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eter_000\Dropbox\Documents\Professional and business\Excelevate\Training\Videos\15 - Templates\"/>
    </mc:Choice>
  </mc:AlternateContent>
  <bookViews>
    <workbookView xWindow="0" yWindow="0" windowWidth="31365" windowHeight="12900" tabRatio="866" firstSheet="6" activeTab="14"/>
  </bookViews>
  <sheets>
    <sheet name="Table of Contents" sheetId="18" r:id="rId1"/>
    <sheet name="Instructions" sheetId="2" r:id="rId2"/>
    <sheet name="Inputs" sheetId="3" r:id="rId3"/>
    <sheet name="Checks" sheetId="19" r:id="rId4"/>
    <sheet name="Update_Headers" sheetId="4" r:id="rId5"/>
    <sheet name="Sort_Ranges" sheetId="5" r:id="rId6"/>
    <sheet name="DFDE Revcenter" sheetId="6" r:id="rId7"/>
    <sheet name="DFG Revcenter" sheetId="8" r:id="rId8"/>
    <sheet name="DFDE Bar Mix" sheetId="9" r:id="rId9"/>
    <sheet name="DFG Bar Mix" sheetId="11" r:id="rId10"/>
    <sheet name="PTD Calculations" sheetId="12" r:id="rId11"/>
    <sheet name="YTD Calculations" sheetId="13" r:id="rId12"/>
    <sheet name="Stores" sheetId="14" r:id="rId13"/>
    <sheet name="Lookups" sheetId="15" r:id="rId14"/>
    <sheet name="TB PY" sheetId="16" r:id="rId15"/>
    <sheet name="TB CY" sheetId="17" r:id="rId16"/>
    <sheet name="Sheet2" sheetId="24" r:id="rId17"/>
  </sheets>
  <externalReferences>
    <externalReference r:id="rId18"/>
  </externalReferences>
  <definedNames>
    <definedName name="_xlnm._FilterDatabase" localSheetId="8" hidden="1">'DFDE Bar Mix'!$A$7:$DH$44</definedName>
    <definedName name="_xlnm._FilterDatabase" localSheetId="6" hidden="1">'DFDE Revcenter'!$A$7:$AQ$43</definedName>
    <definedName name="_xlnm._FilterDatabase" localSheetId="9" hidden="1">'DFG Bar Mix'!$A$7:$DH$65</definedName>
    <definedName name="_xlnm._FilterDatabase" localSheetId="7" hidden="1">'DFG Revcenter'!$A$7:$AQ$66</definedName>
    <definedName name="_xlnm._FilterDatabase" localSheetId="13" hidden="1">Lookups!$H$2:$N$82</definedName>
    <definedName name="_xlnm._FilterDatabase" localSheetId="12" hidden="1">Stores!$A$1:$H$59</definedName>
    <definedName name="_xlnm._FilterDatabase" localSheetId="15" hidden="1">'TB CY'!$A$1:$AF$1963</definedName>
    <definedName name="_xlnm._FilterDatabase" localSheetId="14" hidden="1">'TB PY'!$A$1:$AF$1906</definedName>
    <definedName name="DFDE_Comp_Stores_PTD">'DFDE Bar Mix'!$C$9:$C$18</definedName>
    <definedName name="DFDE_Comp_Stores_YTD">'DFDE Bar Mix'!$C$34:$C$43</definedName>
    <definedName name="DFDE_Noncomp_Stores_PTD">'DFDE Bar Mix'!$C$21:$C$23</definedName>
    <definedName name="DFDE_Noncomp_Stores_YTD">'DFDE Bar Mix'!$C$46:$C$48</definedName>
    <definedName name="DFG_Comp_Stores_PTD">'DFG Bar Mix'!$C$9:$C$28</definedName>
    <definedName name="DFG_Comp_Stores_YTD">'DFG Bar Mix'!$C$45:$C$64</definedName>
    <definedName name="DFG_Noncomp_Stores_PTD">'DFG Bar Mix'!$C$31:$C$34</definedName>
    <definedName name="DFG_Noncomp_Stores_YTD">'DFG Bar Mix'!$C$67:$C$70</definedName>
    <definedName name="PTD_CY_DFDE_Comp_Sales">'DFDE Revcenter'!$I$19:$I$19</definedName>
    <definedName name="PTD_CY_DFDE_Noncomp_Sales">'DFDE Revcenter'!$I$24:$I$24</definedName>
    <definedName name="PTD_CY_DFDE_Total_Sales">'DFDE Revcenter'!$I$26</definedName>
    <definedName name="PTD_CY_DFG_Comp_Sales">'DFG Revcenter'!$I$29:$I$29</definedName>
    <definedName name="PTD_CY_DFG_Noncomp_Sales">'DFG Revcenter'!$I$37:$I$37</definedName>
    <definedName name="PTD_CY_DFG_Total_Sales">'DFG Revcenter'!$I$39</definedName>
    <definedName name="PTD_CY_SULL_Comp_Sales">#REF!</definedName>
    <definedName name="PTD_CY_SULL_Noncomp_Sales">#REF!</definedName>
    <definedName name="PTD_CY_SULL_Total_Sales">#REF!</definedName>
    <definedName name="PTD_DFDE_Bar_Mix_PPT_Range">'DFDE Bar Mix'!$C$5:$DF$26</definedName>
    <definedName name="PTD_DFDE_Comp_Bar_Mix_Sort">'DFDE Bar Mix'!$B$9:$DF$18</definedName>
    <definedName name="PTD_DFDE_Comp_Revcenter_Sort">'DFDE Revcenter'!$B$9:$AO$18</definedName>
    <definedName name="PTD_DFDE_Noncomp_Bar_Mix_Sort">'DFDE Bar Mix'!$B$21:$DF$23</definedName>
    <definedName name="PTD_DFDE_Noncomp_Revcenter_Sort">'DFDE Revcenter'!$B$21:$AO$23</definedName>
    <definedName name="PTD_DFDE_Revcenter_PPT_Range">'DFDE Revcenter'!$B$6:$AO$26</definedName>
    <definedName name="PTD_DFG_Bar_Mix_PPT_Range">'DFG Bar Mix'!$B$5:$DF$37</definedName>
    <definedName name="PTD_DFG_Comp_Bar_Mix_Sort">'DFG Bar Mix'!$B$9:$DF$28</definedName>
    <definedName name="PTD_DFG_Comp_Revcenter_Sort">'DFG Revcenter'!$B$9:$AO$28</definedName>
    <definedName name="PTD_DFG_Noncomp_Bar_Mix_Sort">'DFG Bar Mix'!$B$31:$DF$34</definedName>
    <definedName name="PTD_DFG_Noncomp_Revcenter_Sort">'DFG Revcenter'!$B$31:$AO$36</definedName>
    <definedName name="PTD_DFG_Revcenter_PPT_Range">'DFG Revcenter'!$B$6:$AO$39</definedName>
    <definedName name="PTD_PY_DFDE_Comp_Sales">'DFDE Revcenter'!$J$19:$J$19</definedName>
    <definedName name="PTD_PY_DFDE_Noncomp_Sales">'DFDE Revcenter'!$J$24:$J$24</definedName>
    <definedName name="PTD_PY_DFDE_Total_Sales">'DFDE Revcenter'!$J$26</definedName>
    <definedName name="PTD_PY_DFG_Comp_Sales">'DFG Revcenter'!$J$29:$J$29</definedName>
    <definedName name="PTD_PY_DFG_Noncomp_Sales">'DFG Revcenter'!$J$37:$J$37</definedName>
    <definedName name="PTD_PY_DFG_Total_Sales">'DFG Revcenter'!$J$39</definedName>
    <definedName name="PTD_PY_SULL_Comp_Sales">#REF!</definedName>
    <definedName name="PTD_PY_SULL_Noncomp_Sales">#REF!</definedName>
    <definedName name="PTD_PY_SULL_Total_Sales">#REF!</definedName>
    <definedName name="PTD_SULL_Bar_Mix_PPT_Range">#REF!</definedName>
    <definedName name="PTD_SULL_Comp_Bar_Mix_Sort">#REF!</definedName>
    <definedName name="PTD_SULL_Comp_Revcenter_Sort">#REF!</definedName>
    <definedName name="PTD_SULL_Noncomp_Bar_Mix_Sort">#REF!</definedName>
    <definedName name="PTD_SULL_Noncomp_Revcenter_Sort">#REF!</definedName>
    <definedName name="PTD_SULL_Revcenter_PPT_Range">#REF!</definedName>
    <definedName name="SR_Default_File">Sort_Ranges!$L$1</definedName>
    <definedName name="SULL_Comp_Stores_PTD">#REF!</definedName>
    <definedName name="SULL_Comp_Stores_YTD">#REF!</definedName>
    <definedName name="SULL_Noncomp_Stores_PTD">#REF!</definedName>
    <definedName name="SULL_Noncomp_Stores_YTD">#REF!</definedName>
    <definedName name="UH_Default_File">Update_Headers!$K$1</definedName>
    <definedName name="YTD_CY_DFDE_Comp_Sales">'DFDE Revcenter'!$I$43:$I$43</definedName>
    <definedName name="YTD_CY_DFDE_Noncomp_Sales">'DFDE Revcenter'!$I$48:$I$48</definedName>
    <definedName name="YTD_CY_DFDE_Total_Sales">'DFDE Revcenter'!$I$50</definedName>
    <definedName name="YTD_CY_DFG_Comp_Sales">'DFG Revcenter'!$I$66:$I$66</definedName>
    <definedName name="YTD_CY_DFG_Noncomp_Sales">'DFG Revcenter'!$I$74:$I$74</definedName>
    <definedName name="YTD_CY_DFG_Total_Sales">'DFG Revcenter'!$I$76</definedName>
    <definedName name="YTD_CY_SULL_Comp_Sales">#REF!</definedName>
    <definedName name="YTD_CY_SULL_Noncomp_Sales">#REF!</definedName>
    <definedName name="YTD_CY_SULL_Total_Sales">#REF!</definedName>
    <definedName name="YTD_DFDE_Bar_Mix_PPT_Range">'DFDE Bar Mix'!$C$30:$DF$51</definedName>
    <definedName name="YTD_DFDE_Comp_Bar_Mix_Sort">'DFDE Bar Mix'!$B$34:$DF$43</definedName>
    <definedName name="YTD_DFDE_Comp_Revcenter_Sort">'DFDE Revcenter'!$B$33:$AO$42</definedName>
    <definedName name="YTD_DFDE_Noncomp_Bar_Mix_Sort">'DFDE Bar Mix'!$B$46:$DF$48</definedName>
    <definedName name="YTD_DFDE_Noncomp_Revcenter_Sort">'DFDE Revcenter'!$B$45:$AO$47</definedName>
    <definedName name="YTD_DFDE_Revcenter_PPT_Range">'DFDE Revcenter'!$C$30:$AO$50</definedName>
    <definedName name="YTD_DFG_Bar_Mix_PPT_Range">'DFG Bar Mix'!$B$41:$DF$73</definedName>
    <definedName name="YTD_DFG_Comp_Bar_Mix_Sort">'DFG Bar Mix'!$B$45:$DF$64</definedName>
    <definedName name="YTD_DFG_Comp_Revcenter_Sort">'DFG Revcenter'!$B$46:$AO$65</definedName>
    <definedName name="YTD_DFG_Noncomp_Bar_Mix_Sort">'DFG Bar Mix'!$B$67:$DF$70</definedName>
    <definedName name="YTD_DFG_Noncomp_Revcenter_Sort">'DFG Revcenter'!$B$68:$AO$73</definedName>
    <definedName name="YTD_DFG_Revcenter_PPT_Range">'DFG Revcenter'!$C$43:$AO$76</definedName>
    <definedName name="YTD_PY_DFDE_Comp_Sales">'DFDE Revcenter'!$J$43:$J$43</definedName>
    <definedName name="YTD_PY_DFDE_Noncomp_Sales">'DFDE Revcenter'!$J$48:$J$48</definedName>
    <definedName name="YTD_PY_DFDE_Total_Sales">'DFDE Revcenter'!$J$50</definedName>
    <definedName name="YTD_PY_DFG_Comp_Sales">'DFG Revcenter'!$J$66:$J$66</definedName>
    <definedName name="YTD_PY_DFG_Noncomp_Sales">'DFG Revcenter'!$J$74:$J$74</definedName>
    <definedName name="YTD_PY_DFG_Total_Sales">'DFG Revcenter'!$J$76</definedName>
    <definedName name="YTD_PY_SULL_Comp_Sales">#REF!</definedName>
    <definedName name="YTD_PY_SULL_Noncomp_Sales">#REF!</definedName>
    <definedName name="YTD_PY_SULL_Total_Sales">#REF!</definedName>
    <definedName name="YTD_SULL_Bar_Mix_PPT_Range">#REF!</definedName>
    <definedName name="YTD_SULL_Comp_Bar_Mix_Sort">#REF!</definedName>
    <definedName name="YTD_SULL_Comp_Revcenter_Sort">#REF!</definedName>
    <definedName name="YTD_SULL_Noncomp_Bar_Mix_Sort">#REF!</definedName>
    <definedName name="YTD_SULL_Noncomp_Revcenter_Sort">#REF!</definedName>
    <definedName name="YTD_SULL_Revcenter_PPT_Range">#REF!</definedName>
  </definedNames>
  <calcPr calcId="152511"/>
  <pivotCaches>
    <pivotCache cacheId="40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9" i="13" l="1"/>
  <c r="B58" i="13"/>
  <c r="B59" i="12"/>
  <c r="B58" i="12"/>
  <c r="F70" i="8"/>
  <c r="E70" i="8"/>
  <c r="C70" i="8"/>
  <c r="F69" i="8"/>
  <c r="E69" i="8"/>
  <c r="C69" i="8"/>
  <c r="F33" i="8"/>
  <c r="E33" i="8"/>
  <c r="C33" i="8"/>
  <c r="F32" i="8"/>
  <c r="E32" i="8"/>
  <c r="C32" i="8"/>
  <c r="E6" i="19"/>
  <c r="E5" i="19"/>
  <c r="E4" i="19"/>
  <c r="E3" i="19"/>
  <c r="F3" i="19"/>
  <c r="F4" i="19"/>
  <c r="AF1963" i="17" l="1"/>
  <c r="AE1963" i="17"/>
  <c r="AD1963" i="17"/>
  <c r="AC1963" i="17"/>
  <c r="AB1963" i="17"/>
  <c r="AA1963" i="17"/>
  <c r="Z1963" i="17"/>
  <c r="Y1963" i="17"/>
  <c r="X1963" i="17"/>
  <c r="AF1962" i="17"/>
  <c r="AE1962" i="17"/>
  <c r="AD1962" i="17"/>
  <c r="AC1962" i="17"/>
  <c r="AB1962" i="17"/>
  <c r="AA1962" i="17"/>
  <c r="Z1962" i="17"/>
  <c r="Y1962" i="17"/>
  <c r="X1962" i="17"/>
  <c r="AF1961" i="17"/>
  <c r="AE1961" i="17"/>
  <c r="AD1961" i="17"/>
  <c r="AC1961" i="17"/>
  <c r="AB1961" i="17"/>
  <c r="AA1961" i="17"/>
  <c r="Z1961" i="17"/>
  <c r="Y1961" i="17"/>
  <c r="X1961" i="17"/>
  <c r="AF1960" i="17"/>
  <c r="AE1960" i="17"/>
  <c r="AD1960" i="17"/>
  <c r="AC1960" i="17"/>
  <c r="AB1960" i="17"/>
  <c r="AA1960" i="17"/>
  <c r="Z1960" i="17"/>
  <c r="Y1960" i="17"/>
  <c r="X1960" i="17"/>
  <c r="AF1959" i="17"/>
  <c r="AE1959" i="17"/>
  <c r="AD1959" i="17"/>
  <c r="AC1959" i="17"/>
  <c r="AB1959" i="17"/>
  <c r="AA1959" i="17"/>
  <c r="Z1959" i="17"/>
  <c r="Y1959" i="17"/>
  <c r="X1959" i="17"/>
  <c r="AF1958" i="17"/>
  <c r="AE1958" i="17"/>
  <c r="AD1958" i="17"/>
  <c r="AC1958" i="17"/>
  <c r="AB1958" i="17"/>
  <c r="AA1958" i="17"/>
  <c r="Z1958" i="17"/>
  <c r="Y1958" i="17"/>
  <c r="X1958" i="17"/>
  <c r="AF1957" i="17"/>
  <c r="AE1957" i="17"/>
  <c r="AD1957" i="17"/>
  <c r="AC1957" i="17"/>
  <c r="AB1957" i="17"/>
  <c r="AA1957" i="17"/>
  <c r="Z1957" i="17"/>
  <c r="Y1957" i="17"/>
  <c r="X1957" i="17"/>
  <c r="AF1956" i="17"/>
  <c r="AE1956" i="17"/>
  <c r="AD1956" i="17"/>
  <c r="AC1956" i="17"/>
  <c r="AB1956" i="17"/>
  <c r="AA1956" i="17"/>
  <c r="Z1956" i="17"/>
  <c r="Y1956" i="17"/>
  <c r="X1956" i="17"/>
  <c r="AF1955" i="17"/>
  <c r="AE1955" i="17"/>
  <c r="AD1955" i="17"/>
  <c r="AC1955" i="17"/>
  <c r="AB1955" i="17"/>
  <c r="AA1955" i="17"/>
  <c r="Z1955" i="17"/>
  <c r="Y1955" i="17"/>
  <c r="X1955" i="17"/>
  <c r="AF1954" i="17"/>
  <c r="AE1954" i="17"/>
  <c r="AD1954" i="17"/>
  <c r="AC1954" i="17"/>
  <c r="AB1954" i="17"/>
  <c r="AA1954" i="17"/>
  <c r="Z1954" i="17"/>
  <c r="Y1954" i="17"/>
  <c r="X1954" i="17"/>
  <c r="AF1953" i="17"/>
  <c r="AE1953" i="17"/>
  <c r="AD1953" i="17"/>
  <c r="AC1953" i="17"/>
  <c r="AB1953" i="17"/>
  <c r="AA1953" i="17"/>
  <c r="Z1953" i="17"/>
  <c r="Y1953" i="17"/>
  <c r="X1953" i="17"/>
  <c r="AF1952" i="17"/>
  <c r="AE1952" i="17"/>
  <c r="AD1952" i="17"/>
  <c r="AC1952" i="17"/>
  <c r="AB1952" i="17"/>
  <c r="AA1952" i="17"/>
  <c r="Z1952" i="17"/>
  <c r="Y1952" i="17"/>
  <c r="X1952" i="17"/>
  <c r="AF1951" i="17"/>
  <c r="AE1951" i="17"/>
  <c r="AD1951" i="17"/>
  <c r="AC1951" i="17"/>
  <c r="AB1951" i="17"/>
  <c r="AA1951" i="17"/>
  <c r="Z1951" i="17"/>
  <c r="Y1951" i="17"/>
  <c r="X1951" i="17"/>
  <c r="AF1950" i="17"/>
  <c r="AE1950" i="17"/>
  <c r="AD1950" i="17"/>
  <c r="AC1950" i="17"/>
  <c r="AB1950" i="17"/>
  <c r="AA1950" i="17"/>
  <c r="Z1950" i="17"/>
  <c r="Y1950" i="17"/>
  <c r="X1950" i="17"/>
  <c r="AF1949" i="17"/>
  <c r="AE1949" i="17"/>
  <c r="AD1949" i="17"/>
  <c r="AC1949" i="17"/>
  <c r="AB1949" i="17"/>
  <c r="AA1949" i="17"/>
  <c r="Z1949" i="17"/>
  <c r="Y1949" i="17"/>
  <c r="X1949" i="17"/>
  <c r="AF1948" i="17"/>
  <c r="AE1948" i="17"/>
  <c r="AD1948" i="17"/>
  <c r="AC1948" i="17"/>
  <c r="AB1948" i="17"/>
  <c r="AA1948" i="17"/>
  <c r="Z1948" i="17"/>
  <c r="Y1948" i="17"/>
  <c r="X1948" i="17"/>
  <c r="AF1947" i="17"/>
  <c r="AE1947" i="17"/>
  <c r="AD1947" i="17"/>
  <c r="AC1947" i="17"/>
  <c r="AB1947" i="17"/>
  <c r="AA1947" i="17"/>
  <c r="Z1947" i="17"/>
  <c r="Y1947" i="17"/>
  <c r="X1947" i="17"/>
  <c r="AF1946" i="17"/>
  <c r="AE1946" i="17"/>
  <c r="AD1946" i="17"/>
  <c r="AC1946" i="17"/>
  <c r="AB1946" i="17"/>
  <c r="AA1946" i="17"/>
  <c r="Z1946" i="17"/>
  <c r="Y1946" i="17"/>
  <c r="X1946" i="17"/>
  <c r="AF1945" i="17"/>
  <c r="AE1945" i="17"/>
  <c r="AD1945" i="17"/>
  <c r="AC1945" i="17"/>
  <c r="AB1945" i="17"/>
  <c r="AA1945" i="17"/>
  <c r="Z1945" i="17"/>
  <c r="Y1945" i="17"/>
  <c r="X1945" i="17"/>
  <c r="AF1944" i="17"/>
  <c r="AE1944" i="17"/>
  <c r="AD1944" i="17"/>
  <c r="AC1944" i="17"/>
  <c r="AB1944" i="17"/>
  <c r="AA1944" i="17"/>
  <c r="Z1944" i="17"/>
  <c r="Y1944" i="17"/>
  <c r="X1944" i="17"/>
  <c r="AF1943" i="17"/>
  <c r="AE1943" i="17"/>
  <c r="AD1943" i="17"/>
  <c r="AC1943" i="17"/>
  <c r="AB1943" i="17"/>
  <c r="AA1943" i="17"/>
  <c r="Z1943" i="17"/>
  <c r="Y1943" i="17"/>
  <c r="X1943" i="17"/>
  <c r="AF1942" i="17"/>
  <c r="AE1942" i="17"/>
  <c r="AD1942" i="17"/>
  <c r="AC1942" i="17"/>
  <c r="AB1942" i="17"/>
  <c r="AA1942" i="17"/>
  <c r="Z1942" i="17"/>
  <c r="Y1942" i="17"/>
  <c r="X1942" i="17"/>
  <c r="AF1941" i="17"/>
  <c r="AE1941" i="17"/>
  <c r="AD1941" i="17"/>
  <c r="AC1941" i="17"/>
  <c r="AB1941" i="17"/>
  <c r="AA1941" i="17"/>
  <c r="Z1941" i="17"/>
  <c r="Y1941" i="17"/>
  <c r="X1941" i="17"/>
  <c r="AF1940" i="17"/>
  <c r="AE1940" i="17"/>
  <c r="AD1940" i="17"/>
  <c r="AC1940" i="17"/>
  <c r="AB1940" i="17"/>
  <c r="AA1940" i="17"/>
  <c r="Z1940" i="17"/>
  <c r="Y1940" i="17"/>
  <c r="X1940" i="17"/>
  <c r="AF1939" i="17"/>
  <c r="AE1939" i="17"/>
  <c r="AD1939" i="17"/>
  <c r="AC1939" i="17"/>
  <c r="AB1939" i="17"/>
  <c r="AA1939" i="17"/>
  <c r="Z1939" i="17"/>
  <c r="Y1939" i="17"/>
  <c r="X1939" i="17"/>
  <c r="AF1938" i="17"/>
  <c r="AE1938" i="17"/>
  <c r="AD1938" i="17"/>
  <c r="AC1938" i="17"/>
  <c r="AB1938" i="17"/>
  <c r="AA1938" i="17"/>
  <c r="Z1938" i="17"/>
  <c r="Y1938" i="17"/>
  <c r="X1938" i="17"/>
  <c r="AF1937" i="17"/>
  <c r="AE1937" i="17"/>
  <c r="AD1937" i="17"/>
  <c r="AC1937" i="17"/>
  <c r="AB1937" i="17"/>
  <c r="AA1937" i="17"/>
  <c r="Z1937" i="17"/>
  <c r="Y1937" i="17"/>
  <c r="X1937" i="17"/>
  <c r="AF1936" i="17"/>
  <c r="AE1936" i="17"/>
  <c r="AD1936" i="17"/>
  <c r="AC1936" i="17"/>
  <c r="AB1936" i="17"/>
  <c r="AA1936" i="17"/>
  <c r="Z1936" i="17"/>
  <c r="Y1936" i="17"/>
  <c r="X1936" i="17"/>
  <c r="AF1935" i="17"/>
  <c r="AE1935" i="17"/>
  <c r="AD1935" i="17"/>
  <c r="AC1935" i="17"/>
  <c r="AB1935" i="17"/>
  <c r="AA1935" i="17"/>
  <c r="Z1935" i="17"/>
  <c r="Y1935" i="17"/>
  <c r="X1935" i="17"/>
  <c r="AF1934" i="17"/>
  <c r="AE1934" i="17"/>
  <c r="AD1934" i="17"/>
  <c r="AC1934" i="17"/>
  <c r="AB1934" i="17"/>
  <c r="AA1934" i="17"/>
  <c r="Z1934" i="17"/>
  <c r="Y1934" i="17"/>
  <c r="X1934" i="17"/>
  <c r="AF1933" i="17"/>
  <c r="AE1933" i="17"/>
  <c r="AD1933" i="17"/>
  <c r="AC1933" i="17"/>
  <c r="AB1933" i="17"/>
  <c r="AA1933" i="17"/>
  <c r="Z1933" i="17"/>
  <c r="Y1933" i="17"/>
  <c r="X1933" i="17"/>
  <c r="AF1932" i="17"/>
  <c r="AE1932" i="17"/>
  <c r="AD1932" i="17"/>
  <c r="AC1932" i="17"/>
  <c r="AB1932" i="17"/>
  <c r="AA1932" i="17"/>
  <c r="Z1932" i="17"/>
  <c r="Y1932" i="17"/>
  <c r="X1932" i="17"/>
  <c r="AF1931" i="17"/>
  <c r="AE1931" i="17"/>
  <c r="AD1931" i="17"/>
  <c r="AC1931" i="17"/>
  <c r="AB1931" i="17"/>
  <c r="AA1931" i="17"/>
  <c r="Z1931" i="17"/>
  <c r="Y1931" i="17"/>
  <c r="X1931" i="17"/>
  <c r="AF1930" i="17"/>
  <c r="AE1930" i="17"/>
  <c r="AD1930" i="17"/>
  <c r="AC1930" i="17"/>
  <c r="AB1930" i="17"/>
  <c r="AA1930" i="17"/>
  <c r="Z1930" i="17"/>
  <c r="Y1930" i="17"/>
  <c r="X1930" i="17"/>
  <c r="AF1929" i="17"/>
  <c r="AE1929" i="17"/>
  <c r="AD1929" i="17"/>
  <c r="AC1929" i="17"/>
  <c r="AB1929" i="17"/>
  <c r="AA1929" i="17"/>
  <c r="Z1929" i="17"/>
  <c r="Y1929" i="17"/>
  <c r="X1929" i="17"/>
  <c r="AF1928" i="17"/>
  <c r="AE1928" i="17"/>
  <c r="AD1928" i="17"/>
  <c r="AC1928" i="17"/>
  <c r="AB1928" i="17"/>
  <c r="AA1928" i="17"/>
  <c r="Z1928" i="17"/>
  <c r="Y1928" i="17"/>
  <c r="X1928" i="17"/>
  <c r="AF1927" i="17"/>
  <c r="AE1927" i="17"/>
  <c r="AD1927" i="17"/>
  <c r="AC1927" i="17"/>
  <c r="AB1927" i="17"/>
  <c r="AA1927" i="17"/>
  <c r="Z1927" i="17"/>
  <c r="Y1927" i="17"/>
  <c r="X1927" i="17"/>
  <c r="AF1926" i="17"/>
  <c r="AE1926" i="17"/>
  <c r="AD1926" i="17"/>
  <c r="AC1926" i="17"/>
  <c r="AB1926" i="17"/>
  <c r="AA1926" i="17"/>
  <c r="Z1926" i="17"/>
  <c r="Y1926" i="17"/>
  <c r="X1926" i="17"/>
  <c r="AF1925" i="17"/>
  <c r="AE1925" i="17"/>
  <c r="AD1925" i="17"/>
  <c r="AC1925" i="17"/>
  <c r="AB1925" i="17"/>
  <c r="AA1925" i="17"/>
  <c r="Z1925" i="17"/>
  <c r="Y1925" i="17"/>
  <c r="X1925" i="17"/>
  <c r="AF1924" i="17"/>
  <c r="AE1924" i="17"/>
  <c r="AD1924" i="17"/>
  <c r="AC1924" i="17"/>
  <c r="AB1924" i="17"/>
  <c r="AA1924" i="17"/>
  <c r="Z1924" i="17"/>
  <c r="Y1924" i="17"/>
  <c r="X1924" i="17"/>
  <c r="AF1923" i="17"/>
  <c r="AE1923" i="17"/>
  <c r="AD1923" i="17"/>
  <c r="AC1923" i="17"/>
  <c r="AB1923" i="17"/>
  <c r="AA1923" i="17"/>
  <c r="Z1923" i="17"/>
  <c r="Y1923" i="17"/>
  <c r="X1923" i="17"/>
  <c r="AF1922" i="17"/>
  <c r="AE1922" i="17"/>
  <c r="AD1922" i="17"/>
  <c r="AC1922" i="17"/>
  <c r="AB1922" i="17"/>
  <c r="AA1922" i="17"/>
  <c r="Z1922" i="17"/>
  <c r="Y1922" i="17"/>
  <c r="X1922" i="17"/>
  <c r="AF1921" i="17"/>
  <c r="AE1921" i="17"/>
  <c r="AD1921" i="17"/>
  <c r="AC1921" i="17"/>
  <c r="AB1921" i="17"/>
  <c r="AA1921" i="17"/>
  <c r="Z1921" i="17"/>
  <c r="Y1921" i="17"/>
  <c r="X1921" i="17"/>
  <c r="AF1920" i="17"/>
  <c r="AE1920" i="17"/>
  <c r="AD1920" i="17"/>
  <c r="AC1920" i="17"/>
  <c r="AB1920" i="17"/>
  <c r="AA1920" i="17"/>
  <c r="Z1920" i="17"/>
  <c r="Y1920" i="17"/>
  <c r="X1920" i="17"/>
  <c r="AF1919" i="17"/>
  <c r="AE1919" i="17"/>
  <c r="AD1919" i="17"/>
  <c r="AC1919" i="17"/>
  <c r="AB1919" i="17"/>
  <c r="AA1919" i="17"/>
  <c r="Z1919" i="17"/>
  <c r="Y1919" i="17"/>
  <c r="X1919" i="17"/>
  <c r="AF1918" i="17"/>
  <c r="AE1918" i="17"/>
  <c r="AD1918" i="17"/>
  <c r="AC1918" i="17"/>
  <c r="AB1918" i="17"/>
  <c r="AA1918" i="17"/>
  <c r="Z1918" i="17"/>
  <c r="Y1918" i="17"/>
  <c r="X1918" i="17"/>
  <c r="AF1917" i="17"/>
  <c r="AE1917" i="17"/>
  <c r="AD1917" i="17"/>
  <c r="AC1917" i="17"/>
  <c r="AB1917" i="17"/>
  <c r="AA1917" i="17"/>
  <c r="Z1917" i="17"/>
  <c r="Y1917" i="17"/>
  <c r="X1917" i="17"/>
  <c r="AF1916" i="17"/>
  <c r="AE1916" i="17"/>
  <c r="AD1916" i="17"/>
  <c r="AC1916" i="17"/>
  <c r="AB1916" i="17"/>
  <c r="AA1916" i="17"/>
  <c r="Z1916" i="17"/>
  <c r="Y1916" i="17"/>
  <c r="X1916" i="17"/>
  <c r="AF1915" i="17"/>
  <c r="AE1915" i="17"/>
  <c r="AD1915" i="17"/>
  <c r="AC1915" i="17"/>
  <c r="AB1915" i="17"/>
  <c r="AA1915" i="17"/>
  <c r="Z1915" i="17"/>
  <c r="Y1915" i="17"/>
  <c r="X1915" i="17"/>
  <c r="AF1914" i="17"/>
  <c r="AE1914" i="17"/>
  <c r="AD1914" i="17"/>
  <c r="AC1914" i="17"/>
  <c r="AB1914" i="17"/>
  <c r="AA1914" i="17"/>
  <c r="Z1914" i="17"/>
  <c r="Y1914" i="17"/>
  <c r="X1914" i="17"/>
  <c r="AF1913" i="17"/>
  <c r="AE1913" i="17"/>
  <c r="AD1913" i="17"/>
  <c r="AC1913" i="17"/>
  <c r="AB1913" i="17"/>
  <c r="AA1913" i="17"/>
  <c r="Z1913" i="17"/>
  <c r="Y1913" i="17"/>
  <c r="X1913" i="17"/>
  <c r="AF1912" i="17"/>
  <c r="AE1912" i="17"/>
  <c r="AD1912" i="17"/>
  <c r="AC1912" i="17"/>
  <c r="AB1912" i="17"/>
  <c r="AA1912" i="17"/>
  <c r="Z1912" i="17"/>
  <c r="Y1912" i="17"/>
  <c r="X1912" i="17"/>
  <c r="AF1911" i="17"/>
  <c r="AE1911" i="17"/>
  <c r="AD1911" i="17"/>
  <c r="AC1911" i="17"/>
  <c r="AB1911" i="17"/>
  <c r="AA1911" i="17"/>
  <c r="Z1911" i="17"/>
  <c r="Y1911" i="17"/>
  <c r="X1911" i="17"/>
  <c r="AF1910" i="17"/>
  <c r="AE1910" i="17"/>
  <c r="AD1910" i="17"/>
  <c r="AC1910" i="17"/>
  <c r="AB1910" i="17"/>
  <c r="AA1910" i="17"/>
  <c r="Z1910" i="17"/>
  <c r="Y1910" i="17"/>
  <c r="X1910" i="17"/>
  <c r="AF1909" i="17"/>
  <c r="AE1909" i="17"/>
  <c r="AD1909" i="17"/>
  <c r="AC1909" i="17"/>
  <c r="AB1909" i="17"/>
  <c r="AA1909" i="17"/>
  <c r="Z1909" i="17"/>
  <c r="Y1909" i="17"/>
  <c r="X1909" i="17"/>
  <c r="AF1908" i="17"/>
  <c r="AE1908" i="17"/>
  <c r="AD1908" i="17"/>
  <c r="AC1908" i="17"/>
  <c r="AB1908" i="17"/>
  <c r="AA1908" i="17"/>
  <c r="Z1908" i="17"/>
  <c r="Y1908" i="17"/>
  <c r="X1908" i="17"/>
  <c r="AF1907" i="17"/>
  <c r="AE1907" i="17"/>
  <c r="AD1907" i="17"/>
  <c r="AC1907" i="17"/>
  <c r="AB1907" i="17"/>
  <c r="AA1907" i="17"/>
  <c r="Z1907" i="17"/>
  <c r="Y1907" i="17"/>
  <c r="X1907" i="17"/>
  <c r="AF1906" i="17"/>
  <c r="AE1906" i="17"/>
  <c r="AD1906" i="17"/>
  <c r="AC1906" i="17"/>
  <c r="AB1906" i="17"/>
  <c r="AA1906" i="17"/>
  <c r="Z1906" i="17"/>
  <c r="Y1906" i="17"/>
  <c r="X1906" i="17"/>
  <c r="AF1905" i="17"/>
  <c r="AE1905" i="17"/>
  <c r="AD1905" i="17"/>
  <c r="AC1905" i="17"/>
  <c r="AB1905" i="17"/>
  <c r="AA1905" i="17"/>
  <c r="Z1905" i="17"/>
  <c r="Y1905" i="17"/>
  <c r="X1905" i="17"/>
  <c r="AF1904" i="17"/>
  <c r="AE1904" i="17"/>
  <c r="AD1904" i="17"/>
  <c r="AC1904" i="17"/>
  <c r="AB1904" i="17"/>
  <c r="AA1904" i="17"/>
  <c r="Z1904" i="17"/>
  <c r="Y1904" i="17"/>
  <c r="X1904" i="17"/>
  <c r="AF1903" i="17"/>
  <c r="AE1903" i="17"/>
  <c r="AD1903" i="17"/>
  <c r="AC1903" i="17"/>
  <c r="AB1903" i="17"/>
  <c r="AA1903" i="17"/>
  <c r="Z1903" i="17"/>
  <c r="Y1903" i="17"/>
  <c r="X1903" i="17"/>
  <c r="AF1902" i="17"/>
  <c r="AE1902" i="17"/>
  <c r="AD1902" i="17"/>
  <c r="AC1902" i="17"/>
  <c r="AB1902" i="17"/>
  <c r="AA1902" i="17"/>
  <c r="Z1902" i="17"/>
  <c r="Y1902" i="17"/>
  <c r="X1902" i="17"/>
  <c r="AF1901" i="17"/>
  <c r="AE1901" i="17"/>
  <c r="AD1901" i="17"/>
  <c r="AC1901" i="17"/>
  <c r="AB1901" i="17"/>
  <c r="AA1901" i="17"/>
  <c r="Z1901" i="17"/>
  <c r="Y1901" i="17"/>
  <c r="X1901" i="17"/>
  <c r="AF1900" i="17"/>
  <c r="AE1900" i="17"/>
  <c r="AD1900" i="17"/>
  <c r="AC1900" i="17"/>
  <c r="AB1900" i="17"/>
  <c r="AA1900" i="17"/>
  <c r="Z1900" i="17"/>
  <c r="Y1900" i="17"/>
  <c r="X1900" i="17"/>
  <c r="AF1899" i="17"/>
  <c r="AE1899" i="17"/>
  <c r="AD1899" i="17"/>
  <c r="AC1899" i="17"/>
  <c r="AB1899" i="17"/>
  <c r="AA1899" i="17"/>
  <c r="Z1899" i="17"/>
  <c r="Y1899" i="17"/>
  <c r="X1899" i="17"/>
  <c r="AF1898" i="17"/>
  <c r="AE1898" i="17"/>
  <c r="AD1898" i="17"/>
  <c r="AC1898" i="17"/>
  <c r="AB1898" i="17"/>
  <c r="AA1898" i="17"/>
  <c r="Z1898" i="17"/>
  <c r="Y1898" i="17"/>
  <c r="X1898" i="17"/>
  <c r="AF1897" i="17"/>
  <c r="AE1897" i="17"/>
  <c r="AD1897" i="17"/>
  <c r="AC1897" i="17"/>
  <c r="AB1897" i="17"/>
  <c r="AA1897" i="17"/>
  <c r="Z1897" i="17"/>
  <c r="Y1897" i="17"/>
  <c r="X1897" i="17"/>
  <c r="AF1896" i="17"/>
  <c r="AE1896" i="17"/>
  <c r="AD1896" i="17"/>
  <c r="AC1896" i="17"/>
  <c r="AB1896" i="17"/>
  <c r="AA1896" i="17"/>
  <c r="Z1896" i="17"/>
  <c r="Y1896" i="17"/>
  <c r="X1896" i="17"/>
  <c r="AF1895" i="17"/>
  <c r="AE1895" i="17"/>
  <c r="AD1895" i="17"/>
  <c r="AC1895" i="17"/>
  <c r="AB1895" i="17"/>
  <c r="AA1895" i="17"/>
  <c r="Z1895" i="17"/>
  <c r="Y1895" i="17"/>
  <c r="X1895" i="17"/>
  <c r="AF1894" i="17"/>
  <c r="AE1894" i="17"/>
  <c r="AD1894" i="17"/>
  <c r="AC1894" i="17"/>
  <c r="AB1894" i="17"/>
  <c r="AA1894" i="17"/>
  <c r="Z1894" i="17"/>
  <c r="Y1894" i="17"/>
  <c r="X1894" i="17"/>
  <c r="AF1893" i="17"/>
  <c r="AE1893" i="17"/>
  <c r="AD1893" i="17"/>
  <c r="AC1893" i="17"/>
  <c r="AB1893" i="17"/>
  <c r="AA1893" i="17"/>
  <c r="Z1893" i="17"/>
  <c r="Y1893" i="17"/>
  <c r="X1893" i="17"/>
  <c r="AF1892" i="17"/>
  <c r="AE1892" i="17"/>
  <c r="AD1892" i="17"/>
  <c r="AC1892" i="17"/>
  <c r="AB1892" i="17"/>
  <c r="AA1892" i="17"/>
  <c r="Z1892" i="17"/>
  <c r="Y1892" i="17"/>
  <c r="X1892" i="17"/>
  <c r="AF1891" i="17"/>
  <c r="AE1891" i="17"/>
  <c r="AD1891" i="17"/>
  <c r="AC1891" i="17"/>
  <c r="AB1891" i="17"/>
  <c r="AA1891" i="17"/>
  <c r="Z1891" i="17"/>
  <c r="Y1891" i="17"/>
  <c r="X1891" i="17"/>
  <c r="AF1890" i="17"/>
  <c r="AE1890" i="17"/>
  <c r="AD1890" i="17"/>
  <c r="AC1890" i="17"/>
  <c r="AB1890" i="17"/>
  <c r="AA1890" i="17"/>
  <c r="Z1890" i="17"/>
  <c r="Y1890" i="17"/>
  <c r="X1890" i="17"/>
  <c r="AF1889" i="17"/>
  <c r="AE1889" i="17"/>
  <c r="AD1889" i="17"/>
  <c r="AC1889" i="17"/>
  <c r="AB1889" i="17"/>
  <c r="AA1889" i="17"/>
  <c r="Z1889" i="17"/>
  <c r="Y1889" i="17"/>
  <c r="X1889" i="17"/>
  <c r="AF1888" i="17"/>
  <c r="AE1888" i="17"/>
  <c r="AD1888" i="17"/>
  <c r="AC1888" i="17"/>
  <c r="AB1888" i="17"/>
  <c r="AA1888" i="17"/>
  <c r="Z1888" i="17"/>
  <c r="Y1888" i="17"/>
  <c r="X1888" i="17"/>
  <c r="AF1887" i="17"/>
  <c r="AE1887" i="17"/>
  <c r="AD1887" i="17"/>
  <c r="AC1887" i="17"/>
  <c r="AB1887" i="17"/>
  <c r="AA1887" i="17"/>
  <c r="Z1887" i="17"/>
  <c r="Y1887" i="17"/>
  <c r="X1887" i="17"/>
  <c r="AF1886" i="17"/>
  <c r="AE1886" i="17"/>
  <c r="AD1886" i="17"/>
  <c r="AC1886" i="17"/>
  <c r="AB1886" i="17"/>
  <c r="AA1886" i="17"/>
  <c r="Z1886" i="17"/>
  <c r="Y1886" i="17"/>
  <c r="X1886" i="17"/>
  <c r="AF1885" i="17"/>
  <c r="AE1885" i="17"/>
  <c r="AD1885" i="17"/>
  <c r="AC1885" i="17"/>
  <c r="AB1885" i="17"/>
  <c r="AA1885" i="17"/>
  <c r="Z1885" i="17"/>
  <c r="Y1885" i="17"/>
  <c r="X1885" i="17"/>
  <c r="AF1884" i="17"/>
  <c r="AE1884" i="17"/>
  <c r="AD1884" i="17"/>
  <c r="AC1884" i="17"/>
  <c r="AB1884" i="17"/>
  <c r="AA1884" i="17"/>
  <c r="Z1884" i="17"/>
  <c r="Y1884" i="17"/>
  <c r="X1884" i="17"/>
  <c r="AF1883" i="17"/>
  <c r="AE1883" i="17"/>
  <c r="AD1883" i="17"/>
  <c r="AC1883" i="17"/>
  <c r="AB1883" i="17"/>
  <c r="AA1883" i="17"/>
  <c r="Z1883" i="17"/>
  <c r="Y1883" i="17"/>
  <c r="X1883" i="17"/>
  <c r="AF1882" i="17"/>
  <c r="AE1882" i="17"/>
  <c r="AD1882" i="17"/>
  <c r="AC1882" i="17"/>
  <c r="AB1882" i="17"/>
  <c r="AA1882" i="17"/>
  <c r="Z1882" i="17"/>
  <c r="Y1882" i="17"/>
  <c r="X1882" i="17"/>
  <c r="AF1881" i="17"/>
  <c r="AE1881" i="17"/>
  <c r="AD1881" i="17"/>
  <c r="AC1881" i="17"/>
  <c r="AB1881" i="17"/>
  <c r="AA1881" i="17"/>
  <c r="Z1881" i="17"/>
  <c r="Y1881" i="17"/>
  <c r="X1881" i="17"/>
  <c r="AF1880" i="17"/>
  <c r="AE1880" i="17"/>
  <c r="AD1880" i="17"/>
  <c r="AC1880" i="17"/>
  <c r="AB1880" i="17"/>
  <c r="AA1880" i="17"/>
  <c r="Z1880" i="17"/>
  <c r="Y1880" i="17"/>
  <c r="X1880" i="17"/>
  <c r="AF1879" i="17"/>
  <c r="AE1879" i="17"/>
  <c r="AD1879" i="17"/>
  <c r="AC1879" i="17"/>
  <c r="AB1879" i="17"/>
  <c r="AA1879" i="17"/>
  <c r="Z1879" i="17"/>
  <c r="Y1879" i="17"/>
  <c r="X1879" i="17"/>
  <c r="AF1878" i="17"/>
  <c r="AE1878" i="17"/>
  <c r="AD1878" i="17"/>
  <c r="AC1878" i="17"/>
  <c r="AB1878" i="17"/>
  <c r="AA1878" i="17"/>
  <c r="Z1878" i="17"/>
  <c r="Y1878" i="17"/>
  <c r="X1878" i="17"/>
  <c r="AF1877" i="17"/>
  <c r="AE1877" i="17"/>
  <c r="AD1877" i="17"/>
  <c r="AC1877" i="17"/>
  <c r="AB1877" i="17"/>
  <c r="AA1877" i="17"/>
  <c r="Z1877" i="17"/>
  <c r="Y1877" i="17"/>
  <c r="X1877" i="17"/>
  <c r="AF1876" i="17"/>
  <c r="AE1876" i="17"/>
  <c r="AD1876" i="17"/>
  <c r="AC1876" i="17"/>
  <c r="AB1876" i="17"/>
  <c r="AA1876" i="17"/>
  <c r="Z1876" i="17"/>
  <c r="Y1876" i="17"/>
  <c r="X1876" i="17"/>
  <c r="AF1875" i="17"/>
  <c r="AE1875" i="17"/>
  <c r="AD1875" i="17"/>
  <c r="AC1875" i="17"/>
  <c r="AB1875" i="17"/>
  <c r="AA1875" i="17"/>
  <c r="Z1875" i="17"/>
  <c r="Y1875" i="17"/>
  <c r="X1875" i="17"/>
  <c r="AF1874" i="17"/>
  <c r="AE1874" i="17"/>
  <c r="AD1874" i="17"/>
  <c r="AC1874" i="17"/>
  <c r="AB1874" i="17"/>
  <c r="AA1874" i="17"/>
  <c r="Z1874" i="17"/>
  <c r="Y1874" i="17"/>
  <c r="X1874" i="17"/>
  <c r="AF1873" i="17"/>
  <c r="AE1873" i="17"/>
  <c r="AD1873" i="17"/>
  <c r="AC1873" i="17"/>
  <c r="AB1873" i="17"/>
  <c r="AA1873" i="17"/>
  <c r="Z1873" i="17"/>
  <c r="Y1873" i="17"/>
  <c r="X1873" i="17"/>
  <c r="AF1872" i="17"/>
  <c r="AE1872" i="17"/>
  <c r="AD1872" i="17"/>
  <c r="AC1872" i="17"/>
  <c r="AB1872" i="17"/>
  <c r="AA1872" i="17"/>
  <c r="Z1872" i="17"/>
  <c r="Y1872" i="17"/>
  <c r="X1872" i="17"/>
  <c r="AF1871" i="17"/>
  <c r="AE1871" i="17"/>
  <c r="AD1871" i="17"/>
  <c r="AC1871" i="17"/>
  <c r="AB1871" i="17"/>
  <c r="AA1871" i="17"/>
  <c r="Z1871" i="17"/>
  <c r="Y1871" i="17"/>
  <c r="X1871" i="17"/>
  <c r="AF1870" i="17"/>
  <c r="AE1870" i="17"/>
  <c r="AD1870" i="17"/>
  <c r="AC1870" i="17"/>
  <c r="AB1870" i="17"/>
  <c r="AA1870" i="17"/>
  <c r="Z1870" i="17"/>
  <c r="Y1870" i="17"/>
  <c r="X1870" i="17"/>
  <c r="AF1869" i="17"/>
  <c r="AE1869" i="17"/>
  <c r="AD1869" i="17"/>
  <c r="AC1869" i="17"/>
  <c r="AB1869" i="17"/>
  <c r="AA1869" i="17"/>
  <c r="Z1869" i="17"/>
  <c r="Y1869" i="17"/>
  <c r="X1869" i="17"/>
  <c r="AF1868" i="17"/>
  <c r="AE1868" i="17"/>
  <c r="AD1868" i="17"/>
  <c r="AC1868" i="17"/>
  <c r="AB1868" i="17"/>
  <c r="AA1868" i="17"/>
  <c r="Z1868" i="17"/>
  <c r="Y1868" i="17"/>
  <c r="X1868" i="17"/>
  <c r="AF1867" i="17"/>
  <c r="AE1867" i="17"/>
  <c r="AD1867" i="17"/>
  <c r="AC1867" i="17"/>
  <c r="AB1867" i="17"/>
  <c r="AA1867" i="17"/>
  <c r="Z1867" i="17"/>
  <c r="Y1867" i="17"/>
  <c r="X1867" i="17"/>
  <c r="AF1866" i="17"/>
  <c r="AE1866" i="17"/>
  <c r="AD1866" i="17"/>
  <c r="AC1866" i="17"/>
  <c r="AB1866" i="17"/>
  <c r="AA1866" i="17"/>
  <c r="Z1866" i="17"/>
  <c r="Y1866" i="17"/>
  <c r="X1866" i="17"/>
  <c r="AF1865" i="17"/>
  <c r="AE1865" i="17"/>
  <c r="AD1865" i="17"/>
  <c r="AC1865" i="17"/>
  <c r="AB1865" i="17"/>
  <c r="AA1865" i="17"/>
  <c r="Z1865" i="17"/>
  <c r="Y1865" i="17"/>
  <c r="X1865" i="17"/>
  <c r="AF1864" i="17"/>
  <c r="AE1864" i="17"/>
  <c r="AD1864" i="17"/>
  <c r="AC1864" i="17"/>
  <c r="AB1864" i="17"/>
  <c r="AA1864" i="17"/>
  <c r="Z1864" i="17"/>
  <c r="Y1864" i="17"/>
  <c r="X1864" i="17"/>
  <c r="AF1863" i="17"/>
  <c r="AE1863" i="17"/>
  <c r="AD1863" i="17"/>
  <c r="AC1863" i="17"/>
  <c r="AB1863" i="17"/>
  <c r="AA1863" i="17"/>
  <c r="Z1863" i="17"/>
  <c r="Y1863" i="17"/>
  <c r="X1863" i="17"/>
  <c r="AF1862" i="17"/>
  <c r="AE1862" i="17"/>
  <c r="AD1862" i="17"/>
  <c r="AC1862" i="17"/>
  <c r="AB1862" i="17"/>
  <c r="AA1862" i="17"/>
  <c r="Z1862" i="17"/>
  <c r="Y1862" i="17"/>
  <c r="X1862" i="17"/>
  <c r="AF1861" i="17"/>
  <c r="AE1861" i="17"/>
  <c r="AD1861" i="17"/>
  <c r="AC1861" i="17"/>
  <c r="AB1861" i="17"/>
  <c r="AA1861" i="17"/>
  <c r="Z1861" i="17"/>
  <c r="Y1861" i="17"/>
  <c r="X1861" i="17"/>
  <c r="AF1860" i="17"/>
  <c r="AE1860" i="17"/>
  <c r="AD1860" i="17"/>
  <c r="AC1860" i="17"/>
  <c r="AB1860" i="17"/>
  <c r="AA1860" i="17"/>
  <c r="Z1860" i="17"/>
  <c r="Y1860" i="17"/>
  <c r="X1860" i="17"/>
  <c r="AF1859" i="17"/>
  <c r="AE1859" i="17"/>
  <c r="AD1859" i="17"/>
  <c r="AC1859" i="17"/>
  <c r="AB1859" i="17"/>
  <c r="AA1859" i="17"/>
  <c r="Z1859" i="17"/>
  <c r="Y1859" i="17"/>
  <c r="X1859" i="17"/>
  <c r="AF1858" i="17"/>
  <c r="AE1858" i="17"/>
  <c r="AD1858" i="17"/>
  <c r="AC1858" i="17"/>
  <c r="AB1858" i="17"/>
  <c r="AA1858" i="17"/>
  <c r="Z1858" i="17"/>
  <c r="Y1858" i="17"/>
  <c r="X1858" i="17"/>
  <c r="AF1857" i="17"/>
  <c r="AE1857" i="17"/>
  <c r="AD1857" i="17"/>
  <c r="AC1857" i="17"/>
  <c r="AB1857" i="17"/>
  <c r="AA1857" i="17"/>
  <c r="Z1857" i="17"/>
  <c r="Y1857" i="17"/>
  <c r="X1857" i="17"/>
  <c r="AF1856" i="17"/>
  <c r="AE1856" i="17"/>
  <c r="AD1856" i="17"/>
  <c r="AC1856" i="17"/>
  <c r="AB1856" i="17"/>
  <c r="AA1856" i="17"/>
  <c r="Z1856" i="17"/>
  <c r="Y1856" i="17"/>
  <c r="X1856" i="17"/>
  <c r="AF1855" i="17"/>
  <c r="AE1855" i="17"/>
  <c r="AD1855" i="17"/>
  <c r="AC1855" i="17"/>
  <c r="AB1855" i="17"/>
  <c r="AA1855" i="17"/>
  <c r="Z1855" i="17"/>
  <c r="Y1855" i="17"/>
  <c r="X1855" i="17"/>
  <c r="AF1854" i="17"/>
  <c r="AE1854" i="17"/>
  <c r="AD1854" i="17"/>
  <c r="AC1854" i="17"/>
  <c r="AB1854" i="17"/>
  <c r="AA1854" i="17"/>
  <c r="Z1854" i="17"/>
  <c r="Y1854" i="17"/>
  <c r="X1854" i="17"/>
  <c r="AF1853" i="17"/>
  <c r="AE1853" i="17"/>
  <c r="AD1853" i="17"/>
  <c r="AC1853" i="17"/>
  <c r="AB1853" i="17"/>
  <c r="AA1853" i="17"/>
  <c r="Z1853" i="17"/>
  <c r="Y1853" i="17"/>
  <c r="X1853" i="17"/>
  <c r="AF1852" i="17"/>
  <c r="AE1852" i="17"/>
  <c r="AD1852" i="17"/>
  <c r="AC1852" i="17"/>
  <c r="AB1852" i="17"/>
  <c r="AA1852" i="17"/>
  <c r="Z1852" i="17"/>
  <c r="Y1852" i="17"/>
  <c r="X1852" i="17"/>
  <c r="AF1851" i="17"/>
  <c r="AE1851" i="17"/>
  <c r="AD1851" i="17"/>
  <c r="AC1851" i="17"/>
  <c r="AB1851" i="17"/>
  <c r="AA1851" i="17"/>
  <c r="Z1851" i="17"/>
  <c r="Y1851" i="17"/>
  <c r="X1851" i="17"/>
  <c r="AF1850" i="17"/>
  <c r="AE1850" i="17"/>
  <c r="AD1850" i="17"/>
  <c r="AC1850" i="17"/>
  <c r="AB1850" i="17"/>
  <c r="AA1850" i="17"/>
  <c r="Z1850" i="17"/>
  <c r="Y1850" i="17"/>
  <c r="X1850" i="17"/>
  <c r="AF1849" i="17"/>
  <c r="AE1849" i="17"/>
  <c r="AD1849" i="17"/>
  <c r="AC1849" i="17"/>
  <c r="AB1849" i="17"/>
  <c r="AA1849" i="17"/>
  <c r="Z1849" i="17"/>
  <c r="Y1849" i="17"/>
  <c r="X1849" i="17"/>
  <c r="AF1848" i="17"/>
  <c r="AE1848" i="17"/>
  <c r="AD1848" i="17"/>
  <c r="AC1848" i="17"/>
  <c r="AB1848" i="17"/>
  <c r="AA1848" i="17"/>
  <c r="Z1848" i="17"/>
  <c r="Y1848" i="17"/>
  <c r="X1848" i="17"/>
  <c r="AF1847" i="17"/>
  <c r="AE1847" i="17"/>
  <c r="AD1847" i="17"/>
  <c r="AC1847" i="17"/>
  <c r="AB1847" i="17"/>
  <c r="AA1847" i="17"/>
  <c r="Z1847" i="17"/>
  <c r="Y1847" i="17"/>
  <c r="X1847" i="17"/>
  <c r="AF1846" i="17"/>
  <c r="AE1846" i="17"/>
  <c r="AD1846" i="17"/>
  <c r="AC1846" i="17"/>
  <c r="AB1846" i="17"/>
  <c r="AA1846" i="17"/>
  <c r="Z1846" i="17"/>
  <c r="Y1846" i="17"/>
  <c r="X1846" i="17"/>
  <c r="AF1845" i="17"/>
  <c r="AE1845" i="17"/>
  <c r="AD1845" i="17"/>
  <c r="AC1845" i="17"/>
  <c r="AB1845" i="17"/>
  <c r="AA1845" i="17"/>
  <c r="Z1845" i="17"/>
  <c r="Y1845" i="17"/>
  <c r="X1845" i="17"/>
  <c r="AF1844" i="17"/>
  <c r="AE1844" i="17"/>
  <c r="AD1844" i="17"/>
  <c r="AC1844" i="17"/>
  <c r="AB1844" i="17"/>
  <c r="AA1844" i="17"/>
  <c r="Z1844" i="17"/>
  <c r="Y1844" i="17"/>
  <c r="X1844" i="17"/>
  <c r="AF1843" i="17"/>
  <c r="AE1843" i="17"/>
  <c r="AD1843" i="17"/>
  <c r="AC1843" i="17"/>
  <c r="AB1843" i="17"/>
  <c r="AA1843" i="17"/>
  <c r="Z1843" i="17"/>
  <c r="Y1843" i="17"/>
  <c r="X1843" i="17"/>
  <c r="AF1842" i="17"/>
  <c r="AE1842" i="17"/>
  <c r="AD1842" i="17"/>
  <c r="AC1842" i="17"/>
  <c r="AB1842" i="17"/>
  <c r="AA1842" i="17"/>
  <c r="Z1842" i="17"/>
  <c r="Y1842" i="17"/>
  <c r="X1842" i="17"/>
  <c r="AF1841" i="17"/>
  <c r="AE1841" i="17"/>
  <c r="AD1841" i="17"/>
  <c r="AC1841" i="17"/>
  <c r="AB1841" i="17"/>
  <c r="AA1841" i="17"/>
  <c r="Z1841" i="17"/>
  <c r="Y1841" i="17"/>
  <c r="X1841" i="17"/>
  <c r="AF1840" i="17"/>
  <c r="AE1840" i="17"/>
  <c r="AD1840" i="17"/>
  <c r="AC1840" i="17"/>
  <c r="AB1840" i="17"/>
  <c r="AA1840" i="17"/>
  <c r="Z1840" i="17"/>
  <c r="Y1840" i="17"/>
  <c r="X1840" i="17"/>
  <c r="AF1839" i="17"/>
  <c r="AE1839" i="17"/>
  <c r="AD1839" i="17"/>
  <c r="AC1839" i="17"/>
  <c r="AB1839" i="17"/>
  <c r="AA1839" i="17"/>
  <c r="Z1839" i="17"/>
  <c r="Y1839" i="17"/>
  <c r="X1839" i="17"/>
  <c r="AF1838" i="17"/>
  <c r="AE1838" i="17"/>
  <c r="AD1838" i="17"/>
  <c r="AC1838" i="17"/>
  <c r="AB1838" i="17"/>
  <c r="AA1838" i="17"/>
  <c r="Z1838" i="17"/>
  <c r="Y1838" i="17"/>
  <c r="X1838" i="17"/>
  <c r="AF1837" i="17"/>
  <c r="AE1837" i="17"/>
  <c r="AD1837" i="17"/>
  <c r="AC1837" i="17"/>
  <c r="AB1837" i="17"/>
  <c r="AA1837" i="17"/>
  <c r="Z1837" i="17"/>
  <c r="Y1837" i="17"/>
  <c r="X1837" i="17"/>
  <c r="AF1836" i="17"/>
  <c r="AE1836" i="17"/>
  <c r="AD1836" i="17"/>
  <c r="AC1836" i="17"/>
  <c r="AB1836" i="17"/>
  <c r="AA1836" i="17"/>
  <c r="Z1836" i="17"/>
  <c r="Y1836" i="17"/>
  <c r="X1836" i="17"/>
  <c r="AF1835" i="17"/>
  <c r="AE1835" i="17"/>
  <c r="AD1835" i="17"/>
  <c r="AC1835" i="17"/>
  <c r="AB1835" i="17"/>
  <c r="AA1835" i="17"/>
  <c r="Z1835" i="17"/>
  <c r="Y1835" i="17"/>
  <c r="X1835" i="17"/>
  <c r="AF1834" i="17"/>
  <c r="AE1834" i="17"/>
  <c r="AD1834" i="17"/>
  <c r="AC1834" i="17"/>
  <c r="AB1834" i="17"/>
  <c r="AA1834" i="17"/>
  <c r="Z1834" i="17"/>
  <c r="Y1834" i="17"/>
  <c r="X1834" i="17"/>
  <c r="AF1833" i="17"/>
  <c r="AE1833" i="17"/>
  <c r="AD1833" i="17"/>
  <c r="AC1833" i="17"/>
  <c r="AB1833" i="17"/>
  <c r="AA1833" i="17"/>
  <c r="Z1833" i="17"/>
  <c r="Y1833" i="17"/>
  <c r="X1833" i="17"/>
  <c r="AF1832" i="17"/>
  <c r="AE1832" i="17"/>
  <c r="AD1832" i="17"/>
  <c r="AC1832" i="17"/>
  <c r="AB1832" i="17"/>
  <c r="AA1832" i="17"/>
  <c r="Z1832" i="17"/>
  <c r="Y1832" i="17"/>
  <c r="X1832" i="17"/>
  <c r="AF1831" i="17"/>
  <c r="AE1831" i="17"/>
  <c r="AD1831" i="17"/>
  <c r="AC1831" i="17"/>
  <c r="AB1831" i="17"/>
  <c r="AA1831" i="17"/>
  <c r="Z1831" i="17"/>
  <c r="Y1831" i="17"/>
  <c r="X1831" i="17"/>
  <c r="AF1830" i="17"/>
  <c r="AE1830" i="17"/>
  <c r="AD1830" i="17"/>
  <c r="AC1830" i="17"/>
  <c r="AB1830" i="17"/>
  <c r="AA1830" i="17"/>
  <c r="Z1830" i="17"/>
  <c r="Y1830" i="17"/>
  <c r="X1830" i="17"/>
  <c r="AF1829" i="17"/>
  <c r="AE1829" i="17"/>
  <c r="AD1829" i="17"/>
  <c r="AC1829" i="17"/>
  <c r="AB1829" i="17"/>
  <c r="AA1829" i="17"/>
  <c r="Z1829" i="17"/>
  <c r="Y1829" i="17"/>
  <c r="X1829" i="17"/>
  <c r="AF1828" i="17"/>
  <c r="AE1828" i="17"/>
  <c r="AD1828" i="17"/>
  <c r="AC1828" i="17"/>
  <c r="AB1828" i="17"/>
  <c r="AA1828" i="17"/>
  <c r="Z1828" i="17"/>
  <c r="Y1828" i="17"/>
  <c r="X1828" i="17"/>
  <c r="AF1827" i="17"/>
  <c r="AE1827" i="17"/>
  <c r="AD1827" i="17"/>
  <c r="AC1827" i="17"/>
  <c r="AB1827" i="17"/>
  <c r="AA1827" i="17"/>
  <c r="Z1827" i="17"/>
  <c r="Y1827" i="17"/>
  <c r="X1827" i="17"/>
  <c r="AF1826" i="17"/>
  <c r="AE1826" i="17"/>
  <c r="AD1826" i="17"/>
  <c r="AC1826" i="17"/>
  <c r="AB1826" i="17"/>
  <c r="AA1826" i="17"/>
  <c r="Z1826" i="17"/>
  <c r="Y1826" i="17"/>
  <c r="X1826" i="17"/>
  <c r="AF1825" i="17"/>
  <c r="AE1825" i="17"/>
  <c r="AD1825" i="17"/>
  <c r="AC1825" i="17"/>
  <c r="AB1825" i="17"/>
  <c r="AA1825" i="17"/>
  <c r="Z1825" i="17"/>
  <c r="Y1825" i="17"/>
  <c r="X1825" i="17"/>
  <c r="AF1824" i="17"/>
  <c r="AE1824" i="17"/>
  <c r="AD1824" i="17"/>
  <c r="AC1824" i="17"/>
  <c r="AB1824" i="17"/>
  <c r="AA1824" i="17"/>
  <c r="Z1824" i="17"/>
  <c r="Y1824" i="17"/>
  <c r="X1824" i="17"/>
  <c r="AF1823" i="17"/>
  <c r="AE1823" i="17"/>
  <c r="AD1823" i="17"/>
  <c r="AC1823" i="17"/>
  <c r="AB1823" i="17"/>
  <c r="AA1823" i="17"/>
  <c r="Z1823" i="17"/>
  <c r="Y1823" i="17"/>
  <c r="X1823" i="17"/>
  <c r="AF1822" i="17"/>
  <c r="AE1822" i="17"/>
  <c r="AD1822" i="17"/>
  <c r="AC1822" i="17"/>
  <c r="AB1822" i="17"/>
  <c r="AA1822" i="17"/>
  <c r="Z1822" i="17"/>
  <c r="Y1822" i="17"/>
  <c r="X1822" i="17"/>
  <c r="AF1821" i="17"/>
  <c r="AE1821" i="17"/>
  <c r="AD1821" i="17"/>
  <c r="AC1821" i="17"/>
  <c r="AB1821" i="17"/>
  <c r="AA1821" i="17"/>
  <c r="Z1821" i="17"/>
  <c r="Y1821" i="17"/>
  <c r="X1821" i="17"/>
  <c r="AF1820" i="17"/>
  <c r="AE1820" i="17"/>
  <c r="AD1820" i="17"/>
  <c r="AC1820" i="17"/>
  <c r="AB1820" i="17"/>
  <c r="AA1820" i="17"/>
  <c r="Z1820" i="17"/>
  <c r="Y1820" i="17"/>
  <c r="X1820" i="17"/>
  <c r="AF1819" i="17"/>
  <c r="AE1819" i="17"/>
  <c r="AD1819" i="17"/>
  <c r="AC1819" i="17"/>
  <c r="AB1819" i="17"/>
  <c r="AA1819" i="17"/>
  <c r="Z1819" i="17"/>
  <c r="Y1819" i="17"/>
  <c r="X1819" i="17"/>
  <c r="AF1818" i="17"/>
  <c r="AE1818" i="17"/>
  <c r="AD1818" i="17"/>
  <c r="AC1818" i="17"/>
  <c r="AB1818" i="17"/>
  <c r="AA1818" i="17"/>
  <c r="Z1818" i="17"/>
  <c r="Y1818" i="17"/>
  <c r="X1818" i="17"/>
  <c r="AF1817" i="17"/>
  <c r="AE1817" i="17"/>
  <c r="AD1817" i="17"/>
  <c r="AC1817" i="17"/>
  <c r="AB1817" i="17"/>
  <c r="AA1817" i="17"/>
  <c r="Z1817" i="17"/>
  <c r="Y1817" i="17"/>
  <c r="X1817" i="17"/>
  <c r="AF1816" i="17"/>
  <c r="AE1816" i="17"/>
  <c r="AD1816" i="17"/>
  <c r="AC1816" i="17"/>
  <c r="AB1816" i="17"/>
  <c r="AA1816" i="17"/>
  <c r="Z1816" i="17"/>
  <c r="Y1816" i="17"/>
  <c r="X1816" i="17"/>
  <c r="AF1815" i="17"/>
  <c r="AE1815" i="17"/>
  <c r="AD1815" i="17"/>
  <c r="AC1815" i="17"/>
  <c r="AB1815" i="17"/>
  <c r="AA1815" i="17"/>
  <c r="Z1815" i="17"/>
  <c r="Y1815" i="17"/>
  <c r="X1815" i="17"/>
  <c r="AF1814" i="17"/>
  <c r="AE1814" i="17"/>
  <c r="AD1814" i="17"/>
  <c r="AC1814" i="17"/>
  <c r="AB1814" i="17"/>
  <c r="AA1814" i="17"/>
  <c r="Z1814" i="17"/>
  <c r="Y1814" i="17"/>
  <c r="X1814" i="17"/>
  <c r="AF1813" i="17"/>
  <c r="AE1813" i="17"/>
  <c r="AD1813" i="17"/>
  <c r="AC1813" i="17"/>
  <c r="AB1813" i="17"/>
  <c r="AA1813" i="17"/>
  <c r="Z1813" i="17"/>
  <c r="Y1813" i="17"/>
  <c r="X1813" i="17"/>
  <c r="AF1812" i="17"/>
  <c r="AE1812" i="17"/>
  <c r="AD1812" i="17"/>
  <c r="AC1812" i="17"/>
  <c r="AB1812" i="17"/>
  <c r="AA1812" i="17"/>
  <c r="Z1812" i="17"/>
  <c r="Y1812" i="17"/>
  <c r="X1812" i="17"/>
  <c r="AF1811" i="17"/>
  <c r="AE1811" i="17"/>
  <c r="AD1811" i="17"/>
  <c r="AC1811" i="17"/>
  <c r="AB1811" i="17"/>
  <c r="AA1811" i="17"/>
  <c r="Z1811" i="17"/>
  <c r="Y1811" i="17"/>
  <c r="X1811" i="17"/>
  <c r="AF1810" i="17"/>
  <c r="AE1810" i="17"/>
  <c r="AD1810" i="17"/>
  <c r="AC1810" i="17"/>
  <c r="AB1810" i="17"/>
  <c r="AA1810" i="17"/>
  <c r="Z1810" i="17"/>
  <c r="Y1810" i="17"/>
  <c r="X1810" i="17"/>
  <c r="AF1809" i="17"/>
  <c r="AE1809" i="17"/>
  <c r="AD1809" i="17"/>
  <c r="AC1809" i="17"/>
  <c r="AB1809" i="17"/>
  <c r="AA1809" i="17"/>
  <c r="Z1809" i="17"/>
  <c r="Y1809" i="17"/>
  <c r="X1809" i="17"/>
  <c r="AF1808" i="17"/>
  <c r="AE1808" i="17"/>
  <c r="AD1808" i="17"/>
  <c r="AC1808" i="17"/>
  <c r="AB1808" i="17"/>
  <c r="AA1808" i="17"/>
  <c r="Z1808" i="17"/>
  <c r="Y1808" i="17"/>
  <c r="X1808" i="17"/>
  <c r="AF1807" i="17"/>
  <c r="AE1807" i="17"/>
  <c r="AD1807" i="17"/>
  <c r="AC1807" i="17"/>
  <c r="AB1807" i="17"/>
  <c r="AA1807" i="17"/>
  <c r="Z1807" i="17"/>
  <c r="Y1807" i="17"/>
  <c r="X1807" i="17"/>
  <c r="AF1806" i="17"/>
  <c r="AE1806" i="17"/>
  <c r="AD1806" i="17"/>
  <c r="AC1806" i="17"/>
  <c r="AB1806" i="17"/>
  <c r="AA1806" i="17"/>
  <c r="Z1806" i="17"/>
  <c r="Y1806" i="17"/>
  <c r="X1806" i="17"/>
  <c r="AF1805" i="17"/>
  <c r="AE1805" i="17"/>
  <c r="AD1805" i="17"/>
  <c r="AC1805" i="17"/>
  <c r="AB1805" i="17"/>
  <c r="AA1805" i="17"/>
  <c r="Z1805" i="17"/>
  <c r="Y1805" i="17"/>
  <c r="X1805" i="17"/>
  <c r="AF1804" i="17"/>
  <c r="AE1804" i="17"/>
  <c r="AD1804" i="17"/>
  <c r="AC1804" i="17"/>
  <c r="AB1804" i="17"/>
  <c r="AA1804" i="17"/>
  <c r="Z1804" i="17"/>
  <c r="Y1804" i="17"/>
  <c r="X1804" i="17"/>
  <c r="AF1803" i="17"/>
  <c r="AE1803" i="17"/>
  <c r="AD1803" i="17"/>
  <c r="AC1803" i="17"/>
  <c r="AB1803" i="17"/>
  <c r="AA1803" i="17"/>
  <c r="Z1803" i="17"/>
  <c r="Y1803" i="17"/>
  <c r="X1803" i="17"/>
  <c r="AF1802" i="17"/>
  <c r="AE1802" i="17"/>
  <c r="AD1802" i="17"/>
  <c r="AC1802" i="17"/>
  <c r="AB1802" i="17"/>
  <c r="AA1802" i="17"/>
  <c r="Z1802" i="17"/>
  <c r="Y1802" i="17"/>
  <c r="X1802" i="17"/>
  <c r="AF1801" i="17"/>
  <c r="AE1801" i="17"/>
  <c r="AD1801" i="17"/>
  <c r="AC1801" i="17"/>
  <c r="AB1801" i="17"/>
  <c r="AA1801" i="17"/>
  <c r="Z1801" i="17"/>
  <c r="Y1801" i="17"/>
  <c r="X1801" i="17"/>
  <c r="AF1800" i="17"/>
  <c r="AE1800" i="17"/>
  <c r="AD1800" i="17"/>
  <c r="AC1800" i="17"/>
  <c r="AB1800" i="17"/>
  <c r="AA1800" i="17"/>
  <c r="Z1800" i="17"/>
  <c r="Y1800" i="17"/>
  <c r="X1800" i="17"/>
  <c r="AF1799" i="17"/>
  <c r="AE1799" i="17"/>
  <c r="AD1799" i="17"/>
  <c r="AC1799" i="17"/>
  <c r="AB1799" i="17"/>
  <c r="AA1799" i="17"/>
  <c r="Z1799" i="17"/>
  <c r="Y1799" i="17"/>
  <c r="X1799" i="17"/>
  <c r="AF1798" i="17"/>
  <c r="AE1798" i="17"/>
  <c r="AD1798" i="17"/>
  <c r="AC1798" i="17"/>
  <c r="AB1798" i="17"/>
  <c r="AA1798" i="17"/>
  <c r="Z1798" i="17"/>
  <c r="Y1798" i="17"/>
  <c r="X1798" i="17"/>
  <c r="AF1797" i="17"/>
  <c r="AE1797" i="17"/>
  <c r="AD1797" i="17"/>
  <c r="AC1797" i="17"/>
  <c r="AB1797" i="17"/>
  <c r="AA1797" i="17"/>
  <c r="Z1797" i="17"/>
  <c r="Y1797" i="17"/>
  <c r="X1797" i="17"/>
  <c r="AF1796" i="17"/>
  <c r="AE1796" i="17"/>
  <c r="AD1796" i="17"/>
  <c r="AC1796" i="17"/>
  <c r="AB1796" i="17"/>
  <c r="AA1796" i="17"/>
  <c r="Z1796" i="17"/>
  <c r="Y1796" i="17"/>
  <c r="X1796" i="17"/>
  <c r="AF1795" i="17"/>
  <c r="AE1795" i="17"/>
  <c r="AD1795" i="17"/>
  <c r="AC1795" i="17"/>
  <c r="AB1795" i="17"/>
  <c r="AA1795" i="17"/>
  <c r="Z1795" i="17"/>
  <c r="Y1795" i="17"/>
  <c r="X1795" i="17"/>
  <c r="AF1794" i="17"/>
  <c r="AE1794" i="17"/>
  <c r="AD1794" i="17"/>
  <c r="AC1794" i="17"/>
  <c r="AB1794" i="17"/>
  <c r="AA1794" i="17"/>
  <c r="Z1794" i="17"/>
  <c r="Y1794" i="17"/>
  <c r="X1794" i="17"/>
  <c r="AF1793" i="17"/>
  <c r="AE1793" i="17"/>
  <c r="AD1793" i="17"/>
  <c r="AC1793" i="17"/>
  <c r="AB1793" i="17"/>
  <c r="AA1793" i="17"/>
  <c r="Z1793" i="17"/>
  <c r="Y1793" i="17"/>
  <c r="X1793" i="17"/>
  <c r="AF1792" i="17"/>
  <c r="AE1792" i="17"/>
  <c r="AD1792" i="17"/>
  <c r="AC1792" i="17"/>
  <c r="AB1792" i="17"/>
  <c r="AA1792" i="17"/>
  <c r="Z1792" i="17"/>
  <c r="Y1792" i="17"/>
  <c r="X1792" i="17"/>
  <c r="AF1791" i="17"/>
  <c r="AE1791" i="17"/>
  <c r="AD1791" i="17"/>
  <c r="AC1791" i="17"/>
  <c r="AB1791" i="17"/>
  <c r="AA1791" i="17"/>
  <c r="Z1791" i="17"/>
  <c r="Y1791" i="17"/>
  <c r="X1791" i="17"/>
  <c r="AF1790" i="17"/>
  <c r="AE1790" i="17"/>
  <c r="AD1790" i="17"/>
  <c r="AC1790" i="17"/>
  <c r="AB1790" i="17"/>
  <c r="AA1790" i="17"/>
  <c r="Z1790" i="17"/>
  <c r="Y1790" i="17"/>
  <c r="X1790" i="17"/>
  <c r="AF1789" i="17"/>
  <c r="AE1789" i="17"/>
  <c r="AD1789" i="17"/>
  <c r="AC1789" i="17"/>
  <c r="AB1789" i="17"/>
  <c r="AA1789" i="17"/>
  <c r="Z1789" i="17"/>
  <c r="Y1789" i="17"/>
  <c r="X1789" i="17"/>
  <c r="AF1788" i="17"/>
  <c r="AE1788" i="17"/>
  <c r="AD1788" i="17"/>
  <c r="AC1788" i="17"/>
  <c r="AB1788" i="17"/>
  <c r="AA1788" i="17"/>
  <c r="Z1788" i="17"/>
  <c r="Y1788" i="17"/>
  <c r="X1788" i="17"/>
  <c r="AF1787" i="17"/>
  <c r="AE1787" i="17"/>
  <c r="AD1787" i="17"/>
  <c r="AC1787" i="17"/>
  <c r="AB1787" i="17"/>
  <c r="AA1787" i="17"/>
  <c r="Z1787" i="17"/>
  <c r="Y1787" i="17"/>
  <c r="X1787" i="17"/>
  <c r="AF1786" i="17"/>
  <c r="AE1786" i="17"/>
  <c r="AD1786" i="17"/>
  <c r="AC1786" i="17"/>
  <c r="AB1786" i="17"/>
  <c r="AA1786" i="17"/>
  <c r="Z1786" i="17"/>
  <c r="Y1786" i="17"/>
  <c r="X1786" i="17"/>
  <c r="AF1785" i="17"/>
  <c r="AE1785" i="17"/>
  <c r="AD1785" i="17"/>
  <c r="AC1785" i="17"/>
  <c r="AB1785" i="17"/>
  <c r="AA1785" i="17"/>
  <c r="Z1785" i="17"/>
  <c r="Y1785" i="17"/>
  <c r="X1785" i="17"/>
  <c r="AF1784" i="17"/>
  <c r="AE1784" i="17"/>
  <c r="AD1784" i="17"/>
  <c r="AC1784" i="17"/>
  <c r="AB1784" i="17"/>
  <c r="AA1784" i="17"/>
  <c r="Z1784" i="17"/>
  <c r="Y1784" i="17"/>
  <c r="X1784" i="17"/>
  <c r="AF1783" i="17"/>
  <c r="AE1783" i="17"/>
  <c r="AD1783" i="17"/>
  <c r="AC1783" i="17"/>
  <c r="AB1783" i="17"/>
  <c r="AA1783" i="17"/>
  <c r="Z1783" i="17"/>
  <c r="Y1783" i="17"/>
  <c r="X1783" i="17"/>
  <c r="AF1782" i="17"/>
  <c r="AE1782" i="17"/>
  <c r="AD1782" i="17"/>
  <c r="AC1782" i="17"/>
  <c r="AB1782" i="17"/>
  <c r="AA1782" i="17"/>
  <c r="Z1782" i="17"/>
  <c r="Y1782" i="17"/>
  <c r="X1782" i="17"/>
  <c r="AF1781" i="17"/>
  <c r="AE1781" i="17"/>
  <c r="AD1781" i="17"/>
  <c r="AC1781" i="17"/>
  <c r="AB1781" i="17"/>
  <c r="AA1781" i="17"/>
  <c r="Z1781" i="17"/>
  <c r="Y1781" i="17"/>
  <c r="X1781" i="17"/>
  <c r="AF1780" i="17"/>
  <c r="AE1780" i="17"/>
  <c r="AD1780" i="17"/>
  <c r="AC1780" i="17"/>
  <c r="AB1780" i="17"/>
  <c r="AA1780" i="17"/>
  <c r="Z1780" i="17"/>
  <c r="Y1780" i="17"/>
  <c r="X1780" i="17"/>
  <c r="AF1779" i="17"/>
  <c r="AE1779" i="17"/>
  <c r="AD1779" i="17"/>
  <c r="AC1779" i="17"/>
  <c r="AB1779" i="17"/>
  <c r="AA1779" i="17"/>
  <c r="Z1779" i="17"/>
  <c r="Y1779" i="17"/>
  <c r="X1779" i="17"/>
  <c r="AF1778" i="17"/>
  <c r="AE1778" i="17"/>
  <c r="AD1778" i="17"/>
  <c r="AC1778" i="17"/>
  <c r="AB1778" i="17"/>
  <c r="AA1778" i="17"/>
  <c r="Z1778" i="17"/>
  <c r="Y1778" i="17"/>
  <c r="X1778" i="17"/>
  <c r="AF1777" i="17"/>
  <c r="AE1777" i="17"/>
  <c r="AD1777" i="17"/>
  <c r="AC1777" i="17"/>
  <c r="AB1777" i="17"/>
  <c r="AA1777" i="17"/>
  <c r="Z1777" i="17"/>
  <c r="Y1777" i="17"/>
  <c r="X1777" i="17"/>
  <c r="AF1776" i="17"/>
  <c r="AE1776" i="17"/>
  <c r="AD1776" i="17"/>
  <c r="AC1776" i="17"/>
  <c r="AB1776" i="17"/>
  <c r="AA1776" i="17"/>
  <c r="Z1776" i="17"/>
  <c r="Y1776" i="17"/>
  <c r="X1776" i="17"/>
  <c r="AF1775" i="17"/>
  <c r="AE1775" i="17"/>
  <c r="AD1775" i="17"/>
  <c r="AC1775" i="17"/>
  <c r="AB1775" i="17"/>
  <c r="AA1775" i="17"/>
  <c r="Z1775" i="17"/>
  <c r="Y1775" i="17"/>
  <c r="X1775" i="17"/>
  <c r="AF1774" i="17"/>
  <c r="AE1774" i="17"/>
  <c r="AD1774" i="17"/>
  <c r="AC1774" i="17"/>
  <c r="AB1774" i="17"/>
  <c r="AA1774" i="17"/>
  <c r="Z1774" i="17"/>
  <c r="Y1774" i="17"/>
  <c r="X1774" i="17"/>
  <c r="AF1773" i="17"/>
  <c r="AE1773" i="17"/>
  <c r="AD1773" i="17"/>
  <c r="AC1773" i="17"/>
  <c r="AB1773" i="17"/>
  <c r="AA1773" i="17"/>
  <c r="Z1773" i="17"/>
  <c r="Y1773" i="17"/>
  <c r="X1773" i="17"/>
  <c r="AF1772" i="17"/>
  <c r="AE1772" i="17"/>
  <c r="AD1772" i="17"/>
  <c r="AC1772" i="17"/>
  <c r="AB1772" i="17"/>
  <c r="AA1772" i="17"/>
  <c r="Z1772" i="17"/>
  <c r="Y1772" i="17"/>
  <c r="X1772" i="17"/>
  <c r="AF1771" i="17"/>
  <c r="AE1771" i="17"/>
  <c r="AD1771" i="17"/>
  <c r="AC1771" i="17"/>
  <c r="AB1771" i="17"/>
  <c r="AA1771" i="17"/>
  <c r="Z1771" i="17"/>
  <c r="Y1771" i="17"/>
  <c r="X1771" i="17"/>
  <c r="AF1770" i="17"/>
  <c r="AE1770" i="17"/>
  <c r="AD1770" i="17"/>
  <c r="AC1770" i="17"/>
  <c r="AB1770" i="17"/>
  <c r="AA1770" i="17"/>
  <c r="Z1770" i="17"/>
  <c r="Y1770" i="17"/>
  <c r="X1770" i="17"/>
  <c r="AF1769" i="17"/>
  <c r="AE1769" i="17"/>
  <c r="AD1769" i="17"/>
  <c r="AC1769" i="17"/>
  <c r="AB1769" i="17"/>
  <c r="AA1769" i="17"/>
  <c r="Z1769" i="17"/>
  <c r="Y1769" i="17"/>
  <c r="X1769" i="17"/>
  <c r="AF1768" i="17"/>
  <c r="AE1768" i="17"/>
  <c r="AD1768" i="17"/>
  <c r="AC1768" i="17"/>
  <c r="AB1768" i="17"/>
  <c r="AA1768" i="17"/>
  <c r="Z1768" i="17"/>
  <c r="Y1768" i="17"/>
  <c r="X1768" i="17"/>
  <c r="AF1767" i="17"/>
  <c r="AE1767" i="17"/>
  <c r="AD1767" i="17"/>
  <c r="AC1767" i="17"/>
  <c r="AB1767" i="17"/>
  <c r="AA1767" i="17"/>
  <c r="Z1767" i="17"/>
  <c r="Y1767" i="17"/>
  <c r="X1767" i="17"/>
  <c r="AF1766" i="17"/>
  <c r="AE1766" i="17"/>
  <c r="AD1766" i="17"/>
  <c r="AC1766" i="17"/>
  <c r="AB1766" i="17"/>
  <c r="AA1766" i="17"/>
  <c r="Z1766" i="17"/>
  <c r="Y1766" i="17"/>
  <c r="X1766" i="17"/>
  <c r="AF1765" i="17"/>
  <c r="AE1765" i="17"/>
  <c r="AD1765" i="17"/>
  <c r="AC1765" i="17"/>
  <c r="AB1765" i="17"/>
  <c r="AA1765" i="17"/>
  <c r="Z1765" i="17"/>
  <c r="Y1765" i="17"/>
  <c r="X1765" i="17"/>
  <c r="AF1764" i="17"/>
  <c r="AE1764" i="17"/>
  <c r="AD1764" i="17"/>
  <c r="AC1764" i="17"/>
  <c r="AB1764" i="17"/>
  <c r="AA1764" i="17"/>
  <c r="Z1764" i="17"/>
  <c r="Y1764" i="17"/>
  <c r="X1764" i="17"/>
  <c r="AF1763" i="17"/>
  <c r="AE1763" i="17"/>
  <c r="AD1763" i="17"/>
  <c r="AC1763" i="17"/>
  <c r="AB1763" i="17"/>
  <c r="AA1763" i="17"/>
  <c r="Z1763" i="17"/>
  <c r="Y1763" i="17"/>
  <c r="X1763" i="17"/>
  <c r="AF1762" i="17"/>
  <c r="AE1762" i="17"/>
  <c r="AD1762" i="17"/>
  <c r="AC1762" i="17"/>
  <c r="AB1762" i="17"/>
  <c r="AA1762" i="17"/>
  <c r="Z1762" i="17"/>
  <c r="Y1762" i="17"/>
  <c r="X1762" i="17"/>
  <c r="AF1761" i="17"/>
  <c r="AE1761" i="17"/>
  <c r="AD1761" i="17"/>
  <c r="AC1761" i="17"/>
  <c r="AB1761" i="17"/>
  <c r="AA1761" i="17"/>
  <c r="Z1761" i="17"/>
  <c r="Y1761" i="17"/>
  <c r="X1761" i="17"/>
  <c r="AF1760" i="17"/>
  <c r="AE1760" i="17"/>
  <c r="AD1760" i="17"/>
  <c r="AC1760" i="17"/>
  <c r="AB1760" i="17"/>
  <c r="AA1760" i="17"/>
  <c r="Z1760" i="17"/>
  <c r="Y1760" i="17"/>
  <c r="X1760" i="17"/>
  <c r="AF1759" i="17"/>
  <c r="AE1759" i="17"/>
  <c r="AD1759" i="17"/>
  <c r="AC1759" i="17"/>
  <c r="AB1759" i="17"/>
  <c r="AA1759" i="17"/>
  <c r="Z1759" i="17"/>
  <c r="Y1759" i="17"/>
  <c r="X1759" i="17"/>
  <c r="AF1758" i="17"/>
  <c r="AE1758" i="17"/>
  <c r="AD1758" i="17"/>
  <c r="AC1758" i="17"/>
  <c r="AB1758" i="17"/>
  <c r="AA1758" i="17"/>
  <c r="Z1758" i="17"/>
  <c r="Y1758" i="17"/>
  <c r="X1758" i="17"/>
  <c r="AF1757" i="17"/>
  <c r="AE1757" i="17"/>
  <c r="AD1757" i="17"/>
  <c r="AC1757" i="17"/>
  <c r="AB1757" i="17"/>
  <c r="AA1757" i="17"/>
  <c r="Z1757" i="17"/>
  <c r="Y1757" i="17"/>
  <c r="X1757" i="17"/>
  <c r="AF1756" i="17"/>
  <c r="AE1756" i="17"/>
  <c r="AD1756" i="17"/>
  <c r="AC1756" i="17"/>
  <c r="AB1756" i="17"/>
  <c r="AA1756" i="17"/>
  <c r="Z1756" i="17"/>
  <c r="Y1756" i="17"/>
  <c r="X1756" i="17"/>
  <c r="AF1755" i="17"/>
  <c r="AE1755" i="17"/>
  <c r="AD1755" i="17"/>
  <c r="AC1755" i="17"/>
  <c r="AB1755" i="17"/>
  <c r="AA1755" i="17"/>
  <c r="Z1755" i="17"/>
  <c r="Y1755" i="17"/>
  <c r="X1755" i="17"/>
  <c r="AF1754" i="17"/>
  <c r="AE1754" i="17"/>
  <c r="AD1754" i="17"/>
  <c r="AC1754" i="17"/>
  <c r="AB1754" i="17"/>
  <c r="AA1754" i="17"/>
  <c r="Z1754" i="17"/>
  <c r="Y1754" i="17"/>
  <c r="X1754" i="17"/>
  <c r="AF1753" i="17"/>
  <c r="AE1753" i="17"/>
  <c r="AD1753" i="17"/>
  <c r="AC1753" i="17"/>
  <c r="AB1753" i="17"/>
  <c r="AA1753" i="17"/>
  <c r="Z1753" i="17"/>
  <c r="Y1753" i="17"/>
  <c r="X1753" i="17"/>
  <c r="AF1752" i="17"/>
  <c r="AE1752" i="17"/>
  <c r="AD1752" i="17"/>
  <c r="AC1752" i="17"/>
  <c r="AB1752" i="17"/>
  <c r="AA1752" i="17"/>
  <c r="Z1752" i="17"/>
  <c r="Y1752" i="17"/>
  <c r="X1752" i="17"/>
  <c r="AF1751" i="17"/>
  <c r="AE1751" i="17"/>
  <c r="AD1751" i="17"/>
  <c r="AC1751" i="17"/>
  <c r="AB1751" i="17"/>
  <c r="AA1751" i="17"/>
  <c r="Z1751" i="17"/>
  <c r="Y1751" i="17"/>
  <c r="X1751" i="17"/>
  <c r="AF1750" i="17"/>
  <c r="AE1750" i="17"/>
  <c r="AD1750" i="17"/>
  <c r="AC1750" i="17"/>
  <c r="AB1750" i="17"/>
  <c r="AA1750" i="17"/>
  <c r="Z1750" i="17"/>
  <c r="Y1750" i="17"/>
  <c r="X1750" i="17"/>
  <c r="AF1749" i="17"/>
  <c r="AE1749" i="17"/>
  <c r="AD1749" i="17"/>
  <c r="AC1749" i="17"/>
  <c r="AB1749" i="17"/>
  <c r="AA1749" i="17"/>
  <c r="Z1749" i="17"/>
  <c r="Y1749" i="17"/>
  <c r="X1749" i="17"/>
  <c r="AF1748" i="17"/>
  <c r="AE1748" i="17"/>
  <c r="AD1748" i="17"/>
  <c r="AC1748" i="17"/>
  <c r="AB1748" i="17"/>
  <c r="AA1748" i="17"/>
  <c r="Z1748" i="17"/>
  <c r="Y1748" i="17"/>
  <c r="X1748" i="17"/>
  <c r="AF1747" i="17"/>
  <c r="AE1747" i="17"/>
  <c r="AD1747" i="17"/>
  <c r="AC1747" i="17"/>
  <c r="AB1747" i="17"/>
  <c r="AA1747" i="17"/>
  <c r="Z1747" i="17"/>
  <c r="Y1747" i="17"/>
  <c r="X1747" i="17"/>
  <c r="AF1746" i="17"/>
  <c r="AE1746" i="17"/>
  <c r="AD1746" i="17"/>
  <c r="AC1746" i="17"/>
  <c r="AB1746" i="17"/>
  <c r="AA1746" i="17"/>
  <c r="Z1746" i="17"/>
  <c r="Y1746" i="17"/>
  <c r="X1746" i="17"/>
  <c r="AF1745" i="17"/>
  <c r="AE1745" i="17"/>
  <c r="AD1745" i="17"/>
  <c r="AC1745" i="17"/>
  <c r="AB1745" i="17"/>
  <c r="AA1745" i="17"/>
  <c r="Z1745" i="17"/>
  <c r="Y1745" i="17"/>
  <c r="X1745" i="17"/>
  <c r="AF1744" i="17"/>
  <c r="AE1744" i="17"/>
  <c r="AD1744" i="17"/>
  <c r="AC1744" i="17"/>
  <c r="AB1744" i="17"/>
  <c r="AA1744" i="17"/>
  <c r="Z1744" i="17"/>
  <c r="Y1744" i="17"/>
  <c r="X1744" i="17"/>
  <c r="AF1743" i="17"/>
  <c r="AE1743" i="17"/>
  <c r="AD1743" i="17"/>
  <c r="AC1743" i="17"/>
  <c r="AB1743" i="17"/>
  <c r="AA1743" i="17"/>
  <c r="Z1743" i="17"/>
  <c r="Y1743" i="17"/>
  <c r="X1743" i="17"/>
  <c r="AF1742" i="17"/>
  <c r="AE1742" i="17"/>
  <c r="AD1742" i="17"/>
  <c r="AC1742" i="17"/>
  <c r="AB1742" i="17"/>
  <c r="AA1742" i="17"/>
  <c r="Z1742" i="17"/>
  <c r="Y1742" i="17"/>
  <c r="X1742" i="17"/>
  <c r="AF1741" i="17"/>
  <c r="AE1741" i="17"/>
  <c r="AD1741" i="17"/>
  <c r="AC1741" i="17"/>
  <c r="AB1741" i="17"/>
  <c r="AA1741" i="17"/>
  <c r="Z1741" i="17"/>
  <c r="Y1741" i="17"/>
  <c r="X1741" i="17"/>
  <c r="AF1740" i="17"/>
  <c r="AE1740" i="17"/>
  <c r="AD1740" i="17"/>
  <c r="AC1740" i="17"/>
  <c r="AB1740" i="17"/>
  <c r="AA1740" i="17"/>
  <c r="Z1740" i="17"/>
  <c r="Y1740" i="17"/>
  <c r="X1740" i="17"/>
  <c r="AF1739" i="17"/>
  <c r="AE1739" i="17"/>
  <c r="AD1739" i="17"/>
  <c r="AC1739" i="17"/>
  <c r="AB1739" i="17"/>
  <c r="AA1739" i="17"/>
  <c r="Z1739" i="17"/>
  <c r="Y1739" i="17"/>
  <c r="X1739" i="17"/>
  <c r="AF1738" i="17"/>
  <c r="AE1738" i="17"/>
  <c r="AD1738" i="17"/>
  <c r="AC1738" i="17"/>
  <c r="AB1738" i="17"/>
  <c r="AA1738" i="17"/>
  <c r="Z1738" i="17"/>
  <c r="Y1738" i="17"/>
  <c r="X1738" i="17"/>
  <c r="AF1737" i="17"/>
  <c r="AE1737" i="17"/>
  <c r="AD1737" i="17"/>
  <c r="AC1737" i="17"/>
  <c r="AB1737" i="17"/>
  <c r="AA1737" i="17"/>
  <c r="Z1737" i="17"/>
  <c r="Y1737" i="17"/>
  <c r="X1737" i="17"/>
  <c r="AF1736" i="17"/>
  <c r="AE1736" i="17"/>
  <c r="AD1736" i="17"/>
  <c r="AC1736" i="17"/>
  <c r="AB1736" i="17"/>
  <c r="AA1736" i="17"/>
  <c r="Z1736" i="17"/>
  <c r="Y1736" i="17"/>
  <c r="X1736" i="17"/>
  <c r="AF1735" i="17"/>
  <c r="AE1735" i="17"/>
  <c r="AD1735" i="17"/>
  <c r="AC1735" i="17"/>
  <c r="AB1735" i="17"/>
  <c r="AA1735" i="17"/>
  <c r="Z1735" i="17"/>
  <c r="Y1735" i="17"/>
  <c r="X1735" i="17"/>
  <c r="AF1734" i="17"/>
  <c r="AE1734" i="17"/>
  <c r="AD1734" i="17"/>
  <c r="AC1734" i="17"/>
  <c r="AB1734" i="17"/>
  <c r="AA1734" i="17"/>
  <c r="Z1734" i="17"/>
  <c r="Y1734" i="17"/>
  <c r="X1734" i="17"/>
  <c r="AF1733" i="17"/>
  <c r="AE1733" i="17"/>
  <c r="AD1733" i="17"/>
  <c r="AC1733" i="17"/>
  <c r="AB1733" i="17"/>
  <c r="AA1733" i="17"/>
  <c r="Z1733" i="17"/>
  <c r="Y1733" i="17"/>
  <c r="X1733" i="17"/>
  <c r="AF1732" i="17"/>
  <c r="AE1732" i="17"/>
  <c r="AD1732" i="17"/>
  <c r="AC1732" i="17"/>
  <c r="AB1732" i="17"/>
  <c r="AA1732" i="17"/>
  <c r="Z1732" i="17"/>
  <c r="Y1732" i="17"/>
  <c r="X1732" i="17"/>
  <c r="AF1731" i="17"/>
  <c r="AE1731" i="17"/>
  <c r="AD1731" i="17"/>
  <c r="AC1731" i="17"/>
  <c r="AB1731" i="17"/>
  <c r="AA1731" i="17"/>
  <c r="Z1731" i="17"/>
  <c r="Y1731" i="17"/>
  <c r="X1731" i="17"/>
  <c r="AF1730" i="17"/>
  <c r="AE1730" i="17"/>
  <c r="AD1730" i="17"/>
  <c r="AC1730" i="17"/>
  <c r="AB1730" i="17"/>
  <c r="AA1730" i="17"/>
  <c r="Z1730" i="17"/>
  <c r="Y1730" i="17"/>
  <c r="X1730" i="17"/>
  <c r="AF1729" i="17"/>
  <c r="AE1729" i="17"/>
  <c r="AD1729" i="17"/>
  <c r="AC1729" i="17"/>
  <c r="AB1729" i="17"/>
  <c r="AA1729" i="17"/>
  <c r="Z1729" i="17"/>
  <c r="Y1729" i="17"/>
  <c r="X1729" i="17"/>
  <c r="AF1728" i="17"/>
  <c r="AE1728" i="17"/>
  <c r="AD1728" i="17"/>
  <c r="AC1728" i="17"/>
  <c r="AB1728" i="17"/>
  <c r="AA1728" i="17"/>
  <c r="Z1728" i="17"/>
  <c r="Y1728" i="17"/>
  <c r="X1728" i="17"/>
  <c r="AF1727" i="17"/>
  <c r="AE1727" i="17"/>
  <c r="AD1727" i="17"/>
  <c r="AC1727" i="17"/>
  <c r="AB1727" i="17"/>
  <c r="AA1727" i="17"/>
  <c r="Z1727" i="17"/>
  <c r="Y1727" i="17"/>
  <c r="X1727" i="17"/>
  <c r="AF1726" i="17"/>
  <c r="AE1726" i="17"/>
  <c r="AD1726" i="17"/>
  <c r="AC1726" i="17"/>
  <c r="AB1726" i="17"/>
  <c r="AA1726" i="17"/>
  <c r="Z1726" i="17"/>
  <c r="Y1726" i="17"/>
  <c r="X1726" i="17"/>
  <c r="AF1725" i="17"/>
  <c r="AE1725" i="17"/>
  <c r="AD1725" i="17"/>
  <c r="AC1725" i="17"/>
  <c r="AB1725" i="17"/>
  <c r="AA1725" i="17"/>
  <c r="Z1725" i="17"/>
  <c r="Y1725" i="17"/>
  <c r="X1725" i="17"/>
  <c r="AF1724" i="17"/>
  <c r="AE1724" i="17"/>
  <c r="AD1724" i="17"/>
  <c r="AC1724" i="17"/>
  <c r="AB1724" i="17"/>
  <c r="AA1724" i="17"/>
  <c r="Z1724" i="17"/>
  <c r="Y1724" i="17"/>
  <c r="X1724" i="17"/>
  <c r="AF1723" i="17"/>
  <c r="AE1723" i="17"/>
  <c r="AD1723" i="17"/>
  <c r="AC1723" i="17"/>
  <c r="AB1723" i="17"/>
  <c r="AA1723" i="17"/>
  <c r="Z1723" i="17"/>
  <c r="Y1723" i="17"/>
  <c r="X1723" i="17"/>
  <c r="AF1722" i="17"/>
  <c r="AE1722" i="17"/>
  <c r="AD1722" i="17"/>
  <c r="AC1722" i="17"/>
  <c r="AB1722" i="17"/>
  <c r="AA1722" i="17"/>
  <c r="Z1722" i="17"/>
  <c r="Y1722" i="17"/>
  <c r="X1722" i="17"/>
  <c r="AF1721" i="17"/>
  <c r="AE1721" i="17"/>
  <c r="AD1721" i="17"/>
  <c r="AC1721" i="17"/>
  <c r="AB1721" i="17"/>
  <c r="AA1721" i="17"/>
  <c r="Z1721" i="17"/>
  <c r="Y1721" i="17"/>
  <c r="X1721" i="17"/>
  <c r="AF1720" i="17"/>
  <c r="AE1720" i="17"/>
  <c r="AD1720" i="17"/>
  <c r="AC1720" i="17"/>
  <c r="AB1720" i="17"/>
  <c r="AA1720" i="17"/>
  <c r="Z1720" i="17"/>
  <c r="Y1720" i="17"/>
  <c r="X1720" i="17"/>
  <c r="AF1719" i="17"/>
  <c r="AE1719" i="17"/>
  <c r="AD1719" i="17"/>
  <c r="AC1719" i="17"/>
  <c r="AB1719" i="17"/>
  <c r="AA1719" i="17"/>
  <c r="Z1719" i="17"/>
  <c r="Y1719" i="17"/>
  <c r="X1719" i="17"/>
  <c r="AF1718" i="17"/>
  <c r="AE1718" i="17"/>
  <c r="AD1718" i="17"/>
  <c r="AC1718" i="17"/>
  <c r="AB1718" i="17"/>
  <c r="AA1718" i="17"/>
  <c r="Z1718" i="17"/>
  <c r="Y1718" i="17"/>
  <c r="X1718" i="17"/>
  <c r="AF1717" i="17"/>
  <c r="AE1717" i="17"/>
  <c r="AD1717" i="17"/>
  <c r="AC1717" i="17"/>
  <c r="AB1717" i="17"/>
  <c r="AA1717" i="17"/>
  <c r="Z1717" i="17"/>
  <c r="Y1717" i="17"/>
  <c r="X1717" i="17"/>
  <c r="AF1716" i="17"/>
  <c r="AE1716" i="17"/>
  <c r="AD1716" i="17"/>
  <c r="AC1716" i="17"/>
  <c r="AB1716" i="17"/>
  <c r="AA1716" i="17"/>
  <c r="Z1716" i="17"/>
  <c r="Y1716" i="17"/>
  <c r="X1716" i="17"/>
  <c r="AF1715" i="17"/>
  <c r="AE1715" i="17"/>
  <c r="AD1715" i="17"/>
  <c r="AC1715" i="17"/>
  <c r="AB1715" i="17"/>
  <c r="AA1715" i="17"/>
  <c r="Z1715" i="17"/>
  <c r="Y1715" i="17"/>
  <c r="X1715" i="17"/>
  <c r="AF1714" i="17"/>
  <c r="AE1714" i="17"/>
  <c r="AD1714" i="17"/>
  <c r="AC1714" i="17"/>
  <c r="AB1714" i="17"/>
  <c r="AA1714" i="17"/>
  <c r="Z1714" i="17"/>
  <c r="Y1714" i="17"/>
  <c r="X1714" i="17"/>
  <c r="AF1713" i="17"/>
  <c r="AE1713" i="17"/>
  <c r="AD1713" i="17"/>
  <c r="AC1713" i="17"/>
  <c r="AB1713" i="17"/>
  <c r="AA1713" i="17"/>
  <c r="Z1713" i="17"/>
  <c r="Y1713" i="17"/>
  <c r="X1713" i="17"/>
  <c r="AF1712" i="17"/>
  <c r="AE1712" i="17"/>
  <c r="AD1712" i="17"/>
  <c r="AC1712" i="17"/>
  <c r="AB1712" i="17"/>
  <c r="AA1712" i="17"/>
  <c r="Z1712" i="17"/>
  <c r="Y1712" i="17"/>
  <c r="X1712" i="17"/>
  <c r="AF1711" i="17"/>
  <c r="AE1711" i="17"/>
  <c r="AD1711" i="17"/>
  <c r="AC1711" i="17"/>
  <c r="AB1711" i="17"/>
  <c r="AA1711" i="17"/>
  <c r="Z1711" i="17"/>
  <c r="Y1711" i="17"/>
  <c r="X1711" i="17"/>
  <c r="AF1710" i="17"/>
  <c r="AE1710" i="17"/>
  <c r="AD1710" i="17"/>
  <c r="AC1710" i="17"/>
  <c r="AB1710" i="17"/>
  <c r="AA1710" i="17"/>
  <c r="Z1710" i="17"/>
  <c r="Y1710" i="17"/>
  <c r="X1710" i="17"/>
  <c r="AF1709" i="17"/>
  <c r="AE1709" i="17"/>
  <c r="AD1709" i="17"/>
  <c r="AC1709" i="17"/>
  <c r="AB1709" i="17"/>
  <c r="AA1709" i="17"/>
  <c r="Z1709" i="17"/>
  <c r="Y1709" i="17"/>
  <c r="X1709" i="17"/>
  <c r="AF1708" i="17"/>
  <c r="AE1708" i="17"/>
  <c r="AD1708" i="17"/>
  <c r="AC1708" i="17"/>
  <c r="AB1708" i="17"/>
  <c r="AA1708" i="17"/>
  <c r="Z1708" i="17"/>
  <c r="Y1708" i="17"/>
  <c r="X1708" i="17"/>
  <c r="AF1707" i="17"/>
  <c r="AE1707" i="17"/>
  <c r="AD1707" i="17"/>
  <c r="AC1707" i="17"/>
  <c r="AB1707" i="17"/>
  <c r="AA1707" i="17"/>
  <c r="Z1707" i="17"/>
  <c r="Y1707" i="17"/>
  <c r="X1707" i="17"/>
  <c r="AF1706" i="17"/>
  <c r="AE1706" i="17"/>
  <c r="AD1706" i="17"/>
  <c r="AC1706" i="17"/>
  <c r="AB1706" i="17"/>
  <c r="AA1706" i="17"/>
  <c r="Z1706" i="17"/>
  <c r="Y1706" i="17"/>
  <c r="X1706" i="17"/>
  <c r="AF1705" i="17"/>
  <c r="AE1705" i="17"/>
  <c r="AD1705" i="17"/>
  <c r="AC1705" i="17"/>
  <c r="AB1705" i="17"/>
  <c r="AA1705" i="17"/>
  <c r="Z1705" i="17"/>
  <c r="Y1705" i="17"/>
  <c r="X1705" i="17"/>
  <c r="AF1704" i="17"/>
  <c r="AE1704" i="17"/>
  <c r="AD1704" i="17"/>
  <c r="AC1704" i="17"/>
  <c r="AB1704" i="17"/>
  <c r="AA1704" i="17"/>
  <c r="Z1704" i="17"/>
  <c r="Y1704" i="17"/>
  <c r="X1704" i="17"/>
  <c r="AF1703" i="17"/>
  <c r="AE1703" i="17"/>
  <c r="AD1703" i="17"/>
  <c r="AC1703" i="17"/>
  <c r="AB1703" i="17"/>
  <c r="AA1703" i="17"/>
  <c r="Z1703" i="17"/>
  <c r="Y1703" i="17"/>
  <c r="X1703" i="17"/>
  <c r="AF1702" i="17"/>
  <c r="AE1702" i="17"/>
  <c r="AD1702" i="17"/>
  <c r="AC1702" i="17"/>
  <c r="AB1702" i="17"/>
  <c r="AA1702" i="17"/>
  <c r="Z1702" i="17"/>
  <c r="Y1702" i="17"/>
  <c r="X1702" i="17"/>
  <c r="AF1701" i="17"/>
  <c r="AE1701" i="17"/>
  <c r="AD1701" i="17"/>
  <c r="AC1701" i="17"/>
  <c r="AB1701" i="17"/>
  <c r="AA1701" i="17"/>
  <c r="Z1701" i="17"/>
  <c r="Y1701" i="17"/>
  <c r="X1701" i="17"/>
  <c r="AF1700" i="17"/>
  <c r="AE1700" i="17"/>
  <c r="AD1700" i="17"/>
  <c r="AC1700" i="17"/>
  <c r="AB1700" i="17"/>
  <c r="AA1700" i="17"/>
  <c r="Z1700" i="17"/>
  <c r="Y1700" i="17"/>
  <c r="X1700" i="17"/>
  <c r="AF1699" i="17"/>
  <c r="AE1699" i="17"/>
  <c r="AD1699" i="17"/>
  <c r="AC1699" i="17"/>
  <c r="AB1699" i="17"/>
  <c r="AA1699" i="17"/>
  <c r="Z1699" i="17"/>
  <c r="Y1699" i="17"/>
  <c r="X1699" i="17"/>
  <c r="AF1698" i="17"/>
  <c r="AE1698" i="17"/>
  <c r="AD1698" i="17"/>
  <c r="AC1698" i="17"/>
  <c r="AB1698" i="17"/>
  <c r="AA1698" i="17"/>
  <c r="Z1698" i="17"/>
  <c r="Y1698" i="17"/>
  <c r="X1698" i="17"/>
  <c r="AF1697" i="17"/>
  <c r="AE1697" i="17"/>
  <c r="AD1697" i="17"/>
  <c r="AC1697" i="17"/>
  <c r="AB1697" i="17"/>
  <c r="AA1697" i="17"/>
  <c r="Z1697" i="17"/>
  <c r="Y1697" i="17"/>
  <c r="X1697" i="17"/>
  <c r="AF1696" i="17"/>
  <c r="AE1696" i="17"/>
  <c r="AD1696" i="17"/>
  <c r="AC1696" i="17"/>
  <c r="AB1696" i="17"/>
  <c r="AA1696" i="17"/>
  <c r="Z1696" i="17"/>
  <c r="Y1696" i="17"/>
  <c r="X1696" i="17"/>
  <c r="AF1695" i="17"/>
  <c r="AE1695" i="17"/>
  <c r="AD1695" i="17"/>
  <c r="AC1695" i="17"/>
  <c r="AB1695" i="17"/>
  <c r="AA1695" i="17"/>
  <c r="Z1695" i="17"/>
  <c r="Y1695" i="17"/>
  <c r="X1695" i="17"/>
  <c r="AF1694" i="17"/>
  <c r="AE1694" i="17"/>
  <c r="AD1694" i="17"/>
  <c r="AC1694" i="17"/>
  <c r="AB1694" i="17"/>
  <c r="AA1694" i="17"/>
  <c r="Z1694" i="17"/>
  <c r="Y1694" i="17"/>
  <c r="X1694" i="17"/>
  <c r="AF1693" i="17"/>
  <c r="AE1693" i="17"/>
  <c r="AD1693" i="17"/>
  <c r="AC1693" i="17"/>
  <c r="AB1693" i="17"/>
  <c r="AA1693" i="17"/>
  <c r="Z1693" i="17"/>
  <c r="Y1693" i="17"/>
  <c r="X1693" i="17"/>
  <c r="AF1692" i="17"/>
  <c r="AE1692" i="17"/>
  <c r="AD1692" i="17"/>
  <c r="AC1692" i="17"/>
  <c r="AB1692" i="17"/>
  <c r="AA1692" i="17"/>
  <c r="Z1692" i="17"/>
  <c r="Y1692" i="17"/>
  <c r="X1692" i="17"/>
  <c r="AF1691" i="17"/>
  <c r="AE1691" i="17"/>
  <c r="AD1691" i="17"/>
  <c r="AC1691" i="17"/>
  <c r="AB1691" i="17"/>
  <c r="AA1691" i="17"/>
  <c r="Z1691" i="17"/>
  <c r="Y1691" i="17"/>
  <c r="X1691" i="17"/>
  <c r="AF1690" i="17"/>
  <c r="AE1690" i="17"/>
  <c r="AD1690" i="17"/>
  <c r="AC1690" i="17"/>
  <c r="AB1690" i="17"/>
  <c r="AA1690" i="17"/>
  <c r="Z1690" i="17"/>
  <c r="Y1690" i="17"/>
  <c r="X1690" i="17"/>
  <c r="AF1689" i="17"/>
  <c r="AE1689" i="17"/>
  <c r="AD1689" i="17"/>
  <c r="AC1689" i="17"/>
  <c r="AB1689" i="17"/>
  <c r="AA1689" i="17"/>
  <c r="Z1689" i="17"/>
  <c r="Y1689" i="17"/>
  <c r="X1689" i="17"/>
  <c r="AF1688" i="17"/>
  <c r="AE1688" i="17"/>
  <c r="AD1688" i="17"/>
  <c r="AC1688" i="17"/>
  <c r="AB1688" i="17"/>
  <c r="AA1688" i="17"/>
  <c r="Z1688" i="17"/>
  <c r="Y1688" i="17"/>
  <c r="X1688" i="17"/>
  <c r="AF1687" i="17"/>
  <c r="AE1687" i="17"/>
  <c r="AD1687" i="17"/>
  <c r="AC1687" i="17"/>
  <c r="AB1687" i="17"/>
  <c r="AA1687" i="17"/>
  <c r="Z1687" i="17"/>
  <c r="Y1687" i="17"/>
  <c r="X1687" i="17"/>
  <c r="AF1686" i="17"/>
  <c r="AE1686" i="17"/>
  <c r="AD1686" i="17"/>
  <c r="AC1686" i="17"/>
  <c r="AB1686" i="17"/>
  <c r="AA1686" i="17"/>
  <c r="Z1686" i="17"/>
  <c r="Y1686" i="17"/>
  <c r="X1686" i="17"/>
  <c r="AF1685" i="17"/>
  <c r="AE1685" i="17"/>
  <c r="AD1685" i="17"/>
  <c r="AC1685" i="17"/>
  <c r="AB1685" i="17"/>
  <c r="AA1685" i="17"/>
  <c r="Z1685" i="17"/>
  <c r="Y1685" i="17"/>
  <c r="X1685" i="17"/>
  <c r="AF1684" i="17"/>
  <c r="AE1684" i="17"/>
  <c r="AD1684" i="17"/>
  <c r="AC1684" i="17"/>
  <c r="AB1684" i="17"/>
  <c r="AA1684" i="17"/>
  <c r="Z1684" i="17"/>
  <c r="Y1684" i="17"/>
  <c r="X1684" i="17"/>
  <c r="AF1683" i="17"/>
  <c r="AE1683" i="17"/>
  <c r="AD1683" i="17"/>
  <c r="AC1683" i="17"/>
  <c r="AB1683" i="17"/>
  <c r="AA1683" i="17"/>
  <c r="Z1683" i="17"/>
  <c r="Y1683" i="17"/>
  <c r="X1683" i="17"/>
  <c r="AF1682" i="17"/>
  <c r="AE1682" i="17"/>
  <c r="AD1682" i="17"/>
  <c r="AC1682" i="17"/>
  <c r="AB1682" i="17"/>
  <c r="AA1682" i="17"/>
  <c r="Z1682" i="17"/>
  <c r="Y1682" i="17"/>
  <c r="X1682" i="17"/>
  <c r="AF1681" i="17"/>
  <c r="AE1681" i="17"/>
  <c r="AD1681" i="17"/>
  <c r="AC1681" i="17"/>
  <c r="AB1681" i="17"/>
  <c r="AA1681" i="17"/>
  <c r="Z1681" i="17"/>
  <c r="Y1681" i="17"/>
  <c r="X1681" i="17"/>
  <c r="AF1680" i="17"/>
  <c r="AE1680" i="17"/>
  <c r="AD1680" i="17"/>
  <c r="AC1680" i="17"/>
  <c r="AB1680" i="17"/>
  <c r="AA1680" i="17"/>
  <c r="Z1680" i="17"/>
  <c r="Y1680" i="17"/>
  <c r="X1680" i="17"/>
  <c r="AF1679" i="17"/>
  <c r="AE1679" i="17"/>
  <c r="AD1679" i="17"/>
  <c r="AC1679" i="17"/>
  <c r="AB1679" i="17"/>
  <c r="AA1679" i="17"/>
  <c r="Z1679" i="17"/>
  <c r="Y1679" i="17"/>
  <c r="X1679" i="17"/>
  <c r="AF1678" i="17"/>
  <c r="AE1678" i="17"/>
  <c r="AD1678" i="17"/>
  <c r="AC1678" i="17"/>
  <c r="AB1678" i="17"/>
  <c r="AA1678" i="17"/>
  <c r="Z1678" i="17"/>
  <c r="Y1678" i="17"/>
  <c r="X1678" i="17"/>
  <c r="AF1677" i="17"/>
  <c r="AE1677" i="17"/>
  <c r="AD1677" i="17"/>
  <c r="AC1677" i="17"/>
  <c r="AB1677" i="17"/>
  <c r="AA1677" i="17"/>
  <c r="Z1677" i="17"/>
  <c r="Y1677" i="17"/>
  <c r="X1677" i="17"/>
  <c r="AF1676" i="17"/>
  <c r="AE1676" i="17"/>
  <c r="AD1676" i="17"/>
  <c r="AC1676" i="17"/>
  <c r="AB1676" i="17"/>
  <c r="AA1676" i="17"/>
  <c r="Z1676" i="17"/>
  <c r="Y1676" i="17"/>
  <c r="X1676" i="17"/>
  <c r="AF1675" i="17"/>
  <c r="AE1675" i="17"/>
  <c r="AD1675" i="17"/>
  <c r="AC1675" i="17"/>
  <c r="AB1675" i="17"/>
  <c r="AA1675" i="17"/>
  <c r="Z1675" i="17"/>
  <c r="Y1675" i="17"/>
  <c r="X1675" i="17"/>
  <c r="AF1674" i="17"/>
  <c r="AE1674" i="17"/>
  <c r="AD1674" i="17"/>
  <c r="AC1674" i="17"/>
  <c r="AB1674" i="17"/>
  <c r="AA1674" i="17"/>
  <c r="Z1674" i="17"/>
  <c r="Y1674" i="17"/>
  <c r="X1674" i="17"/>
  <c r="AF1673" i="17"/>
  <c r="AE1673" i="17"/>
  <c r="AD1673" i="17"/>
  <c r="AC1673" i="17"/>
  <c r="AB1673" i="17"/>
  <c r="AA1673" i="17"/>
  <c r="Z1673" i="17"/>
  <c r="Y1673" i="17"/>
  <c r="X1673" i="17"/>
  <c r="AF1672" i="17"/>
  <c r="AE1672" i="17"/>
  <c r="AD1672" i="17"/>
  <c r="AC1672" i="17"/>
  <c r="AB1672" i="17"/>
  <c r="AA1672" i="17"/>
  <c r="Z1672" i="17"/>
  <c r="Y1672" i="17"/>
  <c r="X1672" i="17"/>
  <c r="AF1671" i="17"/>
  <c r="AE1671" i="17"/>
  <c r="AD1671" i="17"/>
  <c r="AC1671" i="17"/>
  <c r="AB1671" i="17"/>
  <c r="AA1671" i="17"/>
  <c r="Z1671" i="17"/>
  <c r="Y1671" i="17"/>
  <c r="X1671" i="17"/>
  <c r="AF1670" i="17"/>
  <c r="AE1670" i="17"/>
  <c r="AD1670" i="17"/>
  <c r="AC1670" i="17"/>
  <c r="AB1670" i="17"/>
  <c r="AA1670" i="17"/>
  <c r="Z1670" i="17"/>
  <c r="Y1670" i="17"/>
  <c r="X1670" i="17"/>
  <c r="AF1669" i="17"/>
  <c r="AE1669" i="17"/>
  <c r="AD1669" i="17"/>
  <c r="AC1669" i="17"/>
  <c r="AB1669" i="17"/>
  <c r="AA1669" i="17"/>
  <c r="Z1669" i="17"/>
  <c r="Y1669" i="17"/>
  <c r="X1669" i="17"/>
  <c r="AF1668" i="17"/>
  <c r="AE1668" i="17"/>
  <c r="AD1668" i="17"/>
  <c r="AC1668" i="17"/>
  <c r="AB1668" i="17"/>
  <c r="AA1668" i="17"/>
  <c r="Z1668" i="17"/>
  <c r="Y1668" i="17"/>
  <c r="X1668" i="17"/>
  <c r="AF1667" i="17"/>
  <c r="AE1667" i="17"/>
  <c r="AD1667" i="17"/>
  <c r="AC1667" i="17"/>
  <c r="AB1667" i="17"/>
  <c r="AA1667" i="17"/>
  <c r="Z1667" i="17"/>
  <c r="Y1667" i="17"/>
  <c r="X1667" i="17"/>
  <c r="AF1666" i="17"/>
  <c r="AE1666" i="17"/>
  <c r="AD1666" i="17"/>
  <c r="AC1666" i="17"/>
  <c r="AB1666" i="17"/>
  <c r="AA1666" i="17"/>
  <c r="Z1666" i="17"/>
  <c r="Y1666" i="17"/>
  <c r="X1666" i="17"/>
  <c r="AF1665" i="17"/>
  <c r="AE1665" i="17"/>
  <c r="AD1665" i="17"/>
  <c r="AC1665" i="17"/>
  <c r="AB1665" i="17"/>
  <c r="AA1665" i="17"/>
  <c r="Z1665" i="17"/>
  <c r="Y1665" i="17"/>
  <c r="X1665" i="17"/>
  <c r="AF1664" i="17"/>
  <c r="AE1664" i="17"/>
  <c r="AD1664" i="17"/>
  <c r="AC1664" i="17"/>
  <c r="AB1664" i="17"/>
  <c r="AA1664" i="17"/>
  <c r="Z1664" i="17"/>
  <c r="Y1664" i="17"/>
  <c r="X1664" i="17"/>
  <c r="AF1663" i="17"/>
  <c r="AE1663" i="17"/>
  <c r="AD1663" i="17"/>
  <c r="AC1663" i="17"/>
  <c r="AB1663" i="17"/>
  <c r="AA1663" i="17"/>
  <c r="Z1663" i="17"/>
  <c r="Y1663" i="17"/>
  <c r="X1663" i="17"/>
  <c r="AF1662" i="17"/>
  <c r="AE1662" i="17"/>
  <c r="AD1662" i="17"/>
  <c r="AC1662" i="17"/>
  <c r="AB1662" i="17"/>
  <c r="AA1662" i="17"/>
  <c r="Z1662" i="17"/>
  <c r="Y1662" i="17"/>
  <c r="X1662" i="17"/>
  <c r="AF1661" i="17"/>
  <c r="AE1661" i="17"/>
  <c r="AD1661" i="17"/>
  <c r="AC1661" i="17"/>
  <c r="AB1661" i="17"/>
  <c r="AA1661" i="17"/>
  <c r="Z1661" i="17"/>
  <c r="Y1661" i="17"/>
  <c r="X1661" i="17"/>
  <c r="AF1660" i="17"/>
  <c r="AE1660" i="17"/>
  <c r="AD1660" i="17"/>
  <c r="AC1660" i="17"/>
  <c r="AB1660" i="17"/>
  <c r="AA1660" i="17"/>
  <c r="Z1660" i="17"/>
  <c r="Y1660" i="17"/>
  <c r="X1660" i="17"/>
  <c r="AF1659" i="17"/>
  <c r="AE1659" i="17"/>
  <c r="AD1659" i="17"/>
  <c r="AC1659" i="17"/>
  <c r="AB1659" i="17"/>
  <c r="AA1659" i="17"/>
  <c r="Z1659" i="17"/>
  <c r="Y1659" i="17"/>
  <c r="X1659" i="17"/>
  <c r="AF1658" i="17"/>
  <c r="AE1658" i="17"/>
  <c r="AD1658" i="17"/>
  <c r="AC1658" i="17"/>
  <c r="AB1658" i="17"/>
  <c r="AA1658" i="17"/>
  <c r="Z1658" i="17"/>
  <c r="Y1658" i="17"/>
  <c r="X1658" i="17"/>
  <c r="AF1657" i="17"/>
  <c r="AE1657" i="17"/>
  <c r="AD1657" i="17"/>
  <c r="AC1657" i="17"/>
  <c r="AB1657" i="17"/>
  <c r="AA1657" i="17"/>
  <c r="Z1657" i="17"/>
  <c r="Y1657" i="17"/>
  <c r="X1657" i="17"/>
  <c r="AF1656" i="17"/>
  <c r="AE1656" i="17"/>
  <c r="AD1656" i="17"/>
  <c r="AC1656" i="17"/>
  <c r="AB1656" i="17"/>
  <c r="AA1656" i="17"/>
  <c r="Z1656" i="17"/>
  <c r="Y1656" i="17"/>
  <c r="X1656" i="17"/>
  <c r="AF1655" i="17"/>
  <c r="AE1655" i="17"/>
  <c r="AD1655" i="17"/>
  <c r="AC1655" i="17"/>
  <c r="AB1655" i="17"/>
  <c r="AA1655" i="17"/>
  <c r="Z1655" i="17"/>
  <c r="Y1655" i="17"/>
  <c r="X1655" i="17"/>
  <c r="AF1654" i="17"/>
  <c r="AE1654" i="17"/>
  <c r="AD1654" i="17"/>
  <c r="AC1654" i="17"/>
  <c r="AB1654" i="17"/>
  <c r="AA1654" i="17"/>
  <c r="Z1654" i="17"/>
  <c r="Y1654" i="17"/>
  <c r="X1654" i="17"/>
  <c r="AF1653" i="17"/>
  <c r="AE1653" i="17"/>
  <c r="AD1653" i="17"/>
  <c r="AC1653" i="17"/>
  <c r="AB1653" i="17"/>
  <c r="AA1653" i="17"/>
  <c r="Z1653" i="17"/>
  <c r="Y1653" i="17"/>
  <c r="X1653" i="17"/>
  <c r="AF1652" i="17"/>
  <c r="AE1652" i="17"/>
  <c r="AD1652" i="17"/>
  <c r="AC1652" i="17"/>
  <c r="AB1652" i="17"/>
  <c r="AA1652" i="17"/>
  <c r="Z1652" i="17"/>
  <c r="Y1652" i="17"/>
  <c r="X1652" i="17"/>
  <c r="AF1651" i="17"/>
  <c r="AE1651" i="17"/>
  <c r="AD1651" i="17"/>
  <c r="AC1651" i="17"/>
  <c r="AB1651" i="17"/>
  <c r="AA1651" i="17"/>
  <c r="Z1651" i="17"/>
  <c r="Y1651" i="17"/>
  <c r="X1651" i="17"/>
  <c r="AF1650" i="17"/>
  <c r="AE1650" i="17"/>
  <c r="AD1650" i="17"/>
  <c r="AC1650" i="17"/>
  <c r="AB1650" i="17"/>
  <c r="AA1650" i="17"/>
  <c r="Z1650" i="17"/>
  <c r="Y1650" i="17"/>
  <c r="X1650" i="17"/>
  <c r="AF1649" i="17"/>
  <c r="AE1649" i="17"/>
  <c r="AD1649" i="17"/>
  <c r="AC1649" i="17"/>
  <c r="AB1649" i="17"/>
  <c r="AA1649" i="17"/>
  <c r="Z1649" i="17"/>
  <c r="Y1649" i="17"/>
  <c r="X1649" i="17"/>
  <c r="AF1648" i="17"/>
  <c r="AE1648" i="17"/>
  <c r="AD1648" i="17"/>
  <c r="AC1648" i="17"/>
  <c r="AB1648" i="17"/>
  <c r="AA1648" i="17"/>
  <c r="Z1648" i="17"/>
  <c r="Y1648" i="17"/>
  <c r="X1648" i="17"/>
  <c r="AF1647" i="17"/>
  <c r="AE1647" i="17"/>
  <c r="AD1647" i="17"/>
  <c r="AC1647" i="17"/>
  <c r="AB1647" i="17"/>
  <c r="AA1647" i="17"/>
  <c r="Z1647" i="17"/>
  <c r="Y1647" i="17"/>
  <c r="X1647" i="17"/>
  <c r="AF1646" i="17"/>
  <c r="AE1646" i="17"/>
  <c r="AD1646" i="17"/>
  <c r="AC1646" i="17"/>
  <c r="AB1646" i="17"/>
  <c r="AA1646" i="17"/>
  <c r="Z1646" i="17"/>
  <c r="Y1646" i="17"/>
  <c r="X1646" i="17"/>
  <c r="AF1645" i="17"/>
  <c r="AE1645" i="17"/>
  <c r="AD1645" i="17"/>
  <c r="AC1645" i="17"/>
  <c r="AB1645" i="17"/>
  <c r="AA1645" i="17"/>
  <c r="Z1645" i="17"/>
  <c r="Y1645" i="17"/>
  <c r="X1645" i="17"/>
  <c r="AF1644" i="17"/>
  <c r="AE1644" i="17"/>
  <c r="AD1644" i="17"/>
  <c r="AC1644" i="17"/>
  <c r="AB1644" i="17"/>
  <c r="AA1644" i="17"/>
  <c r="Z1644" i="17"/>
  <c r="Y1644" i="17"/>
  <c r="X1644" i="17"/>
  <c r="AF1643" i="17"/>
  <c r="AE1643" i="17"/>
  <c r="AD1643" i="17"/>
  <c r="AC1643" i="17"/>
  <c r="AB1643" i="17"/>
  <c r="AA1643" i="17"/>
  <c r="Z1643" i="17"/>
  <c r="Y1643" i="17"/>
  <c r="X1643" i="17"/>
  <c r="AF1642" i="17"/>
  <c r="AE1642" i="17"/>
  <c r="AD1642" i="17"/>
  <c r="AC1642" i="17"/>
  <c r="AB1642" i="17"/>
  <c r="AA1642" i="17"/>
  <c r="Z1642" i="17"/>
  <c r="Y1642" i="17"/>
  <c r="X1642" i="17"/>
  <c r="AF1641" i="17"/>
  <c r="AE1641" i="17"/>
  <c r="AD1641" i="17"/>
  <c r="AC1641" i="17"/>
  <c r="AB1641" i="17"/>
  <c r="AA1641" i="17"/>
  <c r="Z1641" i="17"/>
  <c r="Y1641" i="17"/>
  <c r="X1641" i="17"/>
  <c r="AF1640" i="17"/>
  <c r="AE1640" i="17"/>
  <c r="AD1640" i="17"/>
  <c r="AC1640" i="17"/>
  <c r="AB1640" i="17"/>
  <c r="AA1640" i="17"/>
  <c r="Z1640" i="17"/>
  <c r="Y1640" i="17"/>
  <c r="X1640" i="17"/>
  <c r="AF1639" i="17"/>
  <c r="AE1639" i="17"/>
  <c r="AD1639" i="17"/>
  <c r="AC1639" i="17"/>
  <c r="AB1639" i="17"/>
  <c r="AA1639" i="17"/>
  <c r="Z1639" i="17"/>
  <c r="Y1639" i="17"/>
  <c r="X1639" i="17"/>
  <c r="AF1638" i="17"/>
  <c r="AE1638" i="17"/>
  <c r="AD1638" i="17"/>
  <c r="AC1638" i="17"/>
  <c r="AB1638" i="17"/>
  <c r="AA1638" i="17"/>
  <c r="Z1638" i="17"/>
  <c r="Y1638" i="17"/>
  <c r="X1638" i="17"/>
  <c r="AF1637" i="17"/>
  <c r="AE1637" i="17"/>
  <c r="AD1637" i="17"/>
  <c r="AC1637" i="17"/>
  <c r="AB1637" i="17"/>
  <c r="AA1637" i="17"/>
  <c r="Z1637" i="17"/>
  <c r="Y1637" i="17"/>
  <c r="X1637" i="17"/>
  <c r="AF1636" i="17"/>
  <c r="AE1636" i="17"/>
  <c r="AD1636" i="17"/>
  <c r="AC1636" i="17"/>
  <c r="AB1636" i="17"/>
  <c r="AA1636" i="17"/>
  <c r="Z1636" i="17"/>
  <c r="Y1636" i="17"/>
  <c r="X1636" i="17"/>
  <c r="AF1635" i="17"/>
  <c r="AE1635" i="17"/>
  <c r="AD1635" i="17"/>
  <c r="AC1635" i="17"/>
  <c r="AB1635" i="17"/>
  <c r="AA1635" i="17"/>
  <c r="Z1635" i="17"/>
  <c r="Y1635" i="17"/>
  <c r="X1635" i="17"/>
  <c r="AF1634" i="17"/>
  <c r="AE1634" i="17"/>
  <c r="AD1634" i="17"/>
  <c r="AC1634" i="17"/>
  <c r="AB1634" i="17"/>
  <c r="AA1634" i="17"/>
  <c r="Z1634" i="17"/>
  <c r="Y1634" i="17"/>
  <c r="X1634" i="17"/>
  <c r="AF1633" i="17"/>
  <c r="AE1633" i="17"/>
  <c r="AD1633" i="17"/>
  <c r="AC1633" i="17"/>
  <c r="AB1633" i="17"/>
  <c r="AA1633" i="17"/>
  <c r="Z1633" i="17"/>
  <c r="Y1633" i="17"/>
  <c r="X1633" i="17"/>
  <c r="AF1632" i="17"/>
  <c r="AE1632" i="17"/>
  <c r="AD1632" i="17"/>
  <c r="AC1632" i="17"/>
  <c r="AB1632" i="17"/>
  <c r="AA1632" i="17"/>
  <c r="Z1632" i="17"/>
  <c r="Y1632" i="17"/>
  <c r="X1632" i="17"/>
  <c r="AF1631" i="17"/>
  <c r="AE1631" i="17"/>
  <c r="AD1631" i="17"/>
  <c r="AC1631" i="17"/>
  <c r="AB1631" i="17"/>
  <c r="AA1631" i="17"/>
  <c r="Z1631" i="17"/>
  <c r="Y1631" i="17"/>
  <c r="X1631" i="17"/>
  <c r="AF1630" i="17"/>
  <c r="AE1630" i="17"/>
  <c r="AD1630" i="17"/>
  <c r="AC1630" i="17"/>
  <c r="AB1630" i="17"/>
  <c r="AA1630" i="17"/>
  <c r="Z1630" i="17"/>
  <c r="Y1630" i="17"/>
  <c r="X1630" i="17"/>
  <c r="AF1629" i="17"/>
  <c r="AE1629" i="17"/>
  <c r="AD1629" i="17"/>
  <c r="AC1629" i="17"/>
  <c r="AB1629" i="17"/>
  <c r="AA1629" i="17"/>
  <c r="Z1629" i="17"/>
  <c r="Y1629" i="17"/>
  <c r="X1629" i="17"/>
  <c r="AF1628" i="17"/>
  <c r="AE1628" i="17"/>
  <c r="AD1628" i="17"/>
  <c r="AC1628" i="17"/>
  <c r="AB1628" i="17"/>
  <c r="AA1628" i="17"/>
  <c r="Z1628" i="17"/>
  <c r="Y1628" i="17"/>
  <c r="X1628" i="17"/>
  <c r="AF1627" i="17"/>
  <c r="AE1627" i="17"/>
  <c r="AD1627" i="17"/>
  <c r="AC1627" i="17"/>
  <c r="AB1627" i="17"/>
  <c r="AA1627" i="17"/>
  <c r="Z1627" i="17"/>
  <c r="Y1627" i="17"/>
  <c r="X1627" i="17"/>
  <c r="AF1626" i="17"/>
  <c r="AE1626" i="17"/>
  <c r="AD1626" i="17"/>
  <c r="AC1626" i="17"/>
  <c r="AB1626" i="17"/>
  <c r="AA1626" i="17"/>
  <c r="Z1626" i="17"/>
  <c r="Y1626" i="17"/>
  <c r="X1626" i="17"/>
  <c r="AF1625" i="17"/>
  <c r="AE1625" i="17"/>
  <c r="AD1625" i="17"/>
  <c r="AC1625" i="17"/>
  <c r="AB1625" i="17"/>
  <c r="AA1625" i="17"/>
  <c r="Z1625" i="17"/>
  <c r="Y1625" i="17"/>
  <c r="X1625" i="17"/>
  <c r="AF1624" i="17"/>
  <c r="AE1624" i="17"/>
  <c r="AD1624" i="17"/>
  <c r="AC1624" i="17"/>
  <c r="AB1624" i="17"/>
  <c r="AA1624" i="17"/>
  <c r="Z1624" i="17"/>
  <c r="Y1624" i="17"/>
  <c r="X1624" i="17"/>
  <c r="AF1623" i="17"/>
  <c r="AE1623" i="17"/>
  <c r="AD1623" i="17"/>
  <c r="AC1623" i="17"/>
  <c r="AB1623" i="17"/>
  <c r="AA1623" i="17"/>
  <c r="Z1623" i="17"/>
  <c r="Y1623" i="17"/>
  <c r="X1623" i="17"/>
  <c r="AF1622" i="17"/>
  <c r="AE1622" i="17"/>
  <c r="AD1622" i="17"/>
  <c r="AC1622" i="17"/>
  <c r="AB1622" i="17"/>
  <c r="AA1622" i="17"/>
  <c r="Z1622" i="17"/>
  <c r="Y1622" i="17"/>
  <c r="X1622" i="17"/>
  <c r="AF1621" i="17"/>
  <c r="AE1621" i="17"/>
  <c r="AD1621" i="17"/>
  <c r="AC1621" i="17"/>
  <c r="AB1621" i="17"/>
  <c r="AA1621" i="17"/>
  <c r="Z1621" i="17"/>
  <c r="Y1621" i="17"/>
  <c r="X1621" i="17"/>
  <c r="AF1620" i="17"/>
  <c r="AE1620" i="17"/>
  <c r="AD1620" i="17"/>
  <c r="AC1620" i="17"/>
  <c r="AB1620" i="17"/>
  <c r="AA1620" i="17"/>
  <c r="Z1620" i="17"/>
  <c r="Y1620" i="17"/>
  <c r="X1620" i="17"/>
  <c r="AF1619" i="17"/>
  <c r="AE1619" i="17"/>
  <c r="AD1619" i="17"/>
  <c r="AC1619" i="17"/>
  <c r="AB1619" i="17"/>
  <c r="AA1619" i="17"/>
  <c r="Z1619" i="17"/>
  <c r="Y1619" i="17"/>
  <c r="X1619" i="17"/>
  <c r="AF1618" i="17"/>
  <c r="AE1618" i="17"/>
  <c r="AD1618" i="17"/>
  <c r="AC1618" i="17"/>
  <c r="AB1618" i="17"/>
  <c r="AA1618" i="17"/>
  <c r="Z1618" i="17"/>
  <c r="Y1618" i="17"/>
  <c r="X1618" i="17"/>
  <c r="AF1617" i="17"/>
  <c r="AE1617" i="17"/>
  <c r="AD1617" i="17"/>
  <c r="AC1617" i="17"/>
  <c r="AB1617" i="17"/>
  <c r="AA1617" i="17"/>
  <c r="Z1617" i="17"/>
  <c r="Y1617" i="17"/>
  <c r="X1617" i="17"/>
  <c r="AF1616" i="17"/>
  <c r="AE1616" i="17"/>
  <c r="AD1616" i="17"/>
  <c r="AC1616" i="17"/>
  <c r="AB1616" i="17"/>
  <c r="AA1616" i="17"/>
  <c r="Z1616" i="17"/>
  <c r="Y1616" i="17"/>
  <c r="X1616" i="17"/>
  <c r="AF1615" i="17"/>
  <c r="AE1615" i="17"/>
  <c r="AD1615" i="17"/>
  <c r="AC1615" i="17"/>
  <c r="AB1615" i="17"/>
  <c r="AA1615" i="17"/>
  <c r="Z1615" i="17"/>
  <c r="Y1615" i="17"/>
  <c r="X1615" i="17"/>
  <c r="AF1614" i="17"/>
  <c r="AE1614" i="17"/>
  <c r="AD1614" i="17"/>
  <c r="AC1614" i="17"/>
  <c r="AB1614" i="17"/>
  <c r="AA1614" i="17"/>
  <c r="Z1614" i="17"/>
  <c r="Y1614" i="17"/>
  <c r="X1614" i="17"/>
  <c r="AF1613" i="17"/>
  <c r="AE1613" i="17"/>
  <c r="AD1613" i="17"/>
  <c r="AC1613" i="17"/>
  <c r="AB1613" i="17"/>
  <c r="AA1613" i="17"/>
  <c r="Z1613" i="17"/>
  <c r="Y1613" i="17"/>
  <c r="X1613" i="17"/>
  <c r="AF1612" i="17"/>
  <c r="AE1612" i="17"/>
  <c r="AD1612" i="17"/>
  <c r="AC1612" i="17"/>
  <c r="AB1612" i="17"/>
  <c r="AA1612" i="17"/>
  <c r="Z1612" i="17"/>
  <c r="Y1612" i="17"/>
  <c r="X1612" i="17"/>
  <c r="AF1611" i="17"/>
  <c r="AE1611" i="17"/>
  <c r="AD1611" i="17"/>
  <c r="AC1611" i="17"/>
  <c r="AB1611" i="17"/>
  <c r="AA1611" i="17"/>
  <c r="Z1611" i="17"/>
  <c r="Y1611" i="17"/>
  <c r="X1611" i="17"/>
  <c r="AF1610" i="17"/>
  <c r="AE1610" i="17"/>
  <c r="AD1610" i="17"/>
  <c r="AC1610" i="17"/>
  <c r="AB1610" i="17"/>
  <c r="AA1610" i="17"/>
  <c r="Z1610" i="17"/>
  <c r="Y1610" i="17"/>
  <c r="X1610" i="17"/>
  <c r="AF1609" i="17"/>
  <c r="AE1609" i="17"/>
  <c r="AD1609" i="17"/>
  <c r="AC1609" i="17"/>
  <c r="AB1609" i="17"/>
  <c r="AA1609" i="17"/>
  <c r="Z1609" i="17"/>
  <c r="Y1609" i="17"/>
  <c r="X1609" i="17"/>
  <c r="AF1608" i="17"/>
  <c r="AE1608" i="17"/>
  <c r="AD1608" i="17"/>
  <c r="AC1608" i="17"/>
  <c r="AB1608" i="17"/>
  <c r="AA1608" i="17"/>
  <c r="Z1608" i="17"/>
  <c r="Y1608" i="17"/>
  <c r="X1608" i="17"/>
  <c r="AF1607" i="17"/>
  <c r="AE1607" i="17"/>
  <c r="AD1607" i="17"/>
  <c r="AC1607" i="17"/>
  <c r="AB1607" i="17"/>
  <c r="AA1607" i="17"/>
  <c r="Z1607" i="17"/>
  <c r="Y1607" i="17"/>
  <c r="X1607" i="17"/>
  <c r="AF1606" i="17"/>
  <c r="AE1606" i="17"/>
  <c r="AD1606" i="17"/>
  <c r="AC1606" i="17"/>
  <c r="AB1606" i="17"/>
  <c r="AA1606" i="17"/>
  <c r="Z1606" i="17"/>
  <c r="Y1606" i="17"/>
  <c r="X1606" i="17"/>
  <c r="AF1605" i="17"/>
  <c r="AE1605" i="17"/>
  <c r="AD1605" i="17"/>
  <c r="AC1605" i="17"/>
  <c r="AB1605" i="17"/>
  <c r="AA1605" i="17"/>
  <c r="Z1605" i="17"/>
  <c r="Y1605" i="17"/>
  <c r="X1605" i="17"/>
  <c r="AF1604" i="17"/>
  <c r="AE1604" i="17"/>
  <c r="AD1604" i="17"/>
  <c r="AC1604" i="17"/>
  <c r="AB1604" i="17"/>
  <c r="AA1604" i="17"/>
  <c r="Z1604" i="17"/>
  <c r="Y1604" i="17"/>
  <c r="X1604" i="17"/>
  <c r="AF1603" i="17"/>
  <c r="AE1603" i="17"/>
  <c r="AD1603" i="17"/>
  <c r="AC1603" i="17"/>
  <c r="AB1603" i="17"/>
  <c r="AA1603" i="17"/>
  <c r="Z1603" i="17"/>
  <c r="Y1603" i="17"/>
  <c r="X1603" i="17"/>
  <c r="AF1602" i="17"/>
  <c r="AE1602" i="17"/>
  <c r="AD1602" i="17"/>
  <c r="AC1602" i="17"/>
  <c r="AB1602" i="17"/>
  <c r="AA1602" i="17"/>
  <c r="Z1602" i="17"/>
  <c r="Y1602" i="17"/>
  <c r="X1602" i="17"/>
  <c r="AF1601" i="17"/>
  <c r="AE1601" i="17"/>
  <c r="AD1601" i="17"/>
  <c r="AC1601" i="17"/>
  <c r="AB1601" i="17"/>
  <c r="AA1601" i="17"/>
  <c r="Z1601" i="17"/>
  <c r="Y1601" i="17"/>
  <c r="X1601" i="17"/>
  <c r="AF1600" i="17"/>
  <c r="AE1600" i="17"/>
  <c r="AD1600" i="17"/>
  <c r="AC1600" i="17"/>
  <c r="AB1600" i="17"/>
  <c r="AA1600" i="17"/>
  <c r="Z1600" i="17"/>
  <c r="Y1600" i="17"/>
  <c r="X1600" i="17"/>
  <c r="AF1599" i="17"/>
  <c r="AE1599" i="17"/>
  <c r="AD1599" i="17"/>
  <c r="AC1599" i="17"/>
  <c r="AB1599" i="17"/>
  <c r="AA1599" i="17"/>
  <c r="Z1599" i="17"/>
  <c r="Y1599" i="17"/>
  <c r="X1599" i="17"/>
  <c r="AF1598" i="17"/>
  <c r="AE1598" i="17"/>
  <c r="AD1598" i="17"/>
  <c r="AC1598" i="17"/>
  <c r="AB1598" i="17"/>
  <c r="AA1598" i="17"/>
  <c r="Z1598" i="17"/>
  <c r="Y1598" i="17"/>
  <c r="X1598" i="17"/>
  <c r="AF1597" i="17"/>
  <c r="AE1597" i="17"/>
  <c r="AD1597" i="17"/>
  <c r="AC1597" i="17"/>
  <c r="AB1597" i="17"/>
  <c r="AA1597" i="17"/>
  <c r="Z1597" i="17"/>
  <c r="Y1597" i="17"/>
  <c r="X1597" i="17"/>
  <c r="AF1596" i="17"/>
  <c r="AE1596" i="17"/>
  <c r="AD1596" i="17"/>
  <c r="AC1596" i="17"/>
  <c r="AB1596" i="17"/>
  <c r="AA1596" i="17"/>
  <c r="Z1596" i="17"/>
  <c r="Y1596" i="17"/>
  <c r="X1596" i="17"/>
  <c r="AF1595" i="17"/>
  <c r="AE1595" i="17"/>
  <c r="AD1595" i="17"/>
  <c r="AC1595" i="17"/>
  <c r="AB1595" i="17"/>
  <c r="AA1595" i="17"/>
  <c r="Z1595" i="17"/>
  <c r="Y1595" i="17"/>
  <c r="X1595" i="17"/>
  <c r="AF1594" i="17"/>
  <c r="AE1594" i="17"/>
  <c r="AD1594" i="17"/>
  <c r="AC1594" i="17"/>
  <c r="AB1594" i="17"/>
  <c r="AA1594" i="17"/>
  <c r="Z1594" i="17"/>
  <c r="Y1594" i="17"/>
  <c r="X1594" i="17"/>
  <c r="AF1593" i="17"/>
  <c r="AE1593" i="17"/>
  <c r="AD1593" i="17"/>
  <c r="AC1593" i="17"/>
  <c r="AB1593" i="17"/>
  <c r="AA1593" i="17"/>
  <c r="Z1593" i="17"/>
  <c r="Y1593" i="17"/>
  <c r="X1593" i="17"/>
  <c r="AF1592" i="17"/>
  <c r="AE1592" i="17"/>
  <c r="AD1592" i="17"/>
  <c r="AC1592" i="17"/>
  <c r="AB1592" i="17"/>
  <c r="AA1592" i="17"/>
  <c r="Z1592" i="17"/>
  <c r="Y1592" i="17"/>
  <c r="X1592" i="17"/>
  <c r="AF1591" i="17"/>
  <c r="AE1591" i="17"/>
  <c r="AD1591" i="17"/>
  <c r="AC1591" i="17"/>
  <c r="AB1591" i="17"/>
  <c r="AA1591" i="17"/>
  <c r="Z1591" i="17"/>
  <c r="Y1591" i="17"/>
  <c r="X1591" i="17"/>
  <c r="AF1590" i="17"/>
  <c r="AE1590" i="17"/>
  <c r="AD1590" i="17"/>
  <c r="AC1590" i="17"/>
  <c r="AB1590" i="17"/>
  <c r="AA1590" i="17"/>
  <c r="Z1590" i="17"/>
  <c r="Y1590" i="17"/>
  <c r="X1590" i="17"/>
  <c r="AF1589" i="17"/>
  <c r="AE1589" i="17"/>
  <c r="AD1589" i="17"/>
  <c r="AC1589" i="17"/>
  <c r="AB1589" i="17"/>
  <c r="AA1589" i="17"/>
  <c r="Z1589" i="17"/>
  <c r="Y1589" i="17"/>
  <c r="X1589" i="17"/>
  <c r="AF1588" i="17"/>
  <c r="AE1588" i="17"/>
  <c r="AD1588" i="17"/>
  <c r="AC1588" i="17"/>
  <c r="AB1588" i="17"/>
  <c r="AA1588" i="17"/>
  <c r="Z1588" i="17"/>
  <c r="Y1588" i="17"/>
  <c r="X1588" i="17"/>
  <c r="AF1587" i="17"/>
  <c r="AE1587" i="17"/>
  <c r="AD1587" i="17"/>
  <c r="AC1587" i="17"/>
  <c r="AB1587" i="17"/>
  <c r="AA1587" i="17"/>
  <c r="Z1587" i="17"/>
  <c r="Y1587" i="17"/>
  <c r="X1587" i="17"/>
  <c r="AF1586" i="17"/>
  <c r="AE1586" i="17"/>
  <c r="AD1586" i="17"/>
  <c r="AC1586" i="17"/>
  <c r="AB1586" i="17"/>
  <c r="AA1586" i="17"/>
  <c r="Z1586" i="17"/>
  <c r="Y1586" i="17"/>
  <c r="X1586" i="17"/>
  <c r="AF1585" i="17"/>
  <c r="AE1585" i="17"/>
  <c r="AD1585" i="17"/>
  <c r="AC1585" i="17"/>
  <c r="AB1585" i="17"/>
  <c r="AA1585" i="17"/>
  <c r="Z1585" i="17"/>
  <c r="Y1585" i="17"/>
  <c r="X1585" i="17"/>
  <c r="AF1584" i="17"/>
  <c r="AE1584" i="17"/>
  <c r="AD1584" i="17"/>
  <c r="AC1584" i="17"/>
  <c r="AB1584" i="17"/>
  <c r="AA1584" i="17"/>
  <c r="Z1584" i="17"/>
  <c r="Y1584" i="17"/>
  <c r="X1584" i="17"/>
  <c r="AF1583" i="17"/>
  <c r="AE1583" i="17"/>
  <c r="AD1583" i="17"/>
  <c r="AC1583" i="17"/>
  <c r="AB1583" i="17"/>
  <c r="AA1583" i="17"/>
  <c r="Z1583" i="17"/>
  <c r="Y1583" i="17"/>
  <c r="X1583" i="17"/>
  <c r="AF1582" i="17"/>
  <c r="AE1582" i="17"/>
  <c r="AD1582" i="17"/>
  <c r="AC1582" i="17"/>
  <c r="AB1582" i="17"/>
  <c r="AA1582" i="17"/>
  <c r="Z1582" i="17"/>
  <c r="Y1582" i="17"/>
  <c r="X1582" i="17"/>
  <c r="AF1581" i="17"/>
  <c r="AE1581" i="17"/>
  <c r="AD1581" i="17"/>
  <c r="AC1581" i="17"/>
  <c r="AB1581" i="17"/>
  <c r="AA1581" i="17"/>
  <c r="Z1581" i="17"/>
  <c r="Y1581" i="17"/>
  <c r="X1581" i="17"/>
  <c r="AF1580" i="17"/>
  <c r="AE1580" i="17"/>
  <c r="AD1580" i="17"/>
  <c r="AC1580" i="17"/>
  <c r="AB1580" i="17"/>
  <c r="AA1580" i="17"/>
  <c r="Z1580" i="17"/>
  <c r="Y1580" i="17"/>
  <c r="X1580" i="17"/>
  <c r="AF1579" i="17"/>
  <c r="AE1579" i="17"/>
  <c r="AD1579" i="17"/>
  <c r="AC1579" i="17"/>
  <c r="AB1579" i="17"/>
  <c r="AA1579" i="17"/>
  <c r="Z1579" i="17"/>
  <c r="Y1579" i="17"/>
  <c r="X1579" i="17"/>
  <c r="AF1578" i="17"/>
  <c r="AE1578" i="17"/>
  <c r="AD1578" i="17"/>
  <c r="AC1578" i="17"/>
  <c r="AB1578" i="17"/>
  <c r="AA1578" i="17"/>
  <c r="Z1578" i="17"/>
  <c r="Y1578" i="17"/>
  <c r="X1578" i="17"/>
  <c r="AF1577" i="17"/>
  <c r="AE1577" i="17"/>
  <c r="AD1577" i="17"/>
  <c r="AC1577" i="17"/>
  <c r="AB1577" i="17"/>
  <c r="AA1577" i="17"/>
  <c r="Z1577" i="17"/>
  <c r="Y1577" i="17"/>
  <c r="X1577" i="17"/>
  <c r="AF1576" i="17"/>
  <c r="AE1576" i="17"/>
  <c r="AD1576" i="17"/>
  <c r="AC1576" i="17"/>
  <c r="AB1576" i="17"/>
  <c r="AA1576" i="17"/>
  <c r="Z1576" i="17"/>
  <c r="Y1576" i="17"/>
  <c r="X1576" i="17"/>
  <c r="AF1575" i="17"/>
  <c r="AE1575" i="17"/>
  <c r="AD1575" i="17"/>
  <c r="AC1575" i="17"/>
  <c r="AB1575" i="17"/>
  <c r="AA1575" i="17"/>
  <c r="Z1575" i="17"/>
  <c r="Y1575" i="17"/>
  <c r="X1575" i="17"/>
  <c r="AF1574" i="17"/>
  <c r="AE1574" i="17"/>
  <c r="AD1574" i="17"/>
  <c r="AC1574" i="17"/>
  <c r="AB1574" i="17"/>
  <c r="AA1574" i="17"/>
  <c r="Z1574" i="17"/>
  <c r="Y1574" i="17"/>
  <c r="X1574" i="17"/>
  <c r="AF1573" i="17"/>
  <c r="AE1573" i="17"/>
  <c r="AD1573" i="17"/>
  <c r="AC1573" i="17"/>
  <c r="AB1573" i="17"/>
  <c r="AA1573" i="17"/>
  <c r="Z1573" i="17"/>
  <c r="Y1573" i="17"/>
  <c r="X1573" i="17"/>
  <c r="AF1572" i="17"/>
  <c r="AE1572" i="17"/>
  <c r="AD1572" i="17"/>
  <c r="AC1572" i="17"/>
  <c r="AB1572" i="17"/>
  <c r="AA1572" i="17"/>
  <c r="Z1572" i="17"/>
  <c r="Y1572" i="17"/>
  <c r="X1572" i="17"/>
  <c r="AF1571" i="17"/>
  <c r="AE1571" i="17"/>
  <c r="AD1571" i="17"/>
  <c r="AC1571" i="17"/>
  <c r="AB1571" i="17"/>
  <c r="AA1571" i="17"/>
  <c r="Z1571" i="17"/>
  <c r="Y1571" i="17"/>
  <c r="X1571" i="17"/>
  <c r="AF1570" i="17"/>
  <c r="AE1570" i="17"/>
  <c r="AD1570" i="17"/>
  <c r="AC1570" i="17"/>
  <c r="AB1570" i="17"/>
  <c r="AA1570" i="17"/>
  <c r="Z1570" i="17"/>
  <c r="Y1570" i="17"/>
  <c r="X1570" i="17"/>
  <c r="AF1569" i="17"/>
  <c r="AE1569" i="17"/>
  <c r="AD1569" i="17"/>
  <c r="AC1569" i="17"/>
  <c r="AB1569" i="17"/>
  <c r="AA1569" i="17"/>
  <c r="Z1569" i="17"/>
  <c r="Y1569" i="17"/>
  <c r="X1569" i="17"/>
  <c r="AF1568" i="17"/>
  <c r="AE1568" i="17"/>
  <c r="AD1568" i="17"/>
  <c r="AC1568" i="17"/>
  <c r="AB1568" i="17"/>
  <c r="AA1568" i="17"/>
  <c r="Z1568" i="17"/>
  <c r="Y1568" i="17"/>
  <c r="X1568" i="17"/>
  <c r="AF1567" i="17"/>
  <c r="AE1567" i="17"/>
  <c r="AD1567" i="17"/>
  <c r="AC1567" i="17"/>
  <c r="AB1567" i="17"/>
  <c r="AA1567" i="17"/>
  <c r="Z1567" i="17"/>
  <c r="Y1567" i="17"/>
  <c r="X1567" i="17"/>
  <c r="AF1566" i="17"/>
  <c r="AE1566" i="17"/>
  <c r="AD1566" i="17"/>
  <c r="AC1566" i="17"/>
  <c r="AB1566" i="17"/>
  <c r="AA1566" i="17"/>
  <c r="Z1566" i="17"/>
  <c r="Y1566" i="17"/>
  <c r="X1566" i="17"/>
  <c r="AF1565" i="17"/>
  <c r="AE1565" i="17"/>
  <c r="AD1565" i="17"/>
  <c r="AC1565" i="17"/>
  <c r="AB1565" i="17"/>
  <c r="AA1565" i="17"/>
  <c r="Z1565" i="17"/>
  <c r="Y1565" i="17"/>
  <c r="X1565" i="17"/>
  <c r="AF1564" i="17"/>
  <c r="AE1564" i="17"/>
  <c r="AD1564" i="17"/>
  <c r="AC1564" i="17"/>
  <c r="AB1564" i="17"/>
  <c r="AA1564" i="17"/>
  <c r="Z1564" i="17"/>
  <c r="Y1564" i="17"/>
  <c r="X1564" i="17"/>
  <c r="AF1563" i="17"/>
  <c r="AE1563" i="17"/>
  <c r="AD1563" i="17"/>
  <c r="AC1563" i="17"/>
  <c r="AB1563" i="17"/>
  <c r="AA1563" i="17"/>
  <c r="Z1563" i="17"/>
  <c r="Y1563" i="17"/>
  <c r="X1563" i="17"/>
  <c r="AF1562" i="17"/>
  <c r="AE1562" i="17"/>
  <c r="AD1562" i="17"/>
  <c r="AC1562" i="17"/>
  <c r="AB1562" i="17"/>
  <c r="AA1562" i="17"/>
  <c r="Z1562" i="17"/>
  <c r="Y1562" i="17"/>
  <c r="X1562" i="17"/>
  <c r="AF1561" i="17"/>
  <c r="AE1561" i="17"/>
  <c r="AD1561" i="17"/>
  <c r="AC1561" i="17"/>
  <c r="AB1561" i="17"/>
  <c r="AA1561" i="17"/>
  <c r="Z1561" i="17"/>
  <c r="Y1561" i="17"/>
  <c r="X1561" i="17"/>
  <c r="AF1560" i="17"/>
  <c r="AE1560" i="17"/>
  <c r="AD1560" i="17"/>
  <c r="AC1560" i="17"/>
  <c r="AB1560" i="17"/>
  <c r="AA1560" i="17"/>
  <c r="Z1560" i="17"/>
  <c r="Y1560" i="17"/>
  <c r="X1560" i="17"/>
  <c r="AF1559" i="17"/>
  <c r="AE1559" i="17"/>
  <c r="AD1559" i="17"/>
  <c r="AC1559" i="17"/>
  <c r="AB1559" i="17"/>
  <c r="AA1559" i="17"/>
  <c r="Z1559" i="17"/>
  <c r="Y1559" i="17"/>
  <c r="X1559" i="17"/>
  <c r="AF1558" i="17"/>
  <c r="AE1558" i="17"/>
  <c r="AD1558" i="17"/>
  <c r="AC1558" i="17"/>
  <c r="AB1558" i="17"/>
  <c r="AA1558" i="17"/>
  <c r="Z1558" i="17"/>
  <c r="Y1558" i="17"/>
  <c r="X1558" i="17"/>
  <c r="AF1557" i="17"/>
  <c r="AE1557" i="17"/>
  <c r="AD1557" i="17"/>
  <c r="AC1557" i="17"/>
  <c r="AB1557" i="17"/>
  <c r="AA1557" i="17"/>
  <c r="Z1557" i="17"/>
  <c r="Y1557" i="17"/>
  <c r="X1557" i="17"/>
  <c r="AF1556" i="17"/>
  <c r="AE1556" i="17"/>
  <c r="AD1556" i="17"/>
  <c r="AC1556" i="17"/>
  <c r="AB1556" i="17"/>
  <c r="AA1556" i="17"/>
  <c r="Z1556" i="17"/>
  <c r="Y1556" i="17"/>
  <c r="X1556" i="17"/>
  <c r="AF1555" i="17"/>
  <c r="AE1555" i="17"/>
  <c r="AD1555" i="17"/>
  <c r="AC1555" i="17"/>
  <c r="AB1555" i="17"/>
  <c r="AA1555" i="17"/>
  <c r="Z1555" i="17"/>
  <c r="Y1555" i="17"/>
  <c r="X1555" i="17"/>
  <c r="AF1554" i="17"/>
  <c r="AE1554" i="17"/>
  <c r="AD1554" i="17"/>
  <c r="AC1554" i="17"/>
  <c r="AB1554" i="17"/>
  <c r="AA1554" i="17"/>
  <c r="Z1554" i="17"/>
  <c r="Y1554" i="17"/>
  <c r="X1554" i="17"/>
  <c r="AF1553" i="17"/>
  <c r="AE1553" i="17"/>
  <c r="AD1553" i="17"/>
  <c r="AC1553" i="17"/>
  <c r="AB1553" i="17"/>
  <c r="AA1553" i="17"/>
  <c r="Z1553" i="17"/>
  <c r="Y1553" i="17"/>
  <c r="X1553" i="17"/>
  <c r="AF1552" i="17"/>
  <c r="AE1552" i="17"/>
  <c r="AD1552" i="17"/>
  <c r="AC1552" i="17"/>
  <c r="AB1552" i="17"/>
  <c r="AA1552" i="17"/>
  <c r="Z1552" i="17"/>
  <c r="Y1552" i="17"/>
  <c r="X1552" i="17"/>
  <c r="AF1551" i="17"/>
  <c r="AE1551" i="17"/>
  <c r="AD1551" i="17"/>
  <c r="AC1551" i="17"/>
  <c r="AB1551" i="17"/>
  <c r="AA1551" i="17"/>
  <c r="Z1551" i="17"/>
  <c r="Y1551" i="17"/>
  <c r="X1551" i="17"/>
  <c r="AF1550" i="17"/>
  <c r="AE1550" i="17"/>
  <c r="AD1550" i="17"/>
  <c r="AC1550" i="17"/>
  <c r="AB1550" i="17"/>
  <c r="AA1550" i="17"/>
  <c r="Z1550" i="17"/>
  <c r="Y1550" i="17"/>
  <c r="X1550" i="17"/>
  <c r="AF1549" i="17"/>
  <c r="AE1549" i="17"/>
  <c r="AD1549" i="17"/>
  <c r="AC1549" i="17"/>
  <c r="AB1549" i="17"/>
  <c r="AA1549" i="17"/>
  <c r="Z1549" i="17"/>
  <c r="Y1549" i="17"/>
  <c r="X1549" i="17"/>
  <c r="AF1548" i="17"/>
  <c r="AE1548" i="17"/>
  <c r="AD1548" i="17"/>
  <c r="AC1548" i="17"/>
  <c r="AB1548" i="17"/>
  <c r="AA1548" i="17"/>
  <c r="Z1548" i="17"/>
  <c r="Y1548" i="17"/>
  <c r="X1548" i="17"/>
  <c r="AF1547" i="17"/>
  <c r="AE1547" i="17"/>
  <c r="AD1547" i="17"/>
  <c r="AC1547" i="17"/>
  <c r="AB1547" i="17"/>
  <c r="AA1547" i="17"/>
  <c r="Z1547" i="17"/>
  <c r="Y1547" i="17"/>
  <c r="X1547" i="17"/>
  <c r="AF1546" i="17"/>
  <c r="AE1546" i="17"/>
  <c r="AD1546" i="17"/>
  <c r="AC1546" i="17"/>
  <c r="AB1546" i="17"/>
  <c r="AA1546" i="17"/>
  <c r="Z1546" i="17"/>
  <c r="Y1546" i="17"/>
  <c r="X1546" i="17"/>
  <c r="AF1545" i="17"/>
  <c r="AE1545" i="17"/>
  <c r="AD1545" i="17"/>
  <c r="AC1545" i="17"/>
  <c r="AB1545" i="17"/>
  <c r="AA1545" i="17"/>
  <c r="Z1545" i="17"/>
  <c r="Y1545" i="17"/>
  <c r="X1545" i="17"/>
  <c r="AF1544" i="17"/>
  <c r="AE1544" i="17"/>
  <c r="AD1544" i="17"/>
  <c r="AC1544" i="17"/>
  <c r="AB1544" i="17"/>
  <c r="AA1544" i="17"/>
  <c r="Z1544" i="17"/>
  <c r="Y1544" i="17"/>
  <c r="X1544" i="17"/>
  <c r="AF1543" i="17"/>
  <c r="AE1543" i="17"/>
  <c r="AD1543" i="17"/>
  <c r="AC1543" i="17"/>
  <c r="AB1543" i="17"/>
  <c r="AA1543" i="17"/>
  <c r="Z1543" i="17"/>
  <c r="Y1543" i="17"/>
  <c r="X1543" i="17"/>
  <c r="AF1542" i="17"/>
  <c r="AE1542" i="17"/>
  <c r="AD1542" i="17"/>
  <c r="AC1542" i="17"/>
  <c r="AB1542" i="17"/>
  <c r="AA1542" i="17"/>
  <c r="Z1542" i="17"/>
  <c r="Y1542" i="17"/>
  <c r="X1542" i="17"/>
  <c r="AF1541" i="17"/>
  <c r="AE1541" i="17"/>
  <c r="AD1541" i="17"/>
  <c r="AC1541" i="17"/>
  <c r="AB1541" i="17"/>
  <c r="AA1541" i="17"/>
  <c r="Z1541" i="17"/>
  <c r="Y1541" i="17"/>
  <c r="X1541" i="17"/>
  <c r="AF1540" i="17"/>
  <c r="AE1540" i="17"/>
  <c r="AD1540" i="17"/>
  <c r="AC1540" i="17"/>
  <c r="AB1540" i="17"/>
  <c r="AA1540" i="17"/>
  <c r="Z1540" i="17"/>
  <c r="Y1540" i="17"/>
  <c r="X1540" i="17"/>
  <c r="AF1539" i="17"/>
  <c r="AE1539" i="17"/>
  <c r="AD1539" i="17"/>
  <c r="AC1539" i="17"/>
  <c r="AB1539" i="17"/>
  <c r="AA1539" i="17"/>
  <c r="Z1539" i="17"/>
  <c r="Y1539" i="17"/>
  <c r="X1539" i="17"/>
  <c r="AF1538" i="17"/>
  <c r="AE1538" i="17"/>
  <c r="AD1538" i="17"/>
  <c r="AC1538" i="17"/>
  <c r="AB1538" i="17"/>
  <c r="AA1538" i="17"/>
  <c r="Z1538" i="17"/>
  <c r="Y1538" i="17"/>
  <c r="X1538" i="17"/>
  <c r="AF1537" i="17"/>
  <c r="AE1537" i="17"/>
  <c r="AD1537" i="17"/>
  <c r="AC1537" i="17"/>
  <c r="AB1537" i="17"/>
  <c r="AA1537" i="17"/>
  <c r="Z1537" i="17"/>
  <c r="Y1537" i="17"/>
  <c r="X1537" i="17"/>
  <c r="AF1536" i="17"/>
  <c r="AE1536" i="17"/>
  <c r="AD1536" i="17"/>
  <c r="AC1536" i="17"/>
  <c r="AB1536" i="17"/>
  <c r="AA1536" i="17"/>
  <c r="Z1536" i="17"/>
  <c r="Y1536" i="17"/>
  <c r="X1536" i="17"/>
  <c r="AF1535" i="17"/>
  <c r="AE1535" i="17"/>
  <c r="AD1535" i="17"/>
  <c r="AC1535" i="17"/>
  <c r="AB1535" i="17"/>
  <c r="AA1535" i="17"/>
  <c r="Z1535" i="17"/>
  <c r="Y1535" i="17"/>
  <c r="X1535" i="17"/>
  <c r="AF1534" i="17"/>
  <c r="AE1534" i="17"/>
  <c r="AD1534" i="17"/>
  <c r="AC1534" i="17"/>
  <c r="AB1534" i="17"/>
  <c r="AA1534" i="17"/>
  <c r="Z1534" i="17"/>
  <c r="Y1534" i="17"/>
  <c r="X1534" i="17"/>
  <c r="AF1533" i="17"/>
  <c r="AE1533" i="17"/>
  <c r="AD1533" i="17"/>
  <c r="AC1533" i="17"/>
  <c r="AB1533" i="17"/>
  <c r="AA1533" i="17"/>
  <c r="Z1533" i="17"/>
  <c r="Y1533" i="17"/>
  <c r="X1533" i="17"/>
  <c r="AF1532" i="17"/>
  <c r="AE1532" i="17"/>
  <c r="AD1532" i="17"/>
  <c r="AC1532" i="17"/>
  <c r="AB1532" i="17"/>
  <c r="AA1532" i="17"/>
  <c r="Z1532" i="17"/>
  <c r="Y1532" i="17"/>
  <c r="X1532" i="17"/>
  <c r="AF1531" i="17"/>
  <c r="AE1531" i="17"/>
  <c r="AD1531" i="17"/>
  <c r="AC1531" i="17"/>
  <c r="AB1531" i="17"/>
  <c r="AA1531" i="17"/>
  <c r="Z1531" i="17"/>
  <c r="Y1531" i="17"/>
  <c r="X1531" i="17"/>
  <c r="AF1530" i="17"/>
  <c r="AE1530" i="17"/>
  <c r="AD1530" i="17"/>
  <c r="AC1530" i="17"/>
  <c r="AB1530" i="17"/>
  <c r="AA1530" i="17"/>
  <c r="Z1530" i="17"/>
  <c r="Y1530" i="17"/>
  <c r="X1530" i="17"/>
  <c r="AF1529" i="17"/>
  <c r="AE1529" i="17"/>
  <c r="AD1529" i="17"/>
  <c r="AC1529" i="17"/>
  <c r="AB1529" i="17"/>
  <c r="AA1529" i="17"/>
  <c r="Z1529" i="17"/>
  <c r="Y1529" i="17"/>
  <c r="X1529" i="17"/>
  <c r="AF1528" i="17"/>
  <c r="AE1528" i="17"/>
  <c r="AD1528" i="17"/>
  <c r="AC1528" i="17"/>
  <c r="AB1528" i="17"/>
  <c r="AA1528" i="17"/>
  <c r="Z1528" i="17"/>
  <c r="Y1528" i="17"/>
  <c r="X1528" i="17"/>
  <c r="AF1527" i="17"/>
  <c r="AE1527" i="17"/>
  <c r="AD1527" i="17"/>
  <c r="AC1527" i="17"/>
  <c r="AB1527" i="17"/>
  <c r="AA1527" i="17"/>
  <c r="Z1527" i="17"/>
  <c r="Y1527" i="17"/>
  <c r="X1527" i="17"/>
  <c r="AF1526" i="17"/>
  <c r="AE1526" i="17"/>
  <c r="AD1526" i="17"/>
  <c r="AC1526" i="17"/>
  <c r="AB1526" i="17"/>
  <c r="AA1526" i="17"/>
  <c r="Z1526" i="17"/>
  <c r="Y1526" i="17"/>
  <c r="X1526" i="17"/>
  <c r="AF1525" i="17"/>
  <c r="AE1525" i="17"/>
  <c r="AD1525" i="17"/>
  <c r="AC1525" i="17"/>
  <c r="AB1525" i="17"/>
  <c r="AA1525" i="17"/>
  <c r="Z1525" i="17"/>
  <c r="Y1525" i="17"/>
  <c r="X1525" i="17"/>
  <c r="AF1524" i="17"/>
  <c r="AE1524" i="17"/>
  <c r="AD1524" i="17"/>
  <c r="AC1524" i="17"/>
  <c r="AB1524" i="17"/>
  <c r="AA1524" i="17"/>
  <c r="Z1524" i="17"/>
  <c r="Y1524" i="17"/>
  <c r="X1524" i="17"/>
  <c r="AF1523" i="17"/>
  <c r="AE1523" i="17"/>
  <c r="AD1523" i="17"/>
  <c r="AC1523" i="17"/>
  <c r="AB1523" i="17"/>
  <c r="AA1523" i="17"/>
  <c r="Z1523" i="17"/>
  <c r="Y1523" i="17"/>
  <c r="X1523" i="17"/>
  <c r="AF1522" i="17"/>
  <c r="AE1522" i="17"/>
  <c r="AD1522" i="17"/>
  <c r="AC1522" i="17"/>
  <c r="AB1522" i="17"/>
  <c r="AA1522" i="17"/>
  <c r="Z1522" i="17"/>
  <c r="Y1522" i="17"/>
  <c r="X1522" i="17"/>
  <c r="AF1521" i="17"/>
  <c r="AE1521" i="17"/>
  <c r="AD1521" i="17"/>
  <c r="AC1521" i="17"/>
  <c r="AB1521" i="17"/>
  <c r="AA1521" i="17"/>
  <c r="Z1521" i="17"/>
  <c r="Y1521" i="17"/>
  <c r="X1521" i="17"/>
  <c r="AF1520" i="17"/>
  <c r="AE1520" i="17"/>
  <c r="AD1520" i="17"/>
  <c r="AC1520" i="17"/>
  <c r="AB1520" i="17"/>
  <c r="AA1520" i="17"/>
  <c r="Z1520" i="17"/>
  <c r="Y1520" i="17"/>
  <c r="X1520" i="17"/>
  <c r="AF1519" i="17"/>
  <c r="AE1519" i="17"/>
  <c r="AD1519" i="17"/>
  <c r="AC1519" i="17"/>
  <c r="AB1519" i="17"/>
  <c r="AA1519" i="17"/>
  <c r="Z1519" i="17"/>
  <c r="Y1519" i="17"/>
  <c r="X1519" i="17"/>
  <c r="AF1518" i="17"/>
  <c r="AE1518" i="17"/>
  <c r="AD1518" i="17"/>
  <c r="AC1518" i="17"/>
  <c r="AB1518" i="17"/>
  <c r="AA1518" i="17"/>
  <c r="Z1518" i="17"/>
  <c r="Y1518" i="17"/>
  <c r="X1518" i="17"/>
  <c r="AF1517" i="17"/>
  <c r="AE1517" i="17"/>
  <c r="AD1517" i="17"/>
  <c r="AC1517" i="17"/>
  <c r="AB1517" i="17"/>
  <c r="AA1517" i="17"/>
  <c r="Z1517" i="17"/>
  <c r="Y1517" i="17"/>
  <c r="X1517" i="17"/>
  <c r="AF1516" i="17"/>
  <c r="AE1516" i="17"/>
  <c r="AD1516" i="17"/>
  <c r="AC1516" i="17"/>
  <c r="AB1516" i="17"/>
  <c r="AA1516" i="17"/>
  <c r="Z1516" i="17"/>
  <c r="Y1516" i="17"/>
  <c r="X1516" i="17"/>
  <c r="AF1515" i="17"/>
  <c r="AE1515" i="17"/>
  <c r="AD1515" i="17"/>
  <c r="AC1515" i="17"/>
  <c r="AB1515" i="17"/>
  <c r="AA1515" i="17"/>
  <c r="Z1515" i="17"/>
  <c r="Y1515" i="17"/>
  <c r="X1515" i="17"/>
  <c r="AF1514" i="17"/>
  <c r="AE1514" i="17"/>
  <c r="AD1514" i="17"/>
  <c r="AC1514" i="17"/>
  <c r="AB1514" i="17"/>
  <c r="AA1514" i="17"/>
  <c r="Z1514" i="17"/>
  <c r="Y1514" i="17"/>
  <c r="X1514" i="17"/>
  <c r="AF1513" i="17"/>
  <c r="AE1513" i="17"/>
  <c r="AD1513" i="17"/>
  <c r="AC1513" i="17"/>
  <c r="AB1513" i="17"/>
  <c r="AA1513" i="17"/>
  <c r="Z1513" i="17"/>
  <c r="Y1513" i="17"/>
  <c r="X1513" i="17"/>
  <c r="AF1512" i="17"/>
  <c r="AE1512" i="17"/>
  <c r="AD1512" i="17"/>
  <c r="AC1512" i="17"/>
  <c r="AB1512" i="17"/>
  <c r="AA1512" i="17"/>
  <c r="Z1512" i="17"/>
  <c r="Y1512" i="17"/>
  <c r="X1512" i="17"/>
  <c r="AF1511" i="17"/>
  <c r="AE1511" i="17"/>
  <c r="AD1511" i="17"/>
  <c r="AC1511" i="17"/>
  <c r="AB1511" i="17"/>
  <c r="AA1511" i="17"/>
  <c r="Z1511" i="17"/>
  <c r="Y1511" i="17"/>
  <c r="X1511" i="17"/>
  <c r="AF1510" i="17"/>
  <c r="AE1510" i="17"/>
  <c r="AD1510" i="17"/>
  <c r="AC1510" i="17"/>
  <c r="AB1510" i="17"/>
  <c r="AA1510" i="17"/>
  <c r="Z1510" i="17"/>
  <c r="Y1510" i="17"/>
  <c r="X1510" i="17"/>
  <c r="AF1509" i="17"/>
  <c r="AE1509" i="17"/>
  <c r="AD1509" i="17"/>
  <c r="AC1509" i="17"/>
  <c r="AB1509" i="17"/>
  <c r="AA1509" i="17"/>
  <c r="Z1509" i="17"/>
  <c r="Y1509" i="17"/>
  <c r="X1509" i="17"/>
  <c r="AF1508" i="17"/>
  <c r="AE1508" i="17"/>
  <c r="AD1508" i="17"/>
  <c r="AC1508" i="17"/>
  <c r="AB1508" i="17"/>
  <c r="AA1508" i="17"/>
  <c r="Z1508" i="17"/>
  <c r="Y1508" i="17"/>
  <c r="X1508" i="17"/>
  <c r="AF1507" i="17"/>
  <c r="AE1507" i="17"/>
  <c r="AD1507" i="17"/>
  <c r="AC1507" i="17"/>
  <c r="AB1507" i="17"/>
  <c r="AA1507" i="17"/>
  <c r="Z1507" i="17"/>
  <c r="Y1507" i="17"/>
  <c r="X1507" i="17"/>
  <c r="AF1506" i="17"/>
  <c r="AE1506" i="17"/>
  <c r="AD1506" i="17"/>
  <c r="AC1506" i="17"/>
  <c r="AB1506" i="17"/>
  <c r="AA1506" i="17"/>
  <c r="Z1506" i="17"/>
  <c r="Y1506" i="17"/>
  <c r="X1506" i="17"/>
  <c r="AF1505" i="17"/>
  <c r="AE1505" i="17"/>
  <c r="AD1505" i="17"/>
  <c r="AC1505" i="17"/>
  <c r="AB1505" i="17"/>
  <c r="AA1505" i="17"/>
  <c r="Z1505" i="17"/>
  <c r="Y1505" i="17"/>
  <c r="X1505" i="17"/>
  <c r="AF1504" i="17"/>
  <c r="AE1504" i="17"/>
  <c r="AD1504" i="17"/>
  <c r="AC1504" i="17"/>
  <c r="AB1504" i="17"/>
  <c r="AA1504" i="17"/>
  <c r="Z1504" i="17"/>
  <c r="Y1504" i="17"/>
  <c r="X1504" i="17"/>
  <c r="AF1503" i="17"/>
  <c r="AE1503" i="17"/>
  <c r="AD1503" i="17"/>
  <c r="AC1503" i="17"/>
  <c r="AB1503" i="17"/>
  <c r="AA1503" i="17"/>
  <c r="Z1503" i="17"/>
  <c r="Y1503" i="17"/>
  <c r="X1503" i="17"/>
  <c r="AF1502" i="17"/>
  <c r="AE1502" i="17"/>
  <c r="AD1502" i="17"/>
  <c r="AC1502" i="17"/>
  <c r="AB1502" i="17"/>
  <c r="AA1502" i="17"/>
  <c r="Z1502" i="17"/>
  <c r="Y1502" i="17"/>
  <c r="X1502" i="17"/>
  <c r="AF1501" i="17"/>
  <c r="AE1501" i="17"/>
  <c r="AD1501" i="17"/>
  <c r="AC1501" i="17"/>
  <c r="AB1501" i="17"/>
  <c r="AA1501" i="17"/>
  <c r="Z1501" i="17"/>
  <c r="Y1501" i="17"/>
  <c r="X1501" i="17"/>
  <c r="AF1500" i="17"/>
  <c r="AE1500" i="17"/>
  <c r="AD1500" i="17"/>
  <c r="AC1500" i="17"/>
  <c r="AB1500" i="17"/>
  <c r="AA1500" i="17"/>
  <c r="Z1500" i="17"/>
  <c r="Y1500" i="17"/>
  <c r="X1500" i="17"/>
  <c r="AF1499" i="17"/>
  <c r="AE1499" i="17"/>
  <c r="AD1499" i="17"/>
  <c r="AC1499" i="17"/>
  <c r="AB1499" i="17"/>
  <c r="AA1499" i="17"/>
  <c r="Z1499" i="17"/>
  <c r="Y1499" i="17"/>
  <c r="X1499" i="17"/>
  <c r="AF1498" i="17"/>
  <c r="AE1498" i="17"/>
  <c r="AD1498" i="17"/>
  <c r="AC1498" i="17"/>
  <c r="AB1498" i="17"/>
  <c r="AA1498" i="17"/>
  <c r="Z1498" i="17"/>
  <c r="Y1498" i="17"/>
  <c r="X1498" i="17"/>
  <c r="AF1497" i="17"/>
  <c r="AE1497" i="17"/>
  <c r="AD1497" i="17"/>
  <c r="AC1497" i="17"/>
  <c r="AB1497" i="17"/>
  <c r="AA1497" i="17"/>
  <c r="Z1497" i="17"/>
  <c r="Y1497" i="17"/>
  <c r="X1497" i="17"/>
  <c r="AF1496" i="17"/>
  <c r="AE1496" i="17"/>
  <c r="AD1496" i="17"/>
  <c r="AC1496" i="17"/>
  <c r="AB1496" i="17"/>
  <c r="AA1496" i="17"/>
  <c r="Z1496" i="17"/>
  <c r="Y1496" i="17"/>
  <c r="X1496" i="17"/>
  <c r="AF1495" i="17"/>
  <c r="AE1495" i="17"/>
  <c r="AD1495" i="17"/>
  <c r="AC1495" i="17"/>
  <c r="AB1495" i="17"/>
  <c r="AA1495" i="17"/>
  <c r="Z1495" i="17"/>
  <c r="Y1495" i="17"/>
  <c r="X1495" i="17"/>
  <c r="AF1494" i="17"/>
  <c r="AE1494" i="17"/>
  <c r="AD1494" i="17"/>
  <c r="AC1494" i="17"/>
  <c r="AB1494" i="17"/>
  <c r="AA1494" i="17"/>
  <c r="Z1494" i="17"/>
  <c r="Y1494" i="17"/>
  <c r="X1494" i="17"/>
  <c r="AF1493" i="17"/>
  <c r="AE1493" i="17"/>
  <c r="AD1493" i="17"/>
  <c r="AC1493" i="17"/>
  <c r="AB1493" i="17"/>
  <c r="AA1493" i="17"/>
  <c r="Z1493" i="17"/>
  <c r="Y1493" i="17"/>
  <c r="X1493" i="17"/>
  <c r="AF1492" i="17"/>
  <c r="AE1492" i="17"/>
  <c r="AD1492" i="17"/>
  <c r="AC1492" i="17"/>
  <c r="AB1492" i="17"/>
  <c r="AA1492" i="17"/>
  <c r="Z1492" i="17"/>
  <c r="Y1492" i="17"/>
  <c r="X1492" i="17"/>
  <c r="AF1491" i="17"/>
  <c r="AE1491" i="17"/>
  <c r="AD1491" i="17"/>
  <c r="AC1491" i="17"/>
  <c r="AB1491" i="17"/>
  <c r="AA1491" i="17"/>
  <c r="Z1491" i="17"/>
  <c r="Y1491" i="17"/>
  <c r="X1491" i="17"/>
  <c r="AF1490" i="17"/>
  <c r="AE1490" i="17"/>
  <c r="AD1490" i="17"/>
  <c r="AC1490" i="17"/>
  <c r="AB1490" i="17"/>
  <c r="AA1490" i="17"/>
  <c r="Z1490" i="17"/>
  <c r="Y1490" i="17"/>
  <c r="X1490" i="17"/>
  <c r="AF1489" i="17"/>
  <c r="AE1489" i="17"/>
  <c r="AD1489" i="17"/>
  <c r="AC1489" i="17"/>
  <c r="AB1489" i="17"/>
  <c r="AA1489" i="17"/>
  <c r="Z1489" i="17"/>
  <c r="Y1489" i="17"/>
  <c r="X1489" i="17"/>
  <c r="AF1488" i="17"/>
  <c r="AE1488" i="17"/>
  <c r="AD1488" i="17"/>
  <c r="AC1488" i="17"/>
  <c r="AB1488" i="17"/>
  <c r="AA1488" i="17"/>
  <c r="Z1488" i="17"/>
  <c r="Y1488" i="17"/>
  <c r="X1488" i="17"/>
  <c r="AF1487" i="17"/>
  <c r="AE1487" i="17"/>
  <c r="AD1487" i="17"/>
  <c r="AC1487" i="17"/>
  <c r="AB1487" i="17"/>
  <c r="AA1487" i="17"/>
  <c r="Z1487" i="17"/>
  <c r="Y1487" i="17"/>
  <c r="X1487" i="17"/>
  <c r="AF1486" i="17"/>
  <c r="AE1486" i="17"/>
  <c r="AD1486" i="17"/>
  <c r="AC1486" i="17"/>
  <c r="AB1486" i="17"/>
  <c r="AA1486" i="17"/>
  <c r="Z1486" i="17"/>
  <c r="Y1486" i="17"/>
  <c r="X1486" i="17"/>
  <c r="AF1485" i="17"/>
  <c r="AE1485" i="17"/>
  <c r="AD1485" i="17"/>
  <c r="AC1485" i="17"/>
  <c r="AB1485" i="17"/>
  <c r="AA1485" i="17"/>
  <c r="Z1485" i="17"/>
  <c r="Y1485" i="17"/>
  <c r="X1485" i="17"/>
  <c r="AF1484" i="17"/>
  <c r="AE1484" i="17"/>
  <c r="AD1484" i="17"/>
  <c r="AC1484" i="17"/>
  <c r="AB1484" i="17"/>
  <c r="AA1484" i="17"/>
  <c r="Z1484" i="17"/>
  <c r="Y1484" i="17"/>
  <c r="X1484" i="17"/>
  <c r="AF1483" i="17"/>
  <c r="AE1483" i="17"/>
  <c r="AD1483" i="17"/>
  <c r="AC1483" i="17"/>
  <c r="AB1483" i="17"/>
  <c r="AA1483" i="17"/>
  <c r="Z1483" i="17"/>
  <c r="Y1483" i="17"/>
  <c r="X1483" i="17"/>
  <c r="AF1482" i="17"/>
  <c r="AE1482" i="17"/>
  <c r="AD1482" i="17"/>
  <c r="AC1482" i="17"/>
  <c r="AB1482" i="17"/>
  <c r="AA1482" i="17"/>
  <c r="Z1482" i="17"/>
  <c r="Y1482" i="17"/>
  <c r="X1482" i="17"/>
  <c r="AF1481" i="17"/>
  <c r="AE1481" i="17"/>
  <c r="AD1481" i="17"/>
  <c r="AC1481" i="17"/>
  <c r="AB1481" i="17"/>
  <c r="AA1481" i="17"/>
  <c r="Z1481" i="17"/>
  <c r="Y1481" i="17"/>
  <c r="X1481" i="17"/>
  <c r="AF1480" i="17"/>
  <c r="AE1480" i="17"/>
  <c r="AD1480" i="17"/>
  <c r="AC1480" i="17"/>
  <c r="AB1480" i="17"/>
  <c r="AA1480" i="17"/>
  <c r="Z1480" i="17"/>
  <c r="Y1480" i="17"/>
  <c r="X1480" i="17"/>
  <c r="AF1479" i="17"/>
  <c r="AE1479" i="17"/>
  <c r="AD1479" i="17"/>
  <c r="AC1479" i="17"/>
  <c r="AB1479" i="17"/>
  <c r="AA1479" i="17"/>
  <c r="Z1479" i="17"/>
  <c r="Y1479" i="17"/>
  <c r="X1479" i="17"/>
  <c r="AF1478" i="17"/>
  <c r="AE1478" i="17"/>
  <c r="AD1478" i="17"/>
  <c r="AC1478" i="17"/>
  <c r="AB1478" i="17"/>
  <c r="AA1478" i="17"/>
  <c r="Z1478" i="17"/>
  <c r="Y1478" i="17"/>
  <c r="X1478" i="17"/>
  <c r="AF1477" i="17"/>
  <c r="AE1477" i="17"/>
  <c r="AD1477" i="17"/>
  <c r="AC1477" i="17"/>
  <c r="AB1477" i="17"/>
  <c r="AA1477" i="17"/>
  <c r="Z1477" i="17"/>
  <c r="Y1477" i="17"/>
  <c r="X1477" i="17"/>
  <c r="AF1476" i="17"/>
  <c r="AE1476" i="17"/>
  <c r="AD1476" i="17"/>
  <c r="AC1476" i="17"/>
  <c r="AB1476" i="17"/>
  <c r="AA1476" i="17"/>
  <c r="Z1476" i="17"/>
  <c r="Y1476" i="17"/>
  <c r="X1476" i="17"/>
  <c r="AF1475" i="17"/>
  <c r="AE1475" i="17"/>
  <c r="AD1475" i="17"/>
  <c r="AC1475" i="17"/>
  <c r="AB1475" i="17"/>
  <c r="AA1475" i="17"/>
  <c r="Z1475" i="17"/>
  <c r="Y1475" i="17"/>
  <c r="X1475" i="17"/>
  <c r="AF1474" i="17"/>
  <c r="AE1474" i="17"/>
  <c r="AD1474" i="17"/>
  <c r="AC1474" i="17"/>
  <c r="AB1474" i="17"/>
  <c r="AA1474" i="17"/>
  <c r="Z1474" i="17"/>
  <c r="Y1474" i="17"/>
  <c r="X1474" i="17"/>
  <c r="AF1473" i="17"/>
  <c r="AE1473" i="17"/>
  <c r="AD1473" i="17"/>
  <c r="AC1473" i="17"/>
  <c r="AB1473" i="17"/>
  <c r="AA1473" i="17"/>
  <c r="Z1473" i="17"/>
  <c r="Y1473" i="17"/>
  <c r="X1473" i="17"/>
  <c r="AF1472" i="17"/>
  <c r="AE1472" i="17"/>
  <c r="AD1472" i="17"/>
  <c r="AC1472" i="17"/>
  <c r="AB1472" i="17"/>
  <c r="AA1472" i="17"/>
  <c r="Z1472" i="17"/>
  <c r="Y1472" i="17"/>
  <c r="X1472" i="17"/>
  <c r="AF1471" i="17"/>
  <c r="AE1471" i="17"/>
  <c r="AD1471" i="17"/>
  <c r="AC1471" i="17"/>
  <c r="AB1471" i="17"/>
  <c r="AA1471" i="17"/>
  <c r="Z1471" i="17"/>
  <c r="Y1471" i="17"/>
  <c r="X1471" i="17"/>
  <c r="AF1470" i="17"/>
  <c r="AE1470" i="17"/>
  <c r="AD1470" i="17"/>
  <c r="AC1470" i="17"/>
  <c r="AB1470" i="17"/>
  <c r="AA1470" i="17"/>
  <c r="Z1470" i="17"/>
  <c r="Y1470" i="17"/>
  <c r="X1470" i="17"/>
  <c r="AF1469" i="17"/>
  <c r="AE1469" i="17"/>
  <c r="AD1469" i="17"/>
  <c r="AC1469" i="17"/>
  <c r="AB1469" i="17"/>
  <c r="AA1469" i="17"/>
  <c r="Z1469" i="17"/>
  <c r="Y1469" i="17"/>
  <c r="X1469" i="17"/>
  <c r="AF1468" i="17"/>
  <c r="AE1468" i="17"/>
  <c r="AD1468" i="17"/>
  <c r="AC1468" i="17"/>
  <c r="AB1468" i="17"/>
  <c r="AA1468" i="17"/>
  <c r="Z1468" i="17"/>
  <c r="Y1468" i="17"/>
  <c r="X1468" i="17"/>
  <c r="AF1467" i="17"/>
  <c r="AE1467" i="17"/>
  <c r="AD1467" i="17"/>
  <c r="AC1467" i="17"/>
  <c r="AB1467" i="17"/>
  <c r="AA1467" i="17"/>
  <c r="Z1467" i="17"/>
  <c r="Y1467" i="17"/>
  <c r="X1467" i="17"/>
  <c r="AF1466" i="17"/>
  <c r="AE1466" i="17"/>
  <c r="AD1466" i="17"/>
  <c r="AC1466" i="17"/>
  <c r="AB1466" i="17"/>
  <c r="AA1466" i="17"/>
  <c r="Z1466" i="17"/>
  <c r="Y1466" i="17"/>
  <c r="X1466" i="17"/>
  <c r="AF1465" i="17"/>
  <c r="AE1465" i="17"/>
  <c r="AD1465" i="17"/>
  <c r="AC1465" i="17"/>
  <c r="AB1465" i="17"/>
  <c r="AA1465" i="17"/>
  <c r="Z1465" i="17"/>
  <c r="Y1465" i="17"/>
  <c r="X1465" i="17"/>
  <c r="AF1464" i="17"/>
  <c r="AE1464" i="17"/>
  <c r="AD1464" i="17"/>
  <c r="AC1464" i="17"/>
  <c r="AB1464" i="17"/>
  <c r="AA1464" i="17"/>
  <c r="Z1464" i="17"/>
  <c r="Y1464" i="17"/>
  <c r="X1464" i="17"/>
  <c r="AF1463" i="17"/>
  <c r="AE1463" i="17"/>
  <c r="AD1463" i="17"/>
  <c r="AC1463" i="17"/>
  <c r="AB1463" i="17"/>
  <c r="AA1463" i="17"/>
  <c r="Z1463" i="17"/>
  <c r="Y1463" i="17"/>
  <c r="X1463" i="17"/>
  <c r="AF1462" i="17"/>
  <c r="AE1462" i="17"/>
  <c r="AD1462" i="17"/>
  <c r="AC1462" i="17"/>
  <c r="AB1462" i="17"/>
  <c r="AA1462" i="17"/>
  <c r="Z1462" i="17"/>
  <c r="Y1462" i="17"/>
  <c r="X1462" i="17"/>
  <c r="AF1461" i="17"/>
  <c r="AE1461" i="17"/>
  <c r="AD1461" i="17"/>
  <c r="AC1461" i="17"/>
  <c r="AB1461" i="17"/>
  <c r="AA1461" i="17"/>
  <c r="Z1461" i="17"/>
  <c r="Y1461" i="17"/>
  <c r="X1461" i="17"/>
  <c r="AF1460" i="17"/>
  <c r="AE1460" i="17"/>
  <c r="AD1460" i="17"/>
  <c r="AC1460" i="17"/>
  <c r="AB1460" i="17"/>
  <c r="AA1460" i="17"/>
  <c r="Z1460" i="17"/>
  <c r="Y1460" i="17"/>
  <c r="X1460" i="17"/>
  <c r="AF1459" i="17"/>
  <c r="AE1459" i="17"/>
  <c r="AD1459" i="17"/>
  <c r="AC1459" i="17"/>
  <c r="AB1459" i="17"/>
  <c r="AA1459" i="17"/>
  <c r="Z1459" i="17"/>
  <c r="Y1459" i="17"/>
  <c r="X1459" i="17"/>
  <c r="AF1458" i="17"/>
  <c r="AE1458" i="17"/>
  <c r="AD1458" i="17"/>
  <c r="AC1458" i="17"/>
  <c r="AB1458" i="17"/>
  <c r="AA1458" i="17"/>
  <c r="Z1458" i="17"/>
  <c r="Y1458" i="17"/>
  <c r="X1458" i="17"/>
  <c r="AF1457" i="17"/>
  <c r="AE1457" i="17"/>
  <c r="AD1457" i="17"/>
  <c r="AC1457" i="17"/>
  <c r="AB1457" i="17"/>
  <c r="AA1457" i="17"/>
  <c r="Z1457" i="17"/>
  <c r="Y1457" i="17"/>
  <c r="X1457" i="17"/>
  <c r="AF1456" i="17"/>
  <c r="AE1456" i="17"/>
  <c r="AD1456" i="17"/>
  <c r="AC1456" i="17"/>
  <c r="AB1456" i="17"/>
  <c r="AA1456" i="17"/>
  <c r="Z1456" i="17"/>
  <c r="Y1456" i="17"/>
  <c r="X1456" i="17"/>
  <c r="AF1455" i="17"/>
  <c r="AE1455" i="17"/>
  <c r="AD1455" i="17"/>
  <c r="AC1455" i="17"/>
  <c r="AB1455" i="17"/>
  <c r="AA1455" i="17"/>
  <c r="Z1455" i="17"/>
  <c r="Y1455" i="17"/>
  <c r="X1455" i="17"/>
  <c r="AF1454" i="17"/>
  <c r="AE1454" i="17"/>
  <c r="AD1454" i="17"/>
  <c r="AC1454" i="17"/>
  <c r="AB1454" i="17"/>
  <c r="AA1454" i="17"/>
  <c r="Z1454" i="17"/>
  <c r="Y1454" i="17"/>
  <c r="X1454" i="17"/>
  <c r="AF1453" i="17"/>
  <c r="AE1453" i="17"/>
  <c r="AD1453" i="17"/>
  <c r="AC1453" i="17"/>
  <c r="AB1453" i="17"/>
  <c r="AA1453" i="17"/>
  <c r="Z1453" i="17"/>
  <c r="Y1453" i="17"/>
  <c r="X1453" i="17"/>
  <c r="AF1452" i="17"/>
  <c r="AE1452" i="17"/>
  <c r="AD1452" i="17"/>
  <c r="AC1452" i="17"/>
  <c r="AB1452" i="17"/>
  <c r="AA1452" i="17"/>
  <c r="Z1452" i="17"/>
  <c r="Y1452" i="17"/>
  <c r="X1452" i="17"/>
  <c r="AF1451" i="17"/>
  <c r="AE1451" i="17"/>
  <c r="AD1451" i="17"/>
  <c r="AC1451" i="17"/>
  <c r="AB1451" i="17"/>
  <c r="AA1451" i="17"/>
  <c r="Z1451" i="17"/>
  <c r="Y1451" i="17"/>
  <c r="X1451" i="17"/>
  <c r="AF1450" i="17"/>
  <c r="AE1450" i="17"/>
  <c r="AD1450" i="17"/>
  <c r="AC1450" i="17"/>
  <c r="AB1450" i="17"/>
  <c r="AA1450" i="17"/>
  <c r="Z1450" i="17"/>
  <c r="Y1450" i="17"/>
  <c r="X1450" i="17"/>
  <c r="AF1449" i="17"/>
  <c r="AE1449" i="17"/>
  <c r="AD1449" i="17"/>
  <c r="AC1449" i="17"/>
  <c r="AB1449" i="17"/>
  <c r="AA1449" i="17"/>
  <c r="Z1449" i="17"/>
  <c r="Y1449" i="17"/>
  <c r="X1449" i="17"/>
  <c r="AF1448" i="17"/>
  <c r="AE1448" i="17"/>
  <c r="AD1448" i="17"/>
  <c r="AC1448" i="17"/>
  <c r="AB1448" i="17"/>
  <c r="AA1448" i="17"/>
  <c r="Z1448" i="17"/>
  <c r="Y1448" i="17"/>
  <c r="X1448" i="17"/>
  <c r="AF1447" i="17"/>
  <c r="AE1447" i="17"/>
  <c r="AD1447" i="17"/>
  <c r="AC1447" i="17"/>
  <c r="AB1447" i="17"/>
  <c r="AA1447" i="17"/>
  <c r="Z1447" i="17"/>
  <c r="Y1447" i="17"/>
  <c r="X1447" i="17"/>
  <c r="AF1446" i="17"/>
  <c r="AE1446" i="17"/>
  <c r="AD1446" i="17"/>
  <c r="AC1446" i="17"/>
  <c r="AB1446" i="17"/>
  <c r="AA1446" i="17"/>
  <c r="Z1446" i="17"/>
  <c r="Y1446" i="17"/>
  <c r="X1446" i="17"/>
  <c r="AF1445" i="17"/>
  <c r="AE1445" i="17"/>
  <c r="AD1445" i="17"/>
  <c r="AC1445" i="17"/>
  <c r="AB1445" i="17"/>
  <c r="AA1445" i="17"/>
  <c r="Z1445" i="17"/>
  <c r="Y1445" i="17"/>
  <c r="X1445" i="17"/>
  <c r="AF1444" i="17"/>
  <c r="AE1444" i="17"/>
  <c r="AD1444" i="17"/>
  <c r="AC1444" i="17"/>
  <c r="AB1444" i="17"/>
  <c r="AA1444" i="17"/>
  <c r="Z1444" i="17"/>
  <c r="Y1444" i="17"/>
  <c r="X1444" i="17"/>
  <c r="AF1443" i="17"/>
  <c r="AE1443" i="17"/>
  <c r="AD1443" i="17"/>
  <c r="AC1443" i="17"/>
  <c r="AB1443" i="17"/>
  <c r="AA1443" i="17"/>
  <c r="Z1443" i="17"/>
  <c r="Y1443" i="17"/>
  <c r="X1443" i="17"/>
  <c r="AF1442" i="17"/>
  <c r="AE1442" i="17"/>
  <c r="AD1442" i="17"/>
  <c r="AC1442" i="17"/>
  <c r="AB1442" i="17"/>
  <c r="AA1442" i="17"/>
  <c r="Z1442" i="17"/>
  <c r="Y1442" i="17"/>
  <c r="X1442" i="17"/>
  <c r="AF1441" i="17"/>
  <c r="AE1441" i="17"/>
  <c r="AD1441" i="17"/>
  <c r="AC1441" i="17"/>
  <c r="AB1441" i="17"/>
  <c r="AA1441" i="17"/>
  <c r="Z1441" i="17"/>
  <c r="Y1441" i="17"/>
  <c r="X1441" i="17"/>
  <c r="AF1440" i="17"/>
  <c r="AE1440" i="17"/>
  <c r="AD1440" i="17"/>
  <c r="AC1440" i="17"/>
  <c r="AB1440" i="17"/>
  <c r="AA1440" i="17"/>
  <c r="Z1440" i="17"/>
  <c r="Y1440" i="17"/>
  <c r="X1440" i="17"/>
  <c r="AF1439" i="17"/>
  <c r="AE1439" i="17"/>
  <c r="AD1439" i="17"/>
  <c r="AC1439" i="17"/>
  <c r="AB1439" i="17"/>
  <c r="AA1439" i="17"/>
  <c r="Z1439" i="17"/>
  <c r="Y1439" i="17"/>
  <c r="X1439" i="17"/>
  <c r="AF1438" i="17"/>
  <c r="AE1438" i="17"/>
  <c r="AD1438" i="17"/>
  <c r="AC1438" i="17"/>
  <c r="AB1438" i="17"/>
  <c r="AA1438" i="17"/>
  <c r="Z1438" i="17"/>
  <c r="Y1438" i="17"/>
  <c r="X1438" i="17"/>
  <c r="AF1437" i="17"/>
  <c r="AE1437" i="17"/>
  <c r="AD1437" i="17"/>
  <c r="AC1437" i="17"/>
  <c r="AB1437" i="17"/>
  <c r="AA1437" i="17"/>
  <c r="Z1437" i="17"/>
  <c r="Y1437" i="17"/>
  <c r="X1437" i="17"/>
  <c r="AF1436" i="17"/>
  <c r="AE1436" i="17"/>
  <c r="AD1436" i="17"/>
  <c r="AC1436" i="17"/>
  <c r="AB1436" i="17"/>
  <c r="AA1436" i="17"/>
  <c r="Z1436" i="17"/>
  <c r="Y1436" i="17"/>
  <c r="X1436" i="17"/>
  <c r="AF1435" i="17"/>
  <c r="AE1435" i="17"/>
  <c r="AD1435" i="17"/>
  <c r="AC1435" i="17"/>
  <c r="AB1435" i="17"/>
  <c r="AA1435" i="17"/>
  <c r="Z1435" i="17"/>
  <c r="Y1435" i="17"/>
  <c r="X1435" i="17"/>
  <c r="AF1434" i="17"/>
  <c r="AE1434" i="17"/>
  <c r="AD1434" i="17"/>
  <c r="AC1434" i="17"/>
  <c r="AB1434" i="17"/>
  <c r="AA1434" i="17"/>
  <c r="Z1434" i="17"/>
  <c r="Y1434" i="17"/>
  <c r="X1434" i="17"/>
  <c r="AF1433" i="17"/>
  <c r="AE1433" i="17"/>
  <c r="AD1433" i="17"/>
  <c r="AC1433" i="17"/>
  <c r="AB1433" i="17"/>
  <c r="AA1433" i="17"/>
  <c r="Z1433" i="17"/>
  <c r="Y1433" i="17"/>
  <c r="X1433" i="17"/>
  <c r="AF1432" i="17"/>
  <c r="AE1432" i="17"/>
  <c r="AD1432" i="17"/>
  <c r="AC1432" i="17"/>
  <c r="AB1432" i="17"/>
  <c r="AA1432" i="17"/>
  <c r="Z1432" i="17"/>
  <c r="Y1432" i="17"/>
  <c r="X1432" i="17"/>
  <c r="AF1431" i="17"/>
  <c r="AE1431" i="17"/>
  <c r="AD1431" i="17"/>
  <c r="AC1431" i="17"/>
  <c r="AB1431" i="17"/>
  <c r="AA1431" i="17"/>
  <c r="Z1431" i="17"/>
  <c r="Y1431" i="17"/>
  <c r="X1431" i="17"/>
  <c r="AF1430" i="17"/>
  <c r="AE1430" i="17"/>
  <c r="AD1430" i="17"/>
  <c r="AC1430" i="17"/>
  <c r="AB1430" i="17"/>
  <c r="AA1430" i="17"/>
  <c r="Z1430" i="17"/>
  <c r="Y1430" i="17"/>
  <c r="X1430" i="17"/>
  <c r="AF1429" i="17"/>
  <c r="AE1429" i="17"/>
  <c r="AD1429" i="17"/>
  <c r="AC1429" i="17"/>
  <c r="AB1429" i="17"/>
  <c r="AA1429" i="17"/>
  <c r="Z1429" i="17"/>
  <c r="Y1429" i="17"/>
  <c r="X1429" i="17"/>
  <c r="AF1428" i="17"/>
  <c r="AE1428" i="17"/>
  <c r="AD1428" i="17"/>
  <c r="AC1428" i="17"/>
  <c r="AB1428" i="17"/>
  <c r="AA1428" i="17"/>
  <c r="Z1428" i="17"/>
  <c r="Y1428" i="17"/>
  <c r="X1428" i="17"/>
  <c r="AF1427" i="17"/>
  <c r="AE1427" i="17"/>
  <c r="AD1427" i="17"/>
  <c r="AC1427" i="17"/>
  <c r="AB1427" i="17"/>
  <c r="AA1427" i="17"/>
  <c r="Z1427" i="17"/>
  <c r="Y1427" i="17"/>
  <c r="X1427" i="17"/>
  <c r="AF1426" i="17"/>
  <c r="AE1426" i="17"/>
  <c r="AD1426" i="17"/>
  <c r="AC1426" i="17"/>
  <c r="AB1426" i="17"/>
  <c r="AA1426" i="17"/>
  <c r="Z1426" i="17"/>
  <c r="Y1426" i="17"/>
  <c r="X1426" i="17"/>
  <c r="AF1425" i="17"/>
  <c r="AE1425" i="17"/>
  <c r="AD1425" i="17"/>
  <c r="AC1425" i="17"/>
  <c r="AB1425" i="17"/>
  <c r="AA1425" i="17"/>
  <c r="Z1425" i="17"/>
  <c r="Y1425" i="17"/>
  <c r="X1425" i="17"/>
  <c r="AF1424" i="17"/>
  <c r="AE1424" i="17"/>
  <c r="AD1424" i="17"/>
  <c r="AC1424" i="17"/>
  <c r="AB1424" i="17"/>
  <c r="AA1424" i="17"/>
  <c r="Z1424" i="17"/>
  <c r="Y1424" i="17"/>
  <c r="X1424" i="17"/>
  <c r="AF1423" i="17"/>
  <c r="AE1423" i="17"/>
  <c r="AD1423" i="17"/>
  <c r="AC1423" i="17"/>
  <c r="AB1423" i="17"/>
  <c r="AA1423" i="17"/>
  <c r="Z1423" i="17"/>
  <c r="Y1423" i="17"/>
  <c r="X1423" i="17"/>
  <c r="AF1422" i="17"/>
  <c r="AE1422" i="17"/>
  <c r="AD1422" i="17"/>
  <c r="AC1422" i="17"/>
  <c r="AB1422" i="17"/>
  <c r="AA1422" i="17"/>
  <c r="Z1422" i="17"/>
  <c r="Y1422" i="17"/>
  <c r="X1422" i="17"/>
  <c r="AF1421" i="17"/>
  <c r="AE1421" i="17"/>
  <c r="AD1421" i="17"/>
  <c r="AC1421" i="17"/>
  <c r="AB1421" i="17"/>
  <c r="AA1421" i="17"/>
  <c r="Z1421" i="17"/>
  <c r="Y1421" i="17"/>
  <c r="X1421" i="17"/>
  <c r="AF1420" i="17"/>
  <c r="AE1420" i="17"/>
  <c r="AD1420" i="17"/>
  <c r="AC1420" i="17"/>
  <c r="AB1420" i="17"/>
  <c r="AA1420" i="17"/>
  <c r="Z1420" i="17"/>
  <c r="Y1420" i="17"/>
  <c r="X1420" i="17"/>
  <c r="AF1419" i="17"/>
  <c r="AE1419" i="17"/>
  <c r="AD1419" i="17"/>
  <c r="AC1419" i="17"/>
  <c r="AB1419" i="17"/>
  <c r="AA1419" i="17"/>
  <c r="Z1419" i="17"/>
  <c r="Y1419" i="17"/>
  <c r="X1419" i="17"/>
  <c r="AF1418" i="17"/>
  <c r="AE1418" i="17"/>
  <c r="AD1418" i="17"/>
  <c r="AC1418" i="17"/>
  <c r="AB1418" i="17"/>
  <c r="AA1418" i="17"/>
  <c r="Z1418" i="17"/>
  <c r="Y1418" i="17"/>
  <c r="X1418" i="17"/>
  <c r="AF1417" i="17"/>
  <c r="AE1417" i="17"/>
  <c r="AD1417" i="17"/>
  <c r="AC1417" i="17"/>
  <c r="AB1417" i="17"/>
  <c r="AA1417" i="17"/>
  <c r="Z1417" i="17"/>
  <c r="Y1417" i="17"/>
  <c r="X1417" i="17"/>
  <c r="AF1416" i="17"/>
  <c r="AE1416" i="17"/>
  <c r="AD1416" i="17"/>
  <c r="AC1416" i="17"/>
  <c r="AB1416" i="17"/>
  <c r="AA1416" i="17"/>
  <c r="Z1416" i="17"/>
  <c r="Y1416" i="17"/>
  <c r="X1416" i="17"/>
  <c r="AF1415" i="17"/>
  <c r="AE1415" i="17"/>
  <c r="AD1415" i="17"/>
  <c r="AC1415" i="17"/>
  <c r="AB1415" i="17"/>
  <c r="AA1415" i="17"/>
  <c r="Z1415" i="17"/>
  <c r="Y1415" i="17"/>
  <c r="X1415" i="17"/>
  <c r="AF1414" i="17"/>
  <c r="AE1414" i="17"/>
  <c r="AD1414" i="17"/>
  <c r="AC1414" i="17"/>
  <c r="AB1414" i="17"/>
  <c r="AA1414" i="17"/>
  <c r="Z1414" i="17"/>
  <c r="Y1414" i="17"/>
  <c r="X1414" i="17"/>
  <c r="AF1413" i="17"/>
  <c r="AE1413" i="17"/>
  <c r="AD1413" i="17"/>
  <c r="AC1413" i="17"/>
  <c r="AB1413" i="17"/>
  <c r="AA1413" i="17"/>
  <c r="Z1413" i="17"/>
  <c r="Y1413" i="17"/>
  <c r="X1413" i="17"/>
  <c r="AF1412" i="17"/>
  <c r="AE1412" i="17"/>
  <c r="AD1412" i="17"/>
  <c r="AC1412" i="17"/>
  <c r="AB1412" i="17"/>
  <c r="AA1412" i="17"/>
  <c r="Z1412" i="17"/>
  <c r="Y1412" i="17"/>
  <c r="X1412" i="17"/>
  <c r="AF1411" i="17"/>
  <c r="AE1411" i="17"/>
  <c r="AD1411" i="17"/>
  <c r="AC1411" i="17"/>
  <c r="AB1411" i="17"/>
  <c r="AA1411" i="17"/>
  <c r="Z1411" i="17"/>
  <c r="Y1411" i="17"/>
  <c r="X1411" i="17"/>
  <c r="AF1410" i="17"/>
  <c r="AE1410" i="17"/>
  <c r="AD1410" i="17"/>
  <c r="AC1410" i="17"/>
  <c r="AB1410" i="17"/>
  <c r="AA1410" i="17"/>
  <c r="Z1410" i="17"/>
  <c r="Y1410" i="17"/>
  <c r="X1410" i="17"/>
  <c r="AF1409" i="17"/>
  <c r="AE1409" i="17"/>
  <c r="AD1409" i="17"/>
  <c r="AC1409" i="17"/>
  <c r="AB1409" i="17"/>
  <c r="AA1409" i="17"/>
  <c r="Z1409" i="17"/>
  <c r="Y1409" i="17"/>
  <c r="X1409" i="17"/>
  <c r="AF1408" i="17"/>
  <c r="AE1408" i="17"/>
  <c r="AD1408" i="17"/>
  <c r="AC1408" i="17"/>
  <c r="AB1408" i="17"/>
  <c r="AA1408" i="17"/>
  <c r="Z1408" i="17"/>
  <c r="Y1408" i="17"/>
  <c r="X1408" i="17"/>
  <c r="AF1407" i="17"/>
  <c r="AE1407" i="17"/>
  <c r="AD1407" i="17"/>
  <c r="AC1407" i="17"/>
  <c r="AB1407" i="17"/>
  <c r="AA1407" i="17"/>
  <c r="Z1407" i="17"/>
  <c r="Y1407" i="17"/>
  <c r="X1407" i="17"/>
  <c r="AF1406" i="17"/>
  <c r="AE1406" i="17"/>
  <c r="AD1406" i="17"/>
  <c r="AC1406" i="17"/>
  <c r="AB1406" i="17"/>
  <c r="AA1406" i="17"/>
  <c r="Z1406" i="17"/>
  <c r="Y1406" i="17"/>
  <c r="X1406" i="17"/>
  <c r="AF1405" i="17"/>
  <c r="AE1405" i="17"/>
  <c r="AD1405" i="17"/>
  <c r="AC1405" i="17"/>
  <c r="AB1405" i="17"/>
  <c r="AA1405" i="17"/>
  <c r="Z1405" i="17"/>
  <c r="Y1405" i="17"/>
  <c r="X1405" i="17"/>
  <c r="AF1404" i="17"/>
  <c r="AE1404" i="17"/>
  <c r="AD1404" i="17"/>
  <c r="AC1404" i="17"/>
  <c r="AB1404" i="17"/>
  <c r="AA1404" i="17"/>
  <c r="Z1404" i="17"/>
  <c r="Y1404" i="17"/>
  <c r="X1404" i="17"/>
  <c r="AF1403" i="17"/>
  <c r="AE1403" i="17"/>
  <c r="AD1403" i="17"/>
  <c r="AC1403" i="17"/>
  <c r="AB1403" i="17"/>
  <c r="AA1403" i="17"/>
  <c r="Z1403" i="17"/>
  <c r="Y1403" i="17"/>
  <c r="X1403" i="17"/>
  <c r="AF1402" i="17"/>
  <c r="AE1402" i="17"/>
  <c r="AD1402" i="17"/>
  <c r="AC1402" i="17"/>
  <c r="AB1402" i="17"/>
  <c r="AA1402" i="17"/>
  <c r="Z1402" i="17"/>
  <c r="Y1402" i="17"/>
  <c r="X1402" i="17"/>
  <c r="AF1401" i="17"/>
  <c r="AE1401" i="17"/>
  <c r="AD1401" i="17"/>
  <c r="AC1401" i="17"/>
  <c r="AB1401" i="17"/>
  <c r="AA1401" i="17"/>
  <c r="Z1401" i="17"/>
  <c r="Y1401" i="17"/>
  <c r="X1401" i="17"/>
  <c r="AF1400" i="17"/>
  <c r="AE1400" i="17"/>
  <c r="AD1400" i="17"/>
  <c r="AC1400" i="17"/>
  <c r="AB1400" i="17"/>
  <c r="AA1400" i="17"/>
  <c r="Z1400" i="17"/>
  <c r="Y1400" i="17"/>
  <c r="X1400" i="17"/>
  <c r="AF1399" i="17"/>
  <c r="AE1399" i="17"/>
  <c r="AD1399" i="17"/>
  <c r="AC1399" i="17"/>
  <c r="AB1399" i="17"/>
  <c r="AA1399" i="17"/>
  <c r="Z1399" i="17"/>
  <c r="Y1399" i="17"/>
  <c r="X1399" i="17"/>
  <c r="AF1398" i="17"/>
  <c r="AE1398" i="17"/>
  <c r="AD1398" i="17"/>
  <c r="AC1398" i="17"/>
  <c r="AB1398" i="17"/>
  <c r="AA1398" i="17"/>
  <c r="Z1398" i="17"/>
  <c r="Y1398" i="17"/>
  <c r="X1398" i="17"/>
  <c r="AF1397" i="17"/>
  <c r="AE1397" i="17"/>
  <c r="AD1397" i="17"/>
  <c r="AC1397" i="17"/>
  <c r="AB1397" i="17"/>
  <c r="AA1397" i="17"/>
  <c r="Z1397" i="17"/>
  <c r="Y1397" i="17"/>
  <c r="X1397" i="17"/>
  <c r="AF1396" i="17"/>
  <c r="AE1396" i="17"/>
  <c r="AD1396" i="17"/>
  <c r="AC1396" i="17"/>
  <c r="AB1396" i="17"/>
  <c r="AA1396" i="17"/>
  <c r="Z1396" i="17"/>
  <c r="Y1396" i="17"/>
  <c r="X1396" i="17"/>
  <c r="AF1395" i="17"/>
  <c r="AE1395" i="17"/>
  <c r="AD1395" i="17"/>
  <c r="AC1395" i="17"/>
  <c r="AB1395" i="17"/>
  <c r="AA1395" i="17"/>
  <c r="Z1395" i="17"/>
  <c r="Y1395" i="17"/>
  <c r="X1395" i="17"/>
  <c r="AF1394" i="17"/>
  <c r="AE1394" i="17"/>
  <c r="AD1394" i="17"/>
  <c r="AC1394" i="17"/>
  <c r="AB1394" i="17"/>
  <c r="AA1394" i="17"/>
  <c r="Z1394" i="17"/>
  <c r="Y1394" i="17"/>
  <c r="X1394" i="17"/>
  <c r="AF1393" i="17"/>
  <c r="AE1393" i="17"/>
  <c r="AD1393" i="17"/>
  <c r="AC1393" i="17"/>
  <c r="AB1393" i="17"/>
  <c r="AA1393" i="17"/>
  <c r="Z1393" i="17"/>
  <c r="Y1393" i="17"/>
  <c r="X1393" i="17"/>
  <c r="AF1392" i="17"/>
  <c r="AE1392" i="17"/>
  <c r="AD1392" i="17"/>
  <c r="AC1392" i="17"/>
  <c r="AB1392" i="17"/>
  <c r="AA1392" i="17"/>
  <c r="Z1392" i="17"/>
  <c r="Y1392" i="17"/>
  <c r="X1392" i="17"/>
  <c r="AF1391" i="17"/>
  <c r="AE1391" i="17"/>
  <c r="AD1391" i="17"/>
  <c r="AC1391" i="17"/>
  <c r="AB1391" i="17"/>
  <c r="AA1391" i="17"/>
  <c r="Z1391" i="17"/>
  <c r="Y1391" i="17"/>
  <c r="X1391" i="17"/>
  <c r="AF1390" i="17"/>
  <c r="AE1390" i="17"/>
  <c r="AD1390" i="17"/>
  <c r="AC1390" i="17"/>
  <c r="AB1390" i="17"/>
  <c r="AA1390" i="17"/>
  <c r="Z1390" i="17"/>
  <c r="Y1390" i="17"/>
  <c r="X1390" i="17"/>
  <c r="AF1389" i="17"/>
  <c r="AE1389" i="17"/>
  <c r="AD1389" i="17"/>
  <c r="AC1389" i="17"/>
  <c r="AB1389" i="17"/>
  <c r="AA1389" i="17"/>
  <c r="Z1389" i="17"/>
  <c r="Y1389" i="17"/>
  <c r="X1389" i="17"/>
  <c r="AF1388" i="17"/>
  <c r="AE1388" i="17"/>
  <c r="AD1388" i="17"/>
  <c r="AC1388" i="17"/>
  <c r="AB1388" i="17"/>
  <c r="AA1388" i="17"/>
  <c r="Z1388" i="17"/>
  <c r="Y1388" i="17"/>
  <c r="X1388" i="17"/>
  <c r="AF1387" i="17"/>
  <c r="AE1387" i="17"/>
  <c r="AD1387" i="17"/>
  <c r="AC1387" i="17"/>
  <c r="AB1387" i="17"/>
  <c r="AA1387" i="17"/>
  <c r="Z1387" i="17"/>
  <c r="Y1387" i="17"/>
  <c r="X1387" i="17"/>
  <c r="AF1386" i="17"/>
  <c r="AE1386" i="17"/>
  <c r="AD1386" i="17"/>
  <c r="AC1386" i="17"/>
  <c r="AB1386" i="17"/>
  <c r="AA1386" i="17"/>
  <c r="Z1386" i="17"/>
  <c r="Y1386" i="17"/>
  <c r="X1386" i="17"/>
  <c r="AF1385" i="17"/>
  <c r="AE1385" i="17"/>
  <c r="AD1385" i="17"/>
  <c r="AC1385" i="17"/>
  <c r="AB1385" i="17"/>
  <c r="AA1385" i="17"/>
  <c r="Z1385" i="17"/>
  <c r="Y1385" i="17"/>
  <c r="X1385" i="17"/>
  <c r="AF1384" i="17"/>
  <c r="AE1384" i="17"/>
  <c r="AD1384" i="17"/>
  <c r="AC1384" i="17"/>
  <c r="AB1384" i="17"/>
  <c r="AA1384" i="17"/>
  <c r="Z1384" i="17"/>
  <c r="Y1384" i="17"/>
  <c r="X1384" i="17"/>
  <c r="AF1383" i="17"/>
  <c r="AE1383" i="17"/>
  <c r="AD1383" i="17"/>
  <c r="AC1383" i="17"/>
  <c r="AB1383" i="17"/>
  <c r="AA1383" i="17"/>
  <c r="Z1383" i="17"/>
  <c r="Y1383" i="17"/>
  <c r="X1383" i="17"/>
  <c r="AF1382" i="17"/>
  <c r="AE1382" i="17"/>
  <c r="AD1382" i="17"/>
  <c r="AC1382" i="17"/>
  <c r="AB1382" i="17"/>
  <c r="AA1382" i="17"/>
  <c r="Z1382" i="17"/>
  <c r="Y1382" i="17"/>
  <c r="X1382" i="17"/>
  <c r="AF1381" i="17"/>
  <c r="AE1381" i="17"/>
  <c r="AD1381" i="17"/>
  <c r="AC1381" i="17"/>
  <c r="AB1381" i="17"/>
  <c r="AA1381" i="17"/>
  <c r="Z1381" i="17"/>
  <c r="Y1381" i="17"/>
  <c r="X1381" i="17"/>
  <c r="AF1380" i="17"/>
  <c r="AE1380" i="17"/>
  <c r="AD1380" i="17"/>
  <c r="AC1380" i="17"/>
  <c r="AB1380" i="17"/>
  <c r="AA1380" i="17"/>
  <c r="Z1380" i="17"/>
  <c r="Y1380" i="17"/>
  <c r="X1380" i="17"/>
  <c r="AF1379" i="17"/>
  <c r="AE1379" i="17"/>
  <c r="AD1379" i="17"/>
  <c r="AC1379" i="17"/>
  <c r="AB1379" i="17"/>
  <c r="AA1379" i="17"/>
  <c r="Z1379" i="17"/>
  <c r="Y1379" i="17"/>
  <c r="X1379" i="17"/>
  <c r="AF1378" i="17"/>
  <c r="AE1378" i="17"/>
  <c r="AD1378" i="17"/>
  <c r="AC1378" i="17"/>
  <c r="AB1378" i="17"/>
  <c r="AA1378" i="17"/>
  <c r="Z1378" i="17"/>
  <c r="Y1378" i="17"/>
  <c r="X1378" i="17"/>
  <c r="AF1377" i="17"/>
  <c r="AE1377" i="17"/>
  <c r="AD1377" i="17"/>
  <c r="AC1377" i="17"/>
  <c r="AB1377" i="17"/>
  <c r="AA1377" i="17"/>
  <c r="Z1377" i="17"/>
  <c r="Y1377" i="17"/>
  <c r="X1377" i="17"/>
  <c r="AF1376" i="17"/>
  <c r="AE1376" i="17"/>
  <c r="AD1376" i="17"/>
  <c r="AC1376" i="17"/>
  <c r="AB1376" i="17"/>
  <c r="AA1376" i="17"/>
  <c r="Z1376" i="17"/>
  <c r="Y1376" i="17"/>
  <c r="X1376" i="17"/>
  <c r="AF1375" i="17"/>
  <c r="AE1375" i="17"/>
  <c r="AD1375" i="17"/>
  <c r="AC1375" i="17"/>
  <c r="AB1375" i="17"/>
  <c r="AA1375" i="17"/>
  <c r="Z1375" i="17"/>
  <c r="Y1375" i="17"/>
  <c r="X1375" i="17"/>
  <c r="AF1374" i="17"/>
  <c r="AE1374" i="17"/>
  <c r="AD1374" i="17"/>
  <c r="AC1374" i="17"/>
  <c r="AB1374" i="17"/>
  <c r="AA1374" i="17"/>
  <c r="Z1374" i="17"/>
  <c r="Y1374" i="17"/>
  <c r="X1374" i="17"/>
  <c r="AF1373" i="17"/>
  <c r="AE1373" i="17"/>
  <c r="AD1373" i="17"/>
  <c r="AC1373" i="17"/>
  <c r="AB1373" i="17"/>
  <c r="AA1373" i="17"/>
  <c r="Z1373" i="17"/>
  <c r="Y1373" i="17"/>
  <c r="X1373" i="17"/>
  <c r="AF1372" i="17"/>
  <c r="AE1372" i="17"/>
  <c r="AD1372" i="17"/>
  <c r="AC1372" i="17"/>
  <c r="AB1372" i="17"/>
  <c r="AA1372" i="17"/>
  <c r="Z1372" i="17"/>
  <c r="Y1372" i="17"/>
  <c r="X1372" i="17"/>
  <c r="AF1371" i="17"/>
  <c r="AE1371" i="17"/>
  <c r="AD1371" i="17"/>
  <c r="AC1371" i="17"/>
  <c r="AB1371" i="17"/>
  <c r="AA1371" i="17"/>
  <c r="Z1371" i="17"/>
  <c r="Y1371" i="17"/>
  <c r="X1371" i="17"/>
  <c r="AF1370" i="17"/>
  <c r="AE1370" i="17"/>
  <c r="AD1370" i="17"/>
  <c r="AC1370" i="17"/>
  <c r="AB1370" i="17"/>
  <c r="AA1370" i="17"/>
  <c r="Z1370" i="17"/>
  <c r="Y1370" i="17"/>
  <c r="X1370" i="17"/>
  <c r="AF1369" i="17"/>
  <c r="AE1369" i="17"/>
  <c r="AD1369" i="17"/>
  <c r="AC1369" i="17"/>
  <c r="AB1369" i="17"/>
  <c r="AA1369" i="17"/>
  <c r="Z1369" i="17"/>
  <c r="Y1369" i="17"/>
  <c r="X1369" i="17"/>
  <c r="AF1368" i="17"/>
  <c r="AE1368" i="17"/>
  <c r="AD1368" i="17"/>
  <c r="AC1368" i="17"/>
  <c r="AB1368" i="17"/>
  <c r="AA1368" i="17"/>
  <c r="Z1368" i="17"/>
  <c r="Y1368" i="17"/>
  <c r="X1368" i="17"/>
  <c r="AF1367" i="17"/>
  <c r="AE1367" i="17"/>
  <c r="AD1367" i="17"/>
  <c r="AC1367" i="17"/>
  <c r="AB1367" i="17"/>
  <c r="AA1367" i="17"/>
  <c r="Z1367" i="17"/>
  <c r="Y1367" i="17"/>
  <c r="X1367" i="17"/>
  <c r="AF1366" i="17"/>
  <c r="AE1366" i="17"/>
  <c r="AD1366" i="17"/>
  <c r="AC1366" i="17"/>
  <c r="AB1366" i="17"/>
  <c r="AA1366" i="17"/>
  <c r="Z1366" i="17"/>
  <c r="Y1366" i="17"/>
  <c r="X1366" i="17"/>
  <c r="AF1365" i="17"/>
  <c r="AE1365" i="17"/>
  <c r="AD1365" i="17"/>
  <c r="AC1365" i="17"/>
  <c r="AB1365" i="17"/>
  <c r="AA1365" i="17"/>
  <c r="Z1365" i="17"/>
  <c r="Y1365" i="17"/>
  <c r="X1365" i="17"/>
  <c r="AF1364" i="17"/>
  <c r="AE1364" i="17"/>
  <c r="AD1364" i="17"/>
  <c r="AC1364" i="17"/>
  <c r="AB1364" i="17"/>
  <c r="AA1364" i="17"/>
  <c r="Z1364" i="17"/>
  <c r="Y1364" i="17"/>
  <c r="X1364" i="17"/>
  <c r="AF1363" i="17"/>
  <c r="AE1363" i="17"/>
  <c r="AD1363" i="17"/>
  <c r="AC1363" i="17"/>
  <c r="AB1363" i="17"/>
  <c r="AA1363" i="17"/>
  <c r="Z1363" i="17"/>
  <c r="Y1363" i="17"/>
  <c r="X1363" i="17"/>
  <c r="AF1362" i="17"/>
  <c r="AE1362" i="17"/>
  <c r="AD1362" i="17"/>
  <c r="AC1362" i="17"/>
  <c r="AB1362" i="17"/>
  <c r="AA1362" i="17"/>
  <c r="Z1362" i="17"/>
  <c r="Y1362" i="17"/>
  <c r="X1362" i="17"/>
  <c r="AF1361" i="17"/>
  <c r="AE1361" i="17"/>
  <c r="AD1361" i="17"/>
  <c r="AC1361" i="17"/>
  <c r="AB1361" i="17"/>
  <c r="AA1361" i="17"/>
  <c r="Z1361" i="17"/>
  <c r="Y1361" i="17"/>
  <c r="X1361" i="17"/>
  <c r="AF1360" i="17"/>
  <c r="AE1360" i="17"/>
  <c r="AD1360" i="17"/>
  <c r="AC1360" i="17"/>
  <c r="AB1360" i="17"/>
  <c r="AA1360" i="17"/>
  <c r="Z1360" i="17"/>
  <c r="Y1360" i="17"/>
  <c r="X1360" i="17"/>
  <c r="AF1359" i="17"/>
  <c r="AE1359" i="17"/>
  <c r="AD1359" i="17"/>
  <c r="AC1359" i="17"/>
  <c r="AB1359" i="17"/>
  <c r="AA1359" i="17"/>
  <c r="Z1359" i="17"/>
  <c r="Y1359" i="17"/>
  <c r="X1359" i="17"/>
  <c r="AF1358" i="17"/>
  <c r="AE1358" i="17"/>
  <c r="AD1358" i="17"/>
  <c r="AC1358" i="17"/>
  <c r="AB1358" i="17"/>
  <c r="AA1358" i="17"/>
  <c r="Z1358" i="17"/>
  <c r="Y1358" i="17"/>
  <c r="X1358" i="17"/>
  <c r="AF1357" i="17"/>
  <c r="AE1357" i="17"/>
  <c r="AD1357" i="17"/>
  <c r="AC1357" i="17"/>
  <c r="AB1357" i="17"/>
  <c r="AA1357" i="17"/>
  <c r="Z1357" i="17"/>
  <c r="Y1357" i="17"/>
  <c r="X1357" i="17"/>
  <c r="AF1356" i="17"/>
  <c r="AE1356" i="17"/>
  <c r="AD1356" i="17"/>
  <c r="AC1356" i="17"/>
  <c r="AB1356" i="17"/>
  <c r="AA1356" i="17"/>
  <c r="Z1356" i="17"/>
  <c r="Y1356" i="17"/>
  <c r="X1356" i="17"/>
  <c r="AF1355" i="17"/>
  <c r="AE1355" i="17"/>
  <c r="AD1355" i="17"/>
  <c r="AC1355" i="17"/>
  <c r="AB1355" i="17"/>
  <c r="AA1355" i="17"/>
  <c r="Z1355" i="17"/>
  <c r="Y1355" i="17"/>
  <c r="X1355" i="17"/>
  <c r="AF1354" i="17"/>
  <c r="AE1354" i="17"/>
  <c r="AD1354" i="17"/>
  <c r="AC1354" i="17"/>
  <c r="AB1354" i="17"/>
  <c r="AA1354" i="17"/>
  <c r="Z1354" i="17"/>
  <c r="Y1354" i="17"/>
  <c r="X1354" i="17"/>
  <c r="AF1353" i="17"/>
  <c r="AE1353" i="17"/>
  <c r="AD1353" i="17"/>
  <c r="AC1353" i="17"/>
  <c r="AB1353" i="17"/>
  <c r="AA1353" i="17"/>
  <c r="Z1353" i="17"/>
  <c r="Y1353" i="17"/>
  <c r="X1353" i="17"/>
  <c r="AF1352" i="17"/>
  <c r="AE1352" i="17"/>
  <c r="AD1352" i="17"/>
  <c r="AC1352" i="17"/>
  <c r="AB1352" i="17"/>
  <c r="AA1352" i="17"/>
  <c r="Z1352" i="17"/>
  <c r="Y1352" i="17"/>
  <c r="X1352" i="17"/>
  <c r="AF1351" i="17"/>
  <c r="AE1351" i="17"/>
  <c r="AD1351" i="17"/>
  <c r="AC1351" i="17"/>
  <c r="AB1351" i="17"/>
  <c r="AA1351" i="17"/>
  <c r="Z1351" i="17"/>
  <c r="Y1351" i="17"/>
  <c r="X1351" i="17"/>
  <c r="AF1350" i="17"/>
  <c r="AE1350" i="17"/>
  <c r="AD1350" i="17"/>
  <c r="AC1350" i="17"/>
  <c r="AB1350" i="17"/>
  <c r="AA1350" i="17"/>
  <c r="Z1350" i="17"/>
  <c r="Y1350" i="17"/>
  <c r="X1350" i="17"/>
  <c r="AF1349" i="17"/>
  <c r="AE1349" i="17"/>
  <c r="AD1349" i="17"/>
  <c r="AC1349" i="17"/>
  <c r="AB1349" i="17"/>
  <c r="AA1349" i="17"/>
  <c r="Z1349" i="17"/>
  <c r="Y1349" i="17"/>
  <c r="X1349" i="17"/>
  <c r="AF1348" i="17"/>
  <c r="AE1348" i="17"/>
  <c r="AD1348" i="17"/>
  <c r="AC1348" i="17"/>
  <c r="AB1348" i="17"/>
  <c r="AA1348" i="17"/>
  <c r="Z1348" i="17"/>
  <c r="Y1348" i="17"/>
  <c r="X1348" i="17"/>
  <c r="AF1347" i="17"/>
  <c r="AE1347" i="17"/>
  <c r="AD1347" i="17"/>
  <c r="AC1347" i="17"/>
  <c r="AB1347" i="17"/>
  <c r="AA1347" i="17"/>
  <c r="Z1347" i="17"/>
  <c r="Y1347" i="17"/>
  <c r="X1347" i="17"/>
  <c r="AF1346" i="17"/>
  <c r="AE1346" i="17"/>
  <c r="AD1346" i="17"/>
  <c r="AC1346" i="17"/>
  <c r="AB1346" i="17"/>
  <c r="AA1346" i="17"/>
  <c r="Z1346" i="17"/>
  <c r="Y1346" i="17"/>
  <c r="X1346" i="17"/>
  <c r="AF1345" i="17"/>
  <c r="AE1345" i="17"/>
  <c r="AD1345" i="17"/>
  <c r="AC1345" i="17"/>
  <c r="AB1345" i="17"/>
  <c r="AA1345" i="17"/>
  <c r="Z1345" i="17"/>
  <c r="Y1345" i="17"/>
  <c r="X1345" i="17"/>
  <c r="AF1344" i="17"/>
  <c r="AE1344" i="17"/>
  <c r="AD1344" i="17"/>
  <c r="AC1344" i="17"/>
  <c r="AB1344" i="17"/>
  <c r="AA1344" i="17"/>
  <c r="Z1344" i="17"/>
  <c r="Y1344" i="17"/>
  <c r="X1344" i="17"/>
  <c r="AF1343" i="17"/>
  <c r="AE1343" i="17"/>
  <c r="AD1343" i="17"/>
  <c r="AC1343" i="17"/>
  <c r="AB1343" i="17"/>
  <c r="AA1343" i="17"/>
  <c r="Z1343" i="17"/>
  <c r="Y1343" i="17"/>
  <c r="X1343" i="17"/>
  <c r="AF1342" i="17"/>
  <c r="AE1342" i="17"/>
  <c r="AD1342" i="17"/>
  <c r="AC1342" i="17"/>
  <c r="AB1342" i="17"/>
  <c r="AA1342" i="17"/>
  <c r="Z1342" i="17"/>
  <c r="Y1342" i="17"/>
  <c r="X1342" i="17"/>
  <c r="AF1341" i="17"/>
  <c r="AE1341" i="17"/>
  <c r="AD1341" i="17"/>
  <c r="AC1341" i="17"/>
  <c r="AB1341" i="17"/>
  <c r="AA1341" i="17"/>
  <c r="Z1341" i="17"/>
  <c r="Y1341" i="17"/>
  <c r="X1341" i="17"/>
  <c r="AF1340" i="17"/>
  <c r="AE1340" i="17"/>
  <c r="AD1340" i="17"/>
  <c r="AC1340" i="17"/>
  <c r="AB1340" i="17"/>
  <c r="AA1340" i="17"/>
  <c r="Z1340" i="17"/>
  <c r="Y1340" i="17"/>
  <c r="X1340" i="17"/>
  <c r="AF1339" i="17"/>
  <c r="AE1339" i="17"/>
  <c r="AD1339" i="17"/>
  <c r="AC1339" i="17"/>
  <c r="AB1339" i="17"/>
  <c r="AA1339" i="17"/>
  <c r="Z1339" i="17"/>
  <c r="Y1339" i="17"/>
  <c r="X1339" i="17"/>
  <c r="AF1338" i="17"/>
  <c r="AE1338" i="17"/>
  <c r="AD1338" i="17"/>
  <c r="AC1338" i="17"/>
  <c r="AB1338" i="17"/>
  <c r="AA1338" i="17"/>
  <c r="Z1338" i="17"/>
  <c r="Y1338" i="17"/>
  <c r="X1338" i="17"/>
  <c r="AF1337" i="17"/>
  <c r="AE1337" i="17"/>
  <c r="AD1337" i="17"/>
  <c r="AC1337" i="17"/>
  <c r="AB1337" i="17"/>
  <c r="AA1337" i="17"/>
  <c r="Z1337" i="17"/>
  <c r="Y1337" i="17"/>
  <c r="X1337" i="17"/>
  <c r="AF1336" i="17"/>
  <c r="AE1336" i="17"/>
  <c r="AD1336" i="17"/>
  <c r="AC1336" i="17"/>
  <c r="AB1336" i="17"/>
  <c r="AA1336" i="17"/>
  <c r="Z1336" i="17"/>
  <c r="Y1336" i="17"/>
  <c r="X1336" i="17"/>
  <c r="AF1335" i="17"/>
  <c r="AE1335" i="17"/>
  <c r="AD1335" i="17"/>
  <c r="AC1335" i="17"/>
  <c r="AB1335" i="17"/>
  <c r="AA1335" i="17"/>
  <c r="Z1335" i="17"/>
  <c r="Y1335" i="17"/>
  <c r="X1335" i="17"/>
  <c r="AF1334" i="17"/>
  <c r="AE1334" i="17"/>
  <c r="AD1334" i="17"/>
  <c r="AC1334" i="17"/>
  <c r="AB1334" i="17"/>
  <c r="AA1334" i="17"/>
  <c r="Z1334" i="17"/>
  <c r="Y1334" i="17"/>
  <c r="X1334" i="17"/>
  <c r="AF1333" i="17"/>
  <c r="AE1333" i="17"/>
  <c r="AD1333" i="17"/>
  <c r="AC1333" i="17"/>
  <c r="AB1333" i="17"/>
  <c r="AA1333" i="17"/>
  <c r="Z1333" i="17"/>
  <c r="Y1333" i="17"/>
  <c r="X1333" i="17"/>
  <c r="AF1332" i="17"/>
  <c r="AE1332" i="17"/>
  <c r="AD1332" i="17"/>
  <c r="AC1332" i="17"/>
  <c r="AB1332" i="17"/>
  <c r="AA1332" i="17"/>
  <c r="Z1332" i="17"/>
  <c r="Y1332" i="17"/>
  <c r="X1332" i="17"/>
  <c r="AF1331" i="17"/>
  <c r="AE1331" i="17"/>
  <c r="AD1331" i="17"/>
  <c r="AC1331" i="17"/>
  <c r="AB1331" i="17"/>
  <c r="AA1331" i="17"/>
  <c r="Z1331" i="17"/>
  <c r="Y1331" i="17"/>
  <c r="X1331" i="17"/>
  <c r="AF1330" i="17"/>
  <c r="AE1330" i="17"/>
  <c r="AD1330" i="17"/>
  <c r="AC1330" i="17"/>
  <c r="AB1330" i="17"/>
  <c r="AA1330" i="17"/>
  <c r="Z1330" i="17"/>
  <c r="Y1330" i="17"/>
  <c r="X1330" i="17"/>
  <c r="AF1329" i="17"/>
  <c r="AE1329" i="17"/>
  <c r="AD1329" i="17"/>
  <c r="AC1329" i="17"/>
  <c r="AB1329" i="17"/>
  <c r="AA1329" i="17"/>
  <c r="Z1329" i="17"/>
  <c r="Y1329" i="17"/>
  <c r="X1329" i="17"/>
  <c r="AF1328" i="17"/>
  <c r="AE1328" i="17"/>
  <c r="AD1328" i="17"/>
  <c r="AC1328" i="17"/>
  <c r="AB1328" i="17"/>
  <c r="AA1328" i="17"/>
  <c r="Z1328" i="17"/>
  <c r="Y1328" i="17"/>
  <c r="X1328" i="17"/>
  <c r="AF1327" i="17"/>
  <c r="AE1327" i="17"/>
  <c r="AD1327" i="17"/>
  <c r="AC1327" i="17"/>
  <c r="AB1327" i="17"/>
  <c r="AA1327" i="17"/>
  <c r="Z1327" i="17"/>
  <c r="Y1327" i="17"/>
  <c r="X1327" i="17"/>
  <c r="AF1326" i="17"/>
  <c r="AE1326" i="17"/>
  <c r="AD1326" i="17"/>
  <c r="AC1326" i="17"/>
  <c r="AB1326" i="17"/>
  <c r="AA1326" i="17"/>
  <c r="Z1326" i="17"/>
  <c r="Y1326" i="17"/>
  <c r="X1326" i="17"/>
  <c r="AF1325" i="17"/>
  <c r="AE1325" i="17"/>
  <c r="AD1325" i="17"/>
  <c r="AC1325" i="17"/>
  <c r="AB1325" i="17"/>
  <c r="AA1325" i="17"/>
  <c r="Z1325" i="17"/>
  <c r="Y1325" i="17"/>
  <c r="X1325" i="17"/>
  <c r="AF1324" i="17"/>
  <c r="AE1324" i="17"/>
  <c r="AD1324" i="17"/>
  <c r="AC1324" i="17"/>
  <c r="AB1324" i="17"/>
  <c r="AA1324" i="17"/>
  <c r="Z1324" i="17"/>
  <c r="Y1324" i="17"/>
  <c r="X1324" i="17"/>
  <c r="AF1323" i="17"/>
  <c r="AE1323" i="17"/>
  <c r="AD1323" i="17"/>
  <c r="AC1323" i="17"/>
  <c r="AB1323" i="17"/>
  <c r="AA1323" i="17"/>
  <c r="Z1323" i="17"/>
  <c r="Y1323" i="17"/>
  <c r="X1323" i="17"/>
  <c r="AF1322" i="17"/>
  <c r="AE1322" i="17"/>
  <c r="AD1322" i="17"/>
  <c r="AC1322" i="17"/>
  <c r="AB1322" i="17"/>
  <c r="AA1322" i="17"/>
  <c r="Z1322" i="17"/>
  <c r="Y1322" i="17"/>
  <c r="X1322" i="17"/>
  <c r="AF1321" i="17"/>
  <c r="AE1321" i="17"/>
  <c r="AD1321" i="17"/>
  <c r="AC1321" i="17"/>
  <c r="AB1321" i="17"/>
  <c r="AA1321" i="17"/>
  <c r="Z1321" i="17"/>
  <c r="Y1321" i="17"/>
  <c r="X1321" i="17"/>
  <c r="AF1320" i="17"/>
  <c r="AE1320" i="17"/>
  <c r="AD1320" i="17"/>
  <c r="AC1320" i="17"/>
  <c r="AB1320" i="17"/>
  <c r="AA1320" i="17"/>
  <c r="Z1320" i="17"/>
  <c r="Y1320" i="17"/>
  <c r="X1320" i="17"/>
  <c r="AF1319" i="17"/>
  <c r="AE1319" i="17"/>
  <c r="AD1319" i="17"/>
  <c r="AC1319" i="17"/>
  <c r="AB1319" i="17"/>
  <c r="AA1319" i="17"/>
  <c r="Z1319" i="17"/>
  <c r="Y1319" i="17"/>
  <c r="X1319" i="17"/>
  <c r="AF1318" i="17"/>
  <c r="AE1318" i="17"/>
  <c r="AD1318" i="17"/>
  <c r="AC1318" i="17"/>
  <c r="AB1318" i="17"/>
  <c r="AA1318" i="17"/>
  <c r="Z1318" i="17"/>
  <c r="Y1318" i="17"/>
  <c r="X1318" i="17"/>
  <c r="AF1317" i="17"/>
  <c r="AE1317" i="17"/>
  <c r="AD1317" i="17"/>
  <c r="AC1317" i="17"/>
  <c r="AB1317" i="17"/>
  <c r="AA1317" i="17"/>
  <c r="Z1317" i="17"/>
  <c r="Y1317" i="17"/>
  <c r="X1317" i="17"/>
  <c r="AF1316" i="17"/>
  <c r="AE1316" i="17"/>
  <c r="AD1316" i="17"/>
  <c r="AC1316" i="17"/>
  <c r="AB1316" i="17"/>
  <c r="AA1316" i="17"/>
  <c r="Z1316" i="17"/>
  <c r="Y1316" i="17"/>
  <c r="X1316" i="17"/>
  <c r="AF1315" i="17"/>
  <c r="AE1315" i="17"/>
  <c r="AD1315" i="17"/>
  <c r="AC1315" i="17"/>
  <c r="AB1315" i="17"/>
  <c r="AA1315" i="17"/>
  <c r="Z1315" i="17"/>
  <c r="Y1315" i="17"/>
  <c r="X1315" i="17"/>
  <c r="AF1314" i="17"/>
  <c r="AE1314" i="17"/>
  <c r="AD1314" i="17"/>
  <c r="AC1314" i="17"/>
  <c r="AB1314" i="17"/>
  <c r="AA1314" i="17"/>
  <c r="Z1314" i="17"/>
  <c r="Y1314" i="17"/>
  <c r="X1314" i="17"/>
  <c r="AF1313" i="17"/>
  <c r="AE1313" i="17"/>
  <c r="AD1313" i="17"/>
  <c r="AC1313" i="17"/>
  <c r="AB1313" i="17"/>
  <c r="AA1313" i="17"/>
  <c r="Z1313" i="17"/>
  <c r="Y1313" i="17"/>
  <c r="X1313" i="17"/>
  <c r="AF1312" i="17"/>
  <c r="AE1312" i="17"/>
  <c r="AD1312" i="17"/>
  <c r="AC1312" i="17"/>
  <c r="AB1312" i="17"/>
  <c r="AA1312" i="17"/>
  <c r="Z1312" i="17"/>
  <c r="Y1312" i="17"/>
  <c r="X1312" i="17"/>
  <c r="AF1311" i="17"/>
  <c r="AE1311" i="17"/>
  <c r="AD1311" i="17"/>
  <c r="AC1311" i="17"/>
  <c r="AB1311" i="17"/>
  <c r="AA1311" i="17"/>
  <c r="Z1311" i="17"/>
  <c r="Y1311" i="17"/>
  <c r="X1311" i="17"/>
  <c r="AF1310" i="17"/>
  <c r="AE1310" i="17"/>
  <c r="AD1310" i="17"/>
  <c r="AC1310" i="17"/>
  <c r="AB1310" i="17"/>
  <c r="AA1310" i="17"/>
  <c r="Z1310" i="17"/>
  <c r="Y1310" i="17"/>
  <c r="X1310" i="17"/>
  <c r="AF1309" i="17"/>
  <c r="AE1309" i="17"/>
  <c r="AD1309" i="17"/>
  <c r="AC1309" i="17"/>
  <c r="AB1309" i="17"/>
  <c r="AA1309" i="17"/>
  <c r="Z1309" i="17"/>
  <c r="Y1309" i="17"/>
  <c r="X1309" i="17"/>
  <c r="AF1308" i="17"/>
  <c r="AE1308" i="17"/>
  <c r="AD1308" i="17"/>
  <c r="AC1308" i="17"/>
  <c r="AB1308" i="17"/>
  <c r="AA1308" i="17"/>
  <c r="Z1308" i="17"/>
  <c r="Y1308" i="17"/>
  <c r="X1308" i="17"/>
  <c r="AF1307" i="17"/>
  <c r="AE1307" i="17"/>
  <c r="AD1307" i="17"/>
  <c r="AC1307" i="17"/>
  <c r="AB1307" i="17"/>
  <c r="AA1307" i="17"/>
  <c r="Z1307" i="17"/>
  <c r="Y1307" i="17"/>
  <c r="X1307" i="17"/>
  <c r="AF1306" i="17"/>
  <c r="AE1306" i="17"/>
  <c r="AD1306" i="17"/>
  <c r="AC1306" i="17"/>
  <c r="AB1306" i="17"/>
  <c r="AA1306" i="17"/>
  <c r="Z1306" i="17"/>
  <c r="Y1306" i="17"/>
  <c r="X1306" i="17"/>
  <c r="AF1305" i="17"/>
  <c r="AE1305" i="17"/>
  <c r="AD1305" i="17"/>
  <c r="AC1305" i="17"/>
  <c r="AB1305" i="17"/>
  <c r="AA1305" i="17"/>
  <c r="Z1305" i="17"/>
  <c r="Y1305" i="17"/>
  <c r="X1305" i="17"/>
  <c r="AF1304" i="17"/>
  <c r="AE1304" i="17"/>
  <c r="AD1304" i="17"/>
  <c r="AC1304" i="17"/>
  <c r="AB1304" i="17"/>
  <c r="AA1304" i="17"/>
  <c r="Z1304" i="17"/>
  <c r="Y1304" i="17"/>
  <c r="X1304" i="17"/>
  <c r="AF1303" i="17"/>
  <c r="AE1303" i="17"/>
  <c r="AD1303" i="17"/>
  <c r="AC1303" i="17"/>
  <c r="AB1303" i="17"/>
  <c r="AA1303" i="17"/>
  <c r="Z1303" i="17"/>
  <c r="Y1303" i="17"/>
  <c r="X1303" i="17"/>
  <c r="AF1302" i="17"/>
  <c r="AE1302" i="17"/>
  <c r="AD1302" i="17"/>
  <c r="AC1302" i="17"/>
  <c r="AB1302" i="17"/>
  <c r="AA1302" i="17"/>
  <c r="Z1302" i="17"/>
  <c r="Y1302" i="17"/>
  <c r="X1302" i="17"/>
  <c r="AF1301" i="17"/>
  <c r="AE1301" i="17"/>
  <c r="AD1301" i="17"/>
  <c r="AC1301" i="17"/>
  <c r="AB1301" i="17"/>
  <c r="AA1301" i="17"/>
  <c r="Z1301" i="17"/>
  <c r="Y1301" i="17"/>
  <c r="X1301" i="17"/>
  <c r="AF1300" i="17"/>
  <c r="AE1300" i="17"/>
  <c r="AD1300" i="17"/>
  <c r="AC1300" i="17"/>
  <c r="AB1300" i="17"/>
  <c r="AA1300" i="17"/>
  <c r="Z1300" i="17"/>
  <c r="Y1300" i="17"/>
  <c r="X1300" i="17"/>
  <c r="AF1299" i="17"/>
  <c r="AE1299" i="17"/>
  <c r="AD1299" i="17"/>
  <c r="AC1299" i="17"/>
  <c r="AB1299" i="17"/>
  <c r="AA1299" i="17"/>
  <c r="Z1299" i="17"/>
  <c r="Y1299" i="17"/>
  <c r="X1299" i="17"/>
  <c r="AF1298" i="17"/>
  <c r="AE1298" i="17"/>
  <c r="AD1298" i="17"/>
  <c r="AC1298" i="17"/>
  <c r="AB1298" i="17"/>
  <c r="AA1298" i="17"/>
  <c r="Z1298" i="17"/>
  <c r="Y1298" i="17"/>
  <c r="X1298" i="17"/>
  <c r="AF1297" i="17"/>
  <c r="AE1297" i="17"/>
  <c r="AD1297" i="17"/>
  <c r="AC1297" i="17"/>
  <c r="AB1297" i="17"/>
  <c r="AA1297" i="17"/>
  <c r="Z1297" i="17"/>
  <c r="Y1297" i="17"/>
  <c r="X1297" i="17"/>
  <c r="AF1296" i="17"/>
  <c r="AE1296" i="17"/>
  <c r="AD1296" i="17"/>
  <c r="AC1296" i="17"/>
  <c r="AB1296" i="17"/>
  <c r="AA1296" i="17"/>
  <c r="Z1296" i="17"/>
  <c r="Y1296" i="17"/>
  <c r="X1296" i="17"/>
  <c r="AF1295" i="17"/>
  <c r="AE1295" i="17"/>
  <c r="AD1295" i="17"/>
  <c r="AC1295" i="17"/>
  <c r="AB1295" i="17"/>
  <c r="AA1295" i="17"/>
  <c r="Z1295" i="17"/>
  <c r="Y1295" i="17"/>
  <c r="X1295" i="17"/>
  <c r="AF1294" i="17"/>
  <c r="AE1294" i="17"/>
  <c r="AD1294" i="17"/>
  <c r="AC1294" i="17"/>
  <c r="AB1294" i="17"/>
  <c r="AA1294" i="17"/>
  <c r="Z1294" i="17"/>
  <c r="Y1294" i="17"/>
  <c r="X1294" i="17"/>
  <c r="AF1293" i="17"/>
  <c r="AE1293" i="17"/>
  <c r="AD1293" i="17"/>
  <c r="AC1293" i="17"/>
  <c r="AB1293" i="17"/>
  <c r="AA1293" i="17"/>
  <c r="Z1293" i="17"/>
  <c r="Y1293" i="17"/>
  <c r="X1293" i="17"/>
  <c r="AF1292" i="17"/>
  <c r="AE1292" i="17"/>
  <c r="AD1292" i="17"/>
  <c r="AC1292" i="17"/>
  <c r="AB1292" i="17"/>
  <c r="AA1292" i="17"/>
  <c r="Z1292" i="17"/>
  <c r="Y1292" i="17"/>
  <c r="X1292" i="17"/>
  <c r="AF1291" i="17"/>
  <c r="AE1291" i="17"/>
  <c r="AD1291" i="17"/>
  <c r="AC1291" i="17"/>
  <c r="AB1291" i="17"/>
  <c r="AA1291" i="17"/>
  <c r="Z1291" i="17"/>
  <c r="Y1291" i="17"/>
  <c r="X1291" i="17"/>
  <c r="AF1290" i="17"/>
  <c r="AE1290" i="17"/>
  <c r="AD1290" i="17"/>
  <c r="AC1290" i="17"/>
  <c r="AB1290" i="17"/>
  <c r="AA1290" i="17"/>
  <c r="Z1290" i="17"/>
  <c r="Y1290" i="17"/>
  <c r="X1290" i="17"/>
  <c r="AF1289" i="17"/>
  <c r="AE1289" i="17"/>
  <c r="AD1289" i="17"/>
  <c r="AC1289" i="17"/>
  <c r="AB1289" i="17"/>
  <c r="AA1289" i="17"/>
  <c r="Z1289" i="17"/>
  <c r="Y1289" i="17"/>
  <c r="X1289" i="17"/>
  <c r="AF1288" i="17"/>
  <c r="AE1288" i="17"/>
  <c r="AD1288" i="17"/>
  <c r="AC1288" i="17"/>
  <c r="AB1288" i="17"/>
  <c r="AA1288" i="17"/>
  <c r="Z1288" i="17"/>
  <c r="Y1288" i="17"/>
  <c r="X1288" i="17"/>
  <c r="AF1287" i="17"/>
  <c r="AE1287" i="17"/>
  <c r="AD1287" i="17"/>
  <c r="AC1287" i="17"/>
  <c r="AB1287" i="17"/>
  <c r="AA1287" i="17"/>
  <c r="Z1287" i="17"/>
  <c r="Y1287" i="17"/>
  <c r="X1287" i="17"/>
  <c r="AF1286" i="17"/>
  <c r="AE1286" i="17"/>
  <c r="AD1286" i="17"/>
  <c r="AC1286" i="17"/>
  <c r="AB1286" i="17"/>
  <c r="AA1286" i="17"/>
  <c r="Z1286" i="17"/>
  <c r="Y1286" i="17"/>
  <c r="X1286" i="17"/>
  <c r="AF1285" i="17"/>
  <c r="AE1285" i="17"/>
  <c r="AD1285" i="17"/>
  <c r="AC1285" i="17"/>
  <c r="AB1285" i="17"/>
  <c r="AA1285" i="17"/>
  <c r="Z1285" i="17"/>
  <c r="Y1285" i="17"/>
  <c r="X1285" i="17"/>
  <c r="AF1284" i="17"/>
  <c r="AE1284" i="17"/>
  <c r="AD1284" i="17"/>
  <c r="AC1284" i="17"/>
  <c r="AB1284" i="17"/>
  <c r="AA1284" i="17"/>
  <c r="Z1284" i="17"/>
  <c r="Y1284" i="17"/>
  <c r="X1284" i="17"/>
  <c r="AF1283" i="17"/>
  <c r="AE1283" i="17"/>
  <c r="AD1283" i="17"/>
  <c r="AC1283" i="17"/>
  <c r="AB1283" i="17"/>
  <c r="AA1283" i="17"/>
  <c r="Z1283" i="17"/>
  <c r="Y1283" i="17"/>
  <c r="X1283" i="17"/>
  <c r="AF1282" i="17"/>
  <c r="AE1282" i="17"/>
  <c r="AD1282" i="17"/>
  <c r="AC1282" i="17"/>
  <c r="AB1282" i="17"/>
  <c r="AA1282" i="17"/>
  <c r="Z1282" i="17"/>
  <c r="Y1282" i="17"/>
  <c r="X1282" i="17"/>
  <c r="AF1281" i="17"/>
  <c r="AE1281" i="17"/>
  <c r="AD1281" i="17"/>
  <c r="AC1281" i="17"/>
  <c r="AB1281" i="17"/>
  <c r="AA1281" i="17"/>
  <c r="Z1281" i="17"/>
  <c r="Y1281" i="17"/>
  <c r="X1281" i="17"/>
  <c r="AF1280" i="17"/>
  <c r="AE1280" i="17"/>
  <c r="AD1280" i="17"/>
  <c r="AC1280" i="17"/>
  <c r="AB1280" i="17"/>
  <c r="AA1280" i="17"/>
  <c r="Z1280" i="17"/>
  <c r="Y1280" i="17"/>
  <c r="X1280" i="17"/>
  <c r="AF1279" i="17"/>
  <c r="AE1279" i="17"/>
  <c r="AD1279" i="17"/>
  <c r="AC1279" i="17"/>
  <c r="AB1279" i="17"/>
  <c r="AA1279" i="17"/>
  <c r="Z1279" i="17"/>
  <c r="Y1279" i="17"/>
  <c r="X1279" i="17"/>
  <c r="AF1278" i="17"/>
  <c r="AE1278" i="17"/>
  <c r="AD1278" i="17"/>
  <c r="AC1278" i="17"/>
  <c r="AB1278" i="17"/>
  <c r="AA1278" i="17"/>
  <c r="Z1278" i="17"/>
  <c r="Y1278" i="17"/>
  <c r="X1278" i="17"/>
  <c r="AF1277" i="17"/>
  <c r="AE1277" i="17"/>
  <c r="AD1277" i="17"/>
  <c r="AC1277" i="17"/>
  <c r="AB1277" i="17"/>
  <c r="AA1277" i="17"/>
  <c r="Z1277" i="17"/>
  <c r="Y1277" i="17"/>
  <c r="X1277" i="17"/>
  <c r="AF1276" i="17"/>
  <c r="AE1276" i="17"/>
  <c r="AD1276" i="17"/>
  <c r="AC1276" i="17"/>
  <c r="AB1276" i="17"/>
  <c r="AA1276" i="17"/>
  <c r="Z1276" i="17"/>
  <c r="Y1276" i="17"/>
  <c r="X1276" i="17"/>
  <c r="AF1275" i="17"/>
  <c r="AE1275" i="17"/>
  <c r="AD1275" i="17"/>
  <c r="AC1275" i="17"/>
  <c r="AB1275" i="17"/>
  <c r="AA1275" i="17"/>
  <c r="Z1275" i="17"/>
  <c r="Y1275" i="17"/>
  <c r="X1275" i="17"/>
  <c r="AF1274" i="17"/>
  <c r="AE1274" i="17"/>
  <c r="AD1274" i="17"/>
  <c r="AC1274" i="17"/>
  <c r="AB1274" i="17"/>
  <c r="AA1274" i="17"/>
  <c r="Z1274" i="17"/>
  <c r="Y1274" i="17"/>
  <c r="X1274" i="17"/>
  <c r="AF1273" i="17"/>
  <c r="AE1273" i="17"/>
  <c r="AD1273" i="17"/>
  <c r="AC1273" i="17"/>
  <c r="AB1273" i="17"/>
  <c r="AA1273" i="17"/>
  <c r="Z1273" i="17"/>
  <c r="Y1273" i="17"/>
  <c r="X1273" i="17"/>
  <c r="AF1272" i="17"/>
  <c r="AE1272" i="17"/>
  <c r="AD1272" i="17"/>
  <c r="AC1272" i="17"/>
  <c r="AB1272" i="17"/>
  <c r="AA1272" i="17"/>
  <c r="Z1272" i="17"/>
  <c r="Y1272" i="17"/>
  <c r="X1272" i="17"/>
  <c r="AF1271" i="17"/>
  <c r="AE1271" i="17"/>
  <c r="AD1271" i="17"/>
  <c r="AC1271" i="17"/>
  <c r="AB1271" i="17"/>
  <c r="AA1271" i="17"/>
  <c r="Z1271" i="17"/>
  <c r="Y1271" i="17"/>
  <c r="X1271" i="17"/>
  <c r="AF1270" i="17"/>
  <c r="AE1270" i="17"/>
  <c r="AD1270" i="17"/>
  <c r="AC1270" i="17"/>
  <c r="AB1270" i="17"/>
  <c r="AA1270" i="17"/>
  <c r="Z1270" i="17"/>
  <c r="Y1270" i="17"/>
  <c r="X1270" i="17"/>
  <c r="AF1269" i="17"/>
  <c r="AE1269" i="17"/>
  <c r="AD1269" i="17"/>
  <c r="AC1269" i="17"/>
  <c r="AB1269" i="17"/>
  <c r="AA1269" i="17"/>
  <c r="Z1269" i="17"/>
  <c r="Y1269" i="17"/>
  <c r="X1269" i="17"/>
  <c r="AF1268" i="17"/>
  <c r="AE1268" i="17"/>
  <c r="AD1268" i="17"/>
  <c r="AC1268" i="17"/>
  <c r="AB1268" i="17"/>
  <c r="AA1268" i="17"/>
  <c r="Z1268" i="17"/>
  <c r="Y1268" i="17"/>
  <c r="X1268" i="17"/>
  <c r="AF1267" i="17"/>
  <c r="AE1267" i="17"/>
  <c r="AD1267" i="17"/>
  <c r="AC1267" i="17"/>
  <c r="AB1267" i="17"/>
  <c r="AA1267" i="17"/>
  <c r="Z1267" i="17"/>
  <c r="Y1267" i="17"/>
  <c r="X1267" i="17"/>
  <c r="AF1266" i="17"/>
  <c r="AE1266" i="17"/>
  <c r="AD1266" i="17"/>
  <c r="AC1266" i="17"/>
  <c r="AB1266" i="17"/>
  <c r="AA1266" i="17"/>
  <c r="Z1266" i="17"/>
  <c r="Y1266" i="17"/>
  <c r="X1266" i="17"/>
  <c r="AF1265" i="17"/>
  <c r="AE1265" i="17"/>
  <c r="AD1265" i="17"/>
  <c r="AC1265" i="17"/>
  <c r="AB1265" i="17"/>
  <c r="AA1265" i="17"/>
  <c r="Z1265" i="17"/>
  <c r="Y1265" i="17"/>
  <c r="X1265" i="17"/>
  <c r="AF1264" i="17"/>
  <c r="AE1264" i="17"/>
  <c r="AD1264" i="17"/>
  <c r="AC1264" i="17"/>
  <c r="AB1264" i="17"/>
  <c r="AA1264" i="17"/>
  <c r="Z1264" i="17"/>
  <c r="Y1264" i="17"/>
  <c r="X1264" i="17"/>
  <c r="AF1263" i="17"/>
  <c r="AE1263" i="17"/>
  <c r="AD1263" i="17"/>
  <c r="AC1263" i="17"/>
  <c r="AB1263" i="17"/>
  <c r="AA1263" i="17"/>
  <c r="Z1263" i="17"/>
  <c r="Y1263" i="17"/>
  <c r="X1263" i="17"/>
  <c r="AF1262" i="17"/>
  <c r="AE1262" i="17"/>
  <c r="AD1262" i="17"/>
  <c r="AC1262" i="17"/>
  <c r="AB1262" i="17"/>
  <c r="AA1262" i="17"/>
  <c r="Z1262" i="17"/>
  <c r="Y1262" i="17"/>
  <c r="X1262" i="17"/>
  <c r="AF1261" i="17"/>
  <c r="AE1261" i="17"/>
  <c r="AD1261" i="17"/>
  <c r="AC1261" i="17"/>
  <c r="AB1261" i="17"/>
  <c r="AA1261" i="17"/>
  <c r="Z1261" i="17"/>
  <c r="Y1261" i="17"/>
  <c r="X1261" i="17"/>
  <c r="AF1260" i="17"/>
  <c r="AE1260" i="17"/>
  <c r="AD1260" i="17"/>
  <c r="AC1260" i="17"/>
  <c r="AB1260" i="17"/>
  <c r="AA1260" i="17"/>
  <c r="Z1260" i="17"/>
  <c r="Y1260" i="17"/>
  <c r="X1260" i="17"/>
  <c r="AF1259" i="17"/>
  <c r="AE1259" i="17"/>
  <c r="AD1259" i="17"/>
  <c r="AC1259" i="17"/>
  <c r="AB1259" i="17"/>
  <c r="AA1259" i="17"/>
  <c r="Z1259" i="17"/>
  <c r="Y1259" i="17"/>
  <c r="X1259" i="17"/>
  <c r="AF1258" i="17"/>
  <c r="AE1258" i="17"/>
  <c r="AD1258" i="17"/>
  <c r="AC1258" i="17"/>
  <c r="AB1258" i="17"/>
  <c r="AA1258" i="17"/>
  <c r="Z1258" i="17"/>
  <c r="Y1258" i="17"/>
  <c r="X1258" i="17"/>
  <c r="AF1257" i="17"/>
  <c r="AE1257" i="17"/>
  <c r="AD1257" i="17"/>
  <c r="AC1257" i="17"/>
  <c r="AB1257" i="17"/>
  <c r="AA1257" i="17"/>
  <c r="Z1257" i="17"/>
  <c r="Y1257" i="17"/>
  <c r="X1257" i="17"/>
  <c r="AF1256" i="17"/>
  <c r="AE1256" i="17"/>
  <c r="AD1256" i="17"/>
  <c r="AC1256" i="17"/>
  <c r="AB1256" i="17"/>
  <c r="AA1256" i="17"/>
  <c r="Z1256" i="17"/>
  <c r="Y1256" i="17"/>
  <c r="X1256" i="17"/>
  <c r="AF1255" i="17"/>
  <c r="AE1255" i="17"/>
  <c r="AD1255" i="17"/>
  <c r="AC1255" i="17"/>
  <c r="AB1255" i="17"/>
  <c r="AA1255" i="17"/>
  <c r="Z1255" i="17"/>
  <c r="Y1255" i="17"/>
  <c r="X1255" i="17"/>
  <c r="AF1254" i="17"/>
  <c r="AE1254" i="17"/>
  <c r="AD1254" i="17"/>
  <c r="AC1254" i="17"/>
  <c r="AB1254" i="17"/>
  <c r="AA1254" i="17"/>
  <c r="Z1254" i="17"/>
  <c r="Y1254" i="17"/>
  <c r="X1254" i="17"/>
  <c r="AF1253" i="17"/>
  <c r="AE1253" i="17"/>
  <c r="AD1253" i="17"/>
  <c r="AC1253" i="17"/>
  <c r="AB1253" i="17"/>
  <c r="AA1253" i="17"/>
  <c r="Z1253" i="17"/>
  <c r="Y1253" i="17"/>
  <c r="X1253" i="17"/>
  <c r="AF1252" i="17"/>
  <c r="AE1252" i="17"/>
  <c r="AD1252" i="17"/>
  <c r="AC1252" i="17"/>
  <c r="AB1252" i="17"/>
  <c r="AA1252" i="17"/>
  <c r="Z1252" i="17"/>
  <c r="Y1252" i="17"/>
  <c r="X1252" i="17"/>
  <c r="AF1251" i="17"/>
  <c r="AE1251" i="17"/>
  <c r="AD1251" i="17"/>
  <c r="AC1251" i="17"/>
  <c r="AB1251" i="17"/>
  <c r="AA1251" i="17"/>
  <c r="Z1251" i="17"/>
  <c r="Y1251" i="17"/>
  <c r="X1251" i="17"/>
  <c r="AF1250" i="17"/>
  <c r="AE1250" i="17"/>
  <c r="AD1250" i="17"/>
  <c r="AC1250" i="17"/>
  <c r="AB1250" i="17"/>
  <c r="AA1250" i="17"/>
  <c r="Z1250" i="17"/>
  <c r="Y1250" i="17"/>
  <c r="X1250" i="17"/>
  <c r="AF1249" i="17"/>
  <c r="AE1249" i="17"/>
  <c r="AD1249" i="17"/>
  <c r="AC1249" i="17"/>
  <c r="AB1249" i="17"/>
  <c r="AA1249" i="17"/>
  <c r="Z1249" i="17"/>
  <c r="Y1249" i="17"/>
  <c r="X1249" i="17"/>
  <c r="AF1248" i="17"/>
  <c r="AE1248" i="17"/>
  <c r="AD1248" i="17"/>
  <c r="AC1248" i="17"/>
  <c r="AB1248" i="17"/>
  <c r="AA1248" i="17"/>
  <c r="Z1248" i="17"/>
  <c r="Y1248" i="17"/>
  <c r="X1248" i="17"/>
  <c r="AF1247" i="17"/>
  <c r="AE1247" i="17"/>
  <c r="AD1247" i="17"/>
  <c r="AC1247" i="17"/>
  <c r="AB1247" i="17"/>
  <c r="AA1247" i="17"/>
  <c r="Z1247" i="17"/>
  <c r="Y1247" i="17"/>
  <c r="X1247" i="17"/>
  <c r="AF1246" i="17"/>
  <c r="AE1246" i="17"/>
  <c r="AD1246" i="17"/>
  <c r="AC1246" i="17"/>
  <c r="AB1246" i="17"/>
  <c r="AA1246" i="17"/>
  <c r="Z1246" i="17"/>
  <c r="Y1246" i="17"/>
  <c r="X1246" i="17"/>
  <c r="AF1245" i="17"/>
  <c r="AE1245" i="17"/>
  <c r="AD1245" i="17"/>
  <c r="AC1245" i="17"/>
  <c r="AB1245" i="17"/>
  <c r="AA1245" i="17"/>
  <c r="Z1245" i="17"/>
  <c r="Y1245" i="17"/>
  <c r="X1245" i="17"/>
  <c r="AF1244" i="17"/>
  <c r="AE1244" i="17"/>
  <c r="AD1244" i="17"/>
  <c r="AC1244" i="17"/>
  <c r="AB1244" i="17"/>
  <c r="AA1244" i="17"/>
  <c r="Z1244" i="17"/>
  <c r="Y1244" i="17"/>
  <c r="X1244" i="17"/>
  <c r="AF1243" i="17"/>
  <c r="AE1243" i="17"/>
  <c r="AD1243" i="17"/>
  <c r="AC1243" i="17"/>
  <c r="AB1243" i="17"/>
  <c r="AA1243" i="17"/>
  <c r="Z1243" i="17"/>
  <c r="Y1243" i="17"/>
  <c r="X1243" i="17"/>
  <c r="AF1242" i="17"/>
  <c r="AE1242" i="17"/>
  <c r="AD1242" i="17"/>
  <c r="AC1242" i="17"/>
  <c r="AB1242" i="17"/>
  <c r="AA1242" i="17"/>
  <c r="Z1242" i="17"/>
  <c r="Y1242" i="17"/>
  <c r="X1242" i="17"/>
  <c r="AF1241" i="17"/>
  <c r="AE1241" i="17"/>
  <c r="AD1241" i="17"/>
  <c r="AC1241" i="17"/>
  <c r="AB1241" i="17"/>
  <c r="AA1241" i="17"/>
  <c r="Z1241" i="17"/>
  <c r="Y1241" i="17"/>
  <c r="X1241" i="17"/>
  <c r="AF1240" i="17"/>
  <c r="AE1240" i="17"/>
  <c r="AD1240" i="17"/>
  <c r="AC1240" i="17"/>
  <c r="AB1240" i="17"/>
  <c r="AA1240" i="17"/>
  <c r="Z1240" i="17"/>
  <c r="Y1240" i="17"/>
  <c r="X1240" i="17"/>
  <c r="AF1239" i="17"/>
  <c r="AE1239" i="17"/>
  <c r="AD1239" i="17"/>
  <c r="AC1239" i="17"/>
  <c r="AB1239" i="17"/>
  <c r="AA1239" i="17"/>
  <c r="Z1239" i="17"/>
  <c r="Y1239" i="17"/>
  <c r="X1239" i="17"/>
  <c r="AF1238" i="17"/>
  <c r="AE1238" i="17"/>
  <c r="AD1238" i="17"/>
  <c r="AC1238" i="17"/>
  <c r="AB1238" i="17"/>
  <c r="AA1238" i="17"/>
  <c r="Z1238" i="17"/>
  <c r="Y1238" i="17"/>
  <c r="X1238" i="17"/>
  <c r="AF1237" i="17"/>
  <c r="AE1237" i="17"/>
  <c r="AD1237" i="17"/>
  <c r="AC1237" i="17"/>
  <c r="AB1237" i="17"/>
  <c r="AA1237" i="17"/>
  <c r="Z1237" i="17"/>
  <c r="Y1237" i="17"/>
  <c r="X1237" i="17"/>
  <c r="AF1236" i="17"/>
  <c r="AE1236" i="17"/>
  <c r="AD1236" i="17"/>
  <c r="AC1236" i="17"/>
  <c r="AB1236" i="17"/>
  <c r="AA1236" i="17"/>
  <c r="Z1236" i="17"/>
  <c r="Y1236" i="17"/>
  <c r="X1236" i="17"/>
  <c r="AF1235" i="17"/>
  <c r="AE1235" i="17"/>
  <c r="AD1235" i="17"/>
  <c r="AC1235" i="17"/>
  <c r="AB1235" i="17"/>
  <c r="AA1235" i="17"/>
  <c r="Z1235" i="17"/>
  <c r="Y1235" i="17"/>
  <c r="X1235" i="17"/>
  <c r="AF1234" i="17"/>
  <c r="AE1234" i="17"/>
  <c r="AD1234" i="17"/>
  <c r="AC1234" i="17"/>
  <c r="AB1234" i="17"/>
  <c r="AA1234" i="17"/>
  <c r="Z1234" i="17"/>
  <c r="Y1234" i="17"/>
  <c r="X1234" i="17"/>
  <c r="AF1233" i="17"/>
  <c r="AE1233" i="17"/>
  <c r="AD1233" i="17"/>
  <c r="AC1233" i="17"/>
  <c r="AB1233" i="17"/>
  <c r="AA1233" i="17"/>
  <c r="Z1233" i="17"/>
  <c r="Y1233" i="17"/>
  <c r="X1233" i="17"/>
  <c r="AF1232" i="17"/>
  <c r="AE1232" i="17"/>
  <c r="AD1232" i="17"/>
  <c r="AC1232" i="17"/>
  <c r="AB1232" i="17"/>
  <c r="AA1232" i="17"/>
  <c r="Z1232" i="17"/>
  <c r="Y1232" i="17"/>
  <c r="X1232" i="17"/>
  <c r="AF1231" i="17"/>
  <c r="AE1231" i="17"/>
  <c r="AD1231" i="17"/>
  <c r="AC1231" i="17"/>
  <c r="AB1231" i="17"/>
  <c r="AA1231" i="17"/>
  <c r="Z1231" i="17"/>
  <c r="Y1231" i="17"/>
  <c r="X1231" i="17"/>
  <c r="AF1230" i="17"/>
  <c r="AE1230" i="17"/>
  <c r="AD1230" i="17"/>
  <c r="AC1230" i="17"/>
  <c r="AB1230" i="17"/>
  <c r="AA1230" i="17"/>
  <c r="Z1230" i="17"/>
  <c r="Y1230" i="17"/>
  <c r="X1230" i="17"/>
  <c r="AF1229" i="17"/>
  <c r="AE1229" i="17"/>
  <c r="AD1229" i="17"/>
  <c r="AC1229" i="17"/>
  <c r="AB1229" i="17"/>
  <c r="AA1229" i="17"/>
  <c r="Z1229" i="17"/>
  <c r="Y1229" i="17"/>
  <c r="X1229" i="17"/>
  <c r="AF1228" i="17"/>
  <c r="AE1228" i="17"/>
  <c r="AD1228" i="17"/>
  <c r="AC1228" i="17"/>
  <c r="AB1228" i="17"/>
  <c r="AA1228" i="17"/>
  <c r="Z1228" i="17"/>
  <c r="Y1228" i="17"/>
  <c r="X1228" i="17"/>
  <c r="AF1227" i="17"/>
  <c r="AE1227" i="17"/>
  <c r="AD1227" i="17"/>
  <c r="AC1227" i="17"/>
  <c r="AB1227" i="17"/>
  <c r="AA1227" i="17"/>
  <c r="Z1227" i="17"/>
  <c r="Y1227" i="17"/>
  <c r="X1227" i="17"/>
  <c r="AF1226" i="17"/>
  <c r="AE1226" i="17"/>
  <c r="AD1226" i="17"/>
  <c r="AC1226" i="17"/>
  <c r="AB1226" i="17"/>
  <c r="AA1226" i="17"/>
  <c r="Z1226" i="17"/>
  <c r="Y1226" i="17"/>
  <c r="X1226" i="17"/>
  <c r="AF1225" i="17"/>
  <c r="AE1225" i="17"/>
  <c r="AD1225" i="17"/>
  <c r="AC1225" i="17"/>
  <c r="AB1225" i="17"/>
  <c r="AA1225" i="17"/>
  <c r="Z1225" i="17"/>
  <c r="Y1225" i="17"/>
  <c r="X1225" i="17"/>
  <c r="AF1224" i="17"/>
  <c r="AE1224" i="17"/>
  <c r="AD1224" i="17"/>
  <c r="AC1224" i="17"/>
  <c r="AB1224" i="17"/>
  <c r="AA1224" i="17"/>
  <c r="Z1224" i="17"/>
  <c r="Y1224" i="17"/>
  <c r="X1224" i="17"/>
  <c r="AF1223" i="17"/>
  <c r="AE1223" i="17"/>
  <c r="AD1223" i="17"/>
  <c r="AC1223" i="17"/>
  <c r="AB1223" i="17"/>
  <c r="AA1223" i="17"/>
  <c r="Z1223" i="17"/>
  <c r="Y1223" i="17"/>
  <c r="X1223" i="17"/>
  <c r="AF1222" i="17"/>
  <c r="AE1222" i="17"/>
  <c r="AD1222" i="17"/>
  <c r="AC1222" i="17"/>
  <c r="AB1222" i="17"/>
  <c r="AA1222" i="17"/>
  <c r="Z1222" i="17"/>
  <c r="Y1222" i="17"/>
  <c r="X1222" i="17"/>
  <c r="AF1221" i="17"/>
  <c r="AE1221" i="17"/>
  <c r="AD1221" i="17"/>
  <c r="AC1221" i="17"/>
  <c r="AB1221" i="17"/>
  <c r="AA1221" i="17"/>
  <c r="Z1221" i="17"/>
  <c r="Y1221" i="17"/>
  <c r="X1221" i="17"/>
  <c r="AF1220" i="17"/>
  <c r="AE1220" i="17"/>
  <c r="AD1220" i="17"/>
  <c r="AC1220" i="17"/>
  <c r="AB1220" i="17"/>
  <c r="AA1220" i="17"/>
  <c r="Z1220" i="17"/>
  <c r="Y1220" i="17"/>
  <c r="X1220" i="17"/>
  <c r="AF1219" i="17"/>
  <c r="AE1219" i="17"/>
  <c r="AD1219" i="17"/>
  <c r="AC1219" i="17"/>
  <c r="AB1219" i="17"/>
  <c r="AA1219" i="17"/>
  <c r="Z1219" i="17"/>
  <c r="Y1219" i="17"/>
  <c r="X1219" i="17"/>
  <c r="AF1218" i="17"/>
  <c r="AE1218" i="17"/>
  <c r="AD1218" i="17"/>
  <c r="AC1218" i="17"/>
  <c r="AB1218" i="17"/>
  <c r="AA1218" i="17"/>
  <c r="Z1218" i="17"/>
  <c r="Y1218" i="17"/>
  <c r="X1218" i="17"/>
  <c r="AF1217" i="17"/>
  <c r="AE1217" i="17"/>
  <c r="AD1217" i="17"/>
  <c r="AC1217" i="17"/>
  <c r="AB1217" i="17"/>
  <c r="AA1217" i="17"/>
  <c r="Z1217" i="17"/>
  <c r="Y1217" i="17"/>
  <c r="X1217" i="17"/>
  <c r="AF1216" i="17"/>
  <c r="AE1216" i="17"/>
  <c r="AD1216" i="17"/>
  <c r="AC1216" i="17"/>
  <c r="AB1216" i="17"/>
  <c r="AA1216" i="17"/>
  <c r="Z1216" i="17"/>
  <c r="Y1216" i="17"/>
  <c r="X1216" i="17"/>
  <c r="AF1215" i="17"/>
  <c r="AE1215" i="17"/>
  <c r="AD1215" i="17"/>
  <c r="AC1215" i="17"/>
  <c r="AB1215" i="17"/>
  <c r="AA1215" i="17"/>
  <c r="Z1215" i="17"/>
  <c r="Y1215" i="17"/>
  <c r="X1215" i="17"/>
  <c r="AF1214" i="17"/>
  <c r="AE1214" i="17"/>
  <c r="AD1214" i="17"/>
  <c r="AC1214" i="17"/>
  <c r="AB1214" i="17"/>
  <c r="AA1214" i="17"/>
  <c r="Z1214" i="17"/>
  <c r="Y1214" i="17"/>
  <c r="X1214" i="17"/>
  <c r="AF1213" i="17"/>
  <c r="AE1213" i="17"/>
  <c r="AD1213" i="17"/>
  <c r="AC1213" i="17"/>
  <c r="AB1213" i="17"/>
  <c r="AA1213" i="17"/>
  <c r="Z1213" i="17"/>
  <c r="Y1213" i="17"/>
  <c r="X1213" i="17"/>
  <c r="AF1212" i="17"/>
  <c r="AE1212" i="17"/>
  <c r="AD1212" i="17"/>
  <c r="AC1212" i="17"/>
  <c r="AB1212" i="17"/>
  <c r="AA1212" i="17"/>
  <c r="Z1212" i="17"/>
  <c r="Y1212" i="17"/>
  <c r="X1212" i="17"/>
  <c r="AF1211" i="17"/>
  <c r="AE1211" i="17"/>
  <c r="AD1211" i="17"/>
  <c r="AC1211" i="17"/>
  <c r="AB1211" i="17"/>
  <c r="AA1211" i="17"/>
  <c r="Z1211" i="17"/>
  <c r="Y1211" i="17"/>
  <c r="X1211" i="17"/>
  <c r="AF1210" i="17"/>
  <c r="AE1210" i="17"/>
  <c r="AD1210" i="17"/>
  <c r="AC1210" i="17"/>
  <c r="AB1210" i="17"/>
  <c r="AA1210" i="17"/>
  <c r="Z1210" i="17"/>
  <c r="Y1210" i="17"/>
  <c r="X1210" i="17"/>
  <c r="AF1209" i="17"/>
  <c r="AE1209" i="17"/>
  <c r="AD1209" i="17"/>
  <c r="AC1209" i="17"/>
  <c r="AB1209" i="17"/>
  <c r="AA1209" i="17"/>
  <c r="Z1209" i="17"/>
  <c r="Y1209" i="17"/>
  <c r="X1209" i="17"/>
  <c r="AF1208" i="17"/>
  <c r="AE1208" i="17"/>
  <c r="AD1208" i="17"/>
  <c r="AC1208" i="17"/>
  <c r="AB1208" i="17"/>
  <c r="AA1208" i="17"/>
  <c r="Z1208" i="17"/>
  <c r="Y1208" i="17"/>
  <c r="X1208" i="17"/>
  <c r="AF1207" i="17"/>
  <c r="AE1207" i="17"/>
  <c r="AD1207" i="17"/>
  <c r="AC1207" i="17"/>
  <c r="AB1207" i="17"/>
  <c r="AA1207" i="17"/>
  <c r="Z1207" i="17"/>
  <c r="Y1207" i="17"/>
  <c r="X1207" i="17"/>
  <c r="AF1206" i="17"/>
  <c r="AE1206" i="17"/>
  <c r="AD1206" i="17"/>
  <c r="AC1206" i="17"/>
  <c r="AB1206" i="17"/>
  <c r="AA1206" i="17"/>
  <c r="Z1206" i="17"/>
  <c r="Y1206" i="17"/>
  <c r="X1206" i="17"/>
  <c r="AF1205" i="17"/>
  <c r="AE1205" i="17"/>
  <c r="AD1205" i="17"/>
  <c r="AC1205" i="17"/>
  <c r="AB1205" i="17"/>
  <c r="AA1205" i="17"/>
  <c r="Z1205" i="17"/>
  <c r="Y1205" i="17"/>
  <c r="X1205" i="17"/>
  <c r="AF1204" i="17"/>
  <c r="AE1204" i="17"/>
  <c r="AD1204" i="17"/>
  <c r="AC1204" i="17"/>
  <c r="AB1204" i="17"/>
  <c r="AA1204" i="17"/>
  <c r="Z1204" i="17"/>
  <c r="Y1204" i="17"/>
  <c r="X1204" i="17"/>
  <c r="AF1203" i="17"/>
  <c r="AE1203" i="17"/>
  <c r="AD1203" i="17"/>
  <c r="AC1203" i="17"/>
  <c r="AB1203" i="17"/>
  <c r="AA1203" i="17"/>
  <c r="Z1203" i="17"/>
  <c r="Y1203" i="17"/>
  <c r="X1203" i="17"/>
  <c r="AF1202" i="17"/>
  <c r="AE1202" i="17"/>
  <c r="AD1202" i="17"/>
  <c r="AC1202" i="17"/>
  <c r="AB1202" i="17"/>
  <c r="AA1202" i="17"/>
  <c r="Z1202" i="17"/>
  <c r="Y1202" i="17"/>
  <c r="X1202" i="17"/>
  <c r="AF1201" i="17"/>
  <c r="AE1201" i="17"/>
  <c r="AD1201" i="17"/>
  <c r="AC1201" i="17"/>
  <c r="AB1201" i="17"/>
  <c r="AA1201" i="17"/>
  <c r="Z1201" i="17"/>
  <c r="Y1201" i="17"/>
  <c r="X1201" i="17"/>
  <c r="AF1200" i="17"/>
  <c r="AE1200" i="17"/>
  <c r="AD1200" i="17"/>
  <c r="AC1200" i="17"/>
  <c r="AB1200" i="17"/>
  <c r="AA1200" i="17"/>
  <c r="Z1200" i="17"/>
  <c r="Y1200" i="17"/>
  <c r="X1200" i="17"/>
  <c r="AF1199" i="17"/>
  <c r="AE1199" i="17"/>
  <c r="AD1199" i="17"/>
  <c r="AC1199" i="17"/>
  <c r="AB1199" i="17"/>
  <c r="AA1199" i="17"/>
  <c r="Z1199" i="17"/>
  <c r="Y1199" i="17"/>
  <c r="X1199" i="17"/>
  <c r="AF1198" i="17"/>
  <c r="AE1198" i="17"/>
  <c r="AD1198" i="17"/>
  <c r="AC1198" i="17"/>
  <c r="AB1198" i="17"/>
  <c r="AA1198" i="17"/>
  <c r="Z1198" i="17"/>
  <c r="Y1198" i="17"/>
  <c r="X1198" i="17"/>
  <c r="AF1197" i="17"/>
  <c r="AE1197" i="17"/>
  <c r="AD1197" i="17"/>
  <c r="AC1197" i="17"/>
  <c r="AB1197" i="17"/>
  <c r="AA1197" i="17"/>
  <c r="Z1197" i="17"/>
  <c r="Y1197" i="17"/>
  <c r="X1197" i="17"/>
  <c r="AF1196" i="17"/>
  <c r="AE1196" i="17"/>
  <c r="AD1196" i="17"/>
  <c r="AC1196" i="17"/>
  <c r="AB1196" i="17"/>
  <c r="AA1196" i="17"/>
  <c r="Z1196" i="17"/>
  <c r="Y1196" i="17"/>
  <c r="X1196" i="17"/>
  <c r="AF1195" i="17"/>
  <c r="AE1195" i="17"/>
  <c r="AD1195" i="17"/>
  <c r="AC1195" i="17"/>
  <c r="AB1195" i="17"/>
  <c r="AA1195" i="17"/>
  <c r="Z1195" i="17"/>
  <c r="Y1195" i="17"/>
  <c r="X1195" i="17"/>
  <c r="AF1194" i="17"/>
  <c r="AE1194" i="17"/>
  <c r="AD1194" i="17"/>
  <c r="AC1194" i="17"/>
  <c r="AB1194" i="17"/>
  <c r="AA1194" i="17"/>
  <c r="Z1194" i="17"/>
  <c r="Y1194" i="17"/>
  <c r="X1194" i="17"/>
  <c r="AF1193" i="17"/>
  <c r="AE1193" i="17"/>
  <c r="AD1193" i="17"/>
  <c r="AC1193" i="17"/>
  <c r="AB1193" i="17"/>
  <c r="AA1193" i="17"/>
  <c r="Z1193" i="17"/>
  <c r="Y1193" i="17"/>
  <c r="X1193" i="17"/>
  <c r="AF1192" i="17"/>
  <c r="AE1192" i="17"/>
  <c r="AD1192" i="17"/>
  <c r="AC1192" i="17"/>
  <c r="AB1192" i="17"/>
  <c r="AA1192" i="17"/>
  <c r="Z1192" i="17"/>
  <c r="Y1192" i="17"/>
  <c r="X1192" i="17"/>
  <c r="AF1191" i="17"/>
  <c r="AE1191" i="17"/>
  <c r="AD1191" i="17"/>
  <c r="AC1191" i="17"/>
  <c r="AB1191" i="17"/>
  <c r="AA1191" i="17"/>
  <c r="Z1191" i="17"/>
  <c r="Y1191" i="17"/>
  <c r="X1191" i="17"/>
  <c r="AF1190" i="17"/>
  <c r="AE1190" i="17"/>
  <c r="AD1190" i="17"/>
  <c r="AC1190" i="17"/>
  <c r="AB1190" i="17"/>
  <c r="AA1190" i="17"/>
  <c r="Z1190" i="17"/>
  <c r="Y1190" i="17"/>
  <c r="X1190" i="17"/>
  <c r="AF1189" i="17"/>
  <c r="AE1189" i="17"/>
  <c r="AD1189" i="17"/>
  <c r="AC1189" i="17"/>
  <c r="AB1189" i="17"/>
  <c r="AA1189" i="17"/>
  <c r="Z1189" i="17"/>
  <c r="Y1189" i="17"/>
  <c r="X1189" i="17"/>
  <c r="AF1188" i="17"/>
  <c r="AE1188" i="17"/>
  <c r="AD1188" i="17"/>
  <c r="AC1188" i="17"/>
  <c r="AB1188" i="17"/>
  <c r="AA1188" i="17"/>
  <c r="Z1188" i="17"/>
  <c r="Y1188" i="17"/>
  <c r="X1188" i="17"/>
  <c r="AF1187" i="17"/>
  <c r="AE1187" i="17"/>
  <c r="AD1187" i="17"/>
  <c r="AC1187" i="17"/>
  <c r="AB1187" i="17"/>
  <c r="AA1187" i="17"/>
  <c r="Z1187" i="17"/>
  <c r="Y1187" i="17"/>
  <c r="X1187" i="17"/>
  <c r="AF1186" i="17"/>
  <c r="AE1186" i="17"/>
  <c r="AD1186" i="17"/>
  <c r="AC1186" i="17"/>
  <c r="AB1186" i="17"/>
  <c r="AA1186" i="17"/>
  <c r="Z1186" i="17"/>
  <c r="Y1186" i="17"/>
  <c r="X1186" i="17"/>
  <c r="AF1185" i="17"/>
  <c r="AE1185" i="17"/>
  <c r="AD1185" i="17"/>
  <c r="AC1185" i="17"/>
  <c r="AB1185" i="17"/>
  <c r="AA1185" i="17"/>
  <c r="Z1185" i="17"/>
  <c r="Y1185" i="17"/>
  <c r="X1185" i="17"/>
  <c r="AF1184" i="17"/>
  <c r="AE1184" i="17"/>
  <c r="AD1184" i="17"/>
  <c r="AC1184" i="17"/>
  <c r="AB1184" i="17"/>
  <c r="AA1184" i="17"/>
  <c r="Z1184" i="17"/>
  <c r="Y1184" i="17"/>
  <c r="X1184" i="17"/>
  <c r="AF1183" i="17"/>
  <c r="AE1183" i="17"/>
  <c r="AD1183" i="17"/>
  <c r="AC1183" i="17"/>
  <c r="AB1183" i="17"/>
  <c r="AA1183" i="17"/>
  <c r="Z1183" i="17"/>
  <c r="Y1183" i="17"/>
  <c r="X1183" i="17"/>
  <c r="AF1182" i="17"/>
  <c r="AE1182" i="17"/>
  <c r="AD1182" i="17"/>
  <c r="AC1182" i="17"/>
  <c r="AB1182" i="17"/>
  <c r="AA1182" i="17"/>
  <c r="Z1182" i="17"/>
  <c r="Y1182" i="17"/>
  <c r="X1182" i="17"/>
  <c r="AF1181" i="17"/>
  <c r="AE1181" i="17"/>
  <c r="AD1181" i="17"/>
  <c r="AC1181" i="17"/>
  <c r="AB1181" i="17"/>
  <c r="AA1181" i="17"/>
  <c r="Z1181" i="17"/>
  <c r="Y1181" i="17"/>
  <c r="X1181" i="17"/>
  <c r="AF1180" i="17"/>
  <c r="AE1180" i="17"/>
  <c r="AD1180" i="17"/>
  <c r="AC1180" i="17"/>
  <c r="AB1180" i="17"/>
  <c r="AA1180" i="17"/>
  <c r="Z1180" i="17"/>
  <c r="Y1180" i="17"/>
  <c r="X1180" i="17"/>
  <c r="AF1179" i="17"/>
  <c r="AE1179" i="17"/>
  <c r="AD1179" i="17"/>
  <c r="AC1179" i="17"/>
  <c r="AB1179" i="17"/>
  <c r="AA1179" i="17"/>
  <c r="Z1179" i="17"/>
  <c r="Y1179" i="17"/>
  <c r="X1179" i="17"/>
  <c r="AF1178" i="17"/>
  <c r="AE1178" i="17"/>
  <c r="AD1178" i="17"/>
  <c r="AC1178" i="17"/>
  <c r="AB1178" i="17"/>
  <c r="AA1178" i="17"/>
  <c r="Z1178" i="17"/>
  <c r="Y1178" i="17"/>
  <c r="X1178" i="17"/>
  <c r="AF1177" i="17"/>
  <c r="AE1177" i="17"/>
  <c r="AD1177" i="17"/>
  <c r="AC1177" i="17"/>
  <c r="AB1177" i="17"/>
  <c r="AA1177" i="17"/>
  <c r="Z1177" i="17"/>
  <c r="Y1177" i="17"/>
  <c r="X1177" i="17"/>
  <c r="AF1176" i="17"/>
  <c r="AE1176" i="17"/>
  <c r="AD1176" i="17"/>
  <c r="AC1176" i="17"/>
  <c r="AB1176" i="17"/>
  <c r="AA1176" i="17"/>
  <c r="Z1176" i="17"/>
  <c r="Y1176" i="17"/>
  <c r="X1176" i="17"/>
  <c r="AF1175" i="17"/>
  <c r="AE1175" i="17"/>
  <c r="AD1175" i="17"/>
  <c r="AC1175" i="17"/>
  <c r="AB1175" i="17"/>
  <c r="AA1175" i="17"/>
  <c r="Z1175" i="17"/>
  <c r="Y1175" i="17"/>
  <c r="X1175" i="17"/>
  <c r="AF1174" i="17"/>
  <c r="AE1174" i="17"/>
  <c r="AD1174" i="17"/>
  <c r="AC1174" i="17"/>
  <c r="AB1174" i="17"/>
  <c r="AA1174" i="17"/>
  <c r="Z1174" i="17"/>
  <c r="Y1174" i="17"/>
  <c r="X1174" i="17"/>
  <c r="AF1173" i="17"/>
  <c r="AE1173" i="17"/>
  <c r="AD1173" i="17"/>
  <c r="AC1173" i="17"/>
  <c r="AB1173" i="17"/>
  <c r="AA1173" i="17"/>
  <c r="Z1173" i="17"/>
  <c r="Y1173" i="17"/>
  <c r="X1173" i="17"/>
  <c r="AF1172" i="17"/>
  <c r="AE1172" i="17"/>
  <c r="AD1172" i="17"/>
  <c r="AC1172" i="17"/>
  <c r="AB1172" i="17"/>
  <c r="AA1172" i="17"/>
  <c r="Z1172" i="17"/>
  <c r="Y1172" i="17"/>
  <c r="X1172" i="17"/>
  <c r="AF1171" i="17"/>
  <c r="AE1171" i="17"/>
  <c r="AD1171" i="17"/>
  <c r="AC1171" i="17"/>
  <c r="AB1171" i="17"/>
  <c r="AA1171" i="17"/>
  <c r="Z1171" i="17"/>
  <c r="Y1171" i="17"/>
  <c r="X1171" i="17"/>
  <c r="AF1170" i="17"/>
  <c r="AE1170" i="17"/>
  <c r="AD1170" i="17"/>
  <c r="AC1170" i="17"/>
  <c r="AB1170" i="17"/>
  <c r="AA1170" i="17"/>
  <c r="Z1170" i="17"/>
  <c r="Y1170" i="17"/>
  <c r="X1170" i="17"/>
  <c r="AF1169" i="17"/>
  <c r="AE1169" i="17"/>
  <c r="AD1169" i="17"/>
  <c r="AC1169" i="17"/>
  <c r="AB1169" i="17"/>
  <c r="AA1169" i="17"/>
  <c r="Z1169" i="17"/>
  <c r="Y1169" i="17"/>
  <c r="X1169" i="17"/>
  <c r="AF1168" i="17"/>
  <c r="AE1168" i="17"/>
  <c r="AD1168" i="17"/>
  <c r="AC1168" i="17"/>
  <c r="AB1168" i="17"/>
  <c r="AA1168" i="17"/>
  <c r="Z1168" i="17"/>
  <c r="Y1168" i="17"/>
  <c r="X1168" i="17"/>
  <c r="AF1167" i="17"/>
  <c r="AE1167" i="17"/>
  <c r="AD1167" i="17"/>
  <c r="AC1167" i="17"/>
  <c r="AB1167" i="17"/>
  <c r="AA1167" i="17"/>
  <c r="Z1167" i="17"/>
  <c r="Y1167" i="17"/>
  <c r="X1167" i="17"/>
  <c r="AF1166" i="17"/>
  <c r="AE1166" i="17"/>
  <c r="AD1166" i="17"/>
  <c r="AC1166" i="17"/>
  <c r="AB1166" i="17"/>
  <c r="AA1166" i="17"/>
  <c r="Z1166" i="17"/>
  <c r="Y1166" i="17"/>
  <c r="X1166" i="17"/>
  <c r="AF1165" i="17"/>
  <c r="AE1165" i="17"/>
  <c r="AD1165" i="17"/>
  <c r="AC1165" i="17"/>
  <c r="AB1165" i="17"/>
  <c r="AA1165" i="17"/>
  <c r="Z1165" i="17"/>
  <c r="Y1165" i="17"/>
  <c r="X1165" i="17"/>
  <c r="AF1164" i="17"/>
  <c r="AE1164" i="17"/>
  <c r="AD1164" i="17"/>
  <c r="AC1164" i="17"/>
  <c r="AB1164" i="17"/>
  <c r="AA1164" i="17"/>
  <c r="Z1164" i="17"/>
  <c r="Y1164" i="17"/>
  <c r="X1164" i="17"/>
  <c r="AF1163" i="17"/>
  <c r="AE1163" i="17"/>
  <c r="AD1163" i="17"/>
  <c r="AC1163" i="17"/>
  <c r="AB1163" i="17"/>
  <c r="AA1163" i="17"/>
  <c r="Z1163" i="17"/>
  <c r="Y1163" i="17"/>
  <c r="X1163" i="17"/>
  <c r="AF1162" i="17"/>
  <c r="AE1162" i="17"/>
  <c r="AD1162" i="17"/>
  <c r="AC1162" i="17"/>
  <c r="AB1162" i="17"/>
  <c r="AA1162" i="17"/>
  <c r="Z1162" i="17"/>
  <c r="Y1162" i="17"/>
  <c r="X1162" i="17"/>
  <c r="AF1161" i="17"/>
  <c r="AE1161" i="17"/>
  <c r="AD1161" i="17"/>
  <c r="AC1161" i="17"/>
  <c r="AB1161" i="17"/>
  <c r="AA1161" i="17"/>
  <c r="Z1161" i="17"/>
  <c r="Y1161" i="17"/>
  <c r="X1161" i="17"/>
  <c r="AF1160" i="17"/>
  <c r="AE1160" i="17"/>
  <c r="AD1160" i="17"/>
  <c r="AC1160" i="17"/>
  <c r="AB1160" i="17"/>
  <c r="AA1160" i="17"/>
  <c r="Z1160" i="17"/>
  <c r="Y1160" i="17"/>
  <c r="X1160" i="17"/>
  <c r="AF1159" i="17"/>
  <c r="AE1159" i="17"/>
  <c r="AD1159" i="17"/>
  <c r="AC1159" i="17"/>
  <c r="AB1159" i="17"/>
  <c r="AA1159" i="17"/>
  <c r="Z1159" i="17"/>
  <c r="Y1159" i="17"/>
  <c r="X1159" i="17"/>
  <c r="AF1158" i="17"/>
  <c r="AE1158" i="17"/>
  <c r="AD1158" i="17"/>
  <c r="AC1158" i="17"/>
  <c r="AB1158" i="17"/>
  <c r="AA1158" i="17"/>
  <c r="Z1158" i="17"/>
  <c r="Y1158" i="17"/>
  <c r="X1158" i="17"/>
  <c r="AF1157" i="17"/>
  <c r="AE1157" i="17"/>
  <c r="AD1157" i="17"/>
  <c r="AC1157" i="17"/>
  <c r="AB1157" i="17"/>
  <c r="AA1157" i="17"/>
  <c r="Z1157" i="17"/>
  <c r="Y1157" i="17"/>
  <c r="X1157" i="17"/>
  <c r="AF1156" i="17"/>
  <c r="AE1156" i="17"/>
  <c r="AD1156" i="17"/>
  <c r="AC1156" i="17"/>
  <c r="AB1156" i="17"/>
  <c r="AA1156" i="17"/>
  <c r="Z1156" i="17"/>
  <c r="Y1156" i="17"/>
  <c r="X1156" i="17"/>
  <c r="AF1155" i="17"/>
  <c r="AE1155" i="17"/>
  <c r="AD1155" i="17"/>
  <c r="AC1155" i="17"/>
  <c r="AB1155" i="17"/>
  <c r="AA1155" i="17"/>
  <c r="Z1155" i="17"/>
  <c r="Y1155" i="17"/>
  <c r="X1155" i="17"/>
  <c r="AF1154" i="17"/>
  <c r="AE1154" i="17"/>
  <c r="AD1154" i="17"/>
  <c r="AC1154" i="17"/>
  <c r="AB1154" i="17"/>
  <c r="AA1154" i="17"/>
  <c r="Z1154" i="17"/>
  <c r="Y1154" i="17"/>
  <c r="X1154" i="17"/>
  <c r="AF1153" i="17"/>
  <c r="AE1153" i="17"/>
  <c r="AD1153" i="17"/>
  <c r="AC1153" i="17"/>
  <c r="AB1153" i="17"/>
  <c r="AA1153" i="17"/>
  <c r="Z1153" i="17"/>
  <c r="Y1153" i="17"/>
  <c r="X1153" i="17"/>
  <c r="AF1152" i="17"/>
  <c r="AE1152" i="17"/>
  <c r="AD1152" i="17"/>
  <c r="AC1152" i="17"/>
  <c r="AB1152" i="17"/>
  <c r="AA1152" i="17"/>
  <c r="Z1152" i="17"/>
  <c r="Y1152" i="17"/>
  <c r="X1152" i="17"/>
  <c r="AF1151" i="17"/>
  <c r="AE1151" i="17"/>
  <c r="AD1151" i="17"/>
  <c r="AC1151" i="17"/>
  <c r="AB1151" i="17"/>
  <c r="AA1151" i="17"/>
  <c r="Z1151" i="17"/>
  <c r="Y1151" i="17"/>
  <c r="X1151" i="17"/>
  <c r="AF1150" i="17"/>
  <c r="AE1150" i="17"/>
  <c r="AD1150" i="17"/>
  <c r="AC1150" i="17"/>
  <c r="AB1150" i="17"/>
  <c r="AA1150" i="17"/>
  <c r="Z1150" i="17"/>
  <c r="Y1150" i="17"/>
  <c r="X1150" i="17"/>
  <c r="AF1149" i="17"/>
  <c r="AE1149" i="17"/>
  <c r="AD1149" i="17"/>
  <c r="AC1149" i="17"/>
  <c r="AB1149" i="17"/>
  <c r="AA1149" i="17"/>
  <c r="Z1149" i="17"/>
  <c r="Y1149" i="17"/>
  <c r="X1149" i="17"/>
  <c r="AF1148" i="17"/>
  <c r="AE1148" i="17"/>
  <c r="AD1148" i="17"/>
  <c r="AC1148" i="17"/>
  <c r="AB1148" i="17"/>
  <c r="AA1148" i="17"/>
  <c r="Z1148" i="17"/>
  <c r="Y1148" i="17"/>
  <c r="X1148" i="17"/>
  <c r="AF1147" i="17"/>
  <c r="AE1147" i="17"/>
  <c r="AD1147" i="17"/>
  <c r="AC1147" i="17"/>
  <c r="AB1147" i="17"/>
  <c r="AA1147" i="17"/>
  <c r="Z1147" i="17"/>
  <c r="Y1147" i="17"/>
  <c r="X1147" i="17"/>
  <c r="AF1146" i="17"/>
  <c r="AE1146" i="17"/>
  <c r="AD1146" i="17"/>
  <c r="AC1146" i="17"/>
  <c r="AB1146" i="17"/>
  <c r="AA1146" i="17"/>
  <c r="Z1146" i="17"/>
  <c r="Y1146" i="17"/>
  <c r="X1146" i="17"/>
  <c r="AF1145" i="17"/>
  <c r="AE1145" i="17"/>
  <c r="AD1145" i="17"/>
  <c r="AC1145" i="17"/>
  <c r="AB1145" i="17"/>
  <c r="AA1145" i="17"/>
  <c r="Z1145" i="17"/>
  <c r="Y1145" i="17"/>
  <c r="X1145" i="17"/>
  <c r="AF1144" i="17"/>
  <c r="AE1144" i="17"/>
  <c r="AD1144" i="17"/>
  <c r="AC1144" i="17"/>
  <c r="AB1144" i="17"/>
  <c r="AA1144" i="17"/>
  <c r="Z1144" i="17"/>
  <c r="Y1144" i="17"/>
  <c r="X1144" i="17"/>
  <c r="AF1143" i="17"/>
  <c r="AE1143" i="17"/>
  <c r="AD1143" i="17"/>
  <c r="AC1143" i="17"/>
  <c r="AB1143" i="17"/>
  <c r="AA1143" i="17"/>
  <c r="Z1143" i="17"/>
  <c r="Y1143" i="17"/>
  <c r="X1143" i="17"/>
  <c r="AF1142" i="17"/>
  <c r="AE1142" i="17"/>
  <c r="AD1142" i="17"/>
  <c r="AC1142" i="17"/>
  <c r="AB1142" i="17"/>
  <c r="AA1142" i="17"/>
  <c r="Z1142" i="17"/>
  <c r="Y1142" i="17"/>
  <c r="X1142" i="17"/>
  <c r="AF1141" i="17"/>
  <c r="AE1141" i="17"/>
  <c r="AD1141" i="17"/>
  <c r="AC1141" i="17"/>
  <c r="AB1141" i="17"/>
  <c r="AA1141" i="17"/>
  <c r="Z1141" i="17"/>
  <c r="Y1141" i="17"/>
  <c r="X1141" i="17"/>
  <c r="AF1140" i="17"/>
  <c r="AE1140" i="17"/>
  <c r="AD1140" i="17"/>
  <c r="AC1140" i="17"/>
  <c r="AB1140" i="17"/>
  <c r="AA1140" i="17"/>
  <c r="Z1140" i="17"/>
  <c r="Y1140" i="17"/>
  <c r="X1140" i="17"/>
  <c r="AF1139" i="17"/>
  <c r="AE1139" i="17"/>
  <c r="AD1139" i="17"/>
  <c r="AC1139" i="17"/>
  <c r="AB1139" i="17"/>
  <c r="AA1139" i="17"/>
  <c r="Z1139" i="17"/>
  <c r="Y1139" i="17"/>
  <c r="X1139" i="17"/>
  <c r="AF1138" i="17"/>
  <c r="AE1138" i="17"/>
  <c r="AD1138" i="17"/>
  <c r="AC1138" i="17"/>
  <c r="AB1138" i="17"/>
  <c r="AA1138" i="17"/>
  <c r="Z1138" i="17"/>
  <c r="Y1138" i="17"/>
  <c r="X1138" i="17"/>
  <c r="AF1137" i="17"/>
  <c r="AE1137" i="17"/>
  <c r="AD1137" i="17"/>
  <c r="AC1137" i="17"/>
  <c r="AB1137" i="17"/>
  <c r="AA1137" i="17"/>
  <c r="Z1137" i="17"/>
  <c r="Y1137" i="17"/>
  <c r="X1137" i="17"/>
  <c r="AF1136" i="17"/>
  <c r="AE1136" i="17"/>
  <c r="AD1136" i="17"/>
  <c r="AC1136" i="17"/>
  <c r="AB1136" i="17"/>
  <c r="AA1136" i="17"/>
  <c r="Z1136" i="17"/>
  <c r="Y1136" i="17"/>
  <c r="X1136" i="17"/>
  <c r="AF1135" i="17"/>
  <c r="AE1135" i="17"/>
  <c r="AD1135" i="17"/>
  <c r="AC1135" i="17"/>
  <c r="AB1135" i="17"/>
  <c r="AA1135" i="17"/>
  <c r="Z1135" i="17"/>
  <c r="Y1135" i="17"/>
  <c r="X1135" i="17"/>
  <c r="AF1134" i="17"/>
  <c r="AE1134" i="17"/>
  <c r="AD1134" i="17"/>
  <c r="AC1134" i="17"/>
  <c r="AB1134" i="17"/>
  <c r="AA1134" i="17"/>
  <c r="Z1134" i="17"/>
  <c r="Y1134" i="17"/>
  <c r="X1134" i="17"/>
  <c r="AF1133" i="17"/>
  <c r="AE1133" i="17"/>
  <c r="AD1133" i="17"/>
  <c r="AC1133" i="17"/>
  <c r="AB1133" i="17"/>
  <c r="AA1133" i="17"/>
  <c r="Z1133" i="17"/>
  <c r="Y1133" i="17"/>
  <c r="X1133" i="17"/>
  <c r="AF1132" i="17"/>
  <c r="AE1132" i="17"/>
  <c r="AD1132" i="17"/>
  <c r="AC1132" i="17"/>
  <c r="AB1132" i="17"/>
  <c r="AA1132" i="17"/>
  <c r="Z1132" i="17"/>
  <c r="Y1132" i="17"/>
  <c r="X1132" i="17"/>
  <c r="AF1131" i="17"/>
  <c r="AE1131" i="17"/>
  <c r="AD1131" i="17"/>
  <c r="AC1131" i="17"/>
  <c r="AB1131" i="17"/>
  <c r="AA1131" i="17"/>
  <c r="Z1131" i="17"/>
  <c r="Y1131" i="17"/>
  <c r="X1131" i="17"/>
  <c r="AF1130" i="17"/>
  <c r="AE1130" i="17"/>
  <c r="AD1130" i="17"/>
  <c r="AC1130" i="17"/>
  <c r="AB1130" i="17"/>
  <c r="AA1130" i="17"/>
  <c r="Z1130" i="17"/>
  <c r="Y1130" i="17"/>
  <c r="X1130" i="17"/>
  <c r="AF1129" i="17"/>
  <c r="AE1129" i="17"/>
  <c r="AD1129" i="17"/>
  <c r="AC1129" i="17"/>
  <c r="AB1129" i="17"/>
  <c r="AA1129" i="17"/>
  <c r="Z1129" i="17"/>
  <c r="Y1129" i="17"/>
  <c r="X1129" i="17"/>
  <c r="AF1128" i="17"/>
  <c r="AE1128" i="17"/>
  <c r="AD1128" i="17"/>
  <c r="AC1128" i="17"/>
  <c r="AB1128" i="17"/>
  <c r="AA1128" i="17"/>
  <c r="Z1128" i="17"/>
  <c r="Y1128" i="17"/>
  <c r="X1128" i="17"/>
  <c r="AF1127" i="17"/>
  <c r="AE1127" i="17"/>
  <c r="AD1127" i="17"/>
  <c r="AC1127" i="17"/>
  <c r="AB1127" i="17"/>
  <c r="AA1127" i="17"/>
  <c r="Z1127" i="17"/>
  <c r="Y1127" i="17"/>
  <c r="X1127" i="17"/>
  <c r="AF1126" i="17"/>
  <c r="AE1126" i="17"/>
  <c r="AD1126" i="17"/>
  <c r="AC1126" i="17"/>
  <c r="AB1126" i="17"/>
  <c r="AA1126" i="17"/>
  <c r="Z1126" i="17"/>
  <c r="Y1126" i="17"/>
  <c r="X1126" i="17"/>
  <c r="AF1125" i="17"/>
  <c r="AE1125" i="17"/>
  <c r="AD1125" i="17"/>
  <c r="AC1125" i="17"/>
  <c r="AB1125" i="17"/>
  <c r="AA1125" i="17"/>
  <c r="Z1125" i="17"/>
  <c r="Y1125" i="17"/>
  <c r="X1125" i="17"/>
  <c r="AF1124" i="17"/>
  <c r="AE1124" i="17"/>
  <c r="AD1124" i="17"/>
  <c r="AC1124" i="17"/>
  <c r="AB1124" i="17"/>
  <c r="AA1124" i="17"/>
  <c r="Z1124" i="17"/>
  <c r="Y1124" i="17"/>
  <c r="X1124" i="17"/>
  <c r="AF1123" i="17"/>
  <c r="AE1123" i="17"/>
  <c r="AD1123" i="17"/>
  <c r="AC1123" i="17"/>
  <c r="AB1123" i="17"/>
  <c r="AA1123" i="17"/>
  <c r="Z1123" i="17"/>
  <c r="Y1123" i="17"/>
  <c r="X1123" i="17"/>
  <c r="AF1122" i="17"/>
  <c r="AE1122" i="17"/>
  <c r="AD1122" i="17"/>
  <c r="AC1122" i="17"/>
  <c r="AB1122" i="17"/>
  <c r="AA1122" i="17"/>
  <c r="Z1122" i="17"/>
  <c r="Y1122" i="17"/>
  <c r="X1122" i="17"/>
  <c r="AF1121" i="17"/>
  <c r="AE1121" i="17"/>
  <c r="AD1121" i="17"/>
  <c r="AC1121" i="17"/>
  <c r="AB1121" i="17"/>
  <c r="AA1121" i="17"/>
  <c r="Z1121" i="17"/>
  <c r="Y1121" i="17"/>
  <c r="X1121" i="17"/>
  <c r="AF1120" i="17"/>
  <c r="AE1120" i="17"/>
  <c r="AD1120" i="17"/>
  <c r="AC1120" i="17"/>
  <c r="AB1120" i="17"/>
  <c r="AA1120" i="17"/>
  <c r="Z1120" i="17"/>
  <c r="Y1120" i="17"/>
  <c r="X1120" i="17"/>
  <c r="AF1119" i="17"/>
  <c r="AE1119" i="17"/>
  <c r="AD1119" i="17"/>
  <c r="AC1119" i="17"/>
  <c r="AB1119" i="17"/>
  <c r="AA1119" i="17"/>
  <c r="Z1119" i="17"/>
  <c r="Y1119" i="17"/>
  <c r="X1119" i="17"/>
  <c r="AF1118" i="17"/>
  <c r="AE1118" i="17"/>
  <c r="AD1118" i="17"/>
  <c r="AC1118" i="17"/>
  <c r="AB1118" i="17"/>
  <c r="AA1118" i="17"/>
  <c r="Z1118" i="17"/>
  <c r="Y1118" i="17"/>
  <c r="X1118" i="17"/>
  <c r="AF1117" i="17"/>
  <c r="AE1117" i="17"/>
  <c r="AD1117" i="17"/>
  <c r="AC1117" i="17"/>
  <c r="AB1117" i="17"/>
  <c r="AA1117" i="17"/>
  <c r="Z1117" i="17"/>
  <c r="Y1117" i="17"/>
  <c r="X1117" i="17"/>
  <c r="AF1116" i="17"/>
  <c r="AE1116" i="17"/>
  <c r="AD1116" i="17"/>
  <c r="AC1116" i="17"/>
  <c r="AB1116" i="17"/>
  <c r="AA1116" i="17"/>
  <c r="Z1116" i="17"/>
  <c r="Y1116" i="17"/>
  <c r="X1116" i="17"/>
  <c r="AF1115" i="17"/>
  <c r="AE1115" i="17"/>
  <c r="AD1115" i="17"/>
  <c r="AC1115" i="17"/>
  <c r="AB1115" i="17"/>
  <c r="AA1115" i="17"/>
  <c r="Z1115" i="17"/>
  <c r="Y1115" i="17"/>
  <c r="X1115" i="17"/>
  <c r="AF1114" i="17"/>
  <c r="AE1114" i="17"/>
  <c r="AD1114" i="17"/>
  <c r="AC1114" i="17"/>
  <c r="AB1114" i="17"/>
  <c r="AA1114" i="17"/>
  <c r="Z1114" i="17"/>
  <c r="Y1114" i="17"/>
  <c r="X1114" i="17"/>
  <c r="AF1113" i="17"/>
  <c r="AE1113" i="17"/>
  <c r="AD1113" i="17"/>
  <c r="AC1113" i="17"/>
  <c r="AB1113" i="17"/>
  <c r="AA1113" i="17"/>
  <c r="Z1113" i="17"/>
  <c r="Y1113" i="17"/>
  <c r="X1113" i="17"/>
  <c r="AF1112" i="17"/>
  <c r="AE1112" i="17"/>
  <c r="AD1112" i="17"/>
  <c r="AC1112" i="17"/>
  <c r="AB1112" i="17"/>
  <c r="AA1112" i="17"/>
  <c r="Z1112" i="17"/>
  <c r="Y1112" i="17"/>
  <c r="X1112" i="17"/>
  <c r="AF1111" i="17"/>
  <c r="AE1111" i="17"/>
  <c r="AD1111" i="17"/>
  <c r="AC1111" i="17"/>
  <c r="AB1111" i="17"/>
  <c r="AA1111" i="17"/>
  <c r="Z1111" i="17"/>
  <c r="Y1111" i="17"/>
  <c r="X1111" i="17"/>
  <c r="AF1110" i="17"/>
  <c r="AE1110" i="17"/>
  <c r="AD1110" i="17"/>
  <c r="AC1110" i="17"/>
  <c r="AB1110" i="17"/>
  <c r="AA1110" i="17"/>
  <c r="Z1110" i="17"/>
  <c r="Y1110" i="17"/>
  <c r="X1110" i="17"/>
  <c r="AF1109" i="17"/>
  <c r="AE1109" i="17"/>
  <c r="AD1109" i="17"/>
  <c r="AC1109" i="17"/>
  <c r="AB1109" i="17"/>
  <c r="AA1109" i="17"/>
  <c r="Z1109" i="17"/>
  <c r="Y1109" i="17"/>
  <c r="X1109" i="17"/>
  <c r="AF1108" i="17"/>
  <c r="AE1108" i="17"/>
  <c r="AD1108" i="17"/>
  <c r="AC1108" i="17"/>
  <c r="AB1108" i="17"/>
  <c r="AA1108" i="17"/>
  <c r="Z1108" i="17"/>
  <c r="Y1108" i="17"/>
  <c r="X1108" i="17"/>
  <c r="AF1107" i="17"/>
  <c r="AE1107" i="17"/>
  <c r="AD1107" i="17"/>
  <c r="AC1107" i="17"/>
  <c r="AB1107" i="17"/>
  <c r="AA1107" i="17"/>
  <c r="Z1107" i="17"/>
  <c r="Y1107" i="17"/>
  <c r="X1107" i="17"/>
  <c r="AF1106" i="17"/>
  <c r="AE1106" i="17"/>
  <c r="AD1106" i="17"/>
  <c r="AC1106" i="17"/>
  <c r="AB1106" i="17"/>
  <c r="AA1106" i="17"/>
  <c r="Z1106" i="17"/>
  <c r="Y1106" i="17"/>
  <c r="X1106" i="17"/>
  <c r="AF1105" i="17"/>
  <c r="AE1105" i="17"/>
  <c r="AD1105" i="17"/>
  <c r="AC1105" i="17"/>
  <c r="AB1105" i="17"/>
  <c r="AA1105" i="17"/>
  <c r="Z1105" i="17"/>
  <c r="Y1105" i="17"/>
  <c r="X1105" i="17"/>
  <c r="AF1104" i="17"/>
  <c r="AE1104" i="17"/>
  <c r="AD1104" i="17"/>
  <c r="AC1104" i="17"/>
  <c r="AB1104" i="17"/>
  <c r="AA1104" i="17"/>
  <c r="Z1104" i="17"/>
  <c r="Y1104" i="17"/>
  <c r="X1104" i="17"/>
  <c r="AF1103" i="17"/>
  <c r="AE1103" i="17"/>
  <c r="AD1103" i="17"/>
  <c r="AC1103" i="17"/>
  <c r="AB1103" i="17"/>
  <c r="AA1103" i="17"/>
  <c r="Z1103" i="17"/>
  <c r="Y1103" i="17"/>
  <c r="X1103" i="17"/>
  <c r="AF1102" i="17"/>
  <c r="AE1102" i="17"/>
  <c r="AD1102" i="17"/>
  <c r="AC1102" i="17"/>
  <c r="AB1102" i="17"/>
  <c r="AA1102" i="17"/>
  <c r="Z1102" i="17"/>
  <c r="Y1102" i="17"/>
  <c r="X1102" i="17"/>
  <c r="AF1101" i="17"/>
  <c r="AE1101" i="17"/>
  <c r="AD1101" i="17"/>
  <c r="AC1101" i="17"/>
  <c r="AB1101" i="17"/>
  <c r="AA1101" i="17"/>
  <c r="Z1101" i="17"/>
  <c r="Y1101" i="17"/>
  <c r="X1101" i="17"/>
  <c r="AF1100" i="17"/>
  <c r="AE1100" i="17"/>
  <c r="AD1100" i="17"/>
  <c r="AC1100" i="17"/>
  <c r="AB1100" i="17"/>
  <c r="AA1100" i="17"/>
  <c r="Z1100" i="17"/>
  <c r="Y1100" i="17"/>
  <c r="X1100" i="17"/>
  <c r="AF1099" i="17"/>
  <c r="AE1099" i="17"/>
  <c r="AD1099" i="17"/>
  <c r="AC1099" i="17"/>
  <c r="AB1099" i="17"/>
  <c r="AA1099" i="17"/>
  <c r="Z1099" i="17"/>
  <c r="Y1099" i="17"/>
  <c r="X1099" i="17"/>
  <c r="AF1098" i="17"/>
  <c r="AE1098" i="17"/>
  <c r="AD1098" i="17"/>
  <c r="AC1098" i="17"/>
  <c r="AB1098" i="17"/>
  <c r="AA1098" i="17"/>
  <c r="Z1098" i="17"/>
  <c r="Y1098" i="17"/>
  <c r="X1098" i="17"/>
  <c r="AF1097" i="17"/>
  <c r="AE1097" i="17"/>
  <c r="AD1097" i="17"/>
  <c r="AC1097" i="17"/>
  <c r="AB1097" i="17"/>
  <c r="AA1097" i="17"/>
  <c r="Z1097" i="17"/>
  <c r="Y1097" i="17"/>
  <c r="X1097" i="17"/>
  <c r="AF1096" i="17"/>
  <c r="AE1096" i="17"/>
  <c r="AD1096" i="17"/>
  <c r="AC1096" i="17"/>
  <c r="AB1096" i="17"/>
  <c r="AA1096" i="17"/>
  <c r="Z1096" i="17"/>
  <c r="Y1096" i="17"/>
  <c r="X1096" i="17"/>
  <c r="AF1095" i="17"/>
  <c r="AE1095" i="17"/>
  <c r="AD1095" i="17"/>
  <c r="AC1095" i="17"/>
  <c r="AB1095" i="17"/>
  <c r="AA1095" i="17"/>
  <c r="Z1095" i="17"/>
  <c r="Y1095" i="17"/>
  <c r="X1095" i="17"/>
  <c r="AF1094" i="17"/>
  <c r="AE1094" i="17"/>
  <c r="AD1094" i="17"/>
  <c r="AC1094" i="17"/>
  <c r="AB1094" i="17"/>
  <c r="AA1094" i="17"/>
  <c r="Z1094" i="17"/>
  <c r="Y1094" i="17"/>
  <c r="X1094" i="17"/>
  <c r="AF1093" i="17"/>
  <c r="AE1093" i="17"/>
  <c r="AD1093" i="17"/>
  <c r="AC1093" i="17"/>
  <c r="AB1093" i="17"/>
  <c r="AA1093" i="17"/>
  <c r="Z1093" i="17"/>
  <c r="Y1093" i="17"/>
  <c r="X1093" i="17"/>
  <c r="AF1092" i="17"/>
  <c r="AE1092" i="17"/>
  <c r="AD1092" i="17"/>
  <c r="AC1092" i="17"/>
  <c r="AB1092" i="17"/>
  <c r="AA1092" i="17"/>
  <c r="Z1092" i="17"/>
  <c r="Y1092" i="17"/>
  <c r="X1092" i="17"/>
  <c r="AF1091" i="17"/>
  <c r="AE1091" i="17"/>
  <c r="AD1091" i="17"/>
  <c r="AC1091" i="17"/>
  <c r="AB1091" i="17"/>
  <c r="AA1091" i="17"/>
  <c r="Z1091" i="17"/>
  <c r="Y1091" i="17"/>
  <c r="X1091" i="17"/>
  <c r="AF1090" i="17"/>
  <c r="AE1090" i="17"/>
  <c r="AD1090" i="17"/>
  <c r="AC1090" i="17"/>
  <c r="AB1090" i="17"/>
  <c r="AA1090" i="17"/>
  <c r="Z1090" i="17"/>
  <c r="Y1090" i="17"/>
  <c r="X1090" i="17"/>
  <c r="AF1089" i="17"/>
  <c r="AE1089" i="17"/>
  <c r="AD1089" i="17"/>
  <c r="AC1089" i="17"/>
  <c r="AB1089" i="17"/>
  <c r="AA1089" i="17"/>
  <c r="Z1089" i="17"/>
  <c r="Y1089" i="17"/>
  <c r="X1089" i="17"/>
  <c r="AF1088" i="17"/>
  <c r="AE1088" i="17"/>
  <c r="AD1088" i="17"/>
  <c r="AC1088" i="17"/>
  <c r="AB1088" i="17"/>
  <c r="AA1088" i="17"/>
  <c r="Z1088" i="17"/>
  <c r="Y1088" i="17"/>
  <c r="X1088" i="17"/>
  <c r="AF1087" i="17"/>
  <c r="AE1087" i="17"/>
  <c r="AD1087" i="17"/>
  <c r="AC1087" i="17"/>
  <c r="AB1087" i="17"/>
  <c r="AA1087" i="17"/>
  <c r="Z1087" i="17"/>
  <c r="Y1087" i="17"/>
  <c r="X1087" i="17"/>
  <c r="AF1086" i="17"/>
  <c r="AE1086" i="17"/>
  <c r="AD1086" i="17"/>
  <c r="AC1086" i="17"/>
  <c r="AB1086" i="17"/>
  <c r="AA1086" i="17"/>
  <c r="Z1086" i="17"/>
  <c r="Y1086" i="17"/>
  <c r="X1086" i="17"/>
  <c r="AF1085" i="17"/>
  <c r="AE1085" i="17"/>
  <c r="AD1085" i="17"/>
  <c r="AC1085" i="17"/>
  <c r="AB1085" i="17"/>
  <c r="AA1085" i="17"/>
  <c r="Z1085" i="17"/>
  <c r="Y1085" i="17"/>
  <c r="X1085" i="17"/>
  <c r="AF1084" i="17"/>
  <c r="AE1084" i="17"/>
  <c r="AD1084" i="17"/>
  <c r="AC1084" i="17"/>
  <c r="AB1084" i="17"/>
  <c r="AA1084" i="17"/>
  <c r="Z1084" i="17"/>
  <c r="Y1084" i="17"/>
  <c r="X1084" i="17"/>
  <c r="AF1083" i="17"/>
  <c r="AE1083" i="17"/>
  <c r="AD1083" i="17"/>
  <c r="AC1083" i="17"/>
  <c r="AB1083" i="17"/>
  <c r="AA1083" i="17"/>
  <c r="Z1083" i="17"/>
  <c r="Y1083" i="17"/>
  <c r="X1083" i="17"/>
  <c r="AF1082" i="17"/>
  <c r="AE1082" i="17"/>
  <c r="AD1082" i="17"/>
  <c r="AC1082" i="17"/>
  <c r="AB1082" i="17"/>
  <c r="AA1082" i="17"/>
  <c r="Z1082" i="17"/>
  <c r="Y1082" i="17"/>
  <c r="X1082" i="17"/>
  <c r="AF1081" i="17"/>
  <c r="AE1081" i="17"/>
  <c r="AD1081" i="17"/>
  <c r="AC1081" i="17"/>
  <c r="AB1081" i="17"/>
  <c r="AA1081" i="17"/>
  <c r="Z1081" i="17"/>
  <c r="Y1081" i="17"/>
  <c r="X1081" i="17"/>
  <c r="AF1080" i="17"/>
  <c r="AE1080" i="17"/>
  <c r="AD1080" i="17"/>
  <c r="AC1080" i="17"/>
  <c r="AB1080" i="17"/>
  <c r="AA1080" i="17"/>
  <c r="Z1080" i="17"/>
  <c r="Y1080" i="17"/>
  <c r="X1080" i="17"/>
  <c r="AF1079" i="17"/>
  <c r="AE1079" i="17"/>
  <c r="AD1079" i="17"/>
  <c r="AC1079" i="17"/>
  <c r="AB1079" i="17"/>
  <c r="AA1079" i="17"/>
  <c r="Z1079" i="17"/>
  <c r="Y1079" i="17"/>
  <c r="X1079" i="17"/>
  <c r="AF1078" i="17"/>
  <c r="AE1078" i="17"/>
  <c r="AD1078" i="17"/>
  <c r="AC1078" i="17"/>
  <c r="AB1078" i="17"/>
  <c r="AA1078" i="17"/>
  <c r="Z1078" i="17"/>
  <c r="Y1078" i="17"/>
  <c r="X1078" i="17"/>
  <c r="AF1077" i="17"/>
  <c r="AE1077" i="17"/>
  <c r="AD1077" i="17"/>
  <c r="AC1077" i="17"/>
  <c r="AB1077" i="17"/>
  <c r="AA1077" i="17"/>
  <c r="Z1077" i="17"/>
  <c r="Y1077" i="17"/>
  <c r="X1077" i="17"/>
  <c r="AF1076" i="17"/>
  <c r="AE1076" i="17"/>
  <c r="AD1076" i="17"/>
  <c r="AC1076" i="17"/>
  <c r="AB1076" i="17"/>
  <c r="AA1076" i="17"/>
  <c r="Z1076" i="17"/>
  <c r="Y1076" i="17"/>
  <c r="X1076" i="17"/>
  <c r="AF1075" i="17"/>
  <c r="AE1075" i="17"/>
  <c r="AD1075" i="17"/>
  <c r="AC1075" i="17"/>
  <c r="AB1075" i="17"/>
  <c r="AA1075" i="17"/>
  <c r="Z1075" i="17"/>
  <c r="Y1075" i="17"/>
  <c r="X1075" i="17"/>
  <c r="AF1074" i="17"/>
  <c r="AE1074" i="17"/>
  <c r="AD1074" i="17"/>
  <c r="AC1074" i="17"/>
  <c r="AB1074" i="17"/>
  <c r="AA1074" i="17"/>
  <c r="Z1074" i="17"/>
  <c r="Y1074" i="17"/>
  <c r="X1074" i="17"/>
  <c r="AF1073" i="17"/>
  <c r="AE1073" i="17"/>
  <c r="AD1073" i="17"/>
  <c r="AC1073" i="17"/>
  <c r="AB1073" i="17"/>
  <c r="AA1073" i="17"/>
  <c r="Z1073" i="17"/>
  <c r="Y1073" i="17"/>
  <c r="X1073" i="17"/>
  <c r="AF1072" i="17"/>
  <c r="AE1072" i="17"/>
  <c r="AD1072" i="17"/>
  <c r="AC1072" i="17"/>
  <c r="AB1072" i="17"/>
  <c r="AA1072" i="17"/>
  <c r="Z1072" i="17"/>
  <c r="Y1072" i="17"/>
  <c r="X1072" i="17"/>
  <c r="AF1071" i="17"/>
  <c r="AE1071" i="17"/>
  <c r="AD1071" i="17"/>
  <c r="AC1071" i="17"/>
  <c r="AB1071" i="17"/>
  <c r="AA1071" i="17"/>
  <c r="Z1071" i="17"/>
  <c r="Y1071" i="17"/>
  <c r="X1071" i="17"/>
  <c r="AF1070" i="17"/>
  <c r="AE1070" i="17"/>
  <c r="AD1070" i="17"/>
  <c r="AC1070" i="17"/>
  <c r="AB1070" i="17"/>
  <c r="AA1070" i="17"/>
  <c r="Z1070" i="17"/>
  <c r="Y1070" i="17"/>
  <c r="X1070" i="17"/>
  <c r="AF1069" i="17"/>
  <c r="AE1069" i="17"/>
  <c r="AD1069" i="17"/>
  <c r="AC1069" i="17"/>
  <c r="AB1069" i="17"/>
  <c r="AA1069" i="17"/>
  <c r="Z1069" i="17"/>
  <c r="Y1069" i="17"/>
  <c r="X1069" i="17"/>
  <c r="AF1068" i="17"/>
  <c r="AE1068" i="17"/>
  <c r="AD1068" i="17"/>
  <c r="AC1068" i="17"/>
  <c r="AB1068" i="17"/>
  <c r="AA1068" i="17"/>
  <c r="Z1068" i="17"/>
  <c r="Y1068" i="17"/>
  <c r="X1068" i="17"/>
  <c r="AF1067" i="17"/>
  <c r="AE1067" i="17"/>
  <c r="AD1067" i="17"/>
  <c r="AC1067" i="17"/>
  <c r="AB1067" i="17"/>
  <c r="AA1067" i="17"/>
  <c r="Z1067" i="17"/>
  <c r="Y1067" i="17"/>
  <c r="X1067" i="17"/>
  <c r="AF1066" i="17"/>
  <c r="AE1066" i="17"/>
  <c r="AD1066" i="17"/>
  <c r="AC1066" i="17"/>
  <c r="AB1066" i="17"/>
  <c r="AA1066" i="17"/>
  <c r="Z1066" i="17"/>
  <c r="Y1066" i="17"/>
  <c r="X1066" i="17"/>
  <c r="AF1065" i="17"/>
  <c r="AE1065" i="17"/>
  <c r="AD1065" i="17"/>
  <c r="AC1065" i="17"/>
  <c r="AB1065" i="17"/>
  <c r="AA1065" i="17"/>
  <c r="Z1065" i="17"/>
  <c r="Y1065" i="17"/>
  <c r="X1065" i="17"/>
  <c r="AF1064" i="17"/>
  <c r="AE1064" i="17"/>
  <c r="AD1064" i="17"/>
  <c r="AC1064" i="17"/>
  <c r="AB1064" i="17"/>
  <c r="AA1064" i="17"/>
  <c r="Z1064" i="17"/>
  <c r="Y1064" i="17"/>
  <c r="X1064" i="17"/>
  <c r="AF1063" i="17"/>
  <c r="AE1063" i="17"/>
  <c r="AD1063" i="17"/>
  <c r="AC1063" i="17"/>
  <c r="AB1063" i="17"/>
  <c r="AA1063" i="17"/>
  <c r="Z1063" i="17"/>
  <c r="Y1063" i="17"/>
  <c r="X1063" i="17"/>
  <c r="AF1062" i="17"/>
  <c r="AE1062" i="17"/>
  <c r="AD1062" i="17"/>
  <c r="AC1062" i="17"/>
  <c r="AB1062" i="17"/>
  <c r="AA1062" i="17"/>
  <c r="Z1062" i="17"/>
  <c r="Y1062" i="17"/>
  <c r="X1062" i="17"/>
  <c r="AF1061" i="17"/>
  <c r="AE1061" i="17"/>
  <c r="AD1061" i="17"/>
  <c r="AC1061" i="17"/>
  <c r="AB1061" i="17"/>
  <c r="AA1061" i="17"/>
  <c r="Z1061" i="17"/>
  <c r="Y1061" i="17"/>
  <c r="X1061" i="17"/>
  <c r="AF1060" i="17"/>
  <c r="AE1060" i="17"/>
  <c r="AD1060" i="17"/>
  <c r="AC1060" i="17"/>
  <c r="AB1060" i="17"/>
  <c r="AA1060" i="17"/>
  <c r="Z1060" i="17"/>
  <c r="Y1060" i="17"/>
  <c r="X1060" i="17"/>
  <c r="AF1059" i="17"/>
  <c r="AE1059" i="17"/>
  <c r="AD1059" i="17"/>
  <c r="AC1059" i="17"/>
  <c r="AB1059" i="17"/>
  <c r="AA1059" i="17"/>
  <c r="Z1059" i="17"/>
  <c r="Y1059" i="17"/>
  <c r="X1059" i="17"/>
  <c r="AF1058" i="17"/>
  <c r="AE1058" i="17"/>
  <c r="AD1058" i="17"/>
  <c r="AC1058" i="17"/>
  <c r="AB1058" i="17"/>
  <c r="AA1058" i="17"/>
  <c r="Z1058" i="17"/>
  <c r="Y1058" i="17"/>
  <c r="X1058" i="17"/>
  <c r="AF1057" i="17"/>
  <c r="AE1057" i="17"/>
  <c r="AD1057" i="17"/>
  <c r="AC1057" i="17"/>
  <c r="AB1057" i="17"/>
  <c r="AA1057" i="17"/>
  <c r="Z1057" i="17"/>
  <c r="Y1057" i="17"/>
  <c r="X1057" i="17"/>
  <c r="AF1056" i="17"/>
  <c r="AE1056" i="17"/>
  <c r="AD1056" i="17"/>
  <c r="AC1056" i="17"/>
  <c r="AB1056" i="17"/>
  <c r="AA1056" i="17"/>
  <c r="Z1056" i="17"/>
  <c r="Y1056" i="17"/>
  <c r="X1056" i="17"/>
  <c r="AF1055" i="17"/>
  <c r="AE1055" i="17"/>
  <c r="AD1055" i="17"/>
  <c r="AC1055" i="17"/>
  <c r="AB1055" i="17"/>
  <c r="AA1055" i="17"/>
  <c r="Z1055" i="17"/>
  <c r="Y1055" i="17"/>
  <c r="X1055" i="17"/>
  <c r="AF1054" i="17"/>
  <c r="AE1054" i="17"/>
  <c r="AD1054" i="17"/>
  <c r="AC1054" i="17"/>
  <c r="AB1054" i="17"/>
  <c r="AA1054" i="17"/>
  <c r="Z1054" i="17"/>
  <c r="Y1054" i="17"/>
  <c r="X1054" i="17"/>
  <c r="AF1053" i="17"/>
  <c r="AE1053" i="17"/>
  <c r="AD1053" i="17"/>
  <c r="AC1053" i="17"/>
  <c r="AB1053" i="17"/>
  <c r="AA1053" i="17"/>
  <c r="Z1053" i="17"/>
  <c r="Y1053" i="17"/>
  <c r="X1053" i="17"/>
  <c r="AF1052" i="17"/>
  <c r="AE1052" i="17"/>
  <c r="AD1052" i="17"/>
  <c r="AC1052" i="17"/>
  <c r="AB1052" i="17"/>
  <c r="AA1052" i="17"/>
  <c r="Z1052" i="17"/>
  <c r="Y1052" i="17"/>
  <c r="X1052" i="17"/>
  <c r="AF1051" i="17"/>
  <c r="AE1051" i="17"/>
  <c r="AD1051" i="17"/>
  <c r="AC1051" i="17"/>
  <c r="AB1051" i="17"/>
  <c r="AA1051" i="17"/>
  <c r="Z1051" i="17"/>
  <c r="Y1051" i="17"/>
  <c r="X1051" i="17"/>
  <c r="AF1050" i="17"/>
  <c r="AE1050" i="17"/>
  <c r="AD1050" i="17"/>
  <c r="AC1050" i="17"/>
  <c r="AB1050" i="17"/>
  <c r="AA1050" i="17"/>
  <c r="Z1050" i="17"/>
  <c r="Y1050" i="17"/>
  <c r="X1050" i="17"/>
  <c r="AF1049" i="17"/>
  <c r="AE1049" i="17"/>
  <c r="AD1049" i="17"/>
  <c r="AC1049" i="17"/>
  <c r="AB1049" i="17"/>
  <c r="AA1049" i="17"/>
  <c r="Z1049" i="17"/>
  <c r="Y1049" i="17"/>
  <c r="X1049" i="17"/>
  <c r="AF1048" i="17"/>
  <c r="AE1048" i="17"/>
  <c r="AD1048" i="17"/>
  <c r="AC1048" i="17"/>
  <c r="AB1048" i="17"/>
  <c r="AA1048" i="17"/>
  <c r="Z1048" i="17"/>
  <c r="Y1048" i="17"/>
  <c r="X1048" i="17"/>
  <c r="AF1047" i="17"/>
  <c r="AE1047" i="17"/>
  <c r="AD1047" i="17"/>
  <c r="AC1047" i="17"/>
  <c r="AB1047" i="17"/>
  <c r="AA1047" i="17"/>
  <c r="Z1047" i="17"/>
  <c r="Y1047" i="17"/>
  <c r="X1047" i="17"/>
  <c r="AF1046" i="17"/>
  <c r="AE1046" i="17"/>
  <c r="AD1046" i="17"/>
  <c r="AC1046" i="17"/>
  <c r="AB1046" i="17"/>
  <c r="AA1046" i="17"/>
  <c r="Z1046" i="17"/>
  <c r="Y1046" i="17"/>
  <c r="X1046" i="17"/>
  <c r="AF1045" i="17"/>
  <c r="AE1045" i="17"/>
  <c r="AD1045" i="17"/>
  <c r="AC1045" i="17"/>
  <c r="AB1045" i="17"/>
  <c r="AA1045" i="17"/>
  <c r="Z1045" i="17"/>
  <c r="Y1045" i="17"/>
  <c r="X1045" i="17"/>
  <c r="AF1044" i="17"/>
  <c r="AE1044" i="17"/>
  <c r="AD1044" i="17"/>
  <c r="AC1044" i="17"/>
  <c r="AB1044" i="17"/>
  <c r="AA1044" i="17"/>
  <c r="Z1044" i="17"/>
  <c r="Y1044" i="17"/>
  <c r="X1044" i="17"/>
  <c r="AF1043" i="17"/>
  <c r="AE1043" i="17"/>
  <c r="AD1043" i="17"/>
  <c r="AC1043" i="17"/>
  <c r="AB1043" i="17"/>
  <c r="AA1043" i="17"/>
  <c r="Z1043" i="17"/>
  <c r="Y1043" i="17"/>
  <c r="X1043" i="17"/>
  <c r="AF1042" i="17"/>
  <c r="AE1042" i="17"/>
  <c r="AD1042" i="17"/>
  <c r="AC1042" i="17"/>
  <c r="AB1042" i="17"/>
  <c r="AA1042" i="17"/>
  <c r="Z1042" i="17"/>
  <c r="Y1042" i="17"/>
  <c r="X1042" i="17"/>
  <c r="AF1041" i="17"/>
  <c r="AE1041" i="17"/>
  <c r="AD1041" i="17"/>
  <c r="AC1041" i="17"/>
  <c r="AB1041" i="17"/>
  <c r="AA1041" i="17"/>
  <c r="Z1041" i="17"/>
  <c r="Y1041" i="17"/>
  <c r="X1041" i="17"/>
  <c r="AF1040" i="17"/>
  <c r="AE1040" i="17"/>
  <c r="AD1040" i="17"/>
  <c r="AC1040" i="17"/>
  <c r="AB1040" i="17"/>
  <c r="AA1040" i="17"/>
  <c r="Z1040" i="17"/>
  <c r="Y1040" i="17"/>
  <c r="X1040" i="17"/>
  <c r="AF1039" i="17"/>
  <c r="AE1039" i="17"/>
  <c r="AD1039" i="17"/>
  <c r="AC1039" i="17"/>
  <c r="AB1039" i="17"/>
  <c r="AA1039" i="17"/>
  <c r="Z1039" i="17"/>
  <c r="Y1039" i="17"/>
  <c r="X1039" i="17"/>
  <c r="AF1038" i="17"/>
  <c r="AE1038" i="17"/>
  <c r="AD1038" i="17"/>
  <c r="AC1038" i="17"/>
  <c r="AB1038" i="17"/>
  <c r="AA1038" i="17"/>
  <c r="Z1038" i="17"/>
  <c r="Y1038" i="17"/>
  <c r="X1038" i="17"/>
  <c r="AF1037" i="17"/>
  <c r="AE1037" i="17"/>
  <c r="AD1037" i="17"/>
  <c r="AC1037" i="17"/>
  <c r="AB1037" i="17"/>
  <c r="AA1037" i="17"/>
  <c r="Z1037" i="17"/>
  <c r="Y1037" i="17"/>
  <c r="X1037" i="17"/>
  <c r="AF1036" i="17"/>
  <c r="AE1036" i="17"/>
  <c r="AD1036" i="17"/>
  <c r="AC1036" i="17"/>
  <c r="AB1036" i="17"/>
  <c r="AA1036" i="17"/>
  <c r="Z1036" i="17"/>
  <c r="Y1036" i="17"/>
  <c r="X1036" i="17"/>
  <c r="AF1035" i="17"/>
  <c r="AE1035" i="17"/>
  <c r="AD1035" i="17"/>
  <c r="AC1035" i="17"/>
  <c r="AB1035" i="17"/>
  <c r="AA1035" i="17"/>
  <c r="Z1035" i="17"/>
  <c r="Y1035" i="17"/>
  <c r="X1035" i="17"/>
  <c r="AF1034" i="17"/>
  <c r="AE1034" i="17"/>
  <c r="AD1034" i="17"/>
  <c r="AC1034" i="17"/>
  <c r="AB1034" i="17"/>
  <c r="AA1034" i="17"/>
  <c r="Z1034" i="17"/>
  <c r="Y1034" i="17"/>
  <c r="X1034" i="17"/>
  <c r="AF1033" i="17"/>
  <c r="AE1033" i="17"/>
  <c r="AD1033" i="17"/>
  <c r="AC1033" i="17"/>
  <c r="AB1033" i="17"/>
  <c r="AA1033" i="17"/>
  <c r="Z1033" i="17"/>
  <c r="Y1033" i="17"/>
  <c r="X1033" i="17"/>
  <c r="AF1032" i="17"/>
  <c r="AE1032" i="17"/>
  <c r="AD1032" i="17"/>
  <c r="AC1032" i="17"/>
  <c r="AB1032" i="17"/>
  <c r="AA1032" i="17"/>
  <c r="Z1032" i="17"/>
  <c r="Y1032" i="17"/>
  <c r="X1032" i="17"/>
  <c r="AF1031" i="17"/>
  <c r="AE1031" i="17"/>
  <c r="AD1031" i="17"/>
  <c r="AC1031" i="17"/>
  <c r="AB1031" i="17"/>
  <c r="AA1031" i="17"/>
  <c r="Z1031" i="17"/>
  <c r="Y1031" i="17"/>
  <c r="X1031" i="17"/>
  <c r="AF1030" i="17"/>
  <c r="AE1030" i="17"/>
  <c r="AD1030" i="17"/>
  <c r="AC1030" i="17"/>
  <c r="AB1030" i="17"/>
  <c r="AA1030" i="17"/>
  <c r="Z1030" i="17"/>
  <c r="Y1030" i="17"/>
  <c r="X1030" i="17"/>
  <c r="AF1029" i="17"/>
  <c r="AE1029" i="17"/>
  <c r="AD1029" i="17"/>
  <c r="AC1029" i="17"/>
  <c r="AB1029" i="17"/>
  <c r="AA1029" i="17"/>
  <c r="Z1029" i="17"/>
  <c r="Y1029" i="17"/>
  <c r="X1029" i="17"/>
  <c r="AF1028" i="17"/>
  <c r="AE1028" i="17"/>
  <c r="AD1028" i="17"/>
  <c r="AC1028" i="17"/>
  <c r="AB1028" i="17"/>
  <c r="AA1028" i="17"/>
  <c r="Z1028" i="17"/>
  <c r="Y1028" i="17"/>
  <c r="X1028" i="17"/>
  <c r="AF1027" i="17"/>
  <c r="AE1027" i="17"/>
  <c r="AD1027" i="17"/>
  <c r="AC1027" i="17"/>
  <c r="AB1027" i="17"/>
  <c r="AA1027" i="17"/>
  <c r="Z1027" i="17"/>
  <c r="Y1027" i="17"/>
  <c r="X1027" i="17"/>
  <c r="AF1026" i="17"/>
  <c r="AE1026" i="17"/>
  <c r="AD1026" i="17"/>
  <c r="AC1026" i="17"/>
  <c r="AB1026" i="17"/>
  <c r="AA1026" i="17"/>
  <c r="Z1026" i="17"/>
  <c r="Y1026" i="17"/>
  <c r="X1026" i="17"/>
  <c r="AF1025" i="17"/>
  <c r="AE1025" i="17"/>
  <c r="AD1025" i="17"/>
  <c r="AC1025" i="17"/>
  <c r="AB1025" i="17"/>
  <c r="AA1025" i="17"/>
  <c r="Z1025" i="17"/>
  <c r="Y1025" i="17"/>
  <c r="X1025" i="17"/>
  <c r="AF1024" i="17"/>
  <c r="AE1024" i="17"/>
  <c r="AD1024" i="17"/>
  <c r="AC1024" i="17"/>
  <c r="AB1024" i="17"/>
  <c r="AA1024" i="17"/>
  <c r="Z1024" i="17"/>
  <c r="Y1024" i="17"/>
  <c r="X1024" i="17"/>
  <c r="AF1023" i="17"/>
  <c r="AE1023" i="17"/>
  <c r="AD1023" i="17"/>
  <c r="AC1023" i="17"/>
  <c r="AB1023" i="17"/>
  <c r="AA1023" i="17"/>
  <c r="Z1023" i="17"/>
  <c r="Y1023" i="17"/>
  <c r="X1023" i="17"/>
  <c r="AF1022" i="17"/>
  <c r="AE1022" i="17"/>
  <c r="AD1022" i="17"/>
  <c r="AC1022" i="17"/>
  <c r="AB1022" i="17"/>
  <c r="AA1022" i="17"/>
  <c r="Z1022" i="17"/>
  <c r="Y1022" i="17"/>
  <c r="X1022" i="17"/>
  <c r="AF1021" i="17"/>
  <c r="AE1021" i="17"/>
  <c r="AD1021" i="17"/>
  <c r="AC1021" i="17"/>
  <c r="AB1021" i="17"/>
  <c r="AA1021" i="17"/>
  <c r="Z1021" i="17"/>
  <c r="Y1021" i="17"/>
  <c r="X1021" i="17"/>
  <c r="AF1020" i="17"/>
  <c r="AE1020" i="17"/>
  <c r="AD1020" i="17"/>
  <c r="AC1020" i="17"/>
  <c r="AB1020" i="17"/>
  <c r="AA1020" i="17"/>
  <c r="Z1020" i="17"/>
  <c r="Y1020" i="17"/>
  <c r="X1020" i="17"/>
  <c r="AF1019" i="17"/>
  <c r="AE1019" i="17"/>
  <c r="AD1019" i="17"/>
  <c r="AC1019" i="17"/>
  <c r="AB1019" i="17"/>
  <c r="AA1019" i="17"/>
  <c r="Z1019" i="17"/>
  <c r="Y1019" i="17"/>
  <c r="X1019" i="17"/>
  <c r="AF1018" i="17"/>
  <c r="AE1018" i="17"/>
  <c r="AD1018" i="17"/>
  <c r="AC1018" i="17"/>
  <c r="AB1018" i="17"/>
  <c r="AA1018" i="17"/>
  <c r="Z1018" i="17"/>
  <c r="Y1018" i="17"/>
  <c r="X1018" i="17"/>
  <c r="AF1017" i="17"/>
  <c r="AE1017" i="17"/>
  <c r="AD1017" i="17"/>
  <c r="AC1017" i="17"/>
  <c r="AB1017" i="17"/>
  <c r="AA1017" i="17"/>
  <c r="Z1017" i="17"/>
  <c r="Y1017" i="17"/>
  <c r="X1017" i="17"/>
  <c r="AF1016" i="17"/>
  <c r="AE1016" i="17"/>
  <c r="AD1016" i="17"/>
  <c r="AC1016" i="17"/>
  <c r="AB1016" i="17"/>
  <c r="AA1016" i="17"/>
  <c r="Z1016" i="17"/>
  <c r="Y1016" i="17"/>
  <c r="X1016" i="17"/>
  <c r="AF1015" i="17"/>
  <c r="AE1015" i="17"/>
  <c r="AD1015" i="17"/>
  <c r="AC1015" i="17"/>
  <c r="AB1015" i="17"/>
  <c r="AA1015" i="17"/>
  <c r="Z1015" i="17"/>
  <c r="Y1015" i="17"/>
  <c r="X1015" i="17"/>
  <c r="AF1014" i="17"/>
  <c r="AE1014" i="17"/>
  <c r="AD1014" i="17"/>
  <c r="AC1014" i="17"/>
  <c r="AB1014" i="17"/>
  <c r="AA1014" i="17"/>
  <c r="Z1014" i="17"/>
  <c r="Y1014" i="17"/>
  <c r="X1014" i="17"/>
  <c r="AF1013" i="17"/>
  <c r="AE1013" i="17"/>
  <c r="AD1013" i="17"/>
  <c r="AC1013" i="17"/>
  <c r="AB1013" i="17"/>
  <c r="AA1013" i="17"/>
  <c r="Z1013" i="17"/>
  <c r="Y1013" i="17"/>
  <c r="X1013" i="17"/>
  <c r="AF1012" i="17"/>
  <c r="AE1012" i="17"/>
  <c r="AD1012" i="17"/>
  <c r="AC1012" i="17"/>
  <c r="AB1012" i="17"/>
  <c r="AA1012" i="17"/>
  <c r="Z1012" i="17"/>
  <c r="Y1012" i="17"/>
  <c r="X1012" i="17"/>
  <c r="AF1011" i="17"/>
  <c r="AE1011" i="17"/>
  <c r="AD1011" i="17"/>
  <c r="AC1011" i="17"/>
  <c r="AB1011" i="17"/>
  <c r="AA1011" i="17"/>
  <c r="Z1011" i="17"/>
  <c r="Y1011" i="17"/>
  <c r="X1011" i="17"/>
  <c r="AF1010" i="17"/>
  <c r="AE1010" i="17"/>
  <c r="AD1010" i="17"/>
  <c r="AC1010" i="17"/>
  <c r="AB1010" i="17"/>
  <c r="AA1010" i="17"/>
  <c r="Z1010" i="17"/>
  <c r="Y1010" i="17"/>
  <c r="X1010" i="17"/>
  <c r="AF1009" i="17"/>
  <c r="AE1009" i="17"/>
  <c r="AD1009" i="17"/>
  <c r="AC1009" i="17"/>
  <c r="AB1009" i="17"/>
  <c r="AA1009" i="17"/>
  <c r="Z1009" i="17"/>
  <c r="Y1009" i="17"/>
  <c r="X1009" i="17"/>
  <c r="AF1008" i="17"/>
  <c r="AE1008" i="17"/>
  <c r="AD1008" i="17"/>
  <c r="AC1008" i="17"/>
  <c r="AB1008" i="17"/>
  <c r="AA1008" i="17"/>
  <c r="Z1008" i="17"/>
  <c r="Y1008" i="17"/>
  <c r="X1008" i="17"/>
  <c r="AF1007" i="17"/>
  <c r="AE1007" i="17"/>
  <c r="AD1007" i="17"/>
  <c r="AC1007" i="17"/>
  <c r="AB1007" i="17"/>
  <c r="AA1007" i="17"/>
  <c r="Z1007" i="17"/>
  <c r="Y1007" i="17"/>
  <c r="X1007" i="17"/>
  <c r="AF1006" i="17"/>
  <c r="AE1006" i="17"/>
  <c r="AD1006" i="17"/>
  <c r="AC1006" i="17"/>
  <c r="AB1006" i="17"/>
  <c r="AA1006" i="17"/>
  <c r="Z1006" i="17"/>
  <c r="Y1006" i="17"/>
  <c r="X1006" i="17"/>
  <c r="AF1005" i="17"/>
  <c r="AE1005" i="17"/>
  <c r="AD1005" i="17"/>
  <c r="AC1005" i="17"/>
  <c r="AB1005" i="17"/>
  <c r="AA1005" i="17"/>
  <c r="Z1005" i="17"/>
  <c r="Y1005" i="17"/>
  <c r="X1005" i="17"/>
  <c r="AF1004" i="17"/>
  <c r="AE1004" i="17"/>
  <c r="AD1004" i="17"/>
  <c r="AC1004" i="17"/>
  <c r="AB1004" i="17"/>
  <c r="AA1004" i="17"/>
  <c r="Z1004" i="17"/>
  <c r="Y1004" i="17"/>
  <c r="X1004" i="17"/>
  <c r="AF1003" i="17"/>
  <c r="AE1003" i="17"/>
  <c r="AD1003" i="17"/>
  <c r="AC1003" i="17"/>
  <c r="AB1003" i="17"/>
  <c r="AA1003" i="17"/>
  <c r="Z1003" i="17"/>
  <c r="Y1003" i="17"/>
  <c r="X1003" i="17"/>
  <c r="AF1002" i="17"/>
  <c r="AE1002" i="17"/>
  <c r="AD1002" i="17"/>
  <c r="AC1002" i="17"/>
  <c r="AB1002" i="17"/>
  <c r="AA1002" i="17"/>
  <c r="Z1002" i="17"/>
  <c r="Y1002" i="17"/>
  <c r="X1002" i="17"/>
  <c r="AF1001" i="17"/>
  <c r="AE1001" i="17"/>
  <c r="AD1001" i="17"/>
  <c r="AC1001" i="17"/>
  <c r="AB1001" i="17"/>
  <c r="AA1001" i="17"/>
  <c r="Z1001" i="17"/>
  <c r="Y1001" i="17"/>
  <c r="X1001" i="17"/>
  <c r="AF1000" i="17"/>
  <c r="AE1000" i="17"/>
  <c r="AD1000" i="17"/>
  <c r="AC1000" i="17"/>
  <c r="AB1000" i="17"/>
  <c r="AA1000" i="17"/>
  <c r="Z1000" i="17"/>
  <c r="Y1000" i="17"/>
  <c r="X1000" i="17"/>
  <c r="AF999" i="17"/>
  <c r="AE999" i="17"/>
  <c r="AD999" i="17"/>
  <c r="AC999" i="17"/>
  <c r="AB999" i="17"/>
  <c r="AA999" i="17"/>
  <c r="Z999" i="17"/>
  <c r="Y999" i="17"/>
  <c r="X999" i="17"/>
  <c r="AF998" i="17"/>
  <c r="AE998" i="17"/>
  <c r="AD998" i="17"/>
  <c r="AC998" i="17"/>
  <c r="AB998" i="17"/>
  <c r="AA998" i="17"/>
  <c r="Z998" i="17"/>
  <c r="Y998" i="17"/>
  <c r="X998" i="17"/>
  <c r="AF997" i="17"/>
  <c r="AE997" i="17"/>
  <c r="AD997" i="17"/>
  <c r="AC997" i="17"/>
  <c r="AB997" i="17"/>
  <c r="AA997" i="17"/>
  <c r="Z997" i="17"/>
  <c r="Y997" i="17"/>
  <c r="X997" i="17"/>
  <c r="AF996" i="17"/>
  <c r="AE996" i="17"/>
  <c r="AD996" i="17"/>
  <c r="AC996" i="17"/>
  <c r="AB996" i="17"/>
  <c r="AA996" i="17"/>
  <c r="Z996" i="17"/>
  <c r="Y996" i="17"/>
  <c r="X996" i="17"/>
  <c r="AF995" i="17"/>
  <c r="AE995" i="17"/>
  <c r="AD995" i="17"/>
  <c r="AC995" i="17"/>
  <c r="AB995" i="17"/>
  <c r="AA995" i="17"/>
  <c r="Z995" i="17"/>
  <c r="Y995" i="17"/>
  <c r="X995" i="17"/>
  <c r="AF994" i="17"/>
  <c r="AE994" i="17"/>
  <c r="AD994" i="17"/>
  <c r="AC994" i="17"/>
  <c r="AB994" i="17"/>
  <c r="AA994" i="17"/>
  <c r="Z994" i="17"/>
  <c r="Y994" i="17"/>
  <c r="X994" i="17"/>
  <c r="AF993" i="17"/>
  <c r="AE993" i="17"/>
  <c r="AD993" i="17"/>
  <c r="AC993" i="17"/>
  <c r="AB993" i="17"/>
  <c r="AA993" i="17"/>
  <c r="Z993" i="17"/>
  <c r="Y993" i="17"/>
  <c r="X993" i="17"/>
  <c r="AF992" i="17"/>
  <c r="AE992" i="17"/>
  <c r="AD992" i="17"/>
  <c r="AC992" i="17"/>
  <c r="AB992" i="17"/>
  <c r="AA992" i="17"/>
  <c r="Z992" i="17"/>
  <c r="Y992" i="17"/>
  <c r="X992" i="17"/>
  <c r="AF991" i="17"/>
  <c r="AE991" i="17"/>
  <c r="AD991" i="17"/>
  <c r="AC991" i="17"/>
  <c r="AB991" i="17"/>
  <c r="AA991" i="17"/>
  <c r="Z991" i="17"/>
  <c r="Y991" i="17"/>
  <c r="X991" i="17"/>
  <c r="AF990" i="17"/>
  <c r="AE990" i="17"/>
  <c r="AD990" i="17"/>
  <c r="AC990" i="17"/>
  <c r="AB990" i="17"/>
  <c r="AA990" i="17"/>
  <c r="Z990" i="17"/>
  <c r="Y990" i="17"/>
  <c r="X990" i="17"/>
  <c r="AF989" i="17"/>
  <c r="AE989" i="17"/>
  <c r="AD989" i="17"/>
  <c r="AC989" i="17"/>
  <c r="AB989" i="17"/>
  <c r="AA989" i="17"/>
  <c r="Z989" i="17"/>
  <c r="Y989" i="17"/>
  <c r="X989" i="17"/>
  <c r="AF988" i="17"/>
  <c r="AE988" i="17"/>
  <c r="AD988" i="17"/>
  <c r="AC988" i="17"/>
  <c r="AB988" i="17"/>
  <c r="AA988" i="17"/>
  <c r="Z988" i="17"/>
  <c r="Y988" i="17"/>
  <c r="X988" i="17"/>
  <c r="AF987" i="17"/>
  <c r="AE987" i="17"/>
  <c r="AD987" i="17"/>
  <c r="AC987" i="17"/>
  <c r="AB987" i="17"/>
  <c r="AA987" i="17"/>
  <c r="Z987" i="17"/>
  <c r="Y987" i="17"/>
  <c r="X987" i="17"/>
  <c r="AF986" i="17"/>
  <c r="AE986" i="17"/>
  <c r="AD986" i="17"/>
  <c r="AC986" i="17"/>
  <c r="AB986" i="17"/>
  <c r="AA986" i="17"/>
  <c r="Z986" i="17"/>
  <c r="Y986" i="17"/>
  <c r="X986" i="17"/>
  <c r="AF985" i="17"/>
  <c r="AE985" i="17"/>
  <c r="AD985" i="17"/>
  <c r="AC985" i="17"/>
  <c r="AB985" i="17"/>
  <c r="AA985" i="17"/>
  <c r="Z985" i="17"/>
  <c r="Y985" i="17"/>
  <c r="X985" i="17"/>
  <c r="AF984" i="17"/>
  <c r="AE984" i="17"/>
  <c r="AD984" i="17"/>
  <c r="AC984" i="17"/>
  <c r="AB984" i="17"/>
  <c r="AA984" i="17"/>
  <c r="Z984" i="17"/>
  <c r="Y984" i="17"/>
  <c r="X984" i="17"/>
  <c r="AF983" i="17"/>
  <c r="AE983" i="17"/>
  <c r="AD983" i="17"/>
  <c r="AC983" i="17"/>
  <c r="AB983" i="17"/>
  <c r="AA983" i="17"/>
  <c r="Z983" i="17"/>
  <c r="Y983" i="17"/>
  <c r="X983" i="17"/>
  <c r="AF982" i="17"/>
  <c r="AE982" i="17"/>
  <c r="AD982" i="17"/>
  <c r="AC982" i="17"/>
  <c r="AB982" i="17"/>
  <c r="AA982" i="17"/>
  <c r="Z982" i="17"/>
  <c r="Y982" i="17"/>
  <c r="X982" i="17"/>
  <c r="AF981" i="17"/>
  <c r="AE981" i="17"/>
  <c r="AD981" i="17"/>
  <c r="AC981" i="17"/>
  <c r="AB981" i="17"/>
  <c r="AA981" i="17"/>
  <c r="Z981" i="17"/>
  <c r="Y981" i="17"/>
  <c r="X981" i="17"/>
  <c r="AF980" i="17"/>
  <c r="AE980" i="17"/>
  <c r="AD980" i="17"/>
  <c r="AC980" i="17"/>
  <c r="AB980" i="17"/>
  <c r="AA980" i="17"/>
  <c r="Z980" i="17"/>
  <c r="Y980" i="17"/>
  <c r="X980" i="17"/>
  <c r="AF979" i="17"/>
  <c r="AE979" i="17"/>
  <c r="AD979" i="17"/>
  <c r="AC979" i="17"/>
  <c r="AB979" i="17"/>
  <c r="AA979" i="17"/>
  <c r="Z979" i="17"/>
  <c r="Y979" i="17"/>
  <c r="X979" i="17"/>
  <c r="AF978" i="17"/>
  <c r="AE978" i="17"/>
  <c r="AD978" i="17"/>
  <c r="AC978" i="17"/>
  <c r="AB978" i="17"/>
  <c r="AA978" i="17"/>
  <c r="Z978" i="17"/>
  <c r="Y978" i="17"/>
  <c r="X978" i="17"/>
  <c r="AF977" i="17"/>
  <c r="AE977" i="17"/>
  <c r="AD977" i="17"/>
  <c r="AC977" i="17"/>
  <c r="AB977" i="17"/>
  <c r="AA977" i="17"/>
  <c r="Z977" i="17"/>
  <c r="Y977" i="17"/>
  <c r="X977" i="17"/>
  <c r="AF976" i="17"/>
  <c r="AE976" i="17"/>
  <c r="AD976" i="17"/>
  <c r="AC976" i="17"/>
  <c r="AB976" i="17"/>
  <c r="AA976" i="17"/>
  <c r="Z976" i="17"/>
  <c r="Y976" i="17"/>
  <c r="X976" i="17"/>
  <c r="AF975" i="17"/>
  <c r="AE975" i="17"/>
  <c r="AD975" i="17"/>
  <c r="AC975" i="17"/>
  <c r="AB975" i="17"/>
  <c r="AA975" i="17"/>
  <c r="Z975" i="17"/>
  <c r="Y975" i="17"/>
  <c r="X975" i="17"/>
  <c r="AF974" i="17"/>
  <c r="AE974" i="17"/>
  <c r="AD974" i="17"/>
  <c r="AC974" i="17"/>
  <c r="AB974" i="17"/>
  <c r="AA974" i="17"/>
  <c r="Z974" i="17"/>
  <c r="Y974" i="17"/>
  <c r="X974" i="17"/>
  <c r="AF973" i="17"/>
  <c r="AE973" i="17"/>
  <c r="AD973" i="17"/>
  <c r="AC973" i="17"/>
  <c r="AB973" i="17"/>
  <c r="AA973" i="17"/>
  <c r="Z973" i="17"/>
  <c r="Y973" i="17"/>
  <c r="X973" i="17"/>
  <c r="AF972" i="17"/>
  <c r="AE972" i="17"/>
  <c r="AD972" i="17"/>
  <c r="AC972" i="17"/>
  <c r="AB972" i="17"/>
  <c r="AA972" i="17"/>
  <c r="Z972" i="17"/>
  <c r="Y972" i="17"/>
  <c r="X972" i="17"/>
  <c r="AF971" i="17"/>
  <c r="AE971" i="17"/>
  <c r="AD971" i="17"/>
  <c r="AC971" i="17"/>
  <c r="AB971" i="17"/>
  <c r="AA971" i="17"/>
  <c r="Z971" i="17"/>
  <c r="Y971" i="17"/>
  <c r="X971" i="17"/>
  <c r="AF970" i="17"/>
  <c r="AE970" i="17"/>
  <c r="AD970" i="17"/>
  <c r="AC970" i="17"/>
  <c r="AB970" i="17"/>
  <c r="AA970" i="17"/>
  <c r="Z970" i="17"/>
  <c r="Y970" i="17"/>
  <c r="X970" i="17"/>
  <c r="AF969" i="17"/>
  <c r="AE969" i="17"/>
  <c r="AD969" i="17"/>
  <c r="AC969" i="17"/>
  <c r="AB969" i="17"/>
  <c r="AA969" i="17"/>
  <c r="Z969" i="17"/>
  <c r="Y969" i="17"/>
  <c r="X969" i="17"/>
  <c r="AF968" i="17"/>
  <c r="AE968" i="17"/>
  <c r="AD968" i="17"/>
  <c r="AC968" i="17"/>
  <c r="AB968" i="17"/>
  <c r="AA968" i="17"/>
  <c r="Z968" i="17"/>
  <c r="Y968" i="17"/>
  <c r="X968" i="17"/>
  <c r="AF967" i="17"/>
  <c r="AE967" i="17"/>
  <c r="AD967" i="17"/>
  <c r="AC967" i="17"/>
  <c r="AB967" i="17"/>
  <c r="AA967" i="17"/>
  <c r="Z967" i="17"/>
  <c r="Y967" i="17"/>
  <c r="X967" i="17"/>
  <c r="AF966" i="17"/>
  <c r="AE966" i="17"/>
  <c r="AD966" i="17"/>
  <c r="AC966" i="17"/>
  <c r="AB966" i="17"/>
  <c r="AA966" i="17"/>
  <c r="Z966" i="17"/>
  <c r="Y966" i="17"/>
  <c r="X966" i="17"/>
  <c r="AF965" i="17"/>
  <c r="AE965" i="17"/>
  <c r="AD965" i="17"/>
  <c r="AC965" i="17"/>
  <c r="AB965" i="17"/>
  <c r="AA965" i="17"/>
  <c r="Z965" i="17"/>
  <c r="Y965" i="17"/>
  <c r="X965" i="17"/>
  <c r="AF964" i="17"/>
  <c r="AE964" i="17"/>
  <c r="AD964" i="17"/>
  <c r="AC964" i="17"/>
  <c r="AB964" i="17"/>
  <c r="AA964" i="17"/>
  <c r="Z964" i="17"/>
  <c r="Y964" i="17"/>
  <c r="X964" i="17"/>
  <c r="AF963" i="17"/>
  <c r="AE963" i="17"/>
  <c r="AD963" i="17"/>
  <c r="AC963" i="17"/>
  <c r="AB963" i="17"/>
  <c r="AA963" i="17"/>
  <c r="Z963" i="17"/>
  <c r="Y963" i="17"/>
  <c r="X963" i="17"/>
  <c r="AF962" i="17"/>
  <c r="AE962" i="17"/>
  <c r="AD962" i="17"/>
  <c r="AC962" i="17"/>
  <c r="AB962" i="17"/>
  <c r="AA962" i="17"/>
  <c r="Z962" i="17"/>
  <c r="Y962" i="17"/>
  <c r="X962" i="17"/>
  <c r="AF961" i="17"/>
  <c r="AE961" i="17"/>
  <c r="AD961" i="17"/>
  <c r="AC961" i="17"/>
  <c r="AB961" i="17"/>
  <c r="AA961" i="17"/>
  <c r="Z961" i="17"/>
  <c r="Y961" i="17"/>
  <c r="X961" i="17"/>
  <c r="AF960" i="17"/>
  <c r="AE960" i="17"/>
  <c r="AD960" i="17"/>
  <c r="AC960" i="17"/>
  <c r="AB960" i="17"/>
  <c r="AA960" i="17"/>
  <c r="Z960" i="17"/>
  <c r="Y960" i="17"/>
  <c r="X960" i="17"/>
  <c r="AF959" i="17"/>
  <c r="AE959" i="17"/>
  <c r="AD959" i="17"/>
  <c r="AC959" i="17"/>
  <c r="AB959" i="17"/>
  <c r="AA959" i="17"/>
  <c r="Z959" i="17"/>
  <c r="Y959" i="17"/>
  <c r="X959" i="17"/>
  <c r="AF958" i="17"/>
  <c r="AE958" i="17"/>
  <c r="AD958" i="17"/>
  <c r="AC958" i="17"/>
  <c r="AB958" i="17"/>
  <c r="AA958" i="17"/>
  <c r="Z958" i="17"/>
  <c r="Y958" i="17"/>
  <c r="X958" i="17"/>
  <c r="AF957" i="17"/>
  <c r="AE957" i="17"/>
  <c r="AD957" i="17"/>
  <c r="AC957" i="17"/>
  <c r="AB957" i="17"/>
  <c r="AA957" i="17"/>
  <c r="Z957" i="17"/>
  <c r="Y957" i="17"/>
  <c r="X957" i="17"/>
  <c r="AF956" i="17"/>
  <c r="AE956" i="17"/>
  <c r="AD956" i="17"/>
  <c r="AC956" i="17"/>
  <c r="AB956" i="17"/>
  <c r="AA956" i="17"/>
  <c r="Z956" i="17"/>
  <c r="Y956" i="17"/>
  <c r="X956" i="17"/>
  <c r="AF955" i="17"/>
  <c r="AE955" i="17"/>
  <c r="AD955" i="17"/>
  <c r="AC955" i="17"/>
  <c r="AB955" i="17"/>
  <c r="AA955" i="17"/>
  <c r="Z955" i="17"/>
  <c r="Y955" i="17"/>
  <c r="X955" i="17"/>
  <c r="AF954" i="17"/>
  <c r="AE954" i="17"/>
  <c r="AD954" i="17"/>
  <c r="AC954" i="17"/>
  <c r="AB954" i="17"/>
  <c r="AA954" i="17"/>
  <c r="Z954" i="17"/>
  <c r="Y954" i="17"/>
  <c r="X954" i="17"/>
  <c r="AF953" i="17"/>
  <c r="AE953" i="17"/>
  <c r="AD953" i="17"/>
  <c r="AC953" i="17"/>
  <c r="AB953" i="17"/>
  <c r="AA953" i="17"/>
  <c r="Z953" i="17"/>
  <c r="Y953" i="17"/>
  <c r="X953" i="17"/>
  <c r="AF952" i="17"/>
  <c r="AE952" i="17"/>
  <c r="AD952" i="17"/>
  <c r="AC952" i="17"/>
  <c r="AB952" i="17"/>
  <c r="AA952" i="17"/>
  <c r="Z952" i="17"/>
  <c r="Y952" i="17"/>
  <c r="X952" i="17"/>
  <c r="AF951" i="17"/>
  <c r="AE951" i="17"/>
  <c r="AD951" i="17"/>
  <c r="AC951" i="17"/>
  <c r="AB951" i="17"/>
  <c r="AA951" i="17"/>
  <c r="Z951" i="17"/>
  <c r="Y951" i="17"/>
  <c r="X951" i="17"/>
  <c r="AF950" i="17"/>
  <c r="AE950" i="17"/>
  <c r="AD950" i="17"/>
  <c r="AC950" i="17"/>
  <c r="AB950" i="17"/>
  <c r="AA950" i="17"/>
  <c r="Z950" i="17"/>
  <c r="Y950" i="17"/>
  <c r="X950" i="17"/>
  <c r="AF949" i="17"/>
  <c r="AE949" i="17"/>
  <c r="AD949" i="17"/>
  <c r="AC949" i="17"/>
  <c r="AB949" i="17"/>
  <c r="AA949" i="17"/>
  <c r="Z949" i="17"/>
  <c r="Y949" i="17"/>
  <c r="X949" i="17"/>
  <c r="AF948" i="17"/>
  <c r="AE948" i="17"/>
  <c r="AD948" i="17"/>
  <c r="AC948" i="17"/>
  <c r="AB948" i="17"/>
  <c r="AA948" i="17"/>
  <c r="Z948" i="17"/>
  <c r="Y948" i="17"/>
  <c r="X948" i="17"/>
  <c r="AF947" i="17"/>
  <c r="AE947" i="17"/>
  <c r="AD947" i="17"/>
  <c r="AC947" i="17"/>
  <c r="AB947" i="17"/>
  <c r="AA947" i="17"/>
  <c r="Z947" i="17"/>
  <c r="Y947" i="17"/>
  <c r="X947" i="17"/>
  <c r="AF946" i="17"/>
  <c r="AE946" i="17"/>
  <c r="AD946" i="17"/>
  <c r="AC946" i="17"/>
  <c r="AB946" i="17"/>
  <c r="AA946" i="17"/>
  <c r="Z946" i="17"/>
  <c r="Y946" i="17"/>
  <c r="X946" i="17"/>
  <c r="AF945" i="17"/>
  <c r="AE945" i="17"/>
  <c r="AD945" i="17"/>
  <c r="AC945" i="17"/>
  <c r="AB945" i="17"/>
  <c r="AA945" i="17"/>
  <c r="Z945" i="17"/>
  <c r="Y945" i="17"/>
  <c r="X945" i="17"/>
  <c r="AF944" i="17"/>
  <c r="AE944" i="17"/>
  <c r="AD944" i="17"/>
  <c r="AC944" i="17"/>
  <c r="AB944" i="17"/>
  <c r="AA944" i="17"/>
  <c r="Z944" i="17"/>
  <c r="Y944" i="17"/>
  <c r="X944" i="17"/>
  <c r="AF943" i="17"/>
  <c r="AE943" i="17"/>
  <c r="AD943" i="17"/>
  <c r="AC943" i="17"/>
  <c r="AB943" i="17"/>
  <c r="AA943" i="17"/>
  <c r="Z943" i="17"/>
  <c r="Y943" i="17"/>
  <c r="X943" i="17"/>
  <c r="AF942" i="17"/>
  <c r="AE942" i="17"/>
  <c r="AD942" i="17"/>
  <c r="AC942" i="17"/>
  <c r="AB942" i="17"/>
  <c r="AA942" i="17"/>
  <c r="Z942" i="17"/>
  <c r="Y942" i="17"/>
  <c r="X942" i="17"/>
  <c r="AF941" i="17"/>
  <c r="AE941" i="17"/>
  <c r="AD941" i="17"/>
  <c r="AC941" i="17"/>
  <c r="AB941" i="17"/>
  <c r="AA941" i="17"/>
  <c r="Z941" i="17"/>
  <c r="Y941" i="17"/>
  <c r="X941" i="17"/>
  <c r="AF940" i="17"/>
  <c r="AE940" i="17"/>
  <c r="AD940" i="17"/>
  <c r="AC940" i="17"/>
  <c r="AB940" i="17"/>
  <c r="AA940" i="17"/>
  <c r="Z940" i="17"/>
  <c r="Y940" i="17"/>
  <c r="X940" i="17"/>
  <c r="AF939" i="17"/>
  <c r="AE939" i="17"/>
  <c r="AD939" i="17"/>
  <c r="AC939" i="17"/>
  <c r="AB939" i="17"/>
  <c r="AA939" i="17"/>
  <c r="Z939" i="17"/>
  <c r="Y939" i="17"/>
  <c r="X939" i="17"/>
  <c r="AF938" i="17"/>
  <c r="AE938" i="17"/>
  <c r="AD938" i="17"/>
  <c r="AC938" i="17"/>
  <c r="AB938" i="17"/>
  <c r="AA938" i="17"/>
  <c r="Z938" i="17"/>
  <c r="Y938" i="17"/>
  <c r="X938" i="17"/>
  <c r="AF937" i="17"/>
  <c r="AE937" i="17"/>
  <c r="AD937" i="17"/>
  <c r="AC937" i="17"/>
  <c r="AB937" i="17"/>
  <c r="AA937" i="17"/>
  <c r="Z937" i="17"/>
  <c r="Y937" i="17"/>
  <c r="X937" i="17"/>
  <c r="AF936" i="17"/>
  <c r="AE936" i="17"/>
  <c r="AD936" i="17"/>
  <c r="AC936" i="17"/>
  <c r="AB936" i="17"/>
  <c r="AA936" i="17"/>
  <c r="Z936" i="17"/>
  <c r="Y936" i="17"/>
  <c r="X936" i="17"/>
  <c r="AF935" i="17"/>
  <c r="AE935" i="17"/>
  <c r="AD935" i="17"/>
  <c r="AC935" i="17"/>
  <c r="AB935" i="17"/>
  <c r="AA935" i="17"/>
  <c r="Z935" i="17"/>
  <c r="Y935" i="17"/>
  <c r="X935" i="17"/>
  <c r="AF934" i="17"/>
  <c r="AE934" i="17"/>
  <c r="AD934" i="17"/>
  <c r="AC934" i="17"/>
  <c r="AB934" i="17"/>
  <c r="AA934" i="17"/>
  <c r="Z934" i="17"/>
  <c r="Y934" i="17"/>
  <c r="X934" i="17"/>
  <c r="AF933" i="17"/>
  <c r="AE933" i="17"/>
  <c r="AD933" i="17"/>
  <c r="AC933" i="17"/>
  <c r="AB933" i="17"/>
  <c r="AA933" i="17"/>
  <c r="Z933" i="17"/>
  <c r="Y933" i="17"/>
  <c r="X933" i="17"/>
  <c r="AF932" i="17"/>
  <c r="AE932" i="17"/>
  <c r="AD932" i="17"/>
  <c r="AC932" i="17"/>
  <c r="AB932" i="17"/>
  <c r="AA932" i="17"/>
  <c r="Z932" i="17"/>
  <c r="Y932" i="17"/>
  <c r="X932" i="17"/>
  <c r="AF931" i="17"/>
  <c r="AE931" i="17"/>
  <c r="AD931" i="17"/>
  <c r="AC931" i="17"/>
  <c r="AB931" i="17"/>
  <c r="AA931" i="17"/>
  <c r="Z931" i="17"/>
  <c r="Y931" i="17"/>
  <c r="X931" i="17"/>
  <c r="AF930" i="17"/>
  <c r="AE930" i="17"/>
  <c r="AD930" i="17"/>
  <c r="AC930" i="17"/>
  <c r="AB930" i="17"/>
  <c r="AA930" i="17"/>
  <c r="Z930" i="17"/>
  <c r="Y930" i="17"/>
  <c r="X930" i="17"/>
  <c r="AF929" i="17"/>
  <c r="AE929" i="17"/>
  <c r="AD929" i="17"/>
  <c r="AC929" i="17"/>
  <c r="AB929" i="17"/>
  <c r="AA929" i="17"/>
  <c r="Z929" i="17"/>
  <c r="Y929" i="17"/>
  <c r="X929" i="17"/>
  <c r="AF928" i="17"/>
  <c r="AE928" i="17"/>
  <c r="AD928" i="17"/>
  <c r="AC928" i="17"/>
  <c r="AB928" i="17"/>
  <c r="AA928" i="17"/>
  <c r="Z928" i="17"/>
  <c r="Y928" i="17"/>
  <c r="X928" i="17"/>
  <c r="AF927" i="17"/>
  <c r="AE927" i="17"/>
  <c r="AD927" i="17"/>
  <c r="AC927" i="17"/>
  <c r="AB927" i="17"/>
  <c r="AA927" i="17"/>
  <c r="Z927" i="17"/>
  <c r="Y927" i="17"/>
  <c r="X927" i="17"/>
  <c r="AF926" i="17"/>
  <c r="AE926" i="17"/>
  <c r="AD926" i="17"/>
  <c r="AC926" i="17"/>
  <c r="AB926" i="17"/>
  <c r="AA926" i="17"/>
  <c r="Z926" i="17"/>
  <c r="Y926" i="17"/>
  <c r="X926" i="17"/>
  <c r="AF925" i="17"/>
  <c r="AE925" i="17"/>
  <c r="AD925" i="17"/>
  <c r="AC925" i="17"/>
  <c r="AB925" i="17"/>
  <c r="AA925" i="17"/>
  <c r="Z925" i="17"/>
  <c r="Y925" i="17"/>
  <c r="X925" i="17"/>
  <c r="AF924" i="17"/>
  <c r="AE924" i="17"/>
  <c r="AD924" i="17"/>
  <c r="AC924" i="17"/>
  <c r="AB924" i="17"/>
  <c r="AA924" i="17"/>
  <c r="Z924" i="17"/>
  <c r="Y924" i="17"/>
  <c r="X924" i="17"/>
  <c r="AF923" i="17"/>
  <c r="AE923" i="17"/>
  <c r="AD923" i="17"/>
  <c r="AC923" i="17"/>
  <c r="AB923" i="17"/>
  <c r="AA923" i="17"/>
  <c r="Z923" i="17"/>
  <c r="Y923" i="17"/>
  <c r="X923" i="17"/>
  <c r="AF922" i="17"/>
  <c r="AE922" i="17"/>
  <c r="AD922" i="17"/>
  <c r="AC922" i="17"/>
  <c r="AB922" i="17"/>
  <c r="AA922" i="17"/>
  <c r="Z922" i="17"/>
  <c r="Y922" i="17"/>
  <c r="X922" i="17"/>
  <c r="AF921" i="17"/>
  <c r="AE921" i="17"/>
  <c r="AD921" i="17"/>
  <c r="AC921" i="17"/>
  <c r="AB921" i="17"/>
  <c r="AA921" i="17"/>
  <c r="Z921" i="17"/>
  <c r="Y921" i="17"/>
  <c r="X921" i="17"/>
  <c r="AF920" i="17"/>
  <c r="AE920" i="17"/>
  <c r="AD920" i="17"/>
  <c r="AC920" i="17"/>
  <c r="AB920" i="17"/>
  <c r="AA920" i="17"/>
  <c r="Z920" i="17"/>
  <c r="Y920" i="17"/>
  <c r="X920" i="17"/>
  <c r="AF919" i="17"/>
  <c r="AE919" i="17"/>
  <c r="AD919" i="17"/>
  <c r="AC919" i="17"/>
  <c r="AB919" i="17"/>
  <c r="AA919" i="17"/>
  <c r="Z919" i="17"/>
  <c r="Y919" i="17"/>
  <c r="X919" i="17"/>
  <c r="AF918" i="17"/>
  <c r="AE918" i="17"/>
  <c r="AD918" i="17"/>
  <c r="AC918" i="17"/>
  <c r="AB918" i="17"/>
  <c r="AA918" i="17"/>
  <c r="Z918" i="17"/>
  <c r="Y918" i="17"/>
  <c r="X918" i="17"/>
  <c r="AF917" i="17"/>
  <c r="AE917" i="17"/>
  <c r="AD917" i="17"/>
  <c r="AC917" i="17"/>
  <c r="AB917" i="17"/>
  <c r="AA917" i="17"/>
  <c r="Z917" i="17"/>
  <c r="Y917" i="17"/>
  <c r="X917" i="17"/>
  <c r="AF916" i="17"/>
  <c r="AE916" i="17"/>
  <c r="AD916" i="17"/>
  <c r="AC916" i="17"/>
  <c r="AB916" i="17"/>
  <c r="AA916" i="17"/>
  <c r="Z916" i="17"/>
  <c r="Y916" i="17"/>
  <c r="X916" i="17"/>
  <c r="AF915" i="17"/>
  <c r="AE915" i="17"/>
  <c r="AD915" i="17"/>
  <c r="AC915" i="17"/>
  <c r="AB915" i="17"/>
  <c r="AA915" i="17"/>
  <c r="Z915" i="17"/>
  <c r="Y915" i="17"/>
  <c r="X915" i="17"/>
  <c r="AF914" i="17"/>
  <c r="AE914" i="17"/>
  <c r="AD914" i="17"/>
  <c r="AC914" i="17"/>
  <c r="AB914" i="17"/>
  <c r="AA914" i="17"/>
  <c r="Z914" i="17"/>
  <c r="Y914" i="17"/>
  <c r="X914" i="17"/>
  <c r="AF913" i="17"/>
  <c r="AE913" i="17"/>
  <c r="AD913" i="17"/>
  <c r="AC913" i="17"/>
  <c r="AB913" i="17"/>
  <c r="AA913" i="17"/>
  <c r="Z913" i="17"/>
  <c r="Y913" i="17"/>
  <c r="X913" i="17"/>
  <c r="AF912" i="17"/>
  <c r="AE912" i="17"/>
  <c r="AD912" i="17"/>
  <c r="AC912" i="17"/>
  <c r="AB912" i="17"/>
  <c r="AA912" i="17"/>
  <c r="Z912" i="17"/>
  <c r="Y912" i="17"/>
  <c r="X912" i="17"/>
  <c r="AF911" i="17"/>
  <c r="AE911" i="17"/>
  <c r="AD911" i="17"/>
  <c r="AC911" i="17"/>
  <c r="AB911" i="17"/>
  <c r="AA911" i="17"/>
  <c r="Z911" i="17"/>
  <c r="Y911" i="17"/>
  <c r="X911" i="17"/>
  <c r="AF910" i="17"/>
  <c r="AE910" i="17"/>
  <c r="AD910" i="17"/>
  <c r="AC910" i="17"/>
  <c r="AB910" i="17"/>
  <c r="AA910" i="17"/>
  <c r="Z910" i="17"/>
  <c r="Y910" i="17"/>
  <c r="X910" i="17"/>
  <c r="AF909" i="17"/>
  <c r="AE909" i="17"/>
  <c r="AD909" i="17"/>
  <c r="AC909" i="17"/>
  <c r="AB909" i="17"/>
  <c r="AA909" i="17"/>
  <c r="Z909" i="17"/>
  <c r="Y909" i="17"/>
  <c r="X909" i="17"/>
  <c r="AF908" i="17"/>
  <c r="AE908" i="17"/>
  <c r="AD908" i="17"/>
  <c r="AC908" i="17"/>
  <c r="AB908" i="17"/>
  <c r="AA908" i="17"/>
  <c r="Z908" i="17"/>
  <c r="Y908" i="17"/>
  <c r="X908" i="17"/>
  <c r="AF907" i="17"/>
  <c r="AE907" i="17"/>
  <c r="AD907" i="17"/>
  <c r="AC907" i="17"/>
  <c r="AB907" i="17"/>
  <c r="AA907" i="17"/>
  <c r="Z907" i="17"/>
  <c r="Y907" i="17"/>
  <c r="X907" i="17"/>
  <c r="AF906" i="17"/>
  <c r="AE906" i="17"/>
  <c r="AD906" i="17"/>
  <c r="AC906" i="17"/>
  <c r="AB906" i="17"/>
  <c r="AA906" i="17"/>
  <c r="Z906" i="17"/>
  <c r="Y906" i="17"/>
  <c r="X906" i="17"/>
  <c r="AF905" i="17"/>
  <c r="AE905" i="17"/>
  <c r="AD905" i="17"/>
  <c r="AC905" i="17"/>
  <c r="AB905" i="17"/>
  <c r="AA905" i="17"/>
  <c r="Z905" i="17"/>
  <c r="Y905" i="17"/>
  <c r="X905" i="17"/>
  <c r="AF904" i="17"/>
  <c r="AE904" i="17"/>
  <c r="AD904" i="17"/>
  <c r="AC904" i="17"/>
  <c r="AB904" i="17"/>
  <c r="AA904" i="17"/>
  <c r="Z904" i="17"/>
  <c r="Y904" i="17"/>
  <c r="X904" i="17"/>
  <c r="AF903" i="17"/>
  <c r="AE903" i="17"/>
  <c r="AD903" i="17"/>
  <c r="AC903" i="17"/>
  <c r="AB903" i="17"/>
  <c r="AA903" i="17"/>
  <c r="Z903" i="17"/>
  <c r="Y903" i="17"/>
  <c r="X903" i="17"/>
  <c r="AF902" i="17"/>
  <c r="AE902" i="17"/>
  <c r="AD902" i="17"/>
  <c r="AC902" i="17"/>
  <c r="AB902" i="17"/>
  <c r="AA902" i="17"/>
  <c r="Z902" i="17"/>
  <c r="Y902" i="17"/>
  <c r="X902" i="17"/>
  <c r="AF901" i="17"/>
  <c r="AE901" i="17"/>
  <c r="AD901" i="17"/>
  <c r="AC901" i="17"/>
  <c r="AB901" i="17"/>
  <c r="AA901" i="17"/>
  <c r="Z901" i="17"/>
  <c r="Y901" i="17"/>
  <c r="X901" i="17"/>
  <c r="AF900" i="17"/>
  <c r="AE900" i="17"/>
  <c r="AD900" i="17"/>
  <c r="AC900" i="17"/>
  <c r="AB900" i="17"/>
  <c r="AA900" i="17"/>
  <c r="Z900" i="17"/>
  <c r="Y900" i="17"/>
  <c r="X900" i="17"/>
  <c r="AF899" i="17"/>
  <c r="AE899" i="17"/>
  <c r="AD899" i="17"/>
  <c r="AC899" i="17"/>
  <c r="AB899" i="17"/>
  <c r="AA899" i="17"/>
  <c r="Z899" i="17"/>
  <c r="Y899" i="17"/>
  <c r="X899" i="17"/>
  <c r="AF898" i="17"/>
  <c r="AE898" i="17"/>
  <c r="AD898" i="17"/>
  <c r="AC898" i="17"/>
  <c r="AB898" i="17"/>
  <c r="AA898" i="17"/>
  <c r="Z898" i="17"/>
  <c r="Y898" i="17"/>
  <c r="X898" i="17"/>
  <c r="AF897" i="17"/>
  <c r="AE897" i="17"/>
  <c r="AD897" i="17"/>
  <c r="AC897" i="17"/>
  <c r="AB897" i="17"/>
  <c r="AA897" i="17"/>
  <c r="Z897" i="17"/>
  <c r="Y897" i="17"/>
  <c r="X897" i="17"/>
  <c r="AF896" i="17"/>
  <c r="AE896" i="17"/>
  <c r="AD896" i="17"/>
  <c r="AC896" i="17"/>
  <c r="AB896" i="17"/>
  <c r="AA896" i="17"/>
  <c r="Z896" i="17"/>
  <c r="Y896" i="17"/>
  <c r="X896" i="17"/>
  <c r="AF895" i="17"/>
  <c r="AE895" i="17"/>
  <c r="AD895" i="17"/>
  <c r="AC895" i="17"/>
  <c r="AB895" i="17"/>
  <c r="AA895" i="17"/>
  <c r="Z895" i="17"/>
  <c r="Y895" i="17"/>
  <c r="X895" i="17"/>
  <c r="AF894" i="17"/>
  <c r="AE894" i="17"/>
  <c r="AD894" i="17"/>
  <c r="AC894" i="17"/>
  <c r="AB894" i="17"/>
  <c r="AA894" i="17"/>
  <c r="Z894" i="17"/>
  <c r="Y894" i="17"/>
  <c r="X894" i="17"/>
  <c r="AF893" i="17"/>
  <c r="AE893" i="17"/>
  <c r="AD893" i="17"/>
  <c r="AC893" i="17"/>
  <c r="AB893" i="17"/>
  <c r="AA893" i="17"/>
  <c r="Z893" i="17"/>
  <c r="Y893" i="17"/>
  <c r="X893" i="17"/>
  <c r="AF892" i="17"/>
  <c r="AE892" i="17"/>
  <c r="AD892" i="17"/>
  <c r="AC892" i="17"/>
  <c r="AB892" i="17"/>
  <c r="AA892" i="17"/>
  <c r="Z892" i="17"/>
  <c r="Y892" i="17"/>
  <c r="X892" i="17"/>
  <c r="AF891" i="17"/>
  <c r="AE891" i="17"/>
  <c r="AD891" i="17"/>
  <c r="AC891" i="17"/>
  <c r="AB891" i="17"/>
  <c r="AA891" i="17"/>
  <c r="Z891" i="17"/>
  <c r="Y891" i="17"/>
  <c r="X891" i="17"/>
  <c r="AF890" i="17"/>
  <c r="AE890" i="17"/>
  <c r="AD890" i="17"/>
  <c r="AC890" i="17"/>
  <c r="AB890" i="17"/>
  <c r="AA890" i="17"/>
  <c r="Z890" i="17"/>
  <c r="Y890" i="17"/>
  <c r="X890" i="17"/>
  <c r="AF889" i="17"/>
  <c r="AE889" i="17"/>
  <c r="AD889" i="17"/>
  <c r="AC889" i="17"/>
  <c r="AB889" i="17"/>
  <c r="AA889" i="17"/>
  <c r="Z889" i="17"/>
  <c r="Y889" i="17"/>
  <c r="X889" i="17"/>
  <c r="AF888" i="17"/>
  <c r="AE888" i="17"/>
  <c r="AD888" i="17"/>
  <c r="AC888" i="17"/>
  <c r="AB888" i="17"/>
  <c r="AA888" i="17"/>
  <c r="Z888" i="17"/>
  <c r="Y888" i="17"/>
  <c r="X888" i="17"/>
  <c r="AF887" i="17"/>
  <c r="AE887" i="17"/>
  <c r="AD887" i="17"/>
  <c r="AC887" i="17"/>
  <c r="AB887" i="17"/>
  <c r="AA887" i="17"/>
  <c r="Z887" i="17"/>
  <c r="Y887" i="17"/>
  <c r="X887" i="17"/>
  <c r="AF886" i="17"/>
  <c r="AE886" i="17"/>
  <c r="AD886" i="17"/>
  <c r="AC886" i="17"/>
  <c r="AB886" i="17"/>
  <c r="AA886" i="17"/>
  <c r="Z886" i="17"/>
  <c r="Y886" i="17"/>
  <c r="X886" i="17"/>
  <c r="AF885" i="17"/>
  <c r="AE885" i="17"/>
  <c r="AD885" i="17"/>
  <c r="AC885" i="17"/>
  <c r="AB885" i="17"/>
  <c r="AA885" i="17"/>
  <c r="Z885" i="17"/>
  <c r="Y885" i="17"/>
  <c r="X885" i="17"/>
  <c r="AF884" i="17"/>
  <c r="AE884" i="17"/>
  <c r="AD884" i="17"/>
  <c r="AC884" i="17"/>
  <c r="AB884" i="17"/>
  <c r="AA884" i="17"/>
  <c r="Z884" i="17"/>
  <c r="Y884" i="17"/>
  <c r="X884" i="17"/>
  <c r="AF883" i="17"/>
  <c r="AE883" i="17"/>
  <c r="AD883" i="17"/>
  <c r="AC883" i="17"/>
  <c r="AB883" i="17"/>
  <c r="AA883" i="17"/>
  <c r="Z883" i="17"/>
  <c r="Y883" i="17"/>
  <c r="X883" i="17"/>
  <c r="AF882" i="17"/>
  <c r="AE882" i="17"/>
  <c r="AD882" i="17"/>
  <c r="AC882" i="17"/>
  <c r="AB882" i="17"/>
  <c r="AA882" i="17"/>
  <c r="Z882" i="17"/>
  <c r="Y882" i="17"/>
  <c r="X882" i="17"/>
  <c r="AF881" i="17"/>
  <c r="AE881" i="17"/>
  <c r="AD881" i="17"/>
  <c r="AC881" i="17"/>
  <c r="AB881" i="17"/>
  <c r="AA881" i="17"/>
  <c r="Z881" i="17"/>
  <c r="Y881" i="17"/>
  <c r="X881" i="17"/>
  <c r="AF880" i="17"/>
  <c r="AE880" i="17"/>
  <c r="AD880" i="17"/>
  <c r="AC880" i="17"/>
  <c r="AB880" i="17"/>
  <c r="AA880" i="17"/>
  <c r="Z880" i="17"/>
  <c r="Y880" i="17"/>
  <c r="X880" i="17"/>
  <c r="AF879" i="17"/>
  <c r="AE879" i="17"/>
  <c r="AD879" i="17"/>
  <c r="AC879" i="17"/>
  <c r="AB879" i="17"/>
  <c r="AA879" i="17"/>
  <c r="Z879" i="17"/>
  <c r="Y879" i="17"/>
  <c r="X879" i="17"/>
  <c r="AF878" i="17"/>
  <c r="AE878" i="17"/>
  <c r="AD878" i="17"/>
  <c r="AC878" i="17"/>
  <c r="AB878" i="17"/>
  <c r="AA878" i="17"/>
  <c r="Z878" i="17"/>
  <c r="Y878" i="17"/>
  <c r="X878" i="17"/>
  <c r="AF877" i="17"/>
  <c r="AE877" i="17"/>
  <c r="AD877" i="17"/>
  <c r="AC877" i="17"/>
  <c r="AB877" i="17"/>
  <c r="AA877" i="17"/>
  <c r="Z877" i="17"/>
  <c r="Y877" i="17"/>
  <c r="X877" i="17"/>
  <c r="AF876" i="17"/>
  <c r="AE876" i="17"/>
  <c r="AD876" i="17"/>
  <c r="AC876" i="17"/>
  <c r="AB876" i="17"/>
  <c r="AA876" i="17"/>
  <c r="Z876" i="17"/>
  <c r="Y876" i="17"/>
  <c r="X876" i="17"/>
  <c r="AF875" i="17"/>
  <c r="AE875" i="17"/>
  <c r="AD875" i="17"/>
  <c r="AC875" i="17"/>
  <c r="AB875" i="17"/>
  <c r="AA875" i="17"/>
  <c r="Z875" i="17"/>
  <c r="Y875" i="17"/>
  <c r="X875" i="17"/>
  <c r="AF874" i="17"/>
  <c r="AE874" i="17"/>
  <c r="AD874" i="17"/>
  <c r="AC874" i="17"/>
  <c r="AB874" i="17"/>
  <c r="AA874" i="17"/>
  <c r="Z874" i="17"/>
  <c r="Y874" i="17"/>
  <c r="X874" i="17"/>
  <c r="AF873" i="17"/>
  <c r="AE873" i="17"/>
  <c r="AD873" i="17"/>
  <c r="AC873" i="17"/>
  <c r="AB873" i="17"/>
  <c r="AA873" i="17"/>
  <c r="Z873" i="17"/>
  <c r="Y873" i="17"/>
  <c r="X873" i="17"/>
  <c r="AF872" i="17"/>
  <c r="AE872" i="17"/>
  <c r="AD872" i="17"/>
  <c r="AC872" i="17"/>
  <c r="AB872" i="17"/>
  <c r="AA872" i="17"/>
  <c r="Z872" i="17"/>
  <c r="Y872" i="17"/>
  <c r="X872" i="17"/>
  <c r="AF871" i="17"/>
  <c r="AE871" i="17"/>
  <c r="AD871" i="17"/>
  <c r="AC871" i="17"/>
  <c r="AB871" i="17"/>
  <c r="AA871" i="17"/>
  <c r="Z871" i="17"/>
  <c r="Y871" i="17"/>
  <c r="X871" i="17"/>
  <c r="AF870" i="17"/>
  <c r="AE870" i="17"/>
  <c r="AD870" i="17"/>
  <c r="AC870" i="17"/>
  <c r="AB870" i="17"/>
  <c r="AA870" i="17"/>
  <c r="Z870" i="17"/>
  <c r="Y870" i="17"/>
  <c r="X870" i="17"/>
  <c r="AF869" i="17"/>
  <c r="AE869" i="17"/>
  <c r="AD869" i="17"/>
  <c r="AC869" i="17"/>
  <c r="AB869" i="17"/>
  <c r="AA869" i="17"/>
  <c r="Z869" i="17"/>
  <c r="Y869" i="17"/>
  <c r="X869" i="17"/>
  <c r="AF868" i="17"/>
  <c r="AE868" i="17"/>
  <c r="AD868" i="17"/>
  <c r="AC868" i="17"/>
  <c r="AB868" i="17"/>
  <c r="AA868" i="17"/>
  <c r="Z868" i="17"/>
  <c r="Y868" i="17"/>
  <c r="X868" i="17"/>
  <c r="AF867" i="17"/>
  <c r="AE867" i="17"/>
  <c r="AD867" i="17"/>
  <c r="AC867" i="17"/>
  <c r="AB867" i="17"/>
  <c r="AA867" i="17"/>
  <c r="Z867" i="17"/>
  <c r="Y867" i="17"/>
  <c r="X867" i="17"/>
  <c r="AF866" i="17"/>
  <c r="AE866" i="17"/>
  <c r="AD866" i="17"/>
  <c r="AC866" i="17"/>
  <c r="AB866" i="17"/>
  <c r="AA866" i="17"/>
  <c r="Z866" i="17"/>
  <c r="Y866" i="17"/>
  <c r="X866" i="17"/>
  <c r="AF865" i="17"/>
  <c r="AE865" i="17"/>
  <c r="AD865" i="17"/>
  <c r="AC865" i="17"/>
  <c r="AB865" i="17"/>
  <c r="AA865" i="17"/>
  <c r="Z865" i="17"/>
  <c r="Y865" i="17"/>
  <c r="X865" i="17"/>
  <c r="AF864" i="17"/>
  <c r="AE864" i="17"/>
  <c r="AD864" i="17"/>
  <c r="AC864" i="17"/>
  <c r="AB864" i="17"/>
  <c r="AA864" i="17"/>
  <c r="Z864" i="17"/>
  <c r="Y864" i="17"/>
  <c r="X864" i="17"/>
  <c r="AF863" i="17"/>
  <c r="AE863" i="17"/>
  <c r="AD863" i="17"/>
  <c r="AC863" i="17"/>
  <c r="AB863" i="17"/>
  <c r="AA863" i="17"/>
  <c r="Z863" i="17"/>
  <c r="Y863" i="17"/>
  <c r="X863" i="17"/>
  <c r="AF862" i="17"/>
  <c r="AE862" i="17"/>
  <c r="AD862" i="17"/>
  <c r="AC862" i="17"/>
  <c r="AB862" i="17"/>
  <c r="AA862" i="17"/>
  <c r="Z862" i="17"/>
  <c r="Y862" i="17"/>
  <c r="X862" i="17"/>
  <c r="AF861" i="17"/>
  <c r="AE861" i="17"/>
  <c r="AD861" i="17"/>
  <c r="AC861" i="17"/>
  <c r="AB861" i="17"/>
  <c r="AA861" i="17"/>
  <c r="Z861" i="17"/>
  <c r="Y861" i="17"/>
  <c r="X861" i="17"/>
  <c r="AF860" i="17"/>
  <c r="AE860" i="17"/>
  <c r="AD860" i="17"/>
  <c r="AC860" i="17"/>
  <c r="AB860" i="17"/>
  <c r="AA860" i="17"/>
  <c r="Z860" i="17"/>
  <c r="Y860" i="17"/>
  <c r="X860" i="17"/>
  <c r="AF859" i="17"/>
  <c r="AE859" i="17"/>
  <c r="AD859" i="17"/>
  <c r="AC859" i="17"/>
  <c r="AB859" i="17"/>
  <c r="AA859" i="17"/>
  <c r="Z859" i="17"/>
  <c r="Y859" i="17"/>
  <c r="X859" i="17"/>
  <c r="AF858" i="17"/>
  <c r="AE858" i="17"/>
  <c r="AD858" i="17"/>
  <c r="AC858" i="17"/>
  <c r="AB858" i="17"/>
  <c r="AA858" i="17"/>
  <c r="Z858" i="17"/>
  <c r="Y858" i="17"/>
  <c r="X858" i="17"/>
  <c r="AF857" i="17"/>
  <c r="AE857" i="17"/>
  <c r="AD857" i="17"/>
  <c r="AC857" i="17"/>
  <c r="AB857" i="17"/>
  <c r="AA857" i="17"/>
  <c r="Z857" i="17"/>
  <c r="Y857" i="17"/>
  <c r="X857" i="17"/>
  <c r="AF856" i="17"/>
  <c r="AE856" i="17"/>
  <c r="AD856" i="17"/>
  <c r="AC856" i="17"/>
  <c r="AB856" i="17"/>
  <c r="AA856" i="17"/>
  <c r="Z856" i="17"/>
  <c r="Y856" i="17"/>
  <c r="X856" i="17"/>
  <c r="AF855" i="17"/>
  <c r="AE855" i="17"/>
  <c r="AD855" i="17"/>
  <c r="AC855" i="17"/>
  <c r="AB855" i="17"/>
  <c r="AA855" i="17"/>
  <c r="Z855" i="17"/>
  <c r="Y855" i="17"/>
  <c r="X855" i="17"/>
  <c r="AF854" i="17"/>
  <c r="AE854" i="17"/>
  <c r="AD854" i="17"/>
  <c r="AC854" i="17"/>
  <c r="AB854" i="17"/>
  <c r="AA854" i="17"/>
  <c r="Z854" i="17"/>
  <c r="Y854" i="17"/>
  <c r="X854" i="17"/>
  <c r="AF853" i="17"/>
  <c r="AE853" i="17"/>
  <c r="AD853" i="17"/>
  <c r="AC853" i="17"/>
  <c r="AB853" i="17"/>
  <c r="AA853" i="17"/>
  <c r="Z853" i="17"/>
  <c r="Y853" i="17"/>
  <c r="X853" i="17"/>
  <c r="AF852" i="17"/>
  <c r="AE852" i="17"/>
  <c r="AD852" i="17"/>
  <c r="AC852" i="17"/>
  <c r="AB852" i="17"/>
  <c r="AA852" i="17"/>
  <c r="Z852" i="17"/>
  <c r="Y852" i="17"/>
  <c r="X852" i="17"/>
  <c r="AF851" i="17"/>
  <c r="AE851" i="17"/>
  <c r="AD851" i="17"/>
  <c r="AC851" i="17"/>
  <c r="AB851" i="17"/>
  <c r="AA851" i="17"/>
  <c r="Z851" i="17"/>
  <c r="Y851" i="17"/>
  <c r="X851" i="17"/>
  <c r="AF850" i="17"/>
  <c r="AE850" i="17"/>
  <c r="AD850" i="17"/>
  <c r="AC850" i="17"/>
  <c r="AB850" i="17"/>
  <c r="AA850" i="17"/>
  <c r="Z850" i="17"/>
  <c r="Y850" i="17"/>
  <c r="X850" i="17"/>
  <c r="AF849" i="17"/>
  <c r="AE849" i="17"/>
  <c r="AD849" i="17"/>
  <c r="AC849" i="17"/>
  <c r="AB849" i="17"/>
  <c r="AA849" i="17"/>
  <c r="Z849" i="17"/>
  <c r="Y849" i="17"/>
  <c r="X849" i="17"/>
  <c r="AF848" i="17"/>
  <c r="AE848" i="17"/>
  <c r="AD848" i="17"/>
  <c r="AC848" i="17"/>
  <c r="AB848" i="17"/>
  <c r="AA848" i="17"/>
  <c r="Z848" i="17"/>
  <c r="Y848" i="17"/>
  <c r="X848" i="17"/>
  <c r="AF847" i="17"/>
  <c r="AE847" i="17"/>
  <c r="AD847" i="17"/>
  <c r="AC847" i="17"/>
  <c r="AB847" i="17"/>
  <c r="AA847" i="17"/>
  <c r="Z847" i="17"/>
  <c r="Y847" i="17"/>
  <c r="X847" i="17"/>
  <c r="AF846" i="17"/>
  <c r="AE846" i="17"/>
  <c r="AD846" i="17"/>
  <c r="AC846" i="17"/>
  <c r="AB846" i="17"/>
  <c r="AA846" i="17"/>
  <c r="Z846" i="17"/>
  <c r="Y846" i="17"/>
  <c r="X846" i="17"/>
  <c r="AF845" i="17"/>
  <c r="AE845" i="17"/>
  <c r="AD845" i="17"/>
  <c r="AC845" i="17"/>
  <c r="AB845" i="17"/>
  <c r="AA845" i="17"/>
  <c r="Z845" i="17"/>
  <c r="Y845" i="17"/>
  <c r="X845" i="17"/>
  <c r="AF844" i="17"/>
  <c r="AE844" i="17"/>
  <c r="AD844" i="17"/>
  <c r="AC844" i="17"/>
  <c r="AB844" i="17"/>
  <c r="AA844" i="17"/>
  <c r="Z844" i="17"/>
  <c r="Y844" i="17"/>
  <c r="X844" i="17"/>
  <c r="AF843" i="17"/>
  <c r="AE843" i="17"/>
  <c r="AD843" i="17"/>
  <c r="AC843" i="17"/>
  <c r="AB843" i="17"/>
  <c r="AA843" i="17"/>
  <c r="Z843" i="17"/>
  <c r="Y843" i="17"/>
  <c r="X843" i="17"/>
  <c r="AF842" i="17"/>
  <c r="AE842" i="17"/>
  <c r="AD842" i="17"/>
  <c r="AC842" i="17"/>
  <c r="AB842" i="17"/>
  <c r="AA842" i="17"/>
  <c r="Z842" i="17"/>
  <c r="Y842" i="17"/>
  <c r="X842" i="17"/>
  <c r="AF841" i="17"/>
  <c r="AE841" i="17"/>
  <c r="AD841" i="17"/>
  <c r="AC841" i="17"/>
  <c r="AB841" i="17"/>
  <c r="AA841" i="17"/>
  <c r="Z841" i="17"/>
  <c r="Y841" i="17"/>
  <c r="X841" i="17"/>
  <c r="AF840" i="17"/>
  <c r="AE840" i="17"/>
  <c r="AD840" i="17"/>
  <c r="AC840" i="17"/>
  <c r="AB840" i="17"/>
  <c r="AA840" i="17"/>
  <c r="Z840" i="17"/>
  <c r="Y840" i="17"/>
  <c r="X840" i="17"/>
  <c r="AF839" i="17"/>
  <c r="AE839" i="17"/>
  <c r="AD839" i="17"/>
  <c r="AC839" i="17"/>
  <c r="AB839" i="17"/>
  <c r="AA839" i="17"/>
  <c r="Z839" i="17"/>
  <c r="Y839" i="17"/>
  <c r="X839" i="17"/>
  <c r="AF838" i="17"/>
  <c r="AE838" i="17"/>
  <c r="AD838" i="17"/>
  <c r="AC838" i="17"/>
  <c r="AB838" i="17"/>
  <c r="AA838" i="17"/>
  <c r="Z838" i="17"/>
  <c r="Y838" i="17"/>
  <c r="X838" i="17"/>
  <c r="AF837" i="17"/>
  <c r="AE837" i="17"/>
  <c r="AD837" i="17"/>
  <c r="AC837" i="17"/>
  <c r="AB837" i="17"/>
  <c r="AA837" i="17"/>
  <c r="Z837" i="17"/>
  <c r="Y837" i="17"/>
  <c r="X837" i="17"/>
  <c r="AF836" i="17"/>
  <c r="AE836" i="17"/>
  <c r="AD836" i="17"/>
  <c r="AC836" i="17"/>
  <c r="AB836" i="17"/>
  <c r="AA836" i="17"/>
  <c r="Z836" i="17"/>
  <c r="Y836" i="17"/>
  <c r="X836" i="17"/>
  <c r="AF835" i="17"/>
  <c r="AE835" i="17"/>
  <c r="AD835" i="17"/>
  <c r="AC835" i="17"/>
  <c r="AB835" i="17"/>
  <c r="AA835" i="17"/>
  <c r="Z835" i="17"/>
  <c r="Y835" i="17"/>
  <c r="X835" i="17"/>
  <c r="AF834" i="17"/>
  <c r="AE834" i="17"/>
  <c r="AD834" i="17"/>
  <c r="AC834" i="17"/>
  <c r="AB834" i="17"/>
  <c r="AA834" i="17"/>
  <c r="Z834" i="17"/>
  <c r="Y834" i="17"/>
  <c r="X834" i="17"/>
  <c r="AF833" i="17"/>
  <c r="AE833" i="17"/>
  <c r="AD833" i="17"/>
  <c r="AC833" i="17"/>
  <c r="AB833" i="17"/>
  <c r="AA833" i="17"/>
  <c r="Z833" i="17"/>
  <c r="Y833" i="17"/>
  <c r="X833" i="17"/>
  <c r="AF832" i="17"/>
  <c r="AE832" i="17"/>
  <c r="AD832" i="17"/>
  <c r="AC832" i="17"/>
  <c r="AB832" i="17"/>
  <c r="AA832" i="17"/>
  <c r="Z832" i="17"/>
  <c r="Y832" i="17"/>
  <c r="X832" i="17"/>
  <c r="AF831" i="17"/>
  <c r="AE831" i="17"/>
  <c r="AD831" i="17"/>
  <c r="AC831" i="17"/>
  <c r="AB831" i="17"/>
  <c r="AA831" i="17"/>
  <c r="Z831" i="17"/>
  <c r="Y831" i="17"/>
  <c r="X831" i="17"/>
  <c r="AF830" i="17"/>
  <c r="AE830" i="17"/>
  <c r="AD830" i="17"/>
  <c r="AC830" i="17"/>
  <c r="AB830" i="17"/>
  <c r="AA830" i="17"/>
  <c r="Z830" i="17"/>
  <c r="Y830" i="17"/>
  <c r="X830" i="17"/>
  <c r="AF829" i="17"/>
  <c r="AE829" i="17"/>
  <c r="AD829" i="17"/>
  <c r="AC829" i="17"/>
  <c r="AB829" i="17"/>
  <c r="AA829" i="17"/>
  <c r="Z829" i="17"/>
  <c r="Y829" i="17"/>
  <c r="X829" i="17"/>
  <c r="AF828" i="17"/>
  <c r="AE828" i="17"/>
  <c r="AD828" i="17"/>
  <c r="AC828" i="17"/>
  <c r="AB828" i="17"/>
  <c r="AA828" i="17"/>
  <c r="Z828" i="17"/>
  <c r="Y828" i="17"/>
  <c r="X828" i="17"/>
  <c r="AF827" i="17"/>
  <c r="AE827" i="17"/>
  <c r="AD827" i="17"/>
  <c r="AC827" i="17"/>
  <c r="AB827" i="17"/>
  <c r="AA827" i="17"/>
  <c r="Z827" i="17"/>
  <c r="Y827" i="17"/>
  <c r="X827" i="17"/>
  <c r="AF826" i="17"/>
  <c r="AE826" i="17"/>
  <c r="AD826" i="17"/>
  <c r="AC826" i="17"/>
  <c r="AB826" i="17"/>
  <c r="AA826" i="17"/>
  <c r="Z826" i="17"/>
  <c r="Y826" i="17"/>
  <c r="X826" i="17"/>
  <c r="AF825" i="17"/>
  <c r="AE825" i="17"/>
  <c r="AD825" i="17"/>
  <c r="AC825" i="17"/>
  <c r="AB825" i="17"/>
  <c r="AA825" i="17"/>
  <c r="Z825" i="17"/>
  <c r="Y825" i="17"/>
  <c r="X825" i="17"/>
  <c r="AF824" i="17"/>
  <c r="AE824" i="17"/>
  <c r="AD824" i="17"/>
  <c r="AC824" i="17"/>
  <c r="AB824" i="17"/>
  <c r="AA824" i="17"/>
  <c r="Z824" i="17"/>
  <c r="Y824" i="17"/>
  <c r="X824" i="17"/>
  <c r="AF823" i="17"/>
  <c r="AE823" i="17"/>
  <c r="AD823" i="17"/>
  <c r="AC823" i="17"/>
  <c r="AB823" i="17"/>
  <c r="AA823" i="17"/>
  <c r="Z823" i="17"/>
  <c r="Y823" i="17"/>
  <c r="X823" i="17"/>
  <c r="AF822" i="17"/>
  <c r="AE822" i="17"/>
  <c r="AD822" i="17"/>
  <c r="AC822" i="17"/>
  <c r="AB822" i="17"/>
  <c r="AA822" i="17"/>
  <c r="Z822" i="17"/>
  <c r="Y822" i="17"/>
  <c r="X822" i="17"/>
  <c r="AF821" i="17"/>
  <c r="AE821" i="17"/>
  <c r="AD821" i="17"/>
  <c r="AC821" i="17"/>
  <c r="AB821" i="17"/>
  <c r="AA821" i="17"/>
  <c r="Z821" i="17"/>
  <c r="Y821" i="17"/>
  <c r="X821" i="17"/>
  <c r="AF820" i="17"/>
  <c r="AE820" i="17"/>
  <c r="AD820" i="17"/>
  <c r="AC820" i="17"/>
  <c r="AB820" i="17"/>
  <c r="AA820" i="17"/>
  <c r="Z820" i="17"/>
  <c r="Y820" i="17"/>
  <c r="X820" i="17"/>
  <c r="AF819" i="17"/>
  <c r="AE819" i="17"/>
  <c r="AD819" i="17"/>
  <c r="AC819" i="17"/>
  <c r="AB819" i="17"/>
  <c r="AA819" i="17"/>
  <c r="Z819" i="17"/>
  <c r="Y819" i="17"/>
  <c r="X819" i="17"/>
  <c r="AF818" i="17"/>
  <c r="AE818" i="17"/>
  <c r="AD818" i="17"/>
  <c r="AC818" i="17"/>
  <c r="AB818" i="17"/>
  <c r="AA818" i="17"/>
  <c r="Z818" i="17"/>
  <c r="Y818" i="17"/>
  <c r="X818" i="17"/>
  <c r="AF817" i="17"/>
  <c r="AE817" i="17"/>
  <c r="AD817" i="17"/>
  <c r="AC817" i="17"/>
  <c r="AB817" i="17"/>
  <c r="AA817" i="17"/>
  <c r="Z817" i="17"/>
  <c r="Y817" i="17"/>
  <c r="X817" i="17"/>
  <c r="AF816" i="17"/>
  <c r="AE816" i="17"/>
  <c r="AD816" i="17"/>
  <c r="AC816" i="17"/>
  <c r="AB816" i="17"/>
  <c r="AA816" i="17"/>
  <c r="Z816" i="17"/>
  <c r="Y816" i="17"/>
  <c r="X816" i="17"/>
  <c r="AF815" i="17"/>
  <c r="AE815" i="17"/>
  <c r="AD815" i="17"/>
  <c r="AC815" i="17"/>
  <c r="AB815" i="17"/>
  <c r="AA815" i="17"/>
  <c r="Z815" i="17"/>
  <c r="Y815" i="17"/>
  <c r="X815" i="17"/>
  <c r="AF814" i="17"/>
  <c r="AE814" i="17"/>
  <c r="AD814" i="17"/>
  <c r="AC814" i="17"/>
  <c r="AB814" i="17"/>
  <c r="AA814" i="17"/>
  <c r="Z814" i="17"/>
  <c r="Y814" i="17"/>
  <c r="X814" i="17"/>
  <c r="AF813" i="17"/>
  <c r="AE813" i="17"/>
  <c r="AD813" i="17"/>
  <c r="AC813" i="17"/>
  <c r="AB813" i="17"/>
  <c r="AA813" i="17"/>
  <c r="Z813" i="17"/>
  <c r="Y813" i="17"/>
  <c r="X813" i="17"/>
  <c r="AF812" i="17"/>
  <c r="AE812" i="17"/>
  <c r="AD812" i="17"/>
  <c r="AC812" i="17"/>
  <c r="AB812" i="17"/>
  <c r="AA812" i="17"/>
  <c r="Z812" i="17"/>
  <c r="Y812" i="17"/>
  <c r="X812" i="17"/>
  <c r="AF811" i="17"/>
  <c r="AE811" i="17"/>
  <c r="AD811" i="17"/>
  <c r="AC811" i="17"/>
  <c r="AB811" i="17"/>
  <c r="AA811" i="17"/>
  <c r="Z811" i="17"/>
  <c r="Y811" i="17"/>
  <c r="X811" i="17"/>
  <c r="AF810" i="17"/>
  <c r="AE810" i="17"/>
  <c r="AD810" i="17"/>
  <c r="AC810" i="17"/>
  <c r="AB810" i="17"/>
  <c r="AA810" i="17"/>
  <c r="Z810" i="17"/>
  <c r="Y810" i="17"/>
  <c r="X810" i="17"/>
  <c r="AF809" i="17"/>
  <c r="AE809" i="17"/>
  <c r="AD809" i="17"/>
  <c r="AC809" i="17"/>
  <c r="AB809" i="17"/>
  <c r="AA809" i="17"/>
  <c r="Z809" i="17"/>
  <c r="Y809" i="17"/>
  <c r="X809" i="17"/>
  <c r="AF808" i="17"/>
  <c r="AE808" i="17"/>
  <c r="AD808" i="17"/>
  <c r="AC808" i="17"/>
  <c r="AB808" i="17"/>
  <c r="AA808" i="17"/>
  <c r="Z808" i="17"/>
  <c r="Y808" i="17"/>
  <c r="X808" i="17"/>
  <c r="AF807" i="17"/>
  <c r="AE807" i="17"/>
  <c r="AD807" i="17"/>
  <c r="AC807" i="17"/>
  <c r="AB807" i="17"/>
  <c r="AA807" i="17"/>
  <c r="Z807" i="17"/>
  <c r="Y807" i="17"/>
  <c r="X807" i="17"/>
  <c r="AF806" i="17"/>
  <c r="AE806" i="17"/>
  <c r="AD806" i="17"/>
  <c r="AC806" i="17"/>
  <c r="AB806" i="17"/>
  <c r="AA806" i="17"/>
  <c r="Z806" i="17"/>
  <c r="Y806" i="17"/>
  <c r="X806" i="17"/>
  <c r="AF805" i="17"/>
  <c r="AE805" i="17"/>
  <c r="AD805" i="17"/>
  <c r="AC805" i="17"/>
  <c r="AB805" i="17"/>
  <c r="AA805" i="17"/>
  <c r="Z805" i="17"/>
  <c r="Y805" i="17"/>
  <c r="X805" i="17"/>
  <c r="AF804" i="17"/>
  <c r="AE804" i="17"/>
  <c r="AD804" i="17"/>
  <c r="AC804" i="17"/>
  <c r="AB804" i="17"/>
  <c r="AA804" i="17"/>
  <c r="Z804" i="17"/>
  <c r="Y804" i="17"/>
  <c r="X804" i="17"/>
  <c r="AF803" i="17"/>
  <c r="AE803" i="17"/>
  <c r="AD803" i="17"/>
  <c r="AC803" i="17"/>
  <c r="AB803" i="17"/>
  <c r="AA803" i="17"/>
  <c r="Z803" i="17"/>
  <c r="Y803" i="17"/>
  <c r="X803" i="17"/>
  <c r="AF802" i="17"/>
  <c r="AE802" i="17"/>
  <c r="AD802" i="17"/>
  <c r="AC802" i="17"/>
  <c r="AB802" i="17"/>
  <c r="AA802" i="17"/>
  <c r="Z802" i="17"/>
  <c r="Y802" i="17"/>
  <c r="X802" i="17"/>
  <c r="AF801" i="17"/>
  <c r="AE801" i="17"/>
  <c r="AD801" i="17"/>
  <c r="AC801" i="17"/>
  <c r="AB801" i="17"/>
  <c r="AA801" i="17"/>
  <c r="Z801" i="17"/>
  <c r="Y801" i="17"/>
  <c r="X801" i="17"/>
  <c r="AF800" i="17"/>
  <c r="AE800" i="17"/>
  <c r="AD800" i="17"/>
  <c r="AC800" i="17"/>
  <c r="AB800" i="17"/>
  <c r="AA800" i="17"/>
  <c r="Z800" i="17"/>
  <c r="Y800" i="17"/>
  <c r="X800" i="17"/>
  <c r="AF799" i="17"/>
  <c r="AE799" i="17"/>
  <c r="AD799" i="17"/>
  <c r="AC799" i="17"/>
  <c r="AB799" i="17"/>
  <c r="AA799" i="17"/>
  <c r="Z799" i="17"/>
  <c r="Y799" i="17"/>
  <c r="X799" i="17"/>
  <c r="AF798" i="17"/>
  <c r="AE798" i="17"/>
  <c r="AD798" i="17"/>
  <c r="AC798" i="17"/>
  <c r="AB798" i="17"/>
  <c r="AA798" i="17"/>
  <c r="Z798" i="17"/>
  <c r="Y798" i="17"/>
  <c r="X798" i="17"/>
  <c r="AF797" i="17"/>
  <c r="AE797" i="17"/>
  <c r="AD797" i="17"/>
  <c r="AC797" i="17"/>
  <c r="AB797" i="17"/>
  <c r="AA797" i="17"/>
  <c r="Z797" i="17"/>
  <c r="Y797" i="17"/>
  <c r="X797" i="17"/>
  <c r="AF796" i="17"/>
  <c r="AE796" i="17"/>
  <c r="AD796" i="17"/>
  <c r="AC796" i="17"/>
  <c r="AB796" i="17"/>
  <c r="AA796" i="17"/>
  <c r="Z796" i="17"/>
  <c r="Y796" i="17"/>
  <c r="X796" i="17"/>
  <c r="AF795" i="17"/>
  <c r="AE795" i="17"/>
  <c r="AD795" i="17"/>
  <c r="AC795" i="17"/>
  <c r="AB795" i="17"/>
  <c r="AA795" i="17"/>
  <c r="Z795" i="17"/>
  <c r="Y795" i="17"/>
  <c r="X795" i="17"/>
  <c r="AF794" i="17"/>
  <c r="AE794" i="17"/>
  <c r="AD794" i="17"/>
  <c r="AC794" i="17"/>
  <c r="AB794" i="17"/>
  <c r="AA794" i="17"/>
  <c r="Z794" i="17"/>
  <c r="Y794" i="17"/>
  <c r="X794" i="17"/>
  <c r="AF793" i="17"/>
  <c r="AE793" i="17"/>
  <c r="AD793" i="17"/>
  <c r="AC793" i="17"/>
  <c r="AB793" i="17"/>
  <c r="AA793" i="17"/>
  <c r="Z793" i="17"/>
  <c r="Y793" i="17"/>
  <c r="X793" i="17"/>
  <c r="AF792" i="17"/>
  <c r="AE792" i="17"/>
  <c r="AD792" i="17"/>
  <c r="AC792" i="17"/>
  <c r="AB792" i="17"/>
  <c r="AA792" i="17"/>
  <c r="Z792" i="17"/>
  <c r="Y792" i="17"/>
  <c r="X792" i="17"/>
  <c r="AF791" i="17"/>
  <c r="AE791" i="17"/>
  <c r="AD791" i="17"/>
  <c r="AC791" i="17"/>
  <c r="AB791" i="17"/>
  <c r="AA791" i="17"/>
  <c r="Z791" i="17"/>
  <c r="Y791" i="17"/>
  <c r="X791" i="17"/>
  <c r="AF790" i="17"/>
  <c r="AE790" i="17"/>
  <c r="AD790" i="17"/>
  <c r="AC790" i="17"/>
  <c r="AB790" i="17"/>
  <c r="AA790" i="17"/>
  <c r="Z790" i="17"/>
  <c r="Y790" i="17"/>
  <c r="X790" i="17"/>
  <c r="AF789" i="17"/>
  <c r="AE789" i="17"/>
  <c r="AD789" i="17"/>
  <c r="AC789" i="17"/>
  <c r="AB789" i="17"/>
  <c r="AA789" i="17"/>
  <c r="Z789" i="17"/>
  <c r="Y789" i="17"/>
  <c r="X789" i="17"/>
  <c r="AF788" i="17"/>
  <c r="AE788" i="17"/>
  <c r="AD788" i="17"/>
  <c r="AC788" i="17"/>
  <c r="AB788" i="17"/>
  <c r="AA788" i="17"/>
  <c r="Z788" i="17"/>
  <c r="Y788" i="17"/>
  <c r="X788" i="17"/>
  <c r="AF787" i="17"/>
  <c r="AE787" i="17"/>
  <c r="AD787" i="17"/>
  <c r="AC787" i="17"/>
  <c r="AB787" i="17"/>
  <c r="AA787" i="17"/>
  <c r="Z787" i="17"/>
  <c r="Y787" i="17"/>
  <c r="X787" i="17"/>
  <c r="AF786" i="17"/>
  <c r="AE786" i="17"/>
  <c r="AD786" i="17"/>
  <c r="AC786" i="17"/>
  <c r="AB786" i="17"/>
  <c r="AA786" i="17"/>
  <c r="Z786" i="17"/>
  <c r="Y786" i="17"/>
  <c r="X786" i="17"/>
  <c r="AF785" i="17"/>
  <c r="AE785" i="17"/>
  <c r="AD785" i="17"/>
  <c r="AC785" i="17"/>
  <c r="AB785" i="17"/>
  <c r="AA785" i="17"/>
  <c r="Z785" i="17"/>
  <c r="Y785" i="17"/>
  <c r="X785" i="17"/>
  <c r="AF784" i="17"/>
  <c r="AE784" i="17"/>
  <c r="AD784" i="17"/>
  <c r="AC784" i="17"/>
  <c r="AB784" i="17"/>
  <c r="AA784" i="17"/>
  <c r="Z784" i="17"/>
  <c r="Y784" i="17"/>
  <c r="X784" i="17"/>
  <c r="AF783" i="17"/>
  <c r="AE783" i="17"/>
  <c r="AD783" i="17"/>
  <c r="AC783" i="17"/>
  <c r="AB783" i="17"/>
  <c r="AA783" i="17"/>
  <c r="Z783" i="17"/>
  <c r="Y783" i="17"/>
  <c r="X783" i="17"/>
  <c r="AF782" i="17"/>
  <c r="AE782" i="17"/>
  <c r="AD782" i="17"/>
  <c r="AC782" i="17"/>
  <c r="AB782" i="17"/>
  <c r="AA782" i="17"/>
  <c r="Z782" i="17"/>
  <c r="Y782" i="17"/>
  <c r="X782" i="17"/>
  <c r="AF781" i="17"/>
  <c r="AE781" i="17"/>
  <c r="AD781" i="17"/>
  <c r="AC781" i="17"/>
  <c r="AB781" i="17"/>
  <c r="AA781" i="17"/>
  <c r="Z781" i="17"/>
  <c r="Y781" i="17"/>
  <c r="X781" i="17"/>
  <c r="AF780" i="17"/>
  <c r="AE780" i="17"/>
  <c r="AD780" i="17"/>
  <c r="AC780" i="17"/>
  <c r="AB780" i="17"/>
  <c r="AA780" i="17"/>
  <c r="Z780" i="17"/>
  <c r="Y780" i="17"/>
  <c r="X780" i="17"/>
  <c r="AF779" i="17"/>
  <c r="AE779" i="17"/>
  <c r="AD779" i="17"/>
  <c r="AC779" i="17"/>
  <c r="AB779" i="17"/>
  <c r="AA779" i="17"/>
  <c r="Z779" i="17"/>
  <c r="Y779" i="17"/>
  <c r="X779" i="17"/>
  <c r="AF778" i="17"/>
  <c r="AE778" i="17"/>
  <c r="AD778" i="17"/>
  <c r="AC778" i="17"/>
  <c r="AB778" i="17"/>
  <c r="AA778" i="17"/>
  <c r="Z778" i="17"/>
  <c r="Y778" i="17"/>
  <c r="X778" i="17"/>
  <c r="AF777" i="17"/>
  <c r="AE777" i="17"/>
  <c r="AD777" i="17"/>
  <c r="AC777" i="17"/>
  <c r="AB777" i="17"/>
  <c r="AA777" i="17"/>
  <c r="Z777" i="17"/>
  <c r="Y777" i="17"/>
  <c r="X777" i="17"/>
  <c r="AF776" i="17"/>
  <c r="AE776" i="17"/>
  <c r="AD776" i="17"/>
  <c r="AC776" i="17"/>
  <c r="AB776" i="17"/>
  <c r="AA776" i="17"/>
  <c r="Z776" i="17"/>
  <c r="Y776" i="17"/>
  <c r="X776" i="17"/>
  <c r="AF775" i="17"/>
  <c r="AE775" i="17"/>
  <c r="AD775" i="17"/>
  <c r="AC775" i="17"/>
  <c r="AB775" i="17"/>
  <c r="AA775" i="17"/>
  <c r="Z775" i="17"/>
  <c r="Y775" i="17"/>
  <c r="X775" i="17"/>
  <c r="AF774" i="17"/>
  <c r="AE774" i="17"/>
  <c r="AD774" i="17"/>
  <c r="AC774" i="17"/>
  <c r="AB774" i="17"/>
  <c r="AA774" i="17"/>
  <c r="Z774" i="17"/>
  <c r="Y774" i="17"/>
  <c r="X774" i="17"/>
  <c r="AF773" i="17"/>
  <c r="AE773" i="17"/>
  <c r="AD773" i="17"/>
  <c r="AC773" i="17"/>
  <c r="AB773" i="17"/>
  <c r="AA773" i="17"/>
  <c r="Z773" i="17"/>
  <c r="Y773" i="17"/>
  <c r="X773" i="17"/>
  <c r="AF772" i="17"/>
  <c r="AE772" i="17"/>
  <c r="AD772" i="17"/>
  <c r="AC772" i="17"/>
  <c r="AB772" i="17"/>
  <c r="AA772" i="17"/>
  <c r="Z772" i="17"/>
  <c r="Y772" i="17"/>
  <c r="X772" i="17"/>
  <c r="AF771" i="17"/>
  <c r="AE771" i="17"/>
  <c r="AD771" i="17"/>
  <c r="AC771" i="17"/>
  <c r="AB771" i="17"/>
  <c r="AA771" i="17"/>
  <c r="Z771" i="17"/>
  <c r="Y771" i="17"/>
  <c r="X771" i="17"/>
  <c r="AF770" i="17"/>
  <c r="AE770" i="17"/>
  <c r="AD770" i="17"/>
  <c r="AC770" i="17"/>
  <c r="AB770" i="17"/>
  <c r="AA770" i="17"/>
  <c r="Z770" i="17"/>
  <c r="Y770" i="17"/>
  <c r="X770" i="17"/>
  <c r="AF769" i="17"/>
  <c r="AE769" i="17"/>
  <c r="AD769" i="17"/>
  <c r="AC769" i="17"/>
  <c r="AB769" i="17"/>
  <c r="AA769" i="17"/>
  <c r="Z769" i="17"/>
  <c r="Y769" i="17"/>
  <c r="X769" i="17"/>
  <c r="AF768" i="17"/>
  <c r="AE768" i="17"/>
  <c r="AD768" i="17"/>
  <c r="AC768" i="17"/>
  <c r="AB768" i="17"/>
  <c r="AA768" i="17"/>
  <c r="Z768" i="17"/>
  <c r="Y768" i="17"/>
  <c r="X768" i="17"/>
  <c r="AF767" i="17"/>
  <c r="AE767" i="17"/>
  <c r="AD767" i="17"/>
  <c r="AC767" i="17"/>
  <c r="AB767" i="17"/>
  <c r="AA767" i="17"/>
  <c r="Z767" i="17"/>
  <c r="Y767" i="17"/>
  <c r="X767" i="17"/>
  <c r="AF766" i="17"/>
  <c r="AE766" i="17"/>
  <c r="AD766" i="17"/>
  <c r="AC766" i="17"/>
  <c r="AB766" i="17"/>
  <c r="AA766" i="17"/>
  <c r="Z766" i="17"/>
  <c r="Y766" i="17"/>
  <c r="X766" i="17"/>
  <c r="AF765" i="17"/>
  <c r="AE765" i="17"/>
  <c r="AD765" i="17"/>
  <c r="AC765" i="17"/>
  <c r="AB765" i="17"/>
  <c r="AA765" i="17"/>
  <c r="Z765" i="17"/>
  <c r="Y765" i="17"/>
  <c r="X765" i="17"/>
  <c r="AF764" i="17"/>
  <c r="AE764" i="17"/>
  <c r="AD764" i="17"/>
  <c r="AC764" i="17"/>
  <c r="AB764" i="17"/>
  <c r="AA764" i="17"/>
  <c r="Z764" i="17"/>
  <c r="Y764" i="17"/>
  <c r="X764" i="17"/>
  <c r="AF763" i="17"/>
  <c r="AE763" i="17"/>
  <c r="AD763" i="17"/>
  <c r="AC763" i="17"/>
  <c r="AB763" i="17"/>
  <c r="AA763" i="17"/>
  <c r="Z763" i="17"/>
  <c r="Y763" i="17"/>
  <c r="X763" i="17"/>
  <c r="AF762" i="17"/>
  <c r="AE762" i="17"/>
  <c r="AD762" i="17"/>
  <c r="AC762" i="17"/>
  <c r="AB762" i="17"/>
  <c r="AA762" i="17"/>
  <c r="Z762" i="17"/>
  <c r="Y762" i="17"/>
  <c r="X762" i="17"/>
  <c r="AF761" i="17"/>
  <c r="AE761" i="17"/>
  <c r="AD761" i="17"/>
  <c r="AC761" i="17"/>
  <c r="AB761" i="17"/>
  <c r="AA761" i="17"/>
  <c r="Z761" i="17"/>
  <c r="Y761" i="17"/>
  <c r="X761" i="17"/>
  <c r="AF760" i="17"/>
  <c r="AE760" i="17"/>
  <c r="AD760" i="17"/>
  <c r="AC760" i="17"/>
  <c r="AB760" i="17"/>
  <c r="AA760" i="17"/>
  <c r="Z760" i="17"/>
  <c r="Y760" i="17"/>
  <c r="X760" i="17"/>
  <c r="AF759" i="17"/>
  <c r="AE759" i="17"/>
  <c r="AD759" i="17"/>
  <c r="AC759" i="17"/>
  <c r="AB759" i="17"/>
  <c r="AA759" i="17"/>
  <c r="Z759" i="17"/>
  <c r="Y759" i="17"/>
  <c r="X759" i="17"/>
  <c r="AF758" i="17"/>
  <c r="AE758" i="17"/>
  <c r="AD758" i="17"/>
  <c r="AC758" i="17"/>
  <c r="AB758" i="17"/>
  <c r="AA758" i="17"/>
  <c r="Z758" i="17"/>
  <c r="Y758" i="17"/>
  <c r="X758" i="17"/>
  <c r="AF757" i="17"/>
  <c r="AE757" i="17"/>
  <c r="AD757" i="17"/>
  <c r="AC757" i="17"/>
  <c r="AB757" i="17"/>
  <c r="AA757" i="17"/>
  <c r="Z757" i="17"/>
  <c r="Y757" i="17"/>
  <c r="X757" i="17"/>
  <c r="AF756" i="17"/>
  <c r="AE756" i="17"/>
  <c r="AD756" i="17"/>
  <c r="AC756" i="17"/>
  <c r="AB756" i="17"/>
  <c r="AA756" i="17"/>
  <c r="Z756" i="17"/>
  <c r="Y756" i="17"/>
  <c r="X756" i="17"/>
  <c r="AF755" i="17"/>
  <c r="AE755" i="17"/>
  <c r="AD755" i="17"/>
  <c r="AC755" i="17"/>
  <c r="AB755" i="17"/>
  <c r="AA755" i="17"/>
  <c r="Z755" i="17"/>
  <c r="Y755" i="17"/>
  <c r="X755" i="17"/>
  <c r="AF754" i="17"/>
  <c r="AE754" i="17"/>
  <c r="AD754" i="17"/>
  <c r="AC754" i="17"/>
  <c r="AB754" i="17"/>
  <c r="AA754" i="17"/>
  <c r="Z754" i="17"/>
  <c r="Y754" i="17"/>
  <c r="X754" i="17"/>
  <c r="AF753" i="17"/>
  <c r="AE753" i="17"/>
  <c r="AD753" i="17"/>
  <c r="AC753" i="17"/>
  <c r="AB753" i="17"/>
  <c r="AA753" i="17"/>
  <c r="Z753" i="17"/>
  <c r="Y753" i="17"/>
  <c r="X753" i="17"/>
  <c r="AF752" i="17"/>
  <c r="AE752" i="17"/>
  <c r="AD752" i="17"/>
  <c r="AC752" i="17"/>
  <c r="AB752" i="17"/>
  <c r="AA752" i="17"/>
  <c r="Z752" i="17"/>
  <c r="Y752" i="17"/>
  <c r="X752" i="17"/>
  <c r="AF751" i="17"/>
  <c r="AE751" i="17"/>
  <c r="AD751" i="17"/>
  <c r="AC751" i="17"/>
  <c r="AB751" i="17"/>
  <c r="AA751" i="17"/>
  <c r="Z751" i="17"/>
  <c r="Y751" i="17"/>
  <c r="X751" i="17"/>
  <c r="AF750" i="17"/>
  <c r="AE750" i="17"/>
  <c r="AD750" i="17"/>
  <c r="AC750" i="17"/>
  <c r="AB750" i="17"/>
  <c r="AA750" i="17"/>
  <c r="Z750" i="17"/>
  <c r="Y750" i="17"/>
  <c r="X750" i="17"/>
  <c r="AF749" i="17"/>
  <c r="AE749" i="17"/>
  <c r="AD749" i="17"/>
  <c r="AC749" i="17"/>
  <c r="AB749" i="17"/>
  <c r="AA749" i="17"/>
  <c r="Z749" i="17"/>
  <c r="Y749" i="17"/>
  <c r="X749" i="17"/>
  <c r="AF748" i="17"/>
  <c r="AE748" i="17"/>
  <c r="AD748" i="17"/>
  <c r="AC748" i="17"/>
  <c r="AB748" i="17"/>
  <c r="AA748" i="17"/>
  <c r="Z748" i="17"/>
  <c r="Y748" i="17"/>
  <c r="X748" i="17"/>
  <c r="AF747" i="17"/>
  <c r="AE747" i="17"/>
  <c r="AD747" i="17"/>
  <c r="AC747" i="17"/>
  <c r="AB747" i="17"/>
  <c r="AA747" i="17"/>
  <c r="Z747" i="17"/>
  <c r="Y747" i="17"/>
  <c r="X747" i="17"/>
  <c r="AF746" i="17"/>
  <c r="AE746" i="17"/>
  <c r="AD746" i="17"/>
  <c r="AC746" i="17"/>
  <c r="AB746" i="17"/>
  <c r="AA746" i="17"/>
  <c r="Z746" i="17"/>
  <c r="Y746" i="17"/>
  <c r="X746" i="17"/>
  <c r="AF745" i="17"/>
  <c r="AE745" i="17"/>
  <c r="AD745" i="17"/>
  <c r="AC745" i="17"/>
  <c r="AB745" i="17"/>
  <c r="AA745" i="17"/>
  <c r="Z745" i="17"/>
  <c r="Y745" i="17"/>
  <c r="X745" i="17"/>
  <c r="AF744" i="17"/>
  <c r="AE744" i="17"/>
  <c r="AD744" i="17"/>
  <c r="AC744" i="17"/>
  <c r="AB744" i="17"/>
  <c r="AA744" i="17"/>
  <c r="Z744" i="17"/>
  <c r="Y744" i="17"/>
  <c r="X744" i="17"/>
  <c r="AF743" i="17"/>
  <c r="AE743" i="17"/>
  <c r="AD743" i="17"/>
  <c r="AC743" i="17"/>
  <c r="AB743" i="17"/>
  <c r="AA743" i="17"/>
  <c r="Z743" i="17"/>
  <c r="Y743" i="17"/>
  <c r="X743" i="17"/>
  <c r="AF742" i="17"/>
  <c r="AE742" i="17"/>
  <c r="AD742" i="17"/>
  <c r="AC742" i="17"/>
  <c r="AB742" i="17"/>
  <c r="AA742" i="17"/>
  <c r="Z742" i="17"/>
  <c r="Y742" i="17"/>
  <c r="X742" i="17"/>
  <c r="AF741" i="17"/>
  <c r="AE741" i="17"/>
  <c r="AD741" i="17"/>
  <c r="AC741" i="17"/>
  <c r="AB741" i="17"/>
  <c r="AA741" i="17"/>
  <c r="Z741" i="17"/>
  <c r="Y741" i="17"/>
  <c r="X741" i="17"/>
  <c r="AF740" i="17"/>
  <c r="AE740" i="17"/>
  <c r="AD740" i="17"/>
  <c r="AC740" i="17"/>
  <c r="AB740" i="17"/>
  <c r="AA740" i="17"/>
  <c r="Z740" i="17"/>
  <c r="Y740" i="17"/>
  <c r="X740" i="17"/>
  <c r="AF739" i="17"/>
  <c r="AE739" i="17"/>
  <c r="AD739" i="17"/>
  <c r="AC739" i="17"/>
  <c r="AB739" i="17"/>
  <c r="AA739" i="17"/>
  <c r="Z739" i="17"/>
  <c r="Y739" i="17"/>
  <c r="X739" i="17"/>
  <c r="AF738" i="17"/>
  <c r="AE738" i="17"/>
  <c r="AD738" i="17"/>
  <c r="AC738" i="17"/>
  <c r="AB738" i="17"/>
  <c r="AA738" i="17"/>
  <c r="Z738" i="17"/>
  <c r="Y738" i="17"/>
  <c r="X738" i="17"/>
  <c r="AF737" i="17"/>
  <c r="AE737" i="17"/>
  <c r="AD737" i="17"/>
  <c r="AC737" i="17"/>
  <c r="AB737" i="17"/>
  <c r="AA737" i="17"/>
  <c r="Z737" i="17"/>
  <c r="Y737" i="17"/>
  <c r="X737" i="17"/>
  <c r="AF736" i="17"/>
  <c r="AE736" i="17"/>
  <c r="AD736" i="17"/>
  <c r="AC736" i="17"/>
  <c r="AB736" i="17"/>
  <c r="AA736" i="17"/>
  <c r="Z736" i="17"/>
  <c r="Y736" i="17"/>
  <c r="X736" i="17"/>
  <c r="AF735" i="17"/>
  <c r="AE735" i="17"/>
  <c r="AD735" i="17"/>
  <c r="AC735" i="17"/>
  <c r="AB735" i="17"/>
  <c r="AA735" i="17"/>
  <c r="Z735" i="17"/>
  <c r="Y735" i="17"/>
  <c r="X735" i="17"/>
  <c r="AF734" i="17"/>
  <c r="AE734" i="17"/>
  <c r="AD734" i="17"/>
  <c r="AC734" i="17"/>
  <c r="AB734" i="17"/>
  <c r="AA734" i="17"/>
  <c r="Z734" i="17"/>
  <c r="Y734" i="17"/>
  <c r="X734" i="17"/>
  <c r="AF733" i="17"/>
  <c r="AE733" i="17"/>
  <c r="AD733" i="17"/>
  <c r="AC733" i="17"/>
  <c r="AB733" i="17"/>
  <c r="AA733" i="17"/>
  <c r="Z733" i="17"/>
  <c r="Y733" i="17"/>
  <c r="X733" i="17"/>
  <c r="AF732" i="17"/>
  <c r="AE732" i="17"/>
  <c r="AD732" i="17"/>
  <c r="AC732" i="17"/>
  <c r="AB732" i="17"/>
  <c r="AA732" i="17"/>
  <c r="Z732" i="17"/>
  <c r="Y732" i="17"/>
  <c r="X732" i="17"/>
  <c r="AF731" i="17"/>
  <c r="AE731" i="17"/>
  <c r="AD731" i="17"/>
  <c r="AC731" i="17"/>
  <c r="AB731" i="17"/>
  <c r="AA731" i="17"/>
  <c r="Z731" i="17"/>
  <c r="Y731" i="17"/>
  <c r="X731" i="17"/>
  <c r="AF730" i="17"/>
  <c r="AE730" i="17"/>
  <c r="AD730" i="17"/>
  <c r="AC730" i="17"/>
  <c r="AB730" i="17"/>
  <c r="AA730" i="17"/>
  <c r="Z730" i="17"/>
  <c r="Y730" i="17"/>
  <c r="X730" i="17"/>
  <c r="AF729" i="17"/>
  <c r="AE729" i="17"/>
  <c r="AD729" i="17"/>
  <c r="AC729" i="17"/>
  <c r="AB729" i="17"/>
  <c r="AA729" i="17"/>
  <c r="Z729" i="17"/>
  <c r="Y729" i="17"/>
  <c r="X729" i="17"/>
  <c r="AF728" i="17"/>
  <c r="AE728" i="17"/>
  <c r="AD728" i="17"/>
  <c r="AC728" i="17"/>
  <c r="AB728" i="17"/>
  <c r="AA728" i="17"/>
  <c r="Z728" i="17"/>
  <c r="Y728" i="17"/>
  <c r="X728" i="17"/>
  <c r="AF727" i="17"/>
  <c r="AE727" i="17"/>
  <c r="AD727" i="17"/>
  <c r="AC727" i="17"/>
  <c r="AB727" i="17"/>
  <c r="AA727" i="17"/>
  <c r="Z727" i="17"/>
  <c r="Y727" i="17"/>
  <c r="X727" i="17"/>
  <c r="AF726" i="17"/>
  <c r="AE726" i="17"/>
  <c r="AD726" i="17"/>
  <c r="AC726" i="17"/>
  <c r="AB726" i="17"/>
  <c r="AA726" i="17"/>
  <c r="Z726" i="17"/>
  <c r="Y726" i="17"/>
  <c r="X726" i="17"/>
  <c r="AF725" i="17"/>
  <c r="AE725" i="17"/>
  <c r="AD725" i="17"/>
  <c r="AC725" i="17"/>
  <c r="AB725" i="17"/>
  <c r="AA725" i="17"/>
  <c r="Z725" i="17"/>
  <c r="Y725" i="17"/>
  <c r="X725" i="17"/>
  <c r="AF724" i="17"/>
  <c r="AE724" i="17"/>
  <c r="AD724" i="17"/>
  <c r="AC724" i="17"/>
  <c r="AB724" i="17"/>
  <c r="AA724" i="17"/>
  <c r="Z724" i="17"/>
  <c r="Y724" i="17"/>
  <c r="X724" i="17"/>
  <c r="AF723" i="17"/>
  <c r="AE723" i="17"/>
  <c r="AD723" i="17"/>
  <c r="AC723" i="17"/>
  <c r="AB723" i="17"/>
  <c r="AA723" i="17"/>
  <c r="Z723" i="17"/>
  <c r="Y723" i="17"/>
  <c r="X723" i="17"/>
  <c r="AF722" i="17"/>
  <c r="AE722" i="17"/>
  <c r="AD722" i="17"/>
  <c r="AC722" i="17"/>
  <c r="AB722" i="17"/>
  <c r="AA722" i="17"/>
  <c r="Z722" i="17"/>
  <c r="Y722" i="17"/>
  <c r="X722" i="17"/>
  <c r="AF721" i="17"/>
  <c r="AE721" i="17"/>
  <c r="AD721" i="17"/>
  <c r="AC721" i="17"/>
  <c r="AB721" i="17"/>
  <c r="AA721" i="17"/>
  <c r="Z721" i="17"/>
  <c r="Y721" i="17"/>
  <c r="X721" i="17"/>
  <c r="AF720" i="17"/>
  <c r="AE720" i="17"/>
  <c r="AD720" i="17"/>
  <c r="AC720" i="17"/>
  <c r="AB720" i="17"/>
  <c r="AA720" i="17"/>
  <c r="Z720" i="17"/>
  <c r="Y720" i="17"/>
  <c r="X720" i="17"/>
  <c r="AF719" i="17"/>
  <c r="AE719" i="17"/>
  <c r="AD719" i="17"/>
  <c r="AC719" i="17"/>
  <c r="AB719" i="17"/>
  <c r="AA719" i="17"/>
  <c r="Z719" i="17"/>
  <c r="Y719" i="17"/>
  <c r="X719" i="17"/>
  <c r="AF718" i="17"/>
  <c r="AE718" i="17"/>
  <c r="AD718" i="17"/>
  <c r="AC718" i="17"/>
  <c r="AB718" i="17"/>
  <c r="AA718" i="17"/>
  <c r="Z718" i="17"/>
  <c r="Y718" i="17"/>
  <c r="X718" i="17"/>
  <c r="AF717" i="17"/>
  <c r="AE717" i="17"/>
  <c r="AD717" i="17"/>
  <c r="AC717" i="17"/>
  <c r="AB717" i="17"/>
  <c r="AA717" i="17"/>
  <c r="Z717" i="17"/>
  <c r="Y717" i="17"/>
  <c r="X717" i="17"/>
  <c r="AF716" i="17"/>
  <c r="AE716" i="17"/>
  <c r="AD716" i="17"/>
  <c r="AC716" i="17"/>
  <c r="AB716" i="17"/>
  <c r="AA716" i="17"/>
  <c r="Z716" i="17"/>
  <c r="Y716" i="17"/>
  <c r="X716" i="17"/>
  <c r="AF715" i="17"/>
  <c r="AE715" i="17"/>
  <c r="AD715" i="17"/>
  <c r="AC715" i="17"/>
  <c r="AB715" i="17"/>
  <c r="AA715" i="17"/>
  <c r="Z715" i="17"/>
  <c r="Y715" i="17"/>
  <c r="X715" i="17"/>
  <c r="AF714" i="17"/>
  <c r="AE714" i="17"/>
  <c r="AD714" i="17"/>
  <c r="AC714" i="17"/>
  <c r="AB714" i="17"/>
  <c r="AA714" i="17"/>
  <c r="Z714" i="17"/>
  <c r="Y714" i="17"/>
  <c r="X714" i="17"/>
  <c r="AF713" i="17"/>
  <c r="AE713" i="17"/>
  <c r="AD713" i="17"/>
  <c r="AC713" i="17"/>
  <c r="AB713" i="17"/>
  <c r="AA713" i="17"/>
  <c r="Z713" i="17"/>
  <c r="Y713" i="17"/>
  <c r="X713" i="17"/>
  <c r="AF712" i="17"/>
  <c r="AE712" i="17"/>
  <c r="AD712" i="17"/>
  <c r="AC712" i="17"/>
  <c r="AB712" i="17"/>
  <c r="AA712" i="17"/>
  <c r="Z712" i="17"/>
  <c r="Y712" i="17"/>
  <c r="X712" i="17"/>
  <c r="AF711" i="17"/>
  <c r="AE711" i="17"/>
  <c r="AD711" i="17"/>
  <c r="AC711" i="17"/>
  <c r="AB711" i="17"/>
  <c r="AA711" i="17"/>
  <c r="Z711" i="17"/>
  <c r="Y711" i="17"/>
  <c r="X711" i="17"/>
  <c r="AF710" i="17"/>
  <c r="AE710" i="17"/>
  <c r="AD710" i="17"/>
  <c r="AC710" i="17"/>
  <c r="AB710" i="17"/>
  <c r="AA710" i="17"/>
  <c r="Z710" i="17"/>
  <c r="Y710" i="17"/>
  <c r="X710" i="17"/>
  <c r="AF709" i="17"/>
  <c r="AE709" i="17"/>
  <c r="AD709" i="17"/>
  <c r="AC709" i="17"/>
  <c r="AB709" i="17"/>
  <c r="AA709" i="17"/>
  <c r="Z709" i="17"/>
  <c r="Y709" i="17"/>
  <c r="X709" i="17"/>
  <c r="AF708" i="17"/>
  <c r="AE708" i="17"/>
  <c r="AD708" i="17"/>
  <c r="AC708" i="17"/>
  <c r="AB708" i="17"/>
  <c r="AA708" i="17"/>
  <c r="Z708" i="17"/>
  <c r="Y708" i="17"/>
  <c r="X708" i="17"/>
  <c r="AF707" i="17"/>
  <c r="AE707" i="17"/>
  <c r="AD707" i="17"/>
  <c r="AC707" i="17"/>
  <c r="AB707" i="17"/>
  <c r="AA707" i="17"/>
  <c r="Z707" i="17"/>
  <c r="Y707" i="17"/>
  <c r="X707" i="17"/>
  <c r="AF706" i="17"/>
  <c r="AE706" i="17"/>
  <c r="AD706" i="17"/>
  <c r="AC706" i="17"/>
  <c r="AB706" i="17"/>
  <c r="AA706" i="17"/>
  <c r="Z706" i="17"/>
  <c r="Y706" i="17"/>
  <c r="X706" i="17"/>
  <c r="AF705" i="17"/>
  <c r="AE705" i="17"/>
  <c r="AD705" i="17"/>
  <c r="AC705" i="17"/>
  <c r="AB705" i="17"/>
  <c r="AA705" i="17"/>
  <c r="Z705" i="17"/>
  <c r="Y705" i="17"/>
  <c r="X705" i="17"/>
  <c r="AF704" i="17"/>
  <c r="AE704" i="17"/>
  <c r="AD704" i="17"/>
  <c r="AC704" i="17"/>
  <c r="AB704" i="17"/>
  <c r="AA704" i="17"/>
  <c r="Z704" i="17"/>
  <c r="Y704" i="17"/>
  <c r="X704" i="17"/>
  <c r="AF703" i="17"/>
  <c r="AE703" i="17"/>
  <c r="AD703" i="17"/>
  <c r="AC703" i="17"/>
  <c r="AB703" i="17"/>
  <c r="AA703" i="17"/>
  <c r="Z703" i="17"/>
  <c r="Y703" i="17"/>
  <c r="X703" i="17"/>
  <c r="AF702" i="17"/>
  <c r="AE702" i="17"/>
  <c r="AD702" i="17"/>
  <c r="AC702" i="17"/>
  <c r="AB702" i="17"/>
  <c r="AA702" i="17"/>
  <c r="Z702" i="17"/>
  <c r="Y702" i="17"/>
  <c r="X702" i="17"/>
  <c r="AF701" i="17"/>
  <c r="AE701" i="17"/>
  <c r="AD701" i="17"/>
  <c r="AC701" i="17"/>
  <c r="AB701" i="17"/>
  <c r="AA701" i="17"/>
  <c r="Z701" i="17"/>
  <c r="Y701" i="17"/>
  <c r="X701" i="17"/>
  <c r="AF700" i="17"/>
  <c r="AE700" i="17"/>
  <c r="AD700" i="17"/>
  <c r="AC700" i="17"/>
  <c r="AB700" i="17"/>
  <c r="AA700" i="17"/>
  <c r="Z700" i="17"/>
  <c r="Y700" i="17"/>
  <c r="X700" i="17"/>
  <c r="AF699" i="17"/>
  <c r="AE699" i="17"/>
  <c r="AD699" i="17"/>
  <c r="AC699" i="17"/>
  <c r="AB699" i="17"/>
  <c r="AA699" i="17"/>
  <c r="Z699" i="17"/>
  <c r="Y699" i="17"/>
  <c r="X699" i="17"/>
  <c r="AF698" i="17"/>
  <c r="AE698" i="17"/>
  <c r="AD698" i="17"/>
  <c r="AC698" i="17"/>
  <c r="AB698" i="17"/>
  <c r="AA698" i="17"/>
  <c r="Z698" i="17"/>
  <c r="Y698" i="17"/>
  <c r="X698" i="17"/>
  <c r="AF697" i="17"/>
  <c r="AE697" i="17"/>
  <c r="AD697" i="17"/>
  <c r="AC697" i="17"/>
  <c r="AB697" i="17"/>
  <c r="AA697" i="17"/>
  <c r="Z697" i="17"/>
  <c r="Y697" i="17"/>
  <c r="X697" i="17"/>
  <c r="AF696" i="17"/>
  <c r="AE696" i="17"/>
  <c r="AD696" i="17"/>
  <c r="AC696" i="17"/>
  <c r="AB696" i="17"/>
  <c r="AA696" i="17"/>
  <c r="Z696" i="17"/>
  <c r="Y696" i="17"/>
  <c r="X696" i="17"/>
  <c r="AF695" i="17"/>
  <c r="AE695" i="17"/>
  <c r="AD695" i="17"/>
  <c r="AC695" i="17"/>
  <c r="AB695" i="17"/>
  <c r="AA695" i="17"/>
  <c r="Z695" i="17"/>
  <c r="Y695" i="17"/>
  <c r="X695" i="17"/>
  <c r="AF694" i="17"/>
  <c r="AE694" i="17"/>
  <c r="AD694" i="17"/>
  <c r="AC694" i="17"/>
  <c r="AB694" i="17"/>
  <c r="AA694" i="17"/>
  <c r="Z694" i="17"/>
  <c r="Y694" i="17"/>
  <c r="X694" i="17"/>
  <c r="AF693" i="17"/>
  <c r="AE693" i="17"/>
  <c r="AD693" i="17"/>
  <c r="AC693" i="17"/>
  <c r="AB693" i="17"/>
  <c r="AA693" i="17"/>
  <c r="Z693" i="17"/>
  <c r="Y693" i="17"/>
  <c r="X693" i="17"/>
  <c r="AF692" i="17"/>
  <c r="AE692" i="17"/>
  <c r="AD692" i="17"/>
  <c r="AC692" i="17"/>
  <c r="AB692" i="17"/>
  <c r="AA692" i="17"/>
  <c r="Z692" i="17"/>
  <c r="Y692" i="17"/>
  <c r="X692" i="17"/>
  <c r="AF691" i="17"/>
  <c r="AE691" i="17"/>
  <c r="AD691" i="17"/>
  <c r="AC691" i="17"/>
  <c r="AB691" i="17"/>
  <c r="AA691" i="17"/>
  <c r="Z691" i="17"/>
  <c r="Y691" i="17"/>
  <c r="X691" i="17"/>
  <c r="AF690" i="17"/>
  <c r="AE690" i="17"/>
  <c r="AD690" i="17"/>
  <c r="AC690" i="17"/>
  <c r="AB690" i="17"/>
  <c r="AA690" i="17"/>
  <c r="Z690" i="17"/>
  <c r="Y690" i="17"/>
  <c r="X690" i="17"/>
  <c r="AF689" i="17"/>
  <c r="AE689" i="17"/>
  <c r="AD689" i="17"/>
  <c r="AC689" i="17"/>
  <c r="AB689" i="17"/>
  <c r="AA689" i="17"/>
  <c r="Z689" i="17"/>
  <c r="Y689" i="17"/>
  <c r="X689" i="17"/>
  <c r="AF688" i="17"/>
  <c r="AE688" i="17"/>
  <c r="AD688" i="17"/>
  <c r="AC688" i="17"/>
  <c r="AB688" i="17"/>
  <c r="AA688" i="17"/>
  <c r="Z688" i="17"/>
  <c r="Y688" i="17"/>
  <c r="X688" i="17"/>
  <c r="AF687" i="17"/>
  <c r="AE687" i="17"/>
  <c r="AD687" i="17"/>
  <c r="AC687" i="17"/>
  <c r="AB687" i="17"/>
  <c r="AA687" i="17"/>
  <c r="Z687" i="17"/>
  <c r="Y687" i="17"/>
  <c r="X687" i="17"/>
  <c r="AF686" i="17"/>
  <c r="AE686" i="17"/>
  <c r="AD686" i="17"/>
  <c r="AC686" i="17"/>
  <c r="AB686" i="17"/>
  <c r="AA686" i="17"/>
  <c r="Z686" i="17"/>
  <c r="Y686" i="17"/>
  <c r="X686" i="17"/>
  <c r="AF685" i="17"/>
  <c r="AE685" i="17"/>
  <c r="AD685" i="17"/>
  <c r="AC685" i="17"/>
  <c r="AB685" i="17"/>
  <c r="AA685" i="17"/>
  <c r="Z685" i="17"/>
  <c r="Y685" i="17"/>
  <c r="X685" i="17"/>
  <c r="AF684" i="17"/>
  <c r="AE684" i="17"/>
  <c r="AD684" i="17"/>
  <c r="AC684" i="17"/>
  <c r="AB684" i="17"/>
  <c r="AA684" i="17"/>
  <c r="Z684" i="17"/>
  <c r="Y684" i="17"/>
  <c r="X684" i="17"/>
  <c r="AF683" i="17"/>
  <c r="AE683" i="17"/>
  <c r="AD683" i="17"/>
  <c r="AC683" i="17"/>
  <c r="AB683" i="17"/>
  <c r="AA683" i="17"/>
  <c r="Z683" i="17"/>
  <c r="Y683" i="17"/>
  <c r="X683" i="17"/>
  <c r="AF682" i="17"/>
  <c r="AE682" i="17"/>
  <c r="AD682" i="17"/>
  <c r="AC682" i="17"/>
  <c r="AB682" i="17"/>
  <c r="AA682" i="17"/>
  <c r="Z682" i="17"/>
  <c r="Y682" i="17"/>
  <c r="X682" i="17"/>
  <c r="AF681" i="17"/>
  <c r="AE681" i="17"/>
  <c r="AD681" i="17"/>
  <c r="AC681" i="17"/>
  <c r="AB681" i="17"/>
  <c r="AA681" i="17"/>
  <c r="Z681" i="17"/>
  <c r="Y681" i="17"/>
  <c r="X681" i="17"/>
  <c r="AF680" i="17"/>
  <c r="AE680" i="17"/>
  <c r="AD680" i="17"/>
  <c r="AC680" i="17"/>
  <c r="AB680" i="17"/>
  <c r="AA680" i="17"/>
  <c r="Z680" i="17"/>
  <c r="Y680" i="17"/>
  <c r="X680" i="17"/>
  <c r="AF679" i="17"/>
  <c r="AE679" i="17"/>
  <c r="AD679" i="17"/>
  <c r="AC679" i="17"/>
  <c r="AB679" i="17"/>
  <c r="AA679" i="17"/>
  <c r="Z679" i="17"/>
  <c r="Y679" i="17"/>
  <c r="X679" i="17"/>
  <c r="AF678" i="17"/>
  <c r="AE678" i="17"/>
  <c r="AD678" i="17"/>
  <c r="AC678" i="17"/>
  <c r="AB678" i="17"/>
  <c r="AA678" i="17"/>
  <c r="Z678" i="17"/>
  <c r="Y678" i="17"/>
  <c r="X678" i="17"/>
  <c r="AF677" i="17"/>
  <c r="AE677" i="17"/>
  <c r="AD677" i="17"/>
  <c r="AC677" i="17"/>
  <c r="AB677" i="17"/>
  <c r="AA677" i="17"/>
  <c r="Z677" i="17"/>
  <c r="Y677" i="17"/>
  <c r="X677" i="17"/>
  <c r="AF676" i="17"/>
  <c r="AE676" i="17"/>
  <c r="AD676" i="17"/>
  <c r="AC676" i="17"/>
  <c r="AB676" i="17"/>
  <c r="AA676" i="17"/>
  <c r="Z676" i="17"/>
  <c r="Y676" i="17"/>
  <c r="X676" i="17"/>
  <c r="AF675" i="17"/>
  <c r="AE675" i="17"/>
  <c r="AD675" i="17"/>
  <c r="AC675" i="17"/>
  <c r="AB675" i="17"/>
  <c r="AA675" i="17"/>
  <c r="Z675" i="17"/>
  <c r="Y675" i="17"/>
  <c r="X675" i="17"/>
  <c r="AF674" i="17"/>
  <c r="AE674" i="17"/>
  <c r="AD674" i="17"/>
  <c r="AC674" i="17"/>
  <c r="AB674" i="17"/>
  <c r="AA674" i="17"/>
  <c r="Z674" i="17"/>
  <c r="Y674" i="17"/>
  <c r="X674" i="17"/>
  <c r="AF673" i="17"/>
  <c r="AE673" i="17"/>
  <c r="AD673" i="17"/>
  <c r="AC673" i="17"/>
  <c r="AB673" i="17"/>
  <c r="AA673" i="17"/>
  <c r="Z673" i="17"/>
  <c r="Y673" i="17"/>
  <c r="X673" i="17"/>
  <c r="AF672" i="17"/>
  <c r="AE672" i="17"/>
  <c r="AD672" i="17"/>
  <c r="AC672" i="17"/>
  <c r="AB672" i="17"/>
  <c r="AA672" i="17"/>
  <c r="Z672" i="17"/>
  <c r="Y672" i="17"/>
  <c r="X672" i="17"/>
  <c r="AF671" i="17"/>
  <c r="AE671" i="17"/>
  <c r="AD671" i="17"/>
  <c r="AC671" i="17"/>
  <c r="AB671" i="17"/>
  <c r="AA671" i="17"/>
  <c r="Z671" i="17"/>
  <c r="Y671" i="17"/>
  <c r="X671" i="17"/>
  <c r="AF670" i="17"/>
  <c r="AE670" i="17"/>
  <c r="AD670" i="17"/>
  <c r="AC670" i="17"/>
  <c r="AB670" i="17"/>
  <c r="AA670" i="17"/>
  <c r="Z670" i="17"/>
  <c r="Y670" i="17"/>
  <c r="X670" i="17"/>
  <c r="AF669" i="17"/>
  <c r="AE669" i="17"/>
  <c r="AD669" i="17"/>
  <c r="AC669" i="17"/>
  <c r="AB669" i="17"/>
  <c r="AA669" i="17"/>
  <c r="Z669" i="17"/>
  <c r="Y669" i="17"/>
  <c r="X669" i="17"/>
  <c r="AF668" i="17"/>
  <c r="AE668" i="17"/>
  <c r="AD668" i="17"/>
  <c r="AC668" i="17"/>
  <c r="AB668" i="17"/>
  <c r="AA668" i="17"/>
  <c r="Z668" i="17"/>
  <c r="Y668" i="17"/>
  <c r="X668" i="17"/>
  <c r="AF667" i="17"/>
  <c r="AE667" i="17"/>
  <c r="AD667" i="17"/>
  <c r="AC667" i="17"/>
  <c r="AB667" i="17"/>
  <c r="AA667" i="17"/>
  <c r="Z667" i="17"/>
  <c r="Y667" i="17"/>
  <c r="X667" i="17"/>
  <c r="AF666" i="17"/>
  <c r="AE666" i="17"/>
  <c r="AD666" i="17"/>
  <c r="AC666" i="17"/>
  <c r="AB666" i="17"/>
  <c r="AA666" i="17"/>
  <c r="Z666" i="17"/>
  <c r="Y666" i="17"/>
  <c r="X666" i="17"/>
  <c r="AF665" i="17"/>
  <c r="AE665" i="17"/>
  <c r="AD665" i="17"/>
  <c r="AC665" i="17"/>
  <c r="AB665" i="17"/>
  <c r="AA665" i="17"/>
  <c r="Z665" i="17"/>
  <c r="Y665" i="17"/>
  <c r="X665" i="17"/>
  <c r="AF664" i="17"/>
  <c r="AE664" i="17"/>
  <c r="AD664" i="17"/>
  <c r="AC664" i="17"/>
  <c r="AB664" i="17"/>
  <c r="AA664" i="17"/>
  <c r="Z664" i="17"/>
  <c r="Y664" i="17"/>
  <c r="X664" i="17"/>
  <c r="AF663" i="17"/>
  <c r="AE663" i="17"/>
  <c r="AD663" i="17"/>
  <c r="AC663" i="17"/>
  <c r="AB663" i="17"/>
  <c r="AA663" i="17"/>
  <c r="Z663" i="17"/>
  <c r="Y663" i="17"/>
  <c r="X663" i="17"/>
  <c r="AF662" i="17"/>
  <c r="AE662" i="17"/>
  <c r="AD662" i="17"/>
  <c r="AC662" i="17"/>
  <c r="AB662" i="17"/>
  <c r="AA662" i="17"/>
  <c r="Z662" i="17"/>
  <c r="Y662" i="17"/>
  <c r="X662" i="17"/>
  <c r="AF661" i="17"/>
  <c r="AE661" i="17"/>
  <c r="AD661" i="17"/>
  <c r="AC661" i="17"/>
  <c r="AB661" i="17"/>
  <c r="AA661" i="17"/>
  <c r="Z661" i="17"/>
  <c r="Y661" i="17"/>
  <c r="X661" i="17"/>
  <c r="AF660" i="17"/>
  <c r="AE660" i="17"/>
  <c r="AD660" i="17"/>
  <c r="AC660" i="17"/>
  <c r="AB660" i="17"/>
  <c r="AA660" i="17"/>
  <c r="Z660" i="17"/>
  <c r="Y660" i="17"/>
  <c r="X660" i="17"/>
  <c r="AF659" i="17"/>
  <c r="AE659" i="17"/>
  <c r="AD659" i="17"/>
  <c r="AC659" i="17"/>
  <c r="AB659" i="17"/>
  <c r="AA659" i="17"/>
  <c r="Z659" i="17"/>
  <c r="Y659" i="17"/>
  <c r="X659" i="17"/>
  <c r="AF658" i="17"/>
  <c r="AE658" i="17"/>
  <c r="AD658" i="17"/>
  <c r="AC658" i="17"/>
  <c r="AB658" i="17"/>
  <c r="AA658" i="17"/>
  <c r="Z658" i="17"/>
  <c r="Y658" i="17"/>
  <c r="X658" i="17"/>
  <c r="AF657" i="17"/>
  <c r="AE657" i="17"/>
  <c r="AD657" i="17"/>
  <c r="AC657" i="17"/>
  <c r="AB657" i="17"/>
  <c r="AA657" i="17"/>
  <c r="Z657" i="17"/>
  <c r="Y657" i="17"/>
  <c r="X657" i="17"/>
  <c r="AF656" i="17"/>
  <c r="AE656" i="17"/>
  <c r="AD656" i="17"/>
  <c r="AC656" i="17"/>
  <c r="AB656" i="17"/>
  <c r="AA656" i="17"/>
  <c r="Z656" i="17"/>
  <c r="Y656" i="17"/>
  <c r="X656" i="17"/>
  <c r="AF655" i="17"/>
  <c r="AE655" i="17"/>
  <c r="AD655" i="17"/>
  <c r="AC655" i="17"/>
  <c r="AB655" i="17"/>
  <c r="AA655" i="17"/>
  <c r="Z655" i="17"/>
  <c r="Y655" i="17"/>
  <c r="X655" i="17"/>
  <c r="AF654" i="17"/>
  <c r="AE654" i="17"/>
  <c r="AD654" i="17"/>
  <c r="AC654" i="17"/>
  <c r="AB654" i="17"/>
  <c r="AA654" i="17"/>
  <c r="Z654" i="17"/>
  <c r="Y654" i="17"/>
  <c r="X654" i="17"/>
  <c r="AF653" i="17"/>
  <c r="AE653" i="17"/>
  <c r="AD653" i="17"/>
  <c r="AC653" i="17"/>
  <c r="AB653" i="17"/>
  <c r="AA653" i="17"/>
  <c r="Z653" i="17"/>
  <c r="Y653" i="17"/>
  <c r="X653" i="17"/>
  <c r="AF652" i="17"/>
  <c r="AE652" i="17"/>
  <c r="AD652" i="17"/>
  <c r="AC652" i="17"/>
  <c r="AB652" i="17"/>
  <c r="AA652" i="17"/>
  <c r="Z652" i="17"/>
  <c r="Y652" i="17"/>
  <c r="X652" i="17"/>
  <c r="AF651" i="17"/>
  <c r="AE651" i="17"/>
  <c r="AD651" i="17"/>
  <c r="AC651" i="17"/>
  <c r="AB651" i="17"/>
  <c r="AA651" i="17"/>
  <c r="Z651" i="17"/>
  <c r="Y651" i="17"/>
  <c r="X651" i="17"/>
  <c r="AF650" i="17"/>
  <c r="AE650" i="17"/>
  <c r="AD650" i="17"/>
  <c r="AC650" i="17"/>
  <c r="AB650" i="17"/>
  <c r="AA650" i="17"/>
  <c r="Z650" i="17"/>
  <c r="Y650" i="17"/>
  <c r="X650" i="17"/>
  <c r="AF649" i="17"/>
  <c r="AE649" i="17"/>
  <c r="AD649" i="17"/>
  <c r="AC649" i="17"/>
  <c r="AB649" i="17"/>
  <c r="AA649" i="17"/>
  <c r="Z649" i="17"/>
  <c r="Y649" i="17"/>
  <c r="X649" i="17"/>
  <c r="AF648" i="17"/>
  <c r="AE648" i="17"/>
  <c r="AD648" i="17"/>
  <c r="AC648" i="17"/>
  <c r="AB648" i="17"/>
  <c r="AA648" i="17"/>
  <c r="Z648" i="17"/>
  <c r="Y648" i="17"/>
  <c r="X648" i="17"/>
  <c r="AF647" i="17"/>
  <c r="AE647" i="17"/>
  <c r="AD647" i="17"/>
  <c r="AC647" i="17"/>
  <c r="AB647" i="17"/>
  <c r="AA647" i="17"/>
  <c r="Z647" i="17"/>
  <c r="Y647" i="17"/>
  <c r="X647" i="17"/>
  <c r="AF646" i="17"/>
  <c r="AE646" i="17"/>
  <c r="AD646" i="17"/>
  <c r="AC646" i="17"/>
  <c r="AB646" i="17"/>
  <c r="AA646" i="17"/>
  <c r="Z646" i="17"/>
  <c r="Y646" i="17"/>
  <c r="X646" i="17"/>
  <c r="AF645" i="17"/>
  <c r="AE645" i="17"/>
  <c r="AD645" i="17"/>
  <c r="AC645" i="17"/>
  <c r="AB645" i="17"/>
  <c r="AA645" i="17"/>
  <c r="Z645" i="17"/>
  <c r="Y645" i="17"/>
  <c r="X645" i="17"/>
  <c r="AF644" i="17"/>
  <c r="AE644" i="17"/>
  <c r="AD644" i="17"/>
  <c r="AC644" i="17"/>
  <c r="AB644" i="17"/>
  <c r="AA644" i="17"/>
  <c r="Z644" i="17"/>
  <c r="Y644" i="17"/>
  <c r="X644" i="17"/>
  <c r="AF643" i="17"/>
  <c r="AE643" i="17"/>
  <c r="AD643" i="17"/>
  <c r="AC643" i="17"/>
  <c r="AB643" i="17"/>
  <c r="AA643" i="17"/>
  <c r="Z643" i="17"/>
  <c r="Y643" i="17"/>
  <c r="X643" i="17"/>
  <c r="AF642" i="17"/>
  <c r="AE642" i="17"/>
  <c r="AD642" i="17"/>
  <c r="AC642" i="17"/>
  <c r="AB642" i="17"/>
  <c r="AA642" i="17"/>
  <c r="Z642" i="17"/>
  <c r="Y642" i="17"/>
  <c r="X642" i="17"/>
  <c r="AF641" i="17"/>
  <c r="AE641" i="17"/>
  <c r="AD641" i="17"/>
  <c r="AC641" i="17"/>
  <c r="AB641" i="17"/>
  <c r="AA641" i="17"/>
  <c r="Z641" i="17"/>
  <c r="Y641" i="17"/>
  <c r="X641" i="17"/>
  <c r="AF640" i="17"/>
  <c r="AE640" i="17"/>
  <c r="AD640" i="17"/>
  <c r="AC640" i="17"/>
  <c r="AB640" i="17"/>
  <c r="AA640" i="17"/>
  <c r="Z640" i="17"/>
  <c r="Y640" i="17"/>
  <c r="X640" i="17"/>
  <c r="AF639" i="17"/>
  <c r="AE639" i="17"/>
  <c r="AD639" i="17"/>
  <c r="AC639" i="17"/>
  <c r="AB639" i="17"/>
  <c r="AA639" i="17"/>
  <c r="Z639" i="17"/>
  <c r="Y639" i="17"/>
  <c r="X639" i="17"/>
  <c r="AF638" i="17"/>
  <c r="AE638" i="17"/>
  <c r="AD638" i="17"/>
  <c r="AC638" i="17"/>
  <c r="AB638" i="17"/>
  <c r="AA638" i="17"/>
  <c r="Z638" i="17"/>
  <c r="Y638" i="17"/>
  <c r="X638" i="17"/>
  <c r="AF637" i="17"/>
  <c r="AE637" i="17"/>
  <c r="AD637" i="17"/>
  <c r="AC637" i="17"/>
  <c r="AB637" i="17"/>
  <c r="AA637" i="17"/>
  <c r="Z637" i="17"/>
  <c r="Y637" i="17"/>
  <c r="X637" i="17"/>
  <c r="AF636" i="17"/>
  <c r="AE636" i="17"/>
  <c r="AD636" i="17"/>
  <c r="AC636" i="17"/>
  <c r="AB636" i="17"/>
  <c r="AA636" i="17"/>
  <c r="Z636" i="17"/>
  <c r="Y636" i="17"/>
  <c r="X636" i="17"/>
  <c r="AF635" i="17"/>
  <c r="AE635" i="17"/>
  <c r="AD635" i="17"/>
  <c r="AC635" i="17"/>
  <c r="AB635" i="17"/>
  <c r="AA635" i="17"/>
  <c r="Z635" i="17"/>
  <c r="Y635" i="17"/>
  <c r="X635" i="17"/>
  <c r="AF634" i="17"/>
  <c r="AE634" i="17"/>
  <c r="AD634" i="17"/>
  <c r="AC634" i="17"/>
  <c r="AB634" i="17"/>
  <c r="AA634" i="17"/>
  <c r="Z634" i="17"/>
  <c r="Y634" i="17"/>
  <c r="X634" i="17"/>
  <c r="AF633" i="17"/>
  <c r="AE633" i="17"/>
  <c r="AD633" i="17"/>
  <c r="AC633" i="17"/>
  <c r="AB633" i="17"/>
  <c r="AA633" i="17"/>
  <c r="Z633" i="17"/>
  <c r="Y633" i="17"/>
  <c r="X633" i="17"/>
  <c r="AF632" i="17"/>
  <c r="AE632" i="17"/>
  <c r="AD632" i="17"/>
  <c r="AC632" i="17"/>
  <c r="AB632" i="17"/>
  <c r="AA632" i="17"/>
  <c r="Z632" i="17"/>
  <c r="Y632" i="17"/>
  <c r="X632" i="17"/>
  <c r="AF631" i="17"/>
  <c r="AE631" i="17"/>
  <c r="AD631" i="17"/>
  <c r="AC631" i="17"/>
  <c r="AB631" i="17"/>
  <c r="AA631" i="17"/>
  <c r="Z631" i="17"/>
  <c r="Y631" i="17"/>
  <c r="X631" i="17"/>
  <c r="AF630" i="17"/>
  <c r="AE630" i="17"/>
  <c r="AD630" i="17"/>
  <c r="AC630" i="17"/>
  <c r="AB630" i="17"/>
  <c r="AA630" i="17"/>
  <c r="Z630" i="17"/>
  <c r="Y630" i="17"/>
  <c r="X630" i="17"/>
  <c r="AF629" i="17"/>
  <c r="AE629" i="17"/>
  <c r="AD629" i="17"/>
  <c r="AC629" i="17"/>
  <c r="AB629" i="17"/>
  <c r="AA629" i="17"/>
  <c r="Z629" i="17"/>
  <c r="Y629" i="17"/>
  <c r="X629" i="17"/>
  <c r="AF628" i="17"/>
  <c r="AE628" i="17"/>
  <c r="AD628" i="17"/>
  <c r="AC628" i="17"/>
  <c r="AB628" i="17"/>
  <c r="AA628" i="17"/>
  <c r="Z628" i="17"/>
  <c r="Y628" i="17"/>
  <c r="X628" i="17"/>
  <c r="AF627" i="17"/>
  <c r="AE627" i="17"/>
  <c r="AD627" i="17"/>
  <c r="AC627" i="17"/>
  <c r="AB627" i="17"/>
  <c r="AA627" i="17"/>
  <c r="Z627" i="17"/>
  <c r="Y627" i="17"/>
  <c r="X627" i="17"/>
  <c r="AF626" i="17"/>
  <c r="AE626" i="17"/>
  <c r="AD626" i="17"/>
  <c r="AC626" i="17"/>
  <c r="AB626" i="17"/>
  <c r="AA626" i="17"/>
  <c r="Z626" i="17"/>
  <c r="Y626" i="17"/>
  <c r="X626" i="17"/>
  <c r="AF625" i="17"/>
  <c r="AE625" i="17"/>
  <c r="AD625" i="17"/>
  <c r="AC625" i="17"/>
  <c r="AB625" i="17"/>
  <c r="AA625" i="17"/>
  <c r="Z625" i="17"/>
  <c r="Y625" i="17"/>
  <c r="X625" i="17"/>
  <c r="AF624" i="17"/>
  <c r="AE624" i="17"/>
  <c r="AD624" i="17"/>
  <c r="AC624" i="17"/>
  <c r="AB624" i="17"/>
  <c r="AA624" i="17"/>
  <c r="Z624" i="17"/>
  <c r="Y624" i="17"/>
  <c r="X624" i="17"/>
  <c r="AF623" i="17"/>
  <c r="AE623" i="17"/>
  <c r="AD623" i="17"/>
  <c r="AC623" i="17"/>
  <c r="AB623" i="17"/>
  <c r="AA623" i="17"/>
  <c r="Z623" i="17"/>
  <c r="Y623" i="17"/>
  <c r="X623" i="17"/>
  <c r="AF622" i="17"/>
  <c r="AE622" i="17"/>
  <c r="AD622" i="17"/>
  <c r="AC622" i="17"/>
  <c r="AB622" i="17"/>
  <c r="AA622" i="17"/>
  <c r="Z622" i="17"/>
  <c r="Y622" i="17"/>
  <c r="X622" i="17"/>
  <c r="AF621" i="17"/>
  <c r="AE621" i="17"/>
  <c r="AD621" i="17"/>
  <c r="AC621" i="17"/>
  <c r="AB621" i="17"/>
  <c r="AA621" i="17"/>
  <c r="Z621" i="17"/>
  <c r="Y621" i="17"/>
  <c r="X621" i="17"/>
  <c r="AF620" i="17"/>
  <c r="AE620" i="17"/>
  <c r="AD620" i="17"/>
  <c r="AC620" i="17"/>
  <c r="AB620" i="17"/>
  <c r="AA620" i="17"/>
  <c r="Z620" i="17"/>
  <c r="Y620" i="17"/>
  <c r="X620" i="17"/>
  <c r="AF619" i="17"/>
  <c r="AE619" i="17"/>
  <c r="AD619" i="17"/>
  <c r="AC619" i="17"/>
  <c r="AB619" i="17"/>
  <c r="AA619" i="17"/>
  <c r="Z619" i="17"/>
  <c r="Y619" i="17"/>
  <c r="X619" i="17"/>
  <c r="AF618" i="17"/>
  <c r="AE618" i="17"/>
  <c r="AD618" i="17"/>
  <c r="AC618" i="17"/>
  <c r="AB618" i="17"/>
  <c r="AA618" i="17"/>
  <c r="Z618" i="17"/>
  <c r="Y618" i="17"/>
  <c r="X618" i="17"/>
  <c r="AF617" i="17"/>
  <c r="AE617" i="17"/>
  <c r="AD617" i="17"/>
  <c r="AC617" i="17"/>
  <c r="AB617" i="17"/>
  <c r="AA617" i="17"/>
  <c r="Z617" i="17"/>
  <c r="Y617" i="17"/>
  <c r="X617" i="17"/>
  <c r="AF616" i="17"/>
  <c r="AE616" i="17"/>
  <c r="AD616" i="17"/>
  <c r="AC616" i="17"/>
  <c r="AB616" i="17"/>
  <c r="AA616" i="17"/>
  <c r="Z616" i="17"/>
  <c r="Y616" i="17"/>
  <c r="X616" i="17"/>
  <c r="AF615" i="17"/>
  <c r="AE615" i="17"/>
  <c r="AD615" i="17"/>
  <c r="AC615" i="17"/>
  <c r="AB615" i="17"/>
  <c r="AA615" i="17"/>
  <c r="Z615" i="17"/>
  <c r="Y615" i="17"/>
  <c r="X615" i="17"/>
  <c r="AF614" i="17"/>
  <c r="AE614" i="17"/>
  <c r="AD614" i="17"/>
  <c r="AC614" i="17"/>
  <c r="AB614" i="17"/>
  <c r="AA614" i="17"/>
  <c r="Z614" i="17"/>
  <c r="Y614" i="17"/>
  <c r="X614" i="17"/>
  <c r="AF613" i="17"/>
  <c r="AE613" i="17"/>
  <c r="AD613" i="17"/>
  <c r="AC613" i="17"/>
  <c r="AB613" i="17"/>
  <c r="AA613" i="17"/>
  <c r="Z613" i="17"/>
  <c r="Y613" i="17"/>
  <c r="X613" i="17"/>
  <c r="AF612" i="17"/>
  <c r="AE612" i="17"/>
  <c r="AD612" i="17"/>
  <c r="AC612" i="17"/>
  <c r="AB612" i="17"/>
  <c r="AA612" i="17"/>
  <c r="Z612" i="17"/>
  <c r="Y612" i="17"/>
  <c r="X612" i="17"/>
  <c r="AF611" i="17"/>
  <c r="AE611" i="17"/>
  <c r="AD611" i="17"/>
  <c r="AC611" i="17"/>
  <c r="AB611" i="17"/>
  <c r="AA611" i="17"/>
  <c r="Z611" i="17"/>
  <c r="Y611" i="17"/>
  <c r="X611" i="17"/>
  <c r="AF610" i="17"/>
  <c r="AE610" i="17"/>
  <c r="AD610" i="17"/>
  <c r="AC610" i="17"/>
  <c r="AB610" i="17"/>
  <c r="AA610" i="17"/>
  <c r="Z610" i="17"/>
  <c r="Y610" i="17"/>
  <c r="X610" i="17"/>
  <c r="AF609" i="17"/>
  <c r="AE609" i="17"/>
  <c r="AD609" i="17"/>
  <c r="AC609" i="17"/>
  <c r="AB609" i="17"/>
  <c r="AA609" i="17"/>
  <c r="Z609" i="17"/>
  <c r="Y609" i="17"/>
  <c r="X609" i="17"/>
  <c r="AF608" i="17"/>
  <c r="AE608" i="17"/>
  <c r="AD608" i="17"/>
  <c r="AC608" i="17"/>
  <c r="AB608" i="17"/>
  <c r="AA608" i="17"/>
  <c r="Z608" i="17"/>
  <c r="Y608" i="17"/>
  <c r="X608" i="17"/>
  <c r="AF607" i="17"/>
  <c r="AE607" i="17"/>
  <c r="AD607" i="17"/>
  <c r="AC607" i="17"/>
  <c r="AB607" i="17"/>
  <c r="AA607" i="17"/>
  <c r="Z607" i="17"/>
  <c r="Y607" i="17"/>
  <c r="X607" i="17"/>
  <c r="AF606" i="17"/>
  <c r="AE606" i="17"/>
  <c r="AD606" i="17"/>
  <c r="AC606" i="17"/>
  <c r="AB606" i="17"/>
  <c r="AA606" i="17"/>
  <c r="Z606" i="17"/>
  <c r="Y606" i="17"/>
  <c r="X606" i="17"/>
  <c r="AF605" i="17"/>
  <c r="AE605" i="17"/>
  <c r="AD605" i="17"/>
  <c r="AC605" i="17"/>
  <c r="AB605" i="17"/>
  <c r="AA605" i="17"/>
  <c r="Z605" i="17"/>
  <c r="Y605" i="17"/>
  <c r="X605" i="17"/>
  <c r="AF604" i="17"/>
  <c r="AE604" i="17"/>
  <c r="AD604" i="17"/>
  <c r="AC604" i="17"/>
  <c r="AB604" i="17"/>
  <c r="AA604" i="17"/>
  <c r="Z604" i="17"/>
  <c r="Y604" i="17"/>
  <c r="X604" i="17"/>
  <c r="AF603" i="17"/>
  <c r="AE603" i="17"/>
  <c r="AD603" i="17"/>
  <c r="AC603" i="17"/>
  <c r="AB603" i="17"/>
  <c r="AA603" i="17"/>
  <c r="Z603" i="17"/>
  <c r="Y603" i="17"/>
  <c r="X603" i="17"/>
  <c r="AF602" i="17"/>
  <c r="AE602" i="17"/>
  <c r="AD602" i="17"/>
  <c r="AC602" i="17"/>
  <c r="AB602" i="17"/>
  <c r="AA602" i="17"/>
  <c r="Z602" i="17"/>
  <c r="Y602" i="17"/>
  <c r="X602" i="17"/>
  <c r="AF601" i="17"/>
  <c r="AE601" i="17"/>
  <c r="AD601" i="17"/>
  <c r="AC601" i="17"/>
  <c r="AB601" i="17"/>
  <c r="AA601" i="17"/>
  <c r="Z601" i="17"/>
  <c r="Y601" i="17"/>
  <c r="X601" i="17"/>
  <c r="AF600" i="17"/>
  <c r="AE600" i="17"/>
  <c r="AD600" i="17"/>
  <c r="AC600" i="17"/>
  <c r="AB600" i="17"/>
  <c r="AA600" i="17"/>
  <c r="Z600" i="17"/>
  <c r="Y600" i="17"/>
  <c r="X600" i="17"/>
  <c r="AF599" i="17"/>
  <c r="AE599" i="17"/>
  <c r="AD599" i="17"/>
  <c r="AC599" i="17"/>
  <c r="AB599" i="17"/>
  <c r="AA599" i="17"/>
  <c r="Z599" i="17"/>
  <c r="Y599" i="17"/>
  <c r="X599" i="17"/>
  <c r="AF598" i="17"/>
  <c r="AE598" i="17"/>
  <c r="AD598" i="17"/>
  <c r="AC598" i="17"/>
  <c r="AB598" i="17"/>
  <c r="AA598" i="17"/>
  <c r="Z598" i="17"/>
  <c r="Y598" i="17"/>
  <c r="X598" i="17"/>
  <c r="AF597" i="17"/>
  <c r="AE597" i="17"/>
  <c r="AD597" i="17"/>
  <c r="AC597" i="17"/>
  <c r="AB597" i="17"/>
  <c r="AA597" i="17"/>
  <c r="Z597" i="17"/>
  <c r="Y597" i="17"/>
  <c r="X597" i="17"/>
  <c r="AF596" i="17"/>
  <c r="AE596" i="17"/>
  <c r="AD596" i="17"/>
  <c r="AC596" i="17"/>
  <c r="AB596" i="17"/>
  <c r="AA596" i="17"/>
  <c r="Z596" i="17"/>
  <c r="Y596" i="17"/>
  <c r="X596" i="17"/>
  <c r="AF595" i="17"/>
  <c r="AE595" i="17"/>
  <c r="AD595" i="17"/>
  <c r="AC595" i="17"/>
  <c r="AB595" i="17"/>
  <c r="AA595" i="17"/>
  <c r="Z595" i="17"/>
  <c r="Y595" i="17"/>
  <c r="X595" i="17"/>
  <c r="AF594" i="17"/>
  <c r="AE594" i="17"/>
  <c r="AD594" i="17"/>
  <c r="AC594" i="17"/>
  <c r="AB594" i="17"/>
  <c r="AA594" i="17"/>
  <c r="Z594" i="17"/>
  <c r="Y594" i="17"/>
  <c r="X594" i="17"/>
  <c r="AF593" i="17"/>
  <c r="AE593" i="17"/>
  <c r="AD593" i="17"/>
  <c r="AC593" i="17"/>
  <c r="AB593" i="17"/>
  <c r="AA593" i="17"/>
  <c r="Z593" i="17"/>
  <c r="Y593" i="17"/>
  <c r="X593" i="17"/>
  <c r="AF592" i="17"/>
  <c r="AE592" i="17"/>
  <c r="AD592" i="17"/>
  <c r="AC592" i="17"/>
  <c r="AB592" i="17"/>
  <c r="AA592" i="17"/>
  <c r="Z592" i="17"/>
  <c r="Y592" i="17"/>
  <c r="X592" i="17"/>
  <c r="AF591" i="17"/>
  <c r="AE591" i="17"/>
  <c r="AD591" i="17"/>
  <c r="AC591" i="17"/>
  <c r="AB591" i="17"/>
  <c r="AA591" i="17"/>
  <c r="Z591" i="17"/>
  <c r="Y591" i="17"/>
  <c r="X591" i="17"/>
  <c r="AF590" i="17"/>
  <c r="AE590" i="17"/>
  <c r="AD590" i="17"/>
  <c r="AC590" i="17"/>
  <c r="AB590" i="17"/>
  <c r="AA590" i="17"/>
  <c r="Z590" i="17"/>
  <c r="Y590" i="17"/>
  <c r="X590" i="17"/>
  <c r="AF589" i="17"/>
  <c r="AE589" i="17"/>
  <c r="AD589" i="17"/>
  <c r="AC589" i="17"/>
  <c r="AB589" i="17"/>
  <c r="AA589" i="17"/>
  <c r="Z589" i="17"/>
  <c r="Y589" i="17"/>
  <c r="X589" i="17"/>
  <c r="AF588" i="17"/>
  <c r="AE588" i="17"/>
  <c r="AD588" i="17"/>
  <c r="AC588" i="17"/>
  <c r="AB588" i="17"/>
  <c r="AA588" i="17"/>
  <c r="Z588" i="17"/>
  <c r="Y588" i="17"/>
  <c r="X588" i="17"/>
  <c r="AF587" i="17"/>
  <c r="AE587" i="17"/>
  <c r="AD587" i="17"/>
  <c r="AC587" i="17"/>
  <c r="AB587" i="17"/>
  <c r="AA587" i="17"/>
  <c r="Z587" i="17"/>
  <c r="Y587" i="17"/>
  <c r="X587" i="17"/>
  <c r="AF586" i="17"/>
  <c r="AE586" i="17"/>
  <c r="AD586" i="17"/>
  <c r="AC586" i="17"/>
  <c r="AB586" i="17"/>
  <c r="AA586" i="17"/>
  <c r="Z586" i="17"/>
  <c r="Y586" i="17"/>
  <c r="X586" i="17"/>
  <c r="AF585" i="17"/>
  <c r="AE585" i="17"/>
  <c r="AD585" i="17"/>
  <c r="AC585" i="17"/>
  <c r="AB585" i="17"/>
  <c r="AA585" i="17"/>
  <c r="Z585" i="17"/>
  <c r="Y585" i="17"/>
  <c r="X585" i="17"/>
  <c r="AF584" i="17"/>
  <c r="AE584" i="17"/>
  <c r="AD584" i="17"/>
  <c r="AC584" i="17"/>
  <c r="AB584" i="17"/>
  <c r="AA584" i="17"/>
  <c r="Z584" i="17"/>
  <c r="Y584" i="17"/>
  <c r="X584" i="17"/>
  <c r="AF583" i="17"/>
  <c r="AE583" i="17"/>
  <c r="AD583" i="17"/>
  <c r="AC583" i="17"/>
  <c r="AB583" i="17"/>
  <c r="AA583" i="17"/>
  <c r="Z583" i="17"/>
  <c r="Y583" i="17"/>
  <c r="X583" i="17"/>
  <c r="AF582" i="17"/>
  <c r="AE582" i="17"/>
  <c r="AD582" i="17"/>
  <c r="AC582" i="17"/>
  <c r="AB582" i="17"/>
  <c r="AA582" i="17"/>
  <c r="Z582" i="17"/>
  <c r="Y582" i="17"/>
  <c r="X582" i="17"/>
  <c r="AF581" i="17"/>
  <c r="AE581" i="17"/>
  <c r="AD581" i="17"/>
  <c r="AC581" i="17"/>
  <c r="AB581" i="17"/>
  <c r="AA581" i="17"/>
  <c r="Z581" i="17"/>
  <c r="Y581" i="17"/>
  <c r="X581" i="17"/>
  <c r="AF580" i="17"/>
  <c r="AE580" i="17"/>
  <c r="AD580" i="17"/>
  <c r="AC580" i="17"/>
  <c r="AB580" i="17"/>
  <c r="AA580" i="17"/>
  <c r="Z580" i="17"/>
  <c r="Y580" i="17"/>
  <c r="X580" i="17"/>
  <c r="AF579" i="17"/>
  <c r="AE579" i="17"/>
  <c r="AD579" i="17"/>
  <c r="AC579" i="17"/>
  <c r="AB579" i="17"/>
  <c r="AA579" i="17"/>
  <c r="Z579" i="17"/>
  <c r="Y579" i="17"/>
  <c r="X579" i="17"/>
  <c r="AF578" i="17"/>
  <c r="AE578" i="17"/>
  <c r="AD578" i="17"/>
  <c r="AC578" i="17"/>
  <c r="AB578" i="17"/>
  <c r="AA578" i="17"/>
  <c r="Z578" i="17"/>
  <c r="Y578" i="17"/>
  <c r="X578" i="17"/>
  <c r="AF577" i="17"/>
  <c r="AE577" i="17"/>
  <c r="AD577" i="17"/>
  <c r="AC577" i="17"/>
  <c r="AB577" i="17"/>
  <c r="AA577" i="17"/>
  <c r="Z577" i="17"/>
  <c r="Y577" i="17"/>
  <c r="X577" i="17"/>
  <c r="AF576" i="17"/>
  <c r="AE576" i="17"/>
  <c r="AD576" i="17"/>
  <c r="AC576" i="17"/>
  <c r="AB576" i="17"/>
  <c r="AA576" i="17"/>
  <c r="Z576" i="17"/>
  <c r="Y576" i="17"/>
  <c r="X576" i="17"/>
  <c r="AF575" i="17"/>
  <c r="AE575" i="17"/>
  <c r="AD575" i="17"/>
  <c r="AC575" i="17"/>
  <c r="AB575" i="17"/>
  <c r="AA575" i="17"/>
  <c r="Z575" i="17"/>
  <c r="Y575" i="17"/>
  <c r="X575" i="17"/>
  <c r="AF574" i="17"/>
  <c r="AE574" i="17"/>
  <c r="AD574" i="17"/>
  <c r="AC574" i="17"/>
  <c r="AB574" i="17"/>
  <c r="AA574" i="17"/>
  <c r="Z574" i="17"/>
  <c r="Y574" i="17"/>
  <c r="X574" i="17"/>
  <c r="AF573" i="17"/>
  <c r="AE573" i="17"/>
  <c r="AD573" i="17"/>
  <c r="AC573" i="17"/>
  <c r="AB573" i="17"/>
  <c r="AA573" i="17"/>
  <c r="Z573" i="17"/>
  <c r="Y573" i="17"/>
  <c r="X573" i="17"/>
  <c r="AF572" i="17"/>
  <c r="AE572" i="17"/>
  <c r="AD572" i="17"/>
  <c r="AC572" i="17"/>
  <c r="AB572" i="17"/>
  <c r="AA572" i="17"/>
  <c r="Z572" i="17"/>
  <c r="Y572" i="17"/>
  <c r="X572" i="17"/>
  <c r="AF571" i="17"/>
  <c r="AE571" i="17"/>
  <c r="AD571" i="17"/>
  <c r="AC571" i="17"/>
  <c r="AB571" i="17"/>
  <c r="AA571" i="17"/>
  <c r="Z571" i="17"/>
  <c r="Y571" i="17"/>
  <c r="X571" i="17"/>
  <c r="AF570" i="17"/>
  <c r="AE570" i="17"/>
  <c r="AD570" i="17"/>
  <c r="AC570" i="17"/>
  <c r="AB570" i="17"/>
  <c r="AA570" i="17"/>
  <c r="Z570" i="17"/>
  <c r="Y570" i="17"/>
  <c r="X570" i="17"/>
  <c r="AF569" i="17"/>
  <c r="AE569" i="17"/>
  <c r="AD569" i="17"/>
  <c r="AC569" i="17"/>
  <c r="AB569" i="17"/>
  <c r="AA569" i="17"/>
  <c r="Z569" i="17"/>
  <c r="Y569" i="17"/>
  <c r="X569" i="17"/>
  <c r="AF568" i="17"/>
  <c r="AE568" i="17"/>
  <c r="AD568" i="17"/>
  <c r="AC568" i="17"/>
  <c r="AB568" i="17"/>
  <c r="AA568" i="17"/>
  <c r="Z568" i="17"/>
  <c r="Y568" i="17"/>
  <c r="X568" i="17"/>
  <c r="AF567" i="17"/>
  <c r="AE567" i="17"/>
  <c r="AD567" i="17"/>
  <c r="AC567" i="17"/>
  <c r="AB567" i="17"/>
  <c r="AA567" i="17"/>
  <c r="Z567" i="17"/>
  <c r="Y567" i="17"/>
  <c r="X567" i="17"/>
  <c r="AF566" i="17"/>
  <c r="AE566" i="17"/>
  <c r="AD566" i="17"/>
  <c r="AC566" i="17"/>
  <c r="AB566" i="17"/>
  <c r="AA566" i="17"/>
  <c r="Z566" i="17"/>
  <c r="Y566" i="17"/>
  <c r="X566" i="17"/>
  <c r="AF565" i="17"/>
  <c r="AE565" i="17"/>
  <c r="AD565" i="17"/>
  <c r="AC565" i="17"/>
  <c r="AB565" i="17"/>
  <c r="AA565" i="17"/>
  <c r="Z565" i="17"/>
  <c r="Y565" i="17"/>
  <c r="X565" i="17"/>
  <c r="AF564" i="17"/>
  <c r="AE564" i="17"/>
  <c r="AD564" i="17"/>
  <c r="AC564" i="17"/>
  <c r="AB564" i="17"/>
  <c r="AA564" i="17"/>
  <c r="Z564" i="17"/>
  <c r="Y564" i="17"/>
  <c r="X564" i="17"/>
  <c r="AF563" i="17"/>
  <c r="AE563" i="17"/>
  <c r="AD563" i="17"/>
  <c r="AC563" i="17"/>
  <c r="AB563" i="17"/>
  <c r="AA563" i="17"/>
  <c r="Z563" i="17"/>
  <c r="Y563" i="17"/>
  <c r="X563" i="17"/>
  <c r="AF562" i="17"/>
  <c r="AE562" i="17"/>
  <c r="AD562" i="17"/>
  <c r="AC562" i="17"/>
  <c r="AB562" i="17"/>
  <c r="AA562" i="17"/>
  <c r="Z562" i="17"/>
  <c r="Y562" i="17"/>
  <c r="X562" i="17"/>
  <c r="AF561" i="17"/>
  <c r="AE561" i="17"/>
  <c r="AD561" i="17"/>
  <c r="AC561" i="17"/>
  <c r="AB561" i="17"/>
  <c r="AA561" i="17"/>
  <c r="Z561" i="17"/>
  <c r="Y561" i="17"/>
  <c r="X561" i="17"/>
  <c r="AF560" i="17"/>
  <c r="AE560" i="17"/>
  <c r="AD560" i="17"/>
  <c r="AC560" i="17"/>
  <c r="AB560" i="17"/>
  <c r="AA560" i="17"/>
  <c r="Z560" i="17"/>
  <c r="Y560" i="17"/>
  <c r="X560" i="17"/>
  <c r="AF559" i="17"/>
  <c r="AE559" i="17"/>
  <c r="AD559" i="17"/>
  <c r="AC559" i="17"/>
  <c r="AB559" i="17"/>
  <c r="AA559" i="17"/>
  <c r="Z559" i="17"/>
  <c r="Y559" i="17"/>
  <c r="X559" i="17"/>
  <c r="AF558" i="17"/>
  <c r="AE558" i="17"/>
  <c r="AD558" i="17"/>
  <c r="AC558" i="17"/>
  <c r="AB558" i="17"/>
  <c r="AA558" i="17"/>
  <c r="Z558" i="17"/>
  <c r="Y558" i="17"/>
  <c r="X558" i="17"/>
  <c r="AF557" i="17"/>
  <c r="AE557" i="17"/>
  <c r="AD557" i="17"/>
  <c r="AC557" i="17"/>
  <c r="AB557" i="17"/>
  <c r="AA557" i="17"/>
  <c r="Z557" i="17"/>
  <c r="Y557" i="17"/>
  <c r="X557" i="17"/>
  <c r="AF556" i="17"/>
  <c r="AE556" i="17"/>
  <c r="AD556" i="17"/>
  <c r="AC556" i="17"/>
  <c r="AB556" i="17"/>
  <c r="AA556" i="17"/>
  <c r="Z556" i="17"/>
  <c r="Y556" i="17"/>
  <c r="X556" i="17"/>
  <c r="AF555" i="17"/>
  <c r="AE555" i="17"/>
  <c r="AD555" i="17"/>
  <c r="AC555" i="17"/>
  <c r="AB555" i="17"/>
  <c r="AA555" i="17"/>
  <c r="Z555" i="17"/>
  <c r="Y555" i="17"/>
  <c r="X555" i="17"/>
  <c r="AF554" i="17"/>
  <c r="AE554" i="17"/>
  <c r="AD554" i="17"/>
  <c r="AC554" i="17"/>
  <c r="AB554" i="17"/>
  <c r="AA554" i="17"/>
  <c r="Z554" i="17"/>
  <c r="Y554" i="17"/>
  <c r="X554" i="17"/>
  <c r="AF553" i="17"/>
  <c r="AE553" i="17"/>
  <c r="AD553" i="17"/>
  <c r="AC553" i="17"/>
  <c r="AB553" i="17"/>
  <c r="AA553" i="17"/>
  <c r="Z553" i="17"/>
  <c r="Y553" i="17"/>
  <c r="X553" i="17"/>
  <c r="AF552" i="17"/>
  <c r="AE552" i="17"/>
  <c r="AD552" i="17"/>
  <c r="AC552" i="17"/>
  <c r="AB552" i="17"/>
  <c r="AA552" i="17"/>
  <c r="Z552" i="17"/>
  <c r="Y552" i="17"/>
  <c r="X552" i="17"/>
  <c r="AF551" i="17"/>
  <c r="AE551" i="17"/>
  <c r="AD551" i="17"/>
  <c r="AC551" i="17"/>
  <c r="AB551" i="17"/>
  <c r="AA551" i="17"/>
  <c r="Z551" i="17"/>
  <c r="Y551" i="17"/>
  <c r="X551" i="17"/>
  <c r="AF550" i="17"/>
  <c r="AE550" i="17"/>
  <c r="AD550" i="17"/>
  <c r="AC550" i="17"/>
  <c r="AB550" i="17"/>
  <c r="AA550" i="17"/>
  <c r="Z550" i="17"/>
  <c r="Y550" i="17"/>
  <c r="X550" i="17"/>
  <c r="AF549" i="17"/>
  <c r="AE549" i="17"/>
  <c r="AD549" i="17"/>
  <c r="AC549" i="17"/>
  <c r="AB549" i="17"/>
  <c r="AA549" i="17"/>
  <c r="Z549" i="17"/>
  <c r="Y549" i="17"/>
  <c r="X549" i="17"/>
  <c r="AF548" i="17"/>
  <c r="AE548" i="17"/>
  <c r="AD548" i="17"/>
  <c r="AC548" i="17"/>
  <c r="AB548" i="17"/>
  <c r="AA548" i="17"/>
  <c r="Z548" i="17"/>
  <c r="Y548" i="17"/>
  <c r="X548" i="17"/>
  <c r="AF547" i="17"/>
  <c r="AE547" i="17"/>
  <c r="AD547" i="17"/>
  <c r="AC547" i="17"/>
  <c r="AB547" i="17"/>
  <c r="AA547" i="17"/>
  <c r="Z547" i="17"/>
  <c r="Y547" i="17"/>
  <c r="X547" i="17"/>
  <c r="AF546" i="17"/>
  <c r="AE546" i="17"/>
  <c r="AD546" i="17"/>
  <c r="AC546" i="17"/>
  <c r="AB546" i="17"/>
  <c r="AA546" i="17"/>
  <c r="Z546" i="17"/>
  <c r="Y546" i="17"/>
  <c r="X546" i="17"/>
  <c r="AF545" i="17"/>
  <c r="AE545" i="17"/>
  <c r="AD545" i="17"/>
  <c r="AC545" i="17"/>
  <c r="AB545" i="17"/>
  <c r="AA545" i="17"/>
  <c r="Z545" i="17"/>
  <c r="Y545" i="17"/>
  <c r="X545" i="17"/>
  <c r="AF544" i="17"/>
  <c r="AE544" i="17"/>
  <c r="AD544" i="17"/>
  <c r="AC544" i="17"/>
  <c r="AB544" i="17"/>
  <c r="AA544" i="17"/>
  <c r="Z544" i="17"/>
  <c r="Y544" i="17"/>
  <c r="X544" i="17"/>
  <c r="AF543" i="17"/>
  <c r="AE543" i="17"/>
  <c r="AD543" i="17"/>
  <c r="AC543" i="17"/>
  <c r="AB543" i="17"/>
  <c r="AA543" i="17"/>
  <c r="Z543" i="17"/>
  <c r="Y543" i="17"/>
  <c r="X543" i="17"/>
  <c r="AF542" i="17"/>
  <c r="AE542" i="17"/>
  <c r="AD542" i="17"/>
  <c r="AC542" i="17"/>
  <c r="AB542" i="17"/>
  <c r="AA542" i="17"/>
  <c r="Z542" i="17"/>
  <c r="Y542" i="17"/>
  <c r="X542" i="17"/>
  <c r="AF541" i="17"/>
  <c r="AE541" i="17"/>
  <c r="AD541" i="17"/>
  <c r="AC541" i="17"/>
  <c r="AB541" i="17"/>
  <c r="AA541" i="17"/>
  <c r="Z541" i="17"/>
  <c r="Y541" i="17"/>
  <c r="X541" i="17"/>
  <c r="AF540" i="17"/>
  <c r="AE540" i="17"/>
  <c r="AD540" i="17"/>
  <c r="AC540" i="17"/>
  <c r="AB540" i="17"/>
  <c r="AA540" i="17"/>
  <c r="Z540" i="17"/>
  <c r="Y540" i="17"/>
  <c r="X540" i="17"/>
  <c r="AF539" i="17"/>
  <c r="AE539" i="17"/>
  <c r="AD539" i="17"/>
  <c r="AC539" i="17"/>
  <c r="AB539" i="17"/>
  <c r="AA539" i="17"/>
  <c r="Z539" i="17"/>
  <c r="Y539" i="17"/>
  <c r="X539" i="17"/>
  <c r="AF538" i="17"/>
  <c r="AE538" i="17"/>
  <c r="AD538" i="17"/>
  <c r="AC538" i="17"/>
  <c r="AB538" i="17"/>
  <c r="AA538" i="17"/>
  <c r="Z538" i="17"/>
  <c r="Y538" i="17"/>
  <c r="X538" i="17"/>
  <c r="AF537" i="17"/>
  <c r="AE537" i="17"/>
  <c r="AD537" i="17"/>
  <c r="AC537" i="17"/>
  <c r="AB537" i="17"/>
  <c r="AA537" i="17"/>
  <c r="Z537" i="17"/>
  <c r="Y537" i="17"/>
  <c r="X537" i="17"/>
  <c r="AF536" i="17"/>
  <c r="AE536" i="17"/>
  <c r="AD536" i="17"/>
  <c r="AC536" i="17"/>
  <c r="AB536" i="17"/>
  <c r="AA536" i="17"/>
  <c r="Z536" i="17"/>
  <c r="Y536" i="17"/>
  <c r="X536" i="17"/>
  <c r="AF535" i="17"/>
  <c r="AE535" i="17"/>
  <c r="AD535" i="17"/>
  <c r="AC535" i="17"/>
  <c r="AB535" i="17"/>
  <c r="AA535" i="17"/>
  <c r="Z535" i="17"/>
  <c r="Y535" i="17"/>
  <c r="X535" i="17"/>
  <c r="AF534" i="17"/>
  <c r="AE534" i="17"/>
  <c r="AD534" i="17"/>
  <c r="AC534" i="17"/>
  <c r="AB534" i="17"/>
  <c r="AA534" i="17"/>
  <c r="Z534" i="17"/>
  <c r="Y534" i="17"/>
  <c r="X534" i="17"/>
  <c r="AF533" i="17"/>
  <c r="AE533" i="17"/>
  <c r="AD533" i="17"/>
  <c r="AC533" i="17"/>
  <c r="AB533" i="17"/>
  <c r="AA533" i="17"/>
  <c r="Z533" i="17"/>
  <c r="Y533" i="17"/>
  <c r="X533" i="17"/>
  <c r="AF532" i="17"/>
  <c r="AE532" i="17"/>
  <c r="AD532" i="17"/>
  <c r="AC532" i="17"/>
  <c r="AB532" i="17"/>
  <c r="AA532" i="17"/>
  <c r="Z532" i="17"/>
  <c r="Y532" i="17"/>
  <c r="X532" i="17"/>
  <c r="AF531" i="17"/>
  <c r="AE531" i="17"/>
  <c r="AD531" i="17"/>
  <c r="AC531" i="17"/>
  <c r="AB531" i="17"/>
  <c r="AA531" i="17"/>
  <c r="Z531" i="17"/>
  <c r="Y531" i="17"/>
  <c r="X531" i="17"/>
  <c r="AF530" i="17"/>
  <c r="AE530" i="17"/>
  <c r="AD530" i="17"/>
  <c r="AC530" i="17"/>
  <c r="AB530" i="17"/>
  <c r="AA530" i="17"/>
  <c r="Z530" i="17"/>
  <c r="Y530" i="17"/>
  <c r="X530" i="17"/>
  <c r="AF529" i="17"/>
  <c r="AE529" i="17"/>
  <c r="AD529" i="17"/>
  <c r="AC529" i="17"/>
  <c r="AB529" i="17"/>
  <c r="AA529" i="17"/>
  <c r="Z529" i="17"/>
  <c r="Y529" i="17"/>
  <c r="X529" i="17"/>
  <c r="AF528" i="17"/>
  <c r="AE528" i="17"/>
  <c r="AD528" i="17"/>
  <c r="AC528" i="17"/>
  <c r="AB528" i="17"/>
  <c r="AA528" i="17"/>
  <c r="Z528" i="17"/>
  <c r="Y528" i="17"/>
  <c r="X528" i="17"/>
  <c r="AF527" i="17"/>
  <c r="AE527" i="17"/>
  <c r="AD527" i="17"/>
  <c r="AC527" i="17"/>
  <c r="AB527" i="17"/>
  <c r="AA527" i="17"/>
  <c r="Z527" i="17"/>
  <c r="Y527" i="17"/>
  <c r="X527" i="17"/>
  <c r="AF526" i="17"/>
  <c r="AE526" i="17"/>
  <c r="AD526" i="17"/>
  <c r="AC526" i="17"/>
  <c r="AB526" i="17"/>
  <c r="AA526" i="17"/>
  <c r="Z526" i="17"/>
  <c r="Y526" i="17"/>
  <c r="X526" i="17"/>
  <c r="AF525" i="17"/>
  <c r="AE525" i="17"/>
  <c r="AD525" i="17"/>
  <c r="AC525" i="17"/>
  <c r="AB525" i="17"/>
  <c r="AA525" i="17"/>
  <c r="Z525" i="17"/>
  <c r="Y525" i="17"/>
  <c r="X525" i="17"/>
  <c r="AF524" i="17"/>
  <c r="AE524" i="17"/>
  <c r="AD524" i="17"/>
  <c r="AC524" i="17"/>
  <c r="AB524" i="17"/>
  <c r="AA524" i="17"/>
  <c r="Z524" i="17"/>
  <c r="Y524" i="17"/>
  <c r="X524" i="17"/>
  <c r="AF523" i="17"/>
  <c r="AE523" i="17"/>
  <c r="AD523" i="17"/>
  <c r="AC523" i="17"/>
  <c r="AB523" i="17"/>
  <c r="AA523" i="17"/>
  <c r="Z523" i="17"/>
  <c r="Y523" i="17"/>
  <c r="X523" i="17"/>
  <c r="AF522" i="17"/>
  <c r="AE522" i="17"/>
  <c r="AD522" i="17"/>
  <c r="AC522" i="17"/>
  <c r="AB522" i="17"/>
  <c r="AA522" i="17"/>
  <c r="Z522" i="17"/>
  <c r="Y522" i="17"/>
  <c r="X522" i="17"/>
  <c r="AF521" i="17"/>
  <c r="AE521" i="17"/>
  <c r="AD521" i="17"/>
  <c r="AC521" i="17"/>
  <c r="AB521" i="17"/>
  <c r="AA521" i="17"/>
  <c r="Z521" i="17"/>
  <c r="Y521" i="17"/>
  <c r="X521" i="17"/>
  <c r="AF520" i="17"/>
  <c r="AE520" i="17"/>
  <c r="AD520" i="17"/>
  <c r="AC520" i="17"/>
  <c r="AB520" i="17"/>
  <c r="AA520" i="17"/>
  <c r="Z520" i="17"/>
  <c r="Y520" i="17"/>
  <c r="X520" i="17"/>
  <c r="AF519" i="17"/>
  <c r="AE519" i="17"/>
  <c r="AD519" i="17"/>
  <c r="AC519" i="17"/>
  <c r="AB519" i="17"/>
  <c r="AA519" i="17"/>
  <c r="Z519" i="17"/>
  <c r="Y519" i="17"/>
  <c r="X519" i="17"/>
  <c r="AF518" i="17"/>
  <c r="AE518" i="17"/>
  <c r="AD518" i="17"/>
  <c r="AC518" i="17"/>
  <c r="AB518" i="17"/>
  <c r="AA518" i="17"/>
  <c r="Z518" i="17"/>
  <c r="Y518" i="17"/>
  <c r="X518" i="17"/>
  <c r="AF517" i="17"/>
  <c r="AE517" i="17"/>
  <c r="AD517" i="17"/>
  <c r="AC517" i="17"/>
  <c r="AB517" i="17"/>
  <c r="AA517" i="17"/>
  <c r="Z517" i="17"/>
  <c r="Y517" i="17"/>
  <c r="X517" i="17"/>
  <c r="AF516" i="17"/>
  <c r="AE516" i="17"/>
  <c r="AD516" i="17"/>
  <c r="AC516" i="17"/>
  <c r="AB516" i="17"/>
  <c r="AA516" i="17"/>
  <c r="Z516" i="17"/>
  <c r="Y516" i="17"/>
  <c r="X516" i="17"/>
  <c r="AF515" i="17"/>
  <c r="AE515" i="17"/>
  <c r="AD515" i="17"/>
  <c r="AC515" i="17"/>
  <c r="AB515" i="17"/>
  <c r="AA515" i="17"/>
  <c r="Z515" i="17"/>
  <c r="Y515" i="17"/>
  <c r="X515" i="17"/>
  <c r="AF514" i="17"/>
  <c r="AE514" i="17"/>
  <c r="AD514" i="17"/>
  <c r="AC514" i="17"/>
  <c r="AB514" i="17"/>
  <c r="AA514" i="17"/>
  <c r="Z514" i="17"/>
  <c r="Y514" i="17"/>
  <c r="X514" i="17"/>
  <c r="AF513" i="17"/>
  <c r="AE513" i="17"/>
  <c r="AD513" i="17"/>
  <c r="AC513" i="17"/>
  <c r="AB513" i="17"/>
  <c r="AA513" i="17"/>
  <c r="Z513" i="17"/>
  <c r="Y513" i="17"/>
  <c r="X513" i="17"/>
  <c r="AF512" i="17"/>
  <c r="AE512" i="17"/>
  <c r="AD512" i="17"/>
  <c r="AC512" i="17"/>
  <c r="AB512" i="17"/>
  <c r="AA512" i="17"/>
  <c r="Z512" i="17"/>
  <c r="Y512" i="17"/>
  <c r="X512" i="17"/>
  <c r="AF511" i="17"/>
  <c r="AE511" i="17"/>
  <c r="AD511" i="17"/>
  <c r="AC511" i="17"/>
  <c r="AB511" i="17"/>
  <c r="AA511" i="17"/>
  <c r="Z511" i="17"/>
  <c r="Y511" i="17"/>
  <c r="X511" i="17"/>
  <c r="AF510" i="17"/>
  <c r="AE510" i="17"/>
  <c r="AD510" i="17"/>
  <c r="AC510" i="17"/>
  <c r="AB510" i="17"/>
  <c r="AA510" i="17"/>
  <c r="Z510" i="17"/>
  <c r="Y510" i="17"/>
  <c r="X510" i="17"/>
  <c r="AF509" i="17"/>
  <c r="AE509" i="17"/>
  <c r="AD509" i="17"/>
  <c r="AC509" i="17"/>
  <c r="AB509" i="17"/>
  <c r="AA509" i="17"/>
  <c r="Z509" i="17"/>
  <c r="Y509" i="17"/>
  <c r="X509" i="17"/>
  <c r="AF508" i="17"/>
  <c r="AE508" i="17"/>
  <c r="AD508" i="17"/>
  <c r="AC508" i="17"/>
  <c r="AB508" i="17"/>
  <c r="AA508" i="17"/>
  <c r="Z508" i="17"/>
  <c r="Y508" i="17"/>
  <c r="X508" i="17"/>
  <c r="AF507" i="17"/>
  <c r="AE507" i="17"/>
  <c r="AD507" i="17"/>
  <c r="AC507" i="17"/>
  <c r="AB507" i="17"/>
  <c r="AA507" i="17"/>
  <c r="Z507" i="17"/>
  <c r="Y507" i="17"/>
  <c r="X507" i="17"/>
  <c r="AF506" i="17"/>
  <c r="AE506" i="17"/>
  <c r="AD506" i="17"/>
  <c r="AC506" i="17"/>
  <c r="AB506" i="17"/>
  <c r="AA506" i="17"/>
  <c r="Z506" i="17"/>
  <c r="Y506" i="17"/>
  <c r="X506" i="17"/>
  <c r="AF505" i="17"/>
  <c r="AE505" i="17"/>
  <c r="AD505" i="17"/>
  <c r="AC505" i="17"/>
  <c r="AB505" i="17"/>
  <c r="AA505" i="17"/>
  <c r="Z505" i="17"/>
  <c r="Y505" i="17"/>
  <c r="X505" i="17"/>
  <c r="AF504" i="17"/>
  <c r="AE504" i="17"/>
  <c r="AD504" i="17"/>
  <c r="AC504" i="17"/>
  <c r="AB504" i="17"/>
  <c r="AA504" i="17"/>
  <c r="Z504" i="17"/>
  <c r="Y504" i="17"/>
  <c r="X504" i="17"/>
  <c r="AF503" i="17"/>
  <c r="AE503" i="17"/>
  <c r="AD503" i="17"/>
  <c r="AC503" i="17"/>
  <c r="AB503" i="17"/>
  <c r="AA503" i="17"/>
  <c r="Z503" i="17"/>
  <c r="Y503" i="17"/>
  <c r="X503" i="17"/>
  <c r="AF502" i="17"/>
  <c r="AE502" i="17"/>
  <c r="AD502" i="17"/>
  <c r="AC502" i="17"/>
  <c r="AB502" i="17"/>
  <c r="AA502" i="17"/>
  <c r="Z502" i="17"/>
  <c r="Y502" i="17"/>
  <c r="X502" i="17"/>
  <c r="AF501" i="17"/>
  <c r="AE501" i="17"/>
  <c r="AD501" i="17"/>
  <c r="AC501" i="17"/>
  <c r="AB501" i="17"/>
  <c r="AA501" i="17"/>
  <c r="Z501" i="17"/>
  <c r="Y501" i="17"/>
  <c r="X501" i="17"/>
  <c r="AF500" i="17"/>
  <c r="AE500" i="17"/>
  <c r="AD500" i="17"/>
  <c r="AC500" i="17"/>
  <c r="AB500" i="17"/>
  <c r="AA500" i="17"/>
  <c r="Z500" i="17"/>
  <c r="Y500" i="17"/>
  <c r="X500" i="17"/>
  <c r="AF499" i="17"/>
  <c r="AE499" i="17"/>
  <c r="AD499" i="17"/>
  <c r="AC499" i="17"/>
  <c r="AB499" i="17"/>
  <c r="AA499" i="17"/>
  <c r="Z499" i="17"/>
  <c r="Y499" i="17"/>
  <c r="X499" i="17"/>
  <c r="AF498" i="17"/>
  <c r="AE498" i="17"/>
  <c r="AD498" i="17"/>
  <c r="AC498" i="17"/>
  <c r="AB498" i="17"/>
  <c r="AA498" i="17"/>
  <c r="Z498" i="17"/>
  <c r="Y498" i="17"/>
  <c r="X498" i="17"/>
  <c r="AF497" i="17"/>
  <c r="AE497" i="17"/>
  <c r="AD497" i="17"/>
  <c r="AC497" i="17"/>
  <c r="AB497" i="17"/>
  <c r="AA497" i="17"/>
  <c r="Z497" i="17"/>
  <c r="Y497" i="17"/>
  <c r="X497" i="17"/>
  <c r="AF496" i="17"/>
  <c r="AE496" i="17"/>
  <c r="AD496" i="17"/>
  <c r="AC496" i="17"/>
  <c r="AB496" i="17"/>
  <c r="AA496" i="17"/>
  <c r="Z496" i="17"/>
  <c r="Y496" i="17"/>
  <c r="X496" i="17"/>
  <c r="AF495" i="17"/>
  <c r="AE495" i="17"/>
  <c r="AD495" i="17"/>
  <c r="AC495" i="17"/>
  <c r="AB495" i="17"/>
  <c r="AA495" i="17"/>
  <c r="Z495" i="17"/>
  <c r="Y495" i="17"/>
  <c r="X495" i="17"/>
  <c r="AF494" i="17"/>
  <c r="AE494" i="17"/>
  <c r="AD494" i="17"/>
  <c r="AC494" i="17"/>
  <c r="AB494" i="17"/>
  <c r="AA494" i="17"/>
  <c r="Z494" i="17"/>
  <c r="Y494" i="17"/>
  <c r="X494" i="17"/>
  <c r="AF493" i="17"/>
  <c r="AE493" i="17"/>
  <c r="AD493" i="17"/>
  <c r="AC493" i="17"/>
  <c r="AB493" i="17"/>
  <c r="AA493" i="17"/>
  <c r="Z493" i="17"/>
  <c r="Y493" i="17"/>
  <c r="X493" i="17"/>
  <c r="AF492" i="17"/>
  <c r="AE492" i="17"/>
  <c r="AD492" i="17"/>
  <c r="AC492" i="17"/>
  <c r="AB492" i="17"/>
  <c r="AA492" i="17"/>
  <c r="Z492" i="17"/>
  <c r="Y492" i="17"/>
  <c r="X492" i="17"/>
  <c r="AF491" i="17"/>
  <c r="AE491" i="17"/>
  <c r="AD491" i="17"/>
  <c r="AC491" i="17"/>
  <c r="AB491" i="17"/>
  <c r="AA491" i="17"/>
  <c r="Z491" i="17"/>
  <c r="Y491" i="17"/>
  <c r="X491" i="17"/>
  <c r="AF490" i="17"/>
  <c r="AE490" i="17"/>
  <c r="AD490" i="17"/>
  <c r="AC490" i="17"/>
  <c r="AB490" i="17"/>
  <c r="AA490" i="17"/>
  <c r="Z490" i="17"/>
  <c r="Y490" i="17"/>
  <c r="X490" i="17"/>
  <c r="AF489" i="17"/>
  <c r="AE489" i="17"/>
  <c r="AD489" i="17"/>
  <c r="AC489" i="17"/>
  <c r="AB489" i="17"/>
  <c r="AA489" i="17"/>
  <c r="Z489" i="17"/>
  <c r="Y489" i="17"/>
  <c r="X489" i="17"/>
  <c r="AF488" i="17"/>
  <c r="AE488" i="17"/>
  <c r="AD488" i="17"/>
  <c r="AC488" i="17"/>
  <c r="AB488" i="17"/>
  <c r="AA488" i="17"/>
  <c r="Z488" i="17"/>
  <c r="Y488" i="17"/>
  <c r="X488" i="17"/>
  <c r="AF487" i="17"/>
  <c r="AE487" i="17"/>
  <c r="AD487" i="17"/>
  <c r="AC487" i="17"/>
  <c r="AB487" i="17"/>
  <c r="AA487" i="17"/>
  <c r="Z487" i="17"/>
  <c r="Y487" i="17"/>
  <c r="X487" i="17"/>
  <c r="AF486" i="17"/>
  <c r="AE486" i="17"/>
  <c r="AD486" i="17"/>
  <c r="AC486" i="17"/>
  <c r="AB486" i="17"/>
  <c r="AA486" i="17"/>
  <c r="Z486" i="17"/>
  <c r="Y486" i="17"/>
  <c r="X486" i="17"/>
  <c r="AF485" i="17"/>
  <c r="AE485" i="17"/>
  <c r="AD485" i="17"/>
  <c r="AC485" i="17"/>
  <c r="AB485" i="17"/>
  <c r="AA485" i="17"/>
  <c r="Z485" i="17"/>
  <c r="Y485" i="17"/>
  <c r="X485" i="17"/>
  <c r="AF484" i="17"/>
  <c r="AE484" i="17"/>
  <c r="AD484" i="17"/>
  <c r="AC484" i="17"/>
  <c r="AB484" i="17"/>
  <c r="AA484" i="17"/>
  <c r="Z484" i="17"/>
  <c r="Y484" i="17"/>
  <c r="X484" i="17"/>
  <c r="AF483" i="17"/>
  <c r="AE483" i="17"/>
  <c r="AD483" i="17"/>
  <c r="AC483" i="17"/>
  <c r="AB483" i="17"/>
  <c r="AA483" i="17"/>
  <c r="Z483" i="17"/>
  <c r="Y483" i="17"/>
  <c r="X483" i="17"/>
  <c r="AF482" i="17"/>
  <c r="AE482" i="17"/>
  <c r="AD482" i="17"/>
  <c r="AC482" i="17"/>
  <c r="AB482" i="17"/>
  <c r="AA482" i="17"/>
  <c r="Z482" i="17"/>
  <c r="Y482" i="17"/>
  <c r="X482" i="17"/>
  <c r="AF481" i="17"/>
  <c r="AE481" i="17"/>
  <c r="AD481" i="17"/>
  <c r="AC481" i="17"/>
  <c r="AB481" i="17"/>
  <c r="AA481" i="17"/>
  <c r="Z481" i="17"/>
  <c r="Y481" i="17"/>
  <c r="X481" i="17"/>
  <c r="AF480" i="17"/>
  <c r="AE480" i="17"/>
  <c r="AD480" i="17"/>
  <c r="AC480" i="17"/>
  <c r="AB480" i="17"/>
  <c r="AA480" i="17"/>
  <c r="Z480" i="17"/>
  <c r="Y480" i="17"/>
  <c r="X480" i="17"/>
  <c r="AF479" i="17"/>
  <c r="AE479" i="17"/>
  <c r="AD479" i="17"/>
  <c r="AC479" i="17"/>
  <c r="AB479" i="17"/>
  <c r="AA479" i="17"/>
  <c r="Z479" i="17"/>
  <c r="Y479" i="17"/>
  <c r="X479" i="17"/>
  <c r="AF478" i="17"/>
  <c r="AE478" i="17"/>
  <c r="AD478" i="17"/>
  <c r="AC478" i="17"/>
  <c r="AB478" i="17"/>
  <c r="AA478" i="17"/>
  <c r="Z478" i="17"/>
  <c r="Y478" i="17"/>
  <c r="X478" i="17"/>
  <c r="AF477" i="17"/>
  <c r="AE477" i="17"/>
  <c r="AD477" i="17"/>
  <c r="AC477" i="17"/>
  <c r="AB477" i="17"/>
  <c r="AA477" i="17"/>
  <c r="Z477" i="17"/>
  <c r="Y477" i="17"/>
  <c r="X477" i="17"/>
  <c r="AF476" i="17"/>
  <c r="AE476" i="17"/>
  <c r="AD476" i="17"/>
  <c r="AC476" i="17"/>
  <c r="AB476" i="17"/>
  <c r="AA476" i="17"/>
  <c r="Z476" i="17"/>
  <c r="Y476" i="17"/>
  <c r="X476" i="17"/>
  <c r="AF475" i="17"/>
  <c r="AE475" i="17"/>
  <c r="AD475" i="17"/>
  <c r="AC475" i="17"/>
  <c r="AB475" i="17"/>
  <c r="AA475" i="17"/>
  <c r="Z475" i="17"/>
  <c r="Y475" i="17"/>
  <c r="X475" i="17"/>
  <c r="AF474" i="17"/>
  <c r="AE474" i="17"/>
  <c r="AD474" i="17"/>
  <c r="AC474" i="17"/>
  <c r="AB474" i="17"/>
  <c r="AA474" i="17"/>
  <c r="Z474" i="17"/>
  <c r="Y474" i="17"/>
  <c r="X474" i="17"/>
  <c r="AF473" i="17"/>
  <c r="AE473" i="17"/>
  <c r="AD473" i="17"/>
  <c r="AC473" i="17"/>
  <c r="AB473" i="17"/>
  <c r="AA473" i="17"/>
  <c r="Z473" i="17"/>
  <c r="Y473" i="17"/>
  <c r="X473" i="17"/>
  <c r="AF472" i="17"/>
  <c r="AE472" i="17"/>
  <c r="AD472" i="17"/>
  <c r="AC472" i="17"/>
  <c r="AB472" i="17"/>
  <c r="AA472" i="17"/>
  <c r="Z472" i="17"/>
  <c r="Y472" i="17"/>
  <c r="X472" i="17"/>
  <c r="AF471" i="17"/>
  <c r="AE471" i="17"/>
  <c r="AD471" i="17"/>
  <c r="AC471" i="17"/>
  <c r="AB471" i="17"/>
  <c r="AA471" i="17"/>
  <c r="Z471" i="17"/>
  <c r="Y471" i="17"/>
  <c r="X471" i="17"/>
  <c r="AF470" i="17"/>
  <c r="AE470" i="17"/>
  <c r="AD470" i="17"/>
  <c r="AC470" i="17"/>
  <c r="AB470" i="17"/>
  <c r="AA470" i="17"/>
  <c r="Z470" i="17"/>
  <c r="Y470" i="17"/>
  <c r="X470" i="17"/>
  <c r="AF469" i="17"/>
  <c r="AE469" i="17"/>
  <c r="AD469" i="17"/>
  <c r="AC469" i="17"/>
  <c r="AB469" i="17"/>
  <c r="AA469" i="17"/>
  <c r="Z469" i="17"/>
  <c r="Y469" i="17"/>
  <c r="X469" i="17"/>
  <c r="AF468" i="17"/>
  <c r="AE468" i="17"/>
  <c r="AD468" i="17"/>
  <c r="AC468" i="17"/>
  <c r="AB468" i="17"/>
  <c r="AA468" i="17"/>
  <c r="Z468" i="17"/>
  <c r="Y468" i="17"/>
  <c r="X468" i="17"/>
  <c r="AF467" i="17"/>
  <c r="AE467" i="17"/>
  <c r="AD467" i="17"/>
  <c r="AC467" i="17"/>
  <c r="AB467" i="17"/>
  <c r="AA467" i="17"/>
  <c r="Z467" i="17"/>
  <c r="Y467" i="17"/>
  <c r="X467" i="17"/>
  <c r="AF466" i="17"/>
  <c r="AE466" i="17"/>
  <c r="AD466" i="17"/>
  <c r="AC466" i="17"/>
  <c r="AB466" i="17"/>
  <c r="AA466" i="17"/>
  <c r="Z466" i="17"/>
  <c r="Y466" i="17"/>
  <c r="X466" i="17"/>
  <c r="AF465" i="17"/>
  <c r="AE465" i="17"/>
  <c r="AD465" i="17"/>
  <c r="AC465" i="17"/>
  <c r="AB465" i="17"/>
  <c r="AA465" i="17"/>
  <c r="Z465" i="17"/>
  <c r="Y465" i="17"/>
  <c r="X465" i="17"/>
  <c r="AF464" i="17"/>
  <c r="AE464" i="17"/>
  <c r="AD464" i="17"/>
  <c r="AC464" i="17"/>
  <c r="AB464" i="17"/>
  <c r="AA464" i="17"/>
  <c r="Z464" i="17"/>
  <c r="Y464" i="17"/>
  <c r="X464" i="17"/>
  <c r="AF463" i="17"/>
  <c r="AE463" i="17"/>
  <c r="AD463" i="17"/>
  <c r="AC463" i="17"/>
  <c r="AB463" i="17"/>
  <c r="AA463" i="17"/>
  <c r="Z463" i="17"/>
  <c r="Y463" i="17"/>
  <c r="X463" i="17"/>
  <c r="AF462" i="17"/>
  <c r="AE462" i="17"/>
  <c r="AD462" i="17"/>
  <c r="AC462" i="17"/>
  <c r="AB462" i="17"/>
  <c r="AA462" i="17"/>
  <c r="Z462" i="17"/>
  <c r="Y462" i="17"/>
  <c r="X462" i="17"/>
  <c r="AF461" i="17"/>
  <c r="AE461" i="17"/>
  <c r="AD461" i="17"/>
  <c r="AC461" i="17"/>
  <c r="AB461" i="17"/>
  <c r="AA461" i="17"/>
  <c r="Z461" i="17"/>
  <c r="Y461" i="17"/>
  <c r="X461" i="17"/>
  <c r="AF460" i="17"/>
  <c r="AE460" i="17"/>
  <c r="AD460" i="17"/>
  <c r="AC460" i="17"/>
  <c r="AB460" i="17"/>
  <c r="AA460" i="17"/>
  <c r="Z460" i="17"/>
  <c r="Y460" i="17"/>
  <c r="X460" i="17"/>
  <c r="AF459" i="17"/>
  <c r="AE459" i="17"/>
  <c r="AD459" i="17"/>
  <c r="AC459" i="17"/>
  <c r="AB459" i="17"/>
  <c r="AA459" i="17"/>
  <c r="Z459" i="17"/>
  <c r="Y459" i="17"/>
  <c r="X459" i="17"/>
  <c r="AF458" i="17"/>
  <c r="AE458" i="17"/>
  <c r="AD458" i="17"/>
  <c r="AC458" i="17"/>
  <c r="AB458" i="17"/>
  <c r="AA458" i="17"/>
  <c r="Z458" i="17"/>
  <c r="Y458" i="17"/>
  <c r="X458" i="17"/>
  <c r="AF457" i="17"/>
  <c r="AE457" i="17"/>
  <c r="AD457" i="17"/>
  <c r="AC457" i="17"/>
  <c r="AB457" i="17"/>
  <c r="AA457" i="17"/>
  <c r="Z457" i="17"/>
  <c r="Y457" i="17"/>
  <c r="X457" i="17"/>
  <c r="AF456" i="17"/>
  <c r="AE456" i="17"/>
  <c r="AD456" i="17"/>
  <c r="AC456" i="17"/>
  <c r="AB456" i="17"/>
  <c r="AA456" i="17"/>
  <c r="Z456" i="17"/>
  <c r="Y456" i="17"/>
  <c r="X456" i="17"/>
  <c r="AF455" i="17"/>
  <c r="AE455" i="17"/>
  <c r="AD455" i="17"/>
  <c r="AC455" i="17"/>
  <c r="AB455" i="17"/>
  <c r="AA455" i="17"/>
  <c r="Z455" i="17"/>
  <c r="Y455" i="17"/>
  <c r="X455" i="17"/>
  <c r="AF454" i="17"/>
  <c r="AE454" i="17"/>
  <c r="AD454" i="17"/>
  <c r="AC454" i="17"/>
  <c r="AB454" i="17"/>
  <c r="AA454" i="17"/>
  <c r="Z454" i="17"/>
  <c r="Y454" i="17"/>
  <c r="X454" i="17"/>
  <c r="AF453" i="17"/>
  <c r="AE453" i="17"/>
  <c r="AD453" i="17"/>
  <c r="AC453" i="17"/>
  <c r="AB453" i="17"/>
  <c r="AA453" i="17"/>
  <c r="Z453" i="17"/>
  <c r="Y453" i="17"/>
  <c r="X453" i="17"/>
  <c r="AF452" i="17"/>
  <c r="AE452" i="17"/>
  <c r="AD452" i="17"/>
  <c r="AC452" i="17"/>
  <c r="AB452" i="17"/>
  <c r="AA452" i="17"/>
  <c r="Z452" i="17"/>
  <c r="Y452" i="17"/>
  <c r="X452" i="17"/>
  <c r="AF451" i="17"/>
  <c r="AE451" i="17"/>
  <c r="AD451" i="17"/>
  <c r="AC451" i="17"/>
  <c r="AB451" i="17"/>
  <c r="AA451" i="17"/>
  <c r="Z451" i="17"/>
  <c r="Y451" i="17"/>
  <c r="X451" i="17"/>
  <c r="AF450" i="17"/>
  <c r="AE450" i="17"/>
  <c r="AD450" i="17"/>
  <c r="AC450" i="17"/>
  <c r="AB450" i="17"/>
  <c r="AA450" i="17"/>
  <c r="Z450" i="17"/>
  <c r="Y450" i="17"/>
  <c r="X450" i="17"/>
  <c r="AF449" i="17"/>
  <c r="AE449" i="17"/>
  <c r="AD449" i="17"/>
  <c r="AC449" i="17"/>
  <c r="AB449" i="17"/>
  <c r="AA449" i="17"/>
  <c r="Z449" i="17"/>
  <c r="Y449" i="17"/>
  <c r="X449" i="17"/>
  <c r="AF448" i="17"/>
  <c r="AE448" i="17"/>
  <c r="AD448" i="17"/>
  <c r="AC448" i="17"/>
  <c r="AB448" i="17"/>
  <c r="AA448" i="17"/>
  <c r="Z448" i="17"/>
  <c r="Y448" i="17"/>
  <c r="X448" i="17"/>
  <c r="AF447" i="17"/>
  <c r="AE447" i="17"/>
  <c r="AD447" i="17"/>
  <c r="AC447" i="17"/>
  <c r="AB447" i="17"/>
  <c r="AA447" i="17"/>
  <c r="Z447" i="17"/>
  <c r="Y447" i="17"/>
  <c r="X447" i="17"/>
  <c r="AF446" i="17"/>
  <c r="AE446" i="17"/>
  <c r="AD446" i="17"/>
  <c r="AC446" i="17"/>
  <c r="AB446" i="17"/>
  <c r="AA446" i="17"/>
  <c r="Z446" i="17"/>
  <c r="Y446" i="17"/>
  <c r="X446" i="17"/>
  <c r="AF445" i="17"/>
  <c r="AE445" i="17"/>
  <c r="AD445" i="17"/>
  <c r="AC445" i="17"/>
  <c r="AB445" i="17"/>
  <c r="AA445" i="17"/>
  <c r="Z445" i="17"/>
  <c r="Y445" i="17"/>
  <c r="X445" i="17"/>
  <c r="AF444" i="17"/>
  <c r="AE444" i="17"/>
  <c r="AD444" i="17"/>
  <c r="AC444" i="17"/>
  <c r="AB444" i="17"/>
  <c r="AA444" i="17"/>
  <c r="Z444" i="17"/>
  <c r="Y444" i="17"/>
  <c r="X444" i="17"/>
  <c r="AF443" i="17"/>
  <c r="AE443" i="17"/>
  <c r="AD443" i="17"/>
  <c r="AC443" i="17"/>
  <c r="AB443" i="17"/>
  <c r="AA443" i="17"/>
  <c r="Z443" i="17"/>
  <c r="Y443" i="17"/>
  <c r="X443" i="17"/>
  <c r="AF442" i="17"/>
  <c r="AE442" i="17"/>
  <c r="AD442" i="17"/>
  <c r="AC442" i="17"/>
  <c r="AB442" i="17"/>
  <c r="AA442" i="17"/>
  <c r="Z442" i="17"/>
  <c r="Y442" i="17"/>
  <c r="X442" i="17"/>
  <c r="AF441" i="17"/>
  <c r="AE441" i="17"/>
  <c r="AD441" i="17"/>
  <c r="AC441" i="17"/>
  <c r="AB441" i="17"/>
  <c r="AA441" i="17"/>
  <c r="Z441" i="17"/>
  <c r="Y441" i="17"/>
  <c r="X441" i="17"/>
  <c r="AF440" i="17"/>
  <c r="AE440" i="17"/>
  <c r="AD440" i="17"/>
  <c r="AC440" i="17"/>
  <c r="AB440" i="17"/>
  <c r="AA440" i="17"/>
  <c r="Z440" i="17"/>
  <c r="Y440" i="17"/>
  <c r="X440" i="17"/>
  <c r="AF439" i="17"/>
  <c r="AE439" i="17"/>
  <c r="AD439" i="17"/>
  <c r="AC439" i="17"/>
  <c r="AB439" i="17"/>
  <c r="AA439" i="17"/>
  <c r="Z439" i="17"/>
  <c r="Y439" i="17"/>
  <c r="X439" i="17"/>
  <c r="AF438" i="17"/>
  <c r="AE438" i="17"/>
  <c r="AD438" i="17"/>
  <c r="AC438" i="17"/>
  <c r="AB438" i="17"/>
  <c r="AA438" i="17"/>
  <c r="Z438" i="17"/>
  <c r="Y438" i="17"/>
  <c r="X438" i="17"/>
  <c r="AF437" i="17"/>
  <c r="AE437" i="17"/>
  <c r="AD437" i="17"/>
  <c r="AC437" i="17"/>
  <c r="AB437" i="17"/>
  <c r="AA437" i="17"/>
  <c r="Z437" i="17"/>
  <c r="Y437" i="17"/>
  <c r="X437" i="17"/>
  <c r="AF436" i="17"/>
  <c r="AE436" i="17"/>
  <c r="AD436" i="17"/>
  <c r="AC436" i="17"/>
  <c r="AB436" i="17"/>
  <c r="AA436" i="17"/>
  <c r="Z436" i="17"/>
  <c r="Y436" i="17"/>
  <c r="X436" i="17"/>
  <c r="AF435" i="17"/>
  <c r="AE435" i="17"/>
  <c r="AD435" i="17"/>
  <c r="AC435" i="17"/>
  <c r="AB435" i="17"/>
  <c r="AA435" i="17"/>
  <c r="Z435" i="17"/>
  <c r="Y435" i="17"/>
  <c r="X435" i="17"/>
  <c r="AF434" i="17"/>
  <c r="AE434" i="17"/>
  <c r="AD434" i="17"/>
  <c r="AC434" i="17"/>
  <c r="AB434" i="17"/>
  <c r="AA434" i="17"/>
  <c r="Z434" i="17"/>
  <c r="Y434" i="17"/>
  <c r="X434" i="17"/>
  <c r="AF433" i="17"/>
  <c r="AE433" i="17"/>
  <c r="AD433" i="17"/>
  <c r="AC433" i="17"/>
  <c r="AB433" i="17"/>
  <c r="AA433" i="17"/>
  <c r="Z433" i="17"/>
  <c r="Y433" i="17"/>
  <c r="X433" i="17"/>
  <c r="AF432" i="17"/>
  <c r="AE432" i="17"/>
  <c r="AD432" i="17"/>
  <c r="AC432" i="17"/>
  <c r="AB432" i="17"/>
  <c r="AA432" i="17"/>
  <c r="Z432" i="17"/>
  <c r="Y432" i="17"/>
  <c r="X432" i="17"/>
  <c r="AF431" i="17"/>
  <c r="AE431" i="17"/>
  <c r="AD431" i="17"/>
  <c r="AC431" i="17"/>
  <c r="AB431" i="17"/>
  <c r="AA431" i="17"/>
  <c r="Z431" i="17"/>
  <c r="Y431" i="17"/>
  <c r="X431" i="17"/>
  <c r="AF430" i="17"/>
  <c r="AE430" i="17"/>
  <c r="AD430" i="17"/>
  <c r="AC430" i="17"/>
  <c r="AB430" i="17"/>
  <c r="AA430" i="17"/>
  <c r="Z430" i="17"/>
  <c r="Y430" i="17"/>
  <c r="X430" i="17"/>
  <c r="AF429" i="17"/>
  <c r="AE429" i="17"/>
  <c r="AD429" i="17"/>
  <c r="AC429" i="17"/>
  <c r="AB429" i="17"/>
  <c r="AA429" i="17"/>
  <c r="Z429" i="17"/>
  <c r="Y429" i="17"/>
  <c r="X429" i="17"/>
  <c r="AF428" i="17"/>
  <c r="AE428" i="17"/>
  <c r="AD428" i="17"/>
  <c r="AC428" i="17"/>
  <c r="AB428" i="17"/>
  <c r="AA428" i="17"/>
  <c r="Z428" i="17"/>
  <c r="Y428" i="17"/>
  <c r="X428" i="17"/>
  <c r="AF427" i="17"/>
  <c r="AE427" i="17"/>
  <c r="AD427" i="17"/>
  <c r="AC427" i="17"/>
  <c r="AB427" i="17"/>
  <c r="AA427" i="17"/>
  <c r="Z427" i="17"/>
  <c r="Y427" i="17"/>
  <c r="X427" i="17"/>
  <c r="AF426" i="17"/>
  <c r="AE426" i="17"/>
  <c r="AD426" i="17"/>
  <c r="AC426" i="17"/>
  <c r="AB426" i="17"/>
  <c r="AA426" i="17"/>
  <c r="Z426" i="17"/>
  <c r="Y426" i="17"/>
  <c r="X426" i="17"/>
  <c r="AF425" i="17"/>
  <c r="AE425" i="17"/>
  <c r="AD425" i="17"/>
  <c r="AC425" i="17"/>
  <c r="AB425" i="17"/>
  <c r="AA425" i="17"/>
  <c r="Z425" i="17"/>
  <c r="Y425" i="17"/>
  <c r="X425" i="17"/>
  <c r="AF424" i="17"/>
  <c r="AE424" i="17"/>
  <c r="AD424" i="17"/>
  <c r="AC424" i="17"/>
  <c r="AB424" i="17"/>
  <c r="AA424" i="17"/>
  <c r="Z424" i="17"/>
  <c r="Y424" i="17"/>
  <c r="X424" i="17"/>
  <c r="AF423" i="17"/>
  <c r="AE423" i="17"/>
  <c r="AD423" i="17"/>
  <c r="AC423" i="17"/>
  <c r="AB423" i="17"/>
  <c r="AA423" i="17"/>
  <c r="Z423" i="17"/>
  <c r="Y423" i="17"/>
  <c r="X423" i="17"/>
  <c r="AF422" i="17"/>
  <c r="AE422" i="17"/>
  <c r="AD422" i="17"/>
  <c r="AC422" i="17"/>
  <c r="AB422" i="17"/>
  <c r="AA422" i="17"/>
  <c r="Z422" i="17"/>
  <c r="Y422" i="17"/>
  <c r="X422" i="17"/>
  <c r="AF421" i="17"/>
  <c r="AE421" i="17"/>
  <c r="AD421" i="17"/>
  <c r="AC421" i="17"/>
  <c r="AB421" i="17"/>
  <c r="AA421" i="17"/>
  <c r="Z421" i="17"/>
  <c r="Y421" i="17"/>
  <c r="X421" i="17"/>
  <c r="AF420" i="17"/>
  <c r="AE420" i="17"/>
  <c r="AD420" i="17"/>
  <c r="AC420" i="17"/>
  <c r="AB420" i="17"/>
  <c r="AA420" i="17"/>
  <c r="Z420" i="17"/>
  <c r="Y420" i="17"/>
  <c r="X420" i="17"/>
  <c r="AF419" i="17"/>
  <c r="AE419" i="17"/>
  <c r="AD419" i="17"/>
  <c r="AC419" i="17"/>
  <c r="AB419" i="17"/>
  <c r="AA419" i="17"/>
  <c r="Z419" i="17"/>
  <c r="Y419" i="17"/>
  <c r="X419" i="17"/>
  <c r="AF418" i="17"/>
  <c r="AE418" i="17"/>
  <c r="AD418" i="17"/>
  <c r="AC418" i="17"/>
  <c r="AB418" i="17"/>
  <c r="AA418" i="17"/>
  <c r="Z418" i="17"/>
  <c r="Y418" i="17"/>
  <c r="X418" i="17"/>
  <c r="AF417" i="17"/>
  <c r="AE417" i="17"/>
  <c r="AD417" i="17"/>
  <c r="AC417" i="17"/>
  <c r="AB417" i="17"/>
  <c r="AA417" i="17"/>
  <c r="Z417" i="17"/>
  <c r="Y417" i="17"/>
  <c r="X417" i="17"/>
  <c r="AF416" i="17"/>
  <c r="AE416" i="17"/>
  <c r="AD416" i="17"/>
  <c r="AC416" i="17"/>
  <c r="AB416" i="17"/>
  <c r="AA416" i="17"/>
  <c r="Z416" i="17"/>
  <c r="Y416" i="17"/>
  <c r="X416" i="17"/>
  <c r="AF415" i="17"/>
  <c r="AE415" i="17"/>
  <c r="AD415" i="17"/>
  <c r="AC415" i="17"/>
  <c r="AB415" i="17"/>
  <c r="AA415" i="17"/>
  <c r="Z415" i="17"/>
  <c r="Y415" i="17"/>
  <c r="X415" i="17"/>
  <c r="AF414" i="17"/>
  <c r="AE414" i="17"/>
  <c r="AD414" i="17"/>
  <c r="AC414" i="17"/>
  <c r="AB414" i="17"/>
  <c r="AA414" i="17"/>
  <c r="Z414" i="17"/>
  <c r="Y414" i="17"/>
  <c r="X414" i="17"/>
  <c r="AF413" i="17"/>
  <c r="AE413" i="17"/>
  <c r="AD413" i="17"/>
  <c r="AC413" i="17"/>
  <c r="AB413" i="17"/>
  <c r="AA413" i="17"/>
  <c r="Z413" i="17"/>
  <c r="Y413" i="17"/>
  <c r="X413" i="17"/>
  <c r="AF412" i="17"/>
  <c r="AE412" i="17"/>
  <c r="AD412" i="17"/>
  <c r="AC412" i="17"/>
  <c r="AB412" i="17"/>
  <c r="AA412" i="17"/>
  <c r="Z412" i="17"/>
  <c r="Y412" i="17"/>
  <c r="X412" i="17"/>
  <c r="AF411" i="17"/>
  <c r="AE411" i="17"/>
  <c r="AD411" i="17"/>
  <c r="AC411" i="17"/>
  <c r="AB411" i="17"/>
  <c r="AA411" i="17"/>
  <c r="Z411" i="17"/>
  <c r="Y411" i="17"/>
  <c r="X411" i="17"/>
  <c r="AF410" i="17"/>
  <c r="AE410" i="17"/>
  <c r="AD410" i="17"/>
  <c r="AC410" i="17"/>
  <c r="AB410" i="17"/>
  <c r="AA410" i="17"/>
  <c r="Z410" i="17"/>
  <c r="Y410" i="17"/>
  <c r="X410" i="17"/>
  <c r="AF409" i="17"/>
  <c r="AE409" i="17"/>
  <c r="AD409" i="17"/>
  <c r="AC409" i="17"/>
  <c r="AB409" i="17"/>
  <c r="AA409" i="17"/>
  <c r="Z409" i="17"/>
  <c r="Y409" i="17"/>
  <c r="X409" i="17"/>
  <c r="AF408" i="17"/>
  <c r="AE408" i="17"/>
  <c r="AD408" i="17"/>
  <c r="AC408" i="17"/>
  <c r="AB408" i="17"/>
  <c r="AA408" i="17"/>
  <c r="Z408" i="17"/>
  <c r="Y408" i="17"/>
  <c r="X408" i="17"/>
  <c r="AF407" i="17"/>
  <c r="AE407" i="17"/>
  <c r="AD407" i="17"/>
  <c r="AC407" i="17"/>
  <c r="AB407" i="17"/>
  <c r="AA407" i="17"/>
  <c r="Z407" i="17"/>
  <c r="Y407" i="17"/>
  <c r="X407" i="17"/>
  <c r="AF406" i="17"/>
  <c r="AE406" i="17"/>
  <c r="AD406" i="17"/>
  <c r="AC406" i="17"/>
  <c r="AB406" i="17"/>
  <c r="AA406" i="17"/>
  <c r="Z406" i="17"/>
  <c r="Y406" i="17"/>
  <c r="X406" i="17"/>
  <c r="AF405" i="17"/>
  <c r="AE405" i="17"/>
  <c r="AD405" i="17"/>
  <c r="AC405" i="17"/>
  <c r="AB405" i="17"/>
  <c r="AA405" i="17"/>
  <c r="Z405" i="17"/>
  <c r="Y405" i="17"/>
  <c r="X405" i="17"/>
  <c r="AF404" i="17"/>
  <c r="AE404" i="17"/>
  <c r="AD404" i="17"/>
  <c r="AC404" i="17"/>
  <c r="AB404" i="17"/>
  <c r="AA404" i="17"/>
  <c r="Z404" i="17"/>
  <c r="Y404" i="17"/>
  <c r="X404" i="17"/>
  <c r="AF403" i="17"/>
  <c r="AE403" i="17"/>
  <c r="AD403" i="17"/>
  <c r="AC403" i="17"/>
  <c r="AB403" i="17"/>
  <c r="AA403" i="17"/>
  <c r="Z403" i="17"/>
  <c r="Y403" i="17"/>
  <c r="X403" i="17"/>
  <c r="AF402" i="17"/>
  <c r="AE402" i="17"/>
  <c r="AD402" i="17"/>
  <c r="AC402" i="17"/>
  <c r="AB402" i="17"/>
  <c r="AA402" i="17"/>
  <c r="Z402" i="17"/>
  <c r="Y402" i="17"/>
  <c r="X402" i="17"/>
  <c r="AF401" i="17"/>
  <c r="AE401" i="17"/>
  <c r="AD401" i="17"/>
  <c r="AC401" i="17"/>
  <c r="AB401" i="17"/>
  <c r="AA401" i="17"/>
  <c r="Z401" i="17"/>
  <c r="Y401" i="17"/>
  <c r="X401" i="17"/>
  <c r="AF400" i="17"/>
  <c r="AE400" i="17"/>
  <c r="AD400" i="17"/>
  <c r="AC400" i="17"/>
  <c r="AB400" i="17"/>
  <c r="AA400" i="17"/>
  <c r="Z400" i="17"/>
  <c r="Y400" i="17"/>
  <c r="X400" i="17"/>
  <c r="AF399" i="17"/>
  <c r="AE399" i="17"/>
  <c r="AD399" i="17"/>
  <c r="AC399" i="17"/>
  <c r="AB399" i="17"/>
  <c r="AA399" i="17"/>
  <c r="Z399" i="17"/>
  <c r="Y399" i="17"/>
  <c r="X399" i="17"/>
  <c r="AF398" i="17"/>
  <c r="AE398" i="17"/>
  <c r="AD398" i="17"/>
  <c r="AC398" i="17"/>
  <c r="AB398" i="17"/>
  <c r="AA398" i="17"/>
  <c r="Z398" i="17"/>
  <c r="Y398" i="17"/>
  <c r="X398" i="17"/>
  <c r="AF397" i="17"/>
  <c r="AE397" i="17"/>
  <c r="AD397" i="17"/>
  <c r="AC397" i="17"/>
  <c r="AB397" i="17"/>
  <c r="AA397" i="17"/>
  <c r="Z397" i="17"/>
  <c r="Y397" i="17"/>
  <c r="X397" i="17"/>
  <c r="AF396" i="17"/>
  <c r="AE396" i="17"/>
  <c r="AD396" i="17"/>
  <c r="AC396" i="17"/>
  <c r="AB396" i="17"/>
  <c r="AA396" i="17"/>
  <c r="Z396" i="17"/>
  <c r="Y396" i="17"/>
  <c r="X396" i="17"/>
  <c r="AF395" i="17"/>
  <c r="AE395" i="17"/>
  <c r="AD395" i="17"/>
  <c r="AC395" i="17"/>
  <c r="AB395" i="17"/>
  <c r="AA395" i="17"/>
  <c r="Z395" i="17"/>
  <c r="Y395" i="17"/>
  <c r="X395" i="17"/>
  <c r="AF394" i="17"/>
  <c r="AE394" i="17"/>
  <c r="AD394" i="17"/>
  <c r="AC394" i="17"/>
  <c r="AB394" i="17"/>
  <c r="AA394" i="17"/>
  <c r="Z394" i="17"/>
  <c r="Y394" i="17"/>
  <c r="X394" i="17"/>
  <c r="AF393" i="17"/>
  <c r="AE393" i="17"/>
  <c r="AD393" i="17"/>
  <c r="AC393" i="17"/>
  <c r="AB393" i="17"/>
  <c r="AA393" i="17"/>
  <c r="Z393" i="17"/>
  <c r="Y393" i="17"/>
  <c r="X393" i="17"/>
  <c r="AF392" i="17"/>
  <c r="AE392" i="17"/>
  <c r="AD392" i="17"/>
  <c r="AC392" i="17"/>
  <c r="AB392" i="17"/>
  <c r="AA392" i="17"/>
  <c r="Z392" i="17"/>
  <c r="Y392" i="17"/>
  <c r="X392" i="17"/>
  <c r="AF391" i="17"/>
  <c r="AE391" i="17"/>
  <c r="AD391" i="17"/>
  <c r="AC391" i="17"/>
  <c r="AB391" i="17"/>
  <c r="AA391" i="17"/>
  <c r="Z391" i="17"/>
  <c r="Y391" i="17"/>
  <c r="X391" i="17"/>
  <c r="AF390" i="17"/>
  <c r="AE390" i="17"/>
  <c r="AD390" i="17"/>
  <c r="AC390" i="17"/>
  <c r="AB390" i="17"/>
  <c r="AA390" i="17"/>
  <c r="Z390" i="17"/>
  <c r="Y390" i="17"/>
  <c r="X390" i="17"/>
  <c r="AF389" i="17"/>
  <c r="AE389" i="17"/>
  <c r="AD389" i="17"/>
  <c r="AC389" i="17"/>
  <c r="AB389" i="17"/>
  <c r="AA389" i="17"/>
  <c r="Z389" i="17"/>
  <c r="Y389" i="17"/>
  <c r="X389" i="17"/>
  <c r="AF388" i="17"/>
  <c r="AE388" i="17"/>
  <c r="AD388" i="17"/>
  <c r="AC388" i="17"/>
  <c r="AB388" i="17"/>
  <c r="AA388" i="17"/>
  <c r="Z388" i="17"/>
  <c r="Y388" i="17"/>
  <c r="X388" i="17"/>
  <c r="AF387" i="17"/>
  <c r="AE387" i="17"/>
  <c r="AD387" i="17"/>
  <c r="AC387" i="17"/>
  <c r="AB387" i="17"/>
  <c r="AA387" i="17"/>
  <c r="Z387" i="17"/>
  <c r="Y387" i="17"/>
  <c r="X387" i="17"/>
  <c r="AF386" i="17"/>
  <c r="AE386" i="17"/>
  <c r="AD386" i="17"/>
  <c r="AC386" i="17"/>
  <c r="AB386" i="17"/>
  <c r="AA386" i="17"/>
  <c r="Z386" i="17"/>
  <c r="Y386" i="17"/>
  <c r="X386" i="17"/>
  <c r="AF385" i="17"/>
  <c r="AE385" i="17"/>
  <c r="AD385" i="17"/>
  <c r="AC385" i="17"/>
  <c r="AB385" i="17"/>
  <c r="AA385" i="17"/>
  <c r="Z385" i="17"/>
  <c r="Y385" i="17"/>
  <c r="X385" i="17"/>
  <c r="AF384" i="17"/>
  <c r="AE384" i="17"/>
  <c r="AD384" i="17"/>
  <c r="AC384" i="17"/>
  <c r="AB384" i="17"/>
  <c r="AA384" i="17"/>
  <c r="Z384" i="17"/>
  <c r="Y384" i="17"/>
  <c r="X384" i="17"/>
  <c r="AF383" i="17"/>
  <c r="AE383" i="17"/>
  <c r="AD383" i="17"/>
  <c r="AC383" i="17"/>
  <c r="AB383" i="17"/>
  <c r="AA383" i="17"/>
  <c r="Z383" i="17"/>
  <c r="Y383" i="17"/>
  <c r="X383" i="17"/>
  <c r="AF382" i="17"/>
  <c r="AE382" i="17"/>
  <c r="AD382" i="17"/>
  <c r="AC382" i="17"/>
  <c r="AB382" i="17"/>
  <c r="AA382" i="17"/>
  <c r="Z382" i="17"/>
  <c r="Y382" i="17"/>
  <c r="X382" i="17"/>
  <c r="AF381" i="17"/>
  <c r="AE381" i="17"/>
  <c r="AD381" i="17"/>
  <c r="AC381" i="17"/>
  <c r="AB381" i="17"/>
  <c r="AA381" i="17"/>
  <c r="Z381" i="17"/>
  <c r="Y381" i="17"/>
  <c r="X381" i="17"/>
  <c r="AF380" i="17"/>
  <c r="AE380" i="17"/>
  <c r="AD380" i="17"/>
  <c r="AC380" i="17"/>
  <c r="AB380" i="17"/>
  <c r="AA380" i="17"/>
  <c r="Z380" i="17"/>
  <c r="Y380" i="17"/>
  <c r="X380" i="17"/>
  <c r="AF379" i="17"/>
  <c r="AE379" i="17"/>
  <c r="AD379" i="17"/>
  <c r="AC379" i="17"/>
  <c r="AB379" i="17"/>
  <c r="AA379" i="17"/>
  <c r="Z379" i="17"/>
  <c r="Y379" i="17"/>
  <c r="X379" i="17"/>
  <c r="AF378" i="17"/>
  <c r="AE378" i="17"/>
  <c r="AD378" i="17"/>
  <c r="AC378" i="17"/>
  <c r="AB378" i="17"/>
  <c r="AA378" i="17"/>
  <c r="Z378" i="17"/>
  <c r="Y378" i="17"/>
  <c r="X378" i="17"/>
  <c r="AF377" i="17"/>
  <c r="AE377" i="17"/>
  <c r="AD377" i="17"/>
  <c r="AC377" i="17"/>
  <c r="AB377" i="17"/>
  <c r="AA377" i="17"/>
  <c r="Z377" i="17"/>
  <c r="Y377" i="17"/>
  <c r="X377" i="17"/>
  <c r="AF376" i="17"/>
  <c r="AE376" i="17"/>
  <c r="AD376" i="17"/>
  <c r="AC376" i="17"/>
  <c r="AB376" i="17"/>
  <c r="AA376" i="17"/>
  <c r="Z376" i="17"/>
  <c r="Y376" i="17"/>
  <c r="X376" i="17"/>
  <c r="AF375" i="17"/>
  <c r="AE375" i="17"/>
  <c r="AD375" i="17"/>
  <c r="AC375" i="17"/>
  <c r="AB375" i="17"/>
  <c r="AA375" i="17"/>
  <c r="Z375" i="17"/>
  <c r="Y375" i="17"/>
  <c r="X375" i="17"/>
  <c r="AF374" i="17"/>
  <c r="AE374" i="17"/>
  <c r="AD374" i="17"/>
  <c r="AC374" i="17"/>
  <c r="AB374" i="17"/>
  <c r="AA374" i="17"/>
  <c r="Z374" i="17"/>
  <c r="Y374" i="17"/>
  <c r="X374" i="17"/>
  <c r="AF373" i="17"/>
  <c r="AE373" i="17"/>
  <c r="AD373" i="17"/>
  <c r="AC373" i="17"/>
  <c r="AB373" i="17"/>
  <c r="AA373" i="17"/>
  <c r="Z373" i="17"/>
  <c r="Y373" i="17"/>
  <c r="X373" i="17"/>
  <c r="AF372" i="17"/>
  <c r="AE372" i="17"/>
  <c r="AD372" i="17"/>
  <c r="AC372" i="17"/>
  <c r="AB372" i="17"/>
  <c r="AA372" i="17"/>
  <c r="Z372" i="17"/>
  <c r="Y372" i="17"/>
  <c r="X372" i="17"/>
  <c r="AF371" i="17"/>
  <c r="AE371" i="17"/>
  <c r="AD371" i="17"/>
  <c r="AC371" i="17"/>
  <c r="AB371" i="17"/>
  <c r="AA371" i="17"/>
  <c r="Z371" i="17"/>
  <c r="Y371" i="17"/>
  <c r="X371" i="17"/>
  <c r="AF370" i="17"/>
  <c r="AE370" i="17"/>
  <c r="AD370" i="17"/>
  <c r="AC370" i="17"/>
  <c r="AB370" i="17"/>
  <c r="AA370" i="17"/>
  <c r="Z370" i="17"/>
  <c r="Y370" i="17"/>
  <c r="X370" i="17"/>
  <c r="AF369" i="17"/>
  <c r="AE369" i="17"/>
  <c r="AD369" i="17"/>
  <c r="AC369" i="17"/>
  <c r="AB369" i="17"/>
  <c r="AA369" i="17"/>
  <c r="Z369" i="17"/>
  <c r="Y369" i="17"/>
  <c r="X369" i="17"/>
  <c r="AF368" i="17"/>
  <c r="AE368" i="17"/>
  <c r="AD368" i="17"/>
  <c r="AC368" i="17"/>
  <c r="AB368" i="17"/>
  <c r="AA368" i="17"/>
  <c r="Z368" i="17"/>
  <c r="Y368" i="17"/>
  <c r="X368" i="17"/>
  <c r="AF367" i="17"/>
  <c r="AE367" i="17"/>
  <c r="AD367" i="17"/>
  <c r="AC367" i="17"/>
  <c r="AB367" i="17"/>
  <c r="AA367" i="17"/>
  <c r="Z367" i="17"/>
  <c r="Y367" i="17"/>
  <c r="X367" i="17"/>
  <c r="AF366" i="17"/>
  <c r="AE366" i="17"/>
  <c r="AD366" i="17"/>
  <c r="AC366" i="17"/>
  <c r="AB366" i="17"/>
  <c r="AA366" i="17"/>
  <c r="Z366" i="17"/>
  <c r="Y366" i="17"/>
  <c r="X366" i="17"/>
  <c r="AF365" i="17"/>
  <c r="AE365" i="17"/>
  <c r="AD365" i="17"/>
  <c r="AC365" i="17"/>
  <c r="AB365" i="17"/>
  <c r="AA365" i="17"/>
  <c r="Z365" i="17"/>
  <c r="Y365" i="17"/>
  <c r="X365" i="17"/>
  <c r="AF364" i="17"/>
  <c r="AE364" i="17"/>
  <c r="AD364" i="17"/>
  <c r="AC364" i="17"/>
  <c r="AB364" i="17"/>
  <c r="AA364" i="17"/>
  <c r="Z364" i="17"/>
  <c r="Y364" i="17"/>
  <c r="X364" i="17"/>
  <c r="AF363" i="17"/>
  <c r="AE363" i="17"/>
  <c r="AD363" i="17"/>
  <c r="AC363" i="17"/>
  <c r="AB363" i="17"/>
  <c r="AA363" i="17"/>
  <c r="Z363" i="17"/>
  <c r="Y363" i="17"/>
  <c r="X363" i="17"/>
  <c r="AF362" i="17"/>
  <c r="AE362" i="17"/>
  <c r="AD362" i="17"/>
  <c r="AC362" i="17"/>
  <c r="AB362" i="17"/>
  <c r="AA362" i="17"/>
  <c r="Z362" i="17"/>
  <c r="Y362" i="17"/>
  <c r="X362" i="17"/>
  <c r="AF361" i="17"/>
  <c r="AE361" i="17"/>
  <c r="AD361" i="17"/>
  <c r="AC361" i="17"/>
  <c r="AB361" i="17"/>
  <c r="AA361" i="17"/>
  <c r="Z361" i="17"/>
  <c r="Y361" i="17"/>
  <c r="X361" i="17"/>
  <c r="AF360" i="17"/>
  <c r="AE360" i="17"/>
  <c r="AD360" i="17"/>
  <c r="AC360" i="17"/>
  <c r="AB360" i="17"/>
  <c r="AA360" i="17"/>
  <c r="Z360" i="17"/>
  <c r="Y360" i="17"/>
  <c r="X360" i="17"/>
  <c r="AF359" i="17"/>
  <c r="AE359" i="17"/>
  <c r="AD359" i="17"/>
  <c r="AC359" i="17"/>
  <c r="AB359" i="17"/>
  <c r="AA359" i="17"/>
  <c r="Z359" i="17"/>
  <c r="Y359" i="17"/>
  <c r="X359" i="17"/>
  <c r="AF358" i="17"/>
  <c r="AE358" i="17"/>
  <c r="AD358" i="17"/>
  <c r="AC358" i="17"/>
  <c r="AB358" i="17"/>
  <c r="AA358" i="17"/>
  <c r="Z358" i="17"/>
  <c r="Y358" i="17"/>
  <c r="X358" i="17"/>
  <c r="AF357" i="17"/>
  <c r="AE357" i="17"/>
  <c r="AD357" i="17"/>
  <c r="AC357" i="17"/>
  <c r="AB357" i="17"/>
  <c r="AA357" i="17"/>
  <c r="Z357" i="17"/>
  <c r="Y357" i="17"/>
  <c r="X357" i="17"/>
  <c r="AF356" i="17"/>
  <c r="AE356" i="17"/>
  <c r="AD356" i="17"/>
  <c r="AC356" i="17"/>
  <c r="AB356" i="17"/>
  <c r="AA356" i="17"/>
  <c r="Z356" i="17"/>
  <c r="Y356" i="17"/>
  <c r="X356" i="17"/>
  <c r="AF355" i="17"/>
  <c r="AE355" i="17"/>
  <c r="AD355" i="17"/>
  <c r="AC355" i="17"/>
  <c r="AB355" i="17"/>
  <c r="AA355" i="17"/>
  <c r="Z355" i="17"/>
  <c r="Y355" i="17"/>
  <c r="X355" i="17"/>
  <c r="AF354" i="17"/>
  <c r="AE354" i="17"/>
  <c r="AD354" i="17"/>
  <c r="AC354" i="17"/>
  <c r="AB354" i="17"/>
  <c r="AA354" i="17"/>
  <c r="Z354" i="17"/>
  <c r="Y354" i="17"/>
  <c r="X354" i="17"/>
  <c r="AF353" i="17"/>
  <c r="AE353" i="17"/>
  <c r="AD353" i="17"/>
  <c r="AC353" i="17"/>
  <c r="AB353" i="17"/>
  <c r="AA353" i="17"/>
  <c r="Z353" i="17"/>
  <c r="Y353" i="17"/>
  <c r="X353" i="17"/>
  <c r="AF352" i="17"/>
  <c r="AE352" i="17"/>
  <c r="AD352" i="17"/>
  <c r="AC352" i="17"/>
  <c r="AB352" i="17"/>
  <c r="AA352" i="17"/>
  <c r="Z352" i="17"/>
  <c r="Y352" i="17"/>
  <c r="X352" i="17"/>
  <c r="AF351" i="17"/>
  <c r="AE351" i="17"/>
  <c r="AD351" i="17"/>
  <c r="AC351" i="17"/>
  <c r="AB351" i="17"/>
  <c r="AA351" i="17"/>
  <c r="Z351" i="17"/>
  <c r="Y351" i="17"/>
  <c r="X351" i="17"/>
  <c r="AF350" i="17"/>
  <c r="AE350" i="17"/>
  <c r="AD350" i="17"/>
  <c r="AC350" i="17"/>
  <c r="AB350" i="17"/>
  <c r="AA350" i="17"/>
  <c r="Z350" i="17"/>
  <c r="Y350" i="17"/>
  <c r="X350" i="17"/>
  <c r="AF349" i="17"/>
  <c r="AE349" i="17"/>
  <c r="AD349" i="17"/>
  <c r="AC349" i="17"/>
  <c r="AB349" i="17"/>
  <c r="AA349" i="17"/>
  <c r="Z349" i="17"/>
  <c r="Y349" i="17"/>
  <c r="X349" i="17"/>
  <c r="AF348" i="17"/>
  <c r="AE348" i="17"/>
  <c r="AD348" i="17"/>
  <c r="AC348" i="17"/>
  <c r="AB348" i="17"/>
  <c r="AA348" i="17"/>
  <c r="Z348" i="17"/>
  <c r="Y348" i="17"/>
  <c r="X348" i="17"/>
  <c r="AF347" i="17"/>
  <c r="AE347" i="17"/>
  <c r="AD347" i="17"/>
  <c r="AC347" i="17"/>
  <c r="AB347" i="17"/>
  <c r="AA347" i="17"/>
  <c r="Z347" i="17"/>
  <c r="Y347" i="17"/>
  <c r="X347" i="17"/>
  <c r="AF346" i="17"/>
  <c r="AE346" i="17"/>
  <c r="AD346" i="17"/>
  <c r="AC346" i="17"/>
  <c r="AB346" i="17"/>
  <c r="AA346" i="17"/>
  <c r="Z346" i="17"/>
  <c r="Y346" i="17"/>
  <c r="X346" i="17"/>
  <c r="AF345" i="17"/>
  <c r="AE345" i="17"/>
  <c r="AD345" i="17"/>
  <c r="AC345" i="17"/>
  <c r="AB345" i="17"/>
  <c r="AA345" i="17"/>
  <c r="Z345" i="17"/>
  <c r="Y345" i="17"/>
  <c r="X345" i="17"/>
  <c r="AF344" i="17"/>
  <c r="AE344" i="17"/>
  <c r="AD344" i="17"/>
  <c r="AC344" i="17"/>
  <c r="AB344" i="17"/>
  <c r="AA344" i="17"/>
  <c r="Z344" i="17"/>
  <c r="Y344" i="17"/>
  <c r="X344" i="17"/>
  <c r="AF343" i="17"/>
  <c r="AE343" i="17"/>
  <c r="AD343" i="17"/>
  <c r="AC343" i="17"/>
  <c r="AB343" i="17"/>
  <c r="AA343" i="17"/>
  <c r="Z343" i="17"/>
  <c r="Y343" i="17"/>
  <c r="X343" i="17"/>
  <c r="AF342" i="17"/>
  <c r="AE342" i="17"/>
  <c r="AD342" i="17"/>
  <c r="AC342" i="17"/>
  <c r="AB342" i="17"/>
  <c r="AA342" i="17"/>
  <c r="Z342" i="17"/>
  <c r="Y342" i="17"/>
  <c r="X342" i="17"/>
  <c r="AF341" i="17"/>
  <c r="AE341" i="17"/>
  <c r="AD341" i="17"/>
  <c r="AC341" i="17"/>
  <c r="AB341" i="17"/>
  <c r="AA341" i="17"/>
  <c r="Z341" i="17"/>
  <c r="Y341" i="17"/>
  <c r="X341" i="17"/>
  <c r="AF340" i="17"/>
  <c r="AE340" i="17"/>
  <c r="AD340" i="17"/>
  <c r="AC340" i="17"/>
  <c r="AB340" i="17"/>
  <c r="AA340" i="17"/>
  <c r="Z340" i="17"/>
  <c r="Y340" i="17"/>
  <c r="X340" i="17"/>
  <c r="AF339" i="17"/>
  <c r="AE339" i="17"/>
  <c r="AD339" i="17"/>
  <c r="AC339" i="17"/>
  <c r="AB339" i="17"/>
  <c r="AA339" i="17"/>
  <c r="Z339" i="17"/>
  <c r="Y339" i="17"/>
  <c r="X339" i="17"/>
  <c r="AF338" i="17"/>
  <c r="AE338" i="17"/>
  <c r="AD338" i="17"/>
  <c r="AC338" i="17"/>
  <c r="AB338" i="17"/>
  <c r="AA338" i="17"/>
  <c r="Z338" i="17"/>
  <c r="Y338" i="17"/>
  <c r="X338" i="17"/>
  <c r="AF337" i="17"/>
  <c r="AE337" i="17"/>
  <c r="AD337" i="17"/>
  <c r="AC337" i="17"/>
  <c r="AB337" i="17"/>
  <c r="AA337" i="17"/>
  <c r="Z337" i="17"/>
  <c r="Y337" i="17"/>
  <c r="X337" i="17"/>
  <c r="AF336" i="17"/>
  <c r="AE336" i="17"/>
  <c r="AD336" i="17"/>
  <c r="AC336" i="17"/>
  <c r="AB336" i="17"/>
  <c r="AA336" i="17"/>
  <c r="Z336" i="17"/>
  <c r="Y336" i="17"/>
  <c r="X336" i="17"/>
  <c r="AF335" i="17"/>
  <c r="AE335" i="17"/>
  <c r="AD335" i="17"/>
  <c r="AC335" i="17"/>
  <c r="AB335" i="17"/>
  <c r="AA335" i="17"/>
  <c r="Z335" i="17"/>
  <c r="Y335" i="17"/>
  <c r="X335" i="17"/>
  <c r="AF334" i="17"/>
  <c r="AE334" i="17"/>
  <c r="AD334" i="17"/>
  <c r="AC334" i="17"/>
  <c r="AB334" i="17"/>
  <c r="AA334" i="17"/>
  <c r="Z334" i="17"/>
  <c r="Y334" i="17"/>
  <c r="X334" i="17"/>
  <c r="AF333" i="17"/>
  <c r="AE333" i="17"/>
  <c r="AD333" i="17"/>
  <c r="AC333" i="17"/>
  <c r="AB333" i="17"/>
  <c r="AA333" i="17"/>
  <c r="Z333" i="17"/>
  <c r="Y333" i="17"/>
  <c r="X333" i="17"/>
  <c r="AF332" i="17"/>
  <c r="AE332" i="17"/>
  <c r="AD332" i="17"/>
  <c r="AC332" i="17"/>
  <c r="AB332" i="17"/>
  <c r="AA332" i="17"/>
  <c r="Z332" i="17"/>
  <c r="Y332" i="17"/>
  <c r="X332" i="17"/>
  <c r="AF331" i="17"/>
  <c r="AE331" i="17"/>
  <c r="AD331" i="17"/>
  <c r="AC331" i="17"/>
  <c r="AB331" i="17"/>
  <c r="AA331" i="17"/>
  <c r="Z331" i="17"/>
  <c r="Y331" i="17"/>
  <c r="X331" i="17"/>
  <c r="AF330" i="17"/>
  <c r="AE330" i="17"/>
  <c r="AD330" i="17"/>
  <c r="AC330" i="17"/>
  <c r="AB330" i="17"/>
  <c r="AA330" i="17"/>
  <c r="Z330" i="17"/>
  <c r="Y330" i="17"/>
  <c r="X330" i="17"/>
  <c r="AF329" i="17"/>
  <c r="AE329" i="17"/>
  <c r="AD329" i="17"/>
  <c r="AC329" i="17"/>
  <c r="AB329" i="17"/>
  <c r="AA329" i="17"/>
  <c r="Z329" i="17"/>
  <c r="Y329" i="17"/>
  <c r="X329" i="17"/>
  <c r="AF328" i="17"/>
  <c r="AE328" i="17"/>
  <c r="AD328" i="17"/>
  <c r="AC328" i="17"/>
  <c r="AB328" i="17"/>
  <c r="AA328" i="17"/>
  <c r="Z328" i="17"/>
  <c r="Y328" i="17"/>
  <c r="X328" i="17"/>
  <c r="AF327" i="17"/>
  <c r="AE327" i="17"/>
  <c r="AD327" i="17"/>
  <c r="AC327" i="17"/>
  <c r="AB327" i="17"/>
  <c r="AA327" i="17"/>
  <c r="Z327" i="17"/>
  <c r="Y327" i="17"/>
  <c r="X327" i="17"/>
  <c r="AF326" i="17"/>
  <c r="AE326" i="17"/>
  <c r="AD326" i="17"/>
  <c r="AC326" i="17"/>
  <c r="AB326" i="17"/>
  <c r="AA326" i="17"/>
  <c r="Z326" i="17"/>
  <c r="Y326" i="17"/>
  <c r="X326" i="17"/>
  <c r="AF325" i="17"/>
  <c r="AE325" i="17"/>
  <c r="AD325" i="17"/>
  <c r="AC325" i="17"/>
  <c r="AB325" i="17"/>
  <c r="AA325" i="17"/>
  <c r="Z325" i="17"/>
  <c r="Y325" i="17"/>
  <c r="X325" i="17"/>
  <c r="AF324" i="17"/>
  <c r="AE324" i="17"/>
  <c r="AD324" i="17"/>
  <c r="AC324" i="17"/>
  <c r="AB324" i="17"/>
  <c r="AA324" i="17"/>
  <c r="Z324" i="17"/>
  <c r="Y324" i="17"/>
  <c r="X324" i="17"/>
  <c r="AF323" i="17"/>
  <c r="AE323" i="17"/>
  <c r="AD323" i="17"/>
  <c r="AC323" i="17"/>
  <c r="AB323" i="17"/>
  <c r="AA323" i="17"/>
  <c r="Z323" i="17"/>
  <c r="Y323" i="17"/>
  <c r="X323" i="17"/>
  <c r="AF322" i="17"/>
  <c r="AE322" i="17"/>
  <c r="AD322" i="17"/>
  <c r="AC322" i="17"/>
  <c r="AB322" i="17"/>
  <c r="AA322" i="17"/>
  <c r="Z322" i="17"/>
  <c r="Y322" i="17"/>
  <c r="X322" i="17"/>
  <c r="AF321" i="17"/>
  <c r="AE321" i="17"/>
  <c r="AD321" i="17"/>
  <c r="AC321" i="17"/>
  <c r="AB321" i="17"/>
  <c r="AA321" i="17"/>
  <c r="Z321" i="17"/>
  <c r="Y321" i="17"/>
  <c r="X321" i="17"/>
  <c r="AF320" i="17"/>
  <c r="AE320" i="17"/>
  <c r="AD320" i="17"/>
  <c r="AC320" i="17"/>
  <c r="AB320" i="17"/>
  <c r="AA320" i="17"/>
  <c r="Z320" i="17"/>
  <c r="Y320" i="17"/>
  <c r="X320" i="17"/>
  <c r="AF319" i="17"/>
  <c r="AE319" i="17"/>
  <c r="AD319" i="17"/>
  <c r="AC319" i="17"/>
  <c r="AB319" i="17"/>
  <c r="AA319" i="17"/>
  <c r="Z319" i="17"/>
  <c r="Y319" i="17"/>
  <c r="X319" i="17"/>
  <c r="AF318" i="17"/>
  <c r="AE318" i="17"/>
  <c r="AD318" i="17"/>
  <c r="AC318" i="17"/>
  <c r="AB318" i="17"/>
  <c r="AA318" i="17"/>
  <c r="Z318" i="17"/>
  <c r="Y318" i="17"/>
  <c r="X318" i="17"/>
  <c r="AF317" i="17"/>
  <c r="AE317" i="17"/>
  <c r="AD317" i="17"/>
  <c r="AC317" i="17"/>
  <c r="AB317" i="17"/>
  <c r="AA317" i="17"/>
  <c r="Z317" i="17"/>
  <c r="Y317" i="17"/>
  <c r="X317" i="17"/>
  <c r="AF316" i="17"/>
  <c r="AE316" i="17"/>
  <c r="AD316" i="17"/>
  <c r="AC316" i="17"/>
  <c r="AB316" i="17"/>
  <c r="AA316" i="17"/>
  <c r="Z316" i="17"/>
  <c r="Y316" i="17"/>
  <c r="X316" i="17"/>
  <c r="AF315" i="17"/>
  <c r="AE315" i="17"/>
  <c r="AD315" i="17"/>
  <c r="AC315" i="17"/>
  <c r="AB315" i="17"/>
  <c r="AA315" i="17"/>
  <c r="Z315" i="17"/>
  <c r="Y315" i="17"/>
  <c r="X315" i="17"/>
  <c r="AF314" i="17"/>
  <c r="AE314" i="17"/>
  <c r="AD314" i="17"/>
  <c r="AC314" i="17"/>
  <c r="AB314" i="17"/>
  <c r="AA314" i="17"/>
  <c r="Z314" i="17"/>
  <c r="Y314" i="17"/>
  <c r="X314" i="17"/>
  <c r="AF313" i="17"/>
  <c r="AE313" i="17"/>
  <c r="AD313" i="17"/>
  <c r="AC313" i="17"/>
  <c r="AB313" i="17"/>
  <c r="AA313" i="17"/>
  <c r="Z313" i="17"/>
  <c r="Y313" i="17"/>
  <c r="X313" i="17"/>
  <c r="AF312" i="17"/>
  <c r="AE312" i="17"/>
  <c r="AD312" i="17"/>
  <c r="AC312" i="17"/>
  <c r="AB312" i="17"/>
  <c r="AA312" i="17"/>
  <c r="Z312" i="17"/>
  <c r="Y312" i="17"/>
  <c r="X312" i="17"/>
  <c r="AF311" i="17"/>
  <c r="AE311" i="17"/>
  <c r="AD311" i="17"/>
  <c r="AC311" i="17"/>
  <c r="AB311" i="17"/>
  <c r="AA311" i="17"/>
  <c r="Z311" i="17"/>
  <c r="Y311" i="17"/>
  <c r="X311" i="17"/>
  <c r="AF310" i="17"/>
  <c r="AE310" i="17"/>
  <c r="AD310" i="17"/>
  <c r="AC310" i="17"/>
  <c r="AB310" i="17"/>
  <c r="AA310" i="17"/>
  <c r="Z310" i="17"/>
  <c r="Y310" i="17"/>
  <c r="X310" i="17"/>
  <c r="AF309" i="17"/>
  <c r="AE309" i="17"/>
  <c r="AD309" i="17"/>
  <c r="AC309" i="17"/>
  <c r="AB309" i="17"/>
  <c r="AA309" i="17"/>
  <c r="Z309" i="17"/>
  <c r="Y309" i="17"/>
  <c r="X309" i="17"/>
  <c r="AF308" i="17"/>
  <c r="AE308" i="17"/>
  <c r="AD308" i="17"/>
  <c r="AC308" i="17"/>
  <c r="AB308" i="17"/>
  <c r="AA308" i="17"/>
  <c r="Z308" i="17"/>
  <c r="Y308" i="17"/>
  <c r="X308" i="17"/>
  <c r="AF307" i="17"/>
  <c r="AE307" i="17"/>
  <c r="AD307" i="17"/>
  <c r="AC307" i="17"/>
  <c r="AB307" i="17"/>
  <c r="AA307" i="17"/>
  <c r="Z307" i="17"/>
  <c r="Y307" i="17"/>
  <c r="X307" i="17"/>
  <c r="AF306" i="17"/>
  <c r="AE306" i="17"/>
  <c r="AD306" i="17"/>
  <c r="AC306" i="17"/>
  <c r="AB306" i="17"/>
  <c r="AA306" i="17"/>
  <c r="Z306" i="17"/>
  <c r="Y306" i="17"/>
  <c r="X306" i="17"/>
  <c r="AF305" i="17"/>
  <c r="AE305" i="17"/>
  <c r="AD305" i="17"/>
  <c r="AC305" i="17"/>
  <c r="AB305" i="17"/>
  <c r="AA305" i="17"/>
  <c r="Z305" i="17"/>
  <c r="Y305" i="17"/>
  <c r="X305" i="17"/>
  <c r="AF304" i="17"/>
  <c r="AE304" i="17"/>
  <c r="AD304" i="17"/>
  <c r="AC304" i="17"/>
  <c r="AB304" i="17"/>
  <c r="AA304" i="17"/>
  <c r="Z304" i="17"/>
  <c r="Y304" i="17"/>
  <c r="X304" i="17"/>
  <c r="AF303" i="17"/>
  <c r="AE303" i="17"/>
  <c r="AD303" i="17"/>
  <c r="AC303" i="17"/>
  <c r="AB303" i="17"/>
  <c r="AA303" i="17"/>
  <c r="Z303" i="17"/>
  <c r="Y303" i="17"/>
  <c r="X303" i="17"/>
  <c r="AF302" i="17"/>
  <c r="AE302" i="17"/>
  <c r="AD302" i="17"/>
  <c r="AC302" i="17"/>
  <c r="AB302" i="17"/>
  <c r="AA302" i="17"/>
  <c r="Z302" i="17"/>
  <c r="Y302" i="17"/>
  <c r="X302" i="17"/>
  <c r="AF301" i="17"/>
  <c r="AE301" i="17"/>
  <c r="AD301" i="17"/>
  <c r="AC301" i="17"/>
  <c r="AB301" i="17"/>
  <c r="AA301" i="17"/>
  <c r="Z301" i="17"/>
  <c r="Y301" i="17"/>
  <c r="X301" i="17"/>
  <c r="AF300" i="17"/>
  <c r="AE300" i="17"/>
  <c r="AD300" i="17"/>
  <c r="AC300" i="17"/>
  <c r="AB300" i="17"/>
  <c r="AA300" i="17"/>
  <c r="Z300" i="17"/>
  <c r="Y300" i="17"/>
  <c r="X300" i="17"/>
  <c r="AF299" i="17"/>
  <c r="AE299" i="17"/>
  <c r="AD299" i="17"/>
  <c r="AC299" i="17"/>
  <c r="AB299" i="17"/>
  <c r="AA299" i="17"/>
  <c r="Z299" i="17"/>
  <c r="Y299" i="17"/>
  <c r="X299" i="17"/>
  <c r="AF298" i="17"/>
  <c r="AE298" i="17"/>
  <c r="AD298" i="17"/>
  <c r="AC298" i="17"/>
  <c r="AB298" i="17"/>
  <c r="AA298" i="17"/>
  <c r="Z298" i="17"/>
  <c r="Y298" i="17"/>
  <c r="X298" i="17"/>
  <c r="AF297" i="17"/>
  <c r="AE297" i="17"/>
  <c r="AD297" i="17"/>
  <c r="AC297" i="17"/>
  <c r="AB297" i="17"/>
  <c r="AA297" i="17"/>
  <c r="Z297" i="17"/>
  <c r="Y297" i="17"/>
  <c r="X297" i="17"/>
  <c r="AF296" i="17"/>
  <c r="AE296" i="17"/>
  <c r="AD296" i="17"/>
  <c r="AC296" i="17"/>
  <c r="AB296" i="17"/>
  <c r="AA296" i="17"/>
  <c r="Z296" i="17"/>
  <c r="Y296" i="17"/>
  <c r="X296" i="17"/>
  <c r="AF295" i="17"/>
  <c r="AE295" i="17"/>
  <c r="AD295" i="17"/>
  <c r="AC295" i="17"/>
  <c r="AB295" i="17"/>
  <c r="AA295" i="17"/>
  <c r="Z295" i="17"/>
  <c r="Y295" i="17"/>
  <c r="X295" i="17"/>
  <c r="AF294" i="17"/>
  <c r="AE294" i="17"/>
  <c r="AD294" i="17"/>
  <c r="AC294" i="17"/>
  <c r="AB294" i="17"/>
  <c r="AA294" i="17"/>
  <c r="Z294" i="17"/>
  <c r="Y294" i="17"/>
  <c r="X294" i="17"/>
  <c r="AF293" i="17"/>
  <c r="AE293" i="17"/>
  <c r="AD293" i="17"/>
  <c r="AC293" i="17"/>
  <c r="AB293" i="17"/>
  <c r="AA293" i="17"/>
  <c r="Z293" i="17"/>
  <c r="Y293" i="17"/>
  <c r="X293" i="17"/>
  <c r="AF292" i="17"/>
  <c r="AE292" i="17"/>
  <c r="AD292" i="17"/>
  <c r="AC292" i="17"/>
  <c r="AB292" i="17"/>
  <c r="AA292" i="17"/>
  <c r="Z292" i="17"/>
  <c r="Y292" i="17"/>
  <c r="X292" i="17"/>
  <c r="AF291" i="17"/>
  <c r="AE291" i="17"/>
  <c r="AD291" i="17"/>
  <c r="AC291" i="17"/>
  <c r="AB291" i="17"/>
  <c r="AA291" i="17"/>
  <c r="Z291" i="17"/>
  <c r="Y291" i="17"/>
  <c r="X291" i="17"/>
  <c r="AF290" i="17"/>
  <c r="AE290" i="17"/>
  <c r="AD290" i="17"/>
  <c r="AC290" i="17"/>
  <c r="AB290" i="17"/>
  <c r="AA290" i="17"/>
  <c r="Z290" i="17"/>
  <c r="Y290" i="17"/>
  <c r="X290" i="17"/>
  <c r="AF289" i="17"/>
  <c r="AE289" i="17"/>
  <c r="AD289" i="17"/>
  <c r="AC289" i="17"/>
  <c r="AB289" i="17"/>
  <c r="AA289" i="17"/>
  <c r="Z289" i="17"/>
  <c r="Y289" i="17"/>
  <c r="X289" i="17"/>
  <c r="AF288" i="17"/>
  <c r="AE288" i="17"/>
  <c r="AD288" i="17"/>
  <c r="AC288" i="17"/>
  <c r="AB288" i="17"/>
  <c r="AA288" i="17"/>
  <c r="Z288" i="17"/>
  <c r="Y288" i="17"/>
  <c r="X288" i="17"/>
  <c r="AF287" i="17"/>
  <c r="AE287" i="17"/>
  <c r="AD287" i="17"/>
  <c r="AC287" i="17"/>
  <c r="AB287" i="17"/>
  <c r="AA287" i="17"/>
  <c r="Z287" i="17"/>
  <c r="Y287" i="17"/>
  <c r="X287" i="17"/>
  <c r="AF286" i="17"/>
  <c r="AE286" i="17"/>
  <c r="AD286" i="17"/>
  <c r="AC286" i="17"/>
  <c r="AB286" i="17"/>
  <c r="AA286" i="17"/>
  <c r="Z286" i="17"/>
  <c r="Y286" i="17"/>
  <c r="X286" i="17"/>
  <c r="AF285" i="17"/>
  <c r="AE285" i="17"/>
  <c r="AD285" i="17"/>
  <c r="AC285" i="17"/>
  <c r="AB285" i="17"/>
  <c r="AA285" i="17"/>
  <c r="Z285" i="17"/>
  <c r="Y285" i="17"/>
  <c r="X285" i="17"/>
  <c r="AF284" i="17"/>
  <c r="AE284" i="17"/>
  <c r="AD284" i="17"/>
  <c r="AC284" i="17"/>
  <c r="AB284" i="17"/>
  <c r="AA284" i="17"/>
  <c r="Z284" i="17"/>
  <c r="Y284" i="17"/>
  <c r="X284" i="17"/>
  <c r="AF283" i="17"/>
  <c r="AE283" i="17"/>
  <c r="AD283" i="17"/>
  <c r="AC283" i="17"/>
  <c r="AB283" i="17"/>
  <c r="AA283" i="17"/>
  <c r="Z283" i="17"/>
  <c r="Y283" i="17"/>
  <c r="X283" i="17"/>
  <c r="AF282" i="17"/>
  <c r="AE282" i="17"/>
  <c r="AD282" i="17"/>
  <c r="AC282" i="17"/>
  <c r="AB282" i="17"/>
  <c r="AA282" i="17"/>
  <c r="Z282" i="17"/>
  <c r="Y282" i="17"/>
  <c r="X282" i="17"/>
  <c r="AF281" i="17"/>
  <c r="AE281" i="17"/>
  <c r="AD281" i="17"/>
  <c r="AC281" i="17"/>
  <c r="AB281" i="17"/>
  <c r="AA281" i="17"/>
  <c r="Z281" i="17"/>
  <c r="Y281" i="17"/>
  <c r="X281" i="17"/>
  <c r="AF280" i="17"/>
  <c r="AE280" i="17"/>
  <c r="AD280" i="17"/>
  <c r="AC280" i="17"/>
  <c r="AB280" i="17"/>
  <c r="AA280" i="17"/>
  <c r="Z280" i="17"/>
  <c r="Y280" i="17"/>
  <c r="X280" i="17"/>
  <c r="AF279" i="17"/>
  <c r="AE279" i="17"/>
  <c r="AD279" i="17"/>
  <c r="AC279" i="17"/>
  <c r="AB279" i="17"/>
  <c r="AA279" i="17"/>
  <c r="Z279" i="17"/>
  <c r="Y279" i="17"/>
  <c r="X279" i="17"/>
  <c r="AF278" i="17"/>
  <c r="AE278" i="17"/>
  <c r="AD278" i="17"/>
  <c r="AC278" i="17"/>
  <c r="AB278" i="17"/>
  <c r="AA278" i="17"/>
  <c r="Z278" i="17"/>
  <c r="Y278" i="17"/>
  <c r="X278" i="17"/>
  <c r="AF277" i="17"/>
  <c r="AE277" i="17"/>
  <c r="AD277" i="17"/>
  <c r="AC277" i="17"/>
  <c r="AB277" i="17"/>
  <c r="AA277" i="17"/>
  <c r="Z277" i="17"/>
  <c r="Y277" i="17"/>
  <c r="X277" i="17"/>
  <c r="AF276" i="17"/>
  <c r="AE276" i="17"/>
  <c r="AD276" i="17"/>
  <c r="AC276" i="17"/>
  <c r="AB276" i="17"/>
  <c r="AA276" i="17"/>
  <c r="Z276" i="17"/>
  <c r="Y276" i="17"/>
  <c r="X276" i="17"/>
  <c r="AF275" i="17"/>
  <c r="AE275" i="17"/>
  <c r="AD275" i="17"/>
  <c r="AC275" i="17"/>
  <c r="AB275" i="17"/>
  <c r="AA275" i="17"/>
  <c r="Z275" i="17"/>
  <c r="Y275" i="17"/>
  <c r="X275" i="17"/>
  <c r="AF274" i="17"/>
  <c r="AE274" i="17"/>
  <c r="AD274" i="17"/>
  <c r="AC274" i="17"/>
  <c r="AB274" i="17"/>
  <c r="AA274" i="17"/>
  <c r="Z274" i="17"/>
  <c r="Y274" i="17"/>
  <c r="X274" i="17"/>
  <c r="AF273" i="17"/>
  <c r="AE273" i="17"/>
  <c r="AD273" i="17"/>
  <c r="AC273" i="17"/>
  <c r="AB273" i="17"/>
  <c r="AA273" i="17"/>
  <c r="Z273" i="17"/>
  <c r="Y273" i="17"/>
  <c r="X273" i="17"/>
  <c r="AF272" i="17"/>
  <c r="AE272" i="17"/>
  <c r="AD272" i="17"/>
  <c r="AC272" i="17"/>
  <c r="AB272" i="17"/>
  <c r="AA272" i="17"/>
  <c r="Z272" i="17"/>
  <c r="Y272" i="17"/>
  <c r="X272" i="17"/>
  <c r="AF271" i="17"/>
  <c r="AE271" i="17"/>
  <c r="AD271" i="17"/>
  <c r="AC271" i="17"/>
  <c r="AB271" i="17"/>
  <c r="AA271" i="17"/>
  <c r="Z271" i="17"/>
  <c r="Y271" i="17"/>
  <c r="X271" i="17"/>
  <c r="AF270" i="17"/>
  <c r="AE270" i="17"/>
  <c r="AD270" i="17"/>
  <c r="AC270" i="17"/>
  <c r="AB270" i="17"/>
  <c r="AA270" i="17"/>
  <c r="Z270" i="17"/>
  <c r="Y270" i="17"/>
  <c r="X270" i="17"/>
  <c r="AF269" i="17"/>
  <c r="AE269" i="17"/>
  <c r="AD269" i="17"/>
  <c r="AC269" i="17"/>
  <c r="AB269" i="17"/>
  <c r="AA269" i="17"/>
  <c r="Z269" i="17"/>
  <c r="Y269" i="17"/>
  <c r="X269" i="17"/>
  <c r="AF268" i="17"/>
  <c r="AE268" i="17"/>
  <c r="AD268" i="17"/>
  <c r="AC268" i="17"/>
  <c r="AB268" i="17"/>
  <c r="AA268" i="17"/>
  <c r="Z268" i="17"/>
  <c r="Y268" i="17"/>
  <c r="X268" i="17"/>
  <c r="AF267" i="17"/>
  <c r="AE267" i="17"/>
  <c r="AD267" i="17"/>
  <c r="AC267" i="17"/>
  <c r="AB267" i="17"/>
  <c r="AA267" i="17"/>
  <c r="Z267" i="17"/>
  <c r="Y267" i="17"/>
  <c r="X267" i="17"/>
  <c r="AF266" i="17"/>
  <c r="AE266" i="17"/>
  <c r="AD266" i="17"/>
  <c r="AC266" i="17"/>
  <c r="AB266" i="17"/>
  <c r="AA266" i="17"/>
  <c r="Z266" i="17"/>
  <c r="Y266" i="17"/>
  <c r="X266" i="17"/>
  <c r="AF265" i="17"/>
  <c r="AE265" i="17"/>
  <c r="AD265" i="17"/>
  <c r="AC265" i="17"/>
  <c r="AB265" i="17"/>
  <c r="AA265" i="17"/>
  <c r="Z265" i="17"/>
  <c r="Y265" i="17"/>
  <c r="X265" i="17"/>
  <c r="AF264" i="17"/>
  <c r="AE264" i="17"/>
  <c r="AD264" i="17"/>
  <c r="AC264" i="17"/>
  <c r="AB264" i="17"/>
  <c r="AA264" i="17"/>
  <c r="Z264" i="17"/>
  <c r="Y264" i="17"/>
  <c r="X264" i="17"/>
  <c r="AF263" i="17"/>
  <c r="AE263" i="17"/>
  <c r="AD263" i="17"/>
  <c r="AC263" i="17"/>
  <c r="AB263" i="17"/>
  <c r="AA263" i="17"/>
  <c r="Z263" i="17"/>
  <c r="Y263" i="17"/>
  <c r="X263" i="17"/>
  <c r="AF262" i="17"/>
  <c r="AE262" i="17"/>
  <c r="AD262" i="17"/>
  <c r="AC262" i="17"/>
  <c r="AB262" i="17"/>
  <c r="AA262" i="17"/>
  <c r="Z262" i="17"/>
  <c r="Y262" i="17"/>
  <c r="X262" i="17"/>
  <c r="AF261" i="17"/>
  <c r="AE261" i="17"/>
  <c r="AD261" i="17"/>
  <c r="AC261" i="17"/>
  <c r="AB261" i="17"/>
  <c r="AA261" i="17"/>
  <c r="Z261" i="17"/>
  <c r="Y261" i="17"/>
  <c r="X261" i="17"/>
  <c r="AF260" i="17"/>
  <c r="AE260" i="17"/>
  <c r="AD260" i="17"/>
  <c r="AC260" i="17"/>
  <c r="AB260" i="17"/>
  <c r="AA260" i="17"/>
  <c r="Z260" i="17"/>
  <c r="Y260" i="17"/>
  <c r="X260" i="17"/>
  <c r="AF259" i="17"/>
  <c r="AE259" i="17"/>
  <c r="AD259" i="17"/>
  <c r="AC259" i="17"/>
  <c r="AB259" i="17"/>
  <c r="AA259" i="17"/>
  <c r="Z259" i="17"/>
  <c r="Y259" i="17"/>
  <c r="X259" i="17"/>
  <c r="AF258" i="17"/>
  <c r="AE258" i="17"/>
  <c r="AD258" i="17"/>
  <c r="AC258" i="17"/>
  <c r="AB258" i="17"/>
  <c r="AA258" i="17"/>
  <c r="Z258" i="17"/>
  <c r="Y258" i="17"/>
  <c r="X258" i="17"/>
  <c r="AF257" i="17"/>
  <c r="AE257" i="17"/>
  <c r="AD257" i="17"/>
  <c r="AC257" i="17"/>
  <c r="AB257" i="17"/>
  <c r="AA257" i="17"/>
  <c r="Z257" i="17"/>
  <c r="Y257" i="17"/>
  <c r="X257" i="17"/>
  <c r="AF256" i="17"/>
  <c r="AE256" i="17"/>
  <c r="AD256" i="17"/>
  <c r="AC256" i="17"/>
  <c r="AB256" i="17"/>
  <c r="AA256" i="17"/>
  <c r="Z256" i="17"/>
  <c r="Y256" i="17"/>
  <c r="X256" i="17"/>
  <c r="AF255" i="17"/>
  <c r="AE255" i="17"/>
  <c r="AD255" i="17"/>
  <c r="AC255" i="17"/>
  <c r="AB255" i="17"/>
  <c r="AA255" i="17"/>
  <c r="Z255" i="17"/>
  <c r="Y255" i="17"/>
  <c r="X255" i="17"/>
  <c r="AF254" i="17"/>
  <c r="AE254" i="17"/>
  <c r="AD254" i="17"/>
  <c r="AC254" i="17"/>
  <c r="AB254" i="17"/>
  <c r="AA254" i="17"/>
  <c r="Z254" i="17"/>
  <c r="Y254" i="17"/>
  <c r="X254" i="17"/>
  <c r="AF253" i="17"/>
  <c r="AE253" i="17"/>
  <c r="AD253" i="17"/>
  <c r="AC253" i="17"/>
  <c r="AB253" i="17"/>
  <c r="AA253" i="17"/>
  <c r="Z253" i="17"/>
  <c r="Y253" i="17"/>
  <c r="X253" i="17"/>
  <c r="AF252" i="17"/>
  <c r="AE252" i="17"/>
  <c r="AD252" i="17"/>
  <c r="AC252" i="17"/>
  <c r="AB252" i="17"/>
  <c r="AA252" i="17"/>
  <c r="Z252" i="17"/>
  <c r="Y252" i="17"/>
  <c r="X252" i="17"/>
  <c r="AF251" i="17"/>
  <c r="AE251" i="17"/>
  <c r="AD251" i="17"/>
  <c r="AC251" i="17"/>
  <c r="AB251" i="17"/>
  <c r="AA251" i="17"/>
  <c r="Z251" i="17"/>
  <c r="Y251" i="17"/>
  <c r="X251" i="17"/>
  <c r="AF250" i="17"/>
  <c r="AE250" i="17"/>
  <c r="AD250" i="17"/>
  <c r="AC250" i="17"/>
  <c r="AB250" i="17"/>
  <c r="AA250" i="17"/>
  <c r="Z250" i="17"/>
  <c r="Y250" i="17"/>
  <c r="X250" i="17"/>
  <c r="AF249" i="17"/>
  <c r="AE249" i="17"/>
  <c r="AD249" i="17"/>
  <c r="AC249" i="17"/>
  <c r="AB249" i="17"/>
  <c r="AA249" i="17"/>
  <c r="Z249" i="17"/>
  <c r="Y249" i="17"/>
  <c r="X249" i="17"/>
  <c r="AF248" i="17"/>
  <c r="AE248" i="17"/>
  <c r="AD248" i="17"/>
  <c r="AC248" i="17"/>
  <c r="AB248" i="17"/>
  <c r="AA248" i="17"/>
  <c r="Z248" i="17"/>
  <c r="Y248" i="17"/>
  <c r="X248" i="17"/>
  <c r="AF247" i="17"/>
  <c r="AE247" i="17"/>
  <c r="AD247" i="17"/>
  <c r="AC247" i="17"/>
  <c r="AB247" i="17"/>
  <c r="AA247" i="17"/>
  <c r="Z247" i="17"/>
  <c r="Y247" i="17"/>
  <c r="X247" i="17"/>
  <c r="AF246" i="17"/>
  <c r="AE246" i="17"/>
  <c r="AD246" i="17"/>
  <c r="AC246" i="17"/>
  <c r="AB246" i="17"/>
  <c r="AA246" i="17"/>
  <c r="Z246" i="17"/>
  <c r="Y246" i="17"/>
  <c r="X246" i="17"/>
  <c r="AF245" i="17"/>
  <c r="AE245" i="17"/>
  <c r="AD245" i="17"/>
  <c r="AC245" i="17"/>
  <c r="AB245" i="17"/>
  <c r="AA245" i="17"/>
  <c r="Z245" i="17"/>
  <c r="Y245" i="17"/>
  <c r="X245" i="17"/>
  <c r="AF244" i="17"/>
  <c r="AE244" i="17"/>
  <c r="AD244" i="17"/>
  <c r="AC244" i="17"/>
  <c r="AB244" i="17"/>
  <c r="AA244" i="17"/>
  <c r="Z244" i="17"/>
  <c r="Y244" i="17"/>
  <c r="X244" i="17"/>
  <c r="AF243" i="17"/>
  <c r="AE243" i="17"/>
  <c r="AD243" i="17"/>
  <c r="AC243" i="17"/>
  <c r="AB243" i="17"/>
  <c r="AA243" i="17"/>
  <c r="Z243" i="17"/>
  <c r="Y243" i="17"/>
  <c r="X243" i="17"/>
  <c r="AF242" i="17"/>
  <c r="AE242" i="17"/>
  <c r="AD242" i="17"/>
  <c r="AC242" i="17"/>
  <c r="AB242" i="17"/>
  <c r="AA242" i="17"/>
  <c r="Z242" i="17"/>
  <c r="Y242" i="17"/>
  <c r="X242" i="17"/>
  <c r="AF241" i="17"/>
  <c r="AE241" i="17"/>
  <c r="AD241" i="17"/>
  <c r="AC241" i="17"/>
  <c r="AB241" i="17"/>
  <c r="AA241" i="17"/>
  <c r="Z241" i="17"/>
  <c r="Y241" i="17"/>
  <c r="X241" i="17"/>
  <c r="AF240" i="17"/>
  <c r="AE240" i="17"/>
  <c r="AD240" i="17"/>
  <c r="AC240" i="17"/>
  <c r="AB240" i="17"/>
  <c r="AA240" i="17"/>
  <c r="Z240" i="17"/>
  <c r="Y240" i="17"/>
  <c r="X240" i="17"/>
  <c r="AF239" i="17"/>
  <c r="AE239" i="17"/>
  <c r="AD239" i="17"/>
  <c r="AC239" i="17"/>
  <c r="AB239" i="17"/>
  <c r="AA239" i="17"/>
  <c r="Z239" i="17"/>
  <c r="Y239" i="17"/>
  <c r="X239" i="17"/>
  <c r="AF238" i="17"/>
  <c r="AE238" i="17"/>
  <c r="AD238" i="17"/>
  <c r="AC238" i="17"/>
  <c r="AB238" i="17"/>
  <c r="AA238" i="17"/>
  <c r="Z238" i="17"/>
  <c r="Y238" i="17"/>
  <c r="X238" i="17"/>
  <c r="AF237" i="17"/>
  <c r="AE237" i="17"/>
  <c r="AD237" i="17"/>
  <c r="AC237" i="17"/>
  <c r="AB237" i="17"/>
  <c r="AA237" i="17"/>
  <c r="Z237" i="17"/>
  <c r="Y237" i="17"/>
  <c r="X237" i="17"/>
  <c r="AF236" i="17"/>
  <c r="AE236" i="17"/>
  <c r="AD236" i="17"/>
  <c r="AC236" i="17"/>
  <c r="AB236" i="17"/>
  <c r="AA236" i="17"/>
  <c r="Z236" i="17"/>
  <c r="Y236" i="17"/>
  <c r="X236" i="17"/>
  <c r="AF235" i="17"/>
  <c r="AE235" i="17"/>
  <c r="AD235" i="17"/>
  <c r="AC235" i="17"/>
  <c r="AB235" i="17"/>
  <c r="AA235" i="17"/>
  <c r="Z235" i="17"/>
  <c r="Y235" i="17"/>
  <c r="X235" i="17"/>
  <c r="AF234" i="17"/>
  <c r="AE234" i="17"/>
  <c r="AD234" i="17"/>
  <c r="AC234" i="17"/>
  <c r="AB234" i="17"/>
  <c r="AA234" i="17"/>
  <c r="Z234" i="17"/>
  <c r="Y234" i="17"/>
  <c r="X234" i="17"/>
  <c r="AF233" i="17"/>
  <c r="AE233" i="17"/>
  <c r="AD233" i="17"/>
  <c r="AC233" i="17"/>
  <c r="AB233" i="17"/>
  <c r="AA233" i="17"/>
  <c r="Z233" i="17"/>
  <c r="Y233" i="17"/>
  <c r="X233" i="17"/>
  <c r="AF232" i="17"/>
  <c r="AE232" i="17"/>
  <c r="AD232" i="17"/>
  <c r="AC232" i="17"/>
  <c r="AB232" i="17"/>
  <c r="AA232" i="17"/>
  <c r="Z232" i="17"/>
  <c r="Y232" i="17"/>
  <c r="X232" i="17"/>
  <c r="AF231" i="17"/>
  <c r="AE231" i="17"/>
  <c r="AD231" i="17"/>
  <c r="AC231" i="17"/>
  <c r="AB231" i="17"/>
  <c r="AA231" i="17"/>
  <c r="Z231" i="17"/>
  <c r="Y231" i="17"/>
  <c r="X231" i="17"/>
  <c r="AF230" i="17"/>
  <c r="AE230" i="17"/>
  <c r="AD230" i="17"/>
  <c r="AC230" i="17"/>
  <c r="AB230" i="17"/>
  <c r="AA230" i="17"/>
  <c r="Z230" i="17"/>
  <c r="Y230" i="17"/>
  <c r="X230" i="17"/>
  <c r="AF229" i="17"/>
  <c r="AE229" i="17"/>
  <c r="AD229" i="17"/>
  <c r="AC229" i="17"/>
  <c r="AB229" i="17"/>
  <c r="AA229" i="17"/>
  <c r="Z229" i="17"/>
  <c r="Y229" i="17"/>
  <c r="X229" i="17"/>
  <c r="AF228" i="17"/>
  <c r="AE228" i="17"/>
  <c r="AD228" i="17"/>
  <c r="AC228" i="17"/>
  <c r="AB228" i="17"/>
  <c r="AA228" i="17"/>
  <c r="Z228" i="17"/>
  <c r="Y228" i="17"/>
  <c r="X228" i="17"/>
  <c r="AF227" i="17"/>
  <c r="AE227" i="17"/>
  <c r="AD227" i="17"/>
  <c r="AC227" i="17"/>
  <c r="AB227" i="17"/>
  <c r="AA227" i="17"/>
  <c r="Z227" i="17"/>
  <c r="Y227" i="17"/>
  <c r="X227" i="17"/>
  <c r="AF226" i="17"/>
  <c r="AE226" i="17"/>
  <c r="AD226" i="17"/>
  <c r="AC226" i="17"/>
  <c r="AB226" i="17"/>
  <c r="AA226" i="17"/>
  <c r="Z226" i="17"/>
  <c r="Y226" i="17"/>
  <c r="X226" i="17"/>
  <c r="AF225" i="17"/>
  <c r="AE225" i="17"/>
  <c r="AD225" i="17"/>
  <c r="AC225" i="17"/>
  <c r="AB225" i="17"/>
  <c r="AA225" i="17"/>
  <c r="Z225" i="17"/>
  <c r="Y225" i="17"/>
  <c r="X225" i="17"/>
  <c r="AF224" i="17"/>
  <c r="AE224" i="17"/>
  <c r="AD224" i="17"/>
  <c r="AC224" i="17"/>
  <c r="AB224" i="17"/>
  <c r="AA224" i="17"/>
  <c r="Z224" i="17"/>
  <c r="Y224" i="17"/>
  <c r="X224" i="17"/>
  <c r="AF223" i="17"/>
  <c r="AE223" i="17"/>
  <c r="AD223" i="17"/>
  <c r="AC223" i="17"/>
  <c r="AB223" i="17"/>
  <c r="AA223" i="17"/>
  <c r="Z223" i="17"/>
  <c r="Y223" i="17"/>
  <c r="X223" i="17"/>
  <c r="AF222" i="17"/>
  <c r="AE222" i="17"/>
  <c r="AD222" i="17"/>
  <c r="AC222" i="17"/>
  <c r="AB222" i="17"/>
  <c r="AA222" i="17"/>
  <c r="Z222" i="17"/>
  <c r="Y222" i="17"/>
  <c r="X222" i="17"/>
  <c r="AF221" i="17"/>
  <c r="AE221" i="17"/>
  <c r="AD221" i="17"/>
  <c r="AC221" i="17"/>
  <c r="AB221" i="17"/>
  <c r="AA221" i="17"/>
  <c r="Z221" i="17"/>
  <c r="Y221" i="17"/>
  <c r="X221" i="17"/>
  <c r="AF220" i="17"/>
  <c r="AE220" i="17"/>
  <c r="AD220" i="17"/>
  <c r="AC220" i="17"/>
  <c r="AB220" i="17"/>
  <c r="AA220" i="17"/>
  <c r="Z220" i="17"/>
  <c r="Y220" i="17"/>
  <c r="X220" i="17"/>
  <c r="AF219" i="17"/>
  <c r="AE219" i="17"/>
  <c r="AD219" i="17"/>
  <c r="AC219" i="17"/>
  <c r="AB219" i="17"/>
  <c r="AA219" i="17"/>
  <c r="Z219" i="17"/>
  <c r="Y219" i="17"/>
  <c r="X219" i="17"/>
  <c r="AF218" i="17"/>
  <c r="AE218" i="17"/>
  <c r="AD218" i="17"/>
  <c r="AC218" i="17"/>
  <c r="AB218" i="17"/>
  <c r="AA218" i="17"/>
  <c r="Z218" i="17"/>
  <c r="Y218" i="17"/>
  <c r="X218" i="17"/>
  <c r="AF217" i="17"/>
  <c r="AE217" i="17"/>
  <c r="AD217" i="17"/>
  <c r="AC217" i="17"/>
  <c r="AB217" i="17"/>
  <c r="AA217" i="17"/>
  <c r="Z217" i="17"/>
  <c r="Y217" i="17"/>
  <c r="X217" i="17"/>
  <c r="AF216" i="17"/>
  <c r="AE216" i="17"/>
  <c r="AD216" i="17"/>
  <c r="AC216" i="17"/>
  <c r="AB216" i="17"/>
  <c r="AA216" i="17"/>
  <c r="Z216" i="17"/>
  <c r="Y216" i="17"/>
  <c r="X216" i="17"/>
  <c r="AF215" i="17"/>
  <c r="AE215" i="17"/>
  <c r="AD215" i="17"/>
  <c r="AC215" i="17"/>
  <c r="AB215" i="17"/>
  <c r="AA215" i="17"/>
  <c r="Z215" i="17"/>
  <c r="Y215" i="17"/>
  <c r="X215" i="17"/>
  <c r="AF214" i="17"/>
  <c r="AE214" i="17"/>
  <c r="AD214" i="17"/>
  <c r="AC214" i="17"/>
  <c r="AB214" i="17"/>
  <c r="AA214" i="17"/>
  <c r="Z214" i="17"/>
  <c r="Y214" i="17"/>
  <c r="X214" i="17"/>
  <c r="AF213" i="17"/>
  <c r="AE213" i="17"/>
  <c r="AD213" i="17"/>
  <c r="AC213" i="17"/>
  <c r="AB213" i="17"/>
  <c r="AA213" i="17"/>
  <c r="Z213" i="17"/>
  <c r="Y213" i="17"/>
  <c r="X213" i="17"/>
  <c r="AF212" i="17"/>
  <c r="AE212" i="17"/>
  <c r="AD212" i="17"/>
  <c r="AC212" i="17"/>
  <c r="AB212" i="17"/>
  <c r="AA212" i="17"/>
  <c r="Z212" i="17"/>
  <c r="Y212" i="17"/>
  <c r="X212" i="17"/>
  <c r="AF211" i="17"/>
  <c r="AE211" i="17"/>
  <c r="AD211" i="17"/>
  <c r="AC211" i="17"/>
  <c r="AB211" i="17"/>
  <c r="AA211" i="17"/>
  <c r="Z211" i="17"/>
  <c r="Y211" i="17"/>
  <c r="X211" i="17"/>
  <c r="AF210" i="17"/>
  <c r="AE210" i="17"/>
  <c r="AD210" i="17"/>
  <c r="AC210" i="17"/>
  <c r="AB210" i="17"/>
  <c r="AA210" i="17"/>
  <c r="Z210" i="17"/>
  <c r="Y210" i="17"/>
  <c r="X210" i="17"/>
  <c r="AF209" i="17"/>
  <c r="AE209" i="17"/>
  <c r="AD209" i="17"/>
  <c r="AC209" i="17"/>
  <c r="AB209" i="17"/>
  <c r="AA209" i="17"/>
  <c r="Z209" i="17"/>
  <c r="Y209" i="17"/>
  <c r="X209" i="17"/>
  <c r="AF208" i="17"/>
  <c r="AE208" i="17"/>
  <c r="AD208" i="17"/>
  <c r="AC208" i="17"/>
  <c r="AB208" i="17"/>
  <c r="AA208" i="17"/>
  <c r="Z208" i="17"/>
  <c r="Y208" i="17"/>
  <c r="X208" i="17"/>
  <c r="AF207" i="17"/>
  <c r="AE207" i="17"/>
  <c r="AD207" i="17"/>
  <c r="AC207" i="17"/>
  <c r="AB207" i="17"/>
  <c r="AA207" i="17"/>
  <c r="Z207" i="17"/>
  <c r="Y207" i="17"/>
  <c r="X207" i="17"/>
  <c r="AF206" i="17"/>
  <c r="AE206" i="17"/>
  <c r="AD206" i="17"/>
  <c r="AC206" i="17"/>
  <c r="AB206" i="17"/>
  <c r="AA206" i="17"/>
  <c r="Z206" i="17"/>
  <c r="Y206" i="17"/>
  <c r="X206" i="17"/>
  <c r="AF205" i="17"/>
  <c r="AE205" i="17"/>
  <c r="AD205" i="17"/>
  <c r="AC205" i="17"/>
  <c r="AB205" i="17"/>
  <c r="AA205" i="17"/>
  <c r="Z205" i="17"/>
  <c r="Y205" i="17"/>
  <c r="X205" i="17"/>
  <c r="AF204" i="17"/>
  <c r="AE204" i="17"/>
  <c r="AD204" i="17"/>
  <c r="AC204" i="17"/>
  <c r="AB204" i="17"/>
  <c r="AA204" i="17"/>
  <c r="Z204" i="17"/>
  <c r="Y204" i="17"/>
  <c r="X204" i="17"/>
  <c r="AF203" i="17"/>
  <c r="AE203" i="17"/>
  <c r="AD203" i="17"/>
  <c r="AC203" i="17"/>
  <c r="AB203" i="17"/>
  <c r="AA203" i="17"/>
  <c r="Z203" i="17"/>
  <c r="Y203" i="17"/>
  <c r="X203" i="17"/>
  <c r="AF202" i="17"/>
  <c r="AE202" i="17"/>
  <c r="AD202" i="17"/>
  <c r="AC202" i="17"/>
  <c r="AB202" i="17"/>
  <c r="AA202" i="17"/>
  <c r="Z202" i="17"/>
  <c r="Y202" i="17"/>
  <c r="X202" i="17"/>
  <c r="AF201" i="17"/>
  <c r="AE201" i="17"/>
  <c r="AD201" i="17"/>
  <c r="AC201" i="17"/>
  <c r="AB201" i="17"/>
  <c r="AA201" i="17"/>
  <c r="Z201" i="17"/>
  <c r="Y201" i="17"/>
  <c r="X201" i="17"/>
  <c r="AF200" i="17"/>
  <c r="AE200" i="17"/>
  <c r="AD200" i="17"/>
  <c r="AC200" i="17"/>
  <c r="AB200" i="17"/>
  <c r="AA200" i="17"/>
  <c r="Z200" i="17"/>
  <c r="Y200" i="17"/>
  <c r="X200" i="17"/>
  <c r="AF199" i="17"/>
  <c r="AE199" i="17"/>
  <c r="AD199" i="17"/>
  <c r="AC199" i="17"/>
  <c r="AB199" i="17"/>
  <c r="AA199" i="17"/>
  <c r="Z199" i="17"/>
  <c r="Y199" i="17"/>
  <c r="X199" i="17"/>
  <c r="AF198" i="17"/>
  <c r="AE198" i="17"/>
  <c r="AD198" i="17"/>
  <c r="AC198" i="17"/>
  <c r="AB198" i="17"/>
  <c r="AA198" i="17"/>
  <c r="Z198" i="17"/>
  <c r="Y198" i="17"/>
  <c r="X198" i="17"/>
  <c r="AF197" i="17"/>
  <c r="AE197" i="17"/>
  <c r="AD197" i="17"/>
  <c r="AC197" i="17"/>
  <c r="AB197" i="17"/>
  <c r="AA197" i="17"/>
  <c r="Z197" i="17"/>
  <c r="Y197" i="17"/>
  <c r="X197" i="17"/>
  <c r="AF196" i="17"/>
  <c r="AE196" i="17"/>
  <c r="AD196" i="17"/>
  <c r="AC196" i="17"/>
  <c r="AB196" i="17"/>
  <c r="AA196" i="17"/>
  <c r="Z196" i="17"/>
  <c r="Y196" i="17"/>
  <c r="X196" i="17"/>
  <c r="AF195" i="17"/>
  <c r="AE195" i="17"/>
  <c r="AD195" i="17"/>
  <c r="AC195" i="17"/>
  <c r="AB195" i="17"/>
  <c r="AA195" i="17"/>
  <c r="Z195" i="17"/>
  <c r="Y195" i="17"/>
  <c r="X195" i="17"/>
  <c r="AF194" i="17"/>
  <c r="AE194" i="17"/>
  <c r="AD194" i="17"/>
  <c r="AC194" i="17"/>
  <c r="AB194" i="17"/>
  <c r="AA194" i="17"/>
  <c r="Z194" i="17"/>
  <c r="Y194" i="17"/>
  <c r="X194" i="17"/>
  <c r="AF193" i="17"/>
  <c r="AE193" i="17"/>
  <c r="AD193" i="17"/>
  <c r="AC193" i="17"/>
  <c r="AB193" i="17"/>
  <c r="AA193" i="17"/>
  <c r="Z193" i="17"/>
  <c r="Y193" i="17"/>
  <c r="X193" i="17"/>
  <c r="AF192" i="17"/>
  <c r="AE192" i="17"/>
  <c r="AD192" i="17"/>
  <c r="AC192" i="17"/>
  <c r="AB192" i="17"/>
  <c r="AA192" i="17"/>
  <c r="Z192" i="17"/>
  <c r="Y192" i="17"/>
  <c r="X192" i="17"/>
  <c r="AF191" i="17"/>
  <c r="AE191" i="17"/>
  <c r="AD191" i="17"/>
  <c r="AC191" i="17"/>
  <c r="AB191" i="17"/>
  <c r="AA191" i="17"/>
  <c r="Z191" i="17"/>
  <c r="Y191" i="17"/>
  <c r="X191" i="17"/>
  <c r="AF190" i="17"/>
  <c r="AE190" i="17"/>
  <c r="AD190" i="17"/>
  <c r="AC190" i="17"/>
  <c r="AB190" i="17"/>
  <c r="AA190" i="17"/>
  <c r="Z190" i="17"/>
  <c r="Y190" i="17"/>
  <c r="X190" i="17"/>
  <c r="AF189" i="17"/>
  <c r="AE189" i="17"/>
  <c r="AD189" i="17"/>
  <c r="AC189" i="17"/>
  <c r="AB189" i="17"/>
  <c r="AA189" i="17"/>
  <c r="Z189" i="17"/>
  <c r="Y189" i="17"/>
  <c r="X189" i="17"/>
  <c r="AF188" i="17"/>
  <c r="AE188" i="17"/>
  <c r="AD188" i="17"/>
  <c r="AC188" i="17"/>
  <c r="AB188" i="17"/>
  <c r="AA188" i="17"/>
  <c r="Z188" i="17"/>
  <c r="Y188" i="17"/>
  <c r="X188" i="17"/>
  <c r="AF187" i="17"/>
  <c r="AE187" i="17"/>
  <c r="AD187" i="17"/>
  <c r="AC187" i="17"/>
  <c r="AB187" i="17"/>
  <c r="AA187" i="17"/>
  <c r="Z187" i="17"/>
  <c r="Y187" i="17"/>
  <c r="X187" i="17"/>
  <c r="AF186" i="17"/>
  <c r="AE186" i="17"/>
  <c r="AD186" i="17"/>
  <c r="AC186" i="17"/>
  <c r="AB186" i="17"/>
  <c r="AA186" i="17"/>
  <c r="Z186" i="17"/>
  <c r="Y186" i="17"/>
  <c r="X186" i="17"/>
  <c r="AF185" i="17"/>
  <c r="AE185" i="17"/>
  <c r="AD185" i="17"/>
  <c r="AC185" i="17"/>
  <c r="AB185" i="17"/>
  <c r="AA185" i="17"/>
  <c r="Z185" i="17"/>
  <c r="Y185" i="17"/>
  <c r="X185" i="17"/>
  <c r="AF184" i="17"/>
  <c r="AE184" i="17"/>
  <c r="AD184" i="17"/>
  <c r="AC184" i="17"/>
  <c r="AB184" i="17"/>
  <c r="AA184" i="17"/>
  <c r="Z184" i="17"/>
  <c r="Y184" i="17"/>
  <c r="X184" i="17"/>
  <c r="AF183" i="17"/>
  <c r="AE183" i="17"/>
  <c r="AD183" i="17"/>
  <c r="AC183" i="17"/>
  <c r="AB183" i="17"/>
  <c r="AA183" i="17"/>
  <c r="Z183" i="17"/>
  <c r="Y183" i="17"/>
  <c r="X183" i="17"/>
  <c r="AF182" i="17"/>
  <c r="AE182" i="17"/>
  <c r="AD182" i="17"/>
  <c r="AC182" i="17"/>
  <c r="AB182" i="17"/>
  <c r="AA182" i="17"/>
  <c r="Z182" i="17"/>
  <c r="Y182" i="17"/>
  <c r="X182" i="17"/>
  <c r="AF181" i="17"/>
  <c r="AE181" i="17"/>
  <c r="AD181" i="17"/>
  <c r="AC181" i="17"/>
  <c r="AB181" i="17"/>
  <c r="AA181" i="17"/>
  <c r="Z181" i="17"/>
  <c r="Y181" i="17"/>
  <c r="X181" i="17"/>
  <c r="AF180" i="17"/>
  <c r="AE180" i="17"/>
  <c r="AD180" i="17"/>
  <c r="AC180" i="17"/>
  <c r="AB180" i="17"/>
  <c r="AA180" i="17"/>
  <c r="Z180" i="17"/>
  <c r="Y180" i="17"/>
  <c r="X180" i="17"/>
  <c r="AF179" i="17"/>
  <c r="AE179" i="17"/>
  <c r="AD179" i="17"/>
  <c r="AC179" i="17"/>
  <c r="AB179" i="17"/>
  <c r="AA179" i="17"/>
  <c r="Z179" i="17"/>
  <c r="Y179" i="17"/>
  <c r="X179" i="17"/>
  <c r="AF178" i="17"/>
  <c r="AE178" i="17"/>
  <c r="AD178" i="17"/>
  <c r="AC178" i="17"/>
  <c r="AB178" i="17"/>
  <c r="AA178" i="17"/>
  <c r="Z178" i="17"/>
  <c r="Y178" i="17"/>
  <c r="X178" i="17"/>
  <c r="AF177" i="17"/>
  <c r="AE177" i="17"/>
  <c r="AD177" i="17"/>
  <c r="AC177" i="17"/>
  <c r="AB177" i="17"/>
  <c r="AA177" i="17"/>
  <c r="Z177" i="17"/>
  <c r="Y177" i="17"/>
  <c r="X177" i="17"/>
  <c r="AF176" i="17"/>
  <c r="AE176" i="17"/>
  <c r="AD176" i="17"/>
  <c r="AC176" i="17"/>
  <c r="AB176" i="17"/>
  <c r="AA176" i="17"/>
  <c r="Z176" i="17"/>
  <c r="Y176" i="17"/>
  <c r="X176" i="17"/>
  <c r="AF175" i="17"/>
  <c r="AE175" i="17"/>
  <c r="AD175" i="17"/>
  <c r="AC175" i="17"/>
  <c r="AB175" i="17"/>
  <c r="AA175" i="17"/>
  <c r="Z175" i="17"/>
  <c r="Y175" i="17"/>
  <c r="X175" i="17"/>
  <c r="AF174" i="17"/>
  <c r="AE174" i="17"/>
  <c r="AD174" i="17"/>
  <c r="AC174" i="17"/>
  <c r="AB174" i="17"/>
  <c r="AA174" i="17"/>
  <c r="Z174" i="17"/>
  <c r="Y174" i="17"/>
  <c r="X174" i="17"/>
  <c r="AF173" i="17"/>
  <c r="AE173" i="17"/>
  <c r="AD173" i="17"/>
  <c r="AC173" i="17"/>
  <c r="AB173" i="17"/>
  <c r="AA173" i="17"/>
  <c r="Z173" i="17"/>
  <c r="Y173" i="17"/>
  <c r="X173" i="17"/>
  <c r="AF172" i="17"/>
  <c r="AE172" i="17"/>
  <c r="AD172" i="17"/>
  <c r="AC172" i="17"/>
  <c r="AB172" i="17"/>
  <c r="AA172" i="17"/>
  <c r="Z172" i="17"/>
  <c r="Y172" i="17"/>
  <c r="X172" i="17"/>
  <c r="AF171" i="17"/>
  <c r="AE171" i="17"/>
  <c r="AD171" i="17"/>
  <c r="AC171" i="17"/>
  <c r="AB171" i="17"/>
  <c r="AA171" i="17"/>
  <c r="Z171" i="17"/>
  <c r="Y171" i="17"/>
  <c r="X171" i="17"/>
  <c r="AF170" i="17"/>
  <c r="AE170" i="17"/>
  <c r="AD170" i="17"/>
  <c r="AC170" i="17"/>
  <c r="AB170" i="17"/>
  <c r="AA170" i="17"/>
  <c r="Z170" i="17"/>
  <c r="Y170" i="17"/>
  <c r="X170" i="17"/>
  <c r="AF169" i="17"/>
  <c r="AE169" i="17"/>
  <c r="AD169" i="17"/>
  <c r="AC169" i="17"/>
  <c r="AB169" i="17"/>
  <c r="AA169" i="17"/>
  <c r="Z169" i="17"/>
  <c r="Y169" i="17"/>
  <c r="X169" i="17"/>
  <c r="AF168" i="17"/>
  <c r="AE168" i="17"/>
  <c r="AD168" i="17"/>
  <c r="AC168" i="17"/>
  <c r="AB168" i="17"/>
  <c r="AA168" i="17"/>
  <c r="Z168" i="17"/>
  <c r="Y168" i="17"/>
  <c r="X168" i="17"/>
  <c r="AF167" i="17"/>
  <c r="AE167" i="17"/>
  <c r="AD167" i="17"/>
  <c r="AC167" i="17"/>
  <c r="AB167" i="17"/>
  <c r="AA167" i="17"/>
  <c r="Z167" i="17"/>
  <c r="Y167" i="17"/>
  <c r="X167" i="17"/>
  <c r="AF166" i="17"/>
  <c r="AE166" i="17"/>
  <c r="AD166" i="17"/>
  <c r="AC166" i="17"/>
  <c r="AB166" i="17"/>
  <c r="AA166" i="17"/>
  <c r="Z166" i="17"/>
  <c r="Y166" i="17"/>
  <c r="X166" i="17"/>
  <c r="AF165" i="17"/>
  <c r="AE165" i="17"/>
  <c r="AD165" i="17"/>
  <c r="AC165" i="17"/>
  <c r="AB165" i="17"/>
  <c r="AA165" i="17"/>
  <c r="Z165" i="17"/>
  <c r="Y165" i="17"/>
  <c r="X165" i="17"/>
  <c r="AF164" i="17"/>
  <c r="AE164" i="17"/>
  <c r="AD164" i="17"/>
  <c r="AC164" i="17"/>
  <c r="AB164" i="17"/>
  <c r="AA164" i="17"/>
  <c r="Z164" i="17"/>
  <c r="Y164" i="17"/>
  <c r="X164" i="17"/>
  <c r="AF163" i="17"/>
  <c r="AE163" i="17"/>
  <c r="AD163" i="17"/>
  <c r="AC163" i="17"/>
  <c r="AB163" i="17"/>
  <c r="AA163" i="17"/>
  <c r="Z163" i="17"/>
  <c r="Y163" i="17"/>
  <c r="X163" i="17"/>
  <c r="AF162" i="17"/>
  <c r="AE162" i="17"/>
  <c r="AD162" i="17"/>
  <c r="AC162" i="17"/>
  <c r="AB162" i="17"/>
  <c r="AA162" i="17"/>
  <c r="Z162" i="17"/>
  <c r="Y162" i="17"/>
  <c r="X162" i="17"/>
  <c r="AF161" i="17"/>
  <c r="AE161" i="17"/>
  <c r="AD161" i="17"/>
  <c r="AC161" i="17"/>
  <c r="AB161" i="17"/>
  <c r="AA161" i="17"/>
  <c r="Z161" i="17"/>
  <c r="Y161" i="17"/>
  <c r="X161" i="17"/>
  <c r="AF160" i="17"/>
  <c r="AE160" i="17"/>
  <c r="AD160" i="17"/>
  <c r="AC160" i="17"/>
  <c r="AB160" i="17"/>
  <c r="AA160" i="17"/>
  <c r="Z160" i="17"/>
  <c r="Y160" i="17"/>
  <c r="X160" i="17"/>
  <c r="AF159" i="17"/>
  <c r="AE159" i="17"/>
  <c r="AD159" i="17"/>
  <c r="AC159" i="17"/>
  <c r="AB159" i="17"/>
  <c r="AA159" i="17"/>
  <c r="Z159" i="17"/>
  <c r="Y159" i="17"/>
  <c r="X159" i="17"/>
  <c r="AF158" i="17"/>
  <c r="AE158" i="17"/>
  <c r="AD158" i="17"/>
  <c r="AC158" i="17"/>
  <c r="AB158" i="17"/>
  <c r="AA158" i="17"/>
  <c r="Z158" i="17"/>
  <c r="Y158" i="17"/>
  <c r="X158" i="17"/>
  <c r="AF157" i="17"/>
  <c r="AE157" i="17"/>
  <c r="AD157" i="17"/>
  <c r="AC157" i="17"/>
  <c r="AB157" i="17"/>
  <c r="AA157" i="17"/>
  <c r="Z157" i="17"/>
  <c r="Y157" i="17"/>
  <c r="X157" i="17"/>
  <c r="AF156" i="17"/>
  <c r="AE156" i="17"/>
  <c r="AD156" i="17"/>
  <c r="AC156" i="17"/>
  <c r="AB156" i="17"/>
  <c r="AA156" i="17"/>
  <c r="Z156" i="17"/>
  <c r="Y156" i="17"/>
  <c r="X156" i="17"/>
  <c r="AF155" i="17"/>
  <c r="AE155" i="17"/>
  <c r="AD155" i="17"/>
  <c r="AC155" i="17"/>
  <c r="AB155" i="17"/>
  <c r="AA155" i="17"/>
  <c r="Z155" i="17"/>
  <c r="Y155" i="17"/>
  <c r="X155" i="17"/>
  <c r="AF154" i="17"/>
  <c r="AE154" i="17"/>
  <c r="AD154" i="17"/>
  <c r="AC154" i="17"/>
  <c r="AB154" i="17"/>
  <c r="AA154" i="17"/>
  <c r="Z154" i="17"/>
  <c r="Y154" i="17"/>
  <c r="X154" i="17"/>
  <c r="AF153" i="17"/>
  <c r="AE153" i="17"/>
  <c r="AD153" i="17"/>
  <c r="AC153" i="17"/>
  <c r="AB153" i="17"/>
  <c r="AA153" i="17"/>
  <c r="Z153" i="17"/>
  <c r="Y153" i="17"/>
  <c r="X153" i="17"/>
  <c r="AF152" i="17"/>
  <c r="AE152" i="17"/>
  <c r="AD152" i="17"/>
  <c r="AC152" i="17"/>
  <c r="AB152" i="17"/>
  <c r="AA152" i="17"/>
  <c r="Z152" i="17"/>
  <c r="Y152" i="17"/>
  <c r="X152" i="17"/>
  <c r="AF151" i="17"/>
  <c r="AE151" i="17"/>
  <c r="AD151" i="17"/>
  <c r="AC151" i="17"/>
  <c r="AB151" i="17"/>
  <c r="AA151" i="17"/>
  <c r="Z151" i="17"/>
  <c r="Y151" i="17"/>
  <c r="X151" i="17"/>
  <c r="AF150" i="17"/>
  <c r="AE150" i="17"/>
  <c r="AD150" i="17"/>
  <c r="AC150" i="17"/>
  <c r="AB150" i="17"/>
  <c r="AA150" i="17"/>
  <c r="Z150" i="17"/>
  <c r="Y150" i="17"/>
  <c r="X150" i="17"/>
  <c r="AF149" i="17"/>
  <c r="AE149" i="17"/>
  <c r="AD149" i="17"/>
  <c r="AC149" i="17"/>
  <c r="AB149" i="17"/>
  <c r="AA149" i="17"/>
  <c r="Z149" i="17"/>
  <c r="Y149" i="17"/>
  <c r="X149" i="17"/>
  <c r="AF148" i="17"/>
  <c r="AE148" i="17"/>
  <c r="AD148" i="17"/>
  <c r="AC148" i="17"/>
  <c r="AB148" i="17"/>
  <c r="AA148" i="17"/>
  <c r="Z148" i="17"/>
  <c r="Y148" i="17"/>
  <c r="X148" i="17"/>
  <c r="AF147" i="17"/>
  <c r="AE147" i="17"/>
  <c r="AD147" i="17"/>
  <c r="AC147" i="17"/>
  <c r="AB147" i="17"/>
  <c r="AA147" i="17"/>
  <c r="Z147" i="17"/>
  <c r="Y147" i="17"/>
  <c r="X147" i="17"/>
  <c r="AF146" i="17"/>
  <c r="AE146" i="17"/>
  <c r="AD146" i="17"/>
  <c r="AC146" i="17"/>
  <c r="AB146" i="17"/>
  <c r="AA146" i="17"/>
  <c r="Z146" i="17"/>
  <c r="Y146" i="17"/>
  <c r="X146" i="17"/>
  <c r="AF145" i="17"/>
  <c r="AE145" i="17"/>
  <c r="AD145" i="17"/>
  <c r="AC145" i="17"/>
  <c r="AB145" i="17"/>
  <c r="AA145" i="17"/>
  <c r="Z145" i="17"/>
  <c r="Y145" i="17"/>
  <c r="X145" i="17"/>
  <c r="AF144" i="17"/>
  <c r="AE144" i="17"/>
  <c r="AD144" i="17"/>
  <c r="AC144" i="17"/>
  <c r="AB144" i="17"/>
  <c r="AA144" i="17"/>
  <c r="Z144" i="17"/>
  <c r="Y144" i="17"/>
  <c r="X144" i="17"/>
  <c r="AF143" i="17"/>
  <c r="AE143" i="17"/>
  <c r="AD143" i="17"/>
  <c r="AC143" i="17"/>
  <c r="AB143" i="17"/>
  <c r="AA143" i="17"/>
  <c r="Z143" i="17"/>
  <c r="Y143" i="17"/>
  <c r="X143" i="17"/>
  <c r="AF142" i="17"/>
  <c r="AE142" i="17"/>
  <c r="AD142" i="17"/>
  <c r="AC142" i="17"/>
  <c r="AB142" i="17"/>
  <c r="AA142" i="17"/>
  <c r="Z142" i="17"/>
  <c r="Y142" i="17"/>
  <c r="X142" i="17"/>
  <c r="AF141" i="17"/>
  <c r="AE141" i="17"/>
  <c r="AD141" i="17"/>
  <c r="AC141" i="17"/>
  <c r="AB141" i="17"/>
  <c r="AA141" i="17"/>
  <c r="Z141" i="17"/>
  <c r="Y141" i="17"/>
  <c r="X141" i="17"/>
  <c r="AF140" i="17"/>
  <c r="AE140" i="17"/>
  <c r="AD140" i="17"/>
  <c r="AC140" i="17"/>
  <c r="AB140" i="17"/>
  <c r="AA140" i="17"/>
  <c r="Z140" i="17"/>
  <c r="Y140" i="17"/>
  <c r="X140" i="17"/>
  <c r="AF139" i="17"/>
  <c r="AE139" i="17"/>
  <c r="AD139" i="17"/>
  <c r="AC139" i="17"/>
  <c r="AB139" i="17"/>
  <c r="AA139" i="17"/>
  <c r="Z139" i="17"/>
  <c r="Y139" i="17"/>
  <c r="X139" i="17"/>
  <c r="AF138" i="17"/>
  <c r="AE138" i="17"/>
  <c r="AD138" i="17"/>
  <c r="AC138" i="17"/>
  <c r="AB138" i="17"/>
  <c r="AA138" i="17"/>
  <c r="Z138" i="17"/>
  <c r="Y138" i="17"/>
  <c r="X138" i="17"/>
  <c r="AF137" i="17"/>
  <c r="AE137" i="17"/>
  <c r="AD137" i="17"/>
  <c r="AC137" i="17"/>
  <c r="AB137" i="17"/>
  <c r="AA137" i="17"/>
  <c r="Z137" i="17"/>
  <c r="Y137" i="17"/>
  <c r="X137" i="17"/>
  <c r="AF136" i="17"/>
  <c r="AE136" i="17"/>
  <c r="AD136" i="17"/>
  <c r="AC136" i="17"/>
  <c r="AB136" i="17"/>
  <c r="AA136" i="17"/>
  <c r="Z136" i="17"/>
  <c r="Y136" i="17"/>
  <c r="X136" i="17"/>
  <c r="AF135" i="17"/>
  <c r="AE135" i="17"/>
  <c r="AD135" i="17"/>
  <c r="AC135" i="17"/>
  <c r="AB135" i="17"/>
  <c r="AA135" i="17"/>
  <c r="Z135" i="17"/>
  <c r="Y135" i="17"/>
  <c r="X135" i="17"/>
  <c r="AF134" i="17"/>
  <c r="AE134" i="17"/>
  <c r="AD134" i="17"/>
  <c r="AC134" i="17"/>
  <c r="AB134" i="17"/>
  <c r="AA134" i="17"/>
  <c r="Z134" i="17"/>
  <c r="Y134" i="17"/>
  <c r="X134" i="17"/>
  <c r="AF133" i="17"/>
  <c r="AE133" i="17"/>
  <c r="AD133" i="17"/>
  <c r="AC133" i="17"/>
  <c r="AB133" i="17"/>
  <c r="AA133" i="17"/>
  <c r="Z133" i="17"/>
  <c r="Y133" i="17"/>
  <c r="X133" i="17"/>
  <c r="AF132" i="17"/>
  <c r="AE132" i="17"/>
  <c r="AD132" i="17"/>
  <c r="AC132" i="17"/>
  <c r="AB132" i="17"/>
  <c r="AA132" i="17"/>
  <c r="Z132" i="17"/>
  <c r="Y132" i="17"/>
  <c r="X132" i="17"/>
  <c r="AF131" i="17"/>
  <c r="AE131" i="17"/>
  <c r="AD131" i="17"/>
  <c r="AC131" i="17"/>
  <c r="AB131" i="17"/>
  <c r="AA131" i="17"/>
  <c r="Z131" i="17"/>
  <c r="Y131" i="17"/>
  <c r="X131" i="17"/>
  <c r="AF130" i="17"/>
  <c r="AE130" i="17"/>
  <c r="AD130" i="17"/>
  <c r="AC130" i="17"/>
  <c r="AB130" i="17"/>
  <c r="AA130" i="17"/>
  <c r="Z130" i="17"/>
  <c r="Y130" i="17"/>
  <c r="X130" i="17"/>
  <c r="AF129" i="17"/>
  <c r="AE129" i="17"/>
  <c r="AD129" i="17"/>
  <c r="AC129" i="17"/>
  <c r="AB129" i="17"/>
  <c r="AA129" i="17"/>
  <c r="Z129" i="17"/>
  <c r="Y129" i="17"/>
  <c r="X129" i="17"/>
  <c r="AF128" i="17"/>
  <c r="AE128" i="17"/>
  <c r="AD128" i="17"/>
  <c r="AC128" i="17"/>
  <c r="AB128" i="17"/>
  <c r="AA128" i="17"/>
  <c r="Z128" i="17"/>
  <c r="Y128" i="17"/>
  <c r="X128" i="17"/>
  <c r="AF127" i="17"/>
  <c r="AE127" i="17"/>
  <c r="AD127" i="17"/>
  <c r="AC127" i="17"/>
  <c r="AB127" i="17"/>
  <c r="AA127" i="17"/>
  <c r="Z127" i="17"/>
  <c r="Y127" i="17"/>
  <c r="X127" i="17"/>
  <c r="AF126" i="17"/>
  <c r="AE126" i="17"/>
  <c r="AD126" i="17"/>
  <c r="AC126" i="17"/>
  <c r="AB126" i="17"/>
  <c r="AA126" i="17"/>
  <c r="Z126" i="17"/>
  <c r="Y126" i="17"/>
  <c r="X126" i="17"/>
  <c r="AF125" i="17"/>
  <c r="AE125" i="17"/>
  <c r="AD125" i="17"/>
  <c r="AC125" i="17"/>
  <c r="AB125" i="17"/>
  <c r="AA125" i="17"/>
  <c r="Z125" i="17"/>
  <c r="Y125" i="17"/>
  <c r="X125" i="17"/>
  <c r="AF124" i="17"/>
  <c r="AE124" i="17"/>
  <c r="AD124" i="17"/>
  <c r="AC124" i="17"/>
  <c r="AB124" i="17"/>
  <c r="AA124" i="17"/>
  <c r="Z124" i="17"/>
  <c r="Y124" i="17"/>
  <c r="X124" i="17"/>
  <c r="AF123" i="17"/>
  <c r="AE123" i="17"/>
  <c r="AD123" i="17"/>
  <c r="AC123" i="17"/>
  <c r="AB123" i="17"/>
  <c r="AA123" i="17"/>
  <c r="Z123" i="17"/>
  <c r="Y123" i="17"/>
  <c r="X123" i="17"/>
  <c r="AF122" i="17"/>
  <c r="AE122" i="17"/>
  <c r="AD122" i="17"/>
  <c r="AC122" i="17"/>
  <c r="AB122" i="17"/>
  <c r="AA122" i="17"/>
  <c r="Z122" i="17"/>
  <c r="Y122" i="17"/>
  <c r="X122" i="17"/>
  <c r="AF121" i="17"/>
  <c r="AE121" i="17"/>
  <c r="AD121" i="17"/>
  <c r="AC121" i="17"/>
  <c r="AB121" i="17"/>
  <c r="AA121" i="17"/>
  <c r="Z121" i="17"/>
  <c r="Y121" i="17"/>
  <c r="X121" i="17"/>
  <c r="AF120" i="17"/>
  <c r="AE120" i="17"/>
  <c r="AD120" i="17"/>
  <c r="AC120" i="17"/>
  <c r="AB120" i="17"/>
  <c r="AA120" i="17"/>
  <c r="Z120" i="17"/>
  <c r="Y120" i="17"/>
  <c r="X120" i="17"/>
  <c r="AF119" i="17"/>
  <c r="AE119" i="17"/>
  <c r="AD119" i="17"/>
  <c r="AC119" i="17"/>
  <c r="AB119" i="17"/>
  <c r="AA119" i="17"/>
  <c r="Z119" i="17"/>
  <c r="Y119" i="17"/>
  <c r="X119" i="17"/>
  <c r="AF118" i="17"/>
  <c r="AE118" i="17"/>
  <c r="AD118" i="17"/>
  <c r="AC118" i="17"/>
  <c r="AB118" i="17"/>
  <c r="AA118" i="17"/>
  <c r="Z118" i="17"/>
  <c r="Y118" i="17"/>
  <c r="X118" i="17"/>
  <c r="AF117" i="17"/>
  <c r="AE117" i="17"/>
  <c r="AD117" i="17"/>
  <c r="AC117" i="17"/>
  <c r="AB117" i="17"/>
  <c r="AA117" i="17"/>
  <c r="Z117" i="17"/>
  <c r="Y117" i="17"/>
  <c r="X117" i="17"/>
  <c r="AF116" i="17"/>
  <c r="AE116" i="17"/>
  <c r="AD116" i="17"/>
  <c r="AC116" i="17"/>
  <c r="AB116" i="17"/>
  <c r="AA116" i="17"/>
  <c r="Z116" i="17"/>
  <c r="Y116" i="17"/>
  <c r="X116" i="17"/>
  <c r="AF115" i="17"/>
  <c r="AE115" i="17"/>
  <c r="AD115" i="17"/>
  <c r="AC115" i="17"/>
  <c r="AB115" i="17"/>
  <c r="AA115" i="17"/>
  <c r="Z115" i="17"/>
  <c r="Y115" i="17"/>
  <c r="X115" i="17"/>
  <c r="AF114" i="17"/>
  <c r="AE114" i="17"/>
  <c r="AD114" i="17"/>
  <c r="AC114" i="17"/>
  <c r="AB114" i="17"/>
  <c r="AA114" i="17"/>
  <c r="Z114" i="17"/>
  <c r="Y114" i="17"/>
  <c r="X114" i="17"/>
  <c r="AF113" i="17"/>
  <c r="AE113" i="17"/>
  <c r="AD113" i="17"/>
  <c r="AC113" i="17"/>
  <c r="AB113" i="17"/>
  <c r="AA113" i="17"/>
  <c r="Z113" i="17"/>
  <c r="Y113" i="17"/>
  <c r="X113" i="17"/>
  <c r="AF112" i="17"/>
  <c r="AE112" i="17"/>
  <c r="AD112" i="17"/>
  <c r="AC112" i="17"/>
  <c r="AB112" i="17"/>
  <c r="AA112" i="17"/>
  <c r="Z112" i="17"/>
  <c r="Y112" i="17"/>
  <c r="X112" i="17"/>
  <c r="AF111" i="17"/>
  <c r="AE111" i="17"/>
  <c r="AD111" i="17"/>
  <c r="AC111" i="17"/>
  <c r="AB111" i="17"/>
  <c r="AA111" i="17"/>
  <c r="Z111" i="17"/>
  <c r="Y111" i="17"/>
  <c r="X111" i="17"/>
  <c r="AF110" i="17"/>
  <c r="AE110" i="17"/>
  <c r="AD110" i="17"/>
  <c r="AC110" i="17"/>
  <c r="AB110" i="17"/>
  <c r="AA110" i="17"/>
  <c r="Z110" i="17"/>
  <c r="Y110" i="17"/>
  <c r="X110" i="17"/>
  <c r="AF109" i="17"/>
  <c r="AE109" i="17"/>
  <c r="AD109" i="17"/>
  <c r="AC109" i="17"/>
  <c r="AB109" i="17"/>
  <c r="AA109" i="17"/>
  <c r="Z109" i="17"/>
  <c r="Y109" i="17"/>
  <c r="X109" i="17"/>
  <c r="AF108" i="17"/>
  <c r="AE108" i="17"/>
  <c r="AD108" i="17"/>
  <c r="AC108" i="17"/>
  <c r="AB108" i="17"/>
  <c r="AA108" i="17"/>
  <c r="Z108" i="17"/>
  <c r="Y108" i="17"/>
  <c r="X108" i="17"/>
  <c r="AF107" i="17"/>
  <c r="AE107" i="17"/>
  <c r="AD107" i="17"/>
  <c r="AC107" i="17"/>
  <c r="AB107" i="17"/>
  <c r="AA107" i="17"/>
  <c r="Z107" i="17"/>
  <c r="Y107" i="17"/>
  <c r="X107" i="17"/>
  <c r="AF106" i="17"/>
  <c r="AE106" i="17"/>
  <c r="AD106" i="17"/>
  <c r="AC106" i="17"/>
  <c r="AB106" i="17"/>
  <c r="AA106" i="17"/>
  <c r="Z106" i="17"/>
  <c r="Y106" i="17"/>
  <c r="X106" i="17"/>
  <c r="AF105" i="17"/>
  <c r="AE105" i="17"/>
  <c r="AD105" i="17"/>
  <c r="AC105" i="17"/>
  <c r="AB105" i="17"/>
  <c r="AA105" i="17"/>
  <c r="Z105" i="17"/>
  <c r="Y105" i="17"/>
  <c r="X105" i="17"/>
  <c r="AF104" i="17"/>
  <c r="AE104" i="17"/>
  <c r="AD104" i="17"/>
  <c r="AC104" i="17"/>
  <c r="AB104" i="17"/>
  <c r="AA104" i="17"/>
  <c r="Z104" i="17"/>
  <c r="Y104" i="17"/>
  <c r="X104" i="17"/>
  <c r="AF103" i="17"/>
  <c r="AE103" i="17"/>
  <c r="AD103" i="17"/>
  <c r="AC103" i="17"/>
  <c r="AB103" i="17"/>
  <c r="AA103" i="17"/>
  <c r="Z103" i="17"/>
  <c r="Y103" i="17"/>
  <c r="X103" i="17"/>
  <c r="AF102" i="17"/>
  <c r="AE102" i="17"/>
  <c r="AD102" i="17"/>
  <c r="AC102" i="17"/>
  <c r="AB102" i="17"/>
  <c r="AA102" i="17"/>
  <c r="Z102" i="17"/>
  <c r="Y102" i="17"/>
  <c r="X102" i="17"/>
  <c r="AF101" i="17"/>
  <c r="AE101" i="17"/>
  <c r="AD101" i="17"/>
  <c r="AC101" i="17"/>
  <c r="AB101" i="17"/>
  <c r="AA101" i="17"/>
  <c r="Z101" i="17"/>
  <c r="Y101" i="17"/>
  <c r="X101" i="17"/>
  <c r="AF100" i="17"/>
  <c r="AE100" i="17"/>
  <c r="AD100" i="17"/>
  <c r="AC100" i="17"/>
  <c r="AB100" i="17"/>
  <c r="AA100" i="17"/>
  <c r="Z100" i="17"/>
  <c r="Y100" i="17"/>
  <c r="X100" i="17"/>
  <c r="AF99" i="17"/>
  <c r="AE99" i="17"/>
  <c r="AD99" i="17"/>
  <c r="AC99" i="17"/>
  <c r="AB99" i="17"/>
  <c r="AA99" i="17"/>
  <c r="Z99" i="17"/>
  <c r="Y99" i="17"/>
  <c r="X99" i="17"/>
  <c r="AF98" i="17"/>
  <c r="AE98" i="17"/>
  <c r="AD98" i="17"/>
  <c r="AC98" i="17"/>
  <c r="AB98" i="17"/>
  <c r="AA98" i="17"/>
  <c r="Z98" i="17"/>
  <c r="Y98" i="17"/>
  <c r="X98" i="17"/>
  <c r="AF97" i="17"/>
  <c r="AE97" i="17"/>
  <c r="AD97" i="17"/>
  <c r="AC97" i="17"/>
  <c r="AB97" i="17"/>
  <c r="AA97" i="17"/>
  <c r="Z97" i="17"/>
  <c r="Y97" i="17"/>
  <c r="X97" i="17"/>
  <c r="AF96" i="17"/>
  <c r="AE96" i="17"/>
  <c r="AD96" i="17"/>
  <c r="AC96" i="17"/>
  <c r="AB96" i="17"/>
  <c r="AA96" i="17"/>
  <c r="Z96" i="17"/>
  <c r="Y96" i="17"/>
  <c r="X96" i="17"/>
  <c r="AF95" i="17"/>
  <c r="AE95" i="17"/>
  <c r="AD95" i="17"/>
  <c r="AC95" i="17"/>
  <c r="AB95" i="17"/>
  <c r="AA95" i="17"/>
  <c r="Z95" i="17"/>
  <c r="Y95" i="17"/>
  <c r="X95" i="17"/>
  <c r="AF94" i="17"/>
  <c r="AE94" i="17"/>
  <c r="AD94" i="17"/>
  <c r="AC94" i="17"/>
  <c r="AB94" i="17"/>
  <c r="AA94" i="17"/>
  <c r="Z94" i="17"/>
  <c r="Y94" i="17"/>
  <c r="X94" i="17"/>
  <c r="AF93" i="17"/>
  <c r="AE93" i="17"/>
  <c r="AD93" i="17"/>
  <c r="AC93" i="17"/>
  <c r="AB93" i="17"/>
  <c r="AA93" i="17"/>
  <c r="Z93" i="17"/>
  <c r="Y93" i="17"/>
  <c r="X93" i="17"/>
  <c r="AF92" i="17"/>
  <c r="AE92" i="17"/>
  <c r="AD92" i="17"/>
  <c r="AC92" i="17"/>
  <c r="AB92" i="17"/>
  <c r="AA92" i="17"/>
  <c r="Z92" i="17"/>
  <c r="Y92" i="17"/>
  <c r="X92" i="17"/>
  <c r="AF91" i="17"/>
  <c r="AE91" i="17"/>
  <c r="AD91" i="17"/>
  <c r="AC91" i="17"/>
  <c r="AB91" i="17"/>
  <c r="AA91" i="17"/>
  <c r="Z91" i="17"/>
  <c r="Y91" i="17"/>
  <c r="X91" i="17"/>
  <c r="AF90" i="17"/>
  <c r="AE90" i="17"/>
  <c r="AD90" i="17"/>
  <c r="AC90" i="17"/>
  <c r="AB90" i="17"/>
  <c r="AA90" i="17"/>
  <c r="Z90" i="17"/>
  <c r="Y90" i="17"/>
  <c r="X90" i="17"/>
  <c r="AF89" i="17"/>
  <c r="AE89" i="17"/>
  <c r="AD89" i="17"/>
  <c r="AC89" i="17"/>
  <c r="AB89" i="17"/>
  <c r="AA89" i="17"/>
  <c r="Z89" i="17"/>
  <c r="Y89" i="17"/>
  <c r="X89" i="17"/>
  <c r="AF88" i="17"/>
  <c r="AE88" i="17"/>
  <c r="AD88" i="17"/>
  <c r="AC88" i="17"/>
  <c r="AB88" i="17"/>
  <c r="AA88" i="17"/>
  <c r="Z88" i="17"/>
  <c r="Y88" i="17"/>
  <c r="X88" i="17"/>
  <c r="AF87" i="17"/>
  <c r="AE87" i="17"/>
  <c r="AD87" i="17"/>
  <c r="AC87" i="17"/>
  <c r="AB87" i="17"/>
  <c r="AA87" i="17"/>
  <c r="Z87" i="17"/>
  <c r="Y87" i="17"/>
  <c r="X87" i="17"/>
  <c r="AF86" i="17"/>
  <c r="AE86" i="17"/>
  <c r="AD86" i="17"/>
  <c r="AC86" i="17"/>
  <c r="AB86" i="17"/>
  <c r="AA86" i="17"/>
  <c r="Z86" i="17"/>
  <c r="Y86" i="17"/>
  <c r="X86" i="17"/>
  <c r="AF85" i="17"/>
  <c r="AE85" i="17"/>
  <c r="AD85" i="17"/>
  <c r="AC85" i="17"/>
  <c r="AB85" i="17"/>
  <c r="AA85" i="17"/>
  <c r="Z85" i="17"/>
  <c r="Y85" i="17"/>
  <c r="X85" i="17"/>
  <c r="AF84" i="17"/>
  <c r="AE84" i="17"/>
  <c r="AD84" i="17"/>
  <c r="AC84" i="17"/>
  <c r="AB84" i="17"/>
  <c r="AA84" i="17"/>
  <c r="Z84" i="17"/>
  <c r="Y84" i="17"/>
  <c r="X84" i="17"/>
  <c r="AF83" i="17"/>
  <c r="AE83" i="17"/>
  <c r="AD83" i="17"/>
  <c r="AC83" i="17"/>
  <c r="AB83" i="17"/>
  <c r="AA83" i="17"/>
  <c r="Z83" i="17"/>
  <c r="Y83" i="17"/>
  <c r="X83" i="17"/>
  <c r="AF82" i="17"/>
  <c r="AE82" i="17"/>
  <c r="AD82" i="17"/>
  <c r="AC82" i="17"/>
  <c r="AB82" i="17"/>
  <c r="AA82" i="17"/>
  <c r="Z82" i="17"/>
  <c r="Y82" i="17"/>
  <c r="X82" i="17"/>
  <c r="AF81" i="17"/>
  <c r="AE81" i="17"/>
  <c r="AD81" i="17"/>
  <c r="AC81" i="17"/>
  <c r="AB81" i="17"/>
  <c r="AA81" i="17"/>
  <c r="Z81" i="17"/>
  <c r="Y81" i="17"/>
  <c r="X81" i="17"/>
  <c r="AF80" i="17"/>
  <c r="AE80" i="17"/>
  <c r="AD80" i="17"/>
  <c r="AC80" i="17"/>
  <c r="AB80" i="17"/>
  <c r="AA80" i="17"/>
  <c r="Z80" i="17"/>
  <c r="Y80" i="17"/>
  <c r="X80" i="17"/>
  <c r="AF79" i="17"/>
  <c r="AE79" i="17"/>
  <c r="AD79" i="17"/>
  <c r="AC79" i="17"/>
  <c r="AB79" i="17"/>
  <c r="AA79" i="17"/>
  <c r="Z79" i="17"/>
  <c r="Y79" i="17"/>
  <c r="X79" i="17"/>
  <c r="AF78" i="17"/>
  <c r="AE78" i="17"/>
  <c r="AD78" i="17"/>
  <c r="AC78" i="17"/>
  <c r="AB78" i="17"/>
  <c r="AA78" i="17"/>
  <c r="Z78" i="17"/>
  <c r="Y78" i="17"/>
  <c r="X78" i="17"/>
  <c r="AF77" i="17"/>
  <c r="AE77" i="17"/>
  <c r="AD77" i="17"/>
  <c r="AC77" i="17"/>
  <c r="AB77" i="17"/>
  <c r="AA77" i="17"/>
  <c r="Z77" i="17"/>
  <c r="Y77" i="17"/>
  <c r="X77" i="17"/>
  <c r="AF76" i="17"/>
  <c r="AE76" i="17"/>
  <c r="AD76" i="17"/>
  <c r="AC76" i="17"/>
  <c r="AB76" i="17"/>
  <c r="AA76" i="17"/>
  <c r="Z76" i="17"/>
  <c r="Y76" i="17"/>
  <c r="X76" i="17"/>
  <c r="AF75" i="17"/>
  <c r="AE75" i="17"/>
  <c r="AD75" i="17"/>
  <c r="AC75" i="17"/>
  <c r="AB75" i="17"/>
  <c r="AA75" i="17"/>
  <c r="Z75" i="17"/>
  <c r="Y75" i="17"/>
  <c r="X75" i="17"/>
  <c r="AF74" i="17"/>
  <c r="AE74" i="17"/>
  <c r="AD74" i="17"/>
  <c r="AC74" i="17"/>
  <c r="AB74" i="17"/>
  <c r="AA74" i="17"/>
  <c r="Z74" i="17"/>
  <c r="Y74" i="17"/>
  <c r="X74" i="17"/>
  <c r="AF73" i="17"/>
  <c r="AE73" i="17"/>
  <c r="AD73" i="17"/>
  <c r="AC73" i="17"/>
  <c r="AB73" i="17"/>
  <c r="AA73" i="17"/>
  <c r="Z73" i="17"/>
  <c r="Y73" i="17"/>
  <c r="X73" i="17"/>
  <c r="AF72" i="17"/>
  <c r="AE72" i="17"/>
  <c r="AD72" i="17"/>
  <c r="AC72" i="17"/>
  <c r="AB72" i="17"/>
  <c r="AA72" i="17"/>
  <c r="Z72" i="17"/>
  <c r="Y72" i="17"/>
  <c r="X72" i="17"/>
  <c r="AF71" i="17"/>
  <c r="AE71" i="17"/>
  <c r="AD71" i="17"/>
  <c r="AC71" i="17"/>
  <c r="AB71" i="17"/>
  <c r="AA71" i="17"/>
  <c r="Z71" i="17"/>
  <c r="Y71" i="17"/>
  <c r="X71" i="17"/>
  <c r="AF70" i="17"/>
  <c r="AE70" i="17"/>
  <c r="AD70" i="17"/>
  <c r="AC70" i="17"/>
  <c r="AB70" i="17"/>
  <c r="AA70" i="17"/>
  <c r="Z70" i="17"/>
  <c r="Y70" i="17"/>
  <c r="X70" i="17"/>
  <c r="AF69" i="17"/>
  <c r="AE69" i="17"/>
  <c r="AD69" i="17"/>
  <c r="AC69" i="17"/>
  <c r="AB69" i="17"/>
  <c r="AA69" i="17"/>
  <c r="Z69" i="17"/>
  <c r="Y69" i="17"/>
  <c r="X69" i="17"/>
  <c r="AF68" i="17"/>
  <c r="AE68" i="17"/>
  <c r="AD68" i="17"/>
  <c r="AC68" i="17"/>
  <c r="AB68" i="17"/>
  <c r="AA68" i="17"/>
  <c r="Z68" i="17"/>
  <c r="Y68" i="17"/>
  <c r="X68" i="17"/>
  <c r="AF67" i="17"/>
  <c r="AE67" i="17"/>
  <c r="AD67" i="17"/>
  <c r="AC67" i="17"/>
  <c r="AB67" i="17"/>
  <c r="AA67" i="17"/>
  <c r="Z67" i="17"/>
  <c r="Y67" i="17"/>
  <c r="X67" i="17"/>
  <c r="AF66" i="17"/>
  <c r="AE66" i="17"/>
  <c r="AD66" i="17"/>
  <c r="AC66" i="17"/>
  <c r="AB66" i="17"/>
  <c r="AA66" i="17"/>
  <c r="Z66" i="17"/>
  <c r="Y66" i="17"/>
  <c r="X66" i="17"/>
  <c r="AF65" i="17"/>
  <c r="AE65" i="17"/>
  <c r="AD65" i="17"/>
  <c r="AC65" i="17"/>
  <c r="AB65" i="17"/>
  <c r="AA65" i="17"/>
  <c r="Z65" i="17"/>
  <c r="Y65" i="17"/>
  <c r="X65" i="17"/>
  <c r="AF64" i="17"/>
  <c r="AE64" i="17"/>
  <c r="AD64" i="17"/>
  <c r="AC64" i="17"/>
  <c r="AB64" i="17"/>
  <c r="AA64" i="17"/>
  <c r="Z64" i="17"/>
  <c r="Y64" i="17"/>
  <c r="X64" i="17"/>
  <c r="AF63" i="17"/>
  <c r="AE63" i="17"/>
  <c r="AD63" i="17"/>
  <c r="AC63" i="17"/>
  <c r="AB63" i="17"/>
  <c r="AA63" i="17"/>
  <c r="Z63" i="17"/>
  <c r="Y63" i="17"/>
  <c r="X63" i="17"/>
  <c r="AF62" i="17"/>
  <c r="AE62" i="17"/>
  <c r="AD62" i="17"/>
  <c r="AC62" i="17"/>
  <c r="AB62" i="17"/>
  <c r="AA62" i="17"/>
  <c r="Z62" i="17"/>
  <c r="Y62" i="17"/>
  <c r="X62" i="17"/>
  <c r="AF61" i="17"/>
  <c r="AE61" i="17"/>
  <c r="AD61" i="17"/>
  <c r="AC61" i="17"/>
  <c r="AB61" i="17"/>
  <c r="AA61" i="17"/>
  <c r="Z61" i="17"/>
  <c r="Y61" i="17"/>
  <c r="X61" i="17"/>
  <c r="AF60" i="17"/>
  <c r="AE60" i="17"/>
  <c r="AD60" i="17"/>
  <c r="AC60" i="17"/>
  <c r="AB60" i="17"/>
  <c r="AA60" i="17"/>
  <c r="Z60" i="17"/>
  <c r="Y60" i="17"/>
  <c r="X60" i="17"/>
  <c r="AF59" i="17"/>
  <c r="AE59" i="17"/>
  <c r="AD59" i="17"/>
  <c r="AC59" i="17"/>
  <c r="AB59" i="17"/>
  <c r="AA59" i="17"/>
  <c r="Z59" i="17"/>
  <c r="Y59" i="17"/>
  <c r="X59" i="17"/>
  <c r="AF58" i="17"/>
  <c r="AE58" i="17"/>
  <c r="AD58" i="17"/>
  <c r="AC58" i="17"/>
  <c r="AB58" i="17"/>
  <c r="AA58" i="17"/>
  <c r="Z58" i="17"/>
  <c r="Y58" i="17"/>
  <c r="X58" i="17"/>
  <c r="AF57" i="17"/>
  <c r="AE57" i="17"/>
  <c r="AD57" i="17"/>
  <c r="AC57" i="17"/>
  <c r="AB57" i="17"/>
  <c r="AA57" i="17"/>
  <c r="Z57" i="17"/>
  <c r="Y57" i="17"/>
  <c r="X57" i="17"/>
  <c r="AF56" i="17"/>
  <c r="AE56" i="17"/>
  <c r="AD56" i="17"/>
  <c r="AC56" i="17"/>
  <c r="AB56" i="17"/>
  <c r="AA56" i="17"/>
  <c r="Z56" i="17"/>
  <c r="Y56" i="17"/>
  <c r="X56" i="17"/>
  <c r="AF55" i="17"/>
  <c r="AE55" i="17"/>
  <c r="AD55" i="17"/>
  <c r="AC55" i="17"/>
  <c r="AB55" i="17"/>
  <c r="AA55" i="17"/>
  <c r="Z55" i="17"/>
  <c r="Y55" i="17"/>
  <c r="X55" i="17"/>
  <c r="AF54" i="17"/>
  <c r="AE54" i="17"/>
  <c r="AD54" i="17"/>
  <c r="AC54" i="17"/>
  <c r="AB54" i="17"/>
  <c r="AA54" i="17"/>
  <c r="Z54" i="17"/>
  <c r="Y54" i="17"/>
  <c r="X54" i="17"/>
  <c r="AF53" i="17"/>
  <c r="AE53" i="17"/>
  <c r="AD53" i="17"/>
  <c r="AC53" i="17"/>
  <c r="AB53" i="17"/>
  <c r="AA53" i="17"/>
  <c r="Z53" i="17"/>
  <c r="Y53" i="17"/>
  <c r="X53" i="17"/>
  <c r="AF52" i="17"/>
  <c r="AE52" i="17"/>
  <c r="AD52" i="17"/>
  <c r="AC52" i="17"/>
  <c r="AB52" i="17"/>
  <c r="AA52" i="17"/>
  <c r="Z52" i="17"/>
  <c r="Y52" i="17"/>
  <c r="X52" i="17"/>
  <c r="AF51" i="17"/>
  <c r="AE51" i="17"/>
  <c r="AD51" i="17"/>
  <c r="AC51" i="17"/>
  <c r="AB51" i="17"/>
  <c r="AA51" i="17"/>
  <c r="Z51" i="17"/>
  <c r="Y51" i="17"/>
  <c r="X51" i="17"/>
  <c r="AF50" i="17"/>
  <c r="AE50" i="17"/>
  <c r="AD50" i="17"/>
  <c r="AC50" i="17"/>
  <c r="AB50" i="17"/>
  <c r="AA50" i="17"/>
  <c r="Z50" i="17"/>
  <c r="Y50" i="17"/>
  <c r="X50" i="17"/>
  <c r="AF49" i="17"/>
  <c r="AE49" i="17"/>
  <c r="AD49" i="17"/>
  <c r="AC49" i="17"/>
  <c r="AB49" i="17"/>
  <c r="AA49" i="17"/>
  <c r="Z49" i="17"/>
  <c r="Y49" i="17"/>
  <c r="X49" i="17"/>
  <c r="AF48" i="17"/>
  <c r="AE48" i="17"/>
  <c r="AD48" i="17"/>
  <c r="AC48" i="17"/>
  <c r="AB48" i="17"/>
  <c r="AA48" i="17"/>
  <c r="Z48" i="17"/>
  <c r="Y48" i="17"/>
  <c r="X48" i="17"/>
  <c r="AF47" i="17"/>
  <c r="AE47" i="17"/>
  <c r="AD47" i="17"/>
  <c r="AC47" i="17"/>
  <c r="AB47" i="17"/>
  <c r="AA47" i="17"/>
  <c r="Z47" i="17"/>
  <c r="Y47" i="17"/>
  <c r="X47" i="17"/>
  <c r="AF46" i="17"/>
  <c r="AE46" i="17"/>
  <c r="AD46" i="17"/>
  <c r="AC46" i="17"/>
  <c r="AB46" i="17"/>
  <c r="AA46" i="17"/>
  <c r="Z46" i="17"/>
  <c r="Y46" i="17"/>
  <c r="X46" i="17"/>
  <c r="AF45" i="17"/>
  <c r="AE45" i="17"/>
  <c r="AD45" i="17"/>
  <c r="AC45" i="17"/>
  <c r="AB45" i="17"/>
  <c r="AA45" i="17"/>
  <c r="Z45" i="17"/>
  <c r="Y45" i="17"/>
  <c r="X45" i="17"/>
  <c r="AF44" i="17"/>
  <c r="AE44" i="17"/>
  <c r="AD44" i="17"/>
  <c r="AC44" i="17"/>
  <c r="AB44" i="17"/>
  <c r="AA44" i="17"/>
  <c r="Z44" i="17"/>
  <c r="Y44" i="17"/>
  <c r="X44" i="17"/>
  <c r="AF43" i="17"/>
  <c r="AE43" i="17"/>
  <c r="AD43" i="17"/>
  <c r="AC43" i="17"/>
  <c r="AB43" i="17"/>
  <c r="AA43" i="17"/>
  <c r="Z43" i="17"/>
  <c r="Y43" i="17"/>
  <c r="X43" i="17"/>
  <c r="AF42" i="17"/>
  <c r="AE42" i="17"/>
  <c r="AD42" i="17"/>
  <c r="AC42" i="17"/>
  <c r="AB42" i="17"/>
  <c r="AA42" i="17"/>
  <c r="Z42" i="17"/>
  <c r="Y42" i="17"/>
  <c r="X42" i="17"/>
  <c r="AF41" i="17"/>
  <c r="AE41" i="17"/>
  <c r="AD41" i="17"/>
  <c r="AC41" i="17"/>
  <c r="AB41" i="17"/>
  <c r="AA41" i="17"/>
  <c r="Z41" i="17"/>
  <c r="Y41" i="17"/>
  <c r="X41" i="17"/>
  <c r="AF40" i="17"/>
  <c r="AE40" i="17"/>
  <c r="AD40" i="17"/>
  <c r="AC40" i="17"/>
  <c r="AB40" i="17"/>
  <c r="AA40" i="17"/>
  <c r="Z40" i="17"/>
  <c r="Y40" i="17"/>
  <c r="X40" i="17"/>
  <c r="AF39" i="17"/>
  <c r="AE39" i="17"/>
  <c r="AD39" i="17"/>
  <c r="AC39" i="17"/>
  <c r="AB39" i="17"/>
  <c r="AA39" i="17"/>
  <c r="Z39" i="17"/>
  <c r="Y39" i="17"/>
  <c r="X39" i="17"/>
  <c r="AF38" i="17"/>
  <c r="AE38" i="17"/>
  <c r="AD38" i="17"/>
  <c r="AC38" i="17"/>
  <c r="AB38" i="17"/>
  <c r="AA38" i="17"/>
  <c r="Z38" i="17"/>
  <c r="Y38" i="17"/>
  <c r="X38" i="17"/>
  <c r="AF37" i="17"/>
  <c r="AE37" i="17"/>
  <c r="AD37" i="17"/>
  <c r="AC37" i="17"/>
  <c r="AB37" i="17"/>
  <c r="AA37" i="17"/>
  <c r="Z37" i="17"/>
  <c r="Y37" i="17"/>
  <c r="X37" i="17"/>
  <c r="AF36" i="17"/>
  <c r="AE36" i="17"/>
  <c r="AD36" i="17"/>
  <c r="AC36" i="17"/>
  <c r="AB36" i="17"/>
  <c r="AA36" i="17"/>
  <c r="Z36" i="17"/>
  <c r="Y36" i="17"/>
  <c r="X36" i="17"/>
  <c r="AF35" i="17"/>
  <c r="AE35" i="17"/>
  <c r="AD35" i="17"/>
  <c r="AC35" i="17"/>
  <c r="AB35" i="17"/>
  <c r="AA35" i="17"/>
  <c r="Z35" i="17"/>
  <c r="Y35" i="17"/>
  <c r="X35" i="17"/>
  <c r="AF34" i="17"/>
  <c r="AE34" i="17"/>
  <c r="AD34" i="17"/>
  <c r="AC34" i="17"/>
  <c r="AB34" i="17"/>
  <c r="AA34" i="17"/>
  <c r="Z34" i="17"/>
  <c r="Y34" i="17"/>
  <c r="X34" i="17"/>
  <c r="AF33" i="17"/>
  <c r="AE33" i="17"/>
  <c r="AD33" i="17"/>
  <c r="AC33" i="17"/>
  <c r="AB33" i="17"/>
  <c r="AA33" i="17"/>
  <c r="Z33" i="17"/>
  <c r="Y33" i="17"/>
  <c r="X33" i="17"/>
  <c r="AF32" i="17"/>
  <c r="AE32" i="17"/>
  <c r="AD32" i="17"/>
  <c r="AC32" i="17"/>
  <c r="AB32" i="17"/>
  <c r="AA32" i="17"/>
  <c r="Z32" i="17"/>
  <c r="Y32" i="17"/>
  <c r="X32" i="17"/>
  <c r="AF31" i="17"/>
  <c r="AE31" i="17"/>
  <c r="AD31" i="17"/>
  <c r="AC31" i="17"/>
  <c r="AB31" i="17"/>
  <c r="AA31" i="17"/>
  <c r="Z31" i="17"/>
  <c r="Y31" i="17"/>
  <c r="X31" i="17"/>
  <c r="AF30" i="17"/>
  <c r="AE30" i="17"/>
  <c r="AD30" i="17"/>
  <c r="AC30" i="17"/>
  <c r="AB30" i="17"/>
  <c r="AA30" i="17"/>
  <c r="Z30" i="17"/>
  <c r="Y30" i="17"/>
  <c r="X30" i="17"/>
  <c r="AF29" i="17"/>
  <c r="AE29" i="17"/>
  <c r="AD29" i="17"/>
  <c r="AC29" i="17"/>
  <c r="AB29" i="17"/>
  <c r="AA29" i="17"/>
  <c r="Z29" i="17"/>
  <c r="Y29" i="17"/>
  <c r="X29" i="17"/>
  <c r="AF28" i="17"/>
  <c r="AE28" i="17"/>
  <c r="AD28" i="17"/>
  <c r="AC28" i="17"/>
  <c r="AB28" i="17"/>
  <c r="AA28" i="17"/>
  <c r="Z28" i="17"/>
  <c r="Y28" i="17"/>
  <c r="X28" i="17"/>
  <c r="AF27" i="17"/>
  <c r="AE27" i="17"/>
  <c r="AD27" i="17"/>
  <c r="AC27" i="17"/>
  <c r="AB27" i="17"/>
  <c r="AA27" i="17"/>
  <c r="Z27" i="17"/>
  <c r="Y27" i="17"/>
  <c r="X27" i="17"/>
  <c r="AF26" i="17"/>
  <c r="AE26" i="17"/>
  <c r="AD26" i="17"/>
  <c r="AC26" i="17"/>
  <c r="AB26" i="17"/>
  <c r="AA26" i="17"/>
  <c r="Z26" i="17"/>
  <c r="Y26" i="17"/>
  <c r="X26" i="17"/>
  <c r="AF25" i="17"/>
  <c r="AE25" i="17"/>
  <c r="AD25" i="17"/>
  <c r="AC25" i="17"/>
  <c r="AB25" i="17"/>
  <c r="AA25" i="17"/>
  <c r="Z25" i="17"/>
  <c r="Y25" i="17"/>
  <c r="X25" i="17"/>
  <c r="AF24" i="17"/>
  <c r="AE24" i="17"/>
  <c r="AD24" i="17"/>
  <c r="AC24" i="17"/>
  <c r="AB24" i="17"/>
  <c r="AA24" i="17"/>
  <c r="Z24" i="17"/>
  <c r="Y24" i="17"/>
  <c r="X24" i="17"/>
  <c r="AF23" i="17"/>
  <c r="AE23" i="17"/>
  <c r="AD23" i="17"/>
  <c r="AC23" i="17"/>
  <c r="AB23" i="17"/>
  <c r="AA23" i="17"/>
  <c r="Z23" i="17"/>
  <c r="Y23" i="17"/>
  <c r="X23" i="17"/>
  <c r="AF22" i="17"/>
  <c r="AE22" i="17"/>
  <c r="AD22" i="17"/>
  <c r="AC22" i="17"/>
  <c r="AB22" i="17"/>
  <c r="AA22" i="17"/>
  <c r="Z22" i="17"/>
  <c r="Y22" i="17"/>
  <c r="X22" i="17"/>
  <c r="AF21" i="17"/>
  <c r="AE21" i="17"/>
  <c r="AD21" i="17"/>
  <c r="AC21" i="17"/>
  <c r="AB21" i="17"/>
  <c r="AA21" i="17"/>
  <c r="Z21" i="17"/>
  <c r="Y21" i="17"/>
  <c r="X21" i="17"/>
  <c r="AF20" i="17"/>
  <c r="AE20" i="17"/>
  <c r="AD20" i="17"/>
  <c r="AC20" i="17"/>
  <c r="AB20" i="17"/>
  <c r="AA20" i="17"/>
  <c r="Z20" i="17"/>
  <c r="Y20" i="17"/>
  <c r="X20" i="17"/>
  <c r="AF19" i="17"/>
  <c r="AE19" i="17"/>
  <c r="AD19" i="17"/>
  <c r="AC19" i="17"/>
  <c r="AB19" i="17"/>
  <c r="AA19" i="17"/>
  <c r="Z19" i="17"/>
  <c r="Y19" i="17"/>
  <c r="X19" i="17"/>
  <c r="AF18" i="17"/>
  <c r="AE18" i="17"/>
  <c r="AD18" i="17"/>
  <c r="AC18" i="17"/>
  <c r="AB18" i="17"/>
  <c r="AA18" i="17"/>
  <c r="Z18" i="17"/>
  <c r="Y18" i="17"/>
  <c r="X18" i="17"/>
  <c r="AF17" i="17"/>
  <c r="AE17" i="17"/>
  <c r="AD17" i="17"/>
  <c r="AC17" i="17"/>
  <c r="AB17" i="17"/>
  <c r="AA17" i="17"/>
  <c r="Z17" i="17"/>
  <c r="Y17" i="17"/>
  <c r="X17" i="17"/>
  <c r="AF16" i="17"/>
  <c r="AE16" i="17"/>
  <c r="AD16" i="17"/>
  <c r="AC16" i="17"/>
  <c r="AB16" i="17"/>
  <c r="AA16" i="17"/>
  <c r="Z16" i="17"/>
  <c r="Y16" i="17"/>
  <c r="X16" i="17"/>
  <c r="AF15" i="17"/>
  <c r="AE15" i="17"/>
  <c r="AD15" i="17"/>
  <c r="AC15" i="17"/>
  <c r="AB15" i="17"/>
  <c r="AA15" i="17"/>
  <c r="Z15" i="17"/>
  <c r="Y15" i="17"/>
  <c r="X15" i="17"/>
  <c r="AF14" i="17"/>
  <c r="AE14" i="17"/>
  <c r="AD14" i="17"/>
  <c r="AC14" i="17"/>
  <c r="AB14" i="17"/>
  <c r="AA14" i="17"/>
  <c r="Z14" i="17"/>
  <c r="Y14" i="17"/>
  <c r="X14" i="17"/>
  <c r="AF13" i="17"/>
  <c r="AE13" i="17"/>
  <c r="AD13" i="17"/>
  <c r="AC13" i="17"/>
  <c r="AB13" i="17"/>
  <c r="AA13" i="17"/>
  <c r="Z13" i="17"/>
  <c r="Y13" i="17"/>
  <c r="X13" i="17"/>
  <c r="AF12" i="17"/>
  <c r="AE12" i="17"/>
  <c r="AD12" i="17"/>
  <c r="AC12" i="17"/>
  <c r="AB12" i="17"/>
  <c r="AA12" i="17"/>
  <c r="Z12" i="17"/>
  <c r="Y12" i="17"/>
  <c r="X12" i="17"/>
  <c r="AF11" i="17"/>
  <c r="AE11" i="17"/>
  <c r="AD11" i="17"/>
  <c r="AC11" i="17"/>
  <c r="AB11" i="17"/>
  <c r="AA11" i="17"/>
  <c r="Z11" i="17"/>
  <c r="Y11" i="17"/>
  <c r="X11" i="17"/>
  <c r="AF10" i="17"/>
  <c r="AE10" i="17"/>
  <c r="AD10" i="17"/>
  <c r="AC10" i="17"/>
  <c r="AB10" i="17"/>
  <c r="AA10" i="17"/>
  <c r="Z10" i="17"/>
  <c r="Y10" i="17"/>
  <c r="X10" i="17"/>
  <c r="AF9" i="17"/>
  <c r="AE9" i="17"/>
  <c r="AD9" i="17"/>
  <c r="AC9" i="17"/>
  <c r="AB9" i="17"/>
  <c r="AA9" i="17"/>
  <c r="Z9" i="17"/>
  <c r="Y9" i="17"/>
  <c r="X9" i="17"/>
  <c r="AF8" i="17"/>
  <c r="AE8" i="17"/>
  <c r="AD8" i="17"/>
  <c r="AC8" i="17"/>
  <c r="AB8" i="17"/>
  <c r="AA8" i="17"/>
  <c r="Z8" i="17"/>
  <c r="Y8" i="17"/>
  <c r="X8" i="17"/>
  <c r="AF7" i="17"/>
  <c r="AE7" i="17"/>
  <c r="AD7" i="17"/>
  <c r="AC7" i="17"/>
  <c r="AB7" i="17"/>
  <c r="AA7" i="17"/>
  <c r="Z7" i="17"/>
  <c r="Y7" i="17"/>
  <c r="X7" i="17"/>
  <c r="AF6" i="17"/>
  <c r="AE6" i="17"/>
  <c r="AD6" i="17"/>
  <c r="AC6" i="17"/>
  <c r="AB6" i="17"/>
  <c r="AA6" i="17"/>
  <c r="Z6" i="17"/>
  <c r="Y6" i="17"/>
  <c r="X6" i="17"/>
  <c r="AF5" i="17"/>
  <c r="AE5" i="17"/>
  <c r="AD5" i="17"/>
  <c r="AC5" i="17"/>
  <c r="AB5" i="17"/>
  <c r="AA5" i="17"/>
  <c r="Z5" i="17"/>
  <c r="Y5" i="17"/>
  <c r="X5" i="17"/>
  <c r="AF4" i="17"/>
  <c r="AE4" i="17"/>
  <c r="AD4" i="17"/>
  <c r="AC4" i="17"/>
  <c r="AB4" i="17"/>
  <c r="AA4" i="17"/>
  <c r="Z4" i="17"/>
  <c r="Y4" i="17"/>
  <c r="X4" i="17"/>
  <c r="AF3" i="17"/>
  <c r="AE3" i="17"/>
  <c r="AD3" i="17"/>
  <c r="AC3" i="17"/>
  <c r="AB3" i="17"/>
  <c r="AA3" i="17"/>
  <c r="Z3" i="17"/>
  <c r="Y3" i="17"/>
  <c r="X3" i="17"/>
  <c r="AF2" i="17"/>
  <c r="AE2" i="17"/>
  <c r="AD2" i="17"/>
  <c r="AC2" i="17"/>
  <c r="AB2" i="17"/>
  <c r="AA2" i="17"/>
  <c r="Z2" i="17"/>
  <c r="Y2" i="17"/>
  <c r="X2" i="17"/>
  <c r="AF1906" i="16"/>
  <c r="AE1906" i="16"/>
  <c r="AD1906" i="16"/>
  <c r="AC1906" i="16"/>
  <c r="AB1906" i="16"/>
  <c r="AA1906" i="16"/>
  <c r="Z1906" i="16"/>
  <c r="Y1906" i="16"/>
  <c r="X1906" i="16"/>
  <c r="AF1905" i="16"/>
  <c r="AE1905" i="16"/>
  <c r="AD1905" i="16"/>
  <c r="AC1905" i="16"/>
  <c r="AB1905" i="16"/>
  <c r="AA1905" i="16"/>
  <c r="Z1905" i="16"/>
  <c r="Y1905" i="16"/>
  <c r="X1905" i="16"/>
  <c r="AF1904" i="16"/>
  <c r="AE1904" i="16"/>
  <c r="AD1904" i="16"/>
  <c r="AC1904" i="16"/>
  <c r="AB1904" i="16"/>
  <c r="AA1904" i="16"/>
  <c r="Z1904" i="16"/>
  <c r="Y1904" i="16"/>
  <c r="X1904" i="16"/>
  <c r="AF1903" i="16"/>
  <c r="AE1903" i="16"/>
  <c r="AD1903" i="16"/>
  <c r="AC1903" i="16"/>
  <c r="AB1903" i="16"/>
  <c r="AA1903" i="16"/>
  <c r="Z1903" i="16"/>
  <c r="Y1903" i="16"/>
  <c r="X1903" i="16"/>
  <c r="AF1902" i="16"/>
  <c r="AE1902" i="16"/>
  <c r="AD1902" i="16"/>
  <c r="AC1902" i="16"/>
  <c r="AB1902" i="16"/>
  <c r="AA1902" i="16"/>
  <c r="Z1902" i="16"/>
  <c r="Y1902" i="16"/>
  <c r="X1902" i="16"/>
  <c r="AF1901" i="16"/>
  <c r="AE1901" i="16"/>
  <c r="AD1901" i="16"/>
  <c r="AC1901" i="16"/>
  <c r="AB1901" i="16"/>
  <c r="AA1901" i="16"/>
  <c r="Z1901" i="16"/>
  <c r="Y1901" i="16"/>
  <c r="X1901" i="16"/>
  <c r="AF1900" i="16"/>
  <c r="AE1900" i="16"/>
  <c r="AD1900" i="16"/>
  <c r="AC1900" i="16"/>
  <c r="AB1900" i="16"/>
  <c r="AA1900" i="16"/>
  <c r="Z1900" i="16"/>
  <c r="Y1900" i="16"/>
  <c r="X1900" i="16"/>
  <c r="AF1899" i="16"/>
  <c r="AE1899" i="16"/>
  <c r="AD1899" i="16"/>
  <c r="AC1899" i="16"/>
  <c r="AB1899" i="16"/>
  <c r="AA1899" i="16"/>
  <c r="Z1899" i="16"/>
  <c r="Y1899" i="16"/>
  <c r="X1899" i="16"/>
  <c r="AF1898" i="16"/>
  <c r="AE1898" i="16"/>
  <c r="AD1898" i="16"/>
  <c r="AC1898" i="16"/>
  <c r="AB1898" i="16"/>
  <c r="AA1898" i="16"/>
  <c r="Z1898" i="16"/>
  <c r="Y1898" i="16"/>
  <c r="X1898" i="16"/>
  <c r="AF1897" i="16"/>
  <c r="AE1897" i="16"/>
  <c r="AD1897" i="16"/>
  <c r="AC1897" i="16"/>
  <c r="AB1897" i="16"/>
  <c r="AA1897" i="16"/>
  <c r="Z1897" i="16"/>
  <c r="Y1897" i="16"/>
  <c r="X1897" i="16"/>
  <c r="AF1896" i="16"/>
  <c r="AE1896" i="16"/>
  <c r="AD1896" i="16"/>
  <c r="AC1896" i="16"/>
  <c r="AB1896" i="16"/>
  <c r="AA1896" i="16"/>
  <c r="Z1896" i="16"/>
  <c r="Y1896" i="16"/>
  <c r="X1896" i="16"/>
  <c r="AF1895" i="16"/>
  <c r="AE1895" i="16"/>
  <c r="AD1895" i="16"/>
  <c r="AC1895" i="16"/>
  <c r="AB1895" i="16"/>
  <c r="AA1895" i="16"/>
  <c r="Z1895" i="16"/>
  <c r="Y1895" i="16"/>
  <c r="X1895" i="16"/>
  <c r="AF1894" i="16"/>
  <c r="AE1894" i="16"/>
  <c r="AD1894" i="16"/>
  <c r="AC1894" i="16"/>
  <c r="AB1894" i="16"/>
  <c r="AA1894" i="16"/>
  <c r="Z1894" i="16"/>
  <c r="Y1894" i="16"/>
  <c r="X1894" i="16"/>
  <c r="AF1893" i="16"/>
  <c r="AE1893" i="16"/>
  <c r="AD1893" i="16"/>
  <c r="AC1893" i="16"/>
  <c r="AB1893" i="16"/>
  <c r="AA1893" i="16"/>
  <c r="Z1893" i="16"/>
  <c r="Y1893" i="16"/>
  <c r="X1893" i="16"/>
  <c r="AF1892" i="16"/>
  <c r="AE1892" i="16"/>
  <c r="AD1892" i="16"/>
  <c r="AC1892" i="16"/>
  <c r="AB1892" i="16"/>
  <c r="AA1892" i="16"/>
  <c r="Z1892" i="16"/>
  <c r="Y1892" i="16"/>
  <c r="X1892" i="16"/>
  <c r="AF1891" i="16"/>
  <c r="AE1891" i="16"/>
  <c r="AD1891" i="16"/>
  <c r="AC1891" i="16"/>
  <c r="AB1891" i="16"/>
  <c r="AA1891" i="16"/>
  <c r="Z1891" i="16"/>
  <c r="Y1891" i="16"/>
  <c r="X1891" i="16"/>
  <c r="AF1890" i="16"/>
  <c r="AE1890" i="16"/>
  <c r="AD1890" i="16"/>
  <c r="AC1890" i="16"/>
  <c r="AB1890" i="16"/>
  <c r="AA1890" i="16"/>
  <c r="Z1890" i="16"/>
  <c r="Y1890" i="16"/>
  <c r="X1890" i="16"/>
  <c r="AF1889" i="16"/>
  <c r="AE1889" i="16"/>
  <c r="AD1889" i="16"/>
  <c r="AC1889" i="16"/>
  <c r="AB1889" i="16"/>
  <c r="AA1889" i="16"/>
  <c r="Z1889" i="16"/>
  <c r="Y1889" i="16"/>
  <c r="X1889" i="16"/>
  <c r="AF1888" i="16"/>
  <c r="AE1888" i="16"/>
  <c r="AD1888" i="16"/>
  <c r="AC1888" i="16"/>
  <c r="AB1888" i="16"/>
  <c r="AA1888" i="16"/>
  <c r="Z1888" i="16"/>
  <c r="Y1888" i="16"/>
  <c r="X1888" i="16"/>
  <c r="AF1887" i="16"/>
  <c r="AE1887" i="16"/>
  <c r="AD1887" i="16"/>
  <c r="AC1887" i="16"/>
  <c r="AB1887" i="16"/>
  <c r="AA1887" i="16"/>
  <c r="Z1887" i="16"/>
  <c r="Y1887" i="16"/>
  <c r="X1887" i="16"/>
  <c r="AF1886" i="16"/>
  <c r="AE1886" i="16"/>
  <c r="AD1886" i="16"/>
  <c r="AC1886" i="16"/>
  <c r="AB1886" i="16"/>
  <c r="AA1886" i="16"/>
  <c r="Z1886" i="16"/>
  <c r="Y1886" i="16"/>
  <c r="X1886" i="16"/>
  <c r="AF1885" i="16"/>
  <c r="AE1885" i="16"/>
  <c r="AD1885" i="16"/>
  <c r="AC1885" i="16"/>
  <c r="AB1885" i="16"/>
  <c r="AA1885" i="16"/>
  <c r="Z1885" i="16"/>
  <c r="Y1885" i="16"/>
  <c r="X1885" i="16"/>
  <c r="AF1884" i="16"/>
  <c r="AE1884" i="16"/>
  <c r="AD1884" i="16"/>
  <c r="AC1884" i="16"/>
  <c r="AB1884" i="16"/>
  <c r="AA1884" i="16"/>
  <c r="Z1884" i="16"/>
  <c r="Y1884" i="16"/>
  <c r="X1884" i="16"/>
  <c r="AF1883" i="16"/>
  <c r="AE1883" i="16"/>
  <c r="AD1883" i="16"/>
  <c r="AC1883" i="16"/>
  <c r="AB1883" i="16"/>
  <c r="AA1883" i="16"/>
  <c r="Z1883" i="16"/>
  <c r="Y1883" i="16"/>
  <c r="X1883" i="16"/>
  <c r="AF1882" i="16"/>
  <c r="AE1882" i="16"/>
  <c r="AD1882" i="16"/>
  <c r="AC1882" i="16"/>
  <c r="AB1882" i="16"/>
  <c r="AA1882" i="16"/>
  <c r="Z1882" i="16"/>
  <c r="Y1882" i="16"/>
  <c r="X1882" i="16"/>
  <c r="AF1881" i="16"/>
  <c r="AE1881" i="16"/>
  <c r="AD1881" i="16"/>
  <c r="AC1881" i="16"/>
  <c r="AB1881" i="16"/>
  <c r="AA1881" i="16"/>
  <c r="Z1881" i="16"/>
  <c r="Y1881" i="16"/>
  <c r="X1881" i="16"/>
  <c r="AF1880" i="16"/>
  <c r="AE1880" i="16"/>
  <c r="AD1880" i="16"/>
  <c r="AC1880" i="16"/>
  <c r="AB1880" i="16"/>
  <c r="AA1880" i="16"/>
  <c r="Z1880" i="16"/>
  <c r="Y1880" i="16"/>
  <c r="X1880" i="16"/>
  <c r="AF1879" i="16"/>
  <c r="AE1879" i="16"/>
  <c r="AD1879" i="16"/>
  <c r="AC1879" i="16"/>
  <c r="AB1879" i="16"/>
  <c r="AA1879" i="16"/>
  <c r="Z1879" i="16"/>
  <c r="Y1879" i="16"/>
  <c r="X1879" i="16"/>
  <c r="AF1878" i="16"/>
  <c r="AE1878" i="16"/>
  <c r="AD1878" i="16"/>
  <c r="AC1878" i="16"/>
  <c r="AB1878" i="16"/>
  <c r="AA1878" i="16"/>
  <c r="Z1878" i="16"/>
  <c r="Y1878" i="16"/>
  <c r="X1878" i="16"/>
  <c r="AF1877" i="16"/>
  <c r="AE1877" i="16"/>
  <c r="AD1877" i="16"/>
  <c r="AC1877" i="16"/>
  <c r="AB1877" i="16"/>
  <c r="AA1877" i="16"/>
  <c r="Z1877" i="16"/>
  <c r="Y1877" i="16"/>
  <c r="X1877" i="16"/>
  <c r="AF1876" i="16"/>
  <c r="AE1876" i="16"/>
  <c r="AD1876" i="16"/>
  <c r="AC1876" i="16"/>
  <c r="AB1876" i="16"/>
  <c r="AA1876" i="16"/>
  <c r="Z1876" i="16"/>
  <c r="Y1876" i="16"/>
  <c r="X1876" i="16"/>
  <c r="AF1875" i="16"/>
  <c r="AE1875" i="16"/>
  <c r="AD1875" i="16"/>
  <c r="AC1875" i="16"/>
  <c r="AB1875" i="16"/>
  <c r="AA1875" i="16"/>
  <c r="Z1875" i="16"/>
  <c r="Y1875" i="16"/>
  <c r="X1875" i="16"/>
  <c r="AF1874" i="16"/>
  <c r="AE1874" i="16"/>
  <c r="AD1874" i="16"/>
  <c r="AC1874" i="16"/>
  <c r="AB1874" i="16"/>
  <c r="AA1874" i="16"/>
  <c r="Z1874" i="16"/>
  <c r="Y1874" i="16"/>
  <c r="X1874" i="16"/>
  <c r="AF1873" i="16"/>
  <c r="AE1873" i="16"/>
  <c r="AD1873" i="16"/>
  <c r="AC1873" i="16"/>
  <c r="AB1873" i="16"/>
  <c r="AA1873" i="16"/>
  <c r="Z1873" i="16"/>
  <c r="Y1873" i="16"/>
  <c r="X1873" i="16"/>
  <c r="AF1872" i="16"/>
  <c r="AE1872" i="16"/>
  <c r="AD1872" i="16"/>
  <c r="AC1872" i="16"/>
  <c r="AB1872" i="16"/>
  <c r="AA1872" i="16"/>
  <c r="Z1872" i="16"/>
  <c r="Y1872" i="16"/>
  <c r="X1872" i="16"/>
  <c r="AF1871" i="16"/>
  <c r="AE1871" i="16"/>
  <c r="AD1871" i="16"/>
  <c r="AC1871" i="16"/>
  <c r="AB1871" i="16"/>
  <c r="AA1871" i="16"/>
  <c r="Z1871" i="16"/>
  <c r="Y1871" i="16"/>
  <c r="X1871" i="16"/>
  <c r="AF1870" i="16"/>
  <c r="AE1870" i="16"/>
  <c r="AD1870" i="16"/>
  <c r="AC1870" i="16"/>
  <c r="AB1870" i="16"/>
  <c r="AA1870" i="16"/>
  <c r="Z1870" i="16"/>
  <c r="Y1870" i="16"/>
  <c r="X1870" i="16"/>
  <c r="AF1869" i="16"/>
  <c r="AE1869" i="16"/>
  <c r="AD1869" i="16"/>
  <c r="AC1869" i="16"/>
  <c r="AB1869" i="16"/>
  <c r="AA1869" i="16"/>
  <c r="Z1869" i="16"/>
  <c r="Y1869" i="16"/>
  <c r="X1869" i="16"/>
  <c r="AF1868" i="16"/>
  <c r="AE1868" i="16"/>
  <c r="AD1868" i="16"/>
  <c r="AC1868" i="16"/>
  <c r="AB1868" i="16"/>
  <c r="AA1868" i="16"/>
  <c r="Z1868" i="16"/>
  <c r="Y1868" i="16"/>
  <c r="X1868" i="16"/>
  <c r="AF1867" i="16"/>
  <c r="AE1867" i="16"/>
  <c r="AD1867" i="16"/>
  <c r="AC1867" i="16"/>
  <c r="AB1867" i="16"/>
  <c r="AA1867" i="16"/>
  <c r="Z1867" i="16"/>
  <c r="Y1867" i="16"/>
  <c r="X1867" i="16"/>
  <c r="AF1866" i="16"/>
  <c r="AE1866" i="16"/>
  <c r="AD1866" i="16"/>
  <c r="AC1866" i="16"/>
  <c r="AB1866" i="16"/>
  <c r="AA1866" i="16"/>
  <c r="Z1866" i="16"/>
  <c r="Y1866" i="16"/>
  <c r="X1866" i="16"/>
  <c r="AF1865" i="16"/>
  <c r="AE1865" i="16"/>
  <c r="AD1865" i="16"/>
  <c r="AC1865" i="16"/>
  <c r="AB1865" i="16"/>
  <c r="AA1865" i="16"/>
  <c r="Z1865" i="16"/>
  <c r="Y1865" i="16"/>
  <c r="X1865" i="16"/>
  <c r="AF1864" i="16"/>
  <c r="AE1864" i="16"/>
  <c r="AD1864" i="16"/>
  <c r="AC1864" i="16"/>
  <c r="AB1864" i="16"/>
  <c r="AA1864" i="16"/>
  <c r="Z1864" i="16"/>
  <c r="Y1864" i="16"/>
  <c r="X1864" i="16"/>
  <c r="AF1863" i="16"/>
  <c r="AE1863" i="16"/>
  <c r="AD1863" i="16"/>
  <c r="AC1863" i="16"/>
  <c r="AB1863" i="16"/>
  <c r="AA1863" i="16"/>
  <c r="Z1863" i="16"/>
  <c r="Y1863" i="16"/>
  <c r="X1863" i="16"/>
  <c r="AF1862" i="16"/>
  <c r="AE1862" i="16"/>
  <c r="AD1862" i="16"/>
  <c r="AC1862" i="16"/>
  <c r="AB1862" i="16"/>
  <c r="AA1862" i="16"/>
  <c r="Z1862" i="16"/>
  <c r="Y1862" i="16"/>
  <c r="X1862" i="16"/>
  <c r="AF1861" i="16"/>
  <c r="AE1861" i="16"/>
  <c r="AD1861" i="16"/>
  <c r="AC1861" i="16"/>
  <c r="AB1861" i="16"/>
  <c r="AA1861" i="16"/>
  <c r="Z1861" i="16"/>
  <c r="Y1861" i="16"/>
  <c r="X1861" i="16"/>
  <c r="AF1860" i="16"/>
  <c r="AE1860" i="16"/>
  <c r="AD1860" i="16"/>
  <c r="AC1860" i="16"/>
  <c r="AB1860" i="16"/>
  <c r="AA1860" i="16"/>
  <c r="Z1860" i="16"/>
  <c r="Y1860" i="16"/>
  <c r="X1860" i="16"/>
  <c r="AF1859" i="16"/>
  <c r="AE1859" i="16"/>
  <c r="AD1859" i="16"/>
  <c r="AC1859" i="16"/>
  <c r="AB1859" i="16"/>
  <c r="AA1859" i="16"/>
  <c r="Z1859" i="16"/>
  <c r="Y1859" i="16"/>
  <c r="X1859" i="16"/>
  <c r="AF1858" i="16"/>
  <c r="AE1858" i="16"/>
  <c r="AD1858" i="16"/>
  <c r="AC1858" i="16"/>
  <c r="AB1858" i="16"/>
  <c r="AA1858" i="16"/>
  <c r="Z1858" i="16"/>
  <c r="Y1858" i="16"/>
  <c r="X1858" i="16"/>
  <c r="AF1857" i="16"/>
  <c r="AE1857" i="16"/>
  <c r="AD1857" i="16"/>
  <c r="AC1857" i="16"/>
  <c r="AB1857" i="16"/>
  <c r="AA1857" i="16"/>
  <c r="Z1857" i="16"/>
  <c r="Y1857" i="16"/>
  <c r="X1857" i="16"/>
  <c r="AF1856" i="16"/>
  <c r="AE1856" i="16"/>
  <c r="AD1856" i="16"/>
  <c r="AC1856" i="16"/>
  <c r="AB1856" i="16"/>
  <c r="AA1856" i="16"/>
  <c r="Z1856" i="16"/>
  <c r="Y1856" i="16"/>
  <c r="X1856" i="16"/>
  <c r="AF1855" i="16"/>
  <c r="AE1855" i="16"/>
  <c r="AD1855" i="16"/>
  <c r="AC1855" i="16"/>
  <c r="AB1855" i="16"/>
  <c r="AA1855" i="16"/>
  <c r="Z1855" i="16"/>
  <c r="Y1855" i="16"/>
  <c r="X1855" i="16"/>
  <c r="AF1854" i="16"/>
  <c r="AE1854" i="16"/>
  <c r="AD1854" i="16"/>
  <c r="AC1854" i="16"/>
  <c r="AB1854" i="16"/>
  <c r="AA1854" i="16"/>
  <c r="Z1854" i="16"/>
  <c r="Y1854" i="16"/>
  <c r="X1854" i="16"/>
  <c r="AF1853" i="16"/>
  <c r="AE1853" i="16"/>
  <c r="AD1853" i="16"/>
  <c r="AC1853" i="16"/>
  <c r="AB1853" i="16"/>
  <c r="AA1853" i="16"/>
  <c r="Z1853" i="16"/>
  <c r="Y1853" i="16"/>
  <c r="X1853" i="16"/>
  <c r="AF1852" i="16"/>
  <c r="AE1852" i="16"/>
  <c r="AD1852" i="16"/>
  <c r="AC1852" i="16"/>
  <c r="AB1852" i="16"/>
  <c r="AA1852" i="16"/>
  <c r="Z1852" i="16"/>
  <c r="Y1852" i="16"/>
  <c r="X1852" i="16"/>
  <c r="AF1851" i="16"/>
  <c r="AE1851" i="16"/>
  <c r="AD1851" i="16"/>
  <c r="AC1851" i="16"/>
  <c r="AB1851" i="16"/>
  <c r="AA1851" i="16"/>
  <c r="Z1851" i="16"/>
  <c r="Y1851" i="16"/>
  <c r="X1851" i="16"/>
  <c r="AF1850" i="16"/>
  <c r="AE1850" i="16"/>
  <c r="AD1850" i="16"/>
  <c r="AC1850" i="16"/>
  <c r="AB1850" i="16"/>
  <c r="AA1850" i="16"/>
  <c r="Z1850" i="16"/>
  <c r="Y1850" i="16"/>
  <c r="X1850" i="16"/>
  <c r="AF1849" i="16"/>
  <c r="AE1849" i="16"/>
  <c r="AD1849" i="16"/>
  <c r="AC1849" i="16"/>
  <c r="AB1849" i="16"/>
  <c r="AA1849" i="16"/>
  <c r="Z1849" i="16"/>
  <c r="Y1849" i="16"/>
  <c r="X1849" i="16"/>
  <c r="AF1848" i="16"/>
  <c r="AE1848" i="16"/>
  <c r="AD1848" i="16"/>
  <c r="AC1848" i="16"/>
  <c r="AB1848" i="16"/>
  <c r="AA1848" i="16"/>
  <c r="Z1848" i="16"/>
  <c r="Y1848" i="16"/>
  <c r="X1848" i="16"/>
  <c r="AF1847" i="16"/>
  <c r="AE1847" i="16"/>
  <c r="AD1847" i="16"/>
  <c r="AC1847" i="16"/>
  <c r="AB1847" i="16"/>
  <c r="AA1847" i="16"/>
  <c r="Z1847" i="16"/>
  <c r="Y1847" i="16"/>
  <c r="X1847" i="16"/>
  <c r="AF1846" i="16"/>
  <c r="AE1846" i="16"/>
  <c r="AD1846" i="16"/>
  <c r="AC1846" i="16"/>
  <c r="AB1846" i="16"/>
  <c r="AA1846" i="16"/>
  <c r="Z1846" i="16"/>
  <c r="Y1846" i="16"/>
  <c r="X1846" i="16"/>
  <c r="AF1845" i="16"/>
  <c r="AE1845" i="16"/>
  <c r="AD1845" i="16"/>
  <c r="AC1845" i="16"/>
  <c r="AB1845" i="16"/>
  <c r="AA1845" i="16"/>
  <c r="Z1845" i="16"/>
  <c r="Y1845" i="16"/>
  <c r="X1845" i="16"/>
  <c r="AF1844" i="16"/>
  <c r="AE1844" i="16"/>
  <c r="AD1844" i="16"/>
  <c r="AC1844" i="16"/>
  <c r="AB1844" i="16"/>
  <c r="AA1844" i="16"/>
  <c r="Z1844" i="16"/>
  <c r="Y1844" i="16"/>
  <c r="X1844" i="16"/>
  <c r="AF1843" i="16"/>
  <c r="AE1843" i="16"/>
  <c r="AD1843" i="16"/>
  <c r="AC1843" i="16"/>
  <c r="AB1843" i="16"/>
  <c r="AA1843" i="16"/>
  <c r="Z1843" i="16"/>
  <c r="Y1843" i="16"/>
  <c r="X1843" i="16"/>
  <c r="AF1842" i="16"/>
  <c r="AE1842" i="16"/>
  <c r="AD1842" i="16"/>
  <c r="AC1842" i="16"/>
  <c r="AB1842" i="16"/>
  <c r="AA1842" i="16"/>
  <c r="Z1842" i="16"/>
  <c r="Y1842" i="16"/>
  <c r="X1842" i="16"/>
  <c r="AF1841" i="16"/>
  <c r="AE1841" i="16"/>
  <c r="AD1841" i="16"/>
  <c r="AC1841" i="16"/>
  <c r="AB1841" i="16"/>
  <c r="AA1841" i="16"/>
  <c r="Z1841" i="16"/>
  <c r="Y1841" i="16"/>
  <c r="X1841" i="16"/>
  <c r="AF1840" i="16"/>
  <c r="AE1840" i="16"/>
  <c r="AD1840" i="16"/>
  <c r="AC1840" i="16"/>
  <c r="AB1840" i="16"/>
  <c r="AA1840" i="16"/>
  <c r="Z1840" i="16"/>
  <c r="Y1840" i="16"/>
  <c r="X1840" i="16"/>
  <c r="AF1839" i="16"/>
  <c r="AE1839" i="16"/>
  <c r="AD1839" i="16"/>
  <c r="AC1839" i="16"/>
  <c r="AB1839" i="16"/>
  <c r="AA1839" i="16"/>
  <c r="Z1839" i="16"/>
  <c r="Y1839" i="16"/>
  <c r="X1839" i="16"/>
  <c r="AF1838" i="16"/>
  <c r="AE1838" i="16"/>
  <c r="AD1838" i="16"/>
  <c r="AC1838" i="16"/>
  <c r="AB1838" i="16"/>
  <c r="AA1838" i="16"/>
  <c r="Z1838" i="16"/>
  <c r="Y1838" i="16"/>
  <c r="X1838" i="16"/>
  <c r="AF1837" i="16"/>
  <c r="AE1837" i="16"/>
  <c r="AD1837" i="16"/>
  <c r="AC1837" i="16"/>
  <c r="AB1837" i="16"/>
  <c r="AA1837" i="16"/>
  <c r="Z1837" i="16"/>
  <c r="Y1837" i="16"/>
  <c r="X1837" i="16"/>
  <c r="AF1836" i="16"/>
  <c r="AE1836" i="16"/>
  <c r="AD1836" i="16"/>
  <c r="AC1836" i="16"/>
  <c r="AB1836" i="16"/>
  <c r="AA1836" i="16"/>
  <c r="Z1836" i="16"/>
  <c r="Y1836" i="16"/>
  <c r="X1836" i="16"/>
  <c r="AF1835" i="16"/>
  <c r="AE1835" i="16"/>
  <c r="AD1835" i="16"/>
  <c r="AC1835" i="16"/>
  <c r="AB1835" i="16"/>
  <c r="AA1835" i="16"/>
  <c r="Z1835" i="16"/>
  <c r="Y1835" i="16"/>
  <c r="X1835" i="16"/>
  <c r="AF1834" i="16"/>
  <c r="AE1834" i="16"/>
  <c r="AD1834" i="16"/>
  <c r="AC1834" i="16"/>
  <c r="AB1834" i="16"/>
  <c r="AA1834" i="16"/>
  <c r="Z1834" i="16"/>
  <c r="Y1834" i="16"/>
  <c r="X1834" i="16"/>
  <c r="AF1833" i="16"/>
  <c r="AE1833" i="16"/>
  <c r="AD1833" i="16"/>
  <c r="AC1833" i="16"/>
  <c r="AB1833" i="16"/>
  <c r="AA1833" i="16"/>
  <c r="Z1833" i="16"/>
  <c r="Y1833" i="16"/>
  <c r="X1833" i="16"/>
  <c r="AF1832" i="16"/>
  <c r="AE1832" i="16"/>
  <c r="AD1832" i="16"/>
  <c r="AC1832" i="16"/>
  <c r="AB1832" i="16"/>
  <c r="AA1832" i="16"/>
  <c r="Z1832" i="16"/>
  <c r="Y1832" i="16"/>
  <c r="X1832" i="16"/>
  <c r="AF1831" i="16"/>
  <c r="AE1831" i="16"/>
  <c r="AD1831" i="16"/>
  <c r="AC1831" i="16"/>
  <c r="AB1831" i="16"/>
  <c r="AA1831" i="16"/>
  <c r="Z1831" i="16"/>
  <c r="Y1831" i="16"/>
  <c r="X1831" i="16"/>
  <c r="AF1830" i="16"/>
  <c r="AE1830" i="16"/>
  <c r="AD1830" i="16"/>
  <c r="AC1830" i="16"/>
  <c r="AB1830" i="16"/>
  <c r="AA1830" i="16"/>
  <c r="Z1830" i="16"/>
  <c r="Y1830" i="16"/>
  <c r="X1830" i="16"/>
  <c r="AF1829" i="16"/>
  <c r="AE1829" i="16"/>
  <c r="AD1829" i="16"/>
  <c r="AC1829" i="16"/>
  <c r="AB1829" i="16"/>
  <c r="AA1829" i="16"/>
  <c r="Z1829" i="16"/>
  <c r="Y1829" i="16"/>
  <c r="X1829" i="16"/>
  <c r="AF1828" i="16"/>
  <c r="AE1828" i="16"/>
  <c r="AD1828" i="16"/>
  <c r="AC1828" i="16"/>
  <c r="AB1828" i="16"/>
  <c r="AA1828" i="16"/>
  <c r="Z1828" i="16"/>
  <c r="Y1828" i="16"/>
  <c r="X1828" i="16"/>
  <c r="AF1827" i="16"/>
  <c r="AE1827" i="16"/>
  <c r="AD1827" i="16"/>
  <c r="AC1827" i="16"/>
  <c r="AB1827" i="16"/>
  <c r="AA1827" i="16"/>
  <c r="Z1827" i="16"/>
  <c r="Y1827" i="16"/>
  <c r="X1827" i="16"/>
  <c r="AF1826" i="16"/>
  <c r="AE1826" i="16"/>
  <c r="AD1826" i="16"/>
  <c r="AC1826" i="16"/>
  <c r="AB1826" i="16"/>
  <c r="AA1826" i="16"/>
  <c r="Z1826" i="16"/>
  <c r="Y1826" i="16"/>
  <c r="X1826" i="16"/>
  <c r="AF1825" i="16"/>
  <c r="AE1825" i="16"/>
  <c r="AD1825" i="16"/>
  <c r="AC1825" i="16"/>
  <c r="AB1825" i="16"/>
  <c r="AA1825" i="16"/>
  <c r="Z1825" i="16"/>
  <c r="Y1825" i="16"/>
  <c r="X1825" i="16"/>
  <c r="AF1824" i="16"/>
  <c r="AE1824" i="16"/>
  <c r="AD1824" i="16"/>
  <c r="AC1824" i="16"/>
  <c r="AB1824" i="16"/>
  <c r="AA1824" i="16"/>
  <c r="Z1824" i="16"/>
  <c r="Y1824" i="16"/>
  <c r="X1824" i="16"/>
  <c r="AF1823" i="16"/>
  <c r="AE1823" i="16"/>
  <c r="AD1823" i="16"/>
  <c r="AC1823" i="16"/>
  <c r="AB1823" i="16"/>
  <c r="AA1823" i="16"/>
  <c r="Z1823" i="16"/>
  <c r="Y1823" i="16"/>
  <c r="X1823" i="16"/>
  <c r="AF1822" i="16"/>
  <c r="AE1822" i="16"/>
  <c r="AD1822" i="16"/>
  <c r="AC1822" i="16"/>
  <c r="AB1822" i="16"/>
  <c r="AA1822" i="16"/>
  <c r="Z1822" i="16"/>
  <c r="Y1822" i="16"/>
  <c r="X1822" i="16"/>
  <c r="AF1821" i="16"/>
  <c r="AE1821" i="16"/>
  <c r="AD1821" i="16"/>
  <c r="AC1821" i="16"/>
  <c r="AB1821" i="16"/>
  <c r="AA1821" i="16"/>
  <c r="Z1821" i="16"/>
  <c r="Y1821" i="16"/>
  <c r="X1821" i="16"/>
  <c r="AF1820" i="16"/>
  <c r="AE1820" i="16"/>
  <c r="AD1820" i="16"/>
  <c r="AC1820" i="16"/>
  <c r="AB1820" i="16"/>
  <c r="AA1820" i="16"/>
  <c r="Z1820" i="16"/>
  <c r="Y1820" i="16"/>
  <c r="X1820" i="16"/>
  <c r="AF1819" i="16"/>
  <c r="AE1819" i="16"/>
  <c r="AD1819" i="16"/>
  <c r="AC1819" i="16"/>
  <c r="AB1819" i="16"/>
  <c r="AA1819" i="16"/>
  <c r="Z1819" i="16"/>
  <c r="Y1819" i="16"/>
  <c r="X1819" i="16"/>
  <c r="AF1818" i="16"/>
  <c r="AE1818" i="16"/>
  <c r="AD1818" i="16"/>
  <c r="AC1818" i="16"/>
  <c r="AB1818" i="16"/>
  <c r="AA1818" i="16"/>
  <c r="Z1818" i="16"/>
  <c r="Y1818" i="16"/>
  <c r="X1818" i="16"/>
  <c r="AF1817" i="16"/>
  <c r="AE1817" i="16"/>
  <c r="AD1817" i="16"/>
  <c r="AC1817" i="16"/>
  <c r="AB1817" i="16"/>
  <c r="AA1817" i="16"/>
  <c r="Z1817" i="16"/>
  <c r="Y1817" i="16"/>
  <c r="X1817" i="16"/>
  <c r="AF1816" i="16"/>
  <c r="AE1816" i="16"/>
  <c r="AD1816" i="16"/>
  <c r="AC1816" i="16"/>
  <c r="AB1816" i="16"/>
  <c r="AA1816" i="16"/>
  <c r="Z1816" i="16"/>
  <c r="Y1816" i="16"/>
  <c r="X1816" i="16"/>
  <c r="AF1815" i="16"/>
  <c r="AE1815" i="16"/>
  <c r="AD1815" i="16"/>
  <c r="AC1815" i="16"/>
  <c r="AB1815" i="16"/>
  <c r="AA1815" i="16"/>
  <c r="Z1815" i="16"/>
  <c r="Y1815" i="16"/>
  <c r="X1815" i="16"/>
  <c r="AF1814" i="16"/>
  <c r="AE1814" i="16"/>
  <c r="AD1814" i="16"/>
  <c r="AC1814" i="16"/>
  <c r="AB1814" i="16"/>
  <c r="AA1814" i="16"/>
  <c r="Z1814" i="16"/>
  <c r="Y1814" i="16"/>
  <c r="X1814" i="16"/>
  <c r="AF1813" i="16"/>
  <c r="AE1813" i="16"/>
  <c r="AD1813" i="16"/>
  <c r="AC1813" i="16"/>
  <c r="AB1813" i="16"/>
  <c r="AA1813" i="16"/>
  <c r="Z1813" i="16"/>
  <c r="Y1813" i="16"/>
  <c r="X1813" i="16"/>
  <c r="AF1812" i="16"/>
  <c r="AE1812" i="16"/>
  <c r="AD1812" i="16"/>
  <c r="AC1812" i="16"/>
  <c r="AB1812" i="16"/>
  <c r="AA1812" i="16"/>
  <c r="Z1812" i="16"/>
  <c r="Y1812" i="16"/>
  <c r="X1812" i="16"/>
  <c r="AF1811" i="16"/>
  <c r="AE1811" i="16"/>
  <c r="AD1811" i="16"/>
  <c r="AC1811" i="16"/>
  <c r="AB1811" i="16"/>
  <c r="AA1811" i="16"/>
  <c r="Z1811" i="16"/>
  <c r="Y1811" i="16"/>
  <c r="X1811" i="16"/>
  <c r="AF1810" i="16"/>
  <c r="AE1810" i="16"/>
  <c r="AD1810" i="16"/>
  <c r="AC1810" i="16"/>
  <c r="AB1810" i="16"/>
  <c r="AA1810" i="16"/>
  <c r="Z1810" i="16"/>
  <c r="Y1810" i="16"/>
  <c r="X1810" i="16"/>
  <c r="AF1809" i="16"/>
  <c r="AE1809" i="16"/>
  <c r="AD1809" i="16"/>
  <c r="AC1809" i="16"/>
  <c r="AB1809" i="16"/>
  <c r="AA1809" i="16"/>
  <c r="Z1809" i="16"/>
  <c r="Y1809" i="16"/>
  <c r="X1809" i="16"/>
  <c r="AF1808" i="16"/>
  <c r="AE1808" i="16"/>
  <c r="AD1808" i="16"/>
  <c r="AC1808" i="16"/>
  <c r="AB1808" i="16"/>
  <c r="AA1808" i="16"/>
  <c r="Z1808" i="16"/>
  <c r="Y1808" i="16"/>
  <c r="X1808" i="16"/>
  <c r="AF1807" i="16"/>
  <c r="AE1807" i="16"/>
  <c r="AD1807" i="16"/>
  <c r="AC1807" i="16"/>
  <c r="AB1807" i="16"/>
  <c r="AA1807" i="16"/>
  <c r="Z1807" i="16"/>
  <c r="Y1807" i="16"/>
  <c r="X1807" i="16"/>
  <c r="AF1806" i="16"/>
  <c r="AE1806" i="16"/>
  <c r="AD1806" i="16"/>
  <c r="AC1806" i="16"/>
  <c r="AB1806" i="16"/>
  <c r="AA1806" i="16"/>
  <c r="Z1806" i="16"/>
  <c r="Y1806" i="16"/>
  <c r="X1806" i="16"/>
  <c r="AF1805" i="16"/>
  <c r="AE1805" i="16"/>
  <c r="AD1805" i="16"/>
  <c r="AC1805" i="16"/>
  <c r="AB1805" i="16"/>
  <c r="AA1805" i="16"/>
  <c r="Z1805" i="16"/>
  <c r="Y1805" i="16"/>
  <c r="X1805" i="16"/>
  <c r="AF1804" i="16"/>
  <c r="AE1804" i="16"/>
  <c r="AD1804" i="16"/>
  <c r="AC1804" i="16"/>
  <c r="AB1804" i="16"/>
  <c r="AA1804" i="16"/>
  <c r="Z1804" i="16"/>
  <c r="Y1804" i="16"/>
  <c r="X1804" i="16"/>
  <c r="AF1803" i="16"/>
  <c r="AE1803" i="16"/>
  <c r="AD1803" i="16"/>
  <c r="AC1803" i="16"/>
  <c r="AB1803" i="16"/>
  <c r="AA1803" i="16"/>
  <c r="Z1803" i="16"/>
  <c r="Y1803" i="16"/>
  <c r="X1803" i="16"/>
  <c r="AF1802" i="16"/>
  <c r="AE1802" i="16"/>
  <c r="AD1802" i="16"/>
  <c r="AC1802" i="16"/>
  <c r="AB1802" i="16"/>
  <c r="AA1802" i="16"/>
  <c r="Z1802" i="16"/>
  <c r="Y1802" i="16"/>
  <c r="X1802" i="16"/>
  <c r="AF1801" i="16"/>
  <c r="AE1801" i="16"/>
  <c r="AD1801" i="16"/>
  <c r="AC1801" i="16"/>
  <c r="AB1801" i="16"/>
  <c r="AA1801" i="16"/>
  <c r="Z1801" i="16"/>
  <c r="Y1801" i="16"/>
  <c r="X1801" i="16"/>
  <c r="AF1800" i="16"/>
  <c r="AE1800" i="16"/>
  <c r="AD1800" i="16"/>
  <c r="AC1800" i="16"/>
  <c r="AB1800" i="16"/>
  <c r="AA1800" i="16"/>
  <c r="Z1800" i="16"/>
  <c r="Y1800" i="16"/>
  <c r="X1800" i="16"/>
  <c r="AF1799" i="16"/>
  <c r="AE1799" i="16"/>
  <c r="AD1799" i="16"/>
  <c r="AC1799" i="16"/>
  <c r="AB1799" i="16"/>
  <c r="AA1799" i="16"/>
  <c r="Z1799" i="16"/>
  <c r="Y1799" i="16"/>
  <c r="X1799" i="16"/>
  <c r="AF1798" i="16"/>
  <c r="AE1798" i="16"/>
  <c r="AD1798" i="16"/>
  <c r="AC1798" i="16"/>
  <c r="AB1798" i="16"/>
  <c r="AA1798" i="16"/>
  <c r="Z1798" i="16"/>
  <c r="Y1798" i="16"/>
  <c r="X1798" i="16"/>
  <c r="AF1797" i="16"/>
  <c r="AE1797" i="16"/>
  <c r="AD1797" i="16"/>
  <c r="AC1797" i="16"/>
  <c r="AB1797" i="16"/>
  <c r="AA1797" i="16"/>
  <c r="Z1797" i="16"/>
  <c r="Y1797" i="16"/>
  <c r="X1797" i="16"/>
  <c r="AF1796" i="16"/>
  <c r="AE1796" i="16"/>
  <c r="AD1796" i="16"/>
  <c r="AC1796" i="16"/>
  <c r="AB1796" i="16"/>
  <c r="AA1796" i="16"/>
  <c r="Z1796" i="16"/>
  <c r="Y1796" i="16"/>
  <c r="X1796" i="16"/>
  <c r="AF1795" i="16"/>
  <c r="AE1795" i="16"/>
  <c r="AD1795" i="16"/>
  <c r="AC1795" i="16"/>
  <c r="AB1795" i="16"/>
  <c r="AA1795" i="16"/>
  <c r="Z1795" i="16"/>
  <c r="Y1795" i="16"/>
  <c r="X1795" i="16"/>
  <c r="AF1794" i="16"/>
  <c r="AE1794" i="16"/>
  <c r="AD1794" i="16"/>
  <c r="AC1794" i="16"/>
  <c r="AB1794" i="16"/>
  <c r="AA1794" i="16"/>
  <c r="Z1794" i="16"/>
  <c r="Y1794" i="16"/>
  <c r="X1794" i="16"/>
  <c r="AF1793" i="16"/>
  <c r="AE1793" i="16"/>
  <c r="AD1793" i="16"/>
  <c r="AC1793" i="16"/>
  <c r="AB1793" i="16"/>
  <c r="AA1793" i="16"/>
  <c r="Z1793" i="16"/>
  <c r="Y1793" i="16"/>
  <c r="X1793" i="16"/>
  <c r="AF1792" i="16"/>
  <c r="AE1792" i="16"/>
  <c r="AD1792" i="16"/>
  <c r="AC1792" i="16"/>
  <c r="AB1792" i="16"/>
  <c r="AA1792" i="16"/>
  <c r="Z1792" i="16"/>
  <c r="Y1792" i="16"/>
  <c r="X1792" i="16"/>
  <c r="AF1791" i="16"/>
  <c r="AE1791" i="16"/>
  <c r="AD1791" i="16"/>
  <c r="AC1791" i="16"/>
  <c r="AB1791" i="16"/>
  <c r="AA1791" i="16"/>
  <c r="Z1791" i="16"/>
  <c r="Y1791" i="16"/>
  <c r="X1791" i="16"/>
  <c r="AF1790" i="16"/>
  <c r="AE1790" i="16"/>
  <c r="AD1790" i="16"/>
  <c r="AC1790" i="16"/>
  <c r="AB1790" i="16"/>
  <c r="AA1790" i="16"/>
  <c r="Z1790" i="16"/>
  <c r="Y1790" i="16"/>
  <c r="X1790" i="16"/>
  <c r="AF1789" i="16"/>
  <c r="AE1789" i="16"/>
  <c r="AD1789" i="16"/>
  <c r="AC1789" i="16"/>
  <c r="AB1789" i="16"/>
  <c r="AA1789" i="16"/>
  <c r="Z1789" i="16"/>
  <c r="Y1789" i="16"/>
  <c r="X1789" i="16"/>
  <c r="AF1788" i="16"/>
  <c r="AE1788" i="16"/>
  <c r="AD1788" i="16"/>
  <c r="AC1788" i="16"/>
  <c r="AB1788" i="16"/>
  <c r="AA1788" i="16"/>
  <c r="Z1788" i="16"/>
  <c r="Y1788" i="16"/>
  <c r="X1788" i="16"/>
  <c r="AF1787" i="16"/>
  <c r="AE1787" i="16"/>
  <c r="AD1787" i="16"/>
  <c r="AC1787" i="16"/>
  <c r="AB1787" i="16"/>
  <c r="AA1787" i="16"/>
  <c r="Z1787" i="16"/>
  <c r="Y1787" i="16"/>
  <c r="X1787" i="16"/>
  <c r="AF1786" i="16"/>
  <c r="AE1786" i="16"/>
  <c r="AD1786" i="16"/>
  <c r="AC1786" i="16"/>
  <c r="AB1786" i="16"/>
  <c r="AA1786" i="16"/>
  <c r="Z1786" i="16"/>
  <c r="Y1786" i="16"/>
  <c r="X1786" i="16"/>
  <c r="AF1785" i="16"/>
  <c r="AE1785" i="16"/>
  <c r="AD1785" i="16"/>
  <c r="AC1785" i="16"/>
  <c r="AB1785" i="16"/>
  <c r="AA1785" i="16"/>
  <c r="Z1785" i="16"/>
  <c r="Y1785" i="16"/>
  <c r="X1785" i="16"/>
  <c r="AF1784" i="16"/>
  <c r="AE1784" i="16"/>
  <c r="AD1784" i="16"/>
  <c r="AC1784" i="16"/>
  <c r="AB1784" i="16"/>
  <c r="AA1784" i="16"/>
  <c r="Z1784" i="16"/>
  <c r="Y1784" i="16"/>
  <c r="X1784" i="16"/>
  <c r="AF1783" i="16"/>
  <c r="AE1783" i="16"/>
  <c r="AD1783" i="16"/>
  <c r="AC1783" i="16"/>
  <c r="AB1783" i="16"/>
  <c r="AA1783" i="16"/>
  <c r="Z1783" i="16"/>
  <c r="Y1783" i="16"/>
  <c r="X1783" i="16"/>
  <c r="AF1782" i="16"/>
  <c r="AE1782" i="16"/>
  <c r="AD1782" i="16"/>
  <c r="AC1782" i="16"/>
  <c r="AB1782" i="16"/>
  <c r="AA1782" i="16"/>
  <c r="Z1782" i="16"/>
  <c r="Y1782" i="16"/>
  <c r="X1782" i="16"/>
  <c r="AF1781" i="16"/>
  <c r="AE1781" i="16"/>
  <c r="AD1781" i="16"/>
  <c r="AC1781" i="16"/>
  <c r="AB1781" i="16"/>
  <c r="AA1781" i="16"/>
  <c r="Z1781" i="16"/>
  <c r="Y1781" i="16"/>
  <c r="X1781" i="16"/>
  <c r="AF1780" i="16"/>
  <c r="AE1780" i="16"/>
  <c r="AD1780" i="16"/>
  <c r="AC1780" i="16"/>
  <c r="AB1780" i="16"/>
  <c r="AA1780" i="16"/>
  <c r="Z1780" i="16"/>
  <c r="Y1780" i="16"/>
  <c r="X1780" i="16"/>
  <c r="AF1779" i="16"/>
  <c r="AE1779" i="16"/>
  <c r="AD1779" i="16"/>
  <c r="AC1779" i="16"/>
  <c r="AB1779" i="16"/>
  <c r="AA1779" i="16"/>
  <c r="Z1779" i="16"/>
  <c r="Y1779" i="16"/>
  <c r="X1779" i="16"/>
  <c r="AF1778" i="16"/>
  <c r="AE1778" i="16"/>
  <c r="AD1778" i="16"/>
  <c r="AC1778" i="16"/>
  <c r="AB1778" i="16"/>
  <c r="AA1778" i="16"/>
  <c r="Z1778" i="16"/>
  <c r="Y1778" i="16"/>
  <c r="X1778" i="16"/>
  <c r="AF1777" i="16"/>
  <c r="AE1777" i="16"/>
  <c r="AD1777" i="16"/>
  <c r="AC1777" i="16"/>
  <c r="AB1777" i="16"/>
  <c r="AA1777" i="16"/>
  <c r="Z1777" i="16"/>
  <c r="Y1777" i="16"/>
  <c r="X1777" i="16"/>
  <c r="AF1776" i="16"/>
  <c r="AE1776" i="16"/>
  <c r="AD1776" i="16"/>
  <c r="AC1776" i="16"/>
  <c r="AB1776" i="16"/>
  <c r="AA1776" i="16"/>
  <c r="Z1776" i="16"/>
  <c r="Y1776" i="16"/>
  <c r="X1776" i="16"/>
  <c r="AF1775" i="16"/>
  <c r="AE1775" i="16"/>
  <c r="AD1775" i="16"/>
  <c r="AC1775" i="16"/>
  <c r="AB1775" i="16"/>
  <c r="AA1775" i="16"/>
  <c r="Z1775" i="16"/>
  <c r="Y1775" i="16"/>
  <c r="X1775" i="16"/>
  <c r="AF1774" i="16"/>
  <c r="AE1774" i="16"/>
  <c r="AD1774" i="16"/>
  <c r="AC1774" i="16"/>
  <c r="AB1774" i="16"/>
  <c r="AA1774" i="16"/>
  <c r="Z1774" i="16"/>
  <c r="Y1774" i="16"/>
  <c r="X1774" i="16"/>
  <c r="AF1773" i="16"/>
  <c r="AE1773" i="16"/>
  <c r="AD1773" i="16"/>
  <c r="AC1773" i="16"/>
  <c r="AB1773" i="16"/>
  <c r="AA1773" i="16"/>
  <c r="Z1773" i="16"/>
  <c r="Y1773" i="16"/>
  <c r="X1773" i="16"/>
  <c r="AF1772" i="16"/>
  <c r="AE1772" i="16"/>
  <c r="AD1772" i="16"/>
  <c r="AC1772" i="16"/>
  <c r="AB1772" i="16"/>
  <c r="AA1772" i="16"/>
  <c r="Z1772" i="16"/>
  <c r="Y1772" i="16"/>
  <c r="X1772" i="16"/>
  <c r="AF1771" i="16"/>
  <c r="AE1771" i="16"/>
  <c r="AD1771" i="16"/>
  <c r="AC1771" i="16"/>
  <c r="AB1771" i="16"/>
  <c r="AA1771" i="16"/>
  <c r="Z1771" i="16"/>
  <c r="Y1771" i="16"/>
  <c r="X1771" i="16"/>
  <c r="AF1770" i="16"/>
  <c r="AE1770" i="16"/>
  <c r="AD1770" i="16"/>
  <c r="AC1770" i="16"/>
  <c r="AB1770" i="16"/>
  <c r="AA1770" i="16"/>
  <c r="Z1770" i="16"/>
  <c r="Y1770" i="16"/>
  <c r="X1770" i="16"/>
  <c r="AF1769" i="16"/>
  <c r="AE1769" i="16"/>
  <c r="AD1769" i="16"/>
  <c r="AC1769" i="16"/>
  <c r="AB1769" i="16"/>
  <c r="AA1769" i="16"/>
  <c r="Z1769" i="16"/>
  <c r="Y1769" i="16"/>
  <c r="X1769" i="16"/>
  <c r="AF1768" i="16"/>
  <c r="AE1768" i="16"/>
  <c r="AD1768" i="16"/>
  <c r="AC1768" i="16"/>
  <c r="AB1768" i="16"/>
  <c r="AA1768" i="16"/>
  <c r="Z1768" i="16"/>
  <c r="Y1768" i="16"/>
  <c r="X1768" i="16"/>
  <c r="AF1767" i="16"/>
  <c r="AE1767" i="16"/>
  <c r="AD1767" i="16"/>
  <c r="AC1767" i="16"/>
  <c r="AB1767" i="16"/>
  <c r="AA1767" i="16"/>
  <c r="Z1767" i="16"/>
  <c r="Y1767" i="16"/>
  <c r="X1767" i="16"/>
  <c r="AF1766" i="16"/>
  <c r="AE1766" i="16"/>
  <c r="AD1766" i="16"/>
  <c r="AC1766" i="16"/>
  <c r="AB1766" i="16"/>
  <c r="AA1766" i="16"/>
  <c r="Z1766" i="16"/>
  <c r="Y1766" i="16"/>
  <c r="X1766" i="16"/>
  <c r="AF1765" i="16"/>
  <c r="AE1765" i="16"/>
  <c r="AD1765" i="16"/>
  <c r="AC1765" i="16"/>
  <c r="AB1765" i="16"/>
  <c r="AA1765" i="16"/>
  <c r="Z1765" i="16"/>
  <c r="Y1765" i="16"/>
  <c r="X1765" i="16"/>
  <c r="AF1764" i="16"/>
  <c r="AE1764" i="16"/>
  <c r="AD1764" i="16"/>
  <c r="AC1764" i="16"/>
  <c r="AB1764" i="16"/>
  <c r="AA1764" i="16"/>
  <c r="Z1764" i="16"/>
  <c r="Y1764" i="16"/>
  <c r="X1764" i="16"/>
  <c r="AF1763" i="16"/>
  <c r="AE1763" i="16"/>
  <c r="AD1763" i="16"/>
  <c r="AC1763" i="16"/>
  <c r="AB1763" i="16"/>
  <c r="AA1763" i="16"/>
  <c r="Z1763" i="16"/>
  <c r="Y1763" i="16"/>
  <c r="X1763" i="16"/>
  <c r="AF1762" i="16"/>
  <c r="AE1762" i="16"/>
  <c r="AD1762" i="16"/>
  <c r="AC1762" i="16"/>
  <c r="AB1762" i="16"/>
  <c r="AA1762" i="16"/>
  <c r="Z1762" i="16"/>
  <c r="Y1762" i="16"/>
  <c r="X1762" i="16"/>
  <c r="AF1761" i="16"/>
  <c r="AE1761" i="16"/>
  <c r="AD1761" i="16"/>
  <c r="AC1761" i="16"/>
  <c r="AB1761" i="16"/>
  <c r="AA1761" i="16"/>
  <c r="Z1761" i="16"/>
  <c r="Y1761" i="16"/>
  <c r="X1761" i="16"/>
  <c r="AF1760" i="16"/>
  <c r="AE1760" i="16"/>
  <c r="AD1760" i="16"/>
  <c r="AC1760" i="16"/>
  <c r="AB1760" i="16"/>
  <c r="AA1760" i="16"/>
  <c r="Z1760" i="16"/>
  <c r="Y1760" i="16"/>
  <c r="X1760" i="16"/>
  <c r="AF1759" i="16"/>
  <c r="AE1759" i="16"/>
  <c r="AD1759" i="16"/>
  <c r="AC1759" i="16"/>
  <c r="AB1759" i="16"/>
  <c r="AA1759" i="16"/>
  <c r="Z1759" i="16"/>
  <c r="Y1759" i="16"/>
  <c r="X1759" i="16"/>
  <c r="AF1758" i="16"/>
  <c r="AE1758" i="16"/>
  <c r="AD1758" i="16"/>
  <c r="AC1758" i="16"/>
  <c r="AB1758" i="16"/>
  <c r="AA1758" i="16"/>
  <c r="Z1758" i="16"/>
  <c r="Y1758" i="16"/>
  <c r="X1758" i="16"/>
  <c r="AF1757" i="16"/>
  <c r="AE1757" i="16"/>
  <c r="AD1757" i="16"/>
  <c r="AC1757" i="16"/>
  <c r="AB1757" i="16"/>
  <c r="AA1757" i="16"/>
  <c r="Z1757" i="16"/>
  <c r="Y1757" i="16"/>
  <c r="X1757" i="16"/>
  <c r="AF1756" i="16"/>
  <c r="AE1756" i="16"/>
  <c r="AD1756" i="16"/>
  <c r="AC1756" i="16"/>
  <c r="AB1756" i="16"/>
  <c r="AA1756" i="16"/>
  <c r="Z1756" i="16"/>
  <c r="Y1756" i="16"/>
  <c r="X1756" i="16"/>
  <c r="AF1755" i="16"/>
  <c r="AE1755" i="16"/>
  <c r="AD1755" i="16"/>
  <c r="AC1755" i="16"/>
  <c r="AB1755" i="16"/>
  <c r="AA1755" i="16"/>
  <c r="Z1755" i="16"/>
  <c r="Y1755" i="16"/>
  <c r="X1755" i="16"/>
  <c r="AF1754" i="16"/>
  <c r="AE1754" i="16"/>
  <c r="AD1754" i="16"/>
  <c r="AC1754" i="16"/>
  <c r="AB1754" i="16"/>
  <c r="AA1754" i="16"/>
  <c r="Z1754" i="16"/>
  <c r="Y1754" i="16"/>
  <c r="X1754" i="16"/>
  <c r="AF1753" i="16"/>
  <c r="AE1753" i="16"/>
  <c r="AD1753" i="16"/>
  <c r="AC1753" i="16"/>
  <c r="AB1753" i="16"/>
  <c r="AA1753" i="16"/>
  <c r="Z1753" i="16"/>
  <c r="Y1753" i="16"/>
  <c r="X1753" i="16"/>
  <c r="AF1752" i="16"/>
  <c r="AE1752" i="16"/>
  <c r="AD1752" i="16"/>
  <c r="AC1752" i="16"/>
  <c r="AB1752" i="16"/>
  <c r="AA1752" i="16"/>
  <c r="Z1752" i="16"/>
  <c r="Y1752" i="16"/>
  <c r="X1752" i="16"/>
  <c r="AF1751" i="16"/>
  <c r="AE1751" i="16"/>
  <c r="AD1751" i="16"/>
  <c r="AC1751" i="16"/>
  <c r="AB1751" i="16"/>
  <c r="AA1751" i="16"/>
  <c r="Z1751" i="16"/>
  <c r="Y1751" i="16"/>
  <c r="X1751" i="16"/>
  <c r="AF1750" i="16"/>
  <c r="AE1750" i="16"/>
  <c r="AD1750" i="16"/>
  <c r="AC1750" i="16"/>
  <c r="AB1750" i="16"/>
  <c r="AA1750" i="16"/>
  <c r="Z1750" i="16"/>
  <c r="Y1750" i="16"/>
  <c r="X1750" i="16"/>
  <c r="AF1749" i="16"/>
  <c r="AE1749" i="16"/>
  <c r="AD1749" i="16"/>
  <c r="AC1749" i="16"/>
  <c r="AB1749" i="16"/>
  <c r="AA1749" i="16"/>
  <c r="Z1749" i="16"/>
  <c r="Y1749" i="16"/>
  <c r="X1749" i="16"/>
  <c r="AF1748" i="16"/>
  <c r="AE1748" i="16"/>
  <c r="AD1748" i="16"/>
  <c r="AC1748" i="16"/>
  <c r="AB1748" i="16"/>
  <c r="AA1748" i="16"/>
  <c r="Z1748" i="16"/>
  <c r="Y1748" i="16"/>
  <c r="X1748" i="16"/>
  <c r="AF1747" i="16"/>
  <c r="AE1747" i="16"/>
  <c r="AD1747" i="16"/>
  <c r="AC1747" i="16"/>
  <c r="AB1747" i="16"/>
  <c r="AA1747" i="16"/>
  <c r="Z1747" i="16"/>
  <c r="Y1747" i="16"/>
  <c r="X1747" i="16"/>
  <c r="AF1746" i="16"/>
  <c r="AE1746" i="16"/>
  <c r="AD1746" i="16"/>
  <c r="AC1746" i="16"/>
  <c r="AB1746" i="16"/>
  <c r="AA1746" i="16"/>
  <c r="Z1746" i="16"/>
  <c r="Y1746" i="16"/>
  <c r="X1746" i="16"/>
  <c r="AF1745" i="16"/>
  <c r="AE1745" i="16"/>
  <c r="AD1745" i="16"/>
  <c r="AC1745" i="16"/>
  <c r="AB1745" i="16"/>
  <c r="AA1745" i="16"/>
  <c r="Z1745" i="16"/>
  <c r="Y1745" i="16"/>
  <c r="X1745" i="16"/>
  <c r="AF1744" i="16"/>
  <c r="AE1744" i="16"/>
  <c r="AD1744" i="16"/>
  <c r="AC1744" i="16"/>
  <c r="AB1744" i="16"/>
  <c r="AA1744" i="16"/>
  <c r="Z1744" i="16"/>
  <c r="Y1744" i="16"/>
  <c r="X1744" i="16"/>
  <c r="AF1743" i="16"/>
  <c r="AE1743" i="16"/>
  <c r="AD1743" i="16"/>
  <c r="AC1743" i="16"/>
  <c r="AB1743" i="16"/>
  <c r="AA1743" i="16"/>
  <c r="Z1743" i="16"/>
  <c r="Y1743" i="16"/>
  <c r="X1743" i="16"/>
  <c r="AF1742" i="16"/>
  <c r="AE1742" i="16"/>
  <c r="AD1742" i="16"/>
  <c r="AC1742" i="16"/>
  <c r="AB1742" i="16"/>
  <c r="AA1742" i="16"/>
  <c r="Z1742" i="16"/>
  <c r="Y1742" i="16"/>
  <c r="X1742" i="16"/>
  <c r="AF1741" i="16"/>
  <c r="AE1741" i="16"/>
  <c r="AD1741" i="16"/>
  <c r="AC1741" i="16"/>
  <c r="AB1741" i="16"/>
  <c r="AA1741" i="16"/>
  <c r="Z1741" i="16"/>
  <c r="Y1741" i="16"/>
  <c r="X1741" i="16"/>
  <c r="AF1740" i="16"/>
  <c r="AE1740" i="16"/>
  <c r="AD1740" i="16"/>
  <c r="AC1740" i="16"/>
  <c r="AB1740" i="16"/>
  <c r="AA1740" i="16"/>
  <c r="Z1740" i="16"/>
  <c r="Y1740" i="16"/>
  <c r="X1740" i="16"/>
  <c r="AF1739" i="16"/>
  <c r="AE1739" i="16"/>
  <c r="AD1739" i="16"/>
  <c r="AC1739" i="16"/>
  <c r="AB1739" i="16"/>
  <c r="AA1739" i="16"/>
  <c r="Z1739" i="16"/>
  <c r="Y1739" i="16"/>
  <c r="X1739" i="16"/>
  <c r="AF1738" i="16"/>
  <c r="AE1738" i="16"/>
  <c r="AD1738" i="16"/>
  <c r="AC1738" i="16"/>
  <c r="AB1738" i="16"/>
  <c r="AA1738" i="16"/>
  <c r="Z1738" i="16"/>
  <c r="Y1738" i="16"/>
  <c r="X1738" i="16"/>
  <c r="AF1737" i="16"/>
  <c r="AE1737" i="16"/>
  <c r="AD1737" i="16"/>
  <c r="AC1737" i="16"/>
  <c r="AB1737" i="16"/>
  <c r="AA1737" i="16"/>
  <c r="Z1737" i="16"/>
  <c r="Y1737" i="16"/>
  <c r="X1737" i="16"/>
  <c r="AF1736" i="16"/>
  <c r="AE1736" i="16"/>
  <c r="AD1736" i="16"/>
  <c r="AC1736" i="16"/>
  <c r="AB1736" i="16"/>
  <c r="AA1736" i="16"/>
  <c r="Z1736" i="16"/>
  <c r="Y1736" i="16"/>
  <c r="X1736" i="16"/>
  <c r="AF1735" i="16"/>
  <c r="AE1735" i="16"/>
  <c r="AD1735" i="16"/>
  <c r="AC1735" i="16"/>
  <c r="AB1735" i="16"/>
  <c r="AA1735" i="16"/>
  <c r="Z1735" i="16"/>
  <c r="Y1735" i="16"/>
  <c r="X1735" i="16"/>
  <c r="AF1734" i="16"/>
  <c r="AE1734" i="16"/>
  <c r="AD1734" i="16"/>
  <c r="AC1734" i="16"/>
  <c r="AB1734" i="16"/>
  <c r="AA1734" i="16"/>
  <c r="Z1734" i="16"/>
  <c r="Y1734" i="16"/>
  <c r="X1734" i="16"/>
  <c r="AF1733" i="16"/>
  <c r="AE1733" i="16"/>
  <c r="AD1733" i="16"/>
  <c r="AC1733" i="16"/>
  <c r="AB1733" i="16"/>
  <c r="AA1733" i="16"/>
  <c r="Z1733" i="16"/>
  <c r="Y1733" i="16"/>
  <c r="X1733" i="16"/>
  <c r="AF1732" i="16"/>
  <c r="AE1732" i="16"/>
  <c r="AD1732" i="16"/>
  <c r="AC1732" i="16"/>
  <c r="AB1732" i="16"/>
  <c r="AA1732" i="16"/>
  <c r="Z1732" i="16"/>
  <c r="Y1732" i="16"/>
  <c r="X1732" i="16"/>
  <c r="AF1731" i="16"/>
  <c r="AE1731" i="16"/>
  <c r="AD1731" i="16"/>
  <c r="AC1731" i="16"/>
  <c r="AB1731" i="16"/>
  <c r="AA1731" i="16"/>
  <c r="Z1731" i="16"/>
  <c r="Y1731" i="16"/>
  <c r="X1731" i="16"/>
  <c r="AF1730" i="16"/>
  <c r="AE1730" i="16"/>
  <c r="AD1730" i="16"/>
  <c r="AC1730" i="16"/>
  <c r="AB1730" i="16"/>
  <c r="AA1730" i="16"/>
  <c r="Z1730" i="16"/>
  <c r="Y1730" i="16"/>
  <c r="X1730" i="16"/>
  <c r="AF1729" i="16"/>
  <c r="AE1729" i="16"/>
  <c r="AD1729" i="16"/>
  <c r="AC1729" i="16"/>
  <c r="AB1729" i="16"/>
  <c r="AA1729" i="16"/>
  <c r="Z1729" i="16"/>
  <c r="Y1729" i="16"/>
  <c r="X1729" i="16"/>
  <c r="AF1728" i="16"/>
  <c r="AE1728" i="16"/>
  <c r="AD1728" i="16"/>
  <c r="AC1728" i="16"/>
  <c r="AB1728" i="16"/>
  <c r="AA1728" i="16"/>
  <c r="Z1728" i="16"/>
  <c r="Y1728" i="16"/>
  <c r="X1728" i="16"/>
  <c r="AF1727" i="16"/>
  <c r="AE1727" i="16"/>
  <c r="AD1727" i="16"/>
  <c r="AC1727" i="16"/>
  <c r="AB1727" i="16"/>
  <c r="AA1727" i="16"/>
  <c r="Z1727" i="16"/>
  <c r="Y1727" i="16"/>
  <c r="X1727" i="16"/>
  <c r="AF1726" i="16"/>
  <c r="AE1726" i="16"/>
  <c r="AD1726" i="16"/>
  <c r="AC1726" i="16"/>
  <c r="AB1726" i="16"/>
  <c r="AA1726" i="16"/>
  <c r="Z1726" i="16"/>
  <c r="Y1726" i="16"/>
  <c r="X1726" i="16"/>
  <c r="AF1725" i="16"/>
  <c r="AE1725" i="16"/>
  <c r="AD1725" i="16"/>
  <c r="AC1725" i="16"/>
  <c r="AB1725" i="16"/>
  <c r="AA1725" i="16"/>
  <c r="Z1725" i="16"/>
  <c r="Y1725" i="16"/>
  <c r="X1725" i="16"/>
  <c r="AF1724" i="16"/>
  <c r="AE1724" i="16"/>
  <c r="AD1724" i="16"/>
  <c r="AC1724" i="16"/>
  <c r="AB1724" i="16"/>
  <c r="AA1724" i="16"/>
  <c r="Z1724" i="16"/>
  <c r="Y1724" i="16"/>
  <c r="X1724" i="16"/>
  <c r="AF1723" i="16"/>
  <c r="AE1723" i="16"/>
  <c r="AD1723" i="16"/>
  <c r="AC1723" i="16"/>
  <c r="AB1723" i="16"/>
  <c r="AA1723" i="16"/>
  <c r="Z1723" i="16"/>
  <c r="Y1723" i="16"/>
  <c r="X1723" i="16"/>
  <c r="AF1722" i="16"/>
  <c r="AE1722" i="16"/>
  <c r="AD1722" i="16"/>
  <c r="AC1722" i="16"/>
  <c r="AB1722" i="16"/>
  <c r="AA1722" i="16"/>
  <c r="Z1722" i="16"/>
  <c r="Y1722" i="16"/>
  <c r="X1722" i="16"/>
  <c r="AF1721" i="16"/>
  <c r="AE1721" i="16"/>
  <c r="AD1721" i="16"/>
  <c r="AC1721" i="16"/>
  <c r="AB1721" i="16"/>
  <c r="AA1721" i="16"/>
  <c r="Z1721" i="16"/>
  <c r="Y1721" i="16"/>
  <c r="X1721" i="16"/>
  <c r="AF1720" i="16"/>
  <c r="AE1720" i="16"/>
  <c r="AD1720" i="16"/>
  <c r="AC1720" i="16"/>
  <c r="AB1720" i="16"/>
  <c r="AA1720" i="16"/>
  <c r="Z1720" i="16"/>
  <c r="Y1720" i="16"/>
  <c r="X1720" i="16"/>
  <c r="AF1719" i="16"/>
  <c r="AE1719" i="16"/>
  <c r="AD1719" i="16"/>
  <c r="AC1719" i="16"/>
  <c r="AB1719" i="16"/>
  <c r="AA1719" i="16"/>
  <c r="Z1719" i="16"/>
  <c r="Y1719" i="16"/>
  <c r="X1719" i="16"/>
  <c r="AF1718" i="16"/>
  <c r="AE1718" i="16"/>
  <c r="AD1718" i="16"/>
  <c r="AC1718" i="16"/>
  <c r="AB1718" i="16"/>
  <c r="AA1718" i="16"/>
  <c r="Z1718" i="16"/>
  <c r="Y1718" i="16"/>
  <c r="X1718" i="16"/>
  <c r="AF1717" i="16"/>
  <c r="AE1717" i="16"/>
  <c r="AD1717" i="16"/>
  <c r="AC1717" i="16"/>
  <c r="AB1717" i="16"/>
  <c r="AA1717" i="16"/>
  <c r="Z1717" i="16"/>
  <c r="Y1717" i="16"/>
  <c r="X1717" i="16"/>
  <c r="AF1716" i="16"/>
  <c r="AE1716" i="16"/>
  <c r="AD1716" i="16"/>
  <c r="AC1716" i="16"/>
  <c r="AB1716" i="16"/>
  <c r="AA1716" i="16"/>
  <c r="Z1716" i="16"/>
  <c r="Y1716" i="16"/>
  <c r="X1716" i="16"/>
  <c r="AF1715" i="16"/>
  <c r="AE1715" i="16"/>
  <c r="AD1715" i="16"/>
  <c r="AC1715" i="16"/>
  <c r="AB1715" i="16"/>
  <c r="AA1715" i="16"/>
  <c r="Z1715" i="16"/>
  <c r="Y1715" i="16"/>
  <c r="X1715" i="16"/>
  <c r="AF1714" i="16"/>
  <c r="AE1714" i="16"/>
  <c r="AD1714" i="16"/>
  <c r="AC1714" i="16"/>
  <c r="AB1714" i="16"/>
  <c r="AA1714" i="16"/>
  <c r="Z1714" i="16"/>
  <c r="Y1714" i="16"/>
  <c r="X1714" i="16"/>
  <c r="AF1713" i="16"/>
  <c r="AE1713" i="16"/>
  <c r="AD1713" i="16"/>
  <c r="AC1713" i="16"/>
  <c r="AB1713" i="16"/>
  <c r="AA1713" i="16"/>
  <c r="Z1713" i="16"/>
  <c r="Y1713" i="16"/>
  <c r="X1713" i="16"/>
  <c r="AF1712" i="16"/>
  <c r="AE1712" i="16"/>
  <c r="AD1712" i="16"/>
  <c r="AC1712" i="16"/>
  <c r="AB1712" i="16"/>
  <c r="AA1712" i="16"/>
  <c r="Z1712" i="16"/>
  <c r="Y1712" i="16"/>
  <c r="X1712" i="16"/>
  <c r="AF1711" i="16"/>
  <c r="AE1711" i="16"/>
  <c r="AD1711" i="16"/>
  <c r="AC1711" i="16"/>
  <c r="AB1711" i="16"/>
  <c r="AA1711" i="16"/>
  <c r="Z1711" i="16"/>
  <c r="Y1711" i="16"/>
  <c r="X1711" i="16"/>
  <c r="AF1710" i="16"/>
  <c r="AE1710" i="16"/>
  <c r="AD1710" i="16"/>
  <c r="AC1710" i="16"/>
  <c r="AB1710" i="16"/>
  <c r="AA1710" i="16"/>
  <c r="Z1710" i="16"/>
  <c r="Y1710" i="16"/>
  <c r="X1710" i="16"/>
  <c r="AF1709" i="16"/>
  <c r="AE1709" i="16"/>
  <c r="AD1709" i="16"/>
  <c r="AC1709" i="16"/>
  <c r="AB1709" i="16"/>
  <c r="AA1709" i="16"/>
  <c r="Z1709" i="16"/>
  <c r="Y1709" i="16"/>
  <c r="X1709" i="16"/>
  <c r="AF1708" i="16"/>
  <c r="AE1708" i="16"/>
  <c r="AD1708" i="16"/>
  <c r="AC1708" i="16"/>
  <c r="AB1708" i="16"/>
  <c r="AA1708" i="16"/>
  <c r="Z1708" i="16"/>
  <c r="Y1708" i="16"/>
  <c r="X1708" i="16"/>
  <c r="AF1707" i="16"/>
  <c r="AE1707" i="16"/>
  <c r="AD1707" i="16"/>
  <c r="AC1707" i="16"/>
  <c r="AB1707" i="16"/>
  <c r="AA1707" i="16"/>
  <c r="Z1707" i="16"/>
  <c r="Y1707" i="16"/>
  <c r="X1707" i="16"/>
  <c r="AF1706" i="16"/>
  <c r="AE1706" i="16"/>
  <c r="AD1706" i="16"/>
  <c r="AC1706" i="16"/>
  <c r="AB1706" i="16"/>
  <c r="AA1706" i="16"/>
  <c r="Z1706" i="16"/>
  <c r="Y1706" i="16"/>
  <c r="X1706" i="16"/>
  <c r="AF1705" i="16"/>
  <c r="AE1705" i="16"/>
  <c r="AD1705" i="16"/>
  <c r="AC1705" i="16"/>
  <c r="AB1705" i="16"/>
  <c r="AA1705" i="16"/>
  <c r="Z1705" i="16"/>
  <c r="Y1705" i="16"/>
  <c r="X1705" i="16"/>
  <c r="AF1704" i="16"/>
  <c r="AE1704" i="16"/>
  <c r="AD1704" i="16"/>
  <c r="AC1704" i="16"/>
  <c r="AB1704" i="16"/>
  <c r="AA1704" i="16"/>
  <c r="Z1704" i="16"/>
  <c r="Y1704" i="16"/>
  <c r="X1704" i="16"/>
  <c r="AF1703" i="16"/>
  <c r="AE1703" i="16"/>
  <c r="AD1703" i="16"/>
  <c r="AC1703" i="16"/>
  <c r="AB1703" i="16"/>
  <c r="AA1703" i="16"/>
  <c r="Z1703" i="16"/>
  <c r="Y1703" i="16"/>
  <c r="X1703" i="16"/>
  <c r="AF1702" i="16"/>
  <c r="AE1702" i="16"/>
  <c r="AD1702" i="16"/>
  <c r="AC1702" i="16"/>
  <c r="AB1702" i="16"/>
  <c r="AA1702" i="16"/>
  <c r="Z1702" i="16"/>
  <c r="Y1702" i="16"/>
  <c r="X1702" i="16"/>
  <c r="AF1701" i="16"/>
  <c r="AE1701" i="16"/>
  <c r="AD1701" i="16"/>
  <c r="AC1701" i="16"/>
  <c r="AB1701" i="16"/>
  <c r="AA1701" i="16"/>
  <c r="Z1701" i="16"/>
  <c r="Y1701" i="16"/>
  <c r="X1701" i="16"/>
  <c r="AF1700" i="16"/>
  <c r="AE1700" i="16"/>
  <c r="AD1700" i="16"/>
  <c r="AC1700" i="16"/>
  <c r="AB1700" i="16"/>
  <c r="AA1700" i="16"/>
  <c r="Z1700" i="16"/>
  <c r="Y1700" i="16"/>
  <c r="X1700" i="16"/>
  <c r="AF1699" i="16"/>
  <c r="AE1699" i="16"/>
  <c r="AD1699" i="16"/>
  <c r="AC1699" i="16"/>
  <c r="AB1699" i="16"/>
  <c r="AA1699" i="16"/>
  <c r="Z1699" i="16"/>
  <c r="Y1699" i="16"/>
  <c r="X1699" i="16"/>
  <c r="AF1698" i="16"/>
  <c r="AE1698" i="16"/>
  <c r="AD1698" i="16"/>
  <c r="AC1698" i="16"/>
  <c r="AB1698" i="16"/>
  <c r="AA1698" i="16"/>
  <c r="Z1698" i="16"/>
  <c r="Y1698" i="16"/>
  <c r="X1698" i="16"/>
  <c r="AF1697" i="16"/>
  <c r="AE1697" i="16"/>
  <c r="AD1697" i="16"/>
  <c r="AC1697" i="16"/>
  <c r="AB1697" i="16"/>
  <c r="AA1697" i="16"/>
  <c r="Z1697" i="16"/>
  <c r="Y1697" i="16"/>
  <c r="X1697" i="16"/>
  <c r="AF1696" i="16"/>
  <c r="AE1696" i="16"/>
  <c r="AD1696" i="16"/>
  <c r="AC1696" i="16"/>
  <c r="AB1696" i="16"/>
  <c r="AA1696" i="16"/>
  <c r="Z1696" i="16"/>
  <c r="Y1696" i="16"/>
  <c r="X1696" i="16"/>
  <c r="AF1695" i="16"/>
  <c r="AE1695" i="16"/>
  <c r="AD1695" i="16"/>
  <c r="AC1695" i="16"/>
  <c r="AB1695" i="16"/>
  <c r="AA1695" i="16"/>
  <c r="Z1695" i="16"/>
  <c r="Y1695" i="16"/>
  <c r="X1695" i="16"/>
  <c r="AF1694" i="16"/>
  <c r="AE1694" i="16"/>
  <c r="AD1694" i="16"/>
  <c r="AC1694" i="16"/>
  <c r="AB1694" i="16"/>
  <c r="AA1694" i="16"/>
  <c r="Z1694" i="16"/>
  <c r="Y1694" i="16"/>
  <c r="X1694" i="16"/>
  <c r="AF1693" i="16"/>
  <c r="AE1693" i="16"/>
  <c r="AD1693" i="16"/>
  <c r="AC1693" i="16"/>
  <c r="AB1693" i="16"/>
  <c r="AA1693" i="16"/>
  <c r="Z1693" i="16"/>
  <c r="Y1693" i="16"/>
  <c r="X1693" i="16"/>
  <c r="AF1692" i="16"/>
  <c r="AE1692" i="16"/>
  <c r="AD1692" i="16"/>
  <c r="AC1692" i="16"/>
  <c r="AB1692" i="16"/>
  <c r="AA1692" i="16"/>
  <c r="Z1692" i="16"/>
  <c r="Y1692" i="16"/>
  <c r="X1692" i="16"/>
  <c r="AF1691" i="16"/>
  <c r="AE1691" i="16"/>
  <c r="AD1691" i="16"/>
  <c r="AC1691" i="16"/>
  <c r="AB1691" i="16"/>
  <c r="AA1691" i="16"/>
  <c r="Z1691" i="16"/>
  <c r="Y1691" i="16"/>
  <c r="X1691" i="16"/>
  <c r="AF1690" i="16"/>
  <c r="AE1690" i="16"/>
  <c r="AD1690" i="16"/>
  <c r="AC1690" i="16"/>
  <c r="AB1690" i="16"/>
  <c r="AA1690" i="16"/>
  <c r="Z1690" i="16"/>
  <c r="Y1690" i="16"/>
  <c r="X1690" i="16"/>
  <c r="AF1689" i="16"/>
  <c r="AE1689" i="16"/>
  <c r="AD1689" i="16"/>
  <c r="AC1689" i="16"/>
  <c r="AB1689" i="16"/>
  <c r="AA1689" i="16"/>
  <c r="Z1689" i="16"/>
  <c r="Y1689" i="16"/>
  <c r="X1689" i="16"/>
  <c r="AF1688" i="16"/>
  <c r="AE1688" i="16"/>
  <c r="AD1688" i="16"/>
  <c r="AC1688" i="16"/>
  <c r="AB1688" i="16"/>
  <c r="AA1688" i="16"/>
  <c r="Z1688" i="16"/>
  <c r="Y1688" i="16"/>
  <c r="X1688" i="16"/>
  <c r="AF1687" i="16"/>
  <c r="AE1687" i="16"/>
  <c r="AD1687" i="16"/>
  <c r="AC1687" i="16"/>
  <c r="AB1687" i="16"/>
  <c r="AA1687" i="16"/>
  <c r="Z1687" i="16"/>
  <c r="Y1687" i="16"/>
  <c r="X1687" i="16"/>
  <c r="AF1686" i="16"/>
  <c r="AE1686" i="16"/>
  <c r="AD1686" i="16"/>
  <c r="AC1686" i="16"/>
  <c r="AB1686" i="16"/>
  <c r="AA1686" i="16"/>
  <c r="Z1686" i="16"/>
  <c r="Y1686" i="16"/>
  <c r="X1686" i="16"/>
  <c r="AF1685" i="16"/>
  <c r="AE1685" i="16"/>
  <c r="AD1685" i="16"/>
  <c r="AC1685" i="16"/>
  <c r="AB1685" i="16"/>
  <c r="AA1685" i="16"/>
  <c r="Z1685" i="16"/>
  <c r="Y1685" i="16"/>
  <c r="X1685" i="16"/>
  <c r="AF1684" i="16"/>
  <c r="AE1684" i="16"/>
  <c r="AD1684" i="16"/>
  <c r="AC1684" i="16"/>
  <c r="AB1684" i="16"/>
  <c r="AA1684" i="16"/>
  <c r="Z1684" i="16"/>
  <c r="Y1684" i="16"/>
  <c r="X1684" i="16"/>
  <c r="AF1683" i="16"/>
  <c r="AE1683" i="16"/>
  <c r="AD1683" i="16"/>
  <c r="AC1683" i="16"/>
  <c r="AB1683" i="16"/>
  <c r="AA1683" i="16"/>
  <c r="Z1683" i="16"/>
  <c r="Y1683" i="16"/>
  <c r="X1683" i="16"/>
  <c r="AF1682" i="16"/>
  <c r="AE1682" i="16"/>
  <c r="AD1682" i="16"/>
  <c r="AC1682" i="16"/>
  <c r="AB1682" i="16"/>
  <c r="AA1682" i="16"/>
  <c r="Z1682" i="16"/>
  <c r="Y1682" i="16"/>
  <c r="X1682" i="16"/>
  <c r="AF1681" i="16"/>
  <c r="AE1681" i="16"/>
  <c r="AD1681" i="16"/>
  <c r="AC1681" i="16"/>
  <c r="AB1681" i="16"/>
  <c r="AA1681" i="16"/>
  <c r="Z1681" i="16"/>
  <c r="Y1681" i="16"/>
  <c r="X1681" i="16"/>
  <c r="AF1680" i="16"/>
  <c r="AE1680" i="16"/>
  <c r="AD1680" i="16"/>
  <c r="AC1680" i="16"/>
  <c r="AB1680" i="16"/>
  <c r="AA1680" i="16"/>
  <c r="Z1680" i="16"/>
  <c r="Y1680" i="16"/>
  <c r="X1680" i="16"/>
  <c r="AF1679" i="16"/>
  <c r="AE1679" i="16"/>
  <c r="AD1679" i="16"/>
  <c r="AC1679" i="16"/>
  <c r="AB1679" i="16"/>
  <c r="AA1679" i="16"/>
  <c r="Z1679" i="16"/>
  <c r="Y1679" i="16"/>
  <c r="X1679" i="16"/>
  <c r="AF1678" i="16"/>
  <c r="AE1678" i="16"/>
  <c r="AD1678" i="16"/>
  <c r="AC1678" i="16"/>
  <c r="AB1678" i="16"/>
  <c r="AA1678" i="16"/>
  <c r="Z1678" i="16"/>
  <c r="Y1678" i="16"/>
  <c r="X1678" i="16"/>
  <c r="AF1677" i="16"/>
  <c r="AE1677" i="16"/>
  <c r="AD1677" i="16"/>
  <c r="AC1677" i="16"/>
  <c r="AB1677" i="16"/>
  <c r="AA1677" i="16"/>
  <c r="Z1677" i="16"/>
  <c r="Y1677" i="16"/>
  <c r="X1677" i="16"/>
  <c r="AF1676" i="16"/>
  <c r="AE1676" i="16"/>
  <c r="AD1676" i="16"/>
  <c r="AC1676" i="16"/>
  <c r="AB1676" i="16"/>
  <c r="AA1676" i="16"/>
  <c r="Z1676" i="16"/>
  <c r="Y1676" i="16"/>
  <c r="X1676" i="16"/>
  <c r="AF1675" i="16"/>
  <c r="AE1675" i="16"/>
  <c r="AD1675" i="16"/>
  <c r="AC1675" i="16"/>
  <c r="AB1675" i="16"/>
  <c r="AA1675" i="16"/>
  <c r="Z1675" i="16"/>
  <c r="Y1675" i="16"/>
  <c r="X1675" i="16"/>
  <c r="AF1674" i="16"/>
  <c r="AE1674" i="16"/>
  <c r="AD1674" i="16"/>
  <c r="AC1674" i="16"/>
  <c r="AB1674" i="16"/>
  <c r="AA1674" i="16"/>
  <c r="Z1674" i="16"/>
  <c r="Y1674" i="16"/>
  <c r="X1674" i="16"/>
  <c r="AF1673" i="16"/>
  <c r="AE1673" i="16"/>
  <c r="AD1673" i="16"/>
  <c r="AC1673" i="16"/>
  <c r="AB1673" i="16"/>
  <c r="AA1673" i="16"/>
  <c r="Z1673" i="16"/>
  <c r="Y1673" i="16"/>
  <c r="X1673" i="16"/>
  <c r="AF1672" i="16"/>
  <c r="AE1672" i="16"/>
  <c r="AD1672" i="16"/>
  <c r="AC1672" i="16"/>
  <c r="AB1672" i="16"/>
  <c r="AA1672" i="16"/>
  <c r="Z1672" i="16"/>
  <c r="Y1672" i="16"/>
  <c r="X1672" i="16"/>
  <c r="AF1671" i="16"/>
  <c r="AE1671" i="16"/>
  <c r="AD1671" i="16"/>
  <c r="AC1671" i="16"/>
  <c r="AB1671" i="16"/>
  <c r="AA1671" i="16"/>
  <c r="Z1671" i="16"/>
  <c r="Y1671" i="16"/>
  <c r="X1671" i="16"/>
  <c r="AF1670" i="16"/>
  <c r="AE1670" i="16"/>
  <c r="AD1670" i="16"/>
  <c r="AC1670" i="16"/>
  <c r="AB1670" i="16"/>
  <c r="AA1670" i="16"/>
  <c r="Z1670" i="16"/>
  <c r="Y1670" i="16"/>
  <c r="X1670" i="16"/>
  <c r="AF1669" i="16"/>
  <c r="AE1669" i="16"/>
  <c r="AD1669" i="16"/>
  <c r="AC1669" i="16"/>
  <c r="AB1669" i="16"/>
  <c r="AA1669" i="16"/>
  <c r="Z1669" i="16"/>
  <c r="Y1669" i="16"/>
  <c r="X1669" i="16"/>
  <c r="AF1668" i="16"/>
  <c r="AE1668" i="16"/>
  <c r="AD1668" i="16"/>
  <c r="AC1668" i="16"/>
  <c r="AB1668" i="16"/>
  <c r="AA1668" i="16"/>
  <c r="Z1668" i="16"/>
  <c r="Y1668" i="16"/>
  <c r="X1668" i="16"/>
  <c r="AF1667" i="16"/>
  <c r="AE1667" i="16"/>
  <c r="AD1667" i="16"/>
  <c r="AC1667" i="16"/>
  <c r="AB1667" i="16"/>
  <c r="AA1667" i="16"/>
  <c r="Z1667" i="16"/>
  <c r="Y1667" i="16"/>
  <c r="X1667" i="16"/>
  <c r="AF1666" i="16"/>
  <c r="AE1666" i="16"/>
  <c r="AD1666" i="16"/>
  <c r="AC1666" i="16"/>
  <c r="AB1666" i="16"/>
  <c r="AA1666" i="16"/>
  <c r="Z1666" i="16"/>
  <c r="Y1666" i="16"/>
  <c r="X1666" i="16"/>
  <c r="AF1665" i="16"/>
  <c r="AE1665" i="16"/>
  <c r="AD1665" i="16"/>
  <c r="AC1665" i="16"/>
  <c r="AB1665" i="16"/>
  <c r="AA1665" i="16"/>
  <c r="Z1665" i="16"/>
  <c r="Y1665" i="16"/>
  <c r="X1665" i="16"/>
  <c r="AF1664" i="16"/>
  <c r="AE1664" i="16"/>
  <c r="AD1664" i="16"/>
  <c r="AC1664" i="16"/>
  <c r="AB1664" i="16"/>
  <c r="AA1664" i="16"/>
  <c r="Z1664" i="16"/>
  <c r="Y1664" i="16"/>
  <c r="X1664" i="16"/>
  <c r="AF1663" i="16"/>
  <c r="AE1663" i="16"/>
  <c r="AD1663" i="16"/>
  <c r="AC1663" i="16"/>
  <c r="AB1663" i="16"/>
  <c r="AA1663" i="16"/>
  <c r="Z1663" i="16"/>
  <c r="Y1663" i="16"/>
  <c r="X1663" i="16"/>
  <c r="AF1662" i="16"/>
  <c r="AE1662" i="16"/>
  <c r="AD1662" i="16"/>
  <c r="AC1662" i="16"/>
  <c r="AB1662" i="16"/>
  <c r="AA1662" i="16"/>
  <c r="Z1662" i="16"/>
  <c r="Y1662" i="16"/>
  <c r="X1662" i="16"/>
  <c r="AF1661" i="16"/>
  <c r="AE1661" i="16"/>
  <c r="AD1661" i="16"/>
  <c r="AC1661" i="16"/>
  <c r="AB1661" i="16"/>
  <c r="AA1661" i="16"/>
  <c r="Z1661" i="16"/>
  <c r="Y1661" i="16"/>
  <c r="X1661" i="16"/>
  <c r="AF1660" i="16"/>
  <c r="AE1660" i="16"/>
  <c r="AD1660" i="16"/>
  <c r="AC1660" i="16"/>
  <c r="AB1660" i="16"/>
  <c r="AA1660" i="16"/>
  <c r="Z1660" i="16"/>
  <c r="Y1660" i="16"/>
  <c r="X1660" i="16"/>
  <c r="AF1659" i="16"/>
  <c r="AE1659" i="16"/>
  <c r="AD1659" i="16"/>
  <c r="AC1659" i="16"/>
  <c r="AB1659" i="16"/>
  <c r="AA1659" i="16"/>
  <c r="Z1659" i="16"/>
  <c r="Y1659" i="16"/>
  <c r="X1659" i="16"/>
  <c r="AF1658" i="16"/>
  <c r="AE1658" i="16"/>
  <c r="AD1658" i="16"/>
  <c r="AC1658" i="16"/>
  <c r="AB1658" i="16"/>
  <c r="AA1658" i="16"/>
  <c r="Z1658" i="16"/>
  <c r="Y1658" i="16"/>
  <c r="X1658" i="16"/>
  <c r="AF1657" i="16"/>
  <c r="AE1657" i="16"/>
  <c r="AD1657" i="16"/>
  <c r="AC1657" i="16"/>
  <c r="AB1657" i="16"/>
  <c r="AA1657" i="16"/>
  <c r="Z1657" i="16"/>
  <c r="Y1657" i="16"/>
  <c r="X1657" i="16"/>
  <c r="AF1656" i="16"/>
  <c r="AE1656" i="16"/>
  <c r="AD1656" i="16"/>
  <c r="AC1656" i="16"/>
  <c r="AB1656" i="16"/>
  <c r="AA1656" i="16"/>
  <c r="Z1656" i="16"/>
  <c r="Y1656" i="16"/>
  <c r="X1656" i="16"/>
  <c r="AF1655" i="16"/>
  <c r="AE1655" i="16"/>
  <c r="AD1655" i="16"/>
  <c r="AC1655" i="16"/>
  <c r="AB1655" i="16"/>
  <c r="AA1655" i="16"/>
  <c r="Z1655" i="16"/>
  <c r="Y1655" i="16"/>
  <c r="X1655" i="16"/>
  <c r="AF1654" i="16"/>
  <c r="AE1654" i="16"/>
  <c r="AD1654" i="16"/>
  <c r="AC1654" i="16"/>
  <c r="AB1654" i="16"/>
  <c r="AA1654" i="16"/>
  <c r="Z1654" i="16"/>
  <c r="Y1654" i="16"/>
  <c r="X1654" i="16"/>
  <c r="AF1653" i="16"/>
  <c r="AE1653" i="16"/>
  <c r="AD1653" i="16"/>
  <c r="AC1653" i="16"/>
  <c r="AB1653" i="16"/>
  <c r="AA1653" i="16"/>
  <c r="Z1653" i="16"/>
  <c r="Y1653" i="16"/>
  <c r="X1653" i="16"/>
  <c r="AF1652" i="16"/>
  <c r="AE1652" i="16"/>
  <c r="AD1652" i="16"/>
  <c r="AC1652" i="16"/>
  <c r="AB1652" i="16"/>
  <c r="AA1652" i="16"/>
  <c r="Z1652" i="16"/>
  <c r="Y1652" i="16"/>
  <c r="X1652" i="16"/>
  <c r="AF1651" i="16"/>
  <c r="AE1651" i="16"/>
  <c r="AD1651" i="16"/>
  <c r="AC1651" i="16"/>
  <c r="AB1651" i="16"/>
  <c r="AA1651" i="16"/>
  <c r="Z1651" i="16"/>
  <c r="Y1651" i="16"/>
  <c r="X1651" i="16"/>
  <c r="AF1650" i="16"/>
  <c r="AE1650" i="16"/>
  <c r="AD1650" i="16"/>
  <c r="AC1650" i="16"/>
  <c r="AB1650" i="16"/>
  <c r="AA1650" i="16"/>
  <c r="Z1650" i="16"/>
  <c r="Y1650" i="16"/>
  <c r="X1650" i="16"/>
  <c r="AF1649" i="16"/>
  <c r="AE1649" i="16"/>
  <c r="AD1649" i="16"/>
  <c r="AC1649" i="16"/>
  <c r="AB1649" i="16"/>
  <c r="AA1649" i="16"/>
  <c r="Z1649" i="16"/>
  <c r="Y1649" i="16"/>
  <c r="X1649" i="16"/>
  <c r="AF1648" i="16"/>
  <c r="AE1648" i="16"/>
  <c r="AD1648" i="16"/>
  <c r="AC1648" i="16"/>
  <c r="AB1648" i="16"/>
  <c r="AA1648" i="16"/>
  <c r="Z1648" i="16"/>
  <c r="Y1648" i="16"/>
  <c r="X1648" i="16"/>
  <c r="AF1647" i="16"/>
  <c r="AE1647" i="16"/>
  <c r="AD1647" i="16"/>
  <c r="AC1647" i="16"/>
  <c r="AB1647" i="16"/>
  <c r="AA1647" i="16"/>
  <c r="Z1647" i="16"/>
  <c r="Y1647" i="16"/>
  <c r="X1647" i="16"/>
  <c r="AF1646" i="16"/>
  <c r="AE1646" i="16"/>
  <c r="AD1646" i="16"/>
  <c r="AC1646" i="16"/>
  <c r="AB1646" i="16"/>
  <c r="AA1646" i="16"/>
  <c r="Z1646" i="16"/>
  <c r="Y1646" i="16"/>
  <c r="X1646" i="16"/>
  <c r="AF1645" i="16"/>
  <c r="AE1645" i="16"/>
  <c r="AD1645" i="16"/>
  <c r="AC1645" i="16"/>
  <c r="AB1645" i="16"/>
  <c r="AA1645" i="16"/>
  <c r="Z1645" i="16"/>
  <c r="Y1645" i="16"/>
  <c r="X1645" i="16"/>
  <c r="AF1644" i="16"/>
  <c r="AE1644" i="16"/>
  <c r="AD1644" i="16"/>
  <c r="AC1644" i="16"/>
  <c r="AB1644" i="16"/>
  <c r="AA1644" i="16"/>
  <c r="Z1644" i="16"/>
  <c r="Y1644" i="16"/>
  <c r="X1644" i="16"/>
  <c r="AF1643" i="16"/>
  <c r="AE1643" i="16"/>
  <c r="AD1643" i="16"/>
  <c r="AC1643" i="16"/>
  <c r="AB1643" i="16"/>
  <c r="AA1643" i="16"/>
  <c r="Z1643" i="16"/>
  <c r="Y1643" i="16"/>
  <c r="X1643" i="16"/>
  <c r="AF1642" i="16"/>
  <c r="AE1642" i="16"/>
  <c r="AD1642" i="16"/>
  <c r="AC1642" i="16"/>
  <c r="AB1642" i="16"/>
  <c r="AA1642" i="16"/>
  <c r="Z1642" i="16"/>
  <c r="Y1642" i="16"/>
  <c r="X1642" i="16"/>
  <c r="AF1641" i="16"/>
  <c r="AE1641" i="16"/>
  <c r="AD1641" i="16"/>
  <c r="AC1641" i="16"/>
  <c r="AB1641" i="16"/>
  <c r="AA1641" i="16"/>
  <c r="Z1641" i="16"/>
  <c r="Y1641" i="16"/>
  <c r="X1641" i="16"/>
  <c r="AF1640" i="16"/>
  <c r="AE1640" i="16"/>
  <c r="AD1640" i="16"/>
  <c r="AC1640" i="16"/>
  <c r="AB1640" i="16"/>
  <c r="AA1640" i="16"/>
  <c r="Z1640" i="16"/>
  <c r="Y1640" i="16"/>
  <c r="X1640" i="16"/>
  <c r="AF1639" i="16"/>
  <c r="AE1639" i="16"/>
  <c r="AD1639" i="16"/>
  <c r="AC1639" i="16"/>
  <c r="AB1639" i="16"/>
  <c r="AA1639" i="16"/>
  <c r="Z1639" i="16"/>
  <c r="Y1639" i="16"/>
  <c r="X1639" i="16"/>
  <c r="AF1638" i="16"/>
  <c r="AE1638" i="16"/>
  <c r="AD1638" i="16"/>
  <c r="AC1638" i="16"/>
  <c r="AB1638" i="16"/>
  <c r="AA1638" i="16"/>
  <c r="Z1638" i="16"/>
  <c r="Y1638" i="16"/>
  <c r="X1638" i="16"/>
  <c r="AF1637" i="16"/>
  <c r="AE1637" i="16"/>
  <c r="AD1637" i="16"/>
  <c r="AC1637" i="16"/>
  <c r="AB1637" i="16"/>
  <c r="AA1637" i="16"/>
  <c r="Z1637" i="16"/>
  <c r="Y1637" i="16"/>
  <c r="X1637" i="16"/>
  <c r="AF1636" i="16"/>
  <c r="AE1636" i="16"/>
  <c r="AD1636" i="16"/>
  <c r="AC1636" i="16"/>
  <c r="AB1636" i="16"/>
  <c r="AA1636" i="16"/>
  <c r="Z1636" i="16"/>
  <c r="Y1636" i="16"/>
  <c r="X1636" i="16"/>
  <c r="AF1635" i="16"/>
  <c r="AE1635" i="16"/>
  <c r="AD1635" i="16"/>
  <c r="AC1635" i="16"/>
  <c r="AB1635" i="16"/>
  <c r="AA1635" i="16"/>
  <c r="Z1635" i="16"/>
  <c r="Y1635" i="16"/>
  <c r="X1635" i="16"/>
  <c r="AF1634" i="16"/>
  <c r="AE1634" i="16"/>
  <c r="AD1634" i="16"/>
  <c r="AC1634" i="16"/>
  <c r="AB1634" i="16"/>
  <c r="AA1634" i="16"/>
  <c r="Z1634" i="16"/>
  <c r="Y1634" i="16"/>
  <c r="X1634" i="16"/>
  <c r="AF1633" i="16"/>
  <c r="AE1633" i="16"/>
  <c r="AD1633" i="16"/>
  <c r="AC1633" i="16"/>
  <c r="AB1633" i="16"/>
  <c r="AA1633" i="16"/>
  <c r="Z1633" i="16"/>
  <c r="Y1633" i="16"/>
  <c r="X1633" i="16"/>
  <c r="AF1632" i="16"/>
  <c r="AE1632" i="16"/>
  <c r="AD1632" i="16"/>
  <c r="AC1632" i="16"/>
  <c r="AB1632" i="16"/>
  <c r="AA1632" i="16"/>
  <c r="Z1632" i="16"/>
  <c r="Y1632" i="16"/>
  <c r="X1632" i="16"/>
  <c r="AF1631" i="16"/>
  <c r="AE1631" i="16"/>
  <c r="AD1631" i="16"/>
  <c r="AC1631" i="16"/>
  <c r="AB1631" i="16"/>
  <c r="AA1631" i="16"/>
  <c r="Z1631" i="16"/>
  <c r="Y1631" i="16"/>
  <c r="X1631" i="16"/>
  <c r="AF1630" i="16"/>
  <c r="AE1630" i="16"/>
  <c r="AD1630" i="16"/>
  <c r="AC1630" i="16"/>
  <c r="AB1630" i="16"/>
  <c r="AA1630" i="16"/>
  <c r="Z1630" i="16"/>
  <c r="Y1630" i="16"/>
  <c r="X1630" i="16"/>
  <c r="AF1629" i="16"/>
  <c r="AE1629" i="16"/>
  <c r="AD1629" i="16"/>
  <c r="AC1629" i="16"/>
  <c r="AB1629" i="16"/>
  <c r="AA1629" i="16"/>
  <c r="Z1629" i="16"/>
  <c r="Y1629" i="16"/>
  <c r="X1629" i="16"/>
  <c r="AF1628" i="16"/>
  <c r="AE1628" i="16"/>
  <c r="AD1628" i="16"/>
  <c r="AC1628" i="16"/>
  <c r="AB1628" i="16"/>
  <c r="AA1628" i="16"/>
  <c r="Z1628" i="16"/>
  <c r="Y1628" i="16"/>
  <c r="X1628" i="16"/>
  <c r="AF1627" i="16"/>
  <c r="AE1627" i="16"/>
  <c r="AD1627" i="16"/>
  <c r="AC1627" i="16"/>
  <c r="AB1627" i="16"/>
  <c r="AA1627" i="16"/>
  <c r="Z1627" i="16"/>
  <c r="Y1627" i="16"/>
  <c r="X1627" i="16"/>
  <c r="AF1626" i="16"/>
  <c r="AE1626" i="16"/>
  <c r="AD1626" i="16"/>
  <c r="AC1626" i="16"/>
  <c r="AB1626" i="16"/>
  <c r="AA1626" i="16"/>
  <c r="Z1626" i="16"/>
  <c r="Y1626" i="16"/>
  <c r="X1626" i="16"/>
  <c r="AF1625" i="16"/>
  <c r="AE1625" i="16"/>
  <c r="AD1625" i="16"/>
  <c r="AC1625" i="16"/>
  <c r="AB1625" i="16"/>
  <c r="AA1625" i="16"/>
  <c r="Z1625" i="16"/>
  <c r="Y1625" i="16"/>
  <c r="X1625" i="16"/>
  <c r="AF1624" i="16"/>
  <c r="AE1624" i="16"/>
  <c r="AD1624" i="16"/>
  <c r="AC1624" i="16"/>
  <c r="AB1624" i="16"/>
  <c r="AA1624" i="16"/>
  <c r="Z1624" i="16"/>
  <c r="Y1624" i="16"/>
  <c r="X1624" i="16"/>
  <c r="AF1623" i="16"/>
  <c r="AE1623" i="16"/>
  <c r="AD1623" i="16"/>
  <c r="AC1623" i="16"/>
  <c r="AB1623" i="16"/>
  <c r="AA1623" i="16"/>
  <c r="Z1623" i="16"/>
  <c r="Y1623" i="16"/>
  <c r="X1623" i="16"/>
  <c r="AF1622" i="16"/>
  <c r="AE1622" i="16"/>
  <c r="AD1622" i="16"/>
  <c r="AC1622" i="16"/>
  <c r="AB1622" i="16"/>
  <c r="AA1622" i="16"/>
  <c r="Z1622" i="16"/>
  <c r="Y1622" i="16"/>
  <c r="X1622" i="16"/>
  <c r="AF1621" i="16"/>
  <c r="AE1621" i="16"/>
  <c r="AD1621" i="16"/>
  <c r="AC1621" i="16"/>
  <c r="AB1621" i="16"/>
  <c r="AA1621" i="16"/>
  <c r="Z1621" i="16"/>
  <c r="Y1621" i="16"/>
  <c r="X1621" i="16"/>
  <c r="AF1620" i="16"/>
  <c r="AE1620" i="16"/>
  <c r="AD1620" i="16"/>
  <c r="AC1620" i="16"/>
  <c r="AB1620" i="16"/>
  <c r="AA1620" i="16"/>
  <c r="Z1620" i="16"/>
  <c r="Y1620" i="16"/>
  <c r="X1620" i="16"/>
  <c r="AF1619" i="16"/>
  <c r="AE1619" i="16"/>
  <c r="AD1619" i="16"/>
  <c r="AC1619" i="16"/>
  <c r="AB1619" i="16"/>
  <c r="AA1619" i="16"/>
  <c r="Z1619" i="16"/>
  <c r="Y1619" i="16"/>
  <c r="X1619" i="16"/>
  <c r="AF1618" i="16"/>
  <c r="AE1618" i="16"/>
  <c r="AD1618" i="16"/>
  <c r="AC1618" i="16"/>
  <c r="AB1618" i="16"/>
  <c r="AA1618" i="16"/>
  <c r="Z1618" i="16"/>
  <c r="Y1618" i="16"/>
  <c r="X1618" i="16"/>
  <c r="AF1617" i="16"/>
  <c r="AE1617" i="16"/>
  <c r="AD1617" i="16"/>
  <c r="AC1617" i="16"/>
  <c r="AB1617" i="16"/>
  <c r="AA1617" i="16"/>
  <c r="Z1617" i="16"/>
  <c r="Y1617" i="16"/>
  <c r="X1617" i="16"/>
  <c r="AF1616" i="16"/>
  <c r="AE1616" i="16"/>
  <c r="AD1616" i="16"/>
  <c r="AC1616" i="16"/>
  <c r="AB1616" i="16"/>
  <c r="AA1616" i="16"/>
  <c r="Z1616" i="16"/>
  <c r="Y1616" i="16"/>
  <c r="X1616" i="16"/>
  <c r="AF1615" i="16"/>
  <c r="AE1615" i="16"/>
  <c r="AD1615" i="16"/>
  <c r="AC1615" i="16"/>
  <c r="AB1615" i="16"/>
  <c r="AA1615" i="16"/>
  <c r="Z1615" i="16"/>
  <c r="Y1615" i="16"/>
  <c r="X1615" i="16"/>
  <c r="AF1614" i="16"/>
  <c r="AE1614" i="16"/>
  <c r="AD1614" i="16"/>
  <c r="AC1614" i="16"/>
  <c r="AB1614" i="16"/>
  <c r="AA1614" i="16"/>
  <c r="Z1614" i="16"/>
  <c r="Y1614" i="16"/>
  <c r="X1614" i="16"/>
  <c r="AF1613" i="16"/>
  <c r="AE1613" i="16"/>
  <c r="AD1613" i="16"/>
  <c r="AC1613" i="16"/>
  <c r="AB1613" i="16"/>
  <c r="AA1613" i="16"/>
  <c r="Z1613" i="16"/>
  <c r="Y1613" i="16"/>
  <c r="X1613" i="16"/>
  <c r="AF1612" i="16"/>
  <c r="AE1612" i="16"/>
  <c r="AD1612" i="16"/>
  <c r="AC1612" i="16"/>
  <c r="AB1612" i="16"/>
  <c r="AA1612" i="16"/>
  <c r="Z1612" i="16"/>
  <c r="Y1612" i="16"/>
  <c r="X1612" i="16"/>
  <c r="AF1611" i="16"/>
  <c r="AE1611" i="16"/>
  <c r="AD1611" i="16"/>
  <c r="AC1611" i="16"/>
  <c r="AB1611" i="16"/>
  <c r="AA1611" i="16"/>
  <c r="Z1611" i="16"/>
  <c r="Y1611" i="16"/>
  <c r="X1611" i="16"/>
  <c r="AF1610" i="16"/>
  <c r="AE1610" i="16"/>
  <c r="AD1610" i="16"/>
  <c r="AC1610" i="16"/>
  <c r="AB1610" i="16"/>
  <c r="AA1610" i="16"/>
  <c r="Z1610" i="16"/>
  <c r="Y1610" i="16"/>
  <c r="X1610" i="16"/>
  <c r="AF1609" i="16"/>
  <c r="AE1609" i="16"/>
  <c r="AD1609" i="16"/>
  <c r="AC1609" i="16"/>
  <c r="AB1609" i="16"/>
  <c r="AA1609" i="16"/>
  <c r="Z1609" i="16"/>
  <c r="Y1609" i="16"/>
  <c r="X1609" i="16"/>
  <c r="AF1608" i="16"/>
  <c r="AE1608" i="16"/>
  <c r="AD1608" i="16"/>
  <c r="AC1608" i="16"/>
  <c r="AB1608" i="16"/>
  <c r="AA1608" i="16"/>
  <c r="Z1608" i="16"/>
  <c r="Y1608" i="16"/>
  <c r="X1608" i="16"/>
  <c r="AF1607" i="16"/>
  <c r="AE1607" i="16"/>
  <c r="AD1607" i="16"/>
  <c r="AC1607" i="16"/>
  <c r="AB1607" i="16"/>
  <c r="AA1607" i="16"/>
  <c r="Z1607" i="16"/>
  <c r="Y1607" i="16"/>
  <c r="X1607" i="16"/>
  <c r="AF1606" i="16"/>
  <c r="AE1606" i="16"/>
  <c r="AD1606" i="16"/>
  <c r="AC1606" i="16"/>
  <c r="AB1606" i="16"/>
  <c r="AA1606" i="16"/>
  <c r="Z1606" i="16"/>
  <c r="Y1606" i="16"/>
  <c r="X1606" i="16"/>
  <c r="AF1605" i="16"/>
  <c r="AE1605" i="16"/>
  <c r="AD1605" i="16"/>
  <c r="AC1605" i="16"/>
  <c r="AB1605" i="16"/>
  <c r="AA1605" i="16"/>
  <c r="Z1605" i="16"/>
  <c r="Y1605" i="16"/>
  <c r="X1605" i="16"/>
  <c r="AF1604" i="16"/>
  <c r="AE1604" i="16"/>
  <c r="AD1604" i="16"/>
  <c r="AC1604" i="16"/>
  <c r="AB1604" i="16"/>
  <c r="AA1604" i="16"/>
  <c r="Z1604" i="16"/>
  <c r="Y1604" i="16"/>
  <c r="X1604" i="16"/>
  <c r="AF1603" i="16"/>
  <c r="AE1603" i="16"/>
  <c r="AD1603" i="16"/>
  <c r="AC1603" i="16"/>
  <c r="AB1603" i="16"/>
  <c r="AA1603" i="16"/>
  <c r="Z1603" i="16"/>
  <c r="Y1603" i="16"/>
  <c r="X1603" i="16"/>
  <c r="AF1602" i="16"/>
  <c r="AE1602" i="16"/>
  <c r="AD1602" i="16"/>
  <c r="AC1602" i="16"/>
  <c r="AB1602" i="16"/>
  <c r="AA1602" i="16"/>
  <c r="Z1602" i="16"/>
  <c r="Y1602" i="16"/>
  <c r="X1602" i="16"/>
  <c r="AF1601" i="16"/>
  <c r="AE1601" i="16"/>
  <c r="AD1601" i="16"/>
  <c r="AC1601" i="16"/>
  <c r="AB1601" i="16"/>
  <c r="AA1601" i="16"/>
  <c r="Z1601" i="16"/>
  <c r="Y1601" i="16"/>
  <c r="X1601" i="16"/>
  <c r="AF1600" i="16"/>
  <c r="AE1600" i="16"/>
  <c r="AD1600" i="16"/>
  <c r="AC1600" i="16"/>
  <c r="AB1600" i="16"/>
  <c r="AA1600" i="16"/>
  <c r="Z1600" i="16"/>
  <c r="Y1600" i="16"/>
  <c r="X1600" i="16"/>
  <c r="AF1599" i="16"/>
  <c r="AE1599" i="16"/>
  <c r="AD1599" i="16"/>
  <c r="AC1599" i="16"/>
  <c r="AB1599" i="16"/>
  <c r="AA1599" i="16"/>
  <c r="Z1599" i="16"/>
  <c r="Y1599" i="16"/>
  <c r="X1599" i="16"/>
  <c r="AF1598" i="16"/>
  <c r="AE1598" i="16"/>
  <c r="AD1598" i="16"/>
  <c r="AC1598" i="16"/>
  <c r="AB1598" i="16"/>
  <c r="AA1598" i="16"/>
  <c r="Z1598" i="16"/>
  <c r="Y1598" i="16"/>
  <c r="X1598" i="16"/>
  <c r="AF1597" i="16"/>
  <c r="AE1597" i="16"/>
  <c r="AD1597" i="16"/>
  <c r="AC1597" i="16"/>
  <c r="AB1597" i="16"/>
  <c r="AA1597" i="16"/>
  <c r="Z1597" i="16"/>
  <c r="Y1597" i="16"/>
  <c r="X1597" i="16"/>
  <c r="AF1596" i="16"/>
  <c r="AE1596" i="16"/>
  <c r="AD1596" i="16"/>
  <c r="AC1596" i="16"/>
  <c r="AB1596" i="16"/>
  <c r="AA1596" i="16"/>
  <c r="Z1596" i="16"/>
  <c r="Y1596" i="16"/>
  <c r="X1596" i="16"/>
  <c r="AF1595" i="16"/>
  <c r="AE1595" i="16"/>
  <c r="AD1595" i="16"/>
  <c r="AC1595" i="16"/>
  <c r="AB1595" i="16"/>
  <c r="AA1595" i="16"/>
  <c r="Z1595" i="16"/>
  <c r="Y1595" i="16"/>
  <c r="X1595" i="16"/>
  <c r="AF1594" i="16"/>
  <c r="AE1594" i="16"/>
  <c r="AD1594" i="16"/>
  <c r="AC1594" i="16"/>
  <c r="AB1594" i="16"/>
  <c r="AA1594" i="16"/>
  <c r="Z1594" i="16"/>
  <c r="Y1594" i="16"/>
  <c r="X1594" i="16"/>
  <c r="AF1593" i="16"/>
  <c r="AE1593" i="16"/>
  <c r="AD1593" i="16"/>
  <c r="AC1593" i="16"/>
  <c r="AB1593" i="16"/>
  <c r="AA1593" i="16"/>
  <c r="Z1593" i="16"/>
  <c r="Y1593" i="16"/>
  <c r="X1593" i="16"/>
  <c r="AF1592" i="16"/>
  <c r="AE1592" i="16"/>
  <c r="AD1592" i="16"/>
  <c r="AC1592" i="16"/>
  <c r="AB1592" i="16"/>
  <c r="AA1592" i="16"/>
  <c r="Z1592" i="16"/>
  <c r="Y1592" i="16"/>
  <c r="X1592" i="16"/>
  <c r="AF1591" i="16"/>
  <c r="AE1591" i="16"/>
  <c r="AD1591" i="16"/>
  <c r="AC1591" i="16"/>
  <c r="AB1591" i="16"/>
  <c r="AA1591" i="16"/>
  <c r="Z1591" i="16"/>
  <c r="Y1591" i="16"/>
  <c r="X1591" i="16"/>
  <c r="AF1590" i="16"/>
  <c r="AE1590" i="16"/>
  <c r="AD1590" i="16"/>
  <c r="AC1590" i="16"/>
  <c r="AB1590" i="16"/>
  <c r="AA1590" i="16"/>
  <c r="Z1590" i="16"/>
  <c r="Y1590" i="16"/>
  <c r="X1590" i="16"/>
  <c r="AF1589" i="16"/>
  <c r="AE1589" i="16"/>
  <c r="AD1589" i="16"/>
  <c r="AC1589" i="16"/>
  <c r="AB1589" i="16"/>
  <c r="AA1589" i="16"/>
  <c r="Z1589" i="16"/>
  <c r="Y1589" i="16"/>
  <c r="X1589" i="16"/>
  <c r="AF1588" i="16"/>
  <c r="AE1588" i="16"/>
  <c r="AD1588" i="16"/>
  <c r="AC1588" i="16"/>
  <c r="AB1588" i="16"/>
  <c r="AA1588" i="16"/>
  <c r="Z1588" i="16"/>
  <c r="Y1588" i="16"/>
  <c r="X1588" i="16"/>
  <c r="AF1587" i="16"/>
  <c r="AE1587" i="16"/>
  <c r="AD1587" i="16"/>
  <c r="AC1587" i="16"/>
  <c r="AB1587" i="16"/>
  <c r="AA1587" i="16"/>
  <c r="Z1587" i="16"/>
  <c r="Y1587" i="16"/>
  <c r="X1587" i="16"/>
  <c r="AF1586" i="16"/>
  <c r="AE1586" i="16"/>
  <c r="AD1586" i="16"/>
  <c r="AC1586" i="16"/>
  <c r="AB1586" i="16"/>
  <c r="AA1586" i="16"/>
  <c r="Z1586" i="16"/>
  <c r="Y1586" i="16"/>
  <c r="X1586" i="16"/>
  <c r="AF1585" i="16"/>
  <c r="AE1585" i="16"/>
  <c r="AD1585" i="16"/>
  <c r="AC1585" i="16"/>
  <c r="AB1585" i="16"/>
  <c r="AA1585" i="16"/>
  <c r="Z1585" i="16"/>
  <c r="Y1585" i="16"/>
  <c r="X1585" i="16"/>
  <c r="AF1584" i="16"/>
  <c r="AE1584" i="16"/>
  <c r="AD1584" i="16"/>
  <c r="AC1584" i="16"/>
  <c r="AB1584" i="16"/>
  <c r="AA1584" i="16"/>
  <c r="Z1584" i="16"/>
  <c r="Y1584" i="16"/>
  <c r="X1584" i="16"/>
  <c r="AF1583" i="16"/>
  <c r="AE1583" i="16"/>
  <c r="AD1583" i="16"/>
  <c r="AC1583" i="16"/>
  <c r="AB1583" i="16"/>
  <c r="AA1583" i="16"/>
  <c r="Z1583" i="16"/>
  <c r="Y1583" i="16"/>
  <c r="X1583" i="16"/>
  <c r="AF1582" i="16"/>
  <c r="AE1582" i="16"/>
  <c r="AD1582" i="16"/>
  <c r="AC1582" i="16"/>
  <c r="AB1582" i="16"/>
  <c r="AA1582" i="16"/>
  <c r="Z1582" i="16"/>
  <c r="Y1582" i="16"/>
  <c r="X1582" i="16"/>
  <c r="AF1581" i="16"/>
  <c r="AE1581" i="16"/>
  <c r="AD1581" i="16"/>
  <c r="AC1581" i="16"/>
  <c r="AB1581" i="16"/>
  <c r="AA1581" i="16"/>
  <c r="Z1581" i="16"/>
  <c r="Y1581" i="16"/>
  <c r="X1581" i="16"/>
  <c r="AF1580" i="16"/>
  <c r="AE1580" i="16"/>
  <c r="AD1580" i="16"/>
  <c r="AC1580" i="16"/>
  <c r="AB1580" i="16"/>
  <c r="AA1580" i="16"/>
  <c r="Z1580" i="16"/>
  <c r="Y1580" i="16"/>
  <c r="X1580" i="16"/>
  <c r="AF1579" i="16"/>
  <c r="AE1579" i="16"/>
  <c r="AD1579" i="16"/>
  <c r="AC1579" i="16"/>
  <c r="AB1579" i="16"/>
  <c r="AA1579" i="16"/>
  <c r="Z1579" i="16"/>
  <c r="Y1579" i="16"/>
  <c r="X1579" i="16"/>
  <c r="AF1578" i="16"/>
  <c r="AE1578" i="16"/>
  <c r="AD1578" i="16"/>
  <c r="AC1578" i="16"/>
  <c r="AB1578" i="16"/>
  <c r="AA1578" i="16"/>
  <c r="Z1578" i="16"/>
  <c r="Y1578" i="16"/>
  <c r="X1578" i="16"/>
  <c r="AF1577" i="16"/>
  <c r="AE1577" i="16"/>
  <c r="AD1577" i="16"/>
  <c r="AC1577" i="16"/>
  <c r="AB1577" i="16"/>
  <c r="AA1577" i="16"/>
  <c r="Z1577" i="16"/>
  <c r="Y1577" i="16"/>
  <c r="X1577" i="16"/>
  <c r="AF1576" i="16"/>
  <c r="AE1576" i="16"/>
  <c r="AD1576" i="16"/>
  <c r="AC1576" i="16"/>
  <c r="AB1576" i="16"/>
  <c r="AA1576" i="16"/>
  <c r="Z1576" i="16"/>
  <c r="Y1576" i="16"/>
  <c r="X1576" i="16"/>
  <c r="AF1575" i="16"/>
  <c r="AE1575" i="16"/>
  <c r="AD1575" i="16"/>
  <c r="AC1575" i="16"/>
  <c r="AB1575" i="16"/>
  <c r="AA1575" i="16"/>
  <c r="Z1575" i="16"/>
  <c r="Y1575" i="16"/>
  <c r="X1575" i="16"/>
  <c r="AF1574" i="16"/>
  <c r="AE1574" i="16"/>
  <c r="AD1574" i="16"/>
  <c r="AC1574" i="16"/>
  <c r="AB1574" i="16"/>
  <c r="AA1574" i="16"/>
  <c r="Z1574" i="16"/>
  <c r="Y1574" i="16"/>
  <c r="X1574" i="16"/>
  <c r="AF1573" i="16"/>
  <c r="AE1573" i="16"/>
  <c r="AD1573" i="16"/>
  <c r="AC1573" i="16"/>
  <c r="AB1573" i="16"/>
  <c r="AA1573" i="16"/>
  <c r="Z1573" i="16"/>
  <c r="Y1573" i="16"/>
  <c r="X1573" i="16"/>
  <c r="AF1572" i="16"/>
  <c r="AE1572" i="16"/>
  <c r="AD1572" i="16"/>
  <c r="AC1572" i="16"/>
  <c r="AB1572" i="16"/>
  <c r="AA1572" i="16"/>
  <c r="Z1572" i="16"/>
  <c r="Y1572" i="16"/>
  <c r="X1572" i="16"/>
  <c r="AF1571" i="16"/>
  <c r="AE1571" i="16"/>
  <c r="AD1571" i="16"/>
  <c r="AC1571" i="16"/>
  <c r="AB1571" i="16"/>
  <c r="AA1571" i="16"/>
  <c r="Z1571" i="16"/>
  <c r="Y1571" i="16"/>
  <c r="X1571" i="16"/>
  <c r="AF1570" i="16"/>
  <c r="AE1570" i="16"/>
  <c r="AD1570" i="16"/>
  <c r="AC1570" i="16"/>
  <c r="AB1570" i="16"/>
  <c r="AA1570" i="16"/>
  <c r="Z1570" i="16"/>
  <c r="Y1570" i="16"/>
  <c r="X1570" i="16"/>
  <c r="AF1569" i="16"/>
  <c r="AE1569" i="16"/>
  <c r="AD1569" i="16"/>
  <c r="AC1569" i="16"/>
  <c r="AB1569" i="16"/>
  <c r="AA1569" i="16"/>
  <c r="Z1569" i="16"/>
  <c r="Y1569" i="16"/>
  <c r="X1569" i="16"/>
  <c r="AF1568" i="16"/>
  <c r="AE1568" i="16"/>
  <c r="AD1568" i="16"/>
  <c r="AC1568" i="16"/>
  <c r="AB1568" i="16"/>
  <c r="AA1568" i="16"/>
  <c r="Z1568" i="16"/>
  <c r="Y1568" i="16"/>
  <c r="X1568" i="16"/>
  <c r="AF1567" i="16"/>
  <c r="AE1567" i="16"/>
  <c r="AD1567" i="16"/>
  <c r="AC1567" i="16"/>
  <c r="AB1567" i="16"/>
  <c r="AA1567" i="16"/>
  <c r="Z1567" i="16"/>
  <c r="Y1567" i="16"/>
  <c r="X1567" i="16"/>
  <c r="AF1566" i="16"/>
  <c r="AE1566" i="16"/>
  <c r="AD1566" i="16"/>
  <c r="AC1566" i="16"/>
  <c r="AB1566" i="16"/>
  <c r="AA1566" i="16"/>
  <c r="Z1566" i="16"/>
  <c r="Y1566" i="16"/>
  <c r="X1566" i="16"/>
  <c r="AF1565" i="16"/>
  <c r="AE1565" i="16"/>
  <c r="AD1565" i="16"/>
  <c r="AC1565" i="16"/>
  <c r="AB1565" i="16"/>
  <c r="AA1565" i="16"/>
  <c r="Z1565" i="16"/>
  <c r="Y1565" i="16"/>
  <c r="X1565" i="16"/>
  <c r="AF1564" i="16"/>
  <c r="AE1564" i="16"/>
  <c r="AD1564" i="16"/>
  <c r="AC1564" i="16"/>
  <c r="AB1564" i="16"/>
  <c r="AA1564" i="16"/>
  <c r="Z1564" i="16"/>
  <c r="Y1564" i="16"/>
  <c r="X1564" i="16"/>
  <c r="AF1563" i="16"/>
  <c r="AE1563" i="16"/>
  <c r="AD1563" i="16"/>
  <c r="AC1563" i="16"/>
  <c r="AB1563" i="16"/>
  <c r="AA1563" i="16"/>
  <c r="Z1563" i="16"/>
  <c r="Y1563" i="16"/>
  <c r="X1563" i="16"/>
  <c r="AF1562" i="16"/>
  <c r="AE1562" i="16"/>
  <c r="AD1562" i="16"/>
  <c r="AC1562" i="16"/>
  <c r="AB1562" i="16"/>
  <c r="AA1562" i="16"/>
  <c r="Z1562" i="16"/>
  <c r="Y1562" i="16"/>
  <c r="X1562" i="16"/>
  <c r="AF1561" i="16"/>
  <c r="AE1561" i="16"/>
  <c r="AD1561" i="16"/>
  <c r="AC1561" i="16"/>
  <c r="AB1561" i="16"/>
  <c r="AA1561" i="16"/>
  <c r="Z1561" i="16"/>
  <c r="Y1561" i="16"/>
  <c r="X1561" i="16"/>
  <c r="AF1560" i="16"/>
  <c r="AE1560" i="16"/>
  <c r="AD1560" i="16"/>
  <c r="AC1560" i="16"/>
  <c r="AB1560" i="16"/>
  <c r="AA1560" i="16"/>
  <c r="Z1560" i="16"/>
  <c r="Y1560" i="16"/>
  <c r="X1560" i="16"/>
  <c r="AF1559" i="16"/>
  <c r="AE1559" i="16"/>
  <c r="AD1559" i="16"/>
  <c r="AC1559" i="16"/>
  <c r="AB1559" i="16"/>
  <c r="AA1559" i="16"/>
  <c r="Z1559" i="16"/>
  <c r="Y1559" i="16"/>
  <c r="X1559" i="16"/>
  <c r="AF1558" i="16"/>
  <c r="AE1558" i="16"/>
  <c r="AD1558" i="16"/>
  <c r="AC1558" i="16"/>
  <c r="AB1558" i="16"/>
  <c r="AA1558" i="16"/>
  <c r="Z1558" i="16"/>
  <c r="Y1558" i="16"/>
  <c r="X1558" i="16"/>
  <c r="AF1557" i="16"/>
  <c r="AE1557" i="16"/>
  <c r="AD1557" i="16"/>
  <c r="AC1557" i="16"/>
  <c r="AB1557" i="16"/>
  <c r="AA1557" i="16"/>
  <c r="Z1557" i="16"/>
  <c r="Y1557" i="16"/>
  <c r="X1557" i="16"/>
  <c r="AF1556" i="16"/>
  <c r="AE1556" i="16"/>
  <c r="AD1556" i="16"/>
  <c r="AC1556" i="16"/>
  <c r="AB1556" i="16"/>
  <c r="AA1556" i="16"/>
  <c r="Z1556" i="16"/>
  <c r="Y1556" i="16"/>
  <c r="X1556" i="16"/>
  <c r="AF1555" i="16"/>
  <c r="AE1555" i="16"/>
  <c r="AD1555" i="16"/>
  <c r="AC1555" i="16"/>
  <c r="AB1555" i="16"/>
  <c r="AA1555" i="16"/>
  <c r="Z1555" i="16"/>
  <c r="Y1555" i="16"/>
  <c r="X1555" i="16"/>
  <c r="AF1554" i="16"/>
  <c r="AE1554" i="16"/>
  <c r="AD1554" i="16"/>
  <c r="AC1554" i="16"/>
  <c r="AB1554" i="16"/>
  <c r="AA1554" i="16"/>
  <c r="Z1554" i="16"/>
  <c r="Y1554" i="16"/>
  <c r="X1554" i="16"/>
  <c r="AF1553" i="16"/>
  <c r="AE1553" i="16"/>
  <c r="AD1553" i="16"/>
  <c r="AC1553" i="16"/>
  <c r="AB1553" i="16"/>
  <c r="AA1553" i="16"/>
  <c r="Z1553" i="16"/>
  <c r="Y1553" i="16"/>
  <c r="X1553" i="16"/>
  <c r="AF1552" i="16"/>
  <c r="AE1552" i="16"/>
  <c r="AD1552" i="16"/>
  <c r="AC1552" i="16"/>
  <c r="AB1552" i="16"/>
  <c r="AA1552" i="16"/>
  <c r="Z1552" i="16"/>
  <c r="Y1552" i="16"/>
  <c r="X1552" i="16"/>
  <c r="AF1551" i="16"/>
  <c r="AE1551" i="16"/>
  <c r="AD1551" i="16"/>
  <c r="AC1551" i="16"/>
  <c r="AB1551" i="16"/>
  <c r="AA1551" i="16"/>
  <c r="Z1551" i="16"/>
  <c r="Y1551" i="16"/>
  <c r="X1551" i="16"/>
  <c r="AF1550" i="16"/>
  <c r="AE1550" i="16"/>
  <c r="AD1550" i="16"/>
  <c r="AC1550" i="16"/>
  <c r="AB1550" i="16"/>
  <c r="AA1550" i="16"/>
  <c r="Z1550" i="16"/>
  <c r="Y1550" i="16"/>
  <c r="X1550" i="16"/>
  <c r="AF1549" i="16"/>
  <c r="AE1549" i="16"/>
  <c r="AD1549" i="16"/>
  <c r="AC1549" i="16"/>
  <c r="AB1549" i="16"/>
  <c r="AA1549" i="16"/>
  <c r="Z1549" i="16"/>
  <c r="Y1549" i="16"/>
  <c r="X1549" i="16"/>
  <c r="AF1548" i="16"/>
  <c r="AE1548" i="16"/>
  <c r="AD1548" i="16"/>
  <c r="AC1548" i="16"/>
  <c r="AB1548" i="16"/>
  <c r="AA1548" i="16"/>
  <c r="Z1548" i="16"/>
  <c r="Y1548" i="16"/>
  <c r="X1548" i="16"/>
  <c r="AF1547" i="16"/>
  <c r="AE1547" i="16"/>
  <c r="AD1547" i="16"/>
  <c r="AC1547" i="16"/>
  <c r="AB1547" i="16"/>
  <c r="AA1547" i="16"/>
  <c r="Z1547" i="16"/>
  <c r="Y1547" i="16"/>
  <c r="X1547" i="16"/>
  <c r="AF1546" i="16"/>
  <c r="AE1546" i="16"/>
  <c r="AD1546" i="16"/>
  <c r="AC1546" i="16"/>
  <c r="AB1546" i="16"/>
  <c r="AA1546" i="16"/>
  <c r="Z1546" i="16"/>
  <c r="Y1546" i="16"/>
  <c r="X1546" i="16"/>
  <c r="AF1545" i="16"/>
  <c r="AE1545" i="16"/>
  <c r="AD1545" i="16"/>
  <c r="AC1545" i="16"/>
  <c r="AB1545" i="16"/>
  <c r="AA1545" i="16"/>
  <c r="Z1545" i="16"/>
  <c r="Y1545" i="16"/>
  <c r="X1545" i="16"/>
  <c r="AF1544" i="16"/>
  <c r="AE1544" i="16"/>
  <c r="AD1544" i="16"/>
  <c r="AC1544" i="16"/>
  <c r="AB1544" i="16"/>
  <c r="AA1544" i="16"/>
  <c r="Z1544" i="16"/>
  <c r="Y1544" i="16"/>
  <c r="X1544" i="16"/>
  <c r="AF1543" i="16"/>
  <c r="AE1543" i="16"/>
  <c r="AD1543" i="16"/>
  <c r="AC1543" i="16"/>
  <c r="AB1543" i="16"/>
  <c r="AA1543" i="16"/>
  <c r="Z1543" i="16"/>
  <c r="Y1543" i="16"/>
  <c r="X1543" i="16"/>
  <c r="AF1542" i="16"/>
  <c r="AE1542" i="16"/>
  <c r="AD1542" i="16"/>
  <c r="AC1542" i="16"/>
  <c r="AB1542" i="16"/>
  <c r="AA1542" i="16"/>
  <c r="Z1542" i="16"/>
  <c r="Y1542" i="16"/>
  <c r="X1542" i="16"/>
  <c r="AF1541" i="16"/>
  <c r="AE1541" i="16"/>
  <c r="AD1541" i="16"/>
  <c r="AC1541" i="16"/>
  <c r="AB1541" i="16"/>
  <c r="AA1541" i="16"/>
  <c r="Z1541" i="16"/>
  <c r="Y1541" i="16"/>
  <c r="X1541" i="16"/>
  <c r="AF1540" i="16"/>
  <c r="AE1540" i="16"/>
  <c r="AD1540" i="16"/>
  <c r="AC1540" i="16"/>
  <c r="AB1540" i="16"/>
  <c r="AA1540" i="16"/>
  <c r="Z1540" i="16"/>
  <c r="Y1540" i="16"/>
  <c r="X1540" i="16"/>
  <c r="AF1539" i="16"/>
  <c r="AE1539" i="16"/>
  <c r="AD1539" i="16"/>
  <c r="AC1539" i="16"/>
  <c r="AB1539" i="16"/>
  <c r="AA1539" i="16"/>
  <c r="Z1539" i="16"/>
  <c r="Y1539" i="16"/>
  <c r="X1539" i="16"/>
  <c r="AF1538" i="16"/>
  <c r="AE1538" i="16"/>
  <c r="AD1538" i="16"/>
  <c r="AC1538" i="16"/>
  <c r="AB1538" i="16"/>
  <c r="AA1538" i="16"/>
  <c r="Z1538" i="16"/>
  <c r="Y1538" i="16"/>
  <c r="X1538" i="16"/>
  <c r="AF1537" i="16"/>
  <c r="AE1537" i="16"/>
  <c r="AD1537" i="16"/>
  <c r="AC1537" i="16"/>
  <c r="AB1537" i="16"/>
  <c r="AA1537" i="16"/>
  <c r="Z1537" i="16"/>
  <c r="Y1537" i="16"/>
  <c r="X1537" i="16"/>
  <c r="AF1536" i="16"/>
  <c r="AE1536" i="16"/>
  <c r="AD1536" i="16"/>
  <c r="AC1536" i="16"/>
  <c r="AB1536" i="16"/>
  <c r="AA1536" i="16"/>
  <c r="Z1536" i="16"/>
  <c r="Y1536" i="16"/>
  <c r="X1536" i="16"/>
  <c r="AF1535" i="16"/>
  <c r="AE1535" i="16"/>
  <c r="AD1535" i="16"/>
  <c r="AC1535" i="16"/>
  <c r="AB1535" i="16"/>
  <c r="AA1535" i="16"/>
  <c r="Z1535" i="16"/>
  <c r="Y1535" i="16"/>
  <c r="X1535" i="16"/>
  <c r="AF1534" i="16"/>
  <c r="AE1534" i="16"/>
  <c r="AD1534" i="16"/>
  <c r="AC1534" i="16"/>
  <c r="AB1534" i="16"/>
  <c r="AA1534" i="16"/>
  <c r="Z1534" i="16"/>
  <c r="Y1534" i="16"/>
  <c r="X1534" i="16"/>
  <c r="AF1533" i="16"/>
  <c r="AE1533" i="16"/>
  <c r="AD1533" i="16"/>
  <c r="AC1533" i="16"/>
  <c r="AB1533" i="16"/>
  <c r="AA1533" i="16"/>
  <c r="Z1533" i="16"/>
  <c r="Y1533" i="16"/>
  <c r="X1533" i="16"/>
  <c r="AF1532" i="16"/>
  <c r="AE1532" i="16"/>
  <c r="AD1532" i="16"/>
  <c r="AC1532" i="16"/>
  <c r="AB1532" i="16"/>
  <c r="AA1532" i="16"/>
  <c r="Z1532" i="16"/>
  <c r="Y1532" i="16"/>
  <c r="X1532" i="16"/>
  <c r="AF1531" i="16"/>
  <c r="AE1531" i="16"/>
  <c r="AD1531" i="16"/>
  <c r="AC1531" i="16"/>
  <c r="AB1531" i="16"/>
  <c r="AA1531" i="16"/>
  <c r="Z1531" i="16"/>
  <c r="Y1531" i="16"/>
  <c r="X1531" i="16"/>
  <c r="AF1530" i="16"/>
  <c r="AE1530" i="16"/>
  <c r="AD1530" i="16"/>
  <c r="AC1530" i="16"/>
  <c r="AB1530" i="16"/>
  <c r="AA1530" i="16"/>
  <c r="Z1530" i="16"/>
  <c r="Y1530" i="16"/>
  <c r="X1530" i="16"/>
  <c r="AF1529" i="16"/>
  <c r="AE1529" i="16"/>
  <c r="AD1529" i="16"/>
  <c r="AC1529" i="16"/>
  <c r="AB1529" i="16"/>
  <c r="AA1529" i="16"/>
  <c r="Z1529" i="16"/>
  <c r="Y1529" i="16"/>
  <c r="X1529" i="16"/>
  <c r="AF1528" i="16"/>
  <c r="AE1528" i="16"/>
  <c r="AD1528" i="16"/>
  <c r="AC1528" i="16"/>
  <c r="AB1528" i="16"/>
  <c r="AA1528" i="16"/>
  <c r="Z1528" i="16"/>
  <c r="Y1528" i="16"/>
  <c r="X1528" i="16"/>
  <c r="AF1527" i="16"/>
  <c r="AE1527" i="16"/>
  <c r="AD1527" i="16"/>
  <c r="AC1527" i="16"/>
  <c r="AB1527" i="16"/>
  <c r="AA1527" i="16"/>
  <c r="Z1527" i="16"/>
  <c r="Y1527" i="16"/>
  <c r="X1527" i="16"/>
  <c r="AF1526" i="16"/>
  <c r="AE1526" i="16"/>
  <c r="AD1526" i="16"/>
  <c r="AC1526" i="16"/>
  <c r="AB1526" i="16"/>
  <c r="AA1526" i="16"/>
  <c r="Z1526" i="16"/>
  <c r="Y1526" i="16"/>
  <c r="X1526" i="16"/>
  <c r="AF1525" i="16"/>
  <c r="AE1525" i="16"/>
  <c r="AD1525" i="16"/>
  <c r="AC1525" i="16"/>
  <c r="AB1525" i="16"/>
  <c r="AA1525" i="16"/>
  <c r="Z1525" i="16"/>
  <c r="Y1525" i="16"/>
  <c r="X1525" i="16"/>
  <c r="AF1524" i="16"/>
  <c r="AE1524" i="16"/>
  <c r="AD1524" i="16"/>
  <c r="AC1524" i="16"/>
  <c r="AB1524" i="16"/>
  <c r="AA1524" i="16"/>
  <c r="Z1524" i="16"/>
  <c r="Y1524" i="16"/>
  <c r="X1524" i="16"/>
  <c r="AF1523" i="16"/>
  <c r="AE1523" i="16"/>
  <c r="AD1523" i="16"/>
  <c r="AC1523" i="16"/>
  <c r="AB1523" i="16"/>
  <c r="AA1523" i="16"/>
  <c r="Z1523" i="16"/>
  <c r="Y1523" i="16"/>
  <c r="X1523" i="16"/>
  <c r="AF1522" i="16"/>
  <c r="AE1522" i="16"/>
  <c r="AD1522" i="16"/>
  <c r="AC1522" i="16"/>
  <c r="AB1522" i="16"/>
  <c r="AA1522" i="16"/>
  <c r="Z1522" i="16"/>
  <c r="Y1522" i="16"/>
  <c r="X1522" i="16"/>
  <c r="AF1521" i="16"/>
  <c r="AE1521" i="16"/>
  <c r="AD1521" i="16"/>
  <c r="AC1521" i="16"/>
  <c r="AB1521" i="16"/>
  <c r="AA1521" i="16"/>
  <c r="Z1521" i="16"/>
  <c r="Y1521" i="16"/>
  <c r="X1521" i="16"/>
  <c r="AF1520" i="16"/>
  <c r="AE1520" i="16"/>
  <c r="AD1520" i="16"/>
  <c r="AC1520" i="16"/>
  <c r="AB1520" i="16"/>
  <c r="AA1520" i="16"/>
  <c r="Z1520" i="16"/>
  <c r="Y1520" i="16"/>
  <c r="X1520" i="16"/>
  <c r="AF1519" i="16"/>
  <c r="AE1519" i="16"/>
  <c r="AD1519" i="16"/>
  <c r="AC1519" i="16"/>
  <c r="AB1519" i="16"/>
  <c r="AA1519" i="16"/>
  <c r="Z1519" i="16"/>
  <c r="Y1519" i="16"/>
  <c r="X1519" i="16"/>
  <c r="AF1518" i="16"/>
  <c r="AE1518" i="16"/>
  <c r="AD1518" i="16"/>
  <c r="AC1518" i="16"/>
  <c r="AB1518" i="16"/>
  <c r="AA1518" i="16"/>
  <c r="Z1518" i="16"/>
  <c r="Y1518" i="16"/>
  <c r="X1518" i="16"/>
  <c r="AF1517" i="16"/>
  <c r="AE1517" i="16"/>
  <c r="AD1517" i="16"/>
  <c r="AC1517" i="16"/>
  <c r="AB1517" i="16"/>
  <c r="AA1517" i="16"/>
  <c r="Z1517" i="16"/>
  <c r="Y1517" i="16"/>
  <c r="X1517" i="16"/>
  <c r="AF1516" i="16"/>
  <c r="AE1516" i="16"/>
  <c r="AD1516" i="16"/>
  <c r="AC1516" i="16"/>
  <c r="AB1516" i="16"/>
  <c r="AA1516" i="16"/>
  <c r="Z1516" i="16"/>
  <c r="Y1516" i="16"/>
  <c r="X1516" i="16"/>
  <c r="AF1515" i="16"/>
  <c r="AE1515" i="16"/>
  <c r="AD1515" i="16"/>
  <c r="AC1515" i="16"/>
  <c r="AB1515" i="16"/>
  <c r="AA1515" i="16"/>
  <c r="Z1515" i="16"/>
  <c r="Y1515" i="16"/>
  <c r="X1515" i="16"/>
  <c r="AF1514" i="16"/>
  <c r="AE1514" i="16"/>
  <c r="AD1514" i="16"/>
  <c r="AC1514" i="16"/>
  <c r="AB1514" i="16"/>
  <c r="AA1514" i="16"/>
  <c r="Z1514" i="16"/>
  <c r="Y1514" i="16"/>
  <c r="X1514" i="16"/>
  <c r="AF1513" i="16"/>
  <c r="AE1513" i="16"/>
  <c r="AD1513" i="16"/>
  <c r="AC1513" i="16"/>
  <c r="AB1513" i="16"/>
  <c r="AA1513" i="16"/>
  <c r="Z1513" i="16"/>
  <c r="Y1513" i="16"/>
  <c r="X1513" i="16"/>
  <c r="AF1512" i="16"/>
  <c r="AE1512" i="16"/>
  <c r="AD1512" i="16"/>
  <c r="AC1512" i="16"/>
  <c r="AB1512" i="16"/>
  <c r="AA1512" i="16"/>
  <c r="Z1512" i="16"/>
  <c r="Y1512" i="16"/>
  <c r="X1512" i="16"/>
  <c r="AF1511" i="16"/>
  <c r="AE1511" i="16"/>
  <c r="AD1511" i="16"/>
  <c r="AC1511" i="16"/>
  <c r="AB1511" i="16"/>
  <c r="AA1511" i="16"/>
  <c r="Z1511" i="16"/>
  <c r="Y1511" i="16"/>
  <c r="X1511" i="16"/>
  <c r="AF1510" i="16"/>
  <c r="AE1510" i="16"/>
  <c r="AD1510" i="16"/>
  <c r="AC1510" i="16"/>
  <c r="AB1510" i="16"/>
  <c r="AA1510" i="16"/>
  <c r="Z1510" i="16"/>
  <c r="Y1510" i="16"/>
  <c r="X1510" i="16"/>
  <c r="AF1509" i="16"/>
  <c r="AE1509" i="16"/>
  <c r="AD1509" i="16"/>
  <c r="AC1509" i="16"/>
  <c r="AB1509" i="16"/>
  <c r="AA1509" i="16"/>
  <c r="Z1509" i="16"/>
  <c r="Y1509" i="16"/>
  <c r="X1509" i="16"/>
  <c r="AF1508" i="16"/>
  <c r="AE1508" i="16"/>
  <c r="AD1508" i="16"/>
  <c r="AC1508" i="16"/>
  <c r="AB1508" i="16"/>
  <c r="AA1508" i="16"/>
  <c r="Z1508" i="16"/>
  <c r="Y1508" i="16"/>
  <c r="X1508" i="16"/>
  <c r="AF1507" i="16"/>
  <c r="AE1507" i="16"/>
  <c r="AD1507" i="16"/>
  <c r="AC1507" i="16"/>
  <c r="AB1507" i="16"/>
  <c r="AA1507" i="16"/>
  <c r="Z1507" i="16"/>
  <c r="Y1507" i="16"/>
  <c r="X1507" i="16"/>
  <c r="AF1506" i="16"/>
  <c r="AE1506" i="16"/>
  <c r="AD1506" i="16"/>
  <c r="AC1506" i="16"/>
  <c r="AB1506" i="16"/>
  <c r="AA1506" i="16"/>
  <c r="Z1506" i="16"/>
  <c r="Y1506" i="16"/>
  <c r="X1506" i="16"/>
  <c r="AF1505" i="16"/>
  <c r="AE1505" i="16"/>
  <c r="AD1505" i="16"/>
  <c r="AC1505" i="16"/>
  <c r="AB1505" i="16"/>
  <c r="AA1505" i="16"/>
  <c r="Z1505" i="16"/>
  <c r="Y1505" i="16"/>
  <c r="X1505" i="16"/>
  <c r="AF1504" i="16"/>
  <c r="AE1504" i="16"/>
  <c r="AD1504" i="16"/>
  <c r="AC1504" i="16"/>
  <c r="AB1504" i="16"/>
  <c r="AA1504" i="16"/>
  <c r="Z1504" i="16"/>
  <c r="Y1504" i="16"/>
  <c r="X1504" i="16"/>
  <c r="AF1503" i="16"/>
  <c r="AE1503" i="16"/>
  <c r="AD1503" i="16"/>
  <c r="AC1503" i="16"/>
  <c r="AB1503" i="16"/>
  <c r="AA1503" i="16"/>
  <c r="Z1503" i="16"/>
  <c r="Y1503" i="16"/>
  <c r="X1503" i="16"/>
  <c r="AF1502" i="16"/>
  <c r="AE1502" i="16"/>
  <c r="AD1502" i="16"/>
  <c r="AC1502" i="16"/>
  <c r="AB1502" i="16"/>
  <c r="AA1502" i="16"/>
  <c r="Z1502" i="16"/>
  <c r="Y1502" i="16"/>
  <c r="X1502" i="16"/>
  <c r="AF1501" i="16"/>
  <c r="AE1501" i="16"/>
  <c r="AD1501" i="16"/>
  <c r="AC1501" i="16"/>
  <c r="AB1501" i="16"/>
  <c r="AA1501" i="16"/>
  <c r="Z1501" i="16"/>
  <c r="Y1501" i="16"/>
  <c r="X1501" i="16"/>
  <c r="AF1500" i="16"/>
  <c r="AE1500" i="16"/>
  <c r="AD1500" i="16"/>
  <c r="AC1500" i="16"/>
  <c r="AB1500" i="16"/>
  <c r="AA1500" i="16"/>
  <c r="Z1500" i="16"/>
  <c r="Y1500" i="16"/>
  <c r="X1500" i="16"/>
  <c r="AF1499" i="16"/>
  <c r="AE1499" i="16"/>
  <c r="AD1499" i="16"/>
  <c r="AC1499" i="16"/>
  <c r="AB1499" i="16"/>
  <c r="AA1499" i="16"/>
  <c r="Z1499" i="16"/>
  <c r="Y1499" i="16"/>
  <c r="X1499" i="16"/>
  <c r="AF1498" i="16"/>
  <c r="AE1498" i="16"/>
  <c r="AD1498" i="16"/>
  <c r="AC1498" i="16"/>
  <c r="AB1498" i="16"/>
  <c r="AA1498" i="16"/>
  <c r="Z1498" i="16"/>
  <c r="Y1498" i="16"/>
  <c r="X1498" i="16"/>
  <c r="AF1497" i="16"/>
  <c r="AE1497" i="16"/>
  <c r="AD1497" i="16"/>
  <c r="AC1497" i="16"/>
  <c r="AB1497" i="16"/>
  <c r="AA1497" i="16"/>
  <c r="Z1497" i="16"/>
  <c r="Y1497" i="16"/>
  <c r="X1497" i="16"/>
  <c r="AF1496" i="16"/>
  <c r="AE1496" i="16"/>
  <c r="AD1496" i="16"/>
  <c r="AC1496" i="16"/>
  <c r="AB1496" i="16"/>
  <c r="AA1496" i="16"/>
  <c r="Z1496" i="16"/>
  <c r="Y1496" i="16"/>
  <c r="X1496" i="16"/>
  <c r="AF1495" i="16"/>
  <c r="AE1495" i="16"/>
  <c r="AD1495" i="16"/>
  <c r="AC1495" i="16"/>
  <c r="AB1495" i="16"/>
  <c r="AA1495" i="16"/>
  <c r="Z1495" i="16"/>
  <c r="Y1495" i="16"/>
  <c r="X1495" i="16"/>
  <c r="AF1494" i="16"/>
  <c r="AE1494" i="16"/>
  <c r="AD1494" i="16"/>
  <c r="AC1494" i="16"/>
  <c r="AB1494" i="16"/>
  <c r="AA1494" i="16"/>
  <c r="Z1494" i="16"/>
  <c r="Y1494" i="16"/>
  <c r="X1494" i="16"/>
  <c r="AF1493" i="16"/>
  <c r="AE1493" i="16"/>
  <c r="AD1493" i="16"/>
  <c r="AC1493" i="16"/>
  <c r="AB1493" i="16"/>
  <c r="AA1493" i="16"/>
  <c r="Z1493" i="16"/>
  <c r="Y1493" i="16"/>
  <c r="X1493" i="16"/>
  <c r="AF1492" i="16"/>
  <c r="AE1492" i="16"/>
  <c r="AD1492" i="16"/>
  <c r="AC1492" i="16"/>
  <c r="AB1492" i="16"/>
  <c r="AA1492" i="16"/>
  <c r="Z1492" i="16"/>
  <c r="Y1492" i="16"/>
  <c r="X1492" i="16"/>
  <c r="AF1491" i="16"/>
  <c r="AE1491" i="16"/>
  <c r="AD1491" i="16"/>
  <c r="AC1491" i="16"/>
  <c r="AB1491" i="16"/>
  <c r="AA1491" i="16"/>
  <c r="Z1491" i="16"/>
  <c r="Y1491" i="16"/>
  <c r="X1491" i="16"/>
  <c r="AF1490" i="16"/>
  <c r="AE1490" i="16"/>
  <c r="AD1490" i="16"/>
  <c r="AC1490" i="16"/>
  <c r="AB1490" i="16"/>
  <c r="AA1490" i="16"/>
  <c r="Z1490" i="16"/>
  <c r="Y1490" i="16"/>
  <c r="X1490" i="16"/>
  <c r="AF1489" i="16"/>
  <c r="AE1489" i="16"/>
  <c r="AD1489" i="16"/>
  <c r="AC1489" i="16"/>
  <c r="AB1489" i="16"/>
  <c r="AA1489" i="16"/>
  <c r="Z1489" i="16"/>
  <c r="Y1489" i="16"/>
  <c r="X1489" i="16"/>
  <c r="AF1488" i="16"/>
  <c r="AE1488" i="16"/>
  <c r="AD1488" i="16"/>
  <c r="AC1488" i="16"/>
  <c r="AB1488" i="16"/>
  <c r="AA1488" i="16"/>
  <c r="Z1488" i="16"/>
  <c r="Y1488" i="16"/>
  <c r="X1488" i="16"/>
  <c r="AF1487" i="16"/>
  <c r="AE1487" i="16"/>
  <c r="AD1487" i="16"/>
  <c r="AC1487" i="16"/>
  <c r="AB1487" i="16"/>
  <c r="AA1487" i="16"/>
  <c r="Z1487" i="16"/>
  <c r="Y1487" i="16"/>
  <c r="X1487" i="16"/>
  <c r="AF1486" i="16"/>
  <c r="AE1486" i="16"/>
  <c r="AD1486" i="16"/>
  <c r="AC1486" i="16"/>
  <c r="AB1486" i="16"/>
  <c r="AA1486" i="16"/>
  <c r="Z1486" i="16"/>
  <c r="Y1486" i="16"/>
  <c r="X1486" i="16"/>
  <c r="AF1485" i="16"/>
  <c r="AE1485" i="16"/>
  <c r="AD1485" i="16"/>
  <c r="AC1485" i="16"/>
  <c r="AB1485" i="16"/>
  <c r="AA1485" i="16"/>
  <c r="Z1485" i="16"/>
  <c r="Y1485" i="16"/>
  <c r="X1485" i="16"/>
  <c r="AF1484" i="16"/>
  <c r="AE1484" i="16"/>
  <c r="AD1484" i="16"/>
  <c r="AC1484" i="16"/>
  <c r="AB1484" i="16"/>
  <c r="AA1484" i="16"/>
  <c r="Z1484" i="16"/>
  <c r="Y1484" i="16"/>
  <c r="X1484" i="16"/>
  <c r="AF1483" i="16"/>
  <c r="AE1483" i="16"/>
  <c r="AD1483" i="16"/>
  <c r="AC1483" i="16"/>
  <c r="AB1483" i="16"/>
  <c r="AA1483" i="16"/>
  <c r="Z1483" i="16"/>
  <c r="Y1483" i="16"/>
  <c r="X1483" i="16"/>
  <c r="AF1482" i="16"/>
  <c r="AE1482" i="16"/>
  <c r="AD1482" i="16"/>
  <c r="AC1482" i="16"/>
  <c r="AB1482" i="16"/>
  <c r="AA1482" i="16"/>
  <c r="Z1482" i="16"/>
  <c r="Y1482" i="16"/>
  <c r="X1482" i="16"/>
  <c r="AF1481" i="16"/>
  <c r="AE1481" i="16"/>
  <c r="AD1481" i="16"/>
  <c r="AC1481" i="16"/>
  <c r="AB1481" i="16"/>
  <c r="AA1481" i="16"/>
  <c r="Z1481" i="16"/>
  <c r="Y1481" i="16"/>
  <c r="X1481" i="16"/>
  <c r="AF1480" i="16"/>
  <c r="AE1480" i="16"/>
  <c r="AD1480" i="16"/>
  <c r="AC1480" i="16"/>
  <c r="AB1480" i="16"/>
  <c r="AA1480" i="16"/>
  <c r="Z1480" i="16"/>
  <c r="Y1480" i="16"/>
  <c r="X1480" i="16"/>
  <c r="AF1479" i="16"/>
  <c r="AE1479" i="16"/>
  <c r="AD1479" i="16"/>
  <c r="AC1479" i="16"/>
  <c r="AB1479" i="16"/>
  <c r="AA1479" i="16"/>
  <c r="Z1479" i="16"/>
  <c r="Y1479" i="16"/>
  <c r="X1479" i="16"/>
  <c r="AF1478" i="16"/>
  <c r="AE1478" i="16"/>
  <c r="AD1478" i="16"/>
  <c r="AC1478" i="16"/>
  <c r="AB1478" i="16"/>
  <c r="AA1478" i="16"/>
  <c r="Z1478" i="16"/>
  <c r="Y1478" i="16"/>
  <c r="X1478" i="16"/>
  <c r="AF1477" i="16"/>
  <c r="AE1477" i="16"/>
  <c r="AD1477" i="16"/>
  <c r="AC1477" i="16"/>
  <c r="AB1477" i="16"/>
  <c r="AA1477" i="16"/>
  <c r="Z1477" i="16"/>
  <c r="Y1477" i="16"/>
  <c r="X1477" i="16"/>
  <c r="AF1476" i="16"/>
  <c r="AE1476" i="16"/>
  <c r="AD1476" i="16"/>
  <c r="AC1476" i="16"/>
  <c r="AB1476" i="16"/>
  <c r="AA1476" i="16"/>
  <c r="Z1476" i="16"/>
  <c r="Y1476" i="16"/>
  <c r="X1476" i="16"/>
  <c r="AF1475" i="16"/>
  <c r="AE1475" i="16"/>
  <c r="AD1475" i="16"/>
  <c r="AC1475" i="16"/>
  <c r="AB1475" i="16"/>
  <c r="AA1475" i="16"/>
  <c r="Z1475" i="16"/>
  <c r="Y1475" i="16"/>
  <c r="X1475" i="16"/>
  <c r="AF1474" i="16"/>
  <c r="AE1474" i="16"/>
  <c r="AD1474" i="16"/>
  <c r="AC1474" i="16"/>
  <c r="AB1474" i="16"/>
  <c r="AA1474" i="16"/>
  <c r="Z1474" i="16"/>
  <c r="Y1474" i="16"/>
  <c r="X1474" i="16"/>
  <c r="AF1473" i="16"/>
  <c r="AE1473" i="16"/>
  <c r="AD1473" i="16"/>
  <c r="AC1473" i="16"/>
  <c r="AB1473" i="16"/>
  <c r="AA1473" i="16"/>
  <c r="Z1473" i="16"/>
  <c r="Y1473" i="16"/>
  <c r="X1473" i="16"/>
  <c r="AF1472" i="16"/>
  <c r="AE1472" i="16"/>
  <c r="AD1472" i="16"/>
  <c r="AC1472" i="16"/>
  <c r="AB1472" i="16"/>
  <c r="AA1472" i="16"/>
  <c r="Z1472" i="16"/>
  <c r="Y1472" i="16"/>
  <c r="X1472" i="16"/>
  <c r="AF1471" i="16"/>
  <c r="AE1471" i="16"/>
  <c r="AD1471" i="16"/>
  <c r="AC1471" i="16"/>
  <c r="AB1471" i="16"/>
  <c r="AA1471" i="16"/>
  <c r="Z1471" i="16"/>
  <c r="Y1471" i="16"/>
  <c r="X1471" i="16"/>
  <c r="AF1470" i="16"/>
  <c r="AE1470" i="16"/>
  <c r="AD1470" i="16"/>
  <c r="AC1470" i="16"/>
  <c r="AB1470" i="16"/>
  <c r="AA1470" i="16"/>
  <c r="Z1470" i="16"/>
  <c r="Y1470" i="16"/>
  <c r="X1470" i="16"/>
  <c r="AF1469" i="16"/>
  <c r="AE1469" i="16"/>
  <c r="AD1469" i="16"/>
  <c r="AC1469" i="16"/>
  <c r="AB1469" i="16"/>
  <c r="AA1469" i="16"/>
  <c r="Z1469" i="16"/>
  <c r="Y1469" i="16"/>
  <c r="X1469" i="16"/>
  <c r="AF1468" i="16"/>
  <c r="AE1468" i="16"/>
  <c r="AD1468" i="16"/>
  <c r="AC1468" i="16"/>
  <c r="AB1468" i="16"/>
  <c r="AA1468" i="16"/>
  <c r="Z1468" i="16"/>
  <c r="Y1468" i="16"/>
  <c r="X1468" i="16"/>
  <c r="AF1467" i="16"/>
  <c r="AE1467" i="16"/>
  <c r="AD1467" i="16"/>
  <c r="AC1467" i="16"/>
  <c r="AB1467" i="16"/>
  <c r="AA1467" i="16"/>
  <c r="Z1467" i="16"/>
  <c r="Y1467" i="16"/>
  <c r="X1467" i="16"/>
  <c r="AF1466" i="16"/>
  <c r="AE1466" i="16"/>
  <c r="AD1466" i="16"/>
  <c r="AC1466" i="16"/>
  <c r="AB1466" i="16"/>
  <c r="AA1466" i="16"/>
  <c r="Z1466" i="16"/>
  <c r="Y1466" i="16"/>
  <c r="X1466" i="16"/>
  <c r="AF1465" i="16"/>
  <c r="AE1465" i="16"/>
  <c r="AD1465" i="16"/>
  <c r="AC1465" i="16"/>
  <c r="AB1465" i="16"/>
  <c r="AA1465" i="16"/>
  <c r="Z1465" i="16"/>
  <c r="Y1465" i="16"/>
  <c r="X1465" i="16"/>
  <c r="AF1464" i="16"/>
  <c r="AE1464" i="16"/>
  <c r="AD1464" i="16"/>
  <c r="AC1464" i="16"/>
  <c r="AB1464" i="16"/>
  <c r="AA1464" i="16"/>
  <c r="Z1464" i="16"/>
  <c r="Y1464" i="16"/>
  <c r="X1464" i="16"/>
  <c r="AF1463" i="16"/>
  <c r="AE1463" i="16"/>
  <c r="AD1463" i="16"/>
  <c r="AC1463" i="16"/>
  <c r="AB1463" i="16"/>
  <c r="AA1463" i="16"/>
  <c r="Z1463" i="16"/>
  <c r="Y1463" i="16"/>
  <c r="X1463" i="16"/>
  <c r="AF1462" i="16"/>
  <c r="AE1462" i="16"/>
  <c r="AD1462" i="16"/>
  <c r="AC1462" i="16"/>
  <c r="AB1462" i="16"/>
  <c r="AA1462" i="16"/>
  <c r="Z1462" i="16"/>
  <c r="Y1462" i="16"/>
  <c r="X1462" i="16"/>
  <c r="AF1461" i="16"/>
  <c r="AE1461" i="16"/>
  <c r="AD1461" i="16"/>
  <c r="AC1461" i="16"/>
  <c r="AB1461" i="16"/>
  <c r="AA1461" i="16"/>
  <c r="Z1461" i="16"/>
  <c r="Y1461" i="16"/>
  <c r="X1461" i="16"/>
  <c r="AF1460" i="16"/>
  <c r="AE1460" i="16"/>
  <c r="AD1460" i="16"/>
  <c r="AC1460" i="16"/>
  <c r="AB1460" i="16"/>
  <c r="AA1460" i="16"/>
  <c r="Z1460" i="16"/>
  <c r="Y1460" i="16"/>
  <c r="X1460" i="16"/>
  <c r="AF1459" i="16"/>
  <c r="AE1459" i="16"/>
  <c r="AD1459" i="16"/>
  <c r="AC1459" i="16"/>
  <c r="AB1459" i="16"/>
  <c r="AA1459" i="16"/>
  <c r="Z1459" i="16"/>
  <c r="Y1459" i="16"/>
  <c r="X1459" i="16"/>
  <c r="AF1458" i="16"/>
  <c r="AE1458" i="16"/>
  <c r="AD1458" i="16"/>
  <c r="AC1458" i="16"/>
  <c r="AB1458" i="16"/>
  <c r="AA1458" i="16"/>
  <c r="Z1458" i="16"/>
  <c r="Y1458" i="16"/>
  <c r="X1458" i="16"/>
  <c r="AF1457" i="16"/>
  <c r="AE1457" i="16"/>
  <c r="AD1457" i="16"/>
  <c r="AC1457" i="16"/>
  <c r="AB1457" i="16"/>
  <c r="AA1457" i="16"/>
  <c r="Z1457" i="16"/>
  <c r="Y1457" i="16"/>
  <c r="X1457" i="16"/>
  <c r="AF1456" i="16"/>
  <c r="AE1456" i="16"/>
  <c r="AD1456" i="16"/>
  <c r="AC1456" i="16"/>
  <c r="AB1456" i="16"/>
  <c r="AA1456" i="16"/>
  <c r="Z1456" i="16"/>
  <c r="Y1456" i="16"/>
  <c r="X1456" i="16"/>
  <c r="AF1455" i="16"/>
  <c r="AE1455" i="16"/>
  <c r="AD1455" i="16"/>
  <c r="AC1455" i="16"/>
  <c r="AB1455" i="16"/>
  <c r="AA1455" i="16"/>
  <c r="Z1455" i="16"/>
  <c r="Y1455" i="16"/>
  <c r="X1455" i="16"/>
  <c r="AF1454" i="16"/>
  <c r="AE1454" i="16"/>
  <c r="AD1454" i="16"/>
  <c r="AC1454" i="16"/>
  <c r="AB1454" i="16"/>
  <c r="AA1454" i="16"/>
  <c r="Z1454" i="16"/>
  <c r="Y1454" i="16"/>
  <c r="X1454" i="16"/>
  <c r="AF1453" i="16"/>
  <c r="AE1453" i="16"/>
  <c r="AD1453" i="16"/>
  <c r="AC1453" i="16"/>
  <c r="AB1453" i="16"/>
  <c r="AA1453" i="16"/>
  <c r="Z1453" i="16"/>
  <c r="Y1453" i="16"/>
  <c r="X1453" i="16"/>
  <c r="AF1452" i="16"/>
  <c r="AE1452" i="16"/>
  <c r="AD1452" i="16"/>
  <c r="AC1452" i="16"/>
  <c r="AB1452" i="16"/>
  <c r="AA1452" i="16"/>
  <c r="Z1452" i="16"/>
  <c r="Y1452" i="16"/>
  <c r="X1452" i="16"/>
  <c r="AF1451" i="16"/>
  <c r="AE1451" i="16"/>
  <c r="AD1451" i="16"/>
  <c r="AC1451" i="16"/>
  <c r="AB1451" i="16"/>
  <c r="AA1451" i="16"/>
  <c r="Z1451" i="16"/>
  <c r="Y1451" i="16"/>
  <c r="X1451" i="16"/>
  <c r="AF1450" i="16"/>
  <c r="AE1450" i="16"/>
  <c r="AD1450" i="16"/>
  <c r="AC1450" i="16"/>
  <c r="AB1450" i="16"/>
  <c r="AA1450" i="16"/>
  <c r="Z1450" i="16"/>
  <c r="Y1450" i="16"/>
  <c r="X1450" i="16"/>
  <c r="AF1449" i="16"/>
  <c r="AE1449" i="16"/>
  <c r="AD1449" i="16"/>
  <c r="AC1449" i="16"/>
  <c r="AB1449" i="16"/>
  <c r="AA1449" i="16"/>
  <c r="Z1449" i="16"/>
  <c r="Y1449" i="16"/>
  <c r="X1449" i="16"/>
  <c r="AF1448" i="16"/>
  <c r="AE1448" i="16"/>
  <c r="AD1448" i="16"/>
  <c r="AC1448" i="16"/>
  <c r="AB1448" i="16"/>
  <c r="AA1448" i="16"/>
  <c r="Z1448" i="16"/>
  <c r="Y1448" i="16"/>
  <c r="X1448" i="16"/>
  <c r="AF1447" i="16"/>
  <c r="AE1447" i="16"/>
  <c r="AD1447" i="16"/>
  <c r="AC1447" i="16"/>
  <c r="AB1447" i="16"/>
  <c r="AA1447" i="16"/>
  <c r="Z1447" i="16"/>
  <c r="Y1447" i="16"/>
  <c r="X1447" i="16"/>
  <c r="AF1446" i="16"/>
  <c r="AE1446" i="16"/>
  <c r="AD1446" i="16"/>
  <c r="AC1446" i="16"/>
  <c r="AB1446" i="16"/>
  <c r="AA1446" i="16"/>
  <c r="Z1446" i="16"/>
  <c r="Y1446" i="16"/>
  <c r="X1446" i="16"/>
  <c r="AF1445" i="16"/>
  <c r="AE1445" i="16"/>
  <c r="AD1445" i="16"/>
  <c r="AC1445" i="16"/>
  <c r="AB1445" i="16"/>
  <c r="AA1445" i="16"/>
  <c r="Z1445" i="16"/>
  <c r="Y1445" i="16"/>
  <c r="X1445" i="16"/>
  <c r="AF1444" i="16"/>
  <c r="AE1444" i="16"/>
  <c r="AD1444" i="16"/>
  <c r="AC1444" i="16"/>
  <c r="AB1444" i="16"/>
  <c r="AA1444" i="16"/>
  <c r="Z1444" i="16"/>
  <c r="Y1444" i="16"/>
  <c r="X1444" i="16"/>
  <c r="AF1443" i="16"/>
  <c r="AE1443" i="16"/>
  <c r="AD1443" i="16"/>
  <c r="AC1443" i="16"/>
  <c r="AB1443" i="16"/>
  <c r="AA1443" i="16"/>
  <c r="Z1443" i="16"/>
  <c r="Y1443" i="16"/>
  <c r="X1443" i="16"/>
  <c r="AF1442" i="16"/>
  <c r="AE1442" i="16"/>
  <c r="AD1442" i="16"/>
  <c r="AC1442" i="16"/>
  <c r="AB1442" i="16"/>
  <c r="AA1442" i="16"/>
  <c r="Z1442" i="16"/>
  <c r="Y1442" i="16"/>
  <c r="X1442" i="16"/>
  <c r="AF1441" i="16"/>
  <c r="AE1441" i="16"/>
  <c r="AD1441" i="16"/>
  <c r="AC1441" i="16"/>
  <c r="AB1441" i="16"/>
  <c r="AA1441" i="16"/>
  <c r="Z1441" i="16"/>
  <c r="Y1441" i="16"/>
  <c r="X1441" i="16"/>
  <c r="AF1440" i="16"/>
  <c r="AE1440" i="16"/>
  <c r="AD1440" i="16"/>
  <c r="AC1440" i="16"/>
  <c r="AB1440" i="16"/>
  <c r="AA1440" i="16"/>
  <c r="Z1440" i="16"/>
  <c r="Y1440" i="16"/>
  <c r="X1440" i="16"/>
  <c r="AF1439" i="16"/>
  <c r="AE1439" i="16"/>
  <c r="AD1439" i="16"/>
  <c r="AC1439" i="16"/>
  <c r="AB1439" i="16"/>
  <c r="AA1439" i="16"/>
  <c r="Z1439" i="16"/>
  <c r="Y1439" i="16"/>
  <c r="X1439" i="16"/>
  <c r="AF1438" i="16"/>
  <c r="AE1438" i="16"/>
  <c r="AD1438" i="16"/>
  <c r="AC1438" i="16"/>
  <c r="AB1438" i="16"/>
  <c r="AA1438" i="16"/>
  <c r="Z1438" i="16"/>
  <c r="Y1438" i="16"/>
  <c r="X1438" i="16"/>
  <c r="AF1437" i="16"/>
  <c r="AE1437" i="16"/>
  <c r="AD1437" i="16"/>
  <c r="AC1437" i="16"/>
  <c r="AB1437" i="16"/>
  <c r="AA1437" i="16"/>
  <c r="Z1437" i="16"/>
  <c r="Y1437" i="16"/>
  <c r="X1437" i="16"/>
  <c r="AF1436" i="16"/>
  <c r="AE1436" i="16"/>
  <c r="AD1436" i="16"/>
  <c r="AC1436" i="16"/>
  <c r="AB1436" i="16"/>
  <c r="AA1436" i="16"/>
  <c r="Z1436" i="16"/>
  <c r="Y1436" i="16"/>
  <c r="X1436" i="16"/>
  <c r="AF1435" i="16"/>
  <c r="AE1435" i="16"/>
  <c r="AD1435" i="16"/>
  <c r="AC1435" i="16"/>
  <c r="AB1435" i="16"/>
  <c r="AA1435" i="16"/>
  <c r="Z1435" i="16"/>
  <c r="Y1435" i="16"/>
  <c r="X1435" i="16"/>
  <c r="AF1434" i="16"/>
  <c r="AE1434" i="16"/>
  <c r="AD1434" i="16"/>
  <c r="AC1434" i="16"/>
  <c r="AB1434" i="16"/>
  <c r="AA1434" i="16"/>
  <c r="Z1434" i="16"/>
  <c r="Y1434" i="16"/>
  <c r="X1434" i="16"/>
  <c r="AF1433" i="16"/>
  <c r="AE1433" i="16"/>
  <c r="AD1433" i="16"/>
  <c r="AC1433" i="16"/>
  <c r="AB1433" i="16"/>
  <c r="AA1433" i="16"/>
  <c r="Z1433" i="16"/>
  <c r="Y1433" i="16"/>
  <c r="X1433" i="16"/>
  <c r="AF1432" i="16"/>
  <c r="AE1432" i="16"/>
  <c r="AD1432" i="16"/>
  <c r="AC1432" i="16"/>
  <c r="AB1432" i="16"/>
  <c r="AA1432" i="16"/>
  <c r="Z1432" i="16"/>
  <c r="Y1432" i="16"/>
  <c r="X1432" i="16"/>
  <c r="AF1431" i="16"/>
  <c r="AE1431" i="16"/>
  <c r="AD1431" i="16"/>
  <c r="AC1431" i="16"/>
  <c r="AB1431" i="16"/>
  <c r="AA1431" i="16"/>
  <c r="Z1431" i="16"/>
  <c r="Y1431" i="16"/>
  <c r="X1431" i="16"/>
  <c r="AF1430" i="16"/>
  <c r="AE1430" i="16"/>
  <c r="AD1430" i="16"/>
  <c r="AC1430" i="16"/>
  <c r="AB1430" i="16"/>
  <c r="AA1430" i="16"/>
  <c r="Z1430" i="16"/>
  <c r="Y1430" i="16"/>
  <c r="X1430" i="16"/>
  <c r="AF1429" i="16"/>
  <c r="AE1429" i="16"/>
  <c r="AD1429" i="16"/>
  <c r="AC1429" i="16"/>
  <c r="AB1429" i="16"/>
  <c r="AA1429" i="16"/>
  <c r="Z1429" i="16"/>
  <c r="Y1429" i="16"/>
  <c r="X1429" i="16"/>
  <c r="AF1428" i="16"/>
  <c r="AE1428" i="16"/>
  <c r="AD1428" i="16"/>
  <c r="AC1428" i="16"/>
  <c r="AB1428" i="16"/>
  <c r="AA1428" i="16"/>
  <c r="Z1428" i="16"/>
  <c r="Y1428" i="16"/>
  <c r="X1428" i="16"/>
  <c r="AF1427" i="16"/>
  <c r="AE1427" i="16"/>
  <c r="AD1427" i="16"/>
  <c r="AC1427" i="16"/>
  <c r="AB1427" i="16"/>
  <c r="AA1427" i="16"/>
  <c r="Z1427" i="16"/>
  <c r="Y1427" i="16"/>
  <c r="X1427" i="16"/>
  <c r="AF1426" i="16"/>
  <c r="AE1426" i="16"/>
  <c r="AD1426" i="16"/>
  <c r="AC1426" i="16"/>
  <c r="AB1426" i="16"/>
  <c r="AA1426" i="16"/>
  <c r="Z1426" i="16"/>
  <c r="Y1426" i="16"/>
  <c r="X1426" i="16"/>
  <c r="AF1425" i="16"/>
  <c r="AE1425" i="16"/>
  <c r="AD1425" i="16"/>
  <c r="AC1425" i="16"/>
  <c r="AB1425" i="16"/>
  <c r="AA1425" i="16"/>
  <c r="Z1425" i="16"/>
  <c r="Y1425" i="16"/>
  <c r="X1425" i="16"/>
  <c r="AF1424" i="16"/>
  <c r="AE1424" i="16"/>
  <c r="AD1424" i="16"/>
  <c r="AC1424" i="16"/>
  <c r="AB1424" i="16"/>
  <c r="AA1424" i="16"/>
  <c r="Z1424" i="16"/>
  <c r="Y1424" i="16"/>
  <c r="X1424" i="16"/>
  <c r="AF1423" i="16"/>
  <c r="AE1423" i="16"/>
  <c r="AD1423" i="16"/>
  <c r="AC1423" i="16"/>
  <c r="AB1423" i="16"/>
  <c r="AA1423" i="16"/>
  <c r="Z1423" i="16"/>
  <c r="Y1423" i="16"/>
  <c r="X1423" i="16"/>
  <c r="AF1422" i="16"/>
  <c r="AE1422" i="16"/>
  <c r="AD1422" i="16"/>
  <c r="AC1422" i="16"/>
  <c r="AB1422" i="16"/>
  <c r="AA1422" i="16"/>
  <c r="Z1422" i="16"/>
  <c r="Y1422" i="16"/>
  <c r="X1422" i="16"/>
  <c r="AF1421" i="16"/>
  <c r="AE1421" i="16"/>
  <c r="AD1421" i="16"/>
  <c r="AC1421" i="16"/>
  <c r="AB1421" i="16"/>
  <c r="AA1421" i="16"/>
  <c r="Z1421" i="16"/>
  <c r="Y1421" i="16"/>
  <c r="X1421" i="16"/>
  <c r="AF1420" i="16"/>
  <c r="AE1420" i="16"/>
  <c r="AD1420" i="16"/>
  <c r="AC1420" i="16"/>
  <c r="AB1420" i="16"/>
  <c r="AA1420" i="16"/>
  <c r="Z1420" i="16"/>
  <c r="Y1420" i="16"/>
  <c r="X1420" i="16"/>
  <c r="AF1419" i="16"/>
  <c r="AE1419" i="16"/>
  <c r="AD1419" i="16"/>
  <c r="AC1419" i="16"/>
  <c r="AB1419" i="16"/>
  <c r="AA1419" i="16"/>
  <c r="Z1419" i="16"/>
  <c r="Y1419" i="16"/>
  <c r="X1419" i="16"/>
  <c r="AF1418" i="16"/>
  <c r="AE1418" i="16"/>
  <c r="AD1418" i="16"/>
  <c r="AC1418" i="16"/>
  <c r="AB1418" i="16"/>
  <c r="AA1418" i="16"/>
  <c r="Z1418" i="16"/>
  <c r="Y1418" i="16"/>
  <c r="X1418" i="16"/>
  <c r="AF1417" i="16"/>
  <c r="AE1417" i="16"/>
  <c r="AD1417" i="16"/>
  <c r="AC1417" i="16"/>
  <c r="AB1417" i="16"/>
  <c r="AA1417" i="16"/>
  <c r="Z1417" i="16"/>
  <c r="Y1417" i="16"/>
  <c r="X1417" i="16"/>
  <c r="AF1416" i="16"/>
  <c r="AE1416" i="16"/>
  <c r="AD1416" i="16"/>
  <c r="AC1416" i="16"/>
  <c r="AB1416" i="16"/>
  <c r="AA1416" i="16"/>
  <c r="Z1416" i="16"/>
  <c r="Y1416" i="16"/>
  <c r="X1416" i="16"/>
  <c r="AF1415" i="16"/>
  <c r="AE1415" i="16"/>
  <c r="AD1415" i="16"/>
  <c r="AC1415" i="16"/>
  <c r="AB1415" i="16"/>
  <c r="AA1415" i="16"/>
  <c r="Z1415" i="16"/>
  <c r="Y1415" i="16"/>
  <c r="X1415" i="16"/>
  <c r="AF1414" i="16"/>
  <c r="AE1414" i="16"/>
  <c r="AD1414" i="16"/>
  <c r="AC1414" i="16"/>
  <c r="AB1414" i="16"/>
  <c r="AA1414" i="16"/>
  <c r="Z1414" i="16"/>
  <c r="Y1414" i="16"/>
  <c r="X1414" i="16"/>
  <c r="AF1413" i="16"/>
  <c r="AE1413" i="16"/>
  <c r="AD1413" i="16"/>
  <c r="AC1413" i="16"/>
  <c r="AB1413" i="16"/>
  <c r="AA1413" i="16"/>
  <c r="Z1413" i="16"/>
  <c r="Y1413" i="16"/>
  <c r="X1413" i="16"/>
  <c r="AF1412" i="16"/>
  <c r="AE1412" i="16"/>
  <c r="AD1412" i="16"/>
  <c r="AC1412" i="16"/>
  <c r="AB1412" i="16"/>
  <c r="AA1412" i="16"/>
  <c r="Z1412" i="16"/>
  <c r="Y1412" i="16"/>
  <c r="X1412" i="16"/>
  <c r="AF1411" i="16"/>
  <c r="AE1411" i="16"/>
  <c r="AD1411" i="16"/>
  <c r="AC1411" i="16"/>
  <c r="AB1411" i="16"/>
  <c r="AA1411" i="16"/>
  <c r="Z1411" i="16"/>
  <c r="Y1411" i="16"/>
  <c r="X1411" i="16"/>
  <c r="AF1410" i="16"/>
  <c r="AE1410" i="16"/>
  <c r="AD1410" i="16"/>
  <c r="AC1410" i="16"/>
  <c r="AB1410" i="16"/>
  <c r="AA1410" i="16"/>
  <c r="Z1410" i="16"/>
  <c r="Y1410" i="16"/>
  <c r="X1410" i="16"/>
  <c r="AF1409" i="16"/>
  <c r="AE1409" i="16"/>
  <c r="AD1409" i="16"/>
  <c r="AC1409" i="16"/>
  <c r="AB1409" i="16"/>
  <c r="AA1409" i="16"/>
  <c r="Z1409" i="16"/>
  <c r="Y1409" i="16"/>
  <c r="X1409" i="16"/>
  <c r="AF1408" i="16"/>
  <c r="AE1408" i="16"/>
  <c r="AD1408" i="16"/>
  <c r="AC1408" i="16"/>
  <c r="AB1408" i="16"/>
  <c r="AA1408" i="16"/>
  <c r="Z1408" i="16"/>
  <c r="Y1408" i="16"/>
  <c r="X1408" i="16"/>
  <c r="AF1407" i="16"/>
  <c r="AE1407" i="16"/>
  <c r="AD1407" i="16"/>
  <c r="AC1407" i="16"/>
  <c r="AB1407" i="16"/>
  <c r="AA1407" i="16"/>
  <c r="Z1407" i="16"/>
  <c r="Y1407" i="16"/>
  <c r="X1407" i="16"/>
  <c r="AF1406" i="16"/>
  <c r="AE1406" i="16"/>
  <c r="AD1406" i="16"/>
  <c r="AC1406" i="16"/>
  <c r="AB1406" i="16"/>
  <c r="AA1406" i="16"/>
  <c r="Z1406" i="16"/>
  <c r="Y1406" i="16"/>
  <c r="X1406" i="16"/>
  <c r="AF1405" i="16"/>
  <c r="AE1405" i="16"/>
  <c r="AD1405" i="16"/>
  <c r="AC1405" i="16"/>
  <c r="AB1405" i="16"/>
  <c r="AA1405" i="16"/>
  <c r="Z1405" i="16"/>
  <c r="Y1405" i="16"/>
  <c r="X1405" i="16"/>
  <c r="AF1404" i="16"/>
  <c r="AE1404" i="16"/>
  <c r="AD1404" i="16"/>
  <c r="AC1404" i="16"/>
  <c r="AB1404" i="16"/>
  <c r="AA1404" i="16"/>
  <c r="Z1404" i="16"/>
  <c r="Y1404" i="16"/>
  <c r="X1404" i="16"/>
  <c r="AF1403" i="16"/>
  <c r="AE1403" i="16"/>
  <c r="AD1403" i="16"/>
  <c r="AC1403" i="16"/>
  <c r="AB1403" i="16"/>
  <c r="AA1403" i="16"/>
  <c r="Z1403" i="16"/>
  <c r="Y1403" i="16"/>
  <c r="X1403" i="16"/>
  <c r="AF1402" i="16"/>
  <c r="AE1402" i="16"/>
  <c r="AD1402" i="16"/>
  <c r="AC1402" i="16"/>
  <c r="AB1402" i="16"/>
  <c r="AA1402" i="16"/>
  <c r="Z1402" i="16"/>
  <c r="Y1402" i="16"/>
  <c r="X1402" i="16"/>
  <c r="AF1401" i="16"/>
  <c r="AE1401" i="16"/>
  <c r="AD1401" i="16"/>
  <c r="AC1401" i="16"/>
  <c r="AB1401" i="16"/>
  <c r="AA1401" i="16"/>
  <c r="Z1401" i="16"/>
  <c r="Y1401" i="16"/>
  <c r="X1401" i="16"/>
  <c r="AF1400" i="16"/>
  <c r="AE1400" i="16"/>
  <c r="AD1400" i="16"/>
  <c r="AC1400" i="16"/>
  <c r="AB1400" i="16"/>
  <c r="AA1400" i="16"/>
  <c r="Z1400" i="16"/>
  <c r="Y1400" i="16"/>
  <c r="X1400" i="16"/>
  <c r="AF1399" i="16"/>
  <c r="AE1399" i="16"/>
  <c r="AD1399" i="16"/>
  <c r="AC1399" i="16"/>
  <c r="AB1399" i="16"/>
  <c r="AA1399" i="16"/>
  <c r="Z1399" i="16"/>
  <c r="Y1399" i="16"/>
  <c r="X1399" i="16"/>
  <c r="AF1398" i="16"/>
  <c r="AE1398" i="16"/>
  <c r="AD1398" i="16"/>
  <c r="AC1398" i="16"/>
  <c r="AB1398" i="16"/>
  <c r="AA1398" i="16"/>
  <c r="Z1398" i="16"/>
  <c r="Y1398" i="16"/>
  <c r="X1398" i="16"/>
  <c r="AF1397" i="16"/>
  <c r="AE1397" i="16"/>
  <c r="AD1397" i="16"/>
  <c r="AC1397" i="16"/>
  <c r="AB1397" i="16"/>
  <c r="AA1397" i="16"/>
  <c r="Z1397" i="16"/>
  <c r="Y1397" i="16"/>
  <c r="X1397" i="16"/>
  <c r="AF1396" i="16"/>
  <c r="AE1396" i="16"/>
  <c r="AD1396" i="16"/>
  <c r="AC1396" i="16"/>
  <c r="AB1396" i="16"/>
  <c r="AA1396" i="16"/>
  <c r="Z1396" i="16"/>
  <c r="Y1396" i="16"/>
  <c r="X1396" i="16"/>
  <c r="AF1395" i="16"/>
  <c r="AE1395" i="16"/>
  <c r="AD1395" i="16"/>
  <c r="AC1395" i="16"/>
  <c r="AB1395" i="16"/>
  <c r="AA1395" i="16"/>
  <c r="Z1395" i="16"/>
  <c r="Y1395" i="16"/>
  <c r="X1395" i="16"/>
  <c r="AF1394" i="16"/>
  <c r="AE1394" i="16"/>
  <c r="AD1394" i="16"/>
  <c r="AC1394" i="16"/>
  <c r="AB1394" i="16"/>
  <c r="AA1394" i="16"/>
  <c r="Z1394" i="16"/>
  <c r="Y1394" i="16"/>
  <c r="X1394" i="16"/>
  <c r="AF1393" i="16"/>
  <c r="AE1393" i="16"/>
  <c r="AD1393" i="16"/>
  <c r="AC1393" i="16"/>
  <c r="AB1393" i="16"/>
  <c r="AA1393" i="16"/>
  <c r="Z1393" i="16"/>
  <c r="Y1393" i="16"/>
  <c r="X1393" i="16"/>
  <c r="AF1392" i="16"/>
  <c r="AE1392" i="16"/>
  <c r="AD1392" i="16"/>
  <c r="AC1392" i="16"/>
  <c r="AB1392" i="16"/>
  <c r="AA1392" i="16"/>
  <c r="Z1392" i="16"/>
  <c r="Y1392" i="16"/>
  <c r="X1392" i="16"/>
  <c r="AF1391" i="16"/>
  <c r="AE1391" i="16"/>
  <c r="AD1391" i="16"/>
  <c r="AC1391" i="16"/>
  <c r="AB1391" i="16"/>
  <c r="AA1391" i="16"/>
  <c r="Z1391" i="16"/>
  <c r="Y1391" i="16"/>
  <c r="X1391" i="16"/>
  <c r="AF1390" i="16"/>
  <c r="AE1390" i="16"/>
  <c r="AD1390" i="16"/>
  <c r="AC1390" i="16"/>
  <c r="AB1390" i="16"/>
  <c r="AA1390" i="16"/>
  <c r="Z1390" i="16"/>
  <c r="Y1390" i="16"/>
  <c r="X1390" i="16"/>
  <c r="AF1389" i="16"/>
  <c r="AE1389" i="16"/>
  <c r="AD1389" i="16"/>
  <c r="AC1389" i="16"/>
  <c r="AB1389" i="16"/>
  <c r="AA1389" i="16"/>
  <c r="Z1389" i="16"/>
  <c r="Y1389" i="16"/>
  <c r="X1389" i="16"/>
  <c r="AF1388" i="16"/>
  <c r="AE1388" i="16"/>
  <c r="AD1388" i="16"/>
  <c r="AC1388" i="16"/>
  <c r="AB1388" i="16"/>
  <c r="AA1388" i="16"/>
  <c r="Z1388" i="16"/>
  <c r="Y1388" i="16"/>
  <c r="X1388" i="16"/>
  <c r="AF1387" i="16"/>
  <c r="AE1387" i="16"/>
  <c r="AD1387" i="16"/>
  <c r="AC1387" i="16"/>
  <c r="AB1387" i="16"/>
  <c r="AA1387" i="16"/>
  <c r="Z1387" i="16"/>
  <c r="Y1387" i="16"/>
  <c r="X1387" i="16"/>
  <c r="AF1386" i="16"/>
  <c r="AE1386" i="16"/>
  <c r="AD1386" i="16"/>
  <c r="AC1386" i="16"/>
  <c r="AB1386" i="16"/>
  <c r="AA1386" i="16"/>
  <c r="Z1386" i="16"/>
  <c r="Y1386" i="16"/>
  <c r="X1386" i="16"/>
  <c r="AF1385" i="16"/>
  <c r="AE1385" i="16"/>
  <c r="AD1385" i="16"/>
  <c r="AC1385" i="16"/>
  <c r="AB1385" i="16"/>
  <c r="AA1385" i="16"/>
  <c r="Z1385" i="16"/>
  <c r="Y1385" i="16"/>
  <c r="X1385" i="16"/>
  <c r="AF1384" i="16"/>
  <c r="AE1384" i="16"/>
  <c r="AD1384" i="16"/>
  <c r="AC1384" i="16"/>
  <c r="AB1384" i="16"/>
  <c r="AA1384" i="16"/>
  <c r="Z1384" i="16"/>
  <c r="Y1384" i="16"/>
  <c r="X1384" i="16"/>
  <c r="AF1383" i="16"/>
  <c r="AE1383" i="16"/>
  <c r="AD1383" i="16"/>
  <c r="AC1383" i="16"/>
  <c r="AB1383" i="16"/>
  <c r="AA1383" i="16"/>
  <c r="Z1383" i="16"/>
  <c r="Y1383" i="16"/>
  <c r="X1383" i="16"/>
  <c r="AF1382" i="16"/>
  <c r="AE1382" i="16"/>
  <c r="AD1382" i="16"/>
  <c r="AC1382" i="16"/>
  <c r="AB1382" i="16"/>
  <c r="AA1382" i="16"/>
  <c r="Z1382" i="16"/>
  <c r="Y1382" i="16"/>
  <c r="X1382" i="16"/>
  <c r="AF1381" i="16"/>
  <c r="AE1381" i="16"/>
  <c r="AD1381" i="16"/>
  <c r="AC1381" i="16"/>
  <c r="AB1381" i="16"/>
  <c r="AA1381" i="16"/>
  <c r="Z1381" i="16"/>
  <c r="Y1381" i="16"/>
  <c r="X1381" i="16"/>
  <c r="AF1380" i="16"/>
  <c r="AE1380" i="16"/>
  <c r="AD1380" i="16"/>
  <c r="AC1380" i="16"/>
  <c r="AB1380" i="16"/>
  <c r="AA1380" i="16"/>
  <c r="Z1380" i="16"/>
  <c r="Y1380" i="16"/>
  <c r="X1380" i="16"/>
  <c r="AF1379" i="16"/>
  <c r="AE1379" i="16"/>
  <c r="AD1379" i="16"/>
  <c r="AC1379" i="16"/>
  <c r="AB1379" i="16"/>
  <c r="AA1379" i="16"/>
  <c r="Z1379" i="16"/>
  <c r="Y1379" i="16"/>
  <c r="X1379" i="16"/>
  <c r="AF1378" i="16"/>
  <c r="AE1378" i="16"/>
  <c r="AD1378" i="16"/>
  <c r="AC1378" i="16"/>
  <c r="AB1378" i="16"/>
  <c r="AA1378" i="16"/>
  <c r="Z1378" i="16"/>
  <c r="Y1378" i="16"/>
  <c r="X1378" i="16"/>
  <c r="AF1377" i="16"/>
  <c r="AE1377" i="16"/>
  <c r="AD1377" i="16"/>
  <c r="AC1377" i="16"/>
  <c r="AB1377" i="16"/>
  <c r="AA1377" i="16"/>
  <c r="Z1377" i="16"/>
  <c r="Y1377" i="16"/>
  <c r="X1377" i="16"/>
  <c r="AF1376" i="16"/>
  <c r="AE1376" i="16"/>
  <c r="AD1376" i="16"/>
  <c r="AC1376" i="16"/>
  <c r="AB1376" i="16"/>
  <c r="AA1376" i="16"/>
  <c r="Z1376" i="16"/>
  <c r="Y1376" i="16"/>
  <c r="X1376" i="16"/>
  <c r="AF1375" i="16"/>
  <c r="AE1375" i="16"/>
  <c r="AD1375" i="16"/>
  <c r="AC1375" i="16"/>
  <c r="AB1375" i="16"/>
  <c r="AA1375" i="16"/>
  <c r="Z1375" i="16"/>
  <c r="Y1375" i="16"/>
  <c r="X1375" i="16"/>
  <c r="AF1374" i="16"/>
  <c r="AE1374" i="16"/>
  <c r="AD1374" i="16"/>
  <c r="AC1374" i="16"/>
  <c r="AB1374" i="16"/>
  <c r="AA1374" i="16"/>
  <c r="Z1374" i="16"/>
  <c r="Y1374" i="16"/>
  <c r="X1374" i="16"/>
  <c r="AF1373" i="16"/>
  <c r="AE1373" i="16"/>
  <c r="AD1373" i="16"/>
  <c r="AC1373" i="16"/>
  <c r="AB1373" i="16"/>
  <c r="AA1373" i="16"/>
  <c r="Z1373" i="16"/>
  <c r="Y1373" i="16"/>
  <c r="X1373" i="16"/>
  <c r="AF1372" i="16"/>
  <c r="AE1372" i="16"/>
  <c r="AD1372" i="16"/>
  <c r="AC1372" i="16"/>
  <c r="AB1372" i="16"/>
  <c r="AA1372" i="16"/>
  <c r="Z1372" i="16"/>
  <c r="Y1372" i="16"/>
  <c r="X1372" i="16"/>
  <c r="AF1371" i="16"/>
  <c r="AE1371" i="16"/>
  <c r="AD1371" i="16"/>
  <c r="AC1371" i="16"/>
  <c r="AB1371" i="16"/>
  <c r="AA1371" i="16"/>
  <c r="Z1371" i="16"/>
  <c r="Y1371" i="16"/>
  <c r="X1371" i="16"/>
  <c r="AF1370" i="16"/>
  <c r="AE1370" i="16"/>
  <c r="AD1370" i="16"/>
  <c r="AC1370" i="16"/>
  <c r="AB1370" i="16"/>
  <c r="AA1370" i="16"/>
  <c r="Z1370" i="16"/>
  <c r="Y1370" i="16"/>
  <c r="X1370" i="16"/>
  <c r="AF1369" i="16"/>
  <c r="AE1369" i="16"/>
  <c r="AD1369" i="16"/>
  <c r="AC1369" i="16"/>
  <c r="AB1369" i="16"/>
  <c r="AA1369" i="16"/>
  <c r="Z1369" i="16"/>
  <c r="Y1369" i="16"/>
  <c r="X1369" i="16"/>
  <c r="AF1368" i="16"/>
  <c r="AE1368" i="16"/>
  <c r="AD1368" i="16"/>
  <c r="AC1368" i="16"/>
  <c r="AB1368" i="16"/>
  <c r="AA1368" i="16"/>
  <c r="Z1368" i="16"/>
  <c r="Y1368" i="16"/>
  <c r="X1368" i="16"/>
  <c r="AF1367" i="16"/>
  <c r="AE1367" i="16"/>
  <c r="AD1367" i="16"/>
  <c r="AC1367" i="16"/>
  <c r="AB1367" i="16"/>
  <c r="AA1367" i="16"/>
  <c r="Z1367" i="16"/>
  <c r="Y1367" i="16"/>
  <c r="X1367" i="16"/>
  <c r="AF1366" i="16"/>
  <c r="AE1366" i="16"/>
  <c r="AD1366" i="16"/>
  <c r="AC1366" i="16"/>
  <c r="AB1366" i="16"/>
  <c r="AA1366" i="16"/>
  <c r="Z1366" i="16"/>
  <c r="Y1366" i="16"/>
  <c r="X1366" i="16"/>
  <c r="AF1365" i="16"/>
  <c r="AE1365" i="16"/>
  <c r="AD1365" i="16"/>
  <c r="AC1365" i="16"/>
  <c r="AB1365" i="16"/>
  <c r="AA1365" i="16"/>
  <c r="Z1365" i="16"/>
  <c r="Y1365" i="16"/>
  <c r="X1365" i="16"/>
  <c r="AF1364" i="16"/>
  <c r="AE1364" i="16"/>
  <c r="AD1364" i="16"/>
  <c r="AC1364" i="16"/>
  <c r="AB1364" i="16"/>
  <c r="AA1364" i="16"/>
  <c r="Z1364" i="16"/>
  <c r="Y1364" i="16"/>
  <c r="X1364" i="16"/>
  <c r="AF1363" i="16"/>
  <c r="AE1363" i="16"/>
  <c r="AD1363" i="16"/>
  <c r="AC1363" i="16"/>
  <c r="AB1363" i="16"/>
  <c r="AA1363" i="16"/>
  <c r="Z1363" i="16"/>
  <c r="Y1363" i="16"/>
  <c r="X1363" i="16"/>
  <c r="AF1362" i="16"/>
  <c r="AE1362" i="16"/>
  <c r="AD1362" i="16"/>
  <c r="AC1362" i="16"/>
  <c r="AB1362" i="16"/>
  <c r="AA1362" i="16"/>
  <c r="Z1362" i="16"/>
  <c r="Y1362" i="16"/>
  <c r="X1362" i="16"/>
  <c r="AF1361" i="16"/>
  <c r="AE1361" i="16"/>
  <c r="AD1361" i="16"/>
  <c r="AC1361" i="16"/>
  <c r="AB1361" i="16"/>
  <c r="AA1361" i="16"/>
  <c r="Z1361" i="16"/>
  <c r="Y1361" i="16"/>
  <c r="X1361" i="16"/>
  <c r="AF1360" i="16"/>
  <c r="AE1360" i="16"/>
  <c r="AD1360" i="16"/>
  <c r="AC1360" i="16"/>
  <c r="AB1360" i="16"/>
  <c r="AA1360" i="16"/>
  <c r="Z1360" i="16"/>
  <c r="Y1360" i="16"/>
  <c r="X1360" i="16"/>
  <c r="AF1359" i="16"/>
  <c r="AE1359" i="16"/>
  <c r="AD1359" i="16"/>
  <c r="AC1359" i="16"/>
  <c r="AB1359" i="16"/>
  <c r="AA1359" i="16"/>
  <c r="Z1359" i="16"/>
  <c r="Y1359" i="16"/>
  <c r="X1359" i="16"/>
  <c r="AF1358" i="16"/>
  <c r="AE1358" i="16"/>
  <c r="AD1358" i="16"/>
  <c r="AC1358" i="16"/>
  <c r="AB1358" i="16"/>
  <c r="AA1358" i="16"/>
  <c r="Z1358" i="16"/>
  <c r="Y1358" i="16"/>
  <c r="X1358" i="16"/>
  <c r="AF1357" i="16"/>
  <c r="AE1357" i="16"/>
  <c r="AD1357" i="16"/>
  <c r="AC1357" i="16"/>
  <c r="AB1357" i="16"/>
  <c r="AA1357" i="16"/>
  <c r="Z1357" i="16"/>
  <c r="Y1357" i="16"/>
  <c r="X1357" i="16"/>
  <c r="AF1356" i="16"/>
  <c r="AE1356" i="16"/>
  <c r="AD1356" i="16"/>
  <c r="AC1356" i="16"/>
  <c r="AB1356" i="16"/>
  <c r="AA1356" i="16"/>
  <c r="Z1356" i="16"/>
  <c r="Y1356" i="16"/>
  <c r="X1356" i="16"/>
  <c r="AF1355" i="16"/>
  <c r="AE1355" i="16"/>
  <c r="AD1355" i="16"/>
  <c r="AC1355" i="16"/>
  <c r="AB1355" i="16"/>
  <c r="AA1355" i="16"/>
  <c r="Z1355" i="16"/>
  <c r="Y1355" i="16"/>
  <c r="X1355" i="16"/>
  <c r="AF1354" i="16"/>
  <c r="AE1354" i="16"/>
  <c r="AD1354" i="16"/>
  <c r="AC1354" i="16"/>
  <c r="AB1354" i="16"/>
  <c r="AA1354" i="16"/>
  <c r="Z1354" i="16"/>
  <c r="Y1354" i="16"/>
  <c r="X1354" i="16"/>
  <c r="AF1353" i="16"/>
  <c r="AE1353" i="16"/>
  <c r="AD1353" i="16"/>
  <c r="AC1353" i="16"/>
  <c r="AB1353" i="16"/>
  <c r="AA1353" i="16"/>
  <c r="Z1353" i="16"/>
  <c r="Y1353" i="16"/>
  <c r="X1353" i="16"/>
  <c r="AF1352" i="16"/>
  <c r="AE1352" i="16"/>
  <c r="AD1352" i="16"/>
  <c r="AC1352" i="16"/>
  <c r="AB1352" i="16"/>
  <c r="AA1352" i="16"/>
  <c r="Z1352" i="16"/>
  <c r="Y1352" i="16"/>
  <c r="X1352" i="16"/>
  <c r="AF1351" i="16"/>
  <c r="AE1351" i="16"/>
  <c r="AD1351" i="16"/>
  <c r="AC1351" i="16"/>
  <c r="AB1351" i="16"/>
  <c r="AA1351" i="16"/>
  <c r="Z1351" i="16"/>
  <c r="Y1351" i="16"/>
  <c r="X1351" i="16"/>
  <c r="AF1350" i="16"/>
  <c r="AE1350" i="16"/>
  <c r="AD1350" i="16"/>
  <c r="AC1350" i="16"/>
  <c r="AB1350" i="16"/>
  <c r="AA1350" i="16"/>
  <c r="Z1350" i="16"/>
  <c r="Y1350" i="16"/>
  <c r="X1350" i="16"/>
  <c r="AF1349" i="16"/>
  <c r="AE1349" i="16"/>
  <c r="AD1349" i="16"/>
  <c r="AC1349" i="16"/>
  <c r="AB1349" i="16"/>
  <c r="AA1349" i="16"/>
  <c r="Z1349" i="16"/>
  <c r="Y1349" i="16"/>
  <c r="X1349" i="16"/>
  <c r="AF1348" i="16"/>
  <c r="AE1348" i="16"/>
  <c r="AD1348" i="16"/>
  <c r="AC1348" i="16"/>
  <c r="AB1348" i="16"/>
  <c r="AA1348" i="16"/>
  <c r="Z1348" i="16"/>
  <c r="Y1348" i="16"/>
  <c r="X1348" i="16"/>
  <c r="AF1347" i="16"/>
  <c r="AE1347" i="16"/>
  <c r="AD1347" i="16"/>
  <c r="AC1347" i="16"/>
  <c r="AB1347" i="16"/>
  <c r="AA1347" i="16"/>
  <c r="Z1347" i="16"/>
  <c r="Y1347" i="16"/>
  <c r="X1347" i="16"/>
  <c r="AF1346" i="16"/>
  <c r="AE1346" i="16"/>
  <c r="AD1346" i="16"/>
  <c r="AC1346" i="16"/>
  <c r="AB1346" i="16"/>
  <c r="AA1346" i="16"/>
  <c r="Z1346" i="16"/>
  <c r="Y1346" i="16"/>
  <c r="X1346" i="16"/>
  <c r="AF1345" i="16"/>
  <c r="AE1345" i="16"/>
  <c r="AD1345" i="16"/>
  <c r="AC1345" i="16"/>
  <c r="AB1345" i="16"/>
  <c r="AA1345" i="16"/>
  <c r="Z1345" i="16"/>
  <c r="Y1345" i="16"/>
  <c r="X1345" i="16"/>
  <c r="AF1344" i="16"/>
  <c r="AE1344" i="16"/>
  <c r="AD1344" i="16"/>
  <c r="AC1344" i="16"/>
  <c r="AB1344" i="16"/>
  <c r="AA1344" i="16"/>
  <c r="Z1344" i="16"/>
  <c r="Y1344" i="16"/>
  <c r="X1344" i="16"/>
  <c r="AF1343" i="16"/>
  <c r="AE1343" i="16"/>
  <c r="AD1343" i="16"/>
  <c r="AC1343" i="16"/>
  <c r="AB1343" i="16"/>
  <c r="AA1343" i="16"/>
  <c r="Z1343" i="16"/>
  <c r="Y1343" i="16"/>
  <c r="X1343" i="16"/>
  <c r="AF1342" i="16"/>
  <c r="AE1342" i="16"/>
  <c r="AD1342" i="16"/>
  <c r="AC1342" i="16"/>
  <c r="AB1342" i="16"/>
  <c r="AA1342" i="16"/>
  <c r="Z1342" i="16"/>
  <c r="Y1342" i="16"/>
  <c r="X1342" i="16"/>
  <c r="AF1341" i="16"/>
  <c r="AE1341" i="16"/>
  <c r="AD1341" i="16"/>
  <c r="AC1341" i="16"/>
  <c r="AB1341" i="16"/>
  <c r="AA1341" i="16"/>
  <c r="Z1341" i="16"/>
  <c r="Y1341" i="16"/>
  <c r="X1341" i="16"/>
  <c r="AF1340" i="16"/>
  <c r="AE1340" i="16"/>
  <c r="AD1340" i="16"/>
  <c r="AC1340" i="16"/>
  <c r="AB1340" i="16"/>
  <c r="AA1340" i="16"/>
  <c r="Z1340" i="16"/>
  <c r="Y1340" i="16"/>
  <c r="X1340" i="16"/>
  <c r="AF1339" i="16"/>
  <c r="AE1339" i="16"/>
  <c r="AD1339" i="16"/>
  <c r="AC1339" i="16"/>
  <c r="AB1339" i="16"/>
  <c r="AA1339" i="16"/>
  <c r="Z1339" i="16"/>
  <c r="Y1339" i="16"/>
  <c r="X1339" i="16"/>
  <c r="AF1338" i="16"/>
  <c r="AE1338" i="16"/>
  <c r="AD1338" i="16"/>
  <c r="AC1338" i="16"/>
  <c r="AB1338" i="16"/>
  <c r="AA1338" i="16"/>
  <c r="Z1338" i="16"/>
  <c r="Y1338" i="16"/>
  <c r="X1338" i="16"/>
  <c r="AF1337" i="16"/>
  <c r="AE1337" i="16"/>
  <c r="AD1337" i="16"/>
  <c r="AC1337" i="16"/>
  <c r="AB1337" i="16"/>
  <c r="AA1337" i="16"/>
  <c r="Z1337" i="16"/>
  <c r="Y1337" i="16"/>
  <c r="X1337" i="16"/>
  <c r="AF1336" i="16"/>
  <c r="AE1336" i="16"/>
  <c r="AD1336" i="16"/>
  <c r="AC1336" i="16"/>
  <c r="AB1336" i="16"/>
  <c r="AA1336" i="16"/>
  <c r="Z1336" i="16"/>
  <c r="Y1336" i="16"/>
  <c r="X1336" i="16"/>
  <c r="AF1335" i="16"/>
  <c r="AE1335" i="16"/>
  <c r="AD1335" i="16"/>
  <c r="AC1335" i="16"/>
  <c r="AB1335" i="16"/>
  <c r="AA1335" i="16"/>
  <c r="Z1335" i="16"/>
  <c r="Y1335" i="16"/>
  <c r="X1335" i="16"/>
  <c r="AF1334" i="16"/>
  <c r="AE1334" i="16"/>
  <c r="AD1334" i="16"/>
  <c r="AC1334" i="16"/>
  <c r="AB1334" i="16"/>
  <c r="AA1334" i="16"/>
  <c r="Z1334" i="16"/>
  <c r="Y1334" i="16"/>
  <c r="X1334" i="16"/>
  <c r="AF1333" i="16"/>
  <c r="AE1333" i="16"/>
  <c r="AD1333" i="16"/>
  <c r="AC1333" i="16"/>
  <c r="AB1333" i="16"/>
  <c r="AA1333" i="16"/>
  <c r="Z1333" i="16"/>
  <c r="Y1333" i="16"/>
  <c r="X1333" i="16"/>
  <c r="AF1332" i="16"/>
  <c r="AE1332" i="16"/>
  <c r="AD1332" i="16"/>
  <c r="AC1332" i="16"/>
  <c r="AB1332" i="16"/>
  <c r="AA1332" i="16"/>
  <c r="Z1332" i="16"/>
  <c r="Y1332" i="16"/>
  <c r="X1332" i="16"/>
  <c r="AF1331" i="16"/>
  <c r="AE1331" i="16"/>
  <c r="AD1331" i="16"/>
  <c r="AC1331" i="16"/>
  <c r="AB1331" i="16"/>
  <c r="AA1331" i="16"/>
  <c r="Z1331" i="16"/>
  <c r="Y1331" i="16"/>
  <c r="X1331" i="16"/>
  <c r="AF1330" i="16"/>
  <c r="AE1330" i="16"/>
  <c r="AD1330" i="16"/>
  <c r="AC1330" i="16"/>
  <c r="AB1330" i="16"/>
  <c r="AA1330" i="16"/>
  <c r="Z1330" i="16"/>
  <c r="Y1330" i="16"/>
  <c r="X1330" i="16"/>
  <c r="AF1329" i="16"/>
  <c r="AE1329" i="16"/>
  <c r="AD1329" i="16"/>
  <c r="AC1329" i="16"/>
  <c r="AB1329" i="16"/>
  <c r="AA1329" i="16"/>
  <c r="Z1329" i="16"/>
  <c r="Y1329" i="16"/>
  <c r="X1329" i="16"/>
  <c r="AF1328" i="16"/>
  <c r="AE1328" i="16"/>
  <c r="AD1328" i="16"/>
  <c r="AC1328" i="16"/>
  <c r="AB1328" i="16"/>
  <c r="AA1328" i="16"/>
  <c r="Z1328" i="16"/>
  <c r="Y1328" i="16"/>
  <c r="X1328" i="16"/>
  <c r="AF1327" i="16"/>
  <c r="AE1327" i="16"/>
  <c r="AD1327" i="16"/>
  <c r="AC1327" i="16"/>
  <c r="AB1327" i="16"/>
  <c r="AA1327" i="16"/>
  <c r="Z1327" i="16"/>
  <c r="Y1327" i="16"/>
  <c r="X1327" i="16"/>
  <c r="AF1326" i="16"/>
  <c r="AE1326" i="16"/>
  <c r="AD1326" i="16"/>
  <c r="AC1326" i="16"/>
  <c r="AB1326" i="16"/>
  <c r="AA1326" i="16"/>
  <c r="Z1326" i="16"/>
  <c r="Y1326" i="16"/>
  <c r="X1326" i="16"/>
  <c r="AF1325" i="16"/>
  <c r="AE1325" i="16"/>
  <c r="AD1325" i="16"/>
  <c r="AC1325" i="16"/>
  <c r="AB1325" i="16"/>
  <c r="AA1325" i="16"/>
  <c r="Z1325" i="16"/>
  <c r="Y1325" i="16"/>
  <c r="X1325" i="16"/>
  <c r="AF1324" i="16"/>
  <c r="AE1324" i="16"/>
  <c r="AD1324" i="16"/>
  <c r="AC1324" i="16"/>
  <c r="AB1324" i="16"/>
  <c r="AA1324" i="16"/>
  <c r="Z1324" i="16"/>
  <c r="Y1324" i="16"/>
  <c r="X1324" i="16"/>
  <c r="AF1323" i="16"/>
  <c r="AE1323" i="16"/>
  <c r="AD1323" i="16"/>
  <c r="AC1323" i="16"/>
  <c r="AB1323" i="16"/>
  <c r="AA1323" i="16"/>
  <c r="Z1323" i="16"/>
  <c r="Y1323" i="16"/>
  <c r="X1323" i="16"/>
  <c r="AF1322" i="16"/>
  <c r="AE1322" i="16"/>
  <c r="AD1322" i="16"/>
  <c r="AC1322" i="16"/>
  <c r="AB1322" i="16"/>
  <c r="AA1322" i="16"/>
  <c r="Z1322" i="16"/>
  <c r="Y1322" i="16"/>
  <c r="X1322" i="16"/>
  <c r="AF1321" i="16"/>
  <c r="AE1321" i="16"/>
  <c r="AD1321" i="16"/>
  <c r="AC1321" i="16"/>
  <c r="AB1321" i="16"/>
  <c r="AA1321" i="16"/>
  <c r="Z1321" i="16"/>
  <c r="Y1321" i="16"/>
  <c r="X1321" i="16"/>
  <c r="AF1320" i="16"/>
  <c r="AE1320" i="16"/>
  <c r="AD1320" i="16"/>
  <c r="AC1320" i="16"/>
  <c r="AB1320" i="16"/>
  <c r="AA1320" i="16"/>
  <c r="Z1320" i="16"/>
  <c r="Y1320" i="16"/>
  <c r="X1320" i="16"/>
  <c r="AF1319" i="16"/>
  <c r="AE1319" i="16"/>
  <c r="AD1319" i="16"/>
  <c r="AC1319" i="16"/>
  <c r="AB1319" i="16"/>
  <c r="AA1319" i="16"/>
  <c r="Z1319" i="16"/>
  <c r="Y1319" i="16"/>
  <c r="X1319" i="16"/>
  <c r="AF1318" i="16"/>
  <c r="AE1318" i="16"/>
  <c r="AD1318" i="16"/>
  <c r="AC1318" i="16"/>
  <c r="AB1318" i="16"/>
  <c r="AA1318" i="16"/>
  <c r="Z1318" i="16"/>
  <c r="Y1318" i="16"/>
  <c r="X1318" i="16"/>
  <c r="AF1317" i="16"/>
  <c r="AE1317" i="16"/>
  <c r="AD1317" i="16"/>
  <c r="AC1317" i="16"/>
  <c r="AB1317" i="16"/>
  <c r="AA1317" i="16"/>
  <c r="Z1317" i="16"/>
  <c r="Y1317" i="16"/>
  <c r="X1317" i="16"/>
  <c r="AF1316" i="16"/>
  <c r="AE1316" i="16"/>
  <c r="AD1316" i="16"/>
  <c r="AC1316" i="16"/>
  <c r="AB1316" i="16"/>
  <c r="AA1316" i="16"/>
  <c r="Z1316" i="16"/>
  <c r="Y1316" i="16"/>
  <c r="X1316" i="16"/>
  <c r="AF1315" i="16"/>
  <c r="AE1315" i="16"/>
  <c r="AD1315" i="16"/>
  <c r="AC1315" i="16"/>
  <c r="AB1315" i="16"/>
  <c r="AA1315" i="16"/>
  <c r="Z1315" i="16"/>
  <c r="Y1315" i="16"/>
  <c r="X1315" i="16"/>
  <c r="AF1314" i="16"/>
  <c r="AE1314" i="16"/>
  <c r="AD1314" i="16"/>
  <c r="AC1314" i="16"/>
  <c r="AB1314" i="16"/>
  <c r="AA1314" i="16"/>
  <c r="Z1314" i="16"/>
  <c r="Y1314" i="16"/>
  <c r="X1314" i="16"/>
  <c r="AF1313" i="16"/>
  <c r="AE1313" i="16"/>
  <c r="AD1313" i="16"/>
  <c r="AC1313" i="16"/>
  <c r="AB1313" i="16"/>
  <c r="AA1313" i="16"/>
  <c r="Z1313" i="16"/>
  <c r="Y1313" i="16"/>
  <c r="X1313" i="16"/>
  <c r="AF1312" i="16"/>
  <c r="AE1312" i="16"/>
  <c r="AD1312" i="16"/>
  <c r="AC1312" i="16"/>
  <c r="AB1312" i="16"/>
  <c r="AA1312" i="16"/>
  <c r="Z1312" i="16"/>
  <c r="Y1312" i="16"/>
  <c r="X1312" i="16"/>
  <c r="AF1311" i="16"/>
  <c r="AE1311" i="16"/>
  <c r="AD1311" i="16"/>
  <c r="AC1311" i="16"/>
  <c r="AB1311" i="16"/>
  <c r="AA1311" i="16"/>
  <c r="Z1311" i="16"/>
  <c r="Y1311" i="16"/>
  <c r="X1311" i="16"/>
  <c r="AF1310" i="16"/>
  <c r="AE1310" i="16"/>
  <c r="AD1310" i="16"/>
  <c r="AC1310" i="16"/>
  <c r="AB1310" i="16"/>
  <c r="AA1310" i="16"/>
  <c r="Z1310" i="16"/>
  <c r="Y1310" i="16"/>
  <c r="X1310" i="16"/>
  <c r="AF1309" i="16"/>
  <c r="AE1309" i="16"/>
  <c r="AD1309" i="16"/>
  <c r="AC1309" i="16"/>
  <c r="AB1309" i="16"/>
  <c r="AA1309" i="16"/>
  <c r="Z1309" i="16"/>
  <c r="Y1309" i="16"/>
  <c r="X1309" i="16"/>
  <c r="AF1308" i="16"/>
  <c r="AE1308" i="16"/>
  <c r="AD1308" i="16"/>
  <c r="AC1308" i="16"/>
  <c r="AB1308" i="16"/>
  <c r="AA1308" i="16"/>
  <c r="Z1308" i="16"/>
  <c r="Y1308" i="16"/>
  <c r="X1308" i="16"/>
  <c r="AF1307" i="16"/>
  <c r="AE1307" i="16"/>
  <c r="AD1307" i="16"/>
  <c r="AC1307" i="16"/>
  <c r="AB1307" i="16"/>
  <c r="AA1307" i="16"/>
  <c r="Z1307" i="16"/>
  <c r="Y1307" i="16"/>
  <c r="X1307" i="16"/>
  <c r="AF1306" i="16"/>
  <c r="AE1306" i="16"/>
  <c r="AD1306" i="16"/>
  <c r="AC1306" i="16"/>
  <c r="AB1306" i="16"/>
  <c r="AA1306" i="16"/>
  <c r="Z1306" i="16"/>
  <c r="Y1306" i="16"/>
  <c r="X1306" i="16"/>
  <c r="AF1305" i="16"/>
  <c r="AE1305" i="16"/>
  <c r="AD1305" i="16"/>
  <c r="AC1305" i="16"/>
  <c r="AB1305" i="16"/>
  <c r="AA1305" i="16"/>
  <c r="Z1305" i="16"/>
  <c r="Y1305" i="16"/>
  <c r="X1305" i="16"/>
  <c r="AF1304" i="16"/>
  <c r="AE1304" i="16"/>
  <c r="AD1304" i="16"/>
  <c r="AC1304" i="16"/>
  <c r="AB1304" i="16"/>
  <c r="AA1304" i="16"/>
  <c r="Z1304" i="16"/>
  <c r="Y1304" i="16"/>
  <c r="X1304" i="16"/>
  <c r="AF1303" i="16"/>
  <c r="AE1303" i="16"/>
  <c r="AD1303" i="16"/>
  <c r="AC1303" i="16"/>
  <c r="AB1303" i="16"/>
  <c r="AA1303" i="16"/>
  <c r="Z1303" i="16"/>
  <c r="Y1303" i="16"/>
  <c r="X1303" i="16"/>
  <c r="AF1302" i="16"/>
  <c r="AE1302" i="16"/>
  <c r="AD1302" i="16"/>
  <c r="AC1302" i="16"/>
  <c r="AB1302" i="16"/>
  <c r="AA1302" i="16"/>
  <c r="Z1302" i="16"/>
  <c r="Y1302" i="16"/>
  <c r="X1302" i="16"/>
  <c r="AF1301" i="16"/>
  <c r="AE1301" i="16"/>
  <c r="AD1301" i="16"/>
  <c r="AC1301" i="16"/>
  <c r="AB1301" i="16"/>
  <c r="AA1301" i="16"/>
  <c r="Z1301" i="16"/>
  <c r="Y1301" i="16"/>
  <c r="X1301" i="16"/>
  <c r="AF1300" i="16"/>
  <c r="AE1300" i="16"/>
  <c r="AD1300" i="16"/>
  <c r="AC1300" i="16"/>
  <c r="AB1300" i="16"/>
  <c r="AA1300" i="16"/>
  <c r="Z1300" i="16"/>
  <c r="Y1300" i="16"/>
  <c r="X1300" i="16"/>
  <c r="AF1299" i="16"/>
  <c r="AE1299" i="16"/>
  <c r="AD1299" i="16"/>
  <c r="AC1299" i="16"/>
  <c r="AB1299" i="16"/>
  <c r="AA1299" i="16"/>
  <c r="Z1299" i="16"/>
  <c r="Y1299" i="16"/>
  <c r="X1299" i="16"/>
  <c r="AF1298" i="16"/>
  <c r="AE1298" i="16"/>
  <c r="AD1298" i="16"/>
  <c r="AC1298" i="16"/>
  <c r="AB1298" i="16"/>
  <c r="AA1298" i="16"/>
  <c r="Z1298" i="16"/>
  <c r="Y1298" i="16"/>
  <c r="X1298" i="16"/>
  <c r="AF1297" i="16"/>
  <c r="AE1297" i="16"/>
  <c r="AD1297" i="16"/>
  <c r="AC1297" i="16"/>
  <c r="AB1297" i="16"/>
  <c r="AA1297" i="16"/>
  <c r="Z1297" i="16"/>
  <c r="Y1297" i="16"/>
  <c r="X1297" i="16"/>
  <c r="AF1296" i="16"/>
  <c r="AE1296" i="16"/>
  <c r="AD1296" i="16"/>
  <c r="AC1296" i="16"/>
  <c r="AB1296" i="16"/>
  <c r="AA1296" i="16"/>
  <c r="Z1296" i="16"/>
  <c r="Y1296" i="16"/>
  <c r="X1296" i="16"/>
  <c r="AF1295" i="16"/>
  <c r="AE1295" i="16"/>
  <c r="AD1295" i="16"/>
  <c r="AC1295" i="16"/>
  <c r="AB1295" i="16"/>
  <c r="AA1295" i="16"/>
  <c r="Z1295" i="16"/>
  <c r="Y1295" i="16"/>
  <c r="X1295" i="16"/>
  <c r="AF1294" i="16"/>
  <c r="AE1294" i="16"/>
  <c r="AD1294" i="16"/>
  <c r="AC1294" i="16"/>
  <c r="AB1294" i="16"/>
  <c r="AA1294" i="16"/>
  <c r="Z1294" i="16"/>
  <c r="Y1294" i="16"/>
  <c r="X1294" i="16"/>
  <c r="AF1293" i="16"/>
  <c r="AE1293" i="16"/>
  <c r="AD1293" i="16"/>
  <c r="AC1293" i="16"/>
  <c r="AB1293" i="16"/>
  <c r="AA1293" i="16"/>
  <c r="Z1293" i="16"/>
  <c r="Y1293" i="16"/>
  <c r="X1293" i="16"/>
  <c r="AF1292" i="16"/>
  <c r="AE1292" i="16"/>
  <c r="AD1292" i="16"/>
  <c r="AC1292" i="16"/>
  <c r="AB1292" i="16"/>
  <c r="AA1292" i="16"/>
  <c r="Z1292" i="16"/>
  <c r="Y1292" i="16"/>
  <c r="X1292" i="16"/>
  <c r="AF1291" i="16"/>
  <c r="AE1291" i="16"/>
  <c r="AD1291" i="16"/>
  <c r="AC1291" i="16"/>
  <c r="AB1291" i="16"/>
  <c r="AA1291" i="16"/>
  <c r="Z1291" i="16"/>
  <c r="Y1291" i="16"/>
  <c r="X1291" i="16"/>
  <c r="AF1290" i="16"/>
  <c r="AE1290" i="16"/>
  <c r="AD1290" i="16"/>
  <c r="AC1290" i="16"/>
  <c r="AB1290" i="16"/>
  <c r="AA1290" i="16"/>
  <c r="Z1290" i="16"/>
  <c r="Y1290" i="16"/>
  <c r="X1290" i="16"/>
  <c r="AF1289" i="16"/>
  <c r="AE1289" i="16"/>
  <c r="AD1289" i="16"/>
  <c r="AC1289" i="16"/>
  <c r="AB1289" i="16"/>
  <c r="AA1289" i="16"/>
  <c r="Z1289" i="16"/>
  <c r="Y1289" i="16"/>
  <c r="X1289" i="16"/>
  <c r="AF1288" i="16"/>
  <c r="AE1288" i="16"/>
  <c r="AD1288" i="16"/>
  <c r="AC1288" i="16"/>
  <c r="AB1288" i="16"/>
  <c r="AA1288" i="16"/>
  <c r="Z1288" i="16"/>
  <c r="Y1288" i="16"/>
  <c r="X1288" i="16"/>
  <c r="AF1287" i="16"/>
  <c r="AE1287" i="16"/>
  <c r="AD1287" i="16"/>
  <c r="AC1287" i="16"/>
  <c r="AB1287" i="16"/>
  <c r="AA1287" i="16"/>
  <c r="Z1287" i="16"/>
  <c r="Y1287" i="16"/>
  <c r="X1287" i="16"/>
  <c r="AF1286" i="16"/>
  <c r="AE1286" i="16"/>
  <c r="AD1286" i="16"/>
  <c r="AC1286" i="16"/>
  <c r="AB1286" i="16"/>
  <c r="AA1286" i="16"/>
  <c r="Z1286" i="16"/>
  <c r="Y1286" i="16"/>
  <c r="X1286" i="16"/>
  <c r="AF1285" i="16"/>
  <c r="AE1285" i="16"/>
  <c r="AD1285" i="16"/>
  <c r="AC1285" i="16"/>
  <c r="AB1285" i="16"/>
  <c r="AA1285" i="16"/>
  <c r="Z1285" i="16"/>
  <c r="Y1285" i="16"/>
  <c r="X1285" i="16"/>
  <c r="AF1284" i="16"/>
  <c r="AE1284" i="16"/>
  <c r="AD1284" i="16"/>
  <c r="AC1284" i="16"/>
  <c r="AB1284" i="16"/>
  <c r="AA1284" i="16"/>
  <c r="Z1284" i="16"/>
  <c r="Y1284" i="16"/>
  <c r="X1284" i="16"/>
  <c r="AF1283" i="16"/>
  <c r="AE1283" i="16"/>
  <c r="AD1283" i="16"/>
  <c r="AC1283" i="16"/>
  <c r="AB1283" i="16"/>
  <c r="AA1283" i="16"/>
  <c r="Z1283" i="16"/>
  <c r="Y1283" i="16"/>
  <c r="X1283" i="16"/>
  <c r="AF1282" i="16"/>
  <c r="AE1282" i="16"/>
  <c r="AD1282" i="16"/>
  <c r="AC1282" i="16"/>
  <c r="AB1282" i="16"/>
  <c r="AA1282" i="16"/>
  <c r="Z1282" i="16"/>
  <c r="Y1282" i="16"/>
  <c r="X1282" i="16"/>
  <c r="AF1281" i="16"/>
  <c r="AE1281" i="16"/>
  <c r="AD1281" i="16"/>
  <c r="AC1281" i="16"/>
  <c r="AB1281" i="16"/>
  <c r="AA1281" i="16"/>
  <c r="Z1281" i="16"/>
  <c r="Y1281" i="16"/>
  <c r="X1281" i="16"/>
  <c r="AF1280" i="16"/>
  <c r="AE1280" i="16"/>
  <c r="AD1280" i="16"/>
  <c r="AC1280" i="16"/>
  <c r="AB1280" i="16"/>
  <c r="AA1280" i="16"/>
  <c r="Z1280" i="16"/>
  <c r="Y1280" i="16"/>
  <c r="X1280" i="16"/>
  <c r="AF1279" i="16"/>
  <c r="AE1279" i="16"/>
  <c r="AD1279" i="16"/>
  <c r="AC1279" i="16"/>
  <c r="AB1279" i="16"/>
  <c r="AA1279" i="16"/>
  <c r="Z1279" i="16"/>
  <c r="Y1279" i="16"/>
  <c r="X1279" i="16"/>
  <c r="AF1278" i="16"/>
  <c r="AE1278" i="16"/>
  <c r="AD1278" i="16"/>
  <c r="AC1278" i="16"/>
  <c r="AB1278" i="16"/>
  <c r="AA1278" i="16"/>
  <c r="Z1278" i="16"/>
  <c r="Y1278" i="16"/>
  <c r="X1278" i="16"/>
  <c r="AF1277" i="16"/>
  <c r="AE1277" i="16"/>
  <c r="AD1277" i="16"/>
  <c r="AC1277" i="16"/>
  <c r="AB1277" i="16"/>
  <c r="AA1277" i="16"/>
  <c r="Z1277" i="16"/>
  <c r="Y1277" i="16"/>
  <c r="X1277" i="16"/>
  <c r="AF1276" i="16"/>
  <c r="AE1276" i="16"/>
  <c r="AD1276" i="16"/>
  <c r="AC1276" i="16"/>
  <c r="AB1276" i="16"/>
  <c r="AA1276" i="16"/>
  <c r="Z1276" i="16"/>
  <c r="Y1276" i="16"/>
  <c r="X1276" i="16"/>
  <c r="AF1275" i="16"/>
  <c r="AE1275" i="16"/>
  <c r="AD1275" i="16"/>
  <c r="AC1275" i="16"/>
  <c r="AB1275" i="16"/>
  <c r="AA1275" i="16"/>
  <c r="Z1275" i="16"/>
  <c r="Y1275" i="16"/>
  <c r="X1275" i="16"/>
  <c r="AF1274" i="16"/>
  <c r="AE1274" i="16"/>
  <c r="AD1274" i="16"/>
  <c r="AC1274" i="16"/>
  <c r="AB1274" i="16"/>
  <c r="AA1274" i="16"/>
  <c r="Z1274" i="16"/>
  <c r="Y1274" i="16"/>
  <c r="X1274" i="16"/>
  <c r="AF1273" i="16"/>
  <c r="AE1273" i="16"/>
  <c r="AD1273" i="16"/>
  <c r="AC1273" i="16"/>
  <c r="AB1273" i="16"/>
  <c r="AA1273" i="16"/>
  <c r="Z1273" i="16"/>
  <c r="Y1273" i="16"/>
  <c r="X1273" i="16"/>
  <c r="AF1272" i="16"/>
  <c r="AE1272" i="16"/>
  <c r="AD1272" i="16"/>
  <c r="AC1272" i="16"/>
  <c r="AB1272" i="16"/>
  <c r="AA1272" i="16"/>
  <c r="Z1272" i="16"/>
  <c r="Y1272" i="16"/>
  <c r="X1272" i="16"/>
  <c r="AF1271" i="16"/>
  <c r="AE1271" i="16"/>
  <c r="AD1271" i="16"/>
  <c r="AC1271" i="16"/>
  <c r="AB1271" i="16"/>
  <c r="AA1271" i="16"/>
  <c r="Z1271" i="16"/>
  <c r="Y1271" i="16"/>
  <c r="X1271" i="16"/>
  <c r="AF1270" i="16"/>
  <c r="AE1270" i="16"/>
  <c r="AD1270" i="16"/>
  <c r="AC1270" i="16"/>
  <c r="AB1270" i="16"/>
  <c r="AA1270" i="16"/>
  <c r="Z1270" i="16"/>
  <c r="Y1270" i="16"/>
  <c r="X1270" i="16"/>
  <c r="AF1269" i="16"/>
  <c r="AE1269" i="16"/>
  <c r="AD1269" i="16"/>
  <c r="AC1269" i="16"/>
  <c r="AB1269" i="16"/>
  <c r="AA1269" i="16"/>
  <c r="Z1269" i="16"/>
  <c r="Y1269" i="16"/>
  <c r="X1269" i="16"/>
  <c r="AF1268" i="16"/>
  <c r="AE1268" i="16"/>
  <c r="AD1268" i="16"/>
  <c r="AC1268" i="16"/>
  <c r="AB1268" i="16"/>
  <c r="AA1268" i="16"/>
  <c r="Z1268" i="16"/>
  <c r="Y1268" i="16"/>
  <c r="X1268" i="16"/>
  <c r="AF1267" i="16"/>
  <c r="AE1267" i="16"/>
  <c r="AD1267" i="16"/>
  <c r="AC1267" i="16"/>
  <c r="AB1267" i="16"/>
  <c r="AA1267" i="16"/>
  <c r="Z1267" i="16"/>
  <c r="Y1267" i="16"/>
  <c r="X1267" i="16"/>
  <c r="AF1266" i="16"/>
  <c r="AE1266" i="16"/>
  <c r="AD1266" i="16"/>
  <c r="AC1266" i="16"/>
  <c r="AB1266" i="16"/>
  <c r="AA1266" i="16"/>
  <c r="Z1266" i="16"/>
  <c r="Y1266" i="16"/>
  <c r="X1266" i="16"/>
  <c r="AF1265" i="16"/>
  <c r="AE1265" i="16"/>
  <c r="AD1265" i="16"/>
  <c r="AC1265" i="16"/>
  <c r="AB1265" i="16"/>
  <c r="AA1265" i="16"/>
  <c r="Z1265" i="16"/>
  <c r="Y1265" i="16"/>
  <c r="X1265" i="16"/>
  <c r="AF1264" i="16"/>
  <c r="AE1264" i="16"/>
  <c r="AD1264" i="16"/>
  <c r="AC1264" i="16"/>
  <c r="AB1264" i="16"/>
  <c r="AA1264" i="16"/>
  <c r="Z1264" i="16"/>
  <c r="Y1264" i="16"/>
  <c r="X1264" i="16"/>
  <c r="AF1263" i="16"/>
  <c r="AE1263" i="16"/>
  <c r="AD1263" i="16"/>
  <c r="AC1263" i="16"/>
  <c r="AB1263" i="16"/>
  <c r="AA1263" i="16"/>
  <c r="Z1263" i="16"/>
  <c r="Y1263" i="16"/>
  <c r="X1263" i="16"/>
  <c r="AF1262" i="16"/>
  <c r="AE1262" i="16"/>
  <c r="AD1262" i="16"/>
  <c r="AC1262" i="16"/>
  <c r="AB1262" i="16"/>
  <c r="AA1262" i="16"/>
  <c r="Z1262" i="16"/>
  <c r="Y1262" i="16"/>
  <c r="X1262" i="16"/>
  <c r="AF1261" i="16"/>
  <c r="AE1261" i="16"/>
  <c r="AD1261" i="16"/>
  <c r="AC1261" i="16"/>
  <c r="AB1261" i="16"/>
  <c r="AA1261" i="16"/>
  <c r="Z1261" i="16"/>
  <c r="Y1261" i="16"/>
  <c r="X1261" i="16"/>
  <c r="AF1260" i="16"/>
  <c r="AE1260" i="16"/>
  <c r="AD1260" i="16"/>
  <c r="AC1260" i="16"/>
  <c r="AB1260" i="16"/>
  <c r="AA1260" i="16"/>
  <c r="Z1260" i="16"/>
  <c r="Y1260" i="16"/>
  <c r="X1260" i="16"/>
  <c r="AF1259" i="16"/>
  <c r="AE1259" i="16"/>
  <c r="AD1259" i="16"/>
  <c r="AC1259" i="16"/>
  <c r="AB1259" i="16"/>
  <c r="AA1259" i="16"/>
  <c r="Z1259" i="16"/>
  <c r="Y1259" i="16"/>
  <c r="X1259" i="16"/>
  <c r="AF1258" i="16"/>
  <c r="AE1258" i="16"/>
  <c r="AD1258" i="16"/>
  <c r="AC1258" i="16"/>
  <c r="AB1258" i="16"/>
  <c r="AA1258" i="16"/>
  <c r="Z1258" i="16"/>
  <c r="Y1258" i="16"/>
  <c r="X1258" i="16"/>
  <c r="AF1257" i="16"/>
  <c r="AE1257" i="16"/>
  <c r="AD1257" i="16"/>
  <c r="AC1257" i="16"/>
  <c r="AB1257" i="16"/>
  <c r="AA1257" i="16"/>
  <c r="Z1257" i="16"/>
  <c r="Y1257" i="16"/>
  <c r="X1257" i="16"/>
  <c r="AF1256" i="16"/>
  <c r="AE1256" i="16"/>
  <c r="AD1256" i="16"/>
  <c r="AC1256" i="16"/>
  <c r="AB1256" i="16"/>
  <c r="AA1256" i="16"/>
  <c r="Z1256" i="16"/>
  <c r="Y1256" i="16"/>
  <c r="X1256" i="16"/>
  <c r="AF1255" i="16"/>
  <c r="AE1255" i="16"/>
  <c r="AD1255" i="16"/>
  <c r="AC1255" i="16"/>
  <c r="AB1255" i="16"/>
  <c r="AA1255" i="16"/>
  <c r="Z1255" i="16"/>
  <c r="Y1255" i="16"/>
  <c r="X1255" i="16"/>
  <c r="AF1254" i="16"/>
  <c r="AE1254" i="16"/>
  <c r="AD1254" i="16"/>
  <c r="AC1254" i="16"/>
  <c r="AB1254" i="16"/>
  <c r="AA1254" i="16"/>
  <c r="Z1254" i="16"/>
  <c r="Y1254" i="16"/>
  <c r="X1254" i="16"/>
  <c r="AF1253" i="16"/>
  <c r="AE1253" i="16"/>
  <c r="AD1253" i="16"/>
  <c r="AC1253" i="16"/>
  <c r="AB1253" i="16"/>
  <c r="AA1253" i="16"/>
  <c r="Z1253" i="16"/>
  <c r="Y1253" i="16"/>
  <c r="X1253" i="16"/>
  <c r="AF1252" i="16"/>
  <c r="AE1252" i="16"/>
  <c r="AD1252" i="16"/>
  <c r="AC1252" i="16"/>
  <c r="AB1252" i="16"/>
  <c r="AA1252" i="16"/>
  <c r="Z1252" i="16"/>
  <c r="Y1252" i="16"/>
  <c r="X1252" i="16"/>
  <c r="AF1251" i="16"/>
  <c r="AE1251" i="16"/>
  <c r="AD1251" i="16"/>
  <c r="AC1251" i="16"/>
  <c r="AB1251" i="16"/>
  <c r="AA1251" i="16"/>
  <c r="Z1251" i="16"/>
  <c r="Y1251" i="16"/>
  <c r="X1251" i="16"/>
  <c r="AF1250" i="16"/>
  <c r="AE1250" i="16"/>
  <c r="AD1250" i="16"/>
  <c r="AC1250" i="16"/>
  <c r="AB1250" i="16"/>
  <c r="AA1250" i="16"/>
  <c r="Z1250" i="16"/>
  <c r="Y1250" i="16"/>
  <c r="X1250" i="16"/>
  <c r="AF1249" i="16"/>
  <c r="AE1249" i="16"/>
  <c r="AD1249" i="16"/>
  <c r="AC1249" i="16"/>
  <c r="AB1249" i="16"/>
  <c r="AA1249" i="16"/>
  <c r="Z1249" i="16"/>
  <c r="Y1249" i="16"/>
  <c r="X1249" i="16"/>
  <c r="AF1248" i="16"/>
  <c r="AE1248" i="16"/>
  <c r="AD1248" i="16"/>
  <c r="AC1248" i="16"/>
  <c r="AB1248" i="16"/>
  <c r="AA1248" i="16"/>
  <c r="Z1248" i="16"/>
  <c r="Y1248" i="16"/>
  <c r="X1248" i="16"/>
  <c r="AF1247" i="16"/>
  <c r="AE1247" i="16"/>
  <c r="AD1247" i="16"/>
  <c r="AC1247" i="16"/>
  <c r="AB1247" i="16"/>
  <c r="AA1247" i="16"/>
  <c r="Z1247" i="16"/>
  <c r="Y1247" i="16"/>
  <c r="X1247" i="16"/>
  <c r="AF1246" i="16"/>
  <c r="AE1246" i="16"/>
  <c r="AD1246" i="16"/>
  <c r="AC1246" i="16"/>
  <c r="AB1246" i="16"/>
  <c r="AA1246" i="16"/>
  <c r="Z1246" i="16"/>
  <c r="Y1246" i="16"/>
  <c r="X1246" i="16"/>
  <c r="AF1245" i="16"/>
  <c r="AE1245" i="16"/>
  <c r="AD1245" i="16"/>
  <c r="AC1245" i="16"/>
  <c r="AB1245" i="16"/>
  <c r="AA1245" i="16"/>
  <c r="Z1245" i="16"/>
  <c r="Y1245" i="16"/>
  <c r="X1245" i="16"/>
  <c r="AF1244" i="16"/>
  <c r="AE1244" i="16"/>
  <c r="AD1244" i="16"/>
  <c r="AC1244" i="16"/>
  <c r="AB1244" i="16"/>
  <c r="AA1244" i="16"/>
  <c r="Z1244" i="16"/>
  <c r="Y1244" i="16"/>
  <c r="X1244" i="16"/>
  <c r="AF1243" i="16"/>
  <c r="AE1243" i="16"/>
  <c r="AD1243" i="16"/>
  <c r="AC1243" i="16"/>
  <c r="AB1243" i="16"/>
  <c r="AA1243" i="16"/>
  <c r="Z1243" i="16"/>
  <c r="Y1243" i="16"/>
  <c r="X1243" i="16"/>
  <c r="AF1242" i="16"/>
  <c r="AE1242" i="16"/>
  <c r="AD1242" i="16"/>
  <c r="AC1242" i="16"/>
  <c r="AB1242" i="16"/>
  <c r="AA1242" i="16"/>
  <c r="Z1242" i="16"/>
  <c r="Y1242" i="16"/>
  <c r="X1242" i="16"/>
  <c r="AF1241" i="16"/>
  <c r="AE1241" i="16"/>
  <c r="AD1241" i="16"/>
  <c r="AC1241" i="16"/>
  <c r="AB1241" i="16"/>
  <c r="AA1241" i="16"/>
  <c r="Z1241" i="16"/>
  <c r="Y1241" i="16"/>
  <c r="X1241" i="16"/>
  <c r="AF1240" i="16"/>
  <c r="AE1240" i="16"/>
  <c r="AD1240" i="16"/>
  <c r="AC1240" i="16"/>
  <c r="AB1240" i="16"/>
  <c r="AA1240" i="16"/>
  <c r="Z1240" i="16"/>
  <c r="Y1240" i="16"/>
  <c r="X1240" i="16"/>
  <c r="AF1239" i="16"/>
  <c r="AE1239" i="16"/>
  <c r="AD1239" i="16"/>
  <c r="AC1239" i="16"/>
  <c r="AB1239" i="16"/>
  <c r="AA1239" i="16"/>
  <c r="Z1239" i="16"/>
  <c r="Y1239" i="16"/>
  <c r="X1239" i="16"/>
  <c r="AF1238" i="16"/>
  <c r="AE1238" i="16"/>
  <c r="AD1238" i="16"/>
  <c r="AC1238" i="16"/>
  <c r="AB1238" i="16"/>
  <c r="AA1238" i="16"/>
  <c r="Z1238" i="16"/>
  <c r="Y1238" i="16"/>
  <c r="X1238" i="16"/>
  <c r="AF1237" i="16"/>
  <c r="AE1237" i="16"/>
  <c r="AD1237" i="16"/>
  <c r="AC1237" i="16"/>
  <c r="AB1237" i="16"/>
  <c r="AA1237" i="16"/>
  <c r="Z1237" i="16"/>
  <c r="Y1237" i="16"/>
  <c r="X1237" i="16"/>
  <c r="AF1236" i="16"/>
  <c r="AE1236" i="16"/>
  <c r="AD1236" i="16"/>
  <c r="AC1236" i="16"/>
  <c r="AB1236" i="16"/>
  <c r="AA1236" i="16"/>
  <c r="Z1236" i="16"/>
  <c r="Y1236" i="16"/>
  <c r="X1236" i="16"/>
  <c r="AF1235" i="16"/>
  <c r="AE1235" i="16"/>
  <c r="AD1235" i="16"/>
  <c r="AC1235" i="16"/>
  <c r="AB1235" i="16"/>
  <c r="AA1235" i="16"/>
  <c r="Z1235" i="16"/>
  <c r="Y1235" i="16"/>
  <c r="X1235" i="16"/>
  <c r="AF1234" i="16"/>
  <c r="AE1234" i="16"/>
  <c r="AD1234" i="16"/>
  <c r="AC1234" i="16"/>
  <c r="AB1234" i="16"/>
  <c r="AA1234" i="16"/>
  <c r="Z1234" i="16"/>
  <c r="Y1234" i="16"/>
  <c r="X1234" i="16"/>
  <c r="AF1233" i="16"/>
  <c r="AE1233" i="16"/>
  <c r="AD1233" i="16"/>
  <c r="AC1233" i="16"/>
  <c r="AB1233" i="16"/>
  <c r="AA1233" i="16"/>
  <c r="Z1233" i="16"/>
  <c r="Y1233" i="16"/>
  <c r="X1233" i="16"/>
  <c r="AF1232" i="16"/>
  <c r="AE1232" i="16"/>
  <c r="AD1232" i="16"/>
  <c r="AC1232" i="16"/>
  <c r="AB1232" i="16"/>
  <c r="AA1232" i="16"/>
  <c r="Z1232" i="16"/>
  <c r="Y1232" i="16"/>
  <c r="X1232" i="16"/>
  <c r="AF1231" i="16"/>
  <c r="AE1231" i="16"/>
  <c r="AD1231" i="16"/>
  <c r="AC1231" i="16"/>
  <c r="AB1231" i="16"/>
  <c r="AA1231" i="16"/>
  <c r="Z1231" i="16"/>
  <c r="Y1231" i="16"/>
  <c r="X1231" i="16"/>
  <c r="AF1230" i="16"/>
  <c r="AE1230" i="16"/>
  <c r="AD1230" i="16"/>
  <c r="AC1230" i="16"/>
  <c r="AB1230" i="16"/>
  <c r="AA1230" i="16"/>
  <c r="Z1230" i="16"/>
  <c r="Y1230" i="16"/>
  <c r="X1230" i="16"/>
  <c r="AF1229" i="16"/>
  <c r="AE1229" i="16"/>
  <c r="AD1229" i="16"/>
  <c r="AC1229" i="16"/>
  <c r="AB1229" i="16"/>
  <c r="AA1229" i="16"/>
  <c r="Z1229" i="16"/>
  <c r="Y1229" i="16"/>
  <c r="X1229" i="16"/>
  <c r="AF1228" i="16"/>
  <c r="AE1228" i="16"/>
  <c r="AD1228" i="16"/>
  <c r="AC1228" i="16"/>
  <c r="AB1228" i="16"/>
  <c r="AA1228" i="16"/>
  <c r="Z1228" i="16"/>
  <c r="Y1228" i="16"/>
  <c r="X1228" i="16"/>
  <c r="AF1227" i="16"/>
  <c r="AE1227" i="16"/>
  <c r="AD1227" i="16"/>
  <c r="AC1227" i="16"/>
  <c r="AB1227" i="16"/>
  <c r="AA1227" i="16"/>
  <c r="Z1227" i="16"/>
  <c r="Y1227" i="16"/>
  <c r="X1227" i="16"/>
  <c r="AF1226" i="16"/>
  <c r="AE1226" i="16"/>
  <c r="AD1226" i="16"/>
  <c r="AC1226" i="16"/>
  <c r="AB1226" i="16"/>
  <c r="AA1226" i="16"/>
  <c r="Z1226" i="16"/>
  <c r="Y1226" i="16"/>
  <c r="X1226" i="16"/>
  <c r="AF1225" i="16"/>
  <c r="AE1225" i="16"/>
  <c r="AD1225" i="16"/>
  <c r="AC1225" i="16"/>
  <c r="AB1225" i="16"/>
  <c r="AA1225" i="16"/>
  <c r="Z1225" i="16"/>
  <c r="Y1225" i="16"/>
  <c r="X1225" i="16"/>
  <c r="AF1224" i="16"/>
  <c r="AE1224" i="16"/>
  <c r="AD1224" i="16"/>
  <c r="AC1224" i="16"/>
  <c r="AB1224" i="16"/>
  <c r="AA1224" i="16"/>
  <c r="Z1224" i="16"/>
  <c r="Y1224" i="16"/>
  <c r="X1224" i="16"/>
  <c r="AF1223" i="16"/>
  <c r="AE1223" i="16"/>
  <c r="AD1223" i="16"/>
  <c r="AC1223" i="16"/>
  <c r="AB1223" i="16"/>
  <c r="AA1223" i="16"/>
  <c r="Z1223" i="16"/>
  <c r="Y1223" i="16"/>
  <c r="X1223" i="16"/>
  <c r="AF1222" i="16"/>
  <c r="AE1222" i="16"/>
  <c r="AD1222" i="16"/>
  <c r="AC1222" i="16"/>
  <c r="AB1222" i="16"/>
  <c r="AA1222" i="16"/>
  <c r="Z1222" i="16"/>
  <c r="Y1222" i="16"/>
  <c r="X1222" i="16"/>
  <c r="AF1221" i="16"/>
  <c r="AE1221" i="16"/>
  <c r="AD1221" i="16"/>
  <c r="AC1221" i="16"/>
  <c r="AB1221" i="16"/>
  <c r="AA1221" i="16"/>
  <c r="Z1221" i="16"/>
  <c r="Y1221" i="16"/>
  <c r="X1221" i="16"/>
  <c r="AF1220" i="16"/>
  <c r="AE1220" i="16"/>
  <c r="AD1220" i="16"/>
  <c r="AC1220" i="16"/>
  <c r="AB1220" i="16"/>
  <c r="AA1220" i="16"/>
  <c r="Z1220" i="16"/>
  <c r="Y1220" i="16"/>
  <c r="X1220" i="16"/>
  <c r="AF1219" i="16"/>
  <c r="AE1219" i="16"/>
  <c r="AD1219" i="16"/>
  <c r="AC1219" i="16"/>
  <c r="AB1219" i="16"/>
  <c r="AA1219" i="16"/>
  <c r="Z1219" i="16"/>
  <c r="Y1219" i="16"/>
  <c r="X1219" i="16"/>
  <c r="AF1218" i="16"/>
  <c r="AE1218" i="16"/>
  <c r="AD1218" i="16"/>
  <c r="AC1218" i="16"/>
  <c r="AB1218" i="16"/>
  <c r="AA1218" i="16"/>
  <c r="Z1218" i="16"/>
  <c r="Y1218" i="16"/>
  <c r="X1218" i="16"/>
  <c r="AF1217" i="16"/>
  <c r="AE1217" i="16"/>
  <c r="AD1217" i="16"/>
  <c r="AC1217" i="16"/>
  <c r="AB1217" i="16"/>
  <c r="AA1217" i="16"/>
  <c r="Z1217" i="16"/>
  <c r="Y1217" i="16"/>
  <c r="X1217" i="16"/>
  <c r="AF1216" i="16"/>
  <c r="AE1216" i="16"/>
  <c r="AD1216" i="16"/>
  <c r="AC1216" i="16"/>
  <c r="AB1216" i="16"/>
  <c r="AA1216" i="16"/>
  <c r="Z1216" i="16"/>
  <c r="Y1216" i="16"/>
  <c r="X1216" i="16"/>
  <c r="AF1215" i="16"/>
  <c r="AE1215" i="16"/>
  <c r="AD1215" i="16"/>
  <c r="AC1215" i="16"/>
  <c r="AB1215" i="16"/>
  <c r="AA1215" i="16"/>
  <c r="Z1215" i="16"/>
  <c r="Y1215" i="16"/>
  <c r="X1215" i="16"/>
  <c r="AF1214" i="16"/>
  <c r="AE1214" i="16"/>
  <c r="AD1214" i="16"/>
  <c r="AC1214" i="16"/>
  <c r="AB1214" i="16"/>
  <c r="AA1214" i="16"/>
  <c r="Z1214" i="16"/>
  <c r="Y1214" i="16"/>
  <c r="X1214" i="16"/>
  <c r="AF1213" i="16"/>
  <c r="AE1213" i="16"/>
  <c r="AD1213" i="16"/>
  <c r="AC1213" i="16"/>
  <c r="AB1213" i="16"/>
  <c r="AA1213" i="16"/>
  <c r="Z1213" i="16"/>
  <c r="Y1213" i="16"/>
  <c r="X1213" i="16"/>
  <c r="AF1212" i="16"/>
  <c r="AE1212" i="16"/>
  <c r="AD1212" i="16"/>
  <c r="AC1212" i="16"/>
  <c r="AB1212" i="16"/>
  <c r="AA1212" i="16"/>
  <c r="Z1212" i="16"/>
  <c r="Y1212" i="16"/>
  <c r="X1212" i="16"/>
  <c r="AF1211" i="16"/>
  <c r="AE1211" i="16"/>
  <c r="AD1211" i="16"/>
  <c r="AC1211" i="16"/>
  <c r="AB1211" i="16"/>
  <c r="AA1211" i="16"/>
  <c r="Z1211" i="16"/>
  <c r="Y1211" i="16"/>
  <c r="X1211" i="16"/>
  <c r="AF1210" i="16"/>
  <c r="AE1210" i="16"/>
  <c r="AD1210" i="16"/>
  <c r="AC1210" i="16"/>
  <c r="AB1210" i="16"/>
  <c r="AA1210" i="16"/>
  <c r="Z1210" i="16"/>
  <c r="Y1210" i="16"/>
  <c r="X1210" i="16"/>
  <c r="AF1209" i="16"/>
  <c r="AE1209" i="16"/>
  <c r="AD1209" i="16"/>
  <c r="AC1209" i="16"/>
  <c r="AB1209" i="16"/>
  <c r="AA1209" i="16"/>
  <c r="Z1209" i="16"/>
  <c r="Y1209" i="16"/>
  <c r="X1209" i="16"/>
  <c r="AF1208" i="16"/>
  <c r="AE1208" i="16"/>
  <c r="AD1208" i="16"/>
  <c r="AC1208" i="16"/>
  <c r="AB1208" i="16"/>
  <c r="AA1208" i="16"/>
  <c r="Z1208" i="16"/>
  <c r="Y1208" i="16"/>
  <c r="X1208" i="16"/>
  <c r="AF1207" i="16"/>
  <c r="AE1207" i="16"/>
  <c r="AD1207" i="16"/>
  <c r="AC1207" i="16"/>
  <c r="AB1207" i="16"/>
  <c r="AA1207" i="16"/>
  <c r="Z1207" i="16"/>
  <c r="Y1207" i="16"/>
  <c r="X1207" i="16"/>
  <c r="AF1206" i="16"/>
  <c r="AE1206" i="16"/>
  <c r="AD1206" i="16"/>
  <c r="AC1206" i="16"/>
  <c r="AB1206" i="16"/>
  <c r="AA1206" i="16"/>
  <c r="Z1206" i="16"/>
  <c r="Y1206" i="16"/>
  <c r="X1206" i="16"/>
  <c r="AF1205" i="16"/>
  <c r="AE1205" i="16"/>
  <c r="AD1205" i="16"/>
  <c r="AC1205" i="16"/>
  <c r="AB1205" i="16"/>
  <c r="AA1205" i="16"/>
  <c r="Z1205" i="16"/>
  <c r="Y1205" i="16"/>
  <c r="X1205" i="16"/>
  <c r="AF1204" i="16"/>
  <c r="AE1204" i="16"/>
  <c r="AD1204" i="16"/>
  <c r="AC1204" i="16"/>
  <c r="AB1204" i="16"/>
  <c r="AA1204" i="16"/>
  <c r="Z1204" i="16"/>
  <c r="Y1204" i="16"/>
  <c r="X1204" i="16"/>
  <c r="AF1203" i="16"/>
  <c r="AE1203" i="16"/>
  <c r="AD1203" i="16"/>
  <c r="AC1203" i="16"/>
  <c r="AB1203" i="16"/>
  <c r="AA1203" i="16"/>
  <c r="Z1203" i="16"/>
  <c r="Y1203" i="16"/>
  <c r="X1203" i="16"/>
  <c r="AF1202" i="16"/>
  <c r="AE1202" i="16"/>
  <c r="AD1202" i="16"/>
  <c r="AC1202" i="16"/>
  <c r="AB1202" i="16"/>
  <c r="AA1202" i="16"/>
  <c r="Z1202" i="16"/>
  <c r="Y1202" i="16"/>
  <c r="X1202" i="16"/>
  <c r="AF1201" i="16"/>
  <c r="AE1201" i="16"/>
  <c r="AD1201" i="16"/>
  <c r="AC1201" i="16"/>
  <c r="AB1201" i="16"/>
  <c r="AA1201" i="16"/>
  <c r="Z1201" i="16"/>
  <c r="Y1201" i="16"/>
  <c r="X1201" i="16"/>
  <c r="AF1200" i="16"/>
  <c r="AE1200" i="16"/>
  <c r="AD1200" i="16"/>
  <c r="AC1200" i="16"/>
  <c r="AB1200" i="16"/>
  <c r="AA1200" i="16"/>
  <c r="Z1200" i="16"/>
  <c r="Y1200" i="16"/>
  <c r="X1200" i="16"/>
  <c r="AF1199" i="16"/>
  <c r="AE1199" i="16"/>
  <c r="AD1199" i="16"/>
  <c r="AC1199" i="16"/>
  <c r="AB1199" i="16"/>
  <c r="AA1199" i="16"/>
  <c r="Z1199" i="16"/>
  <c r="Y1199" i="16"/>
  <c r="X1199" i="16"/>
  <c r="AF1198" i="16"/>
  <c r="AE1198" i="16"/>
  <c r="AD1198" i="16"/>
  <c r="AC1198" i="16"/>
  <c r="AB1198" i="16"/>
  <c r="AA1198" i="16"/>
  <c r="Z1198" i="16"/>
  <c r="Y1198" i="16"/>
  <c r="X1198" i="16"/>
  <c r="AF1197" i="16"/>
  <c r="AE1197" i="16"/>
  <c r="AD1197" i="16"/>
  <c r="AC1197" i="16"/>
  <c r="AB1197" i="16"/>
  <c r="AA1197" i="16"/>
  <c r="Z1197" i="16"/>
  <c r="Y1197" i="16"/>
  <c r="X1197" i="16"/>
  <c r="AF1196" i="16"/>
  <c r="AE1196" i="16"/>
  <c r="AD1196" i="16"/>
  <c r="AC1196" i="16"/>
  <c r="AB1196" i="16"/>
  <c r="AA1196" i="16"/>
  <c r="Z1196" i="16"/>
  <c r="Y1196" i="16"/>
  <c r="X1196" i="16"/>
  <c r="AF1195" i="16"/>
  <c r="AE1195" i="16"/>
  <c r="AD1195" i="16"/>
  <c r="AC1195" i="16"/>
  <c r="AB1195" i="16"/>
  <c r="AA1195" i="16"/>
  <c r="Z1195" i="16"/>
  <c r="Y1195" i="16"/>
  <c r="X1195" i="16"/>
  <c r="AF1194" i="16"/>
  <c r="AE1194" i="16"/>
  <c r="AD1194" i="16"/>
  <c r="AC1194" i="16"/>
  <c r="AB1194" i="16"/>
  <c r="AA1194" i="16"/>
  <c r="Z1194" i="16"/>
  <c r="Y1194" i="16"/>
  <c r="X1194" i="16"/>
  <c r="AF1193" i="16"/>
  <c r="AE1193" i="16"/>
  <c r="AD1193" i="16"/>
  <c r="AC1193" i="16"/>
  <c r="AB1193" i="16"/>
  <c r="AA1193" i="16"/>
  <c r="Z1193" i="16"/>
  <c r="Y1193" i="16"/>
  <c r="X1193" i="16"/>
  <c r="AF1192" i="16"/>
  <c r="AE1192" i="16"/>
  <c r="AD1192" i="16"/>
  <c r="AC1192" i="16"/>
  <c r="AB1192" i="16"/>
  <c r="AA1192" i="16"/>
  <c r="Z1192" i="16"/>
  <c r="Y1192" i="16"/>
  <c r="X1192" i="16"/>
  <c r="AF1191" i="16"/>
  <c r="AE1191" i="16"/>
  <c r="AD1191" i="16"/>
  <c r="AC1191" i="16"/>
  <c r="AB1191" i="16"/>
  <c r="AA1191" i="16"/>
  <c r="Z1191" i="16"/>
  <c r="Y1191" i="16"/>
  <c r="X1191" i="16"/>
  <c r="AF1190" i="16"/>
  <c r="AE1190" i="16"/>
  <c r="AD1190" i="16"/>
  <c r="AC1190" i="16"/>
  <c r="AB1190" i="16"/>
  <c r="AA1190" i="16"/>
  <c r="Z1190" i="16"/>
  <c r="Y1190" i="16"/>
  <c r="X1190" i="16"/>
  <c r="AF1189" i="16"/>
  <c r="AE1189" i="16"/>
  <c r="AD1189" i="16"/>
  <c r="AC1189" i="16"/>
  <c r="AB1189" i="16"/>
  <c r="AA1189" i="16"/>
  <c r="Z1189" i="16"/>
  <c r="Y1189" i="16"/>
  <c r="X1189" i="16"/>
  <c r="AF1188" i="16"/>
  <c r="AE1188" i="16"/>
  <c r="AD1188" i="16"/>
  <c r="AC1188" i="16"/>
  <c r="AB1188" i="16"/>
  <c r="AA1188" i="16"/>
  <c r="Z1188" i="16"/>
  <c r="Y1188" i="16"/>
  <c r="X1188" i="16"/>
  <c r="AF1187" i="16"/>
  <c r="AE1187" i="16"/>
  <c r="AD1187" i="16"/>
  <c r="AC1187" i="16"/>
  <c r="AB1187" i="16"/>
  <c r="AA1187" i="16"/>
  <c r="Z1187" i="16"/>
  <c r="Y1187" i="16"/>
  <c r="X1187" i="16"/>
  <c r="AF1186" i="16"/>
  <c r="AE1186" i="16"/>
  <c r="AD1186" i="16"/>
  <c r="AC1186" i="16"/>
  <c r="AB1186" i="16"/>
  <c r="AA1186" i="16"/>
  <c r="Z1186" i="16"/>
  <c r="Y1186" i="16"/>
  <c r="X1186" i="16"/>
  <c r="AF1185" i="16"/>
  <c r="AE1185" i="16"/>
  <c r="AD1185" i="16"/>
  <c r="AC1185" i="16"/>
  <c r="AB1185" i="16"/>
  <c r="AA1185" i="16"/>
  <c r="Z1185" i="16"/>
  <c r="Y1185" i="16"/>
  <c r="X1185" i="16"/>
  <c r="AF1184" i="16"/>
  <c r="AE1184" i="16"/>
  <c r="AD1184" i="16"/>
  <c r="AC1184" i="16"/>
  <c r="AB1184" i="16"/>
  <c r="AA1184" i="16"/>
  <c r="Z1184" i="16"/>
  <c r="Y1184" i="16"/>
  <c r="X1184" i="16"/>
  <c r="AF1183" i="16"/>
  <c r="AE1183" i="16"/>
  <c r="AD1183" i="16"/>
  <c r="AC1183" i="16"/>
  <c r="AB1183" i="16"/>
  <c r="AA1183" i="16"/>
  <c r="Z1183" i="16"/>
  <c r="Y1183" i="16"/>
  <c r="X1183" i="16"/>
  <c r="AF1182" i="16"/>
  <c r="AE1182" i="16"/>
  <c r="AD1182" i="16"/>
  <c r="AC1182" i="16"/>
  <c r="AB1182" i="16"/>
  <c r="AA1182" i="16"/>
  <c r="Z1182" i="16"/>
  <c r="Y1182" i="16"/>
  <c r="X1182" i="16"/>
  <c r="AF1181" i="16"/>
  <c r="AE1181" i="16"/>
  <c r="AD1181" i="16"/>
  <c r="AC1181" i="16"/>
  <c r="AB1181" i="16"/>
  <c r="AA1181" i="16"/>
  <c r="Z1181" i="16"/>
  <c r="Y1181" i="16"/>
  <c r="X1181" i="16"/>
  <c r="AF1180" i="16"/>
  <c r="AE1180" i="16"/>
  <c r="AD1180" i="16"/>
  <c r="AC1180" i="16"/>
  <c r="AB1180" i="16"/>
  <c r="AA1180" i="16"/>
  <c r="Z1180" i="16"/>
  <c r="Y1180" i="16"/>
  <c r="X1180" i="16"/>
  <c r="AF1179" i="16"/>
  <c r="AE1179" i="16"/>
  <c r="AD1179" i="16"/>
  <c r="AC1179" i="16"/>
  <c r="AB1179" i="16"/>
  <c r="AA1179" i="16"/>
  <c r="Z1179" i="16"/>
  <c r="Y1179" i="16"/>
  <c r="X1179" i="16"/>
  <c r="AF1178" i="16"/>
  <c r="AE1178" i="16"/>
  <c r="AD1178" i="16"/>
  <c r="AC1178" i="16"/>
  <c r="AB1178" i="16"/>
  <c r="AA1178" i="16"/>
  <c r="Z1178" i="16"/>
  <c r="Y1178" i="16"/>
  <c r="X1178" i="16"/>
  <c r="AF1177" i="16"/>
  <c r="AE1177" i="16"/>
  <c r="AD1177" i="16"/>
  <c r="AC1177" i="16"/>
  <c r="AB1177" i="16"/>
  <c r="AA1177" i="16"/>
  <c r="Z1177" i="16"/>
  <c r="Y1177" i="16"/>
  <c r="X1177" i="16"/>
  <c r="AF1176" i="16"/>
  <c r="AE1176" i="16"/>
  <c r="AD1176" i="16"/>
  <c r="AC1176" i="16"/>
  <c r="AB1176" i="16"/>
  <c r="AA1176" i="16"/>
  <c r="Z1176" i="16"/>
  <c r="Y1176" i="16"/>
  <c r="X1176" i="16"/>
  <c r="AF1175" i="16"/>
  <c r="AE1175" i="16"/>
  <c r="AD1175" i="16"/>
  <c r="AC1175" i="16"/>
  <c r="AB1175" i="16"/>
  <c r="AA1175" i="16"/>
  <c r="Z1175" i="16"/>
  <c r="Y1175" i="16"/>
  <c r="X1175" i="16"/>
  <c r="AF1174" i="16"/>
  <c r="AE1174" i="16"/>
  <c r="AD1174" i="16"/>
  <c r="AC1174" i="16"/>
  <c r="AB1174" i="16"/>
  <c r="AA1174" i="16"/>
  <c r="Z1174" i="16"/>
  <c r="Y1174" i="16"/>
  <c r="X1174" i="16"/>
  <c r="AF1173" i="16"/>
  <c r="AE1173" i="16"/>
  <c r="AD1173" i="16"/>
  <c r="AC1173" i="16"/>
  <c r="AB1173" i="16"/>
  <c r="AA1173" i="16"/>
  <c r="Z1173" i="16"/>
  <c r="Y1173" i="16"/>
  <c r="X1173" i="16"/>
  <c r="AF1172" i="16"/>
  <c r="AE1172" i="16"/>
  <c r="AD1172" i="16"/>
  <c r="AC1172" i="16"/>
  <c r="AB1172" i="16"/>
  <c r="AA1172" i="16"/>
  <c r="Z1172" i="16"/>
  <c r="Y1172" i="16"/>
  <c r="X1172" i="16"/>
  <c r="AF1171" i="16"/>
  <c r="AE1171" i="16"/>
  <c r="AD1171" i="16"/>
  <c r="AC1171" i="16"/>
  <c r="AB1171" i="16"/>
  <c r="AA1171" i="16"/>
  <c r="Z1171" i="16"/>
  <c r="Y1171" i="16"/>
  <c r="X1171" i="16"/>
  <c r="AF1170" i="16"/>
  <c r="AE1170" i="16"/>
  <c r="AD1170" i="16"/>
  <c r="AC1170" i="16"/>
  <c r="AB1170" i="16"/>
  <c r="AA1170" i="16"/>
  <c r="Z1170" i="16"/>
  <c r="Y1170" i="16"/>
  <c r="X1170" i="16"/>
  <c r="AF1169" i="16"/>
  <c r="AE1169" i="16"/>
  <c r="AD1169" i="16"/>
  <c r="AC1169" i="16"/>
  <c r="AB1169" i="16"/>
  <c r="AA1169" i="16"/>
  <c r="Z1169" i="16"/>
  <c r="Y1169" i="16"/>
  <c r="X1169" i="16"/>
  <c r="AF1168" i="16"/>
  <c r="AE1168" i="16"/>
  <c r="AD1168" i="16"/>
  <c r="AC1168" i="16"/>
  <c r="AB1168" i="16"/>
  <c r="AA1168" i="16"/>
  <c r="Z1168" i="16"/>
  <c r="Y1168" i="16"/>
  <c r="X1168" i="16"/>
  <c r="AF1167" i="16"/>
  <c r="AE1167" i="16"/>
  <c r="AD1167" i="16"/>
  <c r="AC1167" i="16"/>
  <c r="AB1167" i="16"/>
  <c r="AA1167" i="16"/>
  <c r="Z1167" i="16"/>
  <c r="Y1167" i="16"/>
  <c r="X1167" i="16"/>
  <c r="AF1166" i="16"/>
  <c r="AE1166" i="16"/>
  <c r="AD1166" i="16"/>
  <c r="AC1166" i="16"/>
  <c r="AB1166" i="16"/>
  <c r="AA1166" i="16"/>
  <c r="Z1166" i="16"/>
  <c r="Y1166" i="16"/>
  <c r="X1166" i="16"/>
  <c r="AF1165" i="16"/>
  <c r="AE1165" i="16"/>
  <c r="AD1165" i="16"/>
  <c r="AC1165" i="16"/>
  <c r="AB1165" i="16"/>
  <c r="AA1165" i="16"/>
  <c r="Z1165" i="16"/>
  <c r="Y1165" i="16"/>
  <c r="X1165" i="16"/>
  <c r="AF1164" i="16"/>
  <c r="AE1164" i="16"/>
  <c r="AD1164" i="16"/>
  <c r="AC1164" i="16"/>
  <c r="AB1164" i="16"/>
  <c r="AA1164" i="16"/>
  <c r="Z1164" i="16"/>
  <c r="Y1164" i="16"/>
  <c r="X1164" i="16"/>
  <c r="AF1163" i="16"/>
  <c r="AE1163" i="16"/>
  <c r="AD1163" i="16"/>
  <c r="AC1163" i="16"/>
  <c r="AB1163" i="16"/>
  <c r="AA1163" i="16"/>
  <c r="Z1163" i="16"/>
  <c r="Y1163" i="16"/>
  <c r="X1163" i="16"/>
  <c r="AF1162" i="16"/>
  <c r="AE1162" i="16"/>
  <c r="AD1162" i="16"/>
  <c r="AC1162" i="16"/>
  <c r="AB1162" i="16"/>
  <c r="AA1162" i="16"/>
  <c r="Z1162" i="16"/>
  <c r="Y1162" i="16"/>
  <c r="X1162" i="16"/>
  <c r="AF1161" i="16"/>
  <c r="AE1161" i="16"/>
  <c r="AD1161" i="16"/>
  <c r="AC1161" i="16"/>
  <c r="AB1161" i="16"/>
  <c r="AA1161" i="16"/>
  <c r="Z1161" i="16"/>
  <c r="Y1161" i="16"/>
  <c r="X1161" i="16"/>
  <c r="AF1160" i="16"/>
  <c r="AE1160" i="16"/>
  <c r="AD1160" i="16"/>
  <c r="AC1160" i="16"/>
  <c r="AB1160" i="16"/>
  <c r="AA1160" i="16"/>
  <c r="Z1160" i="16"/>
  <c r="Y1160" i="16"/>
  <c r="X1160" i="16"/>
  <c r="AF1159" i="16"/>
  <c r="AE1159" i="16"/>
  <c r="AD1159" i="16"/>
  <c r="AC1159" i="16"/>
  <c r="AB1159" i="16"/>
  <c r="AA1159" i="16"/>
  <c r="Z1159" i="16"/>
  <c r="Y1159" i="16"/>
  <c r="X1159" i="16"/>
  <c r="AF1158" i="16"/>
  <c r="AE1158" i="16"/>
  <c r="AD1158" i="16"/>
  <c r="AC1158" i="16"/>
  <c r="AB1158" i="16"/>
  <c r="AA1158" i="16"/>
  <c r="Z1158" i="16"/>
  <c r="Y1158" i="16"/>
  <c r="X1158" i="16"/>
  <c r="AF1157" i="16"/>
  <c r="AE1157" i="16"/>
  <c r="AD1157" i="16"/>
  <c r="AC1157" i="16"/>
  <c r="AB1157" i="16"/>
  <c r="AA1157" i="16"/>
  <c r="Z1157" i="16"/>
  <c r="Y1157" i="16"/>
  <c r="X1157" i="16"/>
  <c r="AF1156" i="16"/>
  <c r="AE1156" i="16"/>
  <c r="AD1156" i="16"/>
  <c r="AC1156" i="16"/>
  <c r="AB1156" i="16"/>
  <c r="AA1156" i="16"/>
  <c r="Z1156" i="16"/>
  <c r="Y1156" i="16"/>
  <c r="X1156" i="16"/>
  <c r="AF1155" i="16"/>
  <c r="AE1155" i="16"/>
  <c r="AD1155" i="16"/>
  <c r="AC1155" i="16"/>
  <c r="AB1155" i="16"/>
  <c r="AA1155" i="16"/>
  <c r="Z1155" i="16"/>
  <c r="Y1155" i="16"/>
  <c r="X1155" i="16"/>
  <c r="AF1154" i="16"/>
  <c r="AE1154" i="16"/>
  <c r="AD1154" i="16"/>
  <c r="AC1154" i="16"/>
  <c r="AB1154" i="16"/>
  <c r="AA1154" i="16"/>
  <c r="Z1154" i="16"/>
  <c r="Y1154" i="16"/>
  <c r="X1154" i="16"/>
  <c r="AF1153" i="16"/>
  <c r="AE1153" i="16"/>
  <c r="AD1153" i="16"/>
  <c r="AC1153" i="16"/>
  <c r="AB1153" i="16"/>
  <c r="AA1153" i="16"/>
  <c r="Z1153" i="16"/>
  <c r="Y1153" i="16"/>
  <c r="X1153" i="16"/>
  <c r="AF1152" i="16"/>
  <c r="AE1152" i="16"/>
  <c r="AD1152" i="16"/>
  <c r="AC1152" i="16"/>
  <c r="AB1152" i="16"/>
  <c r="AA1152" i="16"/>
  <c r="Z1152" i="16"/>
  <c r="Y1152" i="16"/>
  <c r="X1152" i="16"/>
  <c r="AF1151" i="16"/>
  <c r="AE1151" i="16"/>
  <c r="AD1151" i="16"/>
  <c r="AC1151" i="16"/>
  <c r="AB1151" i="16"/>
  <c r="AA1151" i="16"/>
  <c r="Z1151" i="16"/>
  <c r="Y1151" i="16"/>
  <c r="X1151" i="16"/>
  <c r="AF1150" i="16"/>
  <c r="AE1150" i="16"/>
  <c r="AD1150" i="16"/>
  <c r="AC1150" i="16"/>
  <c r="AB1150" i="16"/>
  <c r="AA1150" i="16"/>
  <c r="Z1150" i="16"/>
  <c r="Y1150" i="16"/>
  <c r="X1150" i="16"/>
  <c r="AF1149" i="16"/>
  <c r="AE1149" i="16"/>
  <c r="AD1149" i="16"/>
  <c r="AC1149" i="16"/>
  <c r="AB1149" i="16"/>
  <c r="AA1149" i="16"/>
  <c r="Z1149" i="16"/>
  <c r="Y1149" i="16"/>
  <c r="X1149" i="16"/>
  <c r="AF1148" i="16"/>
  <c r="AE1148" i="16"/>
  <c r="AD1148" i="16"/>
  <c r="AC1148" i="16"/>
  <c r="AB1148" i="16"/>
  <c r="AA1148" i="16"/>
  <c r="Z1148" i="16"/>
  <c r="Y1148" i="16"/>
  <c r="X1148" i="16"/>
  <c r="AF1147" i="16"/>
  <c r="AE1147" i="16"/>
  <c r="AD1147" i="16"/>
  <c r="AC1147" i="16"/>
  <c r="AB1147" i="16"/>
  <c r="AA1147" i="16"/>
  <c r="Z1147" i="16"/>
  <c r="Y1147" i="16"/>
  <c r="X1147" i="16"/>
  <c r="AF1146" i="16"/>
  <c r="AE1146" i="16"/>
  <c r="AD1146" i="16"/>
  <c r="AC1146" i="16"/>
  <c r="AB1146" i="16"/>
  <c r="AA1146" i="16"/>
  <c r="Z1146" i="16"/>
  <c r="Y1146" i="16"/>
  <c r="X1146" i="16"/>
  <c r="AF1145" i="16"/>
  <c r="AE1145" i="16"/>
  <c r="AD1145" i="16"/>
  <c r="AC1145" i="16"/>
  <c r="AB1145" i="16"/>
  <c r="AA1145" i="16"/>
  <c r="Z1145" i="16"/>
  <c r="Y1145" i="16"/>
  <c r="X1145" i="16"/>
  <c r="AF1144" i="16"/>
  <c r="AE1144" i="16"/>
  <c r="AD1144" i="16"/>
  <c r="AC1144" i="16"/>
  <c r="AB1144" i="16"/>
  <c r="AA1144" i="16"/>
  <c r="Z1144" i="16"/>
  <c r="Y1144" i="16"/>
  <c r="X1144" i="16"/>
  <c r="AF1143" i="16"/>
  <c r="AE1143" i="16"/>
  <c r="AD1143" i="16"/>
  <c r="AC1143" i="16"/>
  <c r="AB1143" i="16"/>
  <c r="AA1143" i="16"/>
  <c r="Z1143" i="16"/>
  <c r="Y1143" i="16"/>
  <c r="X1143" i="16"/>
  <c r="AF1142" i="16"/>
  <c r="AE1142" i="16"/>
  <c r="AD1142" i="16"/>
  <c r="AC1142" i="16"/>
  <c r="AB1142" i="16"/>
  <c r="AA1142" i="16"/>
  <c r="Z1142" i="16"/>
  <c r="Y1142" i="16"/>
  <c r="X1142" i="16"/>
  <c r="AF1141" i="16"/>
  <c r="AE1141" i="16"/>
  <c r="AD1141" i="16"/>
  <c r="AC1141" i="16"/>
  <c r="AB1141" i="16"/>
  <c r="AA1141" i="16"/>
  <c r="Z1141" i="16"/>
  <c r="Y1141" i="16"/>
  <c r="X1141" i="16"/>
  <c r="AF1140" i="16"/>
  <c r="AE1140" i="16"/>
  <c r="AD1140" i="16"/>
  <c r="AC1140" i="16"/>
  <c r="AB1140" i="16"/>
  <c r="AA1140" i="16"/>
  <c r="Z1140" i="16"/>
  <c r="Y1140" i="16"/>
  <c r="X1140" i="16"/>
  <c r="AF1139" i="16"/>
  <c r="AE1139" i="16"/>
  <c r="AD1139" i="16"/>
  <c r="AC1139" i="16"/>
  <c r="AB1139" i="16"/>
  <c r="AA1139" i="16"/>
  <c r="Z1139" i="16"/>
  <c r="Y1139" i="16"/>
  <c r="X1139" i="16"/>
  <c r="AF1138" i="16"/>
  <c r="AE1138" i="16"/>
  <c r="AD1138" i="16"/>
  <c r="AC1138" i="16"/>
  <c r="AB1138" i="16"/>
  <c r="AA1138" i="16"/>
  <c r="Z1138" i="16"/>
  <c r="Y1138" i="16"/>
  <c r="X1138" i="16"/>
  <c r="AF1137" i="16"/>
  <c r="AE1137" i="16"/>
  <c r="AD1137" i="16"/>
  <c r="AC1137" i="16"/>
  <c r="AB1137" i="16"/>
  <c r="AA1137" i="16"/>
  <c r="Z1137" i="16"/>
  <c r="Y1137" i="16"/>
  <c r="X1137" i="16"/>
  <c r="AF1136" i="16"/>
  <c r="AE1136" i="16"/>
  <c r="AD1136" i="16"/>
  <c r="AC1136" i="16"/>
  <c r="AB1136" i="16"/>
  <c r="AA1136" i="16"/>
  <c r="Z1136" i="16"/>
  <c r="Y1136" i="16"/>
  <c r="X1136" i="16"/>
  <c r="AF1135" i="16"/>
  <c r="AE1135" i="16"/>
  <c r="AD1135" i="16"/>
  <c r="AC1135" i="16"/>
  <c r="AB1135" i="16"/>
  <c r="AA1135" i="16"/>
  <c r="Z1135" i="16"/>
  <c r="Y1135" i="16"/>
  <c r="X1135" i="16"/>
  <c r="AF1134" i="16"/>
  <c r="AE1134" i="16"/>
  <c r="AD1134" i="16"/>
  <c r="AC1134" i="16"/>
  <c r="AB1134" i="16"/>
  <c r="AA1134" i="16"/>
  <c r="Z1134" i="16"/>
  <c r="Y1134" i="16"/>
  <c r="X1134" i="16"/>
  <c r="AF1133" i="16"/>
  <c r="AE1133" i="16"/>
  <c r="AD1133" i="16"/>
  <c r="AC1133" i="16"/>
  <c r="AB1133" i="16"/>
  <c r="AA1133" i="16"/>
  <c r="Z1133" i="16"/>
  <c r="Y1133" i="16"/>
  <c r="X1133" i="16"/>
  <c r="AF1132" i="16"/>
  <c r="AE1132" i="16"/>
  <c r="AD1132" i="16"/>
  <c r="AC1132" i="16"/>
  <c r="AB1132" i="16"/>
  <c r="AA1132" i="16"/>
  <c r="Z1132" i="16"/>
  <c r="Y1132" i="16"/>
  <c r="X1132" i="16"/>
  <c r="AF1131" i="16"/>
  <c r="AE1131" i="16"/>
  <c r="AD1131" i="16"/>
  <c r="AC1131" i="16"/>
  <c r="AB1131" i="16"/>
  <c r="AA1131" i="16"/>
  <c r="Z1131" i="16"/>
  <c r="Y1131" i="16"/>
  <c r="X1131" i="16"/>
  <c r="AF1130" i="16"/>
  <c r="AE1130" i="16"/>
  <c r="AD1130" i="16"/>
  <c r="AC1130" i="16"/>
  <c r="AB1130" i="16"/>
  <c r="AA1130" i="16"/>
  <c r="Z1130" i="16"/>
  <c r="Y1130" i="16"/>
  <c r="X1130" i="16"/>
  <c r="AF1129" i="16"/>
  <c r="AE1129" i="16"/>
  <c r="AD1129" i="16"/>
  <c r="AC1129" i="16"/>
  <c r="AB1129" i="16"/>
  <c r="AA1129" i="16"/>
  <c r="Z1129" i="16"/>
  <c r="Y1129" i="16"/>
  <c r="X1129" i="16"/>
  <c r="AF1128" i="16"/>
  <c r="AE1128" i="16"/>
  <c r="AD1128" i="16"/>
  <c r="AC1128" i="16"/>
  <c r="AB1128" i="16"/>
  <c r="AA1128" i="16"/>
  <c r="Z1128" i="16"/>
  <c r="Y1128" i="16"/>
  <c r="X1128" i="16"/>
  <c r="AF1127" i="16"/>
  <c r="AE1127" i="16"/>
  <c r="AD1127" i="16"/>
  <c r="AC1127" i="16"/>
  <c r="AB1127" i="16"/>
  <c r="AA1127" i="16"/>
  <c r="Z1127" i="16"/>
  <c r="Y1127" i="16"/>
  <c r="X1127" i="16"/>
  <c r="AF1126" i="16"/>
  <c r="AE1126" i="16"/>
  <c r="AD1126" i="16"/>
  <c r="AC1126" i="16"/>
  <c r="AB1126" i="16"/>
  <c r="AA1126" i="16"/>
  <c r="Z1126" i="16"/>
  <c r="Y1126" i="16"/>
  <c r="X1126" i="16"/>
  <c r="AF1125" i="16"/>
  <c r="AE1125" i="16"/>
  <c r="AD1125" i="16"/>
  <c r="AC1125" i="16"/>
  <c r="AB1125" i="16"/>
  <c r="AA1125" i="16"/>
  <c r="Z1125" i="16"/>
  <c r="Y1125" i="16"/>
  <c r="X1125" i="16"/>
  <c r="AF1124" i="16"/>
  <c r="AE1124" i="16"/>
  <c r="AD1124" i="16"/>
  <c r="AC1124" i="16"/>
  <c r="AB1124" i="16"/>
  <c r="AA1124" i="16"/>
  <c r="Z1124" i="16"/>
  <c r="Y1124" i="16"/>
  <c r="X1124" i="16"/>
  <c r="AF1123" i="16"/>
  <c r="AE1123" i="16"/>
  <c r="AD1123" i="16"/>
  <c r="AC1123" i="16"/>
  <c r="AB1123" i="16"/>
  <c r="AA1123" i="16"/>
  <c r="Z1123" i="16"/>
  <c r="Y1123" i="16"/>
  <c r="X1123" i="16"/>
  <c r="AF1122" i="16"/>
  <c r="AE1122" i="16"/>
  <c r="AD1122" i="16"/>
  <c r="AC1122" i="16"/>
  <c r="AB1122" i="16"/>
  <c r="AA1122" i="16"/>
  <c r="Z1122" i="16"/>
  <c r="Y1122" i="16"/>
  <c r="X1122" i="16"/>
  <c r="AF1121" i="16"/>
  <c r="AE1121" i="16"/>
  <c r="AD1121" i="16"/>
  <c r="AC1121" i="16"/>
  <c r="AB1121" i="16"/>
  <c r="AA1121" i="16"/>
  <c r="Z1121" i="16"/>
  <c r="Y1121" i="16"/>
  <c r="X1121" i="16"/>
  <c r="AF1120" i="16"/>
  <c r="AE1120" i="16"/>
  <c r="AD1120" i="16"/>
  <c r="AC1120" i="16"/>
  <c r="AB1120" i="16"/>
  <c r="AA1120" i="16"/>
  <c r="Z1120" i="16"/>
  <c r="Y1120" i="16"/>
  <c r="X1120" i="16"/>
  <c r="AF1119" i="16"/>
  <c r="AE1119" i="16"/>
  <c r="AD1119" i="16"/>
  <c r="AC1119" i="16"/>
  <c r="AB1119" i="16"/>
  <c r="AA1119" i="16"/>
  <c r="Z1119" i="16"/>
  <c r="Y1119" i="16"/>
  <c r="X1119" i="16"/>
  <c r="AF1118" i="16"/>
  <c r="AE1118" i="16"/>
  <c r="AD1118" i="16"/>
  <c r="AC1118" i="16"/>
  <c r="AB1118" i="16"/>
  <c r="AA1118" i="16"/>
  <c r="Z1118" i="16"/>
  <c r="Y1118" i="16"/>
  <c r="X1118" i="16"/>
  <c r="AF1117" i="16"/>
  <c r="AE1117" i="16"/>
  <c r="AD1117" i="16"/>
  <c r="AC1117" i="16"/>
  <c r="AB1117" i="16"/>
  <c r="AA1117" i="16"/>
  <c r="Z1117" i="16"/>
  <c r="Y1117" i="16"/>
  <c r="X1117" i="16"/>
  <c r="AF1116" i="16"/>
  <c r="AE1116" i="16"/>
  <c r="AD1116" i="16"/>
  <c r="AC1116" i="16"/>
  <c r="AB1116" i="16"/>
  <c r="AA1116" i="16"/>
  <c r="Z1116" i="16"/>
  <c r="Y1116" i="16"/>
  <c r="X1116" i="16"/>
  <c r="AF1115" i="16"/>
  <c r="AE1115" i="16"/>
  <c r="AD1115" i="16"/>
  <c r="AC1115" i="16"/>
  <c r="AB1115" i="16"/>
  <c r="AA1115" i="16"/>
  <c r="Z1115" i="16"/>
  <c r="Y1115" i="16"/>
  <c r="X1115" i="16"/>
  <c r="AF1114" i="16"/>
  <c r="AE1114" i="16"/>
  <c r="AD1114" i="16"/>
  <c r="AC1114" i="16"/>
  <c r="AB1114" i="16"/>
  <c r="AA1114" i="16"/>
  <c r="Z1114" i="16"/>
  <c r="Y1114" i="16"/>
  <c r="X1114" i="16"/>
  <c r="AF1113" i="16"/>
  <c r="AE1113" i="16"/>
  <c r="AD1113" i="16"/>
  <c r="AC1113" i="16"/>
  <c r="AB1113" i="16"/>
  <c r="AA1113" i="16"/>
  <c r="Z1113" i="16"/>
  <c r="Y1113" i="16"/>
  <c r="X1113" i="16"/>
  <c r="AF1112" i="16"/>
  <c r="AE1112" i="16"/>
  <c r="AD1112" i="16"/>
  <c r="AC1112" i="16"/>
  <c r="AB1112" i="16"/>
  <c r="AA1112" i="16"/>
  <c r="Z1112" i="16"/>
  <c r="Y1112" i="16"/>
  <c r="X1112" i="16"/>
  <c r="AF1111" i="16"/>
  <c r="AE1111" i="16"/>
  <c r="AD1111" i="16"/>
  <c r="AC1111" i="16"/>
  <c r="AB1111" i="16"/>
  <c r="AA1111" i="16"/>
  <c r="Z1111" i="16"/>
  <c r="Y1111" i="16"/>
  <c r="X1111" i="16"/>
  <c r="AF1110" i="16"/>
  <c r="AE1110" i="16"/>
  <c r="AD1110" i="16"/>
  <c r="AC1110" i="16"/>
  <c r="AB1110" i="16"/>
  <c r="AA1110" i="16"/>
  <c r="Z1110" i="16"/>
  <c r="Y1110" i="16"/>
  <c r="X1110" i="16"/>
  <c r="AF1109" i="16"/>
  <c r="AE1109" i="16"/>
  <c r="AD1109" i="16"/>
  <c r="AC1109" i="16"/>
  <c r="AB1109" i="16"/>
  <c r="AA1109" i="16"/>
  <c r="Z1109" i="16"/>
  <c r="Y1109" i="16"/>
  <c r="X1109" i="16"/>
  <c r="AF1108" i="16"/>
  <c r="AE1108" i="16"/>
  <c r="AD1108" i="16"/>
  <c r="AC1108" i="16"/>
  <c r="AB1108" i="16"/>
  <c r="AA1108" i="16"/>
  <c r="Z1108" i="16"/>
  <c r="Y1108" i="16"/>
  <c r="X1108" i="16"/>
  <c r="AF1107" i="16"/>
  <c r="AE1107" i="16"/>
  <c r="AD1107" i="16"/>
  <c r="AC1107" i="16"/>
  <c r="AB1107" i="16"/>
  <c r="AA1107" i="16"/>
  <c r="Z1107" i="16"/>
  <c r="Y1107" i="16"/>
  <c r="X1107" i="16"/>
  <c r="AF1106" i="16"/>
  <c r="AE1106" i="16"/>
  <c r="AD1106" i="16"/>
  <c r="AC1106" i="16"/>
  <c r="AB1106" i="16"/>
  <c r="AA1106" i="16"/>
  <c r="Z1106" i="16"/>
  <c r="Y1106" i="16"/>
  <c r="X1106" i="16"/>
  <c r="AF1105" i="16"/>
  <c r="AE1105" i="16"/>
  <c r="AD1105" i="16"/>
  <c r="AC1105" i="16"/>
  <c r="AB1105" i="16"/>
  <c r="AA1105" i="16"/>
  <c r="Z1105" i="16"/>
  <c r="Y1105" i="16"/>
  <c r="X1105" i="16"/>
  <c r="AF1104" i="16"/>
  <c r="AE1104" i="16"/>
  <c r="AD1104" i="16"/>
  <c r="AC1104" i="16"/>
  <c r="AB1104" i="16"/>
  <c r="AA1104" i="16"/>
  <c r="Z1104" i="16"/>
  <c r="Y1104" i="16"/>
  <c r="X1104" i="16"/>
  <c r="AF1103" i="16"/>
  <c r="AE1103" i="16"/>
  <c r="AD1103" i="16"/>
  <c r="AC1103" i="16"/>
  <c r="AB1103" i="16"/>
  <c r="AA1103" i="16"/>
  <c r="Z1103" i="16"/>
  <c r="Y1103" i="16"/>
  <c r="X1103" i="16"/>
  <c r="AF1102" i="16"/>
  <c r="AE1102" i="16"/>
  <c r="AD1102" i="16"/>
  <c r="AC1102" i="16"/>
  <c r="AB1102" i="16"/>
  <c r="AA1102" i="16"/>
  <c r="Z1102" i="16"/>
  <c r="Y1102" i="16"/>
  <c r="X1102" i="16"/>
  <c r="AF1101" i="16"/>
  <c r="AE1101" i="16"/>
  <c r="AD1101" i="16"/>
  <c r="AC1101" i="16"/>
  <c r="AB1101" i="16"/>
  <c r="AA1101" i="16"/>
  <c r="Z1101" i="16"/>
  <c r="Y1101" i="16"/>
  <c r="X1101" i="16"/>
  <c r="AF1100" i="16"/>
  <c r="AE1100" i="16"/>
  <c r="AD1100" i="16"/>
  <c r="AC1100" i="16"/>
  <c r="AB1100" i="16"/>
  <c r="AA1100" i="16"/>
  <c r="Z1100" i="16"/>
  <c r="Y1100" i="16"/>
  <c r="X1100" i="16"/>
  <c r="AF1099" i="16"/>
  <c r="AE1099" i="16"/>
  <c r="AD1099" i="16"/>
  <c r="AC1099" i="16"/>
  <c r="AB1099" i="16"/>
  <c r="AA1099" i="16"/>
  <c r="Z1099" i="16"/>
  <c r="Y1099" i="16"/>
  <c r="X1099" i="16"/>
  <c r="AF1098" i="16"/>
  <c r="AE1098" i="16"/>
  <c r="AD1098" i="16"/>
  <c r="AC1098" i="16"/>
  <c r="AB1098" i="16"/>
  <c r="AA1098" i="16"/>
  <c r="Z1098" i="16"/>
  <c r="Y1098" i="16"/>
  <c r="X1098" i="16"/>
  <c r="AF1097" i="16"/>
  <c r="AE1097" i="16"/>
  <c r="AD1097" i="16"/>
  <c r="AC1097" i="16"/>
  <c r="AB1097" i="16"/>
  <c r="AA1097" i="16"/>
  <c r="Z1097" i="16"/>
  <c r="Y1097" i="16"/>
  <c r="X1097" i="16"/>
  <c r="AF1096" i="16"/>
  <c r="AE1096" i="16"/>
  <c r="AD1096" i="16"/>
  <c r="AC1096" i="16"/>
  <c r="AB1096" i="16"/>
  <c r="AA1096" i="16"/>
  <c r="Z1096" i="16"/>
  <c r="Y1096" i="16"/>
  <c r="X1096" i="16"/>
  <c r="AF1095" i="16"/>
  <c r="AE1095" i="16"/>
  <c r="AD1095" i="16"/>
  <c r="AC1095" i="16"/>
  <c r="AB1095" i="16"/>
  <c r="AA1095" i="16"/>
  <c r="Z1095" i="16"/>
  <c r="Y1095" i="16"/>
  <c r="X1095" i="16"/>
  <c r="AF1094" i="16"/>
  <c r="AE1094" i="16"/>
  <c r="AD1094" i="16"/>
  <c r="AC1094" i="16"/>
  <c r="AB1094" i="16"/>
  <c r="AA1094" i="16"/>
  <c r="Z1094" i="16"/>
  <c r="Y1094" i="16"/>
  <c r="X1094" i="16"/>
  <c r="AF1093" i="16"/>
  <c r="AE1093" i="16"/>
  <c r="AD1093" i="16"/>
  <c r="AC1093" i="16"/>
  <c r="AB1093" i="16"/>
  <c r="AA1093" i="16"/>
  <c r="Z1093" i="16"/>
  <c r="Y1093" i="16"/>
  <c r="X1093" i="16"/>
  <c r="AF1092" i="16"/>
  <c r="AE1092" i="16"/>
  <c r="AD1092" i="16"/>
  <c r="AC1092" i="16"/>
  <c r="AB1092" i="16"/>
  <c r="AA1092" i="16"/>
  <c r="Z1092" i="16"/>
  <c r="Y1092" i="16"/>
  <c r="X1092" i="16"/>
  <c r="AF1091" i="16"/>
  <c r="AE1091" i="16"/>
  <c r="AD1091" i="16"/>
  <c r="AC1091" i="16"/>
  <c r="AB1091" i="16"/>
  <c r="AA1091" i="16"/>
  <c r="Z1091" i="16"/>
  <c r="Y1091" i="16"/>
  <c r="X1091" i="16"/>
  <c r="AF1090" i="16"/>
  <c r="AE1090" i="16"/>
  <c r="AD1090" i="16"/>
  <c r="AC1090" i="16"/>
  <c r="AB1090" i="16"/>
  <c r="AA1090" i="16"/>
  <c r="Z1090" i="16"/>
  <c r="Y1090" i="16"/>
  <c r="X1090" i="16"/>
  <c r="AF1089" i="16"/>
  <c r="AE1089" i="16"/>
  <c r="AD1089" i="16"/>
  <c r="AC1089" i="16"/>
  <c r="AB1089" i="16"/>
  <c r="AA1089" i="16"/>
  <c r="Z1089" i="16"/>
  <c r="Y1089" i="16"/>
  <c r="X1089" i="16"/>
  <c r="AF1088" i="16"/>
  <c r="AE1088" i="16"/>
  <c r="AD1088" i="16"/>
  <c r="AC1088" i="16"/>
  <c r="AB1088" i="16"/>
  <c r="AA1088" i="16"/>
  <c r="Z1088" i="16"/>
  <c r="Y1088" i="16"/>
  <c r="X1088" i="16"/>
  <c r="AF1087" i="16"/>
  <c r="AE1087" i="16"/>
  <c r="AD1087" i="16"/>
  <c r="AC1087" i="16"/>
  <c r="AB1087" i="16"/>
  <c r="AA1087" i="16"/>
  <c r="Z1087" i="16"/>
  <c r="Y1087" i="16"/>
  <c r="X1087" i="16"/>
  <c r="AF1086" i="16"/>
  <c r="AE1086" i="16"/>
  <c r="AD1086" i="16"/>
  <c r="AC1086" i="16"/>
  <c r="AB1086" i="16"/>
  <c r="AA1086" i="16"/>
  <c r="Z1086" i="16"/>
  <c r="Y1086" i="16"/>
  <c r="X1086" i="16"/>
  <c r="AF1085" i="16"/>
  <c r="AE1085" i="16"/>
  <c r="AD1085" i="16"/>
  <c r="AC1085" i="16"/>
  <c r="AB1085" i="16"/>
  <c r="AA1085" i="16"/>
  <c r="Z1085" i="16"/>
  <c r="Y1085" i="16"/>
  <c r="X1085" i="16"/>
  <c r="AF1084" i="16"/>
  <c r="AE1084" i="16"/>
  <c r="AD1084" i="16"/>
  <c r="AC1084" i="16"/>
  <c r="AB1084" i="16"/>
  <c r="AA1084" i="16"/>
  <c r="Z1084" i="16"/>
  <c r="Y1084" i="16"/>
  <c r="X1084" i="16"/>
  <c r="AF1083" i="16"/>
  <c r="AE1083" i="16"/>
  <c r="AD1083" i="16"/>
  <c r="AC1083" i="16"/>
  <c r="AB1083" i="16"/>
  <c r="AA1083" i="16"/>
  <c r="Z1083" i="16"/>
  <c r="Y1083" i="16"/>
  <c r="X1083" i="16"/>
  <c r="AF1082" i="16"/>
  <c r="AE1082" i="16"/>
  <c r="AD1082" i="16"/>
  <c r="AC1082" i="16"/>
  <c r="AB1082" i="16"/>
  <c r="AA1082" i="16"/>
  <c r="Z1082" i="16"/>
  <c r="Y1082" i="16"/>
  <c r="X1082" i="16"/>
  <c r="AF1081" i="16"/>
  <c r="AE1081" i="16"/>
  <c r="AD1081" i="16"/>
  <c r="AC1081" i="16"/>
  <c r="AB1081" i="16"/>
  <c r="AA1081" i="16"/>
  <c r="Z1081" i="16"/>
  <c r="Y1081" i="16"/>
  <c r="X1081" i="16"/>
  <c r="AF1080" i="16"/>
  <c r="AE1080" i="16"/>
  <c r="AD1080" i="16"/>
  <c r="AC1080" i="16"/>
  <c r="AB1080" i="16"/>
  <c r="AA1080" i="16"/>
  <c r="Z1080" i="16"/>
  <c r="Y1080" i="16"/>
  <c r="X1080" i="16"/>
  <c r="AF1079" i="16"/>
  <c r="AE1079" i="16"/>
  <c r="AD1079" i="16"/>
  <c r="AC1079" i="16"/>
  <c r="AB1079" i="16"/>
  <c r="AA1079" i="16"/>
  <c r="Z1079" i="16"/>
  <c r="Y1079" i="16"/>
  <c r="X1079" i="16"/>
  <c r="AF1078" i="16"/>
  <c r="AE1078" i="16"/>
  <c r="AD1078" i="16"/>
  <c r="AC1078" i="16"/>
  <c r="AB1078" i="16"/>
  <c r="AA1078" i="16"/>
  <c r="Z1078" i="16"/>
  <c r="Y1078" i="16"/>
  <c r="X1078" i="16"/>
  <c r="AF1077" i="16"/>
  <c r="AE1077" i="16"/>
  <c r="AD1077" i="16"/>
  <c r="AC1077" i="16"/>
  <c r="AB1077" i="16"/>
  <c r="AA1077" i="16"/>
  <c r="Z1077" i="16"/>
  <c r="Y1077" i="16"/>
  <c r="X1077" i="16"/>
  <c r="AF1076" i="16"/>
  <c r="AE1076" i="16"/>
  <c r="AD1076" i="16"/>
  <c r="AC1076" i="16"/>
  <c r="AB1076" i="16"/>
  <c r="AA1076" i="16"/>
  <c r="Z1076" i="16"/>
  <c r="Y1076" i="16"/>
  <c r="X1076" i="16"/>
  <c r="AF1075" i="16"/>
  <c r="AE1075" i="16"/>
  <c r="AD1075" i="16"/>
  <c r="AC1075" i="16"/>
  <c r="AB1075" i="16"/>
  <c r="AA1075" i="16"/>
  <c r="Z1075" i="16"/>
  <c r="Y1075" i="16"/>
  <c r="X1075" i="16"/>
  <c r="AF1074" i="16"/>
  <c r="AE1074" i="16"/>
  <c r="AD1074" i="16"/>
  <c r="AC1074" i="16"/>
  <c r="AB1074" i="16"/>
  <c r="AA1074" i="16"/>
  <c r="Z1074" i="16"/>
  <c r="Y1074" i="16"/>
  <c r="X1074" i="16"/>
  <c r="AF1073" i="16"/>
  <c r="AE1073" i="16"/>
  <c r="AD1073" i="16"/>
  <c r="AC1073" i="16"/>
  <c r="AB1073" i="16"/>
  <c r="AA1073" i="16"/>
  <c r="Z1073" i="16"/>
  <c r="Y1073" i="16"/>
  <c r="X1073" i="16"/>
  <c r="AF1072" i="16"/>
  <c r="AE1072" i="16"/>
  <c r="AD1072" i="16"/>
  <c r="AC1072" i="16"/>
  <c r="AB1072" i="16"/>
  <c r="AA1072" i="16"/>
  <c r="Z1072" i="16"/>
  <c r="Y1072" i="16"/>
  <c r="X1072" i="16"/>
  <c r="AF1071" i="16"/>
  <c r="AE1071" i="16"/>
  <c r="AD1071" i="16"/>
  <c r="AC1071" i="16"/>
  <c r="AB1071" i="16"/>
  <c r="AA1071" i="16"/>
  <c r="Z1071" i="16"/>
  <c r="Y1071" i="16"/>
  <c r="X1071" i="16"/>
  <c r="AF1070" i="16"/>
  <c r="AE1070" i="16"/>
  <c r="AD1070" i="16"/>
  <c r="AC1070" i="16"/>
  <c r="AB1070" i="16"/>
  <c r="AA1070" i="16"/>
  <c r="Z1070" i="16"/>
  <c r="Y1070" i="16"/>
  <c r="X1070" i="16"/>
  <c r="AF1069" i="16"/>
  <c r="AE1069" i="16"/>
  <c r="AD1069" i="16"/>
  <c r="AC1069" i="16"/>
  <c r="AB1069" i="16"/>
  <c r="AA1069" i="16"/>
  <c r="Z1069" i="16"/>
  <c r="Y1069" i="16"/>
  <c r="X1069" i="16"/>
  <c r="AF1068" i="16"/>
  <c r="AE1068" i="16"/>
  <c r="AD1068" i="16"/>
  <c r="AC1068" i="16"/>
  <c r="AB1068" i="16"/>
  <c r="AA1068" i="16"/>
  <c r="Z1068" i="16"/>
  <c r="Y1068" i="16"/>
  <c r="X1068" i="16"/>
  <c r="AF1067" i="16"/>
  <c r="AE1067" i="16"/>
  <c r="AD1067" i="16"/>
  <c r="AC1067" i="16"/>
  <c r="AB1067" i="16"/>
  <c r="AA1067" i="16"/>
  <c r="Z1067" i="16"/>
  <c r="Y1067" i="16"/>
  <c r="X1067" i="16"/>
  <c r="AF1066" i="16"/>
  <c r="AE1066" i="16"/>
  <c r="AD1066" i="16"/>
  <c r="AC1066" i="16"/>
  <c r="AB1066" i="16"/>
  <c r="AA1066" i="16"/>
  <c r="Z1066" i="16"/>
  <c r="Y1066" i="16"/>
  <c r="X1066" i="16"/>
  <c r="AF1065" i="16"/>
  <c r="AE1065" i="16"/>
  <c r="AD1065" i="16"/>
  <c r="AC1065" i="16"/>
  <c r="AB1065" i="16"/>
  <c r="AA1065" i="16"/>
  <c r="Z1065" i="16"/>
  <c r="Y1065" i="16"/>
  <c r="X1065" i="16"/>
  <c r="AF1064" i="16"/>
  <c r="AE1064" i="16"/>
  <c r="AD1064" i="16"/>
  <c r="AC1064" i="16"/>
  <c r="AB1064" i="16"/>
  <c r="AA1064" i="16"/>
  <c r="Z1064" i="16"/>
  <c r="Y1064" i="16"/>
  <c r="X1064" i="16"/>
  <c r="AF1063" i="16"/>
  <c r="AE1063" i="16"/>
  <c r="AD1063" i="16"/>
  <c r="AC1063" i="16"/>
  <c r="AB1063" i="16"/>
  <c r="AA1063" i="16"/>
  <c r="Z1063" i="16"/>
  <c r="Y1063" i="16"/>
  <c r="X1063" i="16"/>
  <c r="AF1062" i="16"/>
  <c r="AE1062" i="16"/>
  <c r="AD1062" i="16"/>
  <c r="AC1062" i="16"/>
  <c r="AB1062" i="16"/>
  <c r="AA1062" i="16"/>
  <c r="Z1062" i="16"/>
  <c r="Y1062" i="16"/>
  <c r="X1062" i="16"/>
  <c r="AF1061" i="16"/>
  <c r="AE1061" i="16"/>
  <c r="AD1061" i="16"/>
  <c r="AC1061" i="16"/>
  <c r="AB1061" i="16"/>
  <c r="AA1061" i="16"/>
  <c r="Z1061" i="16"/>
  <c r="Y1061" i="16"/>
  <c r="X1061" i="16"/>
  <c r="AF1060" i="16"/>
  <c r="AE1060" i="16"/>
  <c r="AD1060" i="16"/>
  <c r="AC1060" i="16"/>
  <c r="AB1060" i="16"/>
  <c r="AA1060" i="16"/>
  <c r="Z1060" i="16"/>
  <c r="Y1060" i="16"/>
  <c r="X1060" i="16"/>
  <c r="AF1059" i="16"/>
  <c r="AE1059" i="16"/>
  <c r="AD1059" i="16"/>
  <c r="AC1059" i="16"/>
  <c r="AB1059" i="16"/>
  <c r="AA1059" i="16"/>
  <c r="Z1059" i="16"/>
  <c r="Y1059" i="16"/>
  <c r="X1059" i="16"/>
  <c r="AF1058" i="16"/>
  <c r="AE1058" i="16"/>
  <c r="AD1058" i="16"/>
  <c r="AC1058" i="16"/>
  <c r="AB1058" i="16"/>
  <c r="AA1058" i="16"/>
  <c r="Z1058" i="16"/>
  <c r="Y1058" i="16"/>
  <c r="X1058" i="16"/>
  <c r="AF1057" i="16"/>
  <c r="AE1057" i="16"/>
  <c r="AD1057" i="16"/>
  <c r="AC1057" i="16"/>
  <c r="AB1057" i="16"/>
  <c r="AA1057" i="16"/>
  <c r="Z1057" i="16"/>
  <c r="Y1057" i="16"/>
  <c r="X1057" i="16"/>
  <c r="AF1056" i="16"/>
  <c r="AE1056" i="16"/>
  <c r="AD1056" i="16"/>
  <c r="AC1056" i="16"/>
  <c r="AB1056" i="16"/>
  <c r="AA1056" i="16"/>
  <c r="Z1056" i="16"/>
  <c r="Y1056" i="16"/>
  <c r="X1056" i="16"/>
  <c r="AF1055" i="16"/>
  <c r="AE1055" i="16"/>
  <c r="AD1055" i="16"/>
  <c r="AC1055" i="16"/>
  <c r="AB1055" i="16"/>
  <c r="AA1055" i="16"/>
  <c r="Z1055" i="16"/>
  <c r="Y1055" i="16"/>
  <c r="X1055" i="16"/>
  <c r="AF1054" i="16"/>
  <c r="AE1054" i="16"/>
  <c r="AD1054" i="16"/>
  <c r="AC1054" i="16"/>
  <c r="AB1054" i="16"/>
  <c r="AA1054" i="16"/>
  <c r="Z1054" i="16"/>
  <c r="Y1054" i="16"/>
  <c r="X1054" i="16"/>
  <c r="AF1053" i="16"/>
  <c r="AE1053" i="16"/>
  <c r="AD1053" i="16"/>
  <c r="AC1053" i="16"/>
  <c r="AB1053" i="16"/>
  <c r="AA1053" i="16"/>
  <c r="Z1053" i="16"/>
  <c r="Y1053" i="16"/>
  <c r="X1053" i="16"/>
  <c r="AF1052" i="16"/>
  <c r="AE1052" i="16"/>
  <c r="AD1052" i="16"/>
  <c r="AC1052" i="16"/>
  <c r="AB1052" i="16"/>
  <c r="AA1052" i="16"/>
  <c r="Z1052" i="16"/>
  <c r="Y1052" i="16"/>
  <c r="X1052" i="16"/>
  <c r="AF1051" i="16"/>
  <c r="AE1051" i="16"/>
  <c r="AD1051" i="16"/>
  <c r="AC1051" i="16"/>
  <c r="AB1051" i="16"/>
  <c r="AA1051" i="16"/>
  <c r="Z1051" i="16"/>
  <c r="Y1051" i="16"/>
  <c r="X1051" i="16"/>
  <c r="AF1050" i="16"/>
  <c r="AE1050" i="16"/>
  <c r="AD1050" i="16"/>
  <c r="AC1050" i="16"/>
  <c r="AB1050" i="16"/>
  <c r="AA1050" i="16"/>
  <c r="Z1050" i="16"/>
  <c r="Y1050" i="16"/>
  <c r="X1050" i="16"/>
  <c r="AF1049" i="16"/>
  <c r="AE1049" i="16"/>
  <c r="AD1049" i="16"/>
  <c r="AC1049" i="16"/>
  <c r="AB1049" i="16"/>
  <c r="AA1049" i="16"/>
  <c r="Z1049" i="16"/>
  <c r="Y1049" i="16"/>
  <c r="X1049" i="16"/>
  <c r="AF1048" i="16"/>
  <c r="AE1048" i="16"/>
  <c r="AD1048" i="16"/>
  <c r="AC1048" i="16"/>
  <c r="AB1048" i="16"/>
  <c r="AA1048" i="16"/>
  <c r="Z1048" i="16"/>
  <c r="Y1048" i="16"/>
  <c r="X1048" i="16"/>
  <c r="AF1047" i="16"/>
  <c r="AE1047" i="16"/>
  <c r="AD1047" i="16"/>
  <c r="AC1047" i="16"/>
  <c r="AB1047" i="16"/>
  <c r="AA1047" i="16"/>
  <c r="Z1047" i="16"/>
  <c r="Y1047" i="16"/>
  <c r="X1047" i="16"/>
  <c r="AF1046" i="16"/>
  <c r="AE1046" i="16"/>
  <c r="AD1046" i="16"/>
  <c r="AC1046" i="16"/>
  <c r="AB1046" i="16"/>
  <c r="AA1046" i="16"/>
  <c r="Z1046" i="16"/>
  <c r="Y1046" i="16"/>
  <c r="X1046" i="16"/>
  <c r="AF1045" i="16"/>
  <c r="AE1045" i="16"/>
  <c r="AD1045" i="16"/>
  <c r="AC1045" i="16"/>
  <c r="AB1045" i="16"/>
  <c r="AA1045" i="16"/>
  <c r="Z1045" i="16"/>
  <c r="Y1045" i="16"/>
  <c r="X1045" i="16"/>
  <c r="AF1044" i="16"/>
  <c r="AE1044" i="16"/>
  <c r="AD1044" i="16"/>
  <c r="AC1044" i="16"/>
  <c r="AB1044" i="16"/>
  <c r="AA1044" i="16"/>
  <c r="Z1044" i="16"/>
  <c r="Y1044" i="16"/>
  <c r="X1044" i="16"/>
  <c r="AF1043" i="16"/>
  <c r="AE1043" i="16"/>
  <c r="AD1043" i="16"/>
  <c r="AC1043" i="16"/>
  <c r="AB1043" i="16"/>
  <c r="AA1043" i="16"/>
  <c r="Z1043" i="16"/>
  <c r="Y1043" i="16"/>
  <c r="X1043" i="16"/>
  <c r="AF1042" i="16"/>
  <c r="AE1042" i="16"/>
  <c r="AD1042" i="16"/>
  <c r="AC1042" i="16"/>
  <c r="AB1042" i="16"/>
  <c r="AA1042" i="16"/>
  <c r="Z1042" i="16"/>
  <c r="Y1042" i="16"/>
  <c r="X1042" i="16"/>
  <c r="AF1041" i="16"/>
  <c r="AE1041" i="16"/>
  <c r="AD1041" i="16"/>
  <c r="AC1041" i="16"/>
  <c r="AB1041" i="16"/>
  <c r="AA1041" i="16"/>
  <c r="Z1041" i="16"/>
  <c r="Y1041" i="16"/>
  <c r="X1041" i="16"/>
  <c r="AF1040" i="16"/>
  <c r="AE1040" i="16"/>
  <c r="AD1040" i="16"/>
  <c r="AC1040" i="16"/>
  <c r="AB1040" i="16"/>
  <c r="AA1040" i="16"/>
  <c r="Z1040" i="16"/>
  <c r="Y1040" i="16"/>
  <c r="X1040" i="16"/>
  <c r="AF1039" i="16"/>
  <c r="AE1039" i="16"/>
  <c r="AD1039" i="16"/>
  <c r="AC1039" i="16"/>
  <c r="AB1039" i="16"/>
  <c r="AA1039" i="16"/>
  <c r="Z1039" i="16"/>
  <c r="Y1039" i="16"/>
  <c r="X1039" i="16"/>
  <c r="AF1038" i="16"/>
  <c r="AE1038" i="16"/>
  <c r="AD1038" i="16"/>
  <c r="AC1038" i="16"/>
  <c r="AB1038" i="16"/>
  <c r="AA1038" i="16"/>
  <c r="Z1038" i="16"/>
  <c r="Y1038" i="16"/>
  <c r="X1038" i="16"/>
  <c r="AF1037" i="16"/>
  <c r="AE1037" i="16"/>
  <c r="AD1037" i="16"/>
  <c r="AC1037" i="16"/>
  <c r="AB1037" i="16"/>
  <c r="AA1037" i="16"/>
  <c r="Z1037" i="16"/>
  <c r="Y1037" i="16"/>
  <c r="X1037" i="16"/>
  <c r="AF1036" i="16"/>
  <c r="AE1036" i="16"/>
  <c r="AD1036" i="16"/>
  <c r="AC1036" i="16"/>
  <c r="AB1036" i="16"/>
  <c r="AA1036" i="16"/>
  <c r="Z1036" i="16"/>
  <c r="Y1036" i="16"/>
  <c r="X1036" i="16"/>
  <c r="AF1035" i="16"/>
  <c r="AE1035" i="16"/>
  <c r="AD1035" i="16"/>
  <c r="AC1035" i="16"/>
  <c r="AB1035" i="16"/>
  <c r="AA1035" i="16"/>
  <c r="Z1035" i="16"/>
  <c r="Y1035" i="16"/>
  <c r="X1035" i="16"/>
  <c r="AF1034" i="16"/>
  <c r="AE1034" i="16"/>
  <c r="AD1034" i="16"/>
  <c r="AC1034" i="16"/>
  <c r="AB1034" i="16"/>
  <c r="AA1034" i="16"/>
  <c r="Z1034" i="16"/>
  <c r="Y1034" i="16"/>
  <c r="X1034" i="16"/>
  <c r="AF1033" i="16"/>
  <c r="AE1033" i="16"/>
  <c r="AD1033" i="16"/>
  <c r="AC1033" i="16"/>
  <c r="AB1033" i="16"/>
  <c r="AA1033" i="16"/>
  <c r="Z1033" i="16"/>
  <c r="Y1033" i="16"/>
  <c r="X1033" i="16"/>
  <c r="AF1032" i="16"/>
  <c r="AE1032" i="16"/>
  <c r="AD1032" i="16"/>
  <c r="AC1032" i="16"/>
  <c r="AB1032" i="16"/>
  <c r="AA1032" i="16"/>
  <c r="Z1032" i="16"/>
  <c r="Y1032" i="16"/>
  <c r="X1032" i="16"/>
  <c r="AF1031" i="16"/>
  <c r="AE1031" i="16"/>
  <c r="AD1031" i="16"/>
  <c r="AC1031" i="16"/>
  <c r="AB1031" i="16"/>
  <c r="AA1031" i="16"/>
  <c r="Z1031" i="16"/>
  <c r="Y1031" i="16"/>
  <c r="X1031" i="16"/>
  <c r="AF1030" i="16"/>
  <c r="AE1030" i="16"/>
  <c r="AD1030" i="16"/>
  <c r="AC1030" i="16"/>
  <c r="AB1030" i="16"/>
  <c r="AA1030" i="16"/>
  <c r="Z1030" i="16"/>
  <c r="Y1030" i="16"/>
  <c r="X1030" i="16"/>
  <c r="AF1029" i="16"/>
  <c r="AE1029" i="16"/>
  <c r="AD1029" i="16"/>
  <c r="AC1029" i="16"/>
  <c r="AB1029" i="16"/>
  <c r="AA1029" i="16"/>
  <c r="Z1029" i="16"/>
  <c r="Y1029" i="16"/>
  <c r="X1029" i="16"/>
  <c r="AF1028" i="16"/>
  <c r="AE1028" i="16"/>
  <c r="AD1028" i="16"/>
  <c r="AC1028" i="16"/>
  <c r="AB1028" i="16"/>
  <c r="AA1028" i="16"/>
  <c r="Z1028" i="16"/>
  <c r="Y1028" i="16"/>
  <c r="X1028" i="16"/>
  <c r="AF1027" i="16"/>
  <c r="AE1027" i="16"/>
  <c r="AD1027" i="16"/>
  <c r="AC1027" i="16"/>
  <c r="AB1027" i="16"/>
  <c r="AA1027" i="16"/>
  <c r="Z1027" i="16"/>
  <c r="Y1027" i="16"/>
  <c r="X1027" i="16"/>
  <c r="AF1026" i="16"/>
  <c r="AE1026" i="16"/>
  <c r="AD1026" i="16"/>
  <c r="AC1026" i="16"/>
  <c r="AB1026" i="16"/>
  <c r="AA1026" i="16"/>
  <c r="Z1026" i="16"/>
  <c r="Y1026" i="16"/>
  <c r="X1026" i="16"/>
  <c r="AF1025" i="16"/>
  <c r="AE1025" i="16"/>
  <c r="AD1025" i="16"/>
  <c r="AC1025" i="16"/>
  <c r="AB1025" i="16"/>
  <c r="AA1025" i="16"/>
  <c r="Z1025" i="16"/>
  <c r="Y1025" i="16"/>
  <c r="X1025" i="16"/>
  <c r="AF1024" i="16"/>
  <c r="AE1024" i="16"/>
  <c r="AD1024" i="16"/>
  <c r="AC1024" i="16"/>
  <c r="AB1024" i="16"/>
  <c r="AA1024" i="16"/>
  <c r="Z1024" i="16"/>
  <c r="Y1024" i="16"/>
  <c r="X1024" i="16"/>
  <c r="AF1023" i="16"/>
  <c r="AE1023" i="16"/>
  <c r="AD1023" i="16"/>
  <c r="AC1023" i="16"/>
  <c r="AB1023" i="16"/>
  <c r="AA1023" i="16"/>
  <c r="Z1023" i="16"/>
  <c r="Y1023" i="16"/>
  <c r="X1023" i="16"/>
  <c r="AF1022" i="16"/>
  <c r="AE1022" i="16"/>
  <c r="AD1022" i="16"/>
  <c r="AC1022" i="16"/>
  <c r="AB1022" i="16"/>
  <c r="AA1022" i="16"/>
  <c r="Z1022" i="16"/>
  <c r="Y1022" i="16"/>
  <c r="X1022" i="16"/>
  <c r="AF1021" i="16"/>
  <c r="AE1021" i="16"/>
  <c r="AD1021" i="16"/>
  <c r="AC1021" i="16"/>
  <c r="AB1021" i="16"/>
  <c r="AA1021" i="16"/>
  <c r="Z1021" i="16"/>
  <c r="Y1021" i="16"/>
  <c r="X1021" i="16"/>
  <c r="AF1020" i="16"/>
  <c r="AE1020" i="16"/>
  <c r="AD1020" i="16"/>
  <c r="AC1020" i="16"/>
  <c r="AB1020" i="16"/>
  <c r="AA1020" i="16"/>
  <c r="Z1020" i="16"/>
  <c r="Y1020" i="16"/>
  <c r="X1020" i="16"/>
  <c r="AF1019" i="16"/>
  <c r="AE1019" i="16"/>
  <c r="AD1019" i="16"/>
  <c r="AC1019" i="16"/>
  <c r="AB1019" i="16"/>
  <c r="AA1019" i="16"/>
  <c r="Z1019" i="16"/>
  <c r="Y1019" i="16"/>
  <c r="X1019" i="16"/>
  <c r="AF1018" i="16"/>
  <c r="AE1018" i="16"/>
  <c r="AD1018" i="16"/>
  <c r="AC1018" i="16"/>
  <c r="AB1018" i="16"/>
  <c r="AA1018" i="16"/>
  <c r="Z1018" i="16"/>
  <c r="Y1018" i="16"/>
  <c r="X1018" i="16"/>
  <c r="AF1017" i="16"/>
  <c r="AE1017" i="16"/>
  <c r="AD1017" i="16"/>
  <c r="AC1017" i="16"/>
  <c r="AB1017" i="16"/>
  <c r="AA1017" i="16"/>
  <c r="Z1017" i="16"/>
  <c r="Y1017" i="16"/>
  <c r="X1017" i="16"/>
  <c r="AF1016" i="16"/>
  <c r="AE1016" i="16"/>
  <c r="AD1016" i="16"/>
  <c r="AC1016" i="16"/>
  <c r="AB1016" i="16"/>
  <c r="AA1016" i="16"/>
  <c r="Z1016" i="16"/>
  <c r="Y1016" i="16"/>
  <c r="X1016" i="16"/>
  <c r="AF1015" i="16"/>
  <c r="AE1015" i="16"/>
  <c r="AD1015" i="16"/>
  <c r="AC1015" i="16"/>
  <c r="AB1015" i="16"/>
  <c r="AA1015" i="16"/>
  <c r="Z1015" i="16"/>
  <c r="Y1015" i="16"/>
  <c r="X1015" i="16"/>
  <c r="AF1014" i="16"/>
  <c r="AE1014" i="16"/>
  <c r="AD1014" i="16"/>
  <c r="AC1014" i="16"/>
  <c r="AB1014" i="16"/>
  <c r="AA1014" i="16"/>
  <c r="Z1014" i="16"/>
  <c r="Y1014" i="16"/>
  <c r="X1014" i="16"/>
  <c r="AF1013" i="16"/>
  <c r="AE1013" i="16"/>
  <c r="AD1013" i="16"/>
  <c r="AC1013" i="16"/>
  <c r="AB1013" i="16"/>
  <c r="AA1013" i="16"/>
  <c r="Z1013" i="16"/>
  <c r="Y1013" i="16"/>
  <c r="X1013" i="16"/>
  <c r="AF1012" i="16"/>
  <c r="AE1012" i="16"/>
  <c r="AD1012" i="16"/>
  <c r="AC1012" i="16"/>
  <c r="AB1012" i="16"/>
  <c r="AA1012" i="16"/>
  <c r="Z1012" i="16"/>
  <c r="Y1012" i="16"/>
  <c r="X1012" i="16"/>
  <c r="AF1011" i="16"/>
  <c r="AE1011" i="16"/>
  <c r="AD1011" i="16"/>
  <c r="AC1011" i="16"/>
  <c r="AB1011" i="16"/>
  <c r="AA1011" i="16"/>
  <c r="Z1011" i="16"/>
  <c r="Y1011" i="16"/>
  <c r="X1011" i="16"/>
  <c r="AF1010" i="16"/>
  <c r="AE1010" i="16"/>
  <c r="AD1010" i="16"/>
  <c r="AC1010" i="16"/>
  <c r="AB1010" i="16"/>
  <c r="AA1010" i="16"/>
  <c r="Z1010" i="16"/>
  <c r="Y1010" i="16"/>
  <c r="X1010" i="16"/>
  <c r="AF1009" i="16"/>
  <c r="AE1009" i="16"/>
  <c r="AD1009" i="16"/>
  <c r="AC1009" i="16"/>
  <c r="AB1009" i="16"/>
  <c r="AA1009" i="16"/>
  <c r="Z1009" i="16"/>
  <c r="Y1009" i="16"/>
  <c r="X1009" i="16"/>
  <c r="AF1008" i="16"/>
  <c r="AE1008" i="16"/>
  <c r="AD1008" i="16"/>
  <c r="AC1008" i="16"/>
  <c r="AB1008" i="16"/>
  <c r="AA1008" i="16"/>
  <c r="Z1008" i="16"/>
  <c r="Y1008" i="16"/>
  <c r="X1008" i="16"/>
  <c r="AF1007" i="16"/>
  <c r="AE1007" i="16"/>
  <c r="AD1007" i="16"/>
  <c r="AC1007" i="16"/>
  <c r="AB1007" i="16"/>
  <c r="AA1007" i="16"/>
  <c r="Z1007" i="16"/>
  <c r="Y1007" i="16"/>
  <c r="X1007" i="16"/>
  <c r="AF1006" i="16"/>
  <c r="AE1006" i="16"/>
  <c r="AD1006" i="16"/>
  <c r="AC1006" i="16"/>
  <c r="AB1006" i="16"/>
  <c r="AA1006" i="16"/>
  <c r="Z1006" i="16"/>
  <c r="Y1006" i="16"/>
  <c r="X1006" i="16"/>
  <c r="AF1005" i="16"/>
  <c r="AE1005" i="16"/>
  <c r="AD1005" i="16"/>
  <c r="AC1005" i="16"/>
  <c r="AB1005" i="16"/>
  <c r="AA1005" i="16"/>
  <c r="Z1005" i="16"/>
  <c r="Y1005" i="16"/>
  <c r="X1005" i="16"/>
  <c r="AF1004" i="16"/>
  <c r="AE1004" i="16"/>
  <c r="AD1004" i="16"/>
  <c r="AC1004" i="16"/>
  <c r="AB1004" i="16"/>
  <c r="AA1004" i="16"/>
  <c r="Z1004" i="16"/>
  <c r="Y1004" i="16"/>
  <c r="X1004" i="16"/>
  <c r="AF1003" i="16"/>
  <c r="AE1003" i="16"/>
  <c r="AD1003" i="16"/>
  <c r="AC1003" i="16"/>
  <c r="AB1003" i="16"/>
  <c r="AA1003" i="16"/>
  <c r="Z1003" i="16"/>
  <c r="Y1003" i="16"/>
  <c r="X1003" i="16"/>
  <c r="AF1002" i="16"/>
  <c r="AE1002" i="16"/>
  <c r="AD1002" i="16"/>
  <c r="AC1002" i="16"/>
  <c r="AB1002" i="16"/>
  <c r="AA1002" i="16"/>
  <c r="Z1002" i="16"/>
  <c r="Y1002" i="16"/>
  <c r="X1002" i="16"/>
  <c r="AF1001" i="16"/>
  <c r="AE1001" i="16"/>
  <c r="AD1001" i="16"/>
  <c r="AC1001" i="16"/>
  <c r="AB1001" i="16"/>
  <c r="AA1001" i="16"/>
  <c r="Z1001" i="16"/>
  <c r="Y1001" i="16"/>
  <c r="X1001" i="16"/>
  <c r="AF1000" i="16"/>
  <c r="AE1000" i="16"/>
  <c r="AD1000" i="16"/>
  <c r="AC1000" i="16"/>
  <c r="AB1000" i="16"/>
  <c r="AA1000" i="16"/>
  <c r="Z1000" i="16"/>
  <c r="Y1000" i="16"/>
  <c r="X1000" i="16"/>
  <c r="AF999" i="16"/>
  <c r="AE999" i="16"/>
  <c r="AD999" i="16"/>
  <c r="AC999" i="16"/>
  <c r="AB999" i="16"/>
  <c r="AA999" i="16"/>
  <c r="Z999" i="16"/>
  <c r="Y999" i="16"/>
  <c r="X999" i="16"/>
  <c r="AF998" i="16"/>
  <c r="AE998" i="16"/>
  <c r="AD998" i="16"/>
  <c r="AC998" i="16"/>
  <c r="AB998" i="16"/>
  <c r="AA998" i="16"/>
  <c r="Z998" i="16"/>
  <c r="Y998" i="16"/>
  <c r="X998" i="16"/>
  <c r="AF997" i="16"/>
  <c r="AE997" i="16"/>
  <c r="AD997" i="16"/>
  <c r="AC997" i="16"/>
  <c r="AB997" i="16"/>
  <c r="AA997" i="16"/>
  <c r="Z997" i="16"/>
  <c r="Y997" i="16"/>
  <c r="X997" i="16"/>
  <c r="AF996" i="16"/>
  <c r="AE996" i="16"/>
  <c r="AD996" i="16"/>
  <c r="AC996" i="16"/>
  <c r="AB996" i="16"/>
  <c r="AA996" i="16"/>
  <c r="Z996" i="16"/>
  <c r="Y996" i="16"/>
  <c r="X996" i="16"/>
  <c r="AF995" i="16"/>
  <c r="AE995" i="16"/>
  <c r="AD995" i="16"/>
  <c r="AC995" i="16"/>
  <c r="AB995" i="16"/>
  <c r="AA995" i="16"/>
  <c r="Z995" i="16"/>
  <c r="Y995" i="16"/>
  <c r="X995" i="16"/>
  <c r="AF994" i="16"/>
  <c r="AE994" i="16"/>
  <c r="AD994" i="16"/>
  <c r="AC994" i="16"/>
  <c r="AB994" i="16"/>
  <c r="AA994" i="16"/>
  <c r="Z994" i="16"/>
  <c r="Y994" i="16"/>
  <c r="X994" i="16"/>
  <c r="AF993" i="16"/>
  <c r="AE993" i="16"/>
  <c r="AD993" i="16"/>
  <c r="AC993" i="16"/>
  <c r="AB993" i="16"/>
  <c r="AA993" i="16"/>
  <c r="Z993" i="16"/>
  <c r="Y993" i="16"/>
  <c r="X993" i="16"/>
  <c r="AF992" i="16"/>
  <c r="AE992" i="16"/>
  <c r="AD992" i="16"/>
  <c r="AC992" i="16"/>
  <c r="AB992" i="16"/>
  <c r="AA992" i="16"/>
  <c r="Z992" i="16"/>
  <c r="Y992" i="16"/>
  <c r="X992" i="16"/>
  <c r="AF991" i="16"/>
  <c r="AE991" i="16"/>
  <c r="AD991" i="16"/>
  <c r="AC991" i="16"/>
  <c r="AB991" i="16"/>
  <c r="AA991" i="16"/>
  <c r="Z991" i="16"/>
  <c r="Y991" i="16"/>
  <c r="X991" i="16"/>
  <c r="AF990" i="16"/>
  <c r="AE990" i="16"/>
  <c r="AD990" i="16"/>
  <c r="AC990" i="16"/>
  <c r="AB990" i="16"/>
  <c r="AA990" i="16"/>
  <c r="Z990" i="16"/>
  <c r="Y990" i="16"/>
  <c r="X990" i="16"/>
  <c r="AF989" i="16"/>
  <c r="AE989" i="16"/>
  <c r="AD989" i="16"/>
  <c r="AC989" i="16"/>
  <c r="AB989" i="16"/>
  <c r="AA989" i="16"/>
  <c r="Z989" i="16"/>
  <c r="Y989" i="16"/>
  <c r="X989" i="16"/>
  <c r="AF988" i="16"/>
  <c r="AE988" i="16"/>
  <c r="AD988" i="16"/>
  <c r="AC988" i="16"/>
  <c r="AB988" i="16"/>
  <c r="AA988" i="16"/>
  <c r="Z988" i="16"/>
  <c r="Y988" i="16"/>
  <c r="X988" i="16"/>
  <c r="AF987" i="16"/>
  <c r="AE987" i="16"/>
  <c r="AD987" i="16"/>
  <c r="AC987" i="16"/>
  <c r="AB987" i="16"/>
  <c r="AA987" i="16"/>
  <c r="Z987" i="16"/>
  <c r="Y987" i="16"/>
  <c r="X987" i="16"/>
  <c r="AF986" i="16"/>
  <c r="AE986" i="16"/>
  <c r="AD986" i="16"/>
  <c r="AC986" i="16"/>
  <c r="AB986" i="16"/>
  <c r="AA986" i="16"/>
  <c r="Z986" i="16"/>
  <c r="Y986" i="16"/>
  <c r="X986" i="16"/>
  <c r="AF985" i="16"/>
  <c r="AE985" i="16"/>
  <c r="AD985" i="16"/>
  <c r="AC985" i="16"/>
  <c r="AB985" i="16"/>
  <c r="AA985" i="16"/>
  <c r="Z985" i="16"/>
  <c r="Y985" i="16"/>
  <c r="X985" i="16"/>
  <c r="AF984" i="16"/>
  <c r="AE984" i="16"/>
  <c r="AD984" i="16"/>
  <c r="AC984" i="16"/>
  <c r="AB984" i="16"/>
  <c r="AA984" i="16"/>
  <c r="Z984" i="16"/>
  <c r="Y984" i="16"/>
  <c r="X984" i="16"/>
  <c r="AF983" i="16"/>
  <c r="AE983" i="16"/>
  <c r="AD983" i="16"/>
  <c r="AC983" i="16"/>
  <c r="AB983" i="16"/>
  <c r="AA983" i="16"/>
  <c r="Z983" i="16"/>
  <c r="Y983" i="16"/>
  <c r="X983" i="16"/>
  <c r="AF982" i="16"/>
  <c r="AE982" i="16"/>
  <c r="AD982" i="16"/>
  <c r="AC982" i="16"/>
  <c r="AB982" i="16"/>
  <c r="AA982" i="16"/>
  <c r="Z982" i="16"/>
  <c r="Y982" i="16"/>
  <c r="X982" i="16"/>
  <c r="AF981" i="16"/>
  <c r="AE981" i="16"/>
  <c r="AD981" i="16"/>
  <c r="AC981" i="16"/>
  <c r="AB981" i="16"/>
  <c r="AA981" i="16"/>
  <c r="Z981" i="16"/>
  <c r="Y981" i="16"/>
  <c r="X981" i="16"/>
  <c r="AF980" i="16"/>
  <c r="AE980" i="16"/>
  <c r="AD980" i="16"/>
  <c r="AC980" i="16"/>
  <c r="AB980" i="16"/>
  <c r="AA980" i="16"/>
  <c r="Z980" i="16"/>
  <c r="Y980" i="16"/>
  <c r="X980" i="16"/>
  <c r="AF979" i="16"/>
  <c r="AE979" i="16"/>
  <c r="AD979" i="16"/>
  <c r="AC979" i="16"/>
  <c r="AB979" i="16"/>
  <c r="AA979" i="16"/>
  <c r="Z979" i="16"/>
  <c r="Y979" i="16"/>
  <c r="X979" i="16"/>
  <c r="AF978" i="16"/>
  <c r="AE978" i="16"/>
  <c r="AD978" i="16"/>
  <c r="AC978" i="16"/>
  <c r="AB978" i="16"/>
  <c r="AA978" i="16"/>
  <c r="Z978" i="16"/>
  <c r="Y978" i="16"/>
  <c r="X978" i="16"/>
  <c r="AF977" i="16"/>
  <c r="AE977" i="16"/>
  <c r="AD977" i="16"/>
  <c r="AC977" i="16"/>
  <c r="AB977" i="16"/>
  <c r="AA977" i="16"/>
  <c r="Z977" i="16"/>
  <c r="Y977" i="16"/>
  <c r="X977" i="16"/>
  <c r="AF976" i="16"/>
  <c r="AE976" i="16"/>
  <c r="AD976" i="16"/>
  <c r="AC976" i="16"/>
  <c r="AB976" i="16"/>
  <c r="AA976" i="16"/>
  <c r="Z976" i="16"/>
  <c r="Y976" i="16"/>
  <c r="X976" i="16"/>
  <c r="AF975" i="16"/>
  <c r="AE975" i="16"/>
  <c r="AD975" i="16"/>
  <c r="AC975" i="16"/>
  <c r="AB975" i="16"/>
  <c r="AA975" i="16"/>
  <c r="Z975" i="16"/>
  <c r="Y975" i="16"/>
  <c r="X975" i="16"/>
  <c r="AF974" i="16"/>
  <c r="AE974" i="16"/>
  <c r="AD974" i="16"/>
  <c r="AC974" i="16"/>
  <c r="AB974" i="16"/>
  <c r="AA974" i="16"/>
  <c r="Z974" i="16"/>
  <c r="Y974" i="16"/>
  <c r="X974" i="16"/>
  <c r="AF973" i="16"/>
  <c r="AE973" i="16"/>
  <c r="AD973" i="16"/>
  <c r="AC973" i="16"/>
  <c r="AB973" i="16"/>
  <c r="AA973" i="16"/>
  <c r="Z973" i="16"/>
  <c r="Y973" i="16"/>
  <c r="X973" i="16"/>
  <c r="AF972" i="16"/>
  <c r="AE972" i="16"/>
  <c r="AD972" i="16"/>
  <c r="AC972" i="16"/>
  <c r="AB972" i="16"/>
  <c r="AA972" i="16"/>
  <c r="Z972" i="16"/>
  <c r="Y972" i="16"/>
  <c r="X972" i="16"/>
  <c r="AF971" i="16"/>
  <c r="AE971" i="16"/>
  <c r="AD971" i="16"/>
  <c r="AC971" i="16"/>
  <c r="AB971" i="16"/>
  <c r="AA971" i="16"/>
  <c r="Z971" i="16"/>
  <c r="Y971" i="16"/>
  <c r="X971" i="16"/>
  <c r="AF970" i="16"/>
  <c r="AE970" i="16"/>
  <c r="AD970" i="16"/>
  <c r="AC970" i="16"/>
  <c r="AB970" i="16"/>
  <c r="AA970" i="16"/>
  <c r="Z970" i="16"/>
  <c r="Y970" i="16"/>
  <c r="X970" i="16"/>
  <c r="AF969" i="16"/>
  <c r="AE969" i="16"/>
  <c r="AD969" i="16"/>
  <c r="AC969" i="16"/>
  <c r="AB969" i="16"/>
  <c r="AA969" i="16"/>
  <c r="Z969" i="16"/>
  <c r="Y969" i="16"/>
  <c r="X969" i="16"/>
  <c r="AF968" i="16"/>
  <c r="AE968" i="16"/>
  <c r="AD968" i="16"/>
  <c r="AC968" i="16"/>
  <c r="AB968" i="16"/>
  <c r="AA968" i="16"/>
  <c r="Z968" i="16"/>
  <c r="Y968" i="16"/>
  <c r="X968" i="16"/>
  <c r="AF967" i="16"/>
  <c r="AE967" i="16"/>
  <c r="AD967" i="16"/>
  <c r="AC967" i="16"/>
  <c r="AB967" i="16"/>
  <c r="AA967" i="16"/>
  <c r="Z967" i="16"/>
  <c r="Y967" i="16"/>
  <c r="X967" i="16"/>
  <c r="AF966" i="16"/>
  <c r="AE966" i="16"/>
  <c r="AD966" i="16"/>
  <c r="AC966" i="16"/>
  <c r="AB966" i="16"/>
  <c r="AA966" i="16"/>
  <c r="Z966" i="16"/>
  <c r="Y966" i="16"/>
  <c r="X966" i="16"/>
  <c r="AF965" i="16"/>
  <c r="AE965" i="16"/>
  <c r="AD965" i="16"/>
  <c r="AC965" i="16"/>
  <c r="AB965" i="16"/>
  <c r="AA965" i="16"/>
  <c r="Z965" i="16"/>
  <c r="Y965" i="16"/>
  <c r="X965" i="16"/>
  <c r="AF964" i="16"/>
  <c r="AE964" i="16"/>
  <c r="AD964" i="16"/>
  <c r="AC964" i="16"/>
  <c r="AB964" i="16"/>
  <c r="AA964" i="16"/>
  <c r="Z964" i="16"/>
  <c r="Y964" i="16"/>
  <c r="X964" i="16"/>
  <c r="AF963" i="16"/>
  <c r="AE963" i="16"/>
  <c r="AD963" i="16"/>
  <c r="AC963" i="16"/>
  <c r="AB963" i="16"/>
  <c r="AA963" i="16"/>
  <c r="Z963" i="16"/>
  <c r="Y963" i="16"/>
  <c r="X963" i="16"/>
  <c r="AF962" i="16"/>
  <c r="AE962" i="16"/>
  <c r="AD962" i="16"/>
  <c r="AC962" i="16"/>
  <c r="AB962" i="16"/>
  <c r="AA962" i="16"/>
  <c r="Z962" i="16"/>
  <c r="Y962" i="16"/>
  <c r="X962" i="16"/>
  <c r="AF961" i="16"/>
  <c r="AE961" i="16"/>
  <c r="AD961" i="16"/>
  <c r="AC961" i="16"/>
  <c r="AB961" i="16"/>
  <c r="AA961" i="16"/>
  <c r="Z961" i="16"/>
  <c r="Y961" i="16"/>
  <c r="X961" i="16"/>
  <c r="AF960" i="16"/>
  <c r="AE960" i="16"/>
  <c r="AD960" i="16"/>
  <c r="AC960" i="16"/>
  <c r="AB960" i="16"/>
  <c r="AA960" i="16"/>
  <c r="Z960" i="16"/>
  <c r="Y960" i="16"/>
  <c r="X960" i="16"/>
  <c r="AF959" i="16"/>
  <c r="AE959" i="16"/>
  <c r="AD959" i="16"/>
  <c r="AC959" i="16"/>
  <c r="AB959" i="16"/>
  <c r="AA959" i="16"/>
  <c r="Z959" i="16"/>
  <c r="Y959" i="16"/>
  <c r="X959" i="16"/>
  <c r="AF958" i="16"/>
  <c r="AE958" i="16"/>
  <c r="AD958" i="16"/>
  <c r="AC958" i="16"/>
  <c r="AB958" i="16"/>
  <c r="AA958" i="16"/>
  <c r="Z958" i="16"/>
  <c r="Y958" i="16"/>
  <c r="X958" i="16"/>
  <c r="AF957" i="16"/>
  <c r="AE957" i="16"/>
  <c r="AD957" i="16"/>
  <c r="AC957" i="16"/>
  <c r="AB957" i="16"/>
  <c r="AA957" i="16"/>
  <c r="Z957" i="16"/>
  <c r="Y957" i="16"/>
  <c r="X957" i="16"/>
  <c r="AF956" i="16"/>
  <c r="AE956" i="16"/>
  <c r="AD956" i="16"/>
  <c r="AC956" i="16"/>
  <c r="AB956" i="16"/>
  <c r="AA956" i="16"/>
  <c r="Z956" i="16"/>
  <c r="Y956" i="16"/>
  <c r="X956" i="16"/>
  <c r="AF955" i="16"/>
  <c r="AE955" i="16"/>
  <c r="AD955" i="16"/>
  <c r="AC955" i="16"/>
  <c r="AB955" i="16"/>
  <c r="AA955" i="16"/>
  <c r="Z955" i="16"/>
  <c r="Y955" i="16"/>
  <c r="X955" i="16"/>
  <c r="AF954" i="16"/>
  <c r="AE954" i="16"/>
  <c r="AD954" i="16"/>
  <c r="AC954" i="16"/>
  <c r="AB954" i="16"/>
  <c r="AA954" i="16"/>
  <c r="Z954" i="16"/>
  <c r="Y954" i="16"/>
  <c r="X954" i="16"/>
  <c r="AF953" i="16"/>
  <c r="AE953" i="16"/>
  <c r="AD953" i="16"/>
  <c r="AC953" i="16"/>
  <c r="AB953" i="16"/>
  <c r="AA953" i="16"/>
  <c r="Z953" i="16"/>
  <c r="Y953" i="16"/>
  <c r="X953" i="16"/>
  <c r="AF952" i="16"/>
  <c r="AE952" i="16"/>
  <c r="AD952" i="16"/>
  <c r="AC952" i="16"/>
  <c r="AB952" i="16"/>
  <c r="AA952" i="16"/>
  <c r="Z952" i="16"/>
  <c r="Y952" i="16"/>
  <c r="X952" i="16"/>
  <c r="AF951" i="16"/>
  <c r="AE951" i="16"/>
  <c r="AD951" i="16"/>
  <c r="AC951" i="16"/>
  <c r="AB951" i="16"/>
  <c r="AA951" i="16"/>
  <c r="Z951" i="16"/>
  <c r="Y951" i="16"/>
  <c r="X951" i="16"/>
  <c r="AF950" i="16"/>
  <c r="AE950" i="16"/>
  <c r="AD950" i="16"/>
  <c r="AC950" i="16"/>
  <c r="AB950" i="16"/>
  <c r="AA950" i="16"/>
  <c r="Z950" i="16"/>
  <c r="Y950" i="16"/>
  <c r="X950" i="16"/>
  <c r="AF949" i="16"/>
  <c r="AE949" i="16"/>
  <c r="AD949" i="16"/>
  <c r="AC949" i="16"/>
  <c r="AB949" i="16"/>
  <c r="AA949" i="16"/>
  <c r="Z949" i="16"/>
  <c r="Y949" i="16"/>
  <c r="X949" i="16"/>
  <c r="AF948" i="16"/>
  <c r="AE948" i="16"/>
  <c r="AD948" i="16"/>
  <c r="AC948" i="16"/>
  <c r="AB948" i="16"/>
  <c r="AA948" i="16"/>
  <c r="Z948" i="16"/>
  <c r="Y948" i="16"/>
  <c r="X948" i="16"/>
  <c r="AF947" i="16"/>
  <c r="AE947" i="16"/>
  <c r="AD947" i="16"/>
  <c r="AC947" i="16"/>
  <c r="AB947" i="16"/>
  <c r="AA947" i="16"/>
  <c r="Z947" i="16"/>
  <c r="Y947" i="16"/>
  <c r="X947" i="16"/>
  <c r="AF946" i="16"/>
  <c r="AE946" i="16"/>
  <c r="AD946" i="16"/>
  <c r="AC946" i="16"/>
  <c r="AB946" i="16"/>
  <c r="AA946" i="16"/>
  <c r="Z946" i="16"/>
  <c r="Y946" i="16"/>
  <c r="X946" i="16"/>
  <c r="AF945" i="16"/>
  <c r="AE945" i="16"/>
  <c r="AD945" i="16"/>
  <c r="AC945" i="16"/>
  <c r="AB945" i="16"/>
  <c r="AA945" i="16"/>
  <c r="Z945" i="16"/>
  <c r="Y945" i="16"/>
  <c r="X945" i="16"/>
  <c r="AF944" i="16"/>
  <c r="AE944" i="16"/>
  <c r="AD944" i="16"/>
  <c r="AC944" i="16"/>
  <c r="AB944" i="16"/>
  <c r="AA944" i="16"/>
  <c r="Z944" i="16"/>
  <c r="Y944" i="16"/>
  <c r="X944" i="16"/>
  <c r="AF943" i="16"/>
  <c r="AE943" i="16"/>
  <c r="AD943" i="16"/>
  <c r="AC943" i="16"/>
  <c r="AB943" i="16"/>
  <c r="AA943" i="16"/>
  <c r="Z943" i="16"/>
  <c r="Y943" i="16"/>
  <c r="X943" i="16"/>
  <c r="AF942" i="16"/>
  <c r="AE942" i="16"/>
  <c r="AD942" i="16"/>
  <c r="AC942" i="16"/>
  <c r="AB942" i="16"/>
  <c r="AA942" i="16"/>
  <c r="Z942" i="16"/>
  <c r="Y942" i="16"/>
  <c r="X942" i="16"/>
  <c r="AF941" i="16"/>
  <c r="AE941" i="16"/>
  <c r="AD941" i="16"/>
  <c r="AC941" i="16"/>
  <c r="AB941" i="16"/>
  <c r="AA941" i="16"/>
  <c r="Z941" i="16"/>
  <c r="Y941" i="16"/>
  <c r="X941" i="16"/>
  <c r="AF940" i="16"/>
  <c r="AE940" i="16"/>
  <c r="AD940" i="16"/>
  <c r="AC940" i="16"/>
  <c r="AB940" i="16"/>
  <c r="AA940" i="16"/>
  <c r="Z940" i="16"/>
  <c r="Y940" i="16"/>
  <c r="X940" i="16"/>
  <c r="AF939" i="16"/>
  <c r="AE939" i="16"/>
  <c r="AD939" i="16"/>
  <c r="AC939" i="16"/>
  <c r="AB939" i="16"/>
  <c r="AA939" i="16"/>
  <c r="Z939" i="16"/>
  <c r="Y939" i="16"/>
  <c r="X939" i="16"/>
  <c r="AF938" i="16"/>
  <c r="AE938" i="16"/>
  <c r="AD938" i="16"/>
  <c r="AC938" i="16"/>
  <c r="AB938" i="16"/>
  <c r="AA938" i="16"/>
  <c r="Z938" i="16"/>
  <c r="Y938" i="16"/>
  <c r="X938" i="16"/>
  <c r="AF937" i="16"/>
  <c r="AE937" i="16"/>
  <c r="AD937" i="16"/>
  <c r="AC937" i="16"/>
  <c r="AB937" i="16"/>
  <c r="AA937" i="16"/>
  <c r="Z937" i="16"/>
  <c r="Y937" i="16"/>
  <c r="X937" i="16"/>
  <c r="AF936" i="16"/>
  <c r="AE936" i="16"/>
  <c r="AD936" i="16"/>
  <c r="AC936" i="16"/>
  <c r="AB936" i="16"/>
  <c r="AA936" i="16"/>
  <c r="Z936" i="16"/>
  <c r="Y936" i="16"/>
  <c r="X936" i="16"/>
  <c r="AF935" i="16"/>
  <c r="AE935" i="16"/>
  <c r="AD935" i="16"/>
  <c r="AC935" i="16"/>
  <c r="AB935" i="16"/>
  <c r="AA935" i="16"/>
  <c r="Z935" i="16"/>
  <c r="Y935" i="16"/>
  <c r="X935" i="16"/>
  <c r="AF934" i="16"/>
  <c r="AE934" i="16"/>
  <c r="AD934" i="16"/>
  <c r="AC934" i="16"/>
  <c r="AB934" i="16"/>
  <c r="AA934" i="16"/>
  <c r="Z934" i="16"/>
  <c r="Y934" i="16"/>
  <c r="X934" i="16"/>
  <c r="AF933" i="16"/>
  <c r="AE933" i="16"/>
  <c r="AD933" i="16"/>
  <c r="AC933" i="16"/>
  <c r="AB933" i="16"/>
  <c r="AA933" i="16"/>
  <c r="Z933" i="16"/>
  <c r="Y933" i="16"/>
  <c r="X933" i="16"/>
  <c r="AF932" i="16"/>
  <c r="AE932" i="16"/>
  <c r="AD932" i="16"/>
  <c r="AC932" i="16"/>
  <c r="AB932" i="16"/>
  <c r="AA932" i="16"/>
  <c r="Z932" i="16"/>
  <c r="Y932" i="16"/>
  <c r="X932" i="16"/>
  <c r="AF931" i="16"/>
  <c r="AE931" i="16"/>
  <c r="AD931" i="16"/>
  <c r="AC931" i="16"/>
  <c r="AB931" i="16"/>
  <c r="AA931" i="16"/>
  <c r="Z931" i="16"/>
  <c r="Y931" i="16"/>
  <c r="X931" i="16"/>
  <c r="AF930" i="16"/>
  <c r="AE930" i="16"/>
  <c r="AD930" i="16"/>
  <c r="AC930" i="16"/>
  <c r="AB930" i="16"/>
  <c r="AA930" i="16"/>
  <c r="Z930" i="16"/>
  <c r="Y930" i="16"/>
  <c r="X930" i="16"/>
  <c r="AF929" i="16"/>
  <c r="AE929" i="16"/>
  <c r="AD929" i="16"/>
  <c r="AC929" i="16"/>
  <c r="AB929" i="16"/>
  <c r="AA929" i="16"/>
  <c r="Z929" i="16"/>
  <c r="Y929" i="16"/>
  <c r="X929" i="16"/>
  <c r="AF928" i="16"/>
  <c r="AE928" i="16"/>
  <c r="AD928" i="16"/>
  <c r="AC928" i="16"/>
  <c r="AB928" i="16"/>
  <c r="AA928" i="16"/>
  <c r="Z928" i="16"/>
  <c r="Y928" i="16"/>
  <c r="X928" i="16"/>
  <c r="AF927" i="16"/>
  <c r="AE927" i="16"/>
  <c r="AD927" i="16"/>
  <c r="AC927" i="16"/>
  <c r="AB927" i="16"/>
  <c r="AA927" i="16"/>
  <c r="Z927" i="16"/>
  <c r="Y927" i="16"/>
  <c r="X927" i="16"/>
  <c r="AF926" i="16"/>
  <c r="AE926" i="16"/>
  <c r="AD926" i="16"/>
  <c r="AC926" i="16"/>
  <c r="AB926" i="16"/>
  <c r="AA926" i="16"/>
  <c r="Z926" i="16"/>
  <c r="Y926" i="16"/>
  <c r="X926" i="16"/>
  <c r="AF925" i="16"/>
  <c r="AE925" i="16"/>
  <c r="AD925" i="16"/>
  <c r="AC925" i="16"/>
  <c r="AB925" i="16"/>
  <c r="AA925" i="16"/>
  <c r="Z925" i="16"/>
  <c r="Y925" i="16"/>
  <c r="X925" i="16"/>
  <c r="AF924" i="16"/>
  <c r="AE924" i="16"/>
  <c r="AD924" i="16"/>
  <c r="AC924" i="16"/>
  <c r="AB924" i="16"/>
  <c r="AA924" i="16"/>
  <c r="Z924" i="16"/>
  <c r="Y924" i="16"/>
  <c r="X924" i="16"/>
  <c r="AF923" i="16"/>
  <c r="AE923" i="16"/>
  <c r="AD923" i="16"/>
  <c r="AC923" i="16"/>
  <c r="AB923" i="16"/>
  <c r="AA923" i="16"/>
  <c r="Z923" i="16"/>
  <c r="Y923" i="16"/>
  <c r="X923" i="16"/>
  <c r="AF922" i="16"/>
  <c r="AE922" i="16"/>
  <c r="AD922" i="16"/>
  <c r="AC922" i="16"/>
  <c r="AB922" i="16"/>
  <c r="AA922" i="16"/>
  <c r="Z922" i="16"/>
  <c r="Y922" i="16"/>
  <c r="X922" i="16"/>
  <c r="AF921" i="16"/>
  <c r="AE921" i="16"/>
  <c r="AD921" i="16"/>
  <c r="AC921" i="16"/>
  <c r="AB921" i="16"/>
  <c r="AA921" i="16"/>
  <c r="Z921" i="16"/>
  <c r="Y921" i="16"/>
  <c r="X921" i="16"/>
  <c r="AF920" i="16"/>
  <c r="AE920" i="16"/>
  <c r="AD920" i="16"/>
  <c r="AC920" i="16"/>
  <c r="AB920" i="16"/>
  <c r="AA920" i="16"/>
  <c r="Z920" i="16"/>
  <c r="Y920" i="16"/>
  <c r="X920" i="16"/>
  <c r="AF919" i="16"/>
  <c r="AE919" i="16"/>
  <c r="AD919" i="16"/>
  <c r="AC919" i="16"/>
  <c r="AB919" i="16"/>
  <c r="AA919" i="16"/>
  <c r="Z919" i="16"/>
  <c r="Y919" i="16"/>
  <c r="X919" i="16"/>
  <c r="AF918" i="16"/>
  <c r="AE918" i="16"/>
  <c r="AD918" i="16"/>
  <c r="AC918" i="16"/>
  <c r="AB918" i="16"/>
  <c r="AA918" i="16"/>
  <c r="Z918" i="16"/>
  <c r="Y918" i="16"/>
  <c r="X918" i="16"/>
  <c r="AF917" i="16"/>
  <c r="AE917" i="16"/>
  <c r="AD917" i="16"/>
  <c r="AC917" i="16"/>
  <c r="AB917" i="16"/>
  <c r="AA917" i="16"/>
  <c r="Z917" i="16"/>
  <c r="Y917" i="16"/>
  <c r="X917" i="16"/>
  <c r="AF916" i="16"/>
  <c r="AE916" i="16"/>
  <c r="AD916" i="16"/>
  <c r="AC916" i="16"/>
  <c r="AB916" i="16"/>
  <c r="AA916" i="16"/>
  <c r="Z916" i="16"/>
  <c r="Y916" i="16"/>
  <c r="X916" i="16"/>
  <c r="AF915" i="16"/>
  <c r="AE915" i="16"/>
  <c r="AD915" i="16"/>
  <c r="AC915" i="16"/>
  <c r="AB915" i="16"/>
  <c r="AA915" i="16"/>
  <c r="Z915" i="16"/>
  <c r="Y915" i="16"/>
  <c r="X915" i="16"/>
  <c r="AF914" i="16"/>
  <c r="AE914" i="16"/>
  <c r="AD914" i="16"/>
  <c r="AC914" i="16"/>
  <c r="AB914" i="16"/>
  <c r="AA914" i="16"/>
  <c r="Z914" i="16"/>
  <c r="Y914" i="16"/>
  <c r="X914" i="16"/>
  <c r="AF913" i="16"/>
  <c r="AE913" i="16"/>
  <c r="AD913" i="16"/>
  <c r="AC913" i="16"/>
  <c r="AB913" i="16"/>
  <c r="AA913" i="16"/>
  <c r="Z913" i="16"/>
  <c r="Y913" i="16"/>
  <c r="X913" i="16"/>
  <c r="AF912" i="16"/>
  <c r="AE912" i="16"/>
  <c r="AD912" i="16"/>
  <c r="AC912" i="16"/>
  <c r="AB912" i="16"/>
  <c r="AA912" i="16"/>
  <c r="Z912" i="16"/>
  <c r="Y912" i="16"/>
  <c r="X912" i="16"/>
  <c r="AF911" i="16"/>
  <c r="AE911" i="16"/>
  <c r="AD911" i="16"/>
  <c r="AC911" i="16"/>
  <c r="AB911" i="16"/>
  <c r="AA911" i="16"/>
  <c r="Z911" i="16"/>
  <c r="Y911" i="16"/>
  <c r="X911" i="16"/>
  <c r="AF910" i="16"/>
  <c r="AE910" i="16"/>
  <c r="AD910" i="16"/>
  <c r="AC910" i="16"/>
  <c r="AB910" i="16"/>
  <c r="AA910" i="16"/>
  <c r="Z910" i="16"/>
  <c r="Y910" i="16"/>
  <c r="X910" i="16"/>
  <c r="AF909" i="16"/>
  <c r="AE909" i="16"/>
  <c r="AD909" i="16"/>
  <c r="AC909" i="16"/>
  <c r="AB909" i="16"/>
  <c r="AA909" i="16"/>
  <c r="Z909" i="16"/>
  <c r="Y909" i="16"/>
  <c r="X909" i="16"/>
  <c r="AF908" i="16"/>
  <c r="AE908" i="16"/>
  <c r="AD908" i="16"/>
  <c r="AC908" i="16"/>
  <c r="AB908" i="16"/>
  <c r="AA908" i="16"/>
  <c r="Z908" i="16"/>
  <c r="Y908" i="16"/>
  <c r="X908" i="16"/>
  <c r="AF907" i="16"/>
  <c r="AE907" i="16"/>
  <c r="AD907" i="16"/>
  <c r="AC907" i="16"/>
  <c r="AB907" i="16"/>
  <c r="AA907" i="16"/>
  <c r="Z907" i="16"/>
  <c r="Y907" i="16"/>
  <c r="X907" i="16"/>
  <c r="AF906" i="16"/>
  <c r="AE906" i="16"/>
  <c r="AD906" i="16"/>
  <c r="AC906" i="16"/>
  <c r="AB906" i="16"/>
  <c r="AA906" i="16"/>
  <c r="Z906" i="16"/>
  <c r="Y906" i="16"/>
  <c r="X906" i="16"/>
  <c r="AF905" i="16"/>
  <c r="AE905" i="16"/>
  <c r="AD905" i="16"/>
  <c r="AC905" i="16"/>
  <c r="AB905" i="16"/>
  <c r="AA905" i="16"/>
  <c r="Z905" i="16"/>
  <c r="Y905" i="16"/>
  <c r="X905" i="16"/>
  <c r="AF904" i="16"/>
  <c r="AE904" i="16"/>
  <c r="AD904" i="16"/>
  <c r="AC904" i="16"/>
  <c r="AB904" i="16"/>
  <c r="AA904" i="16"/>
  <c r="Z904" i="16"/>
  <c r="Y904" i="16"/>
  <c r="X904" i="16"/>
  <c r="AF903" i="16"/>
  <c r="AE903" i="16"/>
  <c r="AD903" i="16"/>
  <c r="AC903" i="16"/>
  <c r="AB903" i="16"/>
  <c r="AA903" i="16"/>
  <c r="Z903" i="16"/>
  <c r="Y903" i="16"/>
  <c r="X903" i="16"/>
  <c r="AF902" i="16"/>
  <c r="AE902" i="16"/>
  <c r="AD902" i="16"/>
  <c r="AC902" i="16"/>
  <c r="AB902" i="16"/>
  <c r="AA902" i="16"/>
  <c r="Z902" i="16"/>
  <c r="Y902" i="16"/>
  <c r="X902" i="16"/>
  <c r="AF901" i="16"/>
  <c r="AE901" i="16"/>
  <c r="AD901" i="16"/>
  <c r="AC901" i="16"/>
  <c r="AB901" i="16"/>
  <c r="AA901" i="16"/>
  <c r="Z901" i="16"/>
  <c r="Y901" i="16"/>
  <c r="X901" i="16"/>
  <c r="AF900" i="16"/>
  <c r="AE900" i="16"/>
  <c r="AD900" i="16"/>
  <c r="AC900" i="16"/>
  <c r="AB900" i="16"/>
  <c r="AA900" i="16"/>
  <c r="Z900" i="16"/>
  <c r="Y900" i="16"/>
  <c r="X900" i="16"/>
  <c r="AF899" i="16"/>
  <c r="AE899" i="16"/>
  <c r="AD899" i="16"/>
  <c r="AC899" i="16"/>
  <c r="AB899" i="16"/>
  <c r="AA899" i="16"/>
  <c r="Z899" i="16"/>
  <c r="Y899" i="16"/>
  <c r="X899" i="16"/>
  <c r="AF898" i="16"/>
  <c r="AE898" i="16"/>
  <c r="AD898" i="16"/>
  <c r="AC898" i="16"/>
  <c r="AB898" i="16"/>
  <c r="AA898" i="16"/>
  <c r="Z898" i="16"/>
  <c r="Y898" i="16"/>
  <c r="X898" i="16"/>
  <c r="AF897" i="16"/>
  <c r="AE897" i="16"/>
  <c r="AD897" i="16"/>
  <c r="AC897" i="16"/>
  <c r="AB897" i="16"/>
  <c r="AA897" i="16"/>
  <c r="Z897" i="16"/>
  <c r="Y897" i="16"/>
  <c r="X897" i="16"/>
  <c r="AF896" i="16"/>
  <c r="AE896" i="16"/>
  <c r="AD896" i="16"/>
  <c r="AC896" i="16"/>
  <c r="AB896" i="16"/>
  <c r="AA896" i="16"/>
  <c r="Z896" i="16"/>
  <c r="Y896" i="16"/>
  <c r="X896" i="16"/>
  <c r="AF895" i="16"/>
  <c r="AE895" i="16"/>
  <c r="AD895" i="16"/>
  <c r="AC895" i="16"/>
  <c r="AB895" i="16"/>
  <c r="AA895" i="16"/>
  <c r="Z895" i="16"/>
  <c r="Y895" i="16"/>
  <c r="X895" i="16"/>
  <c r="AF894" i="16"/>
  <c r="AE894" i="16"/>
  <c r="AD894" i="16"/>
  <c r="AC894" i="16"/>
  <c r="AB894" i="16"/>
  <c r="AA894" i="16"/>
  <c r="Z894" i="16"/>
  <c r="Y894" i="16"/>
  <c r="X894" i="16"/>
  <c r="AF893" i="16"/>
  <c r="AE893" i="16"/>
  <c r="AD893" i="16"/>
  <c r="AC893" i="16"/>
  <c r="AB893" i="16"/>
  <c r="AA893" i="16"/>
  <c r="Z893" i="16"/>
  <c r="Y893" i="16"/>
  <c r="X893" i="16"/>
  <c r="AF892" i="16"/>
  <c r="AE892" i="16"/>
  <c r="AD892" i="16"/>
  <c r="AC892" i="16"/>
  <c r="AB892" i="16"/>
  <c r="AA892" i="16"/>
  <c r="Z892" i="16"/>
  <c r="Y892" i="16"/>
  <c r="X892" i="16"/>
  <c r="AF891" i="16"/>
  <c r="AE891" i="16"/>
  <c r="AD891" i="16"/>
  <c r="AC891" i="16"/>
  <c r="AB891" i="16"/>
  <c r="AA891" i="16"/>
  <c r="Z891" i="16"/>
  <c r="Y891" i="16"/>
  <c r="X891" i="16"/>
  <c r="AF890" i="16"/>
  <c r="AE890" i="16"/>
  <c r="AD890" i="16"/>
  <c r="AC890" i="16"/>
  <c r="AB890" i="16"/>
  <c r="AA890" i="16"/>
  <c r="Z890" i="16"/>
  <c r="Y890" i="16"/>
  <c r="X890" i="16"/>
  <c r="AF889" i="16"/>
  <c r="AE889" i="16"/>
  <c r="AD889" i="16"/>
  <c r="AC889" i="16"/>
  <c r="AB889" i="16"/>
  <c r="AA889" i="16"/>
  <c r="Z889" i="16"/>
  <c r="Y889" i="16"/>
  <c r="X889" i="16"/>
  <c r="AF888" i="16"/>
  <c r="AE888" i="16"/>
  <c r="AD888" i="16"/>
  <c r="AC888" i="16"/>
  <c r="AB888" i="16"/>
  <c r="AA888" i="16"/>
  <c r="Z888" i="16"/>
  <c r="Y888" i="16"/>
  <c r="X888" i="16"/>
  <c r="AF887" i="16"/>
  <c r="AE887" i="16"/>
  <c r="AD887" i="16"/>
  <c r="AC887" i="16"/>
  <c r="AB887" i="16"/>
  <c r="AA887" i="16"/>
  <c r="Z887" i="16"/>
  <c r="Y887" i="16"/>
  <c r="X887" i="16"/>
  <c r="AF886" i="16"/>
  <c r="AE886" i="16"/>
  <c r="AD886" i="16"/>
  <c r="AC886" i="16"/>
  <c r="AB886" i="16"/>
  <c r="AA886" i="16"/>
  <c r="Z886" i="16"/>
  <c r="Y886" i="16"/>
  <c r="X886" i="16"/>
  <c r="AF885" i="16"/>
  <c r="AE885" i="16"/>
  <c r="AD885" i="16"/>
  <c r="AC885" i="16"/>
  <c r="AB885" i="16"/>
  <c r="AA885" i="16"/>
  <c r="Z885" i="16"/>
  <c r="Y885" i="16"/>
  <c r="X885" i="16"/>
  <c r="AF884" i="16"/>
  <c r="AE884" i="16"/>
  <c r="AD884" i="16"/>
  <c r="AC884" i="16"/>
  <c r="AB884" i="16"/>
  <c r="AA884" i="16"/>
  <c r="Z884" i="16"/>
  <c r="Y884" i="16"/>
  <c r="X884" i="16"/>
  <c r="AF883" i="16"/>
  <c r="AE883" i="16"/>
  <c r="AD883" i="16"/>
  <c r="AC883" i="16"/>
  <c r="AB883" i="16"/>
  <c r="AA883" i="16"/>
  <c r="Z883" i="16"/>
  <c r="Y883" i="16"/>
  <c r="X883" i="16"/>
  <c r="AF882" i="16"/>
  <c r="AE882" i="16"/>
  <c r="AD882" i="16"/>
  <c r="AC882" i="16"/>
  <c r="AB882" i="16"/>
  <c r="AA882" i="16"/>
  <c r="Z882" i="16"/>
  <c r="Y882" i="16"/>
  <c r="X882" i="16"/>
  <c r="AF881" i="16"/>
  <c r="AE881" i="16"/>
  <c r="AD881" i="16"/>
  <c r="AC881" i="16"/>
  <c r="AB881" i="16"/>
  <c r="AA881" i="16"/>
  <c r="Z881" i="16"/>
  <c r="Y881" i="16"/>
  <c r="X881" i="16"/>
  <c r="AF880" i="16"/>
  <c r="AE880" i="16"/>
  <c r="AD880" i="16"/>
  <c r="AC880" i="16"/>
  <c r="AB880" i="16"/>
  <c r="AA880" i="16"/>
  <c r="Z880" i="16"/>
  <c r="Y880" i="16"/>
  <c r="X880" i="16"/>
  <c r="AF879" i="16"/>
  <c r="AE879" i="16"/>
  <c r="AD879" i="16"/>
  <c r="AC879" i="16"/>
  <c r="AB879" i="16"/>
  <c r="AA879" i="16"/>
  <c r="Z879" i="16"/>
  <c r="Y879" i="16"/>
  <c r="X879" i="16"/>
  <c r="AF878" i="16"/>
  <c r="AE878" i="16"/>
  <c r="AD878" i="16"/>
  <c r="AC878" i="16"/>
  <c r="AB878" i="16"/>
  <c r="AA878" i="16"/>
  <c r="Z878" i="16"/>
  <c r="Y878" i="16"/>
  <c r="X878" i="16"/>
  <c r="AF877" i="16"/>
  <c r="AE877" i="16"/>
  <c r="AD877" i="16"/>
  <c r="AC877" i="16"/>
  <c r="AB877" i="16"/>
  <c r="AA877" i="16"/>
  <c r="Z877" i="16"/>
  <c r="Y877" i="16"/>
  <c r="X877" i="16"/>
  <c r="AF876" i="16"/>
  <c r="AE876" i="16"/>
  <c r="AD876" i="16"/>
  <c r="AC876" i="16"/>
  <c r="AB876" i="16"/>
  <c r="AA876" i="16"/>
  <c r="Z876" i="16"/>
  <c r="Y876" i="16"/>
  <c r="X876" i="16"/>
  <c r="AF875" i="16"/>
  <c r="AE875" i="16"/>
  <c r="AD875" i="16"/>
  <c r="AC875" i="16"/>
  <c r="AB875" i="16"/>
  <c r="AA875" i="16"/>
  <c r="Z875" i="16"/>
  <c r="Y875" i="16"/>
  <c r="X875" i="16"/>
  <c r="AF874" i="16"/>
  <c r="AE874" i="16"/>
  <c r="AD874" i="16"/>
  <c r="AC874" i="16"/>
  <c r="AB874" i="16"/>
  <c r="AA874" i="16"/>
  <c r="Z874" i="16"/>
  <c r="Y874" i="16"/>
  <c r="X874" i="16"/>
  <c r="AF873" i="16"/>
  <c r="AE873" i="16"/>
  <c r="AD873" i="16"/>
  <c r="AC873" i="16"/>
  <c r="AB873" i="16"/>
  <c r="AA873" i="16"/>
  <c r="Z873" i="16"/>
  <c r="Y873" i="16"/>
  <c r="X873" i="16"/>
  <c r="AF872" i="16"/>
  <c r="AE872" i="16"/>
  <c r="AD872" i="16"/>
  <c r="AC872" i="16"/>
  <c r="AB872" i="16"/>
  <c r="AA872" i="16"/>
  <c r="Z872" i="16"/>
  <c r="Y872" i="16"/>
  <c r="X872" i="16"/>
  <c r="AF871" i="16"/>
  <c r="AE871" i="16"/>
  <c r="AD871" i="16"/>
  <c r="AC871" i="16"/>
  <c r="AB871" i="16"/>
  <c r="AA871" i="16"/>
  <c r="Z871" i="16"/>
  <c r="Y871" i="16"/>
  <c r="X871" i="16"/>
  <c r="AF870" i="16"/>
  <c r="AE870" i="16"/>
  <c r="AD870" i="16"/>
  <c r="AC870" i="16"/>
  <c r="AB870" i="16"/>
  <c r="AA870" i="16"/>
  <c r="Z870" i="16"/>
  <c r="Y870" i="16"/>
  <c r="X870" i="16"/>
  <c r="AF869" i="16"/>
  <c r="AE869" i="16"/>
  <c r="AD869" i="16"/>
  <c r="AC869" i="16"/>
  <c r="AB869" i="16"/>
  <c r="AA869" i="16"/>
  <c r="Z869" i="16"/>
  <c r="Y869" i="16"/>
  <c r="X869" i="16"/>
  <c r="AF868" i="16"/>
  <c r="AE868" i="16"/>
  <c r="AD868" i="16"/>
  <c r="AC868" i="16"/>
  <c r="AB868" i="16"/>
  <c r="AA868" i="16"/>
  <c r="Z868" i="16"/>
  <c r="Y868" i="16"/>
  <c r="X868" i="16"/>
  <c r="AF867" i="16"/>
  <c r="AE867" i="16"/>
  <c r="AD867" i="16"/>
  <c r="AC867" i="16"/>
  <c r="AB867" i="16"/>
  <c r="AA867" i="16"/>
  <c r="Z867" i="16"/>
  <c r="Y867" i="16"/>
  <c r="X867" i="16"/>
  <c r="AF866" i="16"/>
  <c r="AE866" i="16"/>
  <c r="AD866" i="16"/>
  <c r="AC866" i="16"/>
  <c r="AB866" i="16"/>
  <c r="AA866" i="16"/>
  <c r="Z866" i="16"/>
  <c r="Y866" i="16"/>
  <c r="X866" i="16"/>
  <c r="AF865" i="16"/>
  <c r="AE865" i="16"/>
  <c r="AD865" i="16"/>
  <c r="AC865" i="16"/>
  <c r="AB865" i="16"/>
  <c r="AA865" i="16"/>
  <c r="Z865" i="16"/>
  <c r="Y865" i="16"/>
  <c r="X865" i="16"/>
  <c r="AF864" i="16"/>
  <c r="AE864" i="16"/>
  <c r="AD864" i="16"/>
  <c r="AC864" i="16"/>
  <c r="AB864" i="16"/>
  <c r="AA864" i="16"/>
  <c r="Z864" i="16"/>
  <c r="Y864" i="16"/>
  <c r="X864" i="16"/>
  <c r="AF863" i="16"/>
  <c r="AE863" i="16"/>
  <c r="AD863" i="16"/>
  <c r="AC863" i="16"/>
  <c r="AB863" i="16"/>
  <c r="AA863" i="16"/>
  <c r="Z863" i="16"/>
  <c r="Y863" i="16"/>
  <c r="X863" i="16"/>
  <c r="AF862" i="16"/>
  <c r="AE862" i="16"/>
  <c r="AD862" i="16"/>
  <c r="AC862" i="16"/>
  <c r="AB862" i="16"/>
  <c r="AA862" i="16"/>
  <c r="Z862" i="16"/>
  <c r="Y862" i="16"/>
  <c r="X862" i="16"/>
  <c r="AF861" i="16"/>
  <c r="AE861" i="16"/>
  <c r="AD861" i="16"/>
  <c r="AC861" i="16"/>
  <c r="AB861" i="16"/>
  <c r="AA861" i="16"/>
  <c r="Z861" i="16"/>
  <c r="Y861" i="16"/>
  <c r="X861" i="16"/>
  <c r="AF860" i="16"/>
  <c r="AE860" i="16"/>
  <c r="AD860" i="16"/>
  <c r="AC860" i="16"/>
  <c r="AB860" i="16"/>
  <c r="AA860" i="16"/>
  <c r="Z860" i="16"/>
  <c r="Y860" i="16"/>
  <c r="X860" i="16"/>
  <c r="AF859" i="16"/>
  <c r="AE859" i="16"/>
  <c r="AD859" i="16"/>
  <c r="AC859" i="16"/>
  <c r="AB859" i="16"/>
  <c r="AA859" i="16"/>
  <c r="Z859" i="16"/>
  <c r="Y859" i="16"/>
  <c r="X859" i="16"/>
  <c r="AF858" i="16"/>
  <c r="AE858" i="16"/>
  <c r="AD858" i="16"/>
  <c r="AC858" i="16"/>
  <c r="AB858" i="16"/>
  <c r="AA858" i="16"/>
  <c r="Z858" i="16"/>
  <c r="Y858" i="16"/>
  <c r="X858" i="16"/>
  <c r="AF857" i="16"/>
  <c r="AE857" i="16"/>
  <c r="AD857" i="16"/>
  <c r="AC857" i="16"/>
  <c r="AB857" i="16"/>
  <c r="AA857" i="16"/>
  <c r="Z857" i="16"/>
  <c r="Y857" i="16"/>
  <c r="X857" i="16"/>
  <c r="AF856" i="16"/>
  <c r="AE856" i="16"/>
  <c r="AD856" i="16"/>
  <c r="AC856" i="16"/>
  <c r="AB856" i="16"/>
  <c r="AA856" i="16"/>
  <c r="Z856" i="16"/>
  <c r="Y856" i="16"/>
  <c r="X856" i="16"/>
  <c r="AF855" i="16"/>
  <c r="AE855" i="16"/>
  <c r="AD855" i="16"/>
  <c r="AC855" i="16"/>
  <c r="AB855" i="16"/>
  <c r="AA855" i="16"/>
  <c r="Z855" i="16"/>
  <c r="Y855" i="16"/>
  <c r="X855" i="16"/>
  <c r="AF854" i="16"/>
  <c r="AE854" i="16"/>
  <c r="AD854" i="16"/>
  <c r="AC854" i="16"/>
  <c r="AB854" i="16"/>
  <c r="AA854" i="16"/>
  <c r="Z854" i="16"/>
  <c r="Y854" i="16"/>
  <c r="X854" i="16"/>
  <c r="AF853" i="16"/>
  <c r="AE853" i="16"/>
  <c r="AD853" i="16"/>
  <c r="AC853" i="16"/>
  <c r="AB853" i="16"/>
  <c r="AA853" i="16"/>
  <c r="Z853" i="16"/>
  <c r="Y853" i="16"/>
  <c r="X853" i="16"/>
  <c r="AF852" i="16"/>
  <c r="AE852" i="16"/>
  <c r="AD852" i="16"/>
  <c r="AC852" i="16"/>
  <c r="AB852" i="16"/>
  <c r="AA852" i="16"/>
  <c r="Z852" i="16"/>
  <c r="Y852" i="16"/>
  <c r="X852" i="16"/>
  <c r="AF851" i="16"/>
  <c r="AE851" i="16"/>
  <c r="AD851" i="16"/>
  <c r="AC851" i="16"/>
  <c r="AB851" i="16"/>
  <c r="AA851" i="16"/>
  <c r="Z851" i="16"/>
  <c r="Y851" i="16"/>
  <c r="X851" i="16"/>
  <c r="AF850" i="16"/>
  <c r="AE850" i="16"/>
  <c r="AD850" i="16"/>
  <c r="AC850" i="16"/>
  <c r="AB850" i="16"/>
  <c r="AA850" i="16"/>
  <c r="Z850" i="16"/>
  <c r="Y850" i="16"/>
  <c r="X850" i="16"/>
  <c r="AF849" i="16"/>
  <c r="AE849" i="16"/>
  <c r="AD849" i="16"/>
  <c r="AC849" i="16"/>
  <c r="AB849" i="16"/>
  <c r="AA849" i="16"/>
  <c r="Z849" i="16"/>
  <c r="Y849" i="16"/>
  <c r="X849" i="16"/>
  <c r="AF848" i="16"/>
  <c r="AE848" i="16"/>
  <c r="AD848" i="16"/>
  <c r="AC848" i="16"/>
  <c r="AB848" i="16"/>
  <c r="AA848" i="16"/>
  <c r="Z848" i="16"/>
  <c r="Y848" i="16"/>
  <c r="X848" i="16"/>
  <c r="AF847" i="16"/>
  <c r="AE847" i="16"/>
  <c r="AD847" i="16"/>
  <c r="AC847" i="16"/>
  <c r="AB847" i="16"/>
  <c r="AA847" i="16"/>
  <c r="Z847" i="16"/>
  <c r="Y847" i="16"/>
  <c r="X847" i="16"/>
  <c r="AF846" i="16"/>
  <c r="AE846" i="16"/>
  <c r="AD846" i="16"/>
  <c r="AC846" i="16"/>
  <c r="AB846" i="16"/>
  <c r="AA846" i="16"/>
  <c r="Z846" i="16"/>
  <c r="Y846" i="16"/>
  <c r="X846" i="16"/>
  <c r="AF845" i="16"/>
  <c r="AE845" i="16"/>
  <c r="AD845" i="16"/>
  <c r="AC845" i="16"/>
  <c r="AB845" i="16"/>
  <c r="AA845" i="16"/>
  <c r="Z845" i="16"/>
  <c r="Y845" i="16"/>
  <c r="X845" i="16"/>
  <c r="AF844" i="16"/>
  <c r="AE844" i="16"/>
  <c r="AD844" i="16"/>
  <c r="AC844" i="16"/>
  <c r="AB844" i="16"/>
  <c r="AA844" i="16"/>
  <c r="Z844" i="16"/>
  <c r="Y844" i="16"/>
  <c r="X844" i="16"/>
  <c r="AF843" i="16"/>
  <c r="AE843" i="16"/>
  <c r="AD843" i="16"/>
  <c r="AC843" i="16"/>
  <c r="AB843" i="16"/>
  <c r="AA843" i="16"/>
  <c r="Z843" i="16"/>
  <c r="Y843" i="16"/>
  <c r="X843" i="16"/>
  <c r="AF842" i="16"/>
  <c r="AE842" i="16"/>
  <c r="AD842" i="16"/>
  <c r="AC842" i="16"/>
  <c r="AB842" i="16"/>
  <c r="AA842" i="16"/>
  <c r="Z842" i="16"/>
  <c r="Y842" i="16"/>
  <c r="X842" i="16"/>
  <c r="AF841" i="16"/>
  <c r="AE841" i="16"/>
  <c r="AD841" i="16"/>
  <c r="AC841" i="16"/>
  <c r="AB841" i="16"/>
  <c r="AA841" i="16"/>
  <c r="Z841" i="16"/>
  <c r="Y841" i="16"/>
  <c r="X841" i="16"/>
  <c r="AF840" i="16"/>
  <c r="AE840" i="16"/>
  <c r="AD840" i="16"/>
  <c r="AC840" i="16"/>
  <c r="AB840" i="16"/>
  <c r="AA840" i="16"/>
  <c r="Z840" i="16"/>
  <c r="Y840" i="16"/>
  <c r="X840" i="16"/>
  <c r="AF839" i="16"/>
  <c r="AE839" i="16"/>
  <c r="AD839" i="16"/>
  <c r="AC839" i="16"/>
  <c r="AB839" i="16"/>
  <c r="AA839" i="16"/>
  <c r="Z839" i="16"/>
  <c r="Y839" i="16"/>
  <c r="X839" i="16"/>
  <c r="AF838" i="16"/>
  <c r="AE838" i="16"/>
  <c r="AD838" i="16"/>
  <c r="AC838" i="16"/>
  <c r="AB838" i="16"/>
  <c r="AA838" i="16"/>
  <c r="Z838" i="16"/>
  <c r="Y838" i="16"/>
  <c r="X838" i="16"/>
  <c r="AF837" i="16"/>
  <c r="AE837" i="16"/>
  <c r="AD837" i="16"/>
  <c r="AC837" i="16"/>
  <c r="AB837" i="16"/>
  <c r="AA837" i="16"/>
  <c r="Z837" i="16"/>
  <c r="Y837" i="16"/>
  <c r="X837" i="16"/>
  <c r="AF836" i="16"/>
  <c r="AE836" i="16"/>
  <c r="AD836" i="16"/>
  <c r="AC836" i="16"/>
  <c r="AB836" i="16"/>
  <c r="AA836" i="16"/>
  <c r="Z836" i="16"/>
  <c r="Y836" i="16"/>
  <c r="X836" i="16"/>
  <c r="AF835" i="16"/>
  <c r="AE835" i="16"/>
  <c r="AD835" i="16"/>
  <c r="AC835" i="16"/>
  <c r="AB835" i="16"/>
  <c r="AA835" i="16"/>
  <c r="Z835" i="16"/>
  <c r="Y835" i="16"/>
  <c r="X835" i="16"/>
  <c r="AF834" i="16"/>
  <c r="AE834" i="16"/>
  <c r="AD834" i="16"/>
  <c r="AC834" i="16"/>
  <c r="AB834" i="16"/>
  <c r="AA834" i="16"/>
  <c r="Z834" i="16"/>
  <c r="Y834" i="16"/>
  <c r="X834" i="16"/>
  <c r="AF833" i="16"/>
  <c r="AE833" i="16"/>
  <c r="AD833" i="16"/>
  <c r="AC833" i="16"/>
  <c r="AB833" i="16"/>
  <c r="AA833" i="16"/>
  <c r="Z833" i="16"/>
  <c r="Y833" i="16"/>
  <c r="X833" i="16"/>
  <c r="AF832" i="16"/>
  <c r="AE832" i="16"/>
  <c r="AD832" i="16"/>
  <c r="AC832" i="16"/>
  <c r="AB832" i="16"/>
  <c r="AA832" i="16"/>
  <c r="Z832" i="16"/>
  <c r="Y832" i="16"/>
  <c r="X832" i="16"/>
  <c r="AF831" i="16"/>
  <c r="AE831" i="16"/>
  <c r="AD831" i="16"/>
  <c r="AC831" i="16"/>
  <c r="AB831" i="16"/>
  <c r="AA831" i="16"/>
  <c r="Z831" i="16"/>
  <c r="Y831" i="16"/>
  <c r="X831" i="16"/>
  <c r="AF830" i="16"/>
  <c r="AE830" i="16"/>
  <c r="AD830" i="16"/>
  <c r="AC830" i="16"/>
  <c r="AB830" i="16"/>
  <c r="AA830" i="16"/>
  <c r="Z830" i="16"/>
  <c r="Y830" i="16"/>
  <c r="X830" i="16"/>
  <c r="AF829" i="16"/>
  <c r="AE829" i="16"/>
  <c r="AD829" i="16"/>
  <c r="AC829" i="16"/>
  <c r="AB829" i="16"/>
  <c r="AA829" i="16"/>
  <c r="Z829" i="16"/>
  <c r="Y829" i="16"/>
  <c r="X829" i="16"/>
  <c r="AF828" i="16"/>
  <c r="AE828" i="16"/>
  <c r="AD828" i="16"/>
  <c r="AC828" i="16"/>
  <c r="AB828" i="16"/>
  <c r="AA828" i="16"/>
  <c r="Z828" i="16"/>
  <c r="Y828" i="16"/>
  <c r="X828" i="16"/>
  <c r="AF827" i="16"/>
  <c r="AE827" i="16"/>
  <c r="AD827" i="16"/>
  <c r="AC827" i="16"/>
  <c r="AB827" i="16"/>
  <c r="AA827" i="16"/>
  <c r="Z827" i="16"/>
  <c r="Y827" i="16"/>
  <c r="X827" i="16"/>
  <c r="AF826" i="16"/>
  <c r="AE826" i="16"/>
  <c r="AD826" i="16"/>
  <c r="AC826" i="16"/>
  <c r="AB826" i="16"/>
  <c r="AA826" i="16"/>
  <c r="Z826" i="16"/>
  <c r="Y826" i="16"/>
  <c r="X826" i="16"/>
  <c r="AF825" i="16"/>
  <c r="AE825" i="16"/>
  <c r="AD825" i="16"/>
  <c r="AC825" i="16"/>
  <c r="AB825" i="16"/>
  <c r="AA825" i="16"/>
  <c r="Z825" i="16"/>
  <c r="Y825" i="16"/>
  <c r="X825" i="16"/>
  <c r="AF824" i="16"/>
  <c r="AE824" i="16"/>
  <c r="AD824" i="16"/>
  <c r="AC824" i="16"/>
  <c r="AB824" i="16"/>
  <c r="AA824" i="16"/>
  <c r="Z824" i="16"/>
  <c r="Y824" i="16"/>
  <c r="X824" i="16"/>
  <c r="AF823" i="16"/>
  <c r="AE823" i="16"/>
  <c r="AD823" i="16"/>
  <c r="AC823" i="16"/>
  <c r="AB823" i="16"/>
  <c r="AA823" i="16"/>
  <c r="Z823" i="16"/>
  <c r="Y823" i="16"/>
  <c r="X823" i="16"/>
  <c r="AF822" i="16"/>
  <c r="AE822" i="16"/>
  <c r="AD822" i="16"/>
  <c r="AC822" i="16"/>
  <c r="AB822" i="16"/>
  <c r="AA822" i="16"/>
  <c r="Z822" i="16"/>
  <c r="Y822" i="16"/>
  <c r="X822" i="16"/>
  <c r="AF821" i="16"/>
  <c r="AE821" i="16"/>
  <c r="AD821" i="16"/>
  <c r="AC821" i="16"/>
  <c r="AB821" i="16"/>
  <c r="AA821" i="16"/>
  <c r="Z821" i="16"/>
  <c r="Y821" i="16"/>
  <c r="X821" i="16"/>
  <c r="AF820" i="16"/>
  <c r="AE820" i="16"/>
  <c r="AD820" i="16"/>
  <c r="AC820" i="16"/>
  <c r="AB820" i="16"/>
  <c r="AA820" i="16"/>
  <c r="Z820" i="16"/>
  <c r="Y820" i="16"/>
  <c r="X820" i="16"/>
  <c r="AF819" i="16"/>
  <c r="AE819" i="16"/>
  <c r="AD819" i="16"/>
  <c r="AC819" i="16"/>
  <c r="AB819" i="16"/>
  <c r="AA819" i="16"/>
  <c r="Z819" i="16"/>
  <c r="Y819" i="16"/>
  <c r="X819" i="16"/>
  <c r="AF818" i="16"/>
  <c r="AE818" i="16"/>
  <c r="AD818" i="16"/>
  <c r="AC818" i="16"/>
  <c r="AB818" i="16"/>
  <c r="AA818" i="16"/>
  <c r="Z818" i="16"/>
  <c r="Y818" i="16"/>
  <c r="X818" i="16"/>
  <c r="AF817" i="16"/>
  <c r="AE817" i="16"/>
  <c r="AD817" i="16"/>
  <c r="AC817" i="16"/>
  <c r="AB817" i="16"/>
  <c r="AA817" i="16"/>
  <c r="Z817" i="16"/>
  <c r="Y817" i="16"/>
  <c r="X817" i="16"/>
  <c r="AF816" i="16"/>
  <c r="AE816" i="16"/>
  <c r="AD816" i="16"/>
  <c r="AC816" i="16"/>
  <c r="AB816" i="16"/>
  <c r="AA816" i="16"/>
  <c r="Z816" i="16"/>
  <c r="Y816" i="16"/>
  <c r="X816" i="16"/>
  <c r="AF815" i="16"/>
  <c r="AE815" i="16"/>
  <c r="AD815" i="16"/>
  <c r="AC815" i="16"/>
  <c r="AB815" i="16"/>
  <c r="AA815" i="16"/>
  <c r="Z815" i="16"/>
  <c r="Y815" i="16"/>
  <c r="X815" i="16"/>
  <c r="AF814" i="16"/>
  <c r="AE814" i="16"/>
  <c r="AD814" i="16"/>
  <c r="AC814" i="16"/>
  <c r="AB814" i="16"/>
  <c r="AA814" i="16"/>
  <c r="Z814" i="16"/>
  <c r="Y814" i="16"/>
  <c r="X814" i="16"/>
  <c r="AF813" i="16"/>
  <c r="AE813" i="16"/>
  <c r="AD813" i="16"/>
  <c r="AC813" i="16"/>
  <c r="AB813" i="16"/>
  <c r="AA813" i="16"/>
  <c r="Z813" i="16"/>
  <c r="Y813" i="16"/>
  <c r="X813" i="16"/>
  <c r="AF812" i="16"/>
  <c r="AE812" i="16"/>
  <c r="AD812" i="16"/>
  <c r="AC812" i="16"/>
  <c r="AB812" i="16"/>
  <c r="AA812" i="16"/>
  <c r="Z812" i="16"/>
  <c r="Y812" i="16"/>
  <c r="X812" i="16"/>
  <c r="AF811" i="16"/>
  <c r="AE811" i="16"/>
  <c r="AD811" i="16"/>
  <c r="AC811" i="16"/>
  <c r="AB811" i="16"/>
  <c r="AA811" i="16"/>
  <c r="Z811" i="16"/>
  <c r="Y811" i="16"/>
  <c r="X811" i="16"/>
  <c r="AF810" i="16"/>
  <c r="AE810" i="16"/>
  <c r="AD810" i="16"/>
  <c r="AC810" i="16"/>
  <c r="AB810" i="16"/>
  <c r="AA810" i="16"/>
  <c r="Z810" i="16"/>
  <c r="Y810" i="16"/>
  <c r="X810" i="16"/>
  <c r="AF809" i="16"/>
  <c r="AE809" i="16"/>
  <c r="AD809" i="16"/>
  <c r="AC809" i="16"/>
  <c r="AB809" i="16"/>
  <c r="AA809" i="16"/>
  <c r="Z809" i="16"/>
  <c r="Y809" i="16"/>
  <c r="X809" i="16"/>
  <c r="AF808" i="16"/>
  <c r="AE808" i="16"/>
  <c r="AD808" i="16"/>
  <c r="AC808" i="16"/>
  <c r="AB808" i="16"/>
  <c r="AA808" i="16"/>
  <c r="Z808" i="16"/>
  <c r="Y808" i="16"/>
  <c r="X808" i="16"/>
  <c r="AF807" i="16"/>
  <c r="AE807" i="16"/>
  <c r="AD807" i="16"/>
  <c r="AC807" i="16"/>
  <c r="AB807" i="16"/>
  <c r="AA807" i="16"/>
  <c r="Z807" i="16"/>
  <c r="Y807" i="16"/>
  <c r="X807" i="16"/>
  <c r="AF806" i="16"/>
  <c r="AE806" i="16"/>
  <c r="AD806" i="16"/>
  <c r="AC806" i="16"/>
  <c r="AB806" i="16"/>
  <c r="AA806" i="16"/>
  <c r="Z806" i="16"/>
  <c r="Y806" i="16"/>
  <c r="X806" i="16"/>
  <c r="AF805" i="16"/>
  <c r="AE805" i="16"/>
  <c r="AD805" i="16"/>
  <c r="AC805" i="16"/>
  <c r="AB805" i="16"/>
  <c r="AA805" i="16"/>
  <c r="Z805" i="16"/>
  <c r="Y805" i="16"/>
  <c r="X805" i="16"/>
  <c r="AF804" i="16"/>
  <c r="AE804" i="16"/>
  <c r="AD804" i="16"/>
  <c r="AC804" i="16"/>
  <c r="AB804" i="16"/>
  <c r="AA804" i="16"/>
  <c r="Z804" i="16"/>
  <c r="Y804" i="16"/>
  <c r="X804" i="16"/>
  <c r="AF803" i="16"/>
  <c r="AE803" i="16"/>
  <c r="AD803" i="16"/>
  <c r="AC803" i="16"/>
  <c r="AB803" i="16"/>
  <c r="AA803" i="16"/>
  <c r="Z803" i="16"/>
  <c r="Y803" i="16"/>
  <c r="X803" i="16"/>
  <c r="AF802" i="16"/>
  <c r="AE802" i="16"/>
  <c r="AD802" i="16"/>
  <c r="AC802" i="16"/>
  <c r="AB802" i="16"/>
  <c r="AA802" i="16"/>
  <c r="Z802" i="16"/>
  <c r="Y802" i="16"/>
  <c r="X802" i="16"/>
  <c r="AF801" i="16"/>
  <c r="AE801" i="16"/>
  <c r="AD801" i="16"/>
  <c r="AC801" i="16"/>
  <c r="AB801" i="16"/>
  <c r="AA801" i="16"/>
  <c r="Z801" i="16"/>
  <c r="Y801" i="16"/>
  <c r="X801" i="16"/>
  <c r="AF800" i="16"/>
  <c r="AE800" i="16"/>
  <c r="AD800" i="16"/>
  <c r="AC800" i="16"/>
  <c r="AB800" i="16"/>
  <c r="AA800" i="16"/>
  <c r="Z800" i="16"/>
  <c r="Y800" i="16"/>
  <c r="X800" i="16"/>
  <c r="AF799" i="16"/>
  <c r="AE799" i="16"/>
  <c r="AD799" i="16"/>
  <c r="AC799" i="16"/>
  <c r="AB799" i="16"/>
  <c r="AA799" i="16"/>
  <c r="Z799" i="16"/>
  <c r="Y799" i="16"/>
  <c r="X799" i="16"/>
  <c r="AF798" i="16"/>
  <c r="AE798" i="16"/>
  <c r="AD798" i="16"/>
  <c r="AC798" i="16"/>
  <c r="AB798" i="16"/>
  <c r="AA798" i="16"/>
  <c r="Z798" i="16"/>
  <c r="Y798" i="16"/>
  <c r="X798" i="16"/>
  <c r="AF797" i="16"/>
  <c r="AE797" i="16"/>
  <c r="AD797" i="16"/>
  <c r="AC797" i="16"/>
  <c r="AB797" i="16"/>
  <c r="AA797" i="16"/>
  <c r="Z797" i="16"/>
  <c r="Y797" i="16"/>
  <c r="X797" i="16"/>
  <c r="AF796" i="16"/>
  <c r="AE796" i="16"/>
  <c r="AD796" i="16"/>
  <c r="AC796" i="16"/>
  <c r="AB796" i="16"/>
  <c r="AA796" i="16"/>
  <c r="Z796" i="16"/>
  <c r="Y796" i="16"/>
  <c r="X796" i="16"/>
  <c r="AF795" i="16"/>
  <c r="AE795" i="16"/>
  <c r="AD795" i="16"/>
  <c r="AC795" i="16"/>
  <c r="AB795" i="16"/>
  <c r="AA795" i="16"/>
  <c r="Z795" i="16"/>
  <c r="Y795" i="16"/>
  <c r="X795" i="16"/>
  <c r="AF794" i="16"/>
  <c r="AE794" i="16"/>
  <c r="AD794" i="16"/>
  <c r="AC794" i="16"/>
  <c r="AB794" i="16"/>
  <c r="AA794" i="16"/>
  <c r="Z794" i="16"/>
  <c r="Y794" i="16"/>
  <c r="X794" i="16"/>
  <c r="AF793" i="16"/>
  <c r="AE793" i="16"/>
  <c r="AD793" i="16"/>
  <c r="AC793" i="16"/>
  <c r="AB793" i="16"/>
  <c r="AA793" i="16"/>
  <c r="Z793" i="16"/>
  <c r="Y793" i="16"/>
  <c r="X793" i="16"/>
  <c r="AF792" i="16"/>
  <c r="AE792" i="16"/>
  <c r="AD792" i="16"/>
  <c r="AC792" i="16"/>
  <c r="AB792" i="16"/>
  <c r="AA792" i="16"/>
  <c r="Z792" i="16"/>
  <c r="Y792" i="16"/>
  <c r="X792" i="16"/>
  <c r="AF791" i="16"/>
  <c r="AE791" i="16"/>
  <c r="AD791" i="16"/>
  <c r="AC791" i="16"/>
  <c r="AB791" i="16"/>
  <c r="AA791" i="16"/>
  <c r="Z791" i="16"/>
  <c r="Y791" i="16"/>
  <c r="X791" i="16"/>
  <c r="AF790" i="16"/>
  <c r="AE790" i="16"/>
  <c r="AD790" i="16"/>
  <c r="AC790" i="16"/>
  <c r="AB790" i="16"/>
  <c r="AA790" i="16"/>
  <c r="Z790" i="16"/>
  <c r="Y790" i="16"/>
  <c r="X790" i="16"/>
  <c r="AF789" i="16"/>
  <c r="AE789" i="16"/>
  <c r="AD789" i="16"/>
  <c r="AC789" i="16"/>
  <c r="AB789" i="16"/>
  <c r="AA789" i="16"/>
  <c r="Z789" i="16"/>
  <c r="Y789" i="16"/>
  <c r="X789" i="16"/>
  <c r="AF788" i="16"/>
  <c r="AE788" i="16"/>
  <c r="AD788" i="16"/>
  <c r="AC788" i="16"/>
  <c r="AB788" i="16"/>
  <c r="AA788" i="16"/>
  <c r="Z788" i="16"/>
  <c r="Y788" i="16"/>
  <c r="X788" i="16"/>
  <c r="AF787" i="16"/>
  <c r="AE787" i="16"/>
  <c r="AD787" i="16"/>
  <c r="AC787" i="16"/>
  <c r="AB787" i="16"/>
  <c r="AA787" i="16"/>
  <c r="Z787" i="16"/>
  <c r="Y787" i="16"/>
  <c r="X787" i="16"/>
  <c r="AF786" i="16"/>
  <c r="AE786" i="16"/>
  <c r="AD786" i="16"/>
  <c r="AC786" i="16"/>
  <c r="AB786" i="16"/>
  <c r="AA786" i="16"/>
  <c r="Z786" i="16"/>
  <c r="Y786" i="16"/>
  <c r="X786" i="16"/>
  <c r="AF785" i="16"/>
  <c r="AE785" i="16"/>
  <c r="AD785" i="16"/>
  <c r="AC785" i="16"/>
  <c r="AB785" i="16"/>
  <c r="AA785" i="16"/>
  <c r="Z785" i="16"/>
  <c r="Y785" i="16"/>
  <c r="X785" i="16"/>
  <c r="AF784" i="16"/>
  <c r="AE784" i="16"/>
  <c r="AD784" i="16"/>
  <c r="AC784" i="16"/>
  <c r="AB784" i="16"/>
  <c r="AA784" i="16"/>
  <c r="Z784" i="16"/>
  <c r="Y784" i="16"/>
  <c r="X784" i="16"/>
  <c r="AF783" i="16"/>
  <c r="AE783" i="16"/>
  <c r="AD783" i="16"/>
  <c r="AC783" i="16"/>
  <c r="AB783" i="16"/>
  <c r="AA783" i="16"/>
  <c r="Z783" i="16"/>
  <c r="Y783" i="16"/>
  <c r="X783" i="16"/>
  <c r="AF782" i="16"/>
  <c r="AE782" i="16"/>
  <c r="AD782" i="16"/>
  <c r="AC782" i="16"/>
  <c r="AB782" i="16"/>
  <c r="AA782" i="16"/>
  <c r="Z782" i="16"/>
  <c r="Y782" i="16"/>
  <c r="X782" i="16"/>
  <c r="AF781" i="16"/>
  <c r="AE781" i="16"/>
  <c r="AD781" i="16"/>
  <c r="AC781" i="16"/>
  <c r="AB781" i="16"/>
  <c r="AA781" i="16"/>
  <c r="Z781" i="16"/>
  <c r="Y781" i="16"/>
  <c r="X781" i="16"/>
  <c r="AF780" i="16"/>
  <c r="AE780" i="16"/>
  <c r="AD780" i="16"/>
  <c r="AC780" i="16"/>
  <c r="AB780" i="16"/>
  <c r="AA780" i="16"/>
  <c r="Z780" i="16"/>
  <c r="Y780" i="16"/>
  <c r="X780" i="16"/>
  <c r="AF779" i="16"/>
  <c r="AE779" i="16"/>
  <c r="AD779" i="16"/>
  <c r="AC779" i="16"/>
  <c r="AB779" i="16"/>
  <c r="AA779" i="16"/>
  <c r="Z779" i="16"/>
  <c r="Y779" i="16"/>
  <c r="X779" i="16"/>
  <c r="AF778" i="16"/>
  <c r="AE778" i="16"/>
  <c r="AD778" i="16"/>
  <c r="AC778" i="16"/>
  <c r="AB778" i="16"/>
  <c r="AA778" i="16"/>
  <c r="Z778" i="16"/>
  <c r="Y778" i="16"/>
  <c r="X778" i="16"/>
  <c r="AF777" i="16"/>
  <c r="AE777" i="16"/>
  <c r="AD777" i="16"/>
  <c r="AC777" i="16"/>
  <c r="AB777" i="16"/>
  <c r="AA777" i="16"/>
  <c r="Z777" i="16"/>
  <c r="Y777" i="16"/>
  <c r="X777" i="16"/>
  <c r="AF776" i="16"/>
  <c r="AE776" i="16"/>
  <c r="AD776" i="16"/>
  <c r="AC776" i="16"/>
  <c r="AB776" i="16"/>
  <c r="AA776" i="16"/>
  <c r="Z776" i="16"/>
  <c r="Y776" i="16"/>
  <c r="X776" i="16"/>
  <c r="AF775" i="16"/>
  <c r="AE775" i="16"/>
  <c r="AD775" i="16"/>
  <c r="AC775" i="16"/>
  <c r="AB775" i="16"/>
  <c r="AA775" i="16"/>
  <c r="Z775" i="16"/>
  <c r="Y775" i="16"/>
  <c r="X775" i="16"/>
  <c r="AF774" i="16"/>
  <c r="AE774" i="16"/>
  <c r="AD774" i="16"/>
  <c r="AC774" i="16"/>
  <c r="AB774" i="16"/>
  <c r="AA774" i="16"/>
  <c r="Z774" i="16"/>
  <c r="Y774" i="16"/>
  <c r="X774" i="16"/>
  <c r="AF773" i="16"/>
  <c r="AE773" i="16"/>
  <c r="AD773" i="16"/>
  <c r="AC773" i="16"/>
  <c r="AB773" i="16"/>
  <c r="AA773" i="16"/>
  <c r="Z773" i="16"/>
  <c r="Y773" i="16"/>
  <c r="X773" i="16"/>
  <c r="AF772" i="16"/>
  <c r="AE772" i="16"/>
  <c r="AD772" i="16"/>
  <c r="AC772" i="16"/>
  <c r="AB772" i="16"/>
  <c r="AA772" i="16"/>
  <c r="Z772" i="16"/>
  <c r="Y772" i="16"/>
  <c r="X772" i="16"/>
  <c r="AF771" i="16"/>
  <c r="AE771" i="16"/>
  <c r="AD771" i="16"/>
  <c r="AC771" i="16"/>
  <c r="AB771" i="16"/>
  <c r="AA771" i="16"/>
  <c r="Z771" i="16"/>
  <c r="Y771" i="16"/>
  <c r="X771" i="16"/>
  <c r="AF770" i="16"/>
  <c r="AE770" i="16"/>
  <c r="AD770" i="16"/>
  <c r="AC770" i="16"/>
  <c r="AB770" i="16"/>
  <c r="AA770" i="16"/>
  <c r="Z770" i="16"/>
  <c r="Y770" i="16"/>
  <c r="X770" i="16"/>
  <c r="AF769" i="16"/>
  <c r="AE769" i="16"/>
  <c r="AD769" i="16"/>
  <c r="AC769" i="16"/>
  <c r="AB769" i="16"/>
  <c r="AA769" i="16"/>
  <c r="Z769" i="16"/>
  <c r="Y769" i="16"/>
  <c r="X769" i="16"/>
  <c r="AF768" i="16"/>
  <c r="AE768" i="16"/>
  <c r="AD768" i="16"/>
  <c r="AC768" i="16"/>
  <c r="AB768" i="16"/>
  <c r="AA768" i="16"/>
  <c r="Z768" i="16"/>
  <c r="Y768" i="16"/>
  <c r="X768" i="16"/>
  <c r="AF767" i="16"/>
  <c r="AE767" i="16"/>
  <c r="AD767" i="16"/>
  <c r="AC767" i="16"/>
  <c r="AB767" i="16"/>
  <c r="AA767" i="16"/>
  <c r="Z767" i="16"/>
  <c r="Y767" i="16"/>
  <c r="X767" i="16"/>
  <c r="AF766" i="16"/>
  <c r="AE766" i="16"/>
  <c r="AD766" i="16"/>
  <c r="AC766" i="16"/>
  <c r="AB766" i="16"/>
  <c r="AA766" i="16"/>
  <c r="Z766" i="16"/>
  <c r="Y766" i="16"/>
  <c r="X766" i="16"/>
  <c r="AF765" i="16"/>
  <c r="AE765" i="16"/>
  <c r="AD765" i="16"/>
  <c r="AC765" i="16"/>
  <c r="AB765" i="16"/>
  <c r="AA765" i="16"/>
  <c r="Z765" i="16"/>
  <c r="Y765" i="16"/>
  <c r="X765" i="16"/>
  <c r="AF764" i="16"/>
  <c r="AE764" i="16"/>
  <c r="AD764" i="16"/>
  <c r="AC764" i="16"/>
  <c r="AB764" i="16"/>
  <c r="AA764" i="16"/>
  <c r="Z764" i="16"/>
  <c r="Y764" i="16"/>
  <c r="X764" i="16"/>
  <c r="AF763" i="16"/>
  <c r="AE763" i="16"/>
  <c r="AD763" i="16"/>
  <c r="AC763" i="16"/>
  <c r="AB763" i="16"/>
  <c r="AA763" i="16"/>
  <c r="Z763" i="16"/>
  <c r="Y763" i="16"/>
  <c r="X763" i="16"/>
  <c r="AF762" i="16"/>
  <c r="AE762" i="16"/>
  <c r="AD762" i="16"/>
  <c r="AC762" i="16"/>
  <c r="AB762" i="16"/>
  <c r="AA762" i="16"/>
  <c r="Z762" i="16"/>
  <c r="Y762" i="16"/>
  <c r="X762" i="16"/>
  <c r="AF761" i="16"/>
  <c r="AE761" i="16"/>
  <c r="AD761" i="16"/>
  <c r="AC761" i="16"/>
  <c r="AB761" i="16"/>
  <c r="AA761" i="16"/>
  <c r="Z761" i="16"/>
  <c r="Y761" i="16"/>
  <c r="X761" i="16"/>
  <c r="AF760" i="16"/>
  <c r="AE760" i="16"/>
  <c r="AD760" i="16"/>
  <c r="AC760" i="16"/>
  <c r="AB760" i="16"/>
  <c r="AA760" i="16"/>
  <c r="Z760" i="16"/>
  <c r="Y760" i="16"/>
  <c r="X760" i="16"/>
  <c r="AF759" i="16"/>
  <c r="AE759" i="16"/>
  <c r="AD759" i="16"/>
  <c r="AC759" i="16"/>
  <c r="AB759" i="16"/>
  <c r="AA759" i="16"/>
  <c r="Z759" i="16"/>
  <c r="Y759" i="16"/>
  <c r="X759" i="16"/>
  <c r="AF758" i="16"/>
  <c r="AE758" i="16"/>
  <c r="AD758" i="16"/>
  <c r="AC758" i="16"/>
  <c r="AB758" i="16"/>
  <c r="AA758" i="16"/>
  <c r="Z758" i="16"/>
  <c r="Y758" i="16"/>
  <c r="X758" i="16"/>
  <c r="AF757" i="16"/>
  <c r="AE757" i="16"/>
  <c r="AD757" i="16"/>
  <c r="AC757" i="16"/>
  <c r="AB757" i="16"/>
  <c r="AA757" i="16"/>
  <c r="Z757" i="16"/>
  <c r="Y757" i="16"/>
  <c r="X757" i="16"/>
  <c r="AF756" i="16"/>
  <c r="AE756" i="16"/>
  <c r="AD756" i="16"/>
  <c r="AC756" i="16"/>
  <c r="AB756" i="16"/>
  <c r="AA756" i="16"/>
  <c r="Z756" i="16"/>
  <c r="Y756" i="16"/>
  <c r="X756" i="16"/>
  <c r="AF755" i="16"/>
  <c r="AE755" i="16"/>
  <c r="AD755" i="16"/>
  <c r="AC755" i="16"/>
  <c r="AB755" i="16"/>
  <c r="AA755" i="16"/>
  <c r="Z755" i="16"/>
  <c r="Y755" i="16"/>
  <c r="X755" i="16"/>
  <c r="AF754" i="16"/>
  <c r="AE754" i="16"/>
  <c r="AD754" i="16"/>
  <c r="AC754" i="16"/>
  <c r="AB754" i="16"/>
  <c r="AA754" i="16"/>
  <c r="Z754" i="16"/>
  <c r="Y754" i="16"/>
  <c r="X754" i="16"/>
  <c r="AF753" i="16"/>
  <c r="AE753" i="16"/>
  <c r="AD753" i="16"/>
  <c r="AC753" i="16"/>
  <c r="AB753" i="16"/>
  <c r="AA753" i="16"/>
  <c r="Z753" i="16"/>
  <c r="Y753" i="16"/>
  <c r="X753" i="16"/>
  <c r="AF752" i="16"/>
  <c r="AE752" i="16"/>
  <c r="AD752" i="16"/>
  <c r="AC752" i="16"/>
  <c r="AB752" i="16"/>
  <c r="AA752" i="16"/>
  <c r="Z752" i="16"/>
  <c r="Y752" i="16"/>
  <c r="X752" i="16"/>
  <c r="AF751" i="16"/>
  <c r="AE751" i="16"/>
  <c r="AD751" i="16"/>
  <c r="AC751" i="16"/>
  <c r="AB751" i="16"/>
  <c r="AA751" i="16"/>
  <c r="Z751" i="16"/>
  <c r="Y751" i="16"/>
  <c r="X751" i="16"/>
  <c r="AF750" i="16"/>
  <c r="AE750" i="16"/>
  <c r="AD750" i="16"/>
  <c r="AC750" i="16"/>
  <c r="AB750" i="16"/>
  <c r="AA750" i="16"/>
  <c r="Z750" i="16"/>
  <c r="Y750" i="16"/>
  <c r="X750" i="16"/>
  <c r="AF749" i="16"/>
  <c r="AE749" i="16"/>
  <c r="AD749" i="16"/>
  <c r="AC749" i="16"/>
  <c r="AB749" i="16"/>
  <c r="AA749" i="16"/>
  <c r="Z749" i="16"/>
  <c r="Y749" i="16"/>
  <c r="X749" i="16"/>
  <c r="AF748" i="16"/>
  <c r="AE748" i="16"/>
  <c r="AD748" i="16"/>
  <c r="AC748" i="16"/>
  <c r="AB748" i="16"/>
  <c r="AA748" i="16"/>
  <c r="Z748" i="16"/>
  <c r="Y748" i="16"/>
  <c r="X748" i="16"/>
  <c r="AF747" i="16"/>
  <c r="AE747" i="16"/>
  <c r="AD747" i="16"/>
  <c r="AC747" i="16"/>
  <c r="AB747" i="16"/>
  <c r="AA747" i="16"/>
  <c r="Z747" i="16"/>
  <c r="Y747" i="16"/>
  <c r="X747" i="16"/>
  <c r="AF746" i="16"/>
  <c r="AE746" i="16"/>
  <c r="AD746" i="16"/>
  <c r="AC746" i="16"/>
  <c r="AB746" i="16"/>
  <c r="AA746" i="16"/>
  <c r="Z746" i="16"/>
  <c r="Y746" i="16"/>
  <c r="X746" i="16"/>
  <c r="AF745" i="16"/>
  <c r="AE745" i="16"/>
  <c r="AD745" i="16"/>
  <c r="AC745" i="16"/>
  <c r="AB745" i="16"/>
  <c r="AA745" i="16"/>
  <c r="Z745" i="16"/>
  <c r="Y745" i="16"/>
  <c r="X745" i="16"/>
  <c r="AF744" i="16"/>
  <c r="AE744" i="16"/>
  <c r="AD744" i="16"/>
  <c r="AC744" i="16"/>
  <c r="AB744" i="16"/>
  <c r="AA744" i="16"/>
  <c r="Z744" i="16"/>
  <c r="Y744" i="16"/>
  <c r="X744" i="16"/>
  <c r="AF743" i="16"/>
  <c r="AE743" i="16"/>
  <c r="AD743" i="16"/>
  <c r="AC743" i="16"/>
  <c r="AB743" i="16"/>
  <c r="AA743" i="16"/>
  <c r="Z743" i="16"/>
  <c r="Y743" i="16"/>
  <c r="X743" i="16"/>
  <c r="AF742" i="16"/>
  <c r="AE742" i="16"/>
  <c r="AD742" i="16"/>
  <c r="AC742" i="16"/>
  <c r="AB742" i="16"/>
  <c r="AA742" i="16"/>
  <c r="Z742" i="16"/>
  <c r="Y742" i="16"/>
  <c r="X742" i="16"/>
  <c r="AF741" i="16"/>
  <c r="AE741" i="16"/>
  <c r="AD741" i="16"/>
  <c r="AC741" i="16"/>
  <c r="AB741" i="16"/>
  <c r="AA741" i="16"/>
  <c r="Z741" i="16"/>
  <c r="Y741" i="16"/>
  <c r="X741" i="16"/>
  <c r="AF740" i="16"/>
  <c r="AE740" i="16"/>
  <c r="AD740" i="16"/>
  <c r="AC740" i="16"/>
  <c r="AB740" i="16"/>
  <c r="AA740" i="16"/>
  <c r="Z740" i="16"/>
  <c r="Y740" i="16"/>
  <c r="X740" i="16"/>
  <c r="AF739" i="16"/>
  <c r="AE739" i="16"/>
  <c r="AD739" i="16"/>
  <c r="AC739" i="16"/>
  <c r="AB739" i="16"/>
  <c r="AA739" i="16"/>
  <c r="Z739" i="16"/>
  <c r="Y739" i="16"/>
  <c r="X739" i="16"/>
  <c r="AF738" i="16"/>
  <c r="AE738" i="16"/>
  <c r="AD738" i="16"/>
  <c r="AC738" i="16"/>
  <c r="AB738" i="16"/>
  <c r="AA738" i="16"/>
  <c r="Z738" i="16"/>
  <c r="Y738" i="16"/>
  <c r="X738" i="16"/>
  <c r="AF737" i="16"/>
  <c r="AE737" i="16"/>
  <c r="AD737" i="16"/>
  <c r="AC737" i="16"/>
  <c r="AB737" i="16"/>
  <c r="AA737" i="16"/>
  <c r="Z737" i="16"/>
  <c r="Y737" i="16"/>
  <c r="X737" i="16"/>
  <c r="AF736" i="16"/>
  <c r="AE736" i="16"/>
  <c r="AD736" i="16"/>
  <c r="AC736" i="16"/>
  <c r="AB736" i="16"/>
  <c r="AA736" i="16"/>
  <c r="Z736" i="16"/>
  <c r="Y736" i="16"/>
  <c r="X736" i="16"/>
  <c r="AF735" i="16"/>
  <c r="AE735" i="16"/>
  <c r="AD735" i="16"/>
  <c r="AC735" i="16"/>
  <c r="AB735" i="16"/>
  <c r="AA735" i="16"/>
  <c r="Z735" i="16"/>
  <c r="Y735" i="16"/>
  <c r="X735" i="16"/>
  <c r="AF734" i="16"/>
  <c r="AE734" i="16"/>
  <c r="AD734" i="16"/>
  <c r="AC734" i="16"/>
  <c r="AB734" i="16"/>
  <c r="AA734" i="16"/>
  <c r="Z734" i="16"/>
  <c r="Y734" i="16"/>
  <c r="X734" i="16"/>
  <c r="AF733" i="16"/>
  <c r="AE733" i="16"/>
  <c r="AD733" i="16"/>
  <c r="AC733" i="16"/>
  <c r="AB733" i="16"/>
  <c r="AA733" i="16"/>
  <c r="Z733" i="16"/>
  <c r="Y733" i="16"/>
  <c r="X733" i="16"/>
  <c r="AF732" i="16"/>
  <c r="AE732" i="16"/>
  <c r="AD732" i="16"/>
  <c r="AC732" i="16"/>
  <c r="AB732" i="16"/>
  <c r="AA732" i="16"/>
  <c r="Z732" i="16"/>
  <c r="Y732" i="16"/>
  <c r="X732" i="16"/>
  <c r="AF731" i="16"/>
  <c r="AE731" i="16"/>
  <c r="AD731" i="16"/>
  <c r="AC731" i="16"/>
  <c r="AB731" i="16"/>
  <c r="AA731" i="16"/>
  <c r="Z731" i="16"/>
  <c r="Y731" i="16"/>
  <c r="X731" i="16"/>
  <c r="AF730" i="16"/>
  <c r="AE730" i="16"/>
  <c r="AD730" i="16"/>
  <c r="AC730" i="16"/>
  <c r="AB730" i="16"/>
  <c r="AA730" i="16"/>
  <c r="Z730" i="16"/>
  <c r="Y730" i="16"/>
  <c r="X730" i="16"/>
  <c r="AF729" i="16"/>
  <c r="AE729" i="16"/>
  <c r="AD729" i="16"/>
  <c r="AC729" i="16"/>
  <c r="AB729" i="16"/>
  <c r="AA729" i="16"/>
  <c r="Z729" i="16"/>
  <c r="Y729" i="16"/>
  <c r="X729" i="16"/>
  <c r="AF728" i="16"/>
  <c r="AE728" i="16"/>
  <c r="AD728" i="16"/>
  <c r="AC728" i="16"/>
  <c r="AB728" i="16"/>
  <c r="AA728" i="16"/>
  <c r="Z728" i="16"/>
  <c r="Y728" i="16"/>
  <c r="X728" i="16"/>
  <c r="AF727" i="16"/>
  <c r="AE727" i="16"/>
  <c r="AD727" i="16"/>
  <c r="AC727" i="16"/>
  <c r="AB727" i="16"/>
  <c r="AA727" i="16"/>
  <c r="Z727" i="16"/>
  <c r="Y727" i="16"/>
  <c r="X727" i="16"/>
  <c r="AF726" i="16"/>
  <c r="AE726" i="16"/>
  <c r="AD726" i="16"/>
  <c r="AC726" i="16"/>
  <c r="AB726" i="16"/>
  <c r="AA726" i="16"/>
  <c r="Z726" i="16"/>
  <c r="Y726" i="16"/>
  <c r="X726" i="16"/>
  <c r="AF725" i="16"/>
  <c r="AE725" i="16"/>
  <c r="AD725" i="16"/>
  <c r="AC725" i="16"/>
  <c r="AB725" i="16"/>
  <c r="AA725" i="16"/>
  <c r="Z725" i="16"/>
  <c r="Y725" i="16"/>
  <c r="X725" i="16"/>
  <c r="AF724" i="16"/>
  <c r="AE724" i="16"/>
  <c r="AD724" i="16"/>
  <c r="AC724" i="16"/>
  <c r="AB724" i="16"/>
  <c r="AA724" i="16"/>
  <c r="Z724" i="16"/>
  <c r="Y724" i="16"/>
  <c r="X724" i="16"/>
  <c r="AF723" i="16"/>
  <c r="AE723" i="16"/>
  <c r="AD723" i="16"/>
  <c r="AC723" i="16"/>
  <c r="AB723" i="16"/>
  <c r="AA723" i="16"/>
  <c r="Z723" i="16"/>
  <c r="Y723" i="16"/>
  <c r="X723" i="16"/>
  <c r="AF722" i="16"/>
  <c r="AE722" i="16"/>
  <c r="AD722" i="16"/>
  <c r="AC722" i="16"/>
  <c r="AB722" i="16"/>
  <c r="AA722" i="16"/>
  <c r="Z722" i="16"/>
  <c r="Y722" i="16"/>
  <c r="X722" i="16"/>
  <c r="AF721" i="16"/>
  <c r="AE721" i="16"/>
  <c r="AD721" i="16"/>
  <c r="AC721" i="16"/>
  <c r="AB721" i="16"/>
  <c r="AA721" i="16"/>
  <c r="Z721" i="16"/>
  <c r="Y721" i="16"/>
  <c r="X721" i="16"/>
  <c r="AF720" i="16"/>
  <c r="AE720" i="16"/>
  <c r="AD720" i="16"/>
  <c r="AC720" i="16"/>
  <c r="AB720" i="16"/>
  <c r="AA720" i="16"/>
  <c r="Z720" i="16"/>
  <c r="Y720" i="16"/>
  <c r="X720" i="16"/>
  <c r="AF719" i="16"/>
  <c r="AE719" i="16"/>
  <c r="AD719" i="16"/>
  <c r="AC719" i="16"/>
  <c r="AB719" i="16"/>
  <c r="AA719" i="16"/>
  <c r="Z719" i="16"/>
  <c r="Y719" i="16"/>
  <c r="X719" i="16"/>
  <c r="AF718" i="16"/>
  <c r="AE718" i="16"/>
  <c r="AD718" i="16"/>
  <c r="AC718" i="16"/>
  <c r="AB718" i="16"/>
  <c r="AA718" i="16"/>
  <c r="Z718" i="16"/>
  <c r="Y718" i="16"/>
  <c r="X718" i="16"/>
  <c r="AF717" i="16"/>
  <c r="AE717" i="16"/>
  <c r="AD717" i="16"/>
  <c r="AC717" i="16"/>
  <c r="AB717" i="16"/>
  <c r="AA717" i="16"/>
  <c r="Z717" i="16"/>
  <c r="Y717" i="16"/>
  <c r="X717" i="16"/>
  <c r="AF716" i="16"/>
  <c r="AE716" i="16"/>
  <c r="AD716" i="16"/>
  <c r="AC716" i="16"/>
  <c r="AB716" i="16"/>
  <c r="AA716" i="16"/>
  <c r="Z716" i="16"/>
  <c r="Y716" i="16"/>
  <c r="X716" i="16"/>
  <c r="AF715" i="16"/>
  <c r="AE715" i="16"/>
  <c r="AD715" i="16"/>
  <c r="AC715" i="16"/>
  <c r="AB715" i="16"/>
  <c r="AA715" i="16"/>
  <c r="Z715" i="16"/>
  <c r="Y715" i="16"/>
  <c r="X715" i="16"/>
  <c r="AF714" i="16"/>
  <c r="AE714" i="16"/>
  <c r="AD714" i="16"/>
  <c r="AC714" i="16"/>
  <c r="AB714" i="16"/>
  <c r="AA714" i="16"/>
  <c r="Z714" i="16"/>
  <c r="Y714" i="16"/>
  <c r="X714" i="16"/>
  <c r="AF713" i="16"/>
  <c r="AE713" i="16"/>
  <c r="AD713" i="16"/>
  <c r="AC713" i="16"/>
  <c r="AB713" i="16"/>
  <c r="AA713" i="16"/>
  <c r="Z713" i="16"/>
  <c r="Y713" i="16"/>
  <c r="X713" i="16"/>
  <c r="AF712" i="16"/>
  <c r="AE712" i="16"/>
  <c r="AD712" i="16"/>
  <c r="AC712" i="16"/>
  <c r="AB712" i="16"/>
  <c r="AA712" i="16"/>
  <c r="Z712" i="16"/>
  <c r="Y712" i="16"/>
  <c r="X712" i="16"/>
  <c r="AF711" i="16"/>
  <c r="AE711" i="16"/>
  <c r="AD711" i="16"/>
  <c r="AC711" i="16"/>
  <c r="AB711" i="16"/>
  <c r="AA711" i="16"/>
  <c r="Z711" i="16"/>
  <c r="Y711" i="16"/>
  <c r="X711" i="16"/>
  <c r="AF710" i="16"/>
  <c r="AE710" i="16"/>
  <c r="AD710" i="16"/>
  <c r="AC710" i="16"/>
  <c r="AB710" i="16"/>
  <c r="AA710" i="16"/>
  <c r="Z710" i="16"/>
  <c r="Y710" i="16"/>
  <c r="X710" i="16"/>
  <c r="AF709" i="16"/>
  <c r="AE709" i="16"/>
  <c r="AD709" i="16"/>
  <c r="AC709" i="16"/>
  <c r="AB709" i="16"/>
  <c r="AA709" i="16"/>
  <c r="Z709" i="16"/>
  <c r="Y709" i="16"/>
  <c r="X709" i="16"/>
  <c r="AF708" i="16"/>
  <c r="AE708" i="16"/>
  <c r="AD708" i="16"/>
  <c r="AC708" i="16"/>
  <c r="AB708" i="16"/>
  <c r="AA708" i="16"/>
  <c r="Z708" i="16"/>
  <c r="Y708" i="16"/>
  <c r="X708" i="16"/>
  <c r="AF707" i="16"/>
  <c r="AE707" i="16"/>
  <c r="AD707" i="16"/>
  <c r="AC707" i="16"/>
  <c r="AB707" i="16"/>
  <c r="AA707" i="16"/>
  <c r="Z707" i="16"/>
  <c r="Y707" i="16"/>
  <c r="X707" i="16"/>
  <c r="AF706" i="16"/>
  <c r="AE706" i="16"/>
  <c r="AD706" i="16"/>
  <c r="AC706" i="16"/>
  <c r="AB706" i="16"/>
  <c r="AA706" i="16"/>
  <c r="Z706" i="16"/>
  <c r="Y706" i="16"/>
  <c r="X706" i="16"/>
  <c r="AF705" i="16"/>
  <c r="AE705" i="16"/>
  <c r="AD705" i="16"/>
  <c r="AC705" i="16"/>
  <c r="AB705" i="16"/>
  <c r="AA705" i="16"/>
  <c r="Z705" i="16"/>
  <c r="Y705" i="16"/>
  <c r="X705" i="16"/>
  <c r="AF704" i="16"/>
  <c r="AE704" i="16"/>
  <c r="AD704" i="16"/>
  <c r="AC704" i="16"/>
  <c r="AB704" i="16"/>
  <c r="AA704" i="16"/>
  <c r="Z704" i="16"/>
  <c r="Y704" i="16"/>
  <c r="X704" i="16"/>
  <c r="AF703" i="16"/>
  <c r="AE703" i="16"/>
  <c r="AD703" i="16"/>
  <c r="AC703" i="16"/>
  <c r="AB703" i="16"/>
  <c r="AA703" i="16"/>
  <c r="Z703" i="16"/>
  <c r="Y703" i="16"/>
  <c r="X703" i="16"/>
  <c r="AF702" i="16"/>
  <c r="AE702" i="16"/>
  <c r="AD702" i="16"/>
  <c r="AC702" i="16"/>
  <c r="AB702" i="16"/>
  <c r="AA702" i="16"/>
  <c r="Z702" i="16"/>
  <c r="Y702" i="16"/>
  <c r="X702" i="16"/>
  <c r="AF701" i="16"/>
  <c r="AE701" i="16"/>
  <c r="AD701" i="16"/>
  <c r="AC701" i="16"/>
  <c r="AB701" i="16"/>
  <c r="AA701" i="16"/>
  <c r="Z701" i="16"/>
  <c r="Y701" i="16"/>
  <c r="X701" i="16"/>
  <c r="AF700" i="16"/>
  <c r="AE700" i="16"/>
  <c r="AD700" i="16"/>
  <c r="AC700" i="16"/>
  <c r="AB700" i="16"/>
  <c r="AA700" i="16"/>
  <c r="Z700" i="16"/>
  <c r="Y700" i="16"/>
  <c r="X700" i="16"/>
  <c r="AF699" i="16"/>
  <c r="AE699" i="16"/>
  <c r="AD699" i="16"/>
  <c r="AC699" i="16"/>
  <c r="AB699" i="16"/>
  <c r="AA699" i="16"/>
  <c r="Z699" i="16"/>
  <c r="Y699" i="16"/>
  <c r="X699" i="16"/>
  <c r="AF698" i="16"/>
  <c r="AE698" i="16"/>
  <c r="AD698" i="16"/>
  <c r="AC698" i="16"/>
  <c r="AB698" i="16"/>
  <c r="AA698" i="16"/>
  <c r="Z698" i="16"/>
  <c r="Y698" i="16"/>
  <c r="X698" i="16"/>
  <c r="AF697" i="16"/>
  <c r="AE697" i="16"/>
  <c r="AD697" i="16"/>
  <c r="AC697" i="16"/>
  <c r="AB697" i="16"/>
  <c r="AA697" i="16"/>
  <c r="Z697" i="16"/>
  <c r="Y697" i="16"/>
  <c r="X697" i="16"/>
  <c r="AF696" i="16"/>
  <c r="AE696" i="16"/>
  <c r="AD696" i="16"/>
  <c r="AC696" i="16"/>
  <c r="AB696" i="16"/>
  <c r="AA696" i="16"/>
  <c r="Z696" i="16"/>
  <c r="Y696" i="16"/>
  <c r="X696" i="16"/>
  <c r="AF695" i="16"/>
  <c r="AE695" i="16"/>
  <c r="AD695" i="16"/>
  <c r="AC695" i="16"/>
  <c r="AB695" i="16"/>
  <c r="AA695" i="16"/>
  <c r="Z695" i="16"/>
  <c r="Y695" i="16"/>
  <c r="X695" i="16"/>
  <c r="AF694" i="16"/>
  <c r="AE694" i="16"/>
  <c r="AD694" i="16"/>
  <c r="AC694" i="16"/>
  <c r="AB694" i="16"/>
  <c r="AA694" i="16"/>
  <c r="Z694" i="16"/>
  <c r="Y694" i="16"/>
  <c r="X694" i="16"/>
  <c r="AF693" i="16"/>
  <c r="AE693" i="16"/>
  <c r="AD693" i="16"/>
  <c r="AC693" i="16"/>
  <c r="AB693" i="16"/>
  <c r="AA693" i="16"/>
  <c r="Z693" i="16"/>
  <c r="Y693" i="16"/>
  <c r="X693" i="16"/>
  <c r="AF692" i="16"/>
  <c r="AE692" i="16"/>
  <c r="AD692" i="16"/>
  <c r="AC692" i="16"/>
  <c r="AB692" i="16"/>
  <c r="AA692" i="16"/>
  <c r="Z692" i="16"/>
  <c r="Y692" i="16"/>
  <c r="X692" i="16"/>
  <c r="AF691" i="16"/>
  <c r="AE691" i="16"/>
  <c r="AD691" i="16"/>
  <c r="AC691" i="16"/>
  <c r="AB691" i="16"/>
  <c r="AA691" i="16"/>
  <c r="Z691" i="16"/>
  <c r="Y691" i="16"/>
  <c r="X691" i="16"/>
  <c r="AF690" i="16"/>
  <c r="AE690" i="16"/>
  <c r="AD690" i="16"/>
  <c r="AC690" i="16"/>
  <c r="AB690" i="16"/>
  <c r="AA690" i="16"/>
  <c r="Z690" i="16"/>
  <c r="Y690" i="16"/>
  <c r="X690" i="16"/>
  <c r="AF689" i="16"/>
  <c r="AE689" i="16"/>
  <c r="AD689" i="16"/>
  <c r="AC689" i="16"/>
  <c r="AB689" i="16"/>
  <c r="AA689" i="16"/>
  <c r="Z689" i="16"/>
  <c r="Y689" i="16"/>
  <c r="X689" i="16"/>
  <c r="AF688" i="16"/>
  <c r="AE688" i="16"/>
  <c r="AD688" i="16"/>
  <c r="AC688" i="16"/>
  <c r="AB688" i="16"/>
  <c r="AA688" i="16"/>
  <c r="Z688" i="16"/>
  <c r="Y688" i="16"/>
  <c r="X688" i="16"/>
  <c r="AF687" i="16"/>
  <c r="AE687" i="16"/>
  <c r="AD687" i="16"/>
  <c r="AC687" i="16"/>
  <c r="AB687" i="16"/>
  <c r="AA687" i="16"/>
  <c r="Z687" i="16"/>
  <c r="Y687" i="16"/>
  <c r="X687" i="16"/>
  <c r="AF686" i="16"/>
  <c r="AE686" i="16"/>
  <c r="AD686" i="16"/>
  <c r="AC686" i="16"/>
  <c r="AB686" i="16"/>
  <c r="AA686" i="16"/>
  <c r="Z686" i="16"/>
  <c r="Y686" i="16"/>
  <c r="X686" i="16"/>
  <c r="AF685" i="16"/>
  <c r="AE685" i="16"/>
  <c r="AD685" i="16"/>
  <c r="AC685" i="16"/>
  <c r="AB685" i="16"/>
  <c r="AA685" i="16"/>
  <c r="Z685" i="16"/>
  <c r="Y685" i="16"/>
  <c r="X685" i="16"/>
  <c r="AF684" i="16"/>
  <c r="AE684" i="16"/>
  <c r="AD684" i="16"/>
  <c r="AC684" i="16"/>
  <c r="AB684" i="16"/>
  <c r="AA684" i="16"/>
  <c r="Z684" i="16"/>
  <c r="Y684" i="16"/>
  <c r="X684" i="16"/>
  <c r="AF683" i="16"/>
  <c r="AE683" i="16"/>
  <c r="AD683" i="16"/>
  <c r="AC683" i="16"/>
  <c r="AB683" i="16"/>
  <c r="AA683" i="16"/>
  <c r="Z683" i="16"/>
  <c r="Y683" i="16"/>
  <c r="X683" i="16"/>
  <c r="AF682" i="16"/>
  <c r="AE682" i="16"/>
  <c r="AD682" i="16"/>
  <c r="AC682" i="16"/>
  <c r="AB682" i="16"/>
  <c r="AA682" i="16"/>
  <c r="Z682" i="16"/>
  <c r="Y682" i="16"/>
  <c r="X682" i="16"/>
  <c r="AF681" i="16"/>
  <c r="AE681" i="16"/>
  <c r="AD681" i="16"/>
  <c r="AC681" i="16"/>
  <c r="AB681" i="16"/>
  <c r="AA681" i="16"/>
  <c r="Z681" i="16"/>
  <c r="Y681" i="16"/>
  <c r="X681" i="16"/>
  <c r="AF680" i="16"/>
  <c r="AE680" i="16"/>
  <c r="AD680" i="16"/>
  <c r="AC680" i="16"/>
  <c r="AB680" i="16"/>
  <c r="AA680" i="16"/>
  <c r="Z680" i="16"/>
  <c r="Y680" i="16"/>
  <c r="X680" i="16"/>
  <c r="AF679" i="16"/>
  <c r="AE679" i="16"/>
  <c r="AD679" i="16"/>
  <c r="AC679" i="16"/>
  <c r="AB679" i="16"/>
  <c r="AA679" i="16"/>
  <c r="Z679" i="16"/>
  <c r="Y679" i="16"/>
  <c r="X679" i="16"/>
  <c r="AF678" i="16"/>
  <c r="AE678" i="16"/>
  <c r="AD678" i="16"/>
  <c r="AC678" i="16"/>
  <c r="AB678" i="16"/>
  <c r="AA678" i="16"/>
  <c r="Z678" i="16"/>
  <c r="Y678" i="16"/>
  <c r="X678" i="16"/>
  <c r="AF677" i="16"/>
  <c r="AE677" i="16"/>
  <c r="AD677" i="16"/>
  <c r="AC677" i="16"/>
  <c r="AB677" i="16"/>
  <c r="AA677" i="16"/>
  <c r="Z677" i="16"/>
  <c r="Y677" i="16"/>
  <c r="X677" i="16"/>
  <c r="AF676" i="16"/>
  <c r="AE676" i="16"/>
  <c r="AD676" i="16"/>
  <c r="AC676" i="16"/>
  <c r="AB676" i="16"/>
  <c r="AA676" i="16"/>
  <c r="Z676" i="16"/>
  <c r="Y676" i="16"/>
  <c r="X676" i="16"/>
  <c r="AF675" i="16"/>
  <c r="AE675" i="16"/>
  <c r="AD675" i="16"/>
  <c r="AC675" i="16"/>
  <c r="AB675" i="16"/>
  <c r="AA675" i="16"/>
  <c r="Z675" i="16"/>
  <c r="Y675" i="16"/>
  <c r="X675" i="16"/>
  <c r="AF674" i="16"/>
  <c r="AE674" i="16"/>
  <c r="AD674" i="16"/>
  <c r="AC674" i="16"/>
  <c r="AB674" i="16"/>
  <c r="AA674" i="16"/>
  <c r="Z674" i="16"/>
  <c r="Y674" i="16"/>
  <c r="X674" i="16"/>
  <c r="AF673" i="16"/>
  <c r="AE673" i="16"/>
  <c r="AD673" i="16"/>
  <c r="AC673" i="16"/>
  <c r="AB673" i="16"/>
  <c r="AA673" i="16"/>
  <c r="Z673" i="16"/>
  <c r="Y673" i="16"/>
  <c r="X673" i="16"/>
  <c r="AF672" i="16"/>
  <c r="AE672" i="16"/>
  <c r="AD672" i="16"/>
  <c r="AC672" i="16"/>
  <c r="AB672" i="16"/>
  <c r="AA672" i="16"/>
  <c r="Z672" i="16"/>
  <c r="Y672" i="16"/>
  <c r="X672" i="16"/>
  <c r="AF671" i="16"/>
  <c r="AE671" i="16"/>
  <c r="AD671" i="16"/>
  <c r="AC671" i="16"/>
  <c r="AB671" i="16"/>
  <c r="AA671" i="16"/>
  <c r="Z671" i="16"/>
  <c r="Y671" i="16"/>
  <c r="X671" i="16"/>
  <c r="AF670" i="16"/>
  <c r="AE670" i="16"/>
  <c r="AD670" i="16"/>
  <c r="AC670" i="16"/>
  <c r="AB670" i="16"/>
  <c r="AA670" i="16"/>
  <c r="Z670" i="16"/>
  <c r="Y670" i="16"/>
  <c r="X670" i="16"/>
  <c r="AF669" i="16"/>
  <c r="AE669" i="16"/>
  <c r="AD669" i="16"/>
  <c r="AC669" i="16"/>
  <c r="AB669" i="16"/>
  <c r="AA669" i="16"/>
  <c r="Z669" i="16"/>
  <c r="Y669" i="16"/>
  <c r="X669" i="16"/>
  <c r="AF668" i="16"/>
  <c r="AE668" i="16"/>
  <c r="AD668" i="16"/>
  <c r="AC668" i="16"/>
  <c r="AB668" i="16"/>
  <c r="AA668" i="16"/>
  <c r="Z668" i="16"/>
  <c r="Y668" i="16"/>
  <c r="X668" i="16"/>
  <c r="AF667" i="16"/>
  <c r="AE667" i="16"/>
  <c r="AD667" i="16"/>
  <c r="AC667" i="16"/>
  <c r="AB667" i="16"/>
  <c r="AA667" i="16"/>
  <c r="Z667" i="16"/>
  <c r="Y667" i="16"/>
  <c r="X667" i="16"/>
  <c r="AF666" i="16"/>
  <c r="AE666" i="16"/>
  <c r="AD666" i="16"/>
  <c r="AC666" i="16"/>
  <c r="AB666" i="16"/>
  <c r="AA666" i="16"/>
  <c r="Z666" i="16"/>
  <c r="Y666" i="16"/>
  <c r="X666" i="16"/>
  <c r="AF665" i="16"/>
  <c r="AE665" i="16"/>
  <c r="AD665" i="16"/>
  <c r="AC665" i="16"/>
  <c r="AB665" i="16"/>
  <c r="AA665" i="16"/>
  <c r="Z665" i="16"/>
  <c r="Y665" i="16"/>
  <c r="X665" i="16"/>
  <c r="AF664" i="16"/>
  <c r="AE664" i="16"/>
  <c r="AD664" i="16"/>
  <c r="AC664" i="16"/>
  <c r="AB664" i="16"/>
  <c r="AA664" i="16"/>
  <c r="Z664" i="16"/>
  <c r="Y664" i="16"/>
  <c r="X664" i="16"/>
  <c r="AF663" i="16"/>
  <c r="AE663" i="16"/>
  <c r="AD663" i="16"/>
  <c r="AC663" i="16"/>
  <c r="AB663" i="16"/>
  <c r="AA663" i="16"/>
  <c r="Z663" i="16"/>
  <c r="Y663" i="16"/>
  <c r="X663" i="16"/>
  <c r="AF662" i="16"/>
  <c r="AE662" i="16"/>
  <c r="AD662" i="16"/>
  <c r="AC662" i="16"/>
  <c r="AB662" i="16"/>
  <c r="AA662" i="16"/>
  <c r="Z662" i="16"/>
  <c r="Y662" i="16"/>
  <c r="X662" i="16"/>
  <c r="AF661" i="16"/>
  <c r="AE661" i="16"/>
  <c r="AD661" i="16"/>
  <c r="AC661" i="16"/>
  <c r="AB661" i="16"/>
  <c r="AA661" i="16"/>
  <c r="Z661" i="16"/>
  <c r="Y661" i="16"/>
  <c r="X661" i="16"/>
  <c r="AF660" i="16"/>
  <c r="AE660" i="16"/>
  <c r="AD660" i="16"/>
  <c r="AC660" i="16"/>
  <c r="AB660" i="16"/>
  <c r="AA660" i="16"/>
  <c r="Z660" i="16"/>
  <c r="Y660" i="16"/>
  <c r="X660" i="16"/>
  <c r="AF659" i="16"/>
  <c r="AE659" i="16"/>
  <c r="AD659" i="16"/>
  <c r="AC659" i="16"/>
  <c r="AB659" i="16"/>
  <c r="AA659" i="16"/>
  <c r="Z659" i="16"/>
  <c r="Y659" i="16"/>
  <c r="X659" i="16"/>
  <c r="AF658" i="16"/>
  <c r="AE658" i="16"/>
  <c r="AD658" i="16"/>
  <c r="AC658" i="16"/>
  <c r="AB658" i="16"/>
  <c r="AA658" i="16"/>
  <c r="Z658" i="16"/>
  <c r="Y658" i="16"/>
  <c r="X658" i="16"/>
  <c r="AF657" i="16"/>
  <c r="AE657" i="16"/>
  <c r="AD657" i="16"/>
  <c r="AC657" i="16"/>
  <c r="AB657" i="16"/>
  <c r="AA657" i="16"/>
  <c r="Z657" i="16"/>
  <c r="Y657" i="16"/>
  <c r="X657" i="16"/>
  <c r="AF656" i="16"/>
  <c r="AE656" i="16"/>
  <c r="AD656" i="16"/>
  <c r="AC656" i="16"/>
  <c r="AB656" i="16"/>
  <c r="AA656" i="16"/>
  <c r="Z656" i="16"/>
  <c r="Y656" i="16"/>
  <c r="X656" i="16"/>
  <c r="AF655" i="16"/>
  <c r="AE655" i="16"/>
  <c r="AD655" i="16"/>
  <c r="AC655" i="16"/>
  <c r="AB655" i="16"/>
  <c r="AA655" i="16"/>
  <c r="Z655" i="16"/>
  <c r="Y655" i="16"/>
  <c r="X655" i="16"/>
  <c r="AF654" i="16"/>
  <c r="AE654" i="16"/>
  <c r="AD654" i="16"/>
  <c r="AC654" i="16"/>
  <c r="AB654" i="16"/>
  <c r="AA654" i="16"/>
  <c r="Z654" i="16"/>
  <c r="Y654" i="16"/>
  <c r="X654" i="16"/>
  <c r="AF653" i="16"/>
  <c r="AE653" i="16"/>
  <c r="AD653" i="16"/>
  <c r="AC653" i="16"/>
  <c r="AB653" i="16"/>
  <c r="AA653" i="16"/>
  <c r="Z653" i="16"/>
  <c r="Y653" i="16"/>
  <c r="X653" i="16"/>
  <c r="AF652" i="16"/>
  <c r="AE652" i="16"/>
  <c r="AD652" i="16"/>
  <c r="AC652" i="16"/>
  <c r="AB652" i="16"/>
  <c r="AA652" i="16"/>
  <c r="Z652" i="16"/>
  <c r="Y652" i="16"/>
  <c r="X652" i="16"/>
  <c r="AF651" i="16"/>
  <c r="AE651" i="16"/>
  <c r="AD651" i="16"/>
  <c r="AC651" i="16"/>
  <c r="AB651" i="16"/>
  <c r="AA651" i="16"/>
  <c r="Z651" i="16"/>
  <c r="Y651" i="16"/>
  <c r="X651" i="16"/>
  <c r="AF650" i="16"/>
  <c r="AE650" i="16"/>
  <c r="AD650" i="16"/>
  <c r="AC650" i="16"/>
  <c r="AB650" i="16"/>
  <c r="AA650" i="16"/>
  <c r="Z650" i="16"/>
  <c r="Y650" i="16"/>
  <c r="X650" i="16"/>
  <c r="AF649" i="16"/>
  <c r="AE649" i="16"/>
  <c r="AD649" i="16"/>
  <c r="AC649" i="16"/>
  <c r="AB649" i="16"/>
  <c r="AA649" i="16"/>
  <c r="Z649" i="16"/>
  <c r="Y649" i="16"/>
  <c r="X649" i="16"/>
  <c r="AF648" i="16"/>
  <c r="AE648" i="16"/>
  <c r="AD648" i="16"/>
  <c r="AC648" i="16"/>
  <c r="AB648" i="16"/>
  <c r="AA648" i="16"/>
  <c r="Z648" i="16"/>
  <c r="Y648" i="16"/>
  <c r="X648" i="16"/>
  <c r="AF647" i="16"/>
  <c r="AE647" i="16"/>
  <c r="AD647" i="16"/>
  <c r="AC647" i="16"/>
  <c r="AB647" i="16"/>
  <c r="AA647" i="16"/>
  <c r="Z647" i="16"/>
  <c r="Y647" i="16"/>
  <c r="X647" i="16"/>
  <c r="AF646" i="16"/>
  <c r="AE646" i="16"/>
  <c r="AD646" i="16"/>
  <c r="AC646" i="16"/>
  <c r="AB646" i="16"/>
  <c r="AA646" i="16"/>
  <c r="Z646" i="16"/>
  <c r="Y646" i="16"/>
  <c r="X646" i="16"/>
  <c r="AF645" i="16"/>
  <c r="AE645" i="16"/>
  <c r="AD645" i="16"/>
  <c r="AC645" i="16"/>
  <c r="AB645" i="16"/>
  <c r="AA645" i="16"/>
  <c r="Z645" i="16"/>
  <c r="Y645" i="16"/>
  <c r="X645" i="16"/>
  <c r="AF644" i="16"/>
  <c r="AE644" i="16"/>
  <c r="AD644" i="16"/>
  <c r="AC644" i="16"/>
  <c r="AB644" i="16"/>
  <c r="AA644" i="16"/>
  <c r="Z644" i="16"/>
  <c r="Y644" i="16"/>
  <c r="X644" i="16"/>
  <c r="AF643" i="16"/>
  <c r="AE643" i="16"/>
  <c r="AD643" i="16"/>
  <c r="AC643" i="16"/>
  <c r="AB643" i="16"/>
  <c r="AA643" i="16"/>
  <c r="Z643" i="16"/>
  <c r="Y643" i="16"/>
  <c r="X643" i="16"/>
  <c r="AF642" i="16"/>
  <c r="AE642" i="16"/>
  <c r="AD642" i="16"/>
  <c r="AC642" i="16"/>
  <c r="AB642" i="16"/>
  <c r="AA642" i="16"/>
  <c r="Z642" i="16"/>
  <c r="Y642" i="16"/>
  <c r="X642" i="16"/>
  <c r="AF641" i="16"/>
  <c r="AE641" i="16"/>
  <c r="AD641" i="16"/>
  <c r="AC641" i="16"/>
  <c r="AB641" i="16"/>
  <c r="AA641" i="16"/>
  <c r="Z641" i="16"/>
  <c r="Y641" i="16"/>
  <c r="X641" i="16"/>
  <c r="AF640" i="16"/>
  <c r="AE640" i="16"/>
  <c r="AD640" i="16"/>
  <c r="AC640" i="16"/>
  <c r="AB640" i="16"/>
  <c r="AA640" i="16"/>
  <c r="Z640" i="16"/>
  <c r="Y640" i="16"/>
  <c r="X640" i="16"/>
  <c r="AF639" i="16"/>
  <c r="AE639" i="16"/>
  <c r="AD639" i="16"/>
  <c r="AC639" i="16"/>
  <c r="AB639" i="16"/>
  <c r="AA639" i="16"/>
  <c r="Z639" i="16"/>
  <c r="Y639" i="16"/>
  <c r="X639" i="16"/>
  <c r="AF638" i="16"/>
  <c r="AE638" i="16"/>
  <c r="AD638" i="16"/>
  <c r="AC638" i="16"/>
  <c r="AB638" i="16"/>
  <c r="AA638" i="16"/>
  <c r="Z638" i="16"/>
  <c r="Y638" i="16"/>
  <c r="X638" i="16"/>
  <c r="AF637" i="16"/>
  <c r="AE637" i="16"/>
  <c r="AD637" i="16"/>
  <c r="AC637" i="16"/>
  <c r="AB637" i="16"/>
  <c r="AA637" i="16"/>
  <c r="Z637" i="16"/>
  <c r="Y637" i="16"/>
  <c r="X637" i="16"/>
  <c r="AF636" i="16"/>
  <c r="AE636" i="16"/>
  <c r="AD636" i="16"/>
  <c r="AC636" i="16"/>
  <c r="AB636" i="16"/>
  <c r="AA636" i="16"/>
  <c r="Z636" i="16"/>
  <c r="Y636" i="16"/>
  <c r="X636" i="16"/>
  <c r="AF635" i="16"/>
  <c r="AE635" i="16"/>
  <c r="AD635" i="16"/>
  <c r="AC635" i="16"/>
  <c r="AB635" i="16"/>
  <c r="AA635" i="16"/>
  <c r="Z635" i="16"/>
  <c r="Y635" i="16"/>
  <c r="X635" i="16"/>
  <c r="AF634" i="16"/>
  <c r="AE634" i="16"/>
  <c r="AD634" i="16"/>
  <c r="AC634" i="16"/>
  <c r="AB634" i="16"/>
  <c r="AA634" i="16"/>
  <c r="Z634" i="16"/>
  <c r="Y634" i="16"/>
  <c r="X634" i="16"/>
  <c r="AF633" i="16"/>
  <c r="AE633" i="16"/>
  <c r="AD633" i="16"/>
  <c r="AC633" i="16"/>
  <c r="AB633" i="16"/>
  <c r="AA633" i="16"/>
  <c r="Z633" i="16"/>
  <c r="Y633" i="16"/>
  <c r="X633" i="16"/>
  <c r="AF632" i="16"/>
  <c r="AE632" i="16"/>
  <c r="AD632" i="16"/>
  <c r="AC632" i="16"/>
  <c r="AB632" i="16"/>
  <c r="AA632" i="16"/>
  <c r="Z632" i="16"/>
  <c r="Y632" i="16"/>
  <c r="X632" i="16"/>
  <c r="AF631" i="16"/>
  <c r="AE631" i="16"/>
  <c r="AD631" i="16"/>
  <c r="AC631" i="16"/>
  <c r="AB631" i="16"/>
  <c r="AA631" i="16"/>
  <c r="Z631" i="16"/>
  <c r="Y631" i="16"/>
  <c r="X631" i="16"/>
  <c r="AF630" i="16"/>
  <c r="AE630" i="16"/>
  <c r="AD630" i="16"/>
  <c r="AC630" i="16"/>
  <c r="AB630" i="16"/>
  <c r="AA630" i="16"/>
  <c r="Z630" i="16"/>
  <c r="Y630" i="16"/>
  <c r="X630" i="16"/>
  <c r="AF629" i="16"/>
  <c r="AE629" i="16"/>
  <c r="AD629" i="16"/>
  <c r="AC629" i="16"/>
  <c r="AB629" i="16"/>
  <c r="AA629" i="16"/>
  <c r="Z629" i="16"/>
  <c r="Y629" i="16"/>
  <c r="X629" i="16"/>
  <c r="AF628" i="16"/>
  <c r="AE628" i="16"/>
  <c r="AD628" i="16"/>
  <c r="AC628" i="16"/>
  <c r="AB628" i="16"/>
  <c r="AA628" i="16"/>
  <c r="Z628" i="16"/>
  <c r="Y628" i="16"/>
  <c r="X628" i="16"/>
  <c r="AF627" i="16"/>
  <c r="AE627" i="16"/>
  <c r="AD627" i="16"/>
  <c r="AC627" i="16"/>
  <c r="AB627" i="16"/>
  <c r="AA627" i="16"/>
  <c r="Z627" i="16"/>
  <c r="Y627" i="16"/>
  <c r="X627" i="16"/>
  <c r="AF626" i="16"/>
  <c r="AE626" i="16"/>
  <c r="AD626" i="16"/>
  <c r="AC626" i="16"/>
  <c r="AB626" i="16"/>
  <c r="AA626" i="16"/>
  <c r="Z626" i="16"/>
  <c r="Y626" i="16"/>
  <c r="X626" i="16"/>
  <c r="AF625" i="16"/>
  <c r="AE625" i="16"/>
  <c r="AD625" i="16"/>
  <c r="AC625" i="16"/>
  <c r="AB625" i="16"/>
  <c r="AA625" i="16"/>
  <c r="Z625" i="16"/>
  <c r="Y625" i="16"/>
  <c r="X625" i="16"/>
  <c r="AF624" i="16"/>
  <c r="AE624" i="16"/>
  <c r="AD624" i="16"/>
  <c r="AC624" i="16"/>
  <c r="AB624" i="16"/>
  <c r="AA624" i="16"/>
  <c r="Z624" i="16"/>
  <c r="Y624" i="16"/>
  <c r="X624" i="16"/>
  <c r="AF623" i="16"/>
  <c r="AE623" i="16"/>
  <c r="AD623" i="16"/>
  <c r="AC623" i="16"/>
  <c r="AB623" i="16"/>
  <c r="AA623" i="16"/>
  <c r="Z623" i="16"/>
  <c r="Y623" i="16"/>
  <c r="X623" i="16"/>
  <c r="AF622" i="16"/>
  <c r="AE622" i="16"/>
  <c r="AD622" i="16"/>
  <c r="AC622" i="16"/>
  <c r="AB622" i="16"/>
  <c r="AA622" i="16"/>
  <c r="Z622" i="16"/>
  <c r="Y622" i="16"/>
  <c r="X622" i="16"/>
  <c r="AF621" i="16"/>
  <c r="AE621" i="16"/>
  <c r="AD621" i="16"/>
  <c r="AC621" i="16"/>
  <c r="AB621" i="16"/>
  <c r="AA621" i="16"/>
  <c r="Z621" i="16"/>
  <c r="Y621" i="16"/>
  <c r="X621" i="16"/>
  <c r="AF620" i="16"/>
  <c r="AE620" i="16"/>
  <c r="AD620" i="16"/>
  <c r="AC620" i="16"/>
  <c r="AB620" i="16"/>
  <c r="AA620" i="16"/>
  <c r="Z620" i="16"/>
  <c r="Y620" i="16"/>
  <c r="X620" i="16"/>
  <c r="AF619" i="16"/>
  <c r="AE619" i="16"/>
  <c r="AD619" i="16"/>
  <c r="AC619" i="16"/>
  <c r="AB619" i="16"/>
  <c r="AA619" i="16"/>
  <c r="Z619" i="16"/>
  <c r="Y619" i="16"/>
  <c r="X619" i="16"/>
  <c r="AF618" i="16"/>
  <c r="AE618" i="16"/>
  <c r="AD618" i="16"/>
  <c r="AC618" i="16"/>
  <c r="AB618" i="16"/>
  <c r="AA618" i="16"/>
  <c r="Z618" i="16"/>
  <c r="Y618" i="16"/>
  <c r="X618" i="16"/>
  <c r="AF617" i="16"/>
  <c r="AE617" i="16"/>
  <c r="AD617" i="16"/>
  <c r="AC617" i="16"/>
  <c r="AB617" i="16"/>
  <c r="AA617" i="16"/>
  <c r="Z617" i="16"/>
  <c r="Y617" i="16"/>
  <c r="X617" i="16"/>
  <c r="AF616" i="16"/>
  <c r="AE616" i="16"/>
  <c r="AD616" i="16"/>
  <c r="AC616" i="16"/>
  <c r="AB616" i="16"/>
  <c r="AA616" i="16"/>
  <c r="Z616" i="16"/>
  <c r="Y616" i="16"/>
  <c r="X616" i="16"/>
  <c r="AF615" i="16"/>
  <c r="AE615" i="16"/>
  <c r="AD615" i="16"/>
  <c r="AC615" i="16"/>
  <c r="AB615" i="16"/>
  <c r="AA615" i="16"/>
  <c r="Z615" i="16"/>
  <c r="Y615" i="16"/>
  <c r="X615" i="16"/>
  <c r="AF614" i="16"/>
  <c r="AE614" i="16"/>
  <c r="AD614" i="16"/>
  <c r="AC614" i="16"/>
  <c r="AB614" i="16"/>
  <c r="AA614" i="16"/>
  <c r="Z614" i="16"/>
  <c r="Y614" i="16"/>
  <c r="X614" i="16"/>
  <c r="AF613" i="16"/>
  <c r="AE613" i="16"/>
  <c r="AD613" i="16"/>
  <c r="AC613" i="16"/>
  <c r="AB613" i="16"/>
  <c r="AA613" i="16"/>
  <c r="Z613" i="16"/>
  <c r="Y613" i="16"/>
  <c r="X613" i="16"/>
  <c r="AF612" i="16"/>
  <c r="AE612" i="16"/>
  <c r="AD612" i="16"/>
  <c r="AC612" i="16"/>
  <c r="AB612" i="16"/>
  <c r="AA612" i="16"/>
  <c r="Z612" i="16"/>
  <c r="Y612" i="16"/>
  <c r="X612" i="16"/>
  <c r="AF611" i="16"/>
  <c r="AE611" i="16"/>
  <c r="AD611" i="16"/>
  <c r="AC611" i="16"/>
  <c r="AB611" i="16"/>
  <c r="AA611" i="16"/>
  <c r="Z611" i="16"/>
  <c r="Y611" i="16"/>
  <c r="X611" i="16"/>
  <c r="AF610" i="16"/>
  <c r="AE610" i="16"/>
  <c r="AD610" i="16"/>
  <c r="AC610" i="16"/>
  <c r="AB610" i="16"/>
  <c r="AA610" i="16"/>
  <c r="Z610" i="16"/>
  <c r="Y610" i="16"/>
  <c r="X610" i="16"/>
  <c r="AF609" i="16"/>
  <c r="AE609" i="16"/>
  <c r="AD609" i="16"/>
  <c r="AC609" i="16"/>
  <c r="AB609" i="16"/>
  <c r="AA609" i="16"/>
  <c r="Z609" i="16"/>
  <c r="Y609" i="16"/>
  <c r="X609" i="16"/>
  <c r="AF608" i="16"/>
  <c r="AE608" i="16"/>
  <c r="AD608" i="16"/>
  <c r="AC608" i="16"/>
  <c r="AB608" i="16"/>
  <c r="AA608" i="16"/>
  <c r="Z608" i="16"/>
  <c r="Y608" i="16"/>
  <c r="X608" i="16"/>
  <c r="AF607" i="16"/>
  <c r="AE607" i="16"/>
  <c r="AD607" i="16"/>
  <c r="AC607" i="16"/>
  <c r="AB607" i="16"/>
  <c r="AA607" i="16"/>
  <c r="Z607" i="16"/>
  <c r="Y607" i="16"/>
  <c r="X607" i="16"/>
  <c r="AF606" i="16"/>
  <c r="AE606" i="16"/>
  <c r="AD606" i="16"/>
  <c r="AC606" i="16"/>
  <c r="AB606" i="16"/>
  <c r="AA606" i="16"/>
  <c r="Z606" i="16"/>
  <c r="Y606" i="16"/>
  <c r="X606" i="16"/>
  <c r="AF605" i="16"/>
  <c r="AE605" i="16"/>
  <c r="AD605" i="16"/>
  <c r="AC605" i="16"/>
  <c r="AB605" i="16"/>
  <c r="AA605" i="16"/>
  <c r="Z605" i="16"/>
  <c r="Y605" i="16"/>
  <c r="X605" i="16"/>
  <c r="AF604" i="16"/>
  <c r="AE604" i="16"/>
  <c r="AD604" i="16"/>
  <c r="AC604" i="16"/>
  <c r="AB604" i="16"/>
  <c r="AA604" i="16"/>
  <c r="Z604" i="16"/>
  <c r="Y604" i="16"/>
  <c r="X604" i="16"/>
  <c r="AF603" i="16"/>
  <c r="AE603" i="16"/>
  <c r="AD603" i="16"/>
  <c r="AC603" i="16"/>
  <c r="AB603" i="16"/>
  <c r="AA603" i="16"/>
  <c r="Z603" i="16"/>
  <c r="Y603" i="16"/>
  <c r="X603" i="16"/>
  <c r="AF602" i="16"/>
  <c r="AE602" i="16"/>
  <c r="AD602" i="16"/>
  <c r="AC602" i="16"/>
  <c r="AB602" i="16"/>
  <c r="AA602" i="16"/>
  <c r="Z602" i="16"/>
  <c r="Y602" i="16"/>
  <c r="X602" i="16"/>
  <c r="AF601" i="16"/>
  <c r="AE601" i="16"/>
  <c r="AD601" i="16"/>
  <c r="AC601" i="16"/>
  <c r="AB601" i="16"/>
  <c r="AA601" i="16"/>
  <c r="Z601" i="16"/>
  <c r="Y601" i="16"/>
  <c r="X601" i="16"/>
  <c r="AF600" i="16"/>
  <c r="AE600" i="16"/>
  <c r="AD600" i="16"/>
  <c r="AC600" i="16"/>
  <c r="AB600" i="16"/>
  <c r="AA600" i="16"/>
  <c r="Z600" i="16"/>
  <c r="Y600" i="16"/>
  <c r="X600" i="16"/>
  <c r="AF599" i="16"/>
  <c r="AE599" i="16"/>
  <c r="AD599" i="16"/>
  <c r="AC599" i="16"/>
  <c r="AB599" i="16"/>
  <c r="AA599" i="16"/>
  <c r="Z599" i="16"/>
  <c r="Y599" i="16"/>
  <c r="X599" i="16"/>
  <c r="AF598" i="16"/>
  <c r="AE598" i="16"/>
  <c r="AD598" i="16"/>
  <c r="AC598" i="16"/>
  <c r="AB598" i="16"/>
  <c r="AA598" i="16"/>
  <c r="Z598" i="16"/>
  <c r="Y598" i="16"/>
  <c r="X598" i="16"/>
  <c r="AF597" i="16"/>
  <c r="AE597" i="16"/>
  <c r="AD597" i="16"/>
  <c r="AC597" i="16"/>
  <c r="AB597" i="16"/>
  <c r="AA597" i="16"/>
  <c r="Z597" i="16"/>
  <c r="Y597" i="16"/>
  <c r="X597" i="16"/>
  <c r="AF596" i="16"/>
  <c r="AE596" i="16"/>
  <c r="AD596" i="16"/>
  <c r="AC596" i="16"/>
  <c r="AB596" i="16"/>
  <c r="AA596" i="16"/>
  <c r="Z596" i="16"/>
  <c r="Y596" i="16"/>
  <c r="X596" i="16"/>
  <c r="AF595" i="16"/>
  <c r="AE595" i="16"/>
  <c r="AD595" i="16"/>
  <c r="AC595" i="16"/>
  <c r="AB595" i="16"/>
  <c r="AA595" i="16"/>
  <c r="Z595" i="16"/>
  <c r="Y595" i="16"/>
  <c r="X595" i="16"/>
  <c r="AF594" i="16"/>
  <c r="AE594" i="16"/>
  <c r="AD594" i="16"/>
  <c r="AC594" i="16"/>
  <c r="AB594" i="16"/>
  <c r="AA594" i="16"/>
  <c r="Z594" i="16"/>
  <c r="Y594" i="16"/>
  <c r="X594" i="16"/>
  <c r="AF593" i="16"/>
  <c r="AE593" i="16"/>
  <c r="AD593" i="16"/>
  <c r="AC593" i="16"/>
  <c r="AB593" i="16"/>
  <c r="AA593" i="16"/>
  <c r="Z593" i="16"/>
  <c r="Y593" i="16"/>
  <c r="X593" i="16"/>
  <c r="AF592" i="16"/>
  <c r="AE592" i="16"/>
  <c r="AD592" i="16"/>
  <c r="AC592" i="16"/>
  <c r="AB592" i="16"/>
  <c r="AA592" i="16"/>
  <c r="Z592" i="16"/>
  <c r="Y592" i="16"/>
  <c r="X592" i="16"/>
  <c r="AF591" i="16"/>
  <c r="AE591" i="16"/>
  <c r="AD591" i="16"/>
  <c r="AC591" i="16"/>
  <c r="AB591" i="16"/>
  <c r="AA591" i="16"/>
  <c r="Z591" i="16"/>
  <c r="Y591" i="16"/>
  <c r="X591" i="16"/>
  <c r="AF590" i="16"/>
  <c r="AE590" i="16"/>
  <c r="AD590" i="16"/>
  <c r="AC590" i="16"/>
  <c r="AB590" i="16"/>
  <c r="AA590" i="16"/>
  <c r="Z590" i="16"/>
  <c r="Y590" i="16"/>
  <c r="X590" i="16"/>
  <c r="AF589" i="16"/>
  <c r="AE589" i="16"/>
  <c r="AD589" i="16"/>
  <c r="AC589" i="16"/>
  <c r="AB589" i="16"/>
  <c r="AA589" i="16"/>
  <c r="Z589" i="16"/>
  <c r="Y589" i="16"/>
  <c r="X589" i="16"/>
  <c r="AF588" i="16"/>
  <c r="AE588" i="16"/>
  <c r="AD588" i="16"/>
  <c r="AC588" i="16"/>
  <c r="AB588" i="16"/>
  <c r="AA588" i="16"/>
  <c r="Z588" i="16"/>
  <c r="Y588" i="16"/>
  <c r="X588" i="16"/>
  <c r="AF587" i="16"/>
  <c r="AE587" i="16"/>
  <c r="AD587" i="16"/>
  <c r="AC587" i="16"/>
  <c r="AB587" i="16"/>
  <c r="AA587" i="16"/>
  <c r="Z587" i="16"/>
  <c r="Y587" i="16"/>
  <c r="X587" i="16"/>
  <c r="AF586" i="16"/>
  <c r="AE586" i="16"/>
  <c r="AD586" i="16"/>
  <c r="AC586" i="16"/>
  <c r="AB586" i="16"/>
  <c r="AA586" i="16"/>
  <c r="Z586" i="16"/>
  <c r="Y586" i="16"/>
  <c r="X586" i="16"/>
  <c r="AF585" i="16"/>
  <c r="AE585" i="16"/>
  <c r="AD585" i="16"/>
  <c r="AC585" i="16"/>
  <c r="AB585" i="16"/>
  <c r="AA585" i="16"/>
  <c r="Z585" i="16"/>
  <c r="Y585" i="16"/>
  <c r="X585" i="16"/>
  <c r="AF584" i="16"/>
  <c r="AE584" i="16"/>
  <c r="AD584" i="16"/>
  <c r="AC584" i="16"/>
  <c r="AB584" i="16"/>
  <c r="AA584" i="16"/>
  <c r="Z584" i="16"/>
  <c r="Y584" i="16"/>
  <c r="X584" i="16"/>
  <c r="AF583" i="16"/>
  <c r="AE583" i="16"/>
  <c r="AD583" i="16"/>
  <c r="AC583" i="16"/>
  <c r="AB583" i="16"/>
  <c r="AA583" i="16"/>
  <c r="Z583" i="16"/>
  <c r="Y583" i="16"/>
  <c r="X583" i="16"/>
  <c r="AF582" i="16"/>
  <c r="AE582" i="16"/>
  <c r="AD582" i="16"/>
  <c r="AC582" i="16"/>
  <c r="AB582" i="16"/>
  <c r="AA582" i="16"/>
  <c r="Z582" i="16"/>
  <c r="Y582" i="16"/>
  <c r="X582" i="16"/>
  <c r="AF581" i="16"/>
  <c r="AE581" i="16"/>
  <c r="AD581" i="16"/>
  <c r="AC581" i="16"/>
  <c r="AB581" i="16"/>
  <c r="AA581" i="16"/>
  <c r="Z581" i="16"/>
  <c r="Y581" i="16"/>
  <c r="X581" i="16"/>
  <c r="AF580" i="16"/>
  <c r="AE580" i="16"/>
  <c r="AD580" i="16"/>
  <c r="AC580" i="16"/>
  <c r="AB580" i="16"/>
  <c r="AA580" i="16"/>
  <c r="Z580" i="16"/>
  <c r="Y580" i="16"/>
  <c r="X580" i="16"/>
  <c r="AF579" i="16"/>
  <c r="AE579" i="16"/>
  <c r="AD579" i="16"/>
  <c r="AC579" i="16"/>
  <c r="AB579" i="16"/>
  <c r="AA579" i="16"/>
  <c r="Z579" i="16"/>
  <c r="Y579" i="16"/>
  <c r="X579" i="16"/>
  <c r="AF578" i="16"/>
  <c r="AE578" i="16"/>
  <c r="AD578" i="16"/>
  <c r="AC578" i="16"/>
  <c r="AB578" i="16"/>
  <c r="AA578" i="16"/>
  <c r="Z578" i="16"/>
  <c r="Y578" i="16"/>
  <c r="X578" i="16"/>
  <c r="AF577" i="16"/>
  <c r="AE577" i="16"/>
  <c r="AD577" i="16"/>
  <c r="AC577" i="16"/>
  <c r="AB577" i="16"/>
  <c r="AA577" i="16"/>
  <c r="Z577" i="16"/>
  <c r="Y577" i="16"/>
  <c r="X577" i="16"/>
  <c r="AF576" i="16"/>
  <c r="AE576" i="16"/>
  <c r="AD576" i="16"/>
  <c r="AC576" i="16"/>
  <c r="AB576" i="16"/>
  <c r="AA576" i="16"/>
  <c r="Z576" i="16"/>
  <c r="Y576" i="16"/>
  <c r="X576" i="16"/>
  <c r="AF575" i="16"/>
  <c r="AE575" i="16"/>
  <c r="AD575" i="16"/>
  <c r="AC575" i="16"/>
  <c r="AB575" i="16"/>
  <c r="AA575" i="16"/>
  <c r="Z575" i="16"/>
  <c r="Y575" i="16"/>
  <c r="X575" i="16"/>
  <c r="AF574" i="16"/>
  <c r="AE574" i="16"/>
  <c r="AD574" i="16"/>
  <c r="AC574" i="16"/>
  <c r="AB574" i="16"/>
  <c r="AA574" i="16"/>
  <c r="Z574" i="16"/>
  <c r="Y574" i="16"/>
  <c r="X574" i="16"/>
  <c r="AF573" i="16"/>
  <c r="AE573" i="16"/>
  <c r="AD573" i="16"/>
  <c r="AC573" i="16"/>
  <c r="AB573" i="16"/>
  <c r="AA573" i="16"/>
  <c r="Z573" i="16"/>
  <c r="Y573" i="16"/>
  <c r="X573" i="16"/>
  <c r="AF572" i="16"/>
  <c r="AE572" i="16"/>
  <c r="AD572" i="16"/>
  <c r="AC572" i="16"/>
  <c r="AB572" i="16"/>
  <c r="AA572" i="16"/>
  <c r="Z572" i="16"/>
  <c r="Y572" i="16"/>
  <c r="X572" i="16"/>
  <c r="AF571" i="16"/>
  <c r="AE571" i="16"/>
  <c r="AD571" i="16"/>
  <c r="AC571" i="16"/>
  <c r="AB571" i="16"/>
  <c r="AA571" i="16"/>
  <c r="Z571" i="16"/>
  <c r="Y571" i="16"/>
  <c r="X571" i="16"/>
  <c r="AF570" i="16"/>
  <c r="AE570" i="16"/>
  <c r="AD570" i="16"/>
  <c r="AC570" i="16"/>
  <c r="AB570" i="16"/>
  <c r="AA570" i="16"/>
  <c r="Z570" i="16"/>
  <c r="Y570" i="16"/>
  <c r="X570" i="16"/>
  <c r="AF569" i="16"/>
  <c r="AE569" i="16"/>
  <c r="AD569" i="16"/>
  <c r="AC569" i="16"/>
  <c r="AB569" i="16"/>
  <c r="AA569" i="16"/>
  <c r="Z569" i="16"/>
  <c r="Y569" i="16"/>
  <c r="X569" i="16"/>
  <c r="AF568" i="16"/>
  <c r="AE568" i="16"/>
  <c r="AD568" i="16"/>
  <c r="AC568" i="16"/>
  <c r="AB568" i="16"/>
  <c r="AA568" i="16"/>
  <c r="Z568" i="16"/>
  <c r="Y568" i="16"/>
  <c r="X568" i="16"/>
  <c r="AF567" i="16"/>
  <c r="AE567" i="16"/>
  <c r="AD567" i="16"/>
  <c r="AC567" i="16"/>
  <c r="AB567" i="16"/>
  <c r="AA567" i="16"/>
  <c r="Z567" i="16"/>
  <c r="Y567" i="16"/>
  <c r="X567" i="16"/>
  <c r="AF566" i="16"/>
  <c r="AE566" i="16"/>
  <c r="AD566" i="16"/>
  <c r="AC566" i="16"/>
  <c r="AB566" i="16"/>
  <c r="AA566" i="16"/>
  <c r="Z566" i="16"/>
  <c r="Y566" i="16"/>
  <c r="X566" i="16"/>
  <c r="AF565" i="16"/>
  <c r="AE565" i="16"/>
  <c r="AD565" i="16"/>
  <c r="AC565" i="16"/>
  <c r="AB565" i="16"/>
  <c r="AA565" i="16"/>
  <c r="Z565" i="16"/>
  <c r="Y565" i="16"/>
  <c r="X565" i="16"/>
  <c r="AF564" i="16"/>
  <c r="AE564" i="16"/>
  <c r="AD564" i="16"/>
  <c r="AC564" i="16"/>
  <c r="AB564" i="16"/>
  <c r="AA564" i="16"/>
  <c r="Z564" i="16"/>
  <c r="Y564" i="16"/>
  <c r="X564" i="16"/>
  <c r="AF563" i="16"/>
  <c r="AE563" i="16"/>
  <c r="AD563" i="16"/>
  <c r="AC563" i="16"/>
  <c r="AB563" i="16"/>
  <c r="AA563" i="16"/>
  <c r="Z563" i="16"/>
  <c r="Y563" i="16"/>
  <c r="X563" i="16"/>
  <c r="AF562" i="16"/>
  <c r="AE562" i="16"/>
  <c r="AD562" i="16"/>
  <c r="AC562" i="16"/>
  <c r="AB562" i="16"/>
  <c r="AA562" i="16"/>
  <c r="Z562" i="16"/>
  <c r="Y562" i="16"/>
  <c r="X562" i="16"/>
  <c r="AF561" i="16"/>
  <c r="AE561" i="16"/>
  <c r="AD561" i="16"/>
  <c r="AC561" i="16"/>
  <c r="AB561" i="16"/>
  <c r="AA561" i="16"/>
  <c r="Z561" i="16"/>
  <c r="Y561" i="16"/>
  <c r="X561" i="16"/>
  <c r="AF560" i="16"/>
  <c r="AE560" i="16"/>
  <c r="AD560" i="16"/>
  <c r="AC560" i="16"/>
  <c r="AB560" i="16"/>
  <c r="AA560" i="16"/>
  <c r="Z560" i="16"/>
  <c r="Y560" i="16"/>
  <c r="X560" i="16"/>
  <c r="AF559" i="16"/>
  <c r="AE559" i="16"/>
  <c r="AD559" i="16"/>
  <c r="AC559" i="16"/>
  <c r="AB559" i="16"/>
  <c r="AA559" i="16"/>
  <c r="Z559" i="16"/>
  <c r="Y559" i="16"/>
  <c r="X559" i="16"/>
  <c r="AF558" i="16"/>
  <c r="AE558" i="16"/>
  <c r="AD558" i="16"/>
  <c r="AC558" i="16"/>
  <c r="AB558" i="16"/>
  <c r="AA558" i="16"/>
  <c r="Z558" i="16"/>
  <c r="Y558" i="16"/>
  <c r="X558" i="16"/>
  <c r="AF557" i="16"/>
  <c r="AE557" i="16"/>
  <c r="AD557" i="16"/>
  <c r="AC557" i="16"/>
  <c r="AB557" i="16"/>
  <c r="AA557" i="16"/>
  <c r="Z557" i="16"/>
  <c r="Y557" i="16"/>
  <c r="X557" i="16"/>
  <c r="AF556" i="16"/>
  <c r="AE556" i="16"/>
  <c r="AD556" i="16"/>
  <c r="AC556" i="16"/>
  <c r="AB556" i="16"/>
  <c r="AA556" i="16"/>
  <c r="Z556" i="16"/>
  <c r="Y556" i="16"/>
  <c r="X556" i="16"/>
  <c r="AF555" i="16"/>
  <c r="AE555" i="16"/>
  <c r="AD555" i="16"/>
  <c r="AC555" i="16"/>
  <c r="AB555" i="16"/>
  <c r="AA555" i="16"/>
  <c r="Z555" i="16"/>
  <c r="Y555" i="16"/>
  <c r="X555" i="16"/>
  <c r="AF554" i="16"/>
  <c r="AE554" i="16"/>
  <c r="AD554" i="16"/>
  <c r="AC554" i="16"/>
  <c r="AB554" i="16"/>
  <c r="AA554" i="16"/>
  <c r="Z554" i="16"/>
  <c r="Y554" i="16"/>
  <c r="X554" i="16"/>
  <c r="AF553" i="16"/>
  <c r="AE553" i="16"/>
  <c r="AD553" i="16"/>
  <c r="AC553" i="16"/>
  <c r="AB553" i="16"/>
  <c r="AA553" i="16"/>
  <c r="Z553" i="16"/>
  <c r="Y553" i="16"/>
  <c r="X553" i="16"/>
  <c r="AF552" i="16"/>
  <c r="AE552" i="16"/>
  <c r="AD552" i="16"/>
  <c r="AC552" i="16"/>
  <c r="AB552" i="16"/>
  <c r="AA552" i="16"/>
  <c r="Z552" i="16"/>
  <c r="Y552" i="16"/>
  <c r="X552" i="16"/>
  <c r="AF551" i="16"/>
  <c r="AE551" i="16"/>
  <c r="AD551" i="16"/>
  <c r="AC551" i="16"/>
  <c r="AB551" i="16"/>
  <c r="AA551" i="16"/>
  <c r="Z551" i="16"/>
  <c r="Y551" i="16"/>
  <c r="X551" i="16"/>
  <c r="AF550" i="16"/>
  <c r="AE550" i="16"/>
  <c r="AD550" i="16"/>
  <c r="AC550" i="16"/>
  <c r="AB550" i="16"/>
  <c r="AA550" i="16"/>
  <c r="Z550" i="16"/>
  <c r="Y550" i="16"/>
  <c r="X550" i="16"/>
  <c r="AF549" i="16"/>
  <c r="AE549" i="16"/>
  <c r="AD549" i="16"/>
  <c r="AC549" i="16"/>
  <c r="AB549" i="16"/>
  <c r="AA549" i="16"/>
  <c r="Z549" i="16"/>
  <c r="Y549" i="16"/>
  <c r="X549" i="16"/>
  <c r="AF548" i="16"/>
  <c r="AE548" i="16"/>
  <c r="AD548" i="16"/>
  <c r="AC548" i="16"/>
  <c r="AB548" i="16"/>
  <c r="AA548" i="16"/>
  <c r="Z548" i="16"/>
  <c r="Y548" i="16"/>
  <c r="X548" i="16"/>
  <c r="AF547" i="16"/>
  <c r="AE547" i="16"/>
  <c r="AD547" i="16"/>
  <c r="AC547" i="16"/>
  <c r="AB547" i="16"/>
  <c r="AA547" i="16"/>
  <c r="Z547" i="16"/>
  <c r="Y547" i="16"/>
  <c r="X547" i="16"/>
  <c r="AF546" i="16"/>
  <c r="AE546" i="16"/>
  <c r="AD546" i="16"/>
  <c r="AC546" i="16"/>
  <c r="AB546" i="16"/>
  <c r="AA546" i="16"/>
  <c r="Z546" i="16"/>
  <c r="Y546" i="16"/>
  <c r="X546" i="16"/>
  <c r="AF545" i="16"/>
  <c r="AE545" i="16"/>
  <c r="AD545" i="16"/>
  <c r="AC545" i="16"/>
  <c r="AB545" i="16"/>
  <c r="AA545" i="16"/>
  <c r="Z545" i="16"/>
  <c r="Y545" i="16"/>
  <c r="X545" i="16"/>
  <c r="AF544" i="16"/>
  <c r="AE544" i="16"/>
  <c r="AD544" i="16"/>
  <c r="AC544" i="16"/>
  <c r="AB544" i="16"/>
  <c r="AA544" i="16"/>
  <c r="Z544" i="16"/>
  <c r="Y544" i="16"/>
  <c r="X544" i="16"/>
  <c r="AF543" i="16"/>
  <c r="AE543" i="16"/>
  <c r="AD543" i="16"/>
  <c r="AC543" i="16"/>
  <c r="AB543" i="16"/>
  <c r="AA543" i="16"/>
  <c r="Z543" i="16"/>
  <c r="Y543" i="16"/>
  <c r="X543" i="16"/>
  <c r="AF542" i="16"/>
  <c r="AE542" i="16"/>
  <c r="AD542" i="16"/>
  <c r="AC542" i="16"/>
  <c r="AB542" i="16"/>
  <c r="AA542" i="16"/>
  <c r="Z542" i="16"/>
  <c r="Y542" i="16"/>
  <c r="X542" i="16"/>
  <c r="AF541" i="16"/>
  <c r="AE541" i="16"/>
  <c r="AD541" i="16"/>
  <c r="AC541" i="16"/>
  <c r="AB541" i="16"/>
  <c r="AA541" i="16"/>
  <c r="Z541" i="16"/>
  <c r="Y541" i="16"/>
  <c r="X541" i="16"/>
  <c r="AF540" i="16"/>
  <c r="AE540" i="16"/>
  <c r="AD540" i="16"/>
  <c r="AC540" i="16"/>
  <c r="AB540" i="16"/>
  <c r="AA540" i="16"/>
  <c r="Z540" i="16"/>
  <c r="Y540" i="16"/>
  <c r="X540" i="16"/>
  <c r="AF539" i="16"/>
  <c r="AE539" i="16"/>
  <c r="AD539" i="16"/>
  <c r="AC539" i="16"/>
  <c r="AB539" i="16"/>
  <c r="AA539" i="16"/>
  <c r="Z539" i="16"/>
  <c r="Y539" i="16"/>
  <c r="X539" i="16"/>
  <c r="AF538" i="16"/>
  <c r="AE538" i="16"/>
  <c r="AD538" i="16"/>
  <c r="AC538" i="16"/>
  <c r="AB538" i="16"/>
  <c r="AA538" i="16"/>
  <c r="Z538" i="16"/>
  <c r="Y538" i="16"/>
  <c r="X538" i="16"/>
  <c r="AF537" i="16"/>
  <c r="AE537" i="16"/>
  <c r="AD537" i="16"/>
  <c r="AC537" i="16"/>
  <c r="AB537" i="16"/>
  <c r="AA537" i="16"/>
  <c r="Z537" i="16"/>
  <c r="Y537" i="16"/>
  <c r="X537" i="16"/>
  <c r="AF536" i="16"/>
  <c r="AE536" i="16"/>
  <c r="AD536" i="16"/>
  <c r="AC536" i="16"/>
  <c r="AB536" i="16"/>
  <c r="AA536" i="16"/>
  <c r="Z536" i="16"/>
  <c r="Y536" i="16"/>
  <c r="X536" i="16"/>
  <c r="AF535" i="16"/>
  <c r="AE535" i="16"/>
  <c r="AD535" i="16"/>
  <c r="AC535" i="16"/>
  <c r="AB535" i="16"/>
  <c r="AA535" i="16"/>
  <c r="Z535" i="16"/>
  <c r="Y535" i="16"/>
  <c r="X535" i="16"/>
  <c r="AF534" i="16"/>
  <c r="AE534" i="16"/>
  <c r="AD534" i="16"/>
  <c r="AC534" i="16"/>
  <c r="AB534" i="16"/>
  <c r="AA534" i="16"/>
  <c r="Z534" i="16"/>
  <c r="Y534" i="16"/>
  <c r="X534" i="16"/>
  <c r="AF533" i="16"/>
  <c r="AE533" i="16"/>
  <c r="AD533" i="16"/>
  <c r="AC533" i="16"/>
  <c r="AB533" i="16"/>
  <c r="AA533" i="16"/>
  <c r="Z533" i="16"/>
  <c r="Y533" i="16"/>
  <c r="X533" i="16"/>
  <c r="AF532" i="16"/>
  <c r="AE532" i="16"/>
  <c r="AD532" i="16"/>
  <c r="AC532" i="16"/>
  <c r="AB532" i="16"/>
  <c r="AA532" i="16"/>
  <c r="Z532" i="16"/>
  <c r="Y532" i="16"/>
  <c r="X532" i="16"/>
  <c r="AF531" i="16"/>
  <c r="AE531" i="16"/>
  <c r="AD531" i="16"/>
  <c r="AC531" i="16"/>
  <c r="AB531" i="16"/>
  <c r="AA531" i="16"/>
  <c r="Z531" i="16"/>
  <c r="Y531" i="16"/>
  <c r="X531" i="16"/>
  <c r="AF530" i="16"/>
  <c r="AE530" i="16"/>
  <c r="AD530" i="16"/>
  <c r="AC530" i="16"/>
  <c r="AB530" i="16"/>
  <c r="AA530" i="16"/>
  <c r="Z530" i="16"/>
  <c r="Y530" i="16"/>
  <c r="X530" i="16"/>
  <c r="AF529" i="16"/>
  <c r="AE529" i="16"/>
  <c r="AD529" i="16"/>
  <c r="AC529" i="16"/>
  <c r="AB529" i="16"/>
  <c r="AA529" i="16"/>
  <c r="Z529" i="16"/>
  <c r="Y529" i="16"/>
  <c r="X529" i="16"/>
  <c r="AF528" i="16"/>
  <c r="AE528" i="16"/>
  <c r="AD528" i="16"/>
  <c r="AC528" i="16"/>
  <c r="AB528" i="16"/>
  <c r="AA528" i="16"/>
  <c r="Z528" i="16"/>
  <c r="Y528" i="16"/>
  <c r="X528" i="16"/>
  <c r="AF527" i="16"/>
  <c r="AE527" i="16"/>
  <c r="AD527" i="16"/>
  <c r="AC527" i="16"/>
  <c r="AB527" i="16"/>
  <c r="AA527" i="16"/>
  <c r="Z527" i="16"/>
  <c r="Y527" i="16"/>
  <c r="X527" i="16"/>
  <c r="AF526" i="16"/>
  <c r="AE526" i="16"/>
  <c r="AD526" i="16"/>
  <c r="AC526" i="16"/>
  <c r="AB526" i="16"/>
  <c r="AA526" i="16"/>
  <c r="Z526" i="16"/>
  <c r="Y526" i="16"/>
  <c r="X526" i="16"/>
  <c r="AF525" i="16"/>
  <c r="AE525" i="16"/>
  <c r="AD525" i="16"/>
  <c r="AC525" i="16"/>
  <c r="AB525" i="16"/>
  <c r="AA525" i="16"/>
  <c r="Z525" i="16"/>
  <c r="Y525" i="16"/>
  <c r="X525" i="16"/>
  <c r="AF524" i="16"/>
  <c r="AE524" i="16"/>
  <c r="AD524" i="16"/>
  <c r="AC524" i="16"/>
  <c r="AB524" i="16"/>
  <c r="AA524" i="16"/>
  <c r="Z524" i="16"/>
  <c r="Y524" i="16"/>
  <c r="X524" i="16"/>
  <c r="AF523" i="16"/>
  <c r="AE523" i="16"/>
  <c r="AD523" i="16"/>
  <c r="AC523" i="16"/>
  <c r="AB523" i="16"/>
  <c r="AA523" i="16"/>
  <c r="Z523" i="16"/>
  <c r="Y523" i="16"/>
  <c r="X523" i="16"/>
  <c r="AF522" i="16"/>
  <c r="AE522" i="16"/>
  <c r="AD522" i="16"/>
  <c r="AC522" i="16"/>
  <c r="AB522" i="16"/>
  <c r="AA522" i="16"/>
  <c r="Z522" i="16"/>
  <c r="Y522" i="16"/>
  <c r="X522" i="16"/>
  <c r="AF521" i="16"/>
  <c r="AE521" i="16"/>
  <c r="AD521" i="16"/>
  <c r="AC521" i="16"/>
  <c r="AB521" i="16"/>
  <c r="AA521" i="16"/>
  <c r="Z521" i="16"/>
  <c r="Y521" i="16"/>
  <c r="X521" i="16"/>
  <c r="AF520" i="16"/>
  <c r="AE520" i="16"/>
  <c r="AD520" i="16"/>
  <c r="AC520" i="16"/>
  <c r="AB520" i="16"/>
  <c r="AA520" i="16"/>
  <c r="Z520" i="16"/>
  <c r="Y520" i="16"/>
  <c r="X520" i="16"/>
  <c r="AF519" i="16"/>
  <c r="AE519" i="16"/>
  <c r="AD519" i="16"/>
  <c r="AC519" i="16"/>
  <c r="AB519" i="16"/>
  <c r="AA519" i="16"/>
  <c r="Z519" i="16"/>
  <c r="Y519" i="16"/>
  <c r="X519" i="16"/>
  <c r="AF518" i="16"/>
  <c r="AE518" i="16"/>
  <c r="AD518" i="16"/>
  <c r="AC518" i="16"/>
  <c r="AB518" i="16"/>
  <c r="AA518" i="16"/>
  <c r="Z518" i="16"/>
  <c r="Y518" i="16"/>
  <c r="X518" i="16"/>
  <c r="AF517" i="16"/>
  <c r="AE517" i="16"/>
  <c r="AD517" i="16"/>
  <c r="AC517" i="16"/>
  <c r="AB517" i="16"/>
  <c r="AA517" i="16"/>
  <c r="Z517" i="16"/>
  <c r="Y517" i="16"/>
  <c r="X517" i="16"/>
  <c r="AF516" i="16"/>
  <c r="AE516" i="16"/>
  <c r="AD516" i="16"/>
  <c r="AC516" i="16"/>
  <c r="AB516" i="16"/>
  <c r="AA516" i="16"/>
  <c r="Z516" i="16"/>
  <c r="Y516" i="16"/>
  <c r="X516" i="16"/>
  <c r="AF515" i="16"/>
  <c r="AE515" i="16"/>
  <c r="AD515" i="16"/>
  <c r="AC515" i="16"/>
  <c r="AB515" i="16"/>
  <c r="AA515" i="16"/>
  <c r="Z515" i="16"/>
  <c r="Y515" i="16"/>
  <c r="X515" i="16"/>
  <c r="AF514" i="16"/>
  <c r="AE514" i="16"/>
  <c r="AD514" i="16"/>
  <c r="AC514" i="16"/>
  <c r="AB514" i="16"/>
  <c r="AA514" i="16"/>
  <c r="Z514" i="16"/>
  <c r="Y514" i="16"/>
  <c r="X514" i="16"/>
  <c r="AF513" i="16"/>
  <c r="AE513" i="16"/>
  <c r="AD513" i="16"/>
  <c r="AC513" i="16"/>
  <c r="AB513" i="16"/>
  <c r="AA513" i="16"/>
  <c r="Z513" i="16"/>
  <c r="Y513" i="16"/>
  <c r="X513" i="16"/>
  <c r="AF512" i="16"/>
  <c r="AE512" i="16"/>
  <c r="AD512" i="16"/>
  <c r="AC512" i="16"/>
  <c r="AB512" i="16"/>
  <c r="AA512" i="16"/>
  <c r="Z512" i="16"/>
  <c r="Y512" i="16"/>
  <c r="X512" i="16"/>
  <c r="AF511" i="16"/>
  <c r="AE511" i="16"/>
  <c r="AD511" i="16"/>
  <c r="AC511" i="16"/>
  <c r="AB511" i="16"/>
  <c r="AA511" i="16"/>
  <c r="Z511" i="16"/>
  <c r="Y511" i="16"/>
  <c r="X511" i="16"/>
  <c r="AF510" i="16"/>
  <c r="AE510" i="16"/>
  <c r="AD510" i="16"/>
  <c r="AC510" i="16"/>
  <c r="AB510" i="16"/>
  <c r="AA510" i="16"/>
  <c r="Z510" i="16"/>
  <c r="Y510" i="16"/>
  <c r="X510" i="16"/>
  <c r="AF509" i="16"/>
  <c r="AE509" i="16"/>
  <c r="AD509" i="16"/>
  <c r="AC509" i="16"/>
  <c r="AB509" i="16"/>
  <c r="AA509" i="16"/>
  <c r="Z509" i="16"/>
  <c r="Y509" i="16"/>
  <c r="X509" i="16"/>
  <c r="AF508" i="16"/>
  <c r="AE508" i="16"/>
  <c r="AD508" i="16"/>
  <c r="AC508" i="16"/>
  <c r="AB508" i="16"/>
  <c r="AA508" i="16"/>
  <c r="Z508" i="16"/>
  <c r="Y508" i="16"/>
  <c r="X508" i="16"/>
  <c r="AF507" i="16"/>
  <c r="AE507" i="16"/>
  <c r="AD507" i="16"/>
  <c r="AC507" i="16"/>
  <c r="AB507" i="16"/>
  <c r="AA507" i="16"/>
  <c r="Z507" i="16"/>
  <c r="Y507" i="16"/>
  <c r="X507" i="16"/>
  <c r="AF506" i="16"/>
  <c r="AE506" i="16"/>
  <c r="AD506" i="16"/>
  <c r="AC506" i="16"/>
  <c r="AB506" i="16"/>
  <c r="AA506" i="16"/>
  <c r="Z506" i="16"/>
  <c r="Y506" i="16"/>
  <c r="X506" i="16"/>
  <c r="AF505" i="16"/>
  <c r="AE505" i="16"/>
  <c r="AD505" i="16"/>
  <c r="AC505" i="16"/>
  <c r="AB505" i="16"/>
  <c r="AA505" i="16"/>
  <c r="Z505" i="16"/>
  <c r="Y505" i="16"/>
  <c r="X505" i="16"/>
  <c r="AF504" i="16"/>
  <c r="AE504" i="16"/>
  <c r="AD504" i="16"/>
  <c r="AC504" i="16"/>
  <c r="AB504" i="16"/>
  <c r="AA504" i="16"/>
  <c r="Z504" i="16"/>
  <c r="Y504" i="16"/>
  <c r="X504" i="16"/>
  <c r="AF503" i="16"/>
  <c r="AE503" i="16"/>
  <c r="AD503" i="16"/>
  <c r="AC503" i="16"/>
  <c r="AB503" i="16"/>
  <c r="AA503" i="16"/>
  <c r="Z503" i="16"/>
  <c r="Y503" i="16"/>
  <c r="X503" i="16"/>
  <c r="AF502" i="16"/>
  <c r="AE502" i="16"/>
  <c r="AD502" i="16"/>
  <c r="AC502" i="16"/>
  <c r="AB502" i="16"/>
  <c r="AA502" i="16"/>
  <c r="Z502" i="16"/>
  <c r="Y502" i="16"/>
  <c r="X502" i="16"/>
  <c r="AF501" i="16"/>
  <c r="AE501" i="16"/>
  <c r="AD501" i="16"/>
  <c r="AC501" i="16"/>
  <c r="AB501" i="16"/>
  <c r="AA501" i="16"/>
  <c r="Z501" i="16"/>
  <c r="Y501" i="16"/>
  <c r="X501" i="16"/>
  <c r="AF500" i="16"/>
  <c r="AE500" i="16"/>
  <c r="AD500" i="16"/>
  <c r="AC500" i="16"/>
  <c r="AB500" i="16"/>
  <c r="AA500" i="16"/>
  <c r="Z500" i="16"/>
  <c r="Y500" i="16"/>
  <c r="X500" i="16"/>
  <c r="AF499" i="16"/>
  <c r="AE499" i="16"/>
  <c r="AD499" i="16"/>
  <c r="AC499" i="16"/>
  <c r="AB499" i="16"/>
  <c r="AA499" i="16"/>
  <c r="Z499" i="16"/>
  <c r="Y499" i="16"/>
  <c r="X499" i="16"/>
  <c r="AF498" i="16"/>
  <c r="AE498" i="16"/>
  <c r="AD498" i="16"/>
  <c r="AC498" i="16"/>
  <c r="AB498" i="16"/>
  <c r="AA498" i="16"/>
  <c r="Z498" i="16"/>
  <c r="Y498" i="16"/>
  <c r="X498" i="16"/>
  <c r="AF497" i="16"/>
  <c r="AE497" i="16"/>
  <c r="AD497" i="16"/>
  <c r="AC497" i="16"/>
  <c r="AB497" i="16"/>
  <c r="AA497" i="16"/>
  <c r="Z497" i="16"/>
  <c r="Y497" i="16"/>
  <c r="X497" i="16"/>
  <c r="AF496" i="16"/>
  <c r="AE496" i="16"/>
  <c r="AD496" i="16"/>
  <c r="AC496" i="16"/>
  <c r="AB496" i="16"/>
  <c r="AA496" i="16"/>
  <c r="Z496" i="16"/>
  <c r="Y496" i="16"/>
  <c r="X496" i="16"/>
  <c r="AF495" i="16"/>
  <c r="AE495" i="16"/>
  <c r="AD495" i="16"/>
  <c r="AC495" i="16"/>
  <c r="AB495" i="16"/>
  <c r="AA495" i="16"/>
  <c r="Z495" i="16"/>
  <c r="Y495" i="16"/>
  <c r="X495" i="16"/>
  <c r="AF494" i="16"/>
  <c r="AE494" i="16"/>
  <c r="AD494" i="16"/>
  <c r="AC494" i="16"/>
  <c r="AB494" i="16"/>
  <c r="AA494" i="16"/>
  <c r="Z494" i="16"/>
  <c r="Y494" i="16"/>
  <c r="X494" i="16"/>
  <c r="AF493" i="16"/>
  <c r="AE493" i="16"/>
  <c r="AD493" i="16"/>
  <c r="AC493" i="16"/>
  <c r="AB493" i="16"/>
  <c r="AA493" i="16"/>
  <c r="Z493" i="16"/>
  <c r="Y493" i="16"/>
  <c r="X493" i="16"/>
  <c r="AF492" i="16"/>
  <c r="AE492" i="16"/>
  <c r="AD492" i="16"/>
  <c r="AC492" i="16"/>
  <c r="AB492" i="16"/>
  <c r="AA492" i="16"/>
  <c r="Z492" i="16"/>
  <c r="Y492" i="16"/>
  <c r="X492" i="16"/>
  <c r="AF491" i="16"/>
  <c r="AE491" i="16"/>
  <c r="AD491" i="16"/>
  <c r="AC491" i="16"/>
  <c r="AB491" i="16"/>
  <c r="AA491" i="16"/>
  <c r="Z491" i="16"/>
  <c r="Y491" i="16"/>
  <c r="X491" i="16"/>
  <c r="AF490" i="16"/>
  <c r="AE490" i="16"/>
  <c r="AD490" i="16"/>
  <c r="AC490" i="16"/>
  <c r="AB490" i="16"/>
  <c r="AA490" i="16"/>
  <c r="Z490" i="16"/>
  <c r="Y490" i="16"/>
  <c r="X490" i="16"/>
  <c r="AF489" i="16"/>
  <c r="AE489" i="16"/>
  <c r="AD489" i="16"/>
  <c r="AC489" i="16"/>
  <c r="AB489" i="16"/>
  <c r="AA489" i="16"/>
  <c r="Z489" i="16"/>
  <c r="Y489" i="16"/>
  <c r="X489" i="16"/>
  <c r="AF488" i="16"/>
  <c r="AE488" i="16"/>
  <c r="AD488" i="16"/>
  <c r="AC488" i="16"/>
  <c r="AB488" i="16"/>
  <c r="AA488" i="16"/>
  <c r="Z488" i="16"/>
  <c r="Y488" i="16"/>
  <c r="X488" i="16"/>
  <c r="AF487" i="16"/>
  <c r="AE487" i="16"/>
  <c r="AD487" i="16"/>
  <c r="AC487" i="16"/>
  <c r="AB487" i="16"/>
  <c r="AA487" i="16"/>
  <c r="Z487" i="16"/>
  <c r="Y487" i="16"/>
  <c r="X487" i="16"/>
  <c r="AF486" i="16"/>
  <c r="AE486" i="16"/>
  <c r="AD486" i="16"/>
  <c r="AC486" i="16"/>
  <c r="AB486" i="16"/>
  <c r="AA486" i="16"/>
  <c r="Z486" i="16"/>
  <c r="Y486" i="16"/>
  <c r="X486" i="16"/>
  <c r="AF485" i="16"/>
  <c r="AE485" i="16"/>
  <c r="AD485" i="16"/>
  <c r="AC485" i="16"/>
  <c r="AB485" i="16"/>
  <c r="AA485" i="16"/>
  <c r="Z485" i="16"/>
  <c r="Y485" i="16"/>
  <c r="X485" i="16"/>
  <c r="AF484" i="16"/>
  <c r="AE484" i="16"/>
  <c r="AD484" i="16"/>
  <c r="AC484" i="16"/>
  <c r="AB484" i="16"/>
  <c r="AA484" i="16"/>
  <c r="Z484" i="16"/>
  <c r="Y484" i="16"/>
  <c r="X484" i="16"/>
  <c r="AF483" i="16"/>
  <c r="AE483" i="16"/>
  <c r="AD483" i="16"/>
  <c r="AC483" i="16"/>
  <c r="AB483" i="16"/>
  <c r="AA483" i="16"/>
  <c r="Z483" i="16"/>
  <c r="Y483" i="16"/>
  <c r="X483" i="16"/>
  <c r="AF482" i="16"/>
  <c r="AE482" i="16"/>
  <c r="AD482" i="16"/>
  <c r="AC482" i="16"/>
  <c r="AB482" i="16"/>
  <c r="AA482" i="16"/>
  <c r="Z482" i="16"/>
  <c r="Y482" i="16"/>
  <c r="X482" i="16"/>
  <c r="AF481" i="16"/>
  <c r="AE481" i="16"/>
  <c r="AD481" i="16"/>
  <c r="AC481" i="16"/>
  <c r="AB481" i="16"/>
  <c r="AA481" i="16"/>
  <c r="Z481" i="16"/>
  <c r="Y481" i="16"/>
  <c r="X481" i="16"/>
  <c r="AF480" i="16"/>
  <c r="AE480" i="16"/>
  <c r="AD480" i="16"/>
  <c r="AC480" i="16"/>
  <c r="AB480" i="16"/>
  <c r="AA480" i="16"/>
  <c r="Z480" i="16"/>
  <c r="Y480" i="16"/>
  <c r="X480" i="16"/>
  <c r="AF479" i="16"/>
  <c r="AE479" i="16"/>
  <c r="AD479" i="16"/>
  <c r="AC479" i="16"/>
  <c r="AB479" i="16"/>
  <c r="AA479" i="16"/>
  <c r="Z479" i="16"/>
  <c r="Y479" i="16"/>
  <c r="X479" i="16"/>
  <c r="AF478" i="16"/>
  <c r="AE478" i="16"/>
  <c r="AD478" i="16"/>
  <c r="AC478" i="16"/>
  <c r="AB478" i="16"/>
  <c r="AA478" i="16"/>
  <c r="Z478" i="16"/>
  <c r="Y478" i="16"/>
  <c r="X478" i="16"/>
  <c r="AF477" i="16"/>
  <c r="AE477" i="16"/>
  <c r="AD477" i="16"/>
  <c r="AC477" i="16"/>
  <c r="AB477" i="16"/>
  <c r="AA477" i="16"/>
  <c r="Z477" i="16"/>
  <c r="Y477" i="16"/>
  <c r="X477" i="16"/>
  <c r="AF476" i="16"/>
  <c r="AE476" i="16"/>
  <c r="AD476" i="16"/>
  <c r="AC476" i="16"/>
  <c r="AB476" i="16"/>
  <c r="AA476" i="16"/>
  <c r="Z476" i="16"/>
  <c r="Y476" i="16"/>
  <c r="X476" i="16"/>
  <c r="AF475" i="16"/>
  <c r="AE475" i="16"/>
  <c r="AD475" i="16"/>
  <c r="AC475" i="16"/>
  <c r="AB475" i="16"/>
  <c r="AA475" i="16"/>
  <c r="Z475" i="16"/>
  <c r="Y475" i="16"/>
  <c r="X475" i="16"/>
  <c r="AF474" i="16"/>
  <c r="AE474" i="16"/>
  <c r="AD474" i="16"/>
  <c r="AC474" i="16"/>
  <c r="AB474" i="16"/>
  <c r="AA474" i="16"/>
  <c r="Z474" i="16"/>
  <c r="Y474" i="16"/>
  <c r="X474" i="16"/>
  <c r="AF473" i="16"/>
  <c r="AE473" i="16"/>
  <c r="AD473" i="16"/>
  <c r="AC473" i="16"/>
  <c r="AB473" i="16"/>
  <c r="AA473" i="16"/>
  <c r="Z473" i="16"/>
  <c r="Y473" i="16"/>
  <c r="X473" i="16"/>
  <c r="AF472" i="16"/>
  <c r="AE472" i="16"/>
  <c r="AD472" i="16"/>
  <c r="AC472" i="16"/>
  <c r="AB472" i="16"/>
  <c r="AA472" i="16"/>
  <c r="Z472" i="16"/>
  <c r="Y472" i="16"/>
  <c r="X472" i="16"/>
  <c r="AF471" i="16"/>
  <c r="AE471" i="16"/>
  <c r="AD471" i="16"/>
  <c r="AC471" i="16"/>
  <c r="AB471" i="16"/>
  <c r="AA471" i="16"/>
  <c r="Z471" i="16"/>
  <c r="Y471" i="16"/>
  <c r="X471" i="16"/>
  <c r="AF470" i="16"/>
  <c r="AE470" i="16"/>
  <c r="AD470" i="16"/>
  <c r="AC470" i="16"/>
  <c r="AB470" i="16"/>
  <c r="AA470" i="16"/>
  <c r="Z470" i="16"/>
  <c r="Y470" i="16"/>
  <c r="X470" i="16"/>
  <c r="AF469" i="16"/>
  <c r="AE469" i="16"/>
  <c r="AD469" i="16"/>
  <c r="AC469" i="16"/>
  <c r="AB469" i="16"/>
  <c r="AA469" i="16"/>
  <c r="Z469" i="16"/>
  <c r="Y469" i="16"/>
  <c r="X469" i="16"/>
  <c r="AF468" i="16"/>
  <c r="AE468" i="16"/>
  <c r="AD468" i="16"/>
  <c r="AC468" i="16"/>
  <c r="AB468" i="16"/>
  <c r="AA468" i="16"/>
  <c r="Z468" i="16"/>
  <c r="Y468" i="16"/>
  <c r="X468" i="16"/>
  <c r="AF467" i="16"/>
  <c r="AE467" i="16"/>
  <c r="AD467" i="16"/>
  <c r="AC467" i="16"/>
  <c r="AB467" i="16"/>
  <c r="AA467" i="16"/>
  <c r="Z467" i="16"/>
  <c r="Y467" i="16"/>
  <c r="X467" i="16"/>
  <c r="AF466" i="16"/>
  <c r="AE466" i="16"/>
  <c r="AD466" i="16"/>
  <c r="AC466" i="16"/>
  <c r="AB466" i="16"/>
  <c r="AA466" i="16"/>
  <c r="Z466" i="16"/>
  <c r="Y466" i="16"/>
  <c r="X466" i="16"/>
  <c r="AF465" i="16"/>
  <c r="AE465" i="16"/>
  <c r="AD465" i="16"/>
  <c r="AC465" i="16"/>
  <c r="AB465" i="16"/>
  <c r="AA465" i="16"/>
  <c r="Z465" i="16"/>
  <c r="Y465" i="16"/>
  <c r="X465" i="16"/>
  <c r="AF464" i="16"/>
  <c r="AE464" i="16"/>
  <c r="AD464" i="16"/>
  <c r="AC464" i="16"/>
  <c r="AB464" i="16"/>
  <c r="AA464" i="16"/>
  <c r="Z464" i="16"/>
  <c r="Y464" i="16"/>
  <c r="X464" i="16"/>
  <c r="AF463" i="16"/>
  <c r="AE463" i="16"/>
  <c r="AD463" i="16"/>
  <c r="AC463" i="16"/>
  <c r="AB463" i="16"/>
  <c r="AA463" i="16"/>
  <c r="Z463" i="16"/>
  <c r="Y463" i="16"/>
  <c r="X463" i="16"/>
  <c r="AF462" i="16"/>
  <c r="AE462" i="16"/>
  <c r="AD462" i="16"/>
  <c r="AC462" i="16"/>
  <c r="AB462" i="16"/>
  <c r="AA462" i="16"/>
  <c r="Z462" i="16"/>
  <c r="Y462" i="16"/>
  <c r="X462" i="16"/>
  <c r="AF461" i="16"/>
  <c r="AE461" i="16"/>
  <c r="AD461" i="16"/>
  <c r="AC461" i="16"/>
  <c r="AB461" i="16"/>
  <c r="AA461" i="16"/>
  <c r="Z461" i="16"/>
  <c r="Y461" i="16"/>
  <c r="X461" i="16"/>
  <c r="AF460" i="16"/>
  <c r="AE460" i="16"/>
  <c r="AD460" i="16"/>
  <c r="AC460" i="16"/>
  <c r="AB460" i="16"/>
  <c r="AA460" i="16"/>
  <c r="Z460" i="16"/>
  <c r="Y460" i="16"/>
  <c r="X460" i="16"/>
  <c r="AF459" i="16"/>
  <c r="AE459" i="16"/>
  <c r="AD459" i="16"/>
  <c r="AC459" i="16"/>
  <c r="AB459" i="16"/>
  <c r="AA459" i="16"/>
  <c r="Z459" i="16"/>
  <c r="Y459" i="16"/>
  <c r="X459" i="16"/>
  <c r="AF458" i="16"/>
  <c r="AE458" i="16"/>
  <c r="AD458" i="16"/>
  <c r="AC458" i="16"/>
  <c r="AB458" i="16"/>
  <c r="AA458" i="16"/>
  <c r="Z458" i="16"/>
  <c r="Y458" i="16"/>
  <c r="X458" i="16"/>
  <c r="AF457" i="16"/>
  <c r="AE457" i="16"/>
  <c r="AD457" i="16"/>
  <c r="AC457" i="16"/>
  <c r="AB457" i="16"/>
  <c r="AA457" i="16"/>
  <c r="Z457" i="16"/>
  <c r="Y457" i="16"/>
  <c r="X457" i="16"/>
  <c r="AF456" i="16"/>
  <c r="AE456" i="16"/>
  <c r="AD456" i="16"/>
  <c r="AC456" i="16"/>
  <c r="AB456" i="16"/>
  <c r="AA456" i="16"/>
  <c r="Z456" i="16"/>
  <c r="Y456" i="16"/>
  <c r="X456" i="16"/>
  <c r="AF455" i="16"/>
  <c r="AE455" i="16"/>
  <c r="AD455" i="16"/>
  <c r="AC455" i="16"/>
  <c r="AB455" i="16"/>
  <c r="AA455" i="16"/>
  <c r="Z455" i="16"/>
  <c r="Y455" i="16"/>
  <c r="X455" i="16"/>
  <c r="AF454" i="16"/>
  <c r="AE454" i="16"/>
  <c r="AD454" i="16"/>
  <c r="AC454" i="16"/>
  <c r="AB454" i="16"/>
  <c r="AA454" i="16"/>
  <c r="Z454" i="16"/>
  <c r="Y454" i="16"/>
  <c r="X454" i="16"/>
  <c r="AF453" i="16"/>
  <c r="AE453" i="16"/>
  <c r="AD453" i="16"/>
  <c r="AC453" i="16"/>
  <c r="AB453" i="16"/>
  <c r="AA453" i="16"/>
  <c r="Z453" i="16"/>
  <c r="Y453" i="16"/>
  <c r="X453" i="16"/>
  <c r="AF452" i="16"/>
  <c r="AE452" i="16"/>
  <c r="AD452" i="16"/>
  <c r="AC452" i="16"/>
  <c r="AB452" i="16"/>
  <c r="AA452" i="16"/>
  <c r="Z452" i="16"/>
  <c r="Y452" i="16"/>
  <c r="X452" i="16"/>
  <c r="AF451" i="16"/>
  <c r="AE451" i="16"/>
  <c r="AD451" i="16"/>
  <c r="AC451" i="16"/>
  <c r="AB451" i="16"/>
  <c r="AA451" i="16"/>
  <c r="Z451" i="16"/>
  <c r="Y451" i="16"/>
  <c r="X451" i="16"/>
  <c r="AF450" i="16"/>
  <c r="AE450" i="16"/>
  <c r="AD450" i="16"/>
  <c r="AC450" i="16"/>
  <c r="AB450" i="16"/>
  <c r="AA450" i="16"/>
  <c r="Z450" i="16"/>
  <c r="Y450" i="16"/>
  <c r="X450" i="16"/>
  <c r="AF449" i="16"/>
  <c r="AE449" i="16"/>
  <c r="AD449" i="16"/>
  <c r="AC449" i="16"/>
  <c r="AB449" i="16"/>
  <c r="AA449" i="16"/>
  <c r="Z449" i="16"/>
  <c r="Y449" i="16"/>
  <c r="X449" i="16"/>
  <c r="AF448" i="16"/>
  <c r="AE448" i="16"/>
  <c r="AD448" i="16"/>
  <c r="AC448" i="16"/>
  <c r="AB448" i="16"/>
  <c r="AA448" i="16"/>
  <c r="Z448" i="16"/>
  <c r="Y448" i="16"/>
  <c r="X448" i="16"/>
  <c r="AF447" i="16"/>
  <c r="AE447" i="16"/>
  <c r="AD447" i="16"/>
  <c r="AC447" i="16"/>
  <c r="AB447" i="16"/>
  <c r="AA447" i="16"/>
  <c r="Z447" i="16"/>
  <c r="Y447" i="16"/>
  <c r="X447" i="16"/>
  <c r="AF446" i="16"/>
  <c r="AE446" i="16"/>
  <c r="AD446" i="16"/>
  <c r="AC446" i="16"/>
  <c r="AB446" i="16"/>
  <c r="AA446" i="16"/>
  <c r="Z446" i="16"/>
  <c r="Y446" i="16"/>
  <c r="X446" i="16"/>
  <c r="AF445" i="16"/>
  <c r="AE445" i="16"/>
  <c r="AD445" i="16"/>
  <c r="AC445" i="16"/>
  <c r="AB445" i="16"/>
  <c r="AA445" i="16"/>
  <c r="Z445" i="16"/>
  <c r="Y445" i="16"/>
  <c r="X445" i="16"/>
  <c r="AF444" i="16"/>
  <c r="AE444" i="16"/>
  <c r="AD444" i="16"/>
  <c r="AC444" i="16"/>
  <c r="AB444" i="16"/>
  <c r="AA444" i="16"/>
  <c r="Z444" i="16"/>
  <c r="Y444" i="16"/>
  <c r="X444" i="16"/>
  <c r="AF443" i="16"/>
  <c r="AE443" i="16"/>
  <c r="AD443" i="16"/>
  <c r="AC443" i="16"/>
  <c r="AB443" i="16"/>
  <c r="AA443" i="16"/>
  <c r="Z443" i="16"/>
  <c r="Y443" i="16"/>
  <c r="X443" i="16"/>
  <c r="AF442" i="16"/>
  <c r="AE442" i="16"/>
  <c r="AD442" i="16"/>
  <c r="AC442" i="16"/>
  <c r="AB442" i="16"/>
  <c r="AA442" i="16"/>
  <c r="Z442" i="16"/>
  <c r="Y442" i="16"/>
  <c r="X442" i="16"/>
  <c r="AF441" i="16"/>
  <c r="AE441" i="16"/>
  <c r="AD441" i="16"/>
  <c r="AC441" i="16"/>
  <c r="AB441" i="16"/>
  <c r="AA441" i="16"/>
  <c r="Z441" i="16"/>
  <c r="Y441" i="16"/>
  <c r="X441" i="16"/>
  <c r="AF440" i="16"/>
  <c r="AE440" i="16"/>
  <c r="AD440" i="16"/>
  <c r="AC440" i="16"/>
  <c r="AB440" i="16"/>
  <c r="AA440" i="16"/>
  <c r="Z440" i="16"/>
  <c r="Y440" i="16"/>
  <c r="X440" i="16"/>
  <c r="AF439" i="16"/>
  <c r="AE439" i="16"/>
  <c r="AD439" i="16"/>
  <c r="AC439" i="16"/>
  <c r="AB439" i="16"/>
  <c r="AA439" i="16"/>
  <c r="Z439" i="16"/>
  <c r="Y439" i="16"/>
  <c r="X439" i="16"/>
  <c r="AF438" i="16"/>
  <c r="AE438" i="16"/>
  <c r="AD438" i="16"/>
  <c r="AC438" i="16"/>
  <c r="AB438" i="16"/>
  <c r="AA438" i="16"/>
  <c r="Z438" i="16"/>
  <c r="Y438" i="16"/>
  <c r="X438" i="16"/>
  <c r="AF437" i="16"/>
  <c r="AE437" i="16"/>
  <c r="AD437" i="16"/>
  <c r="AC437" i="16"/>
  <c r="AB437" i="16"/>
  <c r="AA437" i="16"/>
  <c r="Z437" i="16"/>
  <c r="Y437" i="16"/>
  <c r="X437" i="16"/>
  <c r="AF436" i="16"/>
  <c r="AE436" i="16"/>
  <c r="AD436" i="16"/>
  <c r="AC436" i="16"/>
  <c r="AB436" i="16"/>
  <c r="AA436" i="16"/>
  <c r="Z436" i="16"/>
  <c r="Y436" i="16"/>
  <c r="X436" i="16"/>
  <c r="AF435" i="16"/>
  <c r="AE435" i="16"/>
  <c r="AD435" i="16"/>
  <c r="AC435" i="16"/>
  <c r="AB435" i="16"/>
  <c r="AA435" i="16"/>
  <c r="Z435" i="16"/>
  <c r="Y435" i="16"/>
  <c r="X435" i="16"/>
  <c r="AF434" i="16"/>
  <c r="AE434" i="16"/>
  <c r="AD434" i="16"/>
  <c r="AC434" i="16"/>
  <c r="AB434" i="16"/>
  <c r="AA434" i="16"/>
  <c r="Z434" i="16"/>
  <c r="Y434" i="16"/>
  <c r="X434" i="16"/>
  <c r="AF433" i="16"/>
  <c r="AE433" i="16"/>
  <c r="AD433" i="16"/>
  <c r="AC433" i="16"/>
  <c r="AB433" i="16"/>
  <c r="AA433" i="16"/>
  <c r="Z433" i="16"/>
  <c r="Y433" i="16"/>
  <c r="X433" i="16"/>
  <c r="AF432" i="16"/>
  <c r="AE432" i="16"/>
  <c r="AD432" i="16"/>
  <c r="AC432" i="16"/>
  <c r="AB432" i="16"/>
  <c r="AA432" i="16"/>
  <c r="Z432" i="16"/>
  <c r="Y432" i="16"/>
  <c r="X432" i="16"/>
  <c r="AF431" i="16"/>
  <c r="AE431" i="16"/>
  <c r="AD431" i="16"/>
  <c r="AC431" i="16"/>
  <c r="AB431" i="16"/>
  <c r="AA431" i="16"/>
  <c r="Z431" i="16"/>
  <c r="Y431" i="16"/>
  <c r="X431" i="16"/>
  <c r="AF430" i="16"/>
  <c r="AE430" i="16"/>
  <c r="AD430" i="16"/>
  <c r="AC430" i="16"/>
  <c r="AB430" i="16"/>
  <c r="AA430" i="16"/>
  <c r="Z430" i="16"/>
  <c r="Y430" i="16"/>
  <c r="X430" i="16"/>
  <c r="AF429" i="16"/>
  <c r="AE429" i="16"/>
  <c r="AD429" i="16"/>
  <c r="AC429" i="16"/>
  <c r="AB429" i="16"/>
  <c r="AA429" i="16"/>
  <c r="Z429" i="16"/>
  <c r="Y429" i="16"/>
  <c r="X429" i="16"/>
  <c r="AF428" i="16"/>
  <c r="AE428" i="16"/>
  <c r="AD428" i="16"/>
  <c r="AC428" i="16"/>
  <c r="AB428" i="16"/>
  <c r="AA428" i="16"/>
  <c r="Z428" i="16"/>
  <c r="Y428" i="16"/>
  <c r="X428" i="16"/>
  <c r="AF427" i="16"/>
  <c r="AE427" i="16"/>
  <c r="AD427" i="16"/>
  <c r="AC427" i="16"/>
  <c r="AB427" i="16"/>
  <c r="AA427" i="16"/>
  <c r="Z427" i="16"/>
  <c r="Y427" i="16"/>
  <c r="X427" i="16"/>
  <c r="AF426" i="16"/>
  <c r="AE426" i="16"/>
  <c r="AD426" i="16"/>
  <c r="AC426" i="16"/>
  <c r="AB426" i="16"/>
  <c r="AA426" i="16"/>
  <c r="Z426" i="16"/>
  <c r="Y426" i="16"/>
  <c r="X426" i="16"/>
  <c r="AF425" i="16"/>
  <c r="AE425" i="16"/>
  <c r="AD425" i="16"/>
  <c r="AC425" i="16"/>
  <c r="AB425" i="16"/>
  <c r="AA425" i="16"/>
  <c r="Z425" i="16"/>
  <c r="Y425" i="16"/>
  <c r="X425" i="16"/>
  <c r="AF424" i="16"/>
  <c r="AE424" i="16"/>
  <c r="AD424" i="16"/>
  <c r="AC424" i="16"/>
  <c r="AB424" i="16"/>
  <c r="AA424" i="16"/>
  <c r="Z424" i="16"/>
  <c r="Y424" i="16"/>
  <c r="X424" i="16"/>
  <c r="AF423" i="16"/>
  <c r="AE423" i="16"/>
  <c r="AD423" i="16"/>
  <c r="AC423" i="16"/>
  <c r="AB423" i="16"/>
  <c r="AA423" i="16"/>
  <c r="Z423" i="16"/>
  <c r="Y423" i="16"/>
  <c r="X423" i="16"/>
  <c r="AF422" i="16"/>
  <c r="AE422" i="16"/>
  <c r="AD422" i="16"/>
  <c r="AC422" i="16"/>
  <c r="AB422" i="16"/>
  <c r="AA422" i="16"/>
  <c r="Z422" i="16"/>
  <c r="Y422" i="16"/>
  <c r="X422" i="16"/>
  <c r="AF421" i="16"/>
  <c r="AE421" i="16"/>
  <c r="AD421" i="16"/>
  <c r="AC421" i="16"/>
  <c r="AB421" i="16"/>
  <c r="AA421" i="16"/>
  <c r="Z421" i="16"/>
  <c r="Y421" i="16"/>
  <c r="X421" i="16"/>
  <c r="AF420" i="16"/>
  <c r="AE420" i="16"/>
  <c r="AD420" i="16"/>
  <c r="AC420" i="16"/>
  <c r="AB420" i="16"/>
  <c r="AA420" i="16"/>
  <c r="Z420" i="16"/>
  <c r="Y420" i="16"/>
  <c r="X420" i="16"/>
  <c r="AF419" i="16"/>
  <c r="AE419" i="16"/>
  <c r="AD419" i="16"/>
  <c r="AC419" i="16"/>
  <c r="AB419" i="16"/>
  <c r="AA419" i="16"/>
  <c r="Z419" i="16"/>
  <c r="Y419" i="16"/>
  <c r="X419" i="16"/>
  <c r="AF418" i="16"/>
  <c r="AE418" i="16"/>
  <c r="AD418" i="16"/>
  <c r="AC418" i="16"/>
  <c r="AB418" i="16"/>
  <c r="AA418" i="16"/>
  <c r="Z418" i="16"/>
  <c r="Y418" i="16"/>
  <c r="X418" i="16"/>
  <c r="AF417" i="16"/>
  <c r="AE417" i="16"/>
  <c r="AD417" i="16"/>
  <c r="AC417" i="16"/>
  <c r="AB417" i="16"/>
  <c r="AA417" i="16"/>
  <c r="Z417" i="16"/>
  <c r="Y417" i="16"/>
  <c r="X417" i="16"/>
  <c r="AF416" i="16"/>
  <c r="AE416" i="16"/>
  <c r="AD416" i="16"/>
  <c r="AC416" i="16"/>
  <c r="AB416" i="16"/>
  <c r="AA416" i="16"/>
  <c r="Z416" i="16"/>
  <c r="Y416" i="16"/>
  <c r="X416" i="16"/>
  <c r="AF415" i="16"/>
  <c r="AE415" i="16"/>
  <c r="AD415" i="16"/>
  <c r="AC415" i="16"/>
  <c r="AB415" i="16"/>
  <c r="AA415" i="16"/>
  <c r="Z415" i="16"/>
  <c r="Y415" i="16"/>
  <c r="X415" i="16"/>
  <c r="AF414" i="16"/>
  <c r="AE414" i="16"/>
  <c r="AD414" i="16"/>
  <c r="AC414" i="16"/>
  <c r="AB414" i="16"/>
  <c r="AA414" i="16"/>
  <c r="Z414" i="16"/>
  <c r="Y414" i="16"/>
  <c r="X414" i="16"/>
  <c r="AF413" i="16"/>
  <c r="AE413" i="16"/>
  <c r="AD413" i="16"/>
  <c r="AC413" i="16"/>
  <c r="AB413" i="16"/>
  <c r="AA413" i="16"/>
  <c r="Z413" i="16"/>
  <c r="Y413" i="16"/>
  <c r="X413" i="16"/>
  <c r="AF412" i="16"/>
  <c r="AE412" i="16"/>
  <c r="AD412" i="16"/>
  <c r="AC412" i="16"/>
  <c r="AB412" i="16"/>
  <c r="AA412" i="16"/>
  <c r="Z412" i="16"/>
  <c r="Y412" i="16"/>
  <c r="X412" i="16"/>
  <c r="AF411" i="16"/>
  <c r="AE411" i="16"/>
  <c r="AD411" i="16"/>
  <c r="AC411" i="16"/>
  <c r="AB411" i="16"/>
  <c r="AA411" i="16"/>
  <c r="Z411" i="16"/>
  <c r="Y411" i="16"/>
  <c r="X411" i="16"/>
  <c r="AF410" i="16"/>
  <c r="AE410" i="16"/>
  <c r="AD410" i="16"/>
  <c r="AC410" i="16"/>
  <c r="AB410" i="16"/>
  <c r="AA410" i="16"/>
  <c r="Z410" i="16"/>
  <c r="Y410" i="16"/>
  <c r="X410" i="16"/>
  <c r="AF409" i="16"/>
  <c r="AE409" i="16"/>
  <c r="AD409" i="16"/>
  <c r="AC409" i="16"/>
  <c r="AB409" i="16"/>
  <c r="AA409" i="16"/>
  <c r="Z409" i="16"/>
  <c r="Y409" i="16"/>
  <c r="X409" i="16"/>
  <c r="AF408" i="16"/>
  <c r="AE408" i="16"/>
  <c r="AD408" i="16"/>
  <c r="AC408" i="16"/>
  <c r="AB408" i="16"/>
  <c r="AA408" i="16"/>
  <c r="Z408" i="16"/>
  <c r="Y408" i="16"/>
  <c r="X408" i="16"/>
  <c r="AF407" i="16"/>
  <c r="AE407" i="16"/>
  <c r="AD407" i="16"/>
  <c r="AC407" i="16"/>
  <c r="AB407" i="16"/>
  <c r="AA407" i="16"/>
  <c r="Z407" i="16"/>
  <c r="Y407" i="16"/>
  <c r="X407" i="16"/>
  <c r="AF406" i="16"/>
  <c r="AE406" i="16"/>
  <c r="AD406" i="16"/>
  <c r="AC406" i="16"/>
  <c r="AB406" i="16"/>
  <c r="AA406" i="16"/>
  <c r="Z406" i="16"/>
  <c r="Y406" i="16"/>
  <c r="X406" i="16"/>
  <c r="AF405" i="16"/>
  <c r="AE405" i="16"/>
  <c r="AD405" i="16"/>
  <c r="AC405" i="16"/>
  <c r="AB405" i="16"/>
  <c r="AA405" i="16"/>
  <c r="Z405" i="16"/>
  <c r="Y405" i="16"/>
  <c r="X405" i="16"/>
  <c r="AF404" i="16"/>
  <c r="AE404" i="16"/>
  <c r="AD404" i="16"/>
  <c r="AC404" i="16"/>
  <c r="AB404" i="16"/>
  <c r="AA404" i="16"/>
  <c r="Z404" i="16"/>
  <c r="Y404" i="16"/>
  <c r="X404" i="16"/>
  <c r="AF403" i="16"/>
  <c r="AE403" i="16"/>
  <c r="AD403" i="16"/>
  <c r="AC403" i="16"/>
  <c r="AB403" i="16"/>
  <c r="AA403" i="16"/>
  <c r="Z403" i="16"/>
  <c r="Y403" i="16"/>
  <c r="X403" i="16"/>
  <c r="AF402" i="16"/>
  <c r="AE402" i="16"/>
  <c r="AD402" i="16"/>
  <c r="AC402" i="16"/>
  <c r="AB402" i="16"/>
  <c r="AA402" i="16"/>
  <c r="Z402" i="16"/>
  <c r="Y402" i="16"/>
  <c r="X402" i="16"/>
  <c r="AF401" i="16"/>
  <c r="AE401" i="16"/>
  <c r="AD401" i="16"/>
  <c r="AC401" i="16"/>
  <c r="AB401" i="16"/>
  <c r="AA401" i="16"/>
  <c r="Z401" i="16"/>
  <c r="Y401" i="16"/>
  <c r="X401" i="16"/>
  <c r="AF400" i="16"/>
  <c r="AE400" i="16"/>
  <c r="AD400" i="16"/>
  <c r="AC400" i="16"/>
  <c r="AB400" i="16"/>
  <c r="AA400" i="16"/>
  <c r="Z400" i="16"/>
  <c r="Y400" i="16"/>
  <c r="X400" i="16"/>
  <c r="AF399" i="16"/>
  <c r="AE399" i="16"/>
  <c r="AD399" i="16"/>
  <c r="AC399" i="16"/>
  <c r="AB399" i="16"/>
  <c r="AA399" i="16"/>
  <c r="Z399" i="16"/>
  <c r="Y399" i="16"/>
  <c r="X399" i="16"/>
  <c r="AF398" i="16"/>
  <c r="AE398" i="16"/>
  <c r="AD398" i="16"/>
  <c r="AC398" i="16"/>
  <c r="AB398" i="16"/>
  <c r="AA398" i="16"/>
  <c r="Z398" i="16"/>
  <c r="Y398" i="16"/>
  <c r="X398" i="16"/>
  <c r="AF397" i="16"/>
  <c r="AE397" i="16"/>
  <c r="AD397" i="16"/>
  <c r="AC397" i="16"/>
  <c r="AB397" i="16"/>
  <c r="AA397" i="16"/>
  <c r="Z397" i="16"/>
  <c r="Y397" i="16"/>
  <c r="X397" i="16"/>
  <c r="AF396" i="16"/>
  <c r="AE396" i="16"/>
  <c r="AD396" i="16"/>
  <c r="AC396" i="16"/>
  <c r="AB396" i="16"/>
  <c r="AA396" i="16"/>
  <c r="Z396" i="16"/>
  <c r="Y396" i="16"/>
  <c r="X396" i="16"/>
  <c r="AF395" i="16"/>
  <c r="AE395" i="16"/>
  <c r="AD395" i="16"/>
  <c r="AC395" i="16"/>
  <c r="AB395" i="16"/>
  <c r="AA395" i="16"/>
  <c r="Z395" i="16"/>
  <c r="Y395" i="16"/>
  <c r="X395" i="16"/>
  <c r="AF394" i="16"/>
  <c r="AE394" i="16"/>
  <c r="AD394" i="16"/>
  <c r="AC394" i="16"/>
  <c r="AB394" i="16"/>
  <c r="AA394" i="16"/>
  <c r="Z394" i="16"/>
  <c r="Y394" i="16"/>
  <c r="X394" i="16"/>
  <c r="AF393" i="16"/>
  <c r="AE393" i="16"/>
  <c r="AD393" i="16"/>
  <c r="AC393" i="16"/>
  <c r="AB393" i="16"/>
  <c r="AA393" i="16"/>
  <c r="Z393" i="16"/>
  <c r="Y393" i="16"/>
  <c r="X393" i="16"/>
  <c r="AF392" i="16"/>
  <c r="AE392" i="16"/>
  <c r="AD392" i="16"/>
  <c r="AC392" i="16"/>
  <c r="AB392" i="16"/>
  <c r="AA392" i="16"/>
  <c r="Z392" i="16"/>
  <c r="Y392" i="16"/>
  <c r="X392" i="16"/>
  <c r="AF391" i="16"/>
  <c r="AE391" i="16"/>
  <c r="AD391" i="16"/>
  <c r="AC391" i="16"/>
  <c r="AB391" i="16"/>
  <c r="AA391" i="16"/>
  <c r="Z391" i="16"/>
  <c r="Y391" i="16"/>
  <c r="X391" i="16"/>
  <c r="AF390" i="16"/>
  <c r="AE390" i="16"/>
  <c r="AD390" i="16"/>
  <c r="AC390" i="16"/>
  <c r="AB390" i="16"/>
  <c r="AA390" i="16"/>
  <c r="Z390" i="16"/>
  <c r="Y390" i="16"/>
  <c r="X390" i="16"/>
  <c r="AF389" i="16"/>
  <c r="AE389" i="16"/>
  <c r="AD389" i="16"/>
  <c r="AC389" i="16"/>
  <c r="AB389" i="16"/>
  <c r="AA389" i="16"/>
  <c r="Z389" i="16"/>
  <c r="Y389" i="16"/>
  <c r="X389" i="16"/>
  <c r="AF388" i="16"/>
  <c r="AE388" i="16"/>
  <c r="AD388" i="16"/>
  <c r="AC388" i="16"/>
  <c r="AB388" i="16"/>
  <c r="AA388" i="16"/>
  <c r="Z388" i="16"/>
  <c r="Y388" i="16"/>
  <c r="X388" i="16"/>
  <c r="AF387" i="16"/>
  <c r="AE387" i="16"/>
  <c r="AD387" i="16"/>
  <c r="AC387" i="16"/>
  <c r="AB387" i="16"/>
  <c r="AA387" i="16"/>
  <c r="Z387" i="16"/>
  <c r="Y387" i="16"/>
  <c r="X387" i="16"/>
  <c r="AF386" i="16"/>
  <c r="AE386" i="16"/>
  <c r="AD386" i="16"/>
  <c r="AC386" i="16"/>
  <c r="AB386" i="16"/>
  <c r="AA386" i="16"/>
  <c r="Z386" i="16"/>
  <c r="Y386" i="16"/>
  <c r="X386" i="16"/>
  <c r="AF385" i="16"/>
  <c r="AE385" i="16"/>
  <c r="AD385" i="16"/>
  <c r="AC385" i="16"/>
  <c r="AB385" i="16"/>
  <c r="AA385" i="16"/>
  <c r="Z385" i="16"/>
  <c r="Y385" i="16"/>
  <c r="X385" i="16"/>
  <c r="AF384" i="16"/>
  <c r="AE384" i="16"/>
  <c r="AD384" i="16"/>
  <c r="AC384" i="16"/>
  <c r="AB384" i="16"/>
  <c r="AA384" i="16"/>
  <c r="Z384" i="16"/>
  <c r="Y384" i="16"/>
  <c r="X384" i="16"/>
  <c r="AF383" i="16"/>
  <c r="AE383" i="16"/>
  <c r="AD383" i="16"/>
  <c r="AC383" i="16"/>
  <c r="AB383" i="16"/>
  <c r="AA383" i="16"/>
  <c r="Z383" i="16"/>
  <c r="Y383" i="16"/>
  <c r="X383" i="16"/>
  <c r="AF382" i="16"/>
  <c r="AE382" i="16"/>
  <c r="AD382" i="16"/>
  <c r="AC382" i="16"/>
  <c r="AB382" i="16"/>
  <c r="AA382" i="16"/>
  <c r="Z382" i="16"/>
  <c r="Y382" i="16"/>
  <c r="X382" i="16"/>
  <c r="AF381" i="16"/>
  <c r="AE381" i="16"/>
  <c r="AD381" i="16"/>
  <c r="AC381" i="16"/>
  <c r="AB381" i="16"/>
  <c r="AA381" i="16"/>
  <c r="Z381" i="16"/>
  <c r="Y381" i="16"/>
  <c r="X381" i="16"/>
  <c r="AF380" i="16"/>
  <c r="AE380" i="16"/>
  <c r="AD380" i="16"/>
  <c r="AC380" i="16"/>
  <c r="AB380" i="16"/>
  <c r="AA380" i="16"/>
  <c r="Z380" i="16"/>
  <c r="Y380" i="16"/>
  <c r="X380" i="16"/>
  <c r="AF379" i="16"/>
  <c r="AE379" i="16"/>
  <c r="AD379" i="16"/>
  <c r="AC379" i="16"/>
  <c r="AB379" i="16"/>
  <c r="AA379" i="16"/>
  <c r="Z379" i="16"/>
  <c r="Y379" i="16"/>
  <c r="X379" i="16"/>
  <c r="AF378" i="16"/>
  <c r="AE378" i="16"/>
  <c r="AD378" i="16"/>
  <c r="AC378" i="16"/>
  <c r="AB378" i="16"/>
  <c r="AA378" i="16"/>
  <c r="Z378" i="16"/>
  <c r="Y378" i="16"/>
  <c r="X378" i="16"/>
  <c r="AF377" i="16"/>
  <c r="AE377" i="16"/>
  <c r="AD377" i="16"/>
  <c r="AC377" i="16"/>
  <c r="AB377" i="16"/>
  <c r="AA377" i="16"/>
  <c r="Z377" i="16"/>
  <c r="Y377" i="16"/>
  <c r="X377" i="16"/>
  <c r="AF376" i="16"/>
  <c r="AE376" i="16"/>
  <c r="AD376" i="16"/>
  <c r="AC376" i="16"/>
  <c r="AB376" i="16"/>
  <c r="AA376" i="16"/>
  <c r="Z376" i="16"/>
  <c r="Y376" i="16"/>
  <c r="X376" i="16"/>
  <c r="AF375" i="16"/>
  <c r="AE375" i="16"/>
  <c r="AD375" i="16"/>
  <c r="AC375" i="16"/>
  <c r="AB375" i="16"/>
  <c r="AA375" i="16"/>
  <c r="Z375" i="16"/>
  <c r="Y375" i="16"/>
  <c r="X375" i="16"/>
  <c r="AF374" i="16"/>
  <c r="AE374" i="16"/>
  <c r="AD374" i="16"/>
  <c r="AC374" i="16"/>
  <c r="AB374" i="16"/>
  <c r="AA374" i="16"/>
  <c r="Z374" i="16"/>
  <c r="Y374" i="16"/>
  <c r="X374" i="16"/>
  <c r="AF373" i="16"/>
  <c r="AE373" i="16"/>
  <c r="AD373" i="16"/>
  <c r="AC373" i="16"/>
  <c r="AB373" i="16"/>
  <c r="AA373" i="16"/>
  <c r="Z373" i="16"/>
  <c r="Y373" i="16"/>
  <c r="X373" i="16"/>
  <c r="AF372" i="16"/>
  <c r="AE372" i="16"/>
  <c r="AD372" i="16"/>
  <c r="AC372" i="16"/>
  <c r="AB372" i="16"/>
  <c r="AA372" i="16"/>
  <c r="Z372" i="16"/>
  <c r="Y372" i="16"/>
  <c r="X372" i="16"/>
  <c r="AF371" i="16"/>
  <c r="AE371" i="16"/>
  <c r="AD371" i="16"/>
  <c r="AC371" i="16"/>
  <c r="AB371" i="16"/>
  <c r="AA371" i="16"/>
  <c r="Z371" i="16"/>
  <c r="Y371" i="16"/>
  <c r="X371" i="16"/>
  <c r="AF370" i="16"/>
  <c r="AE370" i="16"/>
  <c r="AD370" i="16"/>
  <c r="AC370" i="16"/>
  <c r="AB370" i="16"/>
  <c r="AA370" i="16"/>
  <c r="Z370" i="16"/>
  <c r="Y370" i="16"/>
  <c r="X370" i="16"/>
  <c r="AF369" i="16"/>
  <c r="AE369" i="16"/>
  <c r="AD369" i="16"/>
  <c r="AC369" i="16"/>
  <c r="AB369" i="16"/>
  <c r="AA369" i="16"/>
  <c r="Z369" i="16"/>
  <c r="Y369" i="16"/>
  <c r="X369" i="16"/>
  <c r="AF368" i="16"/>
  <c r="AE368" i="16"/>
  <c r="AD368" i="16"/>
  <c r="AC368" i="16"/>
  <c r="AB368" i="16"/>
  <c r="AA368" i="16"/>
  <c r="Z368" i="16"/>
  <c r="Y368" i="16"/>
  <c r="X368" i="16"/>
  <c r="AF367" i="16"/>
  <c r="AE367" i="16"/>
  <c r="AD367" i="16"/>
  <c r="AC367" i="16"/>
  <c r="AB367" i="16"/>
  <c r="AA367" i="16"/>
  <c r="Z367" i="16"/>
  <c r="Y367" i="16"/>
  <c r="X367" i="16"/>
  <c r="AF366" i="16"/>
  <c r="AE366" i="16"/>
  <c r="AD366" i="16"/>
  <c r="AC366" i="16"/>
  <c r="AB366" i="16"/>
  <c r="AA366" i="16"/>
  <c r="Z366" i="16"/>
  <c r="Y366" i="16"/>
  <c r="X366" i="16"/>
  <c r="AF365" i="16"/>
  <c r="AE365" i="16"/>
  <c r="AD365" i="16"/>
  <c r="AC365" i="16"/>
  <c r="AB365" i="16"/>
  <c r="AA365" i="16"/>
  <c r="Z365" i="16"/>
  <c r="Y365" i="16"/>
  <c r="X365" i="16"/>
  <c r="AF364" i="16"/>
  <c r="AE364" i="16"/>
  <c r="AD364" i="16"/>
  <c r="AC364" i="16"/>
  <c r="AB364" i="16"/>
  <c r="AA364" i="16"/>
  <c r="Z364" i="16"/>
  <c r="Y364" i="16"/>
  <c r="X364" i="16"/>
  <c r="AF363" i="16"/>
  <c r="AE363" i="16"/>
  <c r="AD363" i="16"/>
  <c r="AC363" i="16"/>
  <c r="AB363" i="16"/>
  <c r="AA363" i="16"/>
  <c r="Z363" i="16"/>
  <c r="Y363" i="16"/>
  <c r="X363" i="16"/>
  <c r="AF362" i="16"/>
  <c r="AE362" i="16"/>
  <c r="AD362" i="16"/>
  <c r="AC362" i="16"/>
  <c r="AB362" i="16"/>
  <c r="AA362" i="16"/>
  <c r="Z362" i="16"/>
  <c r="Y362" i="16"/>
  <c r="X362" i="16"/>
  <c r="AF361" i="16"/>
  <c r="AE361" i="16"/>
  <c r="AD361" i="16"/>
  <c r="AC361" i="16"/>
  <c r="AB361" i="16"/>
  <c r="AA361" i="16"/>
  <c r="Z361" i="16"/>
  <c r="Y361" i="16"/>
  <c r="X361" i="16"/>
  <c r="AF360" i="16"/>
  <c r="AE360" i="16"/>
  <c r="AD360" i="16"/>
  <c r="AC360" i="16"/>
  <c r="AB360" i="16"/>
  <c r="AA360" i="16"/>
  <c r="Z360" i="16"/>
  <c r="Y360" i="16"/>
  <c r="X360" i="16"/>
  <c r="AF359" i="16"/>
  <c r="AE359" i="16"/>
  <c r="AD359" i="16"/>
  <c r="AC359" i="16"/>
  <c r="AB359" i="16"/>
  <c r="AA359" i="16"/>
  <c r="Z359" i="16"/>
  <c r="Y359" i="16"/>
  <c r="X359" i="16"/>
  <c r="AF358" i="16"/>
  <c r="AE358" i="16"/>
  <c r="AD358" i="16"/>
  <c r="AC358" i="16"/>
  <c r="AB358" i="16"/>
  <c r="AA358" i="16"/>
  <c r="Z358" i="16"/>
  <c r="Y358" i="16"/>
  <c r="X358" i="16"/>
  <c r="AF357" i="16"/>
  <c r="AE357" i="16"/>
  <c r="AD357" i="16"/>
  <c r="AC357" i="16"/>
  <c r="AB357" i="16"/>
  <c r="AA357" i="16"/>
  <c r="Z357" i="16"/>
  <c r="Y357" i="16"/>
  <c r="X357" i="16"/>
  <c r="AF356" i="16"/>
  <c r="AE356" i="16"/>
  <c r="AD356" i="16"/>
  <c r="AC356" i="16"/>
  <c r="AB356" i="16"/>
  <c r="AA356" i="16"/>
  <c r="Z356" i="16"/>
  <c r="Y356" i="16"/>
  <c r="X356" i="16"/>
  <c r="AF355" i="16"/>
  <c r="AE355" i="16"/>
  <c r="AD355" i="16"/>
  <c r="AC355" i="16"/>
  <c r="AB355" i="16"/>
  <c r="AA355" i="16"/>
  <c r="Z355" i="16"/>
  <c r="Y355" i="16"/>
  <c r="X355" i="16"/>
  <c r="AF354" i="16"/>
  <c r="AE354" i="16"/>
  <c r="AD354" i="16"/>
  <c r="AC354" i="16"/>
  <c r="AB354" i="16"/>
  <c r="AA354" i="16"/>
  <c r="Z354" i="16"/>
  <c r="Y354" i="16"/>
  <c r="X354" i="16"/>
  <c r="AF353" i="16"/>
  <c r="AE353" i="16"/>
  <c r="AD353" i="16"/>
  <c r="AC353" i="16"/>
  <c r="AB353" i="16"/>
  <c r="AA353" i="16"/>
  <c r="Z353" i="16"/>
  <c r="Y353" i="16"/>
  <c r="X353" i="16"/>
  <c r="AF352" i="16"/>
  <c r="AE352" i="16"/>
  <c r="AD352" i="16"/>
  <c r="AC352" i="16"/>
  <c r="AB352" i="16"/>
  <c r="AA352" i="16"/>
  <c r="Z352" i="16"/>
  <c r="Y352" i="16"/>
  <c r="X352" i="16"/>
  <c r="AF351" i="16"/>
  <c r="AE351" i="16"/>
  <c r="AD351" i="16"/>
  <c r="AC351" i="16"/>
  <c r="AB351" i="16"/>
  <c r="AA351" i="16"/>
  <c r="Z351" i="16"/>
  <c r="Y351" i="16"/>
  <c r="X351" i="16"/>
  <c r="AF350" i="16"/>
  <c r="AE350" i="16"/>
  <c r="AD350" i="16"/>
  <c r="AC350" i="16"/>
  <c r="AB350" i="16"/>
  <c r="AA350" i="16"/>
  <c r="Z350" i="16"/>
  <c r="Y350" i="16"/>
  <c r="X350" i="16"/>
  <c r="AF349" i="16"/>
  <c r="AE349" i="16"/>
  <c r="AD349" i="16"/>
  <c r="AC349" i="16"/>
  <c r="AB349" i="16"/>
  <c r="AA349" i="16"/>
  <c r="Z349" i="16"/>
  <c r="Y349" i="16"/>
  <c r="X349" i="16"/>
  <c r="AF348" i="16"/>
  <c r="AE348" i="16"/>
  <c r="AD348" i="16"/>
  <c r="AC348" i="16"/>
  <c r="AB348" i="16"/>
  <c r="AA348" i="16"/>
  <c r="Z348" i="16"/>
  <c r="Y348" i="16"/>
  <c r="X348" i="16"/>
  <c r="AF347" i="16"/>
  <c r="AE347" i="16"/>
  <c r="AD347" i="16"/>
  <c r="AC347" i="16"/>
  <c r="AB347" i="16"/>
  <c r="AA347" i="16"/>
  <c r="Z347" i="16"/>
  <c r="Y347" i="16"/>
  <c r="X347" i="16"/>
  <c r="AF346" i="16"/>
  <c r="AE346" i="16"/>
  <c r="AD346" i="16"/>
  <c r="AC346" i="16"/>
  <c r="AB346" i="16"/>
  <c r="AA346" i="16"/>
  <c r="Z346" i="16"/>
  <c r="Y346" i="16"/>
  <c r="X346" i="16"/>
  <c r="AF345" i="16"/>
  <c r="AE345" i="16"/>
  <c r="AD345" i="16"/>
  <c r="AC345" i="16"/>
  <c r="AB345" i="16"/>
  <c r="AA345" i="16"/>
  <c r="Z345" i="16"/>
  <c r="Y345" i="16"/>
  <c r="X345" i="16"/>
  <c r="AF344" i="16"/>
  <c r="AE344" i="16"/>
  <c r="AD344" i="16"/>
  <c r="AC344" i="16"/>
  <c r="AB344" i="16"/>
  <c r="AA344" i="16"/>
  <c r="Z344" i="16"/>
  <c r="Y344" i="16"/>
  <c r="X344" i="16"/>
  <c r="AF343" i="16"/>
  <c r="AE343" i="16"/>
  <c r="AD343" i="16"/>
  <c r="AC343" i="16"/>
  <c r="AB343" i="16"/>
  <c r="AA343" i="16"/>
  <c r="Z343" i="16"/>
  <c r="Y343" i="16"/>
  <c r="X343" i="16"/>
  <c r="AF342" i="16"/>
  <c r="AE342" i="16"/>
  <c r="AD342" i="16"/>
  <c r="AC342" i="16"/>
  <c r="AB342" i="16"/>
  <c r="AA342" i="16"/>
  <c r="Z342" i="16"/>
  <c r="Y342" i="16"/>
  <c r="X342" i="16"/>
  <c r="AF341" i="16"/>
  <c r="AE341" i="16"/>
  <c r="AD341" i="16"/>
  <c r="AC341" i="16"/>
  <c r="AB341" i="16"/>
  <c r="AA341" i="16"/>
  <c r="Z341" i="16"/>
  <c r="Y341" i="16"/>
  <c r="X341" i="16"/>
  <c r="AF340" i="16"/>
  <c r="AE340" i="16"/>
  <c r="AD340" i="16"/>
  <c r="AC340" i="16"/>
  <c r="AB340" i="16"/>
  <c r="AA340" i="16"/>
  <c r="Z340" i="16"/>
  <c r="Y340" i="16"/>
  <c r="X340" i="16"/>
  <c r="AF339" i="16"/>
  <c r="AE339" i="16"/>
  <c r="AD339" i="16"/>
  <c r="AC339" i="16"/>
  <c r="AB339" i="16"/>
  <c r="AA339" i="16"/>
  <c r="Z339" i="16"/>
  <c r="Y339" i="16"/>
  <c r="X339" i="16"/>
  <c r="AF338" i="16"/>
  <c r="AE338" i="16"/>
  <c r="AD338" i="16"/>
  <c r="AC338" i="16"/>
  <c r="AB338" i="16"/>
  <c r="AA338" i="16"/>
  <c r="Z338" i="16"/>
  <c r="Y338" i="16"/>
  <c r="X338" i="16"/>
  <c r="AF337" i="16"/>
  <c r="AE337" i="16"/>
  <c r="AD337" i="16"/>
  <c r="AC337" i="16"/>
  <c r="AB337" i="16"/>
  <c r="AA337" i="16"/>
  <c r="Z337" i="16"/>
  <c r="Y337" i="16"/>
  <c r="X337" i="16"/>
  <c r="AF336" i="16"/>
  <c r="AE336" i="16"/>
  <c r="AD336" i="16"/>
  <c r="AC336" i="16"/>
  <c r="AB336" i="16"/>
  <c r="AA336" i="16"/>
  <c r="Z336" i="16"/>
  <c r="Y336" i="16"/>
  <c r="X336" i="16"/>
  <c r="AF335" i="16"/>
  <c r="AE335" i="16"/>
  <c r="AD335" i="16"/>
  <c r="AC335" i="16"/>
  <c r="AB335" i="16"/>
  <c r="AA335" i="16"/>
  <c r="Z335" i="16"/>
  <c r="Y335" i="16"/>
  <c r="X335" i="16"/>
  <c r="AF334" i="16"/>
  <c r="AE334" i="16"/>
  <c r="AD334" i="16"/>
  <c r="AC334" i="16"/>
  <c r="AB334" i="16"/>
  <c r="AA334" i="16"/>
  <c r="Z334" i="16"/>
  <c r="Y334" i="16"/>
  <c r="X334" i="16"/>
  <c r="AF333" i="16"/>
  <c r="AE333" i="16"/>
  <c r="AD333" i="16"/>
  <c r="AC333" i="16"/>
  <c r="AB333" i="16"/>
  <c r="AA333" i="16"/>
  <c r="Z333" i="16"/>
  <c r="Y333" i="16"/>
  <c r="X333" i="16"/>
  <c r="AF332" i="16"/>
  <c r="AE332" i="16"/>
  <c r="AD332" i="16"/>
  <c r="AC332" i="16"/>
  <c r="AB332" i="16"/>
  <c r="AA332" i="16"/>
  <c r="Z332" i="16"/>
  <c r="Y332" i="16"/>
  <c r="X332" i="16"/>
  <c r="AF331" i="16"/>
  <c r="AE331" i="16"/>
  <c r="AD331" i="16"/>
  <c r="AC331" i="16"/>
  <c r="AB331" i="16"/>
  <c r="AA331" i="16"/>
  <c r="Z331" i="16"/>
  <c r="Y331" i="16"/>
  <c r="X331" i="16"/>
  <c r="AF330" i="16"/>
  <c r="AE330" i="16"/>
  <c r="AD330" i="16"/>
  <c r="AC330" i="16"/>
  <c r="AB330" i="16"/>
  <c r="AA330" i="16"/>
  <c r="Z330" i="16"/>
  <c r="Y330" i="16"/>
  <c r="X330" i="16"/>
  <c r="AF329" i="16"/>
  <c r="AE329" i="16"/>
  <c r="AD329" i="16"/>
  <c r="AC329" i="16"/>
  <c r="AB329" i="16"/>
  <c r="AA329" i="16"/>
  <c r="Z329" i="16"/>
  <c r="Y329" i="16"/>
  <c r="X329" i="16"/>
  <c r="AF328" i="16"/>
  <c r="AE328" i="16"/>
  <c r="AD328" i="16"/>
  <c r="AC328" i="16"/>
  <c r="AB328" i="16"/>
  <c r="AA328" i="16"/>
  <c r="Z328" i="16"/>
  <c r="Y328" i="16"/>
  <c r="X328" i="16"/>
  <c r="AF327" i="16"/>
  <c r="AE327" i="16"/>
  <c r="AD327" i="16"/>
  <c r="AC327" i="16"/>
  <c r="AB327" i="16"/>
  <c r="AA327" i="16"/>
  <c r="Z327" i="16"/>
  <c r="Y327" i="16"/>
  <c r="X327" i="16"/>
  <c r="AF326" i="16"/>
  <c r="AE326" i="16"/>
  <c r="AD326" i="16"/>
  <c r="AC326" i="16"/>
  <c r="AB326" i="16"/>
  <c r="AA326" i="16"/>
  <c r="Z326" i="16"/>
  <c r="Y326" i="16"/>
  <c r="X326" i="16"/>
  <c r="AF325" i="16"/>
  <c r="AE325" i="16"/>
  <c r="AD325" i="16"/>
  <c r="AC325" i="16"/>
  <c r="AB325" i="16"/>
  <c r="AA325" i="16"/>
  <c r="Z325" i="16"/>
  <c r="Y325" i="16"/>
  <c r="X325" i="16"/>
  <c r="AF324" i="16"/>
  <c r="AE324" i="16"/>
  <c r="AD324" i="16"/>
  <c r="AC324" i="16"/>
  <c r="AB324" i="16"/>
  <c r="AA324" i="16"/>
  <c r="Z324" i="16"/>
  <c r="Y324" i="16"/>
  <c r="X324" i="16"/>
  <c r="AF323" i="16"/>
  <c r="AE323" i="16"/>
  <c r="AD323" i="16"/>
  <c r="AC323" i="16"/>
  <c r="AB323" i="16"/>
  <c r="AA323" i="16"/>
  <c r="Z323" i="16"/>
  <c r="Y323" i="16"/>
  <c r="X323" i="16"/>
  <c r="AF322" i="16"/>
  <c r="AE322" i="16"/>
  <c r="AD322" i="16"/>
  <c r="AC322" i="16"/>
  <c r="AB322" i="16"/>
  <c r="AA322" i="16"/>
  <c r="Z322" i="16"/>
  <c r="Y322" i="16"/>
  <c r="X322" i="16"/>
  <c r="AF321" i="16"/>
  <c r="AE321" i="16"/>
  <c r="AD321" i="16"/>
  <c r="AC321" i="16"/>
  <c r="AB321" i="16"/>
  <c r="AA321" i="16"/>
  <c r="Z321" i="16"/>
  <c r="Y321" i="16"/>
  <c r="X321" i="16"/>
  <c r="AF320" i="16"/>
  <c r="AE320" i="16"/>
  <c r="AD320" i="16"/>
  <c r="AC320" i="16"/>
  <c r="AB320" i="16"/>
  <c r="AA320" i="16"/>
  <c r="Z320" i="16"/>
  <c r="Y320" i="16"/>
  <c r="X320" i="16"/>
  <c r="AF319" i="16"/>
  <c r="AE319" i="16"/>
  <c r="AD319" i="16"/>
  <c r="AC319" i="16"/>
  <c r="AB319" i="16"/>
  <c r="AA319" i="16"/>
  <c r="Z319" i="16"/>
  <c r="Y319" i="16"/>
  <c r="X319" i="16"/>
  <c r="AF318" i="16"/>
  <c r="AE318" i="16"/>
  <c r="AD318" i="16"/>
  <c r="AC318" i="16"/>
  <c r="AB318" i="16"/>
  <c r="AA318" i="16"/>
  <c r="Z318" i="16"/>
  <c r="Y318" i="16"/>
  <c r="X318" i="16"/>
  <c r="AF317" i="16"/>
  <c r="AE317" i="16"/>
  <c r="AD317" i="16"/>
  <c r="AC317" i="16"/>
  <c r="AB317" i="16"/>
  <c r="AA317" i="16"/>
  <c r="Z317" i="16"/>
  <c r="Y317" i="16"/>
  <c r="X317" i="16"/>
  <c r="AF316" i="16"/>
  <c r="AE316" i="16"/>
  <c r="AD316" i="16"/>
  <c r="AC316" i="16"/>
  <c r="AB316" i="16"/>
  <c r="AA316" i="16"/>
  <c r="Z316" i="16"/>
  <c r="Y316" i="16"/>
  <c r="X316" i="16"/>
  <c r="AF315" i="16"/>
  <c r="AE315" i="16"/>
  <c r="AD315" i="16"/>
  <c r="AC315" i="16"/>
  <c r="AB315" i="16"/>
  <c r="AA315" i="16"/>
  <c r="Z315" i="16"/>
  <c r="Y315" i="16"/>
  <c r="X315" i="16"/>
  <c r="AF314" i="16"/>
  <c r="AE314" i="16"/>
  <c r="AD314" i="16"/>
  <c r="AC314" i="16"/>
  <c r="AB314" i="16"/>
  <c r="AA314" i="16"/>
  <c r="Z314" i="16"/>
  <c r="Y314" i="16"/>
  <c r="X314" i="16"/>
  <c r="AF313" i="16"/>
  <c r="AE313" i="16"/>
  <c r="AD313" i="16"/>
  <c r="AC313" i="16"/>
  <c r="AB313" i="16"/>
  <c r="AA313" i="16"/>
  <c r="Z313" i="16"/>
  <c r="Y313" i="16"/>
  <c r="X313" i="16"/>
  <c r="AF312" i="16"/>
  <c r="AE312" i="16"/>
  <c r="AD312" i="16"/>
  <c r="AC312" i="16"/>
  <c r="AB312" i="16"/>
  <c r="AA312" i="16"/>
  <c r="Z312" i="16"/>
  <c r="Y312" i="16"/>
  <c r="X312" i="16"/>
  <c r="AF311" i="16"/>
  <c r="AE311" i="16"/>
  <c r="AD311" i="16"/>
  <c r="AC311" i="16"/>
  <c r="AB311" i="16"/>
  <c r="AA311" i="16"/>
  <c r="Z311" i="16"/>
  <c r="Y311" i="16"/>
  <c r="X311" i="16"/>
  <c r="AF310" i="16"/>
  <c r="AE310" i="16"/>
  <c r="AD310" i="16"/>
  <c r="AC310" i="16"/>
  <c r="AB310" i="16"/>
  <c r="AA310" i="16"/>
  <c r="Z310" i="16"/>
  <c r="Y310" i="16"/>
  <c r="X310" i="16"/>
  <c r="AF309" i="16"/>
  <c r="AE309" i="16"/>
  <c r="AD309" i="16"/>
  <c r="AC309" i="16"/>
  <c r="AB309" i="16"/>
  <c r="AA309" i="16"/>
  <c r="Z309" i="16"/>
  <c r="Y309" i="16"/>
  <c r="X309" i="16"/>
  <c r="AF308" i="16"/>
  <c r="AE308" i="16"/>
  <c r="AD308" i="16"/>
  <c r="AC308" i="16"/>
  <c r="AB308" i="16"/>
  <c r="AA308" i="16"/>
  <c r="Z308" i="16"/>
  <c r="Y308" i="16"/>
  <c r="X308" i="16"/>
  <c r="AF307" i="16"/>
  <c r="AE307" i="16"/>
  <c r="AD307" i="16"/>
  <c r="AC307" i="16"/>
  <c r="AB307" i="16"/>
  <c r="AA307" i="16"/>
  <c r="Z307" i="16"/>
  <c r="Y307" i="16"/>
  <c r="X307" i="16"/>
  <c r="AF306" i="16"/>
  <c r="AE306" i="16"/>
  <c r="AD306" i="16"/>
  <c r="AC306" i="16"/>
  <c r="AB306" i="16"/>
  <c r="AA306" i="16"/>
  <c r="Z306" i="16"/>
  <c r="Y306" i="16"/>
  <c r="X306" i="16"/>
  <c r="AF305" i="16"/>
  <c r="AE305" i="16"/>
  <c r="AD305" i="16"/>
  <c r="AC305" i="16"/>
  <c r="AB305" i="16"/>
  <c r="AA305" i="16"/>
  <c r="Z305" i="16"/>
  <c r="Y305" i="16"/>
  <c r="X305" i="16"/>
  <c r="AF304" i="16"/>
  <c r="AE304" i="16"/>
  <c r="AD304" i="16"/>
  <c r="AC304" i="16"/>
  <c r="AB304" i="16"/>
  <c r="AA304" i="16"/>
  <c r="Z304" i="16"/>
  <c r="Y304" i="16"/>
  <c r="X304" i="16"/>
  <c r="AF303" i="16"/>
  <c r="AE303" i="16"/>
  <c r="AD303" i="16"/>
  <c r="AC303" i="16"/>
  <c r="AB303" i="16"/>
  <c r="AA303" i="16"/>
  <c r="Z303" i="16"/>
  <c r="Y303" i="16"/>
  <c r="X303" i="16"/>
  <c r="AF302" i="16"/>
  <c r="AE302" i="16"/>
  <c r="AD302" i="16"/>
  <c r="AC302" i="16"/>
  <c r="AB302" i="16"/>
  <c r="AA302" i="16"/>
  <c r="Z302" i="16"/>
  <c r="Y302" i="16"/>
  <c r="X302" i="16"/>
  <c r="AF301" i="16"/>
  <c r="AE301" i="16"/>
  <c r="AD301" i="16"/>
  <c r="AC301" i="16"/>
  <c r="AB301" i="16"/>
  <c r="AA301" i="16"/>
  <c r="Z301" i="16"/>
  <c r="Y301" i="16"/>
  <c r="X301" i="16"/>
  <c r="AF300" i="16"/>
  <c r="AE300" i="16"/>
  <c r="AD300" i="16"/>
  <c r="AC300" i="16"/>
  <c r="AB300" i="16"/>
  <c r="AA300" i="16"/>
  <c r="Z300" i="16"/>
  <c r="Y300" i="16"/>
  <c r="X300" i="16"/>
  <c r="AF299" i="16"/>
  <c r="AE299" i="16"/>
  <c r="AD299" i="16"/>
  <c r="AC299" i="16"/>
  <c r="AB299" i="16"/>
  <c r="AA299" i="16"/>
  <c r="Z299" i="16"/>
  <c r="Y299" i="16"/>
  <c r="X299" i="16"/>
  <c r="AF298" i="16"/>
  <c r="AE298" i="16"/>
  <c r="AD298" i="16"/>
  <c r="AC298" i="16"/>
  <c r="AB298" i="16"/>
  <c r="AA298" i="16"/>
  <c r="Z298" i="16"/>
  <c r="Y298" i="16"/>
  <c r="X298" i="16"/>
  <c r="AF297" i="16"/>
  <c r="AE297" i="16"/>
  <c r="AD297" i="16"/>
  <c r="AC297" i="16"/>
  <c r="AB297" i="16"/>
  <c r="AA297" i="16"/>
  <c r="Z297" i="16"/>
  <c r="Y297" i="16"/>
  <c r="X297" i="16"/>
  <c r="AF296" i="16"/>
  <c r="AE296" i="16"/>
  <c r="AD296" i="16"/>
  <c r="AC296" i="16"/>
  <c r="AB296" i="16"/>
  <c r="AA296" i="16"/>
  <c r="Z296" i="16"/>
  <c r="Y296" i="16"/>
  <c r="X296" i="16"/>
  <c r="AF295" i="16"/>
  <c r="AE295" i="16"/>
  <c r="AD295" i="16"/>
  <c r="AC295" i="16"/>
  <c r="AB295" i="16"/>
  <c r="AA295" i="16"/>
  <c r="Z295" i="16"/>
  <c r="Y295" i="16"/>
  <c r="X295" i="16"/>
  <c r="AF294" i="16"/>
  <c r="AE294" i="16"/>
  <c r="AD294" i="16"/>
  <c r="AC294" i="16"/>
  <c r="AB294" i="16"/>
  <c r="AA294" i="16"/>
  <c r="Z294" i="16"/>
  <c r="Y294" i="16"/>
  <c r="X294" i="16"/>
  <c r="AF293" i="16"/>
  <c r="AE293" i="16"/>
  <c r="AD293" i="16"/>
  <c r="AC293" i="16"/>
  <c r="AB293" i="16"/>
  <c r="AA293" i="16"/>
  <c r="Z293" i="16"/>
  <c r="Y293" i="16"/>
  <c r="X293" i="16"/>
  <c r="AF292" i="16"/>
  <c r="AE292" i="16"/>
  <c r="AD292" i="16"/>
  <c r="AC292" i="16"/>
  <c r="AB292" i="16"/>
  <c r="AA292" i="16"/>
  <c r="Z292" i="16"/>
  <c r="Y292" i="16"/>
  <c r="X292" i="16"/>
  <c r="AF291" i="16"/>
  <c r="AE291" i="16"/>
  <c r="AD291" i="16"/>
  <c r="AC291" i="16"/>
  <c r="AB291" i="16"/>
  <c r="AA291" i="16"/>
  <c r="Z291" i="16"/>
  <c r="Y291" i="16"/>
  <c r="X291" i="16"/>
  <c r="AF290" i="16"/>
  <c r="AE290" i="16"/>
  <c r="AD290" i="16"/>
  <c r="AC290" i="16"/>
  <c r="AB290" i="16"/>
  <c r="AA290" i="16"/>
  <c r="Z290" i="16"/>
  <c r="Y290" i="16"/>
  <c r="X290" i="16"/>
  <c r="AF289" i="16"/>
  <c r="AE289" i="16"/>
  <c r="AD289" i="16"/>
  <c r="AC289" i="16"/>
  <c r="AB289" i="16"/>
  <c r="AA289" i="16"/>
  <c r="Z289" i="16"/>
  <c r="Y289" i="16"/>
  <c r="X289" i="16"/>
  <c r="AF288" i="16"/>
  <c r="AE288" i="16"/>
  <c r="AD288" i="16"/>
  <c r="AC288" i="16"/>
  <c r="AB288" i="16"/>
  <c r="AA288" i="16"/>
  <c r="Z288" i="16"/>
  <c r="Y288" i="16"/>
  <c r="X288" i="16"/>
  <c r="AF287" i="16"/>
  <c r="AE287" i="16"/>
  <c r="AD287" i="16"/>
  <c r="AC287" i="16"/>
  <c r="AB287" i="16"/>
  <c r="AA287" i="16"/>
  <c r="Z287" i="16"/>
  <c r="Y287" i="16"/>
  <c r="X287" i="16"/>
  <c r="AF286" i="16"/>
  <c r="AE286" i="16"/>
  <c r="AD286" i="16"/>
  <c r="AC286" i="16"/>
  <c r="AB286" i="16"/>
  <c r="AA286" i="16"/>
  <c r="Z286" i="16"/>
  <c r="Y286" i="16"/>
  <c r="X286" i="16"/>
  <c r="AF285" i="16"/>
  <c r="AE285" i="16"/>
  <c r="AD285" i="16"/>
  <c r="AC285" i="16"/>
  <c r="AB285" i="16"/>
  <c r="AA285" i="16"/>
  <c r="Z285" i="16"/>
  <c r="Y285" i="16"/>
  <c r="X285" i="16"/>
  <c r="AF284" i="16"/>
  <c r="AE284" i="16"/>
  <c r="AD284" i="16"/>
  <c r="AC284" i="16"/>
  <c r="AB284" i="16"/>
  <c r="AA284" i="16"/>
  <c r="Z284" i="16"/>
  <c r="Y284" i="16"/>
  <c r="X284" i="16"/>
  <c r="AF283" i="16"/>
  <c r="AE283" i="16"/>
  <c r="AD283" i="16"/>
  <c r="AC283" i="16"/>
  <c r="AB283" i="16"/>
  <c r="AA283" i="16"/>
  <c r="Z283" i="16"/>
  <c r="Y283" i="16"/>
  <c r="X283" i="16"/>
  <c r="AF282" i="16"/>
  <c r="AE282" i="16"/>
  <c r="AD282" i="16"/>
  <c r="AC282" i="16"/>
  <c r="AB282" i="16"/>
  <c r="AA282" i="16"/>
  <c r="Z282" i="16"/>
  <c r="Y282" i="16"/>
  <c r="X282" i="16"/>
  <c r="AF281" i="16"/>
  <c r="AE281" i="16"/>
  <c r="AD281" i="16"/>
  <c r="AC281" i="16"/>
  <c r="AB281" i="16"/>
  <c r="AA281" i="16"/>
  <c r="Z281" i="16"/>
  <c r="Y281" i="16"/>
  <c r="X281" i="16"/>
  <c r="AF280" i="16"/>
  <c r="AE280" i="16"/>
  <c r="AD280" i="16"/>
  <c r="AC280" i="16"/>
  <c r="AB280" i="16"/>
  <c r="AA280" i="16"/>
  <c r="Z280" i="16"/>
  <c r="Y280" i="16"/>
  <c r="X280" i="16"/>
  <c r="AF279" i="16"/>
  <c r="AE279" i="16"/>
  <c r="AD279" i="16"/>
  <c r="AC279" i="16"/>
  <c r="AB279" i="16"/>
  <c r="AA279" i="16"/>
  <c r="Z279" i="16"/>
  <c r="Y279" i="16"/>
  <c r="X279" i="16"/>
  <c r="AF278" i="16"/>
  <c r="AE278" i="16"/>
  <c r="AD278" i="16"/>
  <c r="AC278" i="16"/>
  <c r="AB278" i="16"/>
  <c r="AA278" i="16"/>
  <c r="Z278" i="16"/>
  <c r="Y278" i="16"/>
  <c r="X278" i="16"/>
  <c r="AF277" i="16"/>
  <c r="AE277" i="16"/>
  <c r="AD277" i="16"/>
  <c r="AC277" i="16"/>
  <c r="AB277" i="16"/>
  <c r="AA277" i="16"/>
  <c r="Z277" i="16"/>
  <c r="Y277" i="16"/>
  <c r="X277" i="16"/>
  <c r="AF276" i="16"/>
  <c r="AE276" i="16"/>
  <c r="AD276" i="16"/>
  <c r="AC276" i="16"/>
  <c r="AB276" i="16"/>
  <c r="AA276" i="16"/>
  <c r="Z276" i="16"/>
  <c r="Y276" i="16"/>
  <c r="X276" i="16"/>
  <c r="AF275" i="16"/>
  <c r="AE275" i="16"/>
  <c r="AD275" i="16"/>
  <c r="AC275" i="16"/>
  <c r="AB275" i="16"/>
  <c r="AA275" i="16"/>
  <c r="Z275" i="16"/>
  <c r="Y275" i="16"/>
  <c r="X275" i="16"/>
  <c r="AF274" i="16"/>
  <c r="AE274" i="16"/>
  <c r="AD274" i="16"/>
  <c r="AC274" i="16"/>
  <c r="AB274" i="16"/>
  <c r="AA274" i="16"/>
  <c r="Z274" i="16"/>
  <c r="Y274" i="16"/>
  <c r="X274" i="16"/>
  <c r="AF273" i="16"/>
  <c r="AE273" i="16"/>
  <c r="AD273" i="16"/>
  <c r="AC273" i="16"/>
  <c r="AB273" i="16"/>
  <c r="AA273" i="16"/>
  <c r="Z273" i="16"/>
  <c r="Y273" i="16"/>
  <c r="X273" i="16"/>
  <c r="AF272" i="16"/>
  <c r="AE272" i="16"/>
  <c r="AD272" i="16"/>
  <c r="AC272" i="16"/>
  <c r="AB272" i="16"/>
  <c r="AA272" i="16"/>
  <c r="Z272" i="16"/>
  <c r="Y272" i="16"/>
  <c r="X272" i="16"/>
  <c r="AF271" i="16"/>
  <c r="AE271" i="16"/>
  <c r="AD271" i="16"/>
  <c r="AC271" i="16"/>
  <c r="AB271" i="16"/>
  <c r="AA271" i="16"/>
  <c r="Z271" i="16"/>
  <c r="Y271" i="16"/>
  <c r="X271" i="16"/>
  <c r="AF270" i="16"/>
  <c r="AE270" i="16"/>
  <c r="AD270" i="16"/>
  <c r="AC270" i="16"/>
  <c r="AB270" i="16"/>
  <c r="AA270" i="16"/>
  <c r="Z270" i="16"/>
  <c r="Y270" i="16"/>
  <c r="X270" i="16"/>
  <c r="AF269" i="16"/>
  <c r="AE269" i="16"/>
  <c r="AD269" i="16"/>
  <c r="AC269" i="16"/>
  <c r="AB269" i="16"/>
  <c r="AA269" i="16"/>
  <c r="Z269" i="16"/>
  <c r="Y269" i="16"/>
  <c r="X269" i="16"/>
  <c r="AF268" i="16"/>
  <c r="AE268" i="16"/>
  <c r="AD268" i="16"/>
  <c r="AC268" i="16"/>
  <c r="AB268" i="16"/>
  <c r="AA268" i="16"/>
  <c r="Z268" i="16"/>
  <c r="Y268" i="16"/>
  <c r="X268" i="16"/>
  <c r="AF267" i="16"/>
  <c r="AE267" i="16"/>
  <c r="AD267" i="16"/>
  <c r="AC267" i="16"/>
  <c r="AB267" i="16"/>
  <c r="AA267" i="16"/>
  <c r="Z267" i="16"/>
  <c r="Y267" i="16"/>
  <c r="X267" i="16"/>
  <c r="AF266" i="16"/>
  <c r="AE266" i="16"/>
  <c r="AD266" i="16"/>
  <c r="AC266" i="16"/>
  <c r="AB266" i="16"/>
  <c r="AA266" i="16"/>
  <c r="Z266" i="16"/>
  <c r="Y266" i="16"/>
  <c r="X266" i="16"/>
  <c r="AF265" i="16"/>
  <c r="AE265" i="16"/>
  <c r="AD265" i="16"/>
  <c r="AC265" i="16"/>
  <c r="AB265" i="16"/>
  <c r="AA265" i="16"/>
  <c r="Z265" i="16"/>
  <c r="Y265" i="16"/>
  <c r="X265" i="16"/>
  <c r="AF264" i="16"/>
  <c r="AE264" i="16"/>
  <c r="AD264" i="16"/>
  <c r="AC264" i="16"/>
  <c r="AB264" i="16"/>
  <c r="AA264" i="16"/>
  <c r="Z264" i="16"/>
  <c r="Y264" i="16"/>
  <c r="X264" i="16"/>
  <c r="AF263" i="16"/>
  <c r="AE263" i="16"/>
  <c r="AD263" i="16"/>
  <c r="AC263" i="16"/>
  <c r="AB263" i="16"/>
  <c r="AA263" i="16"/>
  <c r="Z263" i="16"/>
  <c r="Y263" i="16"/>
  <c r="X263" i="16"/>
  <c r="AF262" i="16"/>
  <c r="AE262" i="16"/>
  <c r="AD262" i="16"/>
  <c r="AC262" i="16"/>
  <c r="AB262" i="16"/>
  <c r="AA262" i="16"/>
  <c r="Z262" i="16"/>
  <c r="Y262" i="16"/>
  <c r="X262" i="16"/>
  <c r="AF261" i="16"/>
  <c r="AE261" i="16"/>
  <c r="AD261" i="16"/>
  <c r="AC261" i="16"/>
  <c r="AB261" i="16"/>
  <c r="AA261" i="16"/>
  <c r="Z261" i="16"/>
  <c r="Y261" i="16"/>
  <c r="X261" i="16"/>
  <c r="AF260" i="16"/>
  <c r="AE260" i="16"/>
  <c r="AD260" i="16"/>
  <c r="AC260" i="16"/>
  <c r="AB260" i="16"/>
  <c r="AA260" i="16"/>
  <c r="Z260" i="16"/>
  <c r="Y260" i="16"/>
  <c r="X260" i="16"/>
  <c r="AF259" i="16"/>
  <c r="AE259" i="16"/>
  <c r="AD259" i="16"/>
  <c r="AC259" i="16"/>
  <c r="AB259" i="16"/>
  <c r="AA259" i="16"/>
  <c r="Z259" i="16"/>
  <c r="Y259" i="16"/>
  <c r="X259" i="16"/>
  <c r="AF258" i="16"/>
  <c r="AE258" i="16"/>
  <c r="AD258" i="16"/>
  <c r="AC258" i="16"/>
  <c r="AB258" i="16"/>
  <c r="AA258" i="16"/>
  <c r="Z258" i="16"/>
  <c r="Y258" i="16"/>
  <c r="X258" i="16"/>
  <c r="AF257" i="16"/>
  <c r="AE257" i="16"/>
  <c r="AD257" i="16"/>
  <c r="AC257" i="16"/>
  <c r="AB257" i="16"/>
  <c r="AA257" i="16"/>
  <c r="Z257" i="16"/>
  <c r="Y257" i="16"/>
  <c r="X257" i="16"/>
  <c r="AF256" i="16"/>
  <c r="AE256" i="16"/>
  <c r="AD256" i="16"/>
  <c r="AC256" i="16"/>
  <c r="AB256" i="16"/>
  <c r="AA256" i="16"/>
  <c r="Z256" i="16"/>
  <c r="Y256" i="16"/>
  <c r="X256" i="16"/>
  <c r="AF255" i="16"/>
  <c r="AE255" i="16"/>
  <c r="AD255" i="16"/>
  <c r="AC255" i="16"/>
  <c r="AB255" i="16"/>
  <c r="AA255" i="16"/>
  <c r="Z255" i="16"/>
  <c r="Y255" i="16"/>
  <c r="X255" i="16"/>
  <c r="AF254" i="16"/>
  <c r="AE254" i="16"/>
  <c r="AD254" i="16"/>
  <c r="AC254" i="16"/>
  <c r="AB254" i="16"/>
  <c r="AA254" i="16"/>
  <c r="Z254" i="16"/>
  <c r="Y254" i="16"/>
  <c r="X254" i="16"/>
  <c r="AF253" i="16"/>
  <c r="AE253" i="16"/>
  <c r="AD253" i="16"/>
  <c r="AC253" i="16"/>
  <c r="AB253" i="16"/>
  <c r="AA253" i="16"/>
  <c r="Z253" i="16"/>
  <c r="Y253" i="16"/>
  <c r="X253" i="16"/>
  <c r="AF252" i="16"/>
  <c r="AE252" i="16"/>
  <c r="AD252" i="16"/>
  <c r="AC252" i="16"/>
  <c r="AB252" i="16"/>
  <c r="AA252" i="16"/>
  <c r="Z252" i="16"/>
  <c r="Y252" i="16"/>
  <c r="X252" i="16"/>
  <c r="AF251" i="16"/>
  <c r="AE251" i="16"/>
  <c r="AD251" i="16"/>
  <c r="AC251" i="16"/>
  <c r="AB251" i="16"/>
  <c r="AA251" i="16"/>
  <c r="Z251" i="16"/>
  <c r="Y251" i="16"/>
  <c r="X251" i="16"/>
  <c r="AF250" i="16"/>
  <c r="AE250" i="16"/>
  <c r="AD250" i="16"/>
  <c r="AC250" i="16"/>
  <c r="AB250" i="16"/>
  <c r="AA250" i="16"/>
  <c r="Z250" i="16"/>
  <c r="Y250" i="16"/>
  <c r="X250" i="16"/>
  <c r="AF249" i="16"/>
  <c r="AE249" i="16"/>
  <c r="AD249" i="16"/>
  <c r="AC249" i="16"/>
  <c r="AB249" i="16"/>
  <c r="AA249" i="16"/>
  <c r="Z249" i="16"/>
  <c r="Y249" i="16"/>
  <c r="X249" i="16"/>
  <c r="AF248" i="16"/>
  <c r="AE248" i="16"/>
  <c r="AD248" i="16"/>
  <c r="AC248" i="16"/>
  <c r="AB248" i="16"/>
  <c r="AA248" i="16"/>
  <c r="Z248" i="16"/>
  <c r="Y248" i="16"/>
  <c r="X248" i="16"/>
  <c r="AF247" i="16"/>
  <c r="AE247" i="16"/>
  <c r="AD247" i="16"/>
  <c r="AC247" i="16"/>
  <c r="AB247" i="16"/>
  <c r="AA247" i="16"/>
  <c r="Z247" i="16"/>
  <c r="Y247" i="16"/>
  <c r="X247" i="16"/>
  <c r="AF246" i="16"/>
  <c r="AE246" i="16"/>
  <c r="AD246" i="16"/>
  <c r="AC246" i="16"/>
  <c r="AB246" i="16"/>
  <c r="AA246" i="16"/>
  <c r="Z246" i="16"/>
  <c r="Y246" i="16"/>
  <c r="X246" i="16"/>
  <c r="AF245" i="16"/>
  <c r="AE245" i="16"/>
  <c r="AD245" i="16"/>
  <c r="AC245" i="16"/>
  <c r="AB245" i="16"/>
  <c r="AA245" i="16"/>
  <c r="Z245" i="16"/>
  <c r="Y245" i="16"/>
  <c r="X245" i="16"/>
  <c r="AF244" i="16"/>
  <c r="AE244" i="16"/>
  <c r="AD244" i="16"/>
  <c r="AC244" i="16"/>
  <c r="AB244" i="16"/>
  <c r="AA244" i="16"/>
  <c r="Z244" i="16"/>
  <c r="Y244" i="16"/>
  <c r="X244" i="16"/>
  <c r="AF243" i="16"/>
  <c r="AE243" i="16"/>
  <c r="AD243" i="16"/>
  <c r="AC243" i="16"/>
  <c r="AB243" i="16"/>
  <c r="AA243" i="16"/>
  <c r="Z243" i="16"/>
  <c r="Y243" i="16"/>
  <c r="X243" i="16"/>
  <c r="AF242" i="16"/>
  <c r="AE242" i="16"/>
  <c r="AD242" i="16"/>
  <c r="AC242" i="16"/>
  <c r="AB242" i="16"/>
  <c r="AA242" i="16"/>
  <c r="Z242" i="16"/>
  <c r="Y242" i="16"/>
  <c r="X242" i="16"/>
  <c r="AF241" i="16"/>
  <c r="AE241" i="16"/>
  <c r="AD241" i="16"/>
  <c r="AC241" i="16"/>
  <c r="AB241" i="16"/>
  <c r="AA241" i="16"/>
  <c r="Z241" i="16"/>
  <c r="Y241" i="16"/>
  <c r="X241" i="16"/>
  <c r="AF240" i="16"/>
  <c r="AE240" i="16"/>
  <c r="AD240" i="16"/>
  <c r="AC240" i="16"/>
  <c r="AB240" i="16"/>
  <c r="AA240" i="16"/>
  <c r="Z240" i="16"/>
  <c r="Y240" i="16"/>
  <c r="X240" i="16"/>
  <c r="AF239" i="16"/>
  <c r="AE239" i="16"/>
  <c r="AD239" i="16"/>
  <c r="AC239" i="16"/>
  <c r="AB239" i="16"/>
  <c r="AA239" i="16"/>
  <c r="Z239" i="16"/>
  <c r="Y239" i="16"/>
  <c r="X239" i="16"/>
  <c r="AF238" i="16"/>
  <c r="AE238" i="16"/>
  <c r="AD238" i="16"/>
  <c r="AC238" i="16"/>
  <c r="AB238" i="16"/>
  <c r="AA238" i="16"/>
  <c r="Z238" i="16"/>
  <c r="Y238" i="16"/>
  <c r="X238" i="16"/>
  <c r="AF237" i="16"/>
  <c r="AE237" i="16"/>
  <c r="AD237" i="16"/>
  <c r="AC237" i="16"/>
  <c r="AB237" i="16"/>
  <c r="AA237" i="16"/>
  <c r="Z237" i="16"/>
  <c r="Y237" i="16"/>
  <c r="X237" i="16"/>
  <c r="AF236" i="16"/>
  <c r="AE236" i="16"/>
  <c r="AD236" i="16"/>
  <c r="AC236" i="16"/>
  <c r="AB236" i="16"/>
  <c r="AA236" i="16"/>
  <c r="Z236" i="16"/>
  <c r="Y236" i="16"/>
  <c r="X236" i="16"/>
  <c r="AF235" i="16"/>
  <c r="AE235" i="16"/>
  <c r="AD235" i="16"/>
  <c r="AC235" i="16"/>
  <c r="AB235" i="16"/>
  <c r="AA235" i="16"/>
  <c r="Z235" i="16"/>
  <c r="Y235" i="16"/>
  <c r="X235" i="16"/>
  <c r="AF234" i="16"/>
  <c r="AE234" i="16"/>
  <c r="AD234" i="16"/>
  <c r="AC234" i="16"/>
  <c r="AB234" i="16"/>
  <c r="AA234" i="16"/>
  <c r="Z234" i="16"/>
  <c r="Y234" i="16"/>
  <c r="X234" i="16"/>
  <c r="AF233" i="16"/>
  <c r="AE233" i="16"/>
  <c r="AD233" i="16"/>
  <c r="AC233" i="16"/>
  <c r="AB233" i="16"/>
  <c r="AA233" i="16"/>
  <c r="Z233" i="16"/>
  <c r="Y233" i="16"/>
  <c r="X233" i="16"/>
  <c r="AF232" i="16"/>
  <c r="AE232" i="16"/>
  <c r="AD232" i="16"/>
  <c r="AC232" i="16"/>
  <c r="AB232" i="16"/>
  <c r="AA232" i="16"/>
  <c r="Z232" i="16"/>
  <c r="Y232" i="16"/>
  <c r="X232" i="16"/>
  <c r="AF231" i="16"/>
  <c r="AE231" i="16"/>
  <c r="AD231" i="16"/>
  <c r="AC231" i="16"/>
  <c r="AB231" i="16"/>
  <c r="AA231" i="16"/>
  <c r="Z231" i="16"/>
  <c r="Y231" i="16"/>
  <c r="X231" i="16"/>
  <c r="AF230" i="16"/>
  <c r="AE230" i="16"/>
  <c r="AD230" i="16"/>
  <c r="AC230" i="16"/>
  <c r="AB230" i="16"/>
  <c r="AA230" i="16"/>
  <c r="Z230" i="16"/>
  <c r="Y230" i="16"/>
  <c r="X230" i="16"/>
  <c r="AF229" i="16"/>
  <c r="AE229" i="16"/>
  <c r="AD229" i="16"/>
  <c r="AC229" i="16"/>
  <c r="AB229" i="16"/>
  <c r="AA229" i="16"/>
  <c r="Z229" i="16"/>
  <c r="Y229" i="16"/>
  <c r="X229" i="16"/>
  <c r="AF228" i="16"/>
  <c r="AE228" i="16"/>
  <c r="AD228" i="16"/>
  <c r="AC228" i="16"/>
  <c r="AB228" i="16"/>
  <c r="AA228" i="16"/>
  <c r="Z228" i="16"/>
  <c r="Y228" i="16"/>
  <c r="X228" i="16"/>
  <c r="AF227" i="16"/>
  <c r="AE227" i="16"/>
  <c r="AD227" i="16"/>
  <c r="AC227" i="16"/>
  <c r="AB227" i="16"/>
  <c r="AA227" i="16"/>
  <c r="Z227" i="16"/>
  <c r="Y227" i="16"/>
  <c r="X227" i="16"/>
  <c r="AF226" i="16"/>
  <c r="AE226" i="16"/>
  <c r="AD226" i="16"/>
  <c r="AC226" i="16"/>
  <c r="AB226" i="16"/>
  <c r="AA226" i="16"/>
  <c r="Z226" i="16"/>
  <c r="Y226" i="16"/>
  <c r="X226" i="16"/>
  <c r="AF225" i="16"/>
  <c r="AE225" i="16"/>
  <c r="AD225" i="16"/>
  <c r="AC225" i="16"/>
  <c r="AB225" i="16"/>
  <c r="AA225" i="16"/>
  <c r="Z225" i="16"/>
  <c r="Y225" i="16"/>
  <c r="X225" i="16"/>
  <c r="AF224" i="16"/>
  <c r="AE224" i="16"/>
  <c r="AD224" i="16"/>
  <c r="AC224" i="16"/>
  <c r="AB224" i="16"/>
  <c r="AA224" i="16"/>
  <c r="Z224" i="16"/>
  <c r="Y224" i="16"/>
  <c r="X224" i="16"/>
  <c r="AF223" i="16"/>
  <c r="AE223" i="16"/>
  <c r="AD223" i="16"/>
  <c r="AC223" i="16"/>
  <c r="AB223" i="16"/>
  <c r="AA223" i="16"/>
  <c r="Z223" i="16"/>
  <c r="Y223" i="16"/>
  <c r="X223" i="16"/>
  <c r="AF222" i="16"/>
  <c r="AE222" i="16"/>
  <c r="AD222" i="16"/>
  <c r="AC222" i="16"/>
  <c r="AB222" i="16"/>
  <c r="AA222" i="16"/>
  <c r="Z222" i="16"/>
  <c r="Y222" i="16"/>
  <c r="X222" i="16"/>
  <c r="AF221" i="16"/>
  <c r="AE221" i="16"/>
  <c r="AD221" i="16"/>
  <c r="AC221" i="16"/>
  <c r="AB221" i="16"/>
  <c r="AA221" i="16"/>
  <c r="Z221" i="16"/>
  <c r="Y221" i="16"/>
  <c r="X221" i="16"/>
  <c r="AF220" i="16"/>
  <c r="AE220" i="16"/>
  <c r="AD220" i="16"/>
  <c r="AC220" i="16"/>
  <c r="AB220" i="16"/>
  <c r="AA220" i="16"/>
  <c r="Z220" i="16"/>
  <c r="Y220" i="16"/>
  <c r="X220" i="16"/>
  <c r="AF219" i="16"/>
  <c r="AE219" i="16"/>
  <c r="AD219" i="16"/>
  <c r="AC219" i="16"/>
  <c r="AB219" i="16"/>
  <c r="AA219" i="16"/>
  <c r="Z219" i="16"/>
  <c r="Y219" i="16"/>
  <c r="X219" i="16"/>
  <c r="AF218" i="16"/>
  <c r="AE218" i="16"/>
  <c r="AD218" i="16"/>
  <c r="AC218" i="16"/>
  <c r="AB218" i="16"/>
  <c r="AA218" i="16"/>
  <c r="Z218" i="16"/>
  <c r="Y218" i="16"/>
  <c r="X218" i="16"/>
  <c r="AF217" i="16"/>
  <c r="AE217" i="16"/>
  <c r="AD217" i="16"/>
  <c r="AC217" i="16"/>
  <c r="AB217" i="16"/>
  <c r="AA217" i="16"/>
  <c r="Z217" i="16"/>
  <c r="Y217" i="16"/>
  <c r="X217" i="16"/>
  <c r="AF216" i="16"/>
  <c r="AE216" i="16"/>
  <c r="AD216" i="16"/>
  <c r="AC216" i="16"/>
  <c r="AB216" i="16"/>
  <c r="AA216" i="16"/>
  <c r="Z216" i="16"/>
  <c r="Y216" i="16"/>
  <c r="X216" i="16"/>
  <c r="AF215" i="16"/>
  <c r="AE215" i="16"/>
  <c r="AD215" i="16"/>
  <c r="AC215" i="16"/>
  <c r="AB215" i="16"/>
  <c r="AA215" i="16"/>
  <c r="Z215" i="16"/>
  <c r="Y215" i="16"/>
  <c r="X215" i="16"/>
  <c r="AF214" i="16"/>
  <c r="AE214" i="16"/>
  <c r="AD214" i="16"/>
  <c r="AC214" i="16"/>
  <c r="AB214" i="16"/>
  <c r="AA214" i="16"/>
  <c r="Z214" i="16"/>
  <c r="Y214" i="16"/>
  <c r="X214" i="16"/>
  <c r="AF213" i="16"/>
  <c r="AE213" i="16"/>
  <c r="AD213" i="16"/>
  <c r="AC213" i="16"/>
  <c r="AB213" i="16"/>
  <c r="AA213" i="16"/>
  <c r="Z213" i="16"/>
  <c r="Y213" i="16"/>
  <c r="X213" i="16"/>
  <c r="AF212" i="16"/>
  <c r="AE212" i="16"/>
  <c r="AD212" i="16"/>
  <c r="AC212" i="16"/>
  <c r="AB212" i="16"/>
  <c r="AA212" i="16"/>
  <c r="Z212" i="16"/>
  <c r="Y212" i="16"/>
  <c r="X212" i="16"/>
  <c r="AF211" i="16"/>
  <c r="AE211" i="16"/>
  <c r="AD211" i="16"/>
  <c r="AC211" i="16"/>
  <c r="AB211" i="16"/>
  <c r="AA211" i="16"/>
  <c r="Z211" i="16"/>
  <c r="Y211" i="16"/>
  <c r="X211" i="16"/>
  <c r="AF210" i="16"/>
  <c r="AE210" i="16"/>
  <c r="AD210" i="16"/>
  <c r="AC210" i="16"/>
  <c r="AB210" i="16"/>
  <c r="AA210" i="16"/>
  <c r="Z210" i="16"/>
  <c r="Y210" i="16"/>
  <c r="X210" i="16"/>
  <c r="AF209" i="16"/>
  <c r="AE209" i="16"/>
  <c r="AD209" i="16"/>
  <c r="AC209" i="16"/>
  <c r="AB209" i="16"/>
  <c r="AA209" i="16"/>
  <c r="Z209" i="16"/>
  <c r="Y209" i="16"/>
  <c r="X209" i="16"/>
  <c r="AF208" i="16"/>
  <c r="AE208" i="16"/>
  <c r="AD208" i="16"/>
  <c r="AC208" i="16"/>
  <c r="AB208" i="16"/>
  <c r="AA208" i="16"/>
  <c r="Z208" i="16"/>
  <c r="Y208" i="16"/>
  <c r="X208" i="16"/>
  <c r="AF207" i="16"/>
  <c r="AE207" i="16"/>
  <c r="AD207" i="16"/>
  <c r="AC207" i="16"/>
  <c r="AB207" i="16"/>
  <c r="AA207" i="16"/>
  <c r="Z207" i="16"/>
  <c r="Y207" i="16"/>
  <c r="X207" i="16"/>
  <c r="AF206" i="16"/>
  <c r="AE206" i="16"/>
  <c r="AD206" i="16"/>
  <c r="AC206" i="16"/>
  <c r="AB206" i="16"/>
  <c r="AA206" i="16"/>
  <c r="Z206" i="16"/>
  <c r="Y206" i="16"/>
  <c r="X206" i="16"/>
  <c r="AF205" i="16"/>
  <c r="AE205" i="16"/>
  <c r="AD205" i="16"/>
  <c r="AC205" i="16"/>
  <c r="AB205" i="16"/>
  <c r="AA205" i="16"/>
  <c r="Z205" i="16"/>
  <c r="Y205" i="16"/>
  <c r="X205" i="16"/>
  <c r="AF204" i="16"/>
  <c r="AE204" i="16"/>
  <c r="AD204" i="16"/>
  <c r="AC204" i="16"/>
  <c r="AB204" i="16"/>
  <c r="AA204" i="16"/>
  <c r="Z204" i="16"/>
  <c r="Y204" i="16"/>
  <c r="X204" i="16"/>
  <c r="AF203" i="16"/>
  <c r="AE203" i="16"/>
  <c r="AD203" i="16"/>
  <c r="AC203" i="16"/>
  <c r="AB203" i="16"/>
  <c r="AA203" i="16"/>
  <c r="Z203" i="16"/>
  <c r="Y203" i="16"/>
  <c r="X203" i="16"/>
  <c r="AF202" i="16"/>
  <c r="AE202" i="16"/>
  <c r="AD202" i="16"/>
  <c r="AC202" i="16"/>
  <c r="AB202" i="16"/>
  <c r="AA202" i="16"/>
  <c r="Z202" i="16"/>
  <c r="Y202" i="16"/>
  <c r="X202" i="16"/>
  <c r="AF201" i="16"/>
  <c r="AE201" i="16"/>
  <c r="AD201" i="16"/>
  <c r="AC201" i="16"/>
  <c r="AB201" i="16"/>
  <c r="AA201" i="16"/>
  <c r="Z201" i="16"/>
  <c r="Y201" i="16"/>
  <c r="X201" i="16"/>
  <c r="AF200" i="16"/>
  <c r="AE200" i="16"/>
  <c r="AD200" i="16"/>
  <c r="AC200" i="16"/>
  <c r="AB200" i="16"/>
  <c r="AA200" i="16"/>
  <c r="Z200" i="16"/>
  <c r="Y200" i="16"/>
  <c r="X200" i="16"/>
  <c r="AF199" i="16"/>
  <c r="AE199" i="16"/>
  <c r="AD199" i="16"/>
  <c r="AC199" i="16"/>
  <c r="AB199" i="16"/>
  <c r="AA199" i="16"/>
  <c r="Z199" i="16"/>
  <c r="Y199" i="16"/>
  <c r="X199" i="16"/>
  <c r="AF198" i="16"/>
  <c r="AE198" i="16"/>
  <c r="AD198" i="16"/>
  <c r="AC198" i="16"/>
  <c r="AB198" i="16"/>
  <c r="AA198" i="16"/>
  <c r="Z198" i="16"/>
  <c r="Y198" i="16"/>
  <c r="X198" i="16"/>
  <c r="AF197" i="16"/>
  <c r="AE197" i="16"/>
  <c r="AD197" i="16"/>
  <c r="AC197" i="16"/>
  <c r="AB197" i="16"/>
  <c r="AA197" i="16"/>
  <c r="Z197" i="16"/>
  <c r="Y197" i="16"/>
  <c r="X197" i="16"/>
  <c r="AF196" i="16"/>
  <c r="AE196" i="16"/>
  <c r="AD196" i="16"/>
  <c r="AC196" i="16"/>
  <c r="AB196" i="16"/>
  <c r="AA196" i="16"/>
  <c r="Z196" i="16"/>
  <c r="Y196" i="16"/>
  <c r="X196" i="16"/>
  <c r="AF195" i="16"/>
  <c r="AE195" i="16"/>
  <c r="AD195" i="16"/>
  <c r="AC195" i="16"/>
  <c r="AB195" i="16"/>
  <c r="AA195" i="16"/>
  <c r="Z195" i="16"/>
  <c r="Y195" i="16"/>
  <c r="X195" i="16"/>
  <c r="AF194" i="16"/>
  <c r="AE194" i="16"/>
  <c r="AD194" i="16"/>
  <c r="AC194" i="16"/>
  <c r="AB194" i="16"/>
  <c r="AA194" i="16"/>
  <c r="Z194" i="16"/>
  <c r="Y194" i="16"/>
  <c r="X194" i="16"/>
  <c r="AF193" i="16"/>
  <c r="AE193" i="16"/>
  <c r="AD193" i="16"/>
  <c r="AC193" i="16"/>
  <c r="AB193" i="16"/>
  <c r="AA193" i="16"/>
  <c r="Z193" i="16"/>
  <c r="Y193" i="16"/>
  <c r="X193" i="16"/>
  <c r="AF192" i="16"/>
  <c r="AE192" i="16"/>
  <c r="AD192" i="16"/>
  <c r="AC192" i="16"/>
  <c r="AB192" i="16"/>
  <c r="AA192" i="16"/>
  <c r="Z192" i="16"/>
  <c r="Y192" i="16"/>
  <c r="X192" i="16"/>
  <c r="AF191" i="16"/>
  <c r="AE191" i="16"/>
  <c r="AD191" i="16"/>
  <c r="AC191" i="16"/>
  <c r="AB191" i="16"/>
  <c r="AA191" i="16"/>
  <c r="Z191" i="16"/>
  <c r="Y191" i="16"/>
  <c r="X191" i="16"/>
  <c r="AF190" i="16"/>
  <c r="AE190" i="16"/>
  <c r="AD190" i="16"/>
  <c r="AC190" i="16"/>
  <c r="AB190" i="16"/>
  <c r="AA190" i="16"/>
  <c r="Z190" i="16"/>
  <c r="Y190" i="16"/>
  <c r="X190" i="16"/>
  <c r="AF189" i="16"/>
  <c r="AE189" i="16"/>
  <c r="AD189" i="16"/>
  <c r="AC189" i="16"/>
  <c r="AB189" i="16"/>
  <c r="AA189" i="16"/>
  <c r="Z189" i="16"/>
  <c r="Y189" i="16"/>
  <c r="X189" i="16"/>
  <c r="AF188" i="16"/>
  <c r="AE188" i="16"/>
  <c r="AD188" i="16"/>
  <c r="AC188" i="16"/>
  <c r="AB188" i="16"/>
  <c r="AA188" i="16"/>
  <c r="Z188" i="16"/>
  <c r="Y188" i="16"/>
  <c r="X188" i="16"/>
  <c r="AF187" i="16"/>
  <c r="AE187" i="16"/>
  <c r="AD187" i="16"/>
  <c r="AC187" i="16"/>
  <c r="AB187" i="16"/>
  <c r="AA187" i="16"/>
  <c r="Z187" i="16"/>
  <c r="Y187" i="16"/>
  <c r="X187" i="16"/>
  <c r="AF186" i="16"/>
  <c r="AE186" i="16"/>
  <c r="AD186" i="16"/>
  <c r="AC186" i="16"/>
  <c r="AB186" i="16"/>
  <c r="AA186" i="16"/>
  <c r="Z186" i="16"/>
  <c r="Y186" i="16"/>
  <c r="X186" i="16"/>
  <c r="AF185" i="16"/>
  <c r="AE185" i="16"/>
  <c r="AD185" i="16"/>
  <c r="AC185" i="16"/>
  <c r="AB185" i="16"/>
  <c r="AA185" i="16"/>
  <c r="Z185" i="16"/>
  <c r="Y185" i="16"/>
  <c r="X185" i="16"/>
  <c r="AF184" i="16"/>
  <c r="AE184" i="16"/>
  <c r="AD184" i="16"/>
  <c r="AC184" i="16"/>
  <c r="AB184" i="16"/>
  <c r="AA184" i="16"/>
  <c r="Z184" i="16"/>
  <c r="Y184" i="16"/>
  <c r="X184" i="16"/>
  <c r="AF183" i="16"/>
  <c r="AE183" i="16"/>
  <c r="AD183" i="16"/>
  <c r="AC183" i="16"/>
  <c r="AB183" i="16"/>
  <c r="AA183" i="16"/>
  <c r="Z183" i="16"/>
  <c r="Y183" i="16"/>
  <c r="X183" i="16"/>
  <c r="AF182" i="16"/>
  <c r="AE182" i="16"/>
  <c r="AD182" i="16"/>
  <c r="AC182" i="16"/>
  <c r="AB182" i="16"/>
  <c r="AA182" i="16"/>
  <c r="Z182" i="16"/>
  <c r="Y182" i="16"/>
  <c r="X182" i="16"/>
  <c r="AF181" i="16"/>
  <c r="AE181" i="16"/>
  <c r="AD181" i="16"/>
  <c r="AC181" i="16"/>
  <c r="AB181" i="16"/>
  <c r="AA181" i="16"/>
  <c r="Z181" i="16"/>
  <c r="Y181" i="16"/>
  <c r="X181" i="16"/>
  <c r="AF180" i="16"/>
  <c r="AE180" i="16"/>
  <c r="AD180" i="16"/>
  <c r="AC180" i="16"/>
  <c r="AB180" i="16"/>
  <c r="AA180" i="16"/>
  <c r="Z180" i="16"/>
  <c r="Y180" i="16"/>
  <c r="X180" i="16"/>
  <c r="AF179" i="16"/>
  <c r="AE179" i="16"/>
  <c r="AD179" i="16"/>
  <c r="AC179" i="16"/>
  <c r="AB179" i="16"/>
  <c r="AA179" i="16"/>
  <c r="Z179" i="16"/>
  <c r="Y179" i="16"/>
  <c r="X179" i="16"/>
  <c r="AF178" i="16"/>
  <c r="AE178" i="16"/>
  <c r="AD178" i="16"/>
  <c r="AC178" i="16"/>
  <c r="AB178" i="16"/>
  <c r="AA178" i="16"/>
  <c r="Z178" i="16"/>
  <c r="Y178" i="16"/>
  <c r="X178" i="16"/>
  <c r="AF177" i="16"/>
  <c r="AE177" i="16"/>
  <c r="AD177" i="16"/>
  <c r="AC177" i="16"/>
  <c r="AB177" i="16"/>
  <c r="AA177" i="16"/>
  <c r="Z177" i="16"/>
  <c r="Y177" i="16"/>
  <c r="X177" i="16"/>
  <c r="AF176" i="16"/>
  <c r="AE176" i="16"/>
  <c r="AD176" i="16"/>
  <c r="AC176" i="16"/>
  <c r="AB176" i="16"/>
  <c r="AA176" i="16"/>
  <c r="Z176" i="16"/>
  <c r="Y176" i="16"/>
  <c r="X176" i="16"/>
  <c r="AF175" i="16"/>
  <c r="AE175" i="16"/>
  <c r="AD175" i="16"/>
  <c r="AC175" i="16"/>
  <c r="AB175" i="16"/>
  <c r="AA175" i="16"/>
  <c r="Z175" i="16"/>
  <c r="Y175" i="16"/>
  <c r="X175" i="16"/>
  <c r="AF174" i="16"/>
  <c r="AE174" i="16"/>
  <c r="AD174" i="16"/>
  <c r="AC174" i="16"/>
  <c r="AB174" i="16"/>
  <c r="AA174" i="16"/>
  <c r="Z174" i="16"/>
  <c r="Y174" i="16"/>
  <c r="X174" i="16"/>
  <c r="AF173" i="16"/>
  <c r="AE173" i="16"/>
  <c r="AD173" i="16"/>
  <c r="AC173" i="16"/>
  <c r="AB173" i="16"/>
  <c r="AA173" i="16"/>
  <c r="Z173" i="16"/>
  <c r="Y173" i="16"/>
  <c r="X173" i="16"/>
  <c r="AF172" i="16"/>
  <c r="AE172" i="16"/>
  <c r="AD172" i="16"/>
  <c r="AC172" i="16"/>
  <c r="AB172" i="16"/>
  <c r="AA172" i="16"/>
  <c r="Z172" i="16"/>
  <c r="Y172" i="16"/>
  <c r="X172" i="16"/>
  <c r="AF171" i="16"/>
  <c r="AE171" i="16"/>
  <c r="AD171" i="16"/>
  <c r="AC171" i="16"/>
  <c r="AB171" i="16"/>
  <c r="AA171" i="16"/>
  <c r="Z171" i="16"/>
  <c r="Y171" i="16"/>
  <c r="X171" i="16"/>
  <c r="AF170" i="16"/>
  <c r="AE170" i="16"/>
  <c r="AD170" i="16"/>
  <c r="AC170" i="16"/>
  <c r="AB170" i="16"/>
  <c r="AA170" i="16"/>
  <c r="Z170" i="16"/>
  <c r="Y170" i="16"/>
  <c r="X170" i="16"/>
  <c r="AF169" i="16"/>
  <c r="AE169" i="16"/>
  <c r="AD169" i="16"/>
  <c r="AC169" i="16"/>
  <c r="AB169" i="16"/>
  <c r="AA169" i="16"/>
  <c r="Z169" i="16"/>
  <c r="Y169" i="16"/>
  <c r="X169" i="16"/>
  <c r="AF168" i="16"/>
  <c r="AE168" i="16"/>
  <c r="AD168" i="16"/>
  <c r="AC168" i="16"/>
  <c r="AB168" i="16"/>
  <c r="AA168" i="16"/>
  <c r="Z168" i="16"/>
  <c r="Y168" i="16"/>
  <c r="X168" i="16"/>
  <c r="AF167" i="16"/>
  <c r="AE167" i="16"/>
  <c r="AD167" i="16"/>
  <c r="AC167" i="16"/>
  <c r="AB167" i="16"/>
  <c r="AA167" i="16"/>
  <c r="Z167" i="16"/>
  <c r="Y167" i="16"/>
  <c r="X167" i="16"/>
  <c r="AF166" i="16"/>
  <c r="AE166" i="16"/>
  <c r="AD166" i="16"/>
  <c r="AC166" i="16"/>
  <c r="AB166" i="16"/>
  <c r="AA166" i="16"/>
  <c r="Z166" i="16"/>
  <c r="Y166" i="16"/>
  <c r="X166" i="16"/>
  <c r="AF165" i="16"/>
  <c r="AE165" i="16"/>
  <c r="AD165" i="16"/>
  <c r="AC165" i="16"/>
  <c r="AB165" i="16"/>
  <c r="AA165" i="16"/>
  <c r="Z165" i="16"/>
  <c r="Y165" i="16"/>
  <c r="X165" i="16"/>
  <c r="AF164" i="16"/>
  <c r="AE164" i="16"/>
  <c r="AD164" i="16"/>
  <c r="AC164" i="16"/>
  <c r="AB164" i="16"/>
  <c r="AA164" i="16"/>
  <c r="Z164" i="16"/>
  <c r="Y164" i="16"/>
  <c r="X164" i="16"/>
  <c r="AF163" i="16"/>
  <c r="AE163" i="16"/>
  <c r="AD163" i="16"/>
  <c r="AC163" i="16"/>
  <c r="AB163" i="16"/>
  <c r="AA163" i="16"/>
  <c r="Z163" i="16"/>
  <c r="Y163" i="16"/>
  <c r="X163" i="16"/>
  <c r="AF162" i="16"/>
  <c r="AE162" i="16"/>
  <c r="AD162" i="16"/>
  <c r="AC162" i="16"/>
  <c r="AB162" i="16"/>
  <c r="AA162" i="16"/>
  <c r="Z162" i="16"/>
  <c r="Y162" i="16"/>
  <c r="X162" i="16"/>
  <c r="AF161" i="16"/>
  <c r="AE161" i="16"/>
  <c r="AD161" i="16"/>
  <c r="AC161" i="16"/>
  <c r="AB161" i="16"/>
  <c r="AA161" i="16"/>
  <c r="Z161" i="16"/>
  <c r="Y161" i="16"/>
  <c r="X161" i="16"/>
  <c r="AF160" i="16"/>
  <c r="AE160" i="16"/>
  <c r="AD160" i="16"/>
  <c r="AC160" i="16"/>
  <c r="AB160" i="16"/>
  <c r="AA160" i="16"/>
  <c r="Z160" i="16"/>
  <c r="Y160" i="16"/>
  <c r="X160" i="16"/>
  <c r="AF159" i="16"/>
  <c r="AE159" i="16"/>
  <c r="AD159" i="16"/>
  <c r="AC159" i="16"/>
  <c r="AB159" i="16"/>
  <c r="AA159" i="16"/>
  <c r="Z159" i="16"/>
  <c r="Y159" i="16"/>
  <c r="X159" i="16"/>
  <c r="AF158" i="16"/>
  <c r="AE158" i="16"/>
  <c r="AD158" i="16"/>
  <c r="AC158" i="16"/>
  <c r="AB158" i="16"/>
  <c r="AA158" i="16"/>
  <c r="Z158" i="16"/>
  <c r="Y158" i="16"/>
  <c r="X158" i="16"/>
  <c r="AF157" i="16"/>
  <c r="AE157" i="16"/>
  <c r="AD157" i="16"/>
  <c r="AC157" i="16"/>
  <c r="AB157" i="16"/>
  <c r="AA157" i="16"/>
  <c r="Z157" i="16"/>
  <c r="Y157" i="16"/>
  <c r="X157" i="16"/>
  <c r="AF156" i="16"/>
  <c r="AE156" i="16"/>
  <c r="AD156" i="16"/>
  <c r="AC156" i="16"/>
  <c r="AB156" i="16"/>
  <c r="AA156" i="16"/>
  <c r="Z156" i="16"/>
  <c r="Y156" i="16"/>
  <c r="X156" i="16"/>
  <c r="AF155" i="16"/>
  <c r="AE155" i="16"/>
  <c r="AD155" i="16"/>
  <c r="AC155" i="16"/>
  <c r="AB155" i="16"/>
  <c r="AA155" i="16"/>
  <c r="Z155" i="16"/>
  <c r="Y155" i="16"/>
  <c r="X155" i="16"/>
  <c r="AF154" i="16"/>
  <c r="AE154" i="16"/>
  <c r="AD154" i="16"/>
  <c r="AC154" i="16"/>
  <c r="AB154" i="16"/>
  <c r="AA154" i="16"/>
  <c r="Z154" i="16"/>
  <c r="Y154" i="16"/>
  <c r="X154" i="16"/>
  <c r="AF153" i="16"/>
  <c r="AE153" i="16"/>
  <c r="AD153" i="16"/>
  <c r="AC153" i="16"/>
  <c r="AB153" i="16"/>
  <c r="AA153" i="16"/>
  <c r="Z153" i="16"/>
  <c r="Y153" i="16"/>
  <c r="X153" i="16"/>
  <c r="AF152" i="16"/>
  <c r="AE152" i="16"/>
  <c r="AD152" i="16"/>
  <c r="AC152" i="16"/>
  <c r="AB152" i="16"/>
  <c r="AA152" i="16"/>
  <c r="Z152" i="16"/>
  <c r="Y152" i="16"/>
  <c r="X152" i="16"/>
  <c r="AF151" i="16"/>
  <c r="AE151" i="16"/>
  <c r="AD151" i="16"/>
  <c r="AC151" i="16"/>
  <c r="AB151" i="16"/>
  <c r="AA151" i="16"/>
  <c r="Z151" i="16"/>
  <c r="Y151" i="16"/>
  <c r="X151" i="16"/>
  <c r="AF150" i="16"/>
  <c r="AE150" i="16"/>
  <c r="AD150" i="16"/>
  <c r="AC150" i="16"/>
  <c r="AB150" i="16"/>
  <c r="AA150" i="16"/>
  <c r="Z150" i="16"/>
  <c r="Y150" i="16"/>
  <c r="X150" i="16"/>
  <c r="AF149" i="16"/>
  <c r="AE149" i="16"/>
  <c r="AD149" i="16"/>
  <c r="AC149" i="16"/>
  <c r="AB149" i="16"/>
  <c r="AA149" i="16"/>
  <c r="Z149" i="16"/>
  <c r="Y149" i="16"/>
  <c r="X149" i="16"/>
  <c r="AF148" i="16"/>
  <c r="AE148" i="16"/>
  <c r="AD148" i="16"/>
  <c r="AC148" i="16"/>
  <c r="AB148" i="16"/>
  <c r="AA148" i="16"/>
  <c r="Z148" i="16"/>
  <c r="Y148" i="16"/>
  <c r="X148" i="16"/>
  <c r="AF147" i="16"/>
  <c r="AE147" i="16"/>
  <c r="AD147" i="16"/>
  <c r="AC147" i="16"/>
  <c r="AB147" i="16"/>
  <c r="AA147" i="16"/>
  <c r="Z147" i="16"/>
  <c r="Y147" i="16"/>
  <c r="X147" i="16"/>
  <c r="AF146" i="16"/>
  <c r="AE146" i="16"/>
  <c r="AD146" i="16"/>
  <c r="AC146" i="16"/>
  <c r="AB146" i="16"/>
  <c r="AA146" i="16"/>
  <c r="Z146" i="16"/>
  <c r="Y146" i="16"/>
  <c r="X146" i="16"/>
  <c r="AF145" i="16"/>
  <c r="AE145" i="16"/>
  <c r="AD145" i="16"/>
  <c r="AC145" i="16"/>
  <c r="AB145" i="16"/>
  <c r="AA145" i="16"/>
  <c r="Z145" i="16"/>
  <c r="Y145" i="16"/>
  <c r="X145" i="16"/>
  <c r="AF144" i="16"/>
  <c r="AE144" i="16"/>
  <c r="AD144" i="16"/>
  <c r="AC144" i="16"/>
  <c r="AB144" i="16"/>
  <c r="AA144" i="16"/>
  <c r="Z144" i="16"/>
  <c r="Y144" i="16"/>
  <c r="X144" i="16"/>
  <c r="AF143" i="16"/>
  <c r="AE143" i="16"/>
  <c r="AD143" i="16"/>
  <c r="AC143" i="16"/>
  <c r="AB143" i="16"/>
  <c r="AA143" i="16"/>
  <c r="Z143" i="16"/>
  <c r="Y143" i="16"/>
  <c r="X143" i="16"/>
  <c r="AF142" i="16"/>
  <c r="AE142" i="16"/>
  <c r="AD142" i="16"/>
  <c r="AC142" i="16"/>
  <c r="AB142" i="16"/>
  <c r="AA142" i="16"/>
  <c r="Z142" i="16"/>
  <c r="Y142" i="16"/>
  <c r="X142" i="16"/>
  <c r="AF141" i="16"/>
  <c r="AE141" i="16"/>
  <c r="AD141" i="16"/>
  <c r="AC141" i="16"/>
  <c r="AB141" i="16"/>
  <c r="AA141" i="16"/>
  <c r="Z141" i="16"/>
  <c r="Y141" i="16"/>
  <c r="X141" i="16"/>
  <c r="AF140" i="16"/>
  <c r="AE140" i="16"/>
  <c r="AD140" i="16"/>
  <c r="AC140" i="16"/>
  <c r="AB140" i="16"/>
  <c r="AA140" i="16"/>
  <c r="Z140" i="16"/>
  <c r="Y140" i="16"/>
  <c r="X140" i="16"/>
  <c r="AF139" i="16"/>
  <c r="AE139" i="16"/>
  <c r="AD139" i="16"/>
  <c r="AC139" i="16"/>
  <c r="AB139" i="16"/>
  <c r="AA139" i="16"/>
  <c r="Z139" i="16"/>
  <c r="Y139" i="16"/>
  <c r="X139" i="16"/>
  <c r="AF138" i="16"/>
  <c r="AE138" i="16"/>
  <c r="AD138" i="16"/>
  <c r="AC138" i="16"/>
  <c r="AB138" i="16"/>
  <c r="AA138" i="16"/>
  <c r="Z138" i="16"/>
  <c r="Y138" i="16"/>
  <c r="X138" i="16"/>
  <c r="AF137" i="16"/>
  <c r="AE137" i="16"/>
  <c r="AD137" i="16"/>
  <c r="AC137" i="16"/>
  <c r="AB137" i="16"/>
  <c r="AA137" i="16"/>
  <c r="Z137" i="16"/>
  <c r="Y137" i="16"/>
  <c r="X137" i="16"/>
  <c r="AF136" i="16"/>
  <c r="AE136" i="16"/>
  <c r="AD136" i="16"/>
  <c r="AC136" i="16"/>
  <c r="AB136" i="16"/>
  <c r="AA136" i="16"/>
  <c r="Z136" i="16"/>
  <c r="Y136" i="16"/>
  <c r="X136" i="16"/>
  <c r="AF135" i="16"/>
  <c r="AE135" i="16"/>
  <c r="AD135" i="16"/>
  <c r="AC135" i="16"/>
  <c r="AB135" i="16"/>
  <c r="AA135" i="16"/>
  <c r="Z135" i="16"/>
  <c r="Y135" i="16"/>
  <c r="X135" i="16"/>
  <c r="AF134" i="16"/>
  <c r="AE134" i="16"/>
  <c r="AD134" i="16"/>
  <c r="AC134" i="16"/>
  <c r="AB134" i="16"/>
  <c r="AA134" i="16"/>
  <c r="Z134" i="16"/>
  <c r="Y134" i="16"/>
  <c r="X134" i="16"/>
  <c r="AF133" i="16"/>
  <c r="AE133" i="16"/>
  <c r="AD133" i="16"/>
  <c r="AC133" i="16"/>
  <c r="AB133" i="16"/>
  <c r="AA133" i="16"/>
  <c r="Z133" i="16"/>
  <c r="Y133" i="16"/>
  <c r="X133" i="16"/>
  <c r="AF132" i="16"/>
  <c r="AE132" i="16"/>
  <c r="AD132" i="16"/>
  <c r="AC132" i="16"/>
  <c r="AB132" i="16"/>
  <c r="AA132" i="16"/>
  <c r="Z132" i="16"/>
  <c r="Y132" i="16"/>
  <c r="X132" i="16"/>
  <c r="AF131" i="16"/>
  <c r="AE131" i="16"/>
  <c r="AD131" i="16"/>
  <c r="AC131" i="16"/>
  <c r="AB131" i="16"/>
  <c r="AA131" i="16"/>
  <c r="Z131" i="16"/>
  <c r="Y131" i="16"/>
  <c r="X131" i="16"/>
  <c r="AF130" i="16"/>
  <c r="AE130" i="16"/>
  <c r="AD130" i="16"/>
  <c r="AC130" i="16"/>
  <c r="AB130" i="16"/>
  <c r="AA130" i="16"/>
  <c r="Z130" i="16"/>
  <c r="Y130" i="16"/>
  <c r="X130" i="16"/>
  <c r="AF129" i="16"/>
  <c r="AE129" i="16"/>
  <c r="AD129" i="16"/>
  <c r="AC129" i="16"/>
  <c r="AB129" i="16"/>
  <c r="AA129" i="16"/>
  <c r="Z129" i="16"/>
  <c r="Y129" i="16"/>
  <c r="X129" i="16"/>
  <c r="AF128" i="16"/>
  <c r="AE128" i="16"/>
  <c r="AD128" i="16"/>
  <c r="AC128" i="16"/>
  <c r="AB128" i="16"/>
  <c r="AA128" i="16"/>
  <c r="Z128" i="16"/>
  <c r="Y128" i="16"/>
  <c r="X128" i="16"/>
  <c r="AF127" i="16"/>
  <c r="AE127" i="16"/>
  <c r="AD127" i="16"/>
  <c r="AC127" i="16"/>
  <c r="AB127" i="16"/>
  <c r="AA127" i="16"/>
  <c r="Z127" i="16"/>
  <c r="Y127" i="16"/>
  <c r="X127" i="16"/>
  <c r="AF126" i="16"/>
  <c r="AE126" i="16"/>
  <c r="AD126" i="16"/>
  <c r="AC126" i="16"/>
  <c r="AB126" i="16"/>
  <c r="AA126" i="16"/>
  <c r="Z126" i="16"/>
  <c r="Y126" i="16"/>
  <c r="X126" i="16"/>
  <c r="AF125" i="16"/>
  <c r="AE125" i="16"/>
  <c r="AD125" i="16"/>
  <c r="AC125" i="16"/>
  <c r="AB125" i="16"/>
  <c r="AA125" i="16"/>
  <c r="Z125" i="16"/>
  <c r="Y125" i="16"/>
  <c r="X125" i="16"/>
  <c r="AF124" i="16"/>
  <c r="AE124" i="16"/>
  <c r="AD124" i="16"/>
  <c r="AC124" i="16"/>
  <c r="AB124" i="16"/>
  <c r="AA124" i="16"/>
  <c r="Z124" i="16"/>
  <c r="Y124" i="16"/>
  <c r="X124" i="16"/>
  <c r="AF123" i="16"/>
  <c r="AE123" i="16"/>
  <c r="AD123" i="16"/>
  <c r="AC123" i="16"/>
  <c r="AB123" i="16"/>
  <c r="AA123" i="16"/>
  <c r="Z123" i="16"/>
  <c r="Y123" i="16"/>
  <c r="X123" i="16"/>
  <c r="AF122" i="16"/>
  <c r="AE122" i="16"/>
  <c r="AD122" i="16"/>
  <c r="AC122" i="16"/>
  <c r="AB122" i="16"/>
  <c r="AA122" i="16"/>
  <c r="Z122" i="16"/>
  <c r="Y122" i="16"/>
  <c r="X122" i="16"/>
  <c r="AF121" i="16"/>
  <c r="AE121" i="16"/>
  <c r="AD121" i="16"/>
  <c r="AC121" i="16"/>
  <c r="AB121" i="16"/>
  <c r="AA121" i="16"/>
  <c r="Z121" i="16"/>
  <c r="Y121" i="16"/>
  <c r="X121" i="16"/>
  <c r="AF120" i="16"/>
  <c r="AE120" i="16"/>
  <c r="AD120" i="16"/>
  <c r="AC120" i="16"/>
  <c r="AB120" i="16"/>
  <c r="AA120" i="16"/>
  <c r="Z120" i="16"/>
  <c r="Y120" i="16"/>
  <c r="X120" i="16"/>
  <c r="AF119" i="16"/>
  <c r="AE119" i="16"/>
  <c r="AD119" i="16"/>
  <c r="AC119" i="16"/>
  <c r="AB119" i="16"/>
  <c r="AA119" i="16"/>
  <c r="Z119" i="16"/>
  <c r="Y119" i="16"/>
  <c r="X119" i="16"/>
  <c r="AF118" i="16"/>
  <c r="AE118" i="16"/>
  <c r="AD118" i="16"/>
  <c r="AC118" i="16"/>
  <c r="AB118" i="16"/>
  <c r="AA118" i="16"/>
  <c r="Z118" i="16"/>
  <c r="Y118" i="16"/>
  <c r="X118" i="16"/>
  <c r="AF117" i="16"/>
  <c r="AE117" i="16"/>
  <c r="AD117" i="16"/>
  <c r="AC117" i="16"/>
  <c r="AB117" i="16"/>
  <c r="AA117" i="16"/>
  <c r="Z117" i="16"/>
  <c r="Y117" i="16"/>
  <c r="X117" i="16"/>
  <c r="AF116" i="16"/>
  <c r="AE116" i="16"/>
  <c r="AD116" i="16"/>
  <c r="AC116" i="16"/>
  <c r="AB116" i="16"/>
  <c r="AA116" i="16"/>
  <c r="Z116" i="16"/>
  <c r="Y116" i="16"/>
  <c r="X116" i="16"/>
  <c r="AF115" i="16"/>
  <c r="AE115" i="16"/>
  <c r="AD115" i="16"/>
  <c r="AC115" i="16"/>
  <c r="AB115" i="16"/>
  <c r="AA115" i="16"/>
  <c r="Z115" i="16"/>
  <c r="Y115" i="16"/>
  <c r="X115" i="16"/>
  <c r="AF114" i="16"/>
  <c r="AE114" i="16"/>
  <c r="AD114" i="16"/>
  <c r="AC114" i="16"/>
  <c r="AB114" i="16"/>
  <c r="AA114" i="16"/>
  <c r="Z114" i="16"/>
  <c r="Y114" i="16"/>
  <c r="X114" i="16"/>
  <c r="AF113" i="16"/>
  <c r="AE113" i="16"/>
  <c r="AD113" i="16"/>
  <c r="AC113" i="16"/>
  <c r="AB113" i="16"/>
  <c r="AA113" i="16"/>
  <c r="Z113" i="16"/>
  <c r="Y113" i="16"/>
  <c r="X113" i="16"/>
  <c r="AF112" i="16"/>
  <c r="AE112" i="16"/>
  <c r="AD112" i="16"/>
  <c r="AC112" i="16"/>
  <c r="AB112" i="16"/>
  <c r="AA112" i="16"/>
  <c r="Z112" i="16"/>
  <c r="Y112" i="16"/>
  <c r="X112" i="16"/>
  <c r="AF111" i="16"/>
  <c r="AE111" i="16"/>
  <c r="AD111" i="16"/>
  <c r="AC111" i="16"/>
  <c r="AB111" i="16"/>
  <c r="AA111" i="16"/>
  <c r="Z111" i="16"/>
  <c r="Y111" i="16"/>
  <c r="X111" i="16"/>
  <c r="AF110" i="16"/>
  <c r="AE110" i="16"/>
  <c r="AD110" i="16"/>
  <c r="AC110" i="16"/>
  <c r="AB110" i="16"/>
  <c r="AA110" i="16"/>
  <c r="Z110" i="16"/>
  <c r="Y110" i="16"/>
  <c r="X110" i="16"/>
  <c r="AF109" i="16"/>
  <c r="AE109" i="16"/>
  <c r="AD109" i="16"/>
  <c r="AC109" i="16"/>
  <c r="AB109" i="16"/>
  <c r="AA109" i="16"/>
  <c r="Z109" i="16"/>
  <c r="Y109" i="16"/>
  <c r="X109" i="16"/>
  <c r="AF108" i="16"/>
  <c r="AE108" i="16"/>
  <c r="AD108" i="16"/>
  <c r="AC108" i="16"/>
  <c r="AB108" i="16"/>
  <c r="AA108" i="16"/>
  <c r="Z108" i="16"/>
  <c r="Y108" i="16"/>
  <c r="X108" i="16"/>
  <c r="AF107" i="16"/>
  <c r="AE107" i="16"/>
  <c r="AD107" i="16"/>
  <c r="AC107" i="16"/>
  <c r="AB107" i="16"/>
  <c r="AA107" i="16"/>
  <c r="Z107" i="16"/>
  <c r="Y107" i="16"/>
  <c r="X107" i="16"/>
  <c r="AF106" i="16"/>
  <c r="AE106" i="16"/>
  <c r="AD106" i="16"/>
  <c r="AC106" i="16"/>
  <c r="AB106" i="16"/>
  <c r="AA106" i="16"/>
  <c r="Z106" i="16"/>
  <c r="Y106" i="16"/>
  <c r="X106" i="16"/>
  <c r="AF105" i="16"/>
  <c r="AE105" i="16"/>
  <c r="AD105" i="16"/>
  <c r="AC105" i="16"/>
  <c r="AB105" i="16"/>
  <c r="AA105" i="16"/>
  <c r="Z105" i="16"/>
  <c r="Y105" i="16"/>
  <c r="X105" i="16"/>
  <c r="AF104" i="16"/>
  <c r="AE104" i="16"/>
  <c r="AD104" i="16"/>
  <c r="AC104" i="16"/>
  <c r="AB104" i="16"/>
  <c r="AA104" i="16"/>
  <c r="Z104" i="16"/>
  <c r="Y104" i="16"/>
  <c r="X104" i="16"/>
  <c r="AF103" i="16"/>
  <c r="AE103" i="16"/>
  <c r="AD103" i="16"/>
  <c r="AC103" i="16"/>
  <c r="AB103" i="16"/>
  <c r="AA103" i="16"/>
  <c r="Z103" i="16"/>
  <c r="Y103" i="16"/>
  <c r="X103" i="16"/>
  <c r="AF102" i="16"/>
  <c r="AE102" i="16"/>
  <c r="AD102" i="16"/>
  <c r="AC102" i="16"/>
  <c r="AB102" i="16"/>
  <c r="AA102" i="16"/>
  <c r="Z102" i="16"/>
  <c r="Y102" i="16"/>
  <c r="X102" i="16"/>
  <c r="AF101" i="16"/>
  <c r="AE101" i="16"/>
  <c r="AD101" i="16"/>
  <c r="AC101" i="16"/>
  <c r="AB101" i="16"/>
  <c r="AA101" i="16"/>
  <c r="Z101" i="16"/>
  <c r="Y101" i="16"/>
  <c r="X101" i="16"/>
  <c r="AF100" i="16"/>
  <c r="AE100" i="16"/>
  <c r="AD100" i="16"/>
  <c r="AC100" i="16"/>
  <c r="AB100" i="16"/>
  <c r="AA100" i="16"/>
  <c r="Z100" i="16"/>
  <c r="Y100" i="16"/>
  <c r="X100" i="16"/>
  <c r="AF99" i="16"/>
  <c r="AE99" i="16"/>
  <c r="AD99" i="16"/>
  <c r="AC99" i="16"/>
  <c r="AB99" i="16"/>
  <c r="AA99" i="16"/>
  <c r="Z99" i="16"/>
  <c r="Y99" i="16"/>
  <c r="X99" i="16"/>
  <c r="AF98" i="16"/>
  <c r="AE98" i="16"/>
  <c r="AD98" i="16"/>
  <c r="AC98" i="16"/>
  <c r="AB98" i="16"/>
  <c r="AA98" i="16"/>
  <c r="Z98" i="16"/>
  <c r="Y98" i="16"/>
  <c r="X98" i="16"/>
  <c r="AF97" i="16"/>
  <c r="AE97" i="16"/>
  <c r="AD97" i="16"/>
  <c r="AC97" i="16"/>
  <c r="AB97" i="16"/>
  <c r="AA97" i="16"/>
  <c r="Z97" i="16"/>
  <c r="Y97" i="16"/>
  <c r="X97" i="16"/>
  <c r="AF96" i="16"/>
  <c r="AE96" i="16"/>
  <c r="AD96" i="16"/>
  <c r="AC96" i="16"/>
  <c r="AB96" i="16"/>
  <c r="AA96" i="16"/>
  <c r="Z96" i="16"/>
  <c r="Y96" i="16"/>
  <c r="X96" i="16"/>
  <c r="AF95" i="16"/>
  <c r="AE95" i="16"/>
  <c r="AD95" i="16"/>
  <c r="AC95" i="16"/>
  <c r="AB95" i="16"/>
  <c r="AA95" i="16"/>
  <c r="Z95" i="16"/>
  <c r="Y95" i="16"/>
  <c r="X95" i="16"/>
  <c r="AF94" i="16"/>
  <c r="AE94" i="16"/>
  <c r="AD94" i="16"/>
  <c r="AC94" i="16"/>
  <c r="AB94" i="16"/>
  <c r="AA94" i="16"/>
  <c r="Z94" i="16"/>
  <c r="Y94" i="16"/>
  <c r="X94" i="16"/>
  <c r="AF93" i="16"/>
  <c r="AE93" i="16"/>
  <c r="AD93" i="16"/>
  <c r="AC93" i="16"/>
  <c r="AB93" i="16"/>
  <c r="AA93" i="16"/>
  <c r="Z93" i="16"/>
  <c r="Y93" i="16"/>
  <c r="X93" i="16"/>
  <c r="AF92" i="16"/>
  <c r="AE92" i="16"/>
  <c r="AD92" i="16"/>
  <c r="AC92" i="16"/>
  <c r="AB92" i="16"/>
  <c r="AA92" i="16"/>
  <c r="Z92" i="16"/>
  <c r="Y92" i="16"/>
  <c r="X92" i="16"/>
  <c r="AF91" i="16"/>
  <c r="AE91" i="16"/>
  <c r="AD91" i="16"/>
  <c r="AC91" i="16"/>
  <c r="AB91" i="16"/>
  <c r="AA91" i="16"/>
  <c r="Z91" i="16"/>
  <c r="Y91" i="16"/>
  <c r="X91" i="16"/>
  <c r="AF90" i="16"/>
  <c r="AE90" i="16"/>
  <c r="AD90" i="16"/>
  <c r="AC90" i="16"/>
  <c r="AB90" i="16"/>
  <c r="AA90" i="16"/>
  <c r="Z90" i="16"/>
  <c r="Y90" i="16"/>
  <c r="X90" i="16"/>
  <c r="AF89" i="16"/>
  <c r="AE89" i="16"/>
  <c r="AD89" i="16"/>
  <c r="AC89" i="16"/>
  <c r="AB89" i="16"/>
  <c r="AA89" i="16"/>
  <c r="Z89" i="16"/>
  <c r="Y89" i="16"/>
  <c r="X89" i="16"/>
  <c r="AF88" i="16"/>
  <c r="AE88" i="16"/>
  <c r="AD88" i="16"/>
  <c r="AC88" i="16"/>
  <c r="AB88" i="16"/>
  <c r="AA88" i="16"/>
  <c r="Z88" i="16"/>
  <c r="Y88" i="16"/>
  <c r="X88" i="16"/>
  <c r="AF87" i="16"/>
  <c r="AE87" i="16"/>
  <c r="AD87" i="16"/>
  <c r="AC87" i="16"/>
  <c r="AB87" i="16"/>
  <c r="AA87" i="16"/>
  <c r="Z87" i="16"/>
  <c r="Y87" i="16"/>
  <c r="X87" i="16"/>
  <c r="AF86" i="16"/>
  <c r="AE86" i="16"/>
  <c r="AD86" i="16"/>
  <c r="AC86" i="16"/>
  <c r="AB86" i="16"/>
  <c r="AA86" i="16"/>
  <c r="Z86" i="16"/>
  <c r="Y86" i="16"/>
  <c r="X86" i="16"/>
  <c r="AF85" i="16"/>
  <c r="AE85" i="16"/>
  <c r="AD85" i="16"/>
  <c r="AC85" i="16"/>
  <c r="AB85" i="16"/>
  <c r="AA85" i="16"/>
  <c r="Z85" i="16"/>
  <c r="Y85" i="16"/>
  <c r="X85" i="16"/>
  <c r="AF84" i="16"/>
  <c r="AE84" i="16"/>
  <c r="AD84" i="16"/>
  <c r="AC84" i="16"/>
  <c r="AB84" i="16"/>
  <c r="AA84" i="16"/>
  <c r="Z84" i="16"/>
  <c r="Y84" i="16"/>
  <c r="X84" i="16"/>
  <c r="AF83" i="16"/>
  <c r="AE83" i="16"/>
  <c r="AD83" i="16"/>
  <c r="AC83" i="16"/>
  <c r="AB83" i="16"/>
  <c r="AA83" i="16"/>
  <c r="Z83" i="16"/>
  <c r="Y83" i="16"/>
  <c r="X83" i="16"/>
  <c r="AF82" i="16"/>
  <c r="AE82" i="16"/>
  <c r="AD82" i="16"/>
  <c r="AC82" i="16"/>
  <c r="AB82" i="16"/>
  <c r="AA82" i="16"/>
  <c r="Z82" i="16"/>
  <c r="Y82" i="16"/>
  <c r="X82" i="16"/>
  <c r="AF81" i="16"/>
  <c r="AE81" i="16"/>
  <c r="AD81" i="16"/>
  <c r="AC81" i="16"/>
  <c r="AB81" i="16"/>
  <c r="AA81" i="16"/>
  <c r="Z81" i="16"/>
  <c r="Y81" i="16"/>
  <c r="X81" i="16"/>
  <c r="AF80" i="16"/>
  <c r="AE80" i="16"/>
  <c r="AD80" i="16"/>
  <c r="AC80" i="16"/>
  <c r="AB80" i="16"/>
  <c r="AA80" i="16"/>
  <c r="Z80" i="16"/>
  <c r="Y80" i="16"/>
  <c r="X80" i="16"/>
  <c r="AF79" i="16"/>
  <c r="AE79" i="16"/>
  <c r="AD79" i="16"/>
  <c r="AC79" i="16"/>
  <c r="AB79" i="16"/>
  <c r="AA79" i="16"/>
  <c r="Z79" i="16"/>
  <c r="Y79" i="16"/>
  <c r="X79" i="16"/>
  <c r="AF78" i="16"/>
  <c r="AE78" i="16"/>
  <c r="AD78" i="16"/>
  <c r="AC78" i="16"/>
  <c r="AB78" i="16"/>
  <c r="AA78" i="16"/>
  <c r="Z78" i="16"/>
  <c r="Y78" i="16"/>
  <c r="X78" i="16"/>
  <c r="AF77" i="16"/>
  <c r="AE77" i="16"/>
  <c r="AD77" i="16"/>
  <c r="AC77" i="16"/>
  <c r="AB77" i="16"/>
  <c r="AA77" i="16"/>
  <c r="Z77" i="16"/>
  <c r="Y77" i="16"/>
  <c r="X77" i="16"/>
  <c r="AF76" i="16"/>
  <c r="AE76" i="16"/>
  <c r="AD76" i="16"/>
  <c r="AC76" i="16"/>
  <c r="AB76" i="16"/>
  <c r="AA76" i="16"/>
  <c r="Z76" i="16"/>
  <c r="Y76" i="16"/>
  <c r="X76" i="16"/>
  <c r="AF75" i="16"/>
  <c r="AE75" i="16"/>
  <c r="AD75" i="16"/>
  <c r="AC75" i="16"/>
  <c r="AB75" i="16"/>
  <c r="AA75" i="16"/>
  <c r="Z75" i="16"/>
  <c r="Y75" i="16"/>
  <c r="X75" i="16"/>
  <c r="AF74" i="16"/>
  <c r="AE74" i="16"/>
  <c r="AD74" i="16"/>
  <c r="AC74" i="16"/>
  <c r="AB74" i="16"/>
  <c r="AA74" i="16"/>
  <c r="Z74" i="16"/>
  <c r="Y74" i="16"/>
  <c r="X74" i="16"/>
  <c r="AF73" i="16"/>
  <c r="AE73" i="16"/>
  <c r="AD73" i="16"/>
  <c r="AC73" i="16"/>
  <c r="AB73" i="16"/>
  <c r="AA73" i="16"/>
  <c r="Z73" i="16"/>
  <c r="Y73" i="16"/>
  <c r="X73" i="16"/>
  <c r="AF72" i="16"/>
  <c r="AE72" i="16"/>
  <c r="AD72" i="16"/>
  <c r="AC72" i="16"/>
  <c r="AB72" i="16"/>
  <c r="AA72" i="16"/>
  <c r="Z72" i="16"/>
  <c r="Y72" i="16"/>
  <c r="X72" i="16"/>
  <c r="AF71" i="16"/>
  <c r="AE71" i="16"/>
  <c r="AD71" i="16"/>
  <c r="AC71" i="16"/>
  <c r="AB71" i="16"/>
  <c r="AA71" i="16"/>
  <c r="Z71" i="16"/>
  <c r="Y71" i="16"/>
  <c r="X71" i="16"/>
  <c r="AF70" i="16"/>
  <c r="AE70" i="16"/>
  <c r="AD70" i="16"/>
  <c r="AC70" i="16"/>
  <c r="AB70" i="16"/>
  <c r="AA70" i="16"/>
  <c r="Z70" i="16"/>
  <c r="Y70" i="16"/>
  <c r="X70" i="16"/>
  <c r="AF69" i="16"/>
  <c r="AE69" i="16"/>
  <c r="AD69" i="16"/>
  <c r="AC69" i="16"/>
  <c r="AB69" i="16"/>
  <c r="AA69" i="16"/>
  <c r="Z69" i="16"/>
  <c r="Y69" i="16"/>
  <c r="X69" i="16"/>
  <c r="AF68" i="16"/>
  <c r="AE68" i="16"/>
  <c r="AD68" i="16"/>
  <c r="AC68" i="16"/>
  <c r="AB68" i="16"/>
  <c r="AA68" i="16"/>
  <c r="Z68" i="16"/>
  <c r="Y68" i="16"/>
  <c r="X68" i="16"/>
  <c r="AF67" i="16"/>
  <c r="AE67" i="16"/>
  <c r="AD67" i="16"/>
  <c r="AC67" i="16"/>
  <c r="AB67" i="16"/>
  <c r="AA67" i="16"/>
  <c r="Z67" i="16"/>
  <c r="Y67" i="16"/>
  <c r="X67" i="16"/>
  <c r="AF66" i="16"/>
  <c r="AE66" i="16"/>
  <c r="AD66" i="16"/>
  <c r="AC66" i="16"/>
  <c r="AB66" i="16"/>
  <c r="AA66" i="16"/>
  <c r="Z66" i="16"/>
  <c r="Y66" i="16"/>
  <c r="X66" i="16"/>
  <c r="AF65" i="16"/>
  <c r="AE65" i="16"/>
  <c r="AD65" i="16"/>
  <c r="AC65" i="16"/>
  <c r="AB65" i="16"/>
  <c r="AA65" i="16"/>
  <c r="Z65" i="16"/>
  <c r="Y65" i="16"/>
  <c r="X65" i="16"/>
  <c r="AF64" i="16"/>
  <c r="AE64" i="16"/>
  <c r="AD64" i="16"/>
  <c r="AC64" i="16"/>
  <c r="AB64" i="16"/>
  <c r="AA64" i="16"/>
  <c r="Z64" i="16"/>
  <c r="Y64" i="16"/>
  <c r="X64" i="16"/>
  <c r="AF63" i="16"/>
  <c r="AE63" i="16"/>
  <c r="AD63" i="16"/>
  <c r="AC63" i="16"/>
  <c r="AB63" i="16"/>
  <c r="AA63" i="16"/>
  <c r="Z63" i="16"/>
  <c r="Y63" i="16"/>
  <c r="X63" i="16"/>
  <c r="AF62" i="16"/>
  <c r="AE62" i="16"/>
  <c r="AD62" i="16"/>
  <c r="AC62" i="16"/>
  <c r="AB62" i="16"/>
  <c r="AA62" i="16"/>
  <c r="Z62" i="16"/>
  <c r="Y62" i="16"/>
  <c r="X62" i="16"/>
  <c r="AF61" i="16"/>
  <c r="AE61" i="16"/>
  <c r="AD61" i="16"/>
  <c r="AC61" i="16"/>
  <c r="AB61" i="16"/>
  <c r="AA61" i="16"/>
  <c r="Z61" i="16"/>
  <c r="Y61" i="16"/>
  <c r="X61" i="16"/>
  <c r="AF60" i="16"/>
  <c r="AE60" i="16"/>
  <c r="AD60" i="16"/>
  <c r="AC60" i="16"/>
  <c r="AB60" i="16"/>
  <c r="AA60" i="16"/>
  <c r="Z60" i="16"/>
  <c r="Y60" i="16"/>
  <c r="X60" i="16"/>
  <c r="AF59" i="16"/>
  <c r="AE59" i="16"/>
  <c r="AD59" i="16"/>
  <c r="AC59" i="16"/>
  <c r="AB59" i="16"/>
  <c r="AA59" i="16"/>
  <c r="Z59" i="16"/>
  <c r="Y59" i="16"/>
  <c r="X59" i="16"/>
  <c r="AF58" i="16"/>
  <c r="AE58" i="16"/>
  <c r="AD58" i="16"/>
  <c r="AC58" i="16"/>
  <c r="AB58" i="16"/>
  <c r="AA58" i="16"/>
  <c r="Z58" i="16"/>
  <c r="Y58" i="16"/>
  <c r="X58" i="16"/>
  <c r="AF57" i="16"/>
  <c r="AE57" i="16"/>
  <c r="AD57" i="16"/>
  <c r="AC57" i="16"/>
  <c r="AB57" i="16"/>
  <c r="AA57" i="16"/>
  <c r="Z57" i="16"/>
  <c r="Y57" i="16"/>
  <c r="X57" i="16"/>
  <c r="AF56" i="16"/>
  <c r="AE56" i="16"/>
  <c r="AD56" i="16"/>
  <c r="AC56" i="16"/>
  <c r="AB56" i="16"/>
  <c r="AA56" i="16"/>
  <c r="Z56" i="16"/>
  <c r="Y56" i="16"/>
  <c r="X56" i="16"/>
  <c r="AF55" i="16"/>
  <c r="AE55" i="16"/>
  <c r="AD55" i="16"/>
  <c r="AC55" i="16"/>
  <c r="AB55" i="16"/>
  <c r="AA55" i="16"/>
  <c r="Z55" i="16"/>
  <c r="Y55" i="16"/>
  <c r="X55" i="16"/>
  <c r="AF54" i="16"/>
  <c r="AE54" i="16"/>
  <c r="AD54" i="16"/>
  <c r="AC54" i="16"/>
  <c r="AB54" i="16"/>
  <c r="AA54" i="16"/>
  <c r="Z54" i="16"/>
  <c r="Y54" i="16"/>
  <c r="X54" i="16"/>
  <c r="AF53" i="16"/>
  <c r="AE53" i="16"/>
  <c r="AD53" i="16"/>
  <c r="AC53" i="16"/>
  <c r="AB53" i="16"/>
  <c r="AA53" i="16"/>
  <c r="Z53" i="16"/>
  <c r="Y53" i="16"/>
  <c r="X53" i="16"/>
  <c r="AF52" i="16"/>
  <c r="AE52" i="16"/>
  <c r="AD52" i="16"/>
  <c r="AC52" i="16"/>
  <c r="AB52" i="16"/>
  <c r="AA52" i="16"/>
  <c r="Z52" i="16"/>
  <c r="Y52" i="16"/>
  <c r="X52" i="16"/>
  <c r="AF51" i="16"/>
  <c r="AE51" i="16"/>
  <c r="AD51" i="16"/>
  <c r="AC51" i="16"/>
  <c r="AB51" i="16"/>
  <c r="AA51" i="16"/>
  <c r="Z51" i="16"/>
  <c r="Y51" i="16"/>
  <c r="X51" i="16"/>
  <c r="AF50" i="16"/>
  <c r="AE50" i="16"/>
  <c r="AD50" i="16"/>
  <c r="AC50" i="16"/>
  <c r="AB50" i="16"/>
  <c r="AA50" i="16"/>
  <c r="Z50" i="16"/>
  <c r="Y50" i="16"/>
  <c r="X50" i="16"/>
  <c r="AF49" i="16"/>
  <c r="AE49" i="16"/>
  <c r="AD49" i="16"/>
  <c r="AC49" i="16"/>
  <c r="AB49" i="16"/>
  <c r="AA49" i="16"/>
  <c r="Z49" i="16"/>
  <c r="Y49" i="16"/>
  <c r="X49" i="16"/>
  <c r="AF48" i="16"/>
  <c r="AE48" i="16"/>
  <c r="AD48" i="16"/>
  <c r="AC48" i="16"/>
  <c r="AB48" i="16"/>
  <c r="AA48" i="16"/>
  <c r="Z48" i="16"/>
  <c r="Y48" i="16"/>
  <c r="X48" i="16"/>
  <c r="AF47" i="16"/>
  <c r="AE47" i="16"/>
  <c r="AD47" i="16"/>
  <c r="AC47" i="16"/>
  <c r="AB47" i="16"/>
  <c r="AA47" i="16"/>
  <c r="Z47" i="16"/>
  <c r="Y47" i="16"/>
  <c r="X47" i="16"/>
  <c r="AF46" i="16"/>
  <c r="AE46" i="16"/>
  <c r="AD46" i="16"/>
  <c r="AC46" i="16"/>
  <c r="AB46" i="16"/>
  <c r="AA46" i="16"/>
  <c r="Z46" i="16"/>
  <c r="Y46" i="16"/>
  <c r="X46" i="16"/>
  <c r="AF45" i="16"/>
  <c r="AE45" i="16"/>
  <c r="AD45" i="16"/>
  <c r="AC45" i="16"/>
  <c r="AB45" i="16"/>
  <c r="AA45" i="16"/>
  <c r="Z45" i="16"/>
  <c r="Y45" i="16"/>
  <c r="X45" i="16"/>
  <c r="AF44" i="16"/>
  <c r="AE44" i="16"/>
  <c r="AD44" i="16"/>
  <c r="AC44" i="16"/>
  <c r="AB44" i="16"/>
  <c r="AA44" i="16"/>
  <c r="Z44" i="16"/>
  <c r="Y44" i="16"/>
  <c r="X44" i="16"/>
  <c r="AF43" i="16"/>
  <c r="AE43" i="16"/>
  <c r="AD43" i="16"/>
  <c r="AC43" i="16"/>
  <c r="AB43" i="16"/>
  <c r="AA43" i="16"/>
  <c r="Z43" i="16"/>
  <c r="Y43" i="16"/>
  <c r="X43" i="16"/>
  <c r="AF42" i="16"/>
  <c r="AE42" i="16"/>
  <c r="AD42" i="16"/>
  <c r="AC42" i="16"/>
  <c r="AB42" i="16"/>
  <c r="AA42" i="16"/>
  <c r="Z42" i="16"/>
  <c r="Y42" i="16"/>
  <c r="X42" i="16"/>
  <c r="AF41" i="16"/>
  <c r="AE41" i="16"/>
  <c r="AD41" i="16"/>
  <c r="AC41" i="16"/>
  <c r="AB41" i="16"/>
  <c r="AA41" i="16"/>
  <c r="Z41" i="16"/>
  <c r="Y41" i="16"/>
  <c r="X41" i="16"/>
  <c r="AF40" i="16"/>
  <c r="AE40" i="16"/>
  <c r="AD40" i="16"/>
  <c r="AC40" i="16"/>
  <c r="AB40" i="16"/>
  <c r="AA40" i="16"/>
  <c r="Z40" i="16"/>
  <c r="Y40" i="16"/>
  <c r="X40" i="16"/>
  <c r="AF39" i="16"/>
  <c r="AE39" i="16"/>
  <c r="AD39" i="16"/>
  <c r="AC39" i="16"/>
  <c r="AB39" i="16"/>
  <c r="AA39" i="16"/>
  <c r="Z39" i="16"/>
  <c r="Y39" i="16"/>
  <c r="X39" i="16"/>
  <c r="AF38" i="16"/>
  <c r="AE38" i="16"/>
  <c r="AD38" i="16"/>
  <c r="AC38" i="16"/>
  <c r="AB38" i="16"/>
  <c r="AA38" i="16"/>
  <c r="Z38" i="16"/>
  <c r="Y38" i="16"/>
  <c r="X38" i="16"/>
  <c r="AF37" i="16"/>
  <c r="AE37" i="16"/>
  <c r="AD37" i="16"/>
  <c r="AC37" i="16"/>
  <c r="AB37" i="16"/>
  <c r="AA37" i="16"/>
  <c r="Z37" i="16"/>
  <c r="Y37" i="16"/>
  <c r="X37" i="16"/>
  <c r="AF36" i="16"/>
  <c r="AE36" i="16"/>
  <c r="AD36" i="16"/>
  <c r="AC36" i="16"/>
  <c r="AB36" i="16"/>
  <c r="AA36" i="16"/>
  <c r="Z36" i="16"/>
  <c r="Y36" i="16"/>
  <c r="X36" i="16"/>
  <c r="AF35" i="16"/>
  <c r="AE35" i="16"/>
  <c r="AD35" i="16"/>
  <c r="AC35" i="16"/>
  <c r="AB35" i="16"/>
  <c r="AA35" i="16"/>
  <c r="Z35" i="16"/>
  <c r="Y35" i="16"/>
  <c r="X35" i="16"/>
  <c r="AF34" i="16"/>
  <c r="AE34" i="16"/>
  <c r="AD34" i="16"/>
  <c r="AC34" i="16"/>
  <c r="AB34" i="16"/>
  <c r="AA34" i="16"/>
  <c r="Z34" i="16"/>
  <c r="Y34" i="16"/>
  <c r="X34" i="16"/>
  <c r="AF33" i="16"/>
  <c r="AE33" i="16"/>
  <c r="AD33" i="16"/>
  <c r="AC33" i="16"/>
  <c r="AB33" i="16"/>
  <c r="AA33" i="16"/>
  <c r="Z33" i="16"/>
  <c r="Y33" i="16"/>
  <c r="X33" i="16"/>
  <c r="AF32" i="16"/>
  <c r="AE32" i="16"/>
  <c r="AD32" i="16"/>
  <c r="AC32" i="16"/>
  <c r="AB32" i="16"/>
  <c r="AA32" i="16"/>
  <c r="Z32" i="16"/>
  <c r="Y32" i="16"/>
  <c r="X32" i="16"/>
  <c r="AF31" i="16"/>
  <c r="AE31" i="16"/>
  <c r="AD31" i="16"/>
  <c r="AC31" i="16"/>
  <c r="AB31" i="16"/>
  <c r="AA31" i="16"/>
  <c r="Z31" i="16"/>
  <c r="Y31" i="16"/>
  <c r="X31" i="16"/>
  <c r="AF30" i="16"/>
  <c r="AE30" i="16"/>
  <c r="AD30" i="16"/>
  <c r="AC30" i="16"/>
  <c r="AB30" i="16"/>
  <c r="AA30" i="16"/>
  <c r="Z30" i="16"/>
  <c r="Y30" i="16"/>
  <c r="X30" i="16"/>
  <c r="AF29" i="16"/>
  <c r="AE29" i="16"/>
  <c r="AD29" i="16"/>
  <c r="AC29" i="16"/>
  <c r="AB29" i="16"/>
  <c r="AA29" i="16"/>
  <c r="Z29" i="16"/>
  <c r="Y29" i="16"/>
  <c r="X29" i="16"/>
  <c r="AF28" i="16"/>
  <c r="AE28" i="16"/>
  <c r="AD28" i="16"/>
  <c r="AC28" i="16"/>
  <c r="AB28" i="16"/>
  <c r="AA28" i="16"/>
  <c r="Z28" i="16"/>
  <c r="Y28" i="16"/>
  <c r="X28" i="16"/>
  <c r="AF27" i="16"/>
  <c r="AE27" i="16"/>
  <c r="AD27" i="16"/>
  <c r="AC27" i="16"/>
  <c r="AB27" i="16"/>
  <c r="AA27" i="16"/>
  <c r="Z27" i="16"/>
  <c r="Y27" i="16"/>
  <c r="X27" i="16"/>
  <c r="AF26" i="16"/>
  <c r="AE26" i="16"/>
  <c r="AD26" i="16"/>
  <c r="AC26" i="16"/>
  <c r="AB26" i="16"/>
  <c r="AA26" i="16"/>
  <c r="Z26" i="16"/>
  <c r="Y26" i="16"/>
  <c r="X26" i="16"/>
  <c r="AF25" i="16"/>
  <c r="AE25" i="16"/>
  <c r="AD25" i="16"/>
  <c r="AC25" i="16"/>
  <c r="AB25" i="16"/>
  <c r="AA25" i="16"/>
  <c r="Z25" i="16"/>
  <c r="Y25" i="16"/>
  <c r="X25" i="16"/>
  <c r="AF24" i="16"/>
  <c r="AE24" i="16"/>
  <c r="AD24" i="16"/>
  <c r="AC24" i="16"/>
  <c r="AB24" i="16"/>
  <c r="AA24" i="16"/>
  <c r="Z24" i="16"/>
  <c r="Y24" i="16"/>
  <c r="X24" i="16"/>
  <c r="AF23" i="16"/>
  <c r="AE23" i="16"/>
  <c r="AD23" i="16"/>
  <c r="AC23" i="16"/>
  <c r="AB23" i="16"/>
  <c r="AA23" i="16"/>
  <c r="Z23" i="16"/>
  <c r="Y23" i="16"/>
  <c r="X23" i="16"/>
  <c r="AF22" i="16"/>
  <c r="AE22" i="16"/>
  <c r="AD22" i="16"/>
  <c r="AC22" i="16"/>
  <c r="AB22" i="16"/>
  <c r="AA22" i="16"/>
  <c r="Z22" i="16"/>
  <c r="Y22" i="16"/>
  <c r="X22" i="16"/>
  <c r="AF21" i="16"/>
  <c r="AE21" i="16"/>
  <c r="AD21" i="16"/>
  <c r="AC21" i="16"/>
  <c r="AB21" i="16"/>
  <c r="AA21" i="16"/>
  <c r="Z21" i="16"/>
  <c r="Y21" i="16"/>
  <c r="X21" i="16"/>
  <c r="AF20" i="16"/>
  <c r="AE20" i="16"/>
  <c r="AD20" i="16"/>
  <c r="AC20" i="16"/>
  <c r="AB20" i="16"/>
  <c r="AA20" i="16"/>
  <c r="Z20" i="16"/>
  <c r="Y20" i="16"/>
  <c r="X20" i="16"/>
  <c r="AF19" i="16"/>
  <c r="AE19" i="16"/>
  <c r="AD19" i="16"/>
  <c r="AC19" i="16"/>
  <c r="AB19" i="16"/>
  <c r="AA19" i="16"/>
  <c r="Z19" i="16"/>
  <c r="Y19" i="16"/>
  <c r="X19" i="16"/>
  <c r="AF18" i="16"/>
  <c r="AE18" i="16"/>
  <c r="AD18" i="16"/>
  <c r="AC18" i="16"/>
  <c r="AB18" i="16"/>
  <c r="AA18" i="16"/>
  <c r="Z18" i="16"/>
  <c r="Y18" i="16"/>
  <c r="X18" i="16"/>
  <c r="AF17" i="16"/>
  <c r="AE17" i="16"/>
  <c r="AD17" i="16"/>
  <c r="AC17" i="16"/>
  <c r="AB17" i="16"/>
  <c r="AA17" i="16"/>
  <c r="Z17" i="16"/>
  <c r="Y17" i="16"/>
  <c r="X17" i="16"/>
  <c r="AF16" i="16"/>
  <c r="AE16" i="16"/>
  <c r="AD16" i="16"/>
  <c r="AC16" i="16"/>
  <c r="AB16" i="16"/>
  <c r="AA16" i="16"/>
  <c r="Z16" i="16"/>
  <c r="Y16" i="16"/>
  <c r="X16" i="16"/>
  <c r="AF15" i="16"/>
  <c r="AE15" i="16"/>
  <c r="AD15" i="16"/>
  <c r="AC15" i="16"/>
  <c r="AB15" i="16"/>
  <c r="AA15" i="16"/>
  <c r="Z15" i="16"/>
  <c r="Y15" i="16"/>
  <c r="X15" i="16"/>
  <c r="AF14" i="16"/>
  <c r="AE14" i="16"/>
  <c r="AD14" i="16"/>
  <c r="AC14" i="16"/>
  <c r="AB14" i="16"/>
  <c r="AA14" i="16"/>
  <c r="Z14" i="16"/>
  <c r="Y14" i="16"/>
  <c r="X14" i="16"/>
  <c r="AF13" i="16"/>
  <c r="AE13" i="16"/>
  <c r="AD13" i="16"/>
  <c r="AC13" i="16"/>
  <c r="AB13" i="16"/>
  <c r="AA13" i="16"/>
  <c r="Z13" i="16"/>
  <c r="Y13" i="16"/>
  <c r="X13" i="16"/>
  <c r="AF12" i="16"/>
  <c r="AE12" i="16"/>
  <c r="AD12" i="16"/>
  <c r="AC12" i="16"/>
  <c r="AB12" i="16"/>
  <c r="AA12" i="16"/>
  <c r="Z12" i="16"/>
  <c r="Y12" i="16"/>
  <c r="X12" i="16"/>
  <c r="AF11" i="16"/>
  <c r="AE11" i="16"/>
  <c r="AD11" i="16"/>
  <c r="AC11" i="16"/>
  <c r="AB11" i="16"/>
  <c r="AA11" i="16"/>
  <c r="Z11" i="16"/>
  <c r="Y11" i="16"/>
  <c r="X11" i="16"/>
  <c r="AF10" i="16"/>
  <c r="AE10" i="16"/>
  <c r="AD10" i="16"/>
  <c r="AC10" i="16"/>
  <c r="AB10" i="16"/>
  <c r="AA10" i="16"/>
  <c r="Z10" i="16"/>
  <c r="Y10" i="16"/>
  <c r="X10" i="16"/>
  <c r="AF9" i="16"/>
  <c r="AE9" i="16"/>
  <c r="AD9" i="16"/>
  <c r="AC9" i="16"/>
  <c r="AB9" i="16"/>
  <c r="AA9" i="16"/>
  <c r="Z9" i="16"/>
  <c r="Y9" i="16"/>
  <c r="X9" i="16"/>
  <c r="AF8" i="16"/>
  <c r="AE8" i="16"/>
  <c r="AD8" i="16"/>
  <c r="AC8" i="16"/>
  <c r="AB8" i="16"/>
  <c r="AA8" i="16"/>
  <c r="Z8" i="16"/>
  <c r="Y8" i="16"/>
  <c r="X8" i="16"/>
  <c r="AF7" i="16"/>
  <c r="AE7" i="16"/>
  <c r="AD7" i="16"/>
  <c r="AC7" i="16"/>
  <c r="AB7" i="16"/>
  <c r="AA7" i="16"/>
  <c r="Z7" i="16"/>
  <c r="Y7" i="16"/>
  <c r="X7" i="16"/>
  <c r="AF6" i="16"/>
  <c r="AE6" i="16"/>
  <c r="AD6" i="16"/>
  <c r="AC6" i="16"/>
  <c r="AB6" i="16"/>
  <c r="AA6" i="16"/>
  <c r="Z6" i="16"/>
  <c r="Y6" i="16"/>
  <c r="X6" i="16"/>
  <c r="AF5" i="16"/>
  <c r="AE5" i="16"/>
  <c r="AD5" i="16"/>
  <c r="AC5" i="16"/>
  <c r="AB5" i="16"/>
  <c r="AA5" i="16"/>
  <c r="Z5" i="16"/>
  <c r="Y5" i="16"/>
  <c r="X5" i="16"/>
  <c r="AF4" i="16"/>
  <c r="AE4" i="16"/>
  <c r="AD4" i="16"/>
  <c r="AC4" i="16"/>
  <c r="AB4" i="16"/>
  <c r="AA4" i="16"/>
  <c r="Z4" i="16"/>
  <c r="Y4" i="16"/>
  <c r="X4" i="16"/>
  <c r="AF3" i="16"/>
  <c r="AE3" i="16"/>
  <c r="AD3" i="16"/>
  <c r="AC3" i="16"/>
  <c r="AB3" i="16"/>
  <c r="AA3" i="16"/>
  <c r="Z3" i="16"/>
  <c r="Y3" i="16"/>
  <c r="X3" i="16"/>
  <c r="AF2" i="16"/>
  <c r="AE2" i="16"/>
  <c r="AD2" i="16"/>
  <c r="AC2" i="16"/>
  <c r="AB2" i="16"/>
  <c r="AA2" i="16"/>
  <c r="Z2" i="16"/>
  <c r="Y2" i="16"/>
  <c r="X2" i="16"/>
  <c r="R109" i="15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R128" i="15" s="1"/>
  <c r="R129" i="15" s="1"/>
  <c r="R130" i="15" s="1"/>
  <c r="R131" i="15" s="1"/>
  <c r="R132" i="15" s="1"/>
  <c r="R133" i="15" s="1"/>
  <c r="R134" i="15" s="1"/>
  <c r="R135" i="15" s="1"/>
  <c r="R136" i="15" s="1"/>
  <c r="R137" i="15" s="1"/>
  <c r="R138" i="15" s="1"/>
  <c r="R139" i="15" s="1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R154" i="15" s="1"/>
  <c r="R155" i="15" s="1"/>
  <c r="R156" i="15" s="1"/>
  <c r="R157" i="15" s="1"/>
  <c r="R158" i="15" s="1"/>
  <c r="R108" i="15"/>
  <c r="Z69" i="15"/>
  <c r="Y69" i="15"/>
  <c r="Z68" i="15"/>
  <c r="Y68" i="15"/>
  <c r="Z67" i="15"/>
  <c r="Y67" i="15"/>
  <c r="Z66" i="15"/>
  <c r="Y66" i="15"/>
  <c r="Z65" i="15"/>
  <c r="Y65" i="15"/>
  <c r="Z64" i="15"/>
  <c r="Y64" i="15"/>
  <c r="Z63" i="15"/>
  <c r="Y63" i="15"/>
  <c r="Z62" i="15"/>
  <c r="Y62" i="15"/>
  <c r="Z61" i="15"/>
  <c r="Y61" i="15"/>
  <c r="Z60" i="15"/>
  <c r="Y60" i="15"/>
  <c r="Z59" i="15"/>
  <c r="Y59" i="15"/>
  <c r="Z58" i="15"/>
  <c r="Y58" i="15"/>
  <c r="Z57" i="15"/>
  <c r="Y57" i="15"/>
  <c r="Z56" i="15"/>
  <c r="Y56" i="15"/>
  <c r="R56" i="15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Z55" i="15"/>
  <c r="Y55" i="15"/>
  <c r="Z54" i="15"/>
  <c r="Y54" i="15"/>
  <c r="Z53" i="15"/>
  <c r="Y53" i="15"/>
  <c r="Z52" i="15"/>
  <c r="Y52" i="15"/>
  <c r="Z51" i="15"/>
  <c r="Y51" i="15"/>
  <c r="Z50" i="15"/>
  <c r="Y50" i="15"/>
  <c r="Z49" i="15"/>
  <c r="Y49" i="15"/>
  <c r="Z48" i="15"/>
  <c r="Y48" i="15"/>
  <c r="Z47" i="15"/>
  <c r="Y47" i="15"/>
  <c r="Z46" i="15"/>
  <c r="Y46" i="15"/>
  <c r="Z45" i="15"/>
  <c r="Y45" i="15"/>
  <c r="Z44" i="15"/>
  <c r="Y44" i="15"/>
  <c r="Z43" i="15"/>
  <c r="Y43" i="15"/>
  <c r="Z42" i="15"/>
  <c r="Y42" i="15"/>
  <c r="Z41" i="15"/>
  <c r="Y41" i="15"/>
  <c r="Z40" i="15"/>
  <c r="Y40" i="15"/>
  <c r="Z39" i="15"/>
  <c r="Y39" i="15"/>
  <c r="Z38" i="15"/>
  <c r="Y38" i="15"/>
  <c r="Z37" i="15"/>
  <c r="Y37" i="15"/>
  <c r="Z36" i="15"/>
  <c r="Y36" i="15"/>
  <c r="Z35" i="15"/>
  <c r="Y35" i="15"/>
  <c r="Z34" i="15"/>
  <c r="Y34" i="15"/>
  <c r="Z33" i="15"/>
  <c r="Y33" i="15"/>
  <c r="Z32" i="15"/>
  <c r="Y32" i="15"/>
  <c r="Z31" i="15"/>
  <c r="Y31" i="15"/>
  <c r="Z30" i="15"/>
  <c r="Y30" i="15"/>
  <c r="Z29" i="15"/>
  <c r="Y29" i="15"/>
  <c r="Z28" i="15"/>
  <c r="Y28" i="15"/>
  <c r="Z27" i="15"/>
  <c r="Y27" i="15"/>
  <c r="Z26" i="15"/>
  <c r="Y26" i="15"/>
  <c r="Z25" i="15"/>
  <c r="Y25" i="15"/>
  <c r="Z24" i="15"/>
  <c r="Y24" i="15"/>
  <c r="Z23" i="15"/>
  <c r="Y23" i="15"/>
  <c r="Z22" i="15"/>
  <c r="Y22" i="15"/>
  <c r="Z21" i="15"/>
  <c r="Y21" i="15"/>
  <c r="Z20" i="15"/>
  <c r="Y20" i="15"/>
  <c r="Z19" i="15"/>
  <c r="Y19" i="15"/>
  <c r="Z18" i="15"/>
  <c r="Y18" i="15"/>
  <c r="Z17" i="15"/>
  <c r="Y17" i="15"/>
  <c r="Z16" i="15"/>
  <c r="Y16" i="15"/>
  <c r="Z15" i="15"/>
  <c r="Y15" i="15"/>
  <c r="Z14" i="15"/>
  <c r="Y14" i="15"/>
  <c r="Z13" i="15"/>
  <c r="Y13" i="15"/>
  <c r="Z12" i="15"/>
  <c r="Y12" i="15"/>
  <c r="Z11" i="15"/>
  <c r="Y11" i="15"/>
  <c r="Z10" i="15"/>
  <c r="Y10" i="15"/>
  <c r="Z9" i="15"/>
  <c r="Y9" i="15"/>
  <c r="Z8" i="15"/>
  <c r="Y8" i="15"/>
  <c r="Z7" i="15"/>
  <c r="Y7" i="15"/>
  <c r="Z6" i="15"/>
  <c r="Y6" i="15"/>
  <c r="Z5" i="15"/>
  <c r="Y5" i="15"/>
  <c r="R5" i="15"/>
  <c r="R6" i="15" s="1"/>
  <c r="R7" i="15" s="1"/>
  <c r="R8" i="15" s="1"/>
  <c r="R9" i="15" s="1"/>
  <c r="R10" i="15" s="1"/>
  <c r="R11" i="15" s="1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Z4" i="15"/>
  <c r="Y4" i="15"/>
  <c r="T4" i="15"/>
  <c r="R4" i="15"/>
  <c r="Z3" i="15"/>
  <c r="Y3" i="15"/>
  <c r="B62" i="13"/>
  <c r="B61" i="13"/>
  <c r="B60" i="13"/>
  <c r="B57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0" i="13"/>
  <c r="B29" i="13"/>
  <c r="B28" i="13"/>
  <c r="B27" i="13"/>
  <c r="B26" i="13"/>
  <c r="B23" i="13"/>
  <c r="B22" i="13"/>
  <c r="B21" i="13"/>
  <c r="B20" i="13"/>
  <c r="B19" i="13"/>
  <c r="B18" i="13"/>
  <c r="B17" i="13"/>
  <c r="B16" i="13"/>
  <c r="B15" i="13"/>
  <c r="CX11" i="13"/>
  <c r="CX13" i="13" s="1"/>
  <c r="CT11" i="13"/>
  <c r="CP11" i="13"/>
  <c r="CP13" i="13" s="1"/>
  <c r="CN11" i="13"/>
  <c r="CL11" i="13"/>
  <c r="CL13" i="13" s="1"/>
  <c r="CJ11" i="13"/>
  <c r="CC11" i="13"/>
  <c r="CD11" i="13" s="1"/>
  <c r="BY11" i="13"/>
  <c r="BU11" i="13"/>
  <c r="BS11" i="13"/>
  <c r="BQ11" i="13"/>
  <c r="BR11" i="13" s="1"/>
  <c r="BO11" i="13"/>
  <c r="BH11" i="13"/>
  <c r="BH13" i="13" s="1"/>
  <c r="BD11" i="13"/>
  <c r="AZ11" i="13"/>
  <c r="AZ13" i="13" s="1"/>
  <c r="AX11" i="13"/>
  <c r="AV11" i="13"/>
  <c r="AV13" i="13" s="1"/>
  <c r="AT11" i="13"/>
  <c r="AM11" i="13"/>
  <c r="AN11" i="13" s="1"/>
  <c r="AI11" i="13"/>
  <c r="AE11" i="13"/>
  <c r="AC11" i="13"/>
  <c r="AA11" i="13"/>
  <c r="AB11" i="13" s="1"/>
  <c r="Y11" i="13"/>
  <c r="V11" i="13"/>
  <c r="V13" i="13" s="1"/>
  <c r="T11" i="13"/>
  <c r="R11" i="13"/>
  <c r="P11" i="13"/>
  <c r="N11" i="13"/>
  <c r="O11" i="13" s="1"/>
  <c r="L11" i="13"/>
  <c r="J11" i="13"/>
  <c r="K11" i="13" s="1"/>
  <c r="H11" i="13"/>
  <c r="F11" i="13"/>
  <c r="D11" i="13"/>
  <c r="CX10" i="13"/>
  <c r="CY10" i="13" s="1"/>
  <c r="CT10" i="13"/>
  <c r="CU10" i="13" s="1"/>
  <c r="CP10" i="13"/>
  <c r="CQ10" i="13" s="1"/>
  <c r="CN10" i="13"/>
  <c r="CO10" i="13" s="1"/>
  <c r="CL10" i="13"/>
  <c r="CM10" i="13" s="1"/>
  <c r="CJ10" i="13"/>
  <c r="CK10" i="13" s="1"/>
  <c r="CC10" i="13"/>
  <c r="CD10" i="13" s="1"/>
  <c r="BY10" i="13"/>
  <c r="BZ10" i="13" s="1"/>
  <c r="BU10" i="13"/>
  <c r="BV10" i="13" s="1"/>
  <c r="BS10" i="13"/>
  <c r="BT10" i="13" s="1"/>
  <c r="BQ10" i="13"/>
  <c r="BR10" i="13" s="1"/>
  <c r="BO10" i="13"/>
  <c r="BP10" i="13" s="1"/>
  <c r="BH10" i="13"/>
  <c r="BI10" i="13" s="1"/>
  <c r="BD10" i="13"/>
  <c r="BE10" i="13" s="1"/>
  <c r="AZ10" i="13"/>
  <c r="BA10" i="13" s="1"/>
  <c r="AX10" i="13"/>
  <c r="AY10" i="13" s="1"/>
  <c r="AV10" i="13"/>
  <c r="AW10" i="13" s="1"/>
  <c r="AT10" i="13"/>
  <c r="AU10" i="13" s="1"/>
  <c r="AM10" i="13"/>
  <c r="AN10" i="13" s="1"/>
  <c r="AI10" i="13"/>
  <c r="AJ10" i="13" s="1"/>
  <c r="AE10" i="13"/>
  <c r="AF10" i="13" s="1"/>
  <c r="AC10" i="13"/>
  <c r="AD10" i="13" s="1"/>
  <c r="AA10" i="13"/>
  <c r="AB10" i="13" s="1"/>
  <c r="Y10" i="13"/>
  <c r="Z10" i="13" s="1"/>
  <c r="V10" i="13"/>
  <c r="W10" i="13" s="1"/>
  <c r="T10" i="13"/>
  <c r="U10" i="13" s="1"/>
  <c r="R10" i="13"/>
  <c r="S10" i="13" s="1"/>
  <c r="P10" i="13"/>
  <c r="Q10" i="13" s="1"/>
  <c r="N10" i="13"/>
  <c r="O10" i="13" s="1"/>
  <c r="L10" i="13"/>
  <c r="M10" i="13" s="1"/>
  <c r="J10" i="13"/>
  <c r="K10" i="13" s="1"/>
  <c r="H10" i="13"/>
  <c r="I10" i="13" s="1"/>
  <c r="F10" i="13"/>
  <c r="G10" i="13" s="1"/>
  <c r="D10" i="13"/>
  <c r="E10" i="13" s="1"/>
  <c r="CY9" i="13"/>
  <c r="CU9" i="13"/>
  <c r="CQ9" i="13"/>
  <c r="CD9" i="13"/>
  <c r="BZ9" i="13"/>
  <c r="BV9" i="13"/>
  <c r="BI9" i="13"/>
  <c r="BE9" i="13"/>
  <c r="BA9" i="13"/>
  <c r="AN9" i="13"/>
  <c r="AJ9" i="13"/>
  <c r="AF9" i="13"/>
  <c r="CY8" i="13"/>
  <c r="CX8" i="13"/>
  <c r="CU8" i="13"/>
  <c r="CT8" i="13"/>
  <c r="CQ8" i="13"/>
  <c r="CD8" i="13"/>
  <c r="CC8" i="13"/>
  <c r="BZ8" i="13"/>
  <c r="BY8" i="13"/>
  <c r="BV8" i="13"/>
  <c r="BI8" i="13"/>
  <c r="BH8" i="13"/>
  <c r="BE8" i="13"/>
  <c r="BD8" i="13"/>
  <c r="BA8" i="13"/>
  <c r="AN8" i="13"/>
  <c r="AM8" i="13"/>
  <c r="AJ8" i="13"/>
  <c r="AI8" i="13"/>
  <c r="AF8" i="13"/>
  <c r="CY7" i="13"/>
  <c r="CX7" i="13"/>
  <c r="CU7" i="13"/>
  <c r="CT7" i="13"/>
  <c r="CQ7" i="13"/>
  <c r="CP7" i="13"/>
  <c r="CM7" i="13"/>
  <c r="CD7" i="13"/>
  <c r="CC7" i="13"/>
  <c r="BZ7" i="13"/>
  <c r="BY7" i="13"/>
  <c r="BV7" i="13"/>
  <c r="BU7" i="13"/>
  <c r="BR7" i="13"/>
  <c r="BI7" i="13"/>
  <c r="BH7" i="13"/>
  <c r="BE7" i="13"/>
  <c r="BD7" i="13"/>
  <c r="BA7" i="13"/>
  <c r="AZ7" i="13"/>
  <c r="AW7" i="13"/>
  <c r="AN7" i="13"/>
  <c r="AM7" i="13"/>
  <c r="AJ7" i="13"/>
  <c r="AI7" i="13"/>
  <c r="AF7" i="13"/>
  <c r="AE7" i="13"/>
  <c r="AB7" i="13"/>
  <c r="CY6" i="13"/>
  <c r="CX6" i="13"/>
  <c r="CU6" i="13"/>
  <c r="CT6" i="13"/>
  <c r="CQ6" i="13"/>
  <c r="CP6" i="13"/>
  <c r="CM6" i="13"/>
  <c r="CD6" i="13"/>
  <c r="CC6" i="13"/>
  <c r="BZ6" i="13"/>
  <c r="BY6" i="13"/>
  <c r="BV6" i="13"/>
  <c r="BU6" i="13"/>
  <c r="BR6" i="13"/>
  <c r="BI6" i="13"/>
  <c r="BH6" i="13"/>
  <c r="BE6" i="13"/>
  <c r="BD6" i="13"/>
  <c r="BA6" i="13"/>
  <c r="AZ6" i="13"/>
  <c r="AW6" i="13"/>
  <c r="AN6" i="13"/>
  <c r="AM6" i="13"/>
  <c r="AJ6" i="13"/>
  <c r="AI6" i="13"/>
  <c r="AF6" i="13"/>
  <c r="AE6" i="13"/>
  <c r="AB6" i="13"/>
  <c r="CY5" i="13"/>
  <c r="CX5" i="13"/>
  <c r="CU5" i="13"/>
  <c r="CT5" i="13"/>
  <c r="CQ5" i="13"/>
  <c r="CP5" i="13"/>
  <c r="CM5" i="13"/>
  <c r="CL5" i="13"/>
  <c r="CK5" i="13"/>
  <c r="CD5" i="13"/>
  <c r="CC5" i="13"/>
  <c r="BZ5" i="13"/>
  <c r="BY5" i="13"/>
  <c r="BV5" i="13"/>
  <c r="BU5" i="13"/>
  <c r="BR5" i="13"/>
  <c r="BQ5" i="13"/>
  <c r="BP5" i="13"/>
  <c r="BI5" i="13"/>
  <c r="BH5" i="13"/>
  <c r="BE5" i="13"/>
  <c r="BD5" i="13"/>
  <c r="BA5" i="13"/>
  <c r="AZ5" i="13"/>
  <c r="AW5" i="13"/>
  <c r="AV5" i="13"/>
  <c r="AU5" i="13"/>
  <c r="AN5" i="13"/>
  <c r="AM5" i="13"/>
  <c r="AJ5" i="13"/>
  <c r="AI5" i="13"/>
  <c r="AF5" i="13"/>
  <c r="AE5" i="13"/>
  <c r="AB5" i="13"/>
  <c r="AA5" i="13"/>
  <c r="Z5" i="13"/>
  <c r="CY4" i="13"/>
  <c r="CX4" i="13"/>
  <c r="CU4" i="13"/>
  <c r="CT4" i="13"/>
  <c r="CQ4" i="13"/>
  <c r="CP4" i="13"/>
  <c r="CM4" i="13"/>
  <c r="CL4" i="13"/>
  <c r="CK4" i="13"/>
  <c r="CD4" i="13"/>
  <c r="CC4" i="13"/>
  <c r="BZ4" i="13"/>
  <c r="BY4" i="13"/>
  <c r="BV4" i="13"/>
  <c r="BU4" i="13"/>
  <c r="BR4" i="13"/>
  <c r="BQ4" i="13"/>
  <c r="BP4" i="13"/>
  <c r="BI4" i="13"/>
  <c r="BH4" i="13"/>
  <c r="BE4" i="13"/>
  <c r="BD4" i="13"/>
  <c r="BA4" i="13"/>
  <c r="AZ4" i="13"/>
  <c r="AW4" i="13"/>
  <c r="AV4" i="13"/>
  <c r="AU4" i="13"/>
  <c r="AN4" i="13"/>
  <c r="AM4" i="13"/>
  <c r="AJ4" i="13"/>
  <c r="AI4" i="13"/>
  <c r="AF4" i="13"/>
  <c r="AE4" i="13"/>
  <c r="AB4" i="13"/>
  <c r="AA4" i="13"/>
  <c r="Z4" i="13"/>
  <c r="CY3" i="13"/>
  <c r="CX3" i="13"/>
  <c r="CU3" i="13"/>
  <c r="CT3" i="13"/>
  <c r="CQ3" i="13"/>
  <c r="CP3" i="13"/>
  <c r="CM3" i="13"/>
  <c r="CL3" i="13"/>
  <c r="CK3" i="13"/>
  <c r="CD3" i="13"/>
  <c r="CC3" i="13"/>
  <c r="BZ3" i="13"/>
  <c r="BY3" i="13"/>
  <c r="BV3" i="13"/>
  <c r="BU3" i="13"/>
  <c r="BR3" i="13"/>
  <c r="BQ3" i="13"/>
  <c r="BP3" i="13"/>
  <c r="BI3" i="13"/>
  <c r="BH3" i="13"/>
  <c r="BE3" i="13"/>
  <c r="BD3" i="13"/>
  <c r="BA3" i="13"/>
  <c r="AZ3" i="13"/>
  <c r="AW3" i="13"/>
  <c r="AV3" i="13"/>
  <c r="AU3" i="13"/>
  <c r="AN3" i="13"/>
  <c r="AM3" i="13"/>
  <c r="AJ3" i="13"/>
  <c r="AI3" i="13"/>
  <c r="AF3" i="13"/>
  <c r="AE3" i="13"/>
  <c r="AB3" i="13"/>
  <c r="AA3" i="13"/>
  <c r="Z3" i="13"/>
  <c r="S3" i="13"/>
  <c r="O3" i="13"/>
  <c r="K3" i="13"/>
  <c r="G3" i="13"/>
  <c r="E3" i="13"/>
  <c r="CY2" i="13"/>
  <c r="CX2" i="13"/>
  <c r="CU2" i="13"/>
  <c r="CT2" i="13"/>
  <c r="CQ2" i="13"/>
  <c r="CP2" i="13"/>
  <c r="CM2" i="13"/>
  <c r="CL2" i="13"/>
  <c r="CK2" i="13"/>
  <c r="CD2" i="13"/>
  <c r="CC2" i="13"/>
  <c r="BZ2" i="13"/>
  <c r="BY2" i="13"/>
  <c r="BV2" i="13"/>
  <c r="BU2" i="13"/>
  <c r="BR2" i="13"/>
  <c r="BQ2" i="13"/>
  <c r="BP2" i="13"/>
  <c r="BI2" i="13"/>
  <c r="BH2" i="13"/>
  <c r="BE2" i="13"/>
  <c r="BD2" i="13"/>
  <c r="BA2" i="13"/>
  <c r="AZ2" i="13"/>
  <c r="AW2" i="13"/>
  <c r="AV2" i="13"/>
  <c r="AU2" i="13"/>
  <c r="AN2" i="13"/>
  <c r="AM2" i="13"/>
  <c r="AJ2" i="13"/>
  <c r="AI2" i="13"/>
  <c r="AF2" i="13"/>
  <c r="AE2" i="13"/>
  <c r="AB2" i="13"/>
  <c r="AA2" i="13"/>
  <c r="Z2" i="13"/>
  <c r="W2" i="13"/>
  <c r="S2" i="13"/>
  <c r="O2" i="13"/>
  <c r="K2" i="13"/>
  <c r="G2" i="13"/>
  <c r="E2" i="13"/>
  <c r="CZ1" i="13"/>
  <c r="CX1" i="13"/>
  <c r="CV1" i="13"/>
  <c r="CT1" i="13"/>
  <c r="CR1" i="13"/>
  <c r="CP1" i="13"/>
  <c r="CN1" i="13"/>
  <c r="CL1" i="13"/>
  <c r="CE1" i="13"/>
  <c r="CC1" i="13"/>
  <c r="CA1" i="13"/>
  <c r="BY1" i="13"/>
  <c r="BW1" i="13"/>
  <c r="BU1" i="13"/>
  <c r="BS1" i="13"/>
  <c r="BQ1" i="13"/>
  <c r="BJ1" i="13"/>
  <c r="BH1" i="13"/>
  <c r="BF1" i="13"/>
  <c r="BD1" i="13"/>
  <c r="BB1" i="13"/>
  <c r="AZ1" i="13"/>
  <c r="AX1" i="13"/>
  <c r="AV1" i="13"/>
  <c r="AO1" i="13"/>
  <c r="AM1" i="13"/>
  <c r="AK1" i="13"/>
  <c r="AI1" i="13"/>
  <c r="AG1" i="13"/>
  <c r="AE1" i="13"/>
  <c r="AC1" i="13"/>
  <c r="AA1" i="13"/>
  <c r="T1" i="13"/>
  <c r="R1" i="13"/>
  <c r="P1" i="13"/>
  <c r="N1" i="13"/>
  <c r="L1" i="13"/>
  <c r="J1" i="13"/>
  <c r="H1" i="13"/>
  <c r="F1" i="13"/>
  <c r="B62" i="12"/>
  <c r="B61" i="12"/>
  <c r="B60" i="12"/>
  <c r="B57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DF33" i="12"/>
  <c r="DE33" i="12"/>
  <c r="B30" i="12"/>
  <c r="B29" i="12"/>
  <c r="B28" i="12"/>
  <c r="B27" i="12"/>
  <c r="B26" i="12"/>
  <c r="B23" i="12"/>
  <c r="B22" i="12"/>
  <c r="B21" i="12"/>
  <c r="B20" i="12"/>
  <c r="B19" i="12"/>
  <c r="B18" i="12"/>
  <c r="B17" i="12"/>
  <c r="B16" i="12"/>
  <c r="B15" i="12"/>
  <c r="CX11" i="12"/>
  <c r="CT11" i="12"/>
  <c r="CT13" i="12" s="1"/>
  <c r="CP11" i="12"/>
  <c r="CN11" i="12"/>
  <c r="CN13" i="12" s="1"/>
  <c r="CL11" i="12"/>
  <c r="CJ11" i="12"/>
  <c r="CJ13" i="12" s="1"/>
  <c r="CC11" i="12"/>
  <c r="CD11" i="12" s="1"/>
  <c r="BY11" i="12"/>
  <c r="BZ11" i="12" s="1"/>
  <c r="BU11" i="12"/>
  <c r="BV11" i="12" s="1"/>
  <c r="BS11" i="12"/>
  <c r="BQ11" i="12"/>
  <c r="BR11" i="12" s="1"/>
  <c r="BO11" i="12"/>
  <c r="BH11" i="12"/>
  <c r="BD11" i="12"/>
  <c r="BD13" i="12" s="1"/>
  <c r="AZ11" i="12"/>
  <c r="AX11" i="12"/>
  <c r="AX13" i="12" s="1"/>
  <c r="AV11" i="12"/>
  <c r="AT11" i="12"/>
  <c r="AT13" i="12" s="1"/>
  <c r="AM11" i="12"/>
  <c r="AN11" i="12" s="1"/>
  <c r="AI11" i="12"/>
  <c r="AE11" i="12"/>
  <c r="AF11" i="12" s="1"/>
  <c r="AC11" i="12"/>
  <c r="AD11" i="12" s="1"/>
  <c r="AA11" i="12"/>
  <c r="AB11" i="12" s="1"/>
  <c r="Y11" i="12"/>
  <c r="Z11" i="12" s="1"/>
  <c r="V11" i="12"/>
  <c r="W11" i="12" s="1"/>
  <c r="W13" i="12" s="1"/>
  <c r="T11" i="12"/>
  <c r="R11" i="12"/>
  <c r="S11" i="12" s="1"/>
  <c r="P11" i="12"/>
  <c r="N11" i="12"/>
  <c r="O11" i="12" s="1"/>
  <c r="M11" i="12"/>
  <c r="L11" i="12"/>
  <c r="J11" i="12"/>
  <c r="K11" i="12" s="1"/>
  <c r="H11" i="12"/>
  <c r="I11" i="12" s="1"/>
  <c r="F11" i="12"/>
  <c r="G11" i="12" s="1"/>
  <c r="D11" i="12"/>
  <c r="CX10" i="12"/>
  <c r="CY10" i="12" s="1"/>
  <c r="CT10" i="12"/>
  <c r="CU10" i="12" s="1"/>
  <c r="CP10" i="12"/>
  <c r="CQ10" i="12" s="1"/>
  <c r="CN10" i="12"/>
  <c r="CO10" i="12" s="1"/>
  <c r="CL10" i="12"/>
  <c r="CM10" i="12" s="1"/>
  <c r="CJ10" i="12"/>
  <c r="CK10" i="12" s="1"/>
  <c r="CC10" i="12"/>
  <c r="CD10" i="12" s="1"/>
  <c r="BY10" i="12"/>
  <c r="BZ10" i="12" s="1"/>
  <c r="BU10" i="12"/>
  <c r="BV10" i="12" s="1"/>
  <c r="BS10" i="12"/>
  <c r="BT10" i="12" s="1"/>
  <c r="BQ10" i="12"/>
  <c r="BR10" i="12" s="1"/>
  <c r="BO10" i="12"/>
  <c r="BP10" i="12" s="1"/>
  <c r="BH10" i="12"/>
  <c r="BI10" i="12" s="1"/>
  <c r="BD10" i="12"/>
  <c r="BE10" i="12" s="1"/>
  <c r="AZ10" i="12"/>
  <c r="BA10" i="12" s="1"/>
  <c r="AX10" i="12"/>
  <c r="AY10" i="12" s="1"/>
  <c r="AV10" i="12"/>
  <c r="AW10" i="12" s="1"/>
  <c r="AT10" i="12"/>
  <c r="AU10" i="12" s="1"/>
  <c r="AM10" i="12"/>
  <c r="AN10" i="12" s="1"/>
  <c r="AJ10" i="12"/>
  <c r="AI10" i="12"/>
  <c r="AE10" i="12"/>
  <c r="AF10" i="12" s="1"/>
  <c r="AC10" i="12"/>
  <c r="AD10" i="12" s="1"/>
  <c r="AA10" i="12"/>
  <c r="AB10" i="12" s="1"/>
  <c r="Y10" i="12"/>
  <c r="Z10" i="12" s="1"/>
  <c r="V10" i="12"/>
  <c r="W10" i="12" s="1"/>
  <c r="T10" i="12"/>
  <c r="U10" i="12" s="1"/>
  <c r="R10" i="12"/>
  <c r="S10" i="12" s="1"/>
  <c r="Q10" i="12"/>
  <c r="P10" i="12"/>
  <c r="N10" i="12"/>
  <c r="O10" i="12" s="1"/>
  <c r="L10" i="12"/>
  <c r="M10" i="12" s="1"/>
  <c r="J10" i="12"/>
  <c r="K10" i="12" s="1"/>
  <c r="H10" i="12"/>
  <c r="I10" i="12" s="1"/>
  <c r="F10" i="12"/>
  <c r="G10" i="12" s="1"/>
  <c r="D10" i="12"/>
  <c r="E10" i="12" s="1"/>
  <c r="CY9" i="12"/>
  <c r="CU9" i="12"/>
  <c r="CQ9" i="12"/>
  <c r="CD9" i="12"/>
  <c r="BZ9" i="12"/>
  <c r="BV9" i="12"/>
  <c r="BI9" i="12"/>
  <c r="BE9" i="12"/>
  <c r="BA9" i="12"/>
  <c r="AN9" i="12"/>
  <c r="AJ9" i="12"/>
  <c r="AF9" i="12"/>
  <c r="CY8" i="12"/>
  <c r="CX8" i="12"/>
  <c r="CU8" i="12"/>
  <c r="CT8" i="12"/>
  <c r="CQ8" i="12"/>
  <c r="CD8" i="12"/>
  <c r="CC8" i="12"/>
  <c r="BZ8" i="12"/>
  <c r="BY8" i="12"/>
  <c r="BV8" i="12"/>
  <c r="BI8" i="12"/>
  <c r="BH8" i="12"/>
  <c r="BE8" i="12"/>
  <c r="BD8" i="12"/>
  <c r="BA8" i="12"/>
  <c r="AN8" i="12"/>
  <c r="AM8" i="12"/>
  <c r="AJ8" i="12"/>
  <c r="AI8" i="12"/>
  <c r="AF8" i="12"/>
  <c r="CY7" i="12"/>
  <c r="CX7" i="12"/>
  <c r="CU7" i="12"/>
  <c r="CT7" i="12"/>
  <c r="CQ7" i="12"/>
  <c r="CP7" i="12"/>
  <c r="CM7" i="12"/>
  <c r="CD7" i="12"/>
  <c r="CC7" i="12"/>
  <c r="BZ7" i="12"/>
  <c r="BY7" i="12"/>
  <c r="BV7" i="12"/>
  <c r="BU7" i="12"/>
  <c r="BR7" i="12"/>
  <c r="BI7" i="12"/>
  <c r="BH7" i="12"/>
  <c r="BE7" i="12"/>
  <c r="BD7" i="12"/>
  <c r="BA7" i="12"/>
  <c r="AZ7" i="12"/>
  <c r="AW7" i="12"/>
  <c r="AN7" i="12"/>
  <c r="AM7" i="12"/>
  <c r="AJ7" i="12"/>
  <c r="AI7" i="12"/>
  <c r="AF7" i="12"/>
  <c r="AE7" i="12"/>
  <c r="AB7" i="12"/>
  <c r="CY6" i="12"/>
  <c r="CX6" i="12"/>
  <c r="CU6" i="12"/>
  <c r="CT6" i="12"/>
  <c r="CQ6" i="12"/>
  <c r="CP6" i="12"/>
  <c r="CM6" i="12"/>
  <c r="CD6" i="12"/>
  <c r="CC6" i="12"/>
  <c r="BZ6" i="12"/>
  <c r="BY6" i="12"/>
  <c r="BV6" i="12"/>
  <c r="BU6" i="12"/>
  <c r="BR6" i="12"/>
  <c r="BI6" i="12"/>
  <c r="BH6" i="12"/>
  <c r="BE6" i="12"/>
  <c r="BD6" i="12"/>
  <c r="BA6" i="12"/>
  <c r="AZ6" i="12"/>
  <c r="AW6" i="12"/>
  <c r="AN6" i="12"/>
  <c r="AM6" i="12"/>
  <c r="AJ6" i="12"/>
  <c r="AI6" i="12"/>
  <c r="AF6" i="12"/>
  <c r="AE6" i="12"/>
  <c r="AB6" i="12"/>
  <c r="CY5" i="12"/>
  <c r="CX5" i="12"/>
  <c r="CU5" i="12"/>
  <c r="CT5" i="12"/>
  <c r="CQ5" i="12"/>
  <c r="CP5" i="12"/>
  <c r="CM5" i="12"/>
  <c r="CL5" i="12"/>
  <c r="CK5" i="12"/>
  <c r="CD5" i="12"/>
  <c r="CC5" i="12"/>
  <c r="BZ5" i="12"/>
  <c r="BY5" i="12"/>
  <c r="BV5" i="12"/>
  <c r="BU5" i="12"/>
  <c r="BR5" i="12"/>
  <c r="BQ5" i="12"/>
  <c r="BP5" i="12"/>
  <c r="BI5" i="12"/>
  <c r="BH5" i="12"/>
  <c r="BE5" i="12"/>
  <c r="BD5" i="12"/>
  <c r="BA5" i="12"/>
  <c r="AZ5" i="12"/>
  <c r="AW5" i="12"/>
  <c r="AV5" i="12"/>
  <c r="AU5" i="12"/>
  <c r="AN5" i="12"/>
  <c r="AM5" i="12"/>
  <c r="AJ5" i="12"/>
  <c r="AI5" i="12"/>
  <c r="AF5" i="12"/>
  <c r="AE5" i="12"/>
  <c r="AB5" i="12"/>
  <c r="AA5" i="12"/>
  <c r="Z5" i="12"/>
  <c r="CY4" i="12"/>
  <c r="CX4" i="12"/>
  <c r="CU4" i="12"/>
  <c r="CT4" i="12"/>
  <c r="CQ4" i="12"/>
  <c r="CP4" i="12"/>
  <c r="CM4" i="12"/>
  <c r="CL4" i="12"/>
  <c r="CK4" i="12"/>
  <c r="CD4" i="12"/>
  <c r="CC4" i="12"/>
  <c r="BZ4" i="12"/>
  <c r="BY4" i="12"/>
  <c r="BV4" i="12"/>
  <c r="BU4" i="12"/>
  <c r="BR4" i="12"/>
  <c r="BQ4" i="12"/>
  <c r="BP4" i="12"/>
  <c r="BI4" i="12"/>
  <c r="BH4" i="12"/>
  <c r="BE4" i="12"/>
  <c r="BD4" i="12"/>
  <c r="BA4" i="12"/>
  <c r="AZ4" i="12"/>
  <c r="AW4" i="12"/>
  <c r="AV4" i="12"/>
  <c r="AU4" i="12"/>
  <c r="AN4" i="12"/>
  <c r="AM4" i="12"/>
  <c r="AJ4" i="12"/>
  <c r="AI4" i="12"/>
  <c r="AF4" i="12"/>
  <c r="AE4" i="12"/>
  <c r="AB4" i="12"/>
  <c r="AA4" i="12"/>
  <c r="Z4" i="12"/>
  <c r="CY3" i="12"/>
  <c r="CX3" i="12"/>
  <c r="CU3" i="12"/>
  <c r="CT3" i="12"/>
  <c r="CQ3" i="12"/>
  <c r="CP3" i="12"/>
  <c r="CM3" i="12"/>
  <c r="CL3" i="12"/>
  <c r="CK3" i="12"/>
  <c r="CD3" i="12"/>
  <c r="CC3" i="12"/>
  <c r="BZ3" i="12"/>
  <c r="BY3" i="12"/>
  <c r="BV3" i="12"/>
  <c r="BU3" i="12"/>
  <c r="BR3" i="12"/>
  <c r="BQ3" i="12"/>
  <c r="BP3" i="12"/>
  <c r="BI3" i="12"/>
  <c r="BH3" i="12"/>
  <c r="BE3" i="12"/>
  <c r="BD3" i="12"/>
  <c r="BA3" i="12"/>
  <c r="AZ3" i="12"/>
  <c r="AW3" i="12"/>
  <c r="AV3" i="12"/>
  <c r="AU3" i="12"/>
  <c r="AN3" i="12"/>
  <c r="AM3" i="12"/>
  <c r="AJ3" i="12"/>
  <c r="AI3" i="12"/>
  <c r="AF3" i="12"/>
  <c r="AE3" i="12"/>
  <c r="AB3" i="12"/>
  <c r="AA3" i="12"/>
  <c r="Z3" i="12"/>
  <c r="S3" i="12"/>
  <c r="O3" i="12"/>
  <c r="K3" i="12"/>
  <c r="G3" i="12"/>
  <c r="E3" i="12"/>
  <c r="CY2" i="12"/>
  <c r="CX2" i="12"/>
  <c r="CU2" i="12"/>
  <c r="CT2" i="12"/>
  <c r="CQ2" i="12"/>
  <c r="CP2" i="12"/>
  <c r="CM2" i="12"/>
  <c r="CL2" i="12"/>
  <c r="CK2" i="12"/>
  <c r="CD2" i="12"/>
  <c r="CC2" i="12"/>
  <c r="BZ2" i="12"/>
  <c r="BY2" i="12"/>
  <c r="BV2" i="12"/>
  <c r="BU2" i="12"/>
  <c r="BR2" i="12"/>
  <c r="BQ2" i="12"/>
  <c r="BP2" i="12"/>
  <c r="BI2" i="12"/>
  <c r="BH2" i="12"/>
  <c r="BE2" i="12"/>
  <c r="BD2" i="12"/>
  <c r="BA2" i="12"/>
  <c r="AZ2" i="12"/>
  <c r="AW2" i="12"/>
  <c r="AV2" i="12"/>
  <c r="AU2" i="12"/>
  <c r="AN2" i="12"/>
  <c r="AM2" i="12"/>
  <c r="AJ2" i="12"/>
  <c r="AI2" i="12"/>
  <c r="AF2" i="12"/>
  <c r="AE2" i="12"/>
  <c r="AB2" i="12"/>
  <c r="AA2" i="12"/>
  <c r="Z2" i="12"/>
  <c r="W2" i="12"/>
  <c r="S2" i="12"/>
  <c r="O2" i="12"/>
  <c r="K2" i="12"/>
  <c r="G2" i="12"/>
  <c r="E2" i="12"/>
  <c r="CZ1" i="12"/>
  <c r="CX1" i="12"/>
  <c r="CV1" i="12"/>
  <c r="CT1" i="12"/>
  <c r="CR1" i="12"/>
  <c r="CP1" i="12"/>
  <c r="CN1" i="12"/>
  <c r="CL1" i="12"/>
  <c r="CE1" i="12"/>
  <c r="CC1" i="12"/>
  <c r="CA1" i="12"/>
  <c r="BY1" i="12"/>
  <c r="BW1" i="12"/>
  <c r="BU1" i="12"/>
  <c r="BS1" i="12"/>
  <c r="BQ1" i="12"/>
  <c r="BJ1" i="12"/>
  <c r="BH1" i="12"/>
  <c r="BF1" i="12"/>
  <c r="BD1" i="12"/>
  <c r="BB1" i="12"/>
  <c r="AZ1" i="12"/>
  <c r="AX1" i="12"/>
  <c r="AV1" i="12"/>
  <c r="AO1" i="12"/>
  <c r="AM1" i="12"/>
  <c r="AK1" i="12"/>
  <c r="AI1" i="12"/>
  <c r="AG1" i="12"/>
  <c r="AE1" i="12"/>
  <c r="AC1" i="12"/>
  <c r="AA1" i="12"/>
  <c r="T1" i="12"/>
  <c r="R1" i="12"/>
  <c r="P1" i="12"/>
  <c r="N1" i="12"/>
  <c r="L1" i="12"/>
  <c r="J1" i="12"/>
  <c r="H1" i="12"/>
  <c r="F1" i="12"/>
  <c r="E70" i="11"/>
  <c r="D70" i="11"/>
  <c r="C70" i="11"/>
  <c r="E69" i="11"/>
  <c r="D69" i="11"/>
  <c r="C69" i="11"/>
  <c r="E68" i="11"/>
  <c r="D68" i="11"/>
  <c r="C68" i="11"/>
  <c r="E67" i="11"/>
  <c r="D67" i="11"/>
  <c r="C67" i="11"/>
  <c r="E64" i="11"/>
  <c r="D64" i="11"/>
  <c r="C64" i="11"/>
  <c r="E63" i="11"/>
  <c r="D63" i="11"/>
  <c r="C63" i="11"/>
  <c r="E62" i="11"/>
  <c r="D62" i="11"/>
  <c r="C62" i="11"/>
  <c r="E61" i="11"/>
  <c r="D61" i="11"/>
  <c r="C61" i="11"/>
  <c r="E60" i="11"/>
  <c r="D60" i="11"/>
  <c r="C60" i="11"/>
  <c r="E59" i="11"/>
  <c r="D59" i="11"/>
  <c r="C59" i="11"/>
  <c r="E58" i="11"/>
  <c r="D58" i="11"/>
  <c r="C58" i="11"/>
  <c r="E57" i="11"/>
  <c r="D57" i="11"/>
  <c r="C57" i="11"/>
  <c r="E56" i="11"/>
  <c r="D56" i="11"/>
  <c r="C56" i="11"/>
  <c r="E55" i="11"/>
  <c r="D55" i="11"/>
  <c r="C55" i="11"/>
  <c r="E54" i="11"/>
  <c r="D54" i="11"/>
  <c r="C54" i="11"/>
  <c r="E53" i="11"/>
  <c r="D53" i="11"/>
  <c r="C53" i="11"/>
  <c r="E52" i="11"/>
  <c r="D52" i="11"/>
  <c r="C52" i="11"/>
  <c r="E51" i="11"/>
  <c r="D51" i="11"/>
  <c r="C51" i="11"/>
  <c r="E50" i="11"/>
  <c r="D50" i="11"/>
  <c r="C50" i="11"/>
  <c r="E49" i="11"/>
  <c r="D49" i="11"/>
  <c r="C49" i="11"/>
  <c r="E48" i="11"/>
  <c r="D48" i="11"/>
  <c r="C48" i="11"/>
  <c r="E47" i="11"/>
  <c r="D47" i="11"/>
  <c r="C47" i="11"/>
  <c r="E46" i="11"/>
  <c r="D46" i="11"/>
  <c r="C46" i="11"/>
  <c r="E45" i="11"/>
  <c r="D45" i="11"/>
  <c r="C45" i="11"/>
  <c r="E34" i="11"/>
  <c r="D34" i="11"/>
  <c r="C34" i="11"/>
  <c r="E33" i="11"/>
  <c r="D33" i="11"/>
  <c r="C33" i="11"/>
  <c r="E32" i="11"/>
  <c r="D32" i="11"/>
  <c r="C32" i="11"/>
  <c r="E31" i="11"/>
  <c r="D31" i="11"/>
  <c r="C31" i="11"/>
  <c r="E28" i="11"/>
  <c r="D28" i="11"/>
  <c r="C28" i="11"/>
  <c r="E27" i="11"/>
  <c r="D27" i="11"/>
  <c r="C27" i="11"/>
  <c r="E26" i="11"/>
  <c r="D26" i="11"/>
  <c r="C26" i="11"/>
  <c r="E25" i="11"/>
  <c r="D25" i="11"/>
  <c r="C25" i="11"/>
  <c r="E24" i="11"/>
  <c r="D24" i="11"/>
  <c r="C24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6" i="11"/>
  <c r="D16" i="11"/>
  <c r="C16" i="11"/>
  <c r="E15" i="11"/>
  <c r="D15" i="11"/>
  <c r="C15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E10" i="11"/>
  <c r="D10" i="11"/>
  <c r="C10" i="11"/>
  <c r="E9" i="11"/>
  <c r="D9" i="11"/>
  <c r="C9" i="11"/>
  <c r="M2" i="11"/>
  <c r="I2" i="11"/>
  <c r="E48" i="9"/>
  <c r="D48" i="9"/>
  <c r="C48" i="9"/>
  <c r="E47" i="9"/>
  <c r="D47" i="9"/>
  <c r="C47" i="9"/>
  <c r="E46" i="9"/>
  <c r="D46" i="9"/>
  <c r="C46" i="9"/>
  <c r="E43" i="9"/>
  <c r="D43" i="9"/>
  <c r="C43" i="9"/>
  <c r="E42" i="9"/>
  <c r="D42" i="9"/>
  <c r="C42" i="9"/>
  <c r="E41" i="9"/>
  <c r="D41" i="9"/>
  <c r="C41" i="9"/>
  <c r="E40" i="9"/>
  <c r="D40" i="9"/>
  <c r="C40" i="9"/>
  <c r="E39" i="9"/>
  <c r="D39" i="9"/>
  <c r="C39" i="9"/>
  <c r="E38" i="9"/>
  <c r="D38" i="9"/>
  <c r="C38" i="9"/>
  <c r="E37" i="9"/>
  <c r="D37" i="9"/>
  <c r="C37" i="9"/>
  <c r="E36" i="9"/>
  <c r="D36" i="9"/>
  <c r="C36" i="9"/>
  <c r="E35" i="9"/>
  <c r="D35" i="9"/>
  <c r="C35" i="9"/>
  <c r="E34" i="9"/>
  <c r="D34" i="9"/>
  <c r="C34" i="9"/>
  <c r="E23" i="9"/>
  <c r="D23" i="9"/>
  <c r="C23" i="9"/>
  <c r="E22" i="9"/>
  <c r="D22" i="9"/>
  <c r="C22" i="9"/>
  <c r="E21" i="9"/>
  <c r="D21" i="9"/>
  <c r="C21" i="9"/>
  <c r="E18" i="9"/>
  <c r="D18" i="9"/>
  <c r="C18" i="9"/>
  <c r="E17" i="9"/>
  <c r="D17" i="9"/>
  <c r="C17" i="9"/>
  <c r="E16" i="9"/>
  <c r="D16" i="9"/>
  <c r="C16" i="9"/>
  <c r="E15" i="9"/>
  <c r="D15" i="9"/>
  <c r="C15" i="9"/>
  <c r="E14" i="9"/>
  <c r="D14" i="9"/>
  <c r="C14" i="9"/>
  <c r="E13" i="9"/>
  <c r="D13" i="9"/>
  <c r="C13" i="9"/>
  <c r="E12" i="9"/>
  <c r="D12" i="9"/>
  <c r="C12" i="9"/>
  <c r="E11" i="9"/>
  <c r="D11" i="9"/>
  <c r="C11" i="9"/>
  <c r="E10" i="9"/>
  <c r="D10" i="9"/>
  <c r="C10" i="9"/>
  <c r="E9" i="9"/>
  <c r="D9" i="9"/>
  <c r="C9" i="9"/>
  <c r="I2" i="9"/>
  <c r="F73" i="8"/>
  <c r="E73" i="8"/>
  <c r="C73" i="8"/>
  <c r="F72" i="8"/>
  <c r="E72" i="8"/>
  <c r="C72" i="8"/>
  <c r="F71" i="8"/>
  <c r="E71" i="8"/>
  <c r="C71" i="8"/>
  <c r="F68" i="8"/>
  <c r="E68" i="8"/>
  <c r="C68" i="8"/>
  <c r="F65" i="8"/>
  <c r="E65" i="8"/>
  <c r="C65" i="8"/>
  <c r="F64" i="8"/>
  <c r="E64" i="8"/>
  <c r="C64" i="8"/>
  <c r="F63" i="8"/>
  <c r="E63" i="8"/>
  <c r="C63" i="8"/>
  <c r="F62" i="8"/>
  <c r="E62" i="8"/>
  <c r="C62" i="8"/>
  <c r="F61" i="8"/>
  <c r="E61" i="8"/>
  <c r="C61" i="8"/>
  <c r="F60" i="8"/>
  <c r="E60" i="8"/>
  <c r="C60" i="8"/>
  <c r="F59" i="8"/>
  <c r="E59" i="8"/>
  <c r="C59" i="8"/>
  <c r="F58" i="8"/>
  <c r="E58" i="8"/>
  <c r="C58" i="8"/>
  <c r="F57" i="8"/>
  <c r="E57" i="8"/>
  <c r="C57" i="8"/>
  <c r="F56" i="8"/>
  <c r="E56" i="8"/>
  <c r="C56" i="8"/>
  <c r="F55" i="8"/>
  <c r="E55" i="8"/>
  <c r="C55" i="8"/>
  <c r="F54" i="8"/>
  <c r="E54" i="8"/>
  <c r="C54" i="8"/>
  <c r="F53" i="8"/>
  <c r="E53" i="8"/>
  <c r="C53" i="8"/>
  <c r="F52" i="8"/>
  <c r="E52" i="8"/>
  <c r="C52" i="8"/>
  <c r="F51" i="8"/>
  <c r="E51" i="8"/>
  <c r="C51" i="8"/>
  <c r="F50" i="8"/>
  <c r="E50" i="8"/>
  <c r="C50" i="8"/>
  <c r="F49" i="8"/>
  <c r="E49" i="8"/>
  <c r="C49" i="8"/>
  <c r="F48" i="8"/>
  <c r="E48" i="8"/>
  <c r="C48" i="8"/>
  <c r="F47" i="8"/>
  <c r="E47" i="8"/>
  <c r="C47" i="8"/>
  <c r="F46" i="8"/>
  <c r="E46" i="8"/>
  <c r="C46" i="8"/>
  <c r="F36" i="8"/>
  <c r="E36" i="8"/>
  <c r="C36" i="8"/>
  <c r="F35" i="8"/>
  <c r="E35" i="8"/>
  <c r="C35" i="8"/>
  <c r="F34" i="8"/>
  <c r="E34" i="8"/>
  <c r="C34" i="8"/>
  <c r="F31" i="8"/>
  <c r="E31" i="8"/>
  <c r="C31" i="8"/>
  <c r="F28" i="8"/>
  <c r="E28" i="8"/>
  <c r="C28" i="8"/>
  <c r="F27" i="8"/>
  <c r="E27" i="8"/>
  <c r="C27" i="8"/>
  <c r="F26" i="8"/>
  <c r="E26" i="8"/>
  <c r="C26" i="8"/>
  <c r="F25" i="8"/>
  <c r="E25" i="8"/>
  <c r="C25" i="8"/>
  <c r="F24" i="8"/>
  <c r="E24" i="8"/>
  <c r="C24" i="8"/>
  <c r="F23" i="8"/>
  <c r="E23" i="8"/>
  <c r="C23" i="8"/>
  <c r="F22" i="8"/>
  <c r="E22" i="8"/>
  <c r="C22" i="8"/>
  <c r="F21" i="8"/>
  <c r="E21" i="8"/>
  <c r="C21" i="8"/>
  <c r="F20" i="8"/>
  <c r="E20" i="8"/>
  <c r="C20" i="8"/>
  <c r="F19" i="8"/>
  <c r="E19" i="8"/>
  <c r="C19" i="8"/>
  <c r="F18" i="8"/>
  <c r="E18" i="8"/>
  <c r="C18" i="8"/>
  <c r="F17" i="8"/>
  <c r="E17" i="8"/>
  <c r="C17" i="8"/>
  <c r="F16" i="8"/>
  <c r="E16" i="8"/>
  <c r="C16" i="8"/>
  <c r="F15" i="8"/>
  <c r="E15" i="8"/>
  <c r="C15" i="8"/>
  <c r="F14" i="8"/>
  <c r="E14" i="8"/>
  <c r="C14" i="8"/>
  <c r="F13" i="8"/>
  <c r="E13" i="8"/>
  <c r="C13" i="8"/>
  <c r="F12" i="8"/>
  <c r="E12" i="8"/>
  <c r="C12" i="8"/>
  <c r="F11" i="8"/>
  <c r="E11" i="8"/>
  <c r="C11" i="8"/>
  <c r="F10" i="8"/>
  <c r="E10" i="8"/>
  <c r="C10" i="8"/>
  <c r="F9" i="8"/>
  <c r="E9" i="8"/>
  <c r="C9" i="8"/>
  <c r="Q2" i="8"/>
  <c r="J2" i="8"/>
  <c r="F47" i="6"/>
  <c r="E47" i="6"/>
  <c r="C47" i="6"/>
  <c r="F46" i="6"/>
  <c r="E46" i="6"/>
  <c r="C46" i="6"/>
  <c r="F45" i="6"/>
  <c r="E45" i="6"/>
  <c r="C45" i="6"/>
  <c r="F42" i="6"/>
  <c r="E42" i="6"/>
  <c r="C42" i="6"/>
  <c r="F41" i="6"/>
  <c r="E41" i="6"/>
  <c r="C41" i="6"/>
  <c r="F40" i="6"/>
  <c r="E40" i="6"/>
  <c r="C40" i="6"/>
  <c r="F39" i="6"/>
  <c r="E39" i="6"/>
  <c r="C39" i="6"/>
  <c r="F38" i="6"/>
  <c r="E38" i="6"/>
  <c r="C38" i="6"/>
  <c r="F37" i="6"/>
  <c r="E37" i="6"/>
  <c r="C37" i="6"/>
  <c r="F36" i="6"/>
  <c r="E36" i="6"/>
  <c r="C36" i="6"/>
  <c r="F35" i="6"/>
  <c r="E35" i="6"/>
  <c r="C35" i="6"/>
  <c r="F34" i="6"/>
  <c r="E34" i="6"/>
  <c r="C34" i="6"/>
  <c r="F33" i="6"/>
  <c r="E33" i="6"/>
  <c r="C33" i="6"/>
  <c r="F23" i="6"/>
  <c r="E23" i="6"/>
  <c r="C23" i="6"/>
  <c r="F22" i="6"/>
  <c r="E22" i="6"/>
  <c r="C22" i="6"/>
  <c r="F21" i="6"/>
  <c r="E21" i="6"/>
  <c r="C21" i="6"/>
  <c r="F18" i="6"/>
  <c r="E18" i="6"/>
  <c r="C18" i="6"/>
  <c r="F17" i="6"/>
  <c r="E17" i="6"/>
  <c r="C17" i="6"/>
  <c r="F16" i="6"/>
  <c r="E16" i="6"/>
  <c r="C16" i="6"/>
  <c r="F15" i="6"/>
  <c r="E15" i="6"/>
  <c r="C15" i="6"/>
  <c r="F14" i="6"/>
  <c r="E14" i="6"/>
  <c r="C14" i="6"/>
  <c r="F13" i="6"/>
  <c r="E13" i="6"/>
  <c r="C13" i="6"/>
  <c r="F12" i="6"/>
  <c r="E12" i="6"/>
  <c r="C12" i="6"/>
  <c r="F11" i="6"/>
  <c r="E11" i="6"/>
  <c r="C11" i="6"/>
  <c r="F10" i="6"/>
  <c r="E10" i="6"/>
  <c r="C10" i="6"/>
  <c r="F9" i="6"/>
  <c r="E9" i="6"/>
  <c r="C9" i="6"/>
  <c r="X2" i="6"/>
  <c r="W2" i="6"/>
  <c r="Q2" i="6"/>
  <c r="J2" i="6"/>
  <c r="D5" i="4"/>
  <c r="D4" i="4"/>
  <c r="D3" i="4"/>
  <c r="D2" i="4"/>
  <c r="O77" i="3"/>
  <c r="A19" i="3"/>
  <c r="A18" i="3"/>
  <c r="A17" i="3"/>
  <c r="C13" i="3"/>
  <c r="B13" i="3"/>
  <c r="D11" i="3"/>
  <c r="B7" i="3"/>
  <c r="B5" i="3"/>
  <c r="C4" i="3"/>
  <c r="A9" i="2"/>
  <c r="A14" i="2" s="1"/>
  <c r="A16" i="2" s="1"/>
  <c r="A18" i="2" s="1"/>
  <c r="U11" i="15"/>
  <c r="U10" i="15"/>
  <c r="U7" i="15"/>
  <c r="U4" i="15"/>
  <c r="U9" i="15"/>
  <c r="U8" i="15"/>
  <c r="F5" i="19"/>
  <c r="U5" i="15"/>
  <c r="U6" i="15"/>
  <c r="U3" i="15"/>
  <c r="U14" i="15"/>
  <c r="F6" i="19"/>
  <c r="BH54" i="13"/>
  <c r="U12" i="15"/>
  <c r="U13" i="15"/>
  <c r="U15" i="15"/>
  <c r="A20" i="2" l="1"/>
  <c r="A22" i="2" s="1"/>
  <c r="A24" i="2" s="1"/>
  <c r="CK11" i="12"/>
  <c r="CK13" i="12" s="1"/>
  <c r="BE11" i="12"/>
  <c r="BE13" i="12" s="1"/>
  <c r="CD14" i="13"/>
  <c r="BR14" i="13"/>
  <c r="K13" i="13"/>
  <c r="K14" i="13"/>
  <c r="AB13" i="13"/>
  <c r="AB14" i="13"/>
  <c r="AN13" i="13"/>
  <c r="AN14" i="13"/>
  <c r="O14" i="13"/>
  <c r="O13" i="13"/>
  <c r="F14" i="13"/>
  <c r="R14" i="13"/>
  <c r="AE14" i="13"/>
  <c r="BU14" i="13"/>
  <c r="G11" i="13"/>
  <c r="S11" i="13"/>
  <c r="W11" i="13"/>
  <c r="W13" i="13" s="1"/>
  <c r="AF11" i="13"/>
  <c r="AW11" i="13"/>
  <c r="BA11" i="13"/>
  <c r="BI11" i="13"/>
  <c r="BV11" i="13"/>
  <c r="CM11" i="13"/>
  <c r="CQ11" i="13"/>
  <c r="CQ13" i="13" s="1"/>
  <c r="CY11" i="13"/>
  <c r="N14" i="13"/>
  <c r="AM14" i="13"/>
  <c r="BQ14" i="13"/>
  <c r="D14" i="13"/>
  <c r="V14" i="13" s="1"/>
  <c r="H14" i="13"/>
  <c r="L14" i="13"/>
  <c r="P14" i="13"/>
  <c r="T14" i="13"/>
  <c r="Y14" i="13"/>
  <c r="AQ14" i="13" s="1"/>
  <c r="AC14" i="13"/>
  <c r="AI14" i="13"/>
  <c r="AT14" i="13"/>
  <c r="BL14" i="13" s="1"/>
  <c r="AX14" i="13"/>
  <c r="BD14" i="13"/>
  <c r="BO14" i="13"/>
  <c r="CG14" i="13" s="1"/>
  <c r="BS14" i="13"/>
  <c r="BY14" i="13"/>
  <c r="CJ14" i="13"/>
  <c r="DB14" i="13" s="1"/>
  <c r="CN14" i="13"/>
  <c r="DF14" i="13" s="1"/>
  <c r="CT14" i="13"/>
  <c r="J14" i="13"/>
  <c r="AA14" i="13"/>
  <c r="CC14" i="13"/>
  <c r="E11" i="13"/>
  <c r="E14" i="13" s="1"/>
  <c r="W14" i="13" s="1"/>
  <c r="I11" i="13"/>
  <c r="I13" i="13" s="1"/>
  <c r="M11" i="13"/>
  <c r="M14" i="13" s="1"/>
  <c r="Q11" i="13"/>
  <c r="Q14" i="13" s="1"/>
  <c r="U11" i="13"/>
  <c r="U14" i="13" s="1"/>
  <c r="Z11" i="13"/>
  <c r="Z13" i="13" s="1"/>
  <c r="AD11" i="13"/>
  <c r="AD14" i="13" s="1"/>
  <c r="AJ11" i="13"/>
  <c r="AJ13" i="13" s="1"/>
  <c r="AU11" i="13"/>
  <c r="AU13" i="13" s="1"/>
  <c r="AY11" i="13"/>
  <c r="AY13" i="13" s="1"/>
  <c r="BE11" i="13"/>
  <c r="BP11" i="13"/>
  <c r="BP14" i="13" s="1"/>
  <c r="CH14" i="13" s="1"/>
  <c r="BT11" i="13"/>
  <c r="BT13" i="13" s="1"/>
  <c r="BZ11" i="13"/>
  <c r="BZ14" i="13" s="1"/>
  <c r="CK11" i="13"/>
  <c r="CK13" i="13" s="1"/>
  <c r="CO11" i="13"/>
  <c r="CO14" i="13" s="1"/>
  <c r="CU11" i="13"/>
  <c r="CU13" i="13" s="1"/>
  <c r="T14" i="12"/>
  <c r="AI14" i="12"/>
  <c r="BS14" i="12"/>
  <c r="BD14" i="12"/>
  <c r="AY11" i="12"/>
  <c r="AY13" i="12" s="1"/>
  <c r="BH14" i="12"/>
  <c r="D14" i="12"/>
  <c r="V14" i="12" s="1"/>
  <c r="P14" i="12"/>
  <c r="AZ14" i="12"/>
  <c r="BO14" i="12"/>
  <c r="CG14" i="12" s="1"/>
  <c r="CL14" i="12"/>
  <c r="I14" i="12"/>
  <c r="Z14" i="12"/>
  <c r="AR14" i="12" s="1"/>
  <c r="BZ14" i="12"/>
  <c r="AX14" i="12"/>
  <c r="CT14" i="12"/>
  <c r="E11" i="12"/>
  <c r="E14" i="12" s="1"/>
  <c r="W14" i="12" s="1"/>
  <c r="U11" i="12"/>
  <c r="U14" i="12" s="1"/>
  <c r="AU11" i="12"/>
  <c r="AU13" i="12" s="1"/>
  <c r="BT11" i="12"/>
  <c r="BT14" i="12" s="1"/>
  <c r="CU11" i="12"/>
  <c r="CU13" i="12" s="1"/>
  <c r="L14" i="12"/>
  <c r="Q11" i="12"/>
  <c r="Q14" i="12" s="1"/>
  <c r="AC14" i="12"/>
  <c r="AJ11" i="12"/>
  <c r="AJ14" i="12" s="1"/>
  <c r="AV14" i="12"/>
  <c r="BP11" i="12"/>
  <c r="BP14" i="12" s="1"/>
  <c r="CH14" i="12" s="1"/>
  <c r="CO11" i="12"/>
  <c r="CO13" i="12" s="1"/>
  <c r="CX14" i="12"/>
  <c r="CJ14" i="12"/>
  <c r="DB14" i="12" s="1"/>
  <c r="H14" i="12"/>
  <c r="M14" i="12"/>
  <c r="Y14" i="12"/>
  <c r="AQ14" i="12" s="1"/>
  <c r="AD14" i="12"/>
  <c r="BY14" i="12"/>
  <c r="CP14" i="12"/>
  <c r="AT14" i="12"/>
  <c r="BL14" i="12" s="1"/>
  <c r="CN14" i="12"/>
  <c r="DF14" i="12" s="1"/>
  <c r="A20" i="3"/>
  <c r="AD2" i="6"/>
  <c r="W2" i="8"/>
  <c r="N2" i="11"/>
  <c r="G14" i="12"/>
  <c r="G13" i="12"/>
  <c r="BV14" i="12"/>
  <c r="BV13" i="12"/>
  <c r="M2" i="9"/>
  <c r="S14" i="12"/>
  <c r="S13" i="12"/>
  <c r="AN14" i="12"/>
  <c r="AN13" i="12"/>
  <c r="BR14" i="12"/>
  <c r="BR13" i="12"/>
  <c r="O14" i="12"/>
  <c r="O13" i="12"/>
  <c r="AF14" i="12"/>
  <c r="AF13" i="12"/>
  <c r="K14" i="12"/>
  <c r="K13" i="12"/>
  <c r="AB14" i="12"/>
  <c r="AB13" i="12"/>
  <c r="CD14" i="12"/>
  <c r="CD13" i="12"/>
  <c r="F13" i="12"/>
  <c r="J13" i="12"/>
  <c r="N13" i="12"/>
  <c r="R13" i="12"/>
  <c r="V13" i="12"/>
  <c r="AA13" i="12"/>
  <c r="AE13" i="12"/>
  <c r="AM13" i="12"/>
  <c r="AV13" i="12"/>
  <c r="AZ13" i="12"/>
  <c r="BH13" i="12"/>
  <c r="BQ13" i="12"/>
  <c r="BU13" i="12"/>
  <c r="CC13" i="12"/>
  <c r="CL13" i="12"/>
  <c r="CP13" i="12"/>
  <c r="CX13" i="12"/>
  <c r="F14" i="12"/>
  <c r="J14" i="12"/>
  <c r="N14" i="12"/>
  <c r="R14" i="12"/>
  <c r="AA14" i="12"/>
  <c r="AE14" i="12"/>
  <c r="AM14" i="12"/>
  <c r="BQ14" i="12"/>
  <c r="BU14" i="12"/>
  <c r="CC14" i="12"/>
  <c r="AW11" i="12"/>
  <c r="BA11" i="12"/>
  <c r="BI11" i="12"/>
  <c r="CM11" i="12"/>
  <c r="CQ11" i="12"/>
  <c r="CY11" i="12"/>
  <c r="AY14" i="12"/>
  <c r="BE14" i="12"/>
  <c r="CK14" i="12"/>
  <c r="DC14" i="12" s="1"/>
  <c r="CO14" i="12"/>
  <c r="CU14" i="12"/>
  <c r="M13" i="13"/>
  <c r="Q13" i="13"/>
  <c r="AJ14" i="13"/>
  <c r="BE14" i="13"/>
  <c r="BE13" i="13"/>
  <c r="BT14" i="13"/>
  <c r="CK14" i="13"/>
  <c r="DC14" i="13" s="1"/>
  <c r="D13" i="12"/>
  <c r="H13" i="12"/>
  <c r="L13" i="12"/>
  <c r="P13" i="12"/>
  <c r="T13" i="12"/>
  <c r="Y13" i="12"/>
  <c r="AC13" i="12"/>
  <c r="AI13" i="12"/>
  <c r="BO13" i="12"/>
  <c r="BS13" i="12"/>
  <c r="BY13" i="12"/>
  <c r="I13" i="12"/>
  <c r="M13" i="12"/>
  <c r="U13" i="12"/>
  <c r="Z13" i="12"/>
  <c r="AD13" i="12"/>
  <c r="AJ13" i="12"/>
  <c r="BZ13" i="12"/>
  <c r="CU14" i="13"/>
  <c r="BR13" i="13"/>
  <c r="CD13" i="13"/>
  <c r="D13" i="13"/>
  <c r="H13" i="13"/>
  <c r="L13" i="13"/>
  <c r="P13" i="13"/>
  <c r="T13" i="13"/>
  <c r="Y13" i="13"/>
  <c r="AC13" i="13"/>
  <c r="AI13" i="13"/>
  <c r="AT13" i="13"/>
  <c r="AX13" i="13"/>
  <c r="BD13" i="13"/>
  <c r="BO13" i="13"/>
  <c r="BS13" i="13"/>
  <c r="BY13" i="13"/>
  <c r="CJ13" i="13"/>
  <c r="CN13" i="13"/>
  <c r="CT13" i="13"/>
  <c r="AV14" i="13"/>
  <c r="AZ14" i="13"/>
  <c r="BH14" i="13"/>
  <c r="CL14" i="13"/>
  <c r="CP14" i="13"/>
  <c r="CX14" i="13"/>
  <c r="F13" i="13"/>
  <c r="J13" i="13"/>
  <c r="N13" i="13"/>
  <c r="R13" i="13"/>
  <c r="AA13" i="13"/>
  <c r="AE13" i="13"/>
  <c r="AM13" i="13"/>
  <c r="BQ13" i="13"/>
  <c r="BU13" i="13"/>
  <c r="CC13" i="13"/>
  <c r="T5" i="15"/>
  <c r="AV59" i="13"/>
  <c r="V59" i="13"/>
  <c r="AB54" i="13"/>
  <c r="K54" i="13"/>
  <c r="CU54" i="13"/>
  <c r="CQ35" i="13"/>
  <c r="AB35" i="13"/>
  <c r="CK18" i="13"/>
  <c r="CX26" i="13"/>
  <c r="CQ21" i="13"/>
  <c r="CU35" i="13"/>
  <c r="CX54" i="13"/>
  <c r="CX20" i="13"/>
  <c r="AZ54" i="13"/>
  <c r="CU51" i="13"/>
  <c r="AB18" i="13"/>
  <c r="CL59" i="13"/>
  <c r="BH59" i="13"/>
  <c r="CQ18" i="13"/>
  <c r="CL20" i="13"/>
  <c r="AZ23" i="13"/>
  <c r="CQ54" i="13"/>
  <c r="CL26" i="13"/>
  <c r="AN54" i="13"/>
  <c r="AV54" i="13"/>
  <c r="CU21" i="13"/>
  <c r="AV23" i="13"/>
  <c r="CQ26" i="13"/>
  <c r="CU23" i="13"/>
  <c r="CK54" i="13"/>
  <c r="O18" i="13"/>
  <c r="O35" i="13"/>
  <c r="CX59" i="13"/>
  <c r="CK23" i="13"/>
  <c r="BH23" i="13"/>
  <c r="CQ23" i="13"/>
  <c r="AN18" i="13"/>
  <c r="CK21" i="13"/>
  <c r="CL54" i="13"/>
  <c r="V54" i="13"/>
  <c r="CK35" i="13"/>
  <c r="CP23" i="13"/>
  <c r="W35" i="13"/>
  <c r="CU18" i="13"/>
  <c r="K35" i="13"/>
  <c r="CL23" i="13"/>
  <c r="CP26" i="13"/>
  <c r="AZ59" i="13"/>
  <c r="CP59" i="13"/>
  <c r="W18" i="13"/>
  <c r="CP51" i="13"/>
  <c r="V23" i="13"/>
  <c r="CP20" i="13"/>
  <c r="O54" i="13"/>
  <c r="CP54" i="13"/>
  <c r="CL51" i="13"/>
  <c r="W54" i="13"/>
  <c r="CQ51" i="13"/>
  <c r="CX51" i="13"/>
  <c r="CX23" i="13"/>
  <c r="AN35" i="13"/>
  <c r="CU26" i="13"/>
  <c r="K18" i="13"/>
  <c r="Z14" i="13" l="1"/>
  <c r="AR14" i="13" s="1"/>
  <c r="I14" i="13"/>
  <c r="E13" i="12"/>
  <c r="U13" i="13"/>
  <c r="E13" i="13"/>
  <c r="BT13" i="12"/>
  <c r="AU14" i="13"/>
  <c r="BM14" i="13" s="1"/>
  <c r="CO13" i="13"/>
  <c r="BP13" i="13"/>
  <c r="AD13" i="13"/>
  <c r="CQ14" i="13"/>
  <c r="CY14" i="13"/>
  <c r="CY13" i="13"/>
  <c r="BI14" i="13"/>
  <c r="BI13" i="13"/>
  <c r="BV14" i="13"/>
  <c r="BV13" i="13"/>
  <c r="AF14" i="13"/>
  <c r="AF13" i="13"/>
  <c r="BZ13" i="13"/>
  <c r="BA13" i="13"/>
  <c r="BA14" i="13"/>
  <c r="S13" i="13"/>
  <c r="S14" i="13"/>
  <c r="AY14" i="13"/>
  <c r="CM14" i="13"/>
  <c r="DE14" i="13" s="1"/>
  <c r="CM13" i="13"/>
  <c r="AW14" i="13"/>
  <c r="AW13" i="13"/>
  <c r="G14" i="13"/>
  <c r="G13" i="13"/>
  <c r="AU14" i="12"/>
  <c r="BM14" i="12" s="1"/>
  <c r="Q13" i="12"/>
  <c r="BP13" i="12"/>
  <c r="CS35" i="13"/>
  <c r="CW35" i="13"/>
  <c r="CW21" i="13"/>
  <c r="CW54" i="13"/>
  <c r="CS54" i="13"/>
  <c r="CS21" i="13"/>
  <c r="CS23" i="13"/>
  <c r="CW18" i="13"/>
  <c r="CS18" i="13"/>
  <c r="CW23" i="13"/>
  <c r="CQ14" i="12"/>
  <c r="CQ13" i="12"/>
  <c r="AW14" i="12"/>
  <c r="AW13" i="12"/>
  <c r="A21" i="3"/>
  <c r="BI14" i="12"/>
  <c r="BI13" i="12"/>
  <c r="N2" i="9"/>
  <c r="R2" i="11"/>
  <c r="X2" i="8"/>
  <c r="CM14" i="12"/>
  <c r="DE14" i="12" s="1"/>
  <c r="CM13" i="12"/>
  <c r="T6" i="15"/>
  <c r="CY14" i="12"/>
  <c r="CY13" i="12"/>
  <c r="BA14" i="12"/>
  <c r="BA13" i="12"/>
  <c r="AE2" i="6"/>
  <c r="O59" i="13"/>
  <c r="AM59" i="13"/>
  <c r="BD59" i="13"/>
  <c r="AN59" i="13"/>
  <c r="CK59" i="13"/>
  <c r="BO59" i="13"/>
  <c r="AJ59" i="13"/>
  <c r="AT59" i="13"/>
  <c r="CT36" i="9"/>
  <c r="BA35" i="13"/>
  <c r="BI62" i="13"/>
  <c r="CM23" i="13"/>
  <c r="D54" i="13"/>
  <c r="BE35" i="13"/>
  <c r="AJ35" i="13"/>
  <c r="BP35" i="13"/>
  <c r="BP54" i="13"/>
  <c r="CM18" i="13"/>
  <c r="D23" i="13"/>
  <c r="BR35" i="13"/>
  <c r="BZ35" i="13"/>
  <c r="CD18" i="13"/>
  <c r="Y54" i="13"/>
  <c r="CY54" i="13"/>
  <c r="S18" i="13"/>
  <c r="BQ23" i="13"/>
  <c r="AU54" i="13"/>
  <c r="CT42" i="9"/>
  <c r="BV18" i="13"/>
  <c r="BI45" i="13"/>
  <c r="BE36" i="13"/>
  <c r="BU23" i="13"/>
  <c r="BD54" i="13"/>
  <c r="BZ54" i="13"/>
  <c r="CY43" i="9"/>
  <c r="BV54" i="13"/>
  <c r="BI36" i="13"/>
  <c r="CM54" i="13"/>
  <c r="AE23" i="13"/>
  <c r="Y23" i="13"/>
  <c r="CC23" i="13"/>
  <c r="CU59" i="13"/>
  <c r="BY59" i="13"/>
  <c r="AE59" i="13"/>
  <c r="Z59" i="13"/>
  <c r="BU59" i="13"/>
  <c r="CJ59" i="13"/>
  <c r="BR59" i="13"/>
  <c r="BE59" i="13"/>
  <c r="CY18" i="13"/>
  <c r="AW62" i="13"/>
  <c r="AF18" i="13"/>
  <c r="G35" i="13"/>
  <c r="AE54" i="13"/>
  <c r="BD23" i="13"/>
  <c r="AJ18" i="13"/>
  <c r="AU35" i="13"/>
  <c r="AM23" i="13"/>
  <c r="CM51" i="13"/>
  <c r="J54" i="13"/>
  <c r="R54" i="13"/>
  <c r="AU18" i="13"/>
  <c r="BR18" i="13"/>
  <c r="AM54" i="13"/>
  <c r="BV35" i="13"/>
  <c r="G54" i="13"/>
  <c r="AA23" i="13"/>
  <c r="CT20" i="13"/>
  <c r="CT49" i="11"/>
  <c r="BA36" i="13"/>
  <c r="CM35" i="13"/>
  <c r="BE62" i="13"/>
  <c r="CD54" i="13"/>
  <c r="BR54" i="13"/>
  <c r="BY54" i="13"/>
  <c r="CY42" i="9"/>
  <c r="BA62" i="13"/>
  <c r="BI54" i="13"/>
  <c r="G18" i="13"/>
  <c r="CY49" i="11"/>
  <c r="AI59" i="13"/>
  <c r="W59" i="13"/>
  <c r="CQ59" i="13"/>
  <c r="CT59" i="13"/>
  <c r="AU59" i="13"/>
  <c r="F59" i="13"/>
  <c r="N59" i="13"/>
  <c r="CC59" i="13"/>
  <c r="K59" i="13"/>
  <c r="CY23" i="13"/>
  <c r="AW35" i="13"/>
  <c r="S54" i="13"/>
  <c r="J23" i="13"/>
  <c r="BE45" i="13"/>
  <c r="BQ54" i="13"/>
  <c r="Z18" i="13"/>
  <c r="N54" i="13"/>
  <c r="AW54" i="13"/>
  <c r="CT23" i="13"/>
  <c r="BE18" i="13"/>
  <c r="CJ23" i="13"/>
  <c r="N23" i="13"/>
  <c r="F23" i="13"/>
  <c r="CT46" i="11"/>
  <c r="BA54" i="13"/>
  <c r="BE54" i="13"/>
  <c r="BP18" i="13"/>
  <c r="Z54" i="13"/>
  <c r="CY26" i="13"/>
  <c r="BA18" i="13"/>
  <c r="CM26" i="13"/>
  <c r="CT51" i="13"/>
  <c r="AJ54" i="13"/>
  <c r="BO23" i="13"/>
  <c r="E54" i="13"/>
  <c r="CY35" i="13"/>
  <c r="AW18" i="13"/>
  <c r="AF54" i="13"/>
  <c r="CY46" i="11"/>
  <c r="R59" i="13"/>
  <c r="AA59" i="13"/>
  <c r="CD59" i="13"/>
  <c r="D59" i="13"/>
  <c r="BQ59" i="13"/>
  <c r="AB59" i="13"/>
  <c r="Y59" i="13"/>
  <c r="J59" i="13"/>
  <c r="CT43" i="9"/>
  <c r="BA45" i="13"/>
  <c r="BI35" i="13"/>
  <c r="CM21" i="13"/>
  <c r="AT23" i="13"/>
  <c r="AI54" i="13"/>
  <c r="CJ51" i="13"/>
  <c r="F54" i="13"/>
  <c r="E35" i="13"/>
  <c r="AF35" i="13"/>
  <c r="CT54" i="13"/>
  <c r="CD35" i="13"/>
  <c r="Z35" i="13"/>
  <c r="CT26" i="13"/>
  <c r="BZ18" i="13"/>
  <c r="CY36" i="9"/>
  <c r="AW36" i="13"/>
  <c r="AI23" i="13"/>
  <c r="BY23" i="13"/>
  <c r="AU36" i="13"/>
  <c r="CY51" i="13"/>
  <c r="BI18" i="13"/>
  <c r="CC54" i="13"/>
  <c r="BU54" i="13"/>
  <c r="R23" i="13"/>
  <c r="AA54" i="13"/>
  <c r="E18" i="13"/>
  <c r="CY21" i="13"/>
  <c r="AW45" i="13"/>
  <c r="S35" i="13"/>
  <c r="AT54" i="13"/>
  <c r="BO54" i="13"/>
  <c r="CJ26" i="13"/>
  <c r="CJ54" i="13"/>
  <c r="BG59" i="13" l="1"/>
  <c r="BJ59" i="13"/>
  <c r="AX59" i="13"/>
  <c r="BB59" i="13"/>
  <c r="L59" i="13"/>
  <c r="CE59" i="13"/>
  <c r="AL59" i="13"/>
  <c r="P59" i="13"/>
  <c r="CR59" i="13"/>
  <c r="CZ59" i="13"/>
  <c r="CN59" i="13"/>
  <c r="AD59" i="13"/>
  <c r="H59" i="13"/>
  <c r="BW59" i="13"/>
  <c r="BS59" i="13"/>
  <c r="AP59" i="13"/>
  <c r="DB59" i="13"/>
  <c r="BL59" i="13"/>
  <c r="CG59" i="13"/>
  <c r="AQ59" i="13"/>
  <c r="CV59" i="13"/>
  <c r="AG59" i="13"/>
  <c r="BF59" i="13"/>
  <c r="CS59" i="13"/>
  <c r="CA59" i="13"/>
  <c r="AO59" i="13"/>
  <c r="AC59" i="13"/>
  <c r="CW59" i="13"/>
  <c r="T59" i="13"/>
  <c r="AK59" i="13"/>
  <c r="J33" i="6"/>
  <c r="I37" i="6"/>
  <c r="CO23" i="13"/>
  <c r="CO54" i="13"/>
  <c r="CO21" i="13"/>
  <c r="CO35" i="13"/>
  <c r="CO18" i="13"/>
  <c r="DA21" i="13"/>
  <c r="DA23" i="13"/>
  <c r="DA35" i="13"/>
  <c r="DA54" i="13"/>
  <c r="DA18" i="13"/>
  <c r="U18" i="13"/>
  <c r="I18" i="13"/>
  <c r="M18" i="13"/>
  <c r="Q18" i="13"/>
  <c r="AO23" i="13"/>
  <c r="AO54" i="13"/>
  <c r="Q54" i="13"/>
  <c r="I54" i="13"/>
  <c r="M54" i="13"/>
  <c r="U54" i="13"/>
  <c r="AY54" i="13"/>
  <c r="BK54" i="13"/>
  <c r="BC54" i="13"/>
  <c r="BX54" i="13"/>
  <c r="CA54" i="13"/>
  <c r="P23" i="13"/>
  <c r="U35" i="13"/>
  <c r="M35" i="13"/>
  <c r="Q35" i="13"/>
  <c r="I35" i="13"/>
  <c r="CA23" i="13"/>
  <c r="P54" i="13"/>
  <c r="BC18" i="13"/>
  <c r="AY18" i="13"/>
  <c r="BK18" i="13"/>
  <c r="BK35" i="13"/>
  <c r="AY35" i="13"/>
  <c r="BC35" i="13"/>
  <c r="AY36" i="13"/>
  <c r="BC36" i="13"/>
  <c r="BK36" i="13"/>
  <c r="BX18" i="13"/>
  <c r="BX35" i="13"/>
  <c r="CB18" i="13"/>
  <c r="CB54" i="13"/>
  <c r="H54" i="13"/>
  <c r="H23" i="13"/>
  <c r="AC54" i="13"/>
  <c r="AC23" i="13"/>
  <c r="AD18" i="13"/>
  <c r="AP18" i="13"/>
  <c r="AH18" i="13"/>
  <c r="AH35" i="13"/>
  <c r="AP35" i="13"/>
  <c r="AD35" i="13"/>
  <c r="AL18" i="13"/>
  <c r="BT18" i="13"/>
  <c r="BT54" i="13"/>
  <c r="BS23" i="13"/>
  <c r="BF54" i="13"/>
  <c r="CN23" i="13"/>
  <c r="CR23" i="13"/>
  <c r="CZ23" i="13"/>
  <c r="CZ51" i="13"/>
  <c r="CN51" i="13"/>
  <c r="CR51" i="13"/>
  <c r="CR54" i="13"/>
  <c r="CN54" i="13"/>
  <c r="CZ54" i="13"/>
  <c r="T23" i="13"/>
  <c r="T54" i="13"/>
  <c r="BS54" i="13"/>
  <c r="AP54" i="13"/>
  <c r="AD54" i="13"/>
  <c r="AH54" i="13"/>
  <c r="AL54" i="13"/>
  <c r="BF23" i="13"/>
  <c r="CN26" i="13"/>
  <c r="CR26" i="13"/>
  <c r="CZ26" i="13"/>
  <c r="CF54" i="13"/>
  <c r="AK23" i="13"/>
  <c r="CF18" i="13"/>
  <c r="BW23" i="13"/>
  <c r="BW54" i="13"/>
  <c r="AK54" i="13"/>
  <c r="BG18" i="13"/>
  <c r="CV51" i="13"/>
  <c r="L54" i="13"/>
  <c r="AG54" i="13"/>
  <c r="CV54" i="13"/>
  <c r="AG23" i="13"/>
  <c r="BG36" i="13"/>
  <c r="BG54" i="13"/>
  <c r="AX23" i="13"/>
  <c r="BB23" i="13"/>
  <c r="BJ23" i="13"/>
  <c r="BJ54" i="13"/>
  <c r="BB54" i="13"/>
  <c r="AX54" i="13"/>
  <c r="CV23" i="13"/>
  <c r="L23" i="13"/>
  <c r="CE23" i="13"/>
  <c r="CE54" i="13"/>
  <c r="AK2" i="6"/>
  <c r="DC18" i="13"/>
  <c r="BM18" i="13"/>
  <c r="X33" i="6" s="1"/>
  <c r="CH18" i="13"/>
  <c r="AE33" i="6" s="1"/>
  <c r="AR18" i="13"/>
  <c r="Q33" i="6" s="1"/>
  <c r="AR35" i="13"/>
  <c r="Q53" i="8" s="1"/>
  <c r="DC35" i="13"/>
  <c r="AL53" i="8" s="1"/>
  <c r="BM35" i="13"/>
  <c r="X53" i="8" s="1"/>
  <c r="CH35" i="13"/>
  <c r="AE53" i="8" s="1"/>
  <c r="J53" i="8"/>
  <c r="DC54" i="13"/>
  <c r="AL59" i="8" s="1"/>
  <c r="AR54" i="13"/>
  <c r="Q59" i="8" s="1"/>
  <c r="CH54" i="13"/>
  <c r="AE59" i="8" s="1"/>
  <c r="BM54" i="13"/>
  <c r="X59" i="8" s="1"/>
  <c r="J59" i="8"/>
  <c r="CB35" i="13"/>
  <c r="T7" i="15"/>
  <c r="AD2" i="8"/>
  <c r="S2" i="11"/>
  <c r="R2" i="9"/>
  <c r="AL35" i="13"/>
  <c r="BT35" i="13"/>
  <c r="CF35" i="13"/>
  <c r="BG35" i="13"/>
  <c r="A22" i="3"/>
  <c r="DB23" i="13"/>
  <c r="CG23" i="13"/>
  <c r="AD37" i="6" s="1"/>
  <c r="BL23" i="13"/>
  <c r="W37" i="6" s="1"/>
  <c r="AQ23" i="13"/>
  <c r="P37" i="6" s="1"/>
  <c r="CG54" i="13"/>
  <c r="AD59" i="8" s="1"/>
  <c r="DB54" i="13"/>
  <c r="AK59" i="8" s="1"/>
  <c r="BL54" i="13"/>
  <c r="W59" i="8" s="1"/>
  <c r="AQ54" i="13"/>
  <c r="P59" i="8" s="1"/>
  <c r="I59" i="8"/>
  <c r="I71" i="8"/>
  <c r="CV26" i="13"/>
  <c r="AW59" i="13"/>
  <c r="S59" i="13"/>
  <c r="E59" i="13"/>
  <c r="CM59" i="13"/>
  <c r="BD49" i="11"/>
  <c r="AN67" i="11"/>
  <c r="BN42" i="9"/>
  <c r="BC67" i="11"/>
  <c r="AS42" i="9"/>
  <c r="H67" i="11"/>
  <c r="BI67" i="11"/>
  <c r="CO43" i="9"/>
  <c r="CX61" i="11"/>
  <c r="S42" i="9"/>
  <c r="CN61" i="11"/>
  <c r="CO36" i="9"/>
  <c r="DC67" i="11"/>
  <c r="BT49" i="11"/>
  <c r="BN46" i="11"/>
  <c r="H36" i="9"/>
  <c r="AH36" i="9"/>
  <c r="CD46" i="11"/>
  <c r="CD49" i="11"/>
  <c r="DC46" i="11"/>
  <c r="CO49" i="11"/>
  <c r="W36" i="9"/>
  <c r="DD46" i="11"/>
  <c r="AM67" i="11"/>
  <c r="BX67" i="11"/>
  <c r="AI46" i="11"/>
  <c r="BN55" i="11"/>
  <c r="AC67" i="11"/>
  <c r="DC36" i="9"/>
  <c r="AR46" i="11"/>
  <c r="CO46" i="11"/>
  <c r="CI42" i="9"/>
  <c r="AH67" i="11"/>
  <c r="BV59" i="13"/>
  <c r="BI59" i="13"/>
  <c r="CY67" i="11"/>
  <c r="AF59" i="13"/>
  <c r="DC61" i="11"/>
  <c r="CX67" i="11"/>
  <c r="AD42" i="9"/>
  <c r="X42" i="9"/>
  <c r="CS36" i="9"/>
  <c r="M67" i="11"/>
  <c r="H46" i="11"/>
  <c r="S46" i="11"/>
  <c r="CX36" i="9"/>
  <c r="I49" i="11"/>
  <c r="CI46" i="11"/>
  <c r="AR36" i="9"/>
  <c r="CS61" i="11"/>
  <c r="CC46" i="11"/>
  <c r="BT42" i="9"/>
  <c r="CC67" i="11"/>
  <c r="CI49" i="11"/>
  <c r="AN42" i="9"/>
  <c r="I46" i="11"/>
  <c r="BX46" i="11"/>
  <c r="N46" i="11"/>
  <c r="AH46" i="11"/>
  <c r="AC36" i="9"/>
  <c r="BT46" i="11"/>
  <c r="DD49" i="11"/>
  <c r="R67" i="11"/>
  <c r="AD49" i="11"/>
  <c r="I42" i="9"/>
  <c r="BI42" i="9"/>
  <c r="CD42" i="9"/>
  <c r="N49" i="11"/>
  <c r="BC36" i="9"/>
  <c r="BZ59" i="13"/>
  <c r="CT67" i="11"/>
  <c r="BA59" i="13"/>
  <c r="N42" i="9"/>
  <c r="BX36" i="9"/>
  <c r="DD42" i="9"/>
  <c r="CN36" i="9"/>
  <c r="X49" i="11"/>
  <c r="AM36" i="9"/>
  <c r="AY42" i="9"/>
  <c r="M36" i="9"/>
  <c r="CN67" i="11"/>
  <c r="BH67" i="11"/>
  <c r="AY55" i="11"/>
  <c r="BI46" i="11"/>
  <c r="CC36" i="9"/>
  <c r="AM46" i="11"/>
  <c r="BH46" i="11"/>
  <c r="M46" i="11"/>
  <c r="BD42" i="9"/>
  <c r="DD43" i="9"/>
  <c r="BS46" i="11"/>
  <c r="BY42" i="9"/>
  <c r="BM46" i="11"/>
  <c r="BY49" i="11"/>
  <c r="CH36" i="9"/>
  <c r="BI55" i="11"/>
  <c r="AD46" i="11"/>
  <c r="BY46" i="11"/>
  <c r="CO42" i="9"/>
  <c r="W46" i="11"/>
  <c r="R46" i="11"/>
  <c r="CH46" i="11"/>
  <c r="CS46" i="11"/>
  <c r="AY49" i="11"/>
  <c r="AD67" i="11"/>
  <c r="G59" i="13"/>
  <c r="BP59" i="13"/>
  <c r="CY59" i="13"/>
  <c r="S49" i="11"/>
  <c r="BM36" i="9"/>
  <c r="R36" i="9"/>
  <c r="BH36" i="9"/>
  <c r="BN49" i="11"/>
  <c r="AX36" i="9"/>
  <c r="AN46" i="11"/>
  <c r="DD36" i="9"/>
  <c r="CN46" i="11"/>
  <c r="CH67" i="11"/>
  <c r="AS67" i="11"/>
  <c r="AN49" i="11"/>
  <c r="BD55" i="11"/>
  <c r="BC46" i="11"/>
  <c r="AR67" i="11"/>
  <c r="BD46" i="11"/>
  <c r="BS36" i="9"/>
  <c r="AY46" i="11"/>
  <c r="BM67" i="11"/>
  <c r="AI49" i="11"/>
  <c r="W67" i="11"/>
  <c r="AS49" i="11"/>
  <c r="BS67" i="11"/>
  <c r="AS46" i="11"/>
  <c r="CX46" i="11"/>
  <c r="AC46" i="11"/>
  <c r="X46" i="11"/>
  <c r="AX46" i="11"/>
  <c r="AI42" i="9"/>
  <c r="BI49" i="11"/>
  <c r="AX67" i="11"/>
  <c r="CS67" i="11"/>
  <c r="DE59" i="13" l="1"/>
  <c r="AH59" i="13"/>
  <c r="CO59" i="13"/>
  <c r="DA59" i="13"/>
  <c r="BC59" i="13"/>
  <c r="DC59" i="13"/>
  <c r="BM59" i="13"/>
  <c r="CH59" i="13"/>
  <c r="AR59" i="13"/>
  <c r="M59" i="13"/>
  <c r="Q59" i="13"/>
  <c r="J71" i="8"/>
  <c r="L71" i="8" s="1"/>
  <c r="D71" i="8" s="1"/>
  <c r="BT59" i="13"/>
  <c r="CF59" i="13"/>
  <c r="BK59" i="13"/>
  <c r="U59" i="13"/>
  <c r="I59" i="13"/>
  <c r="CB59" i="13"/>
  <c r="BX59" i="13"/>
  <c r="AY59" i="13"/>
  <c r="AN59" i="8"/>
  <c r="AG59" i="8"/>
  <c r="AE67" i="11"/>
  <c r="CJ46" i="11"/>
  <c r="AZ46" i="11"/>
  <c r="Y46" i="11"/>
  <c r="CU46" i="11"/>
  <c r="DE36" i="9"/>
  <c r="CU67" i="11"/>
  <c r="AE46" i="11"/>
  <c r="T46" i="11"/>
  <c r="AT46" i="11"/>
  <c r="BE46" i="11"/>
  <c r="CZ46" i="11"/>
  <c r="AJ46" i="11"/>
  <c r="AO46" i="11"/>
  <c r="CU36" i="9"/>
  <c r="AO67" i="11"/>
  <c r="BO46" i="11"/>
  <c r="O46" i="11"/>
  <c r="BZ46" i="11"/>
  <c r="DE46" i="11"/>
  <c r="CP36" i="9"/>
  <c r="J46" i="11"/>
  <c r="CZ67" i="11"/>
  <c r="BJ67" i="11"/>
  <c r="AT67" i="11"/>
  <c r="CZ36" i="9"/>
  <c r="BU46" i="11"/>
  <c r="CP46" i="11"/>
  <c r="BJ46" i="11"/>
  <c r="CE46" i="11"/>
  <c r="AM59" i="8"/>
  <c r="S59" i="8"/>
  <c r="R59" i="8"/>
  <c r="AF59" i="8"/>
  <c r="Y59" i="8"/>
  <c r="Z59" i="8"/>
  <c r="L59" i="8"/>
  <c r="D59" i="8" s="1"/>
  <c r="DF54" i="13"/>
  <c r="DH36" i="9"/>
  <c r="DH46" i="11"/>
  <c r="DE54" i="13"/>
  <c r="DE23" i="13"/>
  <c r="A23" i="3"/>
  <c r="DF35" i="13"/>
  <c r="DF18" i="13"/>
  <c r="K71" i="8"/>
  <c r="AQ71" i="8"/>
  <c r="AQ59" i="8"/>
  <c r="K59" i="8"/>
  <c r="AQ37" i="6"/>
  <c r="S2" i="9"/>
  <c r="W2" i="11"/>
  <c r="AE2" i="8"/>
  <c r="DH67" i="11"/>
  <c r="T8" i="15"/>
  <c r="AL2" i="6"/>
  <c r="AK37" i="6"/>
  <c r="I67" i="11"/>
  <c r="N67" i="11"/>
  <c r="DD67" i="11"/>
  <c r="X67" i="11"/>
  <c r="CI67" i="11"/>
  <c r="BY67" i="11"/>
  <c r="S67" i="11"/>
  <c r="AI67" i="11"/>
  <c r="AY67" i="11"/>
  <c r="CD67" i="11"/>
  <c r="BN67" i="11"/>
  <c r="CO67" i="11"/>
  <c r="BD67" i="11"/>
  <c r="BT67" i="11"/>
  <c r="DF59" i="13" l="1"/>
  <c r="BZ67" i="11"/>
  <c r="BO67" i="11"/>
  <c r="T67" i="11"/>
  <c r="DE67" i="11"/>
  <c r="BE67" i="11"/>
  <c r="CE67" i="11"/>
  <c r="CJ67" i="11"/>
  <c r="O67" i="11"/>
  <c r="CP67" i="11"/>
  <c r="AZ67" i="11"/>
  <c r="Y67" i="11"/>
  <c r="J67" i="11"/>
  <c r="BU67" i="11"/>
  <c r="AJ67" i="11"/>
  <c r="A24" i="3"/>
  <c r="AL33" i="6"/>
  <c r="T9" i="15"/>
  <c r="AK2" i="8"/>
  <c r="X2" i="11"/>
  <c r="W2" i="9"/>
  <c r="A25" i="3" l="1"/>
  <c r="W12" i="12"/>
  <c r="BS12" i="12"/>
  <c r="BI12" i="12"/>
  <c r="B11" i="3"/>
  <c r="E12" i="12"/>
  <c r="CJ12" i="12"/>
  <c r="CT12" i="12"/>
  <c r="C14" i="3"/>
  <c r="AE12" i="12"/>
  <c r="L12" i="12"/>
  <c r="CN12" i="12"/>
  <c r="BV12" i="12"/>
  <c r="F12" i="12"/>
  <c r="Y12" i="12"/>
  <c r="I12" i="12"/>
  <c r="AX12" i="12"/>
  <c r="AA12" i="12"/>
  <c r="B10" i="3"/>
  <c r="CU12" i="12"/>
  <c r="CK12" i="12"/>
  <c r="AF12" i="12"/>
  <c r="BU12" i="12"/>
  <c r="AV12" i="12"/>
  <c r="B9" i="3"/>
  <c r="BA12" i="12"/>
  <c r="BY12" i="12"/>
  <c r="CO12" i="12"/>
  <c r="C12" i="3"/>
  <c r="BT12" i="12"/>
  <c r="CL12" i="12"/>
  <c r="Q12" i="12"/>
  <c r="Z12" i="12"/>
  <c r="J12" i="12"/>
  <c r="C9" i="3"/>
  <c r="AW12" i="12"/>
  <c r="CQ12" i="12"/>
  <c r="CM12" i="12"/>
  <c r="AY12" i="12"/>
  <c r="V12" i="12"/>
  <c r="C11" i="3"/>
  <c r="AJ12" i="12"/>
  <c r="BH12" i="12"/>
  <c r="N12" i="12"/>
  <c r="AZ12" i="12"/>
  <c r="AB12" i="12"/>
  <c r="S12" i="12"/>
  <c r="D12" i="12"/>
  <c r="CC12" i="12"/>
  <c r="BO12" i="12"/>
  <c r="BE12" i="12"/>
  <c r="AN12" i="12"/>
  <c r="M12" i="12"/>
  <c r="T12" i="12"/>
  <c r="CX12" i="12"/>
  <c r="U12" i="12"/>
  <c r="B12" i="3"/>
  <c r="X2" i="9"/>
  <c r="AC2" i="11"/>
  <c r="AL2" i="8"/>
  <c r="T10" i="15"/>
  <c r="A26" i="3" l="1"/>
  <c r="A27" i="3" s="1"/>
  <c r="A28" i="3" s="1"/>
  <c r="CD12" i="12"/>
  <c r="P12" i="12"/>
  <c r="AT12" i="12"/>
  <c r="H12" i="12"/>
  <c r="O12" i="12"/>
  <c r="C10" i="3"/>
  <c r="BR12" i="12"/>
  <c r="G12" i="12"/>
  <c r="CY12" i="12"/>
  <c r="AU12" i="12"/>
  <c r="AI12" i="12"/>
  <c r="BQ12" i="12"/>
  <c r="BZ12" i="12"/>
  <c r="BP12" i="12"/>
  <c r="AC12" i="12"/>
  <c r="BD12" i="12"/>
  <c r="CP12" i="12"/>
  <c r="R12" i="12"/>
  <c r="AM12" i="12"/>
  <c r="AD12" i="12"/>
  <c r="K12" i="12"/>
  <c r="B14" i="3"/>
  <c r="T11" i="15"/>
  <c r="AD2" i="11"/>
  <c r="AC2" i="9"/>
  <c r="BE59" i="12"/>
  <c r="D59" i="12"/>
  <c r="F59" i="12"/>
  <c r="AJ59" i="12"/>
  <c r="N58" i="12"/>
  <c r="BY58" i="12"/>
  <c r="CM59" i="12"/>
  <c r="AN58" i="12"/>
  <c r="CQ58" i="12"/>
  <c r="CX58" i="12"/>
  <c r="CJ59" i="12"/>
  <c r="AA59" i="12"/>
  <c r="BO59" i="12"/>
  <c r="BV59" i="12"/>
  <c r="CX59" i="12"/>
  <c r="CJ58" i="12"/>
  <c r="AA58" i="12"/>
  <c r="J58" i="12"/>
  <c r="AW59" i="12"/>
  <c r="J59" i="12"/>
  <c r="BO58" i="12"/>
  <c r="AW58" i="12"/>
  <c r="BV58" i="12"/>
  <c r="BY59" i="12"/>
  <c r="AN59" i="12"/>
  <c r="BE58" i="12"/>
  <c r="F58" i="12"/>
  <c r="Z59" i="12"/>
  <c r="AB59" i="12"/>
  <c r="AZ59" i="12"/>
  <c r="CL59" i="12"/>
  <c r="W58" i="12"/>
  <c r="Y59" i="12"/>
  <c r="AF59" i="12"/>
  <c r="CK58" i="12"/>
  <c r="AV58" i="12"/>
  <c r="CC59" i="12"/>
  <c r="BU59" i="12"/>
  <c r="V59" i="12"/>
  <c r="CU58" i="12"/>
  <c r="BA58" i="12"/>
  <c r="V58" i="12"/>
  <c r="BH59" i="12"/>
  <c r="AV59" i="12"/>
  <c r="E58" i="12"/>
  <c r="CC58" i="12"/>
  <c r="CT59" i="12"/>
  <c r="Y58" i="12"/>
  <c r="AF58" i="12"/>
  <c r="BI58" i="12"/>
  <c r="CK59" i="12"/>
  <c r="S59" i="12"/>
  <c r="AE59" i="12"/>
  <c r="S58" i="12"/>
  <c r="AE58" i="12"/>
  <c r="N59" i="12"/>
  <c r="CM58" i="12"/>
  <c r="CQ59" i="12"/>
  <c r="D58" i="12"/>
  <c r="AJ58" i="12"/>
  <c r="CL58" i="12"/>
  <c r="W59" i="12"/>
  <c r="AZ58" i="12"/>
  <c r="AB58" i="12"/>
  <c r="CT58" i="12"/>
  <c r="BI59" i="12"/>
  <c r="BH58" i="12"/>
  <c r="E59" i="12"/>
  <c r="CU59" i="12"/>
  <c r="BA59" i="12"/>
  <c r="Z58" i="12"/>
  <c r="BU58" i="12"/>
  <c r="L58" i="12" l="1"/>
  <c r="AG58" i="12"/>
  <c r="AC58" i="12"/>
  <c r="AD58" i="12"/>
  <c r="BW58" i="12"/>
  <c r="CN59" i="12"/>
  <c r="U58" i="12"/>
  <c r="CZ59" i="12"/>
  <c r="CW58" i="12"/>
  <c r="L59" i="12"/>
  <c r="AG59" i="12"/>
  <c r="AC59" i="12"/>
  <c r="AD59" i="12"/>
  <c r="BW59" i="12"/>
  <c r="CN58" i="12"/>
  <c r="U59" i="12"/>
  <c r="CZ58" i="12"/>
  <c r="CW59" i="12"/>
  <c r="CS58" i="12"/>
  <c r="CE59" i="12"/>
  <c r="AL58" i="12"/>
  <c r="AP58" i="12"/>
  <c r="DC59" i="12"/>
  <c r="AR59" i="12"/>
  <c r="H58" i="12"/>
  <c r="AH58" i="12"/>
  <c r="CO59" i="12"/>
  <c r="DB58" i="12"/>
  <c r="AK32" i="8" s="1"/>
  <c r="CG58" i="12"/>
  <c r="AD32" i="8" s="1"/>
  <c r="I32" i="8"/>
  <c r="AQ58" i="12"/>
  <c r="P32" i="8" s="1"/>
  <c r="CA58" i="12"/>
  <c r="CV59" i="12"/>
  <c r="P58" i="12"/>
  <c r="CS59" i="12"/>
  <c r="CE58" i="12"/>
  <c r="AL59" i="12"/>
  <c r="AP59" i="12"/>
  <c r="DC58" i="12"/>
  <c r="AL32" i="8" s="1"/>
  <c r="AR58" i="12"/>
  <c r="Q32" i="8" s="1"/>
  <c r="J32" i="8"/>
  <c r="H59" i="12"/>
  <c r="AH59" i="12"/>
  <c r="CO58" i="12"/>
  <c r="DB59" i="12"/>
  <c r="CG59" i="12"/>
  <c r="AQ59" i="12"/>
  <c r="CA59" i="12"/>
  <c r="CV58" i="12"/>
  <c r="P59" i="12"/>
  <c r="AD2" i="9"/>
  <c r="AH2" i="11"/>
  <c r="T12" i="15"/>
  <c r="K32" i="8" l="1"/>
  <c r="AQ32" i="8"/>
  <c r="R32" i="8"/>
  <c r="AM32" i="8"/>
  <c r="J34" i="8"/>
  <c r="I34" i="8"/>
  <c r="L34" i="8" s="1"/>
  <c r="D34" i="8" s="1"/>
  <c r="T13" i="15"/>
  <c r="AI2" i="11"/>
  <c r="AH2" i="9"/>
  <c r="BZ59" i="12"/>
  <c r="BQ59" i="12"/>
  <c r="BZ58" i="12"/>
  <c r="R59" i="12"/>
  <c r="CD59" i="12"/>
  <c r="BQ58" i="12"/>
  <c r="CY59" i="12"/>
  <c r="G58" i="12"/>
  <c r="D62" i="12"/>
  <c r="V36" i="12"/>
  <c r="AV27" i="12"/>
  <c r="CT21" i="12"/>
  <c r="CX61" i="12"/>
  <c r="S29" i="12"/>
  <c r="BH21" i="12"/>
  <c r="BY29" i="12"/>
  <c r="Y30" i="12"/>
  <c r="BO40" i="12"/>
  <c r="AJ43" i="12"/>
  <c r="J51" i="12"/>
  <c r="BA47" i="12"/>
  <c r="AA37" i="12"/>
  <c r="AE42" i="12"/>
  <c r="W20" i="12"/>
  <c r="CC60" i="12"/>
  <c r="V1864" i="17"/>
  <c r="V1557" i="17"/>
  <c r="V1773" i="17"/>
  <c r="V1628" i="17"/>
  <c r="V1898" i="17"/>
  <c r="V1709" i="17"/>
  <c r="V1952" i="17"/>
  <c r="V1505" i="17"/>
  <c r="V1348" i="17"/>
  <c r="V1205" i="17"/>
  <c r="V956" i="17"/>
  <c r="D26" i="12"/>
  <c r="V44" i="12"/>
  <c r="AV51" i="12"/>
  <c r="CT37" i="12"/>
  <c r="CX28" i="12"/>
  <c r="BE26" i="12"/>
  <c r="BH47" i="12"/>
  <c r="BY38" i="12"/>
  <c r="Y21" i="12"/>
  <c r="BO21" i="12"/>
  <c r="AB57" i="12"/>
  <c r="CM41" i="12"/>
  <c r="BA16" i="12"/>
  <c r="AA62" i="12"/>
  <c r="F18" i="12"/>
  <c r="E27" i="12"/>
  <c r="CC61" i="12"/>
  <c r="V1949" i="17"/>
  <c r="V1593" i="17"/>
  <c r="V1428" i="17"/>
  <c r="V1745" i="17"/>
  <c r="V1921" i="17"/>
  <c r="V1660" i="17"/>
  <c r="V1930" i="17"/>
  <c r="V1478" i="17"/>
  <c r="V1158" i="17"/>
  <c r="V958" i="17"/>
  <c r="AN20" i="12"/>
  <c r="N51" i="12"/>
  <c r="AW60" i="12"/>
  <c r="CU47" i="12"/>
  <c r="BI30" i="12"/>
  <c r="BE22" i="12"/>
  <c r="S53" i="12"/>
  <c r="CL23" i="12"/>
  <c r="BU51" i="12"/>
  <c r="CJ54" i="12"/>
  <c r="AB43" i="12"/>
  <c r="AJ47" i="12"/>
  <c r="J28" i="12"/>
  <c r="AF48" i="12"/>
  <c r="F50" i="12"/>
  <c r="E62" i="12"/>
  <c r="W35" i="12"/>
  <c r="AZ44" i="12"/>
  <c r="V1821" i="17"/>
  <c r="V1918" i="17"/>
  <c r="V1623" i="17"/>
  <c r="V1753" i="17"/>
  <c r="V1618" i="17"/>
  <c r="V1804" i="17"/>
  <c r="V1515" i="17"/>
  <c r="V1502" i="17"/>
  <c r="V1130" i="17"/>
  <c r="V901" i="17"/>
  <c r="CU23" i="12"/>
  <c r="BY61" i="12"/>
  <c r="CM60" i="12"/>
  <c r="E49" i="12"/>
  <c r="V1501" i="17"/>
  <c r="V1385" i="17"/>
  <c r="V737" i="17"/>
  <c r="V1299" i="17"/>
  <c r="V1235" i="17"/>
  <c r="V867" i="17"/>
  <c r="V1361" i="17"/>
  <c r="V1282" i="17"/>
  <c r="V1103" i="17"/>
  <c r="V767" i="17"/>
  <c r="V507" i="17"/>
  <c r="V1431" i="17"/>
  <c r="V1134" i="17"/>
  <c r="V598" i="17"/>
  <c r="V378" i="17"/>
  <c r="V392" i="17"/>
  <c r="V1395" i="16"/>
  <c r="V7" i="17"/>
  <c r="V266" i="17"/>
  <c r="V142" i="17"/>
  <c r="V45" i="12"/>
  <c r="BE17" i="12"/>
  <c r="BO18" i="12"/>
  <c r="AA44" i="12"/>
  <c r="AZ52" i="12"/>
  <c r="V1889" i="17"/>
  <c r="V1464" i="17"/>
  <c r="V640" i="17"/>
  <c r="V796" i="17"/>
  <c r="V1251" i="17"/>
  <c r="V1044" i="17"/>
  <c r="BR59" i="12"/>
  <c r="O59" i="12"/>
  <c r="BR58" i="12"/>
  <c r="O58" i="12"/>
  <c r="AU58" i="12"/>
  <c r="AT58" i="12"/>
  <c r="R58" i="12"/>
  <c r="CD58" i="12"/>
  <c r="AN21" i="12"/>
  <c r="N42" i="12"/>
  <c r="AW41" i="12"/>
  <c r="CU37" i="12"/>
  <c r="BI49" i="12"/>
  <c r="BE60" i="12"/>
  <c r="S60" i="12"/>
  <c r="CL47" i="12"/>
  <c r="BU44" i="12"/>
  <c r="CJ51" i="12"/>
  <c r="BO19" i="12"/>
  <c r="AJ22" i="12"/>
  <c r="J29" i="12"/>
  <c r="AF43" i="12"/>
  <c r="F53" i="12"/>
  <c r="AE36" i="12"/>
  <c r="W60" i="12"/>
  <c r="AZ51" i="12"/>
  <c r="V1784" i="17"/>
  <c r="V1474" i="17"/>
  <c r="V1801" i="17"/>
  <c r="V1633" i="17"/>
  <c r="V1842" i="17"/>
  <c r="V1530" i="17"/>
  <c r="V1779" i="17"/>
  <c r="V1602" i="17"/>
  <c r="V1333" i="17"/>
  <c r="V1159" i="17"/>
  <c r="V809" i="17"/>
  <c r="D48" i="12"/>
  <c r="V23" i="12"/>
  <c r="CU44" i="12"/>
  <c r="CT49" i="12"/>
  <c r="CX42" i="12"/>
  <c r="S45" i="12"/>
  <c r="CL61" i="12"/>
  <c r="BU43" i="12"/>
  <c r="Y60" i="12"/>
  <c r="BO26" i="12"/>
  <c r="AJ46" i="12"/>
  <c r="J38" i="12"/>
  <c r="BA54" i="12"/>
  <c r="AA48" i="12"/>
  <c r="AE44" i="12"/>
  <c r="W18" i="12"/>
  <c r="CC19" i="12"/>
  <c r="V1887" i="17"/>
  <c r="V1680" i="17"/>
  <c r="V1844" i="17"/>
  <c r="V1578" i="17"/>
  <c r="V1799" i="17"/>
  <c r="V1665" i="17"/>
  <c r="V1868" i="17"/>
  <c r="V1674" i="17"/>
  <c r="V983" i="17"/>
  <c r="V946" i="17"/>
  <c r="AN49" i="12"/>
  <c r="V43" i="12"/>
  <c r="AV57" i="12"/>
  <c r="CT61" i="12"/>
  <c r="BI57" i="12"/>
  <c r="BE53" i="12"/>
  <c r="BH42" i="12"/>
  <c r="BY52" i="12"/>
  <c r="Y57" i="12"/>
  <c r="BO49" i="12"/>
  <c r="AB48" i="12"/>
  <c r="CM52" i="12"/>
  <c r="BA39" i="12"/>
  <c r="AA47" i="12"/>
  <c r="F57" i="12"/>
  <c r="E30" i="12"/>
  <c r="CC51" i="12"/>
  <c r="AZ20" i="12"/>
  <c r="V1738" i="17"/>
  <c r="V1826" i="17"/>
  <c r="V1731" i="17"/>
  <c r="V1525" i="17"/>
  <c r="V1953" i="17"/>
  <c r="V1597" i="17"/>
  <c r="V1432" i="17"/>
  <c r="V1112" i="17"/>
  <c r="V1173" i="17"/>
  <c r="AN30" i="12"/>
  <c r="BI48" i="12"/>
  <c r="BU38" i="12"/>
  <c r="J48" i="12"/>
  <c r="W38" i="12"/>
  <c r="V1740" i="17"/>
  <c r="V1367" i="17"/>
  <c r="V842" i="17"/>
  <c r="V1427" i="17"/>
  <c r="V1096" i="17"/>
  <c r="V746" i="17"/>
  <c r="V1458" i="17"/>
  <c r="V1054" i="17"/>
  <c r="V1015" i="17"/>
  <c r="V581" i="17"/>
  <c r="V1580" i="17"/>
  <c r="V1116" i="17"/>
  <c r="V1000" i="17"/>
  <c r="V830" i="17"/>
  <c r="V209" i="17"/>
  <c r="V223" i="17"/>
  <c r="V1215" i="16"/>
  <c r="V681" i="17"/>
  <c r="V103" i="17"/>
  <c r="AN51" i="12"/>
  <c r="AV20" i="12"/>
  <c r="BH48" i="12"/>
  <c r="AB35" i="12"/>
  <c r="F22" i="12"/>
  <c r="V1775" i="17"/>
  <c r="V1479" i="17"/>
  <c r="V1317" i="17"/>
  <c r="V873" i="17"/>
  <c r="V605" i="17"/>
  <c r="V1318" i="17"/>
  <c r="V1093" i="17"/>
  <c r="BP59" i="12"/>
  <c r="AM59" i="12"/>
  <c r="BP58" i="12"/>
  <c r="AM58" i="12"/>
  <c r="CP58" i="12"/>
  <c r="BD59" i="12"/>
  <c r="AU59" i="12"/>
  <c r="AT59" i="12"/>
  <c r="AN60" i="12"/>
  <c r="N36" i="12"/>
  <c r="AW49" i="12"/>
  <c r="CU53" i="12"/>
  <c r="BI35" i="12"/>
  <c r="BE43" i="12"/>
  <c r="S30" i="12"/>
  <c r="BY46" i="12"/>
  <c r="BU36" i="12"/>
  <c r="CJ23" i="12"/>
  <c r="AB16" i="12"/>
  <c r="CM47" i="12"/>
  <c r="J27" i="12"/>
  <c r="AF29" i="12"/>
  <c r="F16" i="12"/>
  <c r="E36" i="12"/>
  <c r="W54" i="12"/>
  <c r="AZ29" i="12"/>
  <c r="V1756" i="17"/>
  <c r="V1890" i="17"/>
  <c r="V1956" i="17"/>
  <c r="V1646" i="17"/>
  <c r="V1764" i="17"/>
  <c r="V1452" i="17"/>
  <c r="V1839" i="17"/>
  <c r="V1607" i="17"/>
  <c r="V1305" i="17"/>
  <c r="V1032" i="17"/>
  <c r="AN41" i="12"/>
  <c r="N44" i="12"/>
  <c r="AW28" i="12"/>
  <c r="CU39" i="12"/>
  <c r="BI16" i="12"/>
  <c r="BE35" i="12"/>
  <c r="S47" i="12"/>
  <c r="CL62" i="12"/>
  <c r="BU41" i="12"/>
  <c r="CJ37" i="12"/>
  <c r="AB62" i="12"/>
  <c r="AJ60" i="12"/>
  <c r="J43" i="12"/>
  <c r="AF45" i="12"/>
  <c r="F44" i="12"/>
  <c r="AE23" i="12"/>
  <c r="W40" i="12"/>
  <c r="AZ38" i="12"/>
  <c r="V1800" i="17"/>
  <c r="V1694" i="17"/>
  <c r="V1916" i="17"/>
  <c r="V1583" i="17"/>
  <c r="V1827" i="17"/>
  <c r="V1489" i="17"/>
  <c r="V1556" i="17"/>
  <c r="V1492" i="17"/>
  <c r="V1113" i="17"/>
  <c r="V878" i="17"/>
  <c r="D37" i="12"/>
  <c r="V41" i="12"/>
  <c r="AV38" i="12"/>
  <c r="CT44" i="12"/>
  <c r="CX60" i="12"/>
  <c r="S52" i="12"/>
  <c r="BH40" i="12"/>
  <c r="BY44" i="12"/>
  <c r="Y49" i="12"/>
  <c r="BO27" i="12"/>
  <c r="AB28" i="12"/>
  <c r="CM20" i="12"/>
  <c r="BA22" i="12"/>
  <c r="AA22" i="12"/>
  <c r="F41" i="12"/>
  <c r="E15" i="12"/>
  <c r="CC57" i="12"/>
  <c r="V1897" i="17"/>
  <c r="V1547" i="17"/>
  <c r="V1774" i="17"/>
  <c r="V1537" i="17"/>
  <c r="V1608" i="17"/>
  <c r="V1891" i="17"/>
  <c r="V1685" i="17"/>
  <c r="V1572" i="17"/>
  <c r="V1306" i="17"/>
  <c r="V914" i="17"/>
  <c r="N28" i="12"/>
  <c r="BE54" i="12"/>
  <c r="CJ27" i="12"/>
  <c r="AF35" i="12"/>
  <c r="AZ15" i="12"/>
  <c r="V1888" i="17"/>
  <c r="V922" i="17"/>
  <c r="V651" i="17"/>
  <c r="V1379" i="17"/>
  <c r="V1012" i="17"/>
  <c r="V560" i="17"/>
  <c r="V1279" i="17"/>
  <c r="V1198" i="17"/>
  <c r="V720" i="17"/>
  <c r="V864" i="17"/>
  <c r="V1705" i="17"/>
  <c r="V1314" i="17"/>
  <c r="V905" i="17"/>
  <c r="V768" i="17"/>
  <c r="V417" i="17"/>
  <c r="V59" i="17"/>
  <c r="V1042" i="16"/>
  <c r="V405" i="17"/>
  <c r="V506" i="17"/>
  <c r="AN27" i="12"/>
  <c r="CT48" i="12"/>
  <c r="BY27" i="12"/>
  <c r="CM39" i="12"/>
  <c r="E50" i="12"/>
  <c r="V1598" i="17"/>
  <c r="V1901" i="17"/>
  <c r="V1084" i="17"/>
  <c r="V684" i="17"/>
  <c r="V1345" i="17"/>
  <c r="V1171" i="17"/>
  <c r="V969" i="17"/>
  <c r="AI59" i="12"/>
  <c r="K59" i="12"/>
  <c r="AI58" i="12"/>
  <c r="K58" i="12"/>
  <c r="CY58" i="12"/>
  <c r="G59" i="12"/>
  <c r="CP59" i="12"/>
  <c r="BD58" i="12"/>
  <c r="D40" i="12"/>
  <c r="V28" i="12"/>
  <c r="AV44" i="12"/>
  <c r="CT53" i="12"/>
  <c r="CX47" i="12"/>
  <c r="BE23" i="12"/>
  <c r="BH23" i="12"/>
  <c r="BY51" i="12"/>
  <c r="Y50" i="12"/>
  <c r="BO54" i="12"/>
  <c r="AB21" i="12"/>
  <c r="CM21" i="12"/>
  <c r="BA45" i="12"/>
  <c r="AA23" i="12"/>
  <c r="F49" i="12"/>
  <c r="E37" i="12"/>
  <c r="CC27" i="12"/>
  <c r="AZ23" i="12"/>
  <c r="V1552" i="17"/>
  <c r="V1947" i="17"/>
  <c r="V1718" i="17"/>
  <c r="V1380" i="17"/>
  <c r="V1679" i="17"/>
  <c r="V1919" i="17"/>
  <c r="V1690" i="17"/>
  <c r="V1592" i="17"/>
  <c r="V1303" i="17"/>
  <c r="V1077" i="17"/>
  <c r="AN47" i="12"/>
  <c r="N23" i="12"/>
  <c r="AV43" i="12"/>
  <c r="CU45" i="12"/>
  <c r="BI21" i="12"/>
  <c r="BE61" i="12"/>
  <c r="BH61" i="12"/>
  <c r="BY37" i="12"/>
  <c r="BU27" i="12"/>
  <c r="CJ52" i="12"/>
  <c r="AB30" i="12"/>
  <c r="CM49" i="12"/>
  <c r="BA52" i="12"/>
  <c r="AF53" i="12"/>
  <c r="F26" i="12"/>
  <c r="E47" i="12"/>
  <c r="W45" i="12"/>
  <c r="AZ43" i="12"/>
  <c r="V1814" i="17"/>
  <c r="V1511" i="17"/>
  <c r="V1824" i="17"/>
  <c r="V1562" i="17"/>
  <c r="V1720" i="17"/>
  <c r="V1406" i="17"/>
  <c r="V1561" i="17"/>
  <c r="V1260" i="17"/>
  <c r="V1232" i="17"/>
  <c r="AN52" i="12"/>
  <c r="D54" i="12"/>
  <c r="AW52" i="12"/>
  <c r="CU38" i="12"/>
  <c r="BI62" i="12"/>
  <c r="CX48" i="12"/>
  <c r="S16" i="12"/>
  <c r="CL42" i="12"/>
  <c r="BU53" i="12"/>
  <c r="CJ60" i="12"/>
  <c r="BO46" i="12"/>
  <c r="AJ45" i="12"/>
  <c r="J40" i="12"/>
  <c r="BA23" i="12"/>
  <c r="AA27" i="12"/>
  <c r="AE51" i="12"/>
  <c r="W26" i="12"/>
  <c r="CC29" i="12"/>
  <c r="V1841" i="17"/>
  <c r="V1641" i="17"/>
  <c r="V1699" i="17"/>
  <c r="V1870" i="17"/>
  <c r="V1613" i="17"/>
  <c r="V1825" i="17"/>
  <c r="V1510" i="17"/>
  <c r="V1500" i="17"/>
  <c r="V1067" i="17"/>
  <c r="V992" i="17"/>
  <c r="AW47" i="12"/>
  <c r="S28" i="12"/>
  <c r="AB49" i="12"/>
  <c r="F52" i="12"/>
  <c r="V1944" i="17"/>
  <c r="V1655" i="17"/>
  <c r="V691" i="17"/>
  <c r="V1476" i="17"/>
  <c r="V1078" i="17"/>
  <c r="V934" i="17"/>
  <c r="V792" i="17"/>
  <c r="V1330" i="17"/>
  <c r="V1006" i="17"/>
  <c r="V542" i="17"/>
  <c r="V678" i="17"/>
  <c r="V1218" i="17"/>
  <c r="V1071" i="17"/>
  <c r="V794" i="17"/>
  <c r="V571" i="17"/>
  <c r="V250" i="17"/>
  <c r="V1561" i="16"/>
  <c r="V1884" i="16"/>
  <c r="V464" i="17"/>
  <c r="V305" i="17"/>
  <c r="D57" i="12"/>
  <c r="BI28" i="12"/>
  <c r="Y44" i="12"/>
  <c r="BA29" i="12"/>
  <c r="CC36" i="12"/>
  <c r="V1867" i="17"/>
  <c r="V1645" i="17"/>
  <c r="V855" i="17"/>
  <c r="V812" i="17"/>
  <c r="V1430" i="17"/>
  <c r="V1215" i="17"/>
  <c r="V821" i="17"/>
  <c r="V1727" i="17"/>
  <c r="V1005" i="17"/>
  <c r="V950" i="17"/>
  <c r="V713" i="17"/>
  <c r="V1468" i="17"/>
  <c r="V1227" i="17"/>
  <c r="V1004" i="17"/>
  <c r="V739" i="17"/>
  <c r="V203" i="17"/>
  <c r="V1878" i="16"/>
  <c r="V1169" i="16"/>
  <c r="V820" i="17"/>
  <c r="V57" i="17"/>
  <c r="D35" i="12"/>
  <c r="CX27" i="12"/>
  <c r="Y36" i="12"/>
  <c r="BA60" i="12"/>
  <c r="CC20" i="12"/>
  <c r="V1573" i="17"/>
  <c r="V1676" i="17"/>
  <c r="V786" i="17"/>
  <c r="V756" i="17"/>
  <c r="V1296" i="17"/>
  <c r="J19" i="12"/>
  <c r="V1596" i="17"/>
  <c r="V606" i="17"/>
  <c r="V1055" i="17"/>
  <c r="V1735" i="17"/>
  <c r="V644" i="17"/>
  <c r="V801" i="17"/>
  <c r="D46" i="12"/>
  <c r="N22" i="12"/>
  <c r="AW19" i="12"/>
  <c r="AV41" i="12"/>
  <c r="CT42" i="12"/>
  <c r="BI41" i="12"/>
  <c r="BE48" i="12"/>
  <c r="S54" i="12"/>
  <c r="CL15" i="12"/>
  <c r="BY41" i="12"/>
  <c r="Y35" i="12"/>
  <c r="BO16" i="12"/>
  <c r="AJ52" i="12"/>
  <c r="CM51" i="12"/>
  <c r="BA44" i="12"/>
  <c r="AF20" i="12"/>
  <c r="F51" i="12"/>
  <c r="E46" i="12"/>
  <c r="W28" i="12"/>
  <c r="CJ22" i="12"/>
  <c r="V702" i="17"/>
  <c r="V1125" i="17"/>
  <c r="V1638" i="17"/>
  <c r="V1152" i="17"/>
  <c r="V1352" i="17"/>
  <c r="V1036" i="17"/>
  <c r="V425" i="17"/>
  <c r="V255" i="17"/>
  <c r="V311" i="17"/>
  <c r="D21" i="12"/>
  <c r="N46" i="12"/>
  <c r="AW51" i="12"/>
  <c r="AV53" i="12"/>
  <c r="CT51" i="12"/>
  <c r="BI46" i="12"/>
  <c r="BE27" i="12"/>
  <c r="BH39" i="12"/>
  <c r="CL29" i="12"/>
  <c r="BY45" i="12"/>
  <c r="Y15" i="12"/>
  <c r="BO38" i="12"/>
  <c r="AJ39" i="12"/>
  <c r="J35" i="12"/>
  <c r="BA17" i="12"/>
  <c r="AF30" i="12"/>
  <c r="F36" i="12"/>
  <c r="E23" i="12"/>
  <c r="CC35" i="12"/>
  <c r="F43" i="12"/>
  <c r="V1362" i="17"/>
  <c r="V838" i="17"/>
  <c r="V1106" i="17"/>
  <c r="V731" i="17"/>
  <c r="V1117" i="17"/>
  <c r="V377" i="17"/>
  <c r="V130" i="17"/>
  <c r="V688" i="17"/>
  <c r="AN19" i="12"/>
  <c r="N16" i="12"/>
  <c r="V26" i="12"/>
  <c r="AV37" i="12"/>
  <c r="CU57" i="12"/>
  <c r="CT17" i="12"/>
  <c r="CU26" i="12"/>
  <c r="V1682" i="17"/>
  <c r="V1265" i="17"/>
  <c r="V1073" i="17"/>
  <c r="V1311" i="17"/>
  <c r="V1794" i="16"/>
  <c r="AW44" i="12"/>
  <c r="BE47" i="12"/>
  <c r="CL30" i="12"/>
  <c r="Y22" i="12"/>
  <c r="AB22" i="12"/>
  <c r="BA51" i="12"/>
  <c r="F48" i="12"/>
  <c r="W27" i="12"/>
  <c r="AZ18" i="12"/>
  <c r="V1577" i="17"/>
  <c r="V1729" i="17"/>
  <c r="V1849" i="17"/>
  <c r="V1649" i="17"/>
  <c r="V1834" i="17"/>
  <c r="V1747" i="17"/>
  <c r="V1642" i="17"/>
  <c r="V1160" i="17"/>
  <c r="V931" i="17"/>
  <c r="V781" i="17"/>
  <c r="V1295" i="17"/>
  <c r="V1412" i="17"/>
  <c r="V1196" i="17"/>
  <c r="V968" i="17"/>
  <c r="V874" i="17"/>
  <c r="V1289" i="17"/>
  <c r="V1030" i="17"/>
  <c r="V926" i="17"/>
  <c r="V471" i="17"/>
  <c r="V148" i="17"/>
  <c r="V1695" i="16"/>
  <c r="V78" i="17"/>
  <c r="V609" i="17"/>
  <c r="AN36" i="12"/>
  <c r="V51" i="12"/>
  <c r="S39" i="12"/>
  <c r="BO57" i="12"/>
  <c r="AA46" i="12"/>
  <c r="V1760" i="17"/>
  <c r="V1802" i="17"/>
  <c r="V1285" i="17"/>
  <c r="V594" i="17"/>
  <c r="V745" i="17"/>
  <c r="AN39" i="12"/>
  <c r="W39" i="12"/>
  <c r="V1447" i="17"/>
  <c r="V1407" i="17"/>
  <c r="V1149" i="17"/>
  <c r="V987" i="17"/>
  <c r="V638" i="17"/>
  <c r="V312" i="17"/>
  <c r="D18" i="12"/>
  <c r="V49" i="12"/>
  <c r="AW54" i="12"/>
  <c r="AV17" i="12"/>
  <c r="CT26" i="12"/>
  <c r="CX18" i="12"/>
  <c r="BE52" i="12"/>
  <c r="BH54" i="12"/>
  <c r="CL22" i="12"/>
  <c r="BU18" i="12"/>
  <c r="Y51" i="12"/>
  <c r="BO28" i="12"/>
  <c r="AJ38" i="12"/>
  <c r="J50" i="12"/>
  <c r="BA40" i="12"/>
  <c r="AA49" i="12"/>
  <c r="F19" i="12"/>
  <c r="E16" i="12"/>
  <c r="CC48" i="12"/>
  <c r="AF62" i="12"/>
  <c r="V1498" i="17"/>
  <c r="V1244" i="17"/>
  <c r="V1187" i="17"/>
  <c r="V936" i="17"/>
  <c r="V1310" i="17"/>
  <c r="V961" i="17"/>
  <c r="V566" i="17"/>
  <c r="V1649" i="16"/>
  <c r="V399" i="17"/>
  <c r="D28" i="12"/>
  <c r="V18" i="12"/>
  <c r="AW21" i="12"/>
  <c r="CU54" i="12"/>
  <c r="CT45" i="12"/>
  <c r="CX40" i="12"/>
  <c r="BE41" i="12"/>
  <c r="BH49" i="12"/>
  <c r="CL46" i="12"/>
  <c r="BU60" i="12"/>
  <c r="Y23" i="12"/>
  <c r="BO52" i="12"/>
  <c r="AJ44" i="12"/>
  <c r="J41" i="12"/>
  <c r="BA53" i="12"/>
  <c r="AA53" i="12"/>
  <c r="AE43" i="12"/>
  <c r="E17" i="12"/>
  <c r="AW39" i="12"/>
  <c r="V1915" i="17"/>
  <c r="V1226" i="17"/>
  <c r="V1542" i="17"/>
  <c r="V890" i="17"/>
  <c r="V1463" i="17"/>
  <c r="V1236" i="17"/>
  <c r="V256" i="17"/>
  <c r="V1603" i="16"/>
  <c r="V527" i="17"/>
  <c r="D43" i="12"/>
  <c r="N35" i="12"/>
  <c r="AW38" i="12"/>
  <c r="AV29" i="12"/>
  <c r="CU28" i="12"/>
  <c r="BI61" i="12"/>
  <c r="CL40" i="12"/>
  <c r="V1950" i="17"/>
  <c r="V982" i="17"/>
  <c r="V849" i="17"/>
  <c r="V1085" i="17"/>
  <c r="V701" i="17"/>
  <c r="AV50" i="12"/>
  <c r="BE38" i="12"/>
  <c r="CL17" i="12"/>
  <c r="CJ44" i="12"/>
  <c r="AJ17" i="12"/>
  <c r="AF40" i="12"/>
  <c r="AE49" i="12"/>
  <c r="CC37" i="12"/>
  <c r="V1933" i="17"/>
  <c r="V1954" i="17"/>
  <c r="V1659" i="17"/>
  <c r="V1746" i="17"/>
  <c r="V1684" i="17"/>
  <c r="V1778" i="17"/>
  <c r="V1540" i="17"/>
  <c r="V1195" i="17"/>
  <c r="V1216" i="17"/>
  <c r="V846" i="17"/>
  <c r="V1344" i="17"/>
  <c r="V1200" i="17"/>
  <c r="V989" i="17"/>
  <c r="V1308" i="17"/>
  <c r="V1277" i="17"/>
  <c r="D23" i="12"/>
  <c r="CT40" i="12"/>
  <c r="S42" i="12"/>
  <c r="BY50" i="12"/>
  <c r="BO29" i="12"/>
  <c r="CM19" i="12"/>
  <c r="V1233" i="17"/>
  <c r="V1254" i="17"/>
  <c r="V803" i="17"/>
  <c r="V818" i="17"/>
  <c r="V1371" i="17"/>
  <c r="V1088" i="17"/>
  <c r="V859" i="17"/>
  <c r="V167" i="17"/>
  <c r="V344" i="17"/>
  <c r="V1515" i="16"/>
  <c r="V1840" i="16"/>
  <c r="V357" i="17"/>
  <c r="AN44" i="12"/>
  <c r="AV36" i="12"/>
  <c r="BH15" i="12"/>
  <c r="AJ62" i="12"/>
  <c r="AE61" i="12"/>
  <c r="V1603" i="17"/>
  <c r="V1845" i="17"/>
  <c r="V1066" i="17"/>
  <c r="V827" i="17"/>
  <c r="V559" i="17"/>
  <c r="BI43" i="12"/>
  <c r="V1584" i="17"/>
  <c r="V949" i="17"/>
  <c r="V1340" i="17"/>
  <c r="V962" i="17"/>
  <c r="V966" i="17"/>
  <c r="V426" i="17"/>
  <c r="V604" i="17"/>
  <c r="N43" i="12"/>
  <c r="V35" i="12"/>
  <c r="AW26" i="12"/>
  <c r="CU42" i="12"/>
  <c r="CT29" i="12"/>
  <c r="CX39" i="12"/>
  <c r="S19" i="12"/>
  <c r="BH22" i="12"/>
  <c r="BY28" i="12"/>
  <c r="BU37" i="12"/>
  <c r="CJ17" i="12"/>
  <c r="AB23" i="12"/>
  <c r="CM44" i="12"/>
  <c r="J18" i="12"/>
  <c r="AF17" i="12"/>
  <c r="AA29" i="12"/>
  <c r="AE30" i="12"/>
  <c r="W62" i="12"/>
  <c r="N61" i="12"/>
  <c r="CC40" i="12"/>
  <c r="V1272" i="17"/>
  <c r="V921" i="17"/>
  <c r="V1482" i="17"/>
  <c r="V923" i="17"/>
  <c r="V1208" i="17"/>
  <c r="V813" i="17"/>
  <c r="V161" i="17"/>
  <c r="V54" i="17"/>
  <c r="AN38" i="12"/>
  <c r="N49" i="12"/>
  <c r="V16" i="12"/>
  <c r="AV48" i="12"/>
  <c r="CU52" i="12"/>
  <c r="CT50" i="12"/>
  <c r="CX16" i="12"/>
  <c r="S51" i="12"/>
  <c r="BH46" i="12"/>
  <c r="BY36" i="12"/>
  <c r="BU16" i="12"/>
  <c r="CJ20" i="12"/>
  <c r="AB50" i="12"/>
  <c r="CM50" i="12"/>
  <c r="J60" i="12"/>
  <c r="AF23" i="12"/>
  <c r="AA43" i="12"/>
  <c r="AE54" i="12"/>
  <c r="W41" i="12"/>
  <c r="S22" i="12"/>
  <c r="V1223" i="17"/>
  <c r="V1124" i="17"/>
  <c r="V1465" i="17"/>
  <c r="V588" i="17"/>
  <c r="V1264" i="17"/>
  <c r="V876" i="17"/>
  <c r="V115" i="17"/>
  <c r="V1261" i="16"/>
  <c r="V149" i="17"/>
  <c r="D49" i="12"/>
  <c r="N29" i="12"/>
  <c r="AW18" i="12"/>
  <c r="AV26" i="12"/>
  <c r="CT23" i="12"/>
  <c r="BI22" i="12"/>
  <c r="AJ16" i="12"/>
  <c r="V1551" i="17"/>
  <c r="V652" i="17"/>
  <c r="V784" i="17"/>
  <c r="V517" i="17"/>
  <c r="D47" i="12"/>
  <c r="CT62" i="12"/>
  <c r="S37" i="12"/>
  <c r="BY26" i="12"/>
  <c r="CJ19" i="12"/>
  <c r="CM38" i="12"/>
  <c r="AF15" i="12"/>
  <c r="AE22" i="12"/>
  <c r="CC15" i="12"/>
  <c r="V1871" i="17"/>
  <c r="V1892" i="17"/>
  <c r="V1483" i="17"/>
  <c r="V1555" i="17"/>
  <c r="V1390" i="17"/>
  <c r="V1707" i="17"/>
  <c r="V1545" i="17"/>
  <c r="V1142" i="17"/>
  <c r="V944" i="17"/>
  <c r="V857" i="17"/>
  <c r="V1329" i="17"/>
  <c r="V1025" i="17"/>
  <c r="V1181" i="17"/>
  <c r="V1041" i="17"/>
  <c r="V892" i="17"/>
  <c r="V461" i="17"/>
  <c r="V1070" i="17"/>
  <c r="V1131" i="17"/>
  <c r="V738" i="17"/>
  <c r="V658" i="17"/>
  <c r="V181" i="17"/>
  <c r="V1349" i="16"/>
  <c r="V1841" i="16"/>
  <c r="V406" i="17"/>
  <c r="AN22" i="12"/>
  <c r="CT52" i="12"/>
  <c r="BY19" i="12"/>
  <c r="CM30" i="12"/>
  <c r="W53" i="12"/>
  <c r="V1819" i="17"/>
  <c r="V1742" i="17"/>
  <c r="V1127" i="17"/>
  <c r="V633" i="17"/>
  <c r="V1471" i="17"/>
  <c r="BU28" i="12"/>
  <c r="V1725" i="17"/>
  <c r="V913" i="17"/>
  <c r="V1389" i="17"/>
  <c r="V553" i="17"/>
  <c r="V951" i="17"/>
  <c r="V296" i="17"/>
  <c r="AN54" i="12"/>
  <c r="N15" i="12"/>
  <c r="V21" i="12"/>
  <c r="AV60" i="12"/>
  <c r="CU40" i="12"/>
  <c r="BI23" i="12"/>
  <c r="CX37" i="12"/>
  <c r="S17" i="12"/>
  <c r="CL45" i="12"/>
  <c r="BY35" i="12"/>
  <c r="BU21" i="12"/>
  <c r="CJ47" i="12"/>
  <c r="AB41" i="12"/>
  <c r="CM22" i="12"/>
  <c r="BA36" i="12"/>
  <c r="AF57" i="12"/>
  <c r="AA57" i="12"/>
  <c r="AE35" i="12"/>
  <c r="W42" i="12"/>
  <c r="CX19" i="12"/>
  <c r="V1421" i="17"/>
  <c r="V1170" i="17"/>
  <c r="V916" i="17"/>
  <c r="V959" i="17"/>
  <c r="V773" i="17"/>
  <c r="V1163" i="17"/>
  <c r="V757" i="17"/>
  <c r="V489" i="17"/>
  <c r="V783" i="17"/>
  <c r="D41" i="12"/>
  <c r="N21" i="12"/>
  <c r="AW36" i="12"/>
  <c r="AV19" i="12"/>
  <c r="CU35" i="12"/>
  <c r="BI50" i="12"/>
  <c r="CX49" i="12"/>
  <c r="S27" i="12"/>
  <c r="CL20" i="12"/>
  <c r="BY16" i="12"/>
  <c r="Y41" i="12"/>
  <c r="CJ42" i="12"/>
  <c r="AB46" i="12"/>
  <c r="CM36" i="12"/>
  <c r="BA19" i="12"/>
  <c r="AF42" i="12"/>
  <c r="AA17" i="12"/>
  <c r="AE45" i="12"/>
  <c r="W19" i="12"/>
  <c r="BO47" i="12"/>
  <c r="V779" i="17"/>
  <c r="V1079" i="17"/>
  <c r="V1393" i="17"/>
  <c r="V627" i="17"/>
  <c r="V1162" i="17"/>
  <c r="V663" i="17"/>
  <c r="V440" i="17"/>
  <c r="V25" i="17"/>
  <c r="V351" i="17"/>
  <c r="D38" i="12"/>
  <c r="V54" i="12"/>
  <c r="AW27" i="12"/>
  <c r="CU19" i="12"/>
  <c r="CT30" i="12"/>
  <c r="CX53" i="12"/>
  <c r="AE28" i="12"/>
  <c r="V1002" i="17"/>
  <c r="V1453" i="17"/>
  <c r="V1337" i="17"/>
  <c r="V298" i="17"/>
  <c r="V48" i="12"/>
  <c r="CX62" i="12"/>
  <c r="BH53" i="12"/>
  <c r="BU19" i="12"/>
  <c r="BO51" i="12"/>
  <c r="J45" i="12"/>
  <c r="AA40" i="12"/>
  <c r="E21" i="12"/>
  <c r="AZ50" i="12"/>
  <c r="V1744" i="17"/>
  <c r="V1810" i="17"/>
  <c r="V1905" i="17"/>
  <c r="V1644" i="17"/>
  <c r="V1926" i="17"/>
  <c r="V1631" i="17"/>
  <c r="V1461" i="17"/>
  <c r="V967" i="17"/>
  <c r="V911" i="17"/>
  <c r="V798" i="17"/>
  <c r="V1302" i="17"/>
  <c r="V1155" i="17"/>
  <c r="V516" i="17"/>
  <c r="V1217" i="17"/>
  <c r="V121" i="17"/>
  <c r="AW16" i="12"/>
  <c r="BE30" i="12"/>
  <c r="CL54" i="12"/>
  <c r="Y28" i="12"/>
  <c r="AJ40" i="12"/>
  <c r="V1069" i="17"/>
  <c r="V1284" i="17"/>
  <c r="CU22" i="12"/>
  <c r="BY43" i="12"/>
  <c r="AJ27" i="12"/>
  <c r="AF37" i="12"/>
  <c r="AE46" i="12"/>
  <c r="CC21" i="12"/>
  <c r="V1951" i="17"/>
  <c r="V1722" i="17"/>
  <c r="V1384" i="17"/>
  <c r="V1683" i="17"/>
  <c r="V1783" i="17"/>
  <c r="V1606" i="17"/>
  <c r="V1788" i="17"/>
  <c r="V1675" i="17"/>
  <c r="V1346" i="17"/>
  <c r="V1253" i="17"/>
  <c r="V898" i="17"/>
  <c r="V740" i="17"/>
  <c r="V1256" i="17"/>
  <c r="V1109" i="17"/>
  <c r="V870" i="17"/>
  <c r="V1374" i="17"/>
  <c r="V1469" i="16"/>
  <c r="AV18" i="12"/>
  <c r="BE29" i="12"/>
  <c r="CL52" i="12"/>
  <c r="Y16" i="12"/>
  <c r="AJ29" i="12"/>
  <c r="BA27" i="12"/>
  <c r="F27" i="12"/>
  <c r="CC50" i="12"/>
  <c r="AZ45" i="12"/>
  <c r="V1832" i="17"/>
  <c r="V1925" i="17"/>
  <c r="V1664" i="17"/>
  <c r="V1934" i="17"/>
  <c r="V1565" i="17"/>
  <c r="V1809" i="17"/>
  <c r="V1636" i="17"/>
  <c r="V1338" i="17"/>
  <c r="V1111" i="17"/>
  <c r="V589" i="17"/>
  <c r="V1108" i="17"/>
  <c r="V910" i="17"/>
  <c r="V1391" i="17"/>
  <c r="V1090" i="17"/>
  <c r="V358" i="17"/>
  <c r="AV35" i="12"/>
  <c r="BE40" i="12"/>
  <c r="CL57" i="12"/>
  <c r="Y42" i="12"/>
  <c r="AJ51" i="12"/>
  <c r="BA62" i="12"/>
  <c r="F23" i="12"/>
  <c r="CC17" i="12"/>
  <c r="AZ17" i="12"/>
  <c r="V1703" i="17"/>
  <c r="V1541" i="17"/>
  <c r="V1785" i="17"/>
  <c r="V1617" i="17"/>
  <c r="V1829" i="17"/>
  <c r="V1688" i="17"/>
  <c r="V1852" i="17"/>
  <c r="V1591" i="17"/>
  <c r="V1290" i="17"/>
  <c r="V1204" i="17"/>
  <c r="V675" i="17"/>
  <c r="V635" i="17"/>
  <c r="V1363" i="17"/>
  <c r="V1080" i="17"/>
  <c r="V851" i="17"/>
  <c r="V1336" i="17"/>
  <c r="V980" i="17"/>
  <c r="V526" i="17"/>
  <c r="V491" i="17"/>
  <c r="V1494" i="17"/>
  <c r="V1257" i="17"/>
  <c r="V986" i="17"/>
  <c r="V501" i="17"/>
  <c r="V234" i="17"/>
  <c r="V207" i="17"/>
  <c r="V1199" i="16"/>
  <c r="V662" i="17"/>
  <c r="V1858" i="16"/>
  <c r="AN35" i="12"/>
  <c r="N38" i="12"/>
  <c r="AW35" i="12"/>
  <c r="CU46" i="12"/>
  <c r="BI54" i="12"/>
  <c r="BE42" i="12"/>
  <c r="BH51" i="12"/>
  <c r="BY60" i="12"/>
  <c r="Y46" i="12"/>
  <c r="CJ48" i="12"/>
  <c r="AB20" i="12"/>
  <c r="AJ57" i="12"/>
  <c r="J21" i="12"/>
  <c r="AF41" i="12"/>
  <c r="F37" i="12"/>
  <c r="E45" i="12"/>
  <c r="W49" i="12"/>
  <c r="AZ21" i="12"/>
  <c r="V1789" i="17"/>
  <c r="V1621" i="17"/>
  <c r="V1833" i="17"/>
  <c r="V1693" i="17"/>
  <c r="V1856" i="17"/>
  <c r="V1595" i="17"/>
  <c r="V1755" i="17"/>
  <c r="V1324" i="17"/>
  <c r="V1141" i="17"/>
  <c r="V903" i="17"/>
  <c r="V1191" i="17"/>
  <c r="V1156" i="17"/>
  <c r="V852" i="17"/>
  <c r="V1222" i="17"/>
  <c r="V1075" i="17"/>
  <c r="V835" i="17"/>
  <c r="V567" i="17"/>
  <c r="V1176" i="17"/>
  <c r="V1033" i="17"/>
  <c r="V888" i="17"/>
  <c r="V787" i="17"/>
  <c r="V1397" i="17"/>
  <c r="V1072" i="17"/>
  <c r="V687" i="17"/>
  <c r="V695" i="17"/>
  <c r="CX21" i="12"/>
  <c r="BU35" i="12"/>
  <c r="J52" i="12"/>
  <c r="AA19" i="12"/>
  <c r="E57" i="12"/>
  <c r="AZ49" i="12"/>
  <c r="V1777" i="17"/>
  <c r="V1632" i="17"/>
  <c r="V1902" i="17"/>
  <c r="V1456" i="17"/>
  <c r="V1855" i="17"/>
  <c r="V1600" i="17"/>
  <c r="V1748" i="17"/>
  <c r="V1499" i="17"/>
  <c r="V1486" i="17"/>
  <c r="V1063" i="17"/>
  <c r="V978" i="17"/>
  <c r="V1666" i="17"/>
  <c r="V1504" i="17"/>
  <c r="V1172" i="17"/>
  <c r="V636" i="17"/>
  <c r="V1238" i="17"/>
  <c r="AN50" i="12"/>
  <c r="CU20" i="12"/>
  <c r="S38" i="12"/>
  <c r="BY57" i="12"/>
  <c r="CJ43" i="12"/>
  <c r="CM54" i="12"/>
  <c r="AF61" i="12"/>
  <c r="AE15" i="12"/>
  <c r="CC42" i="12"/>
  <c r="V1848" i="17"/>
  <c r="V1582" i="17"/>
  <c r="V1803" i="17"/>
  <c r="V1669" i="17"/>
  <c r="V1872" i="17"/>
  <c r="V1508" i="17"/>
  <c r="V1702" i="17"/>
  <c r="V1662" i="17"/>
  <c r="V1062" i="17"/>
  <c r="V1023" i="17"/>
  <c r="V872" i="17"/>
  <c r="V1298" i="17"/>
  <c r="V897" i="17"/>
  <c r="V1528" i="17"/>
  <c r="V1247" i="17"/>
  <c r="D16" i="12"/>
  <c r="CU18" i="12"/>
  <c r="S44" i="12"/>
  <c r="BY17" i="12"/>
  <c r="CJ50" i="12"/>
  <c r="CM27" i="12"/>
  <c r="AF22" i="12"/>
  <c r="AE21" i="12"/>
  <c r="CC54" i="12"/>
  <c r="V1922" i="17"/>
  <c r="V1627" i="17"/>
  <c r="V1874" i="17"/>
  <c r="V1904" i="17"/>
  <c r="V1626" i="17"/>
  <c r="V1808" i="17"/>
  <c r="V1514" i="17"/>
  <c r="V1903" i="17"/>
  <c r="V1847" i="17"/>
  <c r="V1189" i="17"/>
  <c r="V1262" i="17"/>
  <c r="V900" i="17"/>
  <c r="V469" i="17"/>
  <c r="V1309" i="17"/>
  <c r="V1123" i="17"/>
  <c r="V1360" i="17"/>
  <c r="V1211" i="17"/>
  <c r="V998" i="17"/>
  <c r="V751" i="17"/>
  <c r="V1419" i="17"/>
  <c r="V1496" i="17"/>
  <c r="V1118" i="17"/>
  <c r="V889" i="17"/>
  <c r="V331" i="17"/>
  <c r="V71" i="17"/>
  <c r="V1725" i="16"/>
  <c r="V1898" i="16"/>
  <c r="V389" i="17"/>
  <c r="V263" i="17"/>
  <c r="AN43" i="12"/>
  <c r="N57" i="12"/>
  <c r="AW43" i="12"/>
  <c r="CT47" i="12"/>
  <c r="CX44" i="12"/>
  <c r="BE19" i="12"/>
  <c r="BH29" i="12"/>
  <c r="BY23" i="12"/>
  <c r="Y48" i="12"/>
  <c r="BO15" i="12"/>
  <c r="AB45" i="12"/>
  <c r="CM43" i="12"/>
  <c r="BA20" i="12"/>
  <c r="AA51" i="12"/>
  <c r="F21" i="12"/>
  <c r="E54" i="12"/>
  <c r="CC23" i="12"/>
  <c r="V1878" i="17"/>
  <c r="V1920" i="17"/>
  <c r="V1634" i="17"/>
  <c r="V1812" i="17"/>
  <c r="V1518" i="17"/>
  <c r="V1907" i="17"/>
  <c r="V1859" i="17"/>
  <c r="V1672" i="17"/>
  <c r="V1334" i="17"/>
  <c r="V766" i="17"/>
  <c r="V723" i="17"/>
  <c r="V1490" i="17"/>
  <c r="V940" i="17"/>
  <c r="V1588" i="17"/>
  <c r="V1439" i="17"/>
  <c r="V909" i="17"/>
  <c r="V641" i="17"/>
  <c r="V1320" i="17"/>
  <c r="V1001" i="17"/>
  <c r="V947" i="17"/>
  <c r="V599" i="17"/>
  <c r="V664" i="17"/>
  <c r="V1355" i="17"/>
  <c r="V1115" i="17"/>
  <c r="V717" i="17"/>
  <c r="V547" i="17"/>
  <c r="V24" i="17"/>
  <c r="V1679" i="16"/>
  <c r="V780" i="17"/>
  <c r="V221" i="17"/>
  <c r="V243" i="17"/>
  <c r="AN29" i="12"/>
  <c r="N20" i="12"/>
  <c r="V1689" i="17"/>
  <c r="V1815" i="16"/>
  <c r="S36" i="12"/>
  <c r="CJ57" i="12"/>
  <c r="BA38" i="12"/>
  <c r="F54" i="12"/>
  <c r="W48" i="12"/>
  <c r="AZ36" i="12"/>
  <c r="V1805" i="17"/>
  <c r="V1637" i="17"/>
  <c r="V1846" i="17"/>
  <c r="V1923" i="17"/>
  <c r="V1700" i="17"/>
  <c r="V1937" i="17"/>
  <c r="V1790" i="17"/>
  <c r="V1415" i="17"/>
  <c r="V1488" i="17"/>
  <c r="V1114" i="17"/>
  <c r="V885" i="17"/>
  <c r="V1484" i="17"/>
  <c r="V1154" i="17"/>
  <c r="V1228" i="17"/>
  <c r="V868" i="17"/>
  <c r="V1136" i="17"/>
  <c r="N54" i="12"/>
  <c r="BI40" i="12"/>
  <c r="BH20" i="12"/>
  <c r="BU48" i="12"/>
  <c r="BO62" i="12"/>
  <c r="J16" i="12"/>
  <c r="AA61" i="12"/>
  <c r="E60" i="12"/>
  <c r="AZ35" i="12"/>
  <c r="V1899" i="17"/>
  <c r="V1587" i="17"/>
  <c r="V1831" i="17"/>
  <c r="V1493" i="17"/>
  <c r="V1877" i="17"/>
  <c r="V1955" i="17"/>
  <c r="V1726" i="17"/>
  <c r="V1388" i="17"/>
  <c r="V1014" i="17"/>
  <c r="V728" i="17"/>
  <c r="V686" i="17"/>
  <c r="V1126" i="17"/>
  <c r="V782" i="17"/>
  <c r="V1451" i="17"/>
  <c r="V423" i="17"/>
  <c r="N45" i="12"/>
  <c r="BI15" i="12"/>
  <c r="BH30" i="12"/>
  <c r="BU49" i="12"/>
  <c r="BO41" i="12"/>
  <c r="J26" i="12"/>
  <c r="AA54" i="12"/>
  <c r="E48" i="12"/>
  <c r="AZ26" i="12"/>
  <c r="V1830" i="17"/>
  <c r="V1739" i="17"/>
  <c r="V1931" i="17"/>
  <c r="V1529" i="17"/>
  <c r="V1957" i="17"/>
  <c r="V1751" i="17"/>
  <c r="V1519" i="17"/>
  <c r="V1763" i="17"/>
  <c r="V1420" i="17"/>
  <c r="V1013" i="17"/>
  <c r="V1057" i="17"/>
  <c r="V721" i="17"/>
  <c r="V1381" i="17"/>
  <c r="V1219" i="17"/>
  <c r="V999" i="17"/>
  <c r="V1442" i="17"/>
  <c r="V1038" i="17"/>
  <c r="V833" i="17"/>
  <c r="V565" i="17"/>
  <c r="V1566" i="17"/>
  <c r="V1417" i="17"/>
  <c r="V1161" i="17"/>
  <c r="V774" i="17"/>
  <c r="V193" i="17"/>
  <c r="V204" i="17"/>
  <c r="V1545" i="16"/>
  <c r="V577" i="17"/>
  <c r="V87" i="17"/>
  <c r="V146" i="17"/>
  <c r="D61" i="12"/>
  <c r="V61" i="12"/>
  <c r="AV42" i="12"/>
  <c r="CT43" i="12"/>
  <c r="CX46" i="12"/>
  <c r="S48" i="12"/>
  <c r="CL41" i="12"/>
  <c r="BU61" i="12"/>
  <c r="CJ53" i="12"/>
  <c r="BO35" i="12"/>
  <c r="AB47" i="12"/>
  <c r="CM48" i="12"/>
  <c r="BA21" i="12"/>
  <c r="AA45" i="12"/>
  <c r="AE38" i="12"/>
  <c r="W22" i="12"/>
  <c r="CC30" i="12"/>
  <c r="V1935" i="17"/>
  <c r="V1533" i="17"/>
  <c r="V1961" i="17"/>
  <c r="V1754" i="17"/>
  <c r="V1523" i="17"/>
  <c r="V1767" i="17"/>
  <c r="V1811" i="17"/>
  <c r="V1418" i="17"/>
  <c r="V1098" i="17"/>
  <c r="V580" i="17"/>
  <c r="V545" i="17"/>
  <c r="V1138" i="17"/>
  <c r="V1081" i="17"/>
  <c r="V1358" i="17"/>
  <c r="V1120" i="17"/>
  <c r="V802" i="17"/>
  <c r="V764" i="17"/>
  <c r="V1408" i="17"/>
  <c r="V1193" i="17"/>
  <c r="V965" i="17"/>
  <c r="V1180" i="17"/>
  <c r="V629" i="17"/>
  <c r="V1288" i="17"/>
  <c r="V1027" i="17"/>
  <c r="V1396" i="17"/>
  <c r="V15" i="12"/>
  <c r="BH62" i="12"/>
  <c r="AB40" i="12"/>
  <c r="AF46" i="12"/>
  <c r="AE16" i="12"/>
  <c r="CC18" i="12"/>
  <c r="V1894" i="17"/>
  <c r="V1698" i="17"/>
  <c r="V1654" i="17"/>
  <c r="V1766" i="17"/>
  <c r="V1960" i="17"/>
  <c r="V1509" i="17"/>
  <c r="V1875" i="17"/>
  <c r="V1581" i="17"/>
  <c r="V1558" i="17"/>
  <c r="V1409" i="17"/>
  <c r="V1157" i="17"/>
  <c r="V811" i="17"/>
  <c r="V1207" i="17"/>
  <c r="V979" i="17"/>
  <c r="V943" i="17"/>
  <c r="V1437" i="17"/>
  <c r="V645" i="17"/>
  <c r="V46" i="12"/>
  <c r="CX26" i="12"/>
  <c r="BH37" i="12"/>
  <c r="BU26" i="12"/>
  <c r="AB61" i="12"/>
  <c r="J57" i="12"/>
  <c r="AA28" i="12"/>
  <c r="W21" i="12"/>
  <c r="AZ60" i="12"/>
  <c r="V1924" i="17"/>
  <c r="V1570" i="17"/>
  <c r="V1724" i="17"/>
  <c r="V1410" i="17"/>
  <c r="V1560" i="17"/>
  <c r="V1781" i="17"/>
  <c r="V1535" i="17"/>
  <c r="V1369" i="17"/>
  <c r="V1068" i="17"/>
  <c r="V550" i="17"/>
  <c r="V515" i="17"/>
  <c r="V1169" i="17"/>
  <c r="V822" i="17"/>
  <c r="V1326" i="17"/>
  <c r="V1899" i="16"/>
  <c r="AW50" i="12"/>
  <c r="CX54" i="12"/>
  <c r="CL39" i="12"/>
  <c r="BU50" i="12"/>
  <c r="AB15" i="12"/>
  <c r="J17" i="12"/>
  <c r="AA60" i="12"/>
  <c r="W47" i="12"/>
  <c r="AZ27" i="12"/>
  <c r="V1776" i="17"/>
  <c r="V1536" i="17"/>
  <c r="V1757" i="17"/>
  <c r="V1612" i="17"/>
  <c r="V1895" i="17"/>
  <c r="V1601" i="17"/>
  <c r="V1436" i="17"/>
  <c r="V1586" i="17"/>
  <c r="V1241" i="17"/>
  <c r="V1143" i="17"/>
  <c r="V976" i="17"/>
  <c r="V826" i="17"/>
  <c r="V1413" i="17"/>
  <c r="V1026" i="17"/>
  <c r="V918" i="17"/>
  <c r="V1263" i="17"/>
  <c r="V1056" i="17"/>
  <c r="V704" i="17"/>
  <c r="V848" i="17"/>
  <c r="V1350" i="17"/>
  <c r="V1100" i="17"/>
  <c r="V902" i="17"/>
  <c r="V814" i="17"/>
  <c r="V730" i="17"/>
  <c r="V376" i="17"/>
  <c r="V1379" i="16"/>
  <c r="V674" i="17"/>
  <c r="V126" i="17"/>
  <c r="V1781" i="16"/>
  <c r="D44" i="12"/>
  <c r="V47" i="12"/>
  <c r="CU21" i="12"/>
  <c r="BI52" i="12"/>
  <c r="CX38" i="12"/>
  <c r="S62" i="12"/>
  <c r="CL27" i="12"/>
  <c r="Y54" i="12"/>
  <c r="CJ29" i="12"/>
  <c r="BO53" i="12"/>
  <c r="AJ36" i="12"/>
  <c r="J23" i="12"/>
  <c r="BA28" i="12"/>
  <c r="F62" i="12"/>
  <c r="AE57" i="12"/>
  <c r="W17" i="12"/>
  <c r="AZ47" i="12"/>
  <c r="V1761" i="17"/>
  <c r="V1616" i="17"/>
  <c r="V1896" i="17"/>
  <c r="V1605" i="17"/>
  <c r="V1440" i="17"/>
  <c r="V1590" i="17"/>
  <c r="V1732" i="17"/>
  <c r="V1399" i="17"/>
  <c r="V1047" i="17"/>
  <c r="V619" i="17"/>
  <c r="V1457" i="17"/>
  <c r="V963" i="17"/>
  <c r="V927" i="17"/>
  <c r="V1719" i="17"/>
  <c r="V945" i="17"/>
  <c r="V602" i="17"/>
  <c r="V753" i="17"/>
  <c r="V1229" i="17"/>
  <c r="V1250" i="17"/>
  <c r="V799" i="17"/>
  <c r="V933" i="17"/>
  <c r="V1373" i="17"/>
  <c r="V1018" i="17"/>
  <c r="V732" i="17"/>
  <c r="V465" i="17"/>
  <c r="V151" i="17"/>
  <c r="V165" i="17"/>
  <c r="V1824" i="16"/>
  <c r="V341" i="17"/>
  <c r="V432" i="17"/>
  <c r="AN45" i="12"/>
  <c r="D30" i="12"/>
  <c r="V53" i="12"/>
  <c r="V554" i="17"/>
  <c r="V371" i="17"/>
  <c r="V1825" i="16"/>
  <c r="V80" i="17"/>
  <c r="N40" i="12"/>
  <c r="AV40" i="12"/>
  <c r="CT60" i="12"/>
  <c r="CX52" i="12"/>
  <c r="S35" i="12"/>
  <c r="CL51" i="12"/>
  <c r="BU42" i="12"/>
  <c r="CJ45" i="12"/>
  <c r="BO50" i="12"/>
  <c r="AJ53" i="12"/>
  <c r="CM35" i="12"/>
  <c r="BA57" i="12"/>
  <c r="AA52" i="12"/>
  <c r="AE40" i="12"/>
  <c r="W61" i="12"/>
  <c r="CC38" i="12"/>
  <c r="V1818" i="17"/>
  <c r="V1571" i="17"/>
  <c r="V1787" i="17"/>
  <c r="V1692" i="17"/>
  <c r="V1711" i="17"/>
  <c r="V1466" i="17"/>
  <c r="V1793" i="17"/>
  <c r="V1450" i="17"/>
  <c r="V1266" i="17"/>
  <c r="V988" i="17"/>
  <c r="V534" i="17"/>
  <c r="V670" i="17"/>
  <c r="V1342" i="17"/>
  <c r="V1249" i="17"/>
  <c r="V894" i="17"/>
  <c r="V1472" i="17"/>
  <c r="V1231" i="17"/>
  <c r="V930" i="17"/>
  <c r="V595" i="17"/>
  <c r="V1386" i="17"/>
  <c r="V1148" i="17"/>
  <c r="V919" i="17"/>
  <c r="V836" i="17"/>
  <c r="V1053" i="17"/>
  <c r="V769" i="17"/>
  <c r="V1245" i="17"/>
  <c r="V1017" i="17"/>
  <c r="V679" i="17"/>
  <c r="V486" i="17"/>
  <c r="V1883" i="16"/>
  <c r="V763" i="17"/>
  <c r="V342" i="17"/>
  <c r="V214" i="17"/>
  <c r="AN28" i="12"/>
  <c r="N48" i="12"/>
  <c r="AW45" i="12"/>
  <c r="CU49" i="12"/>
  <c r="BI29" i="12"/>
  <c r="BE44" i="12"/>
  <c r="BH52" i="12"/>
  <c r="CL53" i="12"/>
  <c r="Y53" i="12"/>
  <c r="CJ38" i="12"/>
  <c r="BO22" i="12"/>
  <c r="AJ35" i="12"/>
  <c r="J36" i="12"/>
  <c r="AF52" i="12"/>
  <c r="F38" i="12"/>
  <c r="E51" i="12"/>
  <c r="W36" i="12"/>
  <c r="AZ40" i="12"/>
  <c r="V1768" i="17"/>
  <c r="V1927" i="17"/>
  <c r="V1879" i="17"/>
  <c r="V1678" i="17"/>
  <c r="V1737" i="17"/>
  <c r="V1546" i="17"/>
  <c r="V997" i="17"/>
  <c r="V795" i="17"/>
  <c r="V810" i="17"/>
  <c r="V1283" i="17"/>
  <c r="V1010" i="17"/>
  <c r="V546" i="17"/>
  <c r="V1319" i="17"/>
  <c r="V964" i="17"/>
  <c r="V1403" i="17"/>
  <c r="V1051" i="17"/>
  <c r="V770" i="17"/>
  <c r="V1039" i="17"/>
  <c r="V758" i="17"/>
  <c r="V895" i="17"/>
  <c r="V1199" i="17"/>
  <c r="V1101" i="17"/>
  <c r="V915" i="17"/>
  <c r="V631" i="17"/>
  <c r="V462" i="17"/>
  <c r="V254" i="17"/>
  <c r="V1079" i="16"/>
  <c r="V436" i="17"/>
  <c r="V172" i="17"/>
  <c r="V1827" i="16"/>
  <c r="D60" i="12"/>
  <c r="V27" i="12"/>
  <c r="AV28" i="12"/>
  <c r="BI20" i="12"/>
  <c r="CX51" i="12"/>
  <c r="S57" i="12"/>
  <c r="CL36" i="12"/>
  <c r="BU47" i="12"/>
  <c r="CJ35" i="12"/>
  <c r="BO23" i="12"/>
  <c r="AJ30" i="12"/>
  <c r="J44" i="12"/>
  <c r="BA43" i="12"/>
  <c r="AA42" i="12"/>
  <c r="AE47" i="12"/>
  <c r="W43" i="12"/>
  <c r="AZ19" i="12"/>
  <c r="V1835" i="17"/>
  <c r="V1673" i="17"/>
  <c r="V1865" i="17"/>
  <c r="V1569" i="17"/>
  <c r="V1706" i="17"/>
  <c r="V1670" i="17"/>
  <c r="V1691" i="17"/>
  <c r="V1622" i="17"/>
  <c r="V1469" i="17"/>
  <c r="V928" i="17"/>
  <c r="V823" i="17"/>
  <c r="V116" i="17"/>
  <c r="V570" i="17"/>
  <c r="V404" i="17"/>
  <c r="V38" i="12"/>
  <c r="CU61" i="12"/>
  <c r="BI39" i="12"/>
  <c r="BE45" i="12"/>
  <c r="S43" i="12"/>
  <c r="CL43" i="12"/>
  <c r="Y29" i="12"/>
  <c r="CJ46" i="12"/>
  <c r="BO36" i="12"/>
  <c r="AJ48" i="12"/>
  <c r="J47" i="12"/>
  <c r="AF49" i="12"/>
  <c r="F61" i="12"/>
  <c r="AE20" i="12"/>
  <c r="W46" i="12"/>
  <c r="AZ28" i="12"/>
  <c r="V1733" i="17"/>
  <c r="V1538" i="17"/>
  <c r="V1559" i="17"/>
  <c r="V1394" i="17"/>
  <c r="V1635" i="17"/>
  <c r="V1882" i="17"/>
  <c r="V1620" i="17"/>
  <c r="V1271" i="17"/>
  <c r="V1046" i="17"/>
  <c r="V1007" i="17"/>
  <c r="V759" i="17"/>
  <c r="V499" i="17"/>
  <c r="V1473" i="17"/>
  <c r="V1059" i="17"/>
  <c r="V970" i="17"/>
  <c r="V1293" i="17"/>
  <c r="V1092" i="17"/>
  <c r="V863" i="17"/>
  <c r="V521" i="17"/>
  <c r="V1183" i="17"/>
  <c r="V1210" i="17"/>
  <c r="V840" i="17"/>
  <c r="V1091" i="17"/>
  <c r="V816" i="17"/>
  <c r="V583" i="17"/>
  <c r="V1294" i="17"/>
  <c r="V1147" i="17"/>
  <c r="V904" i="17"/>
  <c r="V286" i="17"/>
  <c r="V1291" i="16"/>
  <c r="V861" i="17"/>
  <c r="V179" i="17"/>
  <c r="V154" i="17"/>
  <c r="AN53" i="12"/>
  <c r="N27" i="12"/>
  <c r="AW53" i="12"/>
  <c r="CU51" i="12"/>
  <c r="BI60" i="12"/>
  <c r="BE37" i="12"/>
  <c r="BH44" i="12"/>
  <c r="BY42" i="12"/>
  <c r="Y27" i="12"/>
  <c r="BO42" i="12"/>
  <c r="AB39" i="12"/>
  <c r="CM53" i="12"/>
  <c r="J42" i="12"/>
  <c r="AF60" i="12"/>
  <c r="F15" i="12"/>
  <c r="E22" i="12"/>
  <c r="CC28" i="12"/>
  <c r="AZ42" i="12"/>
  <c r="V1687" i="17"/>
  <c r="V1704" i="17"/>
  <c r="V1792" i="17"/>
  <c r="V1503" i="17"/>
  <c r="V1667" i="17"/>
  <c r="V1316" i="17"/>
  <c r="V1188" i="17"/>
  <c r="V884" i="17"/>
  <c r="V453" i="17"/>
  <c r="V1335" i="17"/>
  <c r="V1107" i="17"/>
  <c r="V1341" i="17"/>
  <c r="V1167" i="17"/>
  <c r="V817" i="17"/>
  <c r="V1534" i="17"/>
  <c r="V1102" i="17"/>
  <c r="V584" i="17"/>
  <c r="V1024" i="17"/>
  <c r="V572" i="17"/>
  <c r="V715" i="17"/>
  <c r="V1248" i="17"/>
  <c r="V1164" i="17"/>
  <c r="V935" i="17"/>
  <c r="V624" i="17"/>
  <c r="V280" i="17"/>
  <c r="V1598" i="16"/>
  <c r="V9" i="17"/>
  <c r="V133" i="17"/>
  <c r="V505" i="17"/>
  <c r="AN48" i="12"/>
  <c r="N60" i="12"/>
  <c r="AW48" i="12"/>
  <c r="CU30" i="12"/>
  <c r="BI45" i="12"/>
  <c r="BE18" i="12"/>
  <c r="BH27" i="12"/>
  <c r="CL28" i="12"/>
  <c r="Y40" i="12"/>
  <c r="CJ28" i="12"/>
  <c r="AB53" i="12"/>
  <c r="AJ21" i="12"/>
  <c r="J15" i="12"/>
  <c r="AF39" i="12"/>
  <c r="F35" i="12"/>
  <c r="E61" i="12"/>
  <c r="W44" i="12"/>
  <c r="AZ53" i="12"/>
  <c r="V1728" i="17"/>
  <c r="V1414" i="17"/>
  <c r="V1713" i="17"/>
  <c r="V1516" i="17"/>
  <c r="V1730" i="17"/>
  <c r="V455" i="17"/>
  <c r="V1857" i="16"/>
  <c r="V390" i="17"/>
  <c r="AN17" i="12"/>
  <c r="AW29" i="12"/>
  <c r="CU60" i="12"/>
  <c r="BI26" i="12"/>
  <c r="BE39" i="12"/>
  <c r="BH38" i="12"/>
  <c r="BY18" i="12"/>
  <c r="Y17" i="12"/>
  <c r="CJ15" i="12"/>
  <c r="AB52" i="12"/>
  <c r="AJ23" i="12"/>
  <c r="J61" i="12"/>
  <c r="AF28" i="12"/>
  <c r="F46" i="12"/>
  <c r="E39" i="12"/>
  <c r="CC47" i="12"/>
  <c r="AZ61" i="12"/>
  <c r="V1663" i="17"/>
  <c r="V1909" i="17"/>
  <c r="V1648" i="17"/>
  <c r="V1843" i="17"/>
  <c r="V1544" i="17"/>
  <c r="V1939" i="17"/>
  <c r="V1625" i="17"/>
  <c r="V1322" i="17"/>
  <c r="V1182" i="17"/>
  <c r="V841" i="17"/>
  <c r="V573" i="17"/>
  <c r="V1411" i="17"/>
  <c r="V1480" i="17"/>
  <c r="V1110" i="17"/>
  <c r="V881" i="17"/>
  <c r="V1375" i="17"/>
  <c r="V1135" i="17"/>
  <c r="V742" i="17"/>
  <c r="V1449" i="17"/>
  <c r="V1477" i="17"/>
  <c r="V932" i="17"/>
  <c r="V630" i="17"/>
  <c r="V1186" i="17"/>
  <c r="V618" i="17"/>
  <c r="V1893" i="17"/>
  <c r="V1287" i="17"/>
  <c r="V1209" i="17"/>
  <c r="V735" i="17"/>
  <c r="V532" i="17"/>
  <c r="V44" i="17"/>
  <c r="V503" i="17"/>
  <c r="V669" i="17"/>
  <c r="V356" i="17"/>
  <c r="D50" i="12"/>
  <c r="V62" i="12"/>
  <c r="AV23" i="12"/>
  <c r="CT22" i="12"/>
  <c r="CX29" i="12"/>
  <c r="S20" i="12"/>
  <c r="BH28" i="12"/>
  <c r="BU62" i="12"/>
  <c r="CJ30" i="12"/>
  <c r="BO44" i="12"/>
  <c r="AB26" i="12"/>
  <c r="CM45" i="12"/>
  <c r="BA48" i="12"/>
  <c r="AA50" i="12"/>
  <c r="AE48" i="12"/>
  <c r="E43" i="12"/>
  <c r="CC49" i="12"/>
  <c r="V1906" i="17"/>
  <c r="V1611" i="17"/>
  <c r="V1513" i="17"/>
  <c r="V1798" i="17"/>
  <c r="V1962" i="17"/>
  <c r="V1491" i="17"/>
  <c r="V1404" i="17"/>
  <c r="V941" i="17"/>
  <c r="V705" i="17"/>
  <c r="V1365" i="17"/>
  <c r="V1058" i="17"/>
  <c r="V1019" i="17"/>
  <c r="V1426" i="17"/>
  <c r="V1040" i="17"/>
  <c r="V699" i="17"/>
  <c r="V1332" i="17"/>
  <c r="V1145" i="17"/>
  <c r="V800" i="17"/>
  <c r="V948" i="17"/>
  <c r="V805" i="17"/>
  <c r="V537" i="17"/>
  <c r="V1146" i="17"/>
  <c r="V1220" i="17"/>
  <c r="V854" i="17"/>
  <c r="V408" i="17"/>
  <c r="V297" i="17"/>
  <c r="V1425" i="16"/>
  <c r="V127" i="17"/>
  <c r="V590" i="17"/>
  <c r="V310" i="17"/>
  <c r="AN62" i="12"/>
  <c r="N47" i="12"/>
  <c r="AW62" i="12"/>
  <c r="CT38" i="12"/>
  <c r="BI47" i="12"/>
  <c r="BE20" i="12"/>
  <c r="BH19" i="12"/>
  <c r="BY48" i="12"/>
  <c r="Y61" i="12"/>
  <c r="BO39" i="12"/>
  <c r="AB29" i="12"/>
  <c r="CM62" i="12"/>
  <c r="BA49" i="12"/>
  <c r="AF47" i="12"/>
  <c r="F29" i="12"/>
  <c r="E28" i="12"/>
  <c r="CC62" i="12"/>
  <c r="V1929" i="17"/>
  <c r="V1750" i="17"/>
  <c r="V1938" i="17"/>
  <c r="V1643" i="17"/>
  <c r="V1959" i="17"/>
  <c r="V1539" i="17"/>
  <c r="V1854" i="17"/>
  <c r="V1715" i="17"/>
  <c r="V1179" i="17"/>
  <c r="V1144" i="17"/>
  <c r="V332" i="17"/>
  <c r="V1333" i="16"/>
  <c r="V41" i="17"/>
  <c r="D52" i="12"/>
  <c r="AV62" i="12"/>
  <c r="CT39" i="12"/>
  <c r="CX15" i="12"/>
  <c r="S49" i="12"/>
  <c r="BH43" i="12"/>
  <c r="BY47" i="12"/>
  <c r="Y39" i="12"/>
  <c r="BO61" i="12"/>
  <c r="AB54" i="12"/>
  <c r="CM29" i="12"/>
  <c r="BA26" i="12"/>
  <c r="AA38" i="12"/>
  <c r="F17" i="12"/>
  <c r="E38" i="12"/>
  <c r="CC43" i="12"/>
  <c r="V1958" i="17"/>
  <c r="V1487" i="17"/>
  <c r="V1853" i="17"/>
  <c r="V1653" i="17"/>
  <c r="V1780" i="17"/>
  <c r="V1549" i="17"/>
  <c r="V1765" i="17"/>
  <c r="V1368" i="17"/>
  <c r="V1347" i="17"/>
  <c r="V1064" i="17"/>
  <c r="V712" i="17"/>
  <c r="V856" i="17"/>
  <c r="V1550" i="17"/>
  <c r="V1401" i="17"/>
  <c r="V1153" i="17"/>
  <c r="V592" i="17"/>
  <c r="V1074" i="17"/>
  <c r="V1008" i="17"/>
  <c r="V789" i="17"/>
  <c r="V1630" i="17"/>
  <c r="V955" i="17"/>
  <c r="V1065" i="17"/>
  <c r="V844" i="17"/>
  <c r="V920" i="17"/>
  <c r="V657" i="17"/>
  <c r="V1424" i="17"/>
  <c r="V1192" i="17"/>
  <c r="V981" i="17"/>
  <c r="V710" i="17"/>
  <c r="V325" i="17"/>
  <c r="V1778" i="16"/>
  <c r="V482" i="17"/>
  <c r="V383" i="17"/>
  <c r="V1902" i="16"/>
  <c r="D15" i="12"/>
  <c r="V40" i="12"/>
  <c r="AV47" i="12"/>
  <c r="BI53" i="12"/>
  <c r="CX23" i="12"/>
  <c r="S21" i="12"/>
  <c r="CL38" i="12"/>
  <c r="BU40" i="12"/>
  <c r="CJ16" i="12"/>
  <c r="BO17" i="12"/>
  <c r="AJ28" i="12"/>
  <c r="CM17" i="12"/>
  <c r="BA37" i="12"/>
  <c r="AA18" i="12"/>
  <c r="AE27" i="12"/>
  <c r="W37" i="12"/>
  <c r="AZ48" i="12"/>
  <c r="V1850" i="17"/>
  <c r="V1460" i="17"/>
  <c r="V1941" i="17"/>
  <c r="V1585" i="17"/>
  <c r="V1900" i="17"/>
  <c r="V1575" i="17"/>
  <c r="V1225" i="17"/>
  <c r="V960" i="17"/>
  <c r="V858" i="17"/>
  <c r="V1462" i="17"/>
  <c r="V1206" i="17"/>
  <c r="V724" i="17"/>
  <c r="V1313" i="17"/>
  <c r="V1089" i="17"/>
  <c r="V659" i="17"/>
  <c r="V1339" i="17"/>
  <c r="V886" i="17"/>
  <c r="V883" i="17"/>
  <c r="V879" i="17"/>
  <c r="V611" i="17"/>
  <c r="V1650" i="17"/>
  <c r="V971" i="17"/>
  <c r="V952" i="17"/>
  <c r="V860" i="17"/>
  <c r="V240" i="17"/>
  <c r="V422" i="17"/>
  <c r="V1245" i="16"/>
  <c r="V435" i="17"/>
  <c r="V335" i="17"/>
  <c r="V261" i="17"/>
  <c r="D29" i="12"/>
  <c r="V19" i="12"/>
  <c r="AV61" i="12"/>
  <c r="CT27" i="12"/>
  <c r="CX57" i="12"/>
  <c r="S26" i="12"/>
  <c r="CL44" i="12"/>
  <c r="BU23" i="12"/>
  <c r="CJ40" i="12"/>
  <c r="BO30" i="12"/>
  <c r="AB60" i="12"/>
  <c r="CM28" i="12"/>
  <c r="BA35" i="12"/>
  <c r="AA41" i="12"/>
  <c r="AE60" i="12"/>
  <c r="E40" i="12"/>
  <c r="CC16" i="12"/>
  <c r="V1807" i="17"/>
  <c r="V1668" i="17"/>
  <c r="V1876" i="17"/>
  <c r="V1564" i="17"/>
  <c r="V1813" i="17"/>
  <c r="V1640" i="17"/>
  <c r="V1770" i="17"/>
  <c r="V1445" i="17"/>
  <c r="V1246" i="17"/>
  <c r="V1202" i="17"/>
  <c r="V1910" i="17"/>
  <c r="V832" i="17"/>
  <c r="V591" i="17"/>
  <c r="V1286" i="17"/>
  <c r="V1201" i="17"/>
  <c r="V671" i="17"/>
  <c r="V1861" i="17"/>
  <c r="V1240" i="17"/>
  <c r="V692" i="17"/>
  <c r="V1372" i="17"/>
  <c r="V1327" i="17"/>
  <c r="V1190" i="17"/>
  <c r="V538" i="17"/>
  <c r="V472" i="17"/>
  <c r="V309" i="17"/>
  <c r="V158" i="17"/>
  <c r="V1109" i="16"/>
  <c r="V198" i="17"/>
  <c r="D36" i="12"/>
  <c r="N17" i="12"/>
  <c r="V22" i="12"/>
  <c r="AV16" i="12"/>
  <c r="CU29" i="12"/>
  <c r="BI38" i="12"/>
  <c r="CX17" i="12"/>
  <c r="S15" i="12"/>
  <c r="BH18" i="12"/>
  <c r="BY20" i="12"/>
  <c r="BU52" i="12"/>
  <c r="CJ39" i="12"/>
  <c r="AB36" i="12"/>
  <c r="AJ50" i="12"/>
  <c r="J53" i="12"/>
  <c r="AF16" i="12"/>
  <c r="AA15" i="12"/>
  <c r="AE29" i="12"/>
  <c r="E53" i="12"/>
  <c r="CC22" i="12"/>
  <c r="AZ30" i="12"/>
  <c r="V1828" i="17"/>
  <c r="V1444" i="17"/>
  <c r="V1752" i="17"/>
  <c r="V1576" i="17"/>
  <c r="V1758" i="17"/>
  <c r="V1881" i="17"/>
  <c r="V1948" i="17"/>
  <c r="V1506" i="17"/>
  <c r="V990" i="17"/>
  <c r="V621" i="17"/>
  <c r="V1343" i="17"/>
  <c r="V1060" i="17"/>
  <c r="V708" i="17"/>
  <c r="V1297" i="17"/>
  <c r="V1151" i="17"/>
  <c r="V729" i="17"/>
  <c r="V477" i="17"/>
  <c r="V1387" i="17"/>
  <c r="V1035" i="17"/>
  <c r="V754" i="17"/>
  <c r="V299" i="17"/>
  <c r="V387" i="17"/>
  <c r="V360" i="17"/>
  <c r="V90" i="17"/>
  <c r="V616" i="17"/>
  <c r="V61" i="17"/>
  <c r="V238" i="17"/>
  <c r="V1409" i="16"/>
  <c r="V749" i="17"/>
  <c r="V117" i="17"/>
  <c r="AN26" i="12"/>
  <c r="N62" i="12"/>
  <c r="V20" i="12"/>
  <c r="AW40" i="12"/>
  <c r="CU16" i="12"/>
  <c r="CT36" i="12"/>
  <c r="CX50" i="12"/>
  <c r="BE21" i="12"/>
  <c r="BH35" i="12"/>
  <c r="CL48" i="12"/>
  <c r="BU39" i="12"/>
  <c r="Y52" i="12"/>
  <c r="BO45" i="12"/>
  <c r="AJ54" i="12"/>
  <c r="CM23" i="12"/>
  <c r="BA61" i="12"/>
  <c r="AF54" i="12"/>
  <c r="F47" i="12"/>
  <c r="AE18" i="12"/>
  <c r="W52" i="12"/>
  <c r="AZ57" i="12"/>
  <c r="V1791" i="17"/>
  <c r="V1657" i="17"/>
  <c r="V1851" i="17"/>
  <c r="V1553" i="17"/>
  <c r="V1769" i="17"/>
  <c r="V1624" i="17"/>
  <c r="V1820" i="17"/>
  <c r="V1526" i="17"/>
  <c r="V1604" i="17"/>
  <c r="V1128" i="17"/>
  <c r="V917" i="17"/>
  <c r="V761" i="17"/>
  <c r="V1400" i="17"/>
  <c r="V1185" i="17"/>
  <c r="V791" i="17"/>
  <c r="V1252" i="17"/>
  <c r="V1168" i="17"/>
  <c r="V632" i="17"/>
  <c r="V597" i="17"/>
  <c r="V1259" i="17"/>
  <c r="V1052" i="17"/>
  <c r="V522" i="17"/>
  <c r="V300" i="17"/>
  <c r="V514" i="17"/>
  <c r="V1665" i="16"/>
  <c r="V64" i="17"/>
  <c r="V485" i="17"/>
  <c r="V403" i="17"/>
  <c r="V1709" i="16"/>
  <c r="V655" i="17"/>
  <c r="V478" i="17"/>
  <c r="D19" i="12"/>
  <c r="N26" i="12"/>
  <c r="V52" i="12"/>
  <c r="AV39" i="12"/>
  <c r="CU41" i="12"/>
  <c r="CT57" i="12"/>
  <c r="CX36" i="12"/>
  <c r="S46" i="12"/>
  <c r="BH45" i="12"/>
  <c r="BY21" i="12"/>
  <c r="BU15" i="12"/>
  <c r="CJ26" i="12"/>
  <c r="AB38" i="12"/>
  <c r="AJ15" i="12"/>
  <c r="J54" i="12"/>
  <c r="BA42" i="12"/>
  <c r="AA26" i="12"/>
  <c r="AE62" i="12"/>
  <c r="E19" i="12"/>
  <c r="CC52" i="12"/>
  <c r="AZ39" i="12"/>
  <c r="V1517" i="17"/>
  <c r="V1806" i="17"/>
  <c r="V1507" i="17"/>
  <c r="V1671" i="17"/>
  <c r="V1554" i="17"/>
  <c r="V1716" i="17"/>
  <c r="V1485" i="17"/>
  <c r="V1435" i="17"/>
  <c r="V1031" i="17"/>
  <c r="V750" i="17"/>
  <c r="V887" i="17"/>
  <c r="V1614" i="17"/>
  <c r="V1095" i="17"/>
  <c r="V1061" i="17"/>
  <c r="V1354" i="17"/>
  <c r="V1122" i="17"/>
  <c r="V778" i="17"/>
  <c r="V1304" i="17"/>
  <c r="V1273" i="17"/>
  <c r="V660" i="17"/>
  <c r="V91" i="17"/>
  <c r="V268" i="17"/>
  <c r="V1093" i="16"/>
  <c r="V457" i="17"/>
  <c r="V355" i="17"/>
  <c r="V1328" i="16"/>
  <c r="V760" i="17"/>
  <c r="V205" i="17"/>
  <c r="AN37" i="12"/>
  <c r="D51" i="12"/>
  <c r="V39" i="12"/>
  <c r="AW20" i="12"/>
  <c r="AV22" i="12"/>
  <c r="CT20" i="12"/>
  <c r="BI17" i="12"/>
  <c r="BE57" i="12"/>
  <c r="BH57" i="12"/>
  <c r="CL50" i="12"/>
  <c r="BU46" i="12"/>
  <c r="Y18" i="12"/>
  <c r="V1615" i="17"/>
  <c r="V626" i="17"/>
  <c r="V1743" i="17"/>
  <c r="V1184" i="17"/>
  <c r="V1258" i="17"/>
  <c r="V896" i="17"/>
  <c r="V1166" i="17"/>
  <c r="V974" i="17"/>
  <c r="V828" i="17"/>
  <c r="V1357" i="17"/>
  <c r="V1351" i="17"/>
  <c r="V1292" i="17"/>
  <c r="V696" i="17"/>
  <c r="V270" i="17"/>
  <c r="V147" i="17"/>
  <c r="V1801" i="16"/>
  <c r="V466" i="17"/>
  <c r="AN18" i="12"/>
  <c r="D27" i="12"/>
  <c r="N30" i="12"/>
  <c r="AW42" i="12"/>
  <c r="AV21" i="12"/>
  <c r="CT16" i="12"/>
  <c r="BI51" i="12"/>
  <c r="BE50" i="12"/>
  <c r="S40" i="12"/>
  <c r="CL37" i="12"/>
  <c r="BY53" i="12"/>
  <c r="Y43" i="12"/>
  <c r="CJ49" i="12"/>
  <c r="AB44" i="12"/>
  <c r="CM16" i="12"/>
  <c r="J37" i="12"/>
  <c r="AF50" i="12"/>
  <c r="AA30" i="12"/>
  <c r="AE26" i="12"/>
  <c r="E52" i="12"/>
  <c r="CC41" i="12"/>
  <c r="V1837" i="17"/>
  <c r="V1696" i="17"/>
  <c r="V1911" i="17"/>
  <c r="V1497" i="17"/>
  <c r="V1863" i="17"/>
  <c r="V1422" i="17"/>
  <c r="V1794" i="17"/>
  <c r="V1532" i="17"/>
  <c r="V1276" i="17"/>
  <c r="V925" i="17"/>
  <c r="V1364" i="17"/>
  <c r="V1214" i="17"/>
  <c r="V985" i="17"/>
  <c r="V530" i="17"/>
  <c r="V1291" i="17"/>
  <c r="V984" i="17"/>
  <c r="V912" i="17"/>
  <c r="V1520" i="17"/>
  <c r="V1323" i="17"/>
  <c r="V1020" i="17"/>
  <c r="V568" i="17"/>
  <c r="V346" i="17"/>
  <c r="V219" i="17"/>
  <c r="V187" i="17"/>
  <c r="V1846" i="16"/>
  <c r="V617" i="17"/>
  <c r="V264" i="17"/>
  <c r="V105" i="17"/>
  <c r="V1229" i="16"/>
  <c r="V734" i="17"/>
  <c r="V558" i="17"/>
  <c r="AN23" i="12"/>
  <c r="N53" i="12"/>
  <c r="V29" i="12"/>
  <c r="AV46" i="12"/>
  <c r="CU15" i="12"/>
  <c r="CT18" i="12"/>
  <c r="CX30" i="12"/>
  <c r="BE15" i="12"/>
  <c r="BH41" i="12"/>
  <c r="BY15" i="12"/>
  <c r="BU54" i="12"/>
  <c r="Y26" i="12"/>
  <c r="AB37" i="12"/>
  <c r="AJ61" i="12"/>
  <c r="CM15" i="12"/>
  <c r="BA18" i="12"/>
  <c r="AA16" i="12"/>
  <c r="F30" i="12"/>
  <c r="E42" i="12"/>
  <c r="W51" i="12"/>
  <c r="AZ41" i="12"/>
  <c r="V1712" i="17"/>
  <c r="V1481" i="17"/>
  <c r="V1782" i="17"/>
  <c r="V1470" i="17"/>
  <c r="V1797" i="17"/>
  <c r="V1629" i="17"/>
  <c r="V1762" i="17"/>
  <c r="V1531" i="17"/>
  <c r="V1366" i="17"/>
  <c r="V953" i="17"/>
  <c r="V610" i="17"/>
  <c r="V575" i="17"/>
  <c r="V1221" i="17"/>
  <c r="V996" i="17"/>
  <c r="V882" i="17"/>
  <c r="V1150" i="17"/>
  <c r="V1224" i="17"/>
  <c r="V865" i="17"/>
  <c r="V1356" i="17"/>
  <c r="V1328" i="17"/>
  <c r="V977" i="17"/>
  <c r="V777" i="17"/>
  <c r="V137" i="17"/>
  <c r="V314" i="17"/>
  <c r="V1485" i="16"/>
  <c r="V907" i="17"/>
  <c r="V315" i="17"/>
  <c r="V55" i="17"/>
  <c r="V1363" i="16"/>
  <c r="V373" i="17"/>
  <c r="V291" i="17"/>
  <c r="D42" i="12"/>
  <c r="N37" i="12"/>
  <c r="AW22" i="12"/>
  <c r="AV54" i="12"/>
  <c r="CU50" i="12"/>
  <c r="BI36" i="12"/>
  <c r="CX22" i="12"/>
  <c r="S50" i="12"/>
  <c r="CL19" i="12"/>
  <c r="BY54" i="12"/>
  <c r="BU22" i="12"/>
  <c r="CJ18" i="12"/>
  <c r="AB51" i="12"/>
  <c r="AJ19" i="12"/>
  <c r="J22" i="12"/>
  <c r="AF36" i="12"/>
  <c r="AA39" i="12"/>
  <c r="AE41" i="12"/>
  <c r="E41" i="12"/>
  <c r="CC44" i="12"/>
  <c r="V1862" i="17"/>
  <c r="V1945" i="17"/>
  <c r="V1589" i="17"/>
  <c r="V1840" i="17"/>
  <c r="V1495" i="17"/>
  <c r="V1917" i="17"/>
  <c r="V1567" i="17"/>
  <c r="V1402" i="17"/>
  <c r="V1383" i="17"/>
  <c r="V1016" i="17"/>
  <c r="V564" i="17"/>
  <c r="V707" i="17"/>
  <c r="V1378" i="17"/>
  <c r="V1140" i="17"/>
  <c r="V824" i="17"/>
  <c r="V1425" i="17"/>
  <c r="V1165" i="17"/>
  <c r="V819" i="17"/>
  <c r="V1392" i="17"/>
  <c r="V1133" i="17"/>
  <c r="V585" i="17"/>
  <c r="V490" i="17"/>
  <c r="V1785" i="16"/>
  <c r="V152" i="17"/>
  <c r="V531" i="17"/>
  <c r="V8" i="17"/>
  <c r="V1155" i="16"/>
  <c r="V563" i="17"/>
  <c r="V413" i="17"/>
  <c r="AN42" i="12"/>
  <c r="N39" i="12"/>
  <c r="V50" i="12"/>
  <c r="AW17" i="12"/>
  <c r="CU62" i="12"/>
  <c r="CT15" i="12"/>
  <c r="CX43" i="12"/>
  <c r="BE49" i="12"/>
  <c r="BH26" i="12"/>
  <c r="CL18" i="12"/>
  <c r="BU20" i="12"/>
  <c r="Y45" i="12"/>
  <c r="BO37" i="12"/>
  <c r="AJ20" i="12"/>
  <c r="CM18" i="12"/>
  <c r="BA41" i="12"/>
  <c r="AF27" i="12"/>
  <c r="F28" i="12"/>
  <c r="E18" i="12"/>
  <c r="W50" i="12"/>
  <c r="AZ22" i="12"/>
  <c r="V1873" i="17"/>
  <c r="V1928" i="17"/>
  <c r="V1817" i="17"/>
  <c r="V1914" i="17"/>
  <c r="V1695" i="17"/>
  <c r="V1749" i="17"/>
  <c r="V1610" i="17"/>
  <c r="V1321" i="17"/>
  <c r="V972" i="17"/>
  <c r="V667" i="17"/>
  <c r="V1331" i="17"/>
  <c r="V1028" i="17"/>
  <c r="V1405" i="17"/>
  <c r="V1022" i="17"/>
  <c r="V1029" i="17"/>
  <c r="V880" i="17"/>
  <c r="V1912" i="17"/>
  <c r="V1178" i="17"/>
  <c r="V790" i="17"/>
  <c r="V45" i="17"/>
  <c r="V1739" i="16"/>
  <c r="V727" i="17"/>
  <c r="V36" i="17"/>
  <c r="V1151" i="16"/>
  <c r="V493" i="17"/>
  <c r="V226" i="17"/>
  <c r="V1717" i="16"/>
  <c r="V1871" i="16"/>
  <c r="V1789" i="16"/>
  <c r="V1532" i="16"/>
  <c r="V876" i="16"/>
  <c r="V206" i="17"/>
  <c r="V1560" i="16"/>
  <c r="V1061" i="16"/>
  <c r="V190" i="17"/>
  <c r="V1635" i="16"/>
  <c r="V1402" i="16"/>
  <c r="V762" i="16"/>
  <c r="V996" i="16"/>
  <c r="V362" i="16"/>
  <c r="V306" i="16"/>
  <c r="V222" i="16"/>
  <c r="V1595" i="16"/>
  <c r="V725" i="16"/>
  <c r="V722" i="16"/>
  <c r="V669" i="16"/>
  <c r="V39" i="16"/>
  <c r="V21" i="17"/>
  <c r="V1126" i="16"/>
  <c r="V1412" i="16"/>
  <c r="V51" i="16"/>
  <c r="V395" i="16"/>
  <c r="V931" i="16"/>
  <c r="V77" i="16"/>
  <c r="V19" i="16"/>
  <c r="V273" i="16"/>
  <c r="CQ51" i="12"/>
  <c r="Z53" i="12"/>
  <c r="BV19" i="12"/>
  <c r="W1665" i="17"/>
  <c r="W803" i="17"/>
  <c r="W44" i="17"/>
  <c r="W1057" i="16"/>
  <c r="W382" i="16"/>
  <c r="V1382" i="17"/>
  <c r="V665" i="17"/>
  <c r="V1416" i="17"/>
  <c r="V1009" i="17"/>
  <c r="V1049" i="17"/>
  <c r="V1467" i="17"/>
  <c r="V991" i="17"/>
  <c r="V954" i="17"/>
  <c r="V804" i="17"/>
  <c r="V1454" i="17"/>
  <c r="V1274" i="17"/>
  <c r="V1011" i="17"/>
  <c r="V703" i="17"/>
  <c r="V107" i="17"/>
  <c r="V468" i="17"/>
  <c r="V1455" i="16"/>
  <c r="V163" i="17"/>
  <c r="AN16" i="12"/>
  <c r="D20" i="12"/>
  <c r="V37" i="12"/>
  <c r="AW30" i="12"/>
  <c r="CU27" i="12"/>
  <c r="CT19" i="12"/>
  <c r="BI27" i="12"/>
  <c r="BE46" i="12"/>
  <c r="BH17" i="12"/>
  <c r="CL21" i="12"/>
  <c r="BU17" i="12"/>
  <c r="Y20" i="12"/>
  <c r="BO43" i="12"/>
  <c r="AJ42" i="12"/>
  <c r="CM46" i="12"/>
  <c r="BA46" i="12"/>
  <c r="AF44" i="12"/>
  <c r="F40" i="12"/>
  <c r="AE37" i="12"/>
  <c r="W29" i="12"/>
  <c r="AZ37" i="12"/>
  <c r="V1816" i="17"/>
  <c r="V1522" i="17"/>
  <c r="V1936" i="17"/>
  <c r="V1594" i="17"/>
  <c r="V1815" i="17"/>
  <c r="V1946" i="17"/>
  <c r="V1721" i="17"/>
  <c r="V1475" i="17"/>
  <c r="V1269" i="17"/>
  <c r="V656" i="17"/>
  <c r="V1446" i="17"/>
  <c r="V1042" i="17"/>
  <c r="V1003" i="17"/>
  <c r="V1932" i="17"/>
  <c r="V1197" i="17"/>
  <c r="V683" i="17"/>
  <c r="V834" i="17"/>
  <c r="V1315" i="17"/>
  <c r="V1086" i="17"/>
  <c r="V942" i="17"/>
  <c r="V869" i="17"/>
  <c r="V183" i="17"/>
  <c r="V39" i="17"/>
  <c r="V1531" i="16"/>
  <c r="V1847" i="16"/>
  <c r="V361" i="17"/>
  <c r="V101" i="17"/>
  <c r="V1755" i="16"/>
  <c r="V1063" i="16"/>
  <c r="V419" i="17"/>
  <c r="V156" i="17"/>
  <c r="D22" i="12"/>
  <c r="N52" i="12"/>
  <c r="AW61" i="12"/>
  <c r="AV30" i="12"/>
  <c r="CU43" i="12"/>
  <c r="BI18" i="12"/>
  <c r="CX35" i="12"/>
  <c r="S41" i="12"/>
  <c r="CL60" i="12"/>
  <c r="BY30" i="12"/>
  <c r="BU57" i="12"/>
  <c r="CJ41" i="12"/>
  <c r="AB19" i="12"/>
  <c r="AJ18" i="12"/>
  <c r="J62" i="12"/>
  <c r="AF26" i="12"/>
  <c r="AA21" i="12"/>
  <c r="AE39" i="12"/>
  <c r="E44" i="12"/>
  <c r="CC46" i="12"/>
  <c r="V1913" i="17"/>
  <c r="V1563" i="17"/>
  <c r="V1398" i="17"/>
  <c r="V1639" i="17"/>
  <c r="V1886" i="17"/>
  <c r="V1940" i="17"/>
  <c r="V1376" i="17"/>
  <c r="V1836" i="17"/>
  <c r="V1448" i="17"/>
  <c r="V1230" i="17"/>
  <c r="V1083" i="17"/>
  <c r="V843" i="17"/>
  <c r="V1697" i="17"/>
  <c r="V1281" i="17"/>
  <c r="V937" i="17"/>
  <c r="V1658" i="17"/>
  <c r="V975" i="17"/>
  <c r="V939" i="17"/>
  <c r="V676" i="17"/>
  <c r="V1353" i="17"/>
  <c r="V1034" i="17"/>
  <c r="V995" i="17"/>
  <c r="V439" i="17"/>
  <c r="V339" i="17"/>
  <c r="V269" i="17"/>
  <c r="V1312" i="16"/>
  <c r="V549" i="17"/>
  <c r="V362" i="17"/>
  <c r="V191" i="17"/>
  <c r="V100" i="17"/>
  <c r="V420" i="17"/>
  <c r="AN15" i="12"/>
  <c r="D39" i="12"/>
  <c r="V17" i="12"/>
  <c r="AW37" i="12"/>
  <c r="AV45" i="12"/>
  <c r="CT35" i="12"/>
  <c r="BI44" i="12"/>
  <c r="BE51" i="12"/>
  <c r="BH36" i="12"/>
  <c r="CL26" i="12"/>
  <c r="BY22" i="12"/>
  <c r="Y37" i="12"/>
  <c r="CJ61" i="12"/>
  <c r="AB27" i="12"/>
  <c r="CM40" i="12"/>
  <c r="J20" i="12"/>
  <c r="AF51" i="12"/>
  <c r="F39" i="12"/>
  <c r="AE17" i="12"/>
  <c r="W57" i="12"/>
  <c r="CC26" i="12"/>
  <c r="V1869" i="17"/>
  <c r="V1883" i="17"/>
  <c r="V1677" i="17"/>
  <c r="V1908" i="17"/>
  <c r="V1574" i="17"/>
  <c r="V1795" i="17"/>
  <c r="V1656" i="17"/>
  <c r="V1512" i="17"/>
  <c r="V1082" i="17"/>
  <c r="V938" i="17"/>
  <c r="V797" i="17"/>
  <c r="V529" i="17"/>
  <c r="V1175" i="17"/>
  <c r="V1194" i="17"/>
  <c r="V622" i="17"/>
  <c r="V1104" i="17"/>
  <c r="V906" i="17"/>
  <c r="V748" i="17"/>
  <c r="V1213" i="17"/>
  <c r="V1177" i="17"/>
  <c r="V682" i="17"/>
  <c r="V131" i="17"/>
  <c r="V1619" i="16"/>
  <c r="V709" i="17"/>
  <c r="V316" i="17"/>
  <c r="V556" i="17"/>
  <c r="V1808" i="16"/>
  <c r="V512" i="17"/>
  <c r="V245" i="17"/>
  <c r="D53" i="12"/>
  <c r="N50" i="12"/>
  <c r="V57" i="12"/>
  <c r="AV49" i="12"/>
  <c r="CU17" i="12"/>
  <c r="BI37" i="12"/>
  <c r="CX45" i="12"/>
  <c r="S61" i="12"/>
  <c r="BH60" i="12"/>
  <c r="BY39" i="12"/>
  <c r="BU29" i="12"/>
  <c r="CJ36" i="12"/>
  <c r="AB18" i="12"/>
  <c r="AJ41" i="12"/>
  <c r="J49" i="12"/>
  <c r="BA30" i="12"/>
  <c r="AA36" i="12"/>
  <c r="AE19" i="12"/>
  <c r="E29" i="12"/>
  <c r="CC45" i="12"/>
  <c r="AZ16" i="12"/>
  <c r="V1786" i="17"/>
  <c r="V1568" i="17"/>
  <c r="V1710" i="17"/>
  <c r="V1858" i="17"/>
  <c r="V1619" i="17"/>
  <c r="V1885" i="17"/>
  <c r="V1349" i="17"/>
  <c r="V1270" i="17"/>
  <c r="V825" i="17"/>
  <c r="V483" i="17"/>
  <c r="V1094" i="17"/>
  <c r="V762" i="17"/>
  <c r="V1359" i="17"/>
  <c r="V1076" i="17"/>
  <c r="V847" i="17"/>
  <c r="V694" i="17"/>
  <c r="V1234" i="17"/>
  <c r="V1045" i="17"/>
  <c r="V578" i="17"/>
  <c r="V437" i="17"/>
  <c r="V1900" i="16"/>
  <c r="V496" i="17"/>
  <c r="V233" i="17"/>
  <c r="V72" i="17"/>
  <c r="V323" i="17"/>
  <c r="V63" i="17"/>
  <c r="V1537" i="16"/>
  <c r="V1882" i="16"/>
  <c r="V1097" i="16"/>
  <c r="V1350" i="16"/>
  <c r="V708" i="16"/>
  <c r="V184" i="17"/>
  <c r="V1658" i="16"/>
  <c r="V1266" i="16"/>
  <c r="V168" i="17"/>
  <c r="V1736" i="16"/>
  <c r="V1624" i="16"/>
  <c r="V591" i="16"/>
  <c r="V666" i="16"/>
  <c r="V1037" i="16"/>
  <c r="V624" i="16"/>
  <c r="V18" i="16"/>
  <c r="V1152" i="16"/>
  <c r="V372" i="16"/>
  <c r="V1382" i="16"/>
  <c r="V176" i="16"/>
  <c r="V765" i="16"/>
  <c r="V1431" i="16"/>
  <c r="V550" i="16"/>
  <c r="V328" i="16"/>
  <c r="V789" i="16"/>
  <c r="V898" i="16"/>
  <c r="V244" i="16"/>
  <c r="V1196" i="16"/>
  <c r="V237" i="16"/>
  <c r="V608" i="16"/>
  <c r="CQ27" i="12"/>
  <c r="CK30" i="12"/>
  <c r="BV54" i="12"/>
  <c r="W1454" i="17"/>
  <c r="W534" i="17"/>
  <c r="W1204" i="16"/>
  <c r="W392" i="16"/>
  <c r="W1345" i="17"/>
  <c r="V1099" i="17"/>
  <c r="V973" i="17"/>
  <c r="V613" i="17"/>
  <c r="V689" i="17"/>
  <c r="V650" i="17"/>
  <c r="AW23" i="12"/>
  <c r="BE36" i="12"/>
  <c r="Y62" i="12"/>
  <c r="BA50" i="12"/>
  <c r="W30" i="12"/>
  <c r="V1771" i="17"/>
  <c r="V1651" i="17"/>
  <c r="V1267" i="17"/>
  <c r="V1021" i="17"/>
  <c r="V1243" i="17"/>
  <c r="V162" i="17"/>
  <c r="V265" i="17"/>
  <c r="AN57" i="12"/>
  <c r="AV52" i="12"/>
  <c r="S23" i="12"/>
  <c r="CJ21" i="12"/>
  <c r="AF19" i="12"/>
  <c r="CC53" i="12"/>
  <c r="V1548" i="17"/>
  <c r="V1701" i="17"/>
  <c r="V649" i="17"/>
  <c r="V1203" i="17"/>
  <c r="V1438" i="17"/>
  <c r="V177" i="17"/>
  <c r="V189" i="17"/>
  <c r="AN40" i="12"/>
  <c r="CU48" i="12"/>
  <c r="BH16" i="12"/>
  <c r="BO60" i="12"/>
  <c r="AF21" i="12"/>
  <c r="AZ62" i="12"/>
  <c r="V1741" i="17"/>
  <c r="V1307" i="17"/>
  <c r="V1441" i="17"/>
  <c r="V1261" i="17"/>
  <c r="V929" i="17"/>
  <c r="V815" i="17"/>
  <c r="V374" i="17"/>
  <c r="AW57" i="12"/>
  <c r="BE28" i="12"/>
  <c r="Y38" i="12"/>
  <c r="AJ37" i="12"/>
  <c r="J30" i="12"/>
  <c r="F45" i="12"/>
  <c r="W16" i="12"/>
  <c r="V1880" i="17"/>
  <c r="V1963" i="17"/>
  <c r="V1772" i="17"/>
  <c r="V1609" i="17"/>
  <c r="V1097" i="17"/>
  <c r="V1459" i="17"/>
  <c r="V1377" i="17"/>
  <c r="V994" i="17"/>
  <c r="V1370" i="17"/>
  <c r="V614" i="17"/>
  <c r="V251" i="17"/>
  <c r="V722" i="17"/>
  <c r="V541" i="17"/>
  <c r="V35" i="17"/>
  <c r="V1866" i="16"/>
  <c r="V1154" i="16"/>
  <c r="V1639" i="16"/>
  <c r="V831" i="17"/>
  <c r="V1650" i="16"/>
  <c r="V1318" i="16"/>
  <c r="V1299" i="16"/>
  <c r="V1896" i="16"/>
  <c r="V890" i="16"/>
  <c r="V215" i="16"/>
  <c r="V720" i="16"/>
  <c r="V682" i="16"/>
  <c r="V774" i="16"/>
  <c r="V575" i="16"/>
  <c r="V42" i="16"/>
  <c r="CK44" i="12"/>
  <c r="W1032" i="17"/>
  <c r="W1453" i="16"/>
  <c r="W1900" i="16"/>
  <c r="W1425" i="17"/>
  <c r="V176" i="17"/>
  <c r="V1105" i="16"/>
  <c r="V539" i="17"/>
  <c r="V16" i="17"/>
  <c r="V1816" i="16"/>
  <c r="V452" i="17"/>
  <c r="V1470" i="16"/>
  <c r="V1285" i="16"/>
  <c r="V171" i="17"/>
  <c r="V1694" i="16"/>
  <c r="V1192" i="16"/>
  <c r="V1865" i="16"/>
  <c r="V1510" i="16"/>
  <c r="V1536" i="16"/>
  <c r="V1640" i="16"/>
  <c r="V157" i="16"/>
  <c r="V316" i="16"/>
  <c r="V260" i="16"/>
  <c r="V150" i="16"/>
  <c r="V1716" i="16"/>
  <c r="V341" i="16"/>
  <c r="V1011" i="16"/>
  <c r="V288" i="16"/>
  <c r="V335" i="16"/>
  <c r="V1746" i="16"/>
  <c r="V353" i="16"/>
  <c r="V338" i="16"/>
  <c r="V1232" i="16"/>
  <c r="V347" i="16"/>
  <c r="V170" i="16"/>
  <c r="V841" i="16"/>
  <c r="V723" i="16"/>
  <c r="V267" i="16"/>
  <c r="Z17" i="12"/>
  <c r="CK16" i="12"/>
  <c r="W1922" i="17"/>
  <c r="W880" i="17"/>
  <c r="W306" i="17"/>
  <c r="W1119" i="16"/>
  <c r="W1435" i="17"/>
  <c r="W764" i="16"/>
  <c r="W1624" i="17"/>
  <c r="V340" i="17"/>
  <c r="V1059" i="16"/>
  <c r="V518" i="17"/>
  <c r="V292" i="17"/>
  <c r="V593" i="17"/>
  <c r="V157" i="17"/>
  <c r="V1262" i="16"/>
  <c r="V968" i="16"/>
  <c r="V666" i="17"/>
  <c r="V1551" i="16"/>
  <c r="V1498" i="16"/>
  <c r="V1100" i="16"/>
  <c r="V124" i="17"/>
  <c r="V1810" i="16"/>
  <c r="V1148" i="16"/>
  <c r="V1023" i="16"/>
  <c r="V1723" i="16"/>
  <c r="V957" i="16"/>
  <c r="V954" i="16"/>
  <c r="V54" i="16"/>
  <c r="V1799" i="16"/>
  <c r="V295" i="16"/>
  <c r="V464" i="16"/>
  <c r="V1106" i="16"/>
  <c r="V594" i="16"/>
  <c r="V1338" i="16"/>
  <c r="V813" i="16"/>
  <c r="V1122" i="16"/>
  <c r="V76" i="16"/>
  <c r="V132" i="16"/>
  <c r="V190" i="16"/>
  <c r="V749" i="16"/>
  <c r="V1693" i="16"/>
  <c r="V785" i="16"/>
  <c r="CQ38" i="12"/>
  <c r="CK21" i="12"/>
  <c r="BV22" i="12"/>
  <c r="W1550" i="16"/>
  <c r="W1137" i="16"/>
  <c r="W1219" i="17"/>
  <c r="W1807" i="16"/>
  <c r="W1728" i="17"/>
  <c r="V295" i="17"/>
  <c r="V1869" i="16"/>
  <c r="V232" i="17"/>
  <c r="V109" i="17"/>
  <c r="V1763" i="16"/>
  <c r="V1071" i="16"/>
  <c r="V1263" i="16"/>
  <c r="V1712" i="16"/>
  <c r="V1043" i="16"/>
  <c r="V922" i="16"/>
  <c r="V348" i="17"/>
  <c r="V1452" i="16"/>
  <c r="V725" i="17"/>
  <c r="V1681" i="16"/>
  <c r="V1102" i="16"/>
  <c r="V1543" i="16"/>
  <c r="V239" i="16"/>
  <c r="V1068" i="16"/>
  <c r="V352" i="16"/>
  <c r="V233" i="16"/>
  <c r="V1628" i="16"/>
  <c r="V584" i="16"/>
  <c r="V415" i="16"/>
  <c r="V36" i="16"/>
  <c r="V267" i="17"/>
  <c r="V1250" i="16"/>
  <c r="V767" i="16"/>
  <c r="V593" i="16"/>
  <c r="V761" i="16"/>
  <c r="V526" i="16"/>
  <c r="V674" i="16"/>
  <c r="V410" i="16"/>
  <c r="V243" i="16"/>
  <c r="V1748" i="16"/>
  <c r="V887" i="16"/>
  <c r="Z22" i="12"/>
  <c r="CK51" i="12"/>
  <c r="W1792" i="17"/>
  <c r="W712" i="17"/>
  <c r="W1665" i="16"/>
  <c r="W1385" i="16"/>
  <c r="W871" i="17"/>
  <c r="W651" i="16"/>
  <c r="W1322" i="17"/>
  <c r="W592" i="17"/>
  <c r="W1949" i="17"/>
  <c r="W1160" i="17"/>
  <c r="W355" i="17"/>
  <c r="W1038" i="16"/>
  <c r="W1512" i="17"/>
  <c r="W1918" i="17"/>
  <c r="W876" i="17"/>
  <c r="W302" i="17"/>
  <c r="W894" i="17"/>
  <c r="W93" i="17"/>
  <c r="W230" i="16"/>
  <c r="W1149" i="16"/>
  <c r="W1865" i="17"/>
  <c r="W1030" i="17"/>
  <c r="W209" i="17"/>
  <c r="W1046" i="17"/>
  <c r="W1474" i="16"/>
  <c r="W659" i="16"/>
  <c r="W467" i="16"/>
  <c r="W709" i="17"/>
  <c r="W1074" i="16"/>
  <c r="W1288" i="17"/>
  <c r="W214" i="17"/>
  <c r="W1449" i="16"/>
  <c r="W742" i="17"/>
  <c r="W1919" i="17"/>
  <c r="W1123" i="17"/>
  <c r="W177" i="16"/>
  <c r="W146" i="16"/>
  <c r="W457" i="17"/>
  <c r="W1705" i="16"/>
  <c r="W842" i="16"/>
  <c r="W394" i="17"/>
  <c r="W1852" i="17"/>
  <c r="V1527" i="16"/>
  <c r="V1843" i="16"/>
  <c r="V53" i="17"/>
  <c r="V1747" i="16"/>
  <c r="V81" i="17"/>
  <c r="V1534" i="16"/>
  <c r="V1027" i="16"/>
  <c r="V740" i="16"/>
  <c r="V776" i="17"/>
  <c r="V1268" i="17"/>
  <c r="V1275" i="17"/>
  <c r="V508" i="17"/>
  <c r="AN46" i="12"/>
  <c r="CU36" i="12"/>
  <c r="BH50" i="12"/>
  <c r="BO20" i="12"/>
  <c r="AA35" i="12"/>
  <c r="AZ46" i="12"/>
  <c r="V1599" i="17"/>
  <c r="V1300" i="17"/>
  <c r="V1174" i="17"/>
  <c r="V908" i="17"/>
  <c r="V875" i="17"/>
  <c r="V1185" i="16"/>
  <c r="V1582" i="16"/>
  <c r="D45" i="12"/>
  <c r="CT41" i="12"/>
  <c r="CL16" i="12"/>
  <c r="AB17" i="12"/>
  <c r="F42" i="12"/>
  <c r="V1857" i="17"/>
  <c r="V1943" i="17"/>
  <c r="V1429" i="17"/>
  <c r="V1312" i="17"/>
  <c r="V1105" i="17"/>
  <c r="V1278" i="17"/>
  <c r="V1831" i="16"/>
  <c r="V19" i="17"/>
  <c r="N19" i="12"/>
  <c r="CT46" i="12"/>
  <c r="CL49" i="12"/>
  <c r="AJ49" i="12"/>
  <c r="F60" i="12"/>
  <c r="V1708" i="17"/>
  <c r="V1579" i="17"/>
  <c r="V1239" i="17"/>
  <c r="V1242" i="17"/>
  <c r="V893" i="17"/>
  <c r="V393" i="17"/>
  <c r="V612" i="17"/>
  <c r="AN61" i="12"/>
  <c r="AV15" i="12"/>
  <c r="S18" i="12"/>
  <c r="CJ62" i="12"/>
  <c r="CM37" i="12"/>
  <c r="AF38" i="12"/>
  <c r="AE53" i="12"/>
  <c r="CC39" i="12"/>
  <c r="V1717" i="17"/>
  <c r="V1734" i="17"/>
  <c r="V1723" i="17"/>
  <c r="V1434" i="17"/>
  <c r="V743" i="17"/>
  <c r="V1043" i="17"/>
  <c r="V1301" i="17"/>
  <c r="V736" i="17"/>
  <c r="V1132" i="17"/>
  <c r="V345" i="17"/>
  <c r="V106" i="17"/>
  <c r="V1497" i="16"/>
  <c r="V370" i="17"/>
  <c r="V1371" i="16"/>
  <c r="V1749" i="16"/>
  <c r="V539" i="16"/>
  <c r="V1407" i="16"/>
  <c r="V1337" i="16"/>
  <c r="V1397" i="16"/>
  <c r="V193" i="16"/>
  <c r="V186" i="16"/>
  <c r="V387" i="16"/>
  <c r="V162" i="16"/>
  <c r="V428" i="16"/>
  <c r="V384" i="16"/>
  <c r="V40" i="16"/>
  <c r="V407" i="16"/>
  <c r="V68" i="16"/>
  <c r="Z52" i="12"/>
  <c r="W1857" i="17"/>
  <c r="W233" i="17"/>
  <c r="W867" i="16"/>
  <c r="W186" i="16"/>
  <c r="V450" i="17"/>
  <c r="V1631" i="16"/>
  <c r="V807" i="17"/>
  <c r="V324" i="17"/>
  <c r="V536" i="17"/>
  <c r="V1817" i="16"/>
  <c r="V1623" i="16"/>
  <c r="V1408" i="16"/>
  <c r="V999" i="16"/>
  <c r="V1886" i="16"/>
  <c r="V1514" i="16"/>
  <c r="V473" i="17"/>
  <c r="V1600" i="16"/>
  <c r="V1562" i="16"/>
  <c r="V1351" i="16"/>
  <c r="V1145" i="16"/>
  <c r="V1021" i="16"/>
  <c r="V656" i="16"/>
  <c r="V107" i="16"/>
  <c r="V641" i="16"/>
  <c r="V1221" i="16"/>
  <c r="V847" i="16"/>
  <c r="V844" i="16"/>
  <c r="V117" i="16"/>
  <c r="V179" i="16"/>
  <c r="V1251" i="16"/>
  <c r="V1073" i="16"/>
  <c r="V1024" i="16"/>
  <c r="V129" i="16"/>
  <c r="V5" i="16"/>
  <c r="V389" i="16"/>
  <c r="V1559" i="16"/>
  <c r="V407" i="17"/>
  <c r="V98" i="16"/>
  <c r="Z40" i="12"/>
  <c r="CK18" i="12"/>
  <c r="W1666" i="17"/>
  <c r="W612" i="17"/>
  <c r="W1730" i="16"/>
  <c r="W525" i="16"/>
  <c r="W450" i="17"/>
  <c r="W820" i="16"/>
  <c r="W1461" i="17"/>
  <c r="V1751" i="16"/>
  <c r="V615" i="17"/>
  <c r="V317" i="17"/>
  <c r="V1463" i="16"/>
  <c r="V448" i="17"/>
  <c r="V34" i="17"/>
  <c r="V1327" i="16"/>
  <c r="V617" i="16"/>
  <c r="V1699" i="16"/>
  <c r="V1814" i="16"/>
  <c r="V1326" i="16"/>
  <c r="V1475" i="16"/>
  <c r="V1683" i="16"/>
  <c r="V1644" i="16"/>
  <c r="V1438" i="16"/>
  <c r="V854" i="16"/>
  <c r="V1280" i="16"/>
  <c r="V791" i="16"/>
  <c r="V788" i="16"/>
  <c r="V279" i="16"/>
  <c r="V1048" i="16"/>
  <c r="V1404" i="16"/>
  <c r="V798" i="16"/>
  <c r="V242" i="16"/>
  <c r="V120" i="16"/>
  <c r="V888" i="16"/>
  <c r="V292" i="16"/>
  <c r="V254" i="16"/>
  <c r="V301" i="16"/>
  <c r="V194" i="17"/>
  <c r="V28" i="16"/>
  <c r="V912" i="16"/>
  <c r="V820" i="16"/>
  <c r="V109" i="16"/>
  <c r="Z35" i="12"/>
  <c r="CK45" i="12"/>
  <c r="W1490" i="17"/>
  <c r="W1831" i="16"/>
  <c r="W359" i="16"/>
  <c r="W826" i="17"/>
  <c r="W1096" i="16"/>
  <c r="W1495" i="17"/>
  <c r="V97" i="17"/>
  <c r="V850" i="17"/>
  <c r="V69" i="17"/>
  <c r="V281" i="17"/>
  <c r="V1590" i="16"/>
  <c r="V120" i="17"/>
  <c r="V1795" i="16"/>
  <c r="V1620" i="16"/>
  <c r="V1228" i="16"/>
  <c r="V756" i="16"/>
  <c r="V1519" i="16"/>
  <c r="V1273" i="16"/>
  <c r="V551" i="17"/>
  <c r="V1501" i="16"/>
  <c r="V977" i="16"/>
  <c r="V1490" i="16"/>
  <c r="V911" i="16"/>
  <c r="V908" i="16"/>
  <c r="V15" i="16"/>
  <c r="V819" i="16"/>
  <c r="V1236" i="16"/>
  <c r="V418" i="16"/>
  <c r="V198" i="16"/>
  <c r="V85" i="16"/>
  <c r="V1663" i="16"/>
  <c r="V796" i="16"/>
  <c r="V596" i="16"/>
  <c r="V427" i="16"/>
  <c r="V424" i="16"/>
  <c r="V86" i="16"/>
  <c r="V47" i="16"/>
  <c r="V35" i="16"/>
  <c r="V746" i="16"/>
  <c r="V779" i="16"/>
  <c r="CQ19" i="12"/>
  <c r="Z29" i="12"/>
  <c r="BV38" i="12"/>
  <c r="W1403" i="17"/>
  <c r="W140" i="17"/>
  <c r="W1089" i="16"/>
  <c r="W724" i="16"/>
  <c r="W682" i="17"/>
  <c r="W1025" i="16"/>
  <c r="W1269" i="17"/>
  <c r="W291" i="17"/>
  <c r="W1518" i="17"/>
  <c r="W970" i="17"/>
  <c r="W78" i="17"/>
  <c r="W818" i="16"/>
  <c r="W297" i="17"/>
  <c r="W1917" i="17"/>
  <c r="W608" i="17"/>
  <c r="W1726" i="16"/>
  <c r="W651" i="17"/>
  <c r="W927" i="16"/>
  <c r="W1008" i="17"/>
  <c r="W810" i="16"/>
  <c r="W1644" i="17"/>
  <c r="W1012" i="17"/>
  <c r="W495" i="17"/>
  <c r="W696" i="17"/>
  <c r="W1901" i="16"/>
  <c r="W970" i="16"/>
  <c r="W906" i="16"/>
  <c r="W257" i="17"/>
  <c r="W216" i="16"/>
  <c r="W1011" i="17"/>
  <c r="W487" i="17"/>
  <c r="W388" i="16"/>
  <c r="W360" i="17"/>
  <c r="W648" i="17"/>
  <c r="W42" i="17"/>
  <c r="W83" i="17"/>
  <c r="W116" i="16"/>
  <c r="W1443" i="16"/>
  <c r="W847" i="16"/>
  <c r="W140" i="16"/>
  <c r="W1862" i="16"/>
  <c r="W1836" i="17"/>
  <c r="V1361" i="16"/>
  <c r="V601" i="17"/>
  <c r="V93" i="17"/>
  <c r="V1574" i="16"/>
  <c r="V1779" i="16"/>
  <c r="V1599" i="16"/>
  <c r="V1214" i="16"/>
  <c r="V569" i="16"/>
  <c r="W920" i="17"/>
  <c r="W1392" i="17"/>
  <c r="W1160" i="16"/>
  <c r="W330" i="16"/>
  <c r="W67" i="16"/>
  <c r="W993" i="16"/>
  <c r="W771" i="17"/>
  <c r="W1769" i="17"/>
  <c r="W811" i="17"/>
  <c r="W1821" i="16"/>
  <c r="W373" i="16"/>
  <c r="W1281" i="17"/>
  <c r="W1856" i="17"/>
  <c r="W606" i="17"/>
  <c r="W1724" i="17"/>
  <c r="W1301" i="16"/>
  <c r="W482" i="16"/>
  <c r="W235" i="17"/>
  <c r="W617" i="16"/>
  <c r="W1115" i="17"/>
  <c r="W1111" i="16"/>
  <c r="W73" i="17"/>
  <c r="W432" i="16"/>
  <c r="W159" i="16"/>
  <c r="W103" i="16"/>
  <c r="W34" i="17"/>
  <c r="W994" i="16"/>
  <c r="W1480" i="17"/>
  <c r="W1452" i="16"/>
  <c r="W816" i="16"/>
  <c r="V459" i="17"/>
  <c r="V1481" i="16"/>
  <c r="V1806" i="16"/>
  <c r="V693" i="17"/>
  <c r="V368" i="17"/>
  <c r="V1855" i="16"/>
  <c r="V259" i="17"/>
  <c r="V1668" i="16"/>
  <c r="V1495" i="16"/>
  <c r="V765" i="17"/>
  <c r="W1604" i="16"/>
  <c r="W818" i="17"/>
  <c r="W20" i="17"/>
  <c r="W645" i="16"/>
  <c r="W1230" i="17"/>
  <c r="W627" i="16"/>
  <c r="W1399" i="17"/>
  <c r="W381" i="17"/>
  <c r="W925" i="17"/>
  <c r="W1796" i="16"/>
  <c r="W353" i="16"/>
  <c r="W62" i="17"/>
  <c r="W845" i="16"/>
  <c r="W1561" i="17"/>
  <c r="W689" i="17"/>
  <c r="W1802" i="16"/>
  <c r="W971" i="17"/>
  <c r="W1820" i="16"/>
  <c r="W1306" i="16"/>
  <c r="W306" i="16"/>
  <c r="W1885" i="16"/>
  <c r="W1952" i="17"/>
  <c r="W1101" i="17"/>
  <c r="W382" i="17"/>
  <c r="W1803" i="16"/>
  <c r="W526" i="16"/>
  <c r="W827" i="17"/>
  <c r="W921" i="16"/>
  <c r="W199" i="16"/>
  <c r="W1364" i="17"/>
  <c r="W628" i="16"/>
  <c r="W1162" i="16"/>
  <c r="W814" i="16"/>
  <c r="W590" i="17"/>
  <c r="W121" i="16"/>
  <c r="V388" i="17"/>
  <c r="V1435" i="16"/>
  <c r="V680" i="17"/>
  <c r="V145" i="17"/>
  <c r="V524" i="17"/>
  <c r="V1493" i="16"/>
  <c r="V349" i="17"/>
  <c r="V1788" i="16"/>
  <c r="V1394" i="16"/>
  <c r="V477" i="16"/>
  <c r="W641" i="17"/>
  <c r="W1920" i="17"/>
  <c r="W1075" i="17"/>
  <c r="W259" i="17"/>
  <c r="W680" i="16"/>
  <c r="W301" i="17"/>
  <c r="W1661" i="17"/>
  <c r="W798" i="17"/>
  <c r="W1793" i="17"/>
  <c r="W1064" i="17"/>
  <c r="W90" i="17"/>
  <c r="W899" i="16"/>
  <c r="W1262" i="17"/>
  <c r="W248" i="16"/>
  <c r="W1562" i="17"/>
  <c r="W853" i="17"/>
  <c r="W1229" i="17"/>
  <c r="W647" i="17"/>
  <c r="W1667" i="16"/>
  <c r="W112" i="16"/>
  <c r="W345" i="17"/>
  <c r="W1774" i="17"/>
  <c r="W1201" i="17"/>
  <c r="W383" i="17"/>
  <c r="W1245" i="16"/>
  <c r="W716" i="16"/>
  <c r="W281" i="17"/>
  <c r="W1803" i="17"/>
  <c r="W567" i="17"/>
  <c r="W301" i="16"/>
  <c r="W740" i="17"/>
  <c r="W1156" i="16"/>
  <c r="W819" i="16"/>
  <c r="W1181" i="17"/>
  <c r="W780" i="16"/>
  <c r="V328" i="17"/>
  <c r="V698" i="17"/>
  <c r="V262" i="17"/>
  <c r="V139" i="17"/>
  <c r="V1793" i="16"/>
  <c r="V1101" i="16"/>
  <c r="V108" i="17"/>
  <c r="V1680" i="16"/>
  <c r="V1654" i="16"/>
  <c r="V428" i="17"/>
  <c r="V56" i="17"/>
  <c r="V1137" i="16"/>
  <c r="V548" i="17"/>
  <c r="V1466" i="16"/>
  <c r="V1424" i="16"/>
  <c r="V838" i="16"/>
  <c r="V1734" i="16"/>
  <c r="V1286" i="16"/>
  <c r="V938" i="16"/>
  <c r="V45" i="16"/>
  <c r="V105" i="16"/>
  <c r="V1753" i="16"/>
  <c r="V448" i="16"/>
  <c r="V445" i="16"/>
  <c r="V66" i="16"/>
  <c r="V1783" i="16"/>
  <c r="V291" i="16"/>
  <c r="V627" i="16"/>
  <c r="V484" i="16"/>
  <c r="V1367" i="16"/>
  <c r="V213" i="16"/>
  <c r="V412" i="16"/>
  <c r="V735" i="16"/>
  <c r="V393" i="16"/>
  <c r="CQ62" i="12"/>
  <c r="CK17" i="12"/>
  <c r="W1613" i="17"/>
  <c r="W1001" i="17"/>
  <c r="W1868" i="16"/>
  <c r="W346" i="16"/>
  <c r="W1111" i="17"/>
  <c r="W1243" i="16"/>
  <c r="W1756" i="17"/>
  <c r="W753" i="17"/>
  <c r="W1833" i="17"/>
  <c r="W908" i="17"/>
  <c r="W1879" i="16"/>
  <c r="W1437" i="16"/>
  <c r="W439" i="17"/>
  <c r="W1172" i="17"/>
  <c r="W91" i="17"/>
  <c r="V1237" i="17"/>
  <c r="V1121" i="17"/>
  <c r="V1050" i="17"/>
  <c r="V284" i="17"/>
  <c r="N41" i="12"/>
  <c r="CT54" i="12"/>
  <c r="BY40" i="12"/>
  <c r="AJ26" i="12"/>
  <c r="F20" i="12"/>
  <c r="V1759" i="17"/>
  <c r="V1736" i="17"/>
  <c r="V1129" i="17"/>
  <c r="V837" i="17"/>
  <c r="V643" i="17"/>
  <c r="V511" i="17"/>
  <c r="V866" i="17"/>
  <c r="V637" i="17"/>
  <c r="V42" i="12"/>
  <c r="BI42" i="12"/>
  <c r="BY62" i="12"/>
  <c r="CM26" i="12"/>
  <c r="AE50" i="12"/>
  <c r="V1652" i="17"/>
  <c r="V1714" i="17"/>
  <c r="V1455" i="17"/>
  <c r="V993" i="17"/>
  <c r="V862" i="17"/>
  <c r="V829" i="17"/>
  <c r="V1139" i="16"/>
  <c r="V1863" i="16"/>
  <c r="V30" i="12"/>
  <c r="CX41" i="12"/>
  <c r="BU45" i="12"/>
  <c r="CM61" i="12"/>
  <c r="E35" i="12"/>
  <c r="V1796" i="17"/>
  <c r="V1823" i="17"/>
  <c r="V871" i="17"/>
  <c r="V924" i="17"/>
  <c r="V1681" i="17"/>
  <c r="V1862" i="16"/>
  <c r="V330" i="17"/>
  <c r="D17" i="12"/>
  <c r="CT28" i="12"/>
  <c r="CL35" i="12"/>
  <c r="BO48" i="12"/>
  <c r="CM42" i="12"/>
  <c r="AF18" i="12"/>
  <c r="AE52" i="12"/>
  <c r="AZ54" i="12"/>
  <c r="V1647" i="17"/>
  <c r="V1543" i="17"/>
  <c r="V1866" i="17"/>
  <c r="V1255" i="17"/>
  <c r="V557" i="17"/>
  <c r="V1137" i="17"/>
  <c r="V1212" i="17"/>
  <c r="V771" i="17"/>
  <c r="V1087" i="17"/>
  <c r="V394" i="17"/>
  <c r="V623" i="17"/>
  <c r="V1324" i="16"/>
  <c r="V714" i="17"/>
  <c r="V174" i="17"/>
  <c r="V1576" i="16"/>
  <c r="V845" i="17"/>
  <c r="V1227" i="16"/>
  <c r="V1829" i="16"/>
  <c r="V1217" i="16"/>
  <c r="V528" i="16"/>
  <c r="V29" i="16"/>
  <c r="V893" i="16"/>
  <c r="V1030" i="16"/>
  <c r="V241" i="17"/>
  <c r="V547" i="16"/>
  <c r="V1415" i="16"/>
  <c r="V739" i="16"/>
  <c r="V1370" i="16"/>
  <c r="Z42" i="12"/>
  <c r="W1828" i="17"/>
  <c r="W1871" i="16"/>
  <c r="W111" i="16"/>
  <c r="W1488" i="16"/>
  <c r="V543" i="17"/>
  <c r="V1451" i="16"/>
  <c r="V449" i="17"/>
  <c r="V628" i="17"/>
  <c r="V1845" i="16"/>
  <c r="V397" i="17"/>
  <c r="V1804" i="16"/>
  <c r="V1760" i="16"/>
  <c r="V493" i="16"/>
  <c r="V1173" i="16"/>
  <c r="V1570" i="16"/>
  <c r="V155" i="17"/>
  <c r="V1864" i="16"/>
  <c r="V1014" i="16"/>
  <c r="V1171" i="16"/>
  <c r="V1368" i="16"/>
  <c r="V659" i="16"/>
  <c r="V479" i="16"/>
  <c r="V883" i="16"/>
  <c r="V711" i="17"/>
  <c r="V1406" i="16"/>
  <c r="V676" i="16"/>
  <c r="V673" i="16"/>
  <c r="V921" i="16"/>
  <c r="V686" i="16"/>
  <c r="V1430" i="16"/>
  <c r="V859" i="16"/>
  <c r="V856" i="16"/>
  <c r="V590" i="16"/>
  <c r="V192" i="16"/>
  <c r="V1575" i="16"/>
  <c r="V915" i="16"/>
  <c r="V605" i="16"/>
  <c r="CQ42" i="12"/>
  <c r="Z28" i="12"/>
  <c r="BV51" i="12"/>
  <c r="W1635" i="17"/>
  <c r="W605" i="17"/>
  <c r="W219" i="17"/>
  <c r="W956" i="16"/>
  <c r="V1139" i="17"/>
  <c r="V648" i="17"/>
  <c r="V716" i="17"/>
  <c r="V1275" i="16"/>
  <c r="V60" i="12"/>
  <c r="CX20" i="12"/>
  <c r="BU30" i="12"/>
  <c r="CM57" i="12"/>
  <c r="E20" i="12"/>
  <c r="V1527" i="17"/>
  <c r="V1884" i="17"/>
  <c r="V700" i="17"/>
  <c r="V1325" i="17"/>
  <c r="V1443" i="17"/>
  <c r="V677" i="17"/>
  <c r="V224" i="17"/>
  <c r="V510" i="17"/>
  <c r="AW15" i="12"/>
  <c r="BE62" i="12"/>
  <c r="Y19" i="12"/>
  <c r="J39" i="12"/>
  <c r="W15" i="12"/>
  <c r="V1860" i="17"/>
  <c r="V1838" i="17"/>
  <c r="V1037" i="17"/>
  <c r="V957" i="17"/>
  <c r="V788" i="17"/>
  <c r="V441" i="17"/>
  <c r="V525" i="17"/>
  <c r="V252" i="17"/>
  <c r="AW46" i="12"/>
  <c r="BE16" i="12"/>
  <c r="Y47" i="12"/>
  <c r="BA15" i="12"/>
  <c r="W23" i="12"/>
  <c r="V1686" i="17"/>
  <c r="V1661" i="17"/>
  <c r="V603" i="17"/>
  <c r="V1423" i="17"/>
  <c r="V1280" i="17"/>
  <c r="V1439" i="16"/>
  <c r="V1809" i="16"/>
  <c r="N18" i="12"/>
  <c r="BI19" i="12"/>
  <c r="BY49" i="12"/>
  <c r="AB42" i="12"/>
  <c r="J46" i="12"/>
  <c r="AA20" i="12"/>
  <c r="E26" i="12"/>
  <c r="V1942" i="17"/>
  <c r="V1524" i="17"/>
  <c r="V1822" i="17"/>
  <c r="V1521" i="17"/>
  <c r="V1048" i="17"/>
  <c r="V1395" i="17"/>
  <c r="V576" i="17"/>
  <c r="V1119" i="17"/>
  <c r="V1433" i="17"/>
  <c r="V808" i="17"/>
  <c r="V85" i="17"/>
  <c r="V327" i="17"/>
  <c r="V899" i="17"/>
  <c r="V199" i="17"/>
  <c r="V95" i="17"/>
  <c r="V1170" i="16"/>
  <c r="V1353" i="16"/>
  <c r="V1632" i="16"/>
  <c r="V1556" i="16"/>
  <c r="V425" i="16"/>
  <c r="V525" i="16"/>
  <c r="V160" i="17"/>
  <c r="V1055" i="16"/>
  <c r="V381" i="16"/>
  <c r="V1662" i="16"/>
  <c r="V175" i="16"/>
  <c r="V781" i="16"/>
  <c r="V1164" i="16"/>
  <c r="V776" i="16"/>
  <c r="CK43" i="12"/>
  <c r="W1339" i="17"/>
  <c r="W1485" i="16"/>
  <c r="W1216" i="17"/>
  <c r="W1911" i="17"/>
  <c r="V1879" i="16"/>
  <c r="V1271" i="16"/>
  <c r="V447" i="17"/>
  <c r="V363" i="17"/>
  <c r="V1671" i="16"/>
  <c r="V492" i="17"/>
  <c r="V1458" i="16"/>
  <c r="V1465" i="16"/>
  <c r="V487" i="17"/>
  <c r="V1867" i="16"/>
  <c r="V1018" i="16"/>
  <c r="V28" i="17"/>
  <c r="V1690" i="16"/>
  <c r="V1184" i="16"/>
  <c r="V545" i="16"/>
  <c r="V100" i="16"/>
  <c r="V1202" i="16"/>
  <c r="V688" i="16"/>
  <c r="V928" i="16"/>
  <c r="CK36" i="12"/>
  <c r="W1435" i="16"/>
  <c r="W1854" i="17"/>
  <c r="V1578" i="16"/>
  <c r="V1875" i="16"/>
  <c r="V271" i="17"/>
  <c r="V1419" i="16"/>
  <c r="V82" i="17"/>
  <c r="V1153" i="16"/>
  <c r="V1727" i="16"/>
  <c r="V1092" i="16"/>
  <c r="V489" i="16"/>
  <c r="V61" i="16"/>
  <c r="V1325" i="16"/>
  <c r="V631" i="16"/>
  <c r="V1573" i="16"/>
  <c r="V978" i="16"/>
  <c r="V143" i="16"/>
  <c r="V504" i="16"/>
  <c r="V945" i="16"/>
  <c r="Z15" i="12"/>
  <c r="W775" i="17"/>
  <c r="W530" i="16"/>
  <c r="W163" i="16"/>
  <c r="V98" i="17"/>
  <c r="V451" i="17"/>
  <c r="V1417" i="16"/>
  <c r="V1629" i="16"/>
  <c r="V1587" i="16"/>
  <c r="V1685" i="16"/>
  <c r="V1503" i="16"/>
  <c r="V808" i="16"/>
  <c r="V745" i="16"/>
  <c r="V715" i="16"/>
  <c r="V790" i="16"/>
  <c r="V755" i="16"/>
  <c r="V1688" i="16"/>
  <c r="V430" i="16"/>
  <c r="V255" i="16"/>
  <c r="V58" i="17"/>
  <c r="V12" i="16"/>
  <c r="CQ17" i="12"/>
  <c r="BV50" i="12"/>
  <c r="W385" i="17"/>
  <c r="W1638" i="17"/>
  <c r="W1598" i="17"/>
  <c r="W13" i="17"/>
  <c r="W539" i="17"/>
  <c r="W992" i="16"/>
  <c r="W1662" i="17"/>
  <c r="W1689" i="17"/>
  <c r="W240" i="16"/>
  <c r="W926" i="16"/>
  <c r="W799" i="17"/>
  <c r="W816" i="17"/>
  <c r="W283" i="16"/>
  <c r="W1627" i="16"/>
  <c r="W943" i="17"/>
  <c r="W142" i="16"/>
  <c r="W381" i="16"/>
  <c r="W655" i="17"/>
  <c r="W15" i="17"/>
  <c r="W1716" i="17"/>
  <c r="V279" i="17"/>
  <c r="V353" i="17"/>
  <c r="V1401" i="16"/>
  <c r="V1380" i="16"/>
  <c r="V653" i="17"/>
  <c r="W364" i="17"/>
  <c r="W438" i="17"/>
  <c r="W640" i="16"/>
  <c r="W1097" i="17"/>
  <c r="W1133" i="17"/>
  <c r="W1504" i="17"/>
  <c r="W520" i="17"/>
  <c r="W1501" i="16"/>
  <c r="W1852" i="16"/>
  <c r="W922" i="17"/>
  <c r="W1897" i="17"/>
  <c r="W1582" i="16"/>
  <c r="W569" i="16"/>
  <c r="W598" i="16"/>
  <c r="W844" i="17"/>
  <c r="W948" i="16"/>
  <c r="W1831" i="17"/>
  <c r="W1724" i="16"/>
  <c r="W1412" i="17"/>
  <c r="W676" i="16"/>
  <c r="W1285" i="17"/>
  <c r="W667" i="16"/>
  <c r="V20" i="17"/>
  <c r="V1308" i="16"/>
  <c r="V307" i="17"/>
  <c r="V178" i="17"/>
  <c r="V1861" i="16"/>
  <c r="V1571" i="16"/>
  <c r="V992" i="16"/>
  <c r="W1179" i="17"/>
  <c r="W1525" i="17"/>
  <c r="W223" i="17"/>
  <c r="W850" i="16"/>
  <c r="W1518" i="16"/>
  <c r="W1788" i="17"/>
  <c r="W1594" i="17"/>
  <c r="W445" i="17"/>
  <c r="W894" i="16"/>
  <c r="W1406" i="16"/>
  <c r="W1652" i="17"/>
  <c r="W952" i="17"/>
  <c r="W1579" i="17"/>
  <c r="W458" i="17"/>
  <c r="W1701" i="16"/>
  <c r="W1400" i="17"/>
  <c r="W152" i="16"/>
  <c r="W1264" i="17"/>
  <c r="W286" i="17"/>
  <c r="W1425" i="16"/>
  <c r="W1732" i="17"/>
  <c r="W1168" i="17"/>
  <c r="W1081" i="16"/>
  <c r="W1658" i="16"/>
  <c r="W1329" i="16"/>
  <c r="W273" i="16"/>
  <c r="W1318" i="16"/>
  <c r="V552" i="17"/>
  <c r="V38" i="17"/>
  <c r="V308" i="17"/>
  <c r="V322" i="17"/>
  <c r="V1147" i="16"/>
  <c r="V1525" i="16"/>
  <c r="V1449" i="16"/>
  <c r="W1002" i="17"/>
  <c r="W449" i="17"/>
  <c r="W1090" i="17"/>
  <c r="W1211" i="16"/>
  <c r="W1874" i="17"/>
  <c r="W1450" i="17"/>
  <c r="W229" i="17"/>
  <c r="W1243" i="17"/>
  <c r="W1630" i="16"/>
  <c r="W143" i="16"/>
  <c r="W1159" i="16"/>
  <c r="W1439" i="17"/>
  <c r="W1704" i="17"/>
  <c r="W507" i="17"/>
  <c r="W449" i="16"/>
  <c r="W1184" i="17"/>
  <c r="W451" i="16"/>
  <c r="W997" i="17"/>
  <c r="W1380" i="16"/>
  <c r="W1369" i="16"/>
  <c r="W1279" i="16"/>
  <c r="W298" i="16"/>
  <c r="W697" i="17"/>
  <c r="W1283" i="17"/>
  <c r="W1013" i="16"/>
  <c r="W1386" i="17"/>
  <c r="W728" i="16"/>
  <c r="V1897" i="16"/>
  <c r="V456" i="17"/>
  <c r="V1870" i="16"/>
  <c r="V1447" i="16"/>
  <c r="V225" i="17"/>
  <c r="V1426" i="16"/>
  <c r="V952" i="16"/>
  <c r="V1653" i="16"/>
  <c r="V1432" i="16"/>
  <c r="V46" i="17"/>
  <c r="V1132" i="16"/>
  <c r="V501" i="16"/>
  <c r="V812" i="16"/>
  <c r="V604" i="16"/>
  <c r="V777" i="16"/>
  <c r="V94" i="16"/>
  <c r="V618" i="16"/>
  <c r="V228" i="16"/>
  <c r="V917" i="16"/>
  <c r="V519" i="16"/>
  <c r="V457" i="16"/>
  <c r="V586" i="16"/>
  <c r="V1542" i="16"/>
  <c r="V363" i="16"/>
  <c r="V728" i="16"/>
  <c r="CQ35" i="12"/>
  <c r="CK35" i="12"/>
  <c r="W1278" i="17"/>
  <c r="W452" i="17"/>
  <c r="W656" i="16"/>
  <c r="W1799" i="16"/>
  <c r="W1860" i="17"/>
  <c r="W412" i="17"/>
  <c r="W1443" i="17"/>
  <c r="W135" i="17"/>
  <c r="W606" i="16"/>
  <c r="W1530" i="17"/>
  <c r="W367" i="17"/>
  <c r="W1209" i="17"/>
  <c r="W387" i="17"/>
  <c r="W848" i="16"/>
  <c r="W675" i="16"/>
  <c r="W571" i="17"/>
  <c r="W876" i="16"/>
  <c r="W1305" i="17"/>
  <c r="W96" i="17"/>
  <c r="W924" i="17"/>
  <c r="W1774" i="16"/>
  <c r="W957" i="16"/>
  <c r="W1301" i="17"/>
  <c r="W1322" i="16"/>
  <c r="W1218" i="17"/>
  <c r="W1781" i="16"/>
  <c r="W1008" i="16"/>
  <c r="W1510" i="17"/>
  <c r="W799" i="16"/>
  <c r="W1127" i="17"/>
  <c r="W1401" i="16"/>
  <c r="W1478" i="16"/>
  <c r="W1263" i="17"/>
  <c r="W1670" i="16"/>
  <c r="W768" i="16"/>
  <c r="W515" i="16"/>
  <c r="W1377" i="16"/>
  <c r="W1864" i="16"/>
  <c r="W1708" i="16"/>
  <c r="W88" i="16"/>
  <c r="W359" i="17"/>
  <c r="W1157" i="16"/>
  <c r="W1012" i="16"/>
  <c r="W393" i="17"/>
  <c r="W1832" i="17"/>
  <c r="W1097" i="16"/>
  <c r="W372" i="17"/>
  <c r="V66" i="17"/>
  <c r="V1511" i="16"/>
  <c r="V1836" i="16"/>
  <c r="V562" i="17"/>
  <c r="V430" i="17"/>
  <c r="V400" i="17"/>
  <c r="V1050" i="16"/>
  <c r="V42" i="17"/>
  <c r="V1518" i="16"/>
  <c r="V1179" i="16"/>
  <c r="V302" i="17"/>
  <c r="V918" i="16"/>
  <c r="V1279" i="16"/>
  <c r="V110" i="16"/>
  <c r="V685" i="16"/>
  <c r="V1070" i="16"/>
  <c r="BV27" i="12"/>
  <c r="W187" i="16"/>
  <c r="W1851" i="17"/>
  <c r="V1405" i="16"/>
  <c r="V475" i="17"/>
  <c r="V1443" i="16"/>
  <c r="V1239" i="16"/>
  <c r="V1731" i="16"/>
  <c r="V972" i="16"/>
  <c r="V1547" i="16"/>
  <c r="V1471" i="16"/>
  <c r="V285" i="16"/>
  <c r="V454" i="16"/>
  <c r="V527" i="16"/>
  <c r="V461" i="16"/>
  <c r="V1085" i="16"/>
  <c r="V810" i="16"/>
  <c r="V955" i="16"/>
  <c r="V409" i="16"/>
  <c r="V258" i="16"/>
  <c r="CK41" i="12"/>
  <c r="W741" i="17"/>
  <c r="W22" i="16"/>
  <c r="W1829" i="17"/>
  <c r="V1860" i="16"/>
  <c r="V272" i="17"/>
  <c r="V1237" i="16"/>
  <c r="V1893" i="16"/>
  <c r="V1373" i="16"/>
  <c r="V1505" i="16"/>
  <c r="V1828" i="16"/>
  <c r="V110" i="17"/>
  <c r="V574" i="16"/>
  <c r="V8" i="16"/>
  <c r="V435" i="16"/>
  <c r="V400" i="16"/>
  <c r="V1303" i="16"/>
  <c r="V764" i="16"/>
  <c r="V97" i="16"/>
  <c r="V1210" i="16"/>
  <c r="V472" i="16"/>
  <c r="CQ18" i="12"/>
  <c r="W1906" i="17"/>
  <c r="W1384" i="16"/>
  <c r="W1099" i="17"/>
  <c r="W1745" i="17"/>
  <c r="W234" i="17"/>
  <c r="W656" i="17"/>
  <c r="W277" i="16"/>
  <c r="W1627" i="17"/>
  <c r="W1165" i="17"/>
  <c r="W208" i="16"/>
  <c r="W1903" i="17"/>
  <c r="W304" i="17"/>
  <c r="W227" i="17"/>
  <c r="W454" i="16"/>
  <c r="W889" i="16"/>
  <c r="W516" i="17"/>
  <c r="W378" i="16"/>
  <c r="W1772" i="17"/>
  <c r="W35" i="17"/>
  <c r="W1386" i="16"/>
  <c r="W939" i="17"/>
  <c r="V51" i="17"/>
  <c r="V402" i="17"/>
  <c r="V88" i="17"/>
  <c r="V1200" i="16"/>
  <c r="W1388" i="17"/>
  <c r="W1784" i="17"/>
  <c r="W1540" i="16"/>
  <c r="W823" i="16"/>
  <c r="W758" i="17"/>
  <c r="W471" i="17"/>
  <c r="W1151" i="17"/>
  <c r="W277" i="17"/>
  <c r="W544" i="16"/>
  <c r="W411" i="16"/>
  <c r="W874" i="17"/>
  <c r="W1319" i="17"/>
  <c r="W1015" i="16"/>
  <c r="W669" i="17"/>
  <c r="W1896" i="17"/>
  <c r="W276" i="17"/>
  <c r="W1290" i="17"/>
  <c r="W852" i="17"/>
  <c r="W1584" i="17"/>
  <c r="W756" i="17"/>
  <c r="W293" i="16"/>
  <c r="W653" i="17"/>
  <c r="W769" i="16"/>
  <c r="V218" i="17"/>
  <c r="V1135" i="16"/>
  <c r="V354" i="17"/>
  <c r="V3" i="17"/>
  <c r="V586" i="17"/>
  <c r="V1834" i="16"/>
  <c r="V1322" i="16"/>
  <c r="W807" i="17"/>
  <c r="W1089" i="17"/>
  <c r="W1391" i="16"/>
  <c r="W144" i="16"/>
  <c r="W1420" i="16"/>
  <c r="W907" i="17"/>
  <c r="W1432" i="17"/>
  <c r="W154" i="17"/>
  <c r="W1511" i="17"/>
  <c r="W1745" i="16"/>
  <c r="W1760" i="17"/>
  <c r="W440" i="17"/>
  <c r="W1378" i="17"/>
  <c r="W160" i="17"/>
  <c r="W316" i="16"/>
  <c r="W699" i="17"/>
  <c r="W15" i="16"/>
  <c r="W1116" i="17"/>
  <c r="W228" i="17"/>
  <c r="W355" i="16"/>
  <c r="W1579" i="16"/>
  <c r="W285" i="17"/>
  <c r="W686" i="16"/>
  <c r="W546" i="16"/>
  <c r="W1716" i="16"/>
  <c r="W607" i="16"/>
  <c r="W1753" i="17"/>
  <c r="V1797" i="16"/>
  <c r="V150" i="17"/>
  <c r="V596" i="17"/>
  <c r="V285" i="17"/>
  <c r="V70" i="17"/>
  <c r="V1622" i="16"/>
  <c r="V1269" i="16"/>
  <c r="W977" i="17"/>
  <c r="W1701" i="17"/>
  <c r="W717" i="17"/>
  <c r="W1366" i="16"/>
  <c r="W1687" i="16"/>
  <c r="W1331" i="17"/>
  <c r="W1867" i="16"/>
  <c r="W1025" i="17"/>
  <c r="W406" i="16"/>
  <c r="W417" i="16"/>
  <c r="W314" i="16"/>
  <c r="W1033" i="17"/>
  <c r="W1580" i="17"/>
  <c r="W181" i="17"/>
  <c r="W624" i="16"/>
  <c r="W995" i="17"/>
  <c r="W1544" i="17"/>
  <c r="W565" i="17"/>
  <c r="W1661" i="16"/>
  <c r="W1622" i="17"/>
  <c r="W354" i="16"/>
  <c r="W1304" i="17"/>
  <c r="W1233" i="17"/>
  <c r="W190" i="17"/>
  <c r="W326" i="16"/>
  <c r="W119" i="17"/>
  <c r="W1800" i="17"/>
  <c r="V31" i="17"/>
  <c r="V99" i="17"/>
  <c r="V454" i="17"/>
  <c r="V1267" i="16"/>
  <c r="V1659" i="16"/>
  <c r="V1246" i="16"/>
  <c r="V786" i="16"/>
  <c r="V1715" i="16"/>
  <c r="V1086" i="16"/>
  <c r="V1711" i="16"/>
  <c r="V1078" i="16"/>
  <c r="V359" i="17"/>
  <c r="V269" i="16"/>
  <c r="V772" i="16"/>
  <c r="V38" i="16"/>
  <c r="V111" i="17"/>
  <c r="V282" i="16"/>
  <c r="V73" i="16"/>
  <c r="V228" i="17"/>
  <c r="V797" i="16"/>
  <c r="V1104" i="16"/>
  <c r="V116" i="16"/>
  <c r="V714" i="16"/>
  <c r="V866" i="16"/>
  <c r="V1060" i="16"/>
  <c r="Z62" i="12"/>
  <c r="BV48" i="12"/>
  <c r="W1275" i="17"/>
  <c r="W1556" i="16"/>
  <c r="W100" i="16"/>
  <c r="W1023" i="16"/>
  <c r="W1294" i="17"/>
  <c r="W518" i="17"/>
  <c r="W1037" i="17"/>
  <c r="W1345" i="16"/>
  <c r="W98" i="16"/>
  <c r="W1351" i="17"/>
  <c r="W1778" i="17"/>
  <c r="W1000" i="17"/>
  <c r="W369" i="17"/>
  <c r="W1022" i="16"/>
  <c r="W1588" i="17"/>
  <c r="W1325" i="16"/>
  <c r="W1954" i="17"/>
  <c r="W1356" i="17"/>
  <c r="W1756" i="16"/>
  <c r="W723" i="17"/>
  <c r="W149" i="17"/>
  <c r="W270" i="16"/>
  <c r="W1112" i="17"/>
  <c r="W886" i="16"/>
  <c r="W829" i="17"/>
  <c r="W1222" i="16"/>
  <c r="W309" i="16"/>
  <c r="W1332" i="17"/>
  <c r="W862" i="16"/>
  <c r="W331" i="17"/>
  <c r="W1258" i="17"/>
  <c r="W1357" i="16"/>
  <c r="W541" i="17"/>
  <c r="W1557" i="16"/>
  <c r="W939" i="16"/>
  <c r="W1471" i="17"/>
  <c r="W188" i="16"/>
  <c r="W1944" i="17"/>
  <c r="W502" i="16"/>
  <c r="W1664" i="16"/>
  <c r="W370" i="16"/>
  <c r="W923" i="16"/>
  <c r="W205" i="16"/>
  <c r="W1323" i="16"/>
  <c r="W1862" i="17"/>
  <c r="W582" i="16"/>
  <c r="W589" i="16"/>
  <c r="V540" i="17"/>
  <c r="V1345" i="16"/>
  <c r="V1837" i="16"/>
  <c r="V337" i="17"/>
  <c r="V258" i="17"/>
  <c r="V75" i="17"/>
  <c r="V1892" i="16"/>
  <c r="V1189" i="16"/>
  <c r="V1364" i="16"/>
  <c r="V553" i="16"/>
  <c r="V1473" i="16"/>
  <c r="V1597" i="16"/>
  <c r="V1340" i="16"/>
  <c r="V1782" i="16"/>
  <c r="V1710" i="16"/>
  <c r="V1247" i="16"/>
  <c r="V208" i="17"/>
  <c r="V1133" i="16"/>
  <c r="V1058" i="16"/>
  <c r="V482" i="16"/>
  <c r="V956" i="16"/>
  <c r="V1413" i="16"/>
  <c r="V122" i="16"/>
  <c r="V49" i="16"/>
  <c r="W1324" i="17"/>
  <c r="W208" i="17"/>
  <c r="W1748" i="17"/>
  <c r="V719" i="17"/>
  <c r="V1283" i="16"/>
  <c r="V1758" i="16"/>
  <c r="V447" i="16"/>
  <c r="V1648" i="16"/>
  <c r="V458" i="17"/>
  <c r="V1494" i="16"/>
  <c r="V683" i="16"/>
  <c r="V436" i="16"/>
  <c r="V556" i="16"/>
  <c r="V801" i="16"/>
  <c r="V492" i="16"/>
  <c r="V307" i="16"/>
  <c r="V83" i="16"/>
  <c r="V380" i="16"/>
  <c r="V356" i="16"/>
  <c r="CQ36" i="12"/>
  <c r="BV36" i="12"/>
  <c r="W1428" i="16"/>
  <c r="W429" i="17"/>
  <c r="V96" i="17"/>
  <c r="V608" i="17"/>
  <c r="V414" i="17"/>
  <c r="V690" i="17"/>
  <c r="V1396" i="16"/>
  <c r="V747" i="17"/>
  <c r="V1107" i="16"/>
  <c r="V1448" i="16"/>
  <c r="V752" i="16"/>
  <c r="V742" i="16"/>
  <c r="V64" i="16"/>
  <c r="V252" i="16"/>
  <c r="V857" i="16"/>
  <c r="V459" i="16"/>
  <c r="V374" i="16"/>
  <c r="V5" i="17"/>
  <c r="V253" i="16"/>
  <c r="V942" i="16"/>
  <c r="CK54" i="12"/>
  <c r="W1389" i="17"/>
  <c r="W1248" i="16"/>
  <c r="W1376" i="16"/>
  <c r="W1096" i="17"/>
  <c r="W1353" i="17"/>
  <c r="W1720" i="16"/>
  <c r="W1242" i="16"/>
  <c r="W597" i="17"/>
  <c r="W84" i="17"/>
  <c r="W512" i="17"/>
  <c r="W1475" i="17"/>
  <c r="W1559" i="17"/>
  <c r="W1755" i="16"/>
  <c r="W1686" i="17"/>
  <c r="W1692" i="17"/>
  <c r="W1200" i="16"/>
  <c r="W1343" i="16"/>
  <c r="W71" i="17"/>
  <c r="W1617" i="17"/>
  <c r="W170" i="16"/>
  <c r="W365" i="16"/>
  <c r="V1181" i="16"/>
  <c r="V230" i="17"/>
  <c r="V1613" i="16"/>
  <c r="V1566" i="16"/>
  <c r="W1191" i="17"/>
  <c r="W1961" i="17"/>
  <c r="W1359" i="16"/>
  <c r="W84" i="16"/>
  <c r="W204" i="16"/>
  <c r="W260" i="17"/>
  <c r="W1166" i="17"/>
  <c r="W1854" i="16"/>
  <c r="W658" i="16"/>
  <c r="W1802" i="17"/>
  <c r="W305" i="17"/>
  <c r="W64" i="17"/>
  <c r="W1172" i="16"/>
  <c r="W1337" i="16"/>
  <c r="W1577" i="17"/>
  <c r="W203" i="17"/>
  <c r="W1256" i="16"/>
  <c r="W292" i="17"/>
  <c r="W453" i="16"/>
  <c r="W1206" i="16"/>
  <c r="W505" i="16"/>
  <c r="W152" i="17"/>
  <c r="W1953" i="17"/>
  <c r="V1849" i="16"/>
  <c r="V62" i="17"/>
  <c r="V395" i="17"/>
  <c r="V1193" i="16"/>
  <c r="V49" i="17"/>
  <c r="V1488" i="16"/>
  <c r="V1149" i="16"/>
  <c r="W456" i="17"/>
  <c r="W521" i="17"/>
  <c r="W851" i="16"/>
  <c r="W113" i="16"/>
  <c r="W557" i="16"/>
  <c r="W708" i="17"/>
  <c r="W976" i="17"/>
  <c r="W1679" i="16"/>
  <c r="W1143" i="17"/>
  <c r="W705" i="16"/>
  <c r="W1354" i="17"/>
  <c r="W142" i="17"/>
  <c r="W1240" i="17"/>
  <c r="W1128" i="16"/>
  <c r="W619" i="16"/>
  <c r="W314" i="17"/>
  <c r="W1727" i="17"/>
  <c r="W751" i="17"/>
  <c r="W1546" i="16"/>
  <c r="W611" i="16"/>
  <c r="W1553" i="16"/>
  <c r="W1052" i="16"/>
  <c r="W1283" i="16"/>
  <c r="W1282" i="17"/>
  <c r="W1032" i="16"/>
  <c r="W148" i="17"/>
  <c r="V367" i="17"/>
  <c r="V1615" i="16"/>
  <c r="V793" i="17"/>
  <c r="V347" i="17"/>
  <c r="V1839" i="16"/>
  <c r="V1905" i="16"/>
  <c r="V1442" i="16"/>
  <c r="V654" i="16"/>
  <c r="W497" i="17"/>
  <c r="W1605" i="17"/>
  <c r="W354" i="17"/>
  <c r="W297" i="16"/>
  <c r="W29" i="16"/>
  <c r="W989" i="17"/>
  <c r="W1678" i="17"/>
  <c r="W817" i="17"/>
  <c r="W726" i="16"/>
  <c r="W40" i="17"/>
  <c r="W1931" i="17"/>
  <c r="W904" i="17"/>
  <c r="W804" i="17"/>
  <c r="W1654" i="16"/>
  <c r="W804" i="16"/>
  <c r="W133" i="17"/>
  <c r="W1385" i="17"/>
  <c r="W687" i="17"/>
  <c r="W554" i="16"/>
  <c r="W998" i="17"/>
  <c r="W1923" i="17"/>
  <c r="W885" i="16"/>
  <c r="W510" i="17"/>
  <c r="W1560" i="16"/>
  <c r="W80" i="16"/>
  <c r="W1682" i="16"/>
  <c r="W1496" i="17"/>
  <c r="V673" i="17"/>
  <c r="V497" i="17"/>
  <c r="V276" i="17"/>
  <c r="V806" i="17"/>
  <c r="V18" i="17"/>
  <c r="V1080" i="16"/>
  <c r="V574" i="17"/>
  <c r="V1482" i="16"/>
  <c r="V411" i="17"/>
  <c r="V1478" i="16"/>
  <c r="V1293" i="16"/>
  <c r="V1677" i="16"/>
  <c r="V941" i="16"/>
  <c r="V601" i="16"/>
  <c r="V263" i="16"/>
  <c r="V850" i="16"/>
  <c r="V966" i="16"/>
  <c r="V815" i="16"/>
  <c r="V1031" i="16"/>
  <c r="V630" i="16"/>
  <c r="V238" i="16"/>
  <c r="V1065" i="16"/>
  <c r="V154" i="16"/>
  <c r="V310" i="16"/>
  <c r="V63" i="16"/>
  <c r="Z36" i="12"/>
  <c r="BV62" i="12"/>
  <c r="W752" i="17"/>
  <c r="W1761" i="16"/>
  <c r="W336" i="16"/>
  <c r="W218" i="16"/>
  <c r="W1146" i="17"/>
  <c r="W1935" i="17"/>
  <c r="W861" i="17"/>
  <c r="W1621" i="16"/>
  <c r="W923" i="17"/>
  <c r="W983" i="17"/>
  <c r="W1548" i="17"/>
  <c r="W569" i="17"/>
  <c r="W1750" i="16"/>
  <c r="W1297" i="16"/>
  <c r="W1031" i="17"/>
  <c r="W1551" i="16"/>
  <c r="W1713" i="17"/>
  <c r="W906" i="17"/>
  <c r="W1326" i="17"/>
  <c r="W114" i="17"/>
  <c r="W1609" i="16"/>
  <c r="W24" i="16"/>
  <c r="W588" i="17"/>
  <c r="W1859" i="17"/>
  <c r="W240" i="17"/>
  <c r="W1379" i="16"/>
  <c r="W480" i="16"/>
  <c r="W672" i="17"/>
  <c r="W1934" i="17"/>
  <c r="W200" i="16"/>
  <c r="W763" i="16"/>
  <c r="W458" i="16"/>
  <c r="W111" i="17"/>
  <c r="W1155" i="16"/>
  <c r="W209" i="16"/>
  <c r="W785" i="17"/>
  <c r="W31" i="16"/>
  <c r="W1148" i="17"/>
  <c r="W265" i="16"/>
  <c r="W440" i="16"/>
  <c r="W1743" i="16"/>
  <c r="W236" i="16"/>
  <c r="W225" i="16"/>
  <c r="W547" i="16"/>
  <c r="W1381" i="17"/>
  <c r="W1553" i="17"/>
  <c r="W280" i="16"/>
  <c r="V37" i="17"/>
  <c r="V1165" i="16"/>
  <c r="V772" i="17"/>
  <c r="V386" i="17"/>
  <c r="V77" i="17"/>
  <c r="V1569" i="16"/>
  <c r="V23" i="17"/>
  <c r="V1872" i="16"/>
  <c r="V1022" i="16"/>
  <c r="V561" i="17"/>
  <c r="V1798" i="16"/>
  <c r="V1136" i="16"/>
  <c r="V326" i="16"/>
  <c r="V629" i="16"/>
  <c r="V546" i="16"/>
  <c r="CQ37" i="12"/>
  <c r="W70" i="17"/>
  <c r="W1652" i="16"/>
  <c r="V229" i="17"/>
  <c r="V278" i="17"/>
  <c r="V1117" i="16"/>
  <c r="V1585" i="16"/>
  <c r="V474" i="17"/>
  <c r="V1468" i="16"/>
  <c r="V634" i="17"/>
  <c r="V1321" i="16"/>
  <c r="V620" i="17"/>
  <c r="V270" i="16"/>
  <c r="V274" i="17"/>
  <c r="V634" i="16"/>
  <c r="V131" i="16"/>
  <c r="V991" i="16"/>
  <c r="V853" i="16"/>
  <c r="V543" i="16"/>
  <c r="V827" i="16"/>
  <c r="CQ44" i="12"/>
  <c r="BV44" i="12"/>
  <c r="W729" i="16"/>
  <c r="W1798" i="16"/>
  <c r="V140" i="17"/>
  <c r="V369" i="17"/>
  <c r="V246" i="17"/>
  <c r="V134" i="17"/>
  <c r="V1216" i="16"/>
  <c r="V375" i="17"/>
  <c r="V1706" i="16"/>
  <c r="V1268" i="16"/>
  <c r="V405" i="16"/>
  <c r="V571" i="16"/>
  <c r="V1633" i="16"/>
  <c r="V581" i="16"/>
  <c r="V74" i="16"/>
  <c r="V261" i="16"/>
  <c r="V211" i="16"/>
  <c r="V712" i="16"/>
  <c r="V1116" i="16"/>
  <c r="V386" i="16"/>
  <c r="CK26" i="12"/>
  <c r="W911" i="17"/>
  <c r="W558" i="16"/>
  <c r="W1639" i="16"/>
  <c r="W1078" i="17"/>
  <c r="W1336" i="17"/>
  <c r="W1603" i="16"/>
  <c r="W653" i="16"/>
  <c r="W66" i="17"/>
  <c r="W1744" i="16"/>
  <c r="W1698" i="16"/>
  <c r="W1188" i="17"/>
  <c r="W1055" i="17"/>
  <c r="W1352" i="16"/>
  <c r="W1348" i="17"/>
  <c r="W1810" i="17"/>
  <c r="W1481" i="16"/>
  <c r="W900" i="16"/>
  <c r="W198" i="16"/>
  <c r="W919" i="17"/>
  <c r="W641" i="16"/>
  <c r="W89" i="16"/>
  <c r="V86" i="17"/>
  <c r="V89" i="17"/>
  <c r="V1877" i="16"/>
  <c r="V906" i="16"/>
  <c r="W715" i="17"/>
  <c r="W1254" i="17"/>
  <c r="W1018" i="16"/>
  <c r="W1446" i="17"/>
  <c r="W1486" i="17"/>
  <c r="W1880" i="17"/>
  <c r="W431" i="17"/>
  <c r="W1287" i="16"/>
  <c r="W23" i="16"/>
  <c r="W1110" i="17"/>
  <c r="W280" i="17"/>
  <c r="W307" i="17"/>
  <c r="W226" i="16"/>
  <c r="W460" i="16"/>
  <c r="W1293" i="17"/>
  <c r="W521" i="16"/>
  <c r="W1786" i="17"/>
  <c r="W1424" i="16"/>
  <c r="W1819" i="16"/>
  <c r="W1363" i="16"/>
  <c r="W944" i="16"/>
  <c r="W1731" i="16"/>
  <c r="W1045" i="17"/>
  <c r="V1661" i="16"/>
  <c r="V775" i="17"/>
  <c r="V47" i="17"/>
  <c r="V94" i="17"/>
  <c r="V1743" i="16"/>
  <c r="V1334" i="16"/>
  <c r="V523" i="16"/>
  <c r="W1718" i="17"/>
  <c r="W698" i="17"/>
  <c r="W174" i="16"/>
  <c r="W529" i="17"/>
  <c r="W1843" i="17"/>
  <c r="W137" i="17"/>
  <c r="W615" i="17"/>
  <c r="W1121" i="16"/>
  <c r="W531" i="17"/>
  <c r="W44" i="16"/>
  <c r="W1414" i="17"/>
  <c r="W380" i="17"/>
  <c r="W714" i="17"/>
  <c r="W1526" i="16"/>
  <c r="W70" i="16"/>
  <c r="W1491" i="16"/>
  <c r="W1667" i="17"/>
  <c r="W875" i="17"/>
  <c r="W1827" i="16"/>
  <c r="W18" i="16"/>
  <c r="W797" i="16"/>
  <c r="W1593" i="17"/>
  <c r="W901" i="17"/>
  <c r="W492" i="17"/>
  <c r="W987" i="16"/>
  <c r="W202" i="16"/>
  <c r="V1874" i="16"/>
  <c r="V1089" i="16"/>
  <c r="V523" i="17"/>
  <c r="V185" i="17"/>
  <c r="V1320" i="16"/>
  <c r="V1705" i="16"/>
  <c r="V1292" i="16"/>
  <c r="V427" i="17"/>
  <c r="W189" i="17"/>
  <c r="W1238" i="17"/>
  <c r="W200" i="17"/>
  <c r="W952" i="16"/>
  <c r="W1824" i="17"/>
  <c r="W530" i="17"/>
  <c r="W1468" i="17"/>
  <c r="W1892" i="16"/>
  <c r="W160" i="16"/>
  <c r="W150" i="17"/>
  <c r="W1825" i="17"/>
  <c r="W127" i="17"/>
  <c r="W897" i="17"/>
  <c r="W32" i="17"/>
  <c r="W99" i="16"/>
  <c r="W593" i="16"/>
  <c r="W1371" i="17"/>
  <c r="W365" i="17"/>
  <c r="W1079" i="16"/>
  <c r="W722" i="17"/>
  <c r="W324" i="16"/>
  <c r="W918" i="16"/>
  <c r="W812" i="16"/>
  <c r="W1351" i="16"/>
  <c r="W63" i="16"/>
  <c r="W1757" i="16"/>
  <c r="V1054" i="16"/>
  <c r="V401" i="17"/>
  <c r="V301" i="17"/>
  <c r="V1627" i="16"/>
  <c r="V398" i="17"/>
  <c r="V1742" i="16"/>
  <c r="V1403" i="16"/>
  <c r="V498" i="17"/>
  <c r="V1310" i="16"/>
  <c r="V1637" i="16"/>
  <c r="V1305" i="16"/>
  <c r="V1007" i="16"/>
  <c r="V1356" i="16"/>
  <c r="V775" i="16"/>
  <c r="V382" i="16"/>
  <c r="V879" i="16"/>
  <c r="V969" i="16"/>
  <c r="V615" i="16"/>
  <c r="V115" i="16"/>
  <c r="V1317" i="16"/>
  <c r="V460" i="16"/>
  <c r="V127" i="16"/>
  <c r="V334" i="16"/>
  <c r="V373" i="16"/>
  <c r="V1513" i="16"/>
  <c r="CQ49" i="12"/>
  <c r="CK37" i="12"/>
  <c r="W1408" i="17"/>
  <c r="W488" i="17"/>
  <c r="W1373" i="16"/>
  <c r="W794" i="17"/>
  <c r="W107" i="16"/>
  <c r="W789" i="17"/>
  <c r="W1566" i="17"/>
  <c r="W601" i="17"/>
  <c r="W805" i="16"/>
  <c r="W1905" i="17"/>
  <c r="W551" i="17"/>
  <c r="W1375" i="17"/>
  <c r="W691" i="17"/>
  <c r="W1075" i="16"/>
  <c r="W307" i="16"/>
  <c r="W809" i="17"/>
  <c r="W596" i="16"/>
  <c r="W1515" i="17"/>
  <c r="W638" i="17"/>
  <c r="W1194" i="17"/>
  <c r="W368" i="17"/>
  <c r="W1225" i="16"/>
  <c r="W260" i="16"/>
  <c r="W165" i="17"/>
  <c r="W1900" i="17"/>
  <c r="W147" i="17"/>
  <c r="W692" i="16"/>
  <c r="W519" i="16"/>
  <c r="W1447" i="16"/>
  <c r="W1711" i="17"/>
  <c r="W1272" i="17"/>
  <c r="W821" i="17"/>
  <c r="W950" i="17"/>
  <c r="W1276" i="16"/>
  <c r="W464" i="16"/>
  <c r="W221" i="16"/>
  <c r="W1866" i="16"/>
  <c r="W1932" i="17"/>
  <c r="W343" i="17"/>
  <c r="W467" i="17"/>
  <c r="W191" i="16"/>
  <c r="W89" i="17"/>
  <c r="W727" i="16"/>
  <c r="W992" i="17"/>
  <c r="W315" i="16"/>
  <c r="W168" i="17"/>
  <c r="W944" i="17"/>
  <c r="W1841" i="16"/>
  <c r="V1691" i="16"/>
  <c r="V76" i="17"/>
  <c r="V587" i="17"/>
  <c r="V217" i="17"/>
  <c r="V235" i="17"/>
  <c r="V1223" i="16"/>
  <c r="V519" i="17"/>
  <c r="V1698" i="16"/>
  <c r="V1359" i="16"/>
  <c r="V434" i="17"/>
  <c r="V188" i="17"/>
  <c r="V1437" i="16"/>
  <c r="V494" i="17"/>
  <c r="V1766" i="16"/>
  <c r="V1684" i="16"/>
  <c r="V455" i="16"/>
  <c r="V1174" i="16"/>
  <c r="V558" i="16"/>
  <c r="V1770" i="16"/>
  <c r="V329" i="17"/>
  <c r="V1427" i="16"/>
  <c r="V223" i="16"/>
  <c r="V336" i="16"/>
  <c r="V450" i="16"/>
  <c r="V421" i="16"/>
  <c r="V402" i="16"/>
  <c r="V399" i="16"/>
  <c r="V245" i="16"/>
  <c r="V1222" i="16"/>
  <c r="V580" i="16"/>
  <c r="V411" i="16"/>
  <c r="V81" i="16"/>
  <c r="V1019" i="16"/>
  <c r="V1114" i="16"/>
  <c r="V1483" i="16"/>
  <c r="V1460" i="16"/>
  <c r="V795" i="16"/>
  <c r="Z45" i="12"/>
  <c r="CK20" i="12"/>
  <c r="W1734" i="17"/>
  <c r="W834" i="17"/>
  <c r="W238" i="17"/>
  <c r="W1727" i="16"/>
  <c r="W1260" i="17"/>
  <c r="W1517" i="16"/>
  <c r="W1574" i="17"/>
  <c r="W595" i="17"/>
  <c r="W1869" i="17"/>
  <c r="W1016" i="17"/>
  <c r="W506" i="17"/>
  <c r="W938" i="16"/>
  <c r="W194" i="17"/>
  <c r="W1609" i="17"/>
  <c r="W996" i="17"/>
  <c r="W1814" i="17"/>
  <c r="W772" i="17"/>
  <c r="W1577" i="16"/>
  <c r="W853" i="16"/>
  <c r="W840" i="17"/>
  <c r="W1265" i="16"/>
  <c r="W1393" i="17"/>
  <c r="W442" i="17"/>
  <c r="W1787" i="17"/>
  <c r="W815" i="17"/>
  <c r="W1858" i="16"/>
  <c r="W403" i="16"/>
  <c r="W1240" i="16"/>
  <c r="W1890" i="17"/>
  <c r="W319" i="17"/>
  <c r="W1049" i="16"/>
  <c r="W289" i="16"/>
  <c r="W604" i="17"/>
  <c r="W232" i="16"/>
  <c r="W1765" i="17"/>
  <c r="W1109" i="17"/>
  <c r="W660" i="17"/>
  <c r="W727" i="17"/>
  <c r="W597" i="16"/>
  <c r="W1062" i="17"/>
  <c r="W1782" i="17"/>
  <c r="W959" i="17"/>
  <c r="W1744" i="17"/>
  <c r="W1535" i="17"/>
  <c r="W1849" i="16"/>
  <c r="W1213" i="16"/>
  <c r="W1323" i="17"/>
  <c r="W90" i="16"/>
  <c r="W268" i="17"/>
  <c r="W681" i="17"/>
  <c r="W1343" i="17"/>
  <c r="V202" i="17"/>
  <c r="V755" i="17"/>
  <c r="V338" i="17"/>
  <c r="V352" i="17"/>
  <c r="V1357" i="16"/>
  <c r="V170" i="17"/>
  <c r="V1818" i="16"/>
  <c r="V1156" i="16"/>
  <c r="V1306" i="16"/>
  <c r="V668" i="17"/>
  <c r="V164" i="17"/>
  <c r="V1544" i="16"/>
  <c r="V231" i="17"/>
  <c r="V1720" i="16"/>
  <c r="V1244" i="16"/>
  <c r="V1265" i="16"/>
  <c r="V696" i="16"/>
  <c r="V693" i="16"/>
  <c r="V606" i="16"/>
  <c r="V711" i="16"/>
  <c r="V1844" i="16"/>
  <c r="V371" i="16"/>
  <c r="V709" i="16"/>
  <c r="V706" i="16"/>
  <c r="V146" i="16"/>
  <c r="V751" i="16"/>
  <c r="V1033" i="16"/>
  <c r="V889" i="16"/>
  <c r="V886" i="16"/>
  <c r="V661" i="16"/>
  <c r="V420" i="16"/>
  <c r="V852" i="16"/>
  <c r="V1049" i="16"/>
  <c r="V1096" i="16"/>
  <c r="V1722" i="16"/>
  <c r="V458" i="16"/>
  <c r="Z16" i="12"/>
  <c r="BV45" i="12"/>
  <c r="W1091" i="17"/>
  <c r="W216" i="17"/>
  <c r="W696" i="16"/>
  <c r="W527" i="16"/>
  <c r="W1223" i="17"/>
  <c r="W245" i="17"/>
  <c r="W1114" i="17"/>
  <c r="W309" i="17"/>
  <c r="W1561" i="16"/>
  <c r="W943" i="16"/>
  <c r="W1122" i="17"/>
  <c r="W552" i="16"/>
  <c r="W1610" i="17"/>
  <c r="W533" i="17"/>
  <c r="W1755" i="17"/>
  <c r="W848" i="17"/>
  <c r="W1421" i="16"/>
  <c r="W682" i="16"/>
  <c r="W1318" i="17"/>
  <c r="W702" i="16"/>
  <c r="W1429" i="17"/>
  <c r="W627" i="17"/>
  <c r="W411" i="17"/>
  <c r="W1006" i="17"/>
  <c r="W460" i="17"/>
  <c r="W1299" i="16"/>
  <c r="W383" i="16"/>
  <c r="W1507" i="16"/>
  <c r="W1591" i="17"/>
  <c r="W470" i="17"/>
  <c r="W1552" i="16"/>
  <c r="W652" i="16"/>
  <c r="W1307" i="17"/>
  <c r="W1540" i="17"/>
  <c r="W294" i="17"/>
  <c r="W232" i="17"/>
  <c r="W1618" i="17"/>
  <c r="W1613" i="16"/>
  <c r="W94" i="16"/>
  <c r="W1747" i="16"/>
  <c r="W1790" i="17"/>
  <c r="W1341" i="17"/>
  <c r="W850" i="17"/>
  <c r="W1497" i="17"/>
  <c r="W890" i="16"/>
  <c r="W780" i="17"/>
  <c r="W522" i="16"/>
  <c r="W856" i="17"/>
  <c r="W432" i="17"/>
  <c r="V321" i="17"/>
  <c r="V1257" i="16"/>
  <c r="V431" i="17"/>
  <c r="V169" i="17"/>
  <c r="V1657" i="16"/>
  <c r="V60" i="17"/>
  <c r="V364" i="17"/>
  <c r="V1509" i="16"/>
  <c r="V1456" i="16"/>
  <c r="V985" i="16"/>
  <c r="V79" i="17"/>
  <c r="V1903" i="16"/>
  <c r="V1588" i="16"/>
  <c r="V1183" i="16"/>
  <c r="V1887" i="16"/>
  <c r="V1674" i="16"/>
  <c r="V1504" i="16"/>
  <c r="V535" i="17"/>
  <c r="V549" i="16"/>
  <c r="V300" i="16"/>
  <c r="V91" i="16"/>
  <c r="V971" i="16"/>
  <c r="V1113" i="16"/>
  <c r="V587" i="16"/>
  <c r="V831" i="16"/>
  <c r="V272" i="16"/>
  <c r="V164" i="16"/>
  <c r="V948" i="16"/>
  <c r="V1052" i="16"/>
  <c r="V1008" i="16"/>
  <c r="V113" i="16"/>
  <c r="V174" i="16"/>
  <c r="V182" i="16"/>
  <c r="V184" i="16"/>
  <c r="V882" i="16"/>
  <c r="V1039" i="16"/>
  <c r="V1182" i="16"/>
  <c r="V3" i="16"/>
  <c r="CQ28" i="12"/>
  <c r="CK48" i="12"/>
  <c r="W1357" i="17"/>
  <c r="W94" i="17"/>
  <c r="W1619" i="16"/>
  <c r="W1205" i="16"/>
  <c r="W690" i="16"/>
  <c r="W1337" i="17"/>
  <c r="W318" i="17"/>
  <c r="W444" i="17"/>
  <c r="W1114" i="16"/>
  <c r="W601" i="16"/>
  <c r="W1350" i="17"/>
  <c r="W108" i="16"/>
  <c r="W729" i="17"/>
  <c r="W1731" i="17"/>
  <c r="W755" i="17"/>
  <c r="W231" i="17"/>
  <c r="W713" i="16"/>
  <c r="W1556" i="17"/>
  <c r="W1763" i="16"/>
  <c r="W1737" i="17"/>
  <c r="W828" i="17"/>
  <c r="W1736" i="17"/>
  <c r="W295" i="17"/>
  <c r="W436" i="16"/>
  <c r="W574" i="17"/>
  <c r="W338" i="16"/>
  <c r="W1469" i="17"/>
  <c r="W519" i="17"/>
  <c r="W43" i="17"/>
  <c r="W657" i="16"/>
  <c r="W423" i="17"/>
  <c r="W1707" i="17"/>
  <c r="W236" i="17"/>
  <c r="W1773" i="16"/>
  <c r="W1522" i="17"/>
  <c r="W1688" i="16"/>
  <c r="W1328" i="16"/>
  <c r="W1174" i="17"/>
  <c r="W550" i="16"/>
  <c r="W1742" i="17"/>
  <c r="W1325" i="17"/>
  <c r="W1129" i="16"/>
  <c r="W1468" i="16"/>
  <c r="W1043" i="17"/>
  <c r="W1087" i="16"/>
  <c r="W157" i="16"/>
  <c r="W1445" i="16"/>
  <c r="W1636" i="17"/>
  <c r="W134" i="17"/>
  <c r="W540" i="17"/>
  <c r="V326" i="17"/>
  <c r="V1391" i="16"/>
  <c r="V569" i="17"/>
  <c r="V83" i="17"/>
  <c r="V1777" i="16"/>
  <c r="V350" i="17"/>
  <c r="V2" i="17"/>
  <c r="V1718" i="16"/>
  <c r="V182" i="17"/>
  <c r="V625" i="16"/>
  <c r="V729" i="16"/>
  <c r="V698" i="16"/>
  <c r="V48" i="16"/>
  <c r="V251" i="16"/>
  <c r="V236" i="16"/>
  <c r="V27" i="16"/>
  <c r="V488" i="16"/>
  <c r="V782" i="16"/>
  <c r="V414" i="16"/>
  <c r="V195" i="16"/>
  <c r="V849" i="16"/>
  <c r="V582" i="16"/>
  <c r="V364" i="16"/>
  <c r="V197" i="16"/>
  <c r="V733" i="16"/>
  <c r="CQ16" i="12"/>
  <c r="Z54" i="12"/>
  <c r="BV35" i="12"/>
  <c r="W1614" i="17"/>
  <c r="W566" i="17"/>
  <c r="W1684" i="16"/>
  <c r="W479" i="16"/>
  <c r="W934" i="17"/>
  <c r="W664" i="16"/>
  <c r="W1415" i="17"/>
  <c r="W724" i="17"/>
  <c r="W1648" i="17"/>
  <c r="W802" i="17"/>
  <c r="W1460" i="16"/>
  <c r="W421" i="16"/>
  <c r="W1569" i="16"/>
  <c r="W1404" i="17"/>
  <c r="W748" i="17"/>
  <c r="W1292" i="17"/>
  <c r="W218" i="17"/>
  <c r="W1419" i="16"/>
  <c r="W114" i="16"/>
  <c r="W1850" i="16"/>
  <c r="W1892" i="17"/>
  <c r="W1163" i="17"/>
  <c r="W532" i="17"/>
  <c r="W1534" i="17"/>
  <c r="W461" i="17"/>
  <c r="W1891" i="16"/>
  <c r="W53" i="16"/>
  <c r="W487" i="16"/>
  <c r="W1140" i="17"/>
  <c r="W1334" i="16"/>
  <c r="W1199" i="16"/>
  <c r="W625" i="16"/>
  <c r="W162" i="17"/>
  <c r="W1442" i="16"/>
  <c r="W577" i="17"/>
  <c r="W390" i="17"/>
  <c r="W1059" i="17"/>
  <c r="W49" i="17"/>
  <c r="W773" i="16"/>
  <c r="W1585" i="16"/>
  <c r="W1754" i="17"/>
  <c r="W1602" i="16"/>
  <c r="W916" i="17"/>
  <c r="W684" i="17"/>
  <c r="W1282" i="16"/>
  <c r="W369" i="16"/>
  <c r="W1646" i="16"/>
  <c r="W1668" i="17"/>
  <c r="W1484" i="16"/>
  <c r="W1794" i="16"/>
  <c r="W1663" i="17"/>
  <c r="V1645" i="16"/>
  <c r="V853" i="17"/>
  <c r="V175" i="17"/>
  <c r="V1894" i="16"/>
  <c r="V1177" i="16"/>
  <c r="V92" i="17"/>
  <c r="V1652" i="16"/>
  <c r="V976" i="16"/>
  <c r="V862" i="16"/>
  <c r="V260" i="17"/>
  <c r="V1300" i="16"/>
  <c r="V1056" i="16"/>
  <c r="V1295" i="16"/>
  <c r="V1540" i="16"/>
  <c r="V1381" i="16"/>
  <c r="V982" i="16"/>
  <c r="V512" i="16"/>
  <c r="V509" i="16"/>
  <c r="V130" i="16"/>
  <c r="V208" i="16"/>
  <c r="V1355" i="16"/>
  <c r="V205" i="16"/>
  <c r="V540" i="16"/>
  <c r="V537" i="16"/>
  <c r="V995" i="16"/>
  <c r="V30" i="16"/>
  <c r="V383" i="16"/>
  <c r="V721" i="16"/>
  <c r="V718" i="16"/>
  <c r="V168" i="16"/>
  <c r="V1235" i="16"/>
  <c r="V118" i="16"/>
  <c r="V653" i="16"/>
  <c r="V529" i="16"/>
  <c r="V227" i="16"/>
  <c r="CQ30" i="12"/>
  <c r="Z37" i="12"/>
  <c r="BV17" i="12"/>
  <c r="W733" i="17"/>
  <c r="W1504" i="16"/>
  <c r="W1016" i="16"/>
  <c r="W333" i="17"/>
  <c r="W1044" i="17"/>
  <c r="W68" i="17"/>
  <c r="W926" i="17"/>
  <c r="W288" i="17"/>
  <c r="W1158" i="16"/>
  <c r="W212" i="16"/>
  <c r="W620" i="17"/>
  <c r="W507" i="16"/>
  <c r="W1255" i="17"/>
  <c r="W711" i="17"/>
  <c r="W1585" i="17"/>
  <c r="W559" i="17"/>
  <c r="W1073" i="16"/>
  <c r="W910" i="16"/>
  <c r="W686" i="17"/>
  <c r="W712" i="16"/>
  <c r="W1456" i="17"/>
  <c r="W746" i="17"/>
  <c r="W1855" i="17"/>
  <c r="W985" i="17"/>
  <c r="W1826" i="16"/>
  <c r="W924" i="16"/>
  <c r="W1571" i="17"/>
  <c r="W783" i="16"/>
  <c r="W1474" i="17"/>
  <c r="W172" i="17"/>
  <c r="W1753" i="16"/>
  <c r="W96" i="16"/>
  <c r="W187" i="17"/>
  <c r="W1671" i="16"/>
  <c r="W1066" i="16"/>
  <c r="W1759" i="16"/>
  <c r="W838" i="17"/>
  <c r="W801" i="16"/>
  <c r="W1347" i="17"/>
  <c r="W980" i="16"/>
  <c r="W9" i="17"/>
  <c r="W527" i="17"/>
  <c r="W250" i="17"/>
  <c r="W1792" i="16"/>
  <c r="W1458" i="16"/>
  <c r="W528" i="17"/>
  <c r="W360" i="16"/>
  <c r="W1482" i="16"/>
  <c r="W1102" i="16"/>
  <c r="V544" i="17"/>
  <c r="V22" i="17"/>
  <c r="V433" i="17"/>
  <c r="V500" i="17"/>
  <c r="V1477" i="16"/>
  <c r="V1802" i="16"/>
  <c r="V1535" i="16"/>
  <c r="V1772" i="16"/>
  <c r="V1276" i="16"/>
  <c r="V816" i="16"/>
  <c r="V1850" i="16"/>
  <c r="V1819" i="16"/>
  <c r="V1851" i="16"/>
  <c r="V1002" i="16"/>
  <c r="V1757" i="16"/>
  <c r="V1358" i="16"/>
  <c r="V1335" i="16"/>
  <c r="V1812" i="16"/>
  <c r="V315" i="16"/>
  <c r="V986" i="16"/>
  <c r="V514" i="16"/>
  <c r="V620" i="16"/>
  <c r="V1670" i="16"/>
  <c r="V325" i="16"/>
  <c r="V494" i="16"/>
  <c r="V552" i="16"/>
  <c r="V625" i="17"/>
  <c r="V611" i="16"/>
  <c r="V843" i="16"/>
  <c r="V840" i="16"/>
  <c r="V913" i="16"/>
  <c r="V678" i="16"/>
  <c r="V681" i="16"/>
  <c r="V1369" i="16"/>
  <c r="V160" i="16"/>
  <c r="V1315" i="16"/>
  <c r="V1142" i="16"/>
  <c r="V221" i="16"/>
  <c r="Z26" i="12"/>
  <c r="CK57" i="12"/>
  <c r="W986" i="17"/>
  <c r="W337" i="17"/>
  <c r="W1054" i="16"/>
  <c r="W633" i="16"/>
  <c r="W770" i="16"/>
  <c r="W1145" i="17"/>
  <c r="W1565" i="17"/>
  <c r="W146" i="17"/>
  <c r="W195" i="17"/>
  <c r="W777" i="16"/>
  <c r="W632" i="17"/>
  <c r="W1926" i="17"/>
  <c r="W366" i="17"/>
  <c r="W1268" i="17"/>
  <c r="W878" i="17"/>
  <c r="W1536" i="16"/>
  <c r="W1058" i="16"/>
  <c r="W1270" i="17"/>
  <c r="W1031" i="16"/>
  <c r="W1805" i="17"/>
  <c r="W560" i="17"/>
  <c r="W1273" i="17"/>
  <c r="W17" i="17"/>
  <c r="W758" i="16"/>
  <c r="W132" i="17"/>
  <c r="W401" i="16"/>
  <c r="W1241" i="17"/>
  <c r="W668" i="17"/>
  <c r="W1719" i="16"/>
  <c r="W125" i="16"/>
  <c r="W1883" i="16"/>
  <c r="W1785" i="17"/>
  <c r="W1244" i="16"/>
  <c r="W1567" i="17"/>
  <c r="W1394" i="16"/>
  <c r="W1456" i="16"/>
  <c r="W634" i="16"/>
  <c r="W547" i="17"/>
  <c r="W669" i="16"/>
  <c r="W887" i="17"/>
  <c r="W644" i="17"/>
  <c r="W930" i="17"/>
  <c r="W185" i="16"/>
  <c r="W328" i="17"/>
  <c r="W402" i="16"/>
  <c r="W139" i="16"/>
  <c r="W962" i="16"/>
  <c r="W778" i="17"/>
  <c r="W169" i="17"/>
  <c r="W155" i="16"/>
  <c r="V128" i="17"/>
  <c r="V1211" i="16"/>
  <c r="V654" i="17"/>
  <c r="V123" i="17"/>
  <c r="V1611" i="16"/>
  <c r="V222" i="17"/>
  <c r="V1564" i="16"/>
  <c r="V1091" i="16"/>
  <c r="V1593" i="16"/>
  <c r="V334" i="17"/>
  <c r="V392" i="16"/>
  <c r="V188" i="16"/>
  <c r="V1580" i="16"/>
  <c r="V923" i="16"/>
  <c r="V920" i="16"/>
  <c r="V226" i="16"/>
  <c r="V104" i="17"/>
  <c r="V1226" i="16"/>
  <c r="V248" i="16"/>
  <c r="V747" i="16"/>
  <c r="V621" i="16"/>
  <c r="V27" i="17"/>
  <c r="V1009" i="16"/>
  <c r="V532" i="16"/>
  <c r="V340" i="16"/>
  <c r="CQ21" i="12"/>
  <c r="CK62" i="12"/>
  <c r="BV43" i="12"/>
  <c r="W1539" i="17"/>
  <c r="W537" i="17"/>
  <c r="W106" i="17"/>
  <c r="W661" i="16"/>
  <c r="W430" i="17"/>
  <c r="W603" i="16"/>
  <c r="W1410" i="17"/>
  <c r="W413" i="17"/>
  <c r="W1513" i="17"/>
  <c r="W308" i="17"/>
  <c r="W1848" i="16"/>
  <c r="W1637" i="17"/>
  <c r="W984" i="16"/>
  <c r="W1274" i="17"/>
  <c r="W484" i="17"/>
  <c r="W1015" i="17"/>
  <c r="W498" i="17"/>
  <c r="W1048" i="16"/>
  <c r="W97" i="16"/>
  <c r="W1067" i="16"/>
  <c r="W1775" i="17"/>
  <c r="W835" i="17"/>
  <c r="W290" i="17"/>
  <c r="W1182" i="17"/>
  <c r="W493" i="17"/>
  <c r="W1324" i="16"/>
  <c r="W378" i="17"/>
  <c r="W1921" i="17"/>
  <c r="W636" i="17"/>
  <c r="W1732" i="16"/>
  <c r="W508" i="16"/>
  <c r="W1528" i="17"/>
  <c r="W1060" i="16"/>
  <c r="W167" i="16"/>
  <c r="W1039" i="16"/>
  <c r="W1779" i="16"/>
  <c r="W663" i="16"/>
  <c r="W1110" i="16"/>
  <c r="W17" i="16"/>
  <c r="W701" i="16"/>
  <c r="W1642" i="17"/>
  <c r="W806" i="16"/>
  <c r="W21" i="17"/>
  <c r="W179" i="17"/>
  <c r="W1439" i="16"/>
  <c r="W650" i="16"/>
  <c r="W1611" i="16"/>
  <c r="W1791" i="17"/>
  <c r="W361" i="16"/>
  <c r="W1247" i="16"/>
  <c r="V4" i="17"/>
  <c r="V52" i="17"/>
  <c r="V495" i="17"/>
  <c r="V379" i="17"/>
  <c r="V1703" i="16"/>
  <c r="V84" i="17"/>
  <c r="V1735" i="16"/>
  <c r="V1472" i="16"/>
  <c r="V1108" i="16"/>
  <c r="V691" i="16"/>
  <c r="V118" i="17"/>
  <c r="V1904" i="16"/>
  <c r="V1252" i="16"/>
  <c r="V1803" i="16"/>
  <c r="V1224" i="16"/>
  <c r="V1201" i="16"/>
  <c r="V361" i="16"/>
  <c r="V346" i="16"/>
  <c r="V137" i="16"/>
  <c r="V355" i="16"/>
  <c r="V2" i="16"/>
  <c r="V1020" i="16"/>
  <c r="V1103" i="16"/>
  <c r="V1045" i="16"/>
  <c r="V1336" i="16"/>
  <c r="V365" i="16"/>
  <c r="V1880" i="16"/>
  <c r="V217" i="16"/>
  <c r="V368" i="16"/>
  <c r="V1366" i="16"/>
  <c r="V377" i="16"/>
  <c r="V349" i="16"/>
  <c r="V695" i="16"/>
  <c r="V1713" i="16"/>
  <c r="V191" i="16"/>
  <c r="V562" i="16"/>
  <c r="CQ57" i="12"/>
  <c r="CK42" i="12"/>
  <c r="BV29" i="12"/>
  <c r="W846" i="17"/>
  <c r="W1785" i="16"/>
  <c r="W313" i="16"/>
  <c r="W1692" i="16"/>
  <c r="W1005" i="17"/>
  <c r="W1925" i="17"/>
  <c r="W879" i="17"/>
  <c r="W1280" i="16"/>
  <c r="W468" i="16"/>
  <c r="W231" i="16"/>
  <c r="W1152" i="16"/>
  <c r="W1867" i="17"/>
  <c r="W830" i="17"/>
  <c r="W230" i="17"/>
  <c r="W1296" i="17"/>
  <c r="W284" i="17"/>
  <c r="W881" i="16"/>
  <c r="W172" i="16"/>
  <c r="W182" i="17"/>
  <c r="W1908" i="17"/>
  <c r="W988" i="17"/>
  <c r="W451" i="17"/>
  <c r="W1628" i="17"/>
  <c r="W645" i="17"/>
  <c r="W1709" i="16"/>
  <c r="W237" i="16"/>
  <c r="W607" i="17"/>
  <c r="W120" i="16"/>
  <c r="W982" i="17"/>
  <c r="W410" i="17"/>
  <c r="W1365" i="16"/>
  <c r="W332" i="16"/>
  <c r="W1924" i="17"/>
  <c r="W1779" i="17"/>
  <c r="W419" i="17"/>
  <c r="W914" i="16"/>
  <c r="W246" i="17"/>
  <c r="W431" i="16"/>
  <c r="W300" i="17"/>
  <c r="W259" i="16"/>
  <c r="W1344" i="16"/>
  <c r="W327" i="17"/>
  <c r="W973" i="16"/>
  <c r="W1675" i="16"/>
  <c r="W349" i="16"/>
  <c r="W1196" i="16"/>
  <c r="W1943" i="17"/>
  <c r="W374" i="16"/>
  <c r="W589" i="17"/>
  <c r="V372" i="17"/>
  <c r="V143" i="17"/>
  <c r="V129" i="17"/>
  <c r="V306" i="17"/>
  <c r="V1304" i="16"/>
  <c r="V303" i="17"/>
  <c r="V1852" i="16"/>
  <c r="V1606" i="16"/>
  <c r="V1110" i="16"/>
  <c r="V638" i="16"/>
  <c r="V1773" i="16"/>
  <c r="V1127" i="16"/>
  <c r="V1678" i="16"/>
  <c r="V1512" i="16"/>
  <c r="V1584" i="16"/>
  <c r="V1178" i="16"/>
  <c r="V884" i="16"/>
  <c r="V1099" i="16"/>
  <c r="V821" i="16"/>
  <c r="V818" i="16"/>
  <c r="V84" i="16"/>
  <c r="V140" i="16"/>
  <c r="V1175" i="16"/>
  <c r="V169" i="16"/>
  <c r="V668" i="16"/>
  <c r="V163" i="16"/>
  <c r="V1233" i="16"/>
  <c r="V337" i="16"/>
  <c r="V672" i="16"/>
  <c r="V503" i="16"/>
  <c r="V576" i="16"/>
  <c r="V891" i="17"/>
  <c r="V125" i="16"/>
  <c r="V379" i="16"/>
  <c r="V1822" i="16"/>
  <c r="V632" i="16"/>
  <c r="V396" i="16"/>
  <c r="V52" i="16"/>
  <c r="Z47" i="12"/>
  <c r="BV28" i="12"/>
  <c r="W555" i="17"/>
  <c r="W1338" i="16"/>
  <c r="W1202" i="16"/>
  <c r="W760" i="17"/>
  <c r="W1699" i="17"/>
  <c r="W624" i="17"/>
  <c r="W1422" i="17"/>
  <c r="W384" i="17"/>
  <c r="W1655" i="16"/>
  <c r="W38" i="16"/>
  <c r="W254" i="17"/>
  <c r="W1615" i="17"/>
  <c r="W213" i="17"/>
  <c r="W1105" i="17"/>
  <c r="W386" i="17"/>
  <c r="W1775" i="16"/>
  <c r="W327" i="16"/>
  <c r="W900" i="17"/>
  <c r="W305" i="16"/>
  <c r="W1691" i="17"/>
  <c r="W1904" i="16"/>
  <c r="W912" i="17"/>
  <c r="W242" i="17"/>
  <c r="W929" i="16"/>
  <c r="W1090" i="16"/>
  <c r="W1853" i="17"/>
  <c r="W1069" i="17"/>
  <c r="W1666" i="16"/>
  <c r="W863" i="16"/>
  <c r="W1200" i="17"/>
  <c r="W1150" i="16"/>
  <c r="W138" i="16"/>
  <c r="W331" i="16"/>
  <c r="W700" i="17"/>
  <c r="W1547" i="17"/>
  <c r="W1844" i="16"/>
  <c r="W413" i="16"/>
  <c r="W46" i="17"/>
  <c r="W599" i="16"/>
  <c r="W1706" i="16"/>
  <c r="W1321" i="16"/>
  <c r="W1450" i="16"/>
  <c r="W899" i="17"/>
  <c r="W1877" i="16"/>
  <c r="W722" i="16"/>
  <c r="W409" i="16"/>
  <c r="W62" i="16"/>
  <c r="W87" i="17"/>
  <c r="W290" i="16"/>
  <c r="V282" i="17"/>
  <c r="V1737" i="16"/>
  <c r="V1038" i="16"/>
  <c r="V385" i="17"/>
  <c r="V1854" i="16"/>
  <c r="V33" i="17"/>
  <c r="V1853" i="16"/>
  <c r="V1692" i="16"/>
  <c r="V1332" i="16"/>
  <c r="V1444" i="16"/>
  <c r="V555" i="16"/>
  <c r="V59" i="16"/>
  <c r="V1212" i="16"/>
  <c r="V757" i="16"/>
  <c r="V754" i="16"/>
  <c r="V20" i="16"/>
  <c r="V1617" i="16"/>
  <c r="V935" i="16"/>
  <c r="V932" i="16"/>
  <c r="V32" i="16"/>
  <c r="V855" i="16"/>
  <c r="V1025" i="16"/>
  <c r="V207" i="16"/>
  <c r="V398" i="16"/>
  <c r="V196" i="16"/>
  <c r="CQ43" i="12"/>
  <c r="CK23" i="12"/>
  <c r="W1871" i="17"/>
  <c r="W1259" i="17"/>
  <c r="W719" i="17"/>
  <c r="W47" i="17"/>
  <c r="W129" i="16"/>
  <c r="W1548" i="16"/>
  <c r="W1804" i="17"/>
  <c r="W956" i="17"/>
  <c r="W397" i="17"/>
  <c r="W1192" i="17"/>
  <c r="W212" i="17"/>
  <c r="W1165" i="16"/>
  <c r="W1271" i="17"/>
  <c r="W164" i="16"/>
  <c r="W1267" i="17"/>
  <c r="W1860" i="16"/>
  <c r="W951" i="17"/>
  <c r="W1190" i="16"/>
  <c r="W677" i="16"/>
  <c r="W1173" i="17"/>
  <c r="W1466" i="16"/>
  <c r="W1516" i="17"/>
  <c r="W773" i="17"/>
  <c r="W1915" i="17"/>
  <c r="W1211" i="17"/>
  <c r="W1608" i="16"/>
  <c r="W791" i="16"/>
  <c r="W109" i="17"/>
  <c r="W1498" i="17"/>
  <c r="W335" i="17"/>
  <c r="W1615" i="16"/>
  <c r="W830" i="16"/>
  <c r="W1152" i="17"/>
  <c r="W1189" i="16"/>
  <c r="W1872" i="17"/>
  <c r="W45" i="16"/>
  <c r="W717" i="16"/>
  <c r="W71" i="16"/>
  <c r="W1647" i="16"/>
  <c r="W288" i="16"/>
  <c r="W511" i="16"/>
  <c r="W1506" i="17"/>
  <c r="W591" i="16"/>
  <c r="W485" i="16"/>
  <c r="W1817" i="16"/>
  <c r="W757" i="16"/>
  <c r="W19" i="16"/>
  <c r="W859" i="16"/>
  <c r="W1067" i="17"/>
  <c r="W1346" i="17"/>
  <c r="W765" i="16"/>
  <c r="V438" i="17"/>
  <c r="V1790" i="16"/>
  <c r="V479" i="17"/>
  <c r="V211" i="17"/>
  <c r="V1523" i="16"/>
  <c r="V685" i="17"/>
  <c r="V1555" i="16"/>
  <c r="V1329" i="16"/>
  <c r="V1479" i="16"/>
  <c r="V507" i="16"/>
  <c r="V135" i="17"/>
  <c r="V1724" i="16"/>
  <c r="V290" i="17"/>
  <c r="V1901" i="16"/>
  <c r="V1051" i="16"/>
  <c r="V930" i="16"/>
  <c r="V1084" i="16"/>
  <c r="V864" i="16"/>
  <c r="V943" i="16"/>
  <c r="V13" i="16"/>
  <c r="V1805" i="16"/>
  <c r="V679" i="16"/>
  <c r="V877" i="16"/>
  <c r="V874" i="16"/>
  <c r="V318" i="16"/>
  <c r="V199" i="16"/>
  <c r="V1385" i="16"/>
  <c r="V1119" i="16"/>
  <c r="V1053" i="16"/>
  <c r="V159" i="16"/>
  <c r="V210" i="16"/>
  <c r="V684" i="16"/>
  <c r="V885" i="16"/>
  <c r="V1004" i="16"/>
  <c r="V22" i="16"/>
  <c r="V730" i="16"/>
  <c r="Z39" i="12"/>
  <c r="CK22" i="12"/>
  <c r="W1623" i="17"/>
  <c r="W370" i="17"/>
  <c r="W1382" i="16"/>
  <c r="W484" i="16"/>
  <c r="W59" i="16"/>
  <c r="W546" i="17"/>
  <c r="W1287" i="17"/>
  <c r="W610" i="17"/>
  <c r="W1674" i="16"/>
  <c r="W772" i="16"/>
  <c r="W523" i="16"/>
  <c r="W1295" i="16"/>
  <c r="W1730" i="17"/>
  <c r="W562" i="17"/>
  <c r="W1680" i="16"/>
  <c r="W1119" i="17"/>
  <c r="W67" i="17"/>
  <c r="W194" i="16"/>
  <c r="W151" i="16"/>
  <c r="W1601" i="16"/>
  <c r="W1606" i="17"/>
  <c r="W937" i="17"/>
  <c r="W167" i="17"/>
  <c r="W1751" i="17"/>
  <c r="W505" i="17"/>
  <c r="W1151" i="16"/>
  <c r="W408" i="16"/>
  <c r="W1498" i="16"/>
  <c r="W1764" i="17"/>
  <c r="W726" i="17"/>
  <c r="W1832" i="16"/>
  <c r="W342" i="16"/>
  <c r="W1416" i="17"/>
  <c r="W1816" i="17"/>
  <c r="W1124" i="17"/>
  <c r="W1054" i="17"/>
  <c r="W38" i="17"/>
  <c r="W1340" i="16"/>
  <c r="W602" i="16"/>
  <c r="W1782" i="16"/>
  <c r="W1795" i="17"/>
  <c r="W880" i="16"/>
  <c r="W979" i="16"/>
  <c r="W933" i="16"/>
  <c r="W1116" i="16"/>
  <c r="W1047" i="17"/>
  <c r="W414" i="16"/>
  <c r="W1680" i="17"/>
  <c r="W1398" i="17"/>
  <c r="W513" i="16"/>
  <c r="V293" i="17"/>
  <c r="V661" i="17"/>
  <c r="V582" i="17"/>
  <c r="V1823" i="16"/>
  <c r="V1131" i="16"/>
  <c r="V391" i="17"/>
  <c r="V1689" i="16"/>
  <c r="V1740" i="16"/>
  <c r="V1714" i="16"/>
  <c r="V646" i="17"/>
  <c r="V125" i="17"/>
  <c r="V1761" i="16"/>
  <c r="V1538" i="16"/>
  <c r="V718" i="17"/>
  <c r="V1848" i="16"/>
  <c r="V998" i="16"/>
  <c r="V716" i="16"/>
  <c r="V1354" i="16"/>
  <c r="V643" i="16"/>
  <c r="V640" i="16"/>
  <c r="V309" i="16"/>
  <c r="V697" i="17"/>
  <c r="V1392" i="16"/>
  <c r="V1034" i="16"/>
  <c r="V491" i="16"/>
  <c r="V665" i="16"/>
  <c r="V1205" i="16"/>
  <c r="V181" i="16"/>
  <c r="V506" i="16"/>
  <c r="V284" i="16"/>
  <c r="V331" i="16"/>
  <c r="V1422" i="16"/>
  <c r="V343" i="16"/>
  <c r="V717" i="16"/>
  <c r="V869" i="16"/>
  <c r="V33" i="16"/>
  <c r="V559" i="16"/>
  <c r="CQ48" i="12"/>
  <c r="Z27" i="12"/>
  <c r="BV53" i="12"/>
  <c r="W371" i="17"/>
  <c r="W1736" i="16"/>
  <c r="W512" i="16"/>
  <c r="W1413" i="16"/>
  <c r="W1647" i="17"/>
  <c r="W629" i="17"/>
  <c r="W693" i="17"/>
  <c r="W1806" i="16"/>
  <c r="W972" i="16"/>
  <c r="W21" i="16"/>
  <c r="W1818" i="16"/>
  <c r="W1087" i="17"/>
  <c r="W1956" i="17"/>
  <c r="W1120" i="17"/>
  <c r="W289" i="17"/>
  <c r="W1241" i="16"/>
  <c r="W573" i="16"/>
  <c r="W379" i="17"/>
  <c r="W105" i="16"/>
  <c r="W1479" i="17"/>
  <c r="W1823" i="17"/>
  <c r="W847" i="17"/>
  <c r="W1660" i="16"/>
  <c r="W477" i="16"/>
  <c r="W1233" i="16"/>
  <c r="W1592" i="17"/>
  <c r="W909" i="17"/>
  <c r="W31" i="17"/>
  <c r="W475" i="16"/>
  <c r="W981" i="17"/>
  <c r="W119" i="16"/>
  <c r="W759" i="17"/>
  <c r="W1698" i="17"/>
  <c r="W287" i="16"/>
  <c r="W570" i="17"/>
  <c r="W1737" i="16"/>
  <c r="W1641" i="17"/>
  <c r="W1505" i="16"/>
  <c r="W1879" i="17"/>
  <c r="W630" i="16"/>
  <c r="W1193" i="16"/>
  <c r="W1277" i="17"/>
  <c r="W995" i="16"/>
  <c r="W1626" i="16"/>
  <c r="W895" i="16"/>
  <c r="W1844" i="17"/>
  <c r="W1877" i="17"/>
  <c r="W503" i="16"/>
  <c r="W9" i="16"/>
  <c r="V196" i="17"/>
  <c r="V1557" i="16"/>
  <c r="V1881" i="16"/>
  <c r="V442" i="17"/>
  <c r="V144" i="17"/>
  <c r="V877" i="17"/>
  <c r="V1643" i="16"/>
  <c r="V1666" i="16"/>
  <c r="V1274" i="16"/>
  <c r="V599" i="16"/>
  <c r="V1607" i="16"/>
  <c r="V1704" i="16"/>
  <c r="V283" i="17"/>
  <c r="V1667" i="16"/>
  <c r="V1696" i="16"/>
  <c r="V1311" i="16"/>
  <c r="V794" i="16"/>
  <c r="V1616" i="16"/>
  <c r="V897" i="16"/>
  <c r="V726" i="16"/>
  <c r="V385" i="16"/>
  <c r="V1474" i="16"/>
  <c r="V235" i="16"/>
  <c r="V570" i="16"/>
  <c r="V567" i="16"/>
  <c r="V707" i="16"/>
  <c r="V71" i="16"/>
  <c r="V1508" i="16"/>
  <c r="V247" i="16"/>
  <c r="V232" i="16"/>
  <c r="V23" i="16"/>
  <c r="V480" i="16"/>
  <c r="V973" i="16"/>
  <c r="V1044" i="16"/>
  <c r="V488" i="17"/>
  <c r="V660" i="16"/>
  <c r="V294" i="16"/>
  <c r="CQ22" i="12"/>
  <c r="CK46" i="12"/>
  <c r="W1942" i="17"/>
  <c r="W1303" i="17"/>
  <c r="W325" i="17"/>
  <c r="W999" i="16"/>
  <c r="W1639" i="17"/>
  <c r="W1316" i="16"/>
  <c r="W1883" i="17"/>
  <c r="W1279" i="17"/>
  <c r="W1696" i="16"/>
  <c r="W1360" i="17"/>
  <c r="W100" i="17"/>
  <c r="W103" i="17"/>
  <c r="W731" i="16"/>
  <c r="W1728" i="16"/>
  <c r="W1881" i="17"/>
  <c r="W1028" i="17"/>
  <c r="W1904" i="17"/>
  <c r="W1066" i="17"/>
  <c r="W1490" i="16"/>
  <c r="W481" i="16"/>
  <c r="W1657" i="16"/>
  <c r="W1722" i="17"/>
  <c r="W1027" i="17"/>
  <c r="W22" i="17"/>
  <c r="W550" i="17"/>
  <c r="W1614" i="16"/>
  <c r="W127" i="16"/>
  <c r="W400" i="16"/>
  <c r="W1546" i="17"/>
  <c r="W839" i="17"/>
  <c r="W1890" i="16"/>
  <c r="W782" i="16"/>
  <c r="W316" i="17"/>
  <c r="W1806" i="17"/>
  <c r="W573" i="17"/>
  <c r="W311" i="17"/>
  <c r="W851" i="17"/>
  <c r="W1275" i="16"/>
  <c r="W1083" i="17"/>
  <c r="W1959" i="17"/>
  <c r="W1148" i="16"/>
  <c r="W731" i="17"/>
  <c r="W329" i="17"/>
  <c r="W1467" i="16"/>
  <c r="V247" i="17"/>
  <c r="V1241" i="16"/>
  <c r="V741" i="17"/>
  <c r="V294" i="17"/>
  <c r="V1891" i="16"/>
  <c r="V48" i="17"/>
  <c r="V318" i="17"/>
  <c r="V1601" i="16"/>
  <c r="V1348" i="16"/>
  <c r="V633" i="16"/>
  <c r="V1567" i="16"/>
  <c r="V1331" i="16"/>
  <c r="V212" i="17"/>
  <c r="V1826" i="16"/>
  <c r="V1625" i="16"/>
  <c r="V1393" i="16"/>
  <c r="V639" i="17"/>
  <c r="V1787" i="16"/>
  <c r="V1388" i="16"/>
  <c r="V914" i="16"/>
  <c r="V1414" i="16"/>
  <c r="V851" i="16"/>
  <c r="V848" i="16"/>
  <c r="V929" i="16"/>
  <c r="V1302" i="16"/>
  <c r="V358" i="16"/>
  <c r="V302" i="16"/>
  <c r="V25" i="16"/>
  <c r="V1339" i="16"/>
  <c r="V367" i="16"/>
  <c r="V705" i="16"/>
  <c r="V702" i="16"/>
  <c r="V194" i="16"/>
  <c r="V1069" i="16"/>
  <c r="V610" i="16"/>
  <c r="V1003" i="16"/>
  <c r="V926" i="16"/>
  <c r="V155" i="16"/>
  <c r="V141" i="16"/>
  <c r="CQ40" i="12"/>
  <c r="CK28" i="12"/>
  <c r="W1887" i="17"/>
  <c r="W1224" i="17"/>
  <c r="W1285" i="16"/>
  <c r="W54" i="16"/>
  <c r="W1461" i="16"/>
  <c r="W1248" i="17"/>
  <c r="W1777" i="17"/>
  <c r="W843" i="17"/>
  <c r="W1587" i="16"/>
  <c r="W759" i="16"/>
  <c r="W52" i="16"/>
  <c r="W1905" i="16"/>
  <c r="W1870" i="17"/>
  <c r="W1126" i="17"/>
  <c r="W45" i="17"/>
  <c r="W523" i="17"/>
  <c r="W1317" i="16"/>
  <c r="W802" i="16"/>
  <c r="W1482" i="17"/>
  <c r="W1367" i="16"/>
  <c r="W1866" i="17"/>
  <c r="W860" i="17"/>
  <c r="W1703" i="17"/>
  <c r="W628" i="17"/>
  <c r="W1521" i="16"/>
  <c r="W541" i="16"/>
  <c r="W482" i="17"/>
  <c r="W1640" i="17"/>
  <c r="W193" i="17"/>
  <c r="W1333" i="16"/>
  <c r="W884" i="16"/>
  <c r="W76" i="17"/>
  <c r="W969" i="17"/>
  <c r="W1379" i="17"/>
  <c r="W1305" i="16"/>
  <c r="W1095" i="17"/>
  <c r="W1479" i="16"/>
  <c r="W1202" i="17"/>
  <c r="W1475" i="16"/>
  <c r="W1893" i="17"/>
  <c r="W1199" i="17"/>
  <c r="W1492" i="17"/>
  <c r="W65" i="17"/>
  <c r="V112" i="17"/>
  <c r="V1375" i="16"/>
  <c r="V416" i="17"/>
  <c r="V528" i="17"/>
  <c r="V1253" i="16"/>
  <c r="V785" i="17"/>
  <c r="V1316" i="16"/>
  <c r="V1260" i="16"/>
  <c r="V583" i="16"/>
  <c r="V1565" i="16"/>
  <c r="V1784" i="16"/>
  <c r="V1123" i="16"/>
  <c r="V1549" i="16"/>
  <c r="V1614" i="16"/>
  <c r="V1118" i="16"/>
  <c r="V993" i="16"/>
  <c r="V1500" i="16"/>
  <c r="V1146" i="16"/>
  <c r="V1496" i="16"/>
  <c r="V1138" i="16"/>
  <c r="V531" i="16"/>
  <c r="V872" i="16"/>
  <c r="V975" i="16"/>
  <c r="V635" i="16"/>
  <c r="V75" i="16"/>
  <c r="V135" i="16"/>
  <c r="V1129" i="16"/>
  <c r="V1013" i="16"/>
  <c r="V830" i="16"/>
  <c r="V256" i="16"/>
  <c r="V96" i="16"/>
  <c r="V600" i="17"/>
  <c r="V579" i="16"/>
  <c r="V490" i="16"/>
  <c r="V1158" i="16"/>
  <c r="V108" i="16"/>
  <c r="V156" i="16"/>
  <c r="V128" i="16"/>
  <c r="V670" i="16"/>
  <c r="V990" i="16"/>
  <c r="V6" i="16"/>
  <c r="Z38" i="12"/>
  <c r="BV16" i="12"/>
  <c r="W1459" i="17"/>
  <c r="W491" i="17"/>
  <c r="W1361" i="16"/>
  <c r="W790" i="16"/>
  <c r="W97" i="17"/>
  <c r="W1758" i="17"/>
  <c r="W107" i="17"/>
  <c r="W941" i="17"/>
  <c r="W415" i="17"/>
  <c r="W588" i="16"/>
  <c r="W1541" i="17"/>
  <c r="W737" i="16"/>
  <c r="W1220" i="17"/>
  <c r="W1682" i="17"/>
  <c r="W176" i="17"/>
  <c r="W1715" i="16"/>
  <c r="W51" i="16"/>
  <c r="W344" i="17"/>
  <c r="W1743" i="17"/>
  <c r="W1132" i="17"/>
  <c r="W244" i="17"/>
  <c r="W1150" i="17"/>
  <c r="W261" i="17"/>
  <c r="W1183" i="16"/>
  <c r="W1828" i="16"/>
  <c r="W1835" i="17"/>
  <c r="W1686" i="16"/>
  <c r="W1543" i="17"/>
  <c r="W1903" i="16"/>
  <c r="W1723" i="17"/>
  <c r="W1884" i="17"/>
  <c r="W406" i="17"/>
  <c r="W262" i="17"/>
  <c r="W1559" i="16"/>
  <c r="W242" i="16"/>
  <c r="W329" i="16"/>
  <c r="W1599" i="17"/>
  <c r="W23" i="17"/>
  <c r="W264" i="16"/>
  <c r="W1236" i="16"/>
  <c r="V249" i="17"/>
  <c r="V1821" i="16"/>
  <c r="V409" i="17"/>
  <c r="V215" i="17"/>
  <c r="V1387" i="16"/>
  <c r="V443" i="17"/>
  <c r="V1765" i="16"/>
  <c r="V1502" i="16"/>
  <c r="V1168" i="16"/>
  <c r="V892" i="16"/>
  <c r="V15" i="17"/>
  <c r="V1672" i="16"/>
  <c r="V1298" i="16"/>
  <c r="V210" i="17"/>
  <c r="V10" i="17"/>
  <c r="V1072" i="16"/>
  <c r="V778" i="16"/>
  <c r="V1454" i="16"/>
  <c r="V467" i="17"/>
  <c r="V1533" i="16"/>
  <c r="V1744" i="16"/>
  <c r="V485" i="16"/>
  <c r="V1240" i="16"/>
  <c r="V585" i="16"/>
  <c r="V408" i="16"/>
  <c r="V78" i="16"/>
  <c r="V1416" i="16"/>
  <c r="V1323" i="16"/>
  <c r="V950" i="16"/>
  <c r="V57" i="16"/>
  <c r="V548" i="16"/>
  <c r="V1296" i="16"/>
  <c r="V965" i="16"/>
  <c r="V962" i="16"/>
  <c r="V807" i="16"/>
  <c r="V111" i="16"/>
  <c r="V983" i="16"/>
  <c r="V533" i="17"/>
  <c r="V180" i="16"/>
  <c r="V649" i="16"/>
  <c r="CQ50" i="12"/>
  <c r="Z61" i="12"/>
  <c r="BV26" i="12"/>
  <c r="W1208" i="17"/>
  <c r="W174" i="17"/>
  <c r="W643" i="16"/>
  <c r="W435" i="16"/>
  <c r="W225" i="17"/>
  <c r="W1625" i="17"/>
  <c r="W500" i="17"/>
  <c r="W1809" i="17"/>
  <c r="W1034" i="17"/>
  <c r="W123" i="17"/>
  <c r="W1112" i="16"/>
  <c r="W1411" i="17"/>
  <c r="W1173" i="16"/>
  <c r="W1947" i="17"/>
  <c r="W486" i="17"/>
  <c r="W1473" i="17"/>
  <c r="W191" i="17"/>
  <c r="W835" i="16"/>
  <c r="W1050" i="17"/>
  <c r="W497" i="16"/>
  <c r="W1215" i="17"/>
  <c r="W121" i="17"/>
  <c r="W1418" i="17"/>
  <c r="W417" i="17"/>
  <c r="W574" i="16"/>
  <c r="W337" i="16"/>
  <c r="W1392" i="16"/>
  <c r="W14" i="16"/>
  <c r="W1207" i="17"/>
  <c r="W126" i="17"/>
  <c r="W983" i="16"/>
  <c r="W50" i="16"/>
  <c r="W1606" i="16"/>
  <c r="W1527" i="17"/>
  <c r="W113" i="17"/>
  <c r="W69" i="17"/>
  <c r="W1631" i="17"/>
  <c r="W1833" i="16"/>
  <c r="W1259" i="16"/>
  <c r="W48" i="16"/>
  <c r="W1676" i="16"/>
  <c r="W734" i="17"/>
  <c r="W1196" i="17"/>
  <c r="W1308" i="17"/>
  <c r="V460" i="17"/>
  <c r="V1467" i="16"/>
  <c r="V1774" i="16"/>
  <c r="V463" i="17"/>
  <c r="V195" i="17"/>
  <c r="V173" i="17"/>
  <c r="V1341" i="16"/>
  <c r="V444" i="17"/>
  <c r="V1539" i="16"/>
  <c r="V1140" i="16"/>
  <c r="V579" i="17"/>
  <c r="V1775" i="16"/>
  <c r="V1526" i="16"/>
  <c r="V1769" i="16"/>
  <c r="V858" i="16"/>
  <c r="V286" i="16"/>
  <c r="V1090" i="16"/>
  <c r="V119" i="16"/>
  <c r="V1346" i="16"/>
  <c r="V639" i="16"/>
  <c r="V87" i="16"/>
  <c r="V963" i="16"/>
  <c r="V902" i="16"/>
  <c r="V1005" i="16"/>
  <c r="V308" i="16"/>
  <c r="V471" i="16"/>
  <c r="V530" i="16"/>
  <c r="V1242" i="16"/>
  <c r="V82" i="16"/>
  <c r="V1476" i="16"/>
  <c r="V901" i="16"/>
  <c r="CQ52" i="12"/>
  <c r="Z43" i="12"/>
  <c r="BV60" i="12"/>
  <c r="W580" i="17"/>
  <c r="W1531" i="16"/>
  <c r="W913" i="16"/>
  <c r="W905" i="17"/>
  <c r="W308" i="16"/>
  <c r="W1576" i="17"/>
  <c r="W502" i="17"/>
  <c r="W1882" i="17"/>
  <c r="W596" i="17"/>
  <c r="W177" i="17"/>
  <c r="W698" i="16"/>
  <c r="W1622" i="16"/>
  <c r="W1445" i="17"/>
  <c r="W435" i="17"/>
  <c r="W999" i="17"/>
  <c r="W1444" i="16"/>
  <c r="W622" i="16"/>
  <c r="W184" i="17"/>
  <c r="W136" i="16"/>
  <c r="W1250" i="17"/>
  <c r="W1424" i="17"/>
  <c r="W504" i="17"/>
  <c r="W1572" i="16"/>
  <c r="W837" i="16"/>
  <c r="W1141" i="17"/>
  <c r="W1331" i="16"/>
  <c r="W1767" i="17"/>
  <c r="W769" i="17"/>
  <c r="W1303" i="16"/>
  <c r="W64" i="16"/>
  <c r="W903" i="16"/>
  <c r="W392" i="17"/>
  <c r="W1427" i="16"/>
  <c r="W1382" i="17"/>
  <c r="W795" i="16"/>
  <c r="W1762" i="16"/>
  <c r="W860" i="16"/>
  <c r="W968" i="17"/>
  <c r="W446" i="16"/>
  <c r="W1309" i="16"/>
  <c r="W1030" i="16"/>
  <c r="W600" i="17"/>
  <c r="W1140" i="16"/>
  <c r="W631" i="16"/>
  <c r="W1158" i="17"/>
  <c r="W1711" i="16"/>
  <c r="W1685" i="17"/>
  <c r="W854" i="16"/>
  <c r="W792" i="17"/>
  <c r="W1621" i="17"/>
  <c r="W1726" i="17"/>
  <c r="W732" i="17"/>
  <c r="W1216" i="16"/>
  <c r="W1065" i="16"/>
  <c r="W395" i="16"/>
  <c r="W1403" i="16"/>
  <c r="W1861" i="17"/>
  <c r="W1169" i="17"/>
  <c r="W213" i="16"/>
  <c r="W59" i="17"/>
  <c r="W1489" i="16"/>
  <c r="W1161" i="16"/>
  <c r="V1591" i="16"/>
  <c r="V1583" i="16"/>
  <c r="V12" i="17"/>
  <c r="V1220" i="16"/>
  <c r="V927" i="16"/>
  <c r="V758" i="16"/>
  <c r="V731" i="16"/>
  <c r="V833" i="16"/>
  <c r="V804" i="16"/>
  <c r="V937" i="16"/>
  <c r="V768" i="16"/>
  <c r="V214" i="16"/>
  <c r="V259" i="16"/>
  <c r="V90" i="16"/>
  <c r="V828" i="16"/>
  <c r="V949" i="16"/>
  <c r="V946" i="16"/>
  <c r="V53" i="16"/>
  <c r="V271" i="16"/>
  <c r="V423" i="16"/>
  <c r="V456" i="16"/>
  <c r="V289" i="16"/>
  <c r="V564" i="16"/>
  <c r="V989" i="16"/>
  <c r="CQ20" i="12"/>
  <c r="CK39" i="12"/>
  <c r="W1733" i="17"/>
  <c r="W702" i="17"/>
  <c r="W1588" i="16"/>
  <c r="W8" i="16"/>
  <c r="W105" i="17"/>
  <c r="W1845" i="17"/>
  <c r="W692" i="17"/>
  <c r="W1747" i="17"/>
  <c r="W1136" i="17"/>
  <c r="W1791" i="16"/>
  <c r="W1091" i="16"/>
  <c r="W6" i="16"/>
  <c r="W135" i="16"/>
  <c r="W1080" i="17"/>
  <c r="W153" i="17"/>
  <c r="W594" i="17"/>
  <c r="W985" i="16"/>
  <c r="W1529" i="17"/>
  <c r="W447" i="16"/>
  <c r="W814" i="17"/>
  <c r="W1103" i="17"/>
  <c r="W120" i="17"/>
  <c r="W495" i="16"/>
  <c r="W962" i="17"/>
  <c r="W685" i="16"/>
  <c r="W972" i="17"/>
  <c r="W151" i="17"/>
  <c r="W600" i="16"/>
  <c r="W1557" i="17"/>
  <c r="W1383" i="16"/>
  <c r="W1595" i="16"/>
  <c r="W118" i="16"/>
  <c r="W1132" i="16"/>
  <c r="W1056" i="16"/>
  <c r="W126" i="16"/>
  <c r="W330" i="17"/>
  <c r="W1847" i="17"/>
  <c r="W335" i="16"/>
  <c r="W132" i="16"/>
  <c r="W563" i="17"/>
  <c r="W1677" i="16"/>
  <c r="W154" i="16"/>
  <c r="W124" i="16"/>
  <c r="W351" i="16"/>
  <c r="W1584" i="16"/>
  <c r="W1523" i="17"/>
  <c r="W978" i="16"/>
  <c r="W466" i="17"/>
  <c r="W1372" i="16"/>
  <c r="W341" i="16"/>
  <c r="W1878" i="16"/>
  <c r="W1125" i="16"/>
  <c r="W711" i="16"/>
  <c r="W978" i="17"/>
  <c r="W1286" i="16"/>
  <c r="W1848" i="17"/>
  <c r="W898" i="17"/>
  <c r="W1856" i="16"/>
  <c r="W39" i="17"/>
  <c r="V1410" i="16"/>
  <c r="V1225" i="16"/>
  <c r="V433" i="16"/>
  <c r="V29" i="17"/>
  <c r="V1259" i="16"/>
  <c r="V257" i="17"/>
  <c r="V26" i="17"/>
  <c r="V1434" i="16"/>
  <c r="V1411" i="16"/>
  <c r="V439" i="16"/>
  <c r="V1160" i="16"/>
  <c r="V542" i="16"/>
  <c r="V1398" i="16"/>
  <c r="V43" i="16"/>
  <c r="V1768" i="16"/>
  <c r="V1150" i="16"/>
  <c r="V1066" i="16"/>
  <c r="V348" i="16"/>
  <c r="V212" i="16"/>
  <c r="V811" i="16"/>
  <c r="V1130" i="16"/>
  <c r="V1180" i="16"/>
  <c r="V916" i="16"/>
  <c r="V218" i="16"/>
  <c r="V72" i="16"/>
  <c r="V1120" i="16"/>
  <c r="V499" i="16"/>
  <c r="V1376" i="16"/>
  <c r="V148" i="16"/>
  <c r="V134" i="16"/>
  <c r="Z20" i="12"/>
  <c r="CK29" i="12"/>
  <c r="W1878" i="17"/>
  <c r="W1130" i="17"/>
  <c r="W48" i="17"/>
  <c r="W788" i="16"/>
  <c r="W650" i="17"/>
  <c r="W430" i="16"/>
  <c r="W1746" i="17"/>
  <c r="W578" i="17"/>
  <c r="W1717" i="17"/>
  <c r="W910" i="17"/>
  <c r="W336" i="17"/>
  <c r="W1567" i="16"/>
  <c r="W246" i="16"/>
  <c r="W1209" i="16"/>
  <c r="W1660" i="17"/>
  <c r="W676" i="17"/>
  <c r="W1677" i="17"/>
  <c r="W832" i="17"/>
  <c r="W10" i="17"/>
  <c r="W1720" i="17"/>
  <c r="W919" i="16"/>
  <c r="W1645" i="17"/>
  <c r="W957" i="17"/>
  <c r="W1227" i="17"/>
  <c r="W249" i="17"/>
  <c r="W1069" i="16"/>
  <c r="W1365" i="17"/>
  <c r="W284" i="16"/>
  <c r="W1195" i="17"/>
  <c r="W472" i="17"/>
  <c r="W11" i="17"/>
  <c r="W79" i="16"/>
  <c r="W1010" i="16"/>
  <c r="W1265" i="17"/>
  <c r="W1078" i="16"/>
  <c r="W1019" i="16"/>
  <c r="W1508" i="16"/>
  <c r="W584" i="16"/>
  <c r="W1353" i="16"/>
  <c r="W1696" i="17"/>
  <c r="W1005" i="16"/>
  <c r="W961" i="16"/>
  <c r="W1694" i="16"/>
  <c r="W1411" i="16"/>
  <c r="V1767" i="16"/>
  <c r="V1075" i="16"/>
  <c r="V726" i="17"/>
  <c r="V113" i="17"/>
  <c r="V239" i="17"/>
  <c r="V1786" i="16"/>
  <c r="V1489" i="16"/>
  <c r="V1726" i="16"/>
  <c r="V1700" i="16"/>
  <c r="V463" i="16"/>
  <c r="V1830" i="16"/>
  <c r="V988" i="16"/>
  <c r="V1729" i="16"/>
  <c r="V1660" i="16"/>
  <c r="V1888" i="16"/>
  <c r="V1213" i="16"/>
  <c r="V244" i="17"/>
  <c r="V1621" i="16"/>
  <c r="V1208" i="16"/>
  <c r="V748" i="16"/>
  <c r="V964" i="16"/>
  <c r="V680" i="16"/>
  <c r="V677" i="16"/>
  <c r="V114" i="16"/>
  <c r="V658" i="16"/>
  <c r="V1032" i="16"/>
  <c r="V967" i="16"/>
  <c r="V14" i="16"/>
  <c r="V1499" i="16"/>
  <c r="V201" i="16"/>
  <c r="V536" i="16"/>
  <c r="V533" i="16"/>
  <c r="V37" i="16"/>
  <c r="V303" i="16"/>
  <c r="V1702" i="16"/>
  <c r="V1188" i="16"/>
  <c r="V320" i="16"/>
  <c r="V1436" i="16"/>
  <c r="V359" i="16"/>
  <c r="Z46" i="12"/>
  <c r="BV61" i="12"/>
  <c r="W1807" i="17"/>
  <c r="W955" i="17"/>
  <c r="W988" i="16"/>
  <c r="W37" i="16"/>
  <c r="W122" i="16"/>
  <c r="W1100" i="17"/>
  <c r="W1520" i="17"/>
  <c r="W777" i="17"/>
  <c r="W1837" i="16"/>
  <c r="W389" i="16"/>
  <c r="W1295" i="17"/>
  <c r="W1899" i="16"/>
  <c r="W1484" i="17"/>
  <c r="W938" i="17"/>
  <c r="W1929" i="17"/>
  <c r="W640" i="17"/>
  <c r="W1598" i="16"/>
  <c r="W976" i="16"/>
  <c r="W701" i="17"/>
  <c r="W474" i="16"/>
  <c r="W1646" i="17"/>
  <c r="W583" i="17"/>
  <c r="W1655" i="17"/>
  <c r="W322" i="17"/>
  <c r="W1133" i="16"/>
  <c r="W715" i="16"/>
  <c r="W239" i="17"/>
  <c r="W1018" i="17"/>
  <c r="W481" i="17"/>
  <c r="W639" i="16"/>
  <c r="W1673" i="17"/>
  <c r="W1362" i="16"/>
  <c r="W1768" i="16"/>
  <c r="W695" i="17"/>
  <c r="W1177" i="16"/>
  <c r="W161" i="17"/>
  <c r="W1101" i="16"/>
  <c r="W824" i="17"/>
  <c r="W986" i="16"/>
  <c r="W180" i="17"/>
  <c r="W118" i="17"/>
  <c r="W945" i="17"/>
  <c r="W1416" i="16"/>
  <c r="V186" i="17"/>
  <c r="V1195" i="16"/>
  <c r="V248" i="17"/>
  <c r="V429" i="17"/>
  <c r="V1087" i="16"/>
  <c r="V304" i="17"/>
  <c r="V1728" i="16"/>
  <c r="V1608" i="16"/>
  <c r="V417" i="16"/>
  <c r="V1889" i="16"/>
  <c r="V1618" i="16"/>
  <c r="V1386" i="16"/>
  <c r="V1697" i="16"/>
  <c r="V1756" i="16"/>
  <c r="V1378" i="16"/>
  <c r="V824" i="16"/>
  <c r="V1524" i="16"/>
  <c r="V1083" i="16"/>
  <c r="V1516" i="16"/>
  <c r="V1330" i="16"/>
  <c r="V320" i="17"/>
  <c r="V535" i="16"/>
  <c r="V805" i="16"/>
  <c r="V465" i="16"/>
  <c r="V837" i="16"/>
  <c r="V939" i="16"/>
  <c r="V910" i="16"/>
  <c r="V655" i="16"/>
  <c r="V652" i="16"/>
  <c r="V103" i="16"/>
  <c r="V321" i="16"/>
  <c r="V1067" i="16"/>
  <c r="V165" i="16"/>
  <c r="V324" i="16"/>
  <c r="V268" i="16"/>
  <c r="V158" i="16"/>
  <c r="V366" i="17"/>
  <c r="V333" i="16"/>
  <c r="V1656" i="16"/>
  <c r="V350" i="16"/>
  <c r="CQ41" i="12"/>
  <c r="CK49" i="12"/>
  <c r="BV46" i="12"/>
  <c r="W1212" i="17"/>
  <c r="W1638" i="16"/>
  <c r="W1635" i="16"/>
  <c r="W83" i="16"/>
  <c r="W563" i="16"/>
  <c r="W1369" i="17"/>
  <c r="W349" i="17"/>
  <c r="W750" i="17"/>
  <c r="W1414" i="16"/>
  <c r="W1446" i="16"/>
  <c r="W92" i="17"/>
  <c r="W1799" i="17"/>
  <c r="W396" i="17"/>
  <c r="W987" i="17"/>
  <c r="W414" i="17"/>
  <c r="W1002" i="16"/>
  <c r="W322" i="16"/>
  <c r="W26" i="17"/>
  <c r="W1679" i="17"/>
  <c r="W767" i="17"/>
  <c r="W1864" i="17"/>
  <c r="W797" i="17"/>
  <c r="W1566" i="16"/>
  <c r="W637" i="16"/>
  <c r="W1845" i="16"/>
  <c r="W858" i="17"/>
  <c r="W784" i="16"/>
  <c r="W1056" i="17"/>
  <c r="W1083" i="16"/>
  <c r="W706" i="17"/>
  <c r="W391" i="17"/>
  <c r="W181" i="16"/>
  <c r="W1789" i="16"/>
  <c r="W1171" i="16"/>
  <c r="W1451" i="17"/>
  <c r="W1813" i="17"/>
  <c r="W990" i="17"/>
  <c r="W1537" i="17"/>
  <c r="W1505" i="17"/>
  <c r="V73" i="17"/>
  <c r="V11" i="17"/>
  <c r="V752" i="17"/>
  <c r="V242" i="17"/>
  <c r="V43" i="17"/>
  <c r="V1207" i="16"/>
  <c r="V141" i="17"/>
  <c r="V1592" i="16"/>
  <c r="V1546" i="16"/>
  <c r="V1520" i="16"/>
  <c r="V724" i="16"/>
  <c r="V1655" i="16"/>
  <c r="V1423" i="16"/>
  <c r="V1646" i="16"/>
  <c r="V1383" i="16"/>
  <c r="V1572" i="16"/>
  <c r="V1290" i="16"/>
  <c r="V607" i="16"/>
  <c r="V1400" i="16"/>
  <c r="V424" i="17"/>
  <c r="V1796" i="16"/>
  <c r="V1457" i="16"/>
  <c r="V1642" i="16"/>
  <c r="V759" i="16"/>
  <c r="V419" i="16"/>
  <c r="V89" i="16"/>
  <c r="V513" i="17"/>
  <c r="V1272" i="16"/>
  <c r="V953" i="16"/>
  <c r="V784" i="16"/>
  <c r="V446" i="16"/>
  <c r="V106" i="16"/>
  <c r="V842" i="16"/>
  <c r="V614" i="16"/>
  <c r="V441" i="16"/>
  <c r="V470" i="16"/>
  <c r="V909" i="16"/>
  <c r="V469" i="16"/>
  <c r="V177" i="16"/>
  <c r="V663" i="16"/>
  <c r="V1776" i="16"/>
  <c r="CQ46" i="12"/>
  <c r="CK38" i="12"/>
  <c r="BV23" i="12"/>
  <c r="W1039" i="17"/>
  <c r="W1739" i="16"/>
  <c r="W954" i="16"/>
  <c r="W892" i="16"/>
  <c r="W1590" i="16"/>
  <c r="W1420" i="17"/>
  <c r="W198" i="17"/>
  <c r="W1694" i="17"/>
  <c r="W833" i="17"/>
  <c r="W1234" i="16"/>
  <c r="W422" i="16"/>
  <c r="W1023" i="17"/>
  <c r="W278" i="16"/>
  <c r="W1684" i="17"/>
  <c r="W625" i="17"/>
  <c r="W1245" i="17"/>
  <c r="W4" i="17"/>
  <c r="W158" i="16"/>
  <c r="W515" i="17"/>
  <c r="W1812" i="17"/>
  <c r="W891" i="17"/>
  <c r="W1808" i="17"/>
  <c r="W960" i="17"/>
  <c r="W401" i="17"/>
  <c r="W878" i="16"/>
  <c r="W740" i="16"/>
  <c r="W1685" i="16"/>
  <c r="W1616" i="17"/>
  <c r="W936" i="17"/>
  <c r="W1786" i="16"/>
  <c r="W296" i="16"/>
  <c r="W33" i="16"/>
  <c r="W1605" i="16"/>
  <c r="W1493" i="16"/>
  <c r="W1637" i="16"/>
  <c r="W1586" i="16"/>
  <c r="W737" i="17"/>
  <c r="W1865" i="16"/>
  <c r="W385" i="16"/>
  <c r="W35" i="16"/>
  <c r="W873" i="16"/>
  <c r="W1840" i="16"/>
  <c r="W1330" i="17"/>
  <c r="W630" i="17"/>
  <c r="V1895" i="16"/>
  <c r="V1287" i="16"/>
  <c r="V733" i="17"/>
  <c r="V555" i="17"/>
  <c r="V32" i="17"/>
  <c r="V1873" i="16"/>
  <c r="V1161" i="16"/>
  <c r="V1669" i="16"/>
  <c r="V1636" i="16"/>
  <c r="V1015" i="16"/>
  <c r="V213" i="17"/>
  <c r="V1530" i="16"/>
  <c r="V1124" i="16"/>
  <c r="V1506" i="16"/>
  <c r="V1374" i="16"/>
  <c r="V970" i="16"/>
  <c r="V230" i="16"/>
  <c r="V925" i="16"/>
  <c r="V896" i="16"/>
  <c r="V296" i="16"/>
  <c r="V861" i="16"/>
  <c r="V136" i="16"/>
  <c r="V565" i="16"/>
  <c r="V829" i="16"/>
  <c r="V994" i="16"/>
  <c r="V1125" i="16"/>
  <c r="V92" i="16"/>
  <c r="V1256" i="16"/>
  <c r="V626" i="16"/>
  <c r="V497" i="16"/>
  <c r="V1868" i="16"/>
  <c r="CQ54" i="12"/>
  <c r="CK50" i="12"/>
  <c r="W1489" i="17"/>
  <c r="W279" i="17"/>
  <c r="W1499" i="16"/>
  <c r="W179" i="16"/>
  <c r="W102" i="17"/>
  <c r="W476" i="16"/>
  <c r="W1225" i="17"/>
  <c r="W639" i="17"/>
  <c r="W1650" i="17"/>
  <c r="W591" i="17"/>
  <c r="W897" i="16"/>
  <c r="W1421" i="17"/>
  <c r="W774" i="16"/>
  <c r="W1470" i="17"/>
  <c r="W1463" i="17"/>
  <c r="W661" i="17"/>
  <c r="W1842" i="16"/>
  <c r="W253" i="16"/>
  <c r="W1512" i="16"/>
  <c r="W1763" i="17"/>
  <c r="W427" i="17"/>
  <c r="W1289" i="17"/>
  <c r="W202" i="17"/>
  <c r="W1455" i="16"/>
  <c r="W81" i="16"/>
  <c r="W808" i="17"/>
  <c r="W1191" i="16"/>
  <c r="W1500" i="17"/>
  <c r="W426" i="17"/>
  <c r="W1539" i="16"/>
  <c r="W1249" i="17"/>
  <c r="W1719" i="17"/>
  <c r="W1426" i="17"/>
  <c r="W857" i="16"/>
  <c r="W718" i="17"/>
  <c r="W1447" i="17"/>
  <c r="W1645" i="16"/>
  <c r="W319" i="16"/>
  <c r="W685" i="17"/>
  <c r="W268" i="16"/>
  <c r="W238" i="16"/>
  <c r="W1187" i="17"/>
  <c r="W766" i="16"/>
  <c r="W1707" i="16"/>
  <c r="W803" i="16"/>
  <c r="W572" i="17"/>
  <c r="W695" i="16"/>
  <c r="W1004" i="17"/>
  <c r="W1846" i="16"/>
  <c r="W1902" i="16"/>
  <c r="W517" i="17"/>
  <c r="W1662" i="16"/>
  <c r="W605" i="16"/>
  <c r="W1610" i="16"/>
  <c r="W706" i="16"/>
  <c r="W1499" i="17"/>
  <c r="W932" i="16"/>
  <c r="W1620" i="17"/>
  <c r="W88" i="17"/>
  <c r="W217" i="17"/>
  <c r="W161" i="16"/>
  <c r="W386" i="16"/>
  <c r="W975" i="17"/>
  <c r="V1206" i="16"/>
  <c r="V1550" i="16"/>
  <c r="V1596" i="16"/>
  <c r="V766" i="16"/>
  <c r="V406" i="16"/>
  <c r="V403" i="16"/>
  <c r="V394" i="16"/>
  <c r="V496" i="16"/>
  <c r="V467" i="16"/>
  <c r="V771" i="16"/>
  <c r="V597" i="16"/>
  <c r="V41" i="16"/>
  <c r="V101" i="16"/>
  <c r="V446" i="17"/>
  <c r="V473" i="16"/>
  <c r="V783" i="16"/>
  <c r="V780" i="16"/>
  <c r="V793" i="16"/>
  <c r="V895" i="16"/>
  <c r="V93" i="16"/>
  <c r="V623" i="16"/>
  <c r="V792" i="16"/>
  <c r="V1610" i="16"/>
  <c r="V522" i="16"/>
  <c r="Z44" i="12"/>
  <c r="BV41" i="12"/>
  <c r="W1376" i="17"/>
  <c r="W352" i="17"/>
  <c r="W941" i="16"/>
  <c r="W222" i="16"/>
  <c r="W1742" i="16"/>
  <c r="W1551" i="17"/>
  <c r="W813" i="17"/>
  <c r="W1687" i="17"/>
  <c r="W402" i="17"/>
  <c r="W1815" i="16"/>
  <c r="W343" i="16"/>
  <c r="W1693" i="17"/>
  <c r="W1821" i="17"/>
  <c r="W1058" i="17"/>
  <c r="W1838" i="17"/>
  <c r="W33" i="17"/>
  <c r="W452" i="16"/>
  <c r="W1122" i="16"/>
  <c r="W1714" i="17"/>
  <c r="W690" i="17"/>
  <c r="W582" i="17"/>
  <c r="W57" i="17"/>
  <c r="W896" i="16"/>
  <c r="W621" i="17"/>
  <c r="W1889" i="17"/>
  <c r="W921" i="17"/>
  <c r="W1426" i="16"/>
  <c r="W904" i="16"/>
  <c r="W841" i="17"/>
  <c r="W433" i="16"/>
  <c r="W490" i="16"/>
  <c r="W913" i="17"/>
  <c r="W822" i="17"/>
  <c r="W372" i="16"/>
  <c r="W109" i="16"/>
  <c r="W1788" i="16"/>
  <c r="W1602" i="17"/>
  <c r="W1077" i="17"/>
  <c r="W1859" i="16"/>
  <c r="W1894" i="16"/>
  <c r="W1370" i="16"/>
  <c r="W461" i="16"/>
  <c r="W1448" i="17"/>
  <c r="W1738" i="17"/>
  <c r="W46" i="16"/>
  <c r="W1565" i="16"/>
  <c r="W157" i="17"/>
  <c r="W1564" i="16"/>
  <c r="W964" i="17"/>
  <c r="W56" i="16"/>
  <c r="W1043" i="16"/>
  <c r="W907" i="16"/>
  <c r="W189" i="16"/>
  <c r="W545" i="17"/>
  <c r="W533" i="16"/>
  <c r="W1485" i="17"/>
  <c r="W1543" i="16"/>
  <c r="W1634" i="17"/>
  <c r="W1458" i="17"/>
  <c r="V1230" i="16"/>
  <c r="V936" i="16"/>
  <c r="V381" i="17"/>
  <c r="V1754" i="16"/>
  <c r="V1319" i="16"/>
  <c r="V1429" i="16"/>
  <c r="V1750" i="16"/>
  <c r="V1254" i="16"/>
  <c r="V1231" i="16"/>
  <c r="V520" i="17"/>
  <c r="V704" i="16"/>
  <c r="V376" i="16"/>
  <c r="V167" i="16"/>
  <c r="V773" i="16"/>
  <c r="V744" i="16"/>
  <c r="V907" i="16"/>
  <c r="V904" i="16"/>
  <c r="V183" i="16"/>
  <c r="V4" i="16"/>
  <c r="V60" i="16"/>
  <c r="V1204" i="16"/>
  <c r="V919" i="16"/>
  <c r="V750" i="16"/>
  <c r="V16" i="16"/>
  <c r="V1568" i="16"/>
  <c r="V947" i="16"/>
  <c r="V905" i="16"/>
  <c r="V161" i="16"/>
  <c r="V1281" i="16"/>
  <c r="V719" i="16"/>
  <c r="Z57" i="12"/>
  <c r="BV15" i="12"/>
  <c r="W1488" i="17"/>
  <c r="W942" i="17"/>
  <c r="W1296" i="16"/>
  <c r="W959" i="16"/>
  <c r="W204" i="17"/>
  <c r="W568" i="16"/>
  <c r="W1626" i="17"/>
  <c r="W549" i="17"/>
  <c r="W1519" i="17"/>
  <c r="W642" i="17"/>
  <c r="W1760" i="16"/>
  <c r="W1179" i="16"/>
  <c r="W526" i="17"/>
  <c r="W840" i="16"/>
  <c r="W1204" i="17"/>
  <c r="W320" i="17"/>
  <c r="W1573" i="17"/>
  <c r="W338" i="17"/>
  <c r="W1195" i="16"/>
  <c r="W1368" i="17"/>
  <c r="W1134" i="16"/>
  <c r="W1434" i="17"/>
  <c r="W784" i="17"/>
  <c r="W1048" i="17"/>
  <c r="W1876" i="16"/>
  <c r="W710" i="16"/>
  <c r="W25" i="17"/>
  <c r="W1927" i="17"/>
  <c r="W1315" i="17"/>
  <c r="W579" i="17"/>
  <c r="W1356" i="16"/>
  <c r="W1367" i="17"/>
  <c r="W13" i="16"/>
  <c r="W72" i="17"/>
  <c r="W1521" i="17"/>
  <c r="W1437" i="17"/>
  <c r="W1410" i="16"/>
  <c r="W1139" i="16"/>
  <c r="W444" i="16"/>
  <c r="W1542" i="16"/>
  <c r="W721" i="17"/>
  <c r="W28" i="16"/>
  <c r="W1186" i="16"/>
  <c r="V275" i="17"/>
  <c r="V1594" i="16"/>
  <c r="V6" i="17"/>
  <c r="V415" i="17"/>
  <c r="V333" i="17"/>
  <c r="V1807" i="16"/>
  <c r="V672" i="17"/>
  <c r="V1673" i="16"/>
  <c r="V1440" i="16"/>
  <c r="V1255" i="16"/>
  <c r="V227" i="17"/>
  <c r="V1664" i="16"/>
  <c r="V1491" i="16"/>
  <c r="V200" i="17"/>
  <c r="V1480" i="16"/>
  <c r="V1708" i="16"/>
  <c r="V1040" i="16"/>
  <c r="V114" i="17"/>
  <c r="V1885" i="16"/>
  <c r="V1035" i="16"/>
  <c r="V577" i="16"/>
  <c r="V345" i="16"/>
  <c r="V330" i="16"/>
  <c r="V1218" i="16"/>
  <c r="V339" i="16"/>
  <c r="V189" i="16"/>
  <c r="V521" i="16"/>
  <c r="V616" i="16"/>
  <c r="V1759" i="16"/>
  <c r="V1012" i="16"/>
  <c r="V1098" i="16"/>
  <c r="V1041" i="16"/>
  <c r="V314" i="16"/>
  <c r="V743" i="16"/>
  <c r="V806" i="16"/>
  <c r="V603" i="16"/>
  <c r="V568" i="16"/>
  <c r="V483" i="16"/>
  <c r="V516" i="16"/>
  <c r="V216" i="16"/>
  <c r="Z18" i="12"/>
  <c r="BV37" i="12"/>
  <c r="W1362" i="17"/>
  <c r="W400" i="17"/>
  <c r="W300" i="16"/>
  <c r="W1370" i="17"/>
  <c r="W1962" i="17"/>
  <c r="W859" i="17"/>
  <c r="W1397" i="17"/>
  <c r="W536" i="17"/>
  <c r="W1870" i="16"/>
  <c r="W560" i="16"/>
  <c r="W902" i="17"/>
  <c r="W441" i="16"/>
  <c r="W1501" i="17"/>
  <c r="W622" i="17"/>
  <c r="W1502" i="17"/>
  <c r="W339" i="17"/>
  <c r="W1188" i="16"/>
  <c r="W261" i="16"/>
  <c r="W265" i="17"/>
  <c r="W616" i="16"/>
  <c r="W1320" i="17"/>
  <c r="W50" i="17"/>
  <c r="W1340" i="17"/>
  <c r="W1047" i="16"/>
  <c r="W911" i="16"/>
  <c r="W982" i="16"/>
  <c r="W1103" i="16"/>
  <c r="W657" i="17"/>
  <c r="W1872" i="16"/>
  <c r="W950" i="16"/>
  <c r="W1206" i="17"/>
  <c r="W638" i="16"/>
  <c r="W672" i="16"/>
  <c r="W1302" i="16"/>
  <c r="W1020" i="17"/>
  <c r="W1230" i="16"/>
  <c r="W418" i="16"/>
  <c r="W468" i="17"/>
  <c r="W76" i="16"/>
  <c r="W55" i="16"/>
  <c r="W274" i="16"/>
  <c r="W53" i="17"/>
  <c r="W1765" i="16"/>
  <c r="V1721" i="16"/>
  <c r="V1890" i="16"/>
  <c r="V476" i="17"/>
  <c r="V119" i="17"/>
  <c r="V17" i="17"/>
  <c r="V180" i="17"/>
  <c r="V1548" i="16"/>
  <c r="V1389" i="16"/>
  <c r="V421" i="17"/>
  <c r="V1701" i="16"/>
  <c r="V1764" i="16"/>
  <c r="V1445" i="16"/>
  <c r="V1517" i="16"/>
  <c r="V1464" i="16"/>
  <c r="V1730" i="16"/>
  <c r="V646" i="16"/>
  <c r="V1347" i="16"/>
  <c r="V1741" i="16"/>
  <c r="V1342" i="16"/>
  <c r="V1157" i="16"/>
  <c r="V1813" i="16"/>
  <c r="V299" i="16"/>
  <c r="V468" i="16"/>
  <c r="V1111" i="16"/>
  <c r="V500" i="16"/>
  <c r="V602" i="16"/>
  <c r="V573" i="16"/>
  <c r="V478" i="16"/>
  <c r="V475" i="16"/>
  <c r="V875" i="16"/>
  <c r="V147" i="16"/>
  <c r="V1384" i="16"/>
  <c r="V1026" i="16"/>
  <c r="V664" i="16"/>
  <c r="V899" i="16"/>
  <c r="V1017" i="16"/>
  <c r="V79" i="16"/>
  <c r="V836" i="16"/>
  <c r="V1141" i="16"/>
  <c r="V513" i="16"/>
  <c r="CQ23" i="12"/>
  <c r="CK40" i="12"/>
  <c r="W1951" i="17"/>
  <c r="W1053" i="17"/>
  <c r="W1895" i="16"/>
  <c r="W821" i="16"/>
  <c r="W453" i="17"/>
  <c r="W391" i="16"/>
  <c r="W1355" i="17"/>
  <c r="W1822" i="17"/>
  <c r="W459" i="17"/>
  <c r="W1695" i="16"/>
  <c r="W394" i="16"/>
  <c r="W1436" i="16"/>
  <c r="W1358" i="17"/>
  <c r="W1768" i="17"/>
  <c r="W730" i="17"/>
  <c r="W1836" i="16"/>
  <c r="W635" i="16"/>
  <c r="W1065" i="17"/>
  <c r="W1077" i="16"/>
  <c r="W1280" i="17"/>
  <c r="W398" i="17"/>
  <c r="W1761" i="17"/>
  <c r="W757" i="17"/>
  <c r="W1271" i="16"/>
  <c r="W7" i="16"/>
  <c r="W1142" i="16"/>
  <c r="W29" i="17"/>
  <c r="W955" i="16"/>
  <c r="W831" i="17"/>
  <c r="W61" i="16"/>
  <c r="W1769" i="16"/>
  <c r="W1754" i="16"/>
  <c r="W486" i="16"/>
  <c r="W1064" i="16"/>
  <c r="W252" i="16"/>
  <c r="W635" i="17"/>
  <c r="W1894" i="17"/>
  <c r="W418" i="17"/>
  <c r="W928" i="17"/>
  <c r="W1532" i="16"/>
  <c r="V50" i="17"/>
  <c r="V1675" i="16"/>
  <c r="V509" i="17"/>
  <c r="V220" i="17"/>
  <c r="V1733" i="16"/>
  <c r="V216" i="17"/>
  <c r="V1835" i="16"/>
  <c r="V1856" i="16"/>
  <c r="V1186" i="16"/>
  <c r="V1343" i="16"/>
  <c r="V382" i="17"/>
  <c r="V13" i="17"/>
  <c r="V1243" i="16"/>
  <c r="V744" i="17"/>
  <c r="V1906" i="16"/>
  <c r="V1418" i="16"/>
  <c r="V1638" i="16"/>
  <c r="V30" i="17"/>
  <c r="V1752" i="16"/>
  <c r="V1602" i="16"/>
  <c r="V1630" i="16"/>
  <c r="V1277" i="16"/>
  <c r="V1234" i="16"/>
  <c r="V588" i="16"/>
  <c r="V366" i="16"/>
  <c r="V865" i="16"/>
  <c r="V1707" i="16"/>
  <c r="V481" i="16"/>
  <c r="V787" i="16"/>
  <c r="V613" i="16"/>
  <c r="V50" i="16"/>
  <c r="V65" i="17"/>
  <c r="V505" i="16"/>
  <c r="V444" i="16"/>
  <c r="V225" i="16"/>
  <c r="V62" i="16"/>
  <c r="V572" i="16"/>
  <c r="V845" i="16"/>
  <c r="V502" i="16"/>
  <c r="V264" i="16"/>
  <c r="V642" i="16"/>
  <c r="Z49" i="12"/>
  <c r="CK53" i="12"/>
  <c r="W1885" i="17"/>
  <c r="W680" i="17"/>
  <c r="W1181" i="16"/>
  <c r="W267" i="16"/>
  <c r="W1657" i="17"/>
  <c r="W1014" i="16"/>
  <c r="W927" i="17"/>
  <c r="W473" i="17"/>
  <c r="W1481" i="17"/>
  <c r="W564" i="17"/>
  <c r="W1515" i="16"/>
  <c r="W176" i="16"/>
  <c r="W877" i="17"/>
  <c r="W462" i="16"/>
  <c r="W1455" i="17"/>
  <c r="W1634" i="16"/>
  <c r="W1073" i="17"/>
  <c r="W1375" i="16"/>
  <c r="W465" i="16"/>
  <c r="W185" i="17"/>
  <c r="W1560" i="17"/>
  <c r="W581" i="17"/>
  <c r="W1578" i="17"/>
  <c r="W599" i="17"/>
  <c r="W1780" i="16"/>
  <c r="W1104" i="16"/>
  <c r="W1674" i="17"/>
  <c r="W688" i="16"/>
  <c r="W1545" i="17"/>
  <c r="W673" i="17"/>
  <c r="W1506" i="16"/>
  <c r="W613" i="16"/>
  <c r="W1317" i="17"/>
  <c r="W718" i="16"/>
  <c r="W875" i="16"/>
  <c r="W852" i="16"/>
  <c r="W577" i="16"/>
  <c r="W221" i="17"/>
  <c r="W1298" i="16"/>
  <c r="W556" i="16"/>
  <c r="W1235" i="17"/>
  <c r="W1705" i="17"/>
  <c r="W1335" i="16"/>
  <c r="W1778" i="16"/>
  <c r="W1746" i="16"/>
  <c r="V418" i="17"/>
  <c r="V1121" i="16"/>
  <c r="V839" i="17"/>
  <c r="V159" i="17"/>
  <c r="V132" i="17"/>
  <c r="V1687" i="16"/>
  <c r="V1832" i="16"/>
  <c r="V68" i="17"/>
  <c r="V1486" i="16"/>
  <c r="V846" i="16"/>
  <c r="V67" i="17"/>
  <c r="V197" i="17"/>
  <c r="V1314" i="16"/>
  <c r="V1010" i="16"/>
  <c r="V622" i="16"/>
  <c r="V619" i="16"/>
  <c r="V823" i="16"/>
  <c r="V480" i="17"/>
  <c r="V311" i="16"/>
  <c r="V981" i="16"/>
  <c r="V80" i="16"/>
  <c r="V365" i="17"/>
  <c r="V323" i="16"/>
  <c r="V651" i="16"/>
  <c r="V826" i="16"/>
  <c r="V99" i="16"/>
  <c r="V317" i="16"/>
  <c r="V426" i="16"/>
  <c r="V234" i="16"/>
  <c r="V958" i="16"/>
  <c r="V997" i="16"/>
  <c r="CQ53" i="12"/>
  <c r="CK52" i="12"/>
  <c r="W1257" i="17"/>
  <c r="W1250" i="16"/>
  <c r="W1126" i="16"/>
  <c r="W463" i="16"/>
  <c r="W1076" i="16"/>
  <c r="W1963" i="17"/>
  <c r="W800" i="17"/>
  <c r="W173" i="17"/>
  <c r="W1135" i="17"/>
  <c r="W54" i="17"/>
  <c r="W210" i="16"/>
  <c r="W903" i="17"/>
  <c r="W1834" i="17"/>
  <c r="W762" i="17"/>
  <c r="W1176" i="17"/>
  <c r="W786" i="17"/>
  <c r="W1725" i="16"/>
  <c r="W424" i="16"/>
  <c r="W813" i="16"/>
  <c r="W1780" i="17"/>
  <c r="W1798" i="17"/>
  <c r="W931" i="17"/>
  <c r="W1889" i="16"/>
  <c r="W1036" i="16"/>
  <c r="W352" i="16"/>
  <c r="W1829" i="16"/>
  <c r="W137" i="16"/>
  <c r="W1147" i="17"/>
  <c r="W274" i="17"/>
  <c r="W771" i="16"/>
  <c r="W842" i="17"/>
  <c r="W1837" i="17"/>
  <c r="W776" i="17"/>
  <c r="W1401" i="17"/>
  <c r="W1824" i="16"/>
  <c r="W1342" i="16"/>
  <c r="W1086" i="16"/>
  <c r="W699" i="16"/>
  <c r="W251" i="17"/>
  <c r="W1907" i="17"/>
  <c r="W7" i="17"/>
  <c r="W464" i="17"/>
  <c r="W1228" i="17"/>
  <c r="W1330" i="16"/>
  <c r="W47" i="16"/>
  <c r="W479" i="17"/>
  <c r="W575" i="17"/>
  <c r="W201" i="17"/>
  <c r="W998" i="16"/>
  <c r="W618" i="16"/>
  <c r="W520" i="16"/>
  <c r="W598" i="17"/>
  <c r="W448" i="17"/>
  <c r="W1497" i="16"/>
  <c r="W879" i="16"/>
  <c r="W1157" i="17"/>
  <c r="W32" i="16"/>
  <c r="W704" i="17"/>
  <c r="W95" i="17"/>
  <c r="W25" i="16"/>
  <c r="W388" i="17"/>
  <c r="W1072" i="16"/>
  <c r="W1273" i="16"/>
  <c r="V74" i="17"/>
  <c r="V1187" i="16"/>
  <c r="V1554" i="16"/>
  <c r="V429" i="16"/>
  <c r="V240" i="16"/>
  <c r="V187" i="16"/>
  <c r="V24" i="16"/>
  <c r="V313" i="17"/>
  <c r="V265" i="16"/>
  <c r="V600" i="16"/>
  <c r="V431" i="16"/>
  <c r="V769" i="16"/>
  <c r="V871" i="16"/>
  <c r="V1446" i="16"/>
  <c r="V277" i="16"/>
  <c r="V612" i="16"/>
  <c r="V609" i="16"/>
  <c r="V438" i="16"/>
  <c r="V102" i="16"/>
  <c r="V1309" i="16"/>
  <c r="V112" i="16"/>
  <c r="V220" i="16"/>
  <c r="V557" i="16"/>
  <c r="CQ39" i="12"/>
  <c r="Z30" i="12"/>
  <c r="BV47" i="12"/>
  <c r="W1178" i="17"/>
  <c r="W1084" i="16"/>
  <c r="W571" i="16"/>
  <c r="W1619" i="17"/>
  <c r="W1255" i="16"/>
  <c r="W1051" i="17"/>
  <c r="W224" i="17"/>
  <c r="W1284" i="17"/>
  <c r="W441" i="17"/>
  <c r="W1257" i="16"/>
  <c r="W514" i="16"/>
  <c r="W1306" i="17"/>
  <c r="W1487" i="17"/>
  <c r="W576" i="17"/>
  <c r="W1759" i="17"/>
  <c r="W1264" i="16"/>
  <c r="W196" i="16"/>
  <c r="W368" i="16"/>
  <c r="W1517" i="17"/>
  <c r="W215" i="17"/>
  <c r="W553" i="17"/>
  <c r="W1405" i="16"/>
  <c r="W156" i="16"/>
  <c r="W476" i="17"/>
  <c r="W1820" i="17"/>
  <c r="W611" i="17"/>
  <c r="W1130" i="16"/>
  <c r="W1476" i="16"/>
  <c r="W617" i="17"/>
  <c r="W1849" i="17"/>
  <c r="W1298" i="17"/>
  <c r="W776" i="16"/>
  <c r="W610" i="16"/>
  <c r="W689" i="16"/>
  <c r="W1476" i="17"/>
  <c r="W870" i="16"/>
  <c r="W618" i="17"/>
  <c r="W674" i="17"/>
  <c r="W10" i="16"/>
  <c r="W958" i="17"/>
  <c r="W1673" i="16"/>
  <c r="W636" i="16"/>
  <c r="W1823" i="16"/>
  <c r="W1383" i="17"/>
  <c r="W1467" i="17"/>
  <c r="W1423" i="17"/>
  <c r="W282" i="16"/>
  <c r="W1957" i="17"/>
  <c r="W421" i="17"/>
  <c r="W1205" i="17"/>
  <c r="W79" i="17"/>
  <c r="W220" i="16"/>
  <c r="W211" i="16"/>
  <c r="W361" i="17"/>
  <c r="W285" i="16"/>
  <c r="W1007" i="16"/>
  <c r="W543" i="16"/>
  <c r="W1408" i="16"/>
  <c r="W806" i="17"/>
  <c r="V1064" i="16"/>
  <c r="V770" i="16"/>
  <c r="V445" i="17"/>
  <c r="V1581" i="16"/>
  <c r="V412" i="17"/>
  <c r="V136" i="17"/>
  <c r="V1577" i="16"/>
  <c r="V1088" i="16"/>
  <c r="V960" i="16"/>
  <c r="V1399" i="16"/>
  <c r="V391" i="16"/>
  <c r="V894" i="16"/>
  <c r="V1076" i="16"/>
  <c r="V470" i="17"/>
  <c r="V401" i="16"/>
  <c r="V741" i="16"/>
  <c r="V738" i="16"/>
  <c r="V11" i="16"/>
  <c r="V229" i="16"/>
  <c r="V273" i="17"/>
  <c r="V413" i="16"/>
  <c r="V753" i="16"/>
  <c r="V360" i="16"/>
  <c r="V241" i="16"/>
  <c r="V809" i="16"/>
  <c r="V940" i="16"/>
  <c r="V171" i="16"/>
  <c r="V486" i="16"/>
  <c r="V700" i="16"/>
  <c r="CQ61" i="12"/>
  <c r="Z21" i="12"/>
  <c r="BV40" i="12"/>
  <c r="W1503" i="17"/>
  <c r="W626" i="17"/>
  <c r="W1690" i="16"/>
  <c r="W247" i="16"/>
  <c r="W1166" i="16"/>
  <c r="W553" i="16"/>
  <c r="W1563" i="17"/>
  <c r="W36" i="17"/>
  <c r="W1309" i="17"/>
  <c r="W670" i="17"/>
  <c r="W1068" i="16"/>
  <c r="W555" i="16"/>
  <c r="W433" i="17"/>
  <c r="W996" i="16"/>
  <c r="W1035" i="17"/>
  <c r="W171" i="17"/>
  <c r="W1222" i="17"/>
  <c r="W243" i="17"/>
  <c r="W470" i="16"/>
  <c r="W287" i="17"/>
  <c r="W1085" i="16"/>
  <c r="W1314" i="17"/>
  <c r="W1851" i="16"/>
  <c r="W1009" i="17"/>
  <c r="W1220" i="16"/>
  <c r="W883" i="16"/>
  <c r="W1127" i="16"/>
  <c r="W1811" i="17"/>
  <c r="W888" i="17"/>
  <c r="W1620" i="16"/>
  <c r="W817" i="16"/>
  <c r="W949" i="17"/>
  <c r="W1676" i="17"/>
  <c r="W1374" i="16"/>
  <c r="W1740" i="17"/>
  <c r="W1187" i="16"/>
  <c r="W1691" i="16"/>
  <c r="W778" i="16"/>
  <c r="W390" i="16"/>
  <c r="W478" i="17"/>
  <c r="W644" i="16"/>
  <c r="W1134" i="17"/>
  <c r="W1573" i="16"/>
  <c r="V289" i="17"/>
  <c r="V1421" i="16"/>
  <c r="V122" i="17"/>
  <c r="V502" i="17"/>
  <c r="V153" i="17"/>
  <c r="V1641" i="16"/>
  <c r="V343" i="17"/>
  <c r="V192" i="17"/>
  <c r="V1094" i="16"/>
  <c r="V800" i="16"/>
  <c r="V1046" i="16"/>
  <c r="V1484" i="16"/>
  <c r="V504" i="17"/>
  <c r="V1563" i="16"/>
  <c r="V1791" i="16"/>
  <c r="V1612" i="16"/>
  <c r="V1579" i="16"/>
  <c r="V1249" i="16"/>
  <c r="V1604" i="16"/>
  <c r="V1365" i="16"/>
  <c r="V1732" i="16"/>
  <c r="V1057" i="16"/>
  <c r="V1016" i="16"/>
  <c r="V121" i="16"/>
  <c r="V694" i="16"/>
  <c r="V524" i="16"/>
  <c r="V1294" i="16"/>
  <c r="V142" i="16"/>
  <c r="V1838" i="16"/>
  <c r="V671" i="16"/>
  <c r="V873" i="16"/>
  <c r="V870" i="16"/>
  <c r="V979" i="16"/>
  <c r="V26" i="16"/>
  <c r="V250" i="16"/>
  <c r="V839" i="16"/>
  <c r="V102" i="17"/>
  <c r="V891" i="16"/>
  <c r="V697" i="16"/>
  <c r="CQ15" i="12"/>
  <c r="CK27" i="12"/>
  <c r="BV42" i="12"/>
  <c r="W1436" i="17"/>
  <c r="W1510" i="16"/>
  <c r="W793" i="16"/>
  <c r="W1834" i="16"/>
  <c r="W1936" i="17"/>
  <c r="W270" i="17"/>
  <c r="W1167" i="17"/>
  <c r="W293" i="17"/>
  <c r="W1533" i="16"/>
  <c r="W679" i="16"/>
  <c r="W332" i="17"/>
  <c r="W269" i="16"/>
  <c r="W1300" i="17"/>
  <c r="W321" i="17"/>
  <c r="W1144" i="17"/>
  <c r="W323" i="17"/>
  <c r="W498" i="16"/>
  <c r="W583" i="16"/>
  <c r="W1212" i="16"/>
  <c r="W1902" i="17"/>
  <c r="W1131" i="17"/>
  <c r="W1710" i="16"/>
  <c r="W1149" i="17"/>
  <c r="W81" i="17"/>
  <c r="W224" i="16"/>
  <c r="W192" i="16"/>
  <c r="W1868" i="17"/>
  <c r="W782" i="17"/>
  <c r="W1176" i="16"/>
  <c r="W263" i="16"/>
  <c r="W561" i="17"/>
  <c r="W1895" i="17"/>
  <c r="W968" i="16"/>
  <c r="W947" i="17"/>
  <c r="W255" i="16"/>
  <c r="W1511" i="16"/>
  <c r="W173" i="16"/>
  <c r="W131" i="17"/>
  <c r="W1875" i="17"/>
  <c r="W58" i="17"/>
  <c r="W129" i="17"/>
  <c r="W141" i="17"/>
  <c r="V236" i="17"/>
  <c r="V1541" i="16"/>
  <c r="V647" i="17"/>
  <c r="V288" i="17"/>
  <c r="V1433" i="16"/>
  <c r="V138" i="17"/>
  <c r="V277" i="17"/>
  <c r="V1634" i="16"/>
  <c r="V1209" i="16"/>
  <c r="V396" i="17"/>
  <c r="V1521" i="16"/>
  <c r="V1289" i="16"/>
  <c r="V380" i="17"/>
  <c r="V1780" i="16"/>
  <c r="V1284" i="16"/>
  <c r="V1441" i="16"/>
  <c r="V1745" i="16"/>
  <c r="V1167" i="16"/>
  <c r="V1842" i="16"/>
  <c r="V1162" i="16"/>
  <c r="V868" i="16"/>
  <c r="V1552" i="16"/>
  <c r="V1420" i="16"/>
  <c r="V802" i="16"/>
  <c r="V246" i="16"/>
  <c r="V293" i="16"/>
  <c r="V124" i="16"/>
  <c r="V153" i="16"/>
  <c r="V312" i="16"/>
  <c r="V1134" i="16"/>
  <c r="V538" i="16"/>
  <c r="V987" i="16"/>
  <c r="V934" i="16"/>
  <c r="V667" i="16"/>
  <c r="V487" i="16"/>
  <c r="V544" i="16"/>
  <c r="V657" i="16"/>
  <c r="V297" i="16"/>
  <c r="V280" i="16"/>
  <c r="V1001" i="16"/>
  <c r="V951" i="16"/>
  <c r="Z48" i="12"/>
  <c r="BV18" i="12"/>
  <c r="W1688" i="17"/>
  <c r="W788" i="17"/>
  <c r="W16" i="17"/>
  <c r="W1480" i="16"/>
  <c r="W315" i="17"/>
  <c r="W1750" i="17"/>
  <c r="W671" i="17"/>
  <c r="W1433" i="17"/>
  <c r="W170" i="17"/>
  <c r="W1278" i="16"/>
  <c r="W786" i="16"/>
  <c r="W1463" i="16"/>
  <c r="W1428" i="17"/>
  <c r="W1595" i="17"/>
  <c r="W474" i="17"/>
  <c r="W1144" i="16"/>
  <c r="W807" i="16"/>
  <c r="W736" i="17"/>
  <c r="W1846" i="17"/>
  <c r="W1117" i="17"/>
  <c r="W425" i="17"/>
  <c r="W1302" i="17"/>
  <c r="W416" i="17"/>
  <c r="W745" i="16"/>
  <c r="W489" i="17"/>
  <c r="W397" i="16"/>
  <c r="W1292" i="16"/>
  <c r="W243" i="16"/>
  <c r="W56" i="17"/>
  <c r="W1948" i="17"/>
  <c r="W946" i="16"/>
  <c r="W311" i="16"/>
  <c r="W312" i="17"/>
  <c r="W101" i="17"/>
  <c r="W551" i="16"/>
  <c r="W1360" i="16"/>
  <c r="W1457" i="17"/>
  <c r="W1723" i="16"/>
  <c r="W1617" i="16"/>
  <c r="W1771" i="16"/>
  <c r="V484" i="17"/>
  <c r="V1820" i="16"/>
  <c r="V201" i="17"/>
  <c r="V384" i="17"/>
  <c r="V1553" i="16"/>
  <c r="V1876" i="16"/>
  <c r="V1143" i="16"/>
  <c r="V1682" i="16"/>
  <c r="V1006" i="16"/>
  <c r="V1163" i="16"/>
  <c r="V253" i="17"/>
  <c r="V1738" i="16"/>
  <c r="V1077" i="16"/>
  <c r="V237" i="17"/>
  <c r="V1651" i="16"/>
  <c r="V1238" i="16"/>
  <c r="V944" i="16"/>
  <c r="V1800" i="16"/>
  <c r="V1461" i="16"/>
  <c r="V14" i="17"/>
  <c r="V1450" i="16"/>
  <c r="V662" i="16"/>
  <c r="V443" i="16"/>
  <c r="V422" i="16"/>
  <c r="V203" i="16"/>
  <c r="V510" i="16"/>
  <c r="V1462" i="16"/>
  <c r="V281" i="16"/>
  <c r="V266" i="16"/>
  <c r="V1074" i="16"/>
  <c r="V275" i="16"/>
  <c r="V1492" i="16"/>
  <c r="V1360" i="16"/>
  <c r="V278" i="16"/>
  <c r="V69" i="16"/>
  <c r="V287" i="16"/>
  <c r="V880" i="16"/>
  <c r="V139" i="16"/>
  <c r="V327" i="16"/>
  <c r="V104" i="16"/>
  <c r="V17" i="16"/>
  <c r="Z19" i="12"/>
  <c r="BV57" i="12"/>
  <c r="W1664" i="17"/>
  <c r="W324" i="17"/>
  <c r="W1336" i="16"/>
  <c r="W438" i="16"/>
  <c r="W688" i="17"/>
  <c r="W1794" i="17"/>
  <c r="W764" i="17"/>
  <c r="W1881" i="16"/>
  <c r="W1068" i="17"/>
  <c r="W263" i="17"/>
  <c r="W1483" i="16"/>
  <c r="W147" i="16"/>
  <c r="W1055" i="16"/>
  <c r="W328" i="16"/>
  <c r="W1049" i="17"/>
  <c r="W1596" i="17"/>
  <c r="W917" i="17"/>
  <c r="W1681" i="16"/>
  <c r="W128" i="16"/>
  <c r="W609" i="16"/>
  <c r="W1387" i="17"/>
  <c r="W399" i="17"/>
  <c r="W1419" i="17"/>
  <c r="W728" i="17"/>
  <c r="W1105" i="16"/>
  <c r="W1431" i="16"/>
  <c r="W1113" i="17"/>
  <c r="W815" i="16"/>
  <c r="W1338" i="17"/>
  <c r="W424" i="17"/>
  <c r="W1277" i="16"/>
  <c r="W789" i="16"/>
  <c r="W255" i="17"/>
  <c r="W1770" i="17"/>
  <c r="W883" i="17"/>
  <c r="W683" i="16"/>
  <c r="W1284" i="16"/>
  <c r="W1583" i="16"/>
  <c r="W1525" i="16"/>
  <c r="W671" i="16"/>
  <c r="W810" i="17"/>
  <c r="W1180" i="16"/>
  <c r="W811" i="16"/>
  <c r="W1242" i="17"/>
  <c r="W1070" i="16"/>
  <c r="V1811" i="16"/>
  <c r="V40" i="17"/>
  <c r="V481" i="17"/>
  <c r="V642" i="17"/>
  <c r="V336" i="17"/>
  <c r="V1507" i="16"/>
  <c r="V1833" i="16"/>
  <c r="V1719" i="16"/>
  <c r="V1313" i="16"/>
  <c r="V675" i="16"/>
  <c r="V1219" i="16"/>
  <c r="V1771" i="16"/>
  <c r="V515" i="16"/>
  <c r="V1301" i="16"/>
  <c r="V452" i="16"/>
  <c r="V449" i="16"/>
  <c r="V70" i="16"/>
  <c r="V1589" i="16"/>
  <c r="V817" i="16"/>
  <c r="V814" i="16"/>
  <c r="V305" i="16"/>
  <c r="V1626" i="16"/>
  <c r="V149" i="16"/>
  <c r="V474" i="16"/>
  <c r="V648" i="16"/>
  <c r="V867" i="16"/>
  <c r="V636" i="16"/>
  <c r="V589" i="16"/>
  <c r="V578" i="16"/>
  <c r="V462" i="16"/>
  <c r="V304" i="16"/>
  <c r="Z51" i="12"/>
  <c r="BV21" i="12"/>
  <c r="W1084" i="17"/>
  <c r="W1644" i="16"/>
  <c r="W742" i="16"/>
  <c r="W1040" i="17"/>
  <c r="W1219" i="16"/>
  <c r="W1700" i="17"/>
  <c r="W893" i="17"/>
  <c r="W1650" i="16"/>
  <c r="W864" i="17"/>
  <c r="W1714" i="16"/>
  <c r="W509" i="16"/>
  <c r="W188" i="17"/>
  <c r="W1608" i="17"/>
  <c r="W183" i="17"/>
  <c r="W1022" i="17"/>
  <c r="W196" i="17"/>
  <c r="W1315" i="16"/>
  <c r="W846" i="16"/>
  <c r="W967" i="16"/>
  <c r="W1607" i="17"/>
  <c r="W1629" i="17"/>
  <c r="W768" i="17"/>
  <c r="W1174" i="16"/>
  <c r="W362" i="16"/>
  <c r="W1493" i="17"/>
  <c r="W1046" i="16"/>
  <c r="W1876" i="17"/>
  <c r="W1162" i="17"/>
  <c r="W1599" i="16"/>
  <c r="W572" i="16"/>
  <c r="W395" i="17"/>
  <c r="W1221" i="17"/>
  <c r="W6" i="17"/>
  <c r="W1441" i="16"/>
  <c r="W1314" i="16"/>
  <c r="W1364" i="16"/>
  <c r="W1229" i="16"/>
  <c r="W1604" i="17"/>
  <c r="W1249" i="16"/>
  <c r="W763" i="17"/>
  <c r="W839" i="16"/>
  <c r="W1861" i="16"/>
  <c r="W1514" i="16"/>
  <c r="W997" i="16"/>
  <c r="W318" i="16"/>
  <c r="W1668" i="16"/>
  <c r="W951" i="16"/>
  <c r="W1729" i="16"/>
  <c r="W928" i="16"/>
  <c r="W249" i="16"/>
  <c r="W539" i="16"/>
  <c r="W1147" i="16"/>
  <c r="W1847" i="16"/>
  <c r="W1465" i="16"/>
  <c r="W123" i="16"/>
  <c r="W376" i="17"/>
  <c r="W1955" i="17"/>
  <c r="W41" i="17"/>
  <c r="W244" i="16"/>
  <c r="W1107" i="17"/>
  <c r="W1669" i="17"/>
  <c r="W1260" i="16"/>
  <c r="V1609" i="16"/>
  <c r="V1605" i="16"/>
  <c r="V732" i="16"/>
  <c r="V1176" i="16"/>
  <c r="V1194" i="16"/>
  <c r="V924" i="16"/>
  <c r="V31" i="16"/>
  <c r="V249" i="16"/>
  <c r="V1258" i="16"/>
  <c r="V1270" i="16"/>
  <c r="V434" i="16"/>
  <c r="V378" i="16"/>
  <c r="V432" i="16"/>
  <c r="V534" i="16"/>
  <c r="V1264" i="16"/>
  <c r="V1307" i="16"/>
  <c r="V262" i="16"/>
  <c r="V390" i="16"/>
  <c r="V46" i="16"/>
  <c r="V1647" i="16"/>
  <c r="V1390" i="16"/>
  <c r="V980" i="16"/>
  <c r="V58" i="16"/>
  <c r="V825" i="16"/>
  <c r="CQ26" i="12"/>
  <c r="CK47" i="12"/>
  <c r="W1841" i="17"/>
  <c r="W658" i="17"/>
  <c r="W117" i="17"/>
  <c r="W747" i="16"/>
  <c r="W1098" i="17"/>
  <c r="W16" i="16"/>
  <c r="W1038" i="17"/>
  <c r="W1850" i="17"/>
  <c r="W1121" i="17"/>
  <c r="W247" i="17"/>
  <c r="W1412" i="16"/>
  <c r="W587" i="16"/>
  <c r="W1793" i="16"/>
  <c r="W1253" i="17"/>
  <c r="W275" i="17"/>
  <c r="W863" i="17"/>
  <c r="W1545" i="16"/>
  <c r="W215" i="16"/>
  <c r="W538" i="16"/>
  <c r="W1085" i="17"/>
  <c r="W1630" i="17"/>
  <c r="W1700" i="16"/>
  <c r="W1741" i="16"/>
  <c r="W145" i="16"/>
  <c r="W1563" i="16"/>
  <c r="W1590" i="17"/>
  <c r="W437" i="17"/>
  <c r="W1291" i="16"/>
  <c r="W363" i="16"/>
  <c r="W1258" i="16"/>
  <c r="W993" i="17"/>
  <c r="W1050" i="16"/>
  <c r="W462" i="17"/>
  <c r="W1589" i="16"/>
  <c r="W865" i="16"/>
  <c r="W720" i="17"/>
  <c r="W940" i="16"/>
  <c r="W1839" i="16"/>
  <c r="W162" i="16"/>
  <c r="W1299" i="17"/>
  <c r="W404" i="17"/>
  <c r="W831" i="16"/>
  <c r="W828" i="16"/>
  <c r="W1063" i="16"/>
  <c r="W178" i="17"/>
  <c r="W665" i="17"/>
  <c r="W1735" i="17"/>
  <c r="W1601" i="17"/>
  <c r="W760" i="16"/>
  <c r="W1784" i="16"/>
  <c r="W556" i="17"/>
  <c r="W1513" i="16"/>
  <c r="W537" i="16"/>
  <c r="W1405" i="17"/>
  <c r="W77" i="17"/>
  <c r="W1818" i="17"/>
  <c r="W1507" i="17"/>
  <c r="W234" i="16"/>
  <c r="W499" i="16"/>
  <c r="W52" i="17"/>
  <c r="W1457" i="16"/>
  <c r="W1094" i="17"/>
  <c r="W595" i="16"/>
  <c r="V1372" i="16"/>
  <c r="V699" i="16"/>
  <c r="V375" i="16"/>
  <c r="V713" i="16"/>
  <c r="V541" i="16"/>
  <c r="V645" i="16"/>
  <c r="V404" i="16"/>
  <c r="V1676" i="16"/>
  <c r="V554" i="16"/>
  <c r="V332" i="16"/>
  <c r="V442" i="16"/>
  <c r="V1190" i="16"/>
  <c r="V903" i="16"/>
  <c r="V900" i="16"/>
  <c r="V344" i="16"/>
  <c r="V67" i="16"/>
  <c r="V451" i="16"/>
  <c r="V290" i="16"/>
  <c r="V1288" i="16"/>
  <c r="V283" i="16"/>
  <c r="V822" i="16"/>
  <c r="CQ60" i="12"/>
  <c r="CK19" i="12"/>
  <c r="W1899" i="17"/>
  <c r="W801" i="17"/>
  <c r="W1875" i="16"/>
  <c r="W1310" i="16"/>
  <c r="W362" i="17"/>
  <c r="W299" i="16"/>
  <c r="W61" i="17"/>
  <c r="W895" i="17"/>
  <c r="W1368" i="16"/>
  <c r="W542" i="16"/>
  <c r="W323" i="16"/>
  <c r="W614" i="16"/>
  <c r="W1531" i="17"/>
  <c r="W654" i="17"/>
  <c r="W1749" i="17"/>
  <c r="W1210" i="17"/>
  <c r="W130" i="17"/>
  <c r="W1239" i="16"/>
  <c r="W5" i="16"/>
  <c r="W1804" i="16"/>
  <c r="W1697" i="17"/>
  <c r="W1086" i="17"/>
  <c r="W197" i="17"/>
  <c r="W1252" i="17"/>
  <c r="W273" i="17"/>
  <c r="W1037" i="16"/>
  <c r="W1466" i="17"/>
  <c r="W275" i="16"/>
  <c r="W1239" i="17"/>
  <c r="W1888" i="16"/>
  <c r="W1527" i="16"/>
  <c r="W909" i="16"/>
  <c r="W1232" i="17"/>
  <c r="W977" i="16"/>
  <c r="W765" i="17"/>
  <c r="W222" i="17"/>
  <c r="W104" i="17"/>
  <c r="W1530" i="16"/>
  <c r="W99" i="17"/>
  <c r="W1432" i="16"/>
  <c r="W934" i="16"/>
  <c r="W499" i="17"/>
  <c r="W471" i="16"/>
  <c r="W703" i="17"/>
  <c r="W469" i="16"/>
  <c r="W1327" i="16"/>
  <c r="W1366" i="17"/>
  <c r="W1767" i="16"/>
  <c r="W1251" i="17"/>
  <c r="W755" i="16"/>
  <c r="W1142" i="17"/>
  <c r="W791" i="17"/>
  <c r="W1093" i="17"/>
  <c r="W1311" i="16"/>
  <c r="W1159" i="17"/>
  <c r="W1863" i="17"/>
  <c r="W201" i="16"/>
  <c r="W1591" i="16"/>
  <c r="W1266" i="16"/>
  <c r="W34" i="16"/>
  <c r="W1616" i="16"/>
  <c r="W1757" i="17"/>
  <c r="W1748" i="16"/>
  <c r="W1749" i="16"/>
  <c r="W538" i="17"/>
  <c r="W822" i="16"/>
  <c r="W792" i="16"/>
  <c r="V1203" i="16"/>
  <c r="V1686" i="16"/>
  <c r="V173" i="16"/>
  <c r="V1000" i="16"/>
  <c r="V276" i="16"/>
  <c r="V172" i="16"/>
  <c r="V974" i="16"/>
  <c r="V863" i="16"/>
  <c r="V860" i="16"/>
  <c r="V598" i="16"/>
  <c r="V703" i="16"/>
  <c r="V1297" i="16"/>
  <c r="V520" i="16"/>
  <c r="V517" i="16"/>
  <c r="V959" i="16"/>
  <c r="V10" i="16"/>
  <c r="V760" i="16"/>
  <c r="V511" i="16"/>
  <c r="V834" i="16"/>
  <c r="V799" i="16"/>
  <c r="V95" i="16"/>
  <c r="CQ47" i="12"/>
  <c r="CK60" i="12"/>
  <c r="W1839" i="17"/>
  <c r="W766" i="17"/>
  <c r="W1135" i="16"/>
  <c r="W1492" i="16"/>
  <c r="W593" i="17"/>
  <c r="W1575" i="17"/>
  <c r="W966" i="17"/>
  <c r="W1816" i="16"/>
  <c r="W965" i="17"/>
  <c r="W1593" i="16"/>
  <c r="W130" i="16"/>
  <c r="W870" i="17"/>
  <c r="W1783" i="17"/>
  <c r="W849" i="17"/>
  <c r="W1550" i="17"/>
  <c r="W477" i="17"/>
  <c r="W1600" i="16"/>
  <c r="W82" i="16"/>
  <c r="W226" i="17"/>
  <c r="W1840" i="17"/>
  <c r="W1333" i="17"/>
  <c r="W652" i="17"/>
  <c r="W1359" i="17"/>
  <c r="W353" i="17"/>
  <c r="W528" i="16"/>
  <c r="W291" i="16"/>
  <c r="W795" i="17"/>
  <c r="W707" i="16"/>
  <c r="W1161" i="17"/>
  <c r="W334" i="17"/>
  <c r="W937" i="16"/>
  <c r="W219" i="16"/>
  <c r="W1502" i="16"/>
  <c r="W1913" i="17"/>
  <c r="W503" i="17"/>
  <c r="W974" i="17"/>
  <c r="W1361" i="17"/>
  <c r="W1252" i="16"/>
  <c r="W510" i="16"/>
  <c r="W1452" i="17"/>
  <c r="W767" i="16"/>
  <c r="W1092" i="17"/>
  <c r="W1612" i="16"/>
  <c r="W1444" i="17"/>
  <c r="W1185" i="16"/>
  <c r="W257" i="16"/>
  <c r="W1143" i="16"/>
  <c r="W1891" i="17"/>
  <c r="W472" i="16"/>
  <c r="W1713" i="16"/>
  <c r="W36" i="16"/>
  <c r="W785" i="16"/>
  <c r="W1108" i="16"/>
  <c r="W1396" i="16"/>
  <c r="W570" i="16"/>
  <c r="W333" i="16"/>
  <c r="W455" i="17"/>
  <c r="W492" i="16"/>
  <c r="W931" i="16"/>
  <c r="W125" i="17"/>
  <c r="W237" i="17"/>
  <c r="W1418" i="16"/>
  <c r="W1131" i="16"/>
  <c r="W1642" i="16"/>
  <c r="W1246" i="17"/>
  <c r="W1752" i="17"/>
  <c r="W423" i="16"/>
  <c r="W131" i="16"/>
  <c r="W1400" i="16"/>
  <c r="W141" i="16"/>
  <c r="W1164" i="16"/>
  <c r="W1335" i="17"/>
  <c r="W819" i="17"/>
  <c r="W27" i="16"/>
  <c r="W1228" i="16"/>
  <c r="W1734" i="16"/>
  <c r="W1026" i="16"/>
  <c r="W175" i="17"/>
  <c r="W730" i="16"/>
  <c r="W1028" i="16"/>
  <c r="W826" i="16"/>
  <c r="W1529" i="16"/>
  <c r="W1893" i="16"/>
  <c r="W655" i="16"/>
  <c r="W459" i="16"/>
  <c r="W1625" i="16"/>
  <c r="W1898" i="17"/>
  <c r="W1440" i="17"/>
  <c r="W1472" i="16"/>
  <c r="W1358" i="16"/>
  <c r="W649" i="16"/>
  <c r="W87" i="16"/>
  <c r="W1423" i="16"/>
  <c r="W158" i="17"/>
  <c r="W1528" i="16"/>
  <c r="W490" i="17"/>
  <c r="W1570" i="16"/>
  <c r="W1088" i="16"/>
  <c r="W754" i="16"/>
  <c r="W1930" i="17"/>
  <c r="W1712" i="16"/>
  <c r="W687" i="16"/>
  <c r="W609" i="17"/>
  <c r="W866" i="16"/>
  <c r="W1607" i="16"/>
  <c r="W608" i="16"/>
  <c r="O16" i="13"/>
  <c r="BQ46" i="13"/>
  <c r="BR61" i="13"/>
  <c r="AI26" i="13"/>
  <c r="AI45" i="13"/>
  <c r="O61" i="13"/>
  <c r="BR49" i="13"/>
  <c r="Y43" i="13"/>
  <c r="BD39" i="13"/>
  <c r="AJ60" i="13"/>
  <c r="CJ42" i="13"/>
  <c r="BZ46" i="13"/>
  <c r="D42" i="13"/>
  <c r="CU60" i="13"/>
  <c r="CJ39" i="13"/>
  <c r="W705" i="17"/>
  <c r="W1312" i="16"/>
  <c r="W416" i="16"/>
  <c r="W1013" i="17"/>
  <c r="W633" i="17"/>
  <c r="W1029" i="16"/>
  <c r="W721" i="16"/>
  <c r="W949" i="16"/>
  <c r="W548" i="16"/>
  <c r="W1524" i="16"/>
  <c r="W1035" i="16"/>
  <c r="W350" i="16"/>
  <c r="W751" i="16"/>
  <c r="W1304" i="16"/>
  <c r="W65" i="16"/>
  <c r="W184" i="16"/>
  <c r="W1442" i="17"/>
  <c r="W1261" i="17"/>
  <c r="W1578" i="16"/>
  <c r="W971" i="16"/>
  <c r="W1076" i="17"/>
  <c r="W1113" i="16"/>
  <c r="W1842" i="17"/>
  <c r="W1939" i="17"/>
  <c r="W525" i="17"/>
  <c r="W1738" i="16"/>
  <c r="W1138" i="17"/>
  <c r="W26" i="16"/>
  <c r="W133" i="16"/>
  <c r="W779" i="16"/>
  <c r="W1946" i="17"/>
  <c r="W849" i="16"/>
  <c r="W1758" i="16"/>
  <c r="W1937" i="17"/>
  <c r="W1809" i="16"/>
  <c r="W128" i="17"/>
  <c r="W266" i="16"/>
  <c r="W436" i="17"/>
  <c r="W405" i="16"/>
  <c r="W739" i="16"/>
  <c r="W425" i="16"/>
  <c r="W1459" i="16"/>
  <c r="W389" i="17"/>
  <c r="W1387" i="16"/>
  <c r="W647" i="16"/>
  <c r="W808" i="16"/>
  <c r="BZ48" i="13"/>
  <c r="CT36" i="13"/>
  <c r="N27" i="13"/>
  <c r="BY36" i="13"/>
  <c r="BY39" i="13"/>
  <c r="BD51" i="13"/>
  <c r="BY50" i="13"/>
  <c r="CT29" i="13"/>
  <c r="N36" i="13"/>
  <c r="CT18" i="13"/>
  <c r="CT30" i="13"/>
  <c r="CU19" i="13"/>
  <c r="BE49" i="13"/>
  <c r="CX16" i="13"/>
  <c r="AZ61" i="13"/>
  <c r="BQ20" i="13"/>
  <c r="N20" i="13"/>
  <c r="N26" i="13"/>
  <c r="O62" i="13"/>
  <c r="W1699" i="16"/>
  <c r="W902" i="16"/>
  <c r="W1817" i="17"/>
  <c r="W73" i="16"/>
  <c r="W770" i="17"/>
  <c r="W1215" i="16"/>
  <c r="W646" i="16"/>
  <c r="W1203" i="16"/>
  <c r="W1773" i="17"/>
  <c r="W1155" i="17"/>
  <c r="W827" i="16"/>
  <c r="W1137" i="17"/>
  <c r="W660" i="16"/>
  <c r="W1629" i="16"/>
  <c r="W148" i="16"/>
  <c r="W1541" i="16"/>
  <c r="W749" i="17"/>
  <c r="W456" i="16"/>
  <c r="W915" i="16"/>
  <c r="W1648" i="16"/>
  <c r="W615" i="16"/>
  <c r="W1128" i="17"/>
  <c r="W1651" i="16"/>
  <c r="W1603" i="17"/>
  <c r="W1632" i="17"/>
  <c r="W898" i="16"/>
  <c r="W836" i="16"/>
  <c r="W779" i="17"/>
  <c r="W1117" i="16"/>
  <c r="W1326" i="16"/>
  <c r="W513" i="17"/>
  <c r="W1384" i="17"/>
  <c r="W1007" i="17"/>
  <c r="W1021" i="16"/>
  <c r="W1596" i="16"/>
  <c r="W1571" i="16"/>
  <c r="W720" i="16"/>
  <c r="W1703" i="16"/>
  <c r="W1776" i="17"/>
  <c r="W642" i="16"/>
  <c r="W1471" i="16"/>
  <c r="W841" i="16"/>
  <c r="W1388" i="16"/>
  <c r="W535" i="16"/>
  <c r="AA16" i="13"/>
  <c r="AI30" i="13"/>
  <c r="O40" i="13"/>
  <c r="AI15" i="13"/>
  <c r="AI47" i="13"/>
  <c r="AB22" i="13"/>
  <c r="AI17" i="13"/>
  <c r="AV22" i="13"/>
  <c r="BY22" i="13"/>
  <c r="AJ46" i="13"/>
  <c r="CM27" i="13"/>
  <c r="CU61" i="13"/>
  <c r="G27" i="13"/>
  <c r="BY19" i="13"/>
  <c r="BZ30" i="13"/>
  <c r="CK38" i="13"/>
  <c r="W973" i="17"/>
  <c r="W241" i="16"/>
  <c r="W1017" i="16"/>
  <c r="W1106" i="16"/>
  <c r="W480" i="17"/>
  <c r="W1224" i="16"/>
  <c r="W994" i="17"/>
  <c r="W1451" i="16"/>
  <c r="W668" i="16"/>
  <c r="W1430" i="17"/>
  <c r="W1960" i="17"/>
  <c r="W1708" i="17"/>
  <c r="W1227" i="16"/>
  <c r="W1108" i="17"/>
  <c r="W1020" i="16"/>
  <c r="W195" i="16"/>
  <c r="W1095" i="16"/>
  <c r="W258" i="16"/>
  <c r="W774" i="17"/>
  <c r="W586" i="16"/>
  <c r="W1717" i="16"/>
  <c r="W1307" i="16"/>
  <c r="W85" i="17"/>
  <c r="W5" i="17"/>
  <c r="W1659" i="16"/>
  <c r="W95" i="16"/>
  <c r="W1042" i="16"/>
  <c r="W619" i="17"/>
  <c r="W557" i="17"/>
  <c r="W1695" i="17"/>
  <c r="W1554" i="16"/>
  <c r="W872" i="16"/>
  <c r="W143" i="17"/>
  <c r="W28" i="17"/>
  <c r="W182" i="16"/>
  <c r="W110" i="16"/>
  <c r="W86" i="16"/>
  <c r="W1274" i="16"/>
  <c r="W1822" i="16"/>
  <c r="W404" i="16"/>
  <c r="W1129" i="17"/>
  <c r="W506" i="16"/>
  <c r="W691" i="16"/>
  <c r="W508" i="17"/>
  <c r="W562" i="16"/>
  <c r="W1024" i="16"/>
  <c r="W271" i="16"/>
  <c r="W380" i="16"/>
  <c r="AJ28" i="13"/>
  <c r="CT52" i="13"/>
  <c r="AI16" i="13"/>
  <c r="BY53" i="13"/>
  <c r="BZ40" i="13"/>
  <c r="O29" i="13"/>
  <c r="BY15" i="13"/>
  <c r="BZ53" i="13"/>
  <c r="BZ61" i="13"/>
  <c r="N49" i="13"/>
  <c r="BY16" i="13"/>
  <c r="G61" i="13"/>
  <c r="N15" i="13"/>
  <c r="AA39" i="13"/>
  <c r="F45" i="13"/>
  <c r="R27" i="13"/>
  <c r="G30" i="13"/>
  <c r="BY21" i="13"/>
  <c r="W871" i="16"/>
  <c r="W178" i="16"/>
  <c r="W746" i="16"/>
  <c r="V984" i="16"/>
  <c r="V1859" i="16"/>
  <c r="V209" i="16"/>
  <c r="V1047" i="16"/>
  <c r="V1352" i="16"/>
  <c r="V152" i="16"/>
  <c r="V34" i="16"/>
  <c r="V1166" i="16"/>
  <c r="V388" i="16"/>
  <c r="V178" i="16"/>
  <c r="V44" i="16"/>
  <c r="V736" i="16"/>
  <c r="V737" i="16"/>
  <c r="V734" i="16"/>
  <c r="V7" i="16"/>
  <c r="V803" i="16"/>
  <c r="V763" i="16"/>
  <c r="V453" i="16"/>
  <c r="V1344" i="16"/>
  <c r="V1115" i="16"/>
  <c r="V88" i="16"/>
  <c r="Z50" i="12"/>
  <c r="BV52" i="12"/>
  <c r="W1413" i="17"/>
  <c r="W552" i="17"/>
  <c r="W1308" i="16"/>
  <c r="W576" i="16"/>
  <c r="W60" i="17"/>
  <c r="W1797" i="17"/>
  <c r="W303" i="17"/>
  <c r="W585" i="17"/>
  <c r="W1766" i="16"/>
  <c r="W864" i="16"/>
  <c r="W1063" i="17"/>
  <c r="W936" i="16"/>
  <c r="W1321" i="17"/>
  <c r="W694" i="17"/>
  <c r="W1549" i="17"/>
  <c r="W940" i="17"/>
  <c r="W1790" i="16"/>
  <c r="W286" i="16"/>
  <c r="W276" i="16"/>
  <c r="W1389" i="16"/>
  <c r="W1597" i="17"/>
  <c r="W713" i="17"/>
  <c r="W1940" i="17"/>
  <c r="W1104" i="17"/>
  <c r="W1520" i="16"/>
  <c r="W500" i="16"/>
  <c r="W873" i="17"/>
  <c r="W1789" i="17"/>
  <c r="W1060" i="17"/>
  <c r="W82" i="17"/>
  <c r="W1495" i="16"/>
  <c r="W171" i="16"/>
  <c r="W854" i="17"/>
  <c r="Y16" i="13" s="1"/>
  <c r="W1053" i="16"/>
  <c r="W648" i="16"/>
  <c r="W1581" i="16"/>
  <c r="W429" i="16"/>
  <c r="W320" i="16"/>
  <c r="W1623" i="16"/>
  <c r="W893" i="16"/>
  <c r="W175" i="16"/>
  <c r="W299" i="17"/>
  <c r="W239" i="16"/>
  <c r="W1600" i="17"/>
  <c r="W1597" i="16"/>
  <c r="W407" i="16"/>
  <c r="W1808" i="16"/>
  <c r="W466" i="16"/>
  <c r="W623" i="17"/>
  <c r="W756" i="16"/>
  <c r="W14" i="17"/>
  <c r="W1448" i="16"/>
  <c r="W667" i="17"/>
  <c r="W1592" i="16"/>
  <c r="W735" i="17"/>
  <c r="W948" i="17"/>
  <c r="W1107" i="16"/>
  <c r="W865" i="17"/>
  <c r="W741" i="16"/>
  <c r="W3" i="16"/>
  <c r="W1574" i="16"/>
  <c r="W984" i="17"/>
  <c r="W1417" i="16"/>
  <c r="W670" i="16"/>
  <c r="W1208" i="16"/>
  <c r="W516" i="16"/>
  <c r="W545" i="16"/>
  <c r="V1198" i="16"/>
  <c r="V1191" i="16"/>
  <c r="V1036" i="16"/>
  <c r="V832" i="16"/>
  <c r="V560" i="16"/>
  <c r="V607" i="17"/>
  <c r="V637" i="16"/>
  <c r="V692" i="16"/>
  <c r="V689" i="16"/>
  <c r="V126" i="16"/>
  <c r="V200" i="16"/>
  <c r="V1453" i="16"/>
  <c r="V354" i="16"/>
  <c r="V1278" i="16"/>
  <c r="V138" i="16"/>
  <c r="V1282" i="16"/>
  <c r="V206" i="16"/>
  <c r="V1095" i="16"/>
  <c r="V961" i="16"/>
  <c r="V319" i="17"/>
  <c r="V313" i="16"/>
  <c r="Z23" i="12"/>
  <c r="BV39" i="12"/>
  <c r="W1612" i="17"/>
  <c r="W186" i="17"/>
  <c r="W1294" i="16"/>
  <c r="BZ38" i="13" s="1"/>
  <c r="W367" i="16"/>
  <c r="W122" i="17"/>
  <c r="W1374" i="17"/>
  <c r="W710" i="17"/>
  <c r="W1649" i="17"/>
  <c r="W787" i="17"/>
  <c r="W1469" i="16"/>
  <c r="W366" i="16"/>
  <c r="W1887" i="16"/>
  <c r="W1532" i="17"/>
  <c r="W793" i="17"/>
  <c r="W1427" i="17"/>
  <c r="W587" i="17"/>
  <c r="W419" i="16"/>
  <c r="W69" i="16"/>
  <c r="W63" i="17"/>
  <c r="W1941" i="17"/>
  <c r="W1156" i="17"/>
  <c r="AI50" i="13" s="1"/>
  <c r="W351" i="17"/>
  <c r="W1177" i="17"/>
  <c r="W1354" i="16"/>
  <c r="CU42" i="13" s="1"/>
  <c r="W832" i="16"/>
  <c r="W654" i="16"/>
  <c r="W544" i="17"/>
  <c r="W1938" i="17"/>
  <c r="W890" i="17"/>
  <c r="W1740" i="16"/>
  <c r="W567" i="16"/>
  <c r="W1509" i="17"/>
  <c r="W1390" i="16"/>
  <c r="W271" i="17"/>
  <c r="W681" i="16"/>
  <c r="W623" i="16"/>
  <c r="W341" i="17"/>
  <c r="W1409" i="16"/>
  <c r="W579" i="16"/>
  <c r="W783" i="17"/>
  <c r="W891" i="16"/>
  <c r="W1477" i="17"/>
  <c r="W1576" i="16"/>
  <c r="W446" i="17"/>
  <c r="W494" i="16"/>
  <c r="W1659" i="17"/>
  <c r="CX48" i="13" s="1"/>
  <c r="W1858" i="17"/>
  <c r="W1026" i="17"/>
  <c r="W1641" i="16"/>
  <c r="W1869" i="16"/>
  <c r="W272" i="16"/>
  <c r="W1549" i="16"/>
  <c r="W1109" i="16"/>
  <c r="W1776" i="16"/>
  <c r="W874" i="16"/>
  <c r="W732" i="16"/>
  <c r="W1182" i="16"/>
  <c r="W796" i="17"/>
  <c r="W1033" i="16"/>
  <c r="W869" i="16"/>
  <c r="W396" i="16"/>
  <c r="W1003" i="16"/>
  <c r="W1581" i="17"/>
  <c r="CC16" i="13" s="1"/>
  <c r="W190" i="16"/>
  <c r="W469" i="17"/>
  <c r="W1465" i="17"/>
  <c r="W1052" i="17"/>
  <c r="W250" i="16"/>
  <c r="W491" i="16"/>
  <c r="W1214" i="17"/>
  <c r="W427" i="16"/>
  <c r="W501" i="17"/>
  <c r="W282" i="17"/>
  <c r="W3" i="17"/>
  <c r="W1438" i="16"/>
  <c r="W703" i="16"/>
  <c r="W104" i="16"/>
  <c r="W575" i="16"/>
  <c r="W1500" i="16"/>
  <c r="W168" i="16"/>
  <c r="K47" i="13" s="1"/>
  <c r="W1102" i="17"/>
  <c r="W211" i="17"/>
  <c r="W1751" i="16"/>
  <c r="BA61" i="13" s="1"/>
  <c r="W966" i="16"/>
  <c r="W1706" i="17"/>
  <c r="W612" i="16"/>
  <c r="W1082" i="17"/>
  <c r="W738" i="17"/>
  <c r="W426" i="16"/>
  <c r="W1223" i="16"/>
  <c r="W183" i="16"/>
  <c r="W1555" i="16"/>
  <c r="W18" i="17"/>
  <c r="W709" i="16"/>
  <c r="W753" i="16"/>
  <c r="W43" i="16"/>
  <c r="W1125" i="17"/>
  <c r="W1262" i="16"/>
  <c r="W925" i="16"/>
  <c r="W1912" i="17"/>
  <c r="W750" i="16"/>
  <c r="W1003" i="17"/>
  <c r="W915" i="17"/>
  <c r="W1538" i="16"/>
  <c r="W1341" i="16"/>
  <c r="W371" i="16"/>
  <c r="CL22" i="13"/>
  <c r="G44" i="13"/>
  <c r="AW22" i="13"/>
  <c r="BQ28" i="13"/>
  <c r="BQ47" i="13"/>
  <c r="BR62" i="13"/>
  <c r="BQ16" i="13"/>
  <c r="AI39" i="13"/>
  <c r="BE50" i="13"/>
  <c r="AJ61" i="13"/>
  <c r="N22" i="13"/>
  <c r="N44" i="13"/>
  <c r="BE42" i="13"/>
  <c r="BZ26" i="13"/>
  <c r="BD20" i="13"/>
  <c r="F41" i="13"/>
  <c r="CU36" i="13"/>
  <c r="BO16" i="13"/>
  <c r="G39" i="13"/>
  <c r="CP30" i="13"/>
  <c r="W465" i="17"/>
  <c r="W844" i="16"/>
  <c r="W1203" i="17"/>
  <c r="W1880" i="16"/>
  <c r="W1516" i="16"/>
  <c r="W496" i="16"/>
  <c r="W922" i="16"/>
  <c r="W1327" i="17"/>
  <c r="W1118" i="17"/>
  <c r="W504" i="16"/>
  <c r="W964" i="16"/>
  <c r="W294" i="16"/>
  <c r="W1371" i="16"/>
  <c r="W1217" i="17"/>
  <c r="W886" i="17"/>
  <c r="W1863" i="16"/>
  <c r="W1141" i="16"/>
  <c r="W584" i="17"/>
  <c r="W1011" i="16"/>
  <c r="W223" i="16"/>
  <c r="W889" i="17"/>
  <c r="W150" i="16"/>
  <c r="W1739" i="17"/>
  <c r="W980" i="17"/>
  <c r="W1355" i="16"/>
  <c r="W532" i="16"/>
  <c r="W485" i="17"/>
  <c r="W373" i="17"/>
  <c r="W1544" i="16"/>
  <c r="W704" i="16"/>
  <c r="W1010" i="17"/>
  <c r="W93" i="16"/>
  <c r="W856" i="16"/>
  <c r="W1407" i="16"/>
  <c r="W749" i="16"/>
  <c r="W144" i="17"/>
  <c r="W20" i="16"/>
  <c r="W166" i="17"/>
  <c r="W1886" i="17"/>
  <c r="W1683" i="17"/>
  <c r="W1238" i="16"/>
  <c r="W356" i="16"/>
  <c r="W1092" i="16"/>
  <c r="W488" i="16"/>
  <c r="W443" i="16"/>
  <c r="W1672" i="16"/>
  <c r="Y50" i="13"/>
  <c r="N52" i="13"/>
  <c r="CU17" i="13"/>
  <c r="AJ47" i="13"/>
  <c r="BD28" i="13"/>
  <c r="N51" i="13"/>
  <c r="AJ44" i="13"/>
  <c r="N60" i="13"/>
  <c r="BD27" i="13"/>
  <c r="Z45" i="13"/>
  <c r="BZ52" i="13"/>
  <c r="O53" i="13"/>
  <c r="O17" i="13"/>
  <c r="F38" i="13"/>
  <c r="AI38" i="13"/>
  <c r="BD48" i="13"/>
  <c r="CX42" i="13"/>
  <c r="CT16" i="13"/>
  <c r="AI48" i="13"/>
  <c r="CT61" i="13"/>
  <c r="F50" i="13"/>
  <c r="O39" i="13"/>
  <c r="W1154" i="16"/>
  <c r="W1070" i="17"/>
  <c r="W1145" i="16"/>
  <c r="W887" i="16"/>
  <c r="W1434" i="16"/>
  <c r="W524" i="16"/>
  <c r="W1542" i="17"/>
  <c r="W262" i="16"/>
  <c r="W637" i="17"/>
  <c r="W434" i="17"/>
  <c r="W374" i="17"/>
  <c r="W74" i="17"/>
  <c r="W340" i="16"/>
  <c r="W945" i="16"/>
  <c r="W1909" i="17"/>
  <c r="W448" i="16"/>
  <c r="W1289" i="16"/>
  <c r="W313" i="17"/>
  <c r="W1175" i="16"/>
  <c r="W1522" i="16"/>
  <c r="W66" i="16"/>
  <c r="W542" i="17"/>
  <c r="W734" i="16"/>
  <c r="W483" i="17"/>
  <c r="W929" i="17"/>
  <c r="W762" i="16"/>
  <c r="W662" i="16"/>
  <c r="W1735" i="16"/>
  <c r="W825" i="16"/>
  <c r="W72" i="16"/>
  <c r="W568" i="17"/>
  <c r="W241" i="17"/>
  <c r="W1431" i="17"/>
  <c r="W1154" i="17"/>
  <c r="W1853" i="16"/>
  <c r="W787" i="16"/>
  <c r="W49" i="16"/>
  <c r="W935" i="16"/>
  <c r="W1312" i="17"/>
  <c r="W1472" i="17"/>
  <c r="W1313" i="17"/>
  <c r="W1611" i="17"/>
  <c r="W1253" i="16"/>
  <c r="W518" i="16"/>
  <c r="F27" i="13"/>
  <c r="CU20" i="13"/>
  <c r="AI60" i="13"/>
  <c r="CU37" i="13"/>
  <c r="BQ42" i="13"/>
  <c r="AV51" i="13"/>
  <c r="BQ50" i="13"/>
  <c r="G47" i="13"/>
  <c r="CL18" i="13"/>
  <c r="CL30" i="13"/>
  <c r="AV48" i="13"/>
  <c r="BE41" i="13"/>
  <c r="BD19" i="13"/>
  <c r="CX22" i="13"/>
  <c r="O36" i="13"/>
  <c r="AU22" i="13"/>
  <c r="AJ50" i="13"/>
  <c r="BE47" i="13"/>
  <c r="BE60" i="13"/>
  <c r="W942" i="16"/>
  <c r="W885" i="17"/>
  <c r="W303" i="16"/>
  <c r="W292" i="16"/>
  <c r="W881" i="17"/>
  <c r="W1071" i="16"/>
  <c r="W1814" i="16"/>
  <c r="W1397" i="16"/>
  <c r="W833" i="16"/>
  <c r="W1061" i="17"/>
  <c r="W496" i="17"/>
  <c r="W1170" i="17"/>
  <c r="W40" i="16"/>
  <c r="W278" i="17"/>
  <c r="W1670" i="17"/>
  <c r="W1678" i="16"/>
  <c r="W991" i="16"/>
  <c r="W227" i="16"/>
  <c r="W1898" i="16"/>
  <c r="W78" i="16"/>
  <c r="W229" i="16"/>
  <c r="W264" i="17"/>
  <c r="W228" i="16"/>
  <c r="W1535" i="16"/>
  <c r="W445" i="16"/>
  <c r="W1402" i="17"/>
  <c r="W321" i="16"/>
  <c r="W1124" i="16"/>
  <c r="W357" i="17"/>
  <c r="W1487" i="16"/>
  <c r="W1433" i="16"/>
  <c r="W646" i="17"/>
  <c r="W439" i="16"/>
  <c r="W342" i="17"/>
  <c r="W1094" i="16"/>
  <c r="W1081" i="17"/>
  <c r="W794" i="16"/>
  <c r="W11" i="16"/>
  <c r="W1146" i="16"/>
  <c r="W379" i="16"/>
  <c r="W855" i="17"/>
  <c r="W493" i="16"/>
  <c r="W1247" i="17"/>
  <c r="W1178" i="16"/>
  <c r="W325" i="16"/>
  <c r="W974" i="16"/>
  <c r="W1569" i="17"/>
  <c r="CT19" i="13"/>
  <c r="CT22" i="13"/>
  <c r="Y15" i="13"/>
  <c r="N61" i="13"/>
  <c r="BD42" i="13"/>
  <c r="W1207" i="16"/>
  <c r="W251" i="16"/>
  <c r="V1377" i="16"/>
  <c r="V1487" i="16"/>
  <c r="V1528" i="16"/>
  <c r="V1112" i="16"/>
  <c r="V878" i="16"/>
  <c r="V322" i="16"/>
  <c r="V369" i="16"/>
  <c r="V287" i="17"/>
  <c r="V219" i="16"/>
  <c r="V551" i="16"/>
  <c r="V690" i="16"/>
  <c r="V410" i="17"/>
  <c r="V231" i="16"/>
  <c r="V566" i="16"/>
  <c r="V563" i="16"/>
  <c r="V204" i="16"/>
  <c r="V466" i="16"/>
  <c r="V370" i="16"/>
  <c r="V123" i="16"/>
  <c r="V440" i="16"/>
  <c r="V319" i="16"/>
  <c r="V628" i="16"/>
  <c r="Z60" i="12"/>
  <c r="BV20" i="12"/>
  <c r="W1197" i="17"/>
  <c r="W447" i="17"/>
  <c r="W1547" i="16"/>
  <c r="W68" i="16"/>
  <c r="W24" i="17"/>
  <c r="W1316" i="17"/>
  <c r="BQ38" i="13" s="1"/>
  <c r="W1564" i="17"/>
  <c r="W403" i="17"/>
  <c r="W1649" i="16"/>
  <c r="W1027" i="16"/>
  <c r="W631" i="17"/>
  <c r="W1568" i="17"/>
  <c r="BQ37" i="13" s="1"/>
  <c r="W1372" i="17"/>
  <c r="W112" i="17"/>
  <c r="N35" i="13" s="1"/>
  <c r="W1342" i="17"/>
  <c r="W677" i="17"/>
  <c r="W1098" i="16"/>
  <c r="W585" i="16"/>
  <c r="W602" i="17"/>
  <c r="W916" i="16"/>
  <c r="W1234" i="17"/>
  <c r="BD46" i="13" s="1"/>
  <c r="W350" i="17"/>
  <c r="W1715" i="17"/>
  <c r="W739" i="17"/>
  <c r="W1801" i="16"/>
  <c r="W1004" i="16"/>
  <c r="W363" i="17"/>
  <c r="W1675" i="17"/>
  <c r="W1021" i="17"/>
  <c r="W1246" i="16"/>
  <c r="W434" i="16"/>
  <c r="W455" i="16"/>
  <c r="W514" i="17"/>
  <c r="W1910" i="17"/>
  <c r="CL53" i="13" s="1"/>
  <c r="W1766" i="17"/>
  <c r="W364" i="16"/>
  <c r="W1244" i="17"/>
  <c r="W39" i="16"/>
  <c r="W155" i="17"/>
  <c r="W206" i="16"/>
  <c r="W1276" i="17"/>
  <c r="W51" i="17"/>
  <c r="W1815" i="17"/>
  <c r="AV39" i="13" s="1"/>
  <c r="W199" i="17"/>
  <c r="W1538" i="17"/>
  <c r="W57" i="16"/>
  <c r="W1486" i="16"/>
  <c r="AU50" i="13" s="1"/>
  <c r="W473" i="16"/>
  <c r="W138" i="17"/>
  <c r="W1914" i="17"/>
  <c r="W74" i="16"/>
  <c r="W1320" i="16"/>
  <c r="W1074" i="17"/>
  <c r="W420" i="16"/>
  <c r="W1429" i="16"/>
  <c r="W580" i="16"/>
  <c r="W882" i="16"/>
  <c r="W463" i="17"/>
  <c r="W1167" i="16"/>
  <c r="W884" i="17"/>
  <c r="W829" i="16"/>
  <c r="W1082" i="16"/>
  <c r="W586" i="17"/>
  <c r="W684" i="16"/>
  <c r="W1061" i="16"/>
  <c r="W407" i="17"/>
  <c r="W917" i="16"/>
  <c r="V561" i="16"/>
  <c r="V595" i="16"/>
  <c r="V835" i="16"/>
  <c r="V495" i="16"/>
  <c r="V166" i="16"/>
  <c r="V1459" i="16"/>
  <c r="V357" i="16"/>
  <c r="V508" i="16"/>
  <c r="V1248" i="16"/>
  <c r="V351" i="16"/>
  <c r="V1586" i="16"/>
  <c r="V650" i="16"/>
  <c r="V1029" i="16"/>
  <c r="V298" i="16"/>
  <c r="V21" i="16"/>
  <c r="V257" i="16"/>
  <c r="V518" i="16"/>
  <c r="V476" i="16"/>
  <c r="V274" i="16"/>
  <c r="V1362" i="16"/>
  <c r="V144" i="16"/>
  <c r="Z41" i="12"/>
  <c r="BV30" i="12"/>
  <c r="W1449" i="17"/>
  <c r="W1430" i="16"/>
  <c r="W604" i="16"/>
  <c r="W800" i="16"/>
  <c r="W1477" i="16"/>
  <c r="W1460" i="17"/>
  <c r="W454" i="17"/>
  <c r="W1438" i="17"/>
  <c r="W1855" i="16"/>
  <c r="W376" i="16"/>
  <c r="W1710" i="17"/>
  <c r="AA36" i="13" s="1"/>
  <c r="W166" i="16"/>
  <c r="W1409" i="17"/>
  <c r="W548" i="17"/>
  <c r="W1198" i="17"/>
  <c r="BD45" i="13" s="1"/>
  <c r="W1624" i="16"/>
  <c r="W590" i="16"/>
  <c r="W979" i="17"/>
  <c r="W517" i="16"/>
  <c r="W1514" i="17"/>
  <c r="W967" i="17"/>
  <c r="W1762" i="17"/>
  <c r="AV62" i="13" s="1"/>
  <c r="W675" i="17"/>
  <c r="W1059" i="16"/>
  <c r="W1006" i="16"/>
  <c r="W1558" i="17"/>
  <c r="BO45" i="13" s="1"/>
  <c r="W1288" i="16"/>
  <c r="W1681" i="17"/>
  <c r="W643" i="17"/>
  <c r="W1080" i="16"/>
  <c r="W743" i="16"/>
  <c r="W933" i="17"/>
  <c r="W375" i="16"/>
  <c r="W1263" i="16"/>
  <c r="W1118" i="16"/>
  <c r="W310" i="16"/>
  <c r="W1787" i="16"/>
  <c r="W725" i="16"/>
  <c r="W2" i="16"/>
  <c r="W1558" i="16"/>
  <c r="W1582" i="17"/>
  <c r="BQ15" i="13" s="1"/>
  <c r="W1689" i="16"/>
  <c r="W578" i="16"/>
  <c r="W1313" i="16"/>
  <c r="CU52" i="13" s="1"/>
  <c r="W798" i="16"/>
  <c r="W1106" i="17"/>
  <c r="W825" i="17"/>
  <c r="W626" i="16"/>
  <c r="W248" i="17"/>
  <c r="W969" i="16"/>
  <c r="W1024" i="17"/>
  <c r="W603" i="17"/>
  <c r="W1654" i="17"/>
  <c r="W1100" i="16"/>
  <c r="W1093" i="16"/>
  <c r="AJ20" i="13" s="1"/>
  <c r="W1658" i="17"/>
  <c r="W1300" i="16"/>
  <c r="W344" i="16"/>
  <c r="W836" i="17"/>
  <c r="W134" i="16"/>
  <c r="W115" i="16"/>
  <c r="G19" i="13" s="1"/>
  <c r="W963" i="16"/>
  <c r="W649" i="17"/>
  <c r="W678" i="16"/>
  <c r="W37" i="17"/>
  <c r="W1269" i="16"/>
  <c r="W253" i="17"/>
  <c r="W961" i="17"/>
  <c r="W888" i="16"/>
  <c r="W1017" i="17"/>
  <c r="W1721" i="17"/>
  <c r="W1163" i="16"/>
  <c r="W1290" i="16"/>
  <c r="W1651" i="17"/>
  <c r="CL15" i="13" s="1"/>
  <c r="W1663" i="16"/>
  <c r="AB40" i="13" s="1"/>
  <c r="W1291" i="17"/>
  <c r="BY29" i="13" s="1"/>
  <c r="W697" i="16"/>
  <c r="W258" i="17"/>
  <c r="W193" i="16"/>
  <c r="W1928" i="17"/>
  <c r="W882" i="17"/>
  <c r="W1491" i="17"/>
  <c r="W1192" i="16"/>
  <c r="W279" i="16"/>
  <c r="W1237" i="17"/>
  <c r="BD43" i="13" s="1"/>
  <c r="W723" i="16"/>
  <c r="W1812" i="16"/>
  <c r="W1402" i="16"/>
  <c r="W1363" i="17"/>
  <c r="W733" i="16"/>
  <c r="W340" i="17"/>
  <c r="W1171" i="17"/>
  <c r="W564" i="16"/>
  <c r="W565" i="16"/>
  <c r="W990" i="16"/>
  <c r="W1310" i="17"/>
  <c r="W214" i="16"/>
  <c r="W1656" i="16"/>
  <c r="W1884" i="16"/>
  <c r="W1672" i="17"/>
  <c r="W1796" i="17"/>
  <c r="W206" i="17"/>
  <c r="W145" i="17"/>
  <c r="W317" i="16"/>
  <c r="W442" i="16"/>
  <c r="W217" i="16"/>
  <c r="AV18" i="13"/>
  <c r="CT39" i="13"/>
  <c r="G29" i="13"/>
  <c r="BR53" i="13"/>
  <c r="AV36" i="13"/>
  <c r="F49" i="13"/>
  <c r="AV43" i="13"/>
  <c r="S40" i="13"/>
  <c r="BY38" i="13"/>
  <c r="AA38" i="13"/>
  <c r="AT48" i="13"/>
  <c r="CM19" i="13"/>
  <c r="AJ26" i="13"/>
  <c r="BY17" i="13"/>
  <c r="BZ41" i="13"/>
  <c r="CU29" i="13"/>
  <c r="CC38" i="13"/>
  <c r="S61" i="13"/>
  <c r="AJ51" i="13"/>
  <c r="N30" i="13"/>
  <c r="G62" i="13"/>
  <c r="W1214" i="16"/>
  <c r="W1281" i="16"/>
  <c r="W752" i="16"/>
  <c r="W714" i="16"/>
  <c r="W1797" i="16"/>
  <c r="W725" i="17"/>
  <c r="W1950" i="17"/>
  <c r="W1575" i="16"/>
  <c r="W1256" i="17"/>
  <c r="W1329" i="17"/>
  <c r="CT17" i="13" s="1"/>
  <c r="W790" i="17"/>
  <c r="W115" i="17"/>
  <c r="F21" i="13" s="1"/>
  <c r="W843" i="16"/>
  <c r="W415" i="16"/>
  <c r="W1752" i="16"/>
  <c r="W866" i="17"/>
  <c r="W719" i="16"/>
  <c r="W1254" i="16"/>
  <c r="W1169" i="16"/>
  <c r="W561" i="16"/>
  <c r="W86" i="17"/>
  <c r="W1099" i="16"/>
  <c r="W1813" i="16"/>
  <c r="W1800" i="16"/>
  <c r="W1185" i="17"/>
  <c r="W295" i="16"/>
  <c r="W1835" i="16"/>
  <c r="W117" i="16"/>
  <c r="W1643" i="16"/>
  <c r="W754" i="17"/>
  <c r="W387" i="16"/>
  <c r="W1462" i="17"/>
  <c r="Y35" i="13" s="1"/>
  <c r="W1586" i="17"/>
  <c r="BQ60" i="13" s="1"/>
  <c r="W1139" i="17"/>
  <c r="W869" i="17"/>
  <c r="W1217" i="16"/>
  <c r="W256" i="16"/>
  <c r="W1534" i="16"/>
  <c r="W1933" i="17"/>
  <c r="W1896" i="16"/>
  <c r="W1633" i="17"/>
  <c r="W1795" i="16"/>
  <c r="W1524" i="17"/>
  <c r="W1164" i="17"/>
  <c r="W398" i="16"/>
  <c r="BY48" i="13"/>
  <c r="N21" i="13"/>
  <c r="CJ35" i="13"/>
  <c r="O44" i="13"/>
  <c r="AA46" i="13"/>
  <c r="Z16" i="13"/>
  <c r="G43" i="13"/>
  <c r="G45" i="13"/>
  <c r="AA50" i="13"/>
  <c r="O38" i="13"/>
  <c r="CU22" i="13"/>
  <c r="O47" i="13"/>
  <c r="Z20" i="13"/>
  <c r="O49" i="13"/>
  <c r="BY40" i="13"/>
  <c r="AJ27" i="13"/>
  <c r="N48" i="13"/>
  <c r="AW50" i="13"/>
  <c r="CL47" i="13"/>
  <c r="O19" i="13"/>
  <c r="F44" i="13"/>
  <c r="AW42" i="13"/>
  <c r="D40" i="13"/>
  <c r="AI35" i="13"/>
  <c r="CJ22" i="13"/>
  <c r="AT45" i="13"/>
  <c r="AV20" i="13"/>
  <c r="O28" i="13"/>
  <c r="CM29" i="13"/>
  <c r="S53" i="13"/>
  <c r="CU44" i="13"/>
  <c r="CX49" i="13"/>
  <c r="CX39" i="13"/>
  <c r="S38" i="13"/>
  <c r="BZ22" i="13"/>
  <c r="BY62" i="13"/>
  <c r="AB45" i="13"/>
  <c r="W1483" i="17"/>
  <c r="W1838" i="16"/>
  <c r="W272" i="17"/>
  <c r="W896" i="17"/>
  <c r="W1396" i="17"/>
  <c r="AA28" i="13" s="1"/>
  <c r="W1350" i="16"/>
  <c r="W1001" i="16"/>
  <c r="W1193" i="17"/>
  <c r="W203" i="16"/>
  <c r="W1136" i="16"/>
  <c r="W1825" i="16"/>
  <c r="W549" i="16"/>
  <c r="W443" i="17"/>
  <c r="W1882" i="16"/>
  <c r="W12" i="16"/>
  <c r="W412" i="16"/>
  <c r="W207" i="16"/>
  <c r="W1772" i="16"/>
  <c r="W1344" i="17"/>
  <c r="W1088" i="17"/>
  <c r="W1693" i="16"/>
  <c r="W302" i="16"/>
  <c r="W269" i="17"/>
  <c r="D27" i="13" s="1"/>
  <c r="W621" i="16"/>
  <c r="W1537" i="16"/>
  <c r="W159" i="17"/>
  <c r="W1764" i="16"/>
  <c r="W1464" i="16"/>
  <c r="W665" i="16"/>
  <c r="W781" i="17"/>
  <c r="W205" i="17"/>
  <c r="W19" i="17"/>
  <c r="W861" i="16"/>
  <c r="W1628" i="16"/>
  <c r="W511" i="17"/>
  <c r="W1886" i="16"/>
  <c r="CM61" i="13" s="1"/>
  <c r="W1347" i="16"/>
  <c r="W872" i="17"/>
  <c r="W1120" i="16"/>
  <c r="W422" i="17"/>
  <c r="W820" i="17"/>
  <c r="W1041" i="16"/>
  <c r="W1394" i="17"/>
  <c r="W1041" i="17"/>
  <c r="W958" i="16"/>
  <c r="BR48" i="13"/>
  <c r="CL36" i="13"/>
  <c r="F52" i="13"/>
  <c r="BE15" i="13"/>
  <c r="AB47" i="13"/>
  <c r="AV28" i="13"/>
  <c r="F51" i="13"/>
  <c r="F60" i="13"/>
  <c r="O46" i="13"/>
  <c r="AV27" i="13"/>
  <c r="CL62" i="13"/>
  <c r="F36" i="13"/>
  <c r="G53" i="13"/>
  <c r="G17" i="13"/>
  <c r="N45" i="13"/>
  <c r="BE26" i="13"/>
  <c r="N18" i="13"/>
  <c r="BZ21" i="13"/>
  <c r="O30" i="13"/>
  <c r="AV46" i="13"/>
  <c r="N40" i="13"/>
  <c r="BH28" i="13"/>
  <c r="AJ17" i="13"/>
  <c r="AT51" i="13"/>
  <c r="Z26" i="13"/>
  <c r="BQ41" i="13"/>
  <c r="AT38" i="13"/>
  <c r="CK53" i="13"/>
  <c r="CK17" i="13"/>
  <c r="CJ36" i="13"/>
  <c r="BQ62" i="13"/>
  <c r="AJ16" i="13"/>
  <c r="BI38" i="13"/>
  <c r="W92" i="16"/>
  <c r="W1721" i="16"/>
  <c r="W1572" i="17"/>
  <c r="W254" i="16"/>
  <c r="W1231" i="17"/>
  <c r="W149" i="16"/>
  <c r="W1170" i="16"/>
  <c r="W1034" i="16"/>
  <c r="W77" i="16"/>
  <c r="W664" i="17"/>
  <c r="W1733" i="16"/>
  <c r="W524" i="17"/>
  <c r="W252" i="17"/>
  <c r="W1805" i="16"/>
  <c r="W310" i="17"/>
  <c r="W1381" i="16"/>
  <c r="Z51" i="13" s="1"/>
  <c r="W58" i="16"/>
  <c r="W102" i="16"/>
  <c r="W981" i="16"/>
  <c r="W1311" i="17"/>
  <c r="W1771" i="17"/>
  <c r="W1168" i="16"/>
  <c r="W197" i="16"/>
  <c r="W1906" i="16"/>
  <c r="W620" i="16"/>
  <c r="W963" i="17"/>
  <c r="W1328" i="17"/>
  <c r="W1570" i="17"/>
  <c r="W1062" i="16"/>
  <c r="W1286" i="17"/>
  <c r="W534" i="16"/>
  <c r="W1462" i="16"/>
  <c r="W41" i="16"/>
  <c r="W522" i="17"/>
  <c r="W1044" i="16"/>
  <c r="W298" i="17"/>
  <c r="W805" i="17"/>
  <c r="W1519" i="16"/>
  <c r="W920" i="16"/>
  <c r="W824" i="16"/>
  <c r="W663" i="17"/>
  <c r="W1632" i="16"/>
  <c r="W165" i="16"/>
  <c r="W1040" i="16"/>
  <c r="W358" i="17"/>
  <c r="W139" i="17"/>
  <c r="W1473" i="16"/>
  <c r="AJ39" i="13"/>
  <c r="BD18" i="13"/>
  <c r="G16" i="13"/>
  <c r="BY61" i="13"/>
  <c r="AW15" i="13"/>
  <c r="BY37" i="13"/>
  <c r="CU46" i="13"/>
  <c r="N39" i="13"/>
  <c r="AA61" i="13"/>
  <c r="O37" i="13"/>
  <c r="BD36" i="13"/>
  <c r="CU39" i="13"/>
  <c r="BD49" i="13"/>
  <c r="BZ62" i="13"/>
  <c r="BY45" i="13"/>
  <c r="Y38" i="13"/>
  <c r="CT46" i="13"/>
  <c r="E40" i="13"/>
  <c r="BZ49" i="13"/>
  <c r="Z38" i="13"/>
  <c r="AI22" i="13"/>
  <c r="AW46" i="13"/>
  <c r="CU27" i="13"/>
  <c r="F40" i="13"/>
  <c r="AT42" i="13"/>
  <c r="O27" i="13"/>
  <c r="W1221" i="16"/>
  <c r="BE40" i="13" s="1"/>
  <c r="W267" i="17"/>
  <c r="V1558" i="16"/>
  <c r="V1028" i="16"/>
  <c r="V687" i="16"/>
  <c r="V881" i="16"/>
  <c r="V710" i="16"/>
  <c r="V151" i="16"/>
  <c r="V202" i="16"/>
  <c r="V166" i="17"/>
  <c r="V1128" i="16"/>
  <c r="V1428" i="16"/>
  <c r="V55" i="16"/>
  <c r="V1529" i="16"/>
  <c r="V1144" i="16"/>
  <c r="V1062" i="16"/>
  <c r="V397" i="16"/>
  <c r="V224" i="16"/>
  <c r="V56" i="16"/>
  <c r="V416" i="16"/>
  <c r="V706" i="17"/>
  <c r="V65" i="16"/>
  <c r="V647" i="16"/>
  <c r="CQ29" i="12"/>
  <c r="CK61" i="12"/>
  <c r="BV49" i="12"/>
  <c r="W857" i="17"/>
  <c r="W1843" i="16"/>
  <c r="W775" i="16"/>
  <c r="W932" i="17"/>
  <c r="AT61" i="13" s="1"/>
  <c r="W1210" i="16"/>
  <c r="W953" i="17"/>
  <c r="W946" i="17"/>
  <c r="W124" i="17"/>
  <c r="R15" i="13" s="1"/>
  <c r="W1232" i="16"/>
  <c r="W1339" i="16"/>
  <c r="W1346" i="16"/>
  <c r="W1729" i="17"/>
  <c r="W1175" i="17"/>
  <c r="W348" i="17"/>
  <c r="W1390" i="17"/>
  <c r="AA30" i="13" s="1"/>
  <c r="W428" i="17"/>
  <c r="W163" i="17"/>
  <c r="F62" i="13" s="1"/>
  <c r="W761" i="16"/>
  <c r="W207" i="17"/>
  <c r="W1916" i="17"/>
  <c r="W1071" i="17"/>
  <c r="W256" i="17"/>
  <c r="W1643" i="17"/>
  <c r="CX21" i="13" s="1"/>
  <c r="W862" i="17"/>
  <c r="W1398" i="16"/>
  <c r="W1526" i="17"/>
  <c r="AT40" i="13" s="1"/>
  <c r="W1722" i="16"/>
  <c r="W1464" i="17"/>
  <c r="AV30" i="13" s="1"/>
  <c r="W812" i="17"/>
  <c r="W1640" i="16"/>
  <c r="W738" i="16"/>
  <c r="W1395" i="17"/>
  <c r="AA29" i="13" s="1"/>
  <c r="W1783" i="16"/>
  <c r="W1656" i="17"/>
  <c r="W1019" i="17"/>
  <c r="W101" i="16"/>
  <c r="G42" i="13" s="1"/>
  <c r="W164" i="17"/>
  <c r="W991" i="17"/>
  <c r="W75" i="17"/>
  <c r="W694" i="16"/>
  <c r="W918" i="17"/>
  <c r="W1226" i="16"/>
  <c r="W1671" i="17"/>
  <c r="W1378" i="16"/>
  <c r="AB60" i="13" s="1"/>
  <c r="W509" i="17"/>
  <c r="W1653" i="16"/>
  <c r="Z50" i="13" s="1"/>
  <c r="W2" i="17"/>
  <c r="W930" i="16"/>
  <c r="W1422" i="16"/>
  <c r="W1901" i="17"/>
  <c r="CL29" i="13" s="1"/>
  <c r="W1180" i="17"/>
  <c r="W428" i="16"/>
  <c r="W1718" i="16"/>
  <c r="AW26" i="13" s="1"/>
  <c r="W838" i="16"/>
  <c r="W632" i="16"/>
  <c r="W1268" i="16"/>
  <c r="W748" i="16"/>
  <c r="W1562" i="16"/>
  <c r="W629" i="16"/>
  <c r="W317" i="17"/>
  <c r="W60" i="16"/>
  <c r="W1297" i="17"/>
  <c r="W1704" i="16"/>
  <c r="W1690" i="17"/>
  <c r="W914" i="17"/>
  <c r="W858" i="16"/>
  <c r="V1197" i="16"/>
  <c r="V1159" i="16"/>
  <c r="V329" i="16"/>
  <c r="V498" i="16"/>
  <c r="V1172" i="16"/>
  <c r="V1081" i="16"/>
  <c r="V1762" i="16"/>
  <c r="V1082" i="16"/>
  <c r="V342" i="16"/>
  <c r="V133" i="16"/>
  <c r="V9" i="16"/>
  <c r="V1792" i="16"/>
  <c r="V185" i="16"/>
  <c r="V701" i="16"/>
  <c r="V145" i="16"/>
  <c r="V727" i="16"/>
  <c r="V592" i="16"/>
  <c r="V1522" i="16"/>
  <c r="V933" i="16"/>
  <c r="V437" i="16"/>
  <c r="V644" i="16"/>
  <c r="CQ45" i="12"/>
  <c r="CK15" i="12"/>
  <c r="W1958" i="17"/>
  <c r="W1478" i="17"/>
  <c r="AV52" i="13" s="1"/>
  <c r="W1810" i="16"/>
  <c r="BR21" i="13" s="1"/>
  <c r="W908" i="16"/>
  <c r="W1190" i="17"/>
  <c r="W106" i="16"/>
  <c r="W1236" i="17"/>
  <c r="W156" i="17"/>
  <c r="F29" i="13" s="1"/>
  <c r="W1029" i="17"/>
  <c r="W30" i="17"/>
  <c r="W693" i="16"/>
  <c r="W1186" i="17"/>
  <c r="W1399" i="16"/>
  <c r="W1189" i="17"/>
  <c r="W1819" i="17"/>
  <c r="W892" i="17"/>
  <c r="W1874" i="16"/>
  <c r="W744" i="16"/>
  <c r="W408" i="17"/>
  <c r="W345" i="16"/>
  <c r="W1349" i="17"/>
  <c r="W535" i="17"/>
  <c r="W1373" i="17"/>
  <c r="W110" i="17"/>
  <c r="W1218" i="16"/>
  <c r="AU43" i="13" s="1"/>
  <c r="W1251" i="16"/>
  <c r="W1014" i="17"/>
  <c r="W566" i="16"/>
  <c r="W1352" i="17"/>
  <c r="CJ37" i="13" s="1"/>
  <c r="W80" i="17"/>
  <c r="W1580" i="16"/>
  <c r="W4" i="16"/>
  <c r="W707" i="17"/>
  <c r="W1827" i="17"/>
  <c r="BQ18" i="13" s="1"/>
  <c r="W674" i="16"/>
  <c r="W1583" i="17"/>
  <c r="BQ26" i="13" s="1"/>
  <c r="W1770" i="16"/>
  <c r="W1811" i="16"/>
  <c r="W339" i="16"/>
  <c r="W1709" i="17"/>
  <c r="AA37" i="13" s="1"/>
  <c r="W1523" i="16"/>
  <c r="BR47" i="13" s="1"/>
  <c r="W1741" i="17"/>
  <c r="W823" i="17"/>
  <c r="W334" i="16"/>
  <c r="W1594" i="16"/>
  <c r="W1115" i="16"/>
  <c r="W136" i="17"/>
  <c r="F46" i="13" s="1"/>
  <c r="W1197" i="16"/>
  <c r="AW21" i="13" s="1"/>
  <c r="W678" i="17"/>
  <c r="W296" i="17"/>
  <c r="W581" i="16"/>
  <c r="W192" i="17"/>
  <c r="W405" i="17"/>
  <c r="W1417" i="17"/>
  <c r="AA41" i="13" s="1"/>
  <c r="W1261" i="16"/>
  <c r="W1415" i="16"/>
  <c r="W744" i="17"/>
  <c r="W384" i="16"/>
  <c r="W659" i="17"/>
  <c r="W393" i="16"/>
  <c r="W1036" i="17"/>
  <c r="W235" i="16"/>
  <c r="W1391" i="17"/>
  <c r="W1653" i="17"/>
  <c r="CL61" i="13" s="1"/>
  <c r="W169" i="16"/>
  <c r="G46" i="13" s="1"/>
  <c r="W457" i="16"/>
  <c r="W1554" i="17"/>
  <c r="CC49" i="13" s="1"/>
  <c r="W1618" i="16"/>
  <c r="W55" i="17"/>
  <c r="W153" i="16"/>
  <c r="W8" i="17"/>
  <c r="W1801" i="17"/>
  <c r="W1508" i="17"/>
  <c r="AT15" i="13" s="1"/>
  <c r="W377" i="16"/>
  <c r="W743" i="17"/>
  <c r="W616" i="17"/>
  <c r="W1237" i="16"/>
  <c r="W304" i="16"/>
  <c r="W837" i="17"/>
  <c r="W501" i="16"/>
  <c r="W558" i="17"/>
  <c r="W326" i="17"/>
  <c r="W1470" i="16"/>
  <c r="W1349" i="16"/>
  <c r="W450" i="16"/>
  <c r="W108" i="17"/>
  <c r="W708" i="16"/>
  <c r="W30" i="16"/>
  <c r="W1267" i="16"/>
  <c r="W679" i="17"/>
  <c r="W614" i="17"/>
  <c r="W437" i="16"/>
  <c r="W855" i="16"/>
  <c r="W1057" i="17"/>
  <c r="W747" i="17"/>
  <c r="W1725" i="17"/>
  <c r="W761" i="17"/>
  <c r="W1380" i="17"/>
  <c r="W1454" i="16"/>
  <c r="W1123" i="16"/>
  <c r="W845" i="17"/>
  <c r="W410" i="16"/>
  <c r="W85" i="16"/>
  <c r="W1669" i="16"/>
  <c r="W1945" i="17"/>
  <c r="W1072" i="17"/>
  <c r="CL42" i="13"/>
  <c r="CL52" i="13"/>
  <c r="BD61" i="13"/>
  <c r="F28" i="13"/>
  <c r="CL21" i="13"/>
  <c r="AI61" i="13"/>
  <c r="AI49" i="13"/>
  <c r="BQ44" i="13"/>
  <c r="BQ45" i="13"/>
  <c r="CU43" i="13"/>
  <c r="F15" i="13"/>
  <c r="N38" i="13"/>
  <c r="N53" i="13"/>
  <c r="CT47" i="13"/>
  <c r="BE53" i="13"/>
  <c r="BE52" i="13"/>
  <c r="BD41" i="13"/>
  <c r="AT46" i="13"/>
  <c r="AA48" i="13"/>
  <c r="BY18" i="13"/>
  <c r="CJ61" i="13"/>
  <c r="R28" i="13"/>
  <c r="Y37" i="13"/>
  <c r="N46" i="13"/>
  <c r="BD62" i="13"/>
  <c r="BY20" i="13"/>
  <c r="AV38" i="13"/>
  <c r="N50" i="13"/>
  <c r="CT53" i="13"/>
  <c r="CD41" i="13"/>
  <c r="W220" i="17"/>
  <c r="W1440" i="16"/>
  <c r="W954" i="17"/>
  <c r="W901" i="16"/>
  <c r="W1453" i="17"/>
  <c r="W1395" i="16"/>
  <c r="W210" i="17"/>
  <c r="W377" i="17"/>
  <c r="W1509" i="16"/>
  <c r="W867" i="17"/>
  <c r="W613" i="17"/>
  <c r="W347" i="16"/>
  <c r="W1201" i="16"/>
  <c r="W1494" i="16"/>
  <c r="AU41" i="13" s="1"/>
  <c r="W736" i="16"/>
  <c r="W965" i="16"/>
  <c r="BP40" i="13" s="1"/>
  <c r="W989" i="16"/>
  <c r="W809" i="16"/>
  <c r="Z61" i="13" s="1"/>
  <c r="W1702" i="16"/>
  <c r="W478" i="16"/>
  <c r="W1589" i="17"/>
  <c r="W12" i="17"/>
  <c r="W75" i="16"/>
  <c r="W1000" i="16"/>
  <c r="W357" i="16"/>
  <c r="W375" i="17"/>
  <c r="W868" i="16"/>
  <c r="W1153" i="16"/>
  <c r="W483" i="16"/>
  <c r="W975" i="16"/>
  <c r="W781" i="16"/>
  <c r="W1633" i="16"/>
  <c r="W683" i="17"/>
  <c r="W1777" i="16"/>
  <c r="W420" i="17"/>
  <c r="W1183" i="17"/>
  <c r="W953" i="16"/>
  <c r="W1555" i="17"/>
  <c r="BQ48" i="13" s="1"/>
  <c r="W1404" i="16"/>
  <c r="W347" i="17"/>
  <c r="W1503" i="16"/>
  <c r="W935" i="17"/>
  <c r="W1407" i="17"/>
  <c r="AA51" i="13" s="1"/>
  <c r="W1348" i="16"/>
  <c r="CU48" i="13" s="1"/>
  <c r="W592" i="16"/>
  <c r="W912" i="16"/>
  <c r="AJ23" i="13"/>
  <c r="BD52" i="13"/>
  <c r="BZ60" i="13"/>
  <c r="AV61" i="13"/>
  <c r="CL39" i="13"/>
  <c r="G40" i="13"/>
  <c r="G60" i="13"/>
  <c r="AA15" i="13"/>
  <c r="AA47" i="13"/>
  <c r="BE38" i="13"/>
  <c r="Y48" i="13"/>
  <c r="AJ22" i="13"/>
  <c r="CT62" i="13"/>
  <c r="BY60" i="13"/>
  <c r="BD22" i="13"/>
  <c r="AJ42" i="13"/>
  <c r="BD37" i="13"/>
  <c r="BO22" i="13"/>
  <c r="F53" i="13"/>
  <c r="AB53" i="13"/>
  <c r="F22" i="13"/>
  <c r="AB26" i="13"/>
  <c r="BQ17" i="13"/>
  <c r="BR41" i="13"/>
  <c r="J42" i="13"/>
  <c r="AT28" i="13"/>
  <c r="BR26" i="13"/>
  <c r="AI19" i="13"/>
  <c r="CT37" i="13"/>
  <c r="O42" i="13"/>
  <c r="CU62" i="13"/>
  <c r="CJ48" i="13"/>
  <c r="CM60" i="13"/>
  <c r="F30" i="13"/>
  <c r="K60" i="13"/>
  <c r="BE21" i="13"/>
  <c r="CJ17" i="13"/>
  <c r="CM28" i="13"/>
  <c r="BR42" i="13"/>
  <c r="O22" i="13"/>
  <c r="W1697" i="16"/>
  <c r="W877" i="16"/>
  <c r="W1194" i="16"/>
  <c r="BE23" i="13" s="1"/>
  <c r="W1332" i="16"/>
  <c r="CU30" i="13" s="1"/>
  <c r="W1702" i="17"/>
  <c r="W1631" i="16"/>
  <c r="W1235" i="16"/>
  <c r="W634" i="17"/>
  <c r="W1888" i="17"/>
  <c r="W91" i="16"/>
  <c r="G52" i="13" s="1"/>
  <c r="W666" i="16"/>
  <c r="W281" i="16"/>
  <c r="W960" i="16"/>
  <c r="W1293" i="16"/>
  <c r="BZ39" i="13" s="1"/>
  <c r="W543" i="17"/>
  <c r="W494" i="17"/>
  <c r="W1441" i="17"/>
  <c r="W1873" i="17"/>
  <c r="W1051" i="16"/>
  <c r="W283" i="17"/>
  <c r="W312" i="16"/>
  <c r="W1334" i="17"/>
  <c r="W1636" i="16"/>
  <c r="W1826" i="17"/>
  <c r="W905" i="16"/>
  <c r="W1683" i="16"/>
  <c r="W1536" i="17"/>
  <c r="W1494" i="17"/>
  <c r="AV37" i="13" s="1"/>
  <c r="W1266" i="17"/>
  <c r="W947" i="16"/>
  <c r="W489" i="16"/>
  <c r="W1231" i="16"/>
  <c r="W1552" i="17"/>
  <c r="CC51" i="13" s="1"/>
  <c r="W594" i="16"/>
  <c r="W356" i="17"/>
  <c r="W1319" i="16"/>
  <c r="W399" i="16"/>
  <c r="W409" i="17"/>
  <c r="W180" i="16"/>
  <c r="W1270" i="16"/>
  <c r="W98" i="17"/>
  <c r="W1897" i="16"/>
  <c r="W716" i="17"/>
  <c r="W700" i="16"/>
  <c r="W1138" i="16"/>
  <c r="W62" i="13" s="1"/>
  <c r="V50" i="13"/>
  <c r="BQ29" i="13"/>
  <c r="CT35" i="13"/>
  <c r="BD16" i="13"/>
  <c r="AI46" i="13"/>
  <c r="O60" i="13"/>
  <c r="O43" i="13"/>
  <c r="O45" i="13"/>
  <c r="AI18" i="13"/>
  <c r="G38" i="13"/>
  <c r="CM22" i="13"/>
  <c r="AI42" i="13"/>
  <c r="G49" i="13"/>
  <c r="BQ40" i="13"/>
  <c r="AB62" i="13"/>
  <c r="F48" i="13"/>
  <c r="N42" i="13"/>
  <c r="AA43" i="13"/>
  <c r="BE46" i="13"/>
  <c r="BY52" i="13"/>
  <c r="BE16" i="13"/>
  <c r="CL16" i="13"/>
  <c r="CM15" i="13"/>
  <c r="Y29" i="13"/>
  <c r="AJ30" i="13"/>
  <c r="BD30" i="13"/>
  <c r="CU49" i="13"/>
  <c r="V28" i="13"/>
  <c r="AW61" i="13"/>
  <c r="CL37" i="13"/>
  <c r="Y36" i="13"/>
  <c r="BP53" i="13"/>
  <c r="CM62" i="13"/>
  <c r="AB43" i="13"/>
  <c r="CM44" i="13"/>
  <c r="BZ37" i="13"/>
  <c r="F26" i="13"/>
  <c r="BD40" i="13"/>
  <c r="BE30" i="13"/>
  <c r="BR22" i="13"/>
  <c r="D21" i="13"/>
  <c r="BO61" i="13"/>
  <c r="BP48" i="13"/>
  <c r="G22" i="13"/>
  <c r="BQ51" i="13"/>
  <c r="O50" i="13"/>
  <c r="CY40" i="13"/>
  <c r="W1198" i="16"/>
  <c r="W540" i="16"/>
  <c r="W666" i="17"/>
  <c r="W1781" i="17"/>
  <c r="W554" i="17"/>
  <c r="W1042" i="17"/>
  <c r="W1568" i="16"/>
  <c r="W358" i="16"/>
  <c r="W348" i="16"/>
  <c r="W834" i="16"/>
  <c r="W245" i="16"/>
  <c r="W1857" i="16"/>
  <c r="W531" i="16"/>
  <c r="W1045" i="16"/>
  <c r="W529" i="16"/>
  <c r="W1533" i="17"/>
  <c r="W559" i="16"/>
  <c r="W1226" i="17"/>
  <c r="W1393" i="16"/>
  <c r="W475" i="17"/>
  <c r="W1406" i="17"/>
  <c r="W1153" i="17"/>
  <c r="AA53" i="13" s="1"/>
  <c r="W1712" i="17"/>
  <c r="W27" i="17"/>
  <c r="W796" i="16"/>
  <c r="W346" i="17"/>
  <c r="W116" i="17"/>
  <c r="W1377" i="17"/>
  <c r="W1009" i="16"/>
  <c r="W745" i="17"/>
  <c r="W1079" i="17"/>
  <c r="W1496" i="16"/>
  <c r="W1873" i="16"/>
  <c r="W1830" i="16"/>
  <c r="BP46" i="13" s="1"/>
  <c r="W673" i="16"/>
  <c r="W1830" i="17"/>
  <c r="W266" i="17"/>
  <c r="W662" i="17"/>
  <c r="W233" i="16"/>
  <c r="W1587" i="17"/>
  <c r="W1272" i="16"/>
  <c r="BR17" i="13" s="1"/>
  <c r="W536" i="16"/>
  <c r="W868" i="17"/>
  <c r="W735" i="16"/>
  <c r="W42" i="16"/>
  <c r="W1184" i="16"/>
  <c r="W44" i="13" s="1"/>
  <c r="W1213" i="17"/>
  <c r="BD21" i="13" s="1"/>
  <c r="CT42" i="13"/>
  <c r="Y22" i="13"/>
  <c r="CT15" i="13"/>
  <c r="CL35" i="13"/>
  <c r="AV16" i="13"/>
  <c r="BZ51" i="13"/>
  <c r="BE22" i="13"/>
  <c r="CT21" i="13"/>
  <c r="BY26" i="13"/>
  <c r="BE20" i="13"/>
  <c r="BY28" i="13"/>
  <c r="AA49" i="13"/>
  <c r="Y41" i="13"/>
  <c r="CU40" i="13"/>
  <c r="Y47" i="13"/>
  <c r="AA45" i="13"/>
  <c r="N28" i="13"/>
  <c r="BY46" i="13"/>
  <c r="BZ29" i="13"/>
  <c r="CT40" i="13"/>
  <c r="CT41" i="13"/>
  <c r="BQ22" i="13"/>
  <c r="AI43" i="13"/>
  <c r="AU53" i="13"/>
  <c r="AW16" i="13"/>
  <c r="AV19" i="13"/>
  <c r="AI36" i="13"/>
  <c r="F35" i="13"/>
  <c r="CJ21" i="13"/>
  <c r="D28" i="13"/>
  <c r="Y18" i="13"/>
  <c r="V36" i="13"/>
  <c r="CU50" i="13"/>
  <c r="G36" i="13"/>
  <c r="V53" i="13"/>
  <c r="E61" i="13"/>
  <c r="AV29" i="13"/>
  <c r="AB50" i="13"/>
  <c r="AB20" i="13"/>
  <c r="V40" i="13"/>
  <c r="CU53" i="13"/>
  <c r="BP27" i="13"/>
  <c r="CJ53" i="13"/>
  <c r="BP23" i="13"/>
  <c r="CL17" i="13"/>
  <c r="K30" i="13"/>
  <c r="CP36" i="13"/>
  <c r="BP41" i="13"/>
  <c r="BE27" i="13"/>
  <c r="AB16" i="13"/>
  <c r="BI20" i="13"/>
  <c r="AJ41" i="13"/>
  <c r="AJ19" i="13"/>
  <c r="E26" i="13"/>
  <c r="BZ36" i="13"/>
  <c r="R60" i="13"/>
  <c r="CK15" i="13"/>
  <c r="AU29" i="13"/>
  <c r="CK43" i="13"/>
  <c r="BR43" i="13"/>
  <c r="BP29" i="13"/>
  <c r="CM45" i="13"/>
  <c r="K37" i="13"/>
  <c r="BP30" i="13"/>
  <c r="CX19" i="13"/>
  <c r="AW44" i="13"/>
  <c r="BR36" i="13"/>
  <c r="D53" i="13"/>
  <c r="AT16" i="13"/>
  <c r="AU51" i="13"/>
  <c r="CP52" i="13"/>
  <c r="BD17" i="13"/>
  <c r="AI40" i="13"/>
  <c r="CY37" i="13"/>
  <c r="CX40" i="13"/>
  <c r="BZ43" i="13"/>
  <c r="BD54" i="12"/>
  <c r="G37" i="12"/>
  <c r="AM22" i="12"/>
  <c r="AI22" i="12"/>
  <c r="AT21" i="12"/>
  <c r="BP43" i="12"/>
  <c r="K49" i="12"/>
  <c r="CP37" i="12"/>
  <c r="CY21" i="12"/>
  <c r="CD49" i="12"/>
  <c r="BQ29" i="12"/>
  <c r="AM36" i="12"/>
  <c r="BR52" i="12"/>
  <c r="AT47" i="12"/>
  <c r="BP26" i="12"/>
  <c r="AU45" i="12"/>
  <c r="CP44" i="12"/>
  <c r="CY46" i="12"/>
  <c r="O44" i="12"/>
  <c r="BD40" i="12"/>
  <c r="BQ36" i="12"/>
  <c r="AM50" i="12"/>
  <c r="AI49" i="12"/>
  <c r="AT39" i="12"/>
  <c r="BP47" i="12"/>
  <c r="K47" i="12"/>
  <c r="CP23" i="12"/>
  <c r="CY39" i="12"/>
  <c r="CD48" i="12"/>
  <c r="BD26" i="12"/>
  <c r="G28" i="12"/>
  <c r="AI19" i="12"/>
  <c r="BD22" i="12"/>
  <c r="G46" i="12"/>
  <c r="AM20" i="12"/>
  <c r="BR50" i="12"/>
  <c r="R47" i="12"/>
  <c r="AU54" i="12"/>
  <c r="K36" i="12"/>
  <c r="BZ29" i="12"/>
  <c r="O49" i="12"/>
  <c r="BD15" i="12"/>
  <c r="G60" i="12"/>
  <c r="AM44" i="12"/>
  <c r="BR22" i="12"/>
  <c r="R54" i="12"/>
  <c r="BP53" i="12"/>
  <c r="K40" i="12"/>
  <c r="BZ37" i="12"/>
  <c r="CY18" i="12"/>
  <c r="CD18" i="12"/>
  <c r="BD42" i="12"/>
  <c r="G54" i="12"/>
  <c r="AM60" i="12"/>
  <c r="BR44" i="12"/>
  <c r="R38" i="12"/>
  <c r="BP30" i="12"/>
  <c r="K22" i="12"/>
  <c r="BZ62" i="12"/>
  <c r="CY60" i="12"/>
  <c r="CD43" i="12"/>
  <c r="BQ28" i="12"/>
  <c r="AM47" i="12"/>
  <c r="BR26" i="12"/>
  <c r="BQ22" i="12"/>
  <c r="G15" i="12"/>
  <c r="AI16" i="12"/>
  <c r="AT51" i="12"/>
  <c r="R61" i="12"/>
  <c r="AU43" i="12"/>
  <c r="CP36" i="12"/>
  <c r="BZ47" i="12"/>
  <c r="O60" i="12"/>
  <c r="BD37" i="12"/>
  <c r="G21" i="12"/>
  <c r="AI23" i="12"/>
  <c r="BR30" i="12"/>
  <c r="R46" i="12"/>
  <c r="AU48" i="12"/>
  <c r="K15" i="12"/>
  <c r="BZ51" i="12"/>
  <c r="O36" i="12"/>
  <c r="CD16" i="12"/>
  <c r="BQ26" i="12"/>
  <c r="G19" i="12"/>
  <c r="AI36" i="12"/>
  <c r="BR54" i="12"/>
  <c r="R20" i="12"/>
  <c r="AU38" i="12"/>
  <c r="K26" i="12"/>
  <c r="BZ48" i="12"/>
  <c r="O43" i="12"/>
  <c r="BD46" i="12"/>
  <c r="BQ42" i="12"/>
  <c r="AI40" i="12"/>
  <c r="BD19" i="12"/>
  <c r="BQ30" i="12"/>
  <c r="AM57" i="12"/>
  <c r="AI62" i="12"/>
  <c r="AT61" i="12"/>
  <c r="BP41" i="12"/>
  <c r="K45" i="12"/>
  <c r="CP26" i="12"/>
  <c r="CY35" i="12"/>
  <c r="CD47" i="12"/>
  <c r="BQ15" i="12"/>
  <c r="AM38" i="12"/>
  <c r="AI29" i="12"/>
  <c r="AT44" i="12"/>
  <c r="BP35" i="12"/>
  <c r="AU17" i="12"/>
  <c r="CP16" i="12"/>
  <c r="CY57" i="12"/>
  <c r="O18" i="12"/>
  <c r="CD19" i="12"/>
  <c r="BQ18" i="12"/>
  <c r="AM26" i="12"/>
  <c r="AI50" i="12"/>
  <c r="AT28" i="12"/>
  <c r="BP16" i="12"/>
  <c r="K60" i="12"/>
  <c r="CP48" i="12"/>
  <c r="CY52" i="12"/>
  <c r="O53" i="12"/>
  <c r="BD49" i="12"/>
  <c r="G45" i="12"/>
  <c r="AI48" i="12"/>
  <c r="AT46" i="12"/>
  <c r="BP52" i="12"/>
  <c r="AU27" i="12"/>
  <c r="CP49" i="12"/>
  <c r="CY44" i="12"/>
  <c r="O30" i="12"/>
  <c r="BR57" i="12"/>
  <c r="R60" i="12"/>
  <c r="BP20" i="12"/>
  <c r="K39" i="12"/>
  <c r="BZ41" i="12"/>
  <c r="O61" i="12"/>
  <c r="CD17" i="12"/>
  <c r="R26" i="12"/>
  <c r="BP19" i="12"/>
  <c r="K61" i="12"/>
  <c r="BZ50" i="12"/>
  <c r="O46" i="12"/>
  <c r="CD30" i="12"/>
  <c r="AT43" i="12"/>
  <c r="BP46" i="12"/>
  <c r="AU26" i="12"/>
  <c r="CP54" i="12"/>
  <c r="CY38" i="12"/>
  <c r="O20" i="12"/>
  <c r="CP46" i="13"/>
  <c r="AJ53" i="13"/>
  <c r="AA35" i="13"/>
  <c r="BH42" i="13"/>
  <c r="V47" i="13"/>
  <c r="Z49" i="13"/>
  <c r="BZ27" i="13"/>
  <c r="AB15" i="13"/>
  <c r="AA60" i="13"/>
  <c r="W60" i="13"/>
  <c r="CL60" i="13"/>
  <c r="W21" i="13"/>
  <c r="V37" i="13"/>
  <c r="BY42" i="13"/>
  <c r="V41" i="13"/>
  <c r="AJ62" i="13"/>
  <c r="AU20" i="13"/>
  <c r="W53" i="13"/>
  <c r="V22" i="13"/>
  <c r="BO21" i="13"/>
  <c r="AU17" i="13"/>
  <c r="AU52" i="13"/>
  <c r="Y19" i="13"/>
  <c r="CM52" i="13"/>
  <c r="AA27" i="13"/>
  <c r="Z27" i="13"/>
  <c r="AJ29" i="13"/>
  <c r="BD60" i="13"/>
  <c r="G20" i="13"/>
  <c r="BY43" i="13"/>
  <c r="CM16" i="13"/>
  <c r="AI53" i="13"/>
  <c r="AA22" i="13"/>
  <c r="G48" i="13"/>
  <c r="CT27" i="13"/>
  <c r="R20" i="13"/>
  <c r="CL44" i="13"/>
  <c r="AU49" i="13"/>
  <c r="BR52" i="13"/>
  <c r="AW40" i="13"/>
  <c r="BR46" i="13"/>
  <c r="E23" i="13"/>
  <c r="BV60" i="13"/>
  <c r="W49" i="13"/>
  <c r="AV35" i="13"/>
  <c r="W16" i="13"/>
  <c r="E53" i="13"/>
  <c r="BY57" i="13"/>
  <c r="O57" i="13"/>
  <c r="V57" i="13"/>
  <c r="F57" i="13"/>
  <c r="CC57" i="13"/>
  <c r="V58" i="13"/>
  <c r="BY58" i="13"/>
  <c r="AV57" i="13"/>
  <c r="K57" i="13"/>
  <c r="AW58" i="13"/>
  <c r="AJ57" i="13"/>
  <c r="CK58" i="13"/>
  <c r="W57" i="13"/>
  <c r="BE57" i="13"/>
  <c r="F58" i="13"/>
  <c r="AZ58" i="13"/>
  <c r="AZ57" i="13"/>
  <c r="CX58" i="13"/>
  <c r="AB19" i="13"/>
  <c r="BZ17" i="13"/>
  <c r="N57" i="13"/>
  <c r="Y58" i="13"/>
  <c r="AU58" i="13"/>
  <c r="O58" i="13"/>
  <c r="CJ58" i="13"/>
  <c r="Z48" i="13"/>
  <c r="BY49" i="13"/>
  <c r="BE39" i="13"/>
  <c r="CM43" i="13"/>
  <c r="CT44" i="13"/>
  <c r="V35" i="13"/>
  <c r="AI52" i="13"/>
  <c r="W46" i="13"/>
  <c r="V20" i="13"/>
  <c r="CU15" i="13"/>
  <c r="BR39" i="13"/>
  <c r="AV45" i="13"/>
  <c r="BQ19" i="13"/>
  <c r="E28" i="13"/>
  <c r="N29" i="13"/>
  <c r="BR38" i="13"/>
  <c r="D46" i="13"/>
  <c r="BZ47" i="13"/>
  <c r="BI50" i="13"/>
  <c r="BO20" i="13"/>
  <c r="CK60" i="13"/>
  <c r="BD38" i="13"/>
  <c r="AW47" i="13"/>
  <c r="AI28" i="13"/>
  <c r="BO49" i="13"/>
  <c r="O21" i="13"/>
  <c r="AW30" i="13"/>
  <c r="AI51" i="13"/>
  <c r="E39" i="13"/>
  <c r="BI41" i="13"/>
  <c r="BU61" i="13"/>
  <c r="AW60" i="13"/>
  <c r="O48" i="13"/>
  <c r="CJ30" i="13"/>
  <c r="CC35" i="13"/>
  <c r="E62" i="13"/>
  <c r="BR20" i="13"/>
  <c r="W36" i="13"/>
  <c r="D38" i="13"/>
  <c r="R38" i="13"/>
  <c r="AJ37" i="13"/>
  <c r="Y62" i="13"/>
  <c r="AW51" i="13"/>
  <c r="R43" i="13"/>
  <c r="AI44" i="13"/>
  <c r="CC48" i="13"/>
  <c r="AZ41" i="13"/>
  <c r="BR15" i="13"/>
  <c r="AB21" i="13"/>
  <c r="BI19" i="13"/>
  <c r="CQ61" i="13"/>
  <c r="AJ38" i="13"/>
  <c r="D47" i="13"/>
  <c r="G15" i="13"/>
  <c r="CY28" i="13"/>
  <c r="BP60" i="13"/>
  <c r="J53" i="13"/>
  <c r="BH16" i="13"/>
  <c r="BE51" i="13"/>
  <c r="D43" i="13"/>
  <c r="BD28" i="12"/>
  <c r="G42" i="12"/>
  <c r="AM45" i="12"/>
  <c r="BR41" i="12"/>
  <c r="R19" i="12"/>
  <c r="AU42" i="12"/>
  <c r="K30" i="12"/>
  <c r="BZ39" i="12"/>
  <c r="CY42" i="12"/>
  <c r="BD43" i="12"/>
  <c r="BQ23" i="12"/>
  <c r="AM28" i="12"/>
  <c r="BR16" i="12"/>
  <c r="AT29" i="12"/>
  <c r="BP29" i="12"/>
  <c r="K41" i="12"/>
  <c r="CP30" i="12"/>
  <c r="CY50" i="12"/>
  <c r="CD51" i="12"/>
  <c r="BD29" i="12"/>
  <c r="G50" i="12"/>
  <c r="AM18" i="12"/>
  <c r="BR38" i="12"/>
  <c r="R51" i="12"/>
  <c r="BP39" i="12"/>
  <c r="K46" i="12"/>
  <c r="CP18" i="12"/>
  <c r="CY22" i="12"/>
  <c r="CD62" i="12"/>
  <c r="BQ47" i="12"/>
  <c r="AM40" i="12"/>
  <c r="BR20" i="12"/>
  <c r="BQ62" i="12"/>
  <c r="G57" i="12"/>
  <c r="AI39" i="12"/>
  <c r="AT17" i="12"/>
  <c r="R21" i="12"/>
  <c r="AU57" i="12"/>
  <c r="CP21" i="12"/>
  <c r="BZ60" i="12"/>
  <c r="O28" i="12"/>
  <c r="BD20" i="12"/>
  <c r="G39" i="12"/>
  <c r="AI52" i="12"/>
  <c r="BR28" i="12"/>
  <c r="R22" i="12"/>
  <c r="BP21" i="12"/>
  <c r="K50" i="12"/>
  <c r="BZ19" i="12"/>
  <c r="O26" i="12"/>
  <c r="CD27" i="12"/>
  <c r="BQ35" i="12"/>
  <c r="G38" i="12"/>
  <c r="AI18" i="12"/>
  <c r="BR42" i="12"/>
  <c r="R43" i="12"/>
  <c r="AU47" i="12"/>
  <c r="K54" i="12"/>
  <c r="BZ30" i="12"/>
  <c r="O62" i="12"/>
  <c r="BD60" i="12"/>
  <c r="BQ61" i="12"/>
  <c r="AM42" i="12"/>
  <c r="BD27" i="12"/>
  <c r="BQ16" i="12"/>
  <c r="AM52" i="12"/>
  <c r="AI57" i="12"/>
  <c r="AT18" i="12"/>
  <c r="BP60" i="12"/>
  <c r="K43" i="12"/>
  <c r="CP62" i="12"/>
  <c r="CY48" i="12"/>
  <c r="CD60" i="12"/>
  <c r="BQ44" i="12"/>
  <c r="AM51" i="12"/>
  <c r="AI15" i="12"/>
  <c r="AT22" i="12"/>
  <c r="R30" i="12"/>
  <c r="AU23" i="12"/>
  <c r="CP35" i="12"/>
  <c r="BZ27" i="12"/>
  <c r="O51" i="12"/>
  <c r="CD50" i="12"/>
  <c r="BQ27" i="12"/>
  <c r="AM16" i="12"/>
  <c r="AI26" i="12"/>
  <c r="AT26" i="12"/>
  <c r="BP45" i="12"/>
  <c r="AU52" i="12"/>
  <c r="CP20" i="12"/>
  <c r="BZ28" i="12"/>
  <c r="O29" i="12"/>
  <c r="BD39" i="12"/>
  <c r="G29" i="12"/>
  <c r="AI42" i="12"/>
  <c r="BD35" i="12"/>
  <c r="G40" i="12"/>
  <c r="AM39" i="12"/>
  <c r="BR15" i="12"/>
  <c r="R48" i="12"/>
  <c r="AU39" i="12"/>
  <c r="K16" i="12"/>
  <c r="BZ52" i="12"/>
  <c r="CY49" i="12"/>
  <c r="BD44" i="12"/>
  <c r="BQ52" i="12"/>
  <c r="AM53" i="12"/>
  <c r="BR45" i="12"/>
  <c r="AT27" i="12"/>
  <c r="BP23" i="12"/>
  <c r="AU40" i="12"/>
  <c r="CP45" i="12"/>
  <c r="CY37" i="12"/>
  <c r="O27" i="12"/>
  <c r="BD53" i="12"/>
  <c r="G44" i="12"/>
  <c r="AM49" i="12"/>
  <c r="BR51" i="12"/>
  <c r="AT52" i="12"/>
  <c r="BP37" i="12"/>
  <c r="K35" i="12"/>
  <c r="CP53" i="12"/>
  <c r="CY16" i="12"/>
  <c r="CD53" i="12"/>
  <c r="BQ19" i="12"/>
  <c r="G17" i="12"/>
  <c r="BR49" i="12"/>
  <c r="AT36" i="12"/>
  <c r="BP38" i="12"/>
  <c r="K44" i="12"/>
  <c r="BZ40" i="12"/>
  <c r="CY43" i="12"/>
  <c r="CD37" i="12"/>
  <c r="AT49" i="12"/>
  <c r="R45" i="12"/>
  <c r="AU21" i="12"/>
  <c r="CP52" i="12"/>
  <c r="CY19" i="12"/>
  <c r="O15" i="12"/>
  <c r="BR62" i="12"/>
  <c r="R27" i="12"/>
  <c r="BP28" i="12"/>
  <c r="K19" i="12"/>
  <c r="BZ46" i="12"/>
  <c r="O22" i="12"/>
  <c r="CD23" i="12"/>
  <c r="AT57" i="12"/>
  <c r="BP22" i="12"/>
  <c r="AU62" i="12"/>
  <c r="CP17" i="12"/>
  <c r="CY23" i="12"/>
  <c r="CD15" i="12"/>
  <c r="CL46" i="13"/>
  <c r="BQ49" i="13"/>
  <c r="W52" i="13"/>
  <c r="AV42" i="13"/>
  <c r="AT47" i="13"/>
  <c r="AJ49" i="13"/>
  <c r="BQ27" i="13"/>
  <c r="O52" i="13"/>
  <c r="BP22" i="13"/>
  <c r="AU60" i="13"/>
  <c r="CT60" i="13"/>
  <c r="Z21" i="13"/>
  <c r="W39" i="13"/>
  <c r="V42" i="13"/>
  <c r="BY41" i="13"/>
  <c r="Z62" i="13"/>
  <c r="W20" i="13"/>
  <c r="AW53" i="13"/>
  <c r="V49" i="13"/>
  <c r="AW17" i="13"/>
  <c r="W38" i="13"/>
  <c r="AW52" i="13"/>
  <c r="AA19" i="13"/>
  <c r="W23" i="13"/>
  <c r="Y27" i="13"/>
  <c r="AB51" i="13"/>
  <c r="O41" i="13"/>
  <c r="CK42" i="13"/>
  <c r="O20" i="13"/>
  <c r="AA52" i="13"/>
  <c r="AU28" i="13"/>
  <c r="F17" i="13"/>
  <c r="CM36" i="13"/>
  <c r="E48" i="13"/>
  <c r="CJ27" i="13"/>
  <c r="AB36" i="13"/>
  <c r="W51" i="13"/>
  <c r="BQ30" i="13"/>
  <c r="V60" i="13"/>
  <c r="AW39" i="13"/>
  <c r="W19" i="13"/>
  <c r="G23" i="13"/>
  <c r="BR60" i="13"/>
  <c r="BO53" i="13"/>
  <c r="BD35" i="13"/>
  <c r="AT21" i="13"/>
  <c r="AA57" i="13"/>
  <c r="AJ58" i="13"/>
  <c r="CT57" i="13"/>
  <c r="Z58" i="13"/>
  <c r="CT58" i="13"/>
  <c r="CM57" i="13"/>
  <c r="BD58" i="13"/>
  <c r="AI58" i="13"/>
  <c r="BZ58" i="13"/>
  <c r="D57" i="13"/>
  <c r="BE58" i="13"/>
  <c r="AB57" i="13"/>
  <c r="CM58" i="13"/>
  <c r="E58" i="13"/>
  <c r="AW57" i="13"/>
  <c r="BP57" i="13"/>
  <c r="BO58" i="13"/>
  <c r="CJ57" i="13"/>
  <c r="F39" i="13"/>
  <c r="E50" i="13"/>
  <c r="G57" i="13"/>
  <c r="BO57" i="13"/>
  <c r="E57" i="13"/>
  <c r="Z57" i="13"/>
  <c r="AT57" i="13"/>
  <c r="Y42" i="13"/>
  <c r="BY47" i="13"/>
  <c r="Y61" i="13"/>
  <c r="N62" i="13"/>
  <c r="Z40" i="13"/>
  <c r="F42" i="13"/>
  <c r="F18" i="13"/>
  <c r="BQ52" i="13"/>
  <c r="BD47" i="13"/>
  <c r="N43" i="13"/>
  <c r="Z60" i="13"/>
  <c r="CM49" i="13"/>
  <c r="AI20" i="13"/>
  <c r="CC45" i="13"/>
  <c r="BR50" i="13"/>
  <c r="N41" i="13"/>
  <c r="BV53" i="13"/>
  <c r="BO38" i="13"/>
  <c r="BA22" i="13"/>
  <c r="AI29" i="13"/>
  <c r="CC39" i="13"/>
  <c r="AJ15" i="13"/>
  <c r="CM30" i="13"/>
  <c r="AW23" i="13"/>
  <c r="AV40" i="13"/>
  <c r="BD50" i="13"/>
  <c r="CT28" i="13"/>
  <c r="AI27" i="13"/>
  <c r="CQ17" i="13"/>
  <c r="BI37" i="13"/>
  <c r="BE28" i="13"/>
  <c r="BP42" i="13"/>
  <c r="AI41" i="13"/>
  <c r="CL27" i="13"/>
  <c r="BD15" i="13"/>
  <c r="R39" i="13"/>
  <c r="AU48" i="13"/>
  <c r="CD51" i="13"/>
  <c r="BU27" i="13"/>
  <c r="CU45" i="13"/>
  <c r="E37" i="13"/>
  <c r="F47" i="13"/>
  <c r="CJ19" i="13"/>
  <c r="BE44" i="13"/>
  <c r="CK40" i="13"/>
  <c r="CQ15" i="13"/>
  <c r="BA29" i="13"/>
  <c r="CQ43" i="13"/>
  <c r="CJ52" i="13"/>
  <c r="O26" i="13"/>
  <c r="Z41" i="13"/>
  <c r="CJ50" i="13"/>
  <c r="CD30" i="13"/>
  <c r="BP45" i="13"/>
  <c r="BO36" i="13"/>
  <c r="CK45" i="13"/>
  <c r="AB38" i="13"/>
  <c r="N47" i="13"/>
  <c r="O15" i="13"/>
  <c r="AU44" i="13"/>
  <c r="BQ57" i="12"/>
  <c r="G18" i="12"/>
  <c r="AI41" i="12"/>
  <c r="BR23" i="12"/>
  <c r="R53" i="12"/>
  <c r="AU35" i="12"/>
  <c r="CP15" i="12"/>
  <c r="BZ26" i="12"/>
  <c r="O41" i="12"/>
  <c r="BD23" i="12"/>
  <c r="G52" i="12"/>
  <c r="AI20" i="12"/>
  <c r="BR53" i="12"/>
  <c r="R62" i="12"/>
  <c r="BP17" i="12"/>
  <c r="K23" i="12"/>
  <c r="BZ36" i="12"/>
  <c r="O16" i="12"/>
  <c r="CD21" i="12"/>
  <c r="BD16" i="12"/>
  <c r="G36" i="12"/>
  <c r="AI27" i="12"/>
  <c r="BR37" i="12"/>
  <c r="R29" i="12"/>
  <c r="AU19" i="12"/>
  <c r="K29" i="12"/>
  <c r="BZ16" i="12"/>
  <c r="CY62" i="12"/>
  <c r="BD36" i="12"/>
  <c r="BQ21" i="12"/>
  <c r="AM61" i="12"/>
  <c r="BD48" i="12"/>
  <c r="BQ39" i="12"/>
  <c r="AM29" i="12"/>
  <c r="AI37" i="12"/>
  <c r="AT41" i="12"/>
  <c r="BP48" i="12"/>
  <c r="K62" i="12"/>
  <c r="CP38" i="12"/>
  <c r="CY26" i="12"/>
  <c r="CD28" i="12"/>
  <c r="BQ38" i="12"/>
  <c r="G30" i="12"/>
  <c r="AI44" i="12"/>
  <c r="AT23" i="12"/>
  <c r="R16" i="12"/>
  <c r="AU18" i="12"/>
  <c r="CP42" i="12"/>
  <c r="BZ17" i="12"/>
  <c r="O19" i="12"/>
  <c r="CD38" i="12"/>
  <c r="BQ60" i="12"/>
  <c r="AM37" i="12"/>
  <c r="AI35" i="12"/>
  <c r="AT50" i="12"/>
  <c r="BP62" i="12"/>
  <c r="AU16" i="12"/>
  <c r="CP39" i="12"/>
  <c r="BZ57" i="12"/>
  <c r="O35" i="12"/>
  <c r="BD47" i="12"/>
  <c r="G43" i="12"/>
  <c r="AI61" i="12"/>
  <c r="BD45" i="12"/>
  <c r="G26" i="12"/>
  <c r="AM17" i="12"/>
  <c r="BR61" i="12"/>
  <c r="AT30" i="12"/>
  <c r="AU36" i="12"/>
  <c r="K27" i="12"/>
  <c r="BZ20" i="12"/>
  <c r="CY40" i="12"/>
  <c r="CD39" i="12"/>
  <c r="BQ20" i="12"/>
  <c r="AM43" i="12"/>
  <c r="BR29" i="12"/>
  <c r="AT53" i="12"/>
  <c r="BP44" i="12"/>
  <c r="AU22" i="12"/>
  <c r="CP29" i="12"/>
  <c r="CY15" i="12"/>
  <c r="O21" i="12"/>
  <c r="BD62" i="12"/>
  <c r="BQ17" i="12"/>
  <c r="AM48" i="12"/>
  <c r="BR19" i="12"/>
  <c r="AT37" i="12"/>
  <c r="BP54" i="12"/>
  <c r="K48" i="12"/>
  <c r="CP41" i="12"/>
  <c r="CY41" i="12"/>
  <c r="CD29" i="12"/>
  <c r="BQ48" i="12"/>
  <c r="G35" i="12"/>
  <c r="AI28" i="12"/>
  <c r="BQ37" i="12"/>
  <c r="G61" i="12"/>
  <c r="AI46" i="12"/>
  <c r="BR40" i="12"/>
  <c r="R40" i="12"/>
  <c r="AU15" i="12"/>
  <c r="CP40" i="12"/>
  <c r="BZ54" i="12"/>
  <c r="O39" i="12"/>
  <c r="BD61" i="12"/>
  <c r="G49" i="12"/>
  <c r="AI43" i="12"/>
  <c r="BR47" i="12"/>
  <c r="R57" i="12"/>
  <c r="BP15" i="12"/>
  <c r="K28" i="12"/>
  <c r="BZ18" i="12"/>
  <c r="CY54" i="12"/>
  <c r="CD54" i="12"/>
  <c r="BD30" i="12"/>
  <c r="G22" i="12"/>
  <c r="AI60" i="12"/>
  <c r="BR27" i="12"/>
  <c r="R15" i="12"/>
  <c r="AU50" i="12"/>
  <c r="K52" i="12"/>
  <c r="BZ49" i="12"/>
  <c r="CY30" i="12"/>
  <c r="BD41" i="12"/>
  <c r="BQ53" i="12"/>
  <c r="AM23" i="12"/>
  <c r="BR21" i="12"/>
  <c r="R49" i="12"/>
  <c r="BP61" i="12"/>
  <c r="K18" i="12"/>
  <c r="BZ15" i="12"/>
  <c r="O23" i="12"/>
  <c r="CD46" i="12"/>
  <c r="AT42" i="12"/>
  <c r="BP27" i="12"/>
  <c r="AU29" i="12"/>
  <c r="CP47" i="12"/>
  <c r="CY17" i="12"/>
  <c r="CD57" i="12"/>
  <c r="AT15" i="12"/>
  <c r="R17" i="12"/>
  <c r="AU60" i="12"/>
  <c r="CP27" i="12"/>
  <c r="CY51" i="12"/>
  <c r="O37" i="12"/>
  <c r="BR35" i="12"/>
  <c r="R50" i="12"/>
  <c r="BP49" i="12"/>
  <c r="K38" i="12"/>
  <c r="BZ61" i="12"/>
  <c r="O17" i="12"/>
  <c r="CD40" i="12"/>
  <c r="V18" i="13"/>
  <c r="CJ16" i="13"/>
  <c r="CK44" i="13"/>
  <c r="CM48" i="13"/>
  <c r="AV47" i="13"/>
  <c r="Y28" i="13"/>
  <c r="AV44" i="13"/>
  <c r="E52" i="13"/>
  <c r="V61" i="13"/>
  <c r="AB61" i="13"/>
  <c r="BO19" i="13"/>
  <c r="CC21" i="13"/>
  <c r="Z39" i="13"/>
  <c r="BR28" i="13"/>
  <c r="BO41" i="13"/>
  <c r="BO51" i="13"/>
  <c r="AW20" i="13"/>
  <c r="AB52" i="13"/>
  <c r="AV49" i="13"/>
  <c r="W17" i="13"/>
  <c r="CD38" i="13"/>
  <c r="W37" i="13"/>
  <c r="CK52" i="13"/>
  <c r="BR23" i="13"/>
  <c r="W27" i="13"/>
  <c r="AB29" i="13"/>
  <c r="G41" i="13"/>
  <c r="CM42" i="13"/>
  <c r="BQ43" i="13"/>
  <c r="Y52" i="13"/>
  <c r="AW28" i="13"/>
  <c r="N17" i="13"/>
  <c r="Z44" i="13"/>
  <c r="AA62" i="13"/>
  <c r="D20" i="13"/>
  <c r="AJ36" i="13"/>
  <c r="Y49" i="13"/>
  <c r="V30" i="13"/>
  <c r="BI40" i="13"/>
  <c r="D39" i="13"/>
  <c r="Z19" i="13"/>
  <c r="BP51" i="13"/>
  <c r="W48" i="13"/>
  <c r="BQ53" i="13"/>
  <c r="G50" i="13"/>
  <c r="AV21" i="13"/>
  <c r="AI57" i="13"/>
  <c r="AB58" i="13"/>
  <c r="CL57" i="13"/>
  <c r="W58" i="13"/>
  <c r="CL58" i="13"/>
  <c r="CU57" i="13"/>
  <c r="AV58" i="13"/>
  <c r="AA58" i="13"/>
  <c r="BR58" i="13"/>
  <c r="J57" i="13"/>
  <c r="BR57" i="13"/>
  <c r="BP58" i="13"/>
  <c r="CU58" i="13"/>
  <c r="G58" i="13"/>
  <c r="D58" i="13"/>
  <c r="CD57" i="13"/>
  <c r="CC58" i="13"/>
  <c r="CP57" i="13"/>
  <c r="BY30" i="13"/>
  <c r="AB48" i="13"/>
  <c r="BQ57" i="13"/>
  <c r="BD57" i="13"/>
  <c r="BV58" i="13"/>
  <c r="AT58" i="13"/>
  <c r="CT50" i="13"/>
  <c r="BY44" i="13"/>
  <c r="AJ48" i="13"/>
  <c r="CM41" i="13"/>
  <c r="BE19" i="13"/>
  <c r="W42" i="13"/>
  <c r="AI62" i="13"/>
  <c r="AW41" i="13"/>
  <c r="AI37" i="13"/>
  <c r="V29" i="13"/>
  <c r="BO18" i="13"/>
  <c r="CL38" i="13"/>
  <c r="N37" i="13"/>
  <c r="AZ51" i="13"/>
  <c r="W26" i="13"/>
  <c r="Z52" i="13"/>
  <c r="BR30" i="13"/>
  <c r="AT62" i="13"/>
  <c r="BE43" i="13"/>
  <c r="O23" i="13"/>
  <c r="W22" i="13"/>
  <c r="BR37" i="13"/>
  <c r="D50" i="13"/>
  <c r="O51" i="13"/>
  <c r="BP38" i="13"/>
  <c r="CJ46" i="13"/>
  <c r="CK20" i="13"/>
  <c r="AU21" i="13"/>
  <c r="R21" i="13"/>
  <c r="BA15" i="13"/>
  <c r="CL43" i="13"/>
  <c r="CD48" i="13"/>
  <c r="CY42" i="13"/>
  <c r="BV40" i="13"/>
  <c r="E46" i="13"/>
  <c r="CU38" i="13"/>
  <c r="BO27" i="13"/>
  <c r="D60" i="13"/>
  <c r="AA44" i="13"/>
  <c r="BO48" i="13"/>
  <c r="AT41" i="13"/>
  <c r="BZ15" i="13"/>
  <c r="AJ21" i="13"/>
  <c r="AU19" i="13"/>
  <c r="CK61" i="13"/>
  <c r="AB37" i="13"/>
  <c r="V62" i="13"/>
  <c r="E15" i="13"/>
  <c r="CK28" i="13"/>
  <c r="AT17" i="13"/>
  <c r="AA40" i="13"/>
  <c r="CK37" i="13"/>
  <c r="CJ40" i="13"/>
  <c r="BP43" i="13"/>
  <c r="G26" i="13"/>
  <c r="W41" i="13"/>
  <c r="CP50" i="13"/>
  <c r="BP15" i="13"/>
  <c r="BV45" i="13"/>
  <c r="CC36" i="13"/>
  <c r="BQ41" i="12"/>
  <c r="AM15" i="12"/>
  <c r="AI54" i="12"/>
  <c r="AT40" i="12"/>
  <c r="BP51" i="12"/>
  <c r="K57" i="12"/>
  <c r="CP51" i="12"/>
  <c r="CY20" i="12"/>
  <c r="CD41" i="12"/>
  <c r="BQ51" i="12"/>
  <c r="G20" i="12"/>
  <c r="AI38" i="12"/>
  <c r="AT35" i="12"/>
  <c r="R39" i="12"/>
  <c r="AU37" i="12"/>
  <c r="CP61" i="12"/>
  <c r="BZ44" i="12"/>
  <c r="O50" i="12"/>
  <c r="CD36" i="12"/>
  <c r="BQ49" i="12"/>
  <c r="AM35" i="12"/>
  <c r="AI17" i="12"/>
  <c r="AT16" i="12"/>
  <c r="R23" i="12"/>
  <c r="AU30" i="12"/>
  <c r="CP28" i="12"/>
  <c r="BZ21" i="12"/>
  <c r="O48" i="12"/>
  <c r="BD38" i="12"/>
  <c r="G62" i="12"/>
  <c r="AI21" i="12"/>
  <c r="BD18" i="12"/>
  <c r="G16" i="12"/>
  <c r="AM46" i="12"/>
  <c r="BR46" i="12"/>
  <c r="AT54" i="12"/>
  <c r="BP50" i="12"/>
  <c r="K17" i="12"/>
  <c r="BZ53" i="12"/>
  <c r="CY53" i="12"/>
  <c r="CD52" i="12"/>
  <c r="BQ43" i="12"/>
  <c r="AM27" i="12"/>
  <c r="BR39" i="12"/>
  <c r="AT20" i="12"/>
  <c r="BP42" i="12"/>
  <c r="AU44" i="12"/>
  <c r="CP19" i="12"/>
  <c r="CY61" i="12"/>
  <c r="O54" i="12"/>
  <c r="BD17" i="12"/>
  <c r="BQ45" i="12"/>
  <c r="AM21" i="12"/>
  <c r="BR36" i="12"/>
  <c r="AT45" i="12"/>
  <c r="BP40" i="12"/>
  <c r="K53" i="12"/>
  <c r="CP50" i="12"/>
  <c r="CY29" i="12"/>
  <c r="CD35" i="12"/>
  <c r="BD57" i="12"/>
  <c r="G48" i="12"/>
  <c r="AI47" i="12"/>
  <c r="BQ54" i="12"/>
  <c r="G23" i="12"/>
  <c r="AM30" i="12"/>
  <c r="BR18" i="12"/>
  <c r="R28" i="12"/>
  <c r="AU51" i="12"/>
  <c r="K21" i="12"/>
  <c r="BZ45" i="12"/>
  <c r="O52" i="12"/>
  <c r="BD50" i="12"/>
  <c r="G47" i="12"/>
  <c r="AM41" i="12"/>
  <c r="BR60" i="12"/>
  <c r="R37" i="12"/>
  <c r="BP18" i="12"/>
  <c r="K51" i="12"/>
  <c r="BZ38" i="12"/>
  <c r="CY28" i="12"/>
  <c r="CD44" i="12"/>
  <c r="BD51" i="12"/>
  <c r="G27" i="12"/>
  <c r="AM19" i="12"/>
  <c r="BR17" i="12"/>
  <c r="R44" i="12"/>
  <c r="AU61" i="12"/>
  <c r="K20" i="12"/>
  <c r="BZ43" i="12"/>
  <c r="CY47" i="12"/>
  <c r="CD45" i="12"/>
  <c r="BQ40" i="12"/>
  <c r="AM62" i="12"/>
  <c r="BR48" i="12"/>
  <c r="BQ46" i="12"/>
  <c r="AM54" i="12"/>
  <c r="AI30" i="12"/>
  <c r="AT60" i="12"/>
  <c r="R42" i="12"/>
  <c r="AU46" i="12"/>
  <c r="CP57" i="12"/>
  <c r="CY45" i="12"/>
  <c r="O47" i="12"/>
  <c r="BD52" i="12"/>
  <c r="G41" i="12"/>
  <c r="AI51" i="12"/>
  <c r="AT62" i="12"/>
  <c r="R41" i="12"/>
  <c r="AU20" i="12"/>
  <c r="CP46" i="12"/>
  <c r="BZ42" i="12"/>
  <c r="O38" i="12"/>
  <c r="CD26" i="12"/>
  <c r="BQ50" i="12"/>
  <c r="G51" i="12"/>
  <c r="AI45" i="12"/>
  <c r="AT48" i="12"/>
  <c r="R52" i="12"/>
  <c r="AU49" i="12"/>
  <c r="CP43" i="12"/>
  <c r="BZ35" i="12"/>
  <c r="O45" i="12"/>
  <c r="BD21" i="12"/>
  <c r="G53" i="12"/>
  <c r="AI53" i="12"/>
  <c r="AT38" i="12"/>
  <c r="R36" i="12"/>
  <c r="AU53" i="12"/>
  <c r="CP60" i="12"/>
  <c r="CY36" i="12"/>
  <c r="O42" i="12"/>
  <c r="CD22" i="12"/>
  <c r="R35" i="12"/>
  <c r="BP36" i="12"/>
  <c r="K37" i="12"/>
  <c r="BZ23" i="12"/>
  <c r="O40" i="12"/>
  <c r="CD20" i="12"/>
  <c r="AT19" i="12"/>
  <c r="BP57" i="12"/>
  <c r="AU28" i="12"/>
  <c r="CP22" i="12"/>
  <c r="CY27" i="12"/>
  <c r="CD42" i="12"/>
  <c r="BR43" i="12"/>
  <c r="R18" i="12"/>
  <c r="AU41" i="12"/>
  <c r="K42" i="12"/>
  <c r="BZ22" i="12"/>
  <c r="O57" i="12"/>
  <c r="CD61" i="12"/>
  <c r="Z53" i="13"/>
  <c r="G28" i="13"/>
  <c r="AW43" i="13"/>
  <c r="BH47" i="13"/>
  <c r="AB49" i="13"/>
  <c r="BR27" i="13"/>
  <c r="Z15" i="13"/>
  <c r="Y60" i="13"/>
  <c r="BQ61" i="13"/>
  <c r="W61" i="13"/>
  <c r="CL41" i="13"/>
  <c r="BQ21" i="13"/>
  <c r="CM39" i="13"/>
  <c r="BZ28" i="13"/>
  <c r="AA18" i="13"/>
  <c r="V51" i="13"/>
  <c r="V19" i="13"/>
  <c r="AJ52" i="13"/>
  <c r="V21" i="13"/>
  <c r="BE17" i="13"/>
  <c r="BI52" i="13"/>
  <c r="Z37" i="13"/>
  <c r="CQ52" i="13"/>
  <c r="BZ23" i="13"/>
  <c r="AB27" i="13"/>
  <c r="Z29" i="13"/>
  <c r="AV60" i="13"/>
  <c r="AB39" i="13"/>
  <c r="V43" i="13"/>
  <c r="CU16" i="13"/>
  <c r="Y53" i="13"/>
  <c r="D17" i="13"/>
  <c r="AB44" i="13"/>
  <c r="V27" i="13"/>
  <c r="F20" i="13"/>
  <c r="V44" i="13"/>
  <c r="AW49" i="13"/>
  <c r="AU40" i="13"/>
  <c r="BR51" i="13"/>
  <c r="F43" i="13"/>
  <c r="Y57" i="13"/>
  <c r="BQ58" i="13"/>
  <c r="BZ57" i="13"/>
  <c r="N58" i="13"/>
  <c r="E20" i="13"/>
  <c r="AN37" i="13"/>
  <c r="CQ42" i="13"/>
  <c r="AT19" i="13"/>
  <c r="AN44" i="13"/>
  <c r="D48" i="13"/>
  <c r="AF52" i="13"/>
  <c r="AN36" i="13"/>
  <c r="AN45" i="13"/>
  <c r="CC60" i="13"/>
  <c r="AE42" i="13"/>
  <c r="AU26" i="13"/>
  <c r="CJ28" i="13"/>
  <c r="CJ41" i="13"/>
  <c r="CQ47" i="13"/>
  <c r="K28" i="13"/>
  <c r="S45" i="13"/>
  <c r="CD47" i="13"/>
  <c r="BO47" i="13"/>
  <c r="R17" i="13"/>
  <c r="AZ27" i="13"/>
  <c r="AN60" i="13"/>
  <c r="BA52" i="13"/>
  <c r="AF60" i="13"/>
  <c r="CD26" i="13"/>
  <c r="AN28" i="13"/>
  <c r="CC50" i="13"/>
  <c r="AZ35" i="13"/>
  <c r="D49" i="13"/>
  <c r="CD62" i="13"/>
  <c r="BI48" i="13"/>
  <c r="AF53" i="13"/>
  <c r="CY29" i="13"/>
  <c r="CD61" i="13"/>
  <c r="CY50" i="13"/>
  <c r="J43" i="13"/>
  <c r="J39" i="13"/>
  <c r="BH18" i="13"/>
  <c r="AF48" i="13"/>
  <c r="BU47" i="13"/>
  <c r="S41" i="13"/>
  <c r="S16" i="13"/>
  <c r="AF26" i="13"/>
  <c r="R30" i="13"/>
  <c r="J22" i="13"/>
  <c r="CP43" i="13"/>
  <c r="CX31" i="11"/>
  <c r="AS31" i="11"/>
  <c r="AD31" i="11"/>
  <c r="BP17" i="13"/>
  <c r="CD52" i="13"/>
  <c r="AT60" i="13"/>
  <c r="CD37" i="13"/>
  <c r="BP19" i="13"/>
  <c r="CC27" i="13"/>
  <c r="E51" i="13"/>
  <c r="CK29" i="13"/>
  <c r="BI49" i="13"/>
  <c r="AE38" i="13"/>
  <c r="AE17" i="13"/>
  <c r="AN50" i="13"/>
  <c r="BH53" i="13"/>
  <c r="BA30" i="13"/>
  <c r="CX17" i="13"/>
  <c r="AF37" i="13"/>
  <c r="R44" i="13"/>
  <c r="AF29" i="13"/>
  <c r="AZ22" i="13"/>
  <c r="BH44" i="13"/>
  <c r="AM47" i="13"/>
  <c r="BI27" i="13"/>
  <c r="AZ16" i="13"/>
  <c r="BU50" i="13"/>
  <c r="AF41" i="13"/>
  <c r="BU60" i="13"/>
  <c r="BV36" i="13"/>
  <c r="S51" i="13"/>
  <c r="J45" i="13"/>
  <c r="CC17" i="13"/>
  <c r="CX35" i="13"/>
  <c r="CP37" i="13"/>
  <c r="J50" i="13"/>
  <c r="BA42" i="13"/>
  <c r="CX62" i="13"/>
  <c r="CC61" i="13"/>
  <c r="BH50" i="13"/>
  <c r="AE35" i="13"/>
  <c r="S30" i="13"/>
  <c r="S21" i="13"/>
  <c r="R42" i="13"/>
  <c r="AI31" i="11"/>
  <c r="K50" i="13"/>
  <c r="AF44" i="13"/>
  <c r="AM19" i="13"/>
  <c r="BP47" i="13"/>
  <c r="CQ62" i="13"/>
  <c r="CD23" i="13"/>
  <c r="AU47" i="13"/>
  <c r="AT52" i="13"/>
  <c r="AM35" i="13"/>
  <c r="K20" i="13"/>
  <c r="CX37" i="13"/>
  <c r="E41" i="13"/>
  <c r="CX15" i="13"/>
  <c r="E29" i="13"/>
  <c r="R46" i="13"/>
  <c r="AN42" i="13"/>
  <c r="AE36" i="13"/>
  <c r="AU42" i="13"/>
  <c r="CP29" i="13"/>
  <c r="AM29" i="13"/>
  <c r="BV50" i="13"/>
  <c r="AN17" i="13"/>
  <c r="CY53" i="13"/>
  <c r="CY41" i="13"/>
  <c r="CJ47" i="13"/>
  <c r="CY48" i="13"/>
  <c r="S62" i="13"/>
  <c r="AM26" i="13"/>
  <c r="CD15" i="13"/>
  <c r="AF16" i="13"/>
  <c r="AZ46" i="13"/>
  <c r="AZ17" i="13"/>
  <c r="BU62" i="13"/>
  <c r="BU17" i="13"/>
  <c r="AF45" i="13"/>
  <c r="J48" i="13"/>
  <c r="R48" i="13"/>
  <c r="CC47" i="13"/>
  <c r="J47" i="13"/>
  <c r="S50" i="13"/>
  <c r="CY17" i="13"/>
  <c r="S15" i="13"/>
  <c r="J21" i="13"/>
  <c r="CK16" i="13"/>
  <c r="D22" i="13"/>
  <c r="D44" i="13"/>
  <c r="BV37" i="13"/>
  <c r="BP36" i="13"/>
  <c r="J17" i="13"/>
  <c r="AZ44" i="13"/>
  <c r="BP26" i="13"/>
  <c r="BV30" i="13"/>
  <c r="BV41" i="13"/>
  <c r="CD60" i="13"/>
  <c r="CD22" i="13"/>
  <c r="AE62" i="13"/>
  <c r="AT30" i="13"/>
  <c r="S48" i="13"/>
  <c r="AM41" i="13"/>
  <c r="AN16" i="13"/>
  <c r="CY43" i="13"/>
  <c r="J35" i="13"/>
  <c r="CY44" i="13"/>
  <c r="CX52" i="13"/>
  <c r="AE47" i="13"/>
  <c r="CJ38" i="13"/>
  <c r="AM37" i="13"/>
  <c r="BH60" i="13"/>
  <c r="AN29" i="13"/>
  <c r="BU41" i="13"/>
  <c r="CY16" i="13"/>
  <c r="AN41" i="13"/>
  <c r="J37" i="13"/>
  <c r="AZ42" i="13"/>
  <c r="CY46" i="13"/>
  <c r="CQ20" i="13"/>
  <c r="BA40" i="13"/>
  <c r="CD49" i="13"/>
  <c r="CQ30" i="13"/>
  <c r="AE53" i="13"/>
  <c r="AZ38" i="13"/>
  <c r="CD21" i="13"/>
  <c r="CQ48" i="13"/>
  <c r="R35" i="13"/>
  <c r="R61" i="13"/>
  <c r="K41" i="13"/>
  <c r="BX31" i="11"/>
  <c r="L32" i="8"/>
  <c r="CK51" i="13"/>
  <c r="AN51" i="13"/>
  <c r="CK49" i="13"/>
  <c r="AU39" i="13"/>
  <c r="AM60" i="13"/>
  <c r="BV38" i="13"/>
  <c r="CQ44" i="13"/>
  <c r="E45" i="13"/>
  <c r="D16" i="13"/>
  <c r="AU23" i="13"/>
  <c r="CK41" i="13"/>
  <c r="CK19" i="13"/>
  <c r="CY49" i="13"/>
  <c r="CQ39" i="13"/>
  <c r="BV20" i="13"/>
  <c r="AZ37" i="13"/>
  <c r="AM46" i="13"/>
  <c r="CD44" i="13"/>
  <c r="J18" i="13"/>
  <c r="AE20" i="13"/>
  <c r="AM45" i="13"/>
  <c r="CP39" i="13"/>
  <c r="K53" i="13"/>
  <c r="S36" i="13"/>
  <c r="BV27" i="13"/>
  <c r="AN20" i="13"/>
  <c r="AM48" i="13"/>
  <c r="AZ62" i="13"/>
  <c r="CP35" i="13"/>
  <c r="AM39" i="13"/>
  <c r="AZ45" i="13"/>
  <c r="AM38" i="13"/>
  <c r="AZ30" i="13"/>
  <c r="K42" i="13"/>
  <c r="AZ40" i="13"/>
  <c r="BH45" i="13"/>
  <c r="AF49" i="13"/>
  <c r="AE45" i="13"/>
  <c r="BI44" i="13"/>
  <c r="J52" i="13"/>
  <c r="CX30" i="13"/>
  <c r="BU20" i="13"/>
  <c r="AZ28" i="13"/>
  <c r="CP44" i="13"/>
  <c r="BU48" i="13"/>
  <c r="CN31" i="11"/>
  <c r="D18" i="13"/>
  <c r="CJ44" i="13"/>
  <c r="AF27" i="13"/>
  <c r="AM18" i="13"/>
  <c r="CK39" i="13"/>
  <c r="AF46" i="13"/>
  <c r="CK48" i="13"/>
  <c r="AN27" i="13"/>
  <c r="BA23" i="13"/>
  <c r="AT18" i="13"/>
  <c r="CQ28" i="13"/>
  <c r="CK62" i="13"/>
  <c r="BO44" i="13"/>
  <c r="BI30" i="13"/>
  <c r="AU46" i="13"/>
  <c r="R26" i="13"/>
  <c r="AM43" i="13"/>
  <c r="BH52" i="13"/>
  <c r="BV21" i="13"/>
  <c r="CY30" i="13"/>
  <c r="CC40" i="13"/>
  <c r="BH40" i="13"/>
  <c r="AZ26" i="13"/>
  <c r="CQ19" i="13"/>
  <c r="CQ46" i="13"/>
  <c r="AZ36" i="13"/>
  <c r="S44" i="13"/>
  <c r="BA44" i="13"/>
  <c r="S42" i="13"/>
  <c r="BU26" i="13"/>
  <c r="R22" i="13"/>
  <c r="K22" i="13"/>
  <c r="AE19" i="13"/>
  <c r="R41" i="13"/>
  <c r="BU28" i="13"/>
  <c r="CY22" i="13"/>
  <c r="AM27" i="13"/>
  <c r="BI23" i="13"/>
  <c r="CX28" i="13"/>
  <c r="BV44" i="13"/>
  <c r="CT31" i="11"/>
  <c r="CD53" i="13"/>
  <c r="J60" i="13"/>
  <c r="K61" i="13"/>
  <c r="BI51" i="13"/>
  <c r="CO31" i="11"/>
  <c r="BP49" i="13"/>
  <c r="E16" i="13"/>
  <c r="K21" i="13"/>
  <c r="CY39" i="13"/>
  <c r="AF61" i="13"/>
  <c r="AM28" i="13"/>
  <c r="CP19" i="13"/>
  <c r="CK26" i="13"/>
  <c r="AT27" i="13"/>
  <c r="BV43" i="13"/>
  <c r="E36" i="13"/>
  <c r="AF47" i="13"/>
  <c r="BP39" i="13"/>
  <c r="D29" i="13"/>
  <c r="S19" i="13"/>
  <c r="AE40" i="13"/>
  <c r="AE29" i="13"/>
  <c r="BV17" i="13"/>
  <c r="BA16" i="13"/>
  <c r="AF50" i="13"/>
  <c r="BH30" i="13"/>
  <c r="AE52" i="13"/>
  <c r="BU43" i="13"/>
  <c r="K27" i="13"/>
  <c r="J30" i="13"/>
  <c r="BU53" i="13"/>
  <c r="AE61" i="13"/>
  <c r="AE28" i="13"/>
  <c r="BI17" i="13"/>
  <c r="AE39" i="13"/>
  <c r="K26" i="13"/>
  <c r="BV23" i="13"/>
  <c r="BU45" i="13"/>
  <c r="R53" i="13"/>
  <c r="CP28" i="13"/>
  <c r="AM15" i="13"/>
  <c r="AE18" i="13"/>
  <c r="AF51" i="13"/>
  <c r="AM17" i="13"/>
  <c r="AZ21" i="13"/>
  <c r="J40" i="13"/>
  <c r="CP42" i="13"/>
  <c r="AF38" i="13"/>
  <c r="K45" i="13"/>
  <c r="S22" i="13"/>
  <c r="X31" i="11"/>
  <c r="AN31" i="11"/>
  <c r="H31" i="11"/>
  <c r="AT35" i="13"/>
  <c r="BV46" i="13"/>
  <c r="AM52" i="13"/>
  <c r="AT49" i="13"/>
  <c r="BU19" i="13"/>
  <c r="CJ18" i="13"/>
  <c r="AM51" i="13"/>
  <c r="CQ45" i="13"/>
  <c r="D51" i="13"/>
  <c r="AU45" i="13"/>
  <c r="BO29" i="13"/>
  <c r="AZ20" i="13"/>
  <c r="AF28" i="13"/>
  <c r="CC26" i="13"/>
  <c r="AN23" i="13"/>
  <c r="D35" i="13"/>
  <c r="CP48" i="13"/>
  <c r="K44" i="13"/>
  <c r="R52" i="13"/>
  <c r="CQ53" i="13"/>
  <c r="J41" i="13"/>
  <c r="AN49" i="13"/>
  <c r="BH49" i="13"/>
  <c r="R19" i="13"/>
  <c r="CX53" i="13"/>
  <c r="BH20" i="13"/>
  <c r="BH22" i="13"/>
  <c r="CD45" i="13"/>
  <c r="CC44" i="13"/>
  <c r="BH27" i="13"/>
  <c r="BA17" i="13"/>
  <c r="R18" i="13"/>
  <c r="BH48" i="13"/>
  <c r="CD19" i="13"/>
  <c r="CX47" i="13"/>
  <c r="BI16" i="13"/>
  <c r="CP40" i="13"/>
  <c r="AZ60" i="13"/>
  <c r="AZ29" i="13"/>
  <c r="J51" i="13"/>
  <c r="R47" i="13"/>
  <c r="R36" i="13"/>
  <c r="K62" i="13"/>
  <c r="S32" i="8"/>
  <c r="S23" i="13"/>
  <c r="CQ36" i="13"/>
  <c r="BV28" i="13"/>
  <c r="BO42" i="13"/>
  <c r="BH37" i="13"/>
  <c r="AN19" i="13"/>
  <c r="CD28" i="13"/>
  <c r="CY27" i="13"/>
  <c r="BP62" i="13"/>
  <c r="BO15" i="13"/>
  <c r="AN21" i="13"/>
  <c r="BA38" i="13"/>
  <c r="AT36" i="13"/>
  <c r="BO37" i="13"/>
  <c r="CP49" i="13"/>
  <c r="K49" i="13"/>
  <c r="BA26" i="13"/>
  <c r="CP53" i="13"/>
  <c r="AN43" i="13"/>
  <c r="BI46" i="13"/>
  <c r="BH43" i="13"/>
  <c r="CY47" i="13"/>
  <c r="AF39" i="13"/>
  <c r="CC52" i="13"/>
  <c r="CQ29" i="13"/>
  <c r="AM22" i="13"/>
  <c r="BA49" i="13"/>
  <c r="J36" i="13"/>
  <c r="CX50" i="13"/>
  <c r="AE15" i="13"/>
  <c r="CP45" i="13"/>
  <c r="BP61" i="13"/>
  <c r="AM16" i="13"/>
  <c r="AZ43" i="13"/>
  <c r="K17" i="13"/>
  <c r="AZ49" i="13"/>
  <c r="CY61" i="13"/>
  <c r="AN47" i="13"/>
  <c r="CP47" i="13"/>
  <c r="AN30" i="13"/>
  <c r="R40" i="13"/>
  <c r="K23" i="13"/>
  <c r="CK46" i="13"/>
  <c r="AM62" i="13"/>
  <c r="BA39" i="13"/>
  <c r="CD20" i="13"/>
  <c r="BI43" i="13"/>
  <c r="E44" i="13"/>
  <c r="AF36" i="13"/>
  <c r="CD42" i="13"/>
  <c r="J44" i="13"/>
  <c r="CJ45" i="13"/>
  <c r="BA28" i="13"/>
  <c r="BA37" i="13"/>
  <c r="AM49" i="13"/>
  <c r="CX18" i="13"/>
  <c r="CY45" i="13"/>
  <c r="CD40" i="13"/>
  <c r="CP15" i="13"/>
  <c r="J28" i="13"/>
  <c r="BU44" i="13"/>
  <c r="K16" i="13"/>
  <c r="BV49" i="13"/>
  <c r="CX60" i="13"/>
  <c r="CP62" i="13"/>
  <c r="CD36" i="13"/>
  <c r="J46" i="13"/>
  <c r="R62" i="13"/>
  <c r="R16" i="13"/>
  <c r="CC20" i="13"/>
  <c r="AZ50" i="13"/>
  <c r="BU37" i="13"/>
  <c r="BH46" i="13"/>
  <c r="AN15" i="13"/>
  <c r="BA46" i="13"/>
  <c r="S17" i="13"/>
  <c r="CC22" i="13"/>
  <c r="BV16" i="13"/>
  <c r="BA50" i="13"/>
  <c r="K29" i="13"/>
  <c r="S39" i="13"/>
  <c r="BI39" i="13"/>
  <c r="BO43" i="13"/>
  <c r="CC30" i="13"/>
  <c r="BP28" i="13"/>
  <c r="CP60" i="13"/>
  <c r="AF42" i="13"/>
  <c r="AF30" i="13"/>
  <c r="BP52" i="13"/>
  <c r="S28" i="13"/>
  <c r="AM53" i="13"/>
  <c r="AU62" i="13"/>
  <c r="E43" i="13"/>
  <c r="E19" i="13"/>
  <c r="BH38" i="13"/>
  <c r="AN22" i="13"/>
  <c r="AN53" i="13"/>
  <c r="AE37" i="13"/>
  <c r="BU51" i="13"/>
  <c r="AN38" i="13"/>
  <c r="CY52" i="13"/>
  <c r="AZ39" i="13"/>
  <c r="BV39" i="13"/>
  <c r="CD16" i="13"/>
  <c r="BV62" i="13"/>
  <c r="CQ49" i="13"/>
  <c r="BU39" i="13"/>
  <c r="AE51" i="13"/>
  <c r="BI47" i="13"/>
  <c r="AE16" i="13"/>
  <c r="CK22" i="13"/>
  <c r="BA27" i="13"/>
  <c r="BI42" i="13"/>
  <c r="K39" i="13"/>
  <c r="BA51" i="13"/>
  <c r="J49" i="13"/>
  <c r="BI28" i="13"/>
  <c r="BU15" i="13"/>
  <c r="AE30" i="13"/>
  <c r="BH41" i="13"/>
  <c r="S60" i="13"/>
  <c r="AZ18" i="13"/>
  <c r="K19" i="13"/>
  <c r="J26" i="13"/>
  <c r="CP21" i="13"/>
  <c r="J19" i="13"/>
  <c r="BH61" i="13"/>
  <c r="CC31" i="11"/>
  <c r="CC53" i="13"/>
  <c r="CJ60" i="13"/>
  <c r="AN39" i="13"/>
  <c r="BA53" i="13"/>
  <c r="CJ15" i="13"/>
  <c r="BO60" i="13"/>
  <c r="BV22" i="13"/>
  <c r="CY36" i="13"/>
  <c r="CK27" i="13"/>
  <c r="CP22" i="13"/>
  <c r="BV19" i="13"/>
  <c r="BH15" i="13"/>
  <c r="CX61" i="13"/>
  <c r="CY19" i="13"/>
  <c r="BH26" i="13"/>
  <c r="S49" i="13"/>
  <c r="BO26" i="13"/>
  <c r="CC19" i="13"/>
  <c r="AZ19" i="13"/>
  <c r="CC37" i="13"/>
  <c r="BO46" i="13"/>
  <c r="AF21" i="13"/>
  <c r="BO52" i="13"/>
  <c r="J20" i="13"/>
  <c r="CX38" i="13"/>
  <c r="BA19" i="13"/>
  <c r="BV47" i="13"/>
  <c r="BU46" i="13"/>
  <c r="BH39" i="13"/>
  <c r="BI53" i="13"/>
  <c r="CC41" i="13"/>
  <c r="BU22" i="13"/>
  <c r="R51" i="13"/>
  <c r="CQ41" i="13"/>
  <c r="AE41" i="13"/>
  <c r="AF43" i="13"/>
  <c r="CC62" i="13"/>
  <c r="BI60" i="13"/>
  <c r="CX45" i="13"/>
  <c r="BH17" i="13"/>
  <c r="AN61" i="13"/>
  <c r="J16" i="13"/>
  <c r="S29" i="13"/>
  <c r="AN32" i="8"/>
  <c r="CQ37" i="13"/>
  <c r="AZ47" i="13"/>
  <c r="AT22" i="13"/>
  <c r="D30" i="13"/>
  <c r="CX41" i="13"/>
  <c r="AU30" i="13"/>
  <c r="BA60" i="13"/>
  <c r="AM42" i="13"/>
  <c r="BP44" i="13"/>
  <c r="AT43" i="13"/>
  <c r="AZ53" i="13"/>
  <c r="AM21" i="13"/>
  <c r="CY62" i="13"/>
  <c r="CY15" i="13"/>
  <c r="BI22" i="13"/>
  <c r="AE60" i="13"/>
  <c r="AN46" i="13"/>
  <c r="CD43" i="13"/>
  <c r="AM30" i="13"/>
  <c r="CD29" i="13"/>
  <c r="AE43" i="13"/>
  <c r="CC46" i="13"/>
  <c r="AE21" i="13"/>
  <c r="AE48" i="13"/>
  <c r="CQ38" i="13"/>
  <c r="BU52" i="13"/>
  <c r="AM50" i="13"/>
  <c r="CY60" i="13"/>
  <c r="AF23" i="13"/>
  <c r="BV48" i="13"/>
  <c r="AN52" i="13"/>
  <c r="CX29" i="13"/>
  <c r="AN26" i="13"/>
  <c r="CQ16" i="13"/>
  <c r="K15" i="13"/>
  <c r="CX27" i="13"/>
  <c r="CC29" i="13"/>
  <c r="K51" i="13"/>
  <c r="R37" i="13"/>
  <c r="R49" i="13"/>
  <c r="AN48" i="13"/>
  <c r="CX46" i="13"/>
  <c r="AH31" i="11"/>
  <c r="R31" i="11"/>
  <c r="M31" i="11"/>
  <c r="CK50" i="13"/>
  <c r="E21" i="13"/>
  <c r="AE22" i="13"/>
  <c r="CJ62" i="13"/>
  <c r="BA41" i="13"/>
  <c r="D36" i="13"/>
  <c r="AE27" i="13"/>
  <c r="BU49" i="13"/>
  <c r="CD27" i="13"/>
  <c r="AZ15" i="13"/>
  <c r="AM61" i="13"/>
  <c r="AF40" i="13"/>
  <c r="K46" i="13"/>
  <c r="BU35" i="13"/>
  <c r="BU18" i="13"/>
  <c r="CQ60" i="13"/>
  <c r="BI61" i="13"/>
  <c r="BV26" i="13"/>
  <c r="J62" i="13"/>
  <c r="D62" i="13"/>
  <c r="BH19" i="13"/>
  <c r="S27" i="13"/>
  <c r="CX43" i="13"/>
  <c r="BA20" i="13"/>
  <c r="D19" i="13"/>
  <c r="BI29" i="13"/>
  <c r="S43" i="13"/>
  <c r="CD39" i="13"/>
  <c r="CC28" i="13"/>
  <c r="CQ27" i="13"/>
  <c r="BU36" i="13"/>
  <c r="BI26" i="13"/>
  <c r="BI15" i="13"/>
  <c r="S26" i="13"/>
  <c r="AZ48" i="13"/>
  <c r="BH29" i="13"/>
  <c r="BU30" i="13"/>
  <c r="AF19" i="13"/>
  <c r="AM20" i="13"/>
  <c r="K48" i="13"/>
  <c r="BU16" i="13"/>
  <c r="CQ40" i="13"/>
  <c r="CC42" i="13"/>
  <c r="K38" i="13"/>
  <c r="CH31" i="11"/>
  <c r="BO30" i="13"/>
  <c r="E49" i="13"/>
  <c r="AF62" i="13"/>
  <c r="BV51" i="13"/>
  <c r="D52" i="13"/>
  <c r="CP27" i="13"/>
  <c r="CP16" i="13"/>
  <c r="E42" i="13"/>
  <c r="AT37" i="13"/>
  <c r="J27" i="13"/>
  <c r="CK30" i="13"/>
  <c r="BH21" i="13"/>
  <c r="D45" i="13"/>
  <c r="BO50" i="13"/>
  <c r="BH36" i="13"/>
  <c r="CP38" i="13"/>
  <c r="AT39" i="13"/>
  <c r="AZ52" i="13"/>
  <c r="CC43" i="13"/>
  <c r="AE46" i="13"/>
  <c r="BV52" i="13"/>
  <c r="BA21" i="13"/>
  <c r="AE26" i="13"/>
  <c r="BU21" i="13"/>
  <c r="AF15" i="13"/>
  <c r="AM36" i="13"/>
  <c r="CC18" i="13"/>
  <c r="AN40" i="13"/>
  <c r="CJ20" i="13"/>
  <c r="AM44" i="13"/>
  <c r="AF22" i="13"/>
  <c r="J15" i="13"/>
  <c r="BV42" i="13"/>
  <c r="S52" i="13"/>
  <c r="BH51" i="13"/>
  <c r="BA47" i="13"/>
  <c r="BV61" i="13"/>
  <c r="S20" i="13"/>
  <c r="CP18" i="13"/>
  <c r="J38" i="13"/>
  <c r="S37" i="13"/>
  <c r="K52" i="13"/>
  <c r="E17" i="13"/>
  <c r="AE49" i="13"/>
  <c r="BH35" i="13"/>
  <c r="AU16" i="13"/>
  <c r="CY38" i="13"/>
  <c r="BU42" i="13"/>
  <c r="AF17" i="13"/>
  <c r="CD46" i="13"/>
  <c r="E27" i="13"/>
  <c r="CK36" i="13"/>
  <c r="CK47" i="13"/>
  <c r="AT20" i="13"/>
  <c r="CJ29" i="13"/>
  <c r="CC15" i="13"/>
  <c r="CP17" i="13"/>
  <c r="J29" i="13"/>
  <c r="BP21" i="13"/>
  <c r="K40" i="13"/>
  <c r="CD50" i="13"/>
  <c r="CQ22" i="13"/>
  <c r="BO17" i="13"/>
  <c r="S47" i="13"/>
  <c r="BO28" i="13"/>
  <c r="AN62" i="13"/>
  <c r="CP41" i="13"/>
  <c r="BA43" i="13"/>
  <c r="CX44" i="13"/>
  <c r="AE44" i="13"/>
  <c r="AM40" i="13"/>
  <c r="AE50" i="13"/>
  <c r="K36" i="13"/>
  <c r="AF20" i="13"/>
  <c r="CX36" i="13"/>
  <c r="CD17" i="13"/>
  <c r="CQ50" i="13"/>
  <c r="CP61" i="13"/>
  <c r="R50" i="13"/>
  <c r="BV15" i="13"/>
  <c r="K43" i="13"/>
  <c r="BU38" i="13"/>
  <c r="BH62" i="13"/>
  <c r="R29" i="13"/>
  <c r="R45" i="13"/>
  <c r="BU29" i="13"/>
  <c r="DC31" i="11"/>
  <c r="CY31" i="11"/>
  <c r="AC31" i="11"/>
  <c r="BQ35" i="13"/>
  <c r="BY35" i="13"/>
  <c r="Z28" i="13"/>
  <c r="AB28" i="13"/>
  <c r="BE61" i="13"/>
  <c r="AU61" i="13"/>
  <c r="BO39" i="13"/>
  <c r="BQ39" i="13"/>
  <c r="CJ49" i="13"/>
  <c r="CL49" i="13"/>
  <c r="CT49" i="13"/>
  <c r="CL45" i="13"/>
  <c r="CT45" i="13"/>
  <c r="Z17" i="13"/>
  <c r="AB17" i="13"/>
  <c r="AA20" i="13"/>
  <c r="Y20" i="13"/>
  <c r="BZ50" i="13"/>
  <c r="BP50" i="13"/>
  <c r="AW29" i="13"/>
  <c r="BE29" i="13"/>
  <c r="Y26" i="13"/>
  <c r="AA26" i="13"/>
  <c r="BR44" i="13"/>
  <c r="BZ44" i="13"/>
  <c r="AA17" i="13"/>
  <c r="Y17" i="13"/>
  <c r="AW48" i="13"/>
  <c r="BE48" i="13"/>
  <c r="CM20" i="13"/>
  <c r="AU27" i="13"/>
  <c r="F16" i="13"/>
  <c r="AI21" i="13"/>
  <c r="Y21" i="13"/>
  <c r="AT50" i="13"/>
  <c r="CT43" i="13"/>
  <c r="AW38" i="13"/>
  <c r="BZ19" i="13"/>
  <c r="BR19" i="13"/>
  <c r="W50" i="13"/>
  <c r="CM50" i="13"/>
  <c r="J61" i="13"/>
  <c r="F61" i="13"/>
  <c r="AW37" i="13"/>
  <c r="AU37" i="13"/>
  <c r="BE37" i="13"/>
  <c r="AB46" i="13"/>
  <c r="Z46" i="13"/>
  <c r="BD29" i="13"/>
  <c r="AT29" i="13"/>
  <c r="AV53" i="13"/>
  <c r="BD53" i="13"/>
  <c r="AT53" i="13"/>
  <c r="AT44" i="13"/>
  <c r="BD44" i="13"/>
  <c r="AT26" i="13"/>
  <c r="V26" i="13"/>
  <c r="BD26" i="13"/>
  <c r="AV26" i="13"/>
  <c r="Z23" i="13"/>
  <c r="AB23" i="13"/>
  <c r="V38" i="13"/>
  <c r="CT38" i="13"/>
  <c r="CT48" i="13"/>
  <c r="V48" i="13"/>
  <c r="CL48" i="13"/>
  <c r="D37" i="13"/>
  <c r="F37" i="13"/>
  <c r="BZ45" i="13"/>
  <c r="BR45" i="13"/>
  <c r="F19" i="13"/>
  <c r="N19" i="13"/>
  <c r="AJ43" i="13"/>
  <c r="Z43" i="13"/>
  <c r="BR16" i="13"/>
  <c r="BZ16" i="13"/>
  <c r="BP16" i="13"/>
  <c r="V39" i="13"/>
  <c r="Y39" i="13"/>
  <c r="CU47" i="13"/>
  <c r="CM47" i="13"/>
  <c r="Y46" i="13"/>
  <c r="W47" i="13"/>
  <c r="Z47" i="13"/>
  <c r="BV29" i="13"/>
  <c r="AV17" i="13"/>
  <c r="V17" i="13"/>
  <c r="Z42" i="13"/>
  <c r="AB42" i="13"/>
  <c r="BU40" i="13"/>
  <c r="AB30" i="13"/>
  <c r="BZ20" i="13"/>
  <c r="V45" i="13"/>
  <c r="AQ34" i="8" l="1"/>
  <c r="K34" i="8"/>
  <c r="AD42" i="13"/>
  <c r="AX17" i="13"/>
  <c r="BX29" i="13"/>
  <c r="CB16" i="13"/>
  <c r="BT16" i="13"/>
  <c r="AL43" i="13"/>
  <c r="BT45" i="13"/>
  <c r="CB45" i="13"/>
  <c r="H37" i="13"/>
  <c r="DB37" i="13"/>
  <c r="AK51" i="8" s="1"/>
  <c r="AQ37" i="13"/>
  <c r="P51" i="8" s="1"/>
  <c r="I51" i="8"/>
  <c r="AQ51" i="8" s="1"/>
  <c r="CN48" i="13"/>
  <c r="CV48" i="13"/>
  <c r="AD23" i="13"/>
  <c r="AV31" i="13"/>
  <c r="AX26" i="13"/>
  <c r="BD31" i="13"/>
  <c r="BF26" i="13"/>
  <c r="V31" i="13"/>
  <c r="BF44" i="13"/>
  <c r="BF53" i="13"/>
  <c r="AX53" i="13"/>
  <c r="BF29" i="13"/>
  <c r="AD46" i="13"/>
  <c r="BG37" i="13"/>
  <c r="BE55" i="13"/>
  <c r="AW55" i="13"/>
  <c r="AY37" i="13"/>
  <c r="AK21" i="13"/>
  <c r="CO20" i="13"/>
  <c r="BG48" i="13"/>
  <c r="AY48" i="13"/>
  <c r="AC17" i="13"/>
  <c r="AC26" i="13"/>
  <c r="AA31" i="13"/>
  <c r="BG29" i="13"/>
  <c r="AY29" i="13"/>
  <c r="CB50" i="13"/>
  <c r="AC20" i="13"/>
  <c r="AD17" i="13"/>
  <c r="CV49" i="13"/>
  <c r="CN49" i="13"/>
  <c r="BS39" i="13"/>
  <c r="BG61" i="13"/>
  <c r="AD28" i="13"/>
  <c r="P58" i="13"/>
  <c r="BZ63" i="13"/>
  <c r="CB57" i="13"/>
  <c r="BS58" i="13"/>
  <c r="Y63" i="13"/>
  <c r="H43" i="13"/>
  <c r="BT51" i="13"/>
  <c r="AY49" i="13"/>
  <c r="H20" i="13"/>
  <c r="AD44" i="13"/>
  <c r="AQ17" i="13"/>
  <c r="P34" i="6" s="1"/>
  <c r="I34" i="6"/>
  <c r="AQ34" i="6" s="1"/>
  <c r="BL17" i="13"/>
  <c r="W34" i="6" s="1"/>
  <c r="DB17" i="13"/>
  <c r="AK34" i="6" s="1"/>
  <c r="AD39" i="13"/>
  <c r="AD27" i="13"/>
  <c r="CB23" i="13"/>
  <c r="CS52" i="13"/>
  <c r="BK52" i="13"/>
  <c r="BG17" i="13"/>
  <c r="AL52" i="13"/>
  <c r="AC18" i="13"/>
  <c r="BS21" i="13"/>
  <c r="BS61" i="13"/>
  <c r="BT27" i="13"/>
  <c r="AD49" i="13"/>
  <c r="BJ47" i="13"/>
  <c r="AY43" i="13"/>
  <c r="I28" i="13"/>
  <c r="CF61" i="12"/>
  <c r="Q57" i="12"/>
  <c r="O63" i="12"/>
  <c r="CB22" i="12"/>
  <c r="M42" i="12"/>
  <c r="T18" i="12"/>
  <c r="BT43" i="12"/>
  <c r="CF42" i="12"/>
  <c r="DA27" i="12"/>
  <c r="CR22" i="12"/>
  <c r="BP63" i="12"/>
  <c r="CF20" i="12"/>
  <c r="Q40" i="12"/>
  <c r="CB23" i="12"/>
  <c r="M37" i="12"/>
  <c r="R55" i="12"/>
  <c r="T35" i="12"/>
  <c r="CF22" i="12"/>
  <c r="Q42" i="12"/>
  <c r="DA36" i="12"/>
  <c r="CR60" i="12"/>
  <c r="T36" i="12"/>
  <c r="AK53" i="12"/>
  <c r="I53" i="12"/>
  <c r="BF21" i="12"/>
  <c r="Q45" i="12"/>
  <c r="CB35" i="12"/>
  <c r="BZ55" i="12"/>
  <c r="CR43" i="12"/>
  <c r="T52" i="12"/>
  <c r="AK45" i="12"/>
  <c r="I51" i="12"/>
  <c r="BS50" i="12"/>
  <c r="CF26" i="12"/>
  <c r="Q38" i="12"/>
  <c r="CB42" i="12"/>
  <c r="CR46" i="12"/>
  <c r="T41" i="12"/>
  <c r="AK51" i="12"/>
  <c r="I41" i="12"/>
  <c r="BF52" i="12"/>
  <c r="Q47" i="12"/>
  <c r="DA45" i="12"/>
  <c r="CP63" i="12"/>
  <c r="CR57" i="12"/>
  <c r="T42" i="12"/>
  <c r="AK30" i="12"/>
  <c r="AO54" i="12"/>
  <c r="BS46" i="12"/>
  <c r="BT48" i="12"/>
  <c r="AO62" i="12"/>
  <c r="BS40" i="12"/>
  <c r="CF45" i="12"/>
  <c r="DA47" i="12"/>
  <c r="CB43" i="12"/>
  <c r="M20" i="12"/>
  <c r="T44" i="12"/>
  <c r="BT17" i="12"/>
  <c r="AO19" i="12"/>
  <c r="I27" i="12"/>
  <c r="BF51" i="12"/>
  <c r="CF44" i="12"/>
  <c r="DA28" i="12"/>
  <c r="CB38" i="12"/>
  <c r="M51" i="12"/>
  <c r="T37" i="12"/>
  <c r="BT60" i="12"/>
  <c r="AO41" i="12"/>
  <c r="I47" i="12"/>
  <c r="BF50" i="12"/>
  <c r="Q52" i="12"/>
  <c r="CB45" i="12"/>
  <c r="M21" i="12"/>
  <c r="T28" i="12"/>
  <c r="BT18" i="12"/>
  <c r="AO30" i="12"/>
  <c r="I23" i="12"/>
  <c r="BS54" i="12"/>
  <c r="AK47" i="12"/>
  <c r="I48" i="12"/>
  <c r="BF57" i="12"/>
  <c r="BD63" i="12"/>
  <c r="CD55" i="12"/>
  <c r="CF35" i="12"/>
  <c r="DA29" i="12"/>
  <c r="CR50" i="12"/>
  <c r="M53" i="12"/>
  <c r="BT36" i="12"/>
  <c r="AO21" i="12"/>
  <c r="BS45" i="12"/>
  <c r="BF17" i="12"/>
  <c r="Q54" i="12"/>
  <c r="DA61" i="12"/>
  <c r="CR19" i="12"/>
  <c r="BT39" i="12"/>
  <c r="AO27" i="12"/>
  <c r="BS43" i="12"/>
  <c r="CF52" i="12"/>
  <c r="DA53" i="12"/>
  <c r="CB53" i="12"/>
  <c r="M17" i="12"/>
  <c r="BT46" i="12"/>
  <c r="AO46" i="12"/>
  <c r="I16" i="12"/>
  <c r="BF18" i="12"/>
  <c r="AK21" i="12"/>
  <c r="I62" i="12"/>
  <c r="BF38" i="12"/>
  <c r="Q48" i="12"/>
  <c r="CB21" i="12"/>
  <c r="CR28" i="12"/>
  <c r="T23" i="12"/>
  <c r="AK17" i="12"/>
  <c r="AM55" i="12"/>
  <c r="AO35" i="12"/>
  <c r="BS49" i="12"/>
  <c r="CF36" i="12"/>
  <c r="Q50" i="12"/>
  <c r="CB44" i="12"/>
  <c r="CR61" i="12"/>
  <c r="T39" i="12"/>
  <c r="AT55" i="12"/>
  <c r="AK38" i="12"/>
  <c r="I20" i="12"/>
  <c r="BS51" i="12"/>
  <c r="CF41" i="12"/>
  <c r="DA20" i="12"/>
  <c r="CR51" i="12"/>
  <c r="M57" i="12"/>
  <c r="K63" i="12"/>
  <c r="AK54" i="12"/>
  <c r="AO15" i="12"/>
  <c r="AM24" i="12"/>
  <c r="BS41" i="12"/>
  <c r="CE36" i="13"/>
  <c r="BX45" i="13"/>
  <c r="CR50" i="13"/>
  <c r="I26" i="13"/>
  <c r="G31" i="13"/>
  <c r="J40" i="6"/>
  <c r="AD37" i="13"/>
  <c r="AL21" i="13"/>
  <c r="BZ24" i="13"/>
  <c r="CB15" i="13"/>
  <c r="I70" i="8"/>
  <c r="AQ60" i="13"/>
  <c r="CW38" i="13"/>
  <c r="CH46" i="13"/>
  <c r="AE47" i="8" s="1"/>
  <c r="J47" i="8"/>
  <c r="AR46" i="13"/>
  <c r="Q47" i="8" s="1"/>
  <c r="BX40" i="13"/>
  <c r="DA42" i="13"/>
  <c r="CF48" i="13"/>
  <c r="T21" i="13"/>
  <c r="DB50" i="13"/>
  <c r="AK54" i="8" s="1"/>
  <c r="I54" i="8"/>
  <c r="BL50" i="13"/>
  <c r="W54" i="8" s="1"/>
  <c r="AQ50" i="13"/>
  <c r="P54" i="8" s="1"/>
  <c r="Q23" i="13"/>
  <c r="BG43" i="13"/>
  <c r="BT30" i="13"/>
  <c r="BB51" i="13"/>
  <c r="P37" i="13"/>
  <c r="AK37" i="13"/>
  <c r="AY41" i="13"/>
  <c r="AK62" i="13"/>
  <c r="BG19" i="13"/>
  <c r="AL48" i="13"/>
  <c r="CV50" i="13"/>
  <c r="BX58" i="13"/>
  <c r="BF57" i="13"/>
  <c r="BD63" i="13"/>
  <c r="BQ63" i="13"/>
  <c r="BS57" i="13"/>
  <c r="AD48" i="13"/>
  <c r="CR57" i="13"/>
  <c r="CE58" i="13"/>
  <c r="CF57" i="13"/>
  <c r="DB58" i="13"/>
  <c r="AK69" i="8" s="1"/>
  <c r="CG58" i="13"/>
  <c r="AD69" i="8" s="1"/>
  <c r="BL58" i="13"/>
  <c r="W69" i="8" s="1"/>
  <c r="I69" i="8"/>
  <c r="AQ58" i="13"/>
  <c r="P69" i="8" s="1"/>
  <c r="I58" i="13"/>
  <c r="CW58" i="13"/>
  <c r="BT57" i="13"/>
  <c r="BR63" i="13"/>
  <c r="L57" i="13"/>
  <c r="BT58" i="13"/>
  <c r="AC58" i="13"/>
  <c r="AX58" i="13"/>
  <c r="CU63" i="13"/>
  <c r="CN58" i="13"/>
  <c r="CL63" i="13"/>
  <c r="CN57" i="13"/>
  <c r="AD58" i="13"/>
  <c r="AI63" i="13"/>
  <c r="AK63" i="13" s="1"/>
  <c r="AK57" i="13"/>
  <c r="AX21" i="13"/>
  <c r="I50" i="13"/>
  <c r="BS53" i="13"/>
  <c r="DB39" i="13"/>
  <c r="AK64" i="8" s="1"/>
  <c r="CG39" i="13"/>
  <c r="AD64" i="8" s="1"/>
  <c r="I64" i="8"/>
  <c r="AQ39" i="13"/>
  <c r="P64" i="8" s="1"/>
  <c r="BK40" i="13"/>
  <c r="CG20" i="13"/>
  <c r="AD41" i="6" s="1"/>
  <c r="I41" i="6"/>
  <c r="AQ41" i="6" s="1"/>
  <c r="AQ20" i="13"/>
  <c r="P41" i="6" s="1"/>
  <c r="AC62" i="13"/>
  <c r="P17" i="13"/>
  <c r="AY28" i="13"/>
  <c r="CO42" i="13"/>
  <c r="AD29" i="13"/>
  <c r="BT23" i="13"/>
  <c r="CF38" i="13"/>
  <c r="AD52" i="13"/>
  <c r="AY20" i="13"/>
  <c r="CE21" i="13"/>
  <c r="AD61" i="13"/>
  <c r="DC52" i="13"/>
  <c r="AL48" i="8" s="1"/>
  <c r="BM52" i="13"/>
  <c r="X48" i="8" s="1"/>
  <c r="J48" i="8"/>
  <c r="AR52" i="13"/>
  <c r="Q48" i="8" s="1"/>
  <c r="AX44" i="13"/>
  <c r="AX47" i="13"/>
  <c r="CF40" i="12"/>
  <c r="Q17" i="12"/>
  <c r="CB61" i="12"/>
  <c r="M38" i="12"/>
  <c r="T50" i="12"/>
  <c r="BT35" i="12"/>
  <c r="BR55" i="12"/>
  <c r="Q37" i="12"/>
  <c r="DA51" i="12"/>
  <c r="CR27" i="12"/>
  <c r="T17" i="12"/>
  <c r="AT24" i="12"/>
  <c r="CF57" i="12"/>
  <c r="CD63" i="12"/>
  <c r="DA17" i="12"/>
  <c r="CR47" i="12"/>
  <c r="CF46" i="12"/>
  <c r="Q23" i="12"/>
  <c r="BZ24" i="12"/>
  <c r="CB15" i="12"/>
  <c r="M18" i="12"/>
  <c r="T49" i="12"/>
  <c r="BT21" i="12"/>
  <c r="AO23" i="12"/>
  <c r="BS53" i="12"/>
  <c r="BF41" i="12"/>
  <c r="DA30" i="12"/>
  <c r="CB49" i="12"/>
  <c r="M52" i="12"/>
  <c r="T15" i="12"/>
  <c r="R24" i="12"/>
  <c r="BT27" i="12"/>
  <c r="AK60" i="12"/>
  <c r="I22" i="12"/>
  <c r="BF30" i="12"/>
  <c r="CF54" i="12"/>
  <c r="DA54" i="12"/>
  <c r="CB18" i="12"/>
  <c r="M28" i="12"/>
  <c r="BP24" i="12"/>
  <c r="T57" i="12"/>
  <c r="R63" i="12"/>
  <c r="BT47" i="12"/>
  <c r="AK43" i="12"/>
  <c r="I49" i="12"/>
  <c r="BF61" i="12"/>
  <c r="Q39" i="12"/>
  <c r="CB54" i="12"/>
  <c r="CR40" i="12"/>
  <c r="AU24" i="12"/>
  <c r="T40" i="12"/>
  <c r="BT40" i="12"/>
  <c r="AK46" i="12"/>
  <c r="I61" i="12"/>
  <c r="BS37" i="12"/>
  <c r="AK28" i="12"/>
  <c r="G55" i="12"/>
  <c r="I35" i="12"/>
  <c r="BS48" i="12"/>
  <c r="CF29" i="12"/>
  <c r="DA41" i="12"/>
  <c r="CR41" i="12"/>
  <c r="M48" i="12"/>
  <c r="BT19" i="12"/>
  <c r="AO48" i="12"/>
  <c r="BS17" i="12"/>
  <c r="BF62" i="12"/>
  <c r="Q21" i="12"/>
  <c r="CY24" i="12"/>
  <c r="DA15" i="12"/>
  <c r="CR29" i="12"/>
  <c r="BT29" i="12"/>
  <c r="AO43" i="12"/>
  <c r="BS20" i="12"/>
  <c r="CF39" i="12"/>
  <c r="DA40" i="12"/>
  <c r="CB20" i="12"/>
  <c r="M27" i="12"/>
  <c r="BT61" i="12"/>
  <c r="AO17" i="12"/>
  <c r="G31" i="12"/>
  <c r="I26" i="12"/>
  <c r="BF45" i="12"/>
  <c r="AK61" i="12"/>
  <c r="I43" i="12"/>
  <c r="BF47" i="12"/>
  <c r="Q35" i="12"/>
  <c r="O55" i="12"/>
  <c r="BZ63" i="12"/>
  <c r="CB57" i="12"/>
  <c r="CR39" i="12"/>
  <c r="AK35" i="12"/>
  <c r="AI55" i="12"/>
  <c r="AO37" i="12"/>
  <c r="BS60" i="12"/>
  <c r="CF38" i="12"/>
  <c r="Q19" i="12"/>
  <c r="CB17" i="12"/>
  <c r="CR42" i="12"/>
  <c r="T16" i="12"/>
  <c r="AK44" i="12"/>
  <c r="I30" i="12"/>
  <c r="BS38" i="12"/>
  <c r="CF28" i="12"/>
  <c r="CY31" i="12"/>
  <c r="DA26" i="12"/>
  <c r="CR38" i="12"/>
  <c r="M62" i="12"/>
  <c r="AK37" i="12"/>
  <c r="AO29" i="12"/>
  <c r="BS39" i="12"/>
  <c r="BF48" i="12"/>
  <c r="AO61" i="12"/>
  <c r="BS21" i="12"/>
  <c r="BF36" i="12"/>
  <c r="DA62" i="12"/>
  <c r="CB16" i="12"/>
  <c r="M29" i="12"/>
  <c r="T29" i="12"/>
  <c r="BT37" i="12"/>
  <c r="AK27" i="12"/>
  <c r="I36" i="12"/>
  <c r="BF16" i="12"/>
  <c r="CF21" i="12"/>
  <c r="Q16" i="12"/>
  <c r="CB36" i="12"/>
  <c r="M23" i="12"/>
  <c r="T62" i="12"/>
  <c r="BT53" i="12"/>
  <c r="AK20" i="12"/>
  <c r="I52" i="12"/>
  <c r="BF23" i="12"/>
  <c r="Q41" i="12"/>
  <c r="CB26" i="12"/>
  <c r="BZ31" i="12"/>
  <c r="CR15" i="12"/>
  <c r="CP24" i="12"/>
  <c r="AU55" i="12"/>
  <c r="T53" i="12"/>
  <c r="BT23" i="12"/>
  <c r="AK41" i="12"/>
  <c r="I18" i="12"/>
  <c r="BQ63" i="12"/>
  <c r="BS57" i="12"/>
  <c r="Q15" i="13"/>
  <c r="O24" i="13"/>
  <c r="P47" i="13"/>
  <c r="AD38" i="13"/>
  <c r="CF30" i="13"/>
  <c r="O31" i="13"/>
  <c r="Q26" i="13"/>
  <c r="CS43" i="13"/>
  <c r="BC29" i="13"/>
  <c r="CS15" i="13"/>
  <c r="BG44" i="13"/>
  <c r="H47" i="13"/>
  <c r="AR37" i="13"/>
  <c r="Q51" i="8" s="1"/>
  <c r="DC37" i="13"/>
  <c r="AL51" i="8" s="1"/>
  <c r="BM37" i="13"/>
  <c r="X51" i="8" s="1"/>
  <c r="J51" i="8"/>
  <c r="CW45" i="13"/>
  <c r="BW27" i="13"/>
  <c r="CF51" i="13"/>
  <c r="T39" i="13"/>
  <c r="BF15" i="13"/>
  <c r="BD24" i="13"/>
  <c r="CN27" i="13"/>
  <c r="AK41" i="13"/>
  <c r="BG28" i="13"/>
  <c r="BK37" i="13"/>
  <c r="CS17" i="13"/>
  <c r="AK27" i="13"/>
  <c r="BF50" i="13"/>
  <c r="AX40" i="13"/>
  <c r="AJ24" i="13"/>
  <c r="AL15" i="13"/>
  <c r="CE39" i="13"/>
  <c r="AK29" i="13"/>
  <c r="BC22" i="13"/>
  <c r="BX53" i="13"/>
  <c r="BT50" i="13"/>
  <c r="CE45" i="13"/>
  <c r="AK20" i="13"/>
  <c r="P43" i="13"/>
  <c r="BF47" i="13"/>
  <c r="H42" i="13"/>
  <c r="Z63" i="13"/>
  <c r="AR57" i="13"/>
  <c r="CH57" i="13"/>
  <c r="AE71" i="8" s="1"/>
  <c r="J68" i="8"/>
  <c r="G63" i="13"/>
  <c r="I57" i="13"/>
  <c r="BM50" i="13"/>
  <c r="X54" i="8" s="1"/>
  <c r="AR50" i="13"/>
  <c r="Q54" i="8" s="1"/>
  <c r="J54" i="8"/>
  <c r="CH50" i="13"/>
  <c r="AE54" i="8" s="1"/>
  <c r="H39" i="13"/>
  <c r="AW63" i="13"/>
  <c r="AR58" i="13"/>
  <c r="Q69" i="8" s="1"/>
  <c r="DC58" i="13"/>
  <c r="AL69" i="8" s="1"/>
  <c r="J69" i="8"/>
  <c r="K69" i="8" s="1"/>
  <c r="CH58" i="13"/>
  <c r="AE69" i="8" s="1"/>
  <c r="BM58" i="13"/>
  <c r="X69" i="8" s="1"/>
  <c r="CO58" i="13"/>
  <c r="AD57" i="13"/>
  <c r="AB63" i="13"/>
  <c r="AD63" i="13" s="1"/>
  <c r="BG58" i="13"/>
  <c r="BL57" i="13"/>
  <c r="W71" i="8" s="1"/>
  <c r="DB57" i="13"/>
  <c r="DE57" i="13" s="1"/>
  <c r="I68" i="8"/>
  <c r="CG57" i="13"/>
  <c r="AD71" i="8" s="1"/>
  <c r="AQ57" i="13"/>
  <c r="P71" i="8" s="1"/>
  <c r="CB58" i="13"/>
  <c r="AK58" i="13"/>
  <c r="BF58" i="13"/>
  <c r="CM63" i="13"/>
  <c r="CV58" i="13"/>
  <c r="CT63" i="13"/>
  <c r="CV57" i="13"/>
  <c r="AL58" i="13"/>
  <c r="AA63" i="13"/>
  <c r="AC57" i="13"/>
  <c r="BD55" i="13"/>
  <c r="BT60" i="13"/>
  <c r="I23" i="13"/>
  <c r="CH48" i="13"/>
  <c r="AE52" i="8" s="1"/>
  <c r="J52" i="8"/>
  <c r="BM48" i="13"/>
  <c r="X52" i="8" s="1"/>
  <c r="AR48" i="13"/>
  <c r="Q52" i="8" s="1"/>
  <c r="H17" i="13"/>
  <c r="AC52" i="13"/>
  <c r="AD51" i="13"/>
  <c r="AC19" i="13"/>
  <c r="AY52" i="13"/>
  <c r="AY17" i="13"/>
  <c r="AY53" i="13"/>
  <c r="CA41" i="13"/>
  <c r="Q52" i="13"/>
  <c r="BS27" i="13"/>
  <c r="AL49" i="13"/>
  <c r="AX42" i="13"/>
  <c r="BS49" i="13"/>
  <c r="CN46" i="13"/>
  <c r="CD24" i="12"/>
  <c r="CF15" i="12"/>
  <c r="DA23" i="12"/>
  <c r="CR17" i="12"/>
  <c r="AT63" i="12"/>
  <c r="CF23" i="12"/>
  <c r="Q22" i="12"/>
  <c r="CB46" i="12"/>
  <c r="M19" i="12"/>
  <c r="T27" i="12"/>
  <c r="BT62" i="12"/>
  <c r="O24" i="12"/>
  <c r="Q15" i="12"/>
  <c r="DA19" i="12"/>
  <c r="CR52" i="12"/>
  <c r="T45" i="12"/>
  <c r="CF37" i="12"/>
  <c r="DA43" i="12"/>
  <c r="CB40" i="12"/>
  <c r="M44" i="12"/>
  <c r="BT49" i="12"/>
  <c r="I17" i="12"/>
  <c r="BS19" i="12"/>
  <c r="CF53" i="12"/>
  <c r="DA16" i="12"/>
  <c r="CR53" i="12"/>
  <c r="M35" i="12"/>
  <c r="K55" i="12"/>
  <c r="BT51" i="12"/>
  <c r="AO49" i="12"/>
  <c r="I44" i="12"/>
  <c r="BF53" i="12"/>
  <c r="Q27" i="12"/>
  <c r="DA37" i="12"/>
  <c r="CR45" i="12"/>
  <c r="BT45" i="12"/>
  <c r="AO53" i="12"/>
  <c r="BS52" i="12"/>
  <c r="BF44" i="12"/>
  <c r="DA49" i="12"/>
  <c r="CB52" i="12"/>
  <c r="M16" i="12"/>
  <c r="T48" i="12"/>
  <c r="BR24" i="12"/>
  <c r="BT15" i="12"/>
  <c r="AO39" i="12"/>
  <c r="I40" i="12"/>
  <c r="BD55" i="12"/>
  <c r="BF35" i="12"/>
  <c r="AK42" i="12"/>
  <c r="I29" i="12"/>
  <c r="BF39" i="12"/>
  <c r="Q29" i="12"/>
  <c r="CB28" i="12"/>
  <c r="CR20" i="12"/>
  <c r="AT31" i="12"/>
  <c r="AI31" i="12"/>
  <c r="AK26" i="12"/>
  <c r="AO16" i="12"/>
  <c r="BS27" i="12"/>
  <c r="CF50" i="12"/>
  <c r="Q51" i="12"/>
  <c r="CB27" i="12"/>
  <c r="CR35" i="12"/>
  <c r="CP55" i="12"/>
  <c r="T30" i="12"/>
  <c r="AI24" i="12"/>
  <c r="AK15" i="12"/>
  <c r="AO51" i="12"/>
  <c r="BS44" i="12"/>
  <c r="CF60" i="12"/>
  <c r="DA48" i="12"/>
  <c r="CR62" i="12"/>
  <c r="M43" i="12"/>
  <c r="AI63" i="12"/>
  <c r="AI68" i="12" s="1"/>
  <c r="AK57" i="12"/>
  <c r="AO52" i="12"/>
  <c r="BS16" i="12"/>
  <c r="BF27" i="12"/>
  <c r="AO42" i="12"/>
  <c r="BS61" i="12"/>
  <c r="BF60" i="12"/>
  <c r="Q62" i="12"/>
  <c r="CB30" i="12"/>
  <c r="M54" i="12"/>
  <c r="T43" i="12"/>
  <c r="BT42" i="12"/>
  <c r="AK18" i="12"/>
  <c r="I38" i="12"/>
  <c r="BS35" i="12"/>
  <c r="BQ55" i="12"/>
  <c r="CF27" i="12"/>
  <c r="O31" i="12"/>
  <c r="Q26" i="12"/>
  <c r="CB19" i="12"/>
  <c r="M50" i="12"/>
  <c r="T22" i="12"/>
  <c r="BT28" i="12"/>
  <c r="AK52" i="12"/>
  <c r="I39" i="12"/>
  <c r="BF20" i="12"/>
  <c r="Q28" i="12"/>
  <c r="CB60" i="12"/>
  <c r="CR21" i="12"/>
  <c r="AU63" i="12"/>
  <c r="T21" i="12"/>
  <c r="AK39" i="12"/>
  <c r="G63" i="12"/>
  <c r="I57" i="12"/>
  <c r="BS62" i="12"/>
  <c r="BT20" i="12"/>
  <c r="AO40" i="12"/>
  <c r="BS47" i="12"/>
  <c r="CF62" i="12"/>
  <c r="DA22" i="12"/>
  <c r="CR18" i="12"/>
  <c r="M46" i="12"/>
  <c r="T51" i="12"/>
  <c r="BT38" i="12"/>
  <c r="AO18" i="12"/>
  <c r="I50" i="12"/>
  <c r="BF29" i="12"/>
  <c r="CF51" i="12"/>
  <c r="DA50" i="12"/>
  <c r="CR30" i="12"/>
  <c r="M41" i="12"/>
  <c r="BT16" i="12"/>
  <c r="AO28" i="12"/>
  <c r="BS23" i="12"/>
  <c r="BF43" i="12"/>
  <c r="DA42" i="12"/>
  <c r="CB39" i="12"/>
  <c r="M30" i="12"/>
  <c r="T19" i="12"/>
  <c r="BT41" i="12"/>
  <c r="AO45" i="12"/>
  <c r="I42" i="12"/>
  <c r="BF28" i="12"/>
  <c r="I62" i="8"/>
  <c r="AQ62" i="8" s="1"/>
  <c r="AQ43" i="13"/>
  <c r="P62" i="8" s="1"/>
  <c r="BG51" i="13"/>
  <c r="BJ16" i="13"/>
  <c r="L53" i="13"/>
  <c r="DA28" i="13"/>
  <c r="I15" i="13"/>
  <c r="I58" i="8"/>
  <c r="BL47" i="13"/>
  <c r="W58" i="8" s="1"/>
  <c r="AQ47" i="13"/>
  <c r="P58" i="8" s="1"/>
  <c r="AL38" i="13"/>
  <c r="CS61" i="13"/>
  <c r="BK19" i="13"/>
  <c r="AD21" i="13"/>
  <c r="BT15" i="13"/>
  <c r="BR24" i="13"/>
  <c r="BB41" i="13"/>
  <c r="CE48" i="13"/>
  <c r="T43" i="13"/>
  <c r="AY51" i="13"/>
  <c r="AL37" i="13"/>
  <c r="T38" i="13"/>
  <c r="I60" i="8"/>
  <c r="AQ38" i="13"/>
  <c r="P60" i="8" s="1"/>
  <c r="BL38" i="13"/>
  <c r="W60" i="8" s="1"/>
  <c r="CG38" i="13"/>
  <c r="AD60" i="8" s="1"/>
  <c r="J73" i="8"/>
  <c r="AR62" i="13"/>
  <c r="Q73" i="8" s="1"/>
  <c r="Q48" i="13"/>
  <c r="AY60" i="13"/>
  <c r="BW61" i="13"/>
  <c r="BK41" i="13"/>
  <c r="J64" i="8"/>
  <c r="AR39" i="13"/>
  <c r="Q64" i="8" s="1"/>
  <c r="R64" i="8" s="1"/>
  <c r="AK28" i="13"/>
  <c r="BF38" i="13"/>
  <c r="BK50" i="13"/>
  <c r="I47" i="8"/>
  <c r="AQ47" i="8" s="1"/>
  <c r="BT38" i="13"/>
  <c r="J45" i="6"/>
  <c r="BS19" i="13"/>
  <c r="AX45" i="13"/>
  <c r="CW15" i="13"/>
  <c r="CU24" i="13"/>
  <c r="AK52" i="13"/>
  <c r="CO43" i="13"/>
  <c r="CA49" i="13"/>
  <c r="Q58" i="13"/>
  <c r="N63" i="13"/>
  <c r="P57" i="13"/>
  <c r="AD19" i="13"/>
  <c r="CZ58" i="13"/>
  <c r="BB57" i="13"/>
  <c r="BB58" i="13"/>
  <c r="H58" i="13"/>
  <c r="BE63" i="13"/>
  <c r="W63" i="13"/>
  <c r="AJ63" i="13"/>
  <c r="AL63" i="13" s="1"/>
  <c r="AL57" i="13"/>
  <c r="AY58" i="13"/>
  <c r="M57" i="13"/>
  <c r="AX57" i="13"/>
  <c r="AV63" i="13"/>
  <c r="CA58" i="13"/>
  <c r="CE57" i="13"/>
  <c r="H57" i="13"/>
  <c r="F63" i="13"/>
  <c r="V63" i="13"/>
  <c r="Q57" i="13"/>
  <c r="O63" i="13"/>
  <c r="CA57" i="13"/>
  <c r="BY63" i="13"/>
  <c r="BM53" i="13"/>
  <c r="X63" i="8" s="1"/>
  <c r="CH53" i="13"/>
  <c r="AE63" i="8" s="1"/>
  <c r="AR53" i="13"/>
  <c r="Q63" i="8" s="1"/>
  <c r="J63" i="8"/>
  <c r="DC53" i="13"/>
  <c r="AL63" i="8" s="1"/>
  <c r="BX60" i="13"/>
  <c r="AR23" i="13"/>
  <c r="Q37" i="6" s="1"/>
  <c r="J37" i="6"/>
  <c r="CH23" i="13"/>
  <c r="AE37" i="6" s="1"/>
  <c r="DC23" i="13"/>
  <c r="AL37" i="6" s="1"/>
  <c r="BT46" i="13"/>
  <c r="AY40" i="13"/>
  <c r="T20" i="13"/>
  <c r="CV27" i="13"/>
  <c r="CT31" i="13"/>
  <c r="I48" i="13"/>
  <c r="AC22" i="13"/>
  <c r="AK53" i="13"/>
  <c r="AL29" i="13"/>
  <c r="AC27" i="13"/>
  <c r="CO52" i="13"/>
  <c r="AL62" i="13"/>
  <c r="AC60" i="13"/>
  <c r="AD15" i="13"/>
  <c r="AB24" i="13"/>
  <c r="AB33" i="13" s="1"/>
  <c r="CB27" i="13"/>
  <c r="BJ42" i="13"/>
  <c r="AC35" i="13"/>
  <c r="AL53" i="13"/>
  <c r="CR46" i="13"/>
  <c r="Q20" i="12"/>
  <c r="DA38" i="12"/>
  <c r="CR54" i="12"/>
  <c r="AU31" i="12"/>
  <c r="CF30" i="12"/>
  <c r="Q46" i="12"/>
  <c r="CB50" i="12"/>
  <c r="M61" i="12"/>
  <c r="R31" i="12"/>
  <c r="T26" i="12"/>
  <c r="CF17" i="12"/>
  <c r="Q61" i="12"/>
  <c r="CB41" i="12"/>
  <c r="M39" i="12"/>
  <c r="T60" i="12"/>
  <c r="BR63" i="12"/>
  <c r="BT57" i="12"/>
  <c r="Q30" i="12"/>
  <c r="DA44" i="12"/>
  <c r="CR49" i="12"/>
  <c r="AK48" i="12"/>
  <c r="I45" i="12"/>
  <c r="BF49" i="12"/>
  <c r="Q53" i="12"/>
  <c r="DA52" i="12"/>
  <c r="CR48" i="12"/>
  <c r="M60" i="12"/>
  <c r="AK50" i="12"/>
  <c r="AM31" i="12"/>
  <c r="AO26" i="12"/>
  <c r="BS18" i="12"/>
  <c r="CF19" i="12"/>
  <c r="Q18" i="12"/>
  <c r="CY63" i="12"/>
  <c r="DA57" i="12"/>
  <c r="CR16" i="12"/>
  <c r="BP55" i="12"/>
  <c r="AK29" i="12"/>
  <c r="AO38" i="12"/>
  <c r="BQ24" i="12"/>
  <c r="BS15" i="12"/>
  <c r="CF47" i="12"/>
  <c r="DA35" i="12"/>
  <c r="CY55" i="12"/>
  <c r="CP31" i="12"/>
  <c r="CR26" i="12"/>
  <c r="M45" i="12"/>
  <c r="AK62" i="12"/>
  <c r="AO57" i="12"/>
  <c r="AM63" i="12"/>
  <c r="BS30" i="12"/>
  <c r="BF19" i="12"/>
  <c r="AK40" i="12"/>
  <c r="BS42" i="12"/>
  <c r="BF46" i="12"/>
  <c r="Q43" i="12"/>
  <c r="CB48" i="12"/>
  <c r="K31" i="12"/>
  <c r="M26" i="12"/>
  <c r="T20" i="12"/>
  <c r="BT54" i="12"/>
  <c r="AK36" i="12"/>
  <c r="I19" i="12"/>
  <c r="BQ31" i="12"/>
  <c r="BS26" i="12"/>
  <c r="CF16" i="12"/>
  <c r="Q36" i="12"/>
  <c r="CB51" i="12"/>
  <c r="K24" i="12"/>
  <c r="M15" i="12"/>
  <c r="T46" i="12"/>
  <c r="BT30" i="12"/>
  <c r="AK23" i="12"/>
  <c r="I21" i="12"/>
  <c r="BF37" i="12"/>
  <c r="Q60" i="12"/>
  <c r="CB47" i="12"/>
  <c r="CR36" i="12"/>
  <c r="T61" i="12"/>
  <c r="AK16" i="12"/>
  <c r="G24" i="12"/>
  <c r="I15" i="12"/>
  <c r="BS22" i="12"/>
  <c r="BR31" i="12"/>
  <c r="BR68" i="12" s="1"/>
  <c r="BT26" i="12"/>
  <c r="AO47" i="12"/>
  <c r="BS28" i="12"/>
  <c r="CF43" i="12"/>
  <c r="DA60" i="12"/>
  <c r="CB62" i="12"/>
  <c r="M22" i="12"/>
  <c r="T38" i="12"/>
  <c r="BT44" i="12"/>
  <c r="AO60" i="12"/>
  <c r="I54" i="12"/>
  <c r="BF42" i="12"/>
  <c r="CF18" i="12"/>
  <c r="DA18" i="12"/>
  <c r="CB37" i="12"/>
  <c r="M40" i="12"/>
  <c r="T54" i="12"/>
  <c r="BT22" i="12"/>
  <c r="AO44" i="12"/>
  <c r="I60" i="12"/>
  <c r="BD24" i="12"/>
  <c r="BF15" i="12"/>
  <c r="Q49" i="12"/>
  <c r="CB29" i="12"/>
  <c r="M36" i="12"/>
  <c r="T47" i="12"/>
  <c r="BT50" i="12"/>
  <c r="AO20" i="12"/>
  <c r="I46" i="12"/>
  <c r="BF22" i="12"/>
  <c r="AK19" i="12"/>
  <c r="I28" i="12"/>
  <c r="BF26" i="12"/>
  <c r="BD31" i="12"/>
  <c r="CF48" i="12"/>
  <c r="DA39" i="12"/>
  <c r="CR23" i="12"/>
  <c r="M47" i="12"/>
  <c r="AK49" i="12"/>
  <c r="AO50" i="12"/>
  <c r="BS36" i="12"/>
  <c r="BF40" i="12"/>
  <c r="Q44" i="12"/>
  <c r="DA46" i="12"/>
  <c r="CR44" i="12"/>
  <c r="BP31" i="12"/>
  <c r="BT52" i="12"/>
  <c r="AO36" i="12"/>
  <c r="BS29" i="12"/>
  <c r="CF49" i="12"/>
  <c r="DA21" i="12"/>
  <c r="CR37" i="12"/>
  <c r="M49" i="12"/>
  <c r="AK22" i="12"/>
  <c r="AO22" i="12"/>
  <c r="I37" i="12"/>
  <c r="BF54" i="12"/>
  <c r="CB43" i="13"/>
  <c r="CZ40" i="13"/>
  <c r="DA37" i="13"/>
  <c r="BF17" i="13"/>
  <c r="CR52" i="13"/>
  <c r="BL53" i="13"/>
  <c r="W63" i="8" s="1"/>
  <c r="AQ53" i="13"/>
  <c r="P63" i="8" s="1"/>
  <c r="I63" i="8"/>
  <c r="CG53" i="13"/>
  <c r="AD63" i="8" s="1"/>
  <c r="DB53" i="13"/>
  <c r="AK63" i="8" s="1"/>
  <c r="AY44" i="13"/>
  <c r="CZ19" i="13"/>
  <c r="M37" i="13"/>
  <c r="CO45" i="13"/>
  <c r="BT43" i="13"/>
  <c r="T60" i="13"/>
  <c r="AR26" i="13"/>
  <c r="AL19" i="13"/>
  <c r="AL41" i="13"/>
  <c r="BK20" i="13"/>
  <c r="AD16" i="13"/>
  <c r="BG27" i="13"/>
  <c r="CR36" i="13"/>
  <c r="CN17" i="13"/>
  <c r="CW53" i="13"/>
  <c r="AD20" i="13"/>
  <c r="AD50" i="13"/>
  <c r="AX29" i="13"/>
  <c r="DC61" i="13"/>
  <c r="AL72" i="8" s="1"/>
  <c r="AR61" i="13"/>
  <c r="Q72" i="8" s="1"/>
  <c r="J72" i="8"/>
  <c r="BM61" i="13"/>
  <c r="X72" i="8" s="1"/>
  <c r="I45" i="6"/>
  <c r="AQ45" i="6" s="1"/>
  <c r="AQ28" i="13"/>
  <c r="P45" i="6" s="1"/>
  <c r="BL28" i="13"/>
  <c r="W45" i="6" s="1"/>
  <c r="F55" i="13"/>
  <c r="F65" i="13" s="1"/>
  <c r="AK36" i="13"/>
  <c r="AK43" i="13"/>
  <c r="BS22" i="13"/>
  <c r="CV40" i="13"/>
  <c r="CB29" i="13"/>
  <c r="P28" i="13"/>
  <c r="CW40" i="13"/>
  <c r="AC49" i="13"/>
  <c r="BG20" i="13"/>
  <c r="CV21" i="13"/>
  <c r="BG22" i="13"/>
  <c r="CB51" i="13"/>
  <c r="AX16" i="13"/>
  <c r="CN35" i="13"/>
  <c r="CT24" i="13"/>
  <c r="CV42" i="13"/>
  <c r="BF21" i="13"/>
  <c r="AC53" i="13"/>
  <c r="DA40" i="13"/>
  <c r="Q50" i="13"/>
  <c r="BS51" i="13"/>
  <c r="CG21" i="13"/>
  <c r="AD36" i="6" s="1"/>
  <c r="AQ21" i="13"/>
  <c r="P36" i="6" s="1"/>
  <c r="I36" i="6"/>
  <c r="AQ36" i="6" s="1"/>
  <c r="BL21" i="13"/>
  <c r="W36" i="6" s="1"/>
  <c r="DB21" i="13"/>
  <c r="AK36" i="6" s="1"/>
  <c r="BT22" i="13"/>
  <c r="BF40" i="13"/>
  <c r="F31" i="13"/>
  <c r="CO44" i="13"/>
  <c r="AD43" i="13"/>
  <c r="CN37" i="13"/>
  <c r="AY61" i="13"/>
  <c r="CO15" i="13"/>
  <c r="CN16" i="13"/>
  <c r="AC43" i="13"/>
  <c r="P42" i="13"/>
  <c r="AD62" i="13"/>
  <c r="AK42" i="13"/>
  <c r="AK18" i="13"/>
  <c r="AK46" i="13"/>
  <c r="BF16" i="13"/>
  <c r="CV35" i="13"/>
  <c r="CT55" i="13"/>
  <c r="CE51" i="13"/>
  <c r="I52" i="13"/>
  <c r="BT42" i="13"/>
  <c r="CO28" i="13"/>
  <c r="BG21" i="13"/>
  <c r="CO60" i="13"/>
  <c r="CV37" i="13"/>
  <c r="AK19" i="13"/>
  <c r="L42" i="13"/>
  <c r="BT41" i="13"/>
  <c r="AD26" i="13"/>
  <c r="AB31" i="13"/>
  <c r="AD53" i="13"/>
  <c r="H53" i="13"/>
  <c r="AL42" i="13"/>
  <c r="AC47" i="13"/>
  <c r="AC15" i="13"/>
  <c r="I40" i="13"/>
  <c r="CN39" i="13"/>
  <c r="AX61" i="13"/>
  <c r="CB60" i="13"/>
  <c r="AL23" i="13"/>
  <c r="BS48" i="13"/>
  <c r="CF41" i="13"/>
  <c r="CV53" i="13"/>
  <c r="P50" i="13"/>
  <c r="AX38" i="13"/>
  <c r="CA20" i="13"/>
  <c r="BF62" i="13"/>
  <c r="P46" i="13"/>
  <c r="T28" i="13"/>
  <c r="CA18" i="13"/>
  <c r="AC48" i="13"/>
  <c r="BF41" i="13"/>
  <c r="BG52" i="13"/>
  <c r="BG53" i="13"/>
  <c r="P53" i="13"/>
  <c r="P38" i="13"/>
  <c r="F24" i="13"/>
  <c r="CW43" i="13"/>
  <c r="BS45" i="13"/>
  <c r="AK49" i="13"/>
  <c r="AK61" i="13"/>
  <c r="CN21" i="13"/>
  <c r="H28" i="13"/>
  <c r="BF61" i="13"/>
  <c r="CN52" i="13"/>
  <c r="CN42" i="13"/>
  <c r="CE49" i="13"/>
  <c r="I46" i="13"/>
  <c r="CN61" i="13"/>
  <c r="AC41" i="13"/>
  <c r="AY21" i="13"/>
  <c r="H46" i="13"/>
  <c r="AC37" i="13"/>
  <c r="BQ31" i="13"/>
  <c r="BS18" i="13"/>
  <c r="CK24" i="12"/>
  <c r="CS45" i="12"/>
  <c r="AD60" i="13"/>
  <c r="AC29" i="13"/>
  <c r="CZ21" i="13"/>
  <c r="BX49" i="12"/>
  <c r="CS29" i="12"/>
  <c r="BG40" i="13"/>
  <c r="H40" i="13"/>
  <c r="AK22" i="13"/>
  <c r="J50" i="8"/>
  <c r="CV46" i="13"/>
  <c r="CA45" i="13"/>
  <c r="Q37" i="13"/>
  <c r="AC61" i="13"/>
  <c r="P39" i="13"/>
  <c r="CA61" i="13"/>
  <c r="AL39" i="13"/>
  <c r="AL16" i="13"/>
  <c r="BS41" i="13"/>
  <c r="AL17" i="13"/>
  <c r="BJ28" i="13"/>
  <c r="P40" i="13"/>
  <c r="AX46" i="13"/>
  <c r="BE31" i="13"/>
  <c r="BE68" i="13" s="1"/>
  <c r="I53" i="13"/>
  <c r="Q46" i="13"/>
  <c r="H60" i="13"/>
  <c r="AX28" i="13"/>
  <c r="AD47" i="13"/>
  <c r="BE24" i="13"/>
  <c r="CN36" i="13"/>
  <c r="BT48" i="13"/>
  <c r="CO61" i="13"/>
  <c r="DB27" i="13"/>
  <c r="AK42" i="6" s="1"/>
  <c r="CG27" i="13"/>
  <c r="AD42" i="6" s="1"/>
  <c r="AQ27" i="13"/>
  <c r="P42" i="6" s="1"/>
  <c r="I42" i="6"/>
  <c r="AQ42" i="6" s="1"/>
  <c r="AC28" i="13"/>
  <c r="AD45" i="13"/>
  <c r="CB22" i="13"/>
  <c r="CZ39" i="13"/>
  <c r="CZ49" i="13"/>
  <c r="CW44" i="13"/>
  <c r="U53" i="13"/>
  <c r="Q28" i="13"/>
  <c r="AK35" i="13"/>
  <c r="AI55" i="13"/>
  <c r="AI65" i="13" s="1"/>
  <c r="DB40" i="13"/>
  <c r="AK50" i="8" s="1"/>
  <c r="BL40" i="13"/>
  <c r="W50" i="8" s="1"/>
  <c r="I50" i="8"/>
  <c r="AY50" i="13"/>
  <c r="AL27" i="13"/>
  <c r="AC50" i="13"/>
  <c r="AC46" i="13"/>
  <c r="P21" i="13"/>
  <c r="CA48" i="13"/>
  <c r="H21" i="13"/>
  <c r="CV17" i="13"/>
  <c r="I62" i="13"/>
  <c r="AL51" i="13"/>
  <c r="U61" i="13"/>
  <c r="CE38" i="13"/>
  <c r="CB41" i="13"/>
  <c r="AL26" i="13"/>
  <c r="AJ31" i="13"/>
  <c r="AC38" i="13"/>
  <c r="CA38" i="13"/>
  <c r="U40" i="13"/>
  <c r="BT53" i="13"/>
  <c r="CV39" i="13"/>
  <c r="AD40" i="13"/>
  <c r="AL20" i="13"/>
  <c r="CW52" i="13"/>
  <c r="BQ24" i="13"/>
  <c r="AX62" i="13"/>
  <c r="BF45" i="13"/>
  <c r="AC36" i="13"/>
  <c r="BX30" i="12"/>
  <c r="CN53" i="13"/>
  <c r="BF46" i="13"/>
  <c r="N55" i="13"/>
  <c r="BS38" i="13"/>
  <c r="BX20" i="12"/>
  <c r="BF42" i="13"/>
  <c r="Y24" i="13"/>
  <c r="CV22" i="13"/>
  <c r="CV19" i="13"/>
  <c r="BG60" i="13"/>
  <c r="AL50" i="13"/>
  <c r="O55" i="13"/>
  <c r="CZ22" i="13"/>
  <c r="BG41" i="13"/>
  <c r="AX48" i="13"/>
  <c r="CN30" i="13"/>
  <c r="AX51" i="13"/>
  <c r="CW37" i="13"/>
  <c r="AK60" i="13"/>
  <c r="CW20" i="13"/>
  <c r="H27" i="13"/>
  <c r="Q39" i="13"/>
  <c r="H50" i="13"/>
  <c r="CV61" i="13"/>
  <c r="AK48" i="13"/>
  <c r="CV16" i="13"/>
  <c r="CZ42" i="13"/>
  <c r="BF48" i="13"/>
  <c r="AK38" i="13"/>
  <c r="H38" i="13"/>
  <c r="Q53" i="13"/>
  <c r="P60" i="13"/>
  <c r="AL44" i="13"/>
  <c r="BF28" i="13"/>
  <c r="AL47" i="13"/>
  <c r="CW17" i="13"/>
  <c r="CR30" i="13"/>
  <c r="I39" i="13"/>
  <c r="BZ31" i="13"/>
  <c r="BZ68" i="13" s="1"/>
  <c r="AL61" i="13"/>
  <c r="BG50" i="13"/>
  <c r="AK39" i="13"/>
  <c r="BS16" i="13"/>
  <c r="AY22" i="13"/>
  <c r="CN22" i="13"/>
  <c r="BC61" i="13"/>
  <c r="CE16" i="13"/>
  <c r="CZ48" i="13"/>
  <c r="CW42" i="13"/>
  <c r="AK50" i="13"/>
  <c r="CB38" i="13"/>
  <c r="BX39" i="12"/>
  <c r="BX52" i="12"/>
  <c r="CA21" i="13"/>
  <c r="T27" i="13"/>
  <c r="AC39" i="13"/>
  <c r="I61" i="13"/>
  <c r="CA16" i="13"/>
  <c r="CB53" i="13"/>
  <c r="BY24" i="13"/>
  <c r="CB40" i="13"/>
  <c r="CA53" i="13"/>
  <c r="AK16" i="13"/>
  <c r="CV52" i="13"/>
  <c r="AL28" i="13"/>
  <c r="CB30" i="13"/>
  <c r="CA19" i="13"/>
  <c r="CW61" i="13"/>
  <c r="CM31" i="13"/>
  <c r="AL46" i="13"/>
  <c r="CA22" i="13"/>
  <c r="AK17" i="13"/>
  <c r="AK47" i="13"/>
  <c r="AI24" i="13"/>
  <c r="AI67" i="13" s="1"/>
  <c r="AK15" i="13"/>
  <c r="Q40" i="13"/>
  <c r="AC16" i="13"/>
  <c r="Q62" i="13"/>
  <c r="N31" i="13"/>
  <c r="P20" i="13"/>
  <c r="BS20" i="13"/>
  <c r="BB61" i="13"/>
  <c r="CZ16" i="13"/>
  <c r="BG49" i="13"/>
  <c r="CV30" i="13"/>
  <c r="BF51" i="13"/>
  <c r="CA39" i="13"/>
  <c r="CA36" i="13"/>
  <c r="P27" i="13"/>
  <c r="CV36" i="13"/>
  <c r="CB48" i="13"/>
  <c r="CW60" i="13"/>
  <c r="I55" i="8"/>
  <c r="AQ55" i="8" s="1"/>
  <c r="DB42" i="13"/>
  <c r="AK55" i="8" s="1"/>
  <c r="AQ42" i="13"/>
  <c r="P55" i="8" s="1"/>
  <c r="BL42" i="13"/>
  <c r="W55" i="8" s="1"/>
  <c r="CB46" i="13"/>
  <c r="AL60" i="13"/>
  <c r="Q61" i="13"/>
  <c r="AI31" i="13"/>
  <c r="AI68" i="13" s="1"/>
  <c r="AK26" i="13"/>
  <c r="CS47" i="12"/>
  <c r="CS60" i="12"/>
  <c r="CS26" i="12"/>
  <c r="CQ31" i="12"/>
  <c r="CQ68" i="12" s="1"/>
  <c r="BX21" i="12"/>
  <c r="BV63" i="12"/>
  <c r="BX57" i="12"/>
  <c r="BX18" i="12"/>
  <c r="BX42" i="12"/>
  <c r="CQ24" i="12"/>
  <c r="CS15" i="12"/>
  <c r="BX40" i="12"/>
  <c r="CS61" i="12"/>
  <c r="BX47" i="12"/>
  <c r="CS39" i="12"/>
  <c r="CS53" i="12"/>
  <c r="CS23" i="12"/>
  <c r="BX37" i="12"/>
  <c r="BV24" i="12"/>
  <c r="BX15" i="12"/>
  <c r="Z63" i="12"/>
  <c r="BX41" i="12"/>
  <c r="CS54" i="12"/>
  <c r="BX23" i="12"/>
  <c r="CS46" i="12"/>
  <c r="BX46" i="12"/>
  <c r="CS41" i="12"/>
  <c r="BX61" i="12"/>
  <c r="CS20" i="12"/>
  <c r="BX60" i="12"/>
  <c r="CS52" i="12"/>
  <c r="BV31" i="12"/>
  <c r="BX26" i="12"/>
  <c r="CS50" i="12"/>
  <c r="BX16" i="12"/>
  <c r="CS40" i="12"/>
  <c r="CS22" i="12"/>
  <c r="BX53" i="12"/>
  <c r="CS48" i="12"/>
  <c r="CS43" i="12"/>
  <c r="BX28" i="12"/>
  <c r="BX29" i="12"/>
  <c r="CQ63" i="12"/>
  <c r="CS57" i="12"/>
  <c r="BX43" i="12"/>
  <c r="CS21" i="12"/>
  <c r="CK63" i="12"/>
  <c r="Z31" i="12"/>
  <c r="BX17" i="12"/>
  <c r="CS30" i="12"/>
  <c r="BV55" i="12"/>
  <c r="BX35" i="12"/>
  <c r="CS16" i="12"/>
  <c r="CS28" i="12"/>
  <c r="BX45" i="12"/>
  <c r="CS49" i="12"/>
  <c r="CK31" i="12"/>
  <c r="DA31" i="12" s="1"/>
  <c r="BX44" i="12"/>
  <c r="CS44" i="12"/>
  <c r="CS37" i="12"/>
  <c r="BX62" i="12"/>
  <c r="BX36" i="12"/>
  <c r="CS36" i="12"/>
  <c r="BX48" i="12"/>
  <c r="CS18" i="12"/>
  <c r="BX27" i="12"/>
  <c r="CK55" i="12"/>
  <c r="CS35" i="12"/>
  <c r="CQ55" i="12"/>
  <c r="CQ65" i="12" s="1"/>
  <c r="BX50" i="12"/>
  <c r="CS17" i="12"/>
  <c r="Z24" i="12"/>
  <c r="DC26" i="12"/>
  <c r="E31" i="12"/>
  <c r="J24" i="6" s="1"/>
  <c r="AR26" i="12"/>
  <c r="BM26" i="12"/>
  <c r="CH26" i="12"/>
  <c r="AC20" i="12"/>
  <c r="L46" i="12"/>
  <c r="AD42" i="12"/>
  <c r="CA49" i="12"/>
  <c r="BK19" i="12"/>
  <c r="P18" i="12"/>
  <c r="BA24" i="12"/>
  <c r="BC15" i="12"/>
  <c r="BG16" i="12"/>
  <c r="AY46" i="12"/>
  <c r="W24" i="12"/>
  <c r="L39" i="12"/>
  <c r="BG62" i="12"/>
  <c r="AW24" i="12"/>
  <c r="AY15" i="12"/>
  <c r="J17" i="6"/>
  <c r="AR20" i="12"/>
  <c r="Q17" i="6" s="1"/>
  <c r="DC20" i="12"/>
  <c r="AL17" i="6" s="1"/>
  <c r="CH20" i="12"/>
  <c r="AE17" i="6" s="1"/>
  <c r="BM20" i="12"/>
  <c r="X17" i="6" s="1"/>
  <c r="Y17" i="6" s="1"/>
  <c r="CM63" i="12"/>
  <c r="CO57" i="12"/>
  <c r="BW30" i="12"/>
  <c r="CZ20" i="12"/>
  <c r="BX51" i="12"/>
  <c r="CS42" i="12"/>
  <c r="BB54" i="12"/>
  <c r="AG52" i="12"/>
  <c r="AH18" i="12"/>
  <c r="CO42" i="12"/>
  <c r="CL55" i="12"/>
  <c r="CN35" i="12"/>
  <c r="CV28" i="12"/>
  <c r="DB17" i="12"/>
  <c r="AK16" i="6" s="1"/>
  <c r="CG17" i="12"/>
  <c r="AD16" i="6" s="1"/>
  <c r="I16" i="6"/>
  <c r="AQ17" i="12"/>
  <c r="P16" i="6" s="1"/>
  <c r="BL17" i="12"/>
  <c r="W16" i="6" s="1"/>
  <c r="DC35" i="12"/>
  <c r="E55" i="12"/>
  <c r="J29" i="8" s="1"/>
  <c r="J12" i="8"/>
  <c r="AR35" i="12"/>
  <c r="Q12" i="8" s="1"/>
  <c r="CH35" i="12"/>
  <c r="AE12" i="8" s="1"/>
  <c r="BM35" i="12"/>
  <c r="CO61" i="12"/>
  <c r="BW45" i="12"/>
  <c r="CZ41" i="12"/>
  <c r="AG50" i="12"/>
  <c r="CM31" i="12"/>
  <c r="CO26" i="12"/>
  <c r="CA62" i="12"/>
  <c r="BK42" i="12"/>
  <c r="H20" i="12"/>
  <c r="AJ31" i="12"/>
  <c r="AL26" i="12"/>
  <c r="CA40" i="12"/>
  <c r="CV54" i="12"/>
  <c r="P41" i="12"/>
  <c r="CS62" i="12"/>
  <c r="BX38" i="12"/>
  <c r="CS19" i="12"/>
  <c r="Z55" i="12"/>
  <c r="CE39" i="12"/>
  <c r="AG53" i="12"/>
  <c r="AH38" i="12"/>
  <c r="CO37" i="12"/>
  <c r="U18" i="12"/>
  <c r="AV24" i="12"/>
  <c r="AX15" i="12"/>
  <c r="AP61" i="12"/>
  <c r="H60" i="12"/>
  <c r="AL49" i="12"/>
  <c r="CN49" i="12"/>
  <c r="CV46" i="12"/>
  <c r="P19" i="12"/>
  <c r="H42" i="12"/>
  <c r="AD17" i="12"/>
  <c r="CN16" i="12"/>
  <c r="CV41" i="12"/>
  <c r="I16" i="8"/>
  <c r="CG45" i="12"/>
  <c r="AD16" i="8" s="1"/>
  <c r="AQ45" i="12"/>
  <c r="DB45" i="12"/>
  <c r="AK16" i="8" s="1"/>
  <c r="BL45" i="12"/>
  <c r="W16" i="8" s="1"/>
  <c r="Z16" i="8" s="1"/>
  <c r="BB46" i="12"/>
  <c r="AC35" i="12"/>
  <c r="AA55" i="12"/>
  <c r="AA65" i="12" s="1"/>
  <c r="BJ50" i="12"/>
  <c r="CW36" i="12"/>
  <c r="AP46" i="12"/>
  <c r="BX22" i="12"/>
  <c r="CS38" i="12"/>
  <c r="H45" i="12"/>
  <c r="L30" i="12"/>
  <c r="AL37" i="12"/>
  <c r="BG28" i="12"/>
  <c r="AW63" i="12"/>
  <c r="AY57" i="12"/>
  <c r="BB62" i="12"/>
  <c r="AH21" i="12"/>
  <c r="BJ16" i="12"/>
  <c r="CW48" i="12"/>
  <c r="AP40" i="12"/>
  <c r="CE53" i="12"/>
  <c r="AH19" i="12"/>
  <c r="U23" i="12"/>
  <c r="AX52" i="12"/>
  <c r="AP57" i="12"/>
  <c r="AN63" i="12"/>
  <c r="BC50" i="12"/>
  <c r="BG36" i="12"/>
  <c r="AY23" i="12"/>
  <c r="BX54" i="12"/>
  <c r="CS27" i="12"/>
  <c r="BB16" i="12"/>
  <c r="CE45" i="12"/>
  <c r="AR29" i="12"/>
  <c r="Q23" i="6" s="1"/>
  <c r="J23" i="6"/>
  <c r="DC29" i="12"/>
  <c r="AL23" i="6" s="1"/>
  <c r="BM29" i="12"/>
  <c r="CH29" i="12"/>
  <c r="AE23" i="6" s="1"/>
  <c r="AG19" i="12"/>
  <c r="AC36" i="12"/>
  <c r="BC30" i="12"/>
  <c r="L49" i="12"/>
  <c r="AL41" i="12"/>
  <c r="AD18" i="12"/>
  <c r="BW29" i="12"/>
  <c r="CA39" i="12"/>
  <c r="BJ60" i="12"/>
  <c r="U61" i="12"/>
  <c r="CZ45" i="12"/>
  <c r="BK37" i="12"/>
  <c r="CW17" i="12"/>
  <c r="AX49" i="12"/>
  <c r="V63" i="12"/>
  <c r="P50" i="12"/>
  <c r="AQ53" i="12"/>
  <c r="P25" i="8" s="1"/>
  <c r="DB53" i="12"/>
  <c r="AK25" i="8" s="1"/>
  <c r="I25" i="8"/>
  <c r="AQ25" i="8" s="1"/>
  <c r="CG53" i="12"/>
  <c r="AD25" i="8" s="1"/>
  <c r="BL53" i="12"/>
  <c r="W25" i="8" s="1"/>
  <c r="CE26" i="12"/>
  <c r="W63" i="12"/>
  <c r="AG17" i="12"/>
  <c r="H39" i="12"/>
  <c r="AH51" i="12"/>
  <c r="L20" i="12"/>
  <c r="CO40" i="12"/>
  <c r="AD27" i="12"/>
  <c r="CA22" i="12"/>
  <c r="CL31" i="12"/>
  <c r="CN31" i="12" s="1"/>
  <c r="CN26" i="12"/>
  <c r="BJ36" i="12"/>
  <c r="BG51" i="12"/>
  <c r="BK44" i="12"/>
  <c r="CT55" i="12"/>
  <c r="CV35" i="12"/>
  <c r="AX45" i="12"/>
  <c r="AY37" i="12"/>
  <c r="DB39" i="12"/>
  <c r="AK22" i="8" s="1"/>
  <c r="CG39" i="12"/>
  <c r="AD22" i="8" s="1"/>
  <c r="AQ39" i="12"/>
  <c r="P22" i="8" s="1"/>
  <c r="I22" i="8"/>
  <c r="BL39" i="12"/>
  <c r="W22" i="8" s="1"/>
  <c r="AN24" i="12"/>
  <c r="AP15" i="12"/>
  <c r="CE46" i="12"/>
  <c r="J11" i="8"/>
  <c r="AR44" i="12"/>
  <c r="Q11" i="8" s="1"/>
  <c r="DC44" i="12"/>
  <c r="AL11" i="8" s="1"/>
  <c r="CH44" i="12"/>
  <c r="BM44" i="12"/>
  <c r="X11" i="8" s="1"/>
  <c r="AG39" i="12"/>
  <c r="AC21" i="12"/>
  <c r="AF31" i="12"/>
  <c r="AH26" i="12"/>
  <c r="L62" i="12"/>
  <c r="AL18" i="12"/>
  <c r="AD19" i="12"/>
  <c r="BU63" i="12"/>
  <c r="BW57" i="12"/>
  <c r="CA30" i="12"/>
  <c r="CN60" i="12"/>
  <c r="U41" i="12"/>
  <c r="CZ35" i="12"/>
  <c r="CX55" i="12"/>
  <c r="CZ55" i="12" s="1"/>
  <c r="DC29" i="11" s="1"/>
  <c r="BK18" i="12"/>
  <c r="CW43" i="12"/>
  <c r="AX30" i="12"/>
  <c r="AY61" i="12"/>
  <c r="P52" i="12"/>
  <c r="CG22" i="12"/>
  <c r="AD10" i="6" s="1"/>
  <c r="DB22" i="12"/>
  <c r="AK10" i="6" s="1"/>
  <c r="I10" i="6"/>
  <c r="AQ22" i="12"/>
  <c r="P10" i="6" s="1"/>
  <c r="BL22" i="12"/>
  <c r="W10" i="6" s="1"/>
  <c r="BB37" i="12"/>
  <c r="AG37" i="12"/>
  <c r="H40" i="12"/>
  <c r="AH44" i="12"/>
  <c r="BC46" i="12"/>
  <c r="CO46" i="12"/>
  <c r="AL42" i="12"/>
  <c r="BW17" i="12"/>
  <c r="CN21" i="12"/>
  <c r="BJ17" i="12"/>
  <c r="BG46" i="12"/>
  <c r="BK27" i="12"/>
  <c r="CV19" i="12"/>
  <c r="CW27" i="12"/>
  <c r="AY30" i="12"/>
  <c r="I17" i="6"/>
  <c r="CG20" i="12"/>
  <c r="AD17" i="6" s="1"/>
  <c r="DB20" i="12"/>
  <c r="AK17" i="6" s="1"/>
  <c r="AQ20" i="12"/>
  <c r="P17" i="6" s="1"/>
  <c r="BL20" i="12"/>
  <c r="AP16" i="12"/>
  <c r="BX19" i="12"/>
  <c r="CS51" i="12"/>
  <c r="BB22" i="12"/>
  <c r="AR18" i="12"/>
  <c r="Q9" i="6" s="1"/>
  <c r="DC18" i="12"/>
  <c r="AL9" i="6" s="1"/>
  <c r="J9" i="6"/>
  <c r="BM18" i="12"/>
  <c r="X9" i="6" s="1"/>
  <c r="CH18" i="12"/>
  <c r="AE9" i="6" s="1"/>
  <c r="H28" i="12"/>
  <c r="AH27" i="12"/>
  <c r="BC41" i="12"/>
  <c r="CO18" i="12"/>
  <c r="AL20" i="12"/>
  <c r="BW20" i="12"/>
  <c r="CN18" i="12"/>
  <c r="BH31" i="12"/>
  <c r="BJ26" i="12"/>
  <c r="BG49" i="12"/>
  <c r="CZ43" i="12"/>
  <c r="CT24" i="12"/>
  <c r="CV15" i="12"/>
  <c r="CW62" i="12"/>
  <c r="AY17" i="12"/>
  <c r="P39" i="12"/>
  <c r="AP42" i="12"/>
  <c r="CE44" i="12"/>
  <c r="J21" i="8"/>
  <c r="AR41" i="12"/>
  <c r="Q21" i="8" s="1"/>
  <c r="DC41" i="12"/>
  <c r="AL21" i="8" s="1"/>
  <c r="BM41" i="12"/>
  <c r="X21" i="8" s="1"/>
  <c r="CH41" i="12"/>
  <c r="AE21" i="8" s="1"/>
  <c r="AG41" i="12"/>
  <c r="AC39" i="12"/>
  <c r="AH36" i="12"/>
  <c r="L22" i="12"/>
  <c r="AL19" i="12"/>
  <c r="AD51" i="12"/>
  <c r="BW22" i="12"/>
  <c r="CA54" i="12"/>
  <c r="CN19" i="12"/>
  <c r="U50" i="12"/>
  <c r="CZ22" i="12"/>
  <c r="BK36" i="12"/>
  <c r="CW50" i="12"/>
  <c r="AX54" i="12"/>
  <c r="AY22" i="12"/>
  <c r="P37" i="12"/>
  <c r="AQ42" i="12"/>
  <c r="P24" i="8" s="1"/>
  <c r="I24" i="8"/>
  <c r="DB42" i="12"/>
  <c r="CG42" i="12"/>
  <c r="AD24" i="8" s="1"/>
  <c r="BL42" i="12"/>
  <c r="W24" i="8" s="1"/>
  <c r="BB41" i="12"/>
  <c r="DC42" i="12"/>
  <c r="AL24" i="8" s="1"/>
  <c r="J24" i="8"/>
  <c r="AR42" i="12"/>
  <c r="Q24" i="8" s="1"/>
  <c r="CH42" i="12"/>
  <c r="AE24" i="8" s="1"/>
  <c r="BM42" i="12"/>
  <c r="H30" i="12"/>
  <c r="AC16" i="12"/>
  <c r="BC18" i="12"/>
  <c r="CM24" i="12"/>
  <c r="CO15" i="12"/>
  <c r="AL61" i="12"/>
  <c r="AD37" i="12"/>
  <c r="Y31" i="12"/>
  <c r="BW54" i="12"/>
  <c r="CA15" i="12"/>
  <c r="BY24" i="12"/>
  <c r="BJ41" i="12"/>
  <c r="BE24" i="12"/>
  <c r="BG15" i="12"/>
  <c r="CZ30" i="12"/>
  <c r="CV18" i="12"/>
  <c r="CU24" i="12"/>
  <c r="CW15" i="12"/>
  <c r="AX46" i="12"/>
  <c r="P53" i="12"/>
  <c r="AP23" i="12"/>
  <c r="CE41" i="12"/>
  <c r="AR52" i="12"/>
  <c r="Q26" i="8" s="1"/>
  <c r="DC52" i="12"/>
  <c r="AL26" i="8" s="1"/>
  <c r="J26" i="8"/>
  <c r="CH52" i="12"/>
  <c r="AE26" i="8" s="1"/>
  <c r="BM52" i="12"/>
  <c r="X26" i="8" s="1"/>
  <c r="AG26" i="12"/>
  <c r="AE31" i="12"/>
  <c r="AC30" i="12"/>
  <c r="AH50" i="12"/>
  <c r="L37" i="12"/>
  <c r="CO16" i="12"/>
  <c r="AD44" i="12"/>
  <c r="CA53" i="12"/>
  <c r="CN37" i="12"/>
  <c r="U40" i="12"/>
  <c r="BG50" i="12"/>
  <c r="BK51" i="12"/>
  <c r="CV16" i="12"/>
  <c r="AX21" i="12"/>
  <c r="AY42" i="12"/>
  <c r="P30" i="12"/>
  <c r="CG27" i="12"/>
  <c r="AD12" i="6" s="1"/>
  <c r="I12" i="6"/>
  <c r="DB27" i="12"/>
  <c r="AK12" i="6" s="1"/>
  <c r="AQ27" i="12"/>
  <c r="P12" i="6" s="1"/>
  <c r="BL27" i="12"/>
  <c r="AP18" i="12"/>
  <c r="BW46" i="12"/>
  <c r="CN50" i="12"/>
  <c r="BH63" i="12"/>
  <c r="BJ63" i="12" s="1"/>
  <c r="BJ57" i="12"/>
  <c r="BE63" i="12"/>
  <c r="BG57" i="12"/>
  <c r="BK17" i="12"/>
  <c r="CV20" i="12"/>
  <c r="AX22" i="12"/>
  <c r="AY20" i="12"/>
  <c r="AQ51" i="12"/>
  <c r="P27" i="8" s="1"/>
  <c r="R27" i="8" s="1"/>
  <c r="I27" i="8"/>
  <c r="DB51" i="12"/>
  <c r="AK27" i="8" s="1"/>
  <c r="CG51" i="12"/>
  <c r="AD27" i="8" s="1"/>
  <c r="BL51" i="12"/>
  <c r="W27" i="8" s="1"/>
  <c r="Y27" i="8" s="1"/>
  <c r="AP37" i="12"/>
  <c r="BB39" i="12"/>
  <c r="CE52" i="12"/>
  <c r="AR19" i="12"/>
  <c r="Q13" i="6" s="1"/>
  <c r="DC19" i="12"/>
  <c r="AL13" i="6" s="1"/>
  <c r="J13" i="6"/>
  <c r="CH19" i="12"/>
  <c r="AE13" i="6" s="1"/>
  <c r="BM19" i="12"/>
  <c r="X13" i="6" s="1"/>
  <c r="AG62" i="12"/>
  <c r="AC26" i="12"/>
  <c r="AA31" i="12"/>
  <c r="BC42" i="12"/>
  <c r="L54" i="12"/>
  <c r="AJ24" i="12"/>
  <c r="AL15" i="12"/>
  <c r="AD38" i="12"/>
  <c r="CJ31" i="12"/>
  <c r="BU24" i="12"/>
  <c r="BW15" i="12"/>
  <c r="CA21" i="12"/>
  <c r="BJ45" i="12"/>
  <c r="U46" i="12"/>
  <c r="CZ36" i="12"/>
  <c r="CV57" i="12"/>
  <c r="CT63" i="12"/>
  <c r="CW41" i="12"/>
  <c r="AX39" i="12"/>
  <c r="N31" i="12"/>
  <c r="P26" i="12"/>
  <c r="AQ19" i="12"/>
  <c r="P13" i="6" s="1"/>
  <c r="DB19" i="12"/>
  <c r="AK13" i="6" s="1"/>
  <c r="CG19" i="12"/>
  <c r="AD13" i="6" s="1"/>
  <c r="I13" i="6"/>
  <c r="BL19" i="12"/>
  <c r="AZ63" i="12"/>
  <c r="BB57" i="12"/>
  <c r="AG18" i="12"/>
  <c r="H47" i="12"/>
  <c r="AH54" i="12"/>
  <c r="BC61" i="12"/>
  <c r="CO23" i="12"/>
  <c r="AL54" i="12"/>
  <c r="BW39" i="12"/>
  <c r="CN48" i="12"/>
  <c r="BH55" i="12"/>
  <c r="BJ35" i="12"/>
  <c r="BG21" i="12"/>
  <c r="CZ50" i="12"/>
  <c r="CV36" i="12"/>
  <c r="CW16" i="12"/>
  <c r="AY40" i="12"/>
  <c r="P62" i="12"/>
  <c r="AN31" i="12"/>
  <c r="AP26" i="12"/>
  <c r="BB30" i="12"/>
  <c r="CE22" i="12"/>
  <c r="AR53" i="12"/>
  <c r="Q25" i="8" s="1"/>
  <c r="DC53" i="12"/>
  <c r="AL25" i="8" s="1"/>
  <c r="J25" i="8"/>
  <c r="BM53" i="12"/>
  <c r="CH53" i="12"/>
  <c r="AE25" i="8" s="1"/>
  <c r="AF25" i="8" s="1"/>
  <c r="AG29" i="12"/>
  <c r="AC15" i="12"/>
  <c r="AA24" i="12"/>
  <c r="AA67" i="12" s="1"/>
  <c r="AH16" i="12"/>
  <c r="L53" i="12"/>
  <c r="AL50" i="12"/>
  <c r="AD36" i="12"/>
  <c r="BW52" i="12"/>
  <c r="CA20" i="12"/>
  <c r="BJ18" i="12"/>
  <c r="S24" i="12"/>
  <c r="U15" i="12"/>
  <c r="CZ17" i="12"/>
  <c r="BK38" i="12"/>
  <c r="CW29" i="12"/>
  <c r="AX16" i="12"/>
  <c r="P17" i="12"/>
  <c r="AQ36" i="12"/>
  <c r="P28" i="8" s="1"/>
  <c r="CG36" i="12"/>
  <c r="AD28" i="8" s="1"/>
  <c r="I28" i="8"/>
  <c r="DB36" i="12"/>
  <c r="AK28" i="8" s="1"/>
  <c r="BL36" i="12"/>
  <c r="CE16" i="12"/>
  <c r="J19" i="8"/>
  <c r="AR40" i="12"/>
  <c r="Q19" i="8" s="1"/>
  <c r="DC40" i="12"/>
  <c r="AL19" i="8" s="1"/>
  <c r="CH40" i="12"/>
  <c r="BM40" i="12"/>
  <c r="X19" i="8" s="1"/>
  <c r="AG60" i="12"/>
  <c r="AC41" i="12"/>
  <c r="BA55" i="12"/>
  <c r="BC35" i="12"/>
  <c r="CO28" i="12"/>
  <c r="AD60" i="12"/>
  <c r="BW23" i="12"/>
  <c r="CN44" i="12"/>
  <c r="S31" i="12"/>
  <c r="U31" i="12" s="1"/>
  <c r="U26" i="12"/>
  <c r="CX63" i="12"/>
  <c r="CX68" i="12" s="1"/>
  <c r="CZ57" i="12"/>
  <c r="CV27" i="12"/>
  <c r="AX61" i="12"/>
  <c r="DB29" i="12"/>
  <c r="AK23" i="6" s="1"/>
  <c r="I23" i="6"/>
  <c r="AQ29" i="12"/>
  <c r="P23" i="6" s="1"/>
  <c r="CG29" i="12"/>
  <c r="AD23" i="6" s="1"/>
  <c r="BL29" i="12"/>
  <c r="BB48" i="12"/>
  <c r="AG27" i="12"/>
  <c r="AC18" i="12"/>
  <c r="BC37" i="12"/>
  <c r="CO17" i="12"/>
  <c r="AL28" i="12"/>
  <c r="BW40" i="12"/>
  <c r="CN38" i="12"/>
  <c r="U21" i="12"/>
  <c r="CZ23" i="12"/>
  <c r="BK53" i="12"/>
  <c r="AX47" i="12"/>
  <c r="AQ15" i="12"/>
  <c r="BL15" i="12"/>
  <c r="D24" i="12"/>
  <c r="I19" i="6" s="1"/>
  <c r="DB15" i="12"/>
  <c r="I14" i="6"/>
  <c r="CG15" i="12"/>
  <c r="AD14" i="6" s="1"/>
  <c r="CE43" i="12"/>
  <c r="J20" i="8"/>
  <c r="BM38" i="12"/>
  <c r="X20" i="8" s="1"/>
  <c r="AR38" i="12"/>
  <c r="Q20" i="8" s="1"/>
  <c r="DC38" i="12"/>
  <c r="AL20" i="8" s="1"/>
  <c r="CH38" i="12"/>
  <c r="H17" i="12"/>
  <c r="AC38" i="12"/>
  <c r="BA31" i="12"/>
  <c r="BC26" i="12"/>
  <c r="CO29" i="12"/>
  <c r="AD54" i="12"/>
  <c r="CA47" i="12"/>
  <c r="BJ43" i="12"/>
  <c r="U49" i="12"/>
  <c r="CZ15" i="12"/>
  <c r="CX24" i="12"/>
  <c r="CX67" i="12" s="1"/>
  <c r="CX69" i="12" s="1"/>
  <c r="CV39" i="12"/>
  <c r="AX62" i="12"/>
  <c r="CG52" i="12"/>
  <c r="AD26" i="8" s="1"/>
  <c r="AQ52" i="12"/>
  <c r="P26" i="8" s="1"/>
  <c r="R26" i="8" s="1"/>
  <c r="BL52" i="12"/>
  <c r="W26" i="8" s="1"/>
  <c r="Y26" i="8" s="1"/>
  <c r="DB52" i="12"/>
  <c r="AK26" i="8" s="1"/>
  <c r="I26" i="8"/>
  <c r="CE62" i="12"/>
  <c r="J21" i="6"/>
  <c r="AR28" i="12"/>
  <c r="Q21" i="6" s="1"/>
  <c r="DC28" i="12"/>
  <c r="AL21" i="6" s="1"/>
  <c r="CH28" i="12"/>
  <c r="AE21" i="6" s="1"/>
  <c r="BM28" i="12"/>
  <c r="H29" i="12"/>
  <c r="AH47" i="12"/>
  <c r="BC49" i="12"/>
  <c r="CO62" i="12"/>
  <c r="AD29" i="12"/>
  <c r="CA48" i="12"/>
  <c r="BJ19" i="12"/>
  <c r="BG20" i="12"/>
  <c r="BK47" i="12"/>
  <c r="CV38" i="12"/>
  <c r="AY62" i="12"/>
  <c r="P47" i="12"/>
  <c r="AP62" i="12"/>
  <c r="CE49" i="12"/>
  <c r="AR43" i="12"/>
  <c r="Q23" i="8" s="1"/>
  <c r="DC43" i="12"/>
  <c r="AL23" i="8" s="1"/>
  <c r="J23" i="8"/>
  <c r="BM43" i="12"/>
  <c r="CH43" i="12"/>
  <c r="AE23" i="8" s="1"/>
  <c r="AG48" i="12"/>
  <c r="AC50" i="12"/>
  <c r="BC48" i="12"/>
  <c r="CO45" i="12"/>
  <c r="AB31" i="12"/>
  <c r="AD26" i="12"/>
  <c r="BW62" i="12"/>
  <c r="BJ28" i="12"/>
  <c r="U20" i="12"/>
  <c r="CZ29" i="12"/>
  <c r="CV22" i="12"/>
  <c r="AX23" i="12"/>
  <c r="CG50" i="12"/>
  <c r="AD18" i="8" s="1"/>
  <c r="AF18" i="8" s="1"/>
  <c r="AQ50" i="12"/>
  <c r="P18" i="8" s="1"/>
  <c r="DB50" i="12"/>
  <c r="AK18" i="8" s="1"/>
  <c r="BL50" i="12"/>
  <c r="W18" i="8" s="1"/>
  <c r="I18" i="8"/>
  <c r="AQ18" i="8" s="1"/>
  <c r="BB61" i="12"/>
  <c r="CE47" i="12"/>
  <c r="J22" i="8"/>
  <c r="AR39" i="12"/>
  <c r="DC39" i="12"/>
  <c r="AL22" i="8" s="1"/>
  <c r="CH39" i="12"/>
  <c r="AE22" i="8" s="1"/>
  <c r="BM39" i="12"/>
  <c r="X22" i="8" s="1"/>
  <c r="Y22" i="8" s="1"/>
  <c r="H46" i="12"/>
  <c r="AH28" i="12"/>
  <c r="L61" i="12"/>
  <c r="AL23" i="12"/>
  <c r="AD52" i="12"/>
  <c r="CJ24" i="12"/>
  <c r="CJ33" i="12" s="1"/>
  <c r="CA18" i="12"/>
  <c r="BJ38" i="12"/>
  <c r="BG39" i="12"/>
  <c r="BI31" i="12"/>
  <c r="BK31" i="12" s="1"/>
  <c r="BK26" i="12"/>
  <c r="CW60" i="12"/>
  <c r="AY29" i="12"/>
  <c r="AP17" i="12"/>
  <c r="BB53" i="12"/>
  <c r="AR61" i="12"/>
  <c r="Q35" i="8" s="1"/>
  <c r="J35" i="8"/>
  <c r="DC61" i="12"/>
  <c r="AL35" i="8" s="1"/>
  <c r="CH61" i="12"/>
  <c r="AE35" i="8" s="1"/>
  <c r="BM61" i="12"/>
  <c r="X35" i="8" s="1"/>
  <c r="F55" i="12"/>
  <c r="H35" i="12"/>
  <c r="AH39" i="12"/>
  <c r="J24" i="12"/>
  <c r="L24" i="12" s="1"/>
  <c r="L15" i="12"/>
  <c r="AL21" i="12"/>
  <c r="AD53" i="12"/>
  <c r="CN28" i="12"/>
  <c r="BJ27" i="12"/>
  <c r="BG18" i="12"/>
  <c r="BK45" i="12"/>
  <c r="CW30" i="12"/>
  <c r="AY48" i="12"/>
  <c r="P60" i="12"/>
  <c r="AP48" i="12"/>
  <c r="BB42" i="12"/>
  <c r="CE28" i="12"/>
  <c r="AR22" i="12"/>
  <c r="Q10" i="6" s="1"/>
  <c r="J10" i="6"/>
  <c r="CH22" i="12"/>
  <c r="AE10" i="6" s="1"/>
  <c r="DC22" i="12"/>
  <c r="AL10" i="6" s="1"/>
  <c r="BM22" i="12"/>
  <c r="X10" i="6" s="1"/>
  <c r="H15" i="12"/>
  <c r="F24" i="12"/>
  <c r="H24" i="12" s="1"/>
  <c r="AH60" i="12"/>
  <c r="L42" i="12"/>
  <c r="CO53" i="12"/>
  <c r="AD39" i="12"/>
  <c r="CA42" i="12"/>
  <c r="BJ44" i="12"/>
  <c r="BG37" i="12"/>
  <c r="BK60" i="12"/>
  <c r="CW51" i="12"/>
  <c r="AY53" i="12"/>
  <c r="P27" i="12"/>
  <c r="AP53" i="12"/>
  <c r="BB28" i="12"/>
  <c r="AG20" i="12"/>
  <c r="H61" i="12"/>
  <c r="AH49" i="12"/>
  <c r="L47" i="12"/>
  <c r="AL48" i="12"/>
  <c r="CN43" i="12"/>
  <c r="U43" i="12"/>
  <c r="BG45" i="12"/>
  <c r="BK39" i="12"/>
  <c r="CW61" i="12"/>
  <c r="BB19" i="12"/>
  <c r="AG47" i="12"/>
  <c r="AC42" i="12"/>
  <c r="BC43" i="12"/>
  <c r="L44" i="12"/>
  <c r="AL30" i="12"/>
  <c r="CJ55" i="12"/>
  <c r="BW47" i="12"/>
  <c r="CN36" i="12"/>
  <c r="S63" i="12"/>
  <c r="U57" i="12"/>
  <c r="CZ51" i="12"/>
  <c r="BK20" i="12"/>
  <c r="AX28" i="12"/>
  <c r="AQ60" i="12"/>
  <c r="DB60" i="12"/>
  <c r="I33" i="8"/>
  <c r="K33" i="8" s="1"/>
  <c r="CG60" i="12"/>
  <c r="AD33" i="8" s="1"/>
  <c r="BL60" i="12"/>
  <c r="BB40" i="12"/>
  <c r="AR51" i="12"/>
  <c r="Q27" i="8" s="1"/>
  <c r="DC51" i="12"/>
  <c r="AL27" i="8" s="1"/>
  <c r="AN27" i="8" s="1"/>
  <c r="J27" i="8"/>
  <c r="BM51" i="12"/>
  <c r="X27" i="8" s="1"/>
  <c r="CH51" i="12"/>
  <c r="AE27" i="8" s="1"/>
  <c r="AF27" i="8" s="1"/>
  <c r="H38" i="12"/>
  <c r="AH52" i="12"/>
  <c r="L36" i="12"/>
  <c r="AL35" i="12"/>
  <c r="AJ55" i="12"/>
  <c r="CN53" i="12"/>
  <c r="BJ52" i="12"/>
  <c r="BG44" i="12"/>
  <c r="BK29" i="12"/>
  <c r="CW49" i="12"/>
  <c r="AY45" i="12"/>
  <c r="P48" i="12"/>
  <c r="AP28" i="12"/>
  <c r="CE38" i="12"/>
  <c r="AG40" i="12"/>
  <c r="AC52" i="12"/>
  <c r="BA63" i="12"/>
  <c r="BC63" i="12" s="1"/>
  <c r="BC57" i="12"/>
  <c r="CO35" i="12"/>
  <c r="CM55" i="12"/>
  <c r="CM65" i="12" s="1"/>
  <c r="AL53" i="12"/>
  <c r="BW42" i="12"/>
  <c r="CN51" i="12"/>
  <c r="U35" i="12"/>
  <c r="S55" i="12"/>
  <c r="CZ52" i="12"/>
  <c r="CV60" i="12"/>
  <c r="AX40" i="12"/>
  <c r="P40" i="12"/>
  <c r="DB30" i="12"/>
  <c r="AK22" i="6" s="1"/>
  <c r="AQ30" i="12"/>
  <c r="P22" i="6" s="1"/>
  <c r="I22" i="6"/>
  <c r="CG30" i="12"/>
  <c r="BL30" i="12"/>
  <c r="W22" i="6" s="1"/>
  <c r="AP45" i="12"/>
  <c r="BB47" i="12"/>
  <c r="AE63" i="12"/>
  <c r="AG57" i="12"/>
  <c r="H62" i="12"/>
  <c r="BC28" i="12"/>
  <c r="L23" i="12"/>
  <c r="AL36" i="12"/>
  <c r="CN27" i="12"/>
  <c r="U62" i="12"/>
  <c r="CZ38" i="12"/>
  <c r="BK52" i="12"/>
  <c r="CW21" i="12"/>
  <c r="AQ44" i="12"/>
  <c r="I11" i="8"/>
  <c r="DB44" i="12"/>
  <c r="AK11" i="8" s="1"/>
  <c r="CG44" i="12"/>
  <c r="AD11" i="8" s="1"/>
  <c r="BL44" i="12"/>
  <c r="W11" i="8" s="1"/>
  <c r="Y11" i="8" s="1"/>
  <c r="BB27" i="12"/>
  <c r="AC60" i="12"/>
  <c r="L17" i="12"/>
  <c r="AB24" i="12"/>
  <c r="AD15" i="12"/>
  <c r="BW50" i="12"/>
  <c r="CN39" i="12"/>
  <c r="CZ54" i="12"/>
  <c r="AY50" i="12"/>
  <c r="BB60" i="12"/>
  <c r="AC28" i="12"/>
  <c r="J63" i="12"/>
  <c r="L57" i="12"/>
  <c r="AD61" i="12"/>
  <c r="BU31" i="12"/>
  <c r="BW26" i="12"/>
  <c r="BJ37" i="12"/>
  <c r="CX31" i="12"/>
  <c r="CZ26" i="12"/>
  <c r="CE18" i="12"/>
  <c r="AG16" i="12"/>
  <c r="AH46" i="12"/>
  <c r="AD40" i="12"/>
  <c r="BJ62" i="12"/>
  <c r="V24" i="12"/>
  <c r="V67" i="12" s="1"/>
  <c r="CE30" i="12"/>
  <c r="AG38" i="12"/>
  <c r="AC45" i="12"/>
  <c r="BC21" i="12"/>
  <c r="CO48" i="12"/>
  <c r="AD47" i="12"/>
  <c r="BO55" i="12"/>
  <c r="BO67" i="12" s="1"/>
  <c r="BW61" i="12"/>
  <c r="CN41" i="12"/>
  <c r="U48" i="12"/>
  <c r="CZ46" i="12"/>
  <c r="CV43" i="12"/>
  <c r="AX42" i="12"/>
  <c r="AQ61" i="12"/>
  <c r="P35" i="8" s="1"/>
  <c r="DB61" i="12"/>
  <c r="AK35" i="8" s="1"/>
  <c r="I35" i="8"/>
  <c r="CG61" i="12"/>
  <c r="AD35" i="8" s="1"/>
  <c r="BL61" i="12"/>
  <c r="W35" i="8" s="1"/>
  <c r="AZ31" i="12"/>
  <c r="BB26" i="12"/>
  <c r="AR48" i="12"/>
  <c r="Q10" i="8" s="1"/>
  <c r="DC48" i="12"/>
  <c r="AL10" i="8" s="1"/>
  <c r="J10" i="8"/>
  <c r="CH48" i="12"/>
  <c r="AE10" i="8" s="1"/>
  <c r="BM48" i="12"/>
  <c r="X10" i="8" s="1"/>
  <c r="AC54" i="12"/>
  <c r="J31" i="12"/>
  <c r="J68" i="12" s="1"/>
  <c r="L26" i="12"/>
  <c r="BW49" i="12"/>
  <c r="BJ30" i="12"/>
  <c r="BI24" i="12"/>
  <c r="BK15" i="12"/>
  <c r="P45" i="12"/>
  <c r="AZ55" i="12"/>
  <c r="BB55" i="12" s="1"/>
  <c r="BB35" i="12"/>
  <c r="J33" i="8"/>
  <c r="DC60" i="12"/>
  <c r="BM60" i="12"/>
  <c r="AR60" i="12"/>
  <c r="CH60" i="12"/>
  <c r="AE33" i="8" s="1"/>
  <c r="AC61" i="12"/>
  <c r="L16" i="12"/>
  <c r="BW48" i="12"/>
  <c r="BJ20" i="12"/>
  <c r="BK40" i="12"/>
  <c r="P54" i="12"/>
  <c r="BB36" i="12"/>
  <c r="H54" i="12"/>
  <c r="BC38" i="12"/>
  <c r="CJ63" i="12"/>
  <c r="U36" i="12"/>
  <c r="P20" i="12"/>
  <c r="AP29" i="12"/>
  <c r="CE23" i="12"/>
  <c r="AR54" i="12"/>
  <c r="Q14" i="8" s="1"/>
  <c r="DC54" i="12"/>
  <c r="AL14" i="8" s="1"/>
  <c r="J14" i="8"/>
  <c r="CH54" i="12"/>
  <c r="AE14" i="8" s="1"/>
  <c r="BM54" i="12"/>
  <c r="X14" i="8" s="1"/>
  <c r="H21" i="12"/>
  <c r="AC51" i="12"/>
  <c r="BC20" i="12"/>
  <c r="CO43" i="12"/>
  <c r="AD45" i="12"/>
  <c r="BO24" i="12"/>
  <c r="CA23" i="12"/>
  <c r="BJ29" i="12"/>
  <c r="BG19" i="12"/>
  <c r="CZ44" i="12"/>
  <c r="CV47" i="12"/>
  <c r="AY43" i="12"/>
  <c r="N63" i="12"/>
  <c r="P57" i="12"/>
  <c r="AP43" i="12"/>
  <c r="CE54" i="12"/>
  <c r="AG21" i="12"/>
  <c r="AH22" i="12"/>
  <c r="CO27" i="12"/>
  <c r="CA17" i="12"/>
  <c r="U44" i="12"/>
  <c r="CW18" i="12"/>
  <c r="AQ16" i="12"/>
  <c r="P18" i="6" s="1"/>
  <c r="BL16" i="12"/>
  <c r="W18" i="6" s="1"/>
  <c r="DB16" i="12"/>
  <c r="AK18" i="6" s="1"/>
  <c r="CG16" i="12"/>
  <c r="AD18" i="6" s="1"/>
  <c r="I18" i="6"/>
  <c r="CE42" i="12"/>
  <c r="AE24" i="12"/>
  <c r="AE33" i="12" s="1"/>
  <c r="AG15" i="12"/>
  <c r="AH61" i="12"/>
  <c r="CO54" i="12"/>
  <c r="BY63" i="12"/>
  <c r="CA57" i="12"/>
  <c r="U38" i="12"/>
  <c r="CW20" i="12"/>
  <c r="AP50" i="12"/>
  <c r="BB49" i="12"/>
  <c r="E63" i="12"/>
  <c r="CH57" i="12"/>
  <c r="AE31" i="8" s="1"/>
  <c r="J31" i="8"/>
  <c r="AR57" i="12"/>
  <c r="DC57" i="12"/>
  <c r="BM57" i="12"/>
  <c r="DF57" i="12" s="1"/>
  <c r="AC19" i="12"/>
  <c r="L52" i="12"/>
  <c r="BU55" i="12"/>
  <c r="BW35" i="12"/>
  <c r="CZ21" i="12"/>
  <c r="BB21" i="12"/>
  <c r="DC45" i="12"/>
  <c r="AL16" i="8" s="1"/>
  <c r="J16" i="8"/>
  <c r="AR45" i="12"/>
  <c r="Q16" i="8" s="1"/>
  <c r="CH45" i="12"/>
  <c r="AE16" i="8" s="1"/>
  <c r="AF16" i="8" s="1"/>
  <c r="BM45" i="12"/>
  <c r="X16" i="8" s="1"/>
  <c r="H37" i="12"/>
  <c r="AH41" i="12"/>
  <c r="L21" i="12"/>
  <c r="AJ63" i="12"/>
  <c r="AL57" i="12"/>
  <c r="AD20" i="12"/>
  <c r="CA60" i="12"/>
  <c r="BJ51" i="12"/>
  <c r="BG42" i="12"/>
  <c r="BK54" i="12"/>
  <c r="CW46" i="12"/>
  <c r="AW55" i="12"/>
  <c r="AW65" i="12" s="1"/>
  <c r="AY35" i="12"/>
  <c r="P38" i="12"/>
  <c r="AP35" i="12"/>
  <c r="AN55" i="12"/>
  <c r="BB17" i="12"/>
  <c r="CE17" i="12"/>
  <c r="H23" i="12"/>
  <c r="BC62" i="12"/>
  <c r="AL51" i="12"/>
  <c r="CL63" i="12"/>
  <c r="CN57" i="12"/>
  <c r="BG40" i="12"/>
  <c r="AV55" i="12"/>
  <c r="AX35" i="12"/>
  <c r="BB45" i="12"/>
  <c r="CE50" i="12"/>
  <c r="H27" i="12"/>
  <c r="BC27" i="12"/>
  <c r="AL29" i="12"/>
  <c r="CN52" i="12"/>
  <c r="BG29" i="12"/>
  <c r="AX18" i="12"/>
  <c r="CE21" i="12"/>
  <c r="AG46" i="12"/>
  <c r="AH37" i="12"/>
  <c r="AL27" i="12"/>
  <c r="CA43" i="12"/>
  <c r="CW22" i="12"/>
  <c r="AL40" i="12"/>
  <c r="CN54" i="12"/>
  <c r="BG30" i="12"/>
  <c r="AY16" i="12"/>
  <c r="BB50" i="12"/>
  <c r="AR21" i="12"/>
  <c r="Q11" i="6" s="1"/>
  <c r="R11" i="6" s="1"/>
  <c r="BM21" i="12"/>
  <c r="J11" i="6"/>
  <c r="DC21" i="12"/>
  <c r="AL11" i="6" s="1"/>
  <c r="CH21" i="12"/>
  <c r="AE11" i="6" s="1"/>
  <c r="AC40" i="12"/>
  <c r="L45" i="12"/>
  <c r="BW19" i="12"/>
  <c r="BJ53" i="12"/>
  <c r="CZ62" i="12"/>
  <c r="AG28" i="12"/>
  <c r="CZ53" i="12"/>
  <c r="CV30" i="12"/>
  <c r="CW19" i="12"/>
  <c r="AY27" i="12"/>
  <c r="DB38" i="12"/>
  <c r="AK20" i="8" s="1"/>
  <c r="BL38" i="12"/>
  <c r="W20" i="8" s="1"/>
  <c r="Y20" i="8" s="1"/>
  <c r="CG38" i="12"/>
  <c r="AQ38" i="12"/>
  <c r="P20" i="8" s="1"/>
  <c r="I20" i="8"/>
  <c r="AG45" i="12"/>
  <c r="AC17" i="12"/>
  <c r="AH42" i="12"/>
  <c r="BC19" i="12"/>
  <c r="CO36" i="12"/>
  <c r="AD46" i="12"/>
  <c r="CA16" i="12"/>
  <c r="CN20" i="12"/>
  <c r="U27" i="12"/>
  <c r="CZ49" i="12"/>
  <c r="BK50" i="12"/>
  <c r="CU55" i="12"/>
  <c r="CW35" i="12"/>
  <c r="AX19" i="12"/>
  <c r="AY36" i="12"/>
  <c r="P21" i="12"/>
  <c r="DB41" i="12"/>
  <c r="AK21" i="8" s="1"/>
  <c r="AM21" i="8" s="1"/>
  <c r="CG41" i="12"/>
  <c r="AD21" i="8" s="1"/>
  <c r="I21" i="8"/>
  <c r="AQ41" i="12"/>
  <c r="P21" i="8" s="1"/>
  <c r="BL41" i="12"/>
  <c r="W21" i="8" s="1"/>
  <c r="CZ19" i="12"/>
  <c r="AG35" i="12"/>
  <c r="AE55" i="12"/>
  <c r="AC57" i="12"/>
  <c r="AA63" i="12"/>
  <c r="AH57" i="12"/>
  <c r="AF63" i="12"/>
  <c r="AH63" i="12" s="1"/>
  <c r="BC36" i="12"/>
  <c r="CO22" i="12"/>
  <c r="AD41" i="12"/>
  <c r="BW21" i="12"/>
  <c r="BY55" i="12"/>
  <c r="CA35" i="12"/>
  <c r="CN45" i="12"/>
  <c r="U17" i="12"/>
  <c r="CZ37" i="12"/>
  <c r="BK23" i="12"/>
  <c r="CW40" i="12"/>
  <c r="AX60" i="12"/>
  <c r="N24" i="12"/>
  <c r="P24" i="12" s="1"/>
  <c r="P15" i="12"/>
  <c r="AP54" i="12"/>
  <c r="BW28" i="12"/>
  <c r="CO30" i="12"/>
  <c r="CA19" i="12"/>
  <c r="CV52" i="12"/>
  <c r="AP22" i="12"/>
  <c r="CC24" i="12"/>
  <c r="CE15" i="12"/>
  <c r="AG22" i="12"/>
  <c r="AF24" i="12"/>
  <c r="AF33" i="12" s="1"/>
  <c r="AH15" i="12"/>
  <c r="CO38" i="12"/>
  <c r="BY31" i="12"/>
  <c r="CA26" i="12"/>
  <c r="U37" i="12"/>
  <c r="CV62" i="12"/>
  <c r="DB47" i="12"/>
  <c r="AK15" i="8" s="1"/>
  <c r="CG47" i="12"/>
  <c r="AD15" i="8" s="1"/>
  <c r="I15" i="8"/>
  <c r="AQ47" i="12"/>
  <c r="P15" i="8" s="1"/>
  <c r="BL47" i="12"/>
  <c r="W15" i="8" s="1"/>
  <c r="AL16" i="12"/>
  <c r="BK22" i="12"/>
  <c r="CV23" i="12"/>
  <c r="AV31" i="12"/>
  <c r="AX31" i="12" s="1"/>
  <c r="AX26" i="12"/>
  <c r="AY18" i="12"/>
  <c r="P29" i="12"/>
  <c r="CG49" i="12"/>
  <c r="AD13" i="8" s="1"/>
  <c r="I13" i="8"/>
  <c r="AQ13" i="8" s="1"/>
  <c r="AQ49" i="12"/>
  <c r="P13" i="8" s="1"/>
  <c r="BL49" i="12"/>
  <c r="DB49" i="12"/>
  <c r="AK13" i="8" s="1"/>
  <c r="U22" i="12"/>
  <c r="AG54" i="12"/>
  <c r="AC43" i="12"/>
  <c r="AH23" i="12"/>
  <c r="L60" i="12"/>
  <c r="CO50" i="12"/>
  <c r="AD50" i="12"/>
  <c r="BW16" i="12"/>
  <c r="CA36" i="12"/>
  <c r="BJ46" i="12"/>
  <c r="U51" i="12"/>
  <c r="CZ16" i="12"/>
  <c r="CV50" i="12"/>
  <c r="CW52" i="12"/>
  <c r="AX48" i="12"/>
  <c r="P49" i="12"/>
  <c r="AP38" i="12"/>
  <c r="CE40" i="12"/>
  <c r="P61" i="12"/>
  <c r="AG30" i="12"/>
  <c r="AC29" i="12"/>
  <c r="AH17" i="12"/>
  <c r="L18" i="12"/>
  <c r="CO44" i="12"/>
  <c r="AD23" i="12"/>
  <c r="BW37" i="12"/>
  <c r="CA28" i="12"/>
  <c r="BJ22" i="12"/>
  <c r="U19" i="12"/>
  <c r="CZ39" i="12"/>
  <c r="CV29" i="12"/>
  <c r="CW42" i="12"/>
  <c r="AY26" i="12"/>
  <c r="AW31" i="12"/>
  <c r="V55" i="12"/>
  <c r="P43" i="12"/>
  <c r="BK43" i="12"/>
  <c r="AG61" i="12"/>
  <c r="AL62" i="12"/>
  <c r="BH24" i="12"/>
  <c r="BH33" i="12" s="1"/>
  <c r="BJ15" i="12"/>
  <c r="AX36" i="12"/>
  <c r="AP44" i="12"/>
  <c r="CO19" i="12"/>
  <c r="CA50" i="12"/>
  <c r="U42" i="12"/>
  <c r="CV40" i="12"/>
  <c r="CG23" i="12"/>
  <c r="AD15" i="6" s="1"/>
  <c r="AQ23" i="12"/>
  <c r="P15" i="6" s="1"/>
  <c r="I15" i="6"/>
  <c r="DB23" i="12"/>
  <c r="AK15" i="6" s="1"/>
  <c r="BL23" i="12"/>
  <c r="W15" i="6" s="1"/>
  <c r="CE37" i="12"/>
  <c r="AG49" i="12"/>
  <c r="AH40" i="12"/>
  <c r="AL17" i="12"/>
  <c r="CN17" i="12"/>
  <c r="BG38" i="12"/>
  <c r="AX50" i="12"/>
  <c r="CN40" i="12"/>
  <c r="BK61" i="12"/>
  <c r="CW28" i="12"/>
  <c r="AX29" i="12"/>
  <c r="AY38" i="12"/>
  <c r="P35" i="12"/>
  <c r="N55" i="12"/>
  <c r="AQ43" i="12"/>
  <c r="P23" i="8" s="1"/>
  <c r="DB43" i="12"/>
  <c r="AK23" i="8" s="1"/>
  <c r="BL43" i="12"/>
  <c r="W23" i="8" s="1"/>
  <c r="CG43" i="12"/>
  <c r="AD23" i="8" s="1"/>
  <c r="AF23" i="8" s="1"/>
  <c r="I23" i="8"/>
  <c r="AY39" i="12"/>
  <c r="J16" i="6"/>
  <c r="AR17" i="12"/>
  <c r="Q16" i="6" s="1"/>
  <c r="DC17" i="12"/>
  <c r="AL16" i="6" s="1"/>
  <c r="BM17" i="12"/>
  <c r="X16" i="6" s="1"/>
  <c r="CH17" i="12"/>
  <c r="AG43" i="12"/>
  <c r="AC53" i="12"/>
  <c r="BC53" i="12"/>
  <c r="L41" i="12"/>
  <c r="AL44" i="12"/>
  <c r="BW60" i="12"/>
  <c r="CN46" i="12"/>
  <c r="BJ49" i="12"/>
  <c r="BG41" i="12"/>
  <c r="CZ40" i="12"/>
  <c r="CV45" i="12"/>
  <c r="CW54" i="12"/>
  <c r="AY21" i="12"/>
  <c r="AQ28" i="12"/>
  <c r="P21" i="6" s="1"/>
  <c r="I21" i="6"/>
  <c r="BL28" i="12"/>
  <c r="DE28" i="12" s="1"/>
  <c r="DB28" i="12"/>
  <c r="CG28" i="12"/>
  <c r="AD21" i="6" s="1"/>
  <c r="AH62" i="12"/>
  <c r="CE48" i="12"/>
  <c r="AR16" i="12"/>
  <c r="DC16" i="12"/>
  <c r="AL18" i="6" s="1"/>
  <c r="CH16" i="12"/>
  <c r="AE18" i="6" s="1"/>
  <c r="BM16" i="12"/>
  <c r="X18" i="6" s="1"/>
  <c r="J18" i="6"/>
  <c r="H19" i="12"/>
  <c r="AC49" i="12"/>
  <c r="BC40" i="12"/>
  <c r="L50" i="12"/>
  <c r="AL38" i="12"/>
  <c r="BW18" i="12"/>
  <c r="CN22" i="12"/>
  <c r="BJ54" i="12"/>
  <c r="BG52" i="12"/>
  <c r="CZ18" i="12"/>
  <c r="CV26" i="12"/>
  <c r="CT31" i="12"/>
  <c r="AX17" i="12"/>
  <c r="AY54" i="12"/>
  <c r="DB18" i="12"/>
  <c r="AK9" i="6" s="1"/>
  <c r="AM9" i="6" s="1"/>
  <c r="I9" i="6"/>
  <c r="L9" i="6" s="1"/>
  <c r="D9" i="6" s="1"/>
  <c r="CG18" i="12"/>
  <c r="AD9" i="6" s="1"/>
  <c r="AF9" i="6" s="1"/>
  <c r="AQ18" i="12"/>
  <c r="P9" i="6" s="1"/>
  <c r="S9" i="6" s="1"/>
  <c r="BL18" i="12"/>
  <c r="W9" i="6" s="1"/>
  <c r="Z9" i="6" s="1"/>
  <c r="AP39" i="12"/>
  <c r="AC46" i="12"/>
  <c r="BO63" i="12"/>
  <c r="U39" i="12"/>
  <c r="AP36" i="12"/>
  <c r="BB18" i="12"/>
  <c r="H48" i="12"/>
  <c r="BC51" i="12"/>
  <c r="AD22" i="12"/>
  <c r="CN30" i="12"/>
  <c r="BG47" i="12"/>
  <c r="AY44" i="12"/>
  <c r="CU31" i="12"/>
  <c r="CW31" i="12" s="1"/>
  <c r="CW26" i="12"/>
  <c r="CV17" i="12"/>
  <c r="CU63" i="12"/>
  <c r="CW63" i="12" s="1"/>
  <c r="CW57" i="12"/>
  <c r="AX37" i="12"/>
  <c r="V31" i="12"/>
  <c r="P16" i="12"/>
  <c r="AP19" i="12"/>
  <c r="H43" i="12"/>
  <c r="CE35" i="12"/>
  <c r="CC55" i="12"/>
  <c r="DC23" i="12"/>
  <c r="AL15" i="6" s="1"/>
  <c r="AN15" i="6" s="1"/>
  <c r="J15" i="6"/>
  <c r="AR23" i="12"/>
  <c r="Q15" i="6" s="1"/>
  <c r="BM23" i="12"/>
  <c r="X15" i="6" s="1"/>
  <c r="CH23" i="12"/>
  <c r="AE15" i="6" s="1"/>
  <c r="H36" i="12"/>
  <c r="AH30" i="12"/>
  <c r="BC17" i="12"/>
  <c r="J55" i="12"/>
  <c r="J65" i="12" s="1"/>
  <c r="L35" i="12"/>
  <c r="AL39" i="12"/>
  <c r="Y24" i="12"/>
  <c r="AO24" i="12" s="1"/>
  <c r="CA45" i="12"/>
  <c r="CN29" i="12"/>
  <c r="BJ39" i="12"/>
  <c r="BG27" i="12"/>
  <c r="BK46" i="12"/>
  <c r="CV51" i="12"/>
  <c r="AX53" i="12"/>
  <c r="AY51" i="12"/>
  <c r="P46" i="12"/>
  <c r="AQ21" i="12"/>
  <c r="P11" i="6" s="1"/>
  <c r="I11" i="6"/>
  <c r="CG21" i="12"/>
  <c r="DB21" i="12"/>
  <c r="AK11" i="6" s="1"/>
  <c r="BL21" i="12"/>
  <c r="J9" i="8"/>
  <c r="AR46" i="12"/>
  <c r="Q9" i="8" s="1"/>
  <c r="DC46" i="12"/>
  <c r="AL9" i="8" s="1"/>
  <c r="CH46" i="12"/>
  <c r="AE9" i="8" s="1"/>
  <c r="BM46" i="12"/>
  <c r="X9" i="8" s="1"/>
  <c r="H51" i="12"/>
  <c r="AH20" i="12"/>
  <c r="BC44" i="12"/>
  <c r="CO51" i="12"/>
  <c r="AL52" i="12"/>
  <c r="Y55" i="12"/>
  <c r="AO55" i="12" s="1"/>
  <c r="CA41" i="12"/>
  <c r="CL24" i="12"/>
  <c r="CN15" i="12"/>
  <c r="U54" i="12"/>
  <c r="BG48" i="12"/>
  <c r="BK41" i="12"/>
  <c r="CV42" i="12"/>
  <c r="AX41" i="12"/>
  <c r="AY19" i="12"/>
  <c r="P22" i="12"/>
  <c r="I9" i="8"/>
  <c r="CG46" i="12"/>
  <c r="AD9" i="8" s="1"/>
  <c r="AF9" i="8" s="1"/>
  <c r="AQ46" i="12"/>
  <c r="P9" i="8" s="1"/>
  <c r="BL46" i="12"/>
  <c r="W9" i="8" s="1"/>
  <c r="DB46" i="12"/>
  <c r="AK9" i="8" s="1"/>
  <c r="L19" i="12"/>
  <c r="CE20" i="12"/>
  <c r="BC60" i="12"/>
  <c r="CZ27" i="12"/>
  <c r="I12" i="8"/>
  <c r="L12" i="8" s="1"/>
  <c r="D12" i="8" s="1"/>
  <c r="D55" i="12"/>
  <c r="AQ35" i="12"/>
  <c r="P12" i="8" s="1"/>
  <c r="R12" i="8" s="1"/>
  <c r="CG35" i="12"/>
  <c r="AD12" i="8" s="1"/>
  <c r="DB35" i="12"/>
  <c r="AK12" i="8" s="1"/>
  <c r="BL35" i="12"/>
  <c r="W12" i="8" s="1"/>
  <c r="CE36" i="12"/>
  <c r="BC29" i="12"/>
  <c r="BK28" i="12"/>
  <c r="CG57" i="12"/>
  <c r="DB57" i="12"/>
  <c r="I31" i="8"/>
  <c r="BL57" i="12"/>
  <c r="W31" i="8" s="1"/>
  <c r="D63" i="12"/>
  <c r="I37" i="8" s="1"/>
  <c r="AQ37" i="8" s="1"/>
  <c r="AQ57" i="12"/>
  <c r="P31" i="8" s="1"/>
  <c r="H52" i="12"/>
  <c r="AD49" i="12"/>
  <c r="U28" i="12"/>
  <c r="AY47" i="12"/>
  <c r="CE29" i="12"/>
  <c r="W31" i="12"/>
  <c r="W68" i="12" s="1"/>
  <c r="AG51" i="12"/>
  <c r="AC27" i="12"/>
  <c r="BC23" i="12"/>
  <c r="L40" i="12"/>
  <c r="AL45" i="12"/>
  <c r="BW53" i="12"/>
  <c r="CN42" i="12"/>
  <c r="U16" i="12"/>
  <c r="CZ48" i="12"/>
  <c r="BK62" i="12"/>
  <c r="CW38" i="12"/>
  <c r="AY52" i="12"/>
  <c r="CG54" i="12"/>
  <c r="AD14" i="8" s="1"/>
  <c r="AQ54" i="12"/>
  <c r="P14" i="8" s="1"/>
  <c r="DB54" i="12"/>
  <c r="AK14" i="8" s="1"/>
  <c r="I14" i="8"/>
  <c r="BL54" i="12"/>
  <c r="W14" i="8" s="1"/>
  <c r="AP52" i="12"/>
  <c r="BB43" i="12"/>
  <c r="J15" i="8"/>
  <c r="AR47" i="12"/>
  <c r="Q15" i="8" s="1"/>
  <c r="BM47" i="12"/>
  <c r="X15" i="8" s="1"/>
  <c r="DC47" i="12"/>
  <c r="AL15" i="8" s="1"/>
  <c r="CH47" i="12"/>
  <c r="F31" i="12"/>
  <c r="H26" i="12"/>
  <c r="AH53" i="12"/>
  <c r="BC52" i="12"/>
  <c r="CO49" i="12"/>
  <c r="AD30" i="12"/>
  <c r="BW27" i="12"/>
  <c r="CA37" i="12"/>
  <c r="BJ61" i="12"/>
  <c r="BG61" i="12"/>
  <c r="BK21" i="12"/>
  <c r="CW45" i="12"/>
  <c r="AX43" i="12"/>
  <c r="P23" i="12"/>
  <c r="AP47" i="12"/>
  <c r="BB23" i="12"/>
  <c r="CE27" i="12"/>
  <c r="AR37" i="12"/>
  <c r="Q17" i="8" s="1"/>
  <c r="CH37" i="12"/>
  <c r="AE17" i="8" s="1"/>
  <c r="DC37" i="12"/>
  <c r="AL17" i="8" s="1"/>
  <c r="J17" i="8"/>
  <c r="BM37" i="12"/>
  <c r="X17" i="8" s="1"/>
  <c r="H49" i="12"/>
  <c r="AC23" i="12"/>
  <c r="BC45" i="12"/>
  <c r="CO21" i="12"/>
  <c r="AD21" i="12"/>
  <c r="CA51" i="12"/>
  <c r="BJ23" i="12"/>
  <c r="BG23" i="12"/>
  <c r="CZ47" i="12"/>
  <c r="CV53" i="12"/>
  <c r="AX44" i="12"/>
  <c r="CG40" i="12"/>
  <c r="AD19" i="8" s="1"/>
  <c r="I19" i="8"/>
  <c r="AQ40" i="12"/>
  <c r="P19" i="8" s="1"/>
  <c r="DB40" i="12"/>
  <c r="AK19" i="8" s="1"/>
  <c r="BL40" i="12"/>
  <c r="W19" i="8" s="1"/>
  <c r="BF58" i="12"/>
  <c r="CR59" i="12"/>
  <c r="I59" i="12"/>
  <c r="DA58" i="12"/>
  <c r="M58" i="12"/>
  <c r="AK58" i="12"/>
  <c r="M59" i="12"/>
  <c r="AK59" i="12"/>
  <c r="J18" i="8"/>
  <c r="K18" i="8" s="1"/>
  <c r="BM50" i="12"/>
  <c r="X18" i="8" s="1"/>
  <c r="AR50" i="12"/>
  <c r="Q18" i="8" s="1"/>
  <c r="DC50" i="12"/>
  <c r="AL18" i="8" s="1"/>
  <c r="AM18" i="8" s="1"/>
  <c r="CH50" i="12"/>
  <c r="AE18" i="8" s="1"/>
  <c r="CO39" i="12"/>
  <c r="CA27" i="12"/>
  <c r="CV48" i="12"/>
  <c r="AP27" i="12"/>
  <c r="BB15" i="12"/>
  <c r="AZ24" i="12"/>
  <c r="BB24" i="12" s="1"/>
  <c r="AF55" i="12"/>
  <c r="AH35" i="12"/>
  <c r="BG54" i="12"/>
  <c r="P28" i="12"/>
  <c r="CE57" i="12"/>
  <c r="CC63" i="12"/>
  <c r="J14" i="6"/>
  <c r="DC15" i="12"/>
  <c r="AL14" i="6" s="1"/>
  <c r="E24" i="12"/>
  <c r="AR15" i="12"/>
  <c r="BM15" i="12"/>
  <c r="CH15" i="12"/>
  <c r="H41" i="12"/>
  <c r="AC22" i="12"/>
  <c r="BC22" i="12"/>
  <c r="CO20" i="12"/>
  <c r="AD28" i="12"/>
  <c r="CA44" i="12"/>
  <c r="BJ40" i="12"/>
  <c r="U52" i="12"/>
  <c r="CZ60" i="12"/>
  <c r="CV44" i="12"/>
  <c r="AX38" i="12"/>
  <c r="AQ37" i="12"/>
  <c r="P17" i="8" s="1"/>
  <c r="DB37" i="12"/>
  <c r="AK17" i="8" s="1"/>
  <c r="I17" i="8"/>
  <c r="CG37" i="12"/>
  <c r="AD17" i="8" s="1"/>
  <c r="BL37" i="12"/>
  <c r="BB38" i="12"/>
  <c r="AG23" i="12"/>
  <c r="H44" i="12"/>
  <c r="AH45" i="12"/>
  <c r="L43" i="12"/>
  <c r="AL60" i="12"/>
  <c r="AD62" i="12"/>
  <c r="BW41" i="12"/>
  <c r="CN62" i="12"/>
  <c r="U47" i="12"/>
  <c r="BE55" i="12"/>
  <c r="BE67" i="12" s="1"/>
  <c r="BG35" i="12"/>
  <c r="BK16" i="12"/>
  <c r="CW39" i="12"/>
  <c r="AY28" i="12"/>
  <c r="P44" i="12"/>
  <c r="AP41" i="12"/>
  <c r="BB29" i="12"/>
  <c r="AR36" i="12"/>
  <c r="Q28" i="8" s="1"/>
  <c r="DC36" i="12"/>
  <c r="AL28" i="8" s="1"/>
  <c r="AM28" i="8" s="1"/>
  <c r="CH36" i="12"/>
  <c r="AE28" i="8" s="1"/>
  <c r="J28" i="8"/>
  <c r="BM36" i="12"/>
  <c r="X28" i="8" s="1"/>
  <c r="H16" i="12"/>
  <c r="AH29" i="12"/>
  <c r="L27" i="12"/>
  <c r="CO47" i="12"/>
  <c r="AD16" i="12"/>
  <c r="BW36" i="12"/>
  <c r="CA46" i="12"/>
  <c r="U30" i="12"/>
  <c r="BG43" i="12"/>
  <c r="BI55" i="12"/>
  <c r="BK35" i="12"/>
  <c r="CW53" i="12"/>
  <c r="AY49" i="12"/>
  <c r="P36" i="12"/>
  <c r="AP60" i="12"/>
  <c r="BL59" i="12"/>
  <c r="DE59" i="12" s="1"/>
  <c r="BJ59" i="12"/>
  <c r="AX59" i="12"/>
  <c r="BB59" i="12"/>
  <c r="BM59" i="12"/>
  <c r="BG59" i="12"/>
  <c r="BC59" i="12"/>
  <c r="AY59" i="12"/>
  <c r="BK59" i="12"/>
  <c r="BF59" i="12"/>
  <c r="CR58" i="12"/>
  <c r="AO58" i="12"/>
  <c r="BX58" i="12"/>
  <c r="CH58" i="12"/>
  <c r="AE32" i="8" s="1"/>
  <c r="AO59" i="12"/>
  <c r="BX59" i="12"/>
  <c r="CH59" i="12"/>
  <c r="DF59" i="12" s="1"/>
  <c r="H22" i="12"/>
  <c r="AB55" i="12"/>
  <c r="AD35" i="12"/>
  <c r="BJ48" i="12"/>
  <c r="AX20" i="12"/>
  <c r="AP51" i="12"/>
  <c r="L48" i="12"/>
  <c r="BW38" i="12"/>
  <c r="BK48" i="12"/>
  <c r="AP30" i="12"/>
  <c r="BB20" i="12"/>
  <c r="CE51" i="12"/>
  <c r="J22" i="6"/>
  <c r="DC30" i="12"/>
  <c r="AL22" i="6" s="1"/>
  <c r="AM22" i="6" s="1"/>
  <c r="CH30" i="12"/>
  <c r="AE22" i="6" s="1"/>
  <c r="AR30" i="12"/>
  <c r="Q22" i="6" s="1"/>
  <c r="R22" i="6" s="1"/>
  <c r="BM30" i="12"/>
  <c r="F63" i="12"/>
  <c r="H63" i="12" s="1"/>
  <c r="H57" i="12"/>
  <c r="AC47" i="12"/>
  <c r="BC39" i="12"/>
  <c r="CO52" i="12"/>
  <c r="AD48" i="12"/>
  <c r="Y63" i="12"/>
  <c r="CA52" i="12"/>
  <c r="BJ42" i="12"/>
  <c r="BG53" i="12"/>
  <c r="BI63" i="12"/>
  <c r="BK63" i="12" s="1"/>
  <c r="BK57" i="12"/>
  <c r="CV61" i="12"/>
  <c r="AV63" i="12"/>
  <c r="AX63" i="12" s="1"/>
  <c r="AX57" i="12"/>
  <c r="AP49" i="12"/>
  <c r="CE19" i="12"/>
  <c r="AG44" i="12"/>
  <c r="AC48" i="12"/>
  <c r="BC54" i="12"/>
  <c r="L38" i="12"/>
  <c r="AL46" i="12"/>
  <c r="BO31" i="12"/>
  <c r="BS31" i="12" s="1"/>
  <c r="BW43" i="12"/>
  <c r="CN61" i="12"/>
  <c r="U45" i="12"/>
  <c r="CZ42" i="12"/>
  <c r="CV49" i="12"/>
  <c r="CW44" i="12"/>
  <c r="DB48" i="12"/>
  <c r="AK10" i="8" s="1"/>
  <c r="CG48" i="12"/>
  <c r="AD10" i="8" s="1"/>
  <c r="AF10" i="8" s="1"/>
  <c r="AQ48" i="12"/>
  <c r="P10" i="8" s="1"/>
  <c r="I10" i="8"/>
  <c r="BL48" i="12"/>
  <c r="BB51" i="12"/>
  <c r="AG36" i="12"/>
  <c r="H53" i="12"/>
  <c r="AH43" i="12"/>
  <c r="L29" i="12"/>
  <c r="AL22" i="12"/>
  <c r="BW44" i="12"/>
  <c r="CN47" i="12"/>
  <c r="U60" i="12"/>
  <c r="BG60" i="12"/>
  <c r="BK49" i="12"/>
  <c r="CW37" i="12"/>
  <c r="AY41" i="12"/>
  <c r="P42" i="12"/>
  <c r="AP21" i="12"/>
  <c r="CF58" i="12"/>
  <c r="T58" i="12"/>
  <c r="BB58" i="12"/>
  <c r="BL58" i="12"/>
  <c r="AX58" i="12"/>
  <c r="BJ58" i="12"/>
  <c r="BG58" i="12"/>
  <c r="BM58" i="12"/>
  <c r="X32" i="8" s="1"/>
  <c r="BK58" i="12"/>
  <c r="BC58" i="12"/>
  <c r="AY58" i="12"/>
  <c r="Q58" i="12"/>
  <c r="BT58" i="12"/>
  <c r="Q59" i="12"/>
  <c r="BT59" i="12"/>
  <c r="BB52" i="12"/>
  <c r="AC44" i="12"/>
  <c r="BG17" i="12"/>
  <c r="DC49" i="12"/>
  <c r="AL13" i="8" s="1"/>
  <c r="J13" i="8"/>
  <c r="CH49" i="12"/>
  <c r="AE13" i="8" s="1"/>
  <c r="BM49" i="12"/>
  <c r="AR49" i="12"/>
  <c r="Q13" i="8" s="1"/>
  <c r="CO60" i="12"/>
  <c r="CA61" i="12"/>
  <c r="CW23" i="12"/>
  <c r="BB44" i="12"/>
  <c r="W55" i="12"/>
  <c r="DC62" i="12"/>
  <c r="AL36" i="8" s="1"/>
  <c r="J36" i="8"/>
  <c r="CH62" i="12"/>
  <c r="AE36" i="8" s="1"/>
  <c r="AR62" i="12"/>
  <c r="Q36" i="8" s="1"/>
  <c r="BM62" i="12"/>
  <c r="H50" i="12"/>
  <c r="AH48" i="12"/>
  <c r="L28" i="12"/>
  <c r="AL47" i="12"/>
  <c r="AD43" i="12"/>
  <c r="BW51" i="12"/>
  <c r="CN23" i="12"/>
  <c r="U53" i="12"/>
  <c r="BG22" i="12"/>
  <c r="BK30" i="12"/>
  <c r="CW47" i="12"/>
  <c r="AY60" i="12"/>
  <c r="P51" i="12"/>
  <c r="AP20" i="12"/>
  <c r="CE61" i="12"/>
  <c r="J12" i="6"/>
  <c r="BM27" i="12"/>
  <c r="X12" i="6" s="1"/>
  <c r="AR27" i="12"/>
  <c r="DC27" i="12"/>
  <c r="AL12" i="6" s="1"/>
  <c r="AM12" i="6" s="1"/>
  <c r="CH27" i="12"/>
  <c r="AE12" i="6" s="1"/>
  <c r="H18" i="12"/>
  <c r="AC62" i="12"/>
  <c r="BC16" i="12"/>
  <c r="CO41" i="12"/>
  <c r="AB63" i="12"/>
  <c r="AD63" i="12" s="1"/>
  <c r="AD57" i="12"/>
  <c r="CA38" i="12"/>
  <c r="BJ47" i="12"/>
  <c r="BE31" i="12"/>
  <c r="BG26" i="12"/>
  <c r="CZ28" i="12"/>
  <c r="CV37" i="12"/>
  <c r="AX51" i="12"/>
  <c r="DB26" i="12"/>
  <c r="D31" i="12"/>
  <c r="H31" i="12" s="1"/>
  <c r="AQ26" i="12"/>
  <c r="AQ31" i="12" s="1"/>
  <c r="P24" i="6" s="1"/>
  <c r="BL26" i="12"/>
  <c r="CG26" i="12"/>
  <c r="CE60" i="12"/>
  <c r="AG42" i="12"/>
  <c r="AC37" i="12"/>
  <c r="BC47" i="12"/>
  <c r="L51" i="12"/>
  <c r="AL43" i="12"/>
  <c r="CA29" i="12"/>
  <c r="BJ21" i="12"/>
  <c r="U29" i="12"/>
  <c r="CZ61" i="12"/>
  <c r="CV21" i="12"/>
  <c r="AX27" i="12"/>
  <c r="AQ62" i="12"/>
  <c r="P36" i="8" s="1"/>
  <c r="R36" i="8" s="1"/>
  <c r="I36" i="8"/>
  <c r="AQ36" i="8" s="1"/>
  <c r="DB62" i="12"/>
  <c r="AK36" i="8" s="1"/>
  <c r="CG62" i="12"/>
  <c r="AD36" i="8" s="1"/>
  <c r="BL62" i="12"/>
  <c r="W36" i="8" s="1"/>
  <c r="I58" i="12"/>
  <c r="DA59" i="12"/>
  <c r="BS58" i="12"/>
  <c r="CF59" i="12"/>
  <c r="T59" i="12"/>
  <c r="CB58" i="12"/>
  <c r="BS59" i="12"/>
  <c r="CB59" i="12"/>
  <c r="BF63" i="12"/>
  <c r="AM22" i="8"/>
  <c r="R9" i="6"/>
  <c r="R15" i="8"/>
  <c r="DC24" i="12"/>
  <c r="AL19" i="6" s="1"/>
  <c r="J67" i="12"/>
  <c r="CN55" i="12"/>
  <c r="G67" i="12"/>
  <c r="R67" i="12"/>
  <c r="R17" i="6"/>
  <c r="BW63" i="12"/>
  <c r="K25" i="8"/>
  <c r="BG63" i="12"/>
  <c r="K47" i="8"/>
  <c r="D32" i="8"/>
  <c r="W17" i="8"/>
  <c r="Y17" i="8" s="1"/>
  <c r="X23" i="8"/>
  <c r="W13" i="8"/>
  <c r="F33" i="12"/>
  <c r="Y33" i="12"/>
  <c r="AD20" i="8"/>
  <c r="J37" i="8"/>
  <c r="AG24" i="12"/>
  <c r="P16" i="8"/>
  <c r="AM27" i="8"/>
  <c r="BJ31" i="12"/>
  <c r="BQ68" i="13"/>
  <c r="BQ33" i="13"/>
  <c r="L51" i="8"/>
  <c r="D51" i="8" s="1"/>
  <c r="K51" i="8"/>
  <c r="BZ33" i="13"/>
  <c r="K63" i="8"/>
  <c r="AQ63" i="8"/>
  <c r="BD68" i="13"/>
  <c r="BD65" i="13"/>
  <c r="AQ69" i="8"/>
  <c r="W17" i="6"/>
  <c r="DE20" i="12"/>
  <c r="AQ21" i="6"/>
  <c r="AB33" i="12"/>
  <c r="BC31" i="12"/>
  <c r="AG31" i="12"/>
  <c r="AE68" i="12"/>
  <c r="CV55" i="12"/>
  <c r="CT67" i="12"/>
  <c r="CT65" i="12"/>
  <c r="CJ68" i="12"/>
  <c r="CZ31" i="12"/>
  <c r="CQ33" i="12"/>
  <c r="O65" i="13"/>
  <c r="DE41" i="12"/>
  <c r="CS24" i="12"/>
  <c r="BU65" i="12"/>
  <c r="AK71" i="8"/>
  <c r="AF15" i="6"/>
  <c r="I24" i="6"/>
  <c r="AQ24" i="6" s="1"/>
  <c r="S12" i="8"/>
  <c r="J33" i="12"/>
  <c r="AZ68" i="12"/>
  <c r="AQ28" i="8"/>
  <c r="BB63" i="12"/>
  <c r="DF19" i="12"/>
  <c r="E68" i="12"/>
  <c r="CJ67" i="12"/>
  <c r="Q71" i="8"/>
  <c r="R71" i="8" s="1"/>
  <c r="I63" i="12"/>
  <c r="AE34" i="8"/>
  <c r="AN28" i="8"/>
  <c r="AN9" i="6"/>
  <c r="F67" i="13"/>
  <c r="DF58" i="13"/>
  <c r="Y69" i="8"/>
  <c r="AM67" i="12"/>
  <c r="DF58" i="12"/>
  <c r="AF69" i="8"/>
  <c r="AM69" i="8"/>
  <c r="AG71" i="8"/>
  <c r="AF71" i="8"/>
  <c r="R69" i="8"/>
  <c r="DE58" i="13"/>
  <c r="Q31" i="8"/>
  <c r="Q33" i="8"/>
  <c r="P33" i="8"/>
  <c r="Q68" i="8"/>
  <c r="X31" i="8"/>
  <c r="X33" i="8"/>
  <c r="AD31" i="8"/>
  <c r="AQ33" i="8"/>
  <c r="AK31" i="8"/>
  <c r="AK33" i="8"/>
  <c r="P68" i="8"/>
  <c r="P70" i="8"/>
  <c r="W33" i="8"/>
  <c r="AL31" i="8"/>
  <c r="AL33" i="8"/>
  <c r="AE68" i="8"/>
  <c r="AQ70" i="8"/>
  <c r="CP67" i="12"/>
  <c r="K67" i="12"/>
  <c r="CK65" i="12"/>
  <c r="AE31" i="11"/>
  <c r="BW29" i="13"/>
  <c r="U29" i="13"/>
  <c r="M62" i="13"/>
  <c r="M41" i="13"/>
  <c r="T45" i="13"/>
  <c r="L16" i="13"/>
  <c r="T36" i="13"/>
  <c r="T29" i="13"/>
  <c r="T47" i="13"/>
  <c r="T35" i="13"/>
  <c r="R55" i="13"/>
  <c r="BJ62" i="13"/>
  <c r="AP61" i="13"/>
  <c r="L51" i="13"/>
  <c r="CS48" i="13"/>
  <c r="BW38" i="13"/>
  <c r="BJ17" i="13"/>
  <c r="BB29" i="13"/>
  <c r="CF21" i="13"/>
  <c r="M43" i="13"/>
  <c r="CZ45" i="13"/>
  <c r="BB60" i="13"/>
  <c r="AZ63" i="13"/>
  <c r="BB38" i="13"/>
  <c r="BV24" i="13"/>
  <c r="BX15" i="13"/>
  <c r="BK60" i="13"/>
  <c r="CR40" i="13"/>
  <c r="AG53" i="13"/>
  <c r="T50" i="13"/>
  <c r="BK16" i="13"/>
  <c r="CR61" i="13"/>
  <c r="AH43" i="13"/>
  <c r="CZ47" i="13"/>
  <c r="CS30" i="13"/>
  <c r="CS50" i="13"/>
  <c r="AG41" i="13"/>
  <c r="CF19" i="13"/>
  <c r="CF17" i="13"/>
  <c r="CS41" i="13"/>
  <c r="BJ48" i="13"/>
  <c r="CF49" i="13"/>
  <c r="CZ36" i="13"/>
  <c r="T51" i="13"/>
  <c r="T18" i="13"/>
  <c r="BC40" i="13"/>
  <c r="AH20" i="13"/>
  <c r="BW22" i="13"/>
  <c r="BC17" i="13"/>
  <c r="CS20" i="13"/>
  <c r="K55" i="13"/>
  <c r="M36" i="13"/>
  <c r="CE41" i="13"/>
  <c r="BJ27" i="13"/>
  <c r="DA46" i="13"/>
  <c r="AG50" i="13"/>
  <c r="BK53" i="13"/>
  <c r="CE44" i="13"/>
  <c r="BB42" i="13"/>
  <c r="BJ39" i="13"/>
  <c r="CF45" i="13"/>
  <c r="BW46" i="13"/>
  <c r="BJ22" i="13"/>
  <c r="L37" i="13"/>
  <c r="CZ44" i="13"/>
  <c r="BX47" i="13"/>
  <c r="BJ20" i="13"/>
  <c r="AP41" i="13"/>
  <c r="BC43" i="13"/>
  <c r="BC19" i="13"/>
  <c r="CZ53" i="13"/>
  <c r="DA16" i="13"/>
  <c r="CR41" i="13"/>
  <c r="CZ38" i="13"/>
  <c r="T19" i="13"/>
  <c r="BW41" i="13"/>
  <c r="AP62" i="13"/>
  <c r="L20" i="13"/>
  <c r="BJ49" i="13"/>
  <c r="AP29" i="13"/>
  <c r="CA28" i="13"/>
  <c r="CG28" i="13"/>
  <c r="BS28" i="13"/>
  <c r="BS52" i="13"/>
  <c r="CA52" i="13"/>
  <c r="AP49" i="13"/>
  <c r="BJ60" i="13"/>
  <c r="AH21" i="13"/>
  <c r="AO37" i="13"/>
  <c r="BS17" i="13"/>
  <c r="CA17" i="13"/>
  <c r="CG17" i="13"/>
  <c r="CA46" i="13"/>
  <c r="BS46" i="13"/>
  <c r="CS53" i="13"/>
  <c r="DB38" i="13"/>
  <c r="CN38" i="13"/>
  <c r="CV38" i="13"/>
  <c r="CS22" i="13"/>
  <c r="CE37" i="13"/>
  <c r="CC55" i="13"/>
  <c r="T52" i="13"/>
  <c r="AG47" i="13"/>
  <c r="CF50" i="13"/>
  <c r="BB19" i="13"/>
  <c r="M44" i="13"/>
  <c r="CZ52" i="13"/>
  <c r="M40" i="13"/>
  <c r="CE19" i="13"/>
  <c r="CR48" i="13"/>
  <c r="DA44" i="13"/>
  <c r="BT21" i="13"/>
  <c r="CB21" i="13"/>
  <c r="BO31" i="13"/>
  <c r="CA26" i="13"/>
  <c r="BS26" i="13"/>
  <c r="BL35" i="13"/>
  <c r="DB35" i="13"/>
  <c r="I53" i="8"/>
  <c r="AQ35" i="13"/>
  <c r="P35" i="13"/>
  <c r="H35" i="13"/>
  <c r="J55" i="13"/>
  <c r="L35" i="13"/>
  <c r="L29" i="13"/>
  <c r="U49" i="13"/>
  <c r="AP23" i="13"/>
  <c r="DA43" i="13"/>
  <c r="CR17" i="13"/>
  <c r="BH31" i="13"/>
  <c r="BJ26" i="13"/>
  <c r="CC31" i="13"/>
  <c r="CE26" i="13"/>
  <c r="AP16" i="13"/>
  <c r="CE15" i="13"/>
  <c r="CC24" i="13"/>
  <c r="DA19" i="13"/>
  <c r="AH28" i="13"/>
  <c r="AO41" i="13"/>
  <c r="CV29" i="13"/>
  <c r="CN29" i="13"/>
  <c r="CZ61" i="13"/>
  <c r="BB20" i="13"/>
  <c r="U48" i="13"/>
  <c r="BF20" i="13"/>
  <c r="BL20" i="13"/>
  <c r="AX20" i="13"/>
  <c r="BH24" i="13"/>
  <c r="BJ15" i="13"/>
  <c r="BS29" i="13"/>
  <c r="CA29" i="13"/>
  <c r="AX30" i="13"/>
  <c r="BF30" i="13"/>
  <c r="CO47" i="13"/>
  <c r="CW47" i="13"/>
  <c r="BX19" i="13"/>
  <c r="BG45" i="13"/>
  <c r="BK45" i="13"/>
  <c r="AY45" i="13"/>
  <c r="BC45" i="13"/>
  <c r="AG62" i="13"/>
  <c r="CK55" i="13"/>
  <c r="CO36" i="13"/>
  <c r="CW36" i="13"/>
  <c r="CR22" i="13"/>
  <c r="I65" i="8"/>
  <c r="BL51" i="13"/>
  <c r="W65" i="8" s="1"/>
  <c r="DB51" i="13"/>
  <c r="AK65" i="8" s="1"/>
  <c r="CG51" i="13"/>
  <c r="AD65" i="8" s="1"/>
  <c r="H51" i="13"/>
  <c r="P51" i="13"/>
  <c r="CF22" i="13"/>
  <c r="CH27" i="13"/>
  <c r="AE42" i="6" s="1"/>
  <c r="DC27" i="13"/>
  <c r="AL42" i="6" s="1"/>
  <c r="AR27" i="13"/>
  <c r="J42" i="6"/>
  <c r="BM27" i="13"/>
  <c r="X42" i="6" s="1"/>
  <c r="Q27" i="13"/>
  <c r="I27" i="13"/>
  <c r="CF60" i="13"/>
  <c r="CF46" i="13"/>
  <c r="CS45" i="13"/>
  <c r="CO27" i="13"/>
  <c r="CW27" i="13"/>
  <c r="BX41" i="13"/>
  <c r="AH17" i="13"/>
  <c r="DA36" i="13"/>
  <c r="CY55" i="13"/>
  <c r="BX30" i="13"/>
  <c r="BW42" i="13"/>
  <c r="BP31" i="13"/>
  <c r="CB26" i="13"/>
  <c r="CH26" i="13"/>
  <c r="BT26" i="13"/>
  <c r="CN18" i="13"/>
  <c r="CV18" i="13"/>
  <c r="BB44" i="13"/>
  <c r="DA38" i="13"/>
  <c r="BX22" i="13"/>
  <c r="BW19" i="13"/>
  <c r="L17" i="13"/>
  <c r="CG60" i="13"/>
  <c r="AD70" i="8" s="1"/>
  <c r="BS60" i="13"/>
  <c r="CA60" i="13"/>
  <c r="BT36" i="13"/>
  <c r="CB36" i="13"/>
  <c r="BG16" i="13"/>
  <c r="AY16" i="13"/>
  <c r="CJ24" i="13"/>
  <c r="CV15" i="13"/>
  <c r="CN15" i="13"/>
  <c r="BC53" i="13"/>
  <c r="AX49" i="13"/>
  <c r="BF49" i="13"/>
  <c r="BH55" i="13"/>
  <c r="BJ35" i="13"/>
  <c r="AP39" i="13"/>
  <c r="AO52" i="13"/>
  <c r="BL44" i="13"/>
  <c r="W49" i="8" s="1"/>
  <c r="CG44" i="13"/>
  <c r="AD49" i="8" s="1"/>
  <c r="I49" i="8"/>
  <c r="DB44" i="13"/>
  <c r="AK49" i="8" s="1"/>
  <c r="H44" i="13"/>
  <c r="P44" i="13"/>
  <c r="AG49" i="13"/>
  <c r="CJ63" i="13"/>
  <c r="DB60" i="13"/>
  <c r="AK70" i="8" s="1"/>
  <c r="CV60" i="13"/>
  <c r="CN60" i="13"/>
  <c r="BX46" i="13"/>
  <c r="BL22" i="13"/>
  <c r="W39" i="6" s="1"/>
  <c r="I39" i="6"/>
  <c r="AQ22" i="13"/>
  <c r="P39" i="6" s="1"/>
  <c r="DB22" i="13"/>
  <c r="AK39" i="6" s="1"/>
  <c r="CG22" i="13"/>
  <c r="AD39" i="6" s="1"/>
  <c r="H22" i="13"/>
  <c r="P22" i="13"/>
  <c r="AR17" i="13"/>
  <c r="Q34" i="6" s="1"/>
  <c r="DC17" i="13"/>
  <c r="AL34" i="6" s="1"/>
  <c r="J34" i="6"/>
  <c r="CH17" i="13"/>
  <c r="AE34" i="6" s="1"/>
  <c r="BM17" i="13"/>
  <c r="X34" i="6" s="1"/>
  <c r="Q17" i="13"/>
  <c r="I17" i="13"/>
  <c r="CE53" i="13"/>
  <c r="AT55" i="13"/>
  <c r="BF35" i="13"/>
  <c r="AX35" i="13"/>
  <c r="CO16" i="13"/>
  <c r="CW16" i="13"/>
  <c r="CK24" i="13"/>
  <c r="DH31" i="11"/>
  <c r="M52" i="13"/>
  <c r="BJ61" i="13"/>
  <c r="M45" i="13"/>
  <c r="L21" i="13"/>
  <c r="U37" i="13"/>
  <c r="L19" i="13"/>
  <c r="AH38" i="13"/>
  <c r="U15" i="13"/>
  <c r="S24" i="13"/>
  <c r="L38" i="13"/>
  <c r="CR42" i="13"/>
  <c r="DA17" i="13"/>
  <c r="CR18" i="13"/>
  <c r="CR21" i="13"/>
  <c r="U50" i="13"/>
  <c r="U20" i="13"/>
  <c r="J31" i="13"/>
  <c r="L40" i="13"/>
  <c r="BX61" i="13"/>
  <c r="M19" i="13"/>
  <c r="BB21" i="13"/>
  <c r="L47" i="13"/>
  <c r="BC47" i="13"/>
  <c r="BB18" i="13"/>
  <c r="AO17" i="13"/>
  <c r="CE47" i="13"/>
  <c r="BJ51" i="13"/>
  <c r="AH51" i="13"/>
  <c r="T48" i="13"/>
  <c r="BJ41" i="13"/>
  <c r="AG18" i="13"/>
  <c r="L48" i="13"/>
  <c r="U52" i="13"/>
  <c r="AO15" i="13"/>
  <c r="AM24" i="13"/>
  <c r="AH45" i="13"/>
  <c r="BX42" i="13"/>
  <c r="BW15" i="13"/>
  <c r="BU24" i="13"/>
  <c r="CR28" i="13"/>
  <c r="BW17" i="13"/>
  <c r="J24" i="13"/>
  <c r="BK28" i="13"/>
  <c r="T53" i="13"/>
  <c r="L49" i="13"/>
  <c r="BW45" i="13"/>
  <c r="BC51" i="13"/>
  <c r="BX23" i="13"/>
  <c r="BB17" i="13"/>
  <c r="CZ20" i="13"/>
  <c r="CR20" i="13"/>
  <c r="CV20" i="13"/>
  <c r="CN20" i="13"/>
  <c r="DB20" i="13"/>
  <c r="AK41" i="6" s="1"/>
  <c r="M39" i="13"/>
  <c r="K31" i="13"/>
  <c r="M26" i="13"/>
  <c r="BB46" i="13"/>
  <c r="AP40" i="13"/>
  <c r="BK42" i="13"/>
  <c r="AG39" i="13"/>
  <c r="AH16" i="13"/>
  <c r="CE18" i="13"/>
  <c r="BC27" i="13"/>
  <c r="BK17" i="13"/>
  <c r="CF15" i="13"/>
  <c r="CD24" i="13"/>
  <c r="AO36" i="13"/>
  <c r="CW22" i="13"/>
  <c r="CO22" i="13"/>
  <c r="AG28" i="13"/>
  <c r="AO26" i="13"/>
  <c r="AM31" i="13"/>
  <c r="AH15" i="13"/>
  <c r="AF24" i="13"/>
  <c r="AG16" i="13"/>
  <c r="AG61" i="13"/>
  <c r="U62" i="13"/>
  <c r="BW21" i="13"/>
  <c r="BK47" i="13"/>
  <c r="DA48" i="13"/>
  <c r="AE31" i="13"/>
  <c r="AG26" i="13"/>
  <c r="BW53" i="13"/>
  <c r="CN47" i="13"/>
  <c r="CV47" i="13"/>
  <c r="DB47" i="13"/>
  <c r="AK58" i="8" s="1"/>
  <c r="BC21" i="13"/>
  <c r="BW39" i="13"/>
  <c r="L30" i="13"/>
  <c r="DA41" i="13"/>
  <c r="BX52" i="13"/>
  <c r="CS49" i="13"/>
  <c r="M27" i="13"/>
  <c r="DA53" i="13"/>
  <c r="AG46" i="13"/>
  <c r="BX62" i="13"/>
  <c r="BW43" i="13"/>
  <c r="AP17" i="13"/>
  <c r="CF16" i="13"/>
  <c r="AG52" i="13"/>
  <c r="BX50" i="13"/>
  <c r="CE43" i="13"/>
  <c r="BX39" i="13"/>
  <c r="BJ30" i="13"/>
  <c r="AO29" i="13"/>
  <c r="BB52" i="13"/>
  <c r="BB39" i="13"/>
  <c r="AH50" i="13"/>
  <c r="CR29" i="13"/>
  <c r="BL39" i="13"/>
  <c r="AX39" i="13"/>
  <c r="BF39" i="13"/>
  <c r="DA52" i="13"/>
  <c r="BC16" i="13"/>
  <c r="BA24" i="13"/>
  <c r="AY42" i="13"/>
  <c r="BG42" i="13"/>
  <c r="CR38" i="13"/>
  <c r="AP38" i="13"/>
  <c r="BX17" i="13"/>
  <c r="AG36" i="13"/>
  <c r="BJ36" i="13"/>
  <c r="BW51" i="13"/>
  <c r="AG29" i="13"/>
  <c r="AP42" i="13"/>
  <c r="CG50" i="13"/>
  <c r="BS50" i="13"/>
  <c r="CA50" i="13"/>
  <c r="AG37" i="13"/>
  <c r="T46" i="13"/>
  <c r="I57" i="8"/>
  <c r="CG45" i="13"/>
  <c r="AD57" i="8" s="1"/>
  <c r="BL45" i="13"/>
  <c r="W57" i="8" s="1"/>
  <c r="DB45" i="13"/>
  <c r="AK57" i="8" s="1"/>
  <c r="H45" i="13"/>
  <c r="P45" i="13"/>
  <c r="AP53" i="13"/>
  <c r="U19" i="13"/>
  <c r="J47" i="6"/>
  <c r="Q29" i="13"/>
  <c r="I29" i="13"/>
  <c r="BJ21" i="13"/>
  <c r="AQ29" i="13"/>
  <c r="I47" i="6"/>
  <c r="BL29" i="13"/>
  <c r="W47" i="6" s="1"/>
  <c r="DB29" i="13"/>
  <c r="AK47" i="6" s="1"/>
  <c r="CG29" i="13"/>
  <c r="AD47" i="6" s="1"/>
  <c r="P29" i="13"/>
  <c r="H29" i="13"/>
  <c r="CX24" i="13"/>
  <c r="CZ15" i="13"/>
  <c r="CO30" i="13"/>
  <c r="CW30" i="13"/>
  <c r="BJ38" i="13"/>
  <c r="CH39" i="13"/>
  <c r="AE64" i="8" s="1"/>
  <c r="BT39" i="13"/>
  <c r="CB39" i="13"/>
  <c r="CH41" i="13"/>
  <c r="AE46" i="8" s="1"/>
  <c r="BM41" i="13"/>
  <c r="X46" i="8" s="1"/>
  <c r="J46" i="8"/>
  <c r="AR41" i="13"/>
  <c r="Q46" i="8" s="1"/>
  <c r="DC41" i="13"/>
  <c r="AL46" i="8" s="1"/>
  <c r="I41" i="13"/>
  <c r="Q41" i="13"/>
  <c r="L27" i="13"/>
  <c r="J35" i="6"/>
  <c r="BM19" i="13"/>
  <c r="X35" i="6" s="1"/>
  <c r="CH19" i="13"/>
  <c r="AE35" i="6" s="1"/>
  <c r="DC19" i="13"/>
  <c r="AL35" i="6" s="1"/>
  <c r="AR19" i="13"/>
  <c r="Q35" i="6" s="1"/>
  <c r="Q19" i="13"/>
  <c r="I19" i="13"/>
  <c r="AH47" i="13"/>
  <c r="CZ37" i="13"/>
  <c r="AX37" i="13"/>
  <c r="BF37" i="13"/>
  <c r="BL37" i="13"/>
  <c r="J62" i="8"/>
  <c r="I43" i="13"/>
  <c r="Q43" i="13"/>
  <c r="DC36" i="13"/>
  <c r="BM36" i="13"/>
  <c r="CH36" i="13"/>
  <c r="J61" i="8"/>
  <c r="I36" i="13"/>
  <c r="Q36" i="13"/>
  <c r="BK62" i="13"/>
  <c r="AY62" i="13"/>
  <c r="BG62" i="13"/>
  <c r="BC62" i="13"/>
  <c r="BM62" i="13"/>
  <c r="BX43" i="13"/>
  <c r="CH42" i="13"/>
  <c r="AE55" i="8" s="1"/>
  <c r="AR42" i="13"/>
  <c r="Q55" i="8" s="1"/>
  <c r="DC42" i="13"/>
  <c r="AL55" i="8" s="1"/>
  <c r="J55" i="8"/>
  <c r="BM42" i="13"/>
  <c r="X55" i="8" s="1"/>
  <c r="I42" i="13"/>
  <c r="Q42" i="13"/>
  <c r="AO53" i="13"/>
  <c r="AX27" i="13"/>
  <c r="BL27" i="13"/>
  <c r="BF27" i="13"/>
  <c r="AT31" i="13"/>
  <c r="M20" i="13"/>
  <c r="CR16" i="13"/>
  <c r="U28" i="13"/>
  <c r="DA26" i="13"/>
  <c r="CO26" i="13"/>
  <c r="CK31" i="13"/>
  <c r="CW26" i="13"/>
  <c r="CS26" i="13"/>
  <c r="DC26" i="13"/>
  <c r="AM55" i="13"/>
  <c r="AO35" i="13"/>
  <c r="CR27" i="13"/>
  <c r="CP31" i="13"/>
  <c r="CB52" i="13"/>
  <c r="BT52" i="13"/>
  <c r="CH52" i="13"/>
  <c r="CR19" i="13"/>
  <c r="AX52" i="13"/>
  <c r="BF52" i="13"/>
  <c r="I48" i="8"/>
  <c r="H52" i="13"/>
  <c r="P52" i="13"/>
  <c r="AH42" i="13"/>
  <c r="AO28" i="13"/>
  <c r="AY47" i="13"/>
  <c r="BG47" i="13"/>
  <c r="BX51" i="13"/>
  <c r="CR60" i="13"/>
  <c r="AH61" i="13"/>
  <c r="CF23" i="13"/>
  <c r="AH62" i="13"/>
  <c r="DA39" i="13"/>
  <c r="CS62" i="13"/>
  <c r="CB28" i="13"/>
  <c r="BT28" i="13"/>
  <c r="CB47" i="13"/>
  <c r="BT47" i="13"/>
  <c r="CE30" i="13"/>
  <c r="M21" i="13"/>
  <c r="AO19" i="13"/>
  <c r="J56" i="8"/>
  <c r="BM49" i="13"/>
  <c r="X56" i="8" s="1"/>
  <c r="DC49" i="13"/>
  <c r="AL56" i="8" s="1"/>
  <c r="AR49" i="13"/>
  <c r="Q56" i="8" s="1"/>
  <c r="CH49" i="13"/>
  <c r="AE56" i="8" s="1"/>
  <c r="Q49" i="13"/>
  <c r="I49" i="13"/>
  <c r="BS43" i="13"/>
  <c r="CG43" i="13"/>
  <c r="AD62" i="8" s="1"/>
  <c r="CA43" i="13"/>
  <c r="J38" i="6"/>
  <c r="DC16" i="13"/>
  <c r="CH16" i="13"/>
  <c r="BM16" i="13"/>
  <c r="AR16" i="13"/>
  <c r="Q16" i="13"/>
  <c r="I16" i="13"/>
  <c r="AH44" i="13"/>
  <c r="CA30" i="13"/>
  <c r="BS30" i="13"/>
  <c r="BK39" i="13"/>
  <c r="BI55" i="13"/>
  <c r="CB49" i="13"/>
  <c r="BT49" i="13"/>
  <c r="M50" i="13"/>
  <c r="T42" i="13"/>
  <c r="U39" i="13"/>
  <c r="BK51" i="13"/>
  <c r="U21" i="13"/>
  <c r="CE42" i="13"/>
  <c r="M29" i="13"/>
  <c r="M61" i="13"/>
  <c r="CS40" i="13"/>
  <c r="BC50" i="13"/>
  <c r="L60" i="13"/>
  <c r="AE55" i="13"/>
  <c r="AG35" i="13"/>
  <c r="BW16" i="13"/>
  <c r="CF53" i="13"/>
  <c r="BJ50" i="13"/>
  <c r="M48" i="13"/>
  <c r="BX16" i="13"/>
  <c r="CE61" i="13"/>
  <c r="AO20" i="13"/>
  <c r="CE22" i="13"/>
  <c r="BX44" i="13"/>
  <c r="CZ62" i="13"/>
  <c r="AH19" i="13"/>
  <c r="CZ28" i="13"/>
  <c r="BC42" i="13"/>
  <c r="BW30" i="13"/>
  <c r="U17" i="13"/>
  <c r="BK23" i="13"/>
  <c r="L50" i="13"/>
  <c r="BJ29" i="13"/>
  <c r="BC46" i="13"/>
  <c r="AO27" i="13"/>
  <c r="CR37" i="13"/>
  <c r="BB48" i="13"/>
  <c r="AN24" i="13"/>
  <c r="AP15" i="13"/>
  <c r="DA22" i="13"/>
  <c r="S31" i="13"/>
  <c r="U26" i="13"/>
  <c r="BJ46" i="13"/>
  <c r="BW28" i="13"/>
  <c r="CX55" i="13"/>
  <c r="CZ35" i="13"/>
  <c r="BW37" i="13"/>
  <c r="BI31" i="13"/>
  <c r="BK26" i="13"/>
  <c r="BB50" i="13"/>
  <c r="AG19" i="13"/>
  <c r="CE17" i="13"/>
  <c r="BW36" i="13"/>
  <c r="CE20" i="13"/>
  <c r="L45" i="13"/>
  <c r="CS27" i="13"/>
  <c r="CQ31" i="13"/>
  <c r="T16" i="13"/>
  <c r="R24" i="13"/>
  <c r="U51" i="13"/>
  <c r="CE28" i="13"/>
  <c r="T62" i="13"/>
  <c r="T22" i="13"/>
  <c r="CF39" i="13"/>
  <c r="L46" i="13"/>
  <c r="BU31" i="13"/>
  <c r="BW26" i="13"/>
  <c r="BX36" i="13"/>
  <c r="BV55" i="13"/>
  <c r="U43" i="13"/>
  <c r="CF36" i="13"/>
  <c r="CD55" i="13"/>
  <c r="U42" i="13"/>
  <c r="BW60" i="13"/>
  <c r="BK29" i="13"/>
  <c r="CR62" i="13"/>
  <c r="BC44" i="13"/>
  <c r="AH41" i="13"/>
  <c r="CG19" i="13"/>
  <c r="AD35" i="6" s="1"/>
  <c r="BL19" i="13"/>
  <c r="W35" i="6" s="1"/>
  <c r="AQ19" i="13"/>
  <c r="P35" i="6" s="1"/>
  <c r="I35" i="6"/>
  <c r="DB19" i="13"/>
  <c r="AK35" i="6" s="1"/>
  <c r="P19" i="13"/>
  <c r="H19" i="13"/>
  <c r="CZ60" i="13"/>
  <c r="BW50" i="13"/>
  <c r="BC20" i="13"/>
  <c r="BX49" i="13"/>
  <c r="U44" i="13"/>
  <c r="BB16" i="13"/>
  <c r="M16" i="13"/>
  <c r="BB36" i="13"/>
  <c r="BK27" i="13"/>
  <c r="U27" i="13"/>
  <c r="BW44" i="13"/>
  <c r="CS46" i="13"/>
  <c r="AO47" i="13"/>
  <c r="BJ19" i="13"/>
  <c r="L28" i="13"/>
  <c r="CS19" i="13"/>
  <c r="BJ44" i="13"/>
  <c r="I73" i="8"/>
  <c r="BL62" i="13"/>
  <c r="W73" i="8" s="1"/>
  <c r="AQ62" i="13"/>
  <c r="DB62" i="13"/>
  <c r="AK73" i="8" s="1"/>
  <c r="H62" i="13"/>
  <c r="P62" i="13"/>
  <c r="AZ31" i="13"/>
  <c r="BB26" i="13"/>
  <c r="BB22" i="13"/>
  <c r="L62" i="13"/>
  <c r="CR15" i="13"/>
  <c r="CP24" i="13"/>
  <c r="BJ40" i="13"/>
  <c r="AH29" i="13"/>
  <c r="BV31" i="13"/>
  <c r="BX26" i="13"/>
  <c r="CF40" i="13"/>
  <c r="T44" i="13"/>
  <c r="BK61" i="13"/>
  <c r="DA45" i="13"/>
  <c r="DA30" i="13"/>
  <c r="AH37" i="13"/>
  <c r="CZ18" i="13"/>
  <c r="BX21" i="13"/>
  <c r="CZ17" i="13"/>
  <c r="CS60" i="13"/>
  <c r="AO49" i="13"/>
  <c r="BJ52" i="13"/>
  <c r="BC30" i="13"/>
  <c r="BW18" i="13"/>
  <c r="BC37" i="13"/>
  <c r="AO43" i="13"/>
  <c r="BJ53" i="13"/>
  <c r="BU55" i="13"/>
  <c r="BC28" i="13"/>
  <c r="R31" i="13"/>
  <c r="AP50" i="13"/>
  <c r="M46" i="13"/>
  <c r="CV45" i="13"/>
  <c r="CN45" i="13"/>
  <c r="BG46" i="13"/>
  <c r="BM46" i="13"/>
  <c r="AY46" i="13"/>
  <c r="AG17" i="13"/>
  <c r="AH40" i="13"/>
  <c r="L44" i="13"/>
  <c r="BK30" i="13"/>
  <c r="AG38" i="13"/>
  <c r="AO61" i="13"/>
  <c r="CF42" i="13"/>
  <c r="CA44" i="13"/>
  <c r="BS44" i="13"/>
  <c r="BK49" i="13"/>
  <c r="BB15" i="13"/>
  <c r="AZ24" i="13"/>
  <c r="AF55" i="13"/>
  <c r="DC62" i="13"/>
  <c r="CO62" i="13"/>
  <c r="CW62" i="13"/>
  <c r="CS28" i="13"/>
  <c r="CW29" i="13"/>
  <c r="CO29" i="13"/>
  <c r="CF27" i="13"/>
  <c r="BM44" i="13"/>
  <c r="X49" i="8" s="1"/>
  <c r="DC44" i="13"/>
  <c r="AL49" i="8" s="1"/>
  <c r="AR44" i="13"/>
  <c r="Q49" i="8" s="1"/>
  <c r="CH44" i="13"/>
  <c r="AE49" i="8" s="1"/>
  <c r="J49" i="8"/>
  <c r="Q44" i="13"/>
  <c r="I44" i="13"/>
  <c r="BF18" i="13"/>
  <c r="AT24" i="13"/>
  <c r="AX18" i="13"/>
  <c r="BW49" i="13"/>
  <c r="BC23" i="13"/>
  <c r="AP27" i="13"/>
  <c r="BM51" i="13"/>
  <c r="X65" i="8" s="1"/>
  <c r="DC51" i="13"/>
  <c r="AL65" i="8" s="1"/>
  <c r="J65" i="8"/>
  <c r="AR51" i="13"/>
  <c r="Q65" i="8" s="1"/>
  <c r="CH51" i="13"/>
  <c r="AE65" i="8" s="1"/>
  <c r="Q51" i="13"/>
  <c r="AG27" i="13"/>
  <c r="BK43" i="13"/>
  <c r="DC48" i="13"/>
  <c r="CO48" i="13"/>
  <c r="CW48" i="13"/>
  <c r="CE27" i="13"/>
  <c r="CG36" i="13"/>
  <c r="AD61" i="8" s="1"/>
  <c r="BL36" i="13"/>
  <c r="W61" i="8" s="1"/>
  <c r="I61" i="8"/>
  <c r="DB36" i="13"/>
  <c r="AK61" i="8" s="1"/>
  <c r="AQ36" i="13"/>
  <c r="P61" i="8" s="1"/>
  <c r="P36" i="13"/>
  <c r="H36" i="13"/>
  <c r="AH46" i="13"/>
  <c r="CB19" i="13"/>
  <c r="BT19" i="13"/>
  <c r="BC41" i="13"/>
  <c r="DC39" i="13"/>
  <c r="AL64" i="8" s="1"/>
  <c r="CO39" i="13"/>
  <c r="CW39" i="13"/>
  <c r="AO18" i="13"/>
  <c r="CN62" i="13"/>
  <c r="CV62" i="13"/>
  <c r="BC39" i="13"/>
  <c r="AH27" i="13"/>
  <c r="AT63" i="13"/>
  <c r="BF60" i="13"/>
  <c r="BL60" i="13"/>
  <c r="W70" i="8" s="1"/>
  <c r="AX60" i="13"/>
  <c r="AG22" i="13"/>
  <c r="AO62" i="13"/>
  <c r="CV44" i="13"/>
  <c r="CN44" i="13"/>
  <c r="CF52" i="13"/>
  <c r="AR21" i="13"/>
  <c r="Q36" i="6" s="1"/>
  <c r="BM21" i="13"/>
  <c r="X36" i="6" s="1"/>
  <c r="J36" i="6"/>
  <c r="DC21" i="13"/>
  <c r="AL36" i="6" s="1"/>
  <c r="CH21" i="13"/>
  <c r="AE36" i="6" s="1"/>
  <c r="Q21" i="13"/>
  <c r="DC46" i="13"/>
  <c r="AL47" i="8" s="1"/>
  <c r="CW46" i="13"/>
  <c r="CG18" i="13"/>
  <c r="AD33" i="6" s="1"/>
  <c r="DB18" i="13"/>
  <c r="AK33" i="6" s="1"/>
  <c r="BL18" i="13"/>
  <c r="W33" i="6" s="1"/>
  <c r="I33" i="6"/>
  <c r="AQ18" i="13"/>
  <c r="P33" i="6" s="1"/>
  <c r="H18" i="13"/>
  <c r="P18" i="13"/>
  <c r="CB17" i="13"/>
  <c r="BT17" i="13"/>
  <c r="DC50" i="13"/>
  <c r="CW50" i="13"/>
  <c r="CO50" i="13"/>
  <c r="CP31" i="11"/>
  <c r="AJ31" i="11"/>
  <c r="CZ31" i="11"/>
  <c r="CZ46" i="13"/>
  <c r="M23" i="13"/>
  <c r="BW48" i="13"/>
  <c r="AP48" i="13"/>
  <c r="T40" i="13"/>
  <c r="CR44" i="13"/>
  <c r="L22" i="13"/>
  <c r="T49" i="13"/>
  <c r="BB28" i="13"/>
  <c r="T30" i="13"/>
  <c r="T37" i="13"/>
  <c r="BW20" i="13"/>
  <c r="M51" i="13"/>
  <c r="CR47" i="13"/>
  <c r="CZ30" i="13"/>
  <c r="AF31" i="13"/>
  <c r="AH26" i="13"/>
  <c r="AP47" i="13"/>
  <c r="L52" i="13"/>
  <c r="U16" i="13"/>
  <c r="CE29" i="13"/>
  <c r="DA61" i="13"/>
  <c r="BK44" i="13"/>
  <c r="CZ27" i="13"/>
  <c r="CX31" i="13"/>
  <c r="BB49" i="13"/>
  <c r="U41" i="13"/>
  <c r="M15" i="13"/>
  <c r="K24" i="13"/>
  <c r="M17" i="13"/>
  <c r="AH49" i="13"/>
  <c r="BW47" i="13"/>
  <c r="CS16" i="13"/>
  <c r="CQ24" i="13"/>
  <c r="BB43" i="13"/>
  <c r="BJ45" i="13"/>
  <c r="AH48" i="13"/>
  <c r="AN31" i="13"/>
  <c r="AP26" i="13"/>
  <c r="AO16" i="13"/>
  <c r="BB40" i="13"/>
  <c r="BJ18" i="13"/>
  <c r="CZ29" i="13"/>
  <c r="BP63" i="13"/>
  <c r="BT63" i="13" s="1"/>
  <c r="CB61" i="13"/>
  <c r="CH61" i="13"/>
  <c r="BT61" i="13"/>
  <c r="M42" i="13"/>
  <c r="L39" i="13"/>
  <c r="AP52" i="13"/>
  <c r="CR45" i="13"/>
  <c r="BB30" i="13"/>
  <c r="L43" i="13"/>
  <c r="BX48" i="13"/>
  <c r="AG15" i="13"/>
  <c r="AE24" i="13"/>
  <c r="AO38" i="13"/>
  <c r="DA50" i="13"/>
  <c r="CZ50" i="13"/>
  <c r="BB45" i="13"/>
  <c r="CF61" i="13"/>
  <c r="AH23" i="13"/>
  <c r="L36" i="13"/>
  <c r="AO39" i="13"/>
  <c r="DA29" i="13"/>
  <c r="DA60" i="13"/>
  <c r="CR35" i="13"/>
  <c r="CP55" i="13"/>
  <c r="AH53" i="13"/>
  <c r="AO50" i="13"/>
  <c r="BC49" i="13"/>
  <c r="BB62" i="13"/>
  <c r="BK48" i="13"/>
  <c r="BW52" i="13"/>
  <c r="AO22" i="13"/>
  <c r="AO48" i="13"/>
  <c r="CF62" i="13"/>
  <c r="CS38" i="13"/>
  <c r="CS29" i="13"/>
  <c r="AP20" i="13"/>
  <c r="BL49" i="13"/>
  <c r="W56" i="8" s="1"/>
  <c r="AQ49" i="13"/>
  <c r="P56" i="8" s="1"/>
  <c r="DB49" i="13"/>
  <c r="AK56" i="8" s="1"/>
  <c r="I56" i="8"/>
  <c r="CG49" i="13"/>
  <c r="AD56" i="8" s="1"/>
  <c r="H49" i="13"/>
  <c r="P49" i="13"/>
  <c r="AG48" i="13"/>
  <c r="CE52" i="13"/>
  <c r="BX27" i="13"/>
  <c r="BB35" i="13"/>
  <c r="AZ55" i="13"/>
  <c r="AG21" i="13"/>
  <c r="AH39" i="13"/>
  <c r="U36" i="13"/>
  <c r="CE50" i="13"/>
  <c r="CE46" i="13"/>
  <c r="DA47" i="13"/>
  <c r="M53" i="13"/>
  <c r="AP28" i="13"/>
  <c r="AG43" i="13"/>
  <c r="BJ43" i="13"/>
  <c r="CR39" i="13"/>
  <c r="CF26" i="13"/>
  <c r="CD31" i="13"/>
  <c r="CF29" i="13"/>
  <c r="BK46" i="13"/>
  <c r="AH60" i="13"/>
  <c r="AP43" i="13"/>
  <c r="AG20" i="13"/>
  <c r="BC52" i="13"/>
  <c r="CF43" i="13"/>
  <c r="CR53" i="13"/>
  <c r="L18" i="13"/>
  <c r="AP60" i="13"/>
  <c r="AP46" i="13"/>
  <c r="BA31" i="13"/>
  <c r="BC26" i="13"/>
  <c r="CF44" i="13"/>
  <c r="BB27" i="13"/>
  <c r="AG60" i="13"/>
  <c r="AO46" i="13"/>
  <c r="T17" i="13"/>
  <c r="BK22" i="13"/>
  <c r="M49" i="13"/>
  <c r="BB37" i="13"/>
  <c r="BS47" i="13"/>
  <c r="CG47" i="13"/>
  <c r="CA47" i="13"/>
  <c r="DA15" i="13"/>
  <c r="CR49" i="13"/>
  <c r="CF47" i="13"/>
  <c r="DA62" i="13"/>
  <c r="CA37" i="13"/>
  <c r="BS37" i="13"/>
  <c r="CG37" i="13"/>
  <c r="AD51" i="8" s="1"/>
  <c r="CS39" i="13"/>
  <c r="U45" i="13"/>
  <c r="AO21" i="13"/>
  <c r="AX36" i="13"/>
  <c r="BF36" i="13"/>
  <c r="DA49" i="13"/>
  <c r="M28" i="13"/>
  <c r="BB53" i="13"/>
  <c r="CW19" i="13"/>
  <c r="CO19" i="13"/>
  <c r="CS47" i="13"/>
  <c r="BL43" i="13"/>
  <c r="BF43" i="13"/>
  <c r="AX43" i="13"/>
  <c r="AP21" i="13"/>
  <c r="CO41" i="13"/>
  <c r="CN41" i="13"/>
  <c r="CV41" i="13"/>
  <c r="BT44" i="13"/>
  <c r="CB44" i="13"/>
  <c r="BO24" i="13"/>
  <c r="BS15" i="13"/>
  <c r="CA15" i="13"/>
  <c r="BM23" i="13"/>
  <c r="BG23" i="13"/>
  <c r="AY23" i="13"/>
  <c r="CV28" i="13"/>
  <c r="DB28" i="13"/>
  <c r="CJ31" i="13"/>
  <c r="AO42" i="13"/>
  <c r="BT62" i="13"/>
  <c r="CH62" i="13"/>
  <c r="AE73" i="8" s="1"/>
  <c r="CB62" i="13"/>
  <c r="AU31" i="13"/>
  <c r="AY26" i="13"/>
  <c r="BG26" i="13"/>
  <c r="BM26" i="13"/>
  <c r="BC60" i="13"/>
  <c r="DA27" i="13"/>
  <c r="CY31" i="13"/>
  <c r="I38" i="6"/>
  <c r="H16" i="13"/>
  <c r="AG42" i="13"/>
  <c r="AY30" i="13"/>
  <c r="BG30" i="13"/>
  <c r="CF28" i="13"/>
  <c r="J57" i="8"/>
  <c r="I45" i="13"/>
  <c r="Q45" i="13"/>
  <c r="CE60" i="13"/>
  <c r="CC63" i="13"/>
  <c r="AP19" i="13"/>
  <c r="CS44" i="13"/>
  <c r="AP45" i="13"/>
  <c r="BX38" i="13"/>
  <c r="AN55" i="13"/>
  <c r="AO60" i="13"/>
  <c r="AH52" i="13"/>
  <c r="CZ41" i="13"/>
  <c r="BJ37" i="13"/>
  <c r="BG39" i="13"/>
  <c r="AY39" i="13"/>
  <c r="BM39" i="13"/>
  <c r="DB48" i="13"/>
  <c r="AK52" i="8" s="1"/>
  <c r="I52" i="8"/>
  <c r="BL48" i="13"/>
  <c r="W52" i="8" s="1"/>
  <c r="CG48" i="13"/>
  <c r="AD52" i="8" s="1"/>
  <c r="AQ48" i="13"/>
  <c r="P52" i="8" s="1"/>
  <c r="H48" i="13"/>
  <c r="P48" i="13"/>
  <c r="I46" i="6"/>
  <c r="DB30" i="13"/>
  <c r="AK46" i="6" s="1"/>
  <c r="CG30" i="13"/>
  <c r="AD46" i="6" s="1"/>
  <c r="BL30" i="13"/>
  <c r="W46" i="6" s="1"/>
  <c r="H30" i="13"/>
  <c r="P30" i="13"/>
  <c r="CA42" i="13"/>
  <c r="BS42" i="13"/>
  <c r="CG42" i="13"/>
  <c r="CW49" i="13"/>
  <c r="CO49" i="13"/>
  <c r="AP44" i="13"/>
  <c r="BF19" i="13"/>
  <c r="AX19" i="13"/>
  <c r="AX22" i="13"/>
  <c r="BF22" i="13"/>
  <c r="BX28" i="13"/>
  <c r="AP51" i="13"/>
  <c r="CS42" i="13"/>
  <c r="BB47" i="13"/>
  <c r="CS36" i="13"/>
  <c r="CQ55" i="13"/>
  <c r="CO51" i="13"/>
  <c r="CS51" i="13"/>
  <c r="DA51" i="13"/>
  <c r="CW51" i="13"/>
  <c r="AP37" i="13"/>
  <c r="CS37" i="13"/>
  <c r="U23" i="13"/>
  <c r="J41" i="6"/>
  <c r="BM20" i="13"/>
  <c r="X41" i="6" s="1"/>
  <c r="DC20" i="13"/>
  <c r="AL41" i="6" s="1"/>
  <c r="AR20" i="13"/>
  <c r="Q41" i="6" s="1"/>
  <c r="Q20" i="13"/>
  <c r="I20" i="13"/>
  <c r="CN63" i="12"/>
  <c r="AN17" i="6"/>
  <c r="BH68" i="12"/>
  <c r="BE67" i="13"/>
  <c r="AC63" i="13"/>
  <c r="R17" i="8"/>
  <c r="CM68" i="12"/>
  <c r="CM68" i="13"/>
  <c r="BD68" i="12"/>
  <c r="S68" i="12"/>
  <c r="CT67" i="13"/>
  <c r="X34" i="8"/>
  <c r="AF26" i="8"/>
  <c r="AG17" i="8"/>
  <c r="Y16" i="8"/>
  <c r="Y15" i="8"/>
  <c r="AG28" i="8"/>
  <c r="AF14" i="8"/>
  <c r="Y21" i="8"/>
  <c r="Y35" i="8"/>
  <c r="Y9" i="8"/>
  <c r="AF24" i="8"/>
  <c r="AF21" i="8"/>
  <c r="AF12" i="8"/>
  <c r="AF36" i="8"/>
  <c r="Y19" i="8"/>
  <c r="AF35" i="8"/>
  <c r="AF22" i="8"/>
  <c r="CP68" i="12"/>
  <c r="DF54" i="12"/>
  <c r="DF51" i="12"/>
  <c r="DF45" i="12"/>
  <c r="BR67" i="12"/>
  <c r="BP68" i="12"/>
  <c r="O68" i="12"/>
  <c r="DE17" i="12"/>
  <c r="DF36" i="12"/>
  <c r="AX55" i="12"/>
  <c r="AU67" i="12"/>
  <c r="BP65" i="12"/>
  <c r="BG55" i="12"/>
  <c r="BC55" i="12"/>
  <c r="BK55" i="12"/>
  <c r="DF18" i="12"/>
  <c r="DF22" i="12"/>
  <c r="DE23" i="12"/>
  <c r="BJ55" i="12"/>
  <c r="BQ67" i="12"/>
  <c r="AI67" i="12"/>
  <c r="CH31" i="12"/>
  <c r="AE24" i="6" s="1"/>
  <c r="CB63" i="12"/>
  <c r="BT63" i="12"/>
  <c r="R68" i="12"/>
  <c r="BZ67" i="12"/>
  <c r="O67" i="12"/>
  <c r="CD31" i="12"/>
  <c r="CD67" i="12"/>
  <c r="BD67" i="12"/>
  <c r="BP67" i="12"/>
  <c r="CY67" i="12"/>
  <c r="AM68" i="12"/>
  <c r="BQ68" i="12"/>
  <c r="K68" i="12"/>
  <c r="AT67" i="12"/>
  <c r="AU68" i="12"/>
  <c r="Y16" i="6"/>
  <c r="DE18" i="12"/>
  <c r="DE61" i="12"/>
  <c r="W11" i="6"/>
  <c r="BM24" i="12"/>
  <c r="X14" i="6"/>
  <c r="BM63" i="12"/>
  <c r="X37" i="8" s="1"/>
  <c r="CP33" i="12"/>
  <c r="CR33" i="12" s="1"/>
  <c r="CR24" i="12"/>
  <c r="CR31" i="12"/>
  <c r="CB31" i="12"/>
  <c r="DA55" i="12"/>
  <c r="DD29" i="11" s="1"/>
  <c r="CY65" i="12"/>
  <c r="BS24" i="12"/>
  <c r="BQ33" i="12"/>
  <c r="DE53" i="12"/>
  <c r="CH55" i="12"/>
  <c r="AE29" i="8" s="1"/>
  <c r="AE14" i="6"/>
  <c r="AF14" i="6" s="1"/>
  <c r="K33" i="12"/>
  <c r="M24" i="12"/>
  <c r="AK31" i="12"/>
  <c r="DE50" i="12"/>
  <c r="BL31" i="12"/>
  <c r="X22" i="6"/>
  <c r="Y22" i="6" s="1"/>
  <c r="DF30" i="12"/>
  <c r="M31" i="12"/>
  <c r="O65" i="12"/>
  <c r="G65" i="12"/>
  <c r="I55" i="12"/>
  <c r="BT31" i="12"/>
  <c r="BL24" i="12"/>
  <c r="W14" i="6"/>
  <c r="I31" i="12"/>
  <c r="AM33" i="12"/>
  <c r="DE60" i="12"/>
  <c r="AU33" i="12"/>
  <c r="BD33" i="12"/>
  <c r="BF24" i="12"/>
  <c r="W23" i="6"/>
  <c r="DF20" i="12"/>
  <c r="W21" i="6"/>
  <c r="DE52" i="12"/>
  <c r="R33" i="12"/>
  <c r="DF52" i="12"/>
  <c r="K65" i="12"/>
  <c r="BZ65" i="12"/>
  <c r="CB55" i="12"/>
  <c r="CF55" i="12"/>
  <c r="CD65" i="12"/>
  <c r="W13" i="6"/>
  <c r="DE19" i="12"/>
  <c r="G33" i="12"/>
  <c r="I24" i="12"/>
  <c r="DF35" i="12"/>
  <c r="AI33" i="12"/>
  <c r="AK24" i="12"/>
  <c r="Y15" i="6"/>
  <c r="Y10" i="6"/>
  <c r="W12" i="6"/>
  <c r="BP33" i="12"/>
  <c r="CY33" i="12"/>
  <c r="DA24" i="12"/>
  <c r="Q31" i="12"/>
  <c r="DE16" i="12"/>
  <c r="DF61" i="12"/>
  <c r="BF31" i="12"/>
  <c r="DE57" i="12"/>
  <c r="R65" i="12"/>
  <c r="T55" i="12"/>
  <c r="X11" i="6"/>
  <c r="DF21" i="12"/>
  <c r="DF26" i="12"/>
  <c r="BZ33" i="12"/>
  <c r="CB24" i="12"/>
  <c r="O33" i="12"/>
  <c r="Q24" i="12"/>
  <c r="BF55" i="12"/>
  <c r="BD65" i="12"/>
  <c r="BT24" i="12"/>
  <c r="BR33" i="12"/>
  <c r="CP65" i="12"/>
  <c r="CR55" i="12"/>
  <c r="BS55" i="12"/>
  <c r="BQ65" i="12"/>
  <c r="AM65" i="12"/>
  <c r="AO31" i="12"/>
  <c r="AI65" i="12"/>
  <c r="BR65" i="12"/>
  <c r="BT55" i="12"/>
  <c r="AT33" i="12"/>
  <c r="T31" i="12"/>
  <c r="X23" i="6"/>
  <c r="DF29" i="12"/>
  <c r="CF63" i="12"/>
  <c r="CF24" i="12"/>
  <c r="AI2" i="9"/>
  <c r="AM2" i="11"/>
  <c r="T14" i="15"/>
  <c r="AX35" i="9"/>
  <c r="AN45" i="11"/>
  <c r="CX51" i="11"/>
  <c r="BH56" i="11"/>
  <c r="BI58" i="11"/>
  <c r="AM43" i="9"/>
  <c r="AC35" i="9"/>
  <c r="BI46" i="9"/>
  <c r="AD35" i="9"/>
  <c r="BI69" i="11"/>
  <c r="BT61" i="11"/>
  <c r="AD54" i="11"/>
  <c r="BN48" i="11"/>
  <c r="BS43" i="9"/>
  <c r="AD59" i="11"/>
  <c r="CI33" i="11"/>
  <c r="N25" i="11"/>
  <c r="DD14" i="9"/>
  <c r="S23" i="11"/>
  <c r="W11" i="11"/>
  <c r="CS32" i="11"/>
  <c r="BH18" i="9"/>
  <c r="CS9" i="11"/>
  <c r="BS17" i="11"/>
  <c r="CS28" i="11"/>
  <c r="BH12" i="11"/>
  <c r="BS28" i="11"/>
  <c r="CI16" i="11"/>
  <c r="W14" i="11"/>
  <c r="BH22" i="11"/>
  <c r="N22" i="11"/>
  <c r="I27" i="11"/>
  <c r="N18" i="9"/>
  <c r="I16" i="9"/>
  <c r="DD21" i="9"/>
  <c r="AR18" i="9"/>
  <c r="DD33" i="11"/>
  <c r="BS9" i="11"/>
  <c r="N11" i="9"/>
  <c r="BH12" i="9"/>
  <c r="S15" i="11"/>
  <c r="AM11" i="9"/>
  <c r="CI24" i="11"/>
  <c r="W21" i="11"/>
  <c r="BS22" i="11"/>
  <c r="CS53" i="11"/>
  <c r="CD38" i="9"/>
  <c r="CY47" i="11"/>
  <c r="BY62" i="11"/>
  <c r="BI45" i="11"/>
  <c r="R58" i="11"/>
  <c r="BI40" i="9"/>
  <c r="AD51" i="11"/>
  <c r="BN62" i="11"/>
  <c r="AY47" i="9"/>
  <c r="CI47" i="11"/>
  <c r="AD69" i="11"/>
  <c r="S11" i="9"/>
  <c r="BT11" i="11"/>
  <c r="CS14" i="9"/>
  <c r="S16" i="9"/>
  <c r="W19" i="11"/>
  <c r="BH20" i="11"/>
  <c r="W17" i="9"/>
  <c r="I13" i="9"/>
  <c r="CD12" i="9"/>
  <c r="BH33" i="11"/>
  <c r="I33" i="11"/>
  <c r="I11" i="11"/>
  <c r="CS20" i="11"/>
  <c r="BS11" i="9"/>
  <c r="DD17" i="9"/>
  <c r="BS10" i="9"/>
  <c r="N14" i="9"/>
  <c r="BH27" i="11"/>
  <c r="AR26" i="11"/>
  <c r="CD11" i="9"/>
  <c r="I23" i="9"/>
  <c r="AR21" i="9"/>
  <c r="BS18" i="9"/>
  <c r="N21" i="9"/>
  <c r="I24" i="11"/>
  <c r="CD24" i="11"/>
  <c r="AM10" i="9"/>
  <c r="I12" i="9"/>
  <c r="CT38" i="9"/>
  <c r="W54" i="11"/>
  <c r="CT35" i="9"/>
  <c r="BD39" i="9"/>
  <c r="CH52" i="11"/>
  <c r="H60" i="11"/>
  <c r="AD71" i="11"/>
  <c r="I36" i="9"/>
  <c r="H35" i="9"/>
  <c r="AY48" i="11"/>
  <c r="S48" i="11"/>
  <c r="BS59" i="11"/>
  <c r="DD16" i="9"/>
  <c r="S13" i="9"/>
  <c r="BT34" i="11"/>
  <c r="CS12" i="11"/>
  <c r="CD23" i="11"/>
  <c r="BS15" i="9"/>
  <c r="N11" i="11"/>
  <c r="I14" i="11"/>
  <c r="CS16" i="11"/>
  <c r="BH14" i="11"/>
  <c r="W15" i="11"/>
  <c r="I23" i="11"/>
  <c r="I21" i="9"/>
  <c r="CS10" i="9"/>
  <c r="AR9" i="9"/>
  <c r="CD14" i="9"/>
  <c r="CI32" i="11"/>
  <c r="BH14" i="9"/>
  <c r="S34" i="11"/>
  <c r="BT25" i="11"/>
  <c r="CD15" i="9"/>
  <c r="AM12" i="11"/>
  <c r="CD32" i="11"/>
  <c r="AM21" i="11"/>
  <c r="BT10" i="9"/>
  <c r="DD13" i="9"/>
  <c r="BT10" i="11"/>
  <c r="CI22" i="11"/>
  <c r="BT9" i="9"/>
  <c r="DD25" i="11"/>
  <c r="BT20" i="11"/>
  <c r="BM37" i="9"/>
  <c r="I38" i="9"/>
  <c r="AN47" i="11"/>
  <c r="BT38" i="9"/>
  <c r="W47" i="11"/>
  <c r="BX69" i="11"/>
  <c r="BT47" i="11"/>
  <c r="CC59" i="11"/>
  <c r="AD40" i="9"/>
  <c r="AN71" i="11"/>
  <c r="AY62" i="11"/>
  <c r="I51" i="11"/>
  <c r="AC41" i="9"/>
  <c r="AD38" i="9"/>
  <c r="AC49" i="11"/>
  <c r="S10" i="9"/>
  <c r="CI23" i="9"/>
  <c r="CD20" i="11"/>
  <c r="AM15" i="11"/>
  <c r="DD12" i="11"/>
  <c r="S12" i="9"/>
  <c r="BS17" i="9"/>
  <c r="AM23" i="11"/>
  <c r="CD15" i="11"/>
  <c r="BT13" i="11"/>
  <c r="AM16" i="9"/>
  <c r="CD27" i="11"/>
  <c r="DD32" i="11"/>
  <c r="BT14" i="11"/>
  <c r="CI12" i="9"/>
  <c r="W13" i="11"/>
  <c r="N24" i="11"/>
  <c r="I28" i="11"/>
  <c r="CS16" i="9"/>
  <c r="BS24" i="11"/>
  <c r="CS14" i="11"/>
  <c r="BS21" i="9"/>
  <c r="N19" i="11"/>
  <c r="BH13" i="11"/>
  <c r="N58" i="11"/>
  <c r="BN34" i="9"/>
  <c r="AD53" i="11"/>
  <c r="AM45" i="11"/>
  <c r="R47" i="9"/>
  <c r="BI34" i="9"/>
  <c r="CD61" i="11"/>
  <c r="Y45" i="13"/>
  <c r="Z22" i="13"/>
  <c r="S53" i="11"/>
  <c r="BT39" i="9"/>
  <c r="AY69" i="11"/>
  <c r="CN37" i="9"/>
  <c r="BY51" i="13"/>
  <c r="CY57" i="13"/>
  <c r="CO47" i="9"/>
  <c r="CX58" i="11"/>
  <c r="BT57" i="11"/>
  <c r="H56" i="11"/>
  <c r="AC63" i="11"/>
  <c r="I62" i="11"/>
  <c r="AN36" i="9"/>
  <c r="AF58" i="13"/>
  <c r="CI57" i="11"/>
  <c r="CC34" i="9"/>
  <c r="CC42" i="9"/>
  <c r="BI56" i="11"/>
  <c r="AM69" i="11"/>
  <c r="CN48" i="11"/>
  <c r="CN69" i="11"/>
  <c r="AC58" i="11"/>
  <c r="CT16" i="11"/>
  <c r="AC46" i="9"/>
  <c r="BY19" i="11"/>
  <c r="CC52" i="11"/>
  <c r="AW19" i="13"/>
  <c r="W28" i="13"/>
  <c r="G21" i="13"/>
  <c r="BM47" i="9"/>
  <c r="AX47" i="9"/>
  <c r="CN55" i="11"/>
  <c r="AU38" i="13"/>
  <c r="CM46" i="13"/>
  <c r="CD39" i="9"/>
  <c r="CY50" i="11"/>
  <c r="AC64" i="11"/>
  <c r="Y44" i="13"/>
  <c r="BR40" i="13"/>
  <c r="H43" i="9"/>
  <c r="I70" i="11"/>
  <c r="CD57" i="11"/>
  <c r="CC47" i="11"/>
  <c r="R58" i="13"/>
  <c r="CY48" i="11"/>
  <c r="AC55" i="11"/>
  <c r="BQ36" i="13"/>
  <c r="BP37" i="13"/>
  <c r="AN53" i="11"/>
  <c r="AX51" i="11"/>
  <c r="CY58" i="11"/>
  <c r="CL19" i="13"/>
  <c r="S54" i="11"/>
  <c r="CX37" i="9"/>
  <c r="H47" i="11"/>
  <c r="BH47" i="9"/>
  <c r="CU41" i="13"/>
  <c r="BI53" i="11"/>
  <c r="CN39" i="9"/>
  <c r="DC51" i="11"/>
  <c r="BY21" i="11"/>
  <c r="CX48" i="11"/>
  <c r="Y40" i="13"/>
  <c r="AU15" i="13"/>
  <c r="CC40" i="9"/>
  <c r="CC39" i="9"/>
  <c r="AC37" i="9"/>
  <c r="CM40" i="13"/>
  <c r="Y51" i="13"/>
  <c r="R34" i="9"/>
  <c r="BI59" i="11"/>
  <c r="CC55" i="11"/>
  <c r="BA48" i="13"/>
  <c r="AJ45" i="13"/>
  <c r="CY68" i="11"/>
  <c r="BU58" i="13"/>
  <c r="BH57" i="13"/>
  <c r="BY12" i="9"/>
  <c r="CT17" i="9"/>
  <c r="CT21" i="11"/>
  <c r="CQ57" i="13"/>
  <c r="CT13" i="11"/>
  <c r="CT20" i="11"/>
  <c r="BY32" i="11"/>
  <c r="CT17" i="11"/>
  <c r="CT23" i="11"/>
  <c r="CT15" i="11"/>
  <c r="BY21" i="9"/>
  <c r="CT18" i="9"/>
  <c r="BU57" i="13"/>
  <c r="BY11" i="11"/>
  <c r="BY16" i="11"/>
  <c r="CT14" i="11"/>
  <c r="CT24" i="11"/>
  <c r="S58" i="13"/>
  <c r="CC19" i="11"/>
  <c r="BD17" i="9"/>
  <c r="M21" i="11"/>
  <c r="DC10" i="9"/>
  <c r="AH12" i="11"/>
  <c r="CN11" i="11"/>
  <c r="AH17" i="11"/>
  <c r="BN25" i="11"/>
  <c r="CC23" i="11"/>
  <c r="BY10" i="11"/>
  <c r="AH18" i="11"/>
  <c r="AN19" i="11"/>
  <c r="H25" i="11"/>
  <c r="BM17" i="11"/>
  <c r="CT10" i="11"/>
  <c r="BI22" i="9"/>
  <c r="AI18" i="9"/>
  <c r="CH18" i="11"/>
  <c r="AY16" i="9"/>
  <c r="CH16" i="11"/>
  <c r="BD23" i="9"/>
  <c r="BX21" i="9"/>
  <c r="DC16" i="11"/>
  <c r="M10" i="9"/>
  <c r="BN14" i="11"/>
  <c r="AY26" i="11"/>
  <c r="CH28" i="11"/>
  <c r="AD15" i="9"/>
  <c r="CN32" i="11"/>
  <c r="BN12" i="9"/>
  <c r="R12" i="11"/>
  <c r="AH26" i="11"/>
  <c r="CO28" i="11"/>
  <c r="BM11" i="9"/>
  <c r="CY14" i="9"/>
  <c r="BY15" i="9"/>
  <c r="H22" i="9"/>
  <c r="AN10" i="9"/>
  <c r="CX17" i="9"/>
  <c r="AS25" i="11"/>
  <c r="AC21" i="11"/>
  <c r="AD22" i="11"/>
  <c r="X17" i="11"/>
  <c r="AX13" i="11"/>
  <c r="BC20" i="11"/>
  <c r="BD12" i="9"/>
  <c r="AD26" i="11"/>
  <c r="DC23" i="9"/>
  <c r="AX28" i="11"/>
  <c r="AI17" i="11"/>
  <c r="CC18" i="11"/>
  <c r="BN22" i="11"/>
  <c r="R23" i="9"/>
  <c r="CN17" i="11"/>
  <c r="AY10" i="9"/>
  <c r="CH12" i="11"/>
  <c r="AN17" i="9"/>
  <c r="BX17" i="9"/>
  <c r="DC24" i="11"/>
  <c r="AX21" i="11"/>
  <c r="AI13" i="11"/>
  <c r="BX21" i="11"/>
  <c r="BI18" i="9"/>
  <c r="AY23" i="11"/>
  <c r="BC23" i="9"/>
  <c r="AC17" i="9"/>
  <c r="AN17" i="11"/>
  <c r="BM12" i="9"/>
  <c r="BN10" i="11"/>
  <c r="AH32" i="11"/>
  <c r="CO22" i="9"/>
  <c r="X24" i="9"/>
  <c r="CX14" i="9"/>
  <c r="AH14" i="9"/>
  <c r="AN22" i="9"/>
  <c r="DC16" i="9"/>
  <c r="H11" i="9"/>
  <c r="CO21" i="9"/>
  <c r="X19" i="11"/>
  <c r="AX34" i="11"/>
  <c r="H21" i="9"/>
  <c r="AD21" i="9"/>
  <c r="BN27" i="11"/>
  <c r="AS34" i="11"/>
  <c r="AC17" i="11"/>
  <c r="DC21" i="9"/>
  <c r="BC33" i="11"/>
  <c r="AI22" i="9"/>
  <c r="BN24" i="9"/>
  <c r="AS11" i="9"/>
  <c r="H11" i="11"/>
  <c r="AN18" i="9"/>
  <c r="BI12" i="9"/>
  <c r="R32" i="11"/>
  <c r="M25" i="11"/>
  <c r="BM14" i="11"/>
  <c r="AY18" i="11"/>
  <c r="AH10" i="9"/>
  <c r="AN15" i="11"/>
  <c r="BN21" i="11"/>
  <c r="AC25" i="11"/>
  <c r="AI12" i="11"/>
  <c r="CN18" i="11"/>
  <c r="CY19" i="11"/>
  <c r="CH10" i="11"/>
  <c r="BX25" i="11"/>
  <c r="DC12" i="11"/>
  <c r="AN24" i="11"/>
  <c r="BN12" i="11"/>
  <c r="AC32" i="11"/>
  <c r="BX17" i="11"/>
  <c r="BC32" i="11"/>
  <c r="AD33" i="11"/>
  <c r="AI28" i="11"/>
  <c r="CH23" i="9"/>
  <c r="CO15" i="11"/>
  <c r="CN20" i="11"/>
  <c r="AX25" i="11"/>
  <c r="BN17" i="9"/>
  <c r="BM10" i="9"/>
  <c r="H13" i="11"/>
  <c r="R10" i="9"/>
  <c r="H18" i="9"/>
  <c r="AD16" i="11"/>
  <c r="BI15" i="9"/>
  <c r="AH18" i="9"/>
  <c r="X14" i="11"/>
  <c r="AS17" i="11"/>
  <c r="AC15" i="9"/>
  <c r="DC18" i="9"/>
  <c r="AI20" i="11"/>
  <c r="AD10" i="9"/>
  <c r="BN13" i="11"/>
  <c r="R10" i="11"/>
  <c r="AN22" i="11"/>
  <c r="H14" i="9"/>
  <c r="BI21" i="9"/>
  <c r="AI26" i="11"/>
  <c r="AN23" i="11"/>
  <c r="BC17" i="11"/>
  <c r="BX15" i="9"/>
  <c r="DC18" i="11"/>
  <c r="BD15" i="9"/>
  <c r="CN10" i="9"/>
  <c r="R18" i="9"/>
  <c r="AI35" i="11"/>
  <c r="BX18" i="9"/>
  <c r="X11" i="9"/>
  <c r="AX32" i="11"/>
  <c r="BX22" i="9"/>
  <c r="AS13" i="9"/>
  <c r="AN9" i="9"/>
  <c r="X13" i="9"/>
  <c r="M32" i="11"/>
  <c r="CC24" i="11"/>
  <c r="CX17" i="11"/>
  <c r="AS10" i="11"/>
  <c r="AC21" i="9"/>
  <c r="AD16" i="9"/>
  <c r="X15" i="9"/>
  <c r="BN9" i="11"/>
  <c r="BM17" i="9"/>
  <c r="CC17" i="11"/>
  <c r="CH26" i="11"/>
  <c r="CN11" i="9"/>
  <c r="BN33" i="11"/>
  <c r="R11" i="11"/>
  <c r="AY21" i="11"/>
  <c r="BD18" i="11"/>
  <c r="CN28" i="11"/>
  <c r="CX16" i="11"/>
  <c r="AI34" i="11"/>
  <c r="AC19" i="11"/>
  <c r="BX12" i="9"/>
  <c r="DC12" i="9"/>
  <c r="AY13" i="11"/>
  <c r="H15" i="11"/>
  <c r="BI27" i="11"/>
  <c r="CX11" i="9"/>
  <c r="CH11" i="11"/>
  <c r="AI23" i="9"/>
  <c r="AN21" i="11"/>
  <c r="BM21" i="11"/>
  <c r="AX18" i="11"/>
  <c r="BD14" i="11"/>
  <c r="CC20" i="11"/>
  <c r="BI15" i="11"/>
  <c r="AY15" i="9"/>
  <c r="CH10" i="9"/>
  <c r="X22" i="9"/>
  <c r="AH22" i="11"/>
  <c r="AN16" i="11"/>
  <c r="DC15" i="11"/>
  <c r="CO19" i="11"/>
  <c r="BM33" i="11"/>
  <c r="AX9" i="11"/>
  <c r="CH14" i="9"/>
  <c r="BD16" i="11"/>
  <c r="BM16" i="9"/>
  <c r="AX14" i="11"/>
  <c r="I31" i="11"/>
  <c r="N31" i="11"/>
  <c r="CC14" i="9"/>
  <c r="BC19" i="9"/>
  <c r="R22" i="9"/>
  <c r="CO10" i="9"/>
  <c r="X12" i="11"/>
  <c r="AI16" i="11"/>
  <c r="BX20" i="11"/>
  <c r="BI11" i="11"/>
  <c r="R14" i="11"/>
  <c r="H9" i="9"/>
  <c r="AD9" i="9"/>
  <c r="BI9" i="11"/>
  <c r="AY19" i="11"/>
  <c r="BM31" i="11"/>
  <c r="BI31" i="11"/>
  <c r="BH31" i="11"/>
  <c r="H13" i="9"/>
  <c r="AX10" i="9"/>
  <c r="BN15" i="11"/>
  <c r="BD21" i="11"/>
  <c r="CC12" i="11"/>
  <c r="AS19" i="11"/>
  <c r="BD13" i="11"/>
  <c r="BX9" i="11"/>
  <c r="CX19" i="11"/>
  <c r="AH24" i="11"/>
  <c r="AN13" i="9"/>
  <c r="BI32" i="11"/>
  <c r="R25" i="11"/>
  <c r="BT31" i="11"/>
  <c r="BC14" i="11"/>
  <c r="AI15" i="11"/>
  <c r="BX22" i="11"/>
  <c r="BN23" i="9"/>
  <c r="AS10" i="9"/>
  <c r="AC34" i="11"/>
  <c r="BD27" i="11"/>
  <c r="BM18" i="9"/>
  <c r="AX14" i="9"/>
  <c r="DD31" i="11"/>
  <c r="BY46" i="9"/>
  <c r="BT52" i="11"/>
  <c r="AD36" i="9"/>
  <c r="AX56" i="11"/>
  <c r="CO34" i="9"/>
  <c r="AY46" i="9"/>
  <c r="CX59" i="11"/>
  <c r="AD47" i="9"/>
  <c r="AY59" i="11"/>
  <c r="AD41" i="9"/>
  <c r="BI35" i="9"/>
  <c r="BS69" i="11"/>
  <c r="BM63" i="11"/>
  <c r="W12" i="9"/>
  <c r="CS13" i="9"/>
  <c r="CD16" i="9"/>
  <c r="CI13" i="9"/>
  <c r="W24" i="11"/>
  <c r="S16" i="11"/>
  <c r="W12" i="11"/>
  <c r="W20" i="11"/>
  <c r="S27" i="11"/>
  <c r="W25" i="11"/>
  <c r="BT15" i="11"/>
  <c r="DD27" i="11"/>
  <c r="BT11" i="9"/>
  <c r="CI14" i="11"/>
  <c r="W26" i="11"/>
  <c r="BH17" i="11"/>
  <c r="W22" i="9"/>
  <c r="BS13" i="11"/>
  <c r="CS17" i="11"/>
  <c r="BS16" i="11"/>
  <c r="CS15" i="9"/>
  <c r="CI12" i="11"/>
  <c r="BT28" i="11"/>
  <c r="AM18" i="9"/>
  <c r="CD18" i="9"/>
  <c r="S17" i="11"/>
  <c r="CI20" i="11"/>
  <c r="BS20" i="11"/>
  <c r="AD58" i="11"/>
  <c r="DD60" i="11"/>
  <c r="W43" i="9"/>
  <c r="BT48" i="9"/>
  <c r="AM58" i="11"/>
  <c r="AN51" i="11"/>
  <c r="AX43" i="9"/>
  <c r="CO60" i="11"/>
  <c r="AD48" i="11"/>
  <c r="AX50" i="11"/>
  <c r="CD33" i="11"/>
  <c r="W11" i="9"/>
  <c r="DD11" i="9"/>
  <c r="BT18" i="9"/>
  <c r="DD23" i="9"/>
  <c r="BH23" i="9"/>
  <c r="N22" i="9"/>
  <c r="BT27" i="11"/>
  <c r="S21" i="11"/>
  <c r="W23" i="11"/>
  <c r="BS26" i="11"/>
  <c r="BS15" i="11"/>
  <c r="N15" i="11"/>
  <c r="BH34" i="11"/>
  <c r="CS21" i="9"/>
  <c r="CI21" i="11"/>
  <c r="BT33" i="11"/>
  <c r="BH16" i="11"/>
  <c r="S11" i="11"/>
  <c r="CS21" i="11"/>
  <c r="BS32" i="11"/>
  <c r="CS25" i="11"/>
  <c r="BS10" i="11"/>
  <c r="CS10" i="11"/>
  <c r="BS21" i="11"/>
  <c r="BH24" i="11"/>
  <c r="W21" i="9"/>
  <c r="BH9" i="9"/>
  <c r="N16" i="9"/>
  <c r="I12" i="11"/>
  <c r="W18" i="11"/>
  <c r="R63" i="11"/>
  <c r="BI50" i="11"/>
  <c r="CY52" i="11"/>
  <c r="BH38" i="9"/>
  <c r="AM57" i="11"/>
  <c r="AM41" i="9"/>
  <c r="AN38" i="9"/>
  <c r="BY56" i="11"/>
  <c r="AM34" i="9"/>
  <c r="AC48" i="11"/>
  <c r="AY35" i="9"/>
  <c r="BS41" i="9"/>
  <c r="CN64" i="11"/>
  <c r="CS11" i="9"/>
  <c r="CD28" i="11"/>
  <c r="W16" i="11"/>
  <c r="N14" i="11"/>
  <c r="CI18" i="11"/>
  <c r="BH18" i="11"/>
  <c r="BT16" i="11"/>
  <c r="DD19" i="11"/>
  <c r="BH21" i="11"/>
  <c r="BS14" i="9"/>
  <c r="CS11" i="11"/>
  <c r="AM17" i="9"/>
  <c r="DD15" i="11"/>
  <c r="AR25" i="11"/>
  <c r="CD23" i="9"/>
  <c r="AM12" i="9"/>
  <c r="CI14" i="9"/>
  <c r="N17" i="11"/>
  <c r="I21" i="11"/>
  <c r="CS18" i="9"/>
  <c r="AR23" i="11"/>
  <c r="CS12" i="9"/>
  <c r="AR12" i="9"/>
  <c r="DD17" i="11"/>
  <c r="AR22" i="9"/>
  <c r="CD21" i="11"/>
  <c r="AR16" i="11"/>
  <c r="M56" i="11"/>
  <c r="CT69" i="11"/>
  <c r="W45" i="11"/>
  <c r="BN57" i="11"/>
  <c r="AM47" i="9"/>
  <c r="BS40" i="9"/>
  <c r="AM48" i="11"/>
  <c r="W34" i="9"/>
  <c r="AC39" i="9"/>
  <c r="CO48" i="11"/>
  <c r="DD10" i="11"/>
  <c r="S28" i="11"/>
  <c r="N21" i="11"/>
  <c r="S23" i="9"/>
  <c r="I16" i="11"/>
  <c r="CS15" i="11"/>
  <c r="AM21" i="9"/>
  <c r="CI27" i="11"/>
  <c r="BS25" i="11"/>
  <c r="AM24" i="11"/>
  <c r="CI9" i="9"/>
  <c r="N17" i="9"/>
  <c r="I18" i="9"/>
  <c r="CS24" i="11"/>
  <c r="I17" i="9"/>
  <c r="AR27" i="11"/>
  <c r="CD34" i="11"/>
  <c r="AR32" i="11"/>
  <c r="DD12" i="9"/>
  <c r="BT13" i="9"/>
  <c r="BH17" i="9"/>
  <c r="W27" i="11"/>
  <c r="BH13" i="9"/>
  <c r="N27" i="11"/>
  <c r="BH23" i="11"/>
  <c r="CI19" i="11"/>
  <c r="AM13" i="9"/>
  <c r="CD45" i="11"/>
  <c r="BH35" i="9"/>
  <c r="CO52" i="11"/>
  <c r="AD37" i="9"/>
  <c r="CN35" i="9"/>
  <c r="AX46" i="9"/>
  <c r="BS39" i="9"/>
  <c r="AX37" i="9"/>
  <c r="CX60" i="11"/>
  <c r="E60" i="13"/>
  <c r="AC56" i="11"/>
  <c r="BS61" i="11"/>
  <c r="BH62" i="11"/>
  <c r="CO50" i="11"/>
  <c r="AC45" i="11"/>
  <c r="AM60" i="11"/>
  <c r="AM64" i="11"/>
  <c r="G37" i="13"/>
  <c r="Z30" i="13"/>
  <c r="AA42" i="13"/>
  <c r="BI43" i="9"/>
  <c r="AM40" i="9"/>
  <c r="AN60" i="11"/>
  <c r="AC38" i="9"/>
  <c r="CN54" i="11"/>
  <c r="E47" i="13"/>
  <c r="CX56" i="11"/>
  <c r="BH70" i="11"/>
  <c r="AC51" i="11"/>
  <c r="R56" i="11"/>
  <c r="CY45" i="11"/>
  <c r="CN43" i="9"/>
  <c r="CN60" i="11"/>
  <c r="AC57" i="11"/>
  <c r="DC43" i="9"/>
  <c r="CT21" i="9"/>
  <c r="AM39" i="9"/>
  <c r="S58" i="11"/>
  <c r="F8" i="19"/>
  <c r="BO35" i="13"/>
  <c r="G51" i="13"/>
  <c r="BS57" i="11"/>
  <c r="R62" i="11"/>
  <c r="I56" i="11"/>
  <c r="AD63" i="11"/>
  <c r="BT51" i="11"/>
  <c r="CJ43" i="13"/>
  <c r="AC47" i="9"/>
  <c r="X56" i="11"/>
  <c r="R43" i="9"/>
  <c r="AA21" i="13"/>
  <c r="N16" i="13"/>
  <c r="CX35" i="9"/>
  <c r="AN61" i="11"/>
  <c r="X62" i="11"/>
  <c r="AD62" i="11"/>
  <c r="BY23" i="9"/>
  <c r="BS47" i="11"/>
  <c r="V15" i="13"/>
  <c r="W30" i="13"/>
  <c r="CN48" i="9"/>
  <c r="AM68" i="11"/>
  <c r="V16" i="13"/>
  <c r="H53" i="11"/>
  <c r="DC60" i="11"/>
  <c r="S56" i="11"/>
  <c r="AN63" i="11"/>
  <c r="CL28" i="13"/>
  <c r="AM54" i="11"/>
  <c r="BD69" i="11"/>
  <c r="CY60" i="11"/>
  <c r="BY12" i="11"/>
  <c r="W41" i="9"/>
  <c r="I69" i="11"/>
  <c r="CD62" i="11"/>
  <c r="AN47" i="9"/>
  <c r="W15" i="13"/>
  <c r="AE57" i="13"/>
  <c r="CY69" i="11"/>
  <c r="AM35" i="9"/>
  <c r="AM38" i="9"/>
  <c r="BI21" i="13"/>
  <c r="CM38" i="13"/>
  <c r="S70" i="11"/>
  <c r="BS34" i="9"/>
  <c r="CX48" i="9"/>
  <c r="R41" i="9"/>
  <c r="CL50" i="13"/>
  <c r="BO62" i="13"/>
  <c r="CD64" i="11"/>
  <c r="CT27" i="11"/>
  <c r="BY18" i="9"/>
  <c r="CD58" i="13"/>
  <c r="BY23" i="11"/>
  <c r="CT18" i="11"/>
  <c r="BY26" i="11"/>
  <c r="AM58" i="13"/>
  <c r="BY16" i="9"/>
  <c r="BY33" i="11"/>
  <c r="CT12" i="11"/>
  <c r="CQ58" i="13"/>
  <c r="CP58" i="13"/>
  <c r="CT9" i="11"/>
  <c r="R57" i="13"/>
  <c r="BY11" i="9"/>
  <c r="CT9" i="9"/>
  <c r="CT19" i="11"/>
  <c r="CT26" i="11"/>
  <c r="BY15" i="11"/>
  <c r="CT11" i="11"/>
  <c r="BY17" i="11"/>
  <c r="AC10" i="9"/>
  <c r="BN15" i="9"/>
  <c r="BI9" i="9"/>
  <c r="BI34" i="11"/>
  <c r="BY22" i="11"/>
  <c r="AI12" i="9"/>
  <c r="CX22" i="9"/>
  <c r="CO33" i="11"/>
  <c r="H10" i="9"/>
  <c r="CX13" i="11"/>
  <c r="CT15" i="9"/>
  <c r="AI10" i="11"/>
  <c r="AX17" i="9"/>
  <c r="CN19" i="11"/>
  <c r="AD11" i="9"/>
  <c r="BC28" i="11"/>
  <c r="CY24" i="11"/>
  <c r="H16" i="11"/>
  <c r="BM9" i="9"/>
  <c r="AI15" i="9"/>
  <c r="BY13" i="11"/>
  <c r="M19" i="11"/>
  <c r="CC21" i="11"/>
  <c r="BN26" i="11"/>
  <c r="R17" i="11"/>
  <c r="AH11" i="9"/>
  <c r="CO23" i="11"/>
  <c r="X20" i="11"/>
  <c r="CY9" i="11"/>
  <c r="H23" i="11"/>
  <c r="AN25" i="11"/>
  <c r="BI28" i="11"/>
  <c r="AY23" i="9"/>
  <c r="CT22" i="11"/>
  <c r="AI14" i="9"/>
  <c r="BX10" i="9"/>
  <c r="BI19" i="11"/>
  <c r="CY34" i="11"/>
  <c r="CH14" i="11"/>
  <c r="AI24" i="11"/>
  <c r="BX13" i="9"/>
  <c r="DC13" i="9"/>
  <c r="AY13" i="9"/>
  <c r="BM20" i="11"/>
  <c r="CX12" i="9"/>
  <c r="R18" i="11"/>
  <c r="M26" i="11"/>
  <c r="CN26" i="11"/>
  <c r="CX9" i="9"/>
  <c r="BM35" i="11"/>
  <c r="BN11" i="9"/>
  <c r="BD25" i="11"/>
  <c r="AD10" i="11"/>
  <c r="CC18" i="9"/>
  <c r="BD33" i="11"/>
  <c r="CN15" i="11"/>
  <c r="DC17" i="11"/>
  <c r="R34" i="11"/>
  <c r="CH13" i="9"/>
  <c r="AD24" i="11"/>
  <c r="CY21" i="9"/>
  <c r="AC20" i="11"/>
  <c r="AD32" i="11"/>
  <c r="AX33" i="11"/>
  <c r="AC12" i="9"/>
  <c r="BX23" i="11"/>
  <c r="BN18" i="11"/>
  <c r="AC10" i="11"/>
  <c r="AD13" i="11"/>
  <c r="DC17" i="9"/>
  <c r="AI27" i="11"/>
  <c r="CC15" i="11"/>
  <c r="CX10" i="11"/>
  <c r="CH19" i="11"/>
  <c r="BD15" i="11"/>
  <c r="BX34" i="11"/>
  <c r="CX13" i="9"/>
  <c r="CH27" i="11"/>
  <c r="M33" i="11"/>
  <c r="CC12" i="9"/>
  <c r="BC18" i="11"/>
  <c r="AI21" i="11"/>
  <c r="AD18" i="11"/>
  <c r="BN16" i="11"/>
  <c r="AS15" i="11"/>
  <c r="H17" i="9"/>
  <c r="CO18" i="11"/>
  <c r="BI26" i="11"/>
  <c r="R14" i="9"/>
  <c r="H33" i="11"/>
  <c r="CN9" i="11"/>
  <c r="CY33" i="11"/>
  <c r="BD9" i="11"/>
  <c r="BX27" i="11"/>
  <c r="DC22" i="11"/>
  <c r="BC23" i="11"/>
  <c r="M24" i="11"/>
  <c r="BM12" i="11"/>
  <c r="AY16" i="11"/>
  <c r="AH23" i="11"/>
  <c r="CO11" i="11"/>
  <c r="CN22" i="11"/>
  <c r="CX32" i="11"/>
  <c r="AS16" i="11"/>
  <c r="H34" i="11"/>
  <c r="CN14" i="9"/>
  <c r="CY18" i="9"/>
  <c r="M11" i="9"/>
  <c r="CN21" i="11"/>
  <c r="AC22" i="9"/>
  <c r="AD23" i="11"/>
  <c r="AH10" i="11"/>
  <c r="AD27" i="11"/>
  <c r="X15" i="11"/>
  <c r="BX19" i="11"/>
  <c r="R16" i="11"/>
  <c r="AC33" i="11"/>
  <c r="BN23" i="11"/>
  <c r="BD10" i="11"/>
  <c r="AS21" i="9"/>
  <c r="AC22" i="11"/>
  <c r="DC14" i="11"/>
  <c r="AI13" i="9"/>
  <c r="CY12" i="9"/>
  <c r="AH17" i="9"/>
  <c r="BC19" i="11"/>
  <c r="M12" i="11"/>
  <c r="BC18" i="9"/>
  <c r="M18" i="9"/>
  <c r="CC32" i="11"/>
  <c r="CY28" i="11"/>
  <c r="AS11" i="11"/>
  <c r="CH11" i="9"/>
  <c r="AX11" i="11"/>
  <c r="BD14" i="9"/>
  <c r="AX12" i="9"/>
  <c r="AN14" i="9"/>
  <c r="CN13" i="11"/>
  <c r="BM18" i="11"/>
  <c r="CX23" i="9"/>
  <c r="AH16" i="11"/>
  <c r="CO24" i="11"/>
  <c r="X14" i="9"/>
  <c r="CY11" i="11"/>
  <c r="BD24" i="11"/>
  <c r="DC26" i="11"/>
  <c r="CO23" i="9"/>
  <c r="AI17" i="9"/>
  <c r="X26" i="11"/>
  <c r="BN13" i="9"/>
  <c r="AY12" i="9"/>
  <c r="AH13" i="11"/>
  <c r="CO17" i="11"/>
  <c r="BM28" i="11"/>
  <c r="CY12" i="11"/>
  <c r="CH23" i="11"/>
  <c r="AI11" i="9"/>
  <c r="BX26" i="11"/>
  <c r="DC21" i="11"/>
  <c r="AH33" i="11"/>
  <c r="AX24" i="11"/>
  <c r="X25" i="11"/>
  <c r="AH19" i="11"/>
  <c r="BI10" i="11"/>
  <c r="CY22" i="9"/>
  <c r="M20" i="11"/>
  <c r="BM19" i="11"/>
  <c r="CY13" i="11"/>
  <c r="CH15" i="11"/>
  <c r="BD23" i="11"/>
  <c r="CN13" i="9"/>
  <c r="X21" i="11"/>
  <c r="BD22" i="11"/>
  <c r="AY14" i="11"/>
  <c r="R9" i="9"/>
  <c r="BD11" i="9"/>
  <c r="BI14" i="9"/>
  <c r="AY22" i="11"/>
  <c r="CO22" i="11"/>
  <c r="BN20" i="11"/>
  <c r="R13" i="9"/>
  <c r="BD32" i="11"/>
  <c r="CH24" i="11"/>
  <c r="AY27" i="11"/>
  <c r="AC14" i="9"/>
  <c r="BX18" i="11"/>
  <c r="BN34" i="11"/>
  <c r="AS12" i="11"/>
  <c r="AD23" i="9"/>
  <c r="BI33" i="11"/>
  <c r="R16" i="9"/>
  <c r="CO18" i="9"/>
  <c r="BI16" i="9"/>
  <c r="AM31" i="11"/>
  <c r="CX15" i="11"/>
  <c r="H20" i="11"/>
  <c r="AD22" i="9"/>
  <c r="DC32" i="11"/>
  <c r="BC10" i="11"/>
  <c r="M9" i="11"/>
  <c r="CN34" i="11"/>
  <c r="BN9" i="9"/>
  <c r="AS20" i="11"/>
  <c r="AI21" i="9"/>
  <c r="BX24" i="11"/>
  <c r="R24" i="11"/>
  <c r="AX31" i="11"/>
  <c r="BD31" i="11"/>
  <c r="AR31" i="11"/>
  <c r="AS22" i="11"/>
  <c r="AS23" i="9"/>
  <c r="H35" i="11"/>
  <c r="CO12" i="11"/>
  <c r="BM25" i="11"/>
  <c r="CX33" i="11"/>
  <c r="CH15" i="9"/>
  <c r="M10" i="11"/>
  <c r="CN33" i="11"/>
  <c r="CY14" i="11"/>
  <c r="H18" i="11"/>
  <c r="BX14" i="11"/>
  <c r="BN19" i="11"/>
  <c r="AS18" i="9"/>
  <c r="BC12" i="11"/>
  <c r="CO32" i="11"/>
  <c r="M22" i="9"/>
  <c r="CN16" i="9"/>
  <c r="CY27" i="11"/>
  <c r="CH33" i="11"/>
  <c r="BD9" i="9"/>
  <c r="CC10" i="11"/>
  <c r="DC22" i="9"/>
  <c r="CH32" i="11"/>
  <c r="M22" i="11"/>
  <c r="X21" i="9"/>
  <c r="BS31" i="11"/>
  <c r="CD37" i="9"/>
  <c r="CD52" i="11"/>
  <c r="BH46" i="9"/>
  <c r="BI51" i="11"/>
  <c r="CD53" i="11"/>
  <c r="CN59" i="11"/>
  <c r="H34" i="9"/>
  <c r="CD36" i="9"/>
  <c r="AN48" i="11"/>
  <c r="AY45" i="11"/>
  <c r="BT9" i="11"/>
  <c r="N26" i="11"/>
  <c r="S25" i="11"/>
  <c r="AM18" i="11"/>
  <c r="CD11" i="11"/>
  <c r="AM16" i="11"/>
  <c r="S10" i="11"/>
  <c r="AM22" i="11"/>
  <c r="DD16" i="11"/>
  <c r="AM23" i="9"/>
  <c r="AR34" i="11"/>
  <c r="CD9" i="11"/>
  <c r="AR15" i="9"/>
  <c r="DD22" i="9"/>
  <c r="BT32" i="11"/>
  <c r="S12" i="11"/>
  <c r="BT12" i="9"/>
  <c r="AM27" i="11"/>
  <c r="N18" i="11"/>
  <c r="BH11" i="9"/>
  <c r="BT21" i="11"/>
  <c r="DD18" i="11"/>
  <c r="AR28" i="11"/>
  <c r="I34" i="11"/>
  <c r="CS22" i="9"/>
  <c r="AR11" i="11"/>
  <c r="CD14" i="11"/>
  <c r="AM10" i="11"/>
  <c r="DD10" i="9"/>
  <c r="AM13" i="11"/>
  <c r="CH55" i="11"/>
  <c r="AN43" i="9"/>
  <c r="CI51" i="11"/>
  <c r="AY57" i="11"/>
  <c r="CX53" i="11"/>
  <c r="I53" i="11"/>
  <c r="AC70" i="11"/>
  <c r="AD46" i="9"/>
  <c r="AY34" i="9"/>
  <c r="AX63" i="11"/>
  <c r="N10" i="11"/>
  <c r="S26" i="11"/>
  <c r="CS27" i="11"/>
  <c r="CD17" i="9"/>
  <c r="AR16" i="9"/>
  <c r="CD19" i="11"/>
  <c r="BT14" i="9"/>
  <c r="CI13" i="11"/>
  <c r="AM9" i="11"/>
  <c r="CD13" i="11"/>
  <c r="BT23" i="11"/>
  <c r="AM22" i="9"/>
  <c r="CI21" i="9"/>
  <c r="BT15" i="9"/>
  <c r="S18" i="9"/>
  <c r="BT21" i="9"/>
  <c r="DD23" i="11"/>
  <c r="AR11" i="9"/>
  <c r="AM33" i="11"/>
  <c r="AM11" i="11"/>
  <c r="CI10" i="11"/>
  <c r="W9" i="9"/>
  <c r="CI22" i="9"/>
  <c r="N34" i="11"/>
  <c r="BH15" i="11"/>
  <c r="DD34" i="11"/>
  <c r="BT26" i="11"/>
  <c r="CI18" i="9"/>
  <c r="W34" i="11"/>
  <c r="BH16" i="9"/>
  <c r="CS17" i="9"/>
  <c r="BT16" i="9"/>
  <c r="AD47" i="11"/>
  <c r="CT45" i="11"/>
  <c r="H63" i="11"/>
  <c r="BX41" i="9"/>
  <c r="BI47" i="9"/>
  <c r="BH53" i="11"/>
  <c r="CH54" i="11"/>
  <c r="R45" i="11"/>
  <c r="H54" i="11"/>
  <c r="AD61" i="11"/>
  <c r="AY56" i="11"/>
  <c r="AN59" i="11"/>
  <c r="N15" i="9"/>
  <c r="S17" i="9"/>
  <c r="CI26" i="11"/>
  <c r="BT19" i="11"/>
  <c r="DD9" i="9"/>
  <c r="BT22" i="11"/>
  <c r="S14" i="9"/>
  <c r="AR18" i="11"/>
  <c r="CD12" i="11"/>
  <c r="BT17" i="9"/>
  <c r="BH11" i="11"/>
  <c r="S21" i="9"/>
  <c r="CI17" i="11"/>
  <c r="AR22" i="11"/>
  <c r="CS34" i="11"/>
  <c r="AR12" i="11"/>
  <c r="BS33" i="11"/>
  <c r="N13" i="11"/>
  <c r="I10" i="11"/>
  <c r="W13" i="9"/>
  <c r="BH10" i="9"/>
  <c r="BS27" i="11"/>
  <c r="N28" i="11"/>
  <c r="I17" i="11"/>
  <c r="CS23" i="9"/>
  <c r="BS16" i="9"/>
  <c r="N23" i="9"/>
  <c r="I25" i="11"/>
  <c r="DD47" i="9"/>
  <c r="BN40" i="9"/>
  <c r="BC57" i="11"/>
  <c r="AY61" i="11"/>
  <c r="S51" i="11"/>
  <c r="BH47" i="11"/>
  <c r="AX52" i="11"/>
  <c r="BY68" i="11"/>
  <c r="CX41" i="9"/>
  <c r="AM56" i="11"/>
  <c r="AN70" i="11"/>
  <c r="CD41" i="9"/>
  <c r="AN56" i="11"/>
  <c r="CS13" i="11"/>
  <c r="CD17" i="11"/>
  <c r="CI11" i="9"/>
  <c r="W32" i="11"/>
  <c r="DD14" i="11"/>
  <c r="BH19" i="11"/>
  <c r="N32" i="11"/>
  <c r="BS12" i="9"/>
  <c r="AR10" i="11"/>
  <c r="DD11" i="11"/>
  <c r="N16" i="11"/>
  <c r="BS23" i="9"/>
  <c r="BH28" i="11"/>
  <c r="I15" i="9"/>
  <c r="S24" i="11"/>
  <c r="W28" i="11"/>
  <c r="BH26" i="11"/>
  <c r="W33" i="11"/>
  <c r="BS13" i="9"/>
  <c r="BS22" i="9"/>
  <c r="N13" i="9"/>
  <c r="I13" i="11"/>
  <c r="CD26" i="11"/>
  <c r="AR14" i="11"/>
  <c r="S19" i="11"/>
  <c r="BT17" i="11"/>
  <c r="AM15" i="9"/>
  <c r="CI15" i="11"/>
  <c r="AM19" i="11"/>
  <c r="S14" i="11"/>
  <c r="BT12" i="11"/>
  <c r="DD18" i="9"/>
  <c r="AR13" i="9"/>
  <c r="DC62" i="11"/>
  <c r="CS48" i="11"/>
  <c r="AY50" i="11"/>
  <c r="BT45" i="11"/>
  <c r="AN40" i="9"/>
  <c r="BI41" i="9"/>
  <c r="CY56" i="11"/>
  <c r="CX62" i="11"/>
  <c r="CY62" i="11"/>
  <c r="CX43" i="9"/>
  <c r="CN49" i="11"/>
  <c r="BH43" i="9"/>
  <c r="F7" i="19"/>
  <c r="W45" i="13"/>
  <c r="AD45" i="11"/>
  <c r="CO38" i="9"/>
  <c r="R60" i="11"/>
  <c r="BH37" i="9"/>
  <c r="CH61" i="11"/>
  <c r="I48" i="11"/>
  <c r="AX69" i="11"/>
  <c r="BS51" i="11"/>
  <c r="V46" i="13"/>
  <c r="R53" i="11"/>
  <c r="R64" i="11"/>
  <c r="BH57" i="11"/>
  <c r="R47" i="11"/>
  <c r="BS52" i="11"/>
  <c r="H47" i="9"/>
  <c r="CH59" i="11"/>
  <c r="AY43" i="9"/>
  <c r="BS42" i="9"/>
  <c r="AD68" i="11"/>
  <c r="BI62" i="11"/>
  <c r="AC69" i="11"/>
  <c r="CC69" i="11"/>
  <c r="CM37" i="13"/>
  <c r="D26" i="13"/>
  <c r="AX64" i="11"/>
  <c r="S64" i="11"/>
  <c r="D61" i="13"/>
  <c r="CM17" i="13"/>
  <c r="AD52" i="11"/>
  <c r="DC54" i="11"/>
  <c r="S47" i="9"/>
  <c r="AY53" i="11"/>
  <c r="CC51" i="11"/>
  <c r="AW27" i="13"/>
  <c r="BY27" i="13"/>
  <c r="X69" i="11"/>
  <c r="BT56" i="11"/>
  <c r="AX70" i="11"/>
  <c r="CN56" i="11"/>
  <c r="BY10" i="9"/>
  <c r="CX39" i="9"/>
  <c r="Z36" i="13"/>
  <c r="E22" i="13"/>
  <c r="DC39" i="9"/>
  <c r="CY34" i="9"/>
  <c r="BA58" i="13"/>
  <c r="CX69" i="11"/>
  <c r="BH51" i="11"/>
  <c r="R68" i="11"/>
  <c r="CY35" i="9"/>
  <c r="CS48" i="9"/>
  <c r="BS37" i="9"/>
  <c r="AM53" i="11"/>
  <c r="K58" i="13"/>
  <c r="AC54" i="11"/>
  <c r="CC37" i="9"/>
  <c r="CC56" i="11"/>
  <c r="F10" i="19"/>
  <c r="E30" i="13"/>
  <c r="W43" i="13"/>
  <c r="S62" i="11"/>
  <c r="AV41" i="13"/>
  <c r="AB41" i="13"/>
  <c r="BC69" i="11"/>
  <c r="BH61" i="11"/>
  <c r="CX55" i="11"/>
  <c r="S46" i="13"/>
  <c r="CU28" i="13"/>
  <c r="AN68" i="11"/>
  <c r="BV57" i="13"/>
  <c r="BI58" i="13"/>
  <c r="BY25" i="11"/>
  <c r="CT33" i="11"/>
  <c r="BA57" i="13"/>
  <c r="BY20" i="11"/>
  <c r="CT28" i="11"/>
  <c r="BH58" i="13"/>
  <c r="AM57" i="13"/>
  <c r="CT13" i="9"/>
  <c r="BY22" i="9"/>
  <c r="CT23" i="9"/>
  <c r="AE58" i="13"/>
  <c r="BY34" i="11"/>
  <c r="CT12" i="9"/>
  <c r="CT11" i="9"/>
  <c r="M28" i="11"/>
  <c r="R12" i="9"/>
  <c r="AY28" i="11"/>
  <c r="CT25" i="11"/>
  <c r="CO25" i="11"/>
  <c r="BX16" i="11"/>
  <c r="R20" i="11"/>
  <c r="CO26" i="11"/>
  <c r="AS33" i="11"/>
  <c r="CX28" i="11"/>
  <c r="CN9" i="9"/>
  <c r="AC11" i="11"/>
  <c r="AS28" i="11"/>
  <c r="M23" i="9"/>
  <c r="CY15" i="11"/>
  <c r="X16" i="9"/>
  <c r="BD17" i="11"/>
  <c r="CT14" i="9"/>
  <c r="AH15" i="9"/>
  <c r="AN20" i="11"/>
  <c r="BM32" i="11"/>
  <c r="CY11" i="9"/>
  <c r="H21" i="11"/>
  <c r="AD14" i="9"/>
  <c r="BM24" i="11"/>
  <c r="CX11" i="11"/>
  <c r="AH21" i="11"/>
  <c r="M34" i="11"/>
  <c r="DC11" i="11"/>
  <c r="AX23" i="9"/>
  <c r="AI14" i="11"/>
  <c r="BX11" i="9"/>
  <c r="BN14" i="9"/>
  <c r="BC13" i="9"/>
  <c r="BD20" i="11"/>
  <c r="CN12" i="9"/>
  <c r="DC9" i="11"/>
  <c r="AY11" i="9"/>
  <c r="M13" i="9"/>
  <c r="CC13" i="11"/>
  <c r="BN24" i="11"/>
  <c r="R26" i="11"/>
  <c r="H23" i="9"/>
  <c r="CO17" i="9"/>
  <c r="BX13" i="11"/>
  <c r="AS16" i="9"/>
  <c r="CO9" i="9"/>
  <c r="X23" i="11"/>
  <c r="AX18" i="9"/>
  <c r="AS12" i="9"/>
  <c r="CX10" i="9"/>
  <c r="AS26" i="11"/>
  <c r="AH34" i="11"/>
  <c r="M13" i="11"/>
  <c r="BM16" i="11"/>
  <c r="AH12" i="9"/>
  <c r="CO16" i="9"/>
  <c r="CX24" i="11"/>
  <c r="AI9" i="9"/>
  <c r="BX12" i="11"/>
  <c r="X17" i="9"/>
  <c r="AX9" i="9"/>
  <c r="CH9" i="9"/>
  <c r="BX16" i="9"/>
  <c r="BD26" i="11"/>
  <c r="CN10" i="11"/>
  <c r="AX27" i="11"/>
  <c r="CH9" i="11"/>
  <c r="CC27" i="11"/>
  <c r="CH34" i="11"/>
  <c r="BD19" i="11"/>
  <c r="BM15" i="9"/>
  <c r="AY34" i="11"/>
  <c r="CO16" i="11"/>
  <c r="BM22" i="9"/>
  <c r="AX16" i="9"/>
  <c r="AN16" i="9"/>
  <c r="BM10" i="11"/>
  <c r="CY32" i="11"/>
  <c r="M19" i="9"/>
  <c r="CN22" i="9"/>
  <c r="CY23" i="9"/>
  <c r="BC25" i="11"/>
  <c r="AD21" i="11"/>
  <c r="BN32" i="11"/>
  <c r="AS18" i="11"/>
  <c r="AI19" i="11"/>
  <c r="X9" i="11"/>
  <c r="BC15" i="9"/>
  <c r="M14" i="11"/>
  <c r="CN24" i="11"/>
  <c r="BN10" i="9"/>
  <c r="AN11" i="11"/>
  <c r="BI14" i="11"/>
  <c r="R15" i="11"/>
  <c r="AC12" i="11"/>
  <c r="X11" i="11"/>
  <c r="AX23" i="11"/>
  <c r="BC27" i="11"/>
  <c r="BD22" i="9"/>
  <c r="X34" i="11"/>
  <c r="DC13" i="11"/>
  <c r="CH12" i="9"/>
  <c r="BM34" i="11"/>
  <c r="AC16" i="11"/>
  <c r="DC28" i="11"/>
  <c r="AC13" i="11"/>
  <c r="BM23" i="9"/>
  <c r="BC29" i="11"/>
  <c r="M9" i="9"/>
  <c r="R13" i="11"/>
  <c r="CH16" i="9"/>
  <c r="BD10" i="9"/>
  <c r="CC16" i="9"/>
  <c r="CX27" i="11"/>
  <c r="AS9" i="11"/>
  <c r="CO14" i="9"/>
  <c r="AI33" i="11"/>
  <c r="X10" i="11"/>
  <c r="BM22" i="11"/>
  <c r="H16" i="9"/>
  <c r="BC16" i="11"/>
  <c r="AN21" i="9"/>
  <c r="CH18" i="9"/>
  <c r="CC9" i="11"/>
  <c r="BI23" i="9"/>
  <c r="AC23" i="11"/>
  <c r="DC34" i="11"/>
  <c r="CY15" i="9"/>
  <c r="AC11" i="9"/>
  <c r="AD28" i="11"/>
  <c r="DC19" i="11"/>
  <c r="AX15" i="9"/>
  <c r="DC15" i="9"/>
  <c r="CO13" i="9"/>
  <c r="CC11" i="11"/>
  <c r="BN16" i="9"/>
  <c r="R17" i="9"/>
  <c r="CC15" i="9"/>
  <c r="CH17" i="9"/>
  <c r="CO10" i="11"/>
  <c r="CX34" i="11"/>
  <c r="CX16" i="9"/>
  <c r="R21" i="9"/>
  <c r="AC9" i="11"/>
  <c r="AD17" i="11"/>
  <c r="X22" i="11"/>
  <c r="AX15" i="11"/>
  <c r="R33" i="11"/>
  <c r="M12" i="9"/>
  <c r="CC22" i="9"/>
  <c r="CX21" i="9"/>
  <c r="AN34" i="11"/>
  <c r="AS14" i="11"/>
  <c r="CX23" i="11"/>
  <c r="AI23" i="11"/>
  <c r="AX17" i="11"/>
  <c r="AX21" i="9"/>
  <c r="AH9" i="11"/>
  <c r="AN14" i="11"/>
  <c r="BI20" i="11"/>
  <c r="AY18" i="9"/>
  <c r="M17" i="11"/>
  <c r="BM13" i="11"/>
  <c r="AS21" i="11"/>
  <c r="AS24" i="11"/>
  <c r="AD13" i="9"/>
  <c r="CY24" i="9"/>
  <c r="AS15" i="9"/>
  <c r="CC16" i="11"/>
  <c r="BN28" i="11"/>
  <c r="R28" i="11"/>
  <c r="H22" i="11"/>
  <c r="AN12" i="11"/>
  <c r="CN17" i="9"/>
  <c r="CX25" i="11"/>
  <c r="DC14" i="9"/>
  <c r="BD21" i="9"/>
  <c r="H12" i="11"/>
  <c r="CH21" i="9"/>
  <c r="BD16" i="9"/>
  <c r="CN25" i="11"/>
  <c r="CY10" i="11"/>
  <c r="BC9" i="11"/>
  <c r="AI18" i="11"/>
  <c r="BX14" i="9"/>
  <c r="BN18" i="9"/>
  <c r="AS27" i="11"/>
  <c r="H19" i="11"/>
  <c r="AD18" i="9"/>
  <c r="DC27" i="11"/>
  <c r="AS14" i="9"/>
  <c r="AI11" i="11"/>
  <c r="AC13" i="9"/>
  <c r="CC14" i="11"/>
  <c r="CX14" i="11"/>
  <c r="AH16" i="9"/>
  <c r="AN32" i="11"/>
  <c r="X27" i="11"/>
  <c r="CY21" i="11"/>
  <c r="BC21" i="9"/>
  <c r="M14" i="9"/>
  <c r="CC28" i="11"/>
  <c r="BN11" i="11"/>
  <c r="AS32" i="11"/>
  <c r="BC31" i="11"/>
  <c r="AY31" i="11"/>
  <c r="BY31" i="11"/>
  <c r="AD11" i="11"/>
  <c r="M15" i="11"/>
  <c r="BC10" i="9"/>
  <c r="AD15" i="11"/>
  <c r="BI18" i="11"/>
  <c r="AH14" i="11"/>
  <c r="AN28" i="11"/>
  <c r="X16" i="11"/>
  <c r="AI9" i="11"/>
  <c r="CN27" i="11"/>
  <c r="CY26" i="11"/>
  <c r="AC14" i="11"/>
  <c r="CC33" i="11"/>
  <c r="AN27" i="11"/>
  <c r="X18" i="11"/>
  <c r="AY32" i="11"/>
  <c r="CO20" i="11"/>
  <c r="BM27" i="11"/>
  <c r="CX26" i="11"/>
  <c r="AH25" i="11"/>
  <c r="AN9" i="11"/>
  <c r="DC33" i="11"/>
  <c r="CI31" i="11"/>
  <c r="CD31" i="11"/>
  <c r="AD60" i="11"/>
  <c r="BT37" i="9"/>
  <c r="H58" i="11"/>
  <c r="CN51" i="11"/>
  <c r="BH50" i="11"/>
  <c r="AD64" i="11"/>
  <c r="AY58" i="11"/>
  <c r="AY51" i="11"/>
  <c r="AC34" i="9"/>
  <c r="BS54" i="11"/>
  <c r="H45" i="11"/>
  <c r="AD50" i="11"/>
  <c r="CT48" i="11"/>
  <c r="AC42" i="9"/>
  <c r="BT41" i="9"/>
  <c r="I47" i="9"/>
  <c r="CD13" i="9"/>
  <c r="CI25" i="11"/>
  <c r="CI10" i="9"/>
  <c r="DD24" i="11"/>
  <c r="I18" i="11"/>
  <c r="I22" i="11"/>
  <c r="CD25" i="11"/>
  <c r="I20" i="11"/>
  <c r="AR13" i="11"/>
  <c r="BS23" i="11"/>
  <c r="N10" i="9"/>
  <c r="I14" i="9"/>
  <c r="CD10" i="11"/>
  <c r="AR20" i="11"/>
  <c r="CD16" i="11"/>
  <c r="AR23" i="9"/>
  <c r="I15" i="11"/>
  <c r="CI11" i="11"/>
  <c r="BT24" i="11"/>
  <c r="S13" i="11"/>
  <c r="AR14" i="9"/>
  <c r="CD18" i="11"/>
  <c r="I9" i="9"/>
  <c r="BH10" i="11"/>
  <c r="W16" i="9"/>
  <c r="BS19" i="11"/>
  <c r="CS33" i="11"/>
  <c r="I10" i="9"/>
  <c r="CS22" i="11"/>
  <c r="AR17" i="9"/>
  <c r="BY52" i="11"/>
  <c r="S36" i="9"/>
  <c r="BC61" i="11"/>
  <c r="AM70" i="11"/>
  <c r="AM71" i="11"/>
  <c r="BS56" i="11"/>
  <c r="R35" i="9"/>
  <c r="BT36" i="9"/>
  <c r="CH43" i="9"/>
  <c r="CI23" i="11"/>
  <c r="W17" i="11"/>
  <c r="DD22" i="11"/>
  <c r="CI28" i="11"/>
  <c r="N12" i="9"/>
  <c r="BS18" i="11"/>
  <c r="N12" i="11"/>
  <c r="AM32" i="11"/>
  <c r="DD13" i="11"/>
  <c r="I19" i="11"/>
  <c r="CS23" i="11"/>
  <c r="AM28" i="11"/>
  <c r="DD20" i="11"/>
  <c r="AR15" i="11"/>
  <c r="AR9" i="11"/>
  <c r="CD10" i="9"/>
  <c r="I9" i="11"/>
  <c r="S15" i="9"/>
  <c r="AM14" i="11"/>
  <c r="AM26" i="11"/>
  <c r="AR33" i="11"/>
  <c r="CD9" i="9"/>
  <c r="AM14" i="9"/>
  <c r="S9" i="9"/>
  <c r="BT18" i="11"/>
  <c r="S20" i="11"/>
  <c r="AM20" i="11"/>
  <c r="S38" i="9"/>
  <c r="CI48" i="9"/>
  <c r="BD46" i="9"/>
  <c r="CI61" i="11"/>
  <c r="CN41" i="9"/>
  <c r="BN58" i="11"/>
  <c r="AX62" i="11"/>
  <c r="AM46" i="9"/>
  <c r="BT53" i="11"/>
  <c r="BH63" i="11"/>
  <c r="BT68" i="11"/>
  <c r="AC40" i="9"/>
  <c r="CC57" i="11"/>
  <c r="AX60" i="11"/>
  <c r="CI17" i="9"/>
  <c r="CI16" i="9"/>
  <c r="W14" i="9"/>
  <c r="DD15" i="9"/>
  <c r="DD9" i="11"/>
  <c r="I11" i="9"/>
  <c r="CS18" i="11"/>
  <c r="AR19" i="11"/>
  <c r="DD26" i="11"/>
  <c r="BS12" i="11"/>
  <c r="N9" i="9"/>
  <c r="AR21" i="11"/>
  <c r="AM25" i="11"/>
  <c r="CD22" i="9"/>
  <c r="S22" i="11"/>
  <c r="W23" i="9"/>
  <c r="BS14" i="11"/>
  <c r="N9" i="11"/>
  <c r="BS9" i="9"/>
  <c r="BH32" i="11"/>
  <c r="W9" i="11"/>
  <c r="BS11" i="11"/>
  <c r="BT22" i="9"/>
  <c r="S22" i="9"/>
  <c r="W18" i="9"/>
  <c r="BS34" i="11"/>
  <c r="CI34" i="11"/>
  <c r="W22" i="11"/>
  <c r="BH21" i="9"/>
  <c r="N20" i="11"/>
  <c r="BH9" i="11"/>
  <c r="W15" i="9"/>
  <c r="BH22" i="9"/>
  <c r="BI61" i="11"/>
  <c r="AD43" i="9"/>
  <c r="CH51" i="11"/>
  <c r="AN58" i="11"/>
  <c r="AY68" i="11"/>
  <c r="BN53" i="11"/>
  <c r="CY38" i="9"/>
  <c r="CO45" i="11"/>
  <c r="BT64" i="11"/>
  <c r="AN46" i="9"/>
  <c r="AC68" i="11"/>
  <c r="BM60" i="11"/>
  <c r="CS64" i="11"/>
  <c r="N33" i="11"/>
  <c r="S33" i="11"/>
  <c r="CS19" i="11"/>
  <c r="S18" i="11"/>
  <c r="AM17" i="11"/>
  <c r="CI15" i="9"/>
  <c r="CS9" i="9"/>
  <c r="AM34" i="11"/>
  <c r="BH15" i="9"/>
  <c r="S9" i="11"/>
  <c r="W10" i="9"/>
  <c r="CD22" i="11"/>
  <c r="BT23" i="9"/>
  <c r="S32" i="11"/>
  <c r="AM9" i="9"/>
  <c r="CI9" i="11"/>
  <c r="W10" i="11"/>
  <c r="BH25" i="11"/>
  <c r="N23" i="11"/>
  <c r="I32" i="11"/>
  <c r="CD21" i="9"/>
  <c r="AR10" i="9"/>
  <c r="I22" i="9"/>
  <c r="DD21" i="11"/>
  <c r="AR17" i="11"/>
  <c r="DD28" i="11"/>
  <c r="AR24" i="11"/>
  <c r="CS26" i="11"/>
  <c r="I26" i="11"/>
  <c r="DD58" i="11"/>
  <c r="DC40" i="9"/>
  <c r="W68" i="11"/>
  <c r="AN57" i="11"/>
  <c r="CS55" i="11"/>
  <c r="AD34" i="9"/>
  <c r="AM55" i="11"/>
  <c r="CD46" i="9"/>
  <c r="AC59" i="11"/>
  <c r="BI39" i="9"/>
  <c r="F9" i="19"/>
  <c r="D15" i="13"/>
  <c r="DD62" i="11"/>
  <c r="CN58" i="11"/>
  <c r="AD70" i="11"/>
  <c r="AM42" i="9"/>
  <c r="CX49" i="11"/>
  <c r="BP20" i="13"/>
  <c r="BO40" i="13"/>
  <c r="BT60" i="11"/>
  <c r="CO68" i="11"/>
  <c r="M60" i="11"/>
  <c r="AD56" i="11"/>
  <c r="CD68" i="11"/>
  <c r="BR29" i="13"/>
  <c r="AN58" i="13"/>
  <c r="AX47" i="11"/>
  <c r="W47" i="9"/>
  <c r="BI48" i="11"/>
  <c r="AM59" i="11"/>
  <c r="BH69" i="11"/>
  <c r="I64" i="11"/>
  <c r="H64" i="11"/>
  <c r="CX57" i="13"/>
  <c r="H62" i="11"/>
  <c r="CX64" i="11"/>
  <c r="R54" i="11"/>
  <c r="AN54" i="11"/>
  <c r="W40" i="13"/>
  <c r="D41" i="13"/>
  <c r="AN37" i="9"/>
  <c r="AN35" i="9"/>
  <c r="H68" i="11"/>
  <c r="CO69" i="11"/>
  <c r="AV50" i="13"/>
  <c r="DC59" i="11"/>
  <c r="AM49" i="11"/>
  <c r="AN41" i="9"/>
  <c r="AC53" i="11"/>
  <c r="CL40" i="13"/>
  <c r="AV15" i="13"/>
  <c r="BZ42" i="13"/>
  <c r="CY20" i="13"/>
  <c r="CH47" i="11"/>
  <c r="AC47" i="11"/>
  <c r="CX54" i="11"/>
  <c r="AN34" i="9"/>
  <c r="BH52" i="11"/>
  <c r="BH64" i="11"/>
  <c r="BH60" i="11"/>
  <c r="CX40" i="9"/>
  <c r="V52" i="13"/>
  <c r="BI68" i="11"/>
  <c r="BI57" i="11"/>
  <c r="AX61" i="11"/>
  <c r="H41" i="9"/>
  <c r="AJ40" i="13"/>
  <c r="AM51" i="11"/>
  <c r="AM47" i="11"/>
  <c r="AN50" i="11"/>
  <c r="E38" i="13"/>
  <c r="I54" i="11"/>
  <c r="AN69" i="11"/>
  <c r="AY39" i="9"/>
  <c r="CH37" i="9"/>
  <c r="CD47" i="11"/>
  <c r="CC43" i="9"/>
  <c r="CD56" i="11"/>
  <c r="AM37" i="9"/>
  <c r="CK57" i="13"/>
  <c r="W29" i="13"/>
  <c r="CD48" i="9"/>
  <c r="AN64" i="11"/>
  <c r="AM63" i="11"/>
  <c r="AF57" i="13"/>
  <c r="AU57" i="13"/>
  <c r="DC37" i="9"/>
  <c r="CC54" i="11"/>
  <c r="CD51" i="11"/>
  <c r="Y30" i="13"/>
  <c r="CM53" i="13"/>
  <c r="S69" i="11"/>
  <c r="AN57" i="13"/>
  <c r="CT32" i="11"/>
  <c r="CY58" i="13"/>
  <c r="BY27" i="11"/>
  <c r="CT16" i="9"/>
  <c r="BY17" i="9"/>
  <c r="BI57" i="13"/>
  <c r="BY28" i="11"/>
  <c r="CT10" i="9"/>
  <c r="BY9" i="9"/>
  <c r="BY18" i="11"/>
  <c r="J58" i="13"/>
  <c r="BY9" i="11"/>
  <c r="CT22" i="9"/>
  <c r="BY14" i="11"/>
  <c r="BY24" i="11"/>
  <c r="BY14" i="9"/>
  <c r="S57" i="13"/>
  <c r="AD25" i="11"/>
  <c r="AY17" i="9"/>
  <c r="BX23" i="9"/>
  <c r="BC13" i="11"/>
  <c r="DC20" i="11"/>
  <c r="CC34" i="11"/>
  <c r="CT34" i="11"/>
  <c r="CH21" i="11"/>
  <c r="X12" i="9"/>
  <c r="H32" i="11"/>
  <c r="R15" i="9"/>
  <c r="CX20" i="11"/>
  <c r="BY13" i="9"/>
  <c r="AN26" i="11"/>
  <c r="BC34" i="11"/>
  <c r="AS23" i="11"/>
  <c r="AX12" i="11"/>
  <c r="BI24" i="11"/>
  <c r="BC9" i="9"/>
  <c r="AC24" i="11"/>
  <c r="AD12" i="9"/>
  <c r="X33" i="11"/>
  <c r="AX19" i="11"/>
  <c r="AI22" i="11"/>
  <c r="CC13" i="9"/>
  <c r="BI22" i="11"/>
  <c r="AX16" i="11"/>
  <c r="AS17" i="9"/>
  <c r="AC18" i="9"/>
  <c r="AN12" i="9"/>
  <c r="CC23" i="9"/>
  <c r="AY33" i="11"/>
  <c r="BC26" i="11"/>
  <c r="BD28" i="11"/>
  <c r="CN18" i="9"/>
  <c r="CX15" i="9"/>
  <c r="AS9" i="9"/>
  <c r="CO12" i="9"/>
  <c r="R21" i="11"/>
  <c r="AH20" i="11"/>
  <c r="AN15" i="9"/>
  <c r="CN15" i="9"/>
  <c r="CY17" i="11"/>
  <c r="AC9" i="9"/>
  <c r="AN33" i="11"/>
  <c r="CC17" i="9"/>
  <c r="BI17" i="9"/>
  <c r="CY17" i="9"/>
  <c r="CH20" i="11"/>
  <c r="AC23" i="9"/>
  <c r="AD14" i="11"/>
  <c r="BI17" i="11"/>
  <c r="AY25" i="11"/>
  <c r="BX28" i="11"/>
  <c r="AX13" i="9"/>
  <c r="BC21" i="11"/>
  <c r="X28" i="11"/>
  <c r="CY20" i="11"/>
  <c r="H27" i="11"/>
  <c r="AN13" i="11"/>
  <c r="BM11" i="11"/>
  <c r="CY9" i="9"/>
  <c r="AH21" i="9"/>
  <c r="M18" i="11"/>
  <c r="CC10" i="9"/>
  <c r="DC11" i="9"/>
  <c r="R11" i="9"/>
  <c r="BD11" i="11"/>
  <c r="CN14" i="11"/>
  <c r="BC15" i="11"/>
  <c r="CO11" i="9"/>
  <c r="X18" i="9"/>
  <c r="BM9" i="11"/>
  <c r="CX21" i="11"/>
  <c r="CO34" i="11"/>
  <c r="BI10" i="9"/>
  <c r="R27" i="11"/>
  <c r="AH15" i="11"/>
  <c r="X10" i="9"/>
  <c r="H28" i="11"/>
  <c r="AD12" i="11"/>
  <c r="BI21" i="11"/>
  <c r="AY21" i="9"/>
  <c r="M17" i="9"/>
  <c r="BM14" i="9"/>
  <c r="AY15" i="11"/>
  <c r="CH22" i="9"/>
  <c r="AI32" i="11"/>
  <c r="CC25" i="11"/>
  <c r="CY22" i="11"/>
  <c r="BC22" i="9"/>
  <c r="M27" i="11"/>
  <c r="BI16" i="11"/>
  <c r="AH27" i="11"/>
  <c r="AN23" i="9"/>
  <c r="AX22" i="9"/>
  <c r="H10" i="11"/>
  <c r="BN21" i="9"/>
  <c r="AS22" i="9"/>
  <c r="BD35" i="11"/>
  <c r="AN18" i="11"/>
  <c r="R23" i="11"/>
  <c r="M16" i="9"/>
  <c r="DC10" i="11"/>
  <c r="BC14" i="9"/>
  <c r="AD17" i="9"/>
  <c r="AY17" i="11"/>
  <c r="BM26" i="11"/>
  <c r="AH9" i="9"/>
  <c r="BD18" i="9"/>
  <c r="BX33" i="11"/>
  <c r="CX9" i="11"/>
  <c r="BC11" i="11"/>
  <c r="BX15" i="11"/>
  <c r="BC24" i="11"/>
  <c r="X24" i="11"/>
  <c r="CO9" i="11"/>
  <c r="BM21" i="9"/>
  <c r="AY9" i="11"/>
  <c r="CH13" i="11"/>
  <c r="CC11" i="9"/>
  <c r="CH25" i="11"/>
  <c r="CO13" i="11"/>
  <c r="CY10" i="9"/>
  <c r="BX11" i="11"/>
  <c r="H26" i="11"/>
  <c r="BI25" i="11"/>
  <c r="AY11" i="11"/>
  <c r="BC11" i="9"/>
  <c r="BD34" i="11"/>
  <c r="BI23" i="11"/>
  <c r="CH17" i="11"/>
  <c r="CN12" i="11"/>
  <c r="AH28" i="11"/>
  <c r="CY13" i="9"/>
  <c r="AY9" i="9"/>
  <c r="M16" i="11"/>
  <c r="AH22" i="9"/>
  <c r="AY14" i="9"/>
  <c r="AI25" i="11"/>
  <c r="CC9" i="9"/>
  <c r="BN17" i="11"/>
  <c r="AY24" i="11"/>
  <c r="AH11" i="11"/>
  <c r="AD20" i="11"/>
  <c r="CN16" i="11"/>
  <c r="CY23" i="11"/>
  <c r="AS13" i="11"/>
  <c r="CX12" i="11"/>
  <c r="AH13" i="9"/>
  <c r="AX24" i="9"/>
  <c r="AI16" i="9"/>
  <c r="BX9" i="9"/>
  <c r="DC9" i="9"/>
  <c r="R19" i="11"/>
  <c r="AH23" i="9"/>
  <c r="CO14" i="11"/>
  <c r="BM13" i="9"/>
  <c r="CY25" i="11"/>
  <c r="R9" i="11"/>
  <c r="CO15" i="9"/>
  <c r="AN11" i="9"/>
  <c r="CN23" i="11"/>
  <c r="AY10" i="11"/>
  <c r="AC18" i="11"/>
  <c r="BX32" i="11"/>
  <c r="DC23" i="11"/>
  <c r="H15" i="9"/>
  <c r="AN10" i="11"/>
  <c r="BI12" i="11"/>
  <c r="AX11" i="9"/>
  <c r="AC28" i="11"/>
  <c r="BC12" i="9"/>
  <c r="CN23" i="9"/>
  <c r="AX26" i="11"/>
  <c r="H9" i="11"/>
  <c r="H24" i="11"/>
  <c r="M11" i="11"/>
  <c r="CN21" i="9"/>
  <c r="CX22" i="11"/>
  <c r="AI10" i="9"/>
  <c r="X13" i="11"/>
  <c r="AX20" i="11"/>
  <c r="M15" i="9"/>
  <c r="BN22" i="9"/>
  <c r="AD19" i="11"/>
  <c r="M23" i="11"/>
  <c r="X9" i="9"/>
  <c r="AY12" i="11"/>
  <c r="BD12" i="11"/>
  <c r="CC26" i="11"/>
  <c r="CY16" i="11"/>
  <c r="BC16" i="9"/>
  <c r="AC16" i="9"/>
  <c r="CC22" i="11"/>
  <c r="CX18" i="11"/>
  <c r="CS31" i="11"/>
  <c r="CO21" i="11"/>
  <c r="BC17" i="9"/>
  <c r="BI13" i="11"/>
  <c r="BD13" i="9"/>
  <c r="BM23" i="11"/>
  <c r="AX10" i="11"/>
  <c r="H14" i="11"/>
  <c r="AD34" i="11"/>
  <c r="AY22" i="9"/>
  <c r="CO27" i="11"/>
  <c r="X23" i="9"/>
  <c r="CY18" i="11"/>
  <c r="BN31" i="11"/>
  <c r="BM15" i="11"/>
  <c r="BX10" i="11"/>
  <c r="CH22" i="11"/>
  <c r="AC27" i="11"/>
  <c r="BN35" i="11"/>
  <c r="AC15" i="11"/>
  <c r="DC25" i="11"/>
  <c r="BC22" i="11"/>
  <c r="M21" i="9"/>
  <c r="X32" i="11"/>
  <c r="AY20" i="11"/>
  <c r="S31" i="11"/>
  <c r="BI11" i="9"/>
  <c r="CY16" i="9"/>
  <c r="H17" i="11"/>
  <c r="AD9" i="11"/>
  <c r="BI13" i="9"/>
  <c r="R22" i="11"/>
  <c r="H12" i="9"/>
  <c r="AD35" i="11"/>
  <c r="AX22" i="11"/>
  <c r="AC26" i="11"/>
  <c r="CC21" i="9"/>
  <c r="CX18" i="9"/>
  <c r="W31" i="11"/>
  <c r="L18" i="8"/>
  <c r="CN29" i="11"/>
  <c r="AN21" i="8"/>
  <c r="BI35" i="11"/>
  <c r="DC24" i="9"/>
  <c r="I35" i="11"/>
  <c r="N57" i="11"/>
  <c r="BC46" i="9"/>
  <c r="CS69" i="11"/>
  <c r="BX39" i="9"/>
  <c r="BX64" i="11"/>
  <c r="M34" i="9"/>
  <c r="BS64" i="11"/>
  <c r="H49" i="11"/>
  <c r="CN46" i="9"/>
  <c r="BY40" i="9"/>
  <c r="CI64" i="11"/>
  <c r="BI37" i="9"/>
  <c r="H50" i="11"/>
  <c r="M43" i="9"/>
  <c r="BY69" i="11"/>
  <c r="M51" i="11"/>
  <c r="N54" i="11"/>
  <c r="AI38" i="9"/>
  <c r="CT59" i="11"/>
  <c r="AI53" i="11"/>
  <c r="AH46" i="9"/>
  <c r="BT54" i="11"/>
  <c r="BD70" i="11"/>
  <c r="AI60" i="11"/>
  <c r="N43" i="9"/>
  <c r="BS48" i="9"/>
  <c r="BY50" i="11"/>
  <c r="DD39" i="9"/>
  <c r="X61" i="11"/>
  <c r="DC68" i="11"/>
  <c r="M47" i="9"/>
  <c r="AI58" i="11"/>
  <c r="N64" i="11"/>
  <c r="CY46" i="9"/>
  <c r="BT40" i="9"/>
  <c r="CI48" i="11"/>
  <c r="W59" i="11"/>
  <c r="BN50" i="11"/>
  <c r="AS48" i="11"/>
  <c r="DD68" i="11"/>
  <c r="AH51" i="11"/>
  <c r="BN64" i="11"/>
  <c r="CI50" i="11"/>
  <c r="CI63" i="11"/>
  <c r="AX45" i="11"/>
  <c r="AR60" i="11"/>
  <c r="AS52" i="11"/>
  <c r="AX40" i="9"/>
  <c r="CN35" i="11"/>
  <c r="S15" i="8"/>
  <c r="BM29" i="11"/>
  <c r="BS24" i="9"/>
  <c r="Z35" i="8"/>
  <c r="S19" i="9"/>
  <c r="BN29" i="11"/>
  <c r="CT51" i="11"/>
  <c r="AH57" i="11"/>
  <c r="CH57" i="11"/>
  <c r="BM34" i="9"/>
  <c r="BS47" i="9"/>
  <c r="CX47" i="11"/>
  <c r="X59" i="11"/>
  <c r="BS46" i="9"/>
  <c r="CS39" i="9"/>
  <c r="BY48" i="9"/>
  <c r="AY37" i="9"/>
  <c r="R50" i="11"/>
  <c r="X58" i="11"/>
  <c r="W51" i="11"/>
  <c r="BN47" i="9"/>
  <c r="BN60" i="11"/>
  <c r="BX43" i="9"/>
  <c r="BX45" i="11"/>
  <c r="DD48" i="11"/>
  <c r="AH58" i="11"/>
  <c r="CY48" i="9"/>
  <c r="BN70" i="11"/>
  <c r="CS40" i="9"/>
  <c r="CI36" i="9"/>
  <c r="N53" i="11"/>
  <c r="CI56" i="11"/>
  <c r="BM46" i="9"/>
  <c r="CH34" i="9"/>
  <c r="X60" i="11"/>
  <c r="X50" i="11"/>
  <c r="BN69" i="11"/>
  <c r="BM56" i="11"/>
  <c r="CC50" i="11"/>
  <c r="AX42" i="9"/>
  <c r="BD57" i="11"/>
  <c r="AR70" i="11"/>
  <c r="N36" i="9"/>
  <c r="X37" i="9"/>
  <c r="BC45" i="11"/>
  <c r="AH38" i="9"/>
  <c r="BX48" i="11"/>
  <c r="AH43" i="9"/>
  <c r="AS45" i="11"/>
  <c r="W35" i="9"/>
  <c r="BC56" i="11"/>
  <c r="BD68" i="11"/>
  <c r="AR68" i="11"/>
  <c r="CT60" i="11"/>
  <c r="AN18" i="8"/>
  <c r="Z21" i="8"/>
  <c r="BS29" i="11"/>
  <c r="CI29" i="11"/>
  <c r="AG26" i="8"/>
  <c r="X46" i="9"/>
  <c r="BX47" i="11"/>
  <c r="BD62" i="11"/>
  <c r="CI52" i="11"/>
  <c r="BX57" i="11"/>
  <c r="CT39" i="9"/>
  <c r="AS36" i="9"/>
  <c r="AX34" i="9"/>
  <c r="CI39" i="9"/>
  <c r="AI35" i="9"/>
  <c r="BS68" i="11"/>
  <c r="CX68" i="11"/>
  <c r="BM69" i="11"/>
  <c r="N40" i="9"/>
  <c r="BN35" i="9"/>
  <c r="DD57" i="11"/>
  <c r="BC48" i="11"/>
  <c r="BM47" i="11"/>
  <c r="I55" i="11"/>
  <c r="CS37" i="9"/>
  <c r="CS68" i="11"/>
  <c r="BS45" i="11"/>
  <c r="N46" i="9"/>
  <c r="AI40" i="9"/>
  <c r="X45" i="11"/>
  <c r="BX53" i="11"/>
  <c r="BM50" i="11"/>
  <c r="CI62" i="11"/>
  <c r="BD58" i="11"/>
  <c r="BS50" i="11"/>
  <c r="BX59" i="11"/>
  <c r="AI64" i="11"/>
  <c r="CY64" i="11"/>
  <c r="CS50" i="11"/>
  <c r="N38" i="9"/>
  <c r="N60" i="11"/>
  <c r="CS49" i="11"/>
  <c r="R59" i="11"/>
  <c r="AH45" i="11"/>
  <c r="CT54" i="11"/>
  <c r="CX57" i="11"/>
  <c r="AH60" i="11"/>
  <c r="BI54" i="11"/>
  <c r="BC63" i="11"/>
  <c r="AG22" i="8"/>
  <c r="CS26" i="9"/>
  <c r="W24" i="9"/>
  <c r="Z19" i="8"/>
  <c r="CS19" i="9"/>
  <c r="AS69" i="11"/>
  <c r="BN37" i="9"/>
  <c r="AI34" i="9"/>
  <c r="DC50" i="11"/>
  <c r="CC47" i="9"/>
  <c r="CC64" i="11"/>
  <c r="N62" i="11"/>
  <c r="DD45" i="11"/>
  <c r="AY52" i="11"/>
  <c r="DD55" i="11"/>
  <c r="AH59" i="11"/>
  <c r="BH49" i="11"/>
  <c r="X53" i="11"/>
  <c r="BC64" i="11"/>
  <c r="AH69" i="11"/>
  <c r="BY48" i="11"/>
  <c r="BC54" i="11"/>
  <c r="BS53" i="11"/>
  <c r="H46" i="9"/>
  <c r="S45" i="11"/>
  <c r="BH41" i="9"/>
  <c r="BH48" i="11"/>
  <c r="BT63" i="11"/>
  <c r="CD59" i="11"/>
  <c r="AH49" i="11"/>
  <c r="BN36" i="9"/>
  <c r="CH35" i="9"/>
  <c r="CI55" i="11"/>
  <c r="AI46" i="9"/>
  <c r="BM48" i="11"/>
  <c r="AI62" i="11"/>
  <c r="BH42" i="9"/>
  <c r="H55" i="11"/>
  <c r="AI41" i="9"/>
  <c r="CS63" i="11"/>
  <c r="CT37" i="9"/>
  <c r="M54" i="11"/>
  <c r="DD46" i="9"/>
  <c r="BC49" i="11"/>
  <c r="N59" i="11"/>
  <c r="X52" i="11"/>
  <c r="CO57" i="11"/>
  <c r="CH68" i="11"/>
  <c r="AY54" i="11"/>
  <c r="AS50" i="11"/>
  <c r="DD61" i="11"/>
  <c r="AG21" i="8"/>
  <c r="AG18" i="8"/>
  <c r="Z26" i="8"/>
  <c r="Z17" i="6"/>
  <c r="CD70" i="11"/>
  <c r="H51" i="11"/>
  <c r="BD29" i="11"/>
  <c r="AG35" i="8"/>
  <c r="BI29" i="11"/>
  <c r="S26" i="8"/>
  <c r="AX35" i="11"/>
  <c r="S11" i="6"/>
  <c r="L47" i="8"/>
  <c r="BM24" i="9"/>
  <c r="R19" i="9"/>
  <c r="H19" i="9"/>
  <c r="H24" i="9"/>
  <c r="BD24" i="9"/>
  <c r="S69" i="8"/>
  <c r="CN24" i="9"/>
  <c r="BC35" i="11"/>
  <c r="Z69" i="8"/>
  <c r="BC68" i="11"/>
  <c r="CT53" i="11"/>
  <c r="N55" i="11"/>
  <c r="BY63" i="11"/>
  <c r="AS59" i="11"/>
  <c r="BC40" i="9"/>
  <c r="M46" i="9"/>
  <c r="BH34" i="9"/>
  <c r="BD52" i="11"/>
  <c r="CX38" i="9"/>
  <c r="BY64" i="11"/>
  <c r="X38" i="9"/>
  <c r="M63" i="11"/>
  <c r="M59" i="11"/>
  <c r="AS62" i="11"/>
  <c r="X70" i="11"/>
  <c r="BY70" i="11"/>
  <c r="BH54" i="11"/>
  <c r="CC53" i="11"/>
  <c r="S57" i="11"/>
  <c r="AR56" i="11"/>
  <c r="BI63" i="11"/>
  <c r="I59" i="11"/>
  <c r="BT59" i="11"/>
  <c r="M68" i="11"/>
  <c r="BD60" i="11"/>
  <c r="BX47" i="9"/>
  <c r="CI54" i="11"/>
  <c r="BY59" i="11"/>
  <c r="H70" i="11"/>
  <c r="BD48" i="9"/>
  <c r="M50" i="11"/>
  <c r="S50" i="11"/>
  <c r="CY54" i="11"/>
  <c r="CY53" i="11"/>
  <c r="BY51" i="11"/>
  <c r="AI56" i="11"/>
  <c r="X55" i="11"/>
  <c r="AR64" i="11"/>
  <c r="AR43" i="9"/>
  <c r="CN57" i="11"/>
  <c r="H37" i="9"/>
  <c r="DC57" i="11"/>
  <c r="AS61" i="11"/>
  <c r="AN22" i="8"/>
  <c r="BS19" i="9"/>
  <c r="AR19" i="9"/>
  <c r="Z22" i="8"/>
  <c r="AG36" i="8"/>
  <c r="Z16" i="6"/>
  <c r="DD24" i="9"/>
  <c r="CI43" i="9"/>
  <c r="BM51" i="11"/>
  <c r="BN56" i="11"/>
  <c r="DC56" i="11"/>
  <c r="BM68" i="11"/>
  <c r="W48" i="11"/>
  <c r="AS37" i="9"/>
  <c r="CO63" i="11"/>
  <c r="S41" i="9"/>
  <c r="CX42" i="9"/>
  <c r="CN38" i="9"/>
  <c r="CH56" i="11"/>
  <c r="CS42" i="9"/>
  <c r="X48" i="11"/>
  <c r="BX52" i="11"/>
  <c r="BD41" i="9"/>
  <c r="CX63" i="11"/>
  <c r="BY53" i="11"/>
  <c r="BI60" i="11"/>
  <c r="H52" i="11"/>
  <c r="CD54" i="11"/>
  <c r="I60" i="11"/>
  <c r="H48" i="11"/>
  <c r="CD47" i="9"/>
  <c r="CH69" i="11"/>
  <c r="BC51" i="11"/>
  <c r="W37" i="9"/>
  <c r="CS70" i="11"/>
  <c r="BC55" i="11"/>
  <c r="DC42" i="9"/>
  <c r="CX52" i="11"/>
  <c r="CO70" i="11"/>
  <c r="AS41" i="9"/>
  <c r="H42" i="9"/>
  <c r="W62" i="11"/>
  <c r="DC41" i="9"/>
  <c r="DC46" i="9"/>
  <c r="DC53" i="11"/>
  <c r="CT47" i="11"/>
  <c r="CH53" i="11"/>
  <c r="CS56" i="11"/>
  <c r="BS63" i="11"/>
  <c r="CT63" i="11"/>
  <c r="BI48" i="9"/>
  <c r="BM58" i="11"/>
  <c r="CO61" i="11"/>
  <c r="AG10" i="8"/>
  <c r="BT29" i="11"/>
  <c r="M37" i="9"/>
  <c r="N45" i="11"/>
  <c r="DC63" i="11"/>
  <c r="CT34" i="9"/>
  <c r="M58" i="11"/>
  <c r="AS46" i="9"/>
  <c r="AH63" i="11"/>
  <c r="CH38" i="9"/>
  <c r="CC46" i="9"/>
  <c r="I41" i="9"/>
  <c r="BX60" i="11"/>
  <c r="CD55" i="11"/>
  <c r="H39" i="9"/>
  <c r="M40" i="9"/>
  <c r="BC42" i="9"/>
  <c r="BY60" i="11"/>
  <c r="BC35" i="9"/>
  <c r="AH37" i="9"/>
  <c r="DD56" i="11"/>
  <c r="BD37" i="9"/>
  <c r="R52" i="11"/>
  <c r="M41" i="9"/>
  <c r="AY70" i="11"/>
  <c r="CD48" i="11"/>
  <c r="AI70" i="11"/>
  <c r="S37" i="9"/>
  <c r="CT62" i="11"/>
  <c r="X35" i="9"/>
  <c r="AH40" i="9"/>
  <c r="BX68" i="11"/>
  <c r="BC37" i="9"/>
  <c r="R70" i="11"/>
  <c r="DD52" i="11"/>
  <c r="CN52" i="11"/>
  <c r="AH41" i="9"/>
  <c r="BD54" i="11"/>
  <c r="R42" i="9"/>
  <c r="W48" i="9"/>
  <c r="BX63" i="11"/>
  <c r="BC48" i="9"/>
  <c r="BD59" i="11"/>
  <c r="BY41" i="9"/>
  <c r="AI68" i="11"/>
  <c r="BN39" i="9"/>
  <c r="BH55" i="11"/>
  <c r="BS38" i="9"/>
  <c r="CI47" i="9"/>
  <c r="CC60" i="11"/>
  <c r="CT61" i="11"/>
  <c r="BT71" i="11"/>
  <c r="I29" i="11"/>
  <c r="Z10" i="6"/>
  <c r="Z27" i="8"/>
  <c r="N70" i="11"/>
  <c r="BM35" i="9"/>
  <c r="CT48" i="9"/>
  <c r="DD64" i="11"/>
  <c r="BD45" i="11"/>
  <c r="CC48" i="11"/>
  <c r="CN47" i="11"/>
  <c r="BT43" i="9"/>
  <c r="CX46" i="9"/>
  <c r="CO55" i="11"/>
  <c r="DD47" i="11"/>
  <c r="CN68" i="11"/>
  <c r="N52" i="11"/>
  <c r="M62" i="11"/>
  <c r="AH42" i="9"/>
  <c r="AI37" i="9"/>
  <c r="DD51" i="11"/>
  <c r="AH64" i="11"/>
  <c r="AX54" i="11"/>
  <c r="W64" i="11"/>
  <c r="CO48" i="9"/>
  <c r="S55" i="11"/>
  <c r="X47" i="9"/>
  <c r="AY63" i="11"/>
  <c r="CH48" i="9"/>
  <c r="BN61" i="11"/>
  <c r="N51" i="11"/>
  <c r="AR41" i="9"/>
  <c r="CT41" i="9"/>
  <c r="X41" i="9"/>
  <c r="AR69" i="11"/>
  <c r="BD36" i="9"/>
  <c r="CD40" i="9"/>
  <c r="AX68" i="11"/>
  <c r="AS63" i="11"/>
  <c r="AI51" i="11"/>
  <c r="M45" i="11"/>
  <c r="BC70" i="11"/>
  <c r="DD63" i="11"/>
  <c r="BD48" i="11"/>
  <c r="CC63" i="11"/>
  <c r="DD59" i="11"/>
  <c r="BT50" i="11"/>
  <c r="CT50" i="11"/>
  <c r="BH40" i="9"/>
  <c r="CS24" i="9"/>
  <c r="BH35" i="11"/>
  <c r="S22" i="6"/>
  <c r="S17" i="6"/>
  <c r="L25" i="8"/>
  <c r="L63" i="8"/>
  <c r="AH24" i="9"/>
  <c r="AH19" i="9"/>
  <c r="AG69" i="8"/>
  <c r="W49" i="11"/>
  <c r="BY38" i="9"/>
  <c r="CT57" i="11"/>
  <c r="AH53" i="11"/>
  <c r="BD40" i="9"/>
  <c r="AI43" i="9"/>
  <c r="CH40" i="9"/>
  <c r="CS35" i="9"/>
  <c r="BM38" i="9"/>
  <c r="CY55" i="11"/>
  <c r="CN42" i="9"/>
  <c r="AX59" i="11"/>
  <c r="AX49" i="11"/>
  <c r="DD35" i="9"/>
  <c r="CH63" i="11"/>
  <c r="BD61" i="11"/>
  <c r="CH42" i="9"/>
  <c r="CN63" i="11"/>
  <c r="AH48" i="11"/>
  <c r="AY60" i="11"/>
  <c r="AS56" i="11"/>
  <c r="S40" i="9"/>
  <c r="CS41" i="9"/>
  <c r="AI69" i="11"/>
  <c r="CC45" i="11"/>
  <c r="W60" i="11"/>
  <c r="BX37" i="9"/>
  <c r="M53" i="11"/>
  <c r="BY55" i="11"/>
  <c r="N37" i="9"/>
  <c r="CS38" i="9"/>
  <c r="AR45" i="11"/>
  <c r="CI60" i="11"/>
  <c r="S61" i="11"/>
  <c r="CN70" i="11"/>
  <c r="DC64" i="11"/>
  <c r="DC48" i="9"/>
  <c r="N35" i="9"/>
  <c r="DD53" i="11"/>
  <c r="BN51" i="11"/>
  <c r="N56" i="11"/>
  <c r="CI45" i="11"/>
  <c r="BC58" i="11"/>
  <c r="N47" i="9"/>
  <c r="CD50" i="11"/>
  <c r="I52" i="11"/>
  <c r="R51" i="11"/>
  <c r="CY61" i="11"/>
  <c r="AC71" i="11"/>
  <c r="CD19" i="9"/>
  <c r="Z20" i="8"/>
  <c r="CD24" i="9"/>
  <c r="AM24" i="9"/>
  <c r="BT35" i="11"/>
  <c r="BX46" i="9"/>
  <c r="W53" i="11"/>
  <c r="W42" i="9"/>
  <c r="BM54" i="11"/>
  <c r="W40" i="9"/>
  <c r="N50" i="11"/>
  <c r="AI47" i="9"/>
  <c r="BI52" i="11"/>
  <c r="CT52" i="11"/>
  <c r="BX40" i="9"/>
  <c r="BH59" i="11"/>
  <c r="CO37" i="9"/>
  <c r="BD63" i="11"/>
  <c r="AI52" i="11"/>
  <c r="BY36" i="9"/>
  <c r="AR55" i="11"/>
  <c r="M48" i="9"/>
  <c r="AR46" i="9"/>
  <c r="AH55" i="11"/>
  <c r="X40" i="9"/>
  <c r="I40" i="9"/>
  <c r="AX41" i="9"/>
  <c r="AR47" i="9"/>
  <c r="AR40" i="9"/>
  <c r="CH60" i="11"/>
  <c r="DC70" i="11"/>
  <c r="BX58" i="11"/>
  <c r="CH47" i="9"/>
  <c r="R40" i="9"/>
  <c r="CT64" i="11"/>
  <c r="CT68" i="11"/>
  <c r="AY64" i="11"/>
  <c r="CO46" i="9"/>
  <c r="CO51" i="11"/>
  <c r="CX70" i="11"/>
  <c r="CD35" i="9"/>
  <c r="BC47" i="9"/>
  <c r="X57" i="11"/>
  <c r="BT69" i="11"/>
  <c r="M55" i="11"/>
  <c r="H59" i="11"/>
  <c r="AS47" i="9"/>
  <c r="AS64" i="11"/>
  <c r="DD70" i="11"/>
  <c r="AS43" i="9"/>
  <c r="S52" i="11"/>
  <c r="CY59" i="11"/>
  <c r="AS58" i="11"/>
  <c r="S27" i="8"/>
  <c r="N24" i="9"/>
  <c r="W46" i="9"/>
  <c r="BC47" i="11"/>
  <c r="CI40" i="9"/>
  <c r="BM41" i="9"/>
  <c r="AS57" i="11"/>
  <c r="BS48" i="11"/>
  <c r="DC48" i="11"/>
  <c r="AR57" i="11"/>
  <c r="CY63" i="11"/>
  <c r="CI68" i="11"/>
  <c r="BC50" i="11"/>
  <c r="S35" i="9"/>
  <c r="M47" i="11"/>
  <c r="BX35" i="9"/>
  <c r="CN34" i="9"/>
  <c r="BN63" i="11"/>
  <c r="AS35" i="9"/>
  <c r="CS47" i="11"/>
  <c r="BM43" i="9"/>
  <c r="BH58" i="11"/>
  <c r="AX48" i="11"/>
  <c r="BT47" i="9"/>
  <c r="AI50" i="11"/>
  <c r="BM53" i="11"/>
  <c r="BD64" i="11"/>
  <c r="M52" i="11"/>
  <c r="BD50" i="11"/>
  <c r="BN41" i="9"/>
  <c r="BC39" i="9"/>
  <c r="BY43" i="9"/>
  <c r="AH35" i="9"/>
  <c r="CY70" i="11"/>
  <c r="CY51" i="11"/>
  <c r="CX50" i="11"/>
  <c r="BT35" i="9"/>
  <c r="N61" i="11"/>
  <c r="BM52" i="11"/>
  <c r="BC52" i="11"/>
  <c r="AR39" i="9"/>
  <c r="AI54" i="11"/>
  <c r="AH34" i="9"/>
  <c r="CS59" i="11"/>
  <c r="BI36" i="9"/>
  <c r="AS40" i="9"/>
  <c r="CO59" i="11"/>
  <c r="CT58" i="11"/>
  <c r="AG23" i="8"/>
  <c r="BH24" i="9"/>
  <c r="BH19" i="9"/>
  <c r="CD35" i="11"/>
  <c r="AG24" i="8"/>
  <c r="I24" i="9"/>
  <c r="AG9" i="8"/>
  <c r="W55" i="11"/>
  <c r="DC52" i="11"/>
  <c r="CI35" i="9"/>
  <c r="BC60" i="11"/>
  <c r="CS57" i="11"/>
  <c r="CH58" i="11"/>
  <c r="R49" i="11"/>
  <c r="X51" i="11"/>
  <c r="H61" i="11"/>
  <c r="CC68" i="11"/>
  <c r="R39" i="9"/>
  <c r="AI47" i="11"/>
  <c r="BC43" i="9"/>
  <c r="AR38" i="9"/>
  <c r="CI38" i="9"/>
  <c r="BX56" i="11"/>
  <c r="CI37" i="9"/>
  <c r="AS47" i="11"/>
  <c r="S46" i="9"/>
  <c r="I57" i="11"/>
  <c r="BI70" i="11"/>
  <c r="AR49" i="11"/>
  <c r="S59" i="11"/>
  <c r="N69" i="11"/>
  <c r="CH39" i="9"/>
  <c r="AS38" i="9"/>
  <c r="AI57" i="11"/>
  <c r="BM40" i="9"/>
  <c r="DD48" i="9"/>
  <c r="AS53" i="11"/>
  <c r="BN59" i="11"/>
  <c r="CO54" i="11"/>
  <c r="CN50" i="11"/>
  <c r="M39" i="9"/>
  <c r="DD69" i="11"/>
  <c r="BC62" i="11"/>
  <c r="AR47" i="11"/>
  <c r="AR51" i="11"/>
  <c r="BM45" i="11"/>
  <c r="AS68" i="11"/>
  <c r="CY40" i="9"/>
  <c r="CC38" i="9"/>
  <c r="DD41" i="9"/>
  <c r="H48" i="9"/>
  <c r="BY47" i="9"/>
  <c r="CD29" i="11"/>
  <c r="CY35" i="11"/>
  <c r="S36" i="8"/>
  <c r="AN12" i="6"/>
  <c r="BX35" i="11"/>
  <c r="CX29" i="11"/>
  <c r="L69" i="8"/>
  <c r="CT19" i="9"/>
  <c r="AN69" i="8"/>
  <c r="L33" i="8"/>
  <c r="M61" i="11"/>
  <c r="AH56" i="11"/>
  <c r="W61" i="11"/>
  <c r="DC47" i="11"/>
  <c r="CC35" i="9"/>
  <c r="CD43" i="9"/>
  <c r="DD40" i="9"/>
  <c r="BH48" i="9"/>
  <c r="R61" i="11"/>
  <c r="BY39" i="9"/>
  <c r="BM49" i="11"/>
  <c r="X34" i="9"/>
  <c r="AI61" i="11"/>
  <c r="CS34" i="9"/>
  <c r="CO39" i="9"/>
  <c r="BX54" i="11"/>
  <c r="BM48" i="9"/>
  <c r="BY35" i="9"/>
  <c r="I46" i="9"/>
  <c r="DC58" i="11"/>
  <c r="CT70" i="11"/>
  <c r="I37" i="9"/>
  <c r="X43" i="9"/>
  <c r="BY37" i="9"/>
  <c r="CS58" i="11"/>
  <c r="BX55" i="11"/>
  <c r="BN46" i="9"/>
  <c r="BX50" i="11"/>
  <c r="W50" i="11"/>
  <c r="BD47" i="9"/>
  <c r="BC38" i="9"/>
  <c r="CH41" i="9"/>
  <c r="AH39" i="9"/>
  <c r="AS51" i="11"/>
  <c r="M48" i="11"/>
  <c r="BM42" i="9"/>
  <c r="AI36" i="9"/>
  <c r="CI70" i="11"/>
  <c r="CS54" i="11"/>
  <c r="DD38" i="9"/>
  <c r="CO40" i="9"/>
  <c r="CX47" i="9"/>
  <c r="R48" i="9"/>
  <c r="BH29" i="11"/>
  <c r="I19" i="9"/>
  <c r="CI19" i="9"/>
  <c r="S24" i="9"/>
  <c r="W52" i="11"/>
  <c r="AI45" i="11"/>
  <c r="BD35" i="9"/>
  <c r="BM39" i="9"/>
  <c r="BM59" i="11"/>
  <c r="CT56" i="11"/>
  <c r="CS51" i="11"/>
  <c r="DC69" i="11"/>
  <c r="AH70" i="11"/>
  <c r="BY57" i="11"/>
  <c r="BT55" i="11"/>
  <c r="AS54" i="11"/>
  <c r="N48" i="11"/>
  <c r="BM61" i="11"/>
  <c r="CS47" i="9"/>
  <c r="CX34" i="9"/>
  <c r="AH47" i="9"/>
  <c r="N41" i="9"/>
  <c r="CS46" i="9"/>
  <c r="AS60" i="11"/>
  <c r="R46" i="9"/>
  <c r="AX58" i="11"/>
  <c r="N34" i="9"/>
  <c r="BY61" i="11"/>
  <c r="BN54" i="11"/>
  <c r="BX48" i="9"/>
  <c r="BC53" i="11"/>
  <c r="M64" i="11"/>
  <c r="CT40" i="9"/>
  <c r="BX42" i="9"/>
  <c r="BN48" i="9"/>
  <c r="I50" i="11"/>
  <c r="BH68" i="11"/>
  <c r="CO53" i="11"/>
  <c r="BX34" i="9"/>
  <c r="AI59" i="11"/>
  <c r="CS52" i="11"/>
  <c r="AR53" i="11"/>
  <c r="CH48" i="11"/>
  <c r="BC41" i="9"/>
  <c r="AX55" i="11"/>
  <c r="BT70" i="11"/>
  <c r="BY47" i="11"/>
  <c r="AX39" i="9"/>
  <c r="S34" i="9"/>
  <c r="Z15" i="8"/>
  <c r="AM19" i="9"/>
  <c r="BT24" i="9"/>
  <c r="DD19" i="9"/>
  <c r="AX29" i="11"/>
  <c r="AG14" i="6"/>
  <c r="BM70" i="11"/>
  <c r="BN68" i="11"/>
  <c r="CI59" i="11"/>
  <c r="CH50" i="11"/>
  <c r="DD37" i="9"/>
  <c r="AR58" i="11"/>
  <c r="DD50" i="11"/>
  <c r="BC34" i="9"/>
  <c r="BN52" i="11"/>
  <c r="CO41" i="9"/>
  <c r="M35" i="9"/>
  <c r="AR48" i="11"/>
  <c r="CY37" i="9"/>
  <c r="CS43" i="9"/>
  <c r="BM57" i="11"/>
  <c r="W56" i="11"/>
  <c r="AH54" i="11"/>
  <c r="CH45" i="11"/>
  <c r="BM55" i="11"/>
  <c r="DC38" i="9"/>
  <c r="I45" i="11"/>
  <c r="S60" i="11"/>
  <c r="R48" i="11"/>
  <c r="CD63" i="11"/>
  <c r="X54" i="11"/>
  <c r="AR34" i="9"/>
  <c r="DC49" i="11"/>
  <c r="W70" i="11"/>
  <c r="H40" i="9"/>
  <c r="AR63" i="11"/>
  <c r="BM62" i="11"/>
  <c r="AR59" i="11"/>
  <c r="AH47" i="11"/>
  <c r="CI41" i="9"/>
  <c r="R55" i="11"/>
  <c r="S43" i="9"/>
  <c r="BX51" i="11"/>
  <c r="CH46" i="9"/>
  <c r="AR37" i="9"/>
  <c r="AR54" i="11"/>
  <c r="CT46" i="9"/>
  <c r="CH64" i="11"/>
  <c r="M42" i="9"/>
  <c r="CC58" i="11"/>
  <c r="BH39" i="9"/>
  <c r="I34" i="9"/>
  <c r="Z9" i="8"/>
  <c r="AR24" i="9"/>
  <c r="W29" i="11"/>
  <c r="BT19" i="9"/>
  <c r="N19" i="9"/>
  <c r="W63" i="11"/>
  <c r="CS62" i="11"/>
  <c r="DC55" i="11"/>
  <c r="AS70" i="11"/>
  <c r="BS35" i="9"/>
  <c r="CI53" i="11"/>
  <c r="M49" i="11"/>
  <c r="AX48" i="9"/>
  <c r="CY41" i="9"/>
  <c r="BD56" i="11"/>
  <c r="I35" i="9"/>
  <c r="CS60" i="11"/>
  <c r="AR35" i="9"/>
  <c r="BX38" i="9"/>
  <c r="DC34" i="9"/>
  <c r="CY39" i="9"/>
  <c r="BD43" i="9"/>
  <c r="BY54" i="11"/>
  <c r="BX61" i="11"/>
  <c r="AI63" i="11"/>
  <c r="BY45" i="11"/>
  <c r="BT48" i="11"/>
  <c r="DD54" i="11"/>
  <c r="CC48" i="9"/>
  <c r="BD53" i="11"/>
  <c r="DC47" i="9"/>
  <c r="BM64" i="11"/>
  <c r="W39" i="9"/>
  <c r="BD34" i="9"/>
  <c r="M70" i="11"/>
  <c r="DC35" i="9"/>
  <c r="BI64" i="11"/>
  <c r="CT47" i="9"/>
  <c r="BN45" i="11"/>
  <c r="AR42" i="9"/>
  <c r="W58" i="11"/>
  <c r="BC59" i="11"/>
  <c r="CD69" i="11"/>
  <c r="CI69" i="11"/>
  <c r="AS34" i="9"/>
  <c r="CI46" i="9"/>
  <c r="AH68" i="11"/>
  <c r="BS58" i="11"/>
  <c r="BH45" i="11"/>
  <c r="AY36" i="9"/>
  <c r="AY48" i="9"/>
  <c r="AI48" i="11"/>
  <c r="BS60" i="11"/>
  <c r="CT55" i="11"/>
  <c r="Z11" i="8"/>
  <c r="CI35" i="11"/>
  <c r="AR29" i="11"/>
  <c r="CS29" i="11"/>
  <c r="X36" i="9"/>
  <c r="X36" i="8" l="1"/>
  <c r="Z36" i="8" s="1"/>
  <c r="DF62" i="12"/>
  <c r="W10" i="8"/>
  <c r="DE48" i="12"/>
  <c r="L28" i="8"/>
  <c r="D28" i="8" s="1"/>
  <c r="K28" i="8"/>
  <c r="Q14" i="6"/>
  <c r="DF15" i="12"/>
  <c r="K19" i="8"/>
  <c r="AQ19" i="8"/>
  <c r="AD11" i="6"/>
  <c r="DE21" i="12"/>
  <c r="AE16" i="6"/>
  <c r="CH24" i="12"/>
  <c r="AQ20" i="8"/>
  <c r="K20" i="8"/>
  <c r="AV65" i="12"/>
  <c r="Z14" i="8"/>
  <c r="Y14" i="8"/>
  <c r="J69" i="12"/>
  <c r="AZ33" i="12"/>
  <c r="BB31" i="12"/>
  <c r="AD24" i="12"/>
  <c r="AB67" i="12"/>
  <c r="P11" i="8"/>
  <c r="DE44" i="12"/>
  <c r="Y18" i="8"/>
  <c r="BA68" i="12"/>
  <c r="W28" i="8"/>
  <c r="BL55" i="12"/>
  <c r="W29" i="8" s="1"/>
  <c r="BA33" i="12"/>
  <c r="BM31" i="12"/>
  <c r="AK55" i="12"/>
  <c r="DE51" i="12"/>
  <c r="CB33" i="12"/>
  <c r="CH63" i="12"/>
  <c r="AE37" i="8" s="1"/>
  <c r="BL63" i="12"/>
  <c r="W37" i="8" s="1"/>
  <c r="DE27" i="12"/>
  <c r="DE35" i="12"/>
  <c r="M55" i="12"/>
  <c r="T24" i="12"/>
  <c r="DE38" i="12"/>
  <c r="Q55" i="12"/>
  <c r="DE29" i="11"/>
  <c r="DE54" i="12"/>
  <c r="DE40" i="12"/>
  <c r="CD68" i="12"/>
  <c r="CD33" i="12"/>
  <c r="DF23" i="12"/>
  <c r="CR68" i="12"/>
  <c r="DF50" i="12"/>
  <c r="L55" i="12"/>
  <c r="CO55" i="12"/>
  <c r="CQ67" i="12"/>
  <c r="AE67" i="12"/>
  <c r="Y67" i="12"/>
  <c r="DF43" i="12"/>
  <c r="CU68" i="12"/>
  <c r="CW68" i="12" s="1"/>
  <c r="BE65" i="12"/>
  <c r="DF41" i="12"/>
  <c r="DE45" i="12"/>
  <c r="BG31" i="12"/>
  <c r="BE68" i="12"/>
  <c r="BE69" i="12" s="1"/>
  <c r="X13" i="8"/>
  <c r="DF49" i="12"/>
  <c r="AE15" i="8"/>
  <c r="DF47" i="12"/>
  <c r="Y31" i="8"/>
  <c r="AQ12" i="8"/>
  <c r="K12" i="8"/>
  <c r="D24" i="6"/>
  <c r="K9" i="6"/>
  <c r="CT68" i="12"/>
  <c r="CT69" i="12" s="1"/>
  <c r="CV31" i="12"/>
  <c r="Q18" i="6"/>
  <c r="DF16" i="12"/>
  <c r="AK21" i="6"/>
  <c r="DB31" i="12"/>
  <c r="AK24" i="6" s="1"/>
  <c r="AQ11" i="8"/>
  <c r="K11" i="8"/>
  <c r="AD22" i="6"/>
  <c r="DE30" i="12"/>
  <c r="Q22" i="8"/>
  <c r="DF39" i="12"/>
  <c r="X21" i="6"/>
  <c r="DF28" i="12"/>
  <c r="AE20" i="8"/>
  <c r="DF38" i="12"/>
  <c r="DE29" i="12"/>
  <c r="AE19" i="8"/>
  <c r="DF40" i="12"/>
  <c r="AC24" i="12"/>
  <c r="X25" i="8"/>
  <c r="DF53" i="12"/>
  <c r="X24" i="8"/>
  <c r="DF42" i="12"/>
  <c r="AK24" i="8"/>
  <c r="DE42" i="12"/>
  <c r="AF68" i="12"/>
  <c r="AE11" i="8"/>
  <c r="DF44" i="12"/>
  <c r="AQ16" i="8"/>
  <c r="K16" i="8"/>
  <c r="X12" i="8"/>
  <c r="BM55" i="12"/>
  <c r="X29" i="8" s="1"/>
  <c r="AU65" i="12"/>
  <c r="AY55" i="12"/>
  <c r="Z68" i="12"/>
  <c r="AC55" i="12"/>
  <c r="DE21" i="13"/>
  <c r="K45" i="6"/>
  <c r="W65" i="12"/>
  <c r="K13" i="8"/>
  <c r="D39" i="8"/>
  <c r="BI67" i="12"/>
  <c r="AF28" i="8"/>
  <c r="R14" i="8"/>
  <c r="CL67" i="12"/>
  <c r="D26" i="6"/>
  <c r="S15" i="6"/>
  <c r="V68" i="12"/>
  <c r="V69" i="12" s="1"/>
  <c r="K21" i="6"/>
  <c r="AG15" i="6"/>
  <c r="AL63" i="12"/>
  <c r="BW55" i="12"/>
  <c r="E65" i="12"/>
  <c r="J39" i="8" s="1"/>
  <c r="G6" i="19" s="1"/>
  <c r="H6" i="19" s="1"/>
  <c r="Z65" i="12"/>
  <c r="O67" i="13"/>
  <c r="BE33" i="13"/>
  <c r="CT65" i="13"/>
  <c r="CT68" i="13"/>
  <c r="AM55" i="8"/>
  <c r="DE39" i="12"/>
  <c r="CX65" i="12"/>
  <c r="AF20" i="8"/>
  <c r="Y13" i="8"/>
  <c r="CG31" i="12"/>
  <c r="AD24" i="6" s="1"/>
  <c r="AF24" i="6" s="1"/>
  <c r="DF27" i="12"/>
  <c r="R13" i="8"/>
  <c r="V65" i="12"/>
  <c r="BH65" i="12"/>
  <c r="AP63" i="12"/>
  <c r="CO31" i="12"/>
  <c r="N68" i="13"/>
  <c r="N65" i="13"/>
  <c r="M65" i="12"/>
  <c r="F68" i="12"/>
  <c r="DE46" i="12"/>
  <c r="D68" i="12"/>
  <c r="T68" i="12" s="1"/>
  <c r="AQ11" i="6"/>
  <c r="CG24" i="12"/>
  <c r="S14" i="8"/>
  <c r="U63" i="12"/>
  <c r="Q12" i="6"/>
  <c r="DE37" i="12"/>
  <c r="AF13" i="8"/>
  <c r="AM10" i="8"/>
  <c r="AM15" i="8"/>
  <c r="AM17" i="6"/>
  <c r="CS65" i="12"/>
  <c r="AR55" i="12"/>
  <c r="Q29" i="8" s="1"/>
  <c r="L31" i="12"/>
  <c r="AQ55" i="12"/>
  <c r="P29" i="8" s="1"/>
  <c r="R15" i="6"/>
  <c r="AY63" i="12"/>
  <c r="CO63" i="12"/>
  <c r="CT33" i="13"/>
  <c r="AT68" i="12"/>
  <c r="AT69" i="12" s="1"/>
  <c r="CF31" i="12"/>
  <c r="DE47" i="12"/>
  <c r="V33" i="12"/>
  <c r="CQ69" i="12"/>
  <c r="D33" i="12"/>
  <c r="DF17" i="12"/>
  <c r="DE49" i="12"/>
  <c r="AZ65" i="12"/>
  <c r="AZ67" i="12"/>
  <c r="AZ69" i="12" s="1"/>
  <c r="BO68" i="12"/>
  <c r="BS68" i="12" s="1"/>
  <c r="CS68" i="12"/>
  <c r="DE15" i="12"/>
  <c r="CK68" i="12"/>
  <c r="CO68" i="12" s="1"/>
  <c r="BI68" i="12"/>
  <c r="BI69" i="12" s="1"/>
  <c r="DE62" i="12"/>
  <c r="Y36" i="8"/>
  <c r="D29" i="8"/>
  <c r="CE63" i="12"/>
  <c r="AF17" i="8"/>
  <c r="AM25" i="8"/>
  <c r="BV65" i="12"/>
  <c r="CS63" i="12"/>
  <c r="BX65" i="12"/>
  <c r="F33" i="13"/>
  <c r="F69" i="13" s="1"/>
  <c r="BZ68" i="12"/>
  <c r="BK68" i="12"/>
  <c r="AR31" i="12"/>
  <c r="Q24" i="6" s="1"/>
  <c r="S17" i="8"/>
  <c r="DF48" i="12"/>
  <c r="DE36" i="12"/>
  <c r="AA33" i="12"/>
  <c r="AC33" i="12" s="1"/>
  <c r="AH31" i="12"/>
  <c r="Y31" i="11"/>
  <c r="CZ18" i="9"/>
  <c r="CE21" i="9"/>
  <c r="AE26" i="11"/>
  <c r="AZ22" i="11"/>
  <c r="J12" i="9"/>
  <c r="DH12" i="9"/>
  <c r="T22" i="11"/>
  <c r="DH17" i="11"/>
  <c r="J17" i="11"/>
  <c r="T31" i="11"/>
  <c r="O21" i="9"/>
  <c r="BE22" i="11"/>
  <c r="DE25" i="11"/>
  <c r="AE15" i="11"/>
  <c r="AE27" i="11"/>
  <c r="CJ22" i="11"/>
  <c r="BZ10" i="11"/>
  <c r="BO15" i="11"/>
  <c r="DH14" i="11"/>
  <c r="J14" i="11"/>
  <c r="AZ10" i="11"/>
  <c r="BO23" i="11"/>
  <c r="BE17" i="9"/>
  <c r="CU31" i="11"/>
  <c r="CZ18" i="11"/>
  <c r="CE22" i="11"/>
  <c r="AE16" i="9"/>
  <c r="BE16" i="9"/>
  <c r="CE26" i="11"/>
  <c r="O23" i="11"/>
  <c r="O15" i="9"/>
  <c r="AZ20" i="11"/>
  <c r="CZ22" i="11"/>
  <c r="CP21" i="9"/>
  <c r="O11" i="11"/>
  <c r="DH24" i="11"/>
  <c r="J24" i="11"/>
  <c r="D35" i="11"/>
  <c r="DH9" i="11"/>
  <c r="D37" i="11"/>
  <c r="D29" i="11"/>
  <c r="J9" i="11"/>
  <c r="AZ26" i="11"/>
  <c r="CP23" i="9"/>
  <c r="BE12" i="9"/>
  <c r="AE28" i="11"/>
  <c r="AZ11" i="9"/>
  <c r="DH15" i="9"/>
  <c r="J15" i="9"/>
  <c r="DE23" i="11"/>
  <c r="BZ32" i="11"/>
  <c r="AE18" i="11"/>
  <c r="CP23" i="11"/>
  <c r="T9" i="11"/>
  <c r="BO13" i="9"/>
  <c r="AJ23" i="9"/>
  <c r="T19" i="11"/>
  <c r="DE9" i="9"/>
  <c r="BZ9" i="9"/>
  <c r="AJ13" i="9"/>
  <c r="CZ12" i="11"/>
  <c r="CP16" i="11"/>
  <c r="AJ11" i="11"/>
  <c r="CE9" i="9"/>
  <c r="AJ22" i="9"/>
  <c r="O16" i="11"/>
  <c r="AJ28" i="11"/>
  <c r="CP12" i="11"/>
  <c r="CJ17" i="11"/>
  <c r="BE11" i="9"/>
  <c r="DH26" i="11"/>
  <c r="J26" i="11"/>
  <c r="BZ11" i="11"/>
  <c r="CJ25" i="11"/>
  <c r="CE11" i="9"/>
  <c r="CJ13" i="11"/>
  <c r="BO21" i="9"/>
  <c r="BE24" i="11"/>
  <c r="BZ15" i="11"/>
  <c r="BE11" i="11"/>
  <c r="CZ9" i="11"/>
  <c r="BZ33" i="11"/>
  <c r="AJ9" i="9"/>
  <c r="BO26" i="11"/>
  <c r="BE14" i="9"/>
  <c r="DE10" i="11"/>
  <c r="O16" i="9"/>
  <c r="T23" i="11"/>
  <c r="DH10" i="11"/>
  <c r="J10" i="11"/>
  <c r="AZ22" i="9"/>
  <c r="AJ27" i="11"/>
  <c r="O27" i="11"/>
  <c r="BE22" i="9"/>
  <c r="CE25" i="11"/>
  <c r="CJ22" i="9"/>
  <c r="BO14" i="9"/>
  <c r="O17" i="9"/>
  <c r="DH28" i="11"/>
  <c r="J28" i="11"/>
  <c r="AJ15" i="11"/>
  <c r="T27" i="11"/>
  <c r="CZ21" i="11"/>
  <c r="BO9" i="11"/>
  <c r="BE15" i="11"/>
  <c r="CP14" i="11"/>
  <c r="T11" i="9"/>
  <c r="DE11" i="9"/>
  <c r="CE10" i="9"/>
  <c r="O18" i="11"/>
  <c r="AJ21" i="9"/>
  <c r="BO11" i="11"/>
  <c r="DH27" i="11"/>
  <c r="J27" i="11"/>
  <c r="BE21" i="11"/>
  <c r="AZ13" i="9"/>
  <c r="BZ28" i="11"/>
  <c r="AE23" i="9"/>
  <c r="CJ20" i="11"/>
  <c r="CE17" i="9"/>
  <c r="AE9" i="9"/>
  <c r="CP15" i="9"/>
  <c r="AJ20" i="11"/>
  <c r="T21" i="11"/>
  <c r="CZ15" i="9"/>
  <c r="CP18" i="9"/>
  <c r="BE26" i="11"/>
  <c r="CE23" i="9"/>
  <c r="AE18" i="9"/>
  <c r="AZ16" i="11"/>
  <c r="CE13" i="9"/>
  <c r="AZ19" i="11"/>
  <c r="AE24" i="11"/>
  <c r="BE9" i="9"/>
  <c r="AZ12" i="11"/>
  <c r="BE34" i="11"/>
  <c r="CZ20" i="11"/>
  <c r="T15" i="9"/>
  <c r="DH32" i="11"/>
  <c r="J32" i="11"/>
  <c r="CJ21" i="11"/>
  <c r="CE34" i="11"/>
  <c r="DE20" i="11"/>
  <c r="BE13" i="11"/>
  <c r="BZ23" i="9"/>
  <c r="U57" i="13"/>
  <c r="S63" i="13"/>
  <c r="L58" i="13"/>
  <c r="J63" i="13"/>
  <c r="BK57" i="13"/>
  <c r="BI63" i="13"/>
  <c r="DA58" i="13"/>
  <c r="AP57" i="13"/>
  <c r="AN63" i="13"/>
  <c r="AP63" i="13" s="1"/>
  <c r="CO53" i="13"/>
  <c r="AQ30" i="13"/>
  <c r="P46" i="6" s="1"/>
  <c r="AC30" i="13"/>
  <c r="AG30" i="13"/>
  <c r="Y31" i="13"/>
  <c r="AK30" i="13"/>
  <c r="AO30" i="13"/>
  <c r="BM57" i="13"/>
  <c r="BG57" i="13"/>
  <c r="AU63" i="13"/>
  <c r="AY63" i="13" s="1"/>
  <c r="AY57" i="13"/>
  <c r="AH57" i="13"/>
  <c r="AF63" i="13"/>
  <c r="AH63" i="13" s="1"/>
  <c r="AO63" i="11"/>
  <c r="CH29" i="13"/>
  <c r="AE47" i="6" s="1"/>
  <c r="AR29" i="13"/>
  <c r="Q47" i="6" s="1"/>
  <c r="BM29" i="13"/>
  <c r="X47" i="6" s="1"/>
  <c r="DC29" i="13"/>
  <c r="AL47" i="6" s="1"/>
  <c r="CW57" i="13"/>
  <c r="DC57" i="13"/>
  <c r="CO57" i="13"/>
  <c r="CK63" i="13"/>
  <c r="AO37" i="9"/>
  <c r="CH38" i="13"/>
  <c r="AE60" i="8" s="1"/>
  <c r="AR38" i="13"/>
  <c r="Q60" i="8" s="1"/>
  <c r="J60" i="8"/>
  <c r="K60" i="8" s="1"/>
  <c r="DC38" i="13"/>
  <c r="AL60" i="8" s="1"/>
  <c r="BM38" i="13"/>
  <c r="X60" i="8" s="1"/>
  <c r="U38" i="13"/>
  <c r="I38" i="13"/>
  <c r="Q38" i="13"/>
  <c r="E55" i="13"/>
  <c r="M38" i="13"/>
  <c r="AO47" i="11"/>
  <c r="AO51" i="11"/>
  <c r="AL40" i="13"/>
  <c r="AJ55" i="13"/>
  <c r="DH41" i="9"/>
  <c r="AZ61" i="11"/>
  <c r="AQ52" i="13"/>
  <c r="P48" i="8" s="1"/>
  <c r="BL52" i="13"/>
  <c r="W48" i="8" s="1"/>
  <c r="CG52" i="13"/>
  <c r="AD48" i="8" s="1"/>
  <c r="DB52" i="13"/>
  <c r="AK48" i="8" s="1"/>
  <c r="AE47" i="11"/>
  <c r="CJ47" i="11"/>
  <c r="DA20" i="13"/>
  <c r="CY24" i="13"/>
  <c r="CB42" i="13"/>
  <c r="BZ55" i="13"/>
  <c r="AV24" i="13"/>
  <c r="AX15" i="13"/>
  <c r="CN40" i="13"/>
  <c r="CL55" i="13"/>
  <c r="CL65" i="13" s="1"/>
  <c r="AE53" i="11"/>
  <c r="AO49" i="11"/>
  <c r="AX50" i="13"/>
  <c r="DH68" i="11"/>
  <c r="I46" i="8"/>
  <c r="AQ46" i="8" s="1"/>
  <c r="CG41" i="13"/>
  <c r="AD46" i="8" s="1"/>
  <c r="AQ41" i="13"/>
  <c r="P46" i="8" s="1"/>
  <c r="BL41" i="13"/>
  <c r="W46" i="8" s="1"/>
  <c r="D55" i="13"/>
  <c r="H41" i="13"/>
  <c r="L41" i="13"/>
  <c r="P41" i="13"/>
  <c r="T41" i="13"/>
  <c r="DB41" i="13"/>
  <c r="W55" i="13"/>
  <c r="W65" i="13" s="1"/>
  <c r="AR40" i="13"/>
  <c r="BM40" i="13"/>
  <c r="X50" i="8" s="1"/>
  <c r="DC40" i="13"/>
  <c r="AL50" i="8" s="1"/>
  <c r="CH40" i="13"/>
  <c r="AE50" i="8" s="1"/>
  <c r="T54" i="11"/>
  <c r="J62" i="11"/>
  <c r="DH62" i="11"/>
  <c r="CZ57" i="13"/>
  <c r="CX63" i="13"/>
  <c r="CZ63" i="13" s="1"/>
  <c r="J64" i="11"/>
  <c r="DH64" i="11"/>
  <c r="BJ69" i="11"/>
  <c r="AO59" i="11"/>
  <c r="AP58" i="13"/>
  <c r="BT29" i="13"/>
  <c r="BR31" i="13"/>
  <c r="BR68" i="13" s="1"/>
  <c r="BS40" i="13"/>
  <c r="CA40" i="13"/>
  <c r="BW40" i="13"/>
  <c r="CG40" i="13"/>
  <c r="AD50" i="8" s="1"/>
  <c r="CE40" i="13"/>
  <c r="CB20" i="13"/>
  <c r="CF20" i="13"/>
  <c r="BP24" i="13"/>
  <c r="BX20" i="13"/>
  <c r="BT20" i="13"/>
  <c r="CH20" i="13"/>
  <c r="AE41" i="6" s="1"/>
  <c r="CZ49" i="11"/>
  <c r="AO42" i="9"/>
  <c r="AQ15" i="13"/>
  <c r="P40" i="6" s="1"/>
  <c r="I40" i="6"/>
  <c r="BL15" i="13"/>
  <c r="W40" i="6" s="1"/>
  <c r="H15" i="13"/>
  <c r="P15" i="13"/>
  <c r="D24" i="13"/>
  <c r="DB15" i="13"/>
  <c r="T15" i="13"/>
  <c r="L15" i="13"/>
  <c r="CG15" i="13"/>
  <c r="AE59" i="11"/>
  <c r="CU26" i="11"/>
  <c r="AT24" i="11"/>
  <c r="AT17" i="11"/>
  <c r="AT10" i="9"/>
  <c r="BJ25" i="11"/>
  <c r="Y10" i="11"/>
  <c r="AO9" i="9"/>
  <c r="Y10" i="9"/>
  <c r="BJ15" i="9"/>
  <c r="AO34" i="11"/>
  <c r="CU9" i="9"/>
  <c r="AO17" i="11"/>
  <c r="CU19" i="11"/>
  <c r="AE68" i="11"/>
  <c r="CJ51" i="11"/>
  <c r="BJ22" i="9"/>
  <c r="Y15" i="9"/>
  <c r="BJ9" i="11"/>
  <c r="BJ21" i="9"/>
  <c r="Y22" i="11"/>
  <c r="BU34" i="11"/>
  <c r="Y18" i="9"/>
  <c r="BU11" i="11"/>
  <c r="Y9" i="11"/>
  <c r="BJ32" i="11"/>
  <c r="BU9" i="9"/>
  <c r="BU14" i="11"/>
  <c r="Y23" i="9"/>
  <c r="AO25" i="11"/>
  <c r="AT21" i="11"/>
  <c r="BU12" i="11"/>
  <c r="AT19" i="11"/>
  <c r="CU18" i="11"/>
  <c r="Y14" i="9"/>
  <c r="CE57" i="11"/>
  <c r="AE40" i="9"/>
  <c r="AO46" i="9"/>
  <c r="AZ62" i="11"/>
  <c r="AO20" i="11"/>
  <c r="AO14" i="9"/>
  <c r="AT33" i="11"/>
  <c r="AO26" i="11"/>
  <c r="AO14" i="11"/>
  <c r="AT9" i="11"/>
  <c r="AT15" i="11"/>
  <c r="AO28" i="11"/>
  <c r="CU23" i="11"/>
  <c r="AO32" i="11"/>
  <c r="BU18" i="11"/>
  <c r="Y17" i="11"/>
  <c r="BU36" i="9"/>
  <c r="BU56" i="11"/>
  <c r="AO71" i="11"/>
  <c r="AO70" i="11"/>
  <c r="T36" i="9"/>
  <c r="AT17" i="9"/>
  <c r="CU22" i="11"/>
  <c r="CU33" i="11"/>
  <c r="BU19" i="11"/>
  <c r="Y16" i="9"/>
  <c r="BJ10" i="11"/>
  <c r="AT14" i="9"/>
  <c r="AT23" i="9"/>
  <c r="AT20" i="11"/>
  <c r="BU23" i="11"/>
  <c r="AT13" i="11"/>
  <c r="AE42" i="9"/>
  <c r="DH45" i="11"/>
  <c r="AE34" i="9"/>
  <c r="BJ50" i="11"/>
  <c r="DH58" i="11"/>
  <c r="CE31" i="11"/>
  <c r="CJ31" i="11"/>
  <c r="DE33" i="11"/>
  <c r="AJ25" i="11"/>
  <c r="CZ26" i="11"/>
  <c r="BO27" i="11"/>
  <c r="CE33" i="11"/>
  <c r="AE14" i="11"/>
  <c r="CP27" i="11"/>
  <c r="AJ14" i="11"/>
  <c r="BE10" i="9"/>
  <c r="O15" i="11"/>
  <c r="BZ31" i="11"/>
  <c r="BE31" i="11"/>
  <c r="CE28" i="11"/>
  <c r="O14" i="9"/>
  <c r="BE21" i="9"/>
  <c r="AJ16" i="9"/>
  <c r="CZ14" i="11"/>
  <c r="CE14" i="11"/>
  <c r="AE13" i="9"/>
  <c r="DE27" i="11"/>
  <c r="J19" i="11"/>
  <c r="DH19" i="11"/>
  <c r="BZ14" i="9"/>
  <c r="BE9" i="11"/>
  <c r="CP25" i="11"/>
  <c r="CJ21" i="9"/>
  <c r="DH12" i="11"/>
  <c r="J12" i="11"/>
  <c r="DE14" i="9"/>
  <c r="CZ25" i="11"/>
  <c r="CP17" i="9"/>
  <c r="DH22" i="11"/>
  <c r="J22" i="11"/>
  <c r="T28" i="11"/>
  <c r="CE16" i="11"/>
  <c r="BO13" i="11"/>
  <c r="O17" i="11"/>
  <c r="AJ9" i="11"/>
  <c r="AZ21" i="9"/>
  <c r="AZ17" i="11"/>
  <c r="CZ23" i="11"/>
  <c r="CZ21" i="9"/>
  <c r="CE22" i="9"/>
  <c r="O12" i="9"/>
  <c r="T33" i="11"/>
  <c r="AZ15" i="11"/>
  <c r="AE9" i="11"/>
  <c r="T21" i="9"/>
  <c r="CZ16" i="9"/>
  <c r="CZ34" i="11"/>
  <c r="CJ17" i="9"/>
  <c r="CE15" i="9"/>
  <c r="T17" i="9"/>
  <c r="CE11" i="11"/>
  <c r="DE15" i="9"/>
  <c r="AZ15" i="9"/>
  <c r="DE19" i="11"/>
  <c r="AE11" i="9"/>
  <c r="DE34" i="11"/>
  <c r="AE23" i="11"/>
  <c r="CE9" i="11"/>
  <c r="CJ18" i="9"/>
  <c r="BE16" i="11"/>
  <c r="J16" i="9"/>
  <c r="DH16" i="9"/>
  <c r="BO22" i="11"/>
  <c r="CZ27" i="11"/>
  <c r="CE16" i="9"/>
  <c r="CJ16" i="9"/>
  <c r="T13" i="11"/>
  <c r="O9" i="9"/>
  <c r="BO23" i="9"/>
  <c r="AE13" i="11"/>
  <c r="DE28" i="11"/>
  <c r="AE16" i="11"/>
  <c r="BO34" i="11"/>
  <c r="CJ12" i="9"/>
  <c r="DE13" i="11"/>
  <c r="BE27" i="11"/>
  <c r="AZ23" i="11"/>
  <c r="AE12" i="11"/>
  <c r="T15" i="11"/>
  <c r="CP24" i="11"/>
  <c r="O14" i="11"/>
  <c r="BE15" i="9"/>
  <c r="BE25" i="11"/>
  <c r="CP22" i="9"/>
  <c r="BO10" i="11"/>
  <c r="AZ16" i="9"/>
  <c r="BO22" i="9"/>
  <c r="BO15" i="9"/>
  <c r="CJ34" i="11"/>
  <c r="CE27" i="11"/>
  <c r="CJ9" i="11"/>
  <c r="AZ27" i="11"/>
  <c r="CP10" i="11"/>
  <c r="BZ16" i="9"/>
  <c r="CJ9" i="9"/>
  <c r="AZ9" i="9"/>
  <c r="BZ12" i="11"/>
  <c r="CZ24" i="11"/>
  <c r="AJ12" i="9"/>
  <c r="BO16" i="11"/>
  <c r="O13" i="11"/>
  <c r="AJ34" i="11"/>
  <c r="CZ10" i="9"/>
  <c r="AZ18" i="9"/>
  <c r="BZ13" i="11"/>
  <c r="DH23" i="9"/>
  <c r="J23" i="9"/>
  <c r="T26" i="11"/>
  <c r="CE13" i="11"/>
  <c r="O13" i="9"/>
  <c r="DE9" i="11"/>
  <c r="CP12" i="9"/>
  <c r="BE13" i="9"/>
  <c r="BZ11" i="9"/>
  <c r="AZ23" i="9"/>
  <c r="DE11" i="11"/>
  <c r="O34" i="11"/>
  <c r="AJ21" i="11"/>
  <c r="CZ11" i="11"/>
  <c r="BO24" i="11"/>
  <c r="J21" i="11"/>
  <c r="DH21" i="11"/>
  <c r="BO32" i="11"/>
  <c r="AJ15" i="9"/>
  <c r="O23" i="9"/>
  <c r="AE11" i="11"/>
  <c r="CP9" i="9"/>
  <c r="CZ28" i="11"/>
  <c r="T20" i="11"/>
  <c r="BZ16" i="11"/>
  <c r="T12" i="9"/>
  <c r="O28" i="11"/>
  <c r="AG58" i="13"/>
  <c r="AO57" i="13"/>
  <c r="AM63" i="13"/>
  <c r="AO63" i="13" s="1"/>
  <c r="BJ58" i="13"/>
  <c r="BC57" i="13"/>
  <c r="BA63" i="13"/>
  <c r="BC63" i="13" s="1"/>
  <c r="BK58" i="13"/>
  <c r="BX57" i="13"/>
  <c r="BV63" i="13"/>
  <c r="CW28" i="13"/>
  <c r="CU31" i="13"/>
  <c r="CU68" i="13" s="1"/>
  <c r="U46" i="13"/>
  <c r="S55" i="13"/>
  <c r="BJ61" i="11"/>
  <c r="BE69" i="11"/>
  <c r="AD41" i="13"/>
  <c r="AB55" i="13"/>
  <c r="AX41" i="13"/>
  <c r="AV55" i="13"/>
  <c r="AV65" i="13" s="1"/>
  <c r="AR43" i="13"/>
  <c r="Q62" i="8" s="1"/>
  <c r="BM43" i="13"/>
  <c r="X62" i="8" s="1"/>
  <c r="DC43" i="13"/>
  <c r="AL62" i="8" s="1"/>
  <c r="CH43" i="13"/>
  <c r="AE62" i="8" s="1"/>
  <c r="J46" i="6"/>
  <c r="AR30" i="13"/>
  <c r="Q46" i="6" s="1"/>
  <c r="CH30" i="13"/>
  <c r="AE46" i="6" s="1"/>
  <c r="M30" i="13"/>
  <c r="I30" i="13"/>
  <c r="DC30" i="13"/>
  <c r="AL46" i="6" s="1"/>
  <c r="BM30" i="13"/>
  <c r="E31" i="13"/>
  <c r="Q30" i="13"/>
  <c r="U30" i="13"/>
  <c r="CE56" i="11"/>
  <c r="CE37" i="9"/>
  <c r="AE54" i="11"/>
  <c r="M58" i="13"/>
  <c r="K63" i="13"/>
  <c r="AO53" i="11"/>
  <c r="BU37" i="9"/>
  <c r="BJ51" i="11"/>
  <c r="CZ69" i="11"/>
  <c r="BC58" i="13"/>
  <c r="AR22" i="13"/>
  <c r="Q39" i="6" s="1"/>
  <c r="BM22" i="13"/>
  <c r="X39" i="6" s="1"/>
  <c r="J39" i="6"/>
  <c r="CH22" i="13"/>
  <c r="AE39" i="6" s="1"/>
  <c r="U22" i="13"/>
  <c r="M22" i="13"/>
  <c r="I22" i="13"/>
  <c r="Q22" i="13"/>
  <c r="DC22" i="13"/>
  <c r="E24" i="13"/>
  <c r="Z55" i="13"/>
  <c r="Z65" i="13" s="1"/>
  <c r="AD36" i="13"/>
  <c r="AH36" i="13"/>
  <c r="AL36" i="13"/>
  <c r="AR36" i="13"/>
  <c r="DF36" i="13" s="1"/>
  <c r="AP36" i="13"/>
  <c r="CA27" i="13"/>
  <c r="BY31" i="13"/>
  <c r="AY27" i="13"/>
  <c r="AW31" i="13"/>
  <c r="AW68" i="13" s="1"/>
  <c r="CE51" i="11"/>
  <c r="CO17" i="13"/>
  <c r="CM24" i="13"/>
  <c r="BL61" i="13"/>
  <c r="W72" i="8" s="1"/>
  <c r="AQ61" i="13"/>
  <c r="P72" i="8" s="1"/>
  <c r="CG61" i="13"/>
  <c r="AD72" i="8" s="1"/>
  <c r="I72" i="8"/>
  <c r="DB61" i="13"/>
  <c r="AK72" i="8" s="1"/>
  <c r="DE61" i="13"/>
  <c r="H61" i="13"/>
  <c r="P61" i="13"/>
  <c r="T61" i="13"/>
  <c r="L61" i="13"/>
  <c r="D63" i="13"/>
  <c r="BL26" i="13"/>
  <c r="DB26" i="13"/>
  <c r="AQ26" i="13"/>
  <c r="D31" i="13"/>
  <c r="T26" i="13"/>
  <c r="P26" i="13"/>
  <c r="L26" i="13"/>
  <c r="H26" i="13"/>
  <c r="CG26" i="13"/>
  <c r="CO37" i="13"/>
  <c r="CM55" i="13"/>
  <c r="CM65" i="13" s="1"/>
  <c r="AE69" i="11"/>
  <c r="BU42" i="9"/>
  <c r="DH47" i="9"/>
  <c r="J47" i="9"/>
  <c r="BU52" i="11"/>
  <c r="BJ57" i="11"/>
  <c r="T64" i="11"/>
  <c r="T53" i="11"/>
  <c r="AQ46" i="13"/>
  <c r="P47" i="8" s="1"/>
  <c r="DB46" i="13"/>
  <c r="AK47" i="8" s="1"/>
  <c r="BL46" i="13"/>
  <c r="W47" i="8" s="1"/>
  <c r="V55" i="13"/>
  <c r="V65" i="13" s="1"/>
  <c r="CG46" i="13"/>
  <c r="BU51" i="11"/>
  <c r="AZ69" i="11"/>
  <c r="CJ61" i="11"/>
  <c r="BM45" i="13"/>
  <c r="X57" i="8" s="1"/>
  <c r="CH45" i="13"/>
  <c r="AE57" i="8" s="1"/>
  <c r="AR45" i="13"/>
  <c r="Q57" i="8" s="1"/>
  <c r="DC45" i="13"/>
  <c r="AL57" i="8" s="1"/>
  <c r="BJ43" i="9"/>
  <c r="CP49" i="11"/>
  <c r="CZ43" i="9"/>
  <c r="CZ62" i="11"/>
  <c r="CU48" i="11"/>
  <c r="DE62" i="11"/>
  <c r="AT13" i="9"/>
  <c r="AO19" i="11"/>
  <c r="AO15" i="9"/>
  <c r="AT14" i="11"/>
  <c r="BU22" i="9"/>
  <c r="BU13" i="9"/>
  <c r="Y33" i="11"/>
  <c r="BJ26" i="11"/>
  <c r="Y28" i="11"/>
  <c r="BJ28" i="11"/>
  <c r="BU23" i="9"/>
  <c r="AT10" i="11"/>
  <c r="BU12" i="9"/>
  <c r="BJ19" i="11"/>
  <c r="Y32" i="11"/>
  <c r="CU13" i="11"/>
  <c r="AO56" i="11"/>
  <c r="BU16" i="9"/>
  <c r="CU23" i="9"/>
  <c r="BU27" i="11"/>
  <c r="BJ10" i="9"/>
  <c r="Y13" i="9"/>
  <c r="BU33" i="11"/>
  <c r="AT12" i="11"/>
  <c r="CU34" i="11"/>
  <c r="AT22" i="11"/>
  <c r="BJ11" i="11"/>
  <c r="AT18" i="11"/>
  <c r="J54" i="11"/>
  <c r="DH54" i="11"/>
  <c r="BJ53" i="11"/>
  <c r="DH63" i="11"/>
  <c r="CU17" i="9"/>
  <c r="BJ16" i="9"/>
  <c r="Y34" i="11"/>
  <c r="BJ15" i="11"/>
  <c r="Y9" i="9"/>
  <c r="AO11" i="11"/>
  <c r="AO33" i="11"/>
  <c r="AT11" i="9"/>
  <c r="AO22" i="9"/>
  <c r="AO9" i="11"/>
  <c r="AT16" i="9"/>
  <c r="CU27" i="11"/>
  <c r="AE70" i="11"/>
  <c r="AO13" i="11"/>
  <c r="AO10" i="11"/>
  <c r="AT11" i="11"/>
  <c r="CU22" i="9"/>
  <c r="AT28" i="11"/>
  <c r="BJ11" i="9"/>
  <c r="AO27" i="11"/>
  <c r="AT15" i="9"/>
  <c r="AT34" i="11"/>
  <c r="AO23" i="9"/>
  <c r="AO22" i="11"/>
  <c r="AO16" i="11"/>
  <c r="AO18" i="11"/>
  <c r="CE36" i="9"/>
  <c r="DH34" i="9"/>
  <c r="BJ46" i="9"/>
  <c r="BU31" i="11"/>
  <c r="O22" i="11"/>
  <c r="CJ32" i="11"/>
  <c r="DE22" i="9"/>
  <c r="CE10" i="11"/>
  <c r="CJ33" i="11"/>
  <c r="CP16" i="9"/>
  <c r="O22" i="9"/>
  <c r="BE12" i="11"/>
  <c r="BZ14" i="11"/>
  <c r="DH18" i="11"/>
  <c r="J18" i="11"/>
  <c r="CP33" i="11"/>
  <c r="O10" i="11"/>
  <c r="CJ15" i="9"/>
  <c r="CZ33" i="11"/>
  <c r="BO25" i="11"/>
  <c r="DH35" i="11"/>
  <c r="AT31" i="11"/>
  <c r="AZ31" i="11"/>
  <c r="T24" i="11"/>
  <c r="BZ24" i="11"/>
  <c r="CP34" i="11"/>
  <c r="O9" i="11"/>
  <c r="BE10" i="11"/>
  <c r="DE32" i="11"/>
  <c r="DH20" i="11"/>
  <c r="J20" i="11"/>
  <c r="CZ15" i="11"/>
  <c r="AO31" i="11"/>
  <c r="T16" i="9"/>
  <c r="BZ18" i="11"/>
  <c r="AE14" i="9"/>
  <c r="CJ24" i="11"/>
  <c r="T13" i="9"/>
  <c r="T9" i="9"/>
  <c r="CP13" i="9"/>
  <c r="CJ15" i="11"/>
  <c r="BO19" i="11"/>
  <c r="O20" i="11"/>
  <c r="AJ19" i="11"/>
  <c r="AZ24" i="11"/>
  <c r="AJ33" i="11"/>
  <c r="DE21" i="11"/>
  <c r="BZ26" i="11"/>
  <c r="CJ23" i="11"/>
  <c r="BO28" i="11"/>
  <c r="AJ13" i="11"/>
  <c r="DE26" i="11"/>
  <c r="AJ16" i="11"/>
  <c r="CZ23" i="9"/>
  <c r="BO18" i="11"/>
  <c r="CP13" i="11"/>
  <c r="AZ12" i="9"/>
  <c r="AZ11" i="11"/>
  <c r="CJ11" i="9"/>
  <c r="CE32" i="11"/>
  <c r="O18" i="9"/>
  <c r="BE18" i="9"/>
  <c r="O12" i="11"/>
  <c r="BE19" i="11"/>
  <c r="AJ17" i="9"/>
  <c r="DE14" i="11"/>
  <c r="AE22" i="11"/>
  <c r="AE33" i="11"/>
  <c r="T16" i="11"/>
  <c r="BZ19" i="11"/>
  <c r="AJ10" i="11"/>
  <c r="AE22" i="9"/>
  <c r="CP21" i="11"/>
  <c r="O11" i="9"/>
  <c r="CP14" i="9"/>
  <c r="DH34" i="11"/>
  <c r="J34" i="11"/>
  <c r="CZ32" i="11"/>
  <c r="CP22" i="11"/>
  <c r="AJ23" i="11"/>
  <c r="BO12" i="11"/>
  <c r="O24" i="11"/>
  <c r="BE23" i="11"/>
  <c r="DE22" i="11"/>
  <c r="BZ27" i="11"/>
  <c r="CP9" i="11"/>
  <c r="DH33" i="11"/>
  <c r="J33" i="11"/>
  <c r="T14" i="9"/>
  <c r="DH17" i="9"/>
  <c r="J17" i="9"/>
  <c r="BE18" i="11"/>
  <c r="CE12" i="9"/>
  <c r="O33" i="11"/>
  <c r="CJ27" i="11"/>
  <c r="CZ13" i="9"/>
  <c r="BZ34" i="11"/>
  <c r="CJ19" i="11"/>
  <c r="CZ10" i="11"/>
  <c r="CE15" i="11"/>
  <c r="DE17" i="9"/>
  <c r="AE10" i="11"/>
  <c r="BZ23" i="11"/>
  <c r="AE12" i="9"/>
  <c r="AZ33" i="11"/>
  <c r="AE20" i="11"/>
  <c r="CJ13" i="9"/>
  <c r="T34" i="11"/>
  <c r="DE17" i="11"/>
  <c r="CP15" i="11"/>
  <c r="CE18" i="9"/>
  <c r="BO35" i="11"/>
  <c r="CZ9" i="9"/>
  <c r="CP26" i="11"/>
  <c r="O26" i="11"/>
  <c r="T18" i="11"/>
  <c r="CZ12" i="9"/>
  <c r="BO20" i="11"/>
  <c r="DE13" i="9"/>
  <c r="BZ13" i="9"/>
  <c r="CJ14" i="11"/>
  <c r="BZ10" i="9"/>
  <c r="DH23" i="11"/>
  <c r="J23" i="11"/>
  <c r="AJ11" i="9"/>
  <c r="T17" i="11"/>
  <c r="CE21" i="11"/>
  <c r="O19" i="11"/>
  <c r="BO9" i="9"/>
  <c r="DH16" i="11"/>
  <c r="J16" i="11"/>
  <c r="BE28" i="11"/>
  <c r="CP19" i="11"/>
  <c r="AZ17" i="9"/>
  <c r="CZ13" i="11"/>
  <c r="DH10" i="9"/>
  <c r="J10" i="9"/>
  <c r="CZ22" i="9"/>
  <c r="AE10" i="9"/>
  <c r="T57" i="13"/>
  <c r="R63" i="13"/>
  <c r="CR58" i="13"/>
  <c r="CP63" i="13"/>
  <c r="CR63" i="13" s="1"/>
  <c r="CS58" i="13"/>
  <c r="AO58" i="13"/>
  <c r="CF58" i="13"/>
  <c r="CD63" i="13"/>
  <c r="BS62" i="13"/>
  <c r="CG62" i="13"/>
  <c r="AD73" i="8" s="1"/>
  <c r="CE62" i="13"/>
  <c r="BW62" i="13"/>
  <c r="CA62" i="13"/>
  <c r="BO63" i="13"/>
  <c r="CN50" i="13"/>
  <c r="CO38" i="13"/>
  <c r="BK21" i="13"/>
  <c r="BI24" i="13"/>
  <c r="AO38" i="9"/>
  <c r="AO35" i="9"/>
  <c r="AG57" i="13"/>
  <c r="AE63" i="13"/>
  <c r="AG63" i="13" s="1"/>
  <c r="W24" i="13"/>
  <c r="DC15" i="13"/>
  <c r="AL40" i="6" s="1"/>
  <c r="AR15" i="13"/>
  <c r="CH15" i="13"/>
  <c r="AE40" i="6" s="1"/>
  <c r="AO54" i="11"/>
  <c r="CL31" i="13"/>
  <c r="CL68" i="13" s="1"/>
  <c r="CN28" i="13"/>
  <c r="DE60" i="11"/>
  <c r="DH53" i="11"/>
  <c r="J53" i="11"/>
  <c r="DB16" i="13"/>
  <c r="AK38" i="6" s="1"/>
  <c r="CG16" i="13"/>
  <c r="AD38" i="6" s="1"/>
  <c r="AQ16" i="13"/>
  <c r="BL16" i="13"/>
  <c r="AO68" i="11"/>
  <c r="V24" i="13"/>
  <c r="BU47" i="11"/>
  <c r="CZ35" i="9"/>
  <c r="P16" i="13"/>
  <c r="N24" i="13"/>
  <c r="AC21" i="13"/>
  <c r="AA24" i="13"/>
  <c r="AE47" i="9"/>
  <c r="CJ55" i="13"/>
  <c r="DB43" i="13"/>
  <c r="AK62" i="8" s="1"/>
  <c r="CV43" i="13"/>
  <c r="CN43" i="13"/>
  <c r="CZ43" i="13"/>
  <c r="CR43" i="13"/>
  <c r="T62" i="11"/>
  <c r="BU57" i="11"/>
  <c r="I51" i="13"/>
  <c r="BS35" i="13"/>
  <c r="CE35" i="13"/>
  <c r="CG35" i="13"/>
  <c r="CA35" i="13"/>
  <c r="BW35" i="13"/>
  <c r="BO55" i="13"/>
  <c r="DE43" i="9"/>
  <c r="CP60" i="11"/>
  <c r="CP43" i="9"/>
  <c r="T56" i="11"/>
  <c r="AE51" i="11"/>
  <c r="CZ56" i="11"/>
  <c r="J58" i="8"/>
  <c r="AR47" i="13"/>
  <c r="Q58" i="8" s="1"/>
  <c r="R58" i="8" s="1"/>
  <c r="CH47" i="13"/>
  <c r="AE58" i="8" s="1"/>
  <c r="Q47" i="13"/>
  <c r="I47" i="13"/>
  <c r="M47" i="13"/>
  <c r="DC47" i="13"/>
  <c r="AL58" i="8" s="1"/>
  <c r="U47" i="13"/>
  <c r="BM47" i="13"/>
  <c r="X58" i="8" s="1"/>
  <c r="AE38" i="9"/>
  <c r="AO40" i="9"/>
  <c r="AC42" i="13"/>
  <c r="AA55" i="13"/>
  <c r="AD30" i="13"/>
  <c r="AL30" i="13"/>
  <c r="Z31" i="13"/>
  <c r="Z68" i="13" s="1"/>
  <c r="AP30" i="13"/>
  <c r="AH30" i="13"/>
  <c r="I37" i="13"/>
  <c r="G55" i="13"/>
  <c r="G65" i="13" s="1"/>
  <c r="AO64" i="11"/>
  <c r="AO60" i="11"/>
  <c r="AE45" i="11"/>
  <c r="BJ62" i="11"/>
  <c r="BU61" i="11"/>
  <c r="AE56" i="11"/>
  <c r="AR60" i="13"/>
  <c r="BM60" i="13"/>
  <c r="X70" i="8" s="1"/>
  <c r="CH60" i="13"/>
  <c r="AE70" i="8" s="1"/>
  <c r="AF70" i="8" s="1"/>
  <c r="J70" i="8"/>
  <c r="DC60" i="13"/>
  <c r="AL70" i="8" s="1"/>
  <c r="Q60" i="13"/>
  <c r="M60" i="13"/>
  <c r="E63" i="13"/>
  <c r="J74" i="8" s="1"/>
  <c r="I60" i="13"/>
  <c r="U60" i="13"/>
  <c r="CZ60" i="11"/>
  <c r="BU39" i="9"/>
  <c r="AZ46" i="9"/>
  <c r="BJ35" i="9"/>
  <c r="AO13" i="9"/>
  <c r="BJ23" i="11"/>
  <c r="BJ13" i="9"/>
  <c r="Y27" i="11"/>
  <c r="BJ17" i="9"/>
  <c r="AT32" i="11"/>
  <c r="AT27" i="11"/>
  <c r="CU24" i="11"/>
  <c r="AO24" i="11"/>
  <c r="BU25" i="11"/>
  <c r="AO21" i="9"/>
  <c r="CU15" i="11"/>
  <c r="AO48" i="11"/>
  <c r="AO47" i="9"/>
  <c r="AT16" i="11"/>
  <c r="AT22" i="9"/>
  <c r="AT12" i="9"/>
  <c r="CU12" i="9"/>
  <c r="AT23" i="11"/>
  <c r="CU18" i="9"/>
  <c r="AO12" i="9"/>
  <c r="AT25" i="11"/>
  <c r="AO17" i="9"/>
  <c r="CU11" i="11"/>
  <c r="BU14" i="9"/>
  <c r="BJ21" i="11"/>
  <c r="BJ18" i="11"/>
  <c r="Y16" i="11"/>
  <c r="CU11" i="9"/>
  <c r="BU41" i="9"/>
  <c r="AE48" i="11"/>
  <c r="AO34" i="9"/>
  <c r="AO41" i="9"/>
  <c r="AO57" i="11"/>
  <c r="Y18" i="11"/>
  <c r="BJ9" i="9"/>
  <c r="Y21" i="9"/>
  <c r="BJ24" i="11"/>
  <c r="BU21" i="11"/>
  <c r="CU10" i="11"/>
  <c r="BU10" i="11"/>
  <c r="CU25" i="11"/>
  <c r="BU32" i="11"/>
  <c r="CU21" i="11"/>
  <c r="BJ16" i="11"/>
  <c r="CU21" i="9"/>
  <c r="BJ34" i="11"/>
  <c r="BU15" i="11"/>
  <c r="BU26" i="11"/>
  <c r="Y23" i="11"/>
  <c r="BJ23" i="9"/>
  <c r="Y11" i="9"/>
  <c r="AZ50" i="11"/>
  <c r="AZ43" i="9"/>
  <c r="AO58" i="11"/>
  <c r="BU20" i="11"/>
  <c r="AO18" i="9"/>
  <c r="CU15" i="9"/>
  <c r="BU16" i="11"/>
  <c r="CU17" i="11"/>
  <c r="BU13" i="11"/>
  <c r="Y22" i="9"/>
  <c r="BJ17" i="11"/>
  <c r="Y26" i="11"/>
  <c r="Y25" i="11"/>
  <c r="Y20" i="11"/>
  <c r="Y12" i="11"/>
  <c r="Y24" i="11"/>
  <c r="CU13" i="9"/>
  <c r="Y12" i="9"/>
  <c r="AZ56" i="11"/>
  <c r="AE36" i="9"/>
  <c r="DE31" i="11"/>
  <c r="AZ14" i="9"/>
  <c r="BO18" i="9"/>
  <c r="AE34" i="11"/>
  <c r="BZ22" i="11"/>
  <c r="BE14" i="11"/>
  <c r="T25" i="11"/>
  <c r="AJ24" i="11"/>
  <c r="CZ19" i="11"/>
  <c r="BZ9" i="11"/>
  <c r="CE12" i="11"/>
  <c r="AZ10" i="9"/>
  <c r="DH13" i="9"/>
  <c r="J13" i="9"/>
  <c r="BJ31" i="11"/>
  <c r="BO31" i="11"/>
  <c r="D26" i="9"/>
  <c r="DH9" i="9"/>
  <c r="D19" i="9"/>
  <c r="J9" i="9"/>
  <c r="D24" i="9"/>
  <c r="T14" i="11"/>
  <c r="BZ20" i="11"/>
  <c r="T22" i="9"/>
  <c r="CE14" i="9"/>
  <c r="O31" i="11"/>
  <c r="J31" i="11"/>
  <c r="AZ14" i="11"/>
  <c r="BO16" i="9"/>
  <c r="CJ14" i="9"/>
  <c r="AZ9" i="11"/>
  <c r="BO33" i="11"/>
  <c r="DE15" i="11"/>
  <c r="AJ22" i="11"/>
  <c r="CJ10" i="9"/>
  <c r="CE20" i="11"/>
  <c r="AZ18" i="11"/>
  <c r="BO21" i="11"/>
  <c r="CJ11" i="11"/>
  <c r="CZ11" i="9"/>
  <c r="DH15" i="11"/>
  <c r="J15" i="11"/>
  <c r="DE12" i="9"/>
  <c r="BZ12" i="9"/>
  <c r="AE19" i="11"/>
  <c r="CZ16" i="11"/>
  <c r="CP28" i="11"/>
  <c r="T11" i="11"/>
  <c r="CP11" i="9"/>
  <c r="CJ26" i="11"/>
  <c r="CE17" i="11"/>
  <c r="BO17" i="9"/>
  <c r="AE21" i="9"/>
  <c r="CZ17" i="11"/>
  <c r="CE24" i="11"/>
  <c r="O32" i="11"/>
  <c r="BZ22" i="9"/>
  <c r="AZ32" i="11"/>
  <c r="BZ18" i="9"/>
  <c r="T18" i="9"/>
  <c r="CP10" i="9"/>
  <c r="DE18" i="11"/>
  <c r="BZ15" i="9"/>
  <c r="BE17" i="11"/>
  <c r="DH14" i="9"/>
  <c r="J14" i="9"/>
  <c r="T10" i="11"/>
  <c r="DE18" i="9"/>
  <c r="AE15" i="9"/>
  <c r="AJ18" i="9"/>
  <c r="DH18" i="9"/>
  <c r="J18" i="9"/>
  <c r="T10" i="9"/>
  <c r="J13" i="11"/>
  <c r="DH13" i="11"/>
  <c r="BO10" i="9"/>
  <c r="AZ25" i="11"/>
  <c r="CP20" i="11"/>
  <c r="CJ23" i="9"/>
  <c r="BE32" i="11"/>
  <c r="BZ17" i="11"/>
  <c r="AE32" i="11"/>
  <c r="DE12" i="11"/>
  <c r="BZ25" i="11"/>
  <c r="CJ10" i="11"/>
  <c r="CP18" i="11"/>
  <c r="AE25" i="11"/>
  <c r="AJ10" i="9"/>
  <c r="BO14" i="11"/>
  <c r="O25" i="11"/>
  <c r="T32" i="11"/>
  <c r="DH11" i="11"/>
  <c r="J11" i="11"/>
  <c r="BE33" i="11"/>
  <c r="DE21" i="9"/>
  <c r="AE17" i="11"/>
  <c r="DH21" i="9"/>
  <c r="J21" i="9"/>
  <c r="AZ34" i="11"/>
  <c r="DH11" i="9"/>
  <c r="J11" i="9"/>
  <c r="DE16" i="9"/>
  <c r="AJ14" i="9"/>
  <c r="CZ14" i="9"/>
  <c r="AJ32" i="11"/>
  <c r="BO12" i="9"/>
  <c r="AE17" i="9"/>
  <c r="BE23" i="9"/>
  <c r="BZ21" i="11"/>
  <c r="AZ21" i="11"/>
  <c r="DE24" i="11"/>
  <c r="BZ17" i="9"/>
  <c r="CJ12" i="11"/>
  <c r="CP17" i="11"/>
  <c r="T23" i="9"/>
  <c r="CE18" i="11"/>
  <c r="AZ28" i="11"/>
  <c r="DE23" i="9"/>
  <c r="BE20" i="11"/>
  <c r="AZ13" i="11"/>
  <c r="AE21" i="11"/>
  <c r="CZ17" i="9"/>
  <c r="DH22" i="9"/>
  <c r="J22" i="9"/>
  <c r="BO11" i="9"/>
  <c r="AJ26" i="11"/>
  <c r="T12" i="11"/>
  <c r="CP32" i="11"/>
  <c r="CJ28" i="11"/>
  <c r="O10" i="9"/>
  <c r="DE16" i="11"/>
  <c r="BZ21" i="9"/>
  <c r="CJ16" i="11"/>
  <c r="CJ18" i="11"/>
  <c r="BO17" i="11"/>
  <c r="DH25" i="11"/>
  <c r="J25" i="11"/>
  <c r="AJ18" i="11"/>
  <c r="CE23" i="11"/>
  <c r="AJ17" i="11"/>
  <c r="CP11" i="11"/>
  <c r="AJ12" i="11"/>
  <c r="DE10" i="9"/>
  <c r="O21" i="11"/>
  <c r="CE19" i="11"/>
  <c r="U58" i="13"/>
  <c r="BW57" i="13"/>
  <c r="BU63" i="13"/>
  <c r="BW63" i="13" s="1"/>
  <c r="CS57" i="13"/>
  <c r="CQ63" i="13"/>
  <c r="BJ57" i="13"/>
  <c r="BH63" i="13"/>
  <c r="BW58" i="13"/>
  <c r="AL45" i="13"/>
  <c r="BC48" i="13"/>
  <c r="BA55" i="13"/>
  <c r="AK51" i="13"/>
  <c r="AC51" i="13"/>
  <c r="AQ51" i="13"/>
  <c r="P65" i="8" s="1"/>
  <c r="AO51" i="13"/>
  <c r="AG51" i="13"/>
  <c r="CO40" i="13"/>
  <c r="AE37" i="9"/>
  <c r="CE39" i="9"/>
  <c r="BM15" i="13"/>
  <c r="X40" i="6" s="1"/>
  <c r="BC15" i="13"/>
  <c r="AY15" i="13"/>
  <c r="BK15" i="13"/>
  <c r="AU24" i="13"/>
  <c r="AU33" i="13" s="1"/>
  <c r="BG15" i="13"/>
  <c r="AK40" i="13"/>
  <c r="AQ40" i="13"/>
  <c r="AO40" i="13"/>
  <c r="Y55" i="13"/>
  <c r="AG40" i="13"/>
  <c r="AC40" i="13"/>
  <c r="CZ48" i="11"/>
  <c r="CU55" i="13"/>
  <c r="CW41" i="13"/>
  <c r="BJ47" i="9"/>
  <c r="DH47" i="11"/>
  <c r="CN19" i="13"/>
  <c r="CL24" i="13"/>
  <c r="AZ51" i="11"/>
  <c r="CB37" i="13"/>
  <c r="CF37" i="13"/>
  <c r="BT37" i="13"/>
  <c r="BX37" i="13"/>
  <c r="CH37" i="13"/>
  <c r="AE51" i="8" s="1"/>
  <c r="AF51" i="8" s="1"/>
  <c r="BP55" i="13"/>
  <c r="BS36" i="13"/>
  <c r="BQ55" i="13"/>
  <c r="BQ65" i="13" s="1"/>
  <c r="T58" i="13"/>
  <c r="CE47" i="11"/>
  <c r="DH43" i="9"/>
  <c r="BT40" i="13"/>
  <c r="BR55" i="13"/>
  <c r="AK44" i="13"/>
  <c r="AC44" i="13"/>
  <c r="AQ44" i="13"/>
  <c r="P49" i="8" s="1"/>
  <c r="AG44" i="13"/>
  <c r="AO44" i="13"/>
  <c r="AE64" i="11"/>
  <c r="CO46" i="13"/>
  <c r="BC38" i="13"/>
  <c r="AU55" i="13"/>
  <c r="AY38" i="13"/>
  <c r="BK38" i="13"/>
  <c r="BG38" i="13"/>
  <c r="AZ47" i="9"/>
  <c r="I21" i="13"/>
  <c r="G24" i="13"/>
  <c r="BM28" i="13"/>
  <c r="X45" i="6" s="1"/>
  <c r="Y45" i="6" s="1"/>
  <c r="AR28" i="13"/>
  <c r="Q45" i="6" s="1"/>
  <c r="W31" i="13"/>
  <c r="W68" i="13" s="1"/>
  <c r="DC28" i="13"/>
  <c r="AL45" i="6" s="1"/>
  <c r="CH28" i="13"/>
  <c r="CH31" i="13" s="1"/>
  <c r="AY19" i="13"/>
  <c r="AW24" i="13"/>
  <c r="CE52" i="11"/>
  <c r="AE46" i="9"/>
  <c r="AE58" i="11"/>
  <c r="CP69" i="11"/>
  <c r="CP48" i="11"/>
  <c r="AO69" i="11"/>
  <c r="CE42" i="9"/>
  <c r="AH58" i="13"/>
  <c r="AO36" i="9"/>
  <c r="AE63" i="11"/>
  <c r="DH56" i="11"/>
  <c r="J56" i="11"/>
  <c r="CZ58" i="11"/>
  <c r="DA57" i="13"/>
  <c r="CY63" i="13"/>
  <c r="DA63" i="13" s="1"/>
  <c r="CA51" i="13"/>
  <c r="BY55" i="13"/>
  <c r="BY67" i="13" s="1"/>
  <c r="AP22" i="13"/>
  <c r="Z24" i="13"/>
  <c r="AL22" i="13"/>
  <c r="AD22" i="13"/>
  <c r="AH22" i="13"/>
  <c r="AK45" i="13"/>
  <c r="AQ45" i="13"/>
  <c r="P57" i="8" s="1"/>
  <c r="AC45" i="13"/>
  <c r="AG45" i="13"/>
  <c r="AO45" i="13"/>
  <c r="T47" i="9"/>
  <c r="AO45" i="11"/>
  <c r="BJ13" i="11"/>
  <c r="BU21" i="9"/>
  <c r="CU14" i="11"/>
  <c r="BU24" i="11"/>
  <c r="CU16" i="9"/>
  <c r="Y13" i="11"/>
  <c r="AO16" i="9"/>
  <c r="AO23" i="11"/>
  <c r="BU17" i="9"/>
  <c r="AO15" i="11"/>
  <c r="AE49" i="11"/>
  <c r="AE41" i="9"/>
  <c r="AO21" i="11"/>
  <c r="AO12" i="11"/>
  <c r="BJ14" i="9"/>
  <c r="AT9" i="9"/>
  <c r="CU10" i="9"/>
  <c r="Y15" i="11"/>
  <c r="BJ14" i="11"/>
  <c r="CU16" i="11"/>
  <c r="BU15" i="9"/>
  <c r="CU12" i="11"/>
  <c r="DH35" i="9"/>
  <c r="J36" i="9"/>
  <c r="DH60" i="11"/>
  <c r="AO10" i="9"/>
  <c r="BU18" i="9"/>
  <c r="AT21" i="9"/>
  <c r="AT26" i="11"/>
  <c r="BJ27" i="11"/>
  <c r="BU10" i="9"/>
  <c r="BU11" i="9"/>
  <c r="CU20" i="11"/>
  <c r="BJ33" i="11"/>
  <c r="Y17" i="9"/>
  <c r="BJ20" i="11"/>
  <c r="Y19" i="11"/>
  <c r="CU14" i="9"/>
  <c r="T58" i="11"/>
  <c r="BU22" i="11"/>
  <c r="Y21" i="11"/>
  <c r="AO11" i="9"/>
  <c r="BJ12" i="9"/>
  <c r="BU9" i="11"/>
  <c r="AT18" i="9"/>
  <c r="BJ22" i="11"/>
  <c r="Y14" i="11"/>
  <c r="BU28" i="11"/>
  <c r="BJ12" i="11"/>
  <c r="CU28" i="11"/>
  <c r="BU17" i="11"/>
  <c r="CU9" i="11"/>
  <c r="BJ18" i="9"/>
  <c r="CU32" i="11"/>
  <c r="Y11" i="11"/>
  <c r="AE35" i="9"/>
  <c r="AO43" i="9"/>
  <c r="BJ56" i="11"/>
  <c r="AZ35" i="9"/>
  <c r="AV68" i="12"/>
  <c r="AX68" i="12" s="1"/>
  <c r="DF37" i="12"/>
  <c r="AM36" i="8"/>
  <c r="DE26" i="12"/>
  <c r="R19" i="8"/>
  <c r="L14" i="8"/>
  <c r="D14" i="8" s="1"/>
  <c r="K14" i="8"/>
  <c r="AQ14" i="8"/>
  <c r="W34" i="8"/>
  <c r="Y34" i="8" s="1"/>
  <c r="Y65" i="12"/>
  <c r="AC65" i="12" s="1"/>
  <c r="AF21" i="6"/>
  <c r="R21" i="6"/>
  <c r="DE43" i="12"/>
  <c r="AM23" i="8"/>
  <c r="Z15" i="6"/>
  <c r="BH67" i="12"/>
  <c r="BH69" i="12" s="1"/>
  <c r="BJ24" i="12"/>
  <c r="AM13" i="8"/>
  <c r="BY68" i="12"/>
  <c r="CA68" i="12" s="1"/>
  <c r="CA31" i="12"/>
  <c r="AQ21" i="8"/>
  <c r="K21" i="8"/>
  <c r="R20" i="8"/>
  <c r="BI33" i="12"/>
  <c r="BK33" i="12" s="1"/>
  <c r="BK24" i="12"/>
  <c r="K35" i="8"/>
  <c r="AQ35" i="8"/>
  <c r="AG63" i="12"/>
  <c r="AF22" i="6"/>
  <c r="U55" i="12"/>
  <c r="S65" i="12"/>
  <c r="U65" i="12" s="1"/>
  <c r="AJ67" i="12"/>
  <c r="AJ65" i="12"/>
  <c r="AL65" i="12" s="1"/>
  <c r="AL55" i="12"/>
  <c r="F65" i="12"/>
  <c r="H55" i="12"/>
  <c r="AB68" i="12"/>
  <c r="AD31" i="12"/>
  <c r="K14" i="6"/>
  <c r="AQ14" i="6"/>
  <c r="P14" i="6"/>
  <c r="AQ24" i="12"/>
  <c r="K23" i="6"/>
  <c r="AQ23" i="6"/>
  <c r="R13" i="6"/>
  <c r="BU67" i="12"/>
  <c r="BW67" i="12" s="1"/>
  <c r="BW24" i="12"/>
  <c r="BU33" i="12"/>
  <c r="AJ33" i="12"/>
  <c r="AL24" i="12"/>
  <c r="R24" i="8"/>
  <c r="CT33" i="12"/>
  <c r="CV33" i="12" s="1"/>
  <c r="CV24" i="12"/>
  <c r="AG9" i="6"/>
  <c r="K10" i="6"/>
  <c r="AQ10" i="6"/>
  <c r="AM16" i="8"/>
  <c r="AG12" i="8"/>
  <c r="AL12" i="8"/>
  <c r="AM12" i="8" s="1"/>
  <c r="DC55" i="12"/>
  <c r="AF16" i="6"/>
  <c r="CL65" i="12"/>
  <c r="AF17" i="6"/>
  <c r="W67" i="12"/>
  <c r="W69" i="12" s="1"/>
  <c r="W33" i="12"/>
  <c r="BA67" i="12"/>
  <c r="BC67" i="12" s="1"/>
  <c r="BC24" i="12"/>
  <c r="Z67" i="12"/>
  <c r="Z69" i="12" s="1"/>
  <c r="Z33" i="12"/>
  <c r="CK67" i="12"/>
  <c r="CK33" i="12"/>
  <c r="DA33" i="12" s="1"/>
  <c r="Y63" i="8"/>
  <c r="R37" i="6"/>
  <c r="S37" i="6"/>
  <c r="AM63" i="8"/>
  <c r="CY68" i="12"/>
  <c r="DA68" i="12" s="1"/>
  <c r="G68" i="12"/>
  <c r="AQ54" i="8"/>
  <c r="K54" i="8"/>
  <c r="CR63" i="12"/>
  <c r="AQ17" i="8"/>
  <c r="K17" i="8"/>
  <c r="R14" i="6"/>
  <c r="AN14" i="8"/>
  <c r="AM14" i="8"/>
  <c r="K31" i="8"/>
  <c r="AQ31" i="8"/>
  <c r="AM9" i="8"/>
  <c r="K9" i="8"/>
  <c r="AQ9" i="8"/>
  <c r="AN11" i="6"/>
  <c r="AM11" i="6"/>
  <c r="D19" i="6"/>
  <c r="AQ9" i="6"/>
  <c r="K23" i="8"/>
  <c r="AQ23" i="8"/>
  <c r="R23" i="8"/>
  <c r="AM15" i="6"/>
  <c r="AC63" i="12"/>
  <c r="AN67" i="12"/>
  <c r="AN65" i="12"/>
  <c r="AP65" i="12" s="1"/>
  <c r="AP55" i="12"/>
  <c r="AL34" i="8"/>
  <c r="DC63" i="12"/>
  <c r="AL37" i="8" s="1"/>
  <c r="K18" i="6"/>
  <c r="AQ18" i="6"/>
  <c r="R18" i="6"/>
  <c r="AG14" i="8"/>
  <c r="AM35" i="8"/>
  <c r="BO65" i="12"/>
  <c r="BW65" i="12" s="1"/>
  <c r="L63" i="12"/>
  <c r="K22" i="6"/>
  <c r="AQ22" i="6"/>
  <c r="F67" i="12"/>
  <c r="R35" i="8"/>
  <c r="CZ24" i="12"/>
  <c r="CX33" i="12"/>
  <c r="CZ33" i="12" s="1"/>
  <c r="AM20" i="8"/>
  <c r="AK14" i="6"/>
  <c r="DB24" i="12"/>
  <c r="AM23" i="6"/>
  <c r="CZ63" i="12"/>
  <c r="DC35" i="11" s="1"/>
  <c r="BA65" i="12"/>
  <c r="BC65" i="12" s="1"/>
  <c r="AN68" i="12"/>
  <c r="AP68" i="12" s="1"/>
  <c r="AP31" i="12"/>
  <c r="K13" i="6"/>
  <c r="AQ13" i="6"/>
  <c r="CV63" i="12"/>
  <c r="AQ27" i="8"/>
  <c r="K27" i="8"/>
  <c r="K12" i="6"/>
  <c r="AQ12" i="6"/>
  <c r="CU67" i="12"/>
  <c r="CU33" i="12"/>
  <c r="CW33" i="12" s="1"/>
  <c r="CW24" i="12"/>
  <c r="BE33" i="12"/>
  <c r="BG24" i="12"/>
  <c r="K17" i="6"/>
  <c r="AQ17" i="6"/>
  <c r="DE22" i="12"/>
  <c r="AM10" i="6"/>
  <c r="AP24" i="12"/>
  <c r="AN33" i="12"/>
  <c r="AP33" i="12" s="1"/>
  <c r="R25" i="8"/>
  <c r="AJ68" i="12"/>
  <c r="AL68" i="12" s="1"/>
  <c r="AL31" i="12"/>
  <c r="AM16" i="6"/>
  <c r="AW67" i="12"/>
  <c r="AY24" i="12"/>
  <c r="AW33" i="12"/>
  <c r="CS55" i="12"/>
  <c r="BV68" i="12"/>
  <c r="BX68" i="12" s="1"/>
  <c r="BX31" i="12"/>
  <c r="BV67" i="12"/>
  <c r="BV33" i="12"/>
  <c r="BX33" i="12" s="1"/>
  <c r="BX24" i="12"/>
  <c r="AJ68" i="13"/>
  <c r="AL68" i="13" s="1"/>
  <c r="AL31" i="13"/>
  <c r="Y50" i="8"/>
  <c r="AB68" i="13"/>
  <c r="AD68" i="13" s="1"/>
  <c r="AD31" i="13"/>
  <c r="AN37" i="6"/>
  <c r="AM37" i="6"/>
  <c r="BY65" i="13"/>
  <c r="R60" i="8"/>
  <c r="BD67" i="13"/>
  <c r="BD33" i="13"/>
  <c r="BD69" i="13" s="1"/>
  <c r="AQ64" i="8"/>
  <c r="K64" i="8"/>
  <c r="G68" i="13"/>
  <c r="BX63" i="12"/>
  <c r="Q63" i="12"/>
  <c r="AA68" i="13"/>
  <c r="AW65" i="13"/>
  <c r="V68" i="13"/>
  <c r="AV68" i="13"/>
  <c r="K36" i="8"/>
  <c r="D37" i="8"/>
  <c r="AR24" i="12"/>
  <c r="Q19" i="6" s="1"/>
  <c r="CG55" i="12"/>
  <c r="W32" i="8"/>
  <c r="DE58" i="12"/>
  <c r="DE63" i="12" s="1"/>
  <c r="K10" i="8"/>
  <c r="AQ10" i="8"/>
  <c r="AB65" i="12"/>
  <c r="AD65" i="12" s="1"/>
  <c r="AD55" i="12"/>
  <c r="BI65" i="12"/>
  <c r="BK65" i="12" s="1"/>
  <c r="E67" i="12"/>
  <c r="J19" i="6"/>
  <c r="K19" i="6" s="1"/>
  <c r="E33" i="12"/>
  <c r="J26" i="6" s="1"/>
  <c r="AF65" i="12"/>
  <c r="AH65" i="12" s="1"/>
  <c r="AH55" i="12"/>
  <c r="P34" i="8"/>
  <c r="AQ63" i="12"/>
  <c r="AK34" i="8"/>
  <c r="DB63" i="12"/>
  <c r="CL33" i="12"/>
  <c r="CN33" i="12" s="1"/>
  <c r="CN24" i="12"/>
  <c r="CC65" i="12"/>
  <c r="CE65" i="12" s="1"/>
  <c r="CE55" i="12"/>
  <c r="N65" i="12"/>
  <c r="P55" i="12"/>
  <c r="L15" i="6"/>
  <c r="D15" i="6" s="1"/>
  <c r="K15" i="6"/>
  <c r="AQ15" i="6"/>
  <c r="AW68" i="12"/>
  <c r="AY31" i="12"/>
  <c r="AQ15" i="8"/>
  <c r="K15" i="8"/>
  <c r="CC67" i="12"/>
  <c r="CE67" i="12" s="1"/>
  <c r="CE24" i="12"/>
  <c r="N67" i="12"/>
  <c r="N33" i="12"/>
  <c r="P33" i="12" s="1"/>
  <c r="BY65" i="12"/>
  <c r="CA65" i="12" s="1"/>
  <c r="CA55" i="12"/>
  <c r="AF11" i="6"/>
  <c r="Q34" i="8"/>
  <c r="AR63" i="12"/>
  <c r="AR68" i="12" s="1"/>
  <c r="AF18" i="6"/>
  <c r="BO33" i="12"/>
  <c r="BS33" i="12" s="1"/>
  <c r="BU68" i="12"/>
  <c r="BW68" i="12" s="1"/>
  <c r="BW31" i="12"/>
  <c r="AQ26" i="8"/>
  <c r="K26" i="8"/>
  <c r="D67" i="12"/>
  <c r="T67" i="12" s="1"/>
  <c r="AF23" i="6"/>
  <c r="S67" i="12"/>
  <c r="U67" i="12" s="1"/>
  <c r="S33" i="12"/>
  <c r="U24" i="12"/>
  <c r="AF13" i="6"/>
  <c r="N68" i="12"/>
  <c r="P68" i="12" s="1"/>
  <c r="P31" i="12"/>
  <c r="AF12" i="6"/>
  <c r="Y68" i="12"/>
  <c r="AO68" i="12" s="1"/>
  <c r="CM33" i="12"/>
  <c r="CO33" i="12" s="1"/>
  <c r="CM67" i="12"/>
  <c r="CO24" i="12"/>
  <c r="AF10" i="6"/>
  <c r="CS31" i="12"/>
  <c r="BQ67" i="13"/>
  <c r="K50" i="8"/>
  <c r="AQ50" i="8"/>
  <c r="AM50" i="8"/>
  <c r="AO63" i="12"/>
  <c r="DA63" i="12"/>
  <c r="DD35" i="11" s="1"/>
  <c r="AG37" i="6"/>
  <c r="AF37" i="6"/>
  <c r="F68" i="13"/>
  <c r="AQ60" i="8"/>
  <c r="BR33" i="13"/>
  <c r="AQ58" i="8"/>
  <c r="K58" i="8"/>
  <c r="BS63" i="12"/>
  <c r="R54" i="8"/>
  <c r="M63" i="12"/>
  <c r="AT65" i="12"/>
  <c r="BB65" i="12" s="1"/>
  <c r="BE65" i="13"/>
  <c r="BE69" i="13" s="1"/>
  <c r="R51" i="8"/>
  <c r="S51" i="8"/>
  <c r="CE63" i="13"/>
  <c r="I68" i="12"/>
  <c r="DB55" i="12"/>
  <c r="AK29" i="8" s="1"/>
  <c r="BQ69" i="13"/>
  <c r="R10" i="8"/>
  <c r="AF32" i="8"/>
  <c r="AM19" i="8"/>
  <c r="L17" i="8"/>
  <c r="D17" i="8" s="1"/>
  <c r="AD34" i="8"/>
  <c r="AG34" i="8" s="1"/>
  <c r="CG63" i="12"/>
  <c r="D65" i="12"/>
  <c r="I39" i="8" s="1"/>
  <c r="G4" i="19" s="1"/>
  <c r="H4" i="19" s="1"/>
  <c r="I29" i="8"/>
  <c r="R9" i="8"/>
  <c r="DF46" i="12"/>
  <c r="K11" i="6"/>
  <c r="AF67" i="12"/>
  <c r="AH24" i="12"/>
  <c r="AE65" i="12"/>
  <c r="AG55" i="12"/>
  <c r="R21" i="8"/>
  <c r="CU65" i="12"/>
  <c r="CW65" i="12" s="1"/>
  <c r="CW55" i="12"/>
  <c r="CC31" i="12"/>
  <c r="CC33" i="12" s="1"/>
  <c r="CE33" i="12" s="1"/>
  <c r="CA63" i="12"/>
  <c r="AM18" i="6"/>
  <c r="P63" i="12"/>
  <c r="DF60" i="12"/>
  <c r="DF63" i="12" s="1"/>
  <c r="AM11" i="8"/>
  <c r="CJ65" i="12"/>
  <c r="CZ65" i="12" s="1"/>
  <c r="DC37" i="11" s="1"/>
  <c r="R18" i="8"/>
  <c r="AM26" i="8"/>
  <c r="R23" i="6"/>
  <c r="S28" i="8"/>
  <c r="R28" i="8"/>
  <c r="AM13" i="6"/>
  <c r="AA68" i="12"/>
  <c r="AC31" i="12"/>
  <c r="BY67" i="12"/>
  <c r="CA24" i="12"/>
  <c r="BY33" i="12"/>
  <c r="CA33" i="12" s="1"/>
  <c r="AQ24" i="8"/>
  <c r="K24" i="8"/>
  <c r="R10" i="6"/>
  <c r="K22" i="8"/>
  <c r="AQ22" i="8"/>
  <c r="CL68" i="12"/>
  <c r="CL69" i="12" s="1"/>
  <c r="AV67" i="12"/>
  <c r="AV69" i="12" s="1"/>
  <c r="AX24" i="12"/>
  <c r="AV33" i="12"/>
  <c r="AQ16" i="6"/>
  <c r="K16" i="6"/>
  <c r="DC31" i="12"/>
  <c r="AK24" i="13"/>
  <c r="AI33" i="13"/>
  <c r="AI69" i="13" s="1"/>
  <c r="R45" i="6"/>
  <c r="DE53" i="13"/>
  <c r="R63" i="8"/>
  <c r="BX55" i="12"/>
  <c r="K37" i="6"/>
  <c r="L37" i="6"/>
  <c r="D37" i="6" s="1"/>
  <c r="DF53" i="13"/>
  <c r="AF63" i="8"/>
  <c r="Q63" i="13"/>
  <c r="CU33" i="13"/>
  <c r="AF60" i="8"/>
  <c r="AK63" i="12"/>
  <c r="AQ68" i="8"/>
  <c r="K68" i="8"/>
  <c r="I63" i="13"/>
  <c r="AJ67" i="13"/>
  <c r="AL24" i="13"/>
  <c r="AJ33" i="13"/>
  <c r="DF37" i="13"/>
  <c r="O68" i="13"/>
  <c r="O33" i="13"/>
  <c r="O69" i="13" s="1"/>
  <c r="T63" i="12"/>
  <c r="Y54" i="8"/>
  <c r="AN51" i="8"/>
  <c r="AM51" i="8"/>
  <c r="D18" i="8"/>
  <c r="Z17" i="8"/>
  <c r="CZ67" i="12"/>
  <c r="R24" i="6"/>
  <c r="AK33" i="12"/>
  <c r="CJ69" i="12"/>
  <c r="AO33" i="12"/>
  <c r="CN67" i="12"/>
  <c r="L68" i="12"/>
  <c r="AG67" i="12"/>
  <c r="AF31" i="8"/>
  <c r="AG33" i="12"/>
  <c r="U68" i="12"/>
  <c r="CV67" i="12"/>
  <c r="BG65" i="12"/>
  <c r="H68" i="12"/>
  <c r="D25" i="8"/>
  <c r="BJ35" i="11"/>
  <c r="D47" i="8"/>
  <c r="BJ33" i="12"/>
  <c r="AF69" i="12"/>
  <c r="DA65" i="12"/>
  <c r="DD37" i="11" s="1"/>
  <c r="H33" i="12"/>
  <c r="Q65" i="12"/>
  <c r="CF65" i="12"/>
  <c r="T33" i="12"/>
  <c r="I65" i="12"/>
  <c r="DB67" i="12"/>
  <c r="BG63" i="13"/>
  <c r="R29" i="8"/>
  <c r="AC67" i="12"/>
  <c r="BE35" i="11"/>
  <c r="D69" i="8"/>
  <c r="D63" i="8"/>
  <c r="DH24" i="9"/>
  <c r="J35" i="11"/>
  <c r="BO24" i="9"/>
  <c r="K37" i="8"/>
  <c r="CZ68" i="12"/>
  <c r="M68" i="12"/>
  <c r="Q68" i="12"/>
  <c r="R22" i="8"/>
  <c r="R16" i="8"/>
  <c r="CV68" i="12"/>
  <c r="AE69" i="12"/>
  <c r="S71" i="8"/>
  <c r="AM17" i="8"/>
  <c r="AN17" i="8"/>
  <c r="K24" i="6"/>
  <c r="AA69" i="12"/>
  <c r="E69" i="12"/>
  <c r="AM31" i="8"/>
  <c r="R16" i="6"/>
  <c r="R12" i="6"/>
  <c r="Y23" i="8"/>
  <c r="D33" i="8"/>
  <c r="R33" i="8"/>
  <c r="Y70" i="8"/>
  <c r="AM70" i="8"/>
  <c r="AM33" i="8"/>
  <c r="R31" i="8"/>
  <c r="R68" i="8"/>
  <c r="AF33" i="8"/>
  <c r="Y33" i="8"/>
  <c r="BM68" i="12"/>
  <c r="DE35" i="13"/>
  <c r="DC31" i="13"/>
  <c r="AL48" i="6" s="1"/>
  <c r="AY67" i="12"/>
  <c r="P63" i="13"/>
  <c r="CO65" i="12"/>
  <c r="CM69" i="12"/>
  <c r="CB63" i="13"/>
  <c r="AY65" i="12"/>
  <c r="DF20" i="13"/>
  <c r="DF51" i="13"/>
  <c r="DF27" i="13"/>
  <c r="BK67" i="12"/>
  <c r="DE48" i="13"/>
  <c r="DE62" i="13"/>
  <c r="DF29" i="13"/>
  <c r="DF17" i="13"/>
  <c r="DE22" i="13"/>
  <c r="CF33" i="12"/>
  <c r="DF41" i="13"/>
  <c r="DE52" i="13"/>
  <c r="DF42" i="13"/>
  <c r="DE29" i="13"/>
  <c r="DE18" i="13"/>
  <c r="DF44" i="13"/>
  <c r="DE19" i="13"/>
  <c r="DF16" i="13"/>
  <c r="DE44" i="13"/>
  <c r="Y36" i="9"/>
  <c r="DE61" i="11"/>
  <c r="CU55" i="11"/>
  <c r="BJ40" i="9"/>
  <c r="BU60" i="11"/>
  <c r="DH48" i="9"/>
  <c r="J51" i="11"/>
  <c r="DH51" i="11"/>
  <c r="CJ68" i="11"/>
  <c r="AZ36" i="9"/>
  <c r="CE38" i="9"/>
  <c r="BJ45" i="11"/>
  <c r="CZ40" i="9"/>
  <c r="DE59" i="11"/>
  <c r="CE63" i="11"/>
  <c r="AJ68" i="11"/>
  <c r="BO45" i="11"/>
  <c r="BE49" i="11"/>
  <c r="AT51" i="11"/>
  <c r="BE70" i="11"/>
  <c r="AT47" i="11"/>
  <c r="O45" i="11"/>
  <c r="O54" i="11"/>
  <c r="CE69" i="11"/>
  <c r="BE62" i="11"/>
  <c r="BE59" i="11"/>
  <c r="CU63" i="11"/>
  <c r="Y58" i="11"/>
  <c r="CP50" i="11"/>
  <c r="AZ68" i="11"/>
  <c r="AT42" i="9"/>
  <c r="CP54" i="11"/>
  <c r="CE40" i="9"/>
  <c r="J55" i="11"/>
  <c r="DH55" i="11"/>
  <c r="BE36" i="9"/>
  <c r="BJ42" i="9"/>
  <c r="AT69" i="11"/>
  <c r="BJ64" i="11"/>
  <c r="BO48" i="11"/>
  <c r="DE35" i="9"/>
  <c r="O70" i="11"/>
  <c r="BO40" i="9"/>
  <c r="Y41" i="9"/>
  <c r="CJ55" i="11"/>
  <c r="CJ35" i="9"/>
  <c r="BO64" i="11"/>
  <c r="AT41" i="9"/>
  <c r="BO36" i="9"/>
  <c r="DE47" i="9"/>
  <c r="CJ39" i="9"/>
  <c r="AJ49" i="11"/>
  <c r="CE59" i="11"/>
  <c r="CE48" i="9"/>
  <c r="CJ48" i="9"/>
  <c r="DE54" i="11"/>
  <c r="AZ63" i="11"/>
  <c r="BJ48" i="11"/>
  <c r="AT49" i="11"/>
  <c r="Y47" i="9"/>
  <c r="BJ41" i="9"/>
  <c r="BJ70" i="11"/>
  <c r="T45" i="11"/>
  <c r="CP48" i="9"/>
  <c r="J46" i="9"/>
  <c r="DH46" i="9"/>
  <c r="BU53" i="11"/>
  <c r="BZ61" i="11"/>
  <c r="AZ54" i="11"/>
  <c r="BE54" i="11"/>
  <c r="CJ37" i="9"/>
  <c r="AJ64" i="11"/>
  <c r="BZ56" i="11"/>
  <c r="DE51" i="11"/>
  <c r="AJ69" i="11"/>
  <c r="CZ39" i="9"/>
  <c r="BE64" i="11"/>
  <c r="BZ38" i="9"/>
  <c r="AT38" i="9"/>
  <c r="AJ42" i="9"/>
  <c r="AT35" i="9"/>
  <c r="BE43" i="9"/>
  <c r="O62" i="11"/>
  <c r="CU60" i="11"/>
  <c r="BJ49" i="11"/>
  <c r="J35" i="9"/>
  <c r="CP68" i="11"/>
  <c r="AJ59" i="11"/>
  <c r="CE68" i="11"/>
  <c r="CZ41" i="9"/>
  <c r="DH61" i="11"/>
  <c r="CP55" i="11"/>
  <c r="AZ52" i="11"/>
  <c r="AZ48" i="9"/>
  <c r="CZ46" i="9"/>
  <c r="O49" i="11"/>
  <c r="T49" i="11"/>
  <c r="BU43" i="9"/>
  <c r="CE64" i="11"/>
  <c r="BU35" i="9"/>
  <c r="CE48" i="11"/>
  <c r="CE47" i="9"/>
  <c r="CU57" i="11"/>
  <c r="DE50" i="11"/>
  <c r="BE60" i="11"/>
  <c r="DE55" i="11"/>
  <c r="CU48" i="9"/>
  <c r="BO37" i="9"/>
  <c r="CU62" i="11"/>
  <c r="DE52" i="11"/>
  <c r="BO35" i="9"/>
  <c r="Y55" i="11"/>
  <c r="J34" i="9"/>
  <c r="CU61" i="11"/>
  <c r="BE63" i="11"/>
  <c r="BJ39" i="9"/>
  <c r="CP59" i="11"/>
  <c r="AJ60" i="11"/>
  <c r="BJ36" i="9"/>
  <c r="BU38" i="9"/>
  <c r="BJ55" i="11"/>
  <c r="CU59" i="11"/>
  <c r="O42" i="9"/>
  <c r="AJ34" i="9"/>
  <c r="AJ45" i="11"/>
  <c r="CJ64" i="11"/>
  <c r="BZ41" i="9"/>
  <c r="T59" i="11"/>
  <c r="CU49" i="11"/>
  <c r="AT54" i="11"/>
  <c r="BE52" i="11"/>
  <c r="BE48" i="9"/>
  <c r="O60" i="11"/>
  <c r="AT37" i="9"/>
  <c r="BO52" i="11"/>
  <c r="BZ63" i="11"/>
  <c r="CJ46" i="9"/>
  <c r="CU50" i="11"/>
  <c r="BZ51" i="11"/>
  <c r="T42" i="9"/>
  <c r="CZ64" i="11"/>
  <c r="T43" i="9"/>
  <c r="CZ50" i="11"/>
  <c r="T55" i="11"/>
  <c r="CZ51" i="11"/>
  <c r="AJ41" i="9"/>
  <c r="BZ59" i="11"/>
  <c r="BU50" i="11"/>
  <c r="AJ47" i="11"/>
  <c r="AJ35" i="9"/>
  <c r="CP52" i="11"/>
  <c r="AT59" i="11"/>
  <c r="BO62" i="11"/>
  <c r="BE39" i="9"/>
  <c r="T70" i="11"/>
  <c r="BO50" i="11"/>
  <c r="AT63" i="11"/>
  <c r="BE37" i="9"/>
  <c r="BZ53" i="11"/>
  <c r="J40" i="9"/>
  <c r="DH40" i="9"/>
  <c r="BZ68" i="11"/>
  <c r="Y45" i="11"/>
  <c r="Y70" i="11"/>
  <c r="O52" i="11"/>
  <c r="AJ40" i="9"/>
  <c r="DE49" i="11"/>
  <c r="AT34" i="9"/>
  <c r="BO53" i="11"/>
  <c r="Y54" i="11"/>
  <c r="BU45" i="11"/>
  <c r="CU68" i="11"/>
  <c r="T48" i="11"/>
  <c r="AZ48" i="11"/>
  <c r="CU37" i="9"/>
  <c r="T60" i="11"/>
  <c r="AZ70" i="11"/>
  <c r="J45" i="11"/>
  <c r="BJ58" i="11"/>
  <c r="O41" i="9"/>
  <c r="DE38" i="9"/>
  <c r="T52" i="11"/>
  <c r="BO55" i="11"/>
  <c r="CU47" i="11"/>
  <c r="BE48" i="11"/>
  <c r="CJ45" i="11"/>
  <c r="BO63" i="11"/>
  <c r="AJ37" i="9"/>
  <c r="AJ54" i="11"/>
  <c r="CP34" i="9"/>
  <c r="BE35" i="9"/>
  <c r="Y56" i="11"/>
  <c r="BZ35" i="9"/>
  <c r="BO57" i="11"/>
  <c r="BE42" i="9"/>
  <c r="CU43" i="9"/>
  <c r="O40" i="9"/>
  <c r="BO69" i="11"/>
  <c r="CZ37" i="9"/>
  <c r="T35" i="9"/>
  <c r="DH39" i="9"/>
  <c r="CZ68" i="11"/>
  <c r="AT48" i="11"/>
  <c r="CE55" i="11"/>
  <c r="BU68" i="11"/>
  <c r="O35" i="9"/>
  <c r="BE50" i="11"/>
  <c r="BZ60" i="11"/>
  <c r="CP41" i="9"/>
  <c r="J41" i="9"/>
  <c r="CE46" i="9"/>
  <c r="AZ34" i="9"/>
  <c r="BE34" i="9"/>
  <c r="AT57" i="11"/>
  <c r="CJ38" i="9"/>
  <c r="AT36" i="9"/>
  <c r="DE48" i="11"/>
  <c r="AJ63" i="11"/>
  <c r="AT58" i="11"/>
  <c r="BU48" i="11"/>
  <c r="BZ57" i="11"/>
  <c r="DE37" i="9"/>
  <c r="O58" i="11"/>
  <c r="CJ52" i="11"/>
  <c r="CJ50" i="11"/>
  <c r="BO41" i="9"/>
  <c r="CJ59" i="11"/>
  <c r="DE63" i="11"/>
  <c r="BZ47" i="11"/>
  <c r="BO70" i="11"/>
  <c r="Y46" i="9"/>
  <c r="O37" i="9"/>
  <c r="T34" i="9"/>
  <c r="CP61" i="11"/>
  <c r="AZ39" i="9"/>
  <c r="CZ59" i="11"/>
  <c r="BO58" i="11"/>
  <c r="AT68" i="11"/>
  <c r="BE56" i="11"/>
  <c r="AZ55" i="11"/>
  <c r="BU63" i="11"/>
  <c r="Y35" i="9"/>
  <c r="BE41" i="9"/>
  <c r="CU56" i="11"/>
  <c r="CJ53" i="11"/>
  <c r="AJ43" i="9"/>
  <c r="CJ48" i="11"/>
  <c r="DH59" i="11"/>
  <c r="J59" i="11"/>
  <c r="BZ48" i="11"/>
  <c r="AT53" i="11"/>
  <c r="O55" i="11"/>
  <c r="DE53" i="11"/>
  <c r="AJ38" i="9"/>
  <c r="CU52" i="11"/>
  <c r="BU69" i="11"/>
  <c r="DE46" i="9"/>
  <c r="BE45" i="11"/>
  <c r="DE41" i="9"/>
  <c r="BE47" i="9"/>
  <c r="Y62" i="11"/>
  <c r="O36" i="9"/>
  <c r="J42" i="9"/>
  <c r="DH42" i="9"/>
  <c r="AT70" i="11"/>
  <c r="BJ68" i="11"/>
  <c r="CZ70" i="11"/>
  <c r="BE57" i="11"/>
  <c r="CP51" i="11"/>
  <c r="AZ42" i="9"/>
  <c r="CE50" i="11"/>
  <c r="AZ64" i="11"/>
  <c r="CZ52" i="11"/>
  <c r="BO56" i="11"/>
  <c r="BZ42" i="9"/>
  <c r="DE42" i="9"/>
  <c r="CU64" i="11"/>
  <c r="BE55" i="11"/>
  <c r="T40" i="9"/>
  <c r="CU70" i="11"/>
  <c r="O64" i="11"/>
  <c r="CJ47" i="9"/>
  <c r="Y37" i="9"/>
  <c r="BE53" i="11"/>
  <c r="BO46" i="9"/>
  <c r="BZ48" i="9"/>
  <c r="DE70" i="11"/>
  <c r="CJ69" i="11"/>
  <c r="CJ60" i="11"/>
  <c r="AT40" i="9"/>
  <c r="CJ36" i="9"/>
  <c r="AT47" i="9"/>
  <c r="J48" i="11"/>
  <c r="DH48" i="11"/>
  <c r="CU40" i="9"/>
  <c r="J60" i="11"/>
  <c r="AZ58" i="11"/>
  <c r="CE54" i="11"/>
  <c r="CZ48" i="9"/>
  <c r="T46" i="9"/>
  <c r="DH52" i="11"/>
  <c r="J52" i="11"/>
  <c r="AJ58" i="11"/>
  <c r="BJ60" i="11"/>
  <c r="CU46" i="9"/>
  <c r="AT46" i="9"/>
  <c r="BZ45" i="11"/>
  <c r="CZ63" i="11"/>
  <c r="BZ43" i="9"/>
  <c r="AJ47" i="9"/>
  <c r="BO60" i="11"/>
  <c r="CZ34" i="9"/>
  <c r="BZ36" i="9"/>
  <c r="BZ52" i="11"/>
  <c r="BO47" i="9"/>
  <c r="CU47" i="9"/>
  <c r="Y51" i="11"/>
  <c r="BO61" i="11"/>
  <c r="CU42" i="9"/>
  <c r="CP37" i="9"/>
  <c r="CJ56" i="11"/>
  <c r="T50" i="11"/>
  <c r="BJ59" i="11"/>
  <c r="CP38" i="9"/>
  <c r="AZ37" i="9"/>
  <c r="BZ40" i="9"/>
  <c r="CZ42" i="9"/>
  <c r="T41" i="9"/>
  <c r="CU39" i="9"/>
  <c r="AJ70" i="11"/>
  <c r="BJ52" i="11"/>
  <c r="DE69" i="11"/>
  <c r="CU51" i="11"/>
  <c r="Y48" i="11"/>
  <c r="CZ47" i="11"/>
  <c r="BO68" i="11"/>
  <c r="BU47" i="9"/>
  <c r="BO59" i="11"/>
  <c r="Y40" i="9"/>
  <c r="DE56" i="11"/>
  <c r="BO34" i="9"/>
  <c r="BO39" i="9"/>
  <c r="BO54" i="11"/>
  <c r="CJ57" i="11"/>
  <c r="Y42" i="9"/>
  <c r="BO51" i="11"/>
  <c r="AJ57" i="11"/>
  <c r="Y53" i="11"/>
  <c r="CJ43" i="9"/>
  <c r="Y52" i="11"/>
  <c r="BZ46" i="9"/>
  <c r="AE71" i="11"/>
  <c r="CZ61" i="11"/>
  <c r="T51" i="11"/>
  <c r="DE57" i="11"/>
  <c r="J37" i="9"/>
  <c r="DH37" i="9"/>
  <c r="AT60" i="11"/>
  <c r="CP57" i="11"/>
  <c r="AZ45" i="11"/>
  <c r="AT43" i="9"/>
  <c r="BE58" i="11"/>
  <c r="AT64" i="11"/>
  <c r="CU54" i="11"/>
  <c r="O56" i="11"/>
  <c r="AJ51" i="11"/>
  <c r="AJ36" i="9"/>
  <c r="BO42" i="9"/>
  <c r="O48" i="11"/>
  <c r="DE48" i="9"/>
  <c r="Y59" i="11"/>
  <c r="DE64" i="11"/>
  <c r="CZ53" i="11"/>
  <c r="CP70" i="11"/>
  <c r="CZ54" i="11"/>
  <c r="BU40" i="9"/>
  <c r="CJ41" i="9"/>
  <c r="O50" i="11"/>
  <c r="AT45" i="11"/>
  <c r="Y50" i="11"/>
  <c r="CU38" i="9"/>
  <c r="J70" i="11"/>
  <c r="DH70" i="11"/>
  <c r="O47" i="9"/>
  <c r="BZ50" i="11"/>
  <c r="DE68" i="11"/>
  <c r="CJ54" i="11"/>
  <c r="BZ55" i="11"/>
  <c r="BZ47" i="9"/>
  <c r="DE39" i="9"/>
  <c r="CU58" i="11"/>
  <c r="O53" i="11"/>
  <c r="BZ37" i="9"/>
  <c r="Y43" i="9"/>
  <c r="Y60" i="11"/>
  <c r="BU59" i="11"/>
  <c r="BU48" i="9"/>
  <c r="CE45" i="11"/>
  <c r="BJ63" i="11"/>
  <c r="CU41" i="9"/>
  <c r="AT56" i="11"/>
  <c r="DE58" i="11"/>
  <c r="BU54" i="11"/>
  <c r="CE53" i="11"/>
  <c r="AJ46" i="9"/>
  <c r="AZ60" i="11"/>
  <c r="BJ54" i="11"/>
  <c r="BO48" i="9"/>
  <c r="AJ48" i="11"/>
  <c r="BZ54" i="11"/>
  <c r="CP63" i="11"/>
  <c r="CP39" i="9"/>
  <c r="CJ42" i="9"/>
  <c r="CU34" i="9"/>
  <c r="BE61" i="11"/>
  <c r="O59" i="11"/>
  <c r="O51" i="11"/>
  <c r="CJ63" i="11"/>
  <c r="BZ69" i="11"/>
  <c r="Y34" i="9"/>
  <c r="O43" i="9"/>
  <c r="AZ49" i="11"/>
  <c r="DH50" i="11"/>
  <c r="J50" i="11"/>
  <c r="BO49" i="11"/>
  <c r="AZ59" i="11"/>
  <c r="CZ38" i="9"/>
  <c r="BJ37" i="9"/>
  <c r="CP42" i="9"/>
  <c r="T61" i="11"/>
  <c r="CZ55" i="11"/>
  <c r="BJ48" i="9"/>
  <c r="BJ34" i="9"/>
  <c r="CP46" i="9"/>
  <c r="DE40" i="9"/>
  <c r="CU35" i="9"/>
  <c r="O46" i="9"/>
  <c r="J49" i="11"/>
  <c r="DH49" i="11"/>
  <c r="CE43" i="9"/>
  <c r="CJ40" i="9"/>
  <c r="BE40" i="9"/>
  <c r="BU64" i="11"/>
  <c r="CE35" i="9"/>
  <c r="O34" i="9"/>
  <c r="DE47" i="11"/>
  <c r="BZ64" i="11"/>
  <c r="AJ53" i="11"/>
  <c r="BZ39" i="9"/>
  <c r="Y61" i="11"/>
  <c r="CU53" i="11"/>
  <c r="CU69" i="11"/>
  <c r="AJ56" i="11"/>
  <c r="BE68" i="11"/>
  <c r="BE46" i="9"/>
  <c r="O61" i="11"/>
  <c r="Y49" i="11"/>
  <c r="K46" i="6"/>
  <c r="AQ46" i="6"/>
  <c r="K52" i="8"/>
  <c r="AQ52" i="8"/>
  <c r="I43" i="6"/>
  <c r="D67" i="13"/>
  <c r="D33" i="13"/>
  <c r="P24" i="13"/>
  <c r="H24" i="13"/>
  <c r="S65" i="13"/>
  <c r="U55" i="13"/>
  <c r="DE49" i="13"/>
  <c r="AQ56" i="8"/>
  <c r="K56" i="8"/>
  <c r="CR55" i="13"/>
  <c r="CP65" i="13"/>
  <c r="K33" i="13"/>
  <c r="K67" i="13"/>
  <c r="M24" i="13"/>
  <c r="AL54" i="8"/>
  <c r="DF50" i="13"/>
  <c r="L33" i="6"/>
  <c r="D33" i="6" s="1"/>
  <c r="K33" i="6"/>
  <c r="AQ33" i="6"/>
  <c r="D48" i="6"/>
  <c r="D43" i="6"/>
  <c r="D50" i="6"/>
  <c r="K36" i="6"/>
  <c r="L61" i="8"/>
  <c r="D61" i="8" s="1"/>
  <c r="K61" i="8"/>
  <c r="AQ61" i="8"/>
  <c r="CW63" i="13"/>
  <c r="CO63" i="13"/>
  <c r="AH55" i="13"/>
  <c r="AF65" i="13"/>
  <c r="AH65" i="13" s="1"/>
  <c r="BC55" i="13"/>
  <c r="BA65" i="13"/>
  <c r="AQ73" i="8"/>
  <c r="K73" i="8"/>
  <c r="K35" i="6"/>
  <c r="AQ35" i="6"/>
  <c r="BI68" i="13"/>
  <c r="BK31" i="13"/>
  <c r="BI67" i="13"/>
  <c r="BI33" i="13"/>
  <c r="J43" i="6"/>
  <c r="E67" i="13"/>
  <c r="E33" i="13"/>
  <c r="I24" i="13"/>
  <c r="Q24" i="13"/>
  <c r="AE38" i="6"/>
  <c r="AF38" i="6" s="1"/>
  <c r="CH24" i="13"/>
  <c r="AF62" i="8"/>
  <c r="AE45" i="6"/>
  <c r="AM48" i="8"/>
  <c r="K55" i="8"/>
  <c r="AE61" i="8"/>
  <c r="AF61" i="8" s="1"/>
  <c r="W51" i="8"/>
  <c r="DE37" i="13"/>
  <c r="Y46" i="8"/>
  <c r="AF64" i="8"/>
  <c r="AM47" i="6"/>
  <c r="Y57" i="8"/>
  <c r="Z57" i="8"/>
  <c r="BA67" i="13"/>
  <c r="BA33" i="13"/>
  <c r="AM68" i="13"/>
  <c r="AO31" i="13"/>
  <c r="AM41" i="6"/>
  <c r="CK67" i="13"/>
  <c r="CO24" i="13"/>
  <c r="CK33" i="13"/>
  <c r="CW24" i="13"/>
  <c r="K34" i="6"/>
  <c r="R39" i="6"/>
  <c r="AM49" i="8"/>
  <c r="Y49" i="8"/>
  <c r="BJ55" i="13"/>
  <c r="BH65" i="13"/>
  <c r="DB24" i="13"/>
  <c r="AK40" i="6"/>
  <c r="AY24" i="13"/>
  <c r="BG24" i="13"/>
  <c r="CF63" i="13"/>
  <c r="AF42" i="6"/>
  <c r="R65" i="8"/>
  <c r="BH67" i="13"/>
  <c r="BJ24" i="13"/>
  <c r="BH33" i="13"/>
  <c r="CC67" i="13"/>
  <c r="CC33" i="13"/>
  <c r="CE24" i="13"/>
  <c r="CC68" i="13"/>
  <c r="CE31" i="13"/>
  <c r="L53" i="8"/>
  <c r="D53" i="8" s="1"/>
  <c r="K53" i="8"/>
  <c r="AQ53" i="8"/>
  <c r="DE26" i="13"/>
  <c r="CG31" i="13"/>
  <c r="K65" i="13"/>
  <c r="M55" i="13"/>
  <c r="BV67" i="13"/>
  <c r="BV33" i="13"/>
  <c r="BX24" i="13"/>
  <c r="R46" i="6"/>
  <c r="R52" i="8"/>
  <c r="AN65" i="13"/>
  <c r="AP65" i="13" s="1"/>
  <c r="AP55" i="13"/>
  <c r="DF45" i="13"/>
  <c r="CJ68" i="13"/>
  <c r="CV31" i="13"/>
  <c r="CN31" i="13"/>
  <c r="W62" i="8"/>
  <c r="DE43" i="13"/>
  <c r="AD58" i="8"/>
  <c r="DE47" i="13"/>
  <c r="BA68" i="13"/>
  <c r="BC31" i="13"/>
  <c r="CD68" i="13"/>
  <c r="CF31" i="13"/>
  <c r="AM56" i="8"/>
  <c r="AE67" i="13"/>
  <c r="AG24" i="13"/>
  <c r="AE33" i="13"/>
  <c r="CX68" i="13"/>
  <c r="CZ31" i="13"/>
  <c r="Z33" i="6"/>
  <c r="Y33" i="6"/>
  <c r="Y36" i="6"/>
  <c r="W68" i="8"/>
  <c r="DE60" i="13"/>
  <c r="DE63" i="13" s="1"/>
  <c r="BL63" i="13"/>
  <c r="W74" i="8" s="1"/>
  <c r="AM64" i="8"/>
  <c r="BU65" i="13"/>
  <c r="BW55" i="13"/>
  <c r="P73" i="8"/>
  <c r="AQ63" i="13"/>
  <c r="P74" i="8" s="1"/>
  <c r="R35" i="6"/>
  <c r="BU68" i="13"/>
  <c r="BW31" i="13"/>
  <c r="R67" i="13"/>
  <c r="T24" i="13"/>
  <c r="R33" i="13"/>
  <c r="AN67" i="13"/>
  <c r="AP24" i="13"/>
  <c r="AN33" i="13"/>
  <c r="AE65" i="13"/>
  <c r="AG55" i="13"/>
  <c r="BI65" i="13"/>
  <c r="BK55" i="13"/>
  <c r="AL38" i="6"/>
  <c r="AM38" i="6" s="1"/>
  <c r="DC24" i="13"/>
  <c r="DF47" i="13"/>
  <c r="Y48" i="8"/>
  <c r="AM65" i="13"/>
  <c r="AO55" i="13"/>
  <c r="CK68" i="13"/>
  <c r="CO68" i="13" s="1"/>
  <c r="CW31" i="13"/>
  <c r="CO31" i="13"/>
  <c r="W42" i="6"/>
  <c r="BL31" i="13"/>
  <c r="DE27" i="13"/>
  <c r="X61" i="8"/>
  <c r="Z61" i="8" s="1"/>
  <c r="R62" i="8"/>
  <c r="DF19" i="13"/>
  <c r="AF46" i="8"/>
  <c r="D68" i="13"/>
  <c r="I48" i="6"/>
  <c r="H31" i="13"/>
  <c r="P31" i="13"/>
  <c r="Y47" i="6"/>
  <c r="AF57" i="8"/>
  <c r="AD54" i="8"/>
  <c r="DE50" i="13"/>
  <c r="W64" i="8"/>
  <c r="DE39" i="13"/>
  <c r="AM58" i="8"/>
  <c r="AL39" i="6"/>
  <c r="AM39" i="6" s="1"/>
  <c r="DF22" i="13"/>
  <c r="AX55" i="13"/>
  <c r="BF55" i="13"/>
  <c r="AT65" i="13"/>
  <c r="AM34" i="6"/>
  <c r="K39" i="6"/>
  <c r="AQ39" i="6"/>
  <c r="R49" i="8"/>
  <c r="CJ67" i="13"/>
  <c r="CJ33" i="13"/>
  <c r="CV24" i="13"/>
  <c r="CN24" i="13"/>
  <c r="K42" i="6"/>
  <c r="AF65" i="8"/>
  <c r="K65" i="8"/>
  <c r="AQ65" i="8"/>
  <c r="CK65" i="13"/>
  <c r="CW55" i="13"/>
  <c r="CO55" i="13"/>
  <c r="J65" i="13"/>
  <c r="L55" i="13"/>
  <c r="AD53" i="8"/>
  <c r="CG55" i="13"/>
  <c r="AK53" i="8"/>
  <c r="DB55" i="13"/>
  <c r="AK60" i="8"/>
  <c r="DE38" i="13"/>
  <c r="AD47" i="8"/>
  <c r="DE46" i="13"/>
  <c r="BJ63" i="13"/>
  <c r="AF41" i="6"/>
  <c r="DE30" i="13"/>
  <c r="AF46" i="6"/>
  <c r="AF52" i="8"/>
  <c r="AU65" i="13"/>
  <c r="AY55" i="13"/>
  <c r="BG55" i="13"/>
  <c r="DE16" i="13"/>
  <c r="W38" i="6"/>
  <c r="BL24" i="13"/>
  <c r="P38" i="6"/>
  <c r="AQ24" i="13"/>
  <c r="AU68" i="13"/>
  <c r="BG31" i="13"/>
  <c r="AY31" i="13"/>
  <c r="AK45" i="6"/>
  <c r="DB31" i="13"/>
  <c r="X37" i="6"/>
  <c r="DF23" i="13"/>
  <c r="BO67" i="13"/>
  <c r="CA24" i="13"/>
  <c r="BO33" i="13"/>
  <c r="BS24" i="13"/>
  <c r="AK46" i="8"/>
  <c r="DE41" i="13"/>
  <c r="AG51" i="8"/>
  <c r="CY67" i="13"/>
  <c r="CY33" i="13"/>
  <c r="DA24" i="13"/>
  <c r="R56" i="8"/>
  <c r="AF68" i="13"/>
  <c r="AH68" i="13" s="1"/>
  <c r="AH31" i="13"/>
  <c r="AN33" i="6"/>
  <c r="AM33" i="6"/>
  <c r="AM47" i="8"/>
  <c r="AF36" i="6"/>
  <c r="R36" i="6"/>
  <c r="AZ67" i="13"/>
  <c r="AZ33" i="13"/>
  <c r="BB24" i="13"/>
  <c r="R68" i="13"/>
  <c r="T31" i="13"/>
  <c r="CP67" i="13"/>
  <c r="CR24" i="13"/>
  <c r="CP33" i="13"/>
  <c r="Y35" i="6"/>
  <c r="BV65" i="13"/>
  <c r="BX55" i="13"/>
  <c r="CZ55" i="13"/>
  <c r="CX65" i="13"/>
  <c r="S68" i="13"/>
  <c r="U31" i="13"/>
  <c r="L63" i="13"/>
  <c r="Q38" i="6"/>
  <c r="AR24" i="13"/>
  <c r="DF49" i="13"/>
  <c r="R48" i="8"/>
  <c r="CP68" i="13"/>
  <c r="CR31" i="13"/>
  <c r="R55" i="8"/>
  <c r="X73" i="8"/>
  <c r="BM63" i="13"/>
  <c r="X74" i="8" s="1"/>
  <c r="DF62" i="13"/>
  <c r="AL61" i="8"/>
  <c r="AN61" i="8" s="1"/>
  <c r="DC55" i="13"/>
  <c r="DF43" i="13"/>
  <c r="K62" i="8"/>
  <c r="R46" i="8"/>
  <c r="CX67" i="13"/>
  <c r="CZ24" i="13"/>
  <c r="CX33" i="13"/>
  <c r="AQ47" i="6"/>
  <c r="K47" i="6"/>
  <c r="AQ57" i="8"/>
  <c r="K57" i="8"/>
  <c r="AF67" i="13"/>
  <c r="AF33" i="13"/>
  <c r="AH24" i="13"/>
  <c r="K68" i="13"/>
  <c r="M31" i="13"/>
  <c r="BX63" i="13"/>
  <c r="J68" i="13"/>
  <c r="L31" i="13"/>
  <c r="S67" i="13"/>
  <c r="U24" i="13"/>
  <c r="S33" i="13"/>
  <c r="Y34" i="6"/>
  <c r="R34" i="6"/>
  <c r="AF39" i="6"/>
  <c r="Y39" i="6"/>
  <c r="AK68" i="8"/>
  <c r="DB63" i="13"/>
  <c r="AK74" i="8" s="1"/>
  <c r="AQ49" i="8"/>
  <c r="K49" i="8"/>
  <c r="AD68" i="8"/>
  <c r="CG63" i="13"/>
  <c r="AD74" i="8" s="1"/>
  <c r="BP68" i="13"/>
  <c r="CB31" i="13"/>
  <c r="BT31" i="13"/>
  <c r="Q42" i="6"/>
  <c r="AR31" i="13"/>
  <c r="AM65" i="8"/>
  <c r="AN65" i="8"/>
  <c r="W41" i="6"/>
  <c r="DE20" i="13"/>
  <c r="BH68" i="13"/>
  <c r="BJ31" i="13"/>
  <c r="P53" i="8"/>
  <c r="AQ55" i="13"/>
  <c r="W53" i="8"/>
  <c r="BL55" i="13"/>
  <c r="BO68" i="13"/>
  <c r="BS68" i="13" s="1"/>
  <c r="BS31" i="13"/>
  <c r="CA31" i="13"/>
  <c r="AD34" i="6"/>
  <c r="DE17" i="13"/>
  <c r="BK63" i="13"/>
  <c r="BB63" i="13"/>
  <c r="R65" i="13"/>
  <c r="T55" i="13"/>
  <c r="T63" i="13"/>
  <c r="R41" i="6"/>
  <c r="K41" i="6"/>
  <c r="CS55" i="13"/>
  <c r="CQ65" i="13"/>
  <c r="AD55" i="8"/>
  <c r="AF55" i="8" s="1"/>
  <c r="DE42" i="13"/>
  <c r="AM46" i="6"/>
  <c r="Y52" i="8"/>
  <c r="X64" i="8"/>
  <c r="DF39" i="13"/>
  <c r="X46" i="6"/>
  <c r="DF30" i="13"/>
  <c r="K38" i="6"/>
  <c r="AQ38" i="6"/>
  <c r="CY68" i="13"/>
  <c r="DA31" i="13"/>
  <c r="DF26" i="13"/>
  <c r="AD40" i="6"/>
  <c r="DE15" i="13"/>
  <c r="CG24" i="13"/>
  <c r="BS55" i="13"/>
  <c r="CA55" i="13"/>
  <c r="BO65" i="13"/>
  <c r="BB55" i="13"/>
  <c r="AZ65" i="13"/>
  <c r="AF56" i="8"/>
  <c r="Y56" i="8"/>
  <c r="AE72" i="8"/>
  <c r="CH63" i="13"/>
  <c r="AE74" i="8" s="1"/>
  <c r="DF61" i="13"/>
  <c r="AN68" i="13"/>
  <c r="AP68" i="13" s="1"/>
  <c r="AP31" i="13"/>
  <c r="CQ67" i="13"/>
  <c r="CS24" i="13"/>
  <c r="CQ33" i="13"/>
  <c r="BP67" i="13"/>
  <c r="BT24" i="13"/>
  <c r="BP33" i="13"/>
  <c r="CB24" i="13"/>
  <c r="S33" i="6"/>
  <c r="R33" i="6"/>
  <c r="AG33" i="6"/>
  <c r="AF33" i="6"/>
  <c r="DF21" i="13"/>
  <c r="AN36" i="6"/>
  <c r="AM36" i="6"/>
  <c r="BF63" i="13"/>
  <c r="AX63" i="13"/>
  <c r="DE36" i="13"/>
  <c r="AL52" i="8"/>
  <c r="AM52" i="8" s="1"/>
  <c r="DF48" i="13"/>
  <c r="AT67" i="13"/>
  <c r="AT33" i="13"/>
  <c r="BF24" i="13"/>
  <c r="AX24" i="13"/>
  <c r="AL73" i="8"/>
  <c r="AM73" i="8" s="1"/>
  <c r="DC63" i="13"/>
  <c r="AL74" i="8" s="1"/>
  <c r="X47" i="8"/>
  <c r="DF46" i="13"/>
  <c r="CS63" i="13"/>
  <c r="BV68" i="13"/>
  <c r="BX31" i="13"/>
  <c r="AZ68" i="13"/>
  <c r="BB31" i="13"/>
  <c r="AF73" i="8"/>
  <c r="AM35" i="6"/>
  <c r="AF35" i="6"/>
  <c r="CF55" i="13"/>
  <c r="CD65" i="13"/>
  <c r="CQ68" i="13"/>
  <c r="CS31" i="13"/>
  <c r="X38" i="6"/>
  <c r="K48" i="8"/>
  <c r="D74" i="8"/>
  <c r="D76" i="8"/>
  <c r="AQ48" i="8"/>
  <c r="D66" i="8"/>
  <c r="AE48" i="8"/>
  <c r="AF48" i="8" s="1"/>
  <c r="DF52" i="13"/>
  <c r="AT68" i="13"/>
  <c r="BF31" i="13"/>
  <c r="AX31" i="13"/>
  <c r="Y55" i="8"/>
  <c r="Q55" i="13"/>
  <c r="I55" i="13"/>
  <c r="E65" i="13"/>
  <c r="J66" i="8"/>
  <c r="Q61" i="8"/>
  <c r="R61" i="8" s="1"/>
  <c r="AR55" i="13"/>
  <c r="AM62" i="8"/>
  <c r="K46" i="8"/>
  <c r="AF47" i="6"/>
  <c r="P47" i="6"/>
  <c r="AQ31" i="13"/>
  <c r="AM57" i="8"/>
  <c r="R57" i="8"/>
  <c r="AE68" i="13"/>
  <c r="AG31" i="13"/>
  <c r="CD67" i="13"/>
  <c r="CD33" i="13"/>
  <c r="CF24" i="13"/>
  <c r="J67" i="13"/>
  <c r="L24" i="13"/>
  <c r="J33" i="13"/>
  <c r="BU67" i="13"/>
  <c r="BU33" i="13"/>
  <c r="BW24" i="13"/>
  <c r="AM67" i="13"/>
  <c r="AO24" i="13"/>
  <c r="AM33" i="13"/>
  <c r="CN63" i="13"/>
  <c r="CV63" i="13"/>
  <c r="AF49" i="8"/>
  <c r="BP65" i="13"/>
  <c r="CB55" i="13"/>
  <c r="BS63" i="13"/>
  <c r="CA63" i="13"/>
  <c r="CY65" i="13"/>
  <c r="DA55" i="13"/>
  <c r="J48" i="6"/>
  <c r="Q31" i="13"/>
  <c r="E68" i="13"/>
  <c r="I31" i="13"/>
  <c r="AM42" i="6"/>
  <c r="Y65" i="8"/>
  <c r="D65" i="13"/>
  <c r="H55" i="13"/>
  <c r="I66" i="8"/>
  <c r="P55" i="13"/>
  <c r="CE55" i="13"/>
  <c r="CC65" i="13"/>
  <c r="CN55" i="13"/>
  <c r="CV55" i="13"/>
  <c r="CJ65" i="13"/>
  <c r="AD45" i="6"/>
  <c r="DE28" i="13"/>
  <c r="DE24" i="9"/>
  <c r="O19" i="9"/>
  <c r="CU19" i="9"/>
  <c r="T19" i="9"/>
  <c r="J19" i="9"/>
  <c r="J24" i="9"/>
  <c r="BE29" i="11"/>
  <c r="Y24" i="9"/>
  <c r="BU24" i="9"/>
  <c r="BU29" i="11"/>
  <c r="BJ29" i="11"/>
  <c r="BU19" i="9"/>
  <c r="BO29" i="11"/>
  <c r="Y29" i="8"/>
  <c r="Y37" i="8"/>
  <c r="Z34" i="8"/>
  <c r="BT65" i="12"/>
  <c r="BP69" i="12"/>
  <c r="AY33" i="12"/>
  <c r="CH67" i="12"/>
  <c r="DE24" i="12"/>
  <c r="DE31" i="12" s="1"/>
  <c r="CB65" i="12"/>
  <c r="BL67" i="12"/>
  <c r="CH68" i="12"/>
  <c r="BL68" i="12"/>
  <c r="BM67" i="12"/>
  <c r="BF68" i="12"/>
  <c r="BB33" i="12"/>
  <c r="O69" i="12"/>
  <c r="Q67" i="12"/>
  <c r="Y18" i="6"/>
  <c r="Y12" i="6"/>
  <c r="G69" i="12"/>
  <c r="I67" i="12"/>
  <c r="BJ67" i="12"/>
  <c r="BJ68" i="12"/>
  <c r="BG33" i="12"/>
  <c r="BD69" i="12"/>
  <c r="BF67" i="12"/>
  <c r="AU69" i="12"/>
  <c r="BG67" i="12"/>
  <c r="W24" i="6"/>
  <c r="BS67" i="12"/>
  <c r="BQ69" i="12"/>
  <c r="CV69" i="12"/>
  <c r="AY68" i="12"/>
  <c r="CD69" i="12"/>
  <c r="CF67" i="12"/>
  <c r="BT33" i="12"/>
  <c r="BZ69" i="12"/>
  <c r="CB67" i="12"/>
  <c r="X24" i="6"/>
  <c r="DE55" i="12"/>
  <c r="AK67" i="12"/>
  <c r="AI69" i="12"/>
  <c r="BM65" i="12"/>
  <c r="X39" i="8" s="1"/>
  <c r="BC33" i="12"/>
  <c r="BG68" i="12"/>
  <c r="Y21" i="6"/>
  <c r="Y14" i="6"/>
  <c r="K69" i="12"/>
  <c r="M67" i="12"/>
  <c r="AE19" i="6"/>
  <c r="CH33" i="12"/>
  <c r="AE26" i="6" s="1"/>
  <c r="CB68" i="12"/>
  <c r="X19" i="6"/>
  <c r="BM33" i="12"/>
  <c r="X26" i="6" s="1"/>
  <c r="Y11" i="6"/>
  <c r="Y9" i="6"/>
  <c r="BB68" i="12"/>
  <c r="BR69" i="12"/>
  <c r="BT67" i="12"/>
  <c r="CY69" i="12"/>
  <c r="DA67" i="12"/>
  <c r="Y13" i="6"/>
  <c r="AX33" i="12"/>
  <c r="BL33" i="12"/>
  <c r="W26" i="6" s="1"/>
  <c r="W19" i="6"/>
  <c r="BT68" i="12"/>
  <c r="CR67" i="12"/>
  <c r="CP69" i="12"/>
  <c r="CR69" i="12" s="1"/>
  <c r="BL65" i="12"/>
  <c r="W39" i="8" s="1"/>
  <c r="BC68" i="12"/>
  <c r="BB67" i="12"/>
  <c r="AX67" i="12"/>
  <c r="R69" i="12"/>
  <c r="Y23" i="6"/>
  <c r="BF33" i="12"/>
  <c r="AM69" i="12"/>
  <c r="AO67" i="12"/>
  <c r="CH65" i="12"/>
  <c r="AE39" i="8" s="1"/>
  <c r="DF24" i="12"/>
  <c r="DF31" i="12" s="1"/>
  <c r="CN69" i="12"/>
  <c r="CZ69" i="12"/>
  <c r="CF68" i="12"/>
  <c r="T15" i="15"/>
  <c r="AN2" i="11"/>
  <c r="AM2" i="9"/>
  <c r="L20" i="8"/>
  <c r="N29" i="11"/>
  <c r="M29" i="11"/>
  <c r="Z13" i="8"/>
  <c r="AG20" i="8"/>
  <c r="L16" i="8"/>
  <c r="AY29" i="11"/>
  <c r="L45" i="6"/>
  <c r="CO24" i="9"/>
  <c r="L19" i="8"/>
  <c r="AM29" i="11"/>
  <c r="W19" i="9"/>
  <c r="CO29" i="11"/>
  <c r="Z31" i="8"/>
  <c r="L11" i="8"/>
  <c r="AC19" i="9"/>
  <c r="AN35" i="11"/>
  <c r="AN55" i="8"/>
  <c r="BC24" i="9"/>
  <c r="BI24" i="9"/>
  <c r="AC29" i="11"/>
  <c r="L13" i="8"/>
  <c r="BX29" i="11"/>
  <c r="AD19" i="9"/>
  <c r="Z18" i="8"/>
  <c r="CD26" i="9"/>
  <c r="S29" i="11"/>
  <c r="CX24" i="9"/>
  <c r="L21" i="6"/>
  <c r="AS35" i="11"/>
  <c r="M24" i="9"/>
  <c r="CO35" i="11"/>
  <c r="N37" i="11"/>
  <c r="X35" i="11"/>
  <c r="AN10" i="8"/>
  <c r="CT37" i="11"/>
  <c r="AY35" i="11"/>
  <c r="CI24" i="9"/>
  <c r="AI24" i="9"/>
  <c r="CH35" i="11"/>
  <c r="CT35" i="11"/>
  <c r="BY37" i="11"/>
  <c r="AC26" i="9"/>
  <c r="CO56" i="11"/>
  <c r="AI71" i="11"/>
  <c r="AN62" i="11"/>
  <c r="CD60" i="11"/>
  <c r="CN62" i="11"/>
  <c r="AX53" i="11"/>
  <c r="H57" i="11"/>
  <c r="CC62" i="11"/>
  <c r="CD34" i="9"/>
  <c r="BT34" i="9"/>
  <c r="H38" i="9"/>
  <c r="W38" i="9"/>
  <c r="CY47" i="9"/>
  <c r="AX57" i="11"/>
  <c r="N39" i="9"/>
  <c r="AN55" i="11"/>
  <c r="CC41" i="9"/>
  <c r="M69" i="11"/>
  <c r="BN43" i="9"/>
  <c r="CN47" i="9"/>
  <c r="R37" i="9"/>
  <c r="CN45" i="11"/>
  <c r="I63" i="11"/>
  <c r="AS48" i="9"/>
  <c r="X68" i="11"/>
  <c r="BD51" i="11"/>
  <c r="AY38" i="9"/>
  <c r="AM62" i="11"/>
  <c r="AH62" i="11"/>
  <c r="CY57" i="11"/>
  <c r="CN40" i="9"/>
  <c r="CI58" i="11"/>
  <c r="AH50" i="11"/>
  <c r="BD47" i="11"/>
  <c r="BI47" i="11"/>
  <c r="AD39" i="9"/>
  <c r="AC52" i="11"/>
  <c r="BN19" i="9"/>
  <c r="AH35" i="11"/>
  <c r="AN25" i="8"/>
  <c r="AS29" i="11"/>
  <c r="M35" i="11"/>
  <c r="AS24" i="9"/>
  <c r="L13" i="6"/>
  <c r="BI19" i="9"/>
  <c r="AS26" i="9"/>
  <c r="AN24" i="9"/>
  <c r="AY19" i="9"/>
  <c r="BY24" i="9"/>
  <c r="L10" i="8"/>
  <c r="AI29" i="11"/>
  <c r="CH37" i="11"/>
  <c r="AY24" i="9"/>
  <c r="L15" i="8"/>
  <c r="AG18" i="6"/>
  <c r="BX24" i="9"/>
  <c r="CT24" i="9"/>
  <c r="L50" i="8"/>
  <c r="Z45" i="6"/>
  <c r="BS35" i="11"/>
  <c r="BC37" i="11"/>
  <c r="AG32" i="8"/>
  <c r="L11" i="6"/>
  <c r="AH29" i="11"/>
  <c r="CY29" i="11"/>
  <c r="AG27" i="8"/>
  <c r="S10" i="6"/>
  <c r="AM44" i="9"/>
  <c r="S71" i="11"/>
  <c r="AM35" i="11"/>
  <c r="I71" i="11"/>
  <c r="AH26" i="9"/>
  <c r="X37" i="11"/>
  <c r="BM26" i="9"/>
  <c r="R26" i="9"/>
  <c r="DD71" i="11"/>
  <c r="S68" i="8"/>
  <c r="S16" i="8"/>
  <c r="S33" i="8"/>
  <c r="AG33" i="8"/>
  <c r="R71" i="11"/>
  <c r="CY37" i="11"/>
  <c r="AI65" i="11"/>
  <c r="CO44" i="9"/>
  <c r="CI71" i="11"/>
  <c r="AS65" i="11"/>
  <c r="BX49" i="9"/>
  <c r="S62" i="8"/>
  <c r="AY49" i="9"/>
  <c r="X49" i="9"/>
  <c r="Z39" i="6"/>
  <c r="DD49" i="9"/>
  <c r="AN35" i="6"/>
  <c r="AR44" i="9"/>
  <c r="H65" i="11"/>
  <c r="Z29" i="8"/>
  <c r="Z11" i="6"/>
  <c r="Z13" i="6"/>
  <c r="AN48" i="8"/>
  <c r="DC49" i="9"/>
  <c r="BH65" i="11"/>
  <c r="M71" i="11"/>
  <c r="W71" i="11"/>
  <c r="BC49" i="9"/>
  <c r="CD65" i="11"/>
  <c r="Z21" i="6"/>
  <c r="R44" i="9"/>
  <c r="L35" i="6"/>
  <c r="S39" i="6"/>
  <c r="BM44" i="9"/>
  <c r="CN49" i="9"/>
  <c r="BX65" i="11"/>
  <c r="AR65" i="11"/>
  <c r="AG46" i="6"/>
  <c r="M49" i="9"/>
  <c r="BC71" i="11"/>
  <c r="BH71" i="11"/>
  <c r="BX44" i="9"/>
  <c r="Z65" i="8"/>
  <c r="Z18" i="6"/>
  <c r="CO71" i="11"/>
  <c r="AS73" i="11"/>
  <c r="AY65" i="11"/>
  <c r="DC44" i="9"/>
  <c r="CC65" i="11"/>
  <c r="BY49" i="9"/>
  <c r="S57" i="8"/>
  <c r="L56" i="8"/>
  <c r="AG41" i="6"/>
  <c r="S34" i="6"/>
  <c r="L46" i="8"/>
  <c r="AG46" i="8"/>
  <c r="AG39" i="6"/>
  <c r="AN57" i="8"/>
  <c r="L42" i="6"/>
  <c r="AG65" i="8"/>
  <c r="Z34" i="6"/>
  <c r="AG52" i="8"/>
  <c r="AM48" i="9"/>
  <c r="AY71" i="11"/>
  <c r="X47" i="11"/>
  <c r="N47" i="11"/>
  <c r="M57" i="11"/>
  <c r="BT46" i="9"/>
  <c r="BX62" i="11"/>
  <c r="CI34" i="9"/>
  <c r="R38" i="9"/>
  <c r="M38" i="9"/>
  <c r="AR71" i="11"/>
  <c r="N48" i="9"/>
  <c r="I39" i="9"/>
  <c r="CO35" i="9"/>
  <c r="H69" i="11"/>
  <c r="CH70" i="11"/>
  <c r="CN53" i="11"/>
  <c r="AH71" i="11"/>
  <c r="DC45" i="11"/>
  <c r="I61" i="11"/>
  <c r="CC49" i="11"/>
  <c r="N63" i="11"/>
  <c r="AD48" i="9"/>
  <c r="AI48" i="9"/>
  <c r="N68" i="11"/>
  <c r="BX71" i="11"/>
  <c r="AR61" i="11"/>
  <c r="BN38" i="9"/>
  <c r="AC62" i="11"/>
  <c r="BT58" i="11"/>
  <c r="BS55" i="11"/>
  <c r="AM50" i="11"/>
  <c r="AR50" i="11"/>
  <c r="AY40" i="9"/>
  <c r="AS39" i="9"/>
  <c r="AI39" i="9"/>
  <c r="AH52" i="11"/>
  <c r="S21" i="6"/>
  <c r="AN13" i="8"/>
  <c r="CC24" i="9"/>
  <c r="H29" i="11"/>
  <c r="S13" i="6"/>
  <c r="CX26" i="9"/>
  <c r="BD19" i="9"/>
  <c r="L54" i="8"/>
  <c r="L31" i="8"/>
  <c r="L23" i="8"/>
  <c r="AC35" i="11"/>
  <c r="L18" i="6"/>
  <c r="CX35" i="11"/>
  <c r="CY26" i="9"/>
  <c r="AN49" i="9"/>
  <c r="AD49" i="9"/>
  <c r="BY35" i="11"/>
  <c r="AD37" i="11"/>
  <c r="CN26" i="9"/>
  <c r="CH29" i="11"/>
  <c r="S13" i="8"/>
  <c r="X19" i="9"/>
  <c r="R24" i="9"/>
  <c r="CO26" i="9"/>
  <c r="AG10" i="6"/>
  <c r="AR35" i="11"/>
  <c r="CH71" i="11"/>
  <c r="AN20" i="8"/>
  <c r="BI37" i="11"/>
  <c r="H26" i="9"/>
  <c r="BD71" i="11"/>
  <c r="L24" i="6"/>
  <c r="AN31" i="8"/>
  <c r="L19" i="6"/>
  <c r="Z33" i="8"/>
  <c r="Z70" i="8"/>
  <c r="AY37" i="11"/>
  <c r="CI26" i="9"/>
  <c r="L34" i="6"/>
  <c r="S65" i="8"/>
  <c r="BD49" i="9"/>
  <c r="AH65" i="11"/>
  <c r="AX65" i="11"/>
  <c r="BS44" i="9"/>
  <c r="CS49" i="9"/>
  <c r="W65" i="11"/>
  <c r="AG56" i="8"/>
  <c r="CI65" i="11"/>
  <c r="CN71" i="11"/>
  <c r="AX26" i="9"/>
  <c r="AY26" i="9"/>
  <c r="AI73" i="11"/>
  <c r="Z46" i="8"/>
  <c r="AS44" i="9"/>
  <c r="CN44" i="9"/>
  <c r="AI44" i="9"/>
  <c r="BC65" i="11"/>
  <c r="BH49" i="9"/>
  <c r="CN65" i="11"/>
  <c r="Z23" i="6"/>
  <c r="L36" i="6"/>
  <c r="Z49" i="8"/>
  <c r="CH44" i="9"/>
  <c r="CI49" i="9"/>
  <c r="S35" i="6"/>
  <c r="H49" i="9"/>
  <c r="CC44" i="9"/>
  <c r="Z35" i="6"/>
  <c r="L49" i="8"/>
  <c r="BS65" i="11"/>
  <c r="AX49" i="9"/>
  <c r="R65" i="11"/>
  <c r="BT37" i="11"/>
  <c r="L55" i="8"/>
  <c r="BI49" i="9"/>
  <c r="N49" i="9"/>
  <c r="AS49" i="9"/>
  <c r="CT49" i="9"/>
  <c r="BS71" i="11"/>
  <c r="BC26" i="9"/>
  <c r="AG62" i="8"/>
  <c r="AG36" i="6"/>
  <c r="L41" i="6"/>
  <c r="AN39" i="6"/>
  <c r="S49" i="8"/>
  <c r="AN62" i="8"/>
  <c r="AG64" i="8"/>
  <c r="S56" i="8"/>
  <c r="AC48" i="9"/>
  <c r="AR48" i="9"/>
  <c r="I47" i="11"/>
  <c r="DD34" i="9"/>
  <c r="R57" i="11"/>
  <c r="DC71" i="11"/>
  <c r="X64" i="11"/>
  <c r="AD57" i="11"/>
  <c r="I48" i="9"/>
  <c r="S48" i="9"/>
  <c r="S39" i="9"/>
  <c r="AD55" i="11"/>
  <c r="AS55" i="11"/>
  <c r="AY41" i="9"/>
  <c r="R69" i="11"/>
  <c r="CS71" i="11"/>
  <c r="BX70" i="11"/>
  <c r="AC43" i="9"/>
  <c r="CS45" i="11"/>
  <c r="BS49" i="11"/>
  <c r="BX49" i="11"/>
  <c r="AN48" i="9"/>
  <c r="I58" i="11"/>
  <c r="AM61" i="11"/>
  <c r="AH61" i="11"/>
  <c r="AR62" i="11"/>
  <c r="BY58" i="11"/>
  <c r="AC50" i="11"/>
  <c r="AY47" i="11"/>
  <c r="I43" i="9"/>
  <c r="AM52" i="11"/>
  <c r="AR52" i="11"/>
  <c r="S19" i="8"/>
  <c r="AG13" i="8"/>
  <c r="S20" i="8"/>
  <c r="AN37" i="11"/>
  <c r="L14" i="6"/>
  <c r="AN19" i="9"/>
  <c r="CX19" i="9"/>
  <c r="AN16" i="8"/>
  <c r="AN63" i="8"/>
  <c r="S64" i="8"/>
  <c r="CS35" i="11"/>
  <c r="L9" i="8"/>
  <c r="DC19" i="9"/>
  <c r="CY19" i="9"/>
  <c r="CT29" i="11"/>
  <c r="S35" i="11"/>
  <c r="AD29" i="11"/>
  <c r="CN19" i="9"/>
  <c r="CH19" i="9"/>
  <c r="CC37" i="11"/>
  <c r="S35" i="8"/>
  <c r="AG25" i="8"/>
  <c r="AI19" i="9"/>
  <c r="R35" i="11"/>
  <c r="AN22" i="6"/>
  <c r="CC19" i="9"/>
  <c r="AX19" i="9"/>
  <c r="L16" i="6"/>
  <c r="S63" i="8"/>
  <c r="AN44" i="9"/>
  <c r="S24" i="6"/>
  <c r="AR26" i="9"/>
  <c r="CI37" i="11"/>
  <c r="W26" i="9"/>
  <c r="S37" i="11"/>
  <c r="S12" i="6"/>
  <c r="Z23" i="8"/>
  <c r="S31" i="8"/>
  <c r="AN70" i="8"/>
  <c r="AN33" i="8"/>
  <c r="CO37" i="11"/>
  <c r="CS65" i="11"/>
  <c r="I44" i="9"/>
  <c r="AN49" i="8"/>
  <c r="CH49" i="9"/>
  <c r="AN56" i="8"/>
  <c r="Z48" i="8"/>
  <c r="CX44" i="9"/>
  <c r="W49" i="9"/>
  <c r="BY71" i="11"/>
  <c r="CT65" i="11"/>
  <c r="BT44" i="9"/>
  <c r="Z55" i="8"/>
  <c r="CC71" i="11"/>
  <c r="BN49" i="9"/>
  <c r="AN47" i="6"/>
  <c r="M65" i="11"/>
  <c r="BS49" i="9"/>
  <c r="CT44" i="9"/>
  <c r="AH49" i="9"/>
  <c r="BI26" i="9"/>
  <c r="BH26" i="9"/>
  <c r="L46" i="6"/>
  <c r="CY71" i="11"/>
  <c r="AN41" i="6"/>
  <c r="BI44" i="9"/>
  <c r="BY44" i="9"/>
  <c r="AH44" i="9"/>
  <c r="W44" i="9"/>
  <c r="CY65" i="11"/>
  <c r="BC44" i="9"/>
  <c r="S48" i="8"/>
  <c r="CD49" i="9"/>
  <c r="Z56" i="8"/>
  <c r="S65" i="11"/>
  <c r="DD65" i="11"/>
  <c r="CX65" i="11"/>
  <c r="H44" i="9"/>
  <c r="BM65" i="11"/>
  <c r="R49" i="9"/>
  <c r="DD44" i="9"/>
  <c r="BT49" i="9"/>
  <c r="AX71" i="11"/>
  <c r="L48" i="8"/>
  <c r="AN42" i="6"/>
  <c r="AG24" i="6"/>
  <c r="AN58" i="8"/>
  <c r="S55" i="8"/>
  <c r="AG35" i="6"/>
  <c r="AG47" i="6"/>
  <c r="S36" i="6"/>
  <c r="AG49" i="8"/>
  <c r="Z47" i="6"/>
  <c r="AG57" i="8"/>
  <c r="AN47" i="8"/>
  <c r="L38" i="6"/>
  <c r="L57" i="8"/>
  <c r="AS71" i="11"/>
  <c r="AH48" i="9"/>
  <c r="S47" i="11"/>
  <c r="AX38" i="9"/>
  <c r="W57" i="11"/>
  <c r="BS62" i="11"/>
  <c r="CH62" i="11"/>
  <c r="BY34" i="9"/>
  <c r="X48" i="9"/>
  <c r="X39" i="9"/>
  <c r="AI55" i="11"/>
  <c r="W69" i="11"/>
  <c r="CO58" i="11"/>
  <c r="BS70" i="11"/>
  <c r="CC70" i="11"/>
  <c r="CO47" i="11"/>
  <c r="CX45" i="11"/>
  <c r="CH49" i="11"/>
  <c r="S63" i="11"/>
  <c r="X63" i="11"/>
  <c r="AC60" i="11"/>
  <c r="S68" i="11"/>
  <c r="I68" i="11"/>
  <c r="AN52" i="11"/>
  <c r="AC61" i="11"/>
  <c r="CO62" i="11"/>
  <c r="BD38" i="9"/>
  <c r="BI38" i="9"/>
  <c r="CD58" i="11"/>
  <c r="BT62" i="11"/>
  <c r="CO64" i="11"/>
  <c r="BN47" i="11"/>
  <c r="CC61" i="11"/>
  <c r="AN39" i="9"/>
  <c r="AN36" i="8"/>
  <c r="AG21" i="6"/>
  <c r="BM19" i="9"/>
  <c r="AN15" i="8"/>
  <c r="X29" i="11"/>
  <c r="AN29" i="11"/>
  <c r="AD24" i="9"/>
  <c r="L23" i="6"/>
  <c r="BX19" i="9"/>
  <c r="L10" i="6"/>
  <c r="AG16" i="6"/>
  <c r="Z63" i="8"/>
  <c r="S58" i="8"/>
  <c r="AS37" i="11"/>
  <c r="BX37" i="11"/>
  <c r="L22" i="6"/>
  <c r="DC26" i="9"/>
  <c r="AS19" i="9"/>
  <c r="BY19" i="9"/>
  <c r="Z50" i="8"/>
  <c r="L64" i="8"/>
  <c r="L36" i="8"/>
  <c r="AI37" i="11"/>
  <c r="R29" i="11"/>
  <c r="CC29" i="11"/>
  <c r="AG13" i="6"/>
  <c r="CO19" i="9"/>
  <c r="AG16" i="8"/>
  <c r="L60" i="8"/>
  <c r="N35" i="11"/>
  <c r="CC35" i="11"/>
  <c r="AC24" i="9"/>
  <c r="CC26" i="9"/>
  <c r="L22" i="8"/>
  <c r="S45" i="6"/>
  <c r="BY29" i="11"/>
  <c r="AG63" i="8"/>
  <c r="AG60" i="8"/>
  <c r="L68" i="8"/>
  <c r="W35" i="11"/>
  <c r="AM26" i="9"/>
  <c r="AG31" i="8"/>
  <c r="BI71" i="11"/>
  <c r="S29" i="8"/>
  <c r="I37" i="11"/>
  <c r="S16" i="6"/>
  <c r="L37" i="8"/>
  <c r="S22" i="8"/>
  <c r="AG70" i="8"/>
  <c r="BN37" i="11"/>
  <c r="CD71" i="11"/>
  <c r="N44" i="9"/>
  <c r="AR49" i="9"/>
  <c r="AY44" i="9"/>
  <c r="S52" i="8"/>
  <c r="Z36" i="6"/>
  <c r="CY49" i="9"/>
  <c r="BI65" i="11"/>
  <c r="BY65" i="11"/>
  <c r="X44" i="9"/>
  <c r="AN46" i="6"/>
  <c r="AX44" i="9"/>
  <c r="CI44" i="9"/>
  <c r="S49" i="9"/>
  <c r="BT26" i="9"/>
  <c r="Z12" i="6"/>
  <c r="CD37" i="11"/>
  <c r="S44" i="9"/>
  <c r="CX49" i="9"/>
  <c r="CO49" i="9"/>
  <c r="DC65" i="11"/>
  <c r="BN71" i="11"/>
  <c r="CT71" i="11"/>
  <c r="CX71" i="11"/>
  <c r="Z37" i="8"/>
  <c r="Z14" i="6"/>
  <c r="Z22" i="6"/>
  <c r="L52" i="8"/>
  <c r="BD65" i="11"/>
  <c r="CY44" i="9"/>
  <c r="AG42" i="6"/>
  <c r="S46" i="6"/>
  <c r="AN64" i="8"/>
  <c r="BN65" i="11"/>
  <c r="BM71" i="11"/>
  <c r="CS44" i="9"/>
  <c r="L62" i="8"/>
  <c r="CC49" i="9"/>
  <c r="CD44" i="9"/>
  <c r="M44" i="9"/>
  <c r="I49" i="9"/>
  <c r="X65" i="11"/>
  <c r="N65" i="11"/>
  <c r="CO65" i="11"/>
  <c r="AI49" i="9"/>
  <c r="BM49" i="9"/>
  <c r="BH44" i="9"/>
  <c r="I65" i="11"/>
  <c r="CH65" i="11"/>
  <c r="BD26" i="9"/>
  <c r="L65" i="8"/>
  <c r="S46" i="8"/>
  <c r="Z52" i="8"/>
  <c r="L73" i="8"/>
  <c r="L47" i="6"/>
  <c r="AG73" i="8"/>
  <c r="AN34" i="6"/>
  <c r="L39" i="6"/>
  <c r="S41" i="6"/>
  <c r="AC37" i="11"/>
  <c r="AN23" i="8"/>
  <c r="L21" i="8"/>
  <c r="L35" i="8"/>
  <c r="S23" i="8"/>
  <c r="AN35" i="8"/>
  <c r="AN23" i="6"/>
  <c r="AN10" i="6"/>
  <c r="S60" i="8"/>
  <c r="AG11" i="6"/>
  <c r="BS26" i="9"/>
  <c r="L26" i="8"/>
  <c r="AN19" i="8"/>
  <c r="CH26" i="9"/>
  <c r="AN26" i="8"/>
  <c r="AN13" i="6"/>
  <c r="S24" i="8"/>
  <c r="AG17" i="6"/>
  <c r="DD26" i="9"/>
  <c r="L27" i="8"/>
  <c r="L17" i="6"/>
  <c r="AG12" i="6"/>
  <c r="L58" i="8"/>
  <c r="S21" i="8"/>
  <c r="AN11" i="8"/>
  <c r="S23" i="6"/>
  <c r="BN26" i="9"/>
  <c r="S18" i="6"/>
  <c r="BD37" i="11"/>
  <c r="L12" i="6"/>
  <c r="AN16" i="6"/>
  <c r="BY26" i="9"/>
  <c r="AG23" i="6"/>
  <c r="S10" i="8"/>
  <c r="S9" i="8"/>
  <c r="AN18" i="6"/>
  <c r="Z54" i="8"/>
  <c r="AG22" i="6"/>
  <c r="AN9" i="8"/>
  <c r="S25" i="8"/>
  <c r="AN50" i="8"/>
  <c r="S54" i="8"/>
  <c r="S18" i="8"/>
  <c r="L24" i="8"/>
  <c r="D21" i="6" l="1"/>
  <c r="CZ24" i="9"/>
  <c r="D13" i="8"/>
  <c r="BJ24" i="9"/>
  <c r="BE24" i="9"/>
  <c r="AE19" i="9"/>
  <c r="D11" i="8"/>
  <c r="CP29" i="11"/>
  <c r="D19" i="8"/>
  <c r="CP24" i="9"/>
  <c r="D45" i="6"/>
  <c r="AZ29" i="11"/>
  <c r="D16" i="8"/>
  <c r="O29" i="11"/>
  <c r="D20" i="8"/>
  <c r="AF19" i="8"/>
  <c r="AF15" i="8"/>
  <c r="Y10" i="8"/>
  <c r="CT69" i="13"/>
  <c r="AM24" i="8"/>
  <c r="Y25" i="8"/>
  <c r="AM21" i="6"/>
  <c r="AM61" i="8"/>
  <c r="DE45" i="13"/>
  <c r="DF55" i="12"/>
  <c r="BT55" i="13"/>
  <c r="BO69" i="12"/>
  <c r="BS69" i="12" s="1"/>
  <c r="Y12" i="8"/>
  <c r="Z12" i="8"/>
  <c r="AF11" i="8"/>
  <c r="Z28" i="8"/>
  <c r="Y28" i="8"/>
  <c r="R11" i="8"/>
  <c r="CS33" i="12"/>
  <c r="AH68" i="12"/>
  <c r="Y24" i="8"/>
  <c r="AZ35" i="11"/>
  <c r="CP35" i="11"/>
  <c r="O24" i="9"/>
  <c r="AX69" i="12"/>
  <c r="BB69" i="12"/>
  <c r="K39" i="8"/>
  <c r="BM24" i="13"/>
  <c r="BM33" i="13" s="1"/>
  <c r="BX68" i="13"/>
  <c r="DA68" i="13"/>
  <c r="AU67" i="13"/>
  <c r="BC24" i="13"/>
  <c r="BK24" i="13"/>
  <c r="DE51" i="13"/>
  <c r="DB65" i="12"/>
  <c r="AK39" i="8" s="1"/>
  <c r="AR33" i="12"/>
  <c r="Q26" i="6" s="1"/>
  <c r="CO67" i="12"/>
  <c r="I26" i="6"/>
  <c r="G3" i="19" s="1"/>
  <c r="H3" i="19" s="1"/>
  <c r="L33" i="12"/>
  <c r="BF69" i="12"/>
  <c r="BJ69" i="12"/>
  <c r="M69" i="12"/>
  <c r="I69" i="12"/>
  <c r="Q69" i="12"/>
  <c r="BM31" i="13"/>
  <c r="BM55" i="13"/>
  <c r="CH55" i="13"/>
  <c r="DF28" i="13"/>
  <c r="DF31" i="13" s="1"/>
  <c r="AR67" i="12"/>
  <c r="AG65" i="12"/>
  <c r="AD19" i="6"/>
  <c r="CG33" i="12"/>
  <c r="AD26" i="6" s="1"/>
  <c r="AF26" i="6" s="1"/>
  <c r="DE37" i="11"/>
  <c r="CJ35" i="11"/>
  <c r="AJ24" i="9"/>
  <c r="AK69" i="12"/>
  <c r="CS67" i="13"/>
  <c r="DA67" i="13"/>
  <c r="AH69" i="12"/>
  <c r="AC68" i="12"/>
  <c r="AH67" i="12"/>
  <c r="BV69" i="12"/>
  <c r="BX69" i="12"/>
  <c r="L67" i="13"/>
  <c r="T67" i="13"/>
  <c r="Y69" i="12"/>
  <c r="U33" i="12"/>
  <c r="BK69" i="12"/>
  <c r="DE65" i="12"/>
  <c r="D24" i="8"/>
  <c r="D12" i="6"/>
  <c r="D58" i="8"/>
  <c r="D17" i="6"/>
  <c r="D27" i="8"/>
  <c r="D26" i="8"/>
  <c r="D35" i="8"/>
  <c r="D21" i="8"/>
  <c r="AE37" i="11"/>
  <c r="Y35" i="11"/>
  <c r="D68" i="8"/>
  <c r="BZ29" i="11"/>
  <c r="D22" i="8"/>
  <c r="CE26" i="9"/>
  <c r="AE24" i="9"/>
  <c r="CE35" i="11"/>
  <c r="D60" i="8"/>
  <c r="CE29" i="11"/>
  <c r="T29" i="11"/>
  <c r="D36" i="8"/>
  <c r="D64" i="8"/>
  <c r="AT19" i="9"/>
  <c r="DE26" i="9"/>
  <c r="D22" i="6"/>
  <c r="BZ37" i="11"/>
  <c r="D10" i="6"/>
  <c r="BZ19" i="9"/>
  <c r="D23" i="6"/>
  <c r="AO29" i="11"/>
  <c r="Y29" i="11"/>
  <c r="BO19" i="9"/>
  <c r="AO39" i="9"/>
  <c r="CE61" i="11"/>
  <c r="BO47" i="11"/>
  <c r="CP64" i="11"/>
  <c r="CE58" i="11"/>
  <c r="BJ38" i="9"/>
  <c r="BE38" i="9"/>
  <c r="AE61" i="11"/>
  <c r="J68" i="11"/>
  <c r="T68" i="11"/>
  <c r="AE60" i="11"/>
  <c r="Y63" i="11"/>
  <c r="T63" i="11"/>
  <c r="CJ49" i="11"/>
  <c r="CZ45" i="11"/>
  <c r="CP47" i="11"/>
  <c r="CE70" i="11"/>
  <c r="BU70" i="11"/>
  <c r="CP58" i="11"/>
  <c r="Y69" i="11"/>
  <c r="AJ55" i="11"/>
  <c r="Y39" i="9"/>
  <c r="Y48" i="9"/>
  <c r="BZ34" i="9"/>
  <c r="CJ62" i="11"/>
  <c r="BU62" i="11"/>
  <c r="Y57" i="11"/>
  <c r="AZ38" i="9"/>
  <c r="T47" i="11"/>
  <c r="AJ48" i="9"/>
  <c r="D16" i="6"/>
  <c r="AZ19" i="9"/>
  <c r="CE19" i="9"/>
  <c r="T35" i="11"/>
  <c r="AJ19" i="9"/>
  <c r="CJ19" i="9"/>
  <c r="CP19" i="9"/>
  <c r="AE29" i="11"/>
  <c r="CU29" i="11"/>
  <c r="DE19" i="9"/>
  <c r="D9" i="8"/>
  <c r="CU35" i="11"/>
  <c r="CZ19" i="9"/>
  <c r="AO19" i="9"/>
  <c r="D14" i="6"/>
  <c r="AT52" i="11"/>
  <c r="AO52" i="11"/>
  <c r="J43" i="9"/>
  <c r="AZ47" i="11"/>
  <c r="AE50" i="11"/>
  <c r="BZ58" i="11"/>
  <c r="AT62" i="11"/>
  <c r="AJ61" i="11"/>
  <c r="AO61" i="11"/>
  <c r="J58" i="11"/>
  <c r="BZ49" i="11"/>
  <c r="BU49" i="11"/>
  <c r="CU45" i="11"/>
  <c r="AE43" i="9"/>
  <c r="BZ70" i="11"/>
  <c r="T69" i="11"/>
  <c r="AZ41" i="9"/>
  <c r="AT55" i="11"/>
  <c r="AE55" i="11"/>
  <c r="T39" i="9"/>
  <c r="T48" i="9"/>
  <c r="J48" i="9"/>
  <c r="AE57" i="11"/>
  <c r="Y64" i="11"/>
  <c r="T57" i="11"/>
  <c r="DE34" i="9"/>
  <c r="J47" i="11"/>
  <c r="AT48" i="9"/>
  <c r="AE48" i="9"/>
  <c r="AT35" i="11"/>
  <c r="T24" i="9"/>
  <c r="Y19" i="9"/>
  <c r="CJ29" i="11"/>
  <c r="CP26" i="9"/>
  <c r="BZ35" i="11"/>
  <c r="CZ35" i="11"/>
  <c r="D18" i="6"/>
  <c r="AE35" i="11"/>
  <c r="D23" i="8"/>
  <c r="D31" i="8"/>
  <c r="D54" i="8"/>
  <c r="BE19" i="9"/>
  <c r="CZ26" i="9"/>
  <c r="J29" i="11"/>
  <c r="CE24" i="9"/>
  <c r="AJ52" i="11"/>
  <c r="AJ39" i="9"/>
  <c r="AT39" i="9"/>
  <c r="AZ40" i="9"/>
  <c r="AT50" i="11"/>
  <c r="AO50" i="11"/>
  <c r="BU55" i="11"/>
  <c r="BU58" i="11"/>
  <c r="AE62" i="11"/>
  <c r="BO38" i="9"/>
  <c r="AT61" i="11"/>
  <c r="O68" i="11"/>
  <c r="O63" i="11"/>
  <c r="CE49" i="11"/>
  <c r="J61" i="11"/>
  <c r="DE45" i="11"/>
  <c r="AJ71" i="11"/>
  <c r="CP53" i="11"/>
  <c r="CJ70" i="11"/>
  <c r="J69" i="11"/>
  <c r="DH69" i="11"/>
  <c r="CP35" i="9"/>
  <c r="J39" i="9"/>
  <c r="O48" i="9"/>
  <c r="AT71" i="11"/>
  <c r="O38" i="9"/>
  <c r="T38" i="9"/>
  <c r="CJ34" i="9"/>
  <c r="BZ62" i="11"/>
  <c r="BU46" i="9"/>
  <c r="O57" i="11"/>
  <c r="O47" i="11"/>
  <c r="Y47" i="11"/>
  <c r="AO48" i="9"/>
  <c r="AO35" i="11"/>
  <c r="AO44" i="9"/>
  <c r="CZ29" i="11"/>
  <c r="AJ29" i="11"/>
  <c r="D11" i="6"/>
  <c r="BE37" i="11"/>
  <c r="BU35" i="11"/>
  <c r="D50" i="8"/>
  <c r="CU24" i="9"/>
  <c r="BZ24" i="9"/>
  <c r="D15" i="8"/>
  <c r="AZ24" i="9"/>
  <c r="D10" i="8"/>
  <c r="AO24" i="9"/>
  <c r="BJ19" i="9"/>
  <c r="D13" i="6"/>
  <c r="AT24" i="9"/>
  <c r="O35" i="11"/>
  <c r="AT29" i="11"/>
  <c r="AJ35" i="11"/>
  <c r="AE52" i="11"/>
  <c r="AE39" i="9"/>
  <c r="BJ47" i="11"/>
  <c r="BE47" i="11"/>
  <c r="AJ50" i="11"/>
  <c r="CJ58" i="11"/>
  <c r="CP40" i="9"/>
  <c r="CZ57" i="11"/>
  <c r="AJ62" i="11"/>
  <c r="AO62" i="11"/>
  <c r="BE51" i="11"/>
  <c r="Y68" i="11"/>
  <c r="J63" i="11"/>
  <c r="CP45" i="11"/>
  <c r="T37" i="9"/>
  <c r="CP47" i="9"/>
  <c r="BO43" i="9"/>
  <c r="O69" i="11"/>
  <c r="CE41" i="9"/>
  <c r="AO55" i="11"/>
  <c r="O39" i="9"/>
  <c r="AZ57" i="11"/>
  <c r="CZ47" i="9"/>
  <c r="Y38" i="9"/>
  <c r="DH38" i="9"/>
  <c r="J38" i="9"/>
  <c r="D44" i="9"/>
  <c r="D49" i="9"/>
  <c r="D51" i="9"/>
  <c r="BU34" i="9"/>
  <c r="CE34" i="9"/>
  <c r="CE62" i="11"/>
  <c r="DH57" i="11"/>
  <c r="J57" i="11"/>
  <c r="D71" i="11"/>
  <c r="D73" i="11"/>
  <c r="D65" i="11"/>
  <c r="AZ53" i="11"/>
  <c r="CP62" i="11"/>
  <c r="CE60" i="11"/>
  <c r="CP56" i="11"/>
  <c r="DF65" i="12"/>
  <c r="AL24" i="6"/>
  <c r="DC68" i="12"/>
  <c r="DC33" i="12"/>
  <c r="AL26" i="6" s="1"/>
  <c r="K29" i="8"/>
  <c r="AM34" i="8"/>
  <c r="AN34" i="8"/>
  <c r="AD29" i="8"/>
  <c r="CG67" i="12"/>
  <c r="CG65" i="12"/>
  <c r="AD39" i="8" s="1"/>
  <c r="AF39" i="8" s="1"/>
  <c r="CV65" i="12"/>
  <c r="AW69" i="12"/>
  <c r="AG68" i="12"/>
  <c r="AH33" i="12"/>
  <c r="AD33" i="12"/>
  <c r="AN12" i="8"/>
  <c r="CR65" i="12"/>
  <c r="M33" i="12"/>
  <c r="Q33" i="12"/>
  <c r="I33" i="12"/>
  <c r="G67" i="13"/>
  <c r="I67" i="13" s="1"/>
  <c r="G33" i="13"/>
  <c r="G69" i="13" s="1"/>
  <c r="CU65" i="13"/>
  <c r="CU67" i="13"/>
  <c r="AK55" i="13"/>
  <c r="Y67" i="13"/>
  <c r="AG67" i="13" s="1"/>
  <c r="Y65" i="13"/>
  <c r="AK65" i="13" s="1"/>
  <c r="AA67" i="13"/>
  <c r="AA33" i="13"/>
  <c r="AC24" i="13"/>
  <c r="AM72" i="8"/>
  <c r="Y72" i="8"/>
  <c r="AB67" i="13"/>
  <c r="AB65" i="13"/>
  <c r="AD55" i="13"/>
  <c r="Y40" i="6"/>
  <c r="Y60" i="8"/>
  <c r="AL71" i="8"/>
  <c r="AL68" i="8"/>
  <c r="X71" i="8"/>
  <c r="DF57" i="13"/>
  <c r="X68" i="8"/>
  <c r="AG65" i="13"/>
  <c r="CC68" i="12"/>
  <c r="CE68" i="12" s="1"/>
  <c r="CE31" i="12"/>
  <c r="Q37" i="8"/>
  <c r="AR65" i="12"/>
  <c r="Q39" i="8" s="1"/>
  <c r="P65" i="12"/>
  <c r="P37" i="8"/>
  <c r="AQ68" i="12"/>
  <c r="AQ65" i="12"/>
  <c r="P39" i="8" s="1"/>
  <c r="G5" i="19"/>
  <c r="H5" i="19" s="1"/>
  <c r="AK19" i="6"/>
  <c r="DB33" i="12"/>
  <c r="AK26" i="6" s="1"/>
  <c r="AN69" i="12"/>
  <c r="AP69" i="12" s="1"/>
  <c r="AP67" i="12"/>
  <c r="CN68" i="12"/>
  <c r="BU69" i="12"/>
  <c r="BW69" i="12" s="1"/>
  <c r="AD68" i="12"/>
  <c r="AB69" i="12"/>
  <c r="AD69" i="12" s="1"/>
  <c r="BA69" i="12"/>
  <c r="BC69" i="12" s="1"/>
  <c r="AO65" i="12"/>
  <c r="T65" i="12"/>
  <c r="S69" i="12"/>
  <c r="U69" i="12" s="1"/>
  <c r="BS65" i="12"/>
  <c r="Z33" i="13"/>
  <c r="AP33" i="13" s="1"/>
  <c r="Z67" i="13"/>
  <c r="AL67" i="13" s="1"/>
  <c r="AD24" i="13"/>
  <c r="AW33" i="13"/>
  <c r="AW69" i="13" s="1"/>
  <c r="AW67" i="13"/>
  <c r="AY67" i="13" s="1"/>
  <c r="AR63" i="13"/>
  <c r="Q74" i="8" s="1"/>
  <c r="Q70" i="8"/>
  <c r="W67" i="13"/>
  <c r="W33" i="13"/>
  <c r="W69" i="13" s="1"/>
  <c r="R47" i="8"/>
  <c r="AQ72" i="8"/>
  <c r="K72" i="8"/>
  <c r="CM67" i="13"/>
  <c r="CO67" i="13" s="1"/>
  <c r="CM33" i="13"/>
  <c r="CM69" i="13" s="1"/>
  <c r="K40" i="6"/>
  <c r="AQ40" i="6"/>
  <c r="AF50" i="8"/>
  <c r="DF40" i="13"/>
  <c r="Q50" i="8"/>
  <c r="AV67" i="13"/>
  <c r="AX67" i="13" s="1"/>
  <c r="AV33" i="13"/>
  <c r="AV69" i="13" s="1"/>
  <c r="DF68" i="12"/>
  <c r="CU69" i="13"/>
  <c r="CA67" i="12"/>
  <c r="BY69" i="12"/>
  <c r="CA69" i="12" s="1"/>
  <c r="AD37" i="8"/>
  <c r="CG68" i="12"/>
  <c r="S34" i="8"/>
  <c r="R34" i="8"/>
  <c r="L65" i="12"/>
  <c r="BJ65" i="12"/>
  <c r="DE35" i="11"/>
  <c r="AM14" i="6"/>
  <c r="AL29" i="8"/>
  <c r="AM29" i="8" s="1"/>
  <c r="DC67" i="12"/>
  <c r="DC69" i="12" s="1"/>
  <c r="DC65" i="12"/>
  <c r="AL39" i="8" s="1"/>
  <c r="AL33" i="12"/>
  <c r="AJ69" i="12"/>
  <c r="AL69" i="12" s="1"/>
  <c r="AL67" i="12"/>
  <c r="AD67" i="12"/>
  <c r="AF34" i="8"/>
  <c r="AK68" i="12"/>
  <c r="AK65" i="12"/>
  <c r="CL67" i="13"/>
  <c r="CL33" i="13"/>
  <c r="CL69" i="13" s="1"/>
  <c r="DE40" i="13"/>
  <c r="P50" i="8"/>
  <c r="K70" i="8"/>
  <c r="N33" i="13"/>
  <c r="N69" i="13" s="1"/>
  <c r="N67" i="13"/>
  <c r="V67" i="13"/>
  <c r="V33" i="13"/>
  <c r="V69" i="13" s="1"/>
  <c r="I74" i="8"/>
  <c r="H63" i="13"/>
  <c r="BY33" i="13"/>
  <c r="BY69" i="13" s="1"/>
  <c r="BY68" i="13"/>
  <c r="CA68" i="13" s="1"/>
  <c r="BZ65" i="13"/>
  <c r="BZ69" i="13" s="1"/>
  <c r="BZ67" i="13"/>
  <c r="AJ65" i="13"/>
  <c r="AL65" i="13" s="1"/>
  <c r="AL55" i="13"/>
  <c r="AO67" i="13"/>
  <c r="AH67" i="13"/>
  <c r="CN67" i="13"/>
  <c r="L67" i="12"/>
  <c r="D69" i="12"/>
  <c r="L69" i="12" s="1"/>
  <c r="N69" i="12"/>
  <c r="P67" i="12"/>
  <c r="AK37" i="8"/>
  <c r="DB68" i="12"/>
  <c r="DB69" i="12" s="1"/>
  <c r="K26" i="6"/>
  <c r="CU69" i="12"/>
  <c r="CW67" i="12"/>
  <c r="F69" i="12"/>
  <c r="H69" i="12" s="1"/>
  <c r="H67" i="12"/>
  <c r="AX65" i="12"/>
  <c r="CK69" i="12"/>
  <c r="CS69" i="12" s="1"/>
  <c r="CS67" i="12"/>
  <c r="CN65" i="12"/>
  <c r="BW33" i="12"/>
  <c r="AQ67" i="12"/>
  <c r="P19" i="6"/>
  <c r="AQ33" i="12"/>
  <c r="P26" i="6" s="1"/>
  <c r="H65" i="12"/>
  <c r="Y32" i="8"/>
  <c r="BF65" i="12"/>
  <c r="BX67" i="12"/>
  <c r="BR65" i="13"/>
  <c r="BR69" i="13" s="1"/>
  <c r="BR67" i="13"/>
  <c r="BT67" i="13" s="1"/>
  <c r="DF60" i="13"/>
  <c r="AC55" i="13"/>
  <c r="AA65" i="13"/>
  <c r="Q40" i="6"/>
  <c r="R40" i="6" s="1"/>
  <c r="DF15" i="13"/>
  <c r="DF24" i="13" s="1"/>
  <c r="R72" i="8"/>
  <c r="M63" i="13"/>
  <c r="DF38" i="13"/>
  <c r="AC31" i="13"/>
  <c r="Y68" i="13"/>
  <c r="AK68" i="13" s="1"/>
  <c r="AK31" i="13"/>
  <c r="Y33" i="13"/>
  <c r="U63" i="13"/>
  <c r="AR69" i="12"/>
  <c r="BB65" i="13"/>
  <c r="AG61" i="8"/>
  <c r="AT26" i="9"/>
  <c r="DE71" i="11"/>
  <c r="BO26" i="9"/>
  <c r="CJ37" i="11"/>
  <c r="DE55" i="13"/>
  <c r="DE65" i="13" s="1"/>
  <c r="BW67" i="13"/>
  <c r="CS68" i="13"/>
  <c r="L68" i="13"/>
  <c r="CS65" i="13"/>
  <c r="DA65" i="13"/>
  <c r="U67" i="13"/>
  <c r="AM74" i="8"/>
  <c r="CE65" i="13"/>
  <c r="T71" i="11"/>
  <c r="CF67" i="13"/>
  <c r="CZ67" i="13"/>
  <c r="CR67" i="13"/>
  <c r="BT69" i="12"/>
  <c r="CB69" i="12"/>
  <c r="CF69" i="12"/>
  <c r="CH69" i="12"/>
  <c r="T68" i="13"/>
  <c r="CJ26" i="9"/>
  <c r="CR68" i="13"/>
  <c r="CZ68" i="13"/>
  <c r="DE24" i="13"/>
  <c r="D38" i="6"/>
  <c r="D57" i="8"/>
  <c r="D39" i="6"/>
  <c r="D42" i="6"/>
  <c r="D47" i="6"/>
  <c r="D73" i="8"/>
  <c r="D46" i="8"/>
  <c r="D41" i="6"/>
  <c r="D65" i="8"/>
  <c r="D56" i="8"/>
  <c r="CJ65" i="11"/>
  <c r="BU71" i="11"/>
  <c r="D48" i="8"/>
  <c r="BJ44" i="9"/>
  <c r="AZ71" i="11"/>
  <c r="CE65" i="11"/>
  <c r="BO49" i="9"/>
  <c r="DE44" i="9"/>
  <c r="T49" i="9"/>
  <c r="BO65" i="11"/>
  <c r="D55" i="8"/>
  <c r="J44" i="9"/>
  <c r="CZ65" i="11"/>
  <c r="T65" i="11"/>
  <c r="BZ44" i="9"/>
  <c r="O44" i="9"/>
  <c r="AZ49" i="9"/>
  <c r="BJ71" i="11"/>
  <c r="BE71" i="11"/>
  <c r="CE49" i="9"/>
  <c r="D49" i="8"/>
  <c r="O49" i="9"/>
  <c r="D62" i="8"/>
  <c r="CU44" i="9"/>
  <c r="CE44" i="9"/>
  <c r="BO71" i="11"/>
  <c r="J49" i="9"/>
  <c r="DH49" i="9"/>
  <c r="AT65" i="11"/>
  <c r="Y44" i="9"/>
  <c r="BZ65" i="11"/>
  <c r="AJ44" i="9"/>
  <c r="CP49" i="9"/>
  <c r="CJ44" i="9"/>
  <c r="D35" i="6"/>
  <c r="D36" i="6"/>
  <c r="T44" i="9"/>
  <c r="D52" i="8"/>
  <c r="D46" i="6"/>
  <c r="CP65" i="11"/>
  <c r="CZ71" i="11"/>
  <c r="AJ49" i="9"/>
  <c r="BJ49" i="9"/>
  <c r="BE49" i="9"/>
  <c r="CU71" i="11"/>
  <c r="BE65" i="11"/>
  <c r="BU49" i="9"/>
  <c r="DE65" i="11"/>
  <c r="O65" i="11"/>
  <c r="CP44" i="9"/>
  <c r="BJ65" i="11"/>
  <c r="DE49" i="9"/>
  <c r="CZ49" i="9"/>
  <c r="J65" i="11"/>
  <c r="CE71" i="11"/>
  <c r="CP71" i="11"/>
  <c r="AT44" i="9"/>
  <c r="AZ44" i="9"/>
  <c r="Y65" i="11"/>
  <c r="BZ71" i="11"/>
  <c r="CU49" i="9"/>
  <c r="Y49" i="9"/>
  <c r="BU44" i="9"/>
  <c r="CZ44" i="9"/>
  <c r="AZ65" i="11"/>
  <c r="AJ65" i="11"/>
  <c r="BZ49" i="9"/>
  <c r="CJ49" i="9"/>
  <c r="CJ71" i="11"/>
  <c r="D34" i="6"/>
  <c r="AT49" i="9"/>
  <c r="CU65" i="11"/>
  <c r="CN65" i="13"/>
  <c r="CV65" i="13"/>
  <c r="H65" i="13"/>
  <c r="I76" i="8"/>
  <c r="G8" i="19" s="1"/>
  <c r="H8" i="19" s="1"/>
  <c r="P65" i="13"/>
  <c r="J69" i="13"/>
  <c r="L33" i="13"/>
  <c r="CF33" i="13"/>
  <c r="CD69" i="13"/>
  <c r="AQ68" i="13"/>
  <c r="P48" i="6"/>
  <c r="Q66" i="8"/>
  <c r="AR65" i="13"/>
  <c r="Q76" i="8" s="1"/>
  <c r="Y47" i="8"/>
  <c r="BX67" i="13"/>
  <c r="CB67" i="13"/>
  <c r="AF72" i="8"/>
  <c r="AF40" i="6"/>
  <c r="T65" i="13"/>
  <c r="AF34" i="6"/>
  <c r="W66" i="8"/>
  <c r="BL65" i="13"/>
  <c r="W76" i="8" s="1"/>
  <c r="AF68" i="8"/>
  <c r="AR33" i="13"/>
  <c r="AR67" i="13"/>
  <c r="Q43" i="6"/>
  <c r="U68" i="13"/>
  <c r="BX65" i="13"/>
  <c r="Y73" i="8"/>
  <c r="CP69" i="13"/>
  <c r="CR33" i="13"/>
  <c r="BS33" i="13"/>
  <c r="BO69" i="13"/>
  <c r="Z37" i="6"/>
  <c r="Y37" i="6"/>
  <c r="BL33" i="13"/>
  <c r="BL67" i="13"/>
  <c r="W43" i="6"/>
  <c r="AD66" i="8"/>
  <c r="CG65" i="13"/>
  <c r="AD76" i="8" s="1"/>
  <c r="CJ69" i="13"/>
  <c r="CV33" i="13"/>
  <c r="BL68" i="13"/>
  <c r="W48" i="6"/>
  <c r="R69" i="13"/>
  <c r="T33" i="13"/>
  <c r="BW68" i="13"/>
  <c r="R73" i="8"/>
  <c r="Y61" i="8"/>
  <c r="AE69" i="13"/>
  <c r="AG33" i="13"/>
  <c r="BC68" i="13"/>
  <c r="Y62" i="8"/>
  <c r="Y46" i="6"/>
  <c r="CE68" i="13"/>
  <c r="BH69" i="13"/>
  <c r="BJ33" i="13"/>
  <c r="AE48" i="6"/>
  <c r="CH68" i="13"/>
  <c r="BG67" i="13"/>
  <c r="CW67" i="13"/>
  <c r="CH67" i="13"/>
  <c r="AE43" i="6"/>
  <c r="CH33" i="13"/>
  <c r="J50" i="6"/>
  <c r="G9" i="19" s="1"/>
  <c r="H9" i="19" s="1"/>
  <c r="E69" i="13"/>
  <c r="Q33" i="13"/>
  <c r="BI69" i="13"/>
  <c r="BK33" i="13"/>
  <c r="BC65" i="13"/>
  <c r="M67" i="13"/>
  <c r="K43" i="6"/>
  <c r="CV67" i="13"/>
  <c r="R47" i="6"/>
  <c r="AT69" i="13"/>
  <c r="BF33" i="13"/>
  <c r="CQ69" i="13"/>
  <c r="CS33" i="13"/>
  <c r="Z53" i="8"/>
  <c r="Y53" i="8"/>
  <c r="BJ68" i="13"/>
  <c r="AM68" i="8"/>
  <c r="M68" i="13"/>
  <c r="CZ65" i="13"/>
  <c r="CY69" i="13"/>
  <c r="DA33" i="13"/>
  <c r="DB68" i="13"/>
  <c r="AK48" i="6"/>
  <c r="BG68" i="13"/>
  <c r="AY68" i="13"/>
  <c r="Y38" i="6"/>
  <c r="BG65" i="13"/>
  <c r="AY65" i="13"/>
  <c r="AM60" i="8"/>
  <c r="AF53" i="8"/>
  <c r="AG53" i="8"/>
  <c r="AX65" i="13"/>
  <c r="BF65" i="13"/>
  <c r="Y64" i="8"/>
  <c r="X66" i="8"/>
  <c r="BM65" i="13"/>
  <c r="X76" i="8" s="1"/>
  <c r="Y42" i="6"/>
  <c r="AN69" i="13"/>
  <c r="Y68" i="8"/>
  <c r="CW68" i="13"/>
  <c r="M65" i="13"/>
  <c r="AM40" i="6"/>
  <c r="Y51" i="8"/>
  <c r="Z51" i="8"/>
  <c r="Q67" i="13"/>
  <c r="BK67" i="13"/>
  <c r="K69" i="13"/>
  <c r="M33" i="13"/>
  <c r="U65" i="13"/>
  <c r="K66" i="8"/>
  <c r="Q68" i="13"/>
  <c r="I68" i="13"/>
  <c r="AM69" i="13"/>
  <c r="AO33" i="13"/>
  <c r="BU69" i="13"/>
  <c r="BW33" i="13"/>
  <c r="X43" i="6"/>
  <c r="BM67" i="13"/>
  <c r="CF65" i="13"/>
  <c r="BJ67" i="13"/>
  <c r="BF67" i="13"/>
  <c r="BP69" i="13"/>
  <c r="BT33" i="13"/>
  <c r="CB33" i="13"/>
  <c r="CG67" i="13"/>
  <c r="AD43" i="6"/>
  <c r="CG33" i="13"/>
  <c r="BM68" i="13"/>
  <c r="X48" i="6"/>
  <c r="DF55" i="13"/>
  <c r="P66" i="8"/>
  <c r="AQ65" i="13"/>
  <c r="P76" i="8" s="1"/>
  <c r="AR68" i="13"/>
  <c r="Q48" i="6"/>
  <c r="BT68" i="13"/>
  <c r="CB68" i="13"/>
  <c r="S69" i="13"/>
  <c r="U33" i="13"/>
  <c r="DC68" i="13"/>
  <c r="BB33" i="13"/>
  <c r="AZ69" i="13"/>
  <c r="S61" i="8"/>
  <c r="AM46" i="8"/>
  <c r="BS67" i="13"/>
  <c r="CA67" i="13"/>
  <c r="AM45" i="6"/>
  <c r="P43" i="6"/>
  <c r="AQ33" i="13"/>
  <c r="AQ67" i="13"/>
  <c r="AK66" i="8"/>
  <c r="DB65" i="13"/>
  <c r="AK76" i="8" s="1"/>
  <c r="CW65" i="13"/>
  <c r="CO65" i="13"/>
  <c r="AQ48" i="6"/>
  <c r="K48" i="6"/>
  <c r="Y58" i="8"/>
  <c r="BK65" i="13"/>
  <c r="BW65" i="13"/>
  <c r="CF68" i="13"/>
  <c r="AF58" i="8"/>
  <c r="BV69" i="13"/>
  <c r="BX33" i="13"/>
  <c r="CG68" i="13"/>
  <c r="AD48" i="6"/>
  <c r="CC69" i="13"/>
  <c r="CE33" i="13"/>
  <c r="AU69" i="13"/>
  <c r="BG33" i="13"/>
  <c r="DB33" i="13"/>
  <c r="DB67" i="13"/>
  <c r="AK43" i="6"/>
  <c r="CK69" i="13"/>
  <c r="CO33" i="13"/>
  <c r="CW33" i="13"/>
  <c r="BC33" i="13"/>
  <c r="BA69" i="13"/>
  <c r="AE66" i="8"/>
  <c r="CH65" i="13"/>
  <c r="AE76" i="8" s="1"/>
  <c r="AM54" i="8"/>
  <c r="CR65" i="13"/>
  <c r="D69" i="13"/>
  <c r="I50" i="6"/>
  <c r="G7" i="19" s="1"/>
  <c r="H7" i="19" s="1"/>
  <c r="H33" i="13"/>
  <c r="AF45" i="6"/>
  <c r="BT65" i="13"/>
  <c r="J76" i="8"/>
  <c r="G10" i="19" s="1"/>
  <c r="H10" i="19" s="1"/>
  <c r="I65" i="13"/>
  <c r="Q65" i="13"/>
  <c r="BF68" i="13"/>
  <c r="AX68" i="13"/>
  <c r="BB68" i="13"/>
  <c r="BS65" i="13"/>
  <c r="CA65" i="13"/>
  <c r="R53" i="8"/>
  <c r="S53" i="8"/>
  <c r="Y41" i="6"/>
  <c r="R42" i="6"/>
  <c r="AF74" i="8"/>
  <c r="AF69" i="13"/>
  <c r="CX69" i="13"/>
  <c r="CZ33" i="13"/>
  <c r="AL66" i="8"/>
  <c r="DC65" i="13"/>
  <c r="AL76" i="8" s="1"/>
  <c r="BB67" i="13"/>
  <c r="R38" i="6"/>
  <c r="AF47" i="8"/>
  <c r="AM53" i="8"/>
  <c r="AN53" i="8"/>
  <c r="L65" i="13"/>
  <c r="AF54" i="8"/>
  <c r="H68" i="13"/>
  <c r="P68" i="13"/>
  <c r="DC67" i="13"/>
  <c r="DC33" i="13"/>
  <c r="AL43" i="6"/>
  <c r="R74" i="8"/>
  <c r="Y74" i="8"/>
  <c r="CN68" i="13"/>
  <c r="CV68" i="13"/>
  <c r="DE31" i="13"/>
  <c r="DE68" i="13" s="1"/>
  <c r="CE67" i="13"/>
  <c r="BJ65" i="13"/>
  <c r="BC67" i="13"/>
  <c r="BK68" i="13"/>
  <c r="H67" i="13"/>
  <c r="P67" i="13"/>
  <c r="CE37" i="11"/>
  <c r="BU26" i="9"/>
  <c r="BE26" i="9"/>
  <c r="AZ26" i="9"/>
  <c r="BJ26" i="9"/>
  <c r="Y39" i="8"/>
  <c r="BG69" i="12"/>
  <c r="AY69" i="12"/>
  <c r="Y19" i="6"/>
  <c r="Y24" i="6"/>
  <c r="Y26" i="6"/>
  <c r="BL69" i="12"/>
  <c r="DE67" i="12"/>
  <c r="BM69" i="12"/>
  <c r="DF67" i="12"/>
  <c r="DF69" i="12" s="1"/>
  <c r="AN2" i="9"/>
  <c r="AR2" i="11"/>
  <c r="AG15" i="8"/>
  <c r="AN24" i="8"/>
  <c r="Z24" i="8"/>
  <c r="Z10" i="8"/>
  <c r="Z25" i="8"/>
  <c r="S11" i="8"/>
  <c r="AN21" i="6"/>
  <c r="BT65" i="11"/>
  <c r="AG11" i="8"/>
  <c r="CT26" i="9"/>
  <c r="AG19" i="8"/>
  <c r="BN44" i="9"/>
  <c r="L39" i="8"/>
  <c r="AH37" i="11"/>
  <c r="M26" i="9"/>
  <c r="BD44" i="9"/>
  <c r="X26" i="9"/>
  <c r="I26" i="9"/>
  <c r="BS37" i="11"/>
  <c r="CN37" i="11"/>
  <c r="AC65" i="11"/>
  <c r="AC49" i="9"/>
  <c r="X71" i="11"/>
  <c r="DD73" i="11"/>
  <c r="AG40" i="6"/>
  <c r="BD73" i="11"/>
  <c r="N73" i="11"/>
  <c r="CY73" i="11"/>
  <c r="Z39" i="8"/>
  <c r="AN74" i="8"/>
  <c r="S51" i="9"/>
  <c r="Z64" i="8"/>
  <c r="CD51" i="9"/>
  <c r="CO51" i="9"/>
  <c r="H73" i="11"/>
  <c r="BY73" i="11"/>
  <c r="S47" i="6"/>
  <c r="AN40" i="6"/>
  <c r="AN46" i="8"/>
  <c r="CS73" i="11"/>
  <c r="BS73" i="11"/>
  <c r="BM73" i="11"/>
  <c r="AG68" i="8"/>
  <c r="BN51" i="9"/>
  <c r="Z38" i="6"/>
  <c r="AG48" i="8"/>
  <c r="BI51" i="9"/>
  <c r="Z46" i="6"/>
  <c r="BT73" i="11"/>
  <c r="L29" i="8"/>
  <c r="CX37" i="11"/>
  <c r="AI26" i="9"/>
  <c r="CS37" i="11"/>
  <c r="AM65" i="11"/>
  <c r="AD65" i="11"/>
  <c r="Z60" i="8"/>
  <c r="AH73" i="11"/>
  <c r="AR37" i="11"/>
  <c r="AG50" i="8"/>
  <c r="M37" i="11"/>
  <c r="AN14" i="6"/>
  <c r="AN26" i="9"/>
  <c r="L70" i="8"/>
  <c r="AX37" i="11"/>
  <c r="BX26" i="9"/>
  <c r="H37" i="11"/>
  <c r="S72" i="8"/>
  <c r="CH73" i="11"/>
  <c r="AH51" i="9"/>
  <c r="BH51" i="9"/>
  <c r="AR51" i="9"/>
  <c r="BX73" i="11"/>
  <c r="S74" i="8"/>
  <c r="CS51" i="9"/>
  <c r="Z42" i="6"/>
  <c r="CO73" i="11"/>
  <c r="I73" i="11"/>
  <c r="M51" i="9"/>
  <c r="BS51" i="9"/>
  <c r="AX73" i="11"/>
  <c r="X73" i="11"/>
  <c r="AN45" i="6"/>
  <c r="H51" i="9"/>
  <c r="S42" i="6"/>
  <c r="CI51" i="9"/>
  <c r="L43" i="6"/>
  <c r="AN60" i="8"/>
  <c r="CI73" i="11"/>
  <c r="AG47" i="8"/>
  <c r="AN68" i="8"/>
  <c r="AD26" i="9"/>
  <c r="N26" i="9"/>
  <c r="AC44" i="9"/>
  <c r="R37" i="11"/>
  <c r="W37" i="11"/>
  <c r="BM37" i="11"/>
  <c r="AN73" i="11"/>
  <c r="N71" i="11"/>
  <c r="AM49" i="9"/>
  <c r="BC73" i="11"/>
  <c r="CN73" i="11"/>
  <c r="AN38" i="6"/>
  <c r="AG55" i="8"/>
  <c r="BT51" i="9"/>
  <c r="Z24" i="6"/>
  <c r="CX51" i="9"/>
  <c r="DD51" i="9"/>
  <c r="Z68" i="8"/>
  <c r="BY51" i="9"/>
  <c r="S38" i="6"/>
  <c r="Z47" i="8"/>
  <c r="AS51" i="9"/>
  <c r="BX51" i="9"/>
  <c r="Z58" i="8"/>
  <c r="AG72" i="8"/>
  <c r="Z62" i="8"/>
  <c r="CT51" i="9"/>
  <c r="BH73" i="11"/>
  <c r="BN73" i="11"/>
  <c r="AN73" i="8"/>
  <c r="CC73" i="11"/>
  <c r="Z26" i="6"/>
  <c r="AN54" i="8"/>
  <c r="Z73" i="8"/>
  <c r="AG45" i="6"/>
  <c r="AG39" i="8"/>
  <c r="BD51" i="9"/>
  <c r="S14" i="6"/>
  <c r="S26" i="9"/>
  <c r="AM73" i="11"/>
  <c r="Z40" i="6"/>
  <c r="CH24" i="9"/>
  <c r="AD44" i="9"/>
  <c r="AM37" i="11"/>
  <c r="H71" i="11"/>
  <c r="AN65" i="11"/>
  <c r="BH37" i="11"/>
  <c r="CT73" i="11"/>
  <c r="R73" i="11"/>
  <c r="BM51" i="9"/>
  <c r="BI73" i="11"/>
  <c r="X51" i="9"/>
  <c r="DC51" i="9"/>
  <c r="CX73" i="11"/>
  <c r="S73" i="8"/>
  <c r="AY73" i="11"/>
  <c r="N51" i="9"/>
  <c r="CH51" i="9"/>
  <c r="Z74" i="8"/>
  <c r="W73" i="11"/>
  <c r="W51" i="9"/>
  <c r="AN52" i="8"/>
  <c r="BC51" i="9"/>
  <c r="CY51" i="9"/>
  <c r="S73" i="11"/>
  <c r="M73" i="11"/>
  <c r="AG34" i="6"/>
  <c r="DC73" i="11"/>
  <c r="L66" i="8"/>
  <c r="AG58" i="8"/>
  <c r="AG38" i="6"/>
  <c r="Z41" i="6"/>
  <c r="L48" i="6"/>
  <c r="AG54" i="8"/>
  <c r="AG74" i="8"/>
  <c r="AG26" i="6"/>
  <c r="Z19" i="6"/>
  <c r="AN72" i="8"/>
  <c r="S47" i="8"/>
  <c r="Z32" i="8"/>
  <c r="Z72" i="8"/>
  <c r="L40" i="6"/>
  <c r="L72" i="8"/>
  <c r="L26" i="6"/>
  <c r="CU26" i="9" l="1"/>
  <c r="BU65" i="11"/>
  <c r="AH33" i="13"/>
  <c r="AX33" i="13"/>
  <c r="I33" i="13"/>
  <c r="AQ69" i="12"/>
  <c r="DF63" i="13"/>
  <c r="DF65" i="13" s="1"/>
  <c r="DF69" i="13" s="1"/>
  <c r="P33" i="13"/>
  <c r="CN33" i="13"/>
  <c r="BE44" i="9"/>
  <c r="AJ37" i="11"/>
  <c r="BO44" i="9"/>
  <c r="AY33" i="13"/>
  <c r="BB69" i="13"/>
  <c r="AF19" i="6"/>
  <c r="CA33" i="13"/>
  <c r="DF33" i="13"/>
  <c r="Y26" i="9"/>
  <c r="AC69" i="12"/>
  <c r="AG69" i="12"/>
  <c r="AO69" i="12"/>
  <c r="CB65" i="13"/>
  <c r="CW69" i="12"/>
  <c r="CC69" i="12"/>
  <c r="CE69" i="12" s="1"/>
  <c r="DE68" i="12"/>
  <c r="D72" i="8"/>
  <c r="D40" i="6"/>
  <c r="BJ37" i="11"/>
  <c r="J71" i="11"/>
  <c r="DH71" i="11"/>
  <c r="AO37" i="11"/>
  <c r="CJ24" i="9"/>
  <c r="AO73" i="11"/>
  <c r="T26" i="9"/>
  <c r="AO49" i="9"/>
  <c r="O71" i="11"/>
  <c r="BO37" i="11"/>
  <c r="Y37" i="11"/>
  <c r="T37" i="11"/>
  <c r="AE44" i="9"/>
  <c r="O26" i="9"/>
  <c r="AE26" i="9"/>
  <c r="J37" i="11"/>
  <c r="BZ26" i="9"/>
  <c r="AZ37" i="11"/>
  <c r="D70" i="8"/>
  <c r="AO26" i="9"/>
  <c r="O37" i="11"/>
  <c r="AT37" i="11"/>
  <c r="AJ73" i="11"/>
  <c r="AO65" i="11"/>
  <c r="CU37" i="11"/>
  <c r="AJ26" i="9"/>
  <c r="CZ37" i="11"/>
  <c r="Y71" i="11"/>
  <c r="AE49" i="9"/>
  <c r="AE65" i="11"/>
  <c r="CP37" i="11"/>
  <c r="BU37" i="11"/>
  <c r="J26" i="9"/>
  <c r="AK33" i="13"/>
  <c r="Y69" i="13"/>
  <c r="AK69" i="13" s="1"/>
  <c r="R19" i="6"/>
  <c r="P69" i="12"/>
  <c r="CO69" i="12"/>
  <c r="R50" i="8"/>
  <c r="AG68" i="13"/>
  <c r="R70" i="8"/>
  <c r="R37" i="8"/>
  <c r="T69" i="12"/>
  <c r="AD67" i="13"/>
  <c r="CG69" i="12"/>
  <c r="AJ69" i="13"/>
  <c r="DA69" i="12"/>
  <c r="AQ74" i="8"/>
  <c r="K74" i="8"/>
  <c r="AN71" i="8"/>
  <c r="AM71" i="8"/>
  <c r="AC67" i="13"/>
  <c r="AK67" i="13"/>
  <c r="AC68" i="13"/>
  <c r="AF29" i="8"/>
  <c r="AO68" i="13"/>
  <c r="DE69" i="12"/>
  <c r="AA69" i="13"/>
  <c r="AC69" i="13" s="1"/>
  <c r="AC65" i="13"/>
  <c r="AM37" i="8"/>
  <c r="AD33" i="13"/>
  <c r="Z69" i="13"/>
  <c r="AH69" i="13" s="1"/>
  <c r="AM26" i="6"/>
  <c r="R39" i="8"/>
  <c r="AC33" i="13"/>
  <c r="AM24" i="6"/>
  <c r="AP67" i="13"/>
  <c r="R26" i="6"/>
  <c r="AM39" i="8"/>
  <c r="AF37" i="8"/>
  <c r="AM19" i="6"/>
  <c r="Z71" i="8"/>
  <c r="Y71" i="8"/>
  <c r="AD65" i="13"/>
  <c r="AB69" i="13"/>
  <c r="AL33" i="13"/>
  <c r="AO65" i="13"/>
  <c r="DE67" i="13"/>
  <c r="CZ69" i="13"/>
  <c r="CE69" i="13"/>
  <c r="BW69" i="13"/>
  <c r="DF68" i="13"/>
  <c r="DF67" i="13"/>
  <c r="BC69" i="13"/>
  <c r="M69" i="13"/>
  <c r="CJ73" i="11"/>
  <c r="BJ73" i="11"/>
  <c r="DE73" i="11"/>
  <c r="BO73" i="11"/>
  <c r="O73" i="11"/>
  <c r="BU73" i="11"/>
  <c r="CU73" i="11"/>
  <c r="BE51" i="9"/>
  <c r="BZ51" i="9"/>
  <c r="AZ73" i="11"/>
  <c r="Y51" i="9"/>
  <c r="BU51" i="9"/>
  <c r="Y73" i="11"/>
  <c r="O51" i="9"/>
  <c r="J73" i="11"/>
  <c r="CJ51" i="9"/>
  <c r="CZ51" i="9"/>
  <c r="CU51" i="9"/>
  <c r="CZ73" i="11"/>
  <c r="DE51" i="9"/>
  <c r="BZ73" i="11"/>
  <c r="AT51" i="9"/>
  <c r="BJ51" i="9"/>
  <c r="BE73" i="11"/>
  <c r="BO51" i="9"/>
  <c r="T73" i="11"/>
  <c r="CP73" i="11"/>
  <c r="AM43" i="6"/>
  <c r="AF48" i="6"/>
  <c r="AM76" i="8"/>
  <c r="R43" i="6"/>
  <c r="CB69" i="13"/>
  <c r="BT69" i="13"/>
  <c r="AM48" i="6"/>
  <c r="AX69" i="13"/>
  <c r="BF69" i="13"/>
  <c r="BJ69" i="13"/>
  <c r="AF76" i="8"/>
  <c r="BL69" i="13"/>
  <c r="W50" i="6"/>
  <c r="K76" i="8"/>
  <c r="BG69" i="13"/>
  <c r="AY69" i="13"/>
  <c r="AM66" i="8"/>
  <c r="R76" i="8"/>
  <c r="CS69" i="13"/>
  <c r="BK69" i="13"/>
  <c r="AF66" i="8"/>
  <c r="Q50" i="6"/>
  <c r="AR69" i="13"/>
  <c r="Y76" i="8"/>
  <c r="R48" i="6"/>
  <c r="K50" i="6"/>
  <c r="DB69" i="13"/>
  <c r="AK50" i="6"/>
  <c r="R66" i="8"/>
  <c r="CG69" i="13"/>
  <c r="AD50" i="6"/>
  <c r="BM69" i="13"/>
  <c r="X50" i="6"/>
  <c r="CH69" i="13"/>
  <c r="AE50" i="6"/>
  <c r="T69" i="13"/>
  <c r="Y43" i="6"/>
  <c r="Y66" i="8"/>
  <c r="L69" i="13"/>
  <c r="AL50" i="6"/>
  <c r="DC69" i="13"/>
  <c r="DE33" i="13"/>
  <c r="DE69" i="13" s="1"/>
  <c r="P69" i="13"/>
  <c r="H69" i="13"/>
  <c r="CW69" i="13"/>
  <c r="CO69" i="13"/>
  <c r="BX69" i="13"/>
  <c r="P50" i="6"/>
  <c r="AQ69" i="13"/>
  <c r="AF43" i="6"/>
  <c r="DA69" i="13"/>
  <c r="U69" i="13"/>
  <c r="Q69" i="13"/>
  <c r="I69" i="13"/>
  <c r="Y48" i="6"/>
  <c r="CN69" i="13"/>
  <c r="CV69" i="13"/>
  <c r="BS69" i="13"/>
  <c r="CA69" i="13"/>
  <c r="CR69" i="13"/>
  <c r="CF69" i="13"/>
  <c r="AS2" i="11"/>
  <c r="AR2" i="9"/>
  <c r="I51" i="9"/>
  <c r="CN51" i="9"/>
  <c r="AY51" i="9"/>
  <c r="AI51" i="9"/>
  <c r="AG19" i="6"/>
  <c r="AX51" i="9"/>
  <c r="R51" i="9"/>
  <c r="CC51" i="9"/>
  <c r="CD73" i="11"/>
  <c r="AM51" i="9"/>
  <c r="S37" i="8"/>
  <c r="AN37" i="8"/>
  <c r="AC51" i="9"/>
  <c r="Z76" i="8"/>
  <c r="S50" i="8"/>
  <c r="AN19" i="6"/>
  <c r="S43" i="6"/>
  <c r="AN29" i="8"/>
  <c r="L74" i="8"/>
  <c r="AN51" i="9"/>
  <c r="Z48" i="6"/>
  <c r="Z43" i="6"/>
  <c r="AN66" i="8"/>
  <c r="S19" i="6"/>
  <c r="AD73" i="11"/>
  <c r="AG66" i="8"/>
  <c r="S40" i="6"/>
  <c r="AD51" i="9"/>
  <c r="AN24" i="6"/>
  <c r="AR73" i="11"/>
  <c r="S48" i="6"/>
  <c r="S66" i="8"/>
  <c r="L76" i="8"/>
  <c r="AG48" i="6"/>
  <c r="S70" i="8"/>
  <c r="AN39" i="8"/>
  <c r="S76" i="8"/>
  <c r="AC73" i="11"/>
  <c r="AN43" i="6"/>
  <c r="AN76" i="8"/>
  <c r="L50" i="6"/>
  <c r="AG43" i="6"/>
  <c r="AG29" i="8"/>
  <c r="AG37" i="8"/>
  <c r="AN48" i="6"/>
  <c r="AG76" i="8"/>
  <c r="Z66" i="8"/>
  <c r="AN26" i="6"/>
  <c r="S39" i="8"/>
  <c r="S26" i="6"/>
  <c r="CE51" i="9" l="1"/>
  <c r="T51" i="9"/>
  <c r="AZ51" i="9"/>
  <c r="AJ51" i="9"/>
  <c r="CP51" i="9"/>
  <c r="J51" i="9"/>
  <c r="AO69" i="13"/>
  <c r="AG69" i="13"/>
  <c r="CE73" i="11"/>
  <c r="AE73" i="11"/>
  <c r="AT73" i="11"/>
  <c r="AE51" i="9"/>
  <c r="AO51" i="9"/>
  <c r="AL69" i="13"/>
  <c r="AP69" i="13"/>
  <c r="AD69" i="13"/>
  <c r="R50" i="6"/>
  <c r="AF50" i="6"/>
  <c r="AM50" i="6"/>
  <c r="Y50" i="6"/>
  <c r="AS2" i="9"/>
  <c r="AX2" i="11"/>
  <c r="AG50" i="6"/>
  <c r="AN50" i="6"/>
  <c r="Z50" i="6"/>
  <c r="S50" i="6"/>
  <c r="AY2" i="11" l="1"/>
  <c r="AX2" i="9"/>
  <c r="AY2" i="9" l="1"/>
  <c r="BC2" i="11"/>
  <c r="BD2" i="11" l="1"/>
  <c r="BC2" i="9"/>
  <c r="BD2" i="9" l="1"/>
  <c r="BH2" i="11"/>
  <c r="BI2" i="11" l="1"/>
  <c r="BH2" i="9"/>
  <c r="BI2" i="9" l="1"/>
  <c r="BM2" i="11"/>
  <c r="BN2" i="11" l="1"/>
  <c r="BM2" i="9"/>
  <c r="BN2" i="9" l="1"/>
  <c r="BS2" i="11"/>
  <c r="BT2" i="11" l="1"/>
  <c r="BS2" i="9"/>
  <c r="BT2" i="9" l="1"/>
  <c r="BX2" i="11"/>
  <c r="BY2" i="11" l="1"/>
  <c r="BX2" i="9"/>
  <c r="BY2" i="9" l="1"/>
  <c r="CC2" i="11"/>
  <c r="CD2" i="11" l="1"/>
  <c r="CC2" i="9"/>
  <c r="CD2" i="9" l="1"/>
  <c r="CH2" i="11"/>
  <c r="CI2" i="11" l="1"/>
  <c r="CH2" i="9"/>
  <c r="CI2" i="9" l="1"/>
  <c r="CN2" i="11"/>
  <c r="CO2" i="11" l="1"/>
  <c r="CN2" i="9"/>
  <c r="CO2" i="9" l="1"/>
  <c r="CS2" i="11"/>
  <c r="CT2" i="11" l="1"/>
  <c r="CS2" i="9"/>
  <c r="CT2" i="9" l="1"/>
  <c r="CX2" i="11"/>
  <c r="CY2" i="11" l="1"/>
  <c r="CX2" i="9"/>
  <c r="CY2" i="9" l="1"/>
  <c r="DC2" i="11"/>
  <c r="DD2" i="11" l="1"/>
  <c r="DC2" i="9"/>
  <c r="DD2" i="9" l="1"/>
</calcChain>
</file>

<file path=xl/comments1.xml><?xml version="1.0" encoding="utf-8"?>
<comments xmlns="http://schemas.openxmlformats.org/spreadsheetml/2006/main">
  <authors>
    <author>jeter_000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Required - enter the worksheet name containing the header to update.</t>
        </r>
      </text>
    </comment>
    <comment ref="B1" authorId="0" shapeId="0">
      <text>
        <r>
          <rPr>
            <sz val="9"/>
            <color indexed="81"/>
            <rFont val="Tahoma"/>
            <family val="2"/>
          </rPr>
          <t>Required - enter the location of the header.  Options are: 
Left
Center
Right</t>
        </r>
      </text>
    </comment>
    <comment ref="C1" authorId="0" shapeId="0">
      <text>
        <r>
          <rPr>
            <sz val="9"/>
            <color indexed="81"/>
            <rFont val="Tahoma"/>
            <family val="2"/>
          </rPr>
          <t>Required - enter line 1 of the header text.</t>
        </r>
      </text>
    </comment>
    <comment ref="D1" authorId="0" shapeId="0">
      <text>
        <r>
          <rPr>
            <sz val="9"/>
            <color indexed="81"/>
            <rFont val="Tahoma"/>
            <family val="2"/>
          </rPr>
          <t>Optional - enter line 2 of the header text.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>Optional - enter line 3 of the header text.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>Optional - enter line 4 of the header text.</t>
        </r>
      </text>
    </comment>
    <comment ref="G1" authorId="0" shapeId="0">
      <text>
        <r>
          <rPr>
            <sz val="9"/>
            <color indexed="81"/>
            <rFont val="Tahoma"/>
            <family val="2"/>
          </rPr>
          <t>Optional - enter line 5 of the header text.</t>
        </r>
      </text>
    </comment>
    <comment ref="I1" authorId="0" shapeId="0">
      <text>
        <r>
          <rPr>
            <sz val="9"/>
            <color indexed="81"/>
            <rFont val="Tahoma"/>
            <family val="2"/>
          </rPr>
          <t>Add the worksheets, header locations, and header line text in columns A:G.  Follow the comments in the headings at the top of those columns.  Then run the Update Headers macro again to process the values you enter.</t>
        </r>
      </text>
    </comment>
    <comment ref="K1" authorId="0" shapeId="0">
      <text>
        <r>
          <rPr>
            <sz val="9"/>
            <color indexed="81"/>
            <rFont val="Tahoma"/>
            <family val="2"/>
          </rPr>
          <t>Optional - Set this file as a default to quickly run the Update Headers macro - enter the value DEFAULT# where # is 1-5 (i.e. "DEFAULT1").
Existing defaualt files are:
1. &lt;BLANK&gt;
2. &lt;BLANK&gt;
3. &lt;BLANK&gt;
4. &lt;BLANK&gt;
5. &lt;BLANK&gt;
The path to this workbook is: 
C:\Users\jeter_000\Dropbox\Documents\Professional and business\Excelevate\Examples\Sort Ranges and Update Headers\Bar Mix Report_prerun.xlsm</t>
        </r>
      </text>
    </comment>
  </commentList>
</comments>
</file>

<file path=xl/comments2.xml><?xml version="1.0" encoding="utf-8"?>
<comments xmlns="http://schemas.openxmlformats.org/spreadsheetml/2006/main">
  <authors>
    <author>jeter_000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Required - enter the range name for the range to sort.</t>
        </r>
      </text>
    </comment>
    <comment ref="B1" authorId="0" shapeId="0">
      <text>
        <r>
          <rPr>
            <sz val="9"/>
            <color indexed="81"/>
            <rFont val="Tahoma"/>
            <family val="2"/>
          </rPr>
          <t>Required - enter the worksheet name that contains the range to sort.</t>
        </r>
      </text>
    </comment>
    <comment ref="C1" authorId="0" shapeId="0">
      <text>
        <r>
          <rPr>
            <sz val="9"/>
            <color indexed="81"/>
            <rFont val="Tahoma"/>
            <family val="2"/>
          </rPr>
          <t>Required - enter the column letter to sort values on.</t>
        </r>
      </text>
    </comment>
    <comment ref="D1" authorId="0" shapeId="0">
      <text>
        <r>
          <rPr>
            <sz val="9"/>
            <color indexed="81"/>
            <rFont val="Tahoma"/>
            <family val="2"/>
          </rPr>
          <t>Required - enter the sort direction to sort values on - either Ascending or Descending.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>Optional - enter the second column letter to sort values on.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>Optional - enter the second sort direction to sort values on - either Ascending or Descending.</t>
        </r>
      </text>
    </comment>
    <comment ref="G1" authorId="0" shapeId="0">
      <text>
        <r>
          <rPr>
            <sz val="9"/>
            <color indexed="81"/>
            <rFont val="Tahoma"/>
            <family val="2"/>
          </rPr>
          <t>Optional - enter the third column letter to sort values on.</t>
        </r>
      </text>
    </comment>
    <comment ref="H1" authorId="0" shapeId="0">
      <text>
        <r>
          <rPr>
            <sz val="9"/>
            <color indexed="81"/>
            <rFont val="Tahoma"/>
            <family val="2"/>
          </rPr>
          <t>Optional - enter the third sort direction to sort values on - either Ascending or Descending.</t>
        </r>
      </text>
    </comment>
    <comment ref="J1" authorId="0" shapeId="0">
      <text>
        <r>
          <rPr>
            <sz val="9"/>
            <color indexed="81"/>
            <rFont val="Tahoma"/>
            <family val="2"/>
          </rPr>
          <t>Add the range name, worksheet, and column(s) to sort on to this sheet in columns A:H.  Follow the comments in the headings at the top of those columns.  Then run the Sort Ranges macro again to process the values you enter.</t>
        </r>
      </text>
    </comment>
    <comment ref="L1" authorId="0" shapeId="0">
      <text>
        <r>
          <rPr>
            <sz val="9"/>
            <color indexed="81"/>
            <rFont val="Tahoma"/>
            <family val="2"/>
          </rPr>
          <t>Optional - Set this file as a default to quickly run the Sort Ranges macro - enter the value DEFAULT# where # is 1-5 (i.e. "DEFAULT1").
Existing defaualt files are:
1. C:\Users\jeter_000\Dropbox\Documents\Professional and business\Excelevate\Examples\Sort Ranges and Update Headers\Sort_Ranges_Default_Example_2018-02-11.xlsx
2. &lt;BLANK&gt;
3. &lt;BLANK&gt;
4. &lt;BLANK&gt;
5. &lt;BLANK&gt;
The path to this workbook is: 
C:\Users\jeter_000\Dropbox\Documents\Professional and business\Excelevate\Examples\Sort Ranges and Update Headers\Bar Mix Report_prerun.xlsm</t>
        </r>
      </text>
    </comment>
  </commentList>
</comments>
</file>

<file path=xl/comments3.xml><?xml version="1.0" encoding="utf-8"?>
<comments xmlns="http://schemas.openxmlformats.org/spreadsheetml/2006/main">
  <authors>
    <author>Derek Henry</author>
  </authors>
  <commentList>
    <comment ref="Q2" authorId="0" shapeId="0">
      <text>
        <r>
          <rPr>
            <b/>
            <sz val="9"/>
            <color indexed="81"/>
            <rFont val="Tahoma"/>
            <family val="2"/>
          </rPr>
          <t>Derek Henry:</t>
        </r>
        <r>
          <rPr>
            <sz val="9"/>
            <color indexed="81"/>
            <rFont val="Tahoma"/>
            <family val="2"/>
          </rPr>
          <t xml:space="preserve">
=PERSONAL.XLSB!ConvertToLetter(J3)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</rPr>
          <t>Derek Henry:</t>
        </r>
        <r>
          <rPr>
            <sz val="8"/>
            <color indexed="81"/>
            <rFont val="Tahoma"/>
            <family val="2"/>
          </rPr>
          <t xml:space="preserve">
New acct # (FY 2017)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Derek Henry:</t>
        </r>
        <r>
          <rPr>
            <sz val="8"/>
            <color indexed="81"/>
            <rFont val="Tahoma"/>
            <family val="2"/>
          </rPr>
          <t xml:space="preserve">
Old account # - kept for PY</t>
        </r>
      </text>
    </comment>
  </commentList>
</comments>
</file>

<file path=xl/sharedStrings.xml><?xml version="1.0" encoding="utf-8"?>
<sst xmlns="http://schemas.openxmlformats.org/spreadsheetml/2006/main" count="20087" uniqueCount="997">
  <si>
    <t>Notes</t>
  </si>
  <si>
    <t>This file contains fake data for example purposes only!</t>
  </si>
  <si>
    <t>Instructions</t>
  </si>
  <si>
    <r>
      <t xml:space="preserve">Update the yellow boxes on the </t>
    </r>
    <r>
      <rPr>
        <b/>
        <sz val="10"/>
        <color rgb="FF00B050"/>
        <rFont val="Arial"/>
        <family val="2"/>
      </rPr>
      <t>Inputs</t>
    </r>
    <r>
      <rPr>
        <sz val="10"/>
        <rFont val="Arial"/>
        <family val="2"/>
      </rPr>
      <t xml:space="preserve"> sheet, which drive the formulas in the reporting sheets.</t>
    </r>
  </si>
  <si>
    <r>
      <t xml:space="preserve">Insert rows for any new stores (if applicable) on the </t>
    </r>
    <r>
      <rPr>
        <b/>
        <sz val="10"/>
        <color rgb="FF00B050"/>
        <rFont val="Arial"/>
        <family val="2"/>
      </rPr>
      <t>DFDE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SULL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DFG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DFDE Bar Mix, SULL Bar Mix, and DFG Bar Mix</t>
    </r>
    <r>
      <rPr>
        <sz val="10"/>
        <rFont val="Arial"/>
        <family val="2"/>
      </rPr>
      <t xml:space="preserve"> sheets </t>
    </r>
    <r>
      <rPr>
        <b/>
        <sz val="10"/>
        <color rgb="FFFF0000"/>
        <rFont val="Arial"/>
        <family val="2"/>
      </rPr>
      <t>in the middle of the section</t>
    </r>
    <r>
      <rPr>
        <sz val="10"/>
        <rFont val="Arial"/>
        <family val="2"/>
      </rPr>
      <t xml:space="preserve"> in both the PTD and YTD sections (enter store number in </t>
    </r>
    <r>
      <rPr>
        <b/>
        <sz val="10"/>
        <color rgb="FF7030A0"/>
        <rFont val="Arial"/>
        <family val="2"/>
      </rPr>
      <t>column B</t>
    </r>
    <r>
      <rPr>
        <sz val="10"/>
        <rFont val="Arial"/>
        <family val="2"/>
      </rPr>
      <t xml:space="preserve"> and fill formulas down from the row above in </t>
    </r>
    <r>
      <rPr>
        <b/>
        <sz val="10"/>
        <color rgb="FF7030A0"/>
        <rFont val="Arial"/>
        <family val="2"/>
      </rPr>
      <t>columns C:FN</t>
    </r>
    <r>
      <rPr>
        <sz val="10"/>
        <rFont val="Arial"/>
        <family val="2"/>
      </rPr>
      <t xml:space="preserve">).  Inserting new rows in the middle of the sections will ensure that the named ranges and formulas all update and work correctly.  Also add new stores to the </t>
    </r>
    <r>
      <rPr>
        <b/>
        <sz val="10"/>
        <color rgb="FF00B050"/>
        <rFont val="Arial"/>
        <family val="2"/>
      </rPr>
      <t>Stores</t>
    </r>
    <r>
      <rPr>
        <sz val="10"/>
        <rFont val="Arial"/>
        <family val="2"/>
      </rPr>
      <t xml:space="preserve"> sheet.</t>
    </r>
  </si>
  <si>
    <r>
      <t xml:space="preserve">Copy the updated </t>
    </r>
    <r>
      <rPr>
        <b/>
        <sz val="10"/>
        <color rgb="FF00B050"/>
        <rFont val="Arial"/>
        <family val="2"/>
      </rPr>
      <t>Flexi Trial Balance</t>
    </r>
    <r>
      <rPr>
        <sz val="10"/>
        <rFont val="Arial"/>
        <family val="2"/>
      </rPr>
      <t xml:space="preserve"> report from RVW (see screenshot at right), after filtering to sales accounts, to the </t>
    </r>
    <r>
      <rPr>
        <b/>
        <sz val="10"/>
        <color rgb="FF00B050"/>
        <rFont val="Arial"/>
        <family val="2"/>
      </rPr>
      <t>TB CY</t>
    </r>
    <r>
      <rPr>
        <sz val="10"/>
        <rFont val="Arial"/>
        <family val="2"/>
      </rPr>
      <t xml:space="preserve"> sheet and ensure the formulas in columns </t>
    </r>
    <r>
      <rPr>
        <b/>
        <sz val="10"/>
        <color rgb="FF7030A0"/>
        <rFont val="Arial"/>
        <family val="2"/>
      </rPr>
      <t xml:space="preserve">V:Z </t>
    </r>
    <r>
      <rPr>
        <sz val="10"/>
        <rFont val="Arial"/>
        <family val="2"/>
      </rPr>
      <t>fill all the way down to the last row.</t>
    </r>
  </si>
  <si>
    <r>
      <t xml:space="preserve">If preparing for P1, copy the previous year's </t>
    </r>
    <r>
      <rPr>
        <b/>
        <sz val="10"/>
        <color rgb="FF00B050"/>
        <rFont val="Arial"/>
        <family val="2"/>
      </rPr>
      <t>Flexi Trial Balance</t>
    </r>
    <r>
      <rPr>
        <sz val="10"/>
        <rFont val="Arial"/>
        <family val="2"/>
      </rPr>
      <t xml:space="preserve"> report from RVW, after filtering to sales accounts, to the </t>
    </r>
    <r>
      <rPr>
        <b/>
        <sz val="10"/>
        <color rgb="FF00B050"/>
        <rFont val="Arial"/>
        <family val="2"/>
      </rPr>
      <t>TB PY</t>
    </r>
    <r>
      <rPr>
        <sz val="10"/>
        <rFont val="Arial"/>
        <family val="2"/>
      </rPr>
      <t xml:space="preserve"> sheet and ensure the formulas in columns </t>
    </r>
    <r>
      <rPr>
        <b/>
        <sz val="10"/>
        <color rgb="FF7030A0"/>
        <rFont val="Arial"/>
        <family val="2"/>
      </rPr>
      <t>V:Z</t>
    </r>
    <r>
      <rPr>
        <sz val="10"/>
        <rFont val="Arial"/>
        <family val="2"/>
      </rPr>
      <t xml:space="preserve"> fill all the way down to the last row.</t>
    </r>
  </si>
  <si>
    <r>
      <t xml:space="preserve">Spot check the amounts in the </t>
    </r>
    <r>
      <rPr>
        <b/>
        <sz val="10"/>
        <color rgb="FF00B050"/>
        <rFont val="Arial"/>
        <family val="2"/>
      </rPr>
      <t>DFDE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SULL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DFG Revcenter</t>
    </r>
    <r>
      <rPr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DFDE Bar Mix, SULL Bar Mix, and DFG Bar Mix</t>
    </r>
    <r>
      <rPr>
        <sz val="10"/>
        <rFont val="Arial"/>
        <family val="2"/>
      </rPr>
      <t xml:space="preserve"> sheets.  Bev mix % is virtually always in the 25%-42% range.</t>
    </r>
  </si>
  <si>
    <r>
      <t xml:space="preserve">Run the XLEV8 </t>
    </r>
    <r>
      <rPr>
        <b/>
        <sz val="10"/>
        <color rgb="FF00B0F0"/>
        <rFont val="Arial"/>
        <family val="2"/>
      </rPr>
      <t>Sort Ranges</t>
    </r>
    <r>
      <rPr>
        <sz val="10"/>
        <rFont val="Arial"/>
        <family val="2"/>
      </rPr>
      <t xml:space="preserve"> macro.  This will sort the stores within each group by the bar mix % for YTD descending.</t>
    </r>
  </si>
  <si>
    <r>
      <t xml:space="preserve">Run the XLEV8 </t>
    </r>
    <r>
      <rPr>
        <b/>
        <sz val="10"/>
        <color rgb="FF00B0F0"/>
        <rFont val="Arial"/>
        <family val="2"/>
      </rPr>
      <t>Update Headers</t>
    </r>
    <r>
      <rPr>
        <sz val="10"/>
        <rFont val="Arial"/>
        <family val="2"/>
      </rPr>
      <t xml:space="preserve"> macro.  This will update the date in the headers based on the values on the </t>
    </r>
    <r>
      <rPr>
        <b/>
        <sz val="10"/>
        <color rgb="FF00B050"/>
        <rFont val="Arial"/>
        <family val="2"/>
      </rPr>
      <t>Inputs</t>
    </r>
    <r>
      <rPr>
        <sz val="10"/>
        <rFont val="Arial"/>
        <family val="2"/>
      </rPr>
      <t xml:space="preserve"> sheet.</t>
    </r>
  </si>
  <si>
    <t>CY</t>
  </si>
  <si>
    <t>PY</t>
  </si>
  <si>
    <t>Period:</t>
  </si>
  <si>
    <t>Year:</t>
  </si>
  <si>
    <t>Quarter:</t>
  </si>
  <si>
    <t>EOP:</t>
  </si>
  <si>
    <t>Formatted:</t>
  </si>
  <si>
    <t>PTD beg</t>
  </si>
  <si>
    <t>PTD end</t>
  </si>
  <si>
    <t>QTD beg</t>
  </si>
  <si>
    <t>QTD end</t>
  </si>
  <si>
    <t>YTD beg</t>
  </si>
  <si>
    <t>YTD end</t>
  </si>
  <si>
    <t>Period</t>
  </si>
  <si>
    <t>Column</t>
  </si>
  <si>
    <t>Column2</t>
  </si>
  <si>
    <t>$H:$H</t>
  </si>
  <si>
    <t>H</t>
  </si>
  <si>
    <t>$I:$I</t>
  </si>
  <si>
    <t>I</t>
  </si>
  <si>
    <t>$J:$J</t>
  </si>
  <si>
    <t>J</t>
  </si>
  <si>
    <t>$K:$K</t>
  </si>
  <si>
    <t>K</t>
  </si>
  <si>
    <t>$L:$L</t>
  </si>
  <si>
    <t>L</t>
  </si>
  <si>
    <t>$M:$M</t>
  </si>
  <si>
    <t>M</t>
  </si>
  <si>
    <t>$N:$N</t>
  </si>
  <si>
    <t>N</t>
  </si>
  <si>
    <t>$O:$O</t>
  </si>
  <si>
    <t>O</t>
  </si>
  <si>
    <t>$P:$P</t>
  </si>
  <si>
    <t>P</t>
  </si>
  <si>
    <t>$Q:$Q</t>
  </si>
  <si>
    <t>Q</t>
  </si>
  <si>
    <t>$R:$R</t>
  </si>
  <si>
    <t>R</t>
  </si>
  <si>
    <t>$S:$S</t>
  </si>
  <si>
    <t>S</t>
  </si>
  <si>
    <t>$T:$T</t>
  </si>
  <si>
    <t>T</t>
  </si>
  <si>
    <t>Sheet</t>
  </si>
  <si>
    <t>Header Location</t>
  </si>
  <si>
    <t>Header line 1 text</t>
  </si>
  <si>
    <t>Header line 2 text</t>
  </si>
  <si>
    <t>Header line 3 text</t>
  </si>
  <si>
    <t>Header line 4 text</t>
  </si>
  <si>
    <t>Header line 5 text</t>
  </si>
  <si>
    <t>Default:</t>
  </si>
  <si>
    <t>DFDE Bar Mix</t>
  </si>
  <si>
    <t>Center</t>
  </si>
  <si>
    <t>&amp;IBeverage Mix Report - Del Frisco's Double Eagle Steak House&amp;I</t>
  </si>
  <si>
    <t>(Sorted best to worst on overall beverage mix %)</t>
  </si>
  <si>
    <t>DFG Bar Mix</t>
  </si>
  <si>
    <t>&amp;IBeverage Mix Report - Del Frisco's Grille&amp;I</t>
  </si>
  <si>
    <t>DFDE Revcenter</t>
  </si>
  <si>
    <t>&amp;IRevenue Center Sales Report - Del Frisco's Double Eagle Steak House&amp;I</t>
  </si>
  <si>
    <t>(Sorted best to worst on LY to CY change %)</t>
  </si>
  <si>
    <t>DFG Revcenter</t>
  </si>
  <si>
    <t>&amp;IRevenue Center Sales Report - Del Frisco's Grille&amp;I</t>
  </si>
  <si>
    <t>Range name</t>
  </si>
  <si>
    <t>Sheet name</t>
  </si>
  <si>
    <t>Sort column 1</t>
  </si>
  <si>
    <t>Sort direction 1</t>
  </si>
  <si>
    <t>Sort column 2</t>
  </si>
  <si>
    <t>Sort direction 2</t>
  </si>
  <si>
    <t>Sort column 3</t>
  </si>
  <si>
    <t>Sort direction 3</t>
  </si>
  <si>
    <t>PTD_DFDE_Comp_Bar_Mix_Sort</t>
  </si>
  <si>
    <t>Descending</t>
  </si>
  <si>
    <t>YTD_DFDE_Comp_Bar_Mix_Sort</t>
  </si>
  <si>
    <t>PTD_DFG_Comp_Bar_Mix_Sort</t>
  </si>
  <si>
    <t>YTD_DFG_Comp_Bar_Mix_Sort</t>
  </si>
  <si>
    <t>PTD_DFDE_Comp_Revcenter_Sort</t>
  </si>
  <si>
    <t>D</t>
  </si>
  <si>
    <t>Ascending</t>
  </si>
  <si>
    <t>YTD_DFDE_Comp_Revcenter_Sort</t>
  </si>
  <si>
    <t>PTD_DFG_Comp_Revcenter_Sort</t>
  </si>
  <si>
    <t>YTD_DFG_Comp_Revcenter_Sort</t>
  </si>
  <si>
    <t>PTD_DFDE_Noncomp_Revcenter_Sort</t>
  </si>
  <si>
    <t>YTD_DFDE_Noncomp_Revcenter_Sort</t>
  </si>
  <si>
    <t>PTD_DFG_Noncomp_Revcenter_Sort</t>
  </si>
  <si>
    <t>YTD_DFG_Noncomp_Revcenter_Sort</t>
  </si>
  <si>
    <t>$ column:</t>
  </si>
  <si>
    <t>B (W)</t>
  </si>
  <si>
    <t>Period-to-date ($1,000's)</t>
  </si>
  <si>
    <t>All Revenue Centers</t>
  </si>
  <si>
    <t>Dining Room</t>
  </si>
  <si>
    <t>Private Dining</t>
  </si>
  <si>
    <t>Bar</t>
  </si>
  <si>
    <t>Other</t>
  </si>
  <si>
    <t>Store</t>
  </si>
  <si>
    <t>Restaurant Name</t>
  </si>
  <si>
    <t>N/A</t>
  </si>
  <si>
    <t>St.</t>
  </si>
  <si>
    <t>Opened</t>
  </si>
  <si>
    <t>CY $</t>
  </si>
  <si>
    <t>LY $</t>
  </si>
  <si>
    <t>B (W) $</t>
  </si>
  <si>
    <r>
      <t xml:space="preserve">B (W) % </t>
    </r>
    <r>
      <rPr>
        <b/>
        <sz val="10"/>
        <rFont val="Wingdings 3"/>
        <family val="1"/>
        <charset val="2"/>
      </rPr>
      <t>q</t>
    </r>
  </si>
  <si>
    <t>B (W) %</t>
  </si>
  <si>
    <t>Show/Hide</t>
  </si>
  <si>
    <t>Show</t>
  </si>
  <si>
    <t>DFDE Comp</t>
  </si>
  <si>
    <t>Comp Stores</t>
  </si>
  <si>
    <t>DFDE Non-comp</t>
  </si>
  <si>
    <t>Non-comp Stores</t>
  </si>
  <si>
    <t>DFDE</t>
  </si>
  <si>
    <t>All Stores</t>
  </si>
  <si>
    <t>Year-to-date ($1,000's)</t>
  </si>
  <si>
    <t>SULL</t>
  </si>
  <si>
    <t>DFG Comp</t>
  </si>
  <si>
    <t>DFG Non-comp</t>
  </si>
  <si>
    <t>DFG</t>
  </si>
  <si>
    <t>% column:</t>
  </si>
  <si>
    <t>Period-to-date</t>
  </si>
  <si>
    <t>Bev Mix</t>
  </si>
  <si>
    <t>Wine Mix</t>
  </si>
  <si>
    <t>Liquor Mix</t>
  </si>
  <si>
    <t>Beer Mix</t>
  </si>
  <si>
    <r>
      <t xml:space="preserve">CY % </t>
    </r>
    <r>
      <rPr>
        <b/>
        <sz val="10"/>
        <rFont val="Wingdings 3"/>
        <family val="1"/>
        <charset val="2"/>
      </rPr>
      <t>q</t>
    </r>
  </si>
  <si>
    <t>LY %</t>
  </si>
  <si>
    <t>CY %</t>
  </si>
  <si>
    <t>Year-to-date</t>
  </si>
  <si>
    <t>Store #</t>
  </si>
  <si>
    <t>All</t>
  </si>
  <si>
    <t>Gross sales</t>
  </si>
  <si>
    <t>Bar sales</t>
  </si>
  <si>
    <t>Bar mix</t>
  </si>
  <si>
    <t>Wine sales</t>
  </si>
  <si>
    <t>Wine mix</t>
  </si>
  <si>
    <t>Liquor sales</t>
  </si>
  <si>
    <t>Liquor mix</t>
  </si>
  <si>
    <t>Beer sales</t>
  </si>
  <si>
    <t>Beer mix</t>
  </si>
  <si>
    <t>Revcenter sales</t>
  </si>
  <si>
    <t>Dining room</t>
  </si>
  <si>
    <t>Adjusted Gross Sales</t>
  </si>
  <si>
    <t>Private</t>
  </si>
  <si>
    <t>Adjusted Gross Sales Check</t>
  </si>
  <si>
    <t>SUMIF Column</t>
  </si>
  <si>
    <t>$X:$X</t>
  </si>
  <si>
    <t>$Y:$Y</t>
  </si>
  <si>
    <t>$Z:$Z</t>
  </si>
  <si>
    <t>$AA:$AA</t>
  </si>
  <si>
    <t>$AC:$AC</t>
  </si>
  <si>
    <t>SUMIF Value</t>
  </si>
  <si>
    <t>Gross Sales</t>
  </si>
  <si>
    <t>Bar Sales</t>
  </si>
  <si>
    <t>Wine</t>
  </si>
  <si>
    <t>Liquor</t>
  </si>
  <si>
    <t>Beer</t>
  </si>
  <si>
    <t>Sales</t>
  </si>
  <si>
    <t>$AD:$AD</t>
  </si>
  <si>
    <t>Bev</t>
  </si>
  <si>
    <t>$AE:$AE</t>
  </si>
  <si>
    <t>Year</t>
  </si>
  <si>
    <t>Total</t>
  </si>
  <si>
    <t>DFRG Comp</t>
  </si>
  <si>
    <t>DFRG Non-comp</t>
  </si>
  <si>
    <t>DFRG</t>
  </si>
  <si>
    <t>$W:$W</t>
  </si>
  <si>
    <t>No</t>
  </si>
  <si>
    <t>Name</t>
  </si>
  <si>
    <t>Type</t>
  </si>
  <si>
    <t>Xformity label</t>
  </si>
  <si>
    <t>Status</t>
  </si>
  <si>
    <t>Open Date</t>
  </si>
  <si>
    <t>State</t>
  </si>
  <si>
    <t>Bar mix label</t>
  </si>
  <si>
    <t>Comp/Noncomp</t>
  </si>
  <si>
    <t>Previous Bar mix label</t>
  </si>
  <si>
    <t>Austin</t>
  </si>
  <si>
    <t>8501 - Austin, TX</t>
  </si>
  <si>
    <t>Open</t>
  </si>
  <si>
    <t>TX</t>
  </si>
  <si>
    <t>Comp</t>
  </si>
  <si>
    <t>Austin, TX</t>
  </si>
  <si>
    <t>Indianapolis</t>
  </si>
  <si>
    <t>8502 - Indianapolis, IN</t>
  </si>
  <si>
    <t>IN</t>
  </si>
  <si>
    <t>Indianapolis, IN</t>
  </si>
  <si>
    <t>Denver</t>
  </si>
  <si>
    <t>8503 - Denver, CO</t>
  </si>
  <si>
    <t>Closed</t>
  </si>
  <si>
    <t>CO</t>
  </si>
  <si>
    <t>Non-comp</t>
  </si>
  <si>
    <t>Denver, CO</t>
  </si>
  <si>
    <t>Houston</t>
  </si>
  <si>
    <t>8504 - Houston, TX</t>
  </si>
  <si>
    <t>Houston, TX</t>
  </si>
  <si>
    <t>Wilmington</t>
  </si>
  <si>
    <t>8510 - Wilmington, DE</t>
  </si>
  <si>
    <t>DE</t>
  </si>
  <si>
    <t>Wilmington, DE</t>
  </si>
  <si>
    <t>King of Prussia</t>
  </si>
  <si>
    <t>8522 - King of Prussia</t>
  </si>
  <si>
    <t>PA</t>
  </si>
  <si>
    <t>8522 - King of Prussia, PA</t>
  </si>
  <si>
    <t>King of Prussia, PA</t>
  </si>
  <si>
    <t>Tucson</t>
  </si>
  <si>
    <t>8525 - Tucson, AZ</t>
  </si>
  <si>
    <t>AZ</t>
  </si>
  <si>
    <t>Tucson, AZ</t>
  </si>
  <si>
    <t>Omaha</t>
  </si>
  <si>
    <t>8532 - Omaha, NE</t>
  </si>
  <si>
    <t>NE</t>
  </si>
  <si>
    <t>Omaha, NE</t>
  </si>
  <si>
    <t>Baltimore</t>
  </si>
  <si>
    <t>8535 - Baltimore, MD</t>
  </si>
  <si>
    <t>MD</t>
  </si>
  <si>
    <t>Baltimore, MD</t>
  </si>
  <si>
    <t>Leawood</t>
  </si>
  <si>
    <t>8536 - Leawood, KS</t>
  </si>
  <si>
    <t>KS</t>
  </si>
  <si>
    <t>Leawood, KS</t>
  </si>
  <si>
    <t>Chicago</t>
  </si>
  <si>
    <t>8541 - Chicago, IL</t>
  </si>
  <si>
    <t>IL</t>
  </si>
  <si>
    <t>Chicago, IL</t>
  </si>
  <si>
    <t>Naperville</t>
  </si>
  <si>
    <t>8542 - Naperville, IL</t>
  </si>
  <si>
    <t>Naperville, IL</t>
  </si>
  <si>
    <t>Lincolnshire</t>
  </si>
  <si>
    <t>8543 - Lincolnshire, IL</t>
  </si>
  <si>
    <t>Lincolnshire, IL</t>
  </si>
  <si>
    <t>Baton Rouge</t>
  </si>
  <si>
    <t>8551 - Baton Rouge, LA</t>
  </si>
  <si>
    <t>LA</t>
  </si>
  <si>
    <t>Baton Rouge, LA</t>
  </si>
  <si>
    <t>Raleigh</t>
  </si>
  <si>
    <t>8561 - Raleigh, NC</t>
  </si>
  <si>
    <t>NC</t>
  </si>
  <si>
    <t>Raleigh, NC</t>
  </si>
  <si>
    <t>Charlotte</t>
  </si>
  <si>
    <t>8562 - Charlotte, NC</t>
  </si>
  <si>
    <t>Charlotte, NC</t>
  </si>
  <si>
    <t>Palm Desert</t>
  </si>
  <si>
    <t>8570 - Palm Desert, CA</t>
  </si>
  <si>
    <t>CA</t>
  </si>
  <si>
    <t>Palm Desert, CA</t>
  </si>
  <si>
    <t>Anchorage</t>
  </si>
  <si>
    <t>8591 - Anchorage, AK</t>
  </si>
  <si>
    <t>AK</t>
  </si>
  <si>
    <t>Anchorage, AK</t>
  </si>
  <si>
    <t>Seattle</t>
  </si>
  <si>
    <t>8592 - Seattle, WA</t>
  </si>
  <si>
    <t>WA</t>
  </si>
  <si>
    <t>Seattle, WA</t>
  </si>
  <si>
    <t>Dallas</t>
  </si>
  <si>
    <t>8601 - Dallas, TX</t>
  </si>
  <si>
    <t>Dallas, TX</t>
  </si>
  <si>
    <t>Fort Worth</t>
  </si>
  <si>
    <t>8602 - Ft. Worth, TX</t>
  </si>
  <si>
    <t>Ft. Worth, TX</t>
  </si>
  <si>
    <t>8603 - Denver, CO</t>
  </si>
  <si>
    <t>8604 - Charlotte, NC</t>
  </si>
  <si>
    <t>8605 - Houston, TX</t>
  </si>
  <si>
    <t>Dallas Uptown</t>
  </si>
  <si>
    <t>8610 – Dallas Uptown</t>
  </si>
  <si>
    <t>8610 - Dallas Uptown, TX</t>
  </si>
  <si>
    <t>Dallas Uptown, TX</t>
  </si>
  <si>
    <t>Plano</t>
  </si>
  <si>
    <t>8611- Plano,TX</t>
  </si>
  <si>
    <t>8611 - Plano, TX</t>
  </si>
  <si>
    <t>Plano, TX</t>
  </si>
  <si>
    <t>Orlando</t>
  </si>
  <si>
    <t>8615 - Orlando, FL</t>
  </si>
  <si>
    <t>FL</t>
  </si>
  <si>
    <t>Orlando, FL</t>
  </si>
  <si>
    <t>New York City</t>
  </si>
  <si>
    <t>8620 - New York, NY</t>
  </si>
  <si>
    <t>NY</t>
  </si>
  <si>
    <t>New York, NY</t>
  </si>
  <si>
    <t>Boston</t>
  </si>
  <si>
    <t>8635 - Boston, MA</t>
  </si>
  <si>
    <t>MA</t>
  </si>
  <si>
    <t>Boston, MA</t>
  </si>
  <si>
    <t>Las Vegas</t>
  </si>
  <si>
    <t>8640 - Las Vegas, NV</t>
  </si>
  <si>
    <t>NV</t>
  </si>
  <si>
    <t>Las Vegas, NV</t>
  </si>
  <si>
    <t>8650 - Chicago, IL</t>
  </si>
  <si>
    <t>Washington, DC</t>
  </si>
  <si>
    <t>8655 - Washington, DC</t>
  </si>
  <si>
    <t>DC</t>
  </si>
  <si>
    <t>Philadelphia</t>
  </si>
  <si>
    <t>8680 - Philadelphia, PA</t>
  </si>
  <si>
    <t>Philadelphia, PA</t>
  </si>
  <si>
    <t>8701 - New York Grille</t>
  </si>
  <si>
    <t>8701 - New York City, NY</t>
  </si>
  <si>
    <t>New York City, NY</t>
  </si>
  <si>
    <t>8702 - Dallas Grille</t>
  </si>
  <si>
    <t>8702 - Dallas, TX</t>
  </si>
  <si>
    <t>8703 - Wash D.C. Grille</t>
  </si>
  <si>
    <t>8703 - Washington, D.C.</t>
  </si>
  <si>
    <t>Washington, D.C.</t>
  </si>
  <si>
    <t>Phoenix</t>
  </si>
  <si>
    <t>8704 - Phoenix Grille</t>
  </si>
  <si>
    <t>8704 - Phoenix, AC</t>
  </si>
  <si>
    <t>Phoenix, AC</t>
  </si>
  <si>
    <t>Palm Beach</t>
  </si>
  <si>
    <t>8705 - Palm Beach Grille</t>
  </si>
  <si>
    <t>8705 - Palm Beach, FL</t>
  </si>
  <si>
    <t>Palm Beach, FL</t>
  </si>
  <si>
    <t>Atlanta</t>
  </si>
  <si>
    <t>8706 - Atlanta Grille</t>
  </si>
  <si>
    <t>GA</t>
  </si>
  <si>
    <t>8706 - Atlanta, GA</t>
  </si>
  <si>
    <t>Atlanta, GA</t>
  </si>
  <si>
    <t>River Oaks</t>
  </si>
  <si>
    <t>8707 - Houston Grille</t>
  </si>
  <si>
    <t>8707 - Houston, TX</t>
  </si>
  <si>
    <t>Chestnut Hill</t>
  </si>
  <si>
    <t>8708 - Chstnt Hill Grille</t>
  </si>
  <si>
    <t>8708 - Chestnut Hill, MA</t>
  </si>
  <si>
    <t>Chestnut Hill, MA</t>
  </si>
  <si>
    <t>Santa Monica</t>
  </si>
  <si>
    <t>8709 – Sta. Monica Grille</t>
  </si>
  <si>
    <t>8709 - Santa Monica, CA</t>
  </si>
  <si>
    <t>Santa Monica, CA</t>
  </si>
  <si>
    <t>8710 - Ft. Worth Grille</t>
  </si>
  <si>
    <t>8710 - Ft. Worth, TX</t>
  </si>
  <si>
    <t>Cherry Creek</t>
  </si>
  <si>
    <t>8711 - Cherry Crk Grill</t>
  </si>
  <si>
    <t>8711 - Cherry Creek, CO</t>
  </si>
  <si>
    <t>Cherry Creek, CO</t>
  </si>
  <si>
    <t>Southlake</t>
  </si>
  <si>
    <t>8712 - Southlake Grille</t>
  </si>
  <si>
    <t>8712 - Southlake, TX</t>
  </si>
  <si>
    <t>Southlake, TX</t>
  </si>
  <si>
    <t>Burlington</t>
  </si>
  <si>
    <t>8713 - Burlington Grille</t>
  </si>
  <si>
    <t>8713 - Burlington, MA</t>
  </si>
  <si>
    <t>Burlington, MA</t>
  </si>
  <si>
    <t>North Bethesda</t>
  </si>
  <si>
    <t>8714 - N. Bethesda Grille</t>
  </si>
  <si>
    <t>8714 - North Bethesda, MD</t>
  </si>
  <si>
    <t>North Bethesda, MD</t>
  </si>
  <si>
    <t>Irvine</t>
  </si>
  <si>
    <t>8715 - Irvine Grille</t>
  </si>
  <si>
    <t>8715 - Irvine, CA</t>
  </si>
  <si>
    <t>Irvine, CA</t>
  </si>
  <si>
    <t>Tampa</t>
  </si>
  <si>
    <t>8716 - Tampa Grille</t>
  </si>
  <si>
    <t>8716 - Tampa, FL</t>
  </si>
  <si>
    <t>Tampa, FL</t>
  </si>
  <si>
    <t>Pasadena</t>
  </si>
  <si>
    <t>8717 - Pasadena Grille</t>
  </si>
  <si>
    <t>8717 - Pasadena, CA</t>
  </si>
  <si>
    <t>Pasadena, CA</t>
  </si>
  <si>
    <t>Woodlands</t>
  </si>
  <si>
    <t>8718 - Woodlands Grille</t>
  </si>
  <si>
    <t>8718 - Woodlands, TX</t>
  </si>
  <si>
    <t>Woodlands, TX</t>
  </si>
  <si>
    <t>Little Rock</t>
  </si>
  <si>
    <t>8720 - Little Rock</t>
  </si>
  <si>
    <t>AR</t>
  </si>
  <si>
    <t>8720 - Little Rock, AR</t>
  </si>
  <si>
    <t>Little Rock, AR</t>
  </si>
  <si>
    <t>8721 - Plano Grille</t>
  </si>
  <si>
    <t>8721 - Plano, TX</t>
  </si>
  <si>
    <t>Stamford</t>
  </si>
  <si>
    <t>8722 - Stamford Grille</t>
  </si>
  <si>
    <t>CT</t>
  </si>
  <si>
    <t>8722 - Stamford, CT</t>
  </si>
  <si>
    <t>Stamford, CT</t>
  </si>
  <si>
    <t>Hoboken</t>
  </si>
  <si>
    <t>8723 - Hoboken Grille</t>
  </si>
  <si>
    <t>NJ</t>
  </si>
  <si>
    <t>8723 - Hoboken, NJ</t>
  </si>
  <si>
    <t>Hoboken, NJ</t>
  </si>
  <si>
    <t>Huntington</t>
  </si>
  <si>
    <t>8724 - Huntington Grille</t>
  </si>
  <si>
    <t>8724 - Huntington, NY</t>
  </si>
  <si>
    <t>Huntington, NY</t>
  </si>
  <si>
    <t>Nashville</t>
  </si>
  <si>
    <t>8725- Nashville Grille</t>
  </si>
  <si>
    <t>TN</t>
  </si>
  <si>
    <t>8725 - Nashville, TN</t>
  </si>
  <si>
    <t>Nashville, TN</t>
  </si>
  <si>
    <t>Brentwood</t>
  </si>
  <si>
    <t>8726- Brentwood Grille</t>
  </si>
  <si>
    <t>8726 - Brentwood, TN</t>
  </si>
  <si>
    <t>Brentwood, TN</t>
  </si>
  <si>
    <t>Brookfield NYC</t>
  </si>
  <si>
    <t>8728 – Brookfield Place,</t>
  </si>
  <si>
    <t>8728 - Brookfield NYC, NY</t>
  </si>
  <si>
    <t>Brookfield NYC, NY</t>
  </si>
  <si>
    <t>Gross Sales Accounts</t>
  </si>
  <si>
    <t>Bar Sales Accounts</t>
  </si>
  <si>
    <t>Statistical accounts</t>
  </si>
  <si>
    <t>All accounts (for TB lookup)</t>
  </si>
  <si>
    <t>Account</t>
  </si>
  <si>
    <t>Description</t>
  </si>
  <si>
    <t>Group</t>
  </si>
  <si>
    <t>Daypart</t>
  </si>
  <si>
    <t>Revcenter</t>
  </si>
  <si>
    <t>Foodbar</t>
  </si>
  <si>
    <t>Bartype</t>
  </si>
  <si>
    <t>Metric</t>
  </si>
  <si>
    <t>Column #</t>
  </si>
  <si>
    <t>TB Column</t>
  </si>
  <si>
    <t>TB CY</t>
  </si>
  <si>
    <t>TB PY</t>
  </si>
  <si>
    <t>Food Sales</t>
  </si>
  <si>
    <t>Liquor Sales</t>
  </si>
  <si>
    <t>guestCount-lunch-Dining Room</t>
  </si>
  <si>
    <t>Entrees</t>
  </si>
  <si>
    <t>Lunch</t>
  </si>
  <si>
    <t>PY PTD Bar Sales P1</t>
  </si>
  <si>
    <t>510100</t>
  </si>
  <si>
    <t>Food Sales - Carry Out</t>
  </si>
  <si>
    <t>Beer Sales</t>
  </si>
  <si>
    <t>guestCount-dinner-Dining Room</t>
  </si>
  <si>
    <t>Dinner</t>
  </si>
  <si>
    <t>PY PTD Bar Sales P2</t>
  </si>
  <si>
    <t>511000</t>
  </si>
  <si>
    <t>Food Sales - Catering</t>
  </si>
  <si>
    <t>Wine Sales</t>
  </si>
  <si>
    <t>guestCount-lunch-Banquet</t>
  </si>
  <si>
    <t>PY PTD Bar Sales P3</t>
  </si>
  <si>
    <t>512000</t>
  </si>
  <si>
    <t>Sales - Stone Crab Claws</t>
  </si>
  <si>
    <t>Cigar Sales</t>
  </si>
  <si>
    <t>Other Bar</t>
  </si>
  <si>
    <t>guestCount-dinner-Banquet</t>
  </si>
  <si>
    <t>PY PTD Bar Sales P4</t>
  </si>
  <si>
    <t>513000</t>
  </si>
  <si>
    <t>Sales - King Crab</t>
  </si>
  <si>
    <t>Other Bar Sales</t>
  </si>
  <si>
    <t>guestCount-lunch-Bar</t>
  </si>
  <si>
    <t>PY PTD Bar Sales P5</t>
  </si>
  <si>
    <t>514000</t>
  </si>
  <si>
    <t>Food Sales-Lobster</t>
  </si>
  <si>
    <t>guestCount-dinner-Bar</t>
  </si>
  <si>
    <t>PY PTD Bar Sales P6</t>
  </si>
  <si>
    <t>515000</t>
  </si>
  <si>
    <t>Royalty Inc. - Tustin, CA</t>
  </si>
  <si>
    <t>guestCount-lunch-Lounge</t>
  </si>
  <si>
    <t>PY PTD Bar Sales P7</t>
  </si>
  <si>
    <t>516000</t>
  </si>
  <si>
    <t>Royalty Income - Long Beach</t>
  </si>
  <si>
    <t>guestCount-dinner-Lounge</t>
  </si>
  <si>
    <t>PY PTD Bar Sales P8</t>
  </si>
  <si>
    <t>518050</t>
  </si>
  <si>
    <t>Prem. Item Sales</t>
  </si>
  <si>
    <t>guestCount-lunch-Patio</t>
  </si>
  <si>
    <t>PY PTD Bar Sales P9</t>
  </si>
  <si>
    <t>519000</t>
  </si>
  <si>
    <t>Royalty Inc.- DF's, Orlando</t>
  </si>
  <si>
    <t>guestCount-dinner-Patio</t>
  </si>
  <si>
    <t>PY PTD Bar Sales P10</t>
  </si>
  <si>
    <t>519100</t>
  </si>
  <si>
    <t>Private dining room rent rev.</t>
  </si>
  <si>
    <t>guestCount-lunch-Ringside</t>
  </si>
  <si>
    <t>PY PTD Bar Sales P11</t>
  </si>
  <si>
    <t>$U:$U</t>
  </si>
  <si>
    <t>519110</t>
  </si>
  <si>
    <t>Rent Income</t>
  </si>
  <si>
    <t>guestCount-dinner-Ringside</t>
  </si>
  <si>
    <t>PY PTD Bar Sales P12</t>
  </si>
  <si>
    <t>$V:$V</t>
  </si>
  <si>
    <t>519120</t>
  </si>
  <si>
    <t>Soft Bev. Sales</t>
  </si>
  <si>
    <t>guestCount-lunch-Side Bar</t>
  </si>
  <si>
    <t>PY PTD Bar Sales P13</t>
  </si>
  <si>
    <t>519200</t>
  </si>
  <si>
    <t>Royalty Income - Corona</t>
  </si>
  <si>
    <t>guestCount-dinner-Side Bar</t>
  </si>
  <si>
    <t>CY PTD Bar Sales P1</t>
  </si>
  <si>
    <t>519400</t>
  </si>
  <si>
    <t>guestCount-lunch-To Go</t>
  </si>
  <si>
    <t>CY PTD Bar Sales P2</t>
  </si>
  <si>
    <t>519900</t>
  </si>
  <si>
    <t>guestCount-dinner-To Go</t>
  </si>
  <si>
    <t>CY PTD Bar Sales P3</t>
  </si>
  <si>
    <t>999112</t>
  </si>
  <si>
    <t>netSales-lunch-Dining Rm-Food</t>
  </si>
  <si>
    <t>Food</t>
  </si>
  <si>
    <t>CY PTD Bar Sales P4</t>
  </si>
  <si>
    <t>999113</t>
  </si>
  <si>
    <t>netSales-dinner-Dining Rm-Food</t>
  </si>
  <si>
    <t>CY PTD Bar Sales P5</t>
  </si>
  <si>
    <t>$AB:$AB</t>
  </si>
  <si>
    <t>999114</t>
  </si>
  <si>
    <t>netSales-lunch-Banquet-Food</t>
  </si>
  <si>
    <t>CY PTD Bar Sales P6</t>
  </si>
  <si>
    <t>999115</t>
  </si>
  <si>
    <t>Promo - In House</t>
  </si>
  <si>
    <t>netSales-dinner-Banquet-Food</t>
  </si>
  <si>
    <t>CY PTD Bar Sales P7</t>
  </si>
  <si>
    <t>999116</t>
  </si>
  <si>
    <t>Employee Meals</t>
  </si>
  <si>
    <t>netSales-lunch-Bar-Food</t>
  </si>
  <si>
    <t>CY PTD Bar Sales P8</t>
  </si>
  <si>
    <t>999117</t>
  </si>
  <si>
    <t>Manager Meals</t>
  </si>
  <si>
    <t>netSales-dinner-Bar-Food</t>
  </si>
  <si>
    <t>CY PTD Bar Sales P9</t>
  </si>
  <si>
    <t>$AF:$AF</t>
  </si>
  <si>
    <t>999118</t>
  </si>
  <si>
    <t>MIT Meals</t>
  </si>
  <si>
    <t>netSales-lunch-Lounge-Food</t>
  </si>
  <si>
    <t>CY PTD Bar Sales P10</t>
  </si>
  <si>
    <t>$AG:$AG</t>
  </si>
  <si>
    <t>999119</t>
  </si>
  <si>
    <t>Promo - Direct Mail</t>
  </si>
  <si>
    <t>netSales-dinner-Lounge-Food</t>
  </si>
  <si>
    <t>CY PTD Bar Sales P11</t>
  </si>
  <si>
    <t>$AH:$AH</t>
  </si>
  <si>
    <t>999120</t>
  </si>
  <si>
    <t>Promo - Local Store Marketing</t>
  </si>
  <si>
    <t>netSales-lunch-Patio-Food</t>
  </si>
  <si>
    <t>CY PTD Bar Sales P12</t>
  </si>
  <si>
    <t>$AI:$AI</t>
  </si>
  <si>
    <t>999121</t>
  </si>
  <si>
    <t>Promo - Other</t>
  </si>
  <si>
    <t>netSales-dinner-Patio-Food</t>
  </si>
  <si>
    <t>CY PTD Bar Sales P13</t>
  </si>
  <si>
    <t>$AJ:$AJ</t>
  </si>
  <si>
    <t>999126</t>
  </si>
  <si>
    <t>netSales-lunch-Ringside-Food</t>
  </si>
  <si>
    <t>PY PTD Gross Sales P1</t>
  </si>
  <si>
    <t>$AK:$AK</t>
  </si>
  <si>
    <t>999127</t>
  </si>
  <si>
    <t>netSales-dinner-Ringside-Food</t>
  </si>
  <si>
    <t>PY PTD Gross Sales P2</t>
  </si>
  <si>
    <t>$AL:$AL</t>
  </si>
  <si>
    <t>999216</t>
  </si>
  <si>
    <t>netSales-lunch-Side Bar-Food</t>
  </si>
  <si>
    <t>PY PTD Gross Sales P3</t>
  </si>
  <si>
    <t>$AM:$AM</t>
  </si>
  <si>
    <t>999217</t>
  </si>
  <si>
    <t>netSales-dinner-Side Bar-Food</t>
  </si>
  <si>
    <t>PY PTD Gross Sales P4</t>
  </si>
  <si>
    <t>$AN:$AN</t>
  </si>
  <si>
    <t>999218</t>
  </si>
  <si>
    <t>netSales-lunch-To Go-Food</t>
  </si>
  <si>
    <t>PY PTD Gross Sales P5</t>
  </si>
  <si>
    <t>$AO:$AO</t>
  </si>
  <si>
    <t>999219</t>
  </si>
  <si>
    <t>netSales-dinner-To Go-Food</t>
  </si>
  <si>
    <t>PY PTD Gross Sales P6</t>
  </si>
  <si>
    <t>$AP:$AP</t>
  </si>
  <si>
    <t>999220</t>
  </si>
  <si>
    <t>netSales-lunch-Dining Rm-Liq</t>
  </si>
  <si>
    <t>PY PTD Gross Sales P7</t>
  </si>
  <si>
    <t>$AQ:$AQ</t>
  </si>
  <si>
    <t>999221</t>
  </si>
  <si>
    <t>netSales-dinner-Dining Rm-Liq</t>
  </si>
  <si>
    <t>PY PTD Gross Sales P8</t>
  </si>
  <si>
    <t>$AR:$AR</t>
  </si>
  <si>
    <t>999222</t>
  </si>
  <si>
    <t>netSales-lunch-Banquet-Liq</t>
  </si>
  <si>
    <t>PY PTD Gross Sales P9</t>
  </si>
  <si>
    <t>$AS:$AS</t>
  </si>
  <si>
    <t>999223</t>
  </si>
  <si>
    <t>netSales-dinner-Banquet-Liq</t>
  </si>
  <si>
    <t>PY PTD Gross Sales P10</t>
  </si>
  <si>
    <t>$AT:$AT</t>
  </si>
  <si>
    <t>999224</t>
  </si>
  <si>
    <t>netSales-lunch-Bar-Liq</t>
  </si>
  <si>
    <t>PY PTD Gross Sales P11</t>
  </si>
  <si>
    <t>$AU:$AU</t>
  </si>
  <si>
    <t>999225</t>
  </si>
  <si>
    <t>netSales-dinner-Bar-Liq</t>
  </si>
  <si>
    <t>PY PTD Gross Sales P12</t>
  </si>
  <si>
    <t>$AV:$AV</t>
  </si>
  <si>
    <t>999232</t>
  </si>
  <si>
    <t>netSales-lunch-Lounge-Liq</t>
  </si>
  <si>
    <t>PY PTD Gross Sales P13</t>
  </si>
  <si>
    <t>$AW:$AW</t>
  </si>
  <si>
    <t>999233</t>
  </si>
  <si>
    <t>netSales-dinner-Lounge-Liq</t>
  </si>
  <si>
    <t>CY PTD Gross Sales P1</t>
  </si>
  <si>
    <t>$AX:$AX</t>
  </si>
  <si>
    <t>999234</t>
  </si>
  <si>
    <t>netSales-lunch-Patio-Liq</t>
  </si>
  <si>
    <t>CY PTD Gross Sales P2</t>
  </si>
  <si>
    <t>$AY:$AY</t>
  </si>
  <si>
    <t>999235</t>
  </si>
  <si>
    <t>netSales-dinner-Patio-Liq</t>
  </si>
  <si>
    <t>CY PTD Gross Sales P3</t>
  </si>
  <si>
    <t>$AZ:$AZ</t>
  </si>
  <si>
    <t>999236</t>
  </si>
  <si>
    <t>netSales-lunch-Ringside-Liq</t>
  </si>
  <si>
    <t>CY PTD Gross Sales P4</t>
  </si>
  <si>
    <t>$BA:$BA</t>
  </si>
  <si>
    <t>999237</t>
  </si>
  <si>
    <t>netSales-dinner-Ringside-Liq</t>
  </si>
  <si>
    <t>CY PTD Gross Sales P5</t>
  </si>
  <si>
    <t>$BB:$BB</t>
  </si>
  <si>
    <t>999238</t>
  </si>
  <si>
    <t>netSales-lunch-Side Bar-Liq</t>
  </si>
  <si>
    <t>CY PTD Gross Sales P6</t>
  </si>
  <si>
    <t>$BC:$BC</t>
  </si>
  <si>
    <t>999239</t>
  </si>
  <si>
    <t>netSales-dinner-Side Bar-Liq</t>
  </si>
  <si>
    <t>CY PTD Gross Sales P7</t>
  </si>
  <si>
    <t>$BD:$BD</t>
  </si>
  <si>
    <t>999240</t>
  </si>
  <si>
    <t>netSales-lunch-To Go-Liq</t>
  </si>
  <si>
    <t>CY PTD Gross Sales P8</t>
  </si>
  <si>
    <t>$BE:$BE</t>
  </si>
  <si>
    <t>999241</t>
  </si>
  <si>
    <t>netSales-dinner-To Go-Liq</t>
  </si>
  <si>
    <t>CY PTD Gross Sales P9</t>
  </si>
  <si>
    <t>$BF:$BF</t>
  </si>
  <si>
    <t>999248</t>
  </si>
  <si>
    <t>netSales-lunch-Dining Rm-Beer</t>
  </si>
  <si>
    <t>CY PTD Gross Sales P10</t>
  </si>
  <si>
    <t>$BG:$BG</t>
  </si>
  <si>
    <t>999249</t>
  </si>
  <si>
    <t>netSales-dinner-Dining Rm-Beer</t>
  </si>
  <si>
    <t>CY PTD Gross Sales P11</t>
  </si>
  <si>
    <t>$BH:$BH</t>
  </si>
  <si>
    <t>999250</t>
  </si>
  <si>
    <t>netSales-lunch-Banquet-Beer</t>
  </si>
  <si>
    <t>CY PTD Gross Sales P12</t>
  </si>
  <si>
    <t>$BI:$BI</t>
  </si>
  <si>
    <t>999251</t>
  </si>
  <si>
    <t>netSales-dinner-Banquet-Beer</t>
  </si>
  <si>
    <t>CY PTD Gross Sales P13</t>
  </si>
  <si>
    <t>$BJ:$BJ</t>
  </si>
  <si>
    <t>999252</t>
  </si>
  <si>
    <t>netSales-lunch-Bar-Beer</t>
  </si>
  <si>
    <t>PY QTD Bar Sales P1</t>
  </si>
  <si>
    <t>$BL:$BL</t>
  </si>
  <si>
    <t>999253</t>
  </si>
  <si>
    <t>netSales-dinner-Bar-Beer</t>
  </si>
  <si>
    <t>PY QTD Bar Sales P2</t>
  </si>
  <si>
    <t>$BM:$BM</t>
  </si>
  <si>
    <t>999254</t>
  </si>
  <si>
    <t>netSales-lunch-Lounge-Beer</t>
  </si>
  <si>
    <t>PY QTD Bar Sales P3</t>
  </si>
  <si>
    <t>$BN:$BN</t>
  </si>
  <si>
    <t>999255</t>
  </si>
  <si>
    <t>netSales-dinner-Lounge-Beer</t>
  </si>
  <si>
    <t>PY QTD Bar Sales P4</t>
  </si>
  <si>
    <t>$BO:$BO</t>
  </si>
  <si>
    <t>999256</t>
  </si>
  <si>
    <t>netSales-lunch-Patio-Beer</t>
  </si>
  <si>
    <t>PY QTD Bar Sales P5</t>
  </si>
  <si>
    <t>$BP:$BP</t>
  </si>
  <si>
    <t>999257</t>
  </si>
  <si>
    <t>netSales-dinner-Patio-Beer</t>
  </si>
  <si>
    <t>PY QTD Bar Sales P6</t>
  </si>
  <si>
    <t>$BQ:$BQ</t>
  </si>
  <si>
    <t>999264</t>
  </si>
  <si>
    <t>netSales-lunch-Ringside-Beer</t>
  </si>
  <si>
    <t>PY QTD Bar Sales P7</t>
  </si>
  <si>
    <t>$BR:$BR</t>
  </si>
  <si>
    <t>999265</t>
  </si>
  <si>
    <t>netSales-dinner-Ringside-Beer</t>
  </si>
  <si>
    <t>PY QTD Bar Sales P8</t>
  </si>
  <si>
    <t>$BS:$BS</t>
  </si>
  <si>
    <t>999266</t>
  </si>
  <si>
    <t>netSales-lunch-Side Bar-Beer</t>
  </si>
  <si>
    <t>PY QTD Bar Sales P9</t>
  </si>
  <si>
    <t>$BT:$BT</t>
  </si>
  <si>
    <t>999267</t>
  </si>
  <si>
    <t>netSales-dinner-Side Bar-Beer</t>
  </si>
  <si>
    <t>PY QTD Bar Sales P10</t>
  </si>
  <si>
    <t>$BU:$BU</t>
  </si>
  <si>
    <t>999268</t>
  </si>
  <si>
    <t>netSales-lunch-To Go-Beer</t>
  </si>
  <si>
    <t>PY QTD Bar Sales P11</t>
  </si>
  <si>
    <t>$BV:$BV</t>
  </si>
  <si>
    <t>999269</t>
  </si>
  <si>
    <t>netSales-dinner-To Go-Beer</t>
  </si>
  <si>
    <t>PY QTD Bar Sales P12</t>
  </si>
  <si>
    <t>$BW:$BW</t>
  </si>
  <si>
    <t>999270</t>
  </si>
  <si>
    <t>netSales-lunch-Dining Rm-Wine</t>
  </si>
  <si>
    <t>PY QTD Bar Sales P13</t>
  </si>
  <si>
    <t>$BX:$BX</t>
  </si>
  <si>
    <t>999271</t>
  </si>
  <si>
    <t>netSales-dinner-Dining Rm-Wine</t>
  </si>
  <si>
    <t>CY QTD Bar Sales P1</t>
  </si>
  <si>
    <t>$BY:$BY</t>
  </si>
  <si>
    <t>999272</t>
  </si>
  <si>
    <t>netSales-lunch-Banquet-Wine</t>
  </si>
  <si>
    <t>CY QTD Bar Sales P2</t>
  </si>
  <si>
    <t>$BZ:$BZ</t>
  </si>
  <si>
    <t>999273</t>
  </si>
  <si>
    <t>netSales-dinner-Banquet-Wine</t>
  </si>
  <si>
    <t>CY QTD Bar Sales P3</t>
  </si>
  <si>
    <t>$CA:$CA</t>
  </si>
  <si>
    <t>netSales-lunch-Bar-Wine</t>
  </si>
  <si>
    <t>CY QTD Bar Sales P4</t>
  </si>
  <si>
    <t>$CB:$CB</t>
  </si>
  <si>
    <t>netSales-dinner-Bar-Wine</t>
  </si>
  <si>
    <t>CY QTD Bar Sales P5</t>
  </si>
  <si>
    <t>$CC:$CC</t>
  </si>
  <si>
    <t>netSales-lunch-Lounge-Wine</t>
  </si>
  <si>
    <t>CY QTD Bar Sales P6</t>
  </si>
  <si>
    <t>$CD:$CD</t>
  </si>
  <si>
    <t>netSales-dinner-Lounge-Wine</t>
  </si>
  <si>
    <t>CY QTD Bar Sales P7</t>
  </si>
  <si>
    <t>$CE:$CE</t>
  </si>
  <si>
    <t>netSales-lunch-Patio-Wine</t>
  </si>
  <si>
    <t>CY QTD Bar Sales P8</t>
  </si>
  <si>
    <t>$CF:$CF</t>
  </si>
  <si>
    <t>netSales-dinner-Patio-Wine</t>
  </si>
  <si>
    <t>CY QTD Bar Sales P9</t>
  </si>
  <si>
    <t>$CG:$CG</t>
  </si>
  <si>
    <t>netSales-lunch-Ringside-Wine</t>
  </si>
  <si>
    <t>CY QTD Bar Sales P10</t>
  </si>
  <si>
    <t>$CH:$CH</t>
  </si>
  <si>
    <t>netSales-dinner-Ringside-Wine</t>
  </si>
  <si>
    <t>CY QTD Bar Sales P11</t>
  </si>
  <si>
    <t>$CI:$CI</t>
  </si>
  <si>
    <t>netSales-lunch-Side Bar-Wine</t>
  </si>
  <si>
    <t>CY QTD Bar Sales P12</t>
  </si>
  <si>
    <t>$CJ:$CJ</t>
  </si>
  <si>
    <t>netSales-dinner-Side Bar-Wine</t>
  </si>
  <si>
    <t>CY QTD Bar Sales P13</t>
  </si>
  <si>
    <t>$CK:$CK</t>
  </si>
  <si>
    <t>netSales-lunch-To Go-Wine</t>
  </si>
  <si>
    <t>PY QTD Gross Sales P1</t>
  </si>
  <si>
    <t>$CL:$CL</t>
  </si>
  <si>
    <t>netSales-dinner-To Go-Wine</t>
  </si>
  <si>
    <t>PY QTD Gross Sales P2</t>
  </si>
  <si>
    <t>$CM:$CM</t>
  </si>
  <si>
    <t>PY QTD Gross Sales P3</t>
  </si>
  <si>
    <t>$CN:$CN</t>
  </si>
  <si>
    <t>PY QTD Gross Sales P4</t>
  </si>
  <si>
    <t>$CO:$CO</t>
  </si>
  <si>
    <t>PY QTD Gross Sales P5</t>
  </si>
  <si>
    <t>$CP:$CP</t>
  </si>
  <si>
    <t>PY QTD Gross Sales P6</t>
  </si>
  <si>
    <t>$CQ:$CQ</t>
  </si>
  <si>
    <t>PY QTD Gross Sales P7</t>
  </si>
  <si>
    <t>$CR:$CR</t>
  </si>
  <si>
    <t>PY QTD Gross Sales P8</t>
  </si>
  <si>
    <t>$CS:$CS</t>
  </si>
  <si>
    <t>PY QTD Gross Sales P9</t>
  </si>
  <si>
    <t>$CT:$CT</t>
  </si>
  <si>
    <t>PY QTD Gross Sales P10</t>
  </si>
  <si>
    <t>$CU:$CU</t>
  </si>
  <si>
    <t>PY QTD Gross Sales P11</t>
  </si>
  <si>
    <t>$CV:$CV</t>
  </si>
  <si>
    <t>PY QTD Gross Sales P12</t>
  </si>
  <si>
    <t>$CW:$CW</t>
  </si>
  <si>
    <t>PY QTD Gross Sales P13</t>
  </si>
  <si>
    <t>$CX:$CX</t>
  </si>
  <si>
    <t>CY QTD Gross Sales P1</t>
  </si>
  <si>
    <t>$CY:$CY</t>
  </si>
  <si>
    <t>CY QTD Gross Sales P2</t>
  </si>
  <si>
    <t>$CZ:$CZ</t>
  </si>
  <si>
    <t>CY QTD Gross Sales P3</t>
  </si>
  <si>
    <t>$DA:$DA</t>
  </si>
  <si>
    <t>CY QTD Gross Sales P4</t>
  </si>
  <si>
    <t>$DB:$DB</t>
  </si>
  <si>
    <t>CY QTD Gross Sales P5</t>
  </si>
  <si>
    <t>$DC:$DC</t>
  </si>
  <si>
    <t>CY QTD Gross Sales P6</t>
  </si>
  <si>
    <t>$DD:$DD</t>
  </si>
  <si>
    <t>CY QTD Gross Sales P7</t>
  </si>
  <si>
    <t>$DE:$DE</t>
  </si>
  <si>
    <t>CY QTD Gross Sales P8</t>
  </si>
  <si>
    <t>$DF:$DF</t>
  </si>
  <si>
    <t>CY QTD Gross Sales P9</t>
  </si>
  <si>
    <t>$DG:$DG</t>
  </si>
  <si>
    <t>CY QTD Gross Sales P10</t>
  </si>
  <si>
    <t>$DH:$DH</t>
  </si>
  <si>
    <t>CY QTD Gross Sales P11</t>
  </si>
  <si>
    <t>$DI:$DI</t>
  </si>
  <si>
    <t>CY QTD Gross Sales P12</t>
  </si>
  <si>
    <t>$DJ:$DJ</t>
  </si>
  <si>
    <t>CY QTD Gross Sales P13</t>
  </si>
  <si>
    <t>$DK:$DK</t>
  </si>
  <si>
    <t>PY YTD Bar Sales P1</t>
  </si>
  <si>
    <t>$DM:$DM</t>
  </si>
  <si>
    <t>PY YTD Bar Sales P2</t>
  </si>
  <si>
    <t>$DN:$DN</t>
  </si>
  <si>
    <t>PY YTD Bar Sales P3</t>
  </si>
  <si>
    <t>$DO:$DO</t>
  </si>
  <si>
    <t>PY YTD Bar Sales P4</t>
  </si>
  <si>
    <t>$DP:$DP</t>
  </si>
  <si>
    <t>PY YTD Bar Sales P5</t>
  </si>
  <si>
    <t>$DQ:$DQ</t>
  </si>
  <si>
    <t>PY YTD Bar Sales P6</t>
  </si>
  <si>
    <t>$DR:$DR</t>
  </si>
  <si>
    <t>PY YTD Bar Sales P7</t>
  </si>
  <si>
    <t>$DS:$DS</t>
  </si>
  <si>
    <t>PY YTD Bar Sales P8</t>
  </si>
  <si>
    <t>$DT:$DT</t>
  </si>
  <si>
    <t>PY YTD Bar Sales P9</t>
  </si>
  <si>
    <t>$DU:$DU</t>
  </si>
  <si>
    <t>PY YTD Bar Sales P10</t>
  </si>
  <si>
    <t>$DV:$DV</t>
  </si>
  <si>
    <t>PY YTD Bar Sales P11</t>
  </si>
  <si>
    <t>$DW:$DW</t>
  </si>
  <si>
    <t>PY YTD Bar Sales P12</t>
  </si>
  <si>
    <t>$DX:$DX</t>
  </si>
  <si>
    <t>PY YTD Bar Sales P13</t>
  </si>
  <si>
    <t>$DY:$DY</t>
  </si>
  <si>
    <t>CY YTD Bar Sales P1</t>
  </si>
  <si>
    <t>$DZ:$DZ</t>
  </si>
  <si>
    <t>CY YTD Bar Sales P2</t>
  </si>
  <si>
    <t>$EA:$EA</t>
  </si>
  <si>
    <t>CY YTD Bar Sales P3</t>
  </si>
  <si>
    <t>$EB:$EB</t>
  </si>
  <si>
    <t>CY YTD Bar Sales P4</t>
  </si>
  <si>
    <t>$EC:$EC</t>
  </si>
  <si>
    <t>CY YTD Bar Sales P5</t>
  </si>
  <si>
    <t>$ED:$ED</t>
  </si>
  <si>
    <t>CY YTD Bar Sales P6</t>
  </si>
  <si>
    <t>$EE:$EE</t>
  </si>
  <si>
    <t>CY YTD Bar Sales P7</t>
  </si>
  <si>
    <t>$EF:$EF</t>
  </si>
  <si>
    <t>CY YTD Bar Sales P8</t>
  </si>
  <si>
    <t>$EG:$EG</t>
  </si>
  <si>
    <t>CY YTD Bar Sales P9</t>
  </si>
  <si>
    <t>$EH:$EH</t>
  </si>
  <si>
    <t>CY YTD Bar Sales P10</t>
  </si>
  <si>
    <t>$EI:$EI</t>
  </si>
  <si>
    <t>CY YTD Bar Sales P11</t>
  </si>
  <si>
    <t>$EJ:$EJ</t>
  </si>
  <si>
    <t>CY YTD Bar Sales P12</t>
  </si>
  <si>
    <t>$EK:$EK</t>
  </si>
  <si>
    <t>CY YTD Bar Sales P13</t>
  </si>
  <si>
    <t>$EL:$EL</t>
  </si>
  <si>
    <t>PY YTD Gross Sales P1</t>
  </si>
  <si>
    <t>$EM:$EM</t>
  </si>
  <si>
    <t>PY YTD Gross Sales P2</t>
  </si>
  <si>
    <t>$EN:$EN</t>
  </si>
  <si>
    <t>PY YTD Gross Sales P3</t>
  </si>
  <si>
    <t>$EO:$EO</t>
  </si>
  <si>
    <t>PY YTD Gross Sales P4</t>
  </si>
  <si>
    <t>$EP:$EP</t>
  </si>
  <si>
    <t>PY YTD Gross Sales P5</t>
  </si>
  <si>
    <t>$EQ:$EQ</t>
  </si>
  <si>
    <t>PY YTD Gross Sales P6</t>
  </si>
  <si>
    <t>$ER:$ER</t>
  </si>
  <si>
    <t>PY YTD Gross Sales P7</t>
  </si>
  <si>
    <t>$ES:$ES</t>
  </si>
  <si>
    <t>PY YTD Gross Sales P8</t>
  </si>
  <si>
    <t>$ET:$ET</t>
  </si>
  <si>
    <t>PY YTD Gross Sales P9</t>
  </si>
  <si>
    <t>$EU:$EU</t>
  </si>
  <si>
    <t>PY YTD Gross Sales P10</t>
  </si>
  <si>
    <t>$EV:$EV</t>
  </si>
  <si>
    <t>PY YTD Gross Sales P11</t>
  </si>
  <si>
    <t>$EW:$EW</t>
  </si>
  <si>
    <t>PY YTD Gross Sales P12</t>
  </si>
  <si>
    <t>$EX:$EX</t>
  </si>
  <si>
    <t>PY YTD Gross Sales P13</t>
  </si>
  <si>
    <t>$EY:$EY</t>
  </si>
  <si>
    <t>CY YTD Gross Sales P1</t>
  </si>
  <si>
    <t>$EZ:$EZ</t>
  </si>
  <si>
    <t>CY YTD Gross Sales P2</t>
  </si>
  <si>
    <t>$FA:$FA</t>
  </si>
  <si>
    <t>CY YTD Gross Sales P3</t>
  </si>
  <si>
    <t>$FB:$FB</t>
  </si>
  <si>
    <t>CY YTD Gross Sales P4</t>
  </si>
  <si>
    <t>$FC:$FC</t>
  </si>
  <si>
    <t>CY YTD Gross Sales P5</t>
  </si>
  <si>
    <t>$FD:$FD</t>
  </si>
  <si>
    <t>CY YTD Gross Sales P6</t>
  </si>
  <si>
    <t>$FE:$FE</t>
  </si>
  <si>
    <t>CY YTD Gross Sales P7</t>
  </si>
  <si>
    <t>$FF:$FF</t>
  </si>
  <si>
    <t>CY YTD Gross Sales P8</t>
  </si>
  <si>
    <t>$FG:$FG</t>
  </si>
  <si>
    <t>CY YTD Gross Sales P9</t>
  </si>
  <si>
    <t>$FH:$FH</t>
  </si>
  <si>
    <t>CY YTD Gross Sales P10</t>
  </si>
  <si>
    <t>$FI:$FI</t>
  </si>
  <si>
    <t>CY YTD Gross Sales P11</t>
  </si>
  <si>
    <t>$FJ:$FJ</t>
  </si>
  <si>
    <t>CY YTD Gross Sales P12</t>
  </si>
  <si>
    <t>$FK:$FK</t>
  </si>
  <si>
    <t>CY YTD Gross Sales P13</t>
  </si>
  <si>
    <t>$FL:$FL</t>
  </si>
  <si>
    <t>Co #</t>
  </si>
  <si>
    <t>Cost Center</t>
  </si>
  <si>
    <t>Sub-Acct</t>
  </si>
  <si>
    <t>Balance Forward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</si>
  <si>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</si>
  <si>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</si>
  <si>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</si>
  <si>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</si>
  <si>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</si>
  <si>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</si>
  <si>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</si>
  <si>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</si>
  <si>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</si>
  <si>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</si>
  <si>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</si>
  <si>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</si>
  <si>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</si>
  <si>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Ending Balance</t>
  </si>
  <si>
    <t>QTD</t>
  </si>
  <si>
    <t>YTD</t>
  </si>
  <si>
    <t>Type1</t>
  </si>
  <si>
    <t>Type2</t>
  </si>
  <si>
    <t>Type3</t>
  </si>
  <si>
    <t>Stat type</t>
  </si>
  <si>
    <t>State daypart</t>
  </si>
  <si>
    <t>Stat revcenter</t>
  </si>
  <si>
    <t>Stat foodbar</t>
  </si>
  <si>
    <t>Stat bartype</t>
  </si>
  <si>
    <t>Store type</t>
  </si>
  <si>
    <t>DF</t>
  </si>
  <si>
    <t>000000</t>
  </si>
  <si>
    <t>8680</t>
  </si>
  <si>
    <t>8655</t>
  </si>
  <si>
    <t>8650</t>
  </si>
  <si>
    <t>8640</t>
  </si>
  <si>
    <t>8635</t>
  </si>
  <si>
    <t>8620</t>
  </si>
  <si>
    <t>8611</t>
  </si>
  <si>
    <t>8610</t>
  </si>
  <si>
    <t>8605</t>
  </si>
  <si>
    <t>8604</t>
  </si>
  <si>
    <t>8603</t>
  </si>
  <si>
    <t>8602</t>
  </si>
  <si>
    <t>8601</t>
  </si>
  <si>
    <t>8728</t>
  </si>
  <si>
    <t>8726</t>
  </si>
  <si>
    <t>8725</t>
  </si>
  <si>
    <t>8722</t>
  </si>
  <si>
    <t>8721</t>
  </si>
  <si>
    <t>8720</t>
  </si>
  <si>
    <t>8718</t>
  </si>
  <si>
    <t>8717</t>
  </si>
  <si>
    <t>8716</t>
  </si>
  <si>
    <t>8715</t>
  </si>
  <si>
    <t>8714</t>
  </si>
  <si>
    <t>8713</t>
  </si>
  <si>
    <t>8712</t>
  </si>
  <si>
    <t>8711</t>
  </si>
  <si>
    <t>8710</t>
  </si>
  <si>
    <t>8709</t>
  </si>
  <si>
    <t>8708</t>
  </si>
  <si>
    <t>8707</t>
  </si>
  <si>
    <t>8706</t>
  </si>
  <si>
    <t>8705</t>
  </si>
  <si>
    <t>8704</t>
  </si>
  <si>
    <t>8703</t>
  </si>
  <si>
    <t>8702</t>
  </si>
  <si>
    <t>Private Dining Room Rent Rev.</t>
  </si>
  <si>
    <t>Customer Satisfaction</t>
  </si>
  <si>
    <t>Promotional Activity</t>
  </si>
  <si>
    <t>8615</t>
  </si>
  <si>
    <t>8701</t>
  </si>
  <si>
    <t>8723</t>
  </si>
  <si>
    <t>8724</t>
  </si>
  <si>
    <t>Food Sales - Soft Bev</t>
  </si>
  <si>
    <t>Bev Sales - Liquor</t>
  </si>
  <si>
    <t>Bev Sales - Beer</t>
  </si>
  <si>
    <t>Bev Sales - Wine</t>
  </si>
  <si>
    <t>Other Sales - Cigars</t>
  </si>
  <si>
    <t>Table of Contents</t>
  </si>
  <si>
    <t>Inputs</t>
  </si>
  <si>
    <t>Update_Headers</t>
  </si>
  <si>
    <t>Sort_Ranges</t>
  </si>
  <si>
    <t>PTD Calculations</t>
  </si>
  <si>
    <t>YTD Calculations</t>
  </si>
  <si>
    <t>Stores</t>
  </si>
  <si>
    <t>Lookups</t>
  </si>
  <si>
    <t>Per Source</t>
  </si>
  <si>
    <t>Difference</t>
  </si>
  <si>
    <t>Per Report</t>
  </si>
  <si>
    <t>Brand</t>
  </si>
  <si>
    <t>Time Period</t>
  </si>
  <si>
    <t>PTD CY</t>
  </si>
  <si>
    <t>PTD PY</t>
  </si>
  <si>
    <t>YTD CY</t>
  </si>
  <si>
    <t>YTD PY</t>
  </si>
  <si>
    <t>Source Column</t>
  </si>
  <si>
    <t>Source Sheet</t>
  </si>
  <si>
    <t>Sum of P10</t>
  </si>
  <si>
    <t>Row Labels</t>
  </si>
  <si>
    <t>Grand Total</t>
  </si>
  <si>
    <r>
      <t xml:space="preserve">On the </t>
    </r>
    <r>
      <rPr>
        <b/>
        <sz val="10"/>
        <color rgb="FF00B050"/>
        <rFont val="Arial"/>
        <family val="2"/>
      </rPr>
      <t>Checks</t>
    </r>
    <r>
      <rPr>
        <sz val="10"/>
        <rFont val="Arial"/>
        <family val="2"/>
      </rPr>
      <t xml:space="preserve"> sheet, ensure all the differences are $0 (green).  These checks ensure that all stores are listed in the report sheets.</t>
    </r>
  </si>
  <si>
    <t>Report</t>
  </si>
  <si>
    <t>Calculations</t>
  </si>
  <si>
    <t>Lookup</t>
  </si>
  <si>
    <t>Source Data</t>
  </si>
  <si>
    <t>XLEV8 macro settings sheet</t>
  </si>
  <si>
    <t>Sheet Name</t>
  </si>
  <si>
    <t>Content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</si>
</sst>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m/d/yy;@"/>
    <numFmt numFmtId="165" formatCode="#,##0.0_);\(#,##0.0\)"/>
    <numFmt numFmtId="166" formatCode="#,##0.0"/>
    <numFmt numFmtId="167" formatCode="0.0%;\(0.0\)%"/>
    <numFmt numFmtId="168" formatCode="0.0;\(0.0\)%"/>
    <numFmt numFmtId="169" formatCode="0.0"/>
    <numFmt numFmtId="170" formatCode="_(* #,##0_);_(* \(#,##0\);_(* &quot;-&quot;??_);_(@_)"/>
    <numFmt numFmtId="171" formatCode="[$-10409]#,##0.00;\-#,##0.00"/>
    <numFmt numFmtId="172" formatCode="[$-10409]#,##0.00"/>
    <numFmt numFmtId="173" formatCode="\ _(* #,###.00_);_(* \(#,###.00\);_(* &quot;&quot;\ \-\ &quot;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b/>
      <sz val="10"/>
      <color rgb="FF00B0F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0"/>
      <name val="Wingdings 3"/>
      <family val="1"/>
      <charset val="2"/>
    </font>
    <font>
      <b/>
      <sz val="12"/>
      <color theme="1"/>
      <name val="Aril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1036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rgb="FF7030A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00">
    <xf numFmtId="0" fontId="0" fillId="0" borderId="0" xfId="0"/>
    <xf numFmtId="0" fontId="4" fillId="0" borderId="1" xfId="3" applyFont="1" applyBorder="1"/>
    <xf numFmtId="0" fontId="3" fillId="0" borderId="1" xfId="3" applyBorder="1"/>
    <xf numFmtId="0" fontId="3" fillId="0" borderId="0" xfId="3"/>
    <xf numFmtId="0" fontId="3" fillId="0" borderId="0" xfId="3" applyFill="1"/>
    <xf numFmtId="0" fontId="2" fillId="0" borderId="0" xfId="0" applyFont="1"/>
    <xf numFmtId="0" fontId="0" fillId="2" borderId="3" xfId="0" applyFill="1" applyBorder="1"/>
    <xf numFmtId="0" fontId="0" fillId="3" borderId="3" xfId="0" applyFill="1" applyBorder="1"/>
    <xf numFmtId="14" fontId="0" fillId="2" borderId="3" xfId="0" applyNumberFormat="1" applyFill="1" applyBorder="1"/>
    <xf numFmtId="14" fontId="0" fillId="0" borderId="0" xfId="0" applyNumberFormat="1" applyFill="1"/>
    <xf numFmtId="0" fontId="9" fillId="0" borderId="0" xfId="0" applyFont="1"/>
    <xf numFmtId="0" fontId="0" fillId="4" borderId="0" xfId="0" applyFill="1"/>
    <xf numFmtId="0" fontId="11" fillId="0" borderId="0" xfId="3" applyFont="1" applyFill="1"/>
    <xf numFmtId="37" fontId="11" fillId="0" borderId="0" xfId="3" applyNumberFormat="1" applyFont="1" applyFill="1" applyAlignment="1">
      <alignment horizontal="left"/>
    </xf>
    <xf numFmtId="0" fontId="11" fillId="0" borderId="0" xfId="3" applyFont="1" applyFill="1" applyAlignment="1">
      <alignment horizontal="left"/>
    </xf>
    <xf numFmtId="0" fontId="11" fillId="0" borderId="0" xfId="3" applyFont="1" applyFill="1" applyBorder="1"/>
    <xf numFmtId="37" fontId="3" fillId="0" borderId="0" xfId="3" applyNumberFormat="1" applyFont="1" applyFill="1" applyAlignment="1">
      <alignment horizontal="left"/>
    </xf>
    <xf numFmtId="0" fontId="12" fillId="0" borderId="0" xfId="3" applyFont="1" applyFill="1" applyAlignment="1">
      <alignment horizontal="left"/>
    </xf>
    <xf numFmtId="0" fontId="12" fillId="0" borderId="0" xfId="3" applyFont="1" applyFill="1"/>
    <xf numFmtId="0" fontId="12" fillId="0" borderId="0" xfId="3" applyFont="1" applyFill="1" applyBorder="1"/>
    <xf numFmtId="0" fontId="3" fillId="5" borderId="0" xfId="3" applyFont="1" applyFill="1"/>
    <xf numFmtId="0" fontId="0" fillId="5" borderId="0" xfId="0" applyFill="1"/>
    <xf numFmtId="0" fontId="0" fillId="0" borderId="0" xfId="0" applyFill="1"/>
    <xf numFmtId="0" fontId="3" fillId="0" borderId="0" xfId="3" applyFont="1" applyFill="1"/>
    <xf numFmtId="0" fontId="11" fillId="6" borderId="0" xfId="3" applyFont="1" applyFill="1"/>
    <xf numFmtId="0" fontId="13" fillId="7" borderId="4" xfId="3" applyFont="1" applyFill="1" applyBorder="1" applyAlignment="1"/>
    <xf numFmtId="0" fontId="13" fillId="7" borderId="6" xfId="3" applyFont="1" applyFill="1" applyBorder="1" applyAlignment="1"/>
    <xf numFmtId="37" fontId="3" fillId="6" borderId="0" xfId="3" applyNumberFormat="1" applyFont="1" applyFill="1" applyAlignment="1">
      <alignment horizontal="left"/>
    </xf>
    <xf numFmtId="0" fontId="12" fillId="6" borderId="0" xfId="3" applyFont="1" applyFill="1"/>
    <xf numFmtId="0" fontId="12" fillId="6" borderId="0" xfId="3" applyFont="1" applyFill="1" applyBorder="1"/>
    <xf numFmtId="0" fontId="13" fillId="7" borderId="7" xfId="3" applyFont="1" applyFill="1" applyBorder="1" applyAlignment="1"/>
    <xf numFmtId="0" fontId="13" fillId="7" borderId="9" xfId="3" applyFont="1" applyFill="1" applyBorder="1"/>
    <xf numFmtId="0" fontId="11" fillId="6" borderId="0" xfId="3" applyFont="1" applyFill="1" applyBorder="1"/>
    <xf numFmtId="0" fontId="13" fillId="7" borderId="9" xfId="3" applyFont="1" applyFill="1" applyBorder="1" applyAlignment="1"/>
    <xf numFmtId="0" fontId="11" fillId="6" borderId="0" xfId="3" applyFont="1" applyFill="1" applyBorder="1" applyAlignment="1">
      <alignment horizontal="center"/>
    </xf>
    <xf numFmtId="37" fontId="4" fillId="6" borderId="10" xfId="3" applyNumberFormat="1" applyFont="1" applyFill="1" applyBorder="1" applyAlignment="1">
      <alignment horizontal="center" wrapText="1"/>
    </xf>
    <xf numFmtId="39" fontId="4" fillId="6" borderId="10" xfId="3" applyNumberFormat="1" applyFont="1" applyFill="1" applyBorder="1" applyAlignment="1">
      <alignment horizontal="center" wrapText="1"/>
    </xf>
    <xf numFmtId="39" fontId="4" fillId="6" borderId="11" xfId="3" applyNumberFormat="1" applyFont="1" applyFill="1" applyBorder="1" applyAlignment="1">
      <alignment horizontal="center" wrapText="1"/>
    </xf>
    <xf numFmtId="39" fontId="4" fillId="6" borderId="12" xfId="3" applyNumberFormat="1" applyFont="1" applyFill="1" applyBorder="1" applyAlignment="1">
      <alignment horizontal="center" wrapText="1"/>
    </xf>
    <xf numFmtId="0" fontId="3" fillId="6" borderId="13" xfId="3" applyFont="1" applyFill="1" applyBorder="1"/>
    <xf numFmtId="0" fontId="3" fillId="6" borderId="0" xfId="3" applyFont="1" applyFill="1" applyBorder="1"/>
    <xf numFmtId="39" fontId="4" fillId="6" borderId="13" xfId="3" applyNumberFormat="1" applyFont="1" applyFill="1" applyBorder="1" applyAlignment="1">
      <alignment horizontal="center" wrapText="1"/>
    </xf>
    <xf numFmtId="39" fontId="4" fillId="6" borderId="0" xfId="3" applyNumberFormat="1" applyFont="1" applyFill="1" applyBorder="1" applyAlignment="1">
      <alignment horizontal="center" wrapText="1"/>
    </xf>
    <xf numFmtId="0" fontId="3" fillId="0" borderId="0" xfId="3" applyFont="1" applyFill="1" applyBorder="1"/>
    <xf numFmtId="0" fontId="4" fillId="0" borderId="0" xfId="3" applyFont="1" applyFill="1" applyBorder="1"/>
    <xf numFmtId="37" fontId="3" fillId="6" borderId="0" xfId="3" applyNumberFormat="1" applyFont="1" applyFill="1" applyBorder="1" applyAlignment="1">
      <alignment horizontal="center" wrapText="1"/>
    </xf>
    <xf numFmtId="0" fontId="3" fillId="6" borderId="0" xfId="3" applyFont="1" applyFill="1"/>
    <xf numFmtId="0" fontId="3" fillId="6" borderId="14" xfId="3" applyFont="1" applyFill="1" applyBorder="1"/>
    <xf numFmtId="0" fontId="3" fillId="6" borderId="15" xfId="3" applyFont="1" applyFill="1" applyBorder="1"/>
    <xf numFmtId="0" fontId="3" fillId="0" borderId="0" xfId="3" applyFont="1" applyFill="1" applyAlignment="1">
      <alignment horizontal="right"/>
    </xf>
    <xf numFmtId="0" fontId="3" fillId="6" borderId="0" xfId="3" applyFont="1" applyFill="1" applyBorder="1" applyAlignment="1">
      <alignment horizontal="center"/>
    </xf>
    <xf numFmtId="0" fontId="3" fillId="6" borderId="0" xfId="3" applyFont="1" applyFill="1" applyBorder="1" applyAlignment="1">
      <alignment horizontal="left"/>
    </xf>
    <xf numFmtId="164" fontId="3" fillId="6" borderId="0" xfId="3" applyNumberFormat="1" applyFont="1" applyFill="1" applyBorder="1"/>
    <xf numFmtId="165" fontId="3" fillId="6" borderId="0" xfId="4" applyNumberFormat="1" applyFont="1" applyFill="1" applyBorder="1" applyAlignment="1">
      <alignment horizontal="center"/>
    </xf>
    <xf numFmtId="165" fontId="3" fillId="6" borderId="14" xfId="4" applyNumberFormat="1" applyFont="1" applyFill="1" applyBorder="1" applyAlignment="1">
      <alignment horizontal="center"/>
    </xf>
    <xf numFmtId="166" fontId="3" fillId="6" borderId="0" xfId="4" applyNumberFormat="1" applyFont="1" applyFill="1" applyBorder="1" applyAlignment="1">
      <alignment horizontal="right"/>
    </xf>
    <xf numFmtId="165" fontId="3" fillId="6" borderId="0" xfId="4" applyNumberFormat="1" applyFont="1" applyFill="1" applyBorder="1" applyAlignment="1">
      <alignment horizontal="right"/>
    </xf>
    <xf numFmtId="167" fontId="3" fillId="6" borderId="0" xfId="4" applyNumberFormat="1" applyFont="1" applyFill="1" applyBorder="1" applyAlignment="1">
      <alignment horizontal="right"/>
    </xf>
    <xf numFmtId="0" fontId="3" fillId="6" borderId="15" xfId="3" applyFont="1" applyFill="1" applyBorder="1" applyAlignment="1">
      <alignment horizontal="right"/>
    </xf>
    <xf numFmtId="0" fontId="3" fillId="6" borderId="0" xfId="3" applyFont="1" applyFill="1" applyBorder="1" applyAlignment="1">
      <alignment horizontal="right"/>
    </xf>
    <xf numFmtId="165" fontId="3" fillId="6" borderId="14" xfId="4" applyNumberFormat="1" applyFont="1" applyFill="1" applyBorder="1" applyAlignment="1">
      <alignment horizontal="right"/>
    </xf>
    <xf numFmtId="165" fontId="3" fillId="6" borderId="15" xfId="4" applyNumberFormat="1" applyFont="1" applyFill="1" applyBorder="1" applyAlignment="1">
      <alignment horizontal="right"/>
    </xf>
    <xf numFmtId="165" fontId="3" fillId="6" borderId="15" xfId="4" applyNumberFormat="1" applyFont="1" applyFill="1" applyBorder="1" applyAlignment="1">
      <alignment horizontal="center"/>
    </xf>
    <xf numFmtId="166" fontId="3" fillId="6" borderId="0" xfId="1" applyNumberFormat="1" applyFont="1" applyFill="1" applyBorder="1" applyAlignment="1">
      <alignment horizontal="right"/>
    </xf>
    <xf numFmtId="168" fontId="3" fillId="6" borderId="0" xfId="2" applyNumberFormat="1" applyFont="1" applyFill="1" applyBorder="1" applyAlignment="1">
      <alignment horizontal="right"/>
    </xf>
    <xf numFmtId="0" fontId="3" fillId="0" borderId="0" xfId="3" applyFont="1" applyBorder="1"/>
    <xf numFmtId="0" fontId="4" fillId="6" borderId="0" xfId="3" applyFont="1" applyFill="1" applyBorder="1" applyAlignment="1">
      <alignment horizontal="left"/>
    </xf>
    <xf numFmtId="0" fontId="4" fillId="6" borderId="0" xfId="3" applyFont="1" applyFill="1" applyBorder="1"/>
    <xf numFmtId="14" fontId="3" fillId="6" borderId="0" xfId="3" applyNumberFormat="1" applyFont="1" applyFill="1"/>
    <xf numFmtId="165" fontId="3" fillId="6" borderId="16" xfId="4" applyNumberFormat="1" applyFont="1" applyFill="1" applyBorder="1" applyAlignment="1">
      <alignment horizontal="center"/>
    </xf>
    <xf numFmtId="166" fontId="4" fillId="6" borderId="17" xfId="4" applyNumberFormat="1" applyFont="1" applyFill="1" applyBorder="1" applyAlignment="1">
      <alignment horizontal="right"/>
    </xf>
    <xf numFmtId="165" fontId="4" fillId="6" borderId="17" xfId="4" applyNumberFormat="1" applyFont="1" applyFill="1" applyBorder="1" applyAlignment="1">
      <alignment horizontal="right"/>
    </xf>
    <xf numFmtId="167" fontId="4" fillId="6" borderId="17" xfId="4" applyNumberFormat="1" applyFont="1" applyFill="1" applyBorder="1" applyAlignment="1">
      <alignment horizontal="right"/>
    </xf>
    <xf numFmtId="0" fontId="3" fillId="6" borderId="18" xfId="3" applyFont="1" applyFill="1" applyBorder="1" applyAlignment="1">
      <alignment horizontal="right"/>
    </xf>
    <xf numFmtId="165" fontId="3" fillId="6" borderId="16" xfId="4" applyNumberFormat="1" applyFont="1" applyFill="1" applyBorder="1" applyAlignment="1">
      <alignment horizontal="right"/>
    </xf>
    <xf numFmtId="165" fontId="4" fillId="6" borderId="18" xfId="4" applyNumberFormat="1" applyFont="1" applyFill="1" applyBorder="1" applyAlignment="1">
      <alignment horizontal="right"/>
    </xf>
    <xf numFmtId="165" fontId="4" fillId="6" borderId="0" xfId="4" applyNumberFormat="1" applyFont="1" applyFill="1" applyBorder="1" applyAlignment="1">
      <alignment horizontal="right"/>
    </xf>
    <xf numFmtId="165" fontId="4" fillId="6" borderId="18" xfId="4" applyNumberFormat="1" applyFont="1" applyFill="1" applyBorder="1" applyAlignment="1">
      <alignment horizontal="center"/>
    </xf>
    <xf numFmtId="0" fontId="3" fillId="0" borderId="0" xfId="3" applyFont="1"/>
    <xf numFmtId="165" fontId="3" fillId="6" borderId="19" xfId="4" applyNumberFormat="1" applyFont="1" applyFill="1" applyBorder="1" applyAlignment="1">
      <alignment horizontal="center"/>
    </xf>
    <xf numFmtId="166" fontId="3" fillId="6" borderId="2" xfId="4" applyNumberFormat="1" applyFont="1" applyFill="1" applyBorder="1" applyAlignment="1">
      <alignment horizontal="right"/>
    </xf>
    <xf numFmtId="165" fontId="3" fillId="6" borderId="2" xfId="4" applyNumberFormat="1" applyFont="1" applyFill="1" applyBorder="1" applyAlignment="1">
      <alignment horizontal="right"/>
    </xf>
    <xf numFmtId="167" fontId="3" fillId="6" borderId="2" xfId="4" applyNumberFormat="1" applyFont="1" applyFill="1" applyBorder="1" applyAlignment="1">
      <alignment horizontal="right"/>
    </xf>
    <xf numFmtId="0" fontId="3" fillId="6" borderId="20" xfId="3" applyFont="1" applyFill="1" applyBorder="1" applyAlignment="1">
      <alignment horizontal="right"/>
    </xf>
    <xf numFmtId="165" fontId="3" fillId="6" borderId="19" xfId="4" applyNumberFormat="1" applyFont="1" applyFill="1" applyBorder="1" applyAlignment="1">
      <alignment horizontal="right"/>
    </xf>
    <xf numFmtId="165" fontId="3" fillId="6" borderId="20" xfId="4" applyNumberFormat="1" applyFont="1" applyFill="1" applyBorder="1" applyAlignment="1">
      <alignment horizontal="right"/>
    </xf>
    <xf numFmtId="165" fontId="3" fillId="6" borderId="20" xfId="4" applyNumberFormat="1" applyFont="1" applyFill="1" applyBorder="1" applyAlignment="1">
      <alignment horizontal="center"/>
    </xf>
    <xf numFmtId="165" fontId="3" fillId="6" borderId="4" xfId="4" applyNumberFormat="1" applyFont="1" applyFill="1" applyBorder="1" applyAlignment="1">
      <alignment horizontal="center"/>
    </xf>
    <xf numFmtId="166" fontId="4" fillId="6" borderId="5" xfId="4" applyNumberFormat="1" applyFont="1" applyFill="1" applyBorder="1" applyAlignment="1">
      <alignment horizontal="right"/>
    </xf>
    <xf numFmtId="165" fontId="4" fillId="6" borderId="5" xfId="4" applyNumberFormat="1" applyFont="1" applyFill="1" applyBorder="1" applyAlignment="1">
      <alignment horizontal="right"/>
    </xf>
    <xf numFmtId="167" fontId="4" fillId="6" borderId="5" xfId="4" applyNumberFormat="1" applyFont="1" applyFill="1" applyBorder="1" applyAlignment="1">
      <alignment horizontal="right"/>
    </xf>
    <xf numFmtId="0" fontId="3" fillId="6" borderId="6" xfId="3" applyFont="1" applyFill="1" applyBorder="1" applyAlignment="1">
      <alignment horizontal="right"/>
    </xf>
    <xf numFmtId="165" fontId="3" fillId="6" borderId="4" xfId="4" applyNumberFormat="1" applyFont="1" applyFill="1" applyBorder="1" applyAlignment="1">
      <alignment horizontal="right"/>
    </xf>
    <xf numFmtId="165" fontId="4" fillId="6" borderId="6" xfId="4" applyNumberFormat="1" applyFont="1" applyFill="1" applyBorder="1" applyAlignment="1">
      <alignment horizontal="right"/>
    </xf>
    <xf numFmtId="165" fontId="4" fillId="6" borderId="6" xfId="4" applyNumberFormat="1" applyFont="1" applyFill="1" applyBorder="1" applyAlignment="1">
      <alignment horizontal="center"/>
    </xf>
    <xf numFmtId="166" fontId="3" fillId="6" borderId="2" xfId="1" applyNumberFormat="1" applyFont="1" applyFill="1" applyBorder="1" applyAlignment="1">
      <alignment horizontal="right"/>
    </xf>
    <xf numFmtId="0" fontId="13" fillId="6" borderId="0" xfId="3" applyFont="1" applyFill="1" applyBorder="1"/>
    <xf numFmtId="0" fontId="13" fillId="6" borderId="0" xfId="3" applyFont="1" applyFill="1" applyBorder="1" applyAlignment="1">
      <alignment horizontal="center"/>
    </xf>
    <xf numFmtId="37" fontId="11" fillId="6" borderId="0" xfId="3" applyNumberFormat="1" applyFont="1" applyFill="1" applyAlignment="1">
      <alignment horizontal="left"/>
    </xf>
    <xf numFmtId="0" fontId="11" fillId="6" borderId="7" xfId="3" applyFont="1" applyFill="1" applyBorder="1"/>
    <xf numFmtId="0" fontId="11" fillId="6" borderId="8" xfId="3" applyFont="1" applyFill="1" applyBorder="1" applyAlignment="1">
      <alignment horizontal="center"/>
    </xf>
    <xf numFmtId="0" fontId="11" fillId="6" borderId="21" xfId="3" applyFont="1" applyFill="1" applyBorder="1" applyAlignment="1">
      <alignment horizontal="center"/>
    </xf>
    <xf numFmtId="0" fontId="11" fillId="6" borderId="8" xfId="3" applyFont="1" applyFill="1" applyBorder="1"/>
    <xf numFmtId="0" fontId="11" fillId="6" borderId="21" xfId="3" applyFont="1" applyFill="1" applyBorder="1"/>
    <xf numFmtId="0" fontId="11" fillId="6" borderId="9" xfId="3" applyFont="1" applyFill="1" applyBorder="1"/>
    <xf numFmtId="39" fontId="4" fillId="6" borderId="22" xfId="3" applyNumberFormat="1" applyFont="1" applyFill="1" applyBorder="1" applyAlignment="1">
      <alignment horizontal="center" wrapText="1"/>
    </xf>
    <xf numFmtId="0" fontId="3" fillId="6" borderId="12" xfId="3" applyFont="1" applyFill="1" applyBorder="1"/>
    <xf numFmtId="0" fontId="3" fillId="6" borderId="22" xfId="3" applyFont="1" applyFill="1" applyBorder="1"/>
    <xf numFmtId="0" fontId="3" fillId="6" borderId="23" xfId="3" applyFont="1" applyFill="1" applyBorder="1"/>
    <xf numFmtId="169" fontId="3" fillId="6" borderId="0" xfId="4" applyNumberFormat="1" applyFont="1" applyFill="1" applyBorder="1" applyAlignment="1">
      <alignment horizontal="center"/>
    </xf>
    <xf numFmtId="165" fontId="3" fillId="6" borderId="23" xfId="4" applyNumberFormat="1" applyFont="1" applyFill="1" applyBorder="1" applyAlignment="1">
      <alignment horizontal="center"/>
    </xf>
    <xf numFmtId="169" fontId="3" fillId="6" borderId="0" xfId="1" applyNumberFormat="1" applyFont="1" applyFill="1" applyBorder="1" applyAlignment="1">
      <alignment horizontal="center"/>
    </xf>
    <xf numFmtId="165" fontId="3" fillId="6" borderId="24" xfId="4" applyNumberFormat="1" applyFont="1" applyFill="1" applyBorder="1" applyAlignment="1">
      <alignment horizontal="center"/>
    </xf>
    <xf numFmtId="169" fontId="3" fillId="6" borderId="10" xfId="4" applyNumberFormat="1" applyFont="1" applyFill="1" applyBorder="1" applyAlignment="1">
      <alignment horizontal="center"/>
    </xf>
    <xf numFmtId="165" fontId="3" fillId="6" borderId="10" xfId="4" applyNumberFormat="1" applyFont="1" applyFill="1" applyBorder="1" applyAlignment="1">
      <alignment horizontal="center"/>
    </xf>
    <xf numFmtId="165" fontId="3" fillId="6" borderId="25" xfId="4" applyNumberFormat="1" applyFont="1" applyFill="1" applyBorder="1" applyAlignment="1">
      <alignment horizontal="center"/>
    </xf>
    <xf numFmtId="0" fontId="3" fillId="6" borderId="10" xfId="3" applyFont="1" applyFill="1" applyBorder="1"/>
    <xf numFmtId="0" fontId="3" fillId="6" borderId="25" xfId="3" applyFont="1" applyFill="1" applyBorder="1"/>
    <xf numFmtId="0" fontId="3" fillId="6" borderId="26" xfId="3" applyFont="1" applyFill="1" applyBorder="1"/>
    <xf numFmtId="165" fontId="3" fillId="6" borderId="27" xfId="4" applyNumberFormat="1" applyFont="1" applyFill="1" applyBorder="1" applyAlignment="1">
      <alignment horizontal="center"/>
    </xf>
    <xf numFmtId="165" fontId="4" fillId="6" borderId="1" xfId="4" applyNumberFormat="1" applyFont="1" applyFill="1" applyBorder="1" applyAlignment="1">
      <alignment horizontal="center"/>
    </xf>
    <xf numFmtId="165" fontId="4" fillId="6" borderId="28" xfId="4" applyNumberFormat="1" applyFont="1" applyFill="1" applyBorder="1" applyAlignment="1">
      <alignment horizontal="center"/>
    </xf>
    <xf numFmtId="0" fontId="3" fillId="6" borderId="1" xfId="3" applyFont="1" applyFill="1" applyBorder="1"/>
    <xf numFmtId="0" fontId="3" fillId="6" borderId="28" xfId="3" applyFont="1" applyFill="1" applyBorder="1"/>
    <xf numFmtId="0" fontId="3" fillId="6" borderId="29" xfId="3" applyFont="1" applyFill="1" applyBorder="1"/>
    <xf numFmtId="169" fontId="3" fillId="6" borderId="2" xfId="1" applyNumberFormat="1" applyFont="1" applyFill="1" applyBorder="1" applyAlignment="1">
      <alignment horizontal="center"/>
    </xf>
    <xf numFmtId="165" fontId="3" fillId="6" borderId="2" xfId="4" applyNumberFormat="1" applyFont="1" applyFill="1" applyBorder="1" applyAlignment="1">
      <alignment horizontal="center"/>
    </xf>
    <xf numFmtId="165" fontId="3" fillId="6" borderId="30" xfId="4" applyNumberFormat="1" applyFont="1" applyFill="1" applyBorder="1" applyAlignment="1">
      <alignment horizontal="center"/>
    </xf>
    <xf numFmtId="0" fontId="3" fillId="6" borderId="2" xfId="3" applyFont="1" applyFill="1" applyBorder="1"/>
    <xf numFmtId="0" fontId="3" fillId="6" borderId="30" xfId="3" applyFont="1" applyFill="1" applyBorder="1"/>
    <xf numFmtId="0" fontId="3" fillId="6" borderId="20" xfId="3" applyFont="1" applyFill="1" applyBorder="1"/>
    <xf numFmtId="165" fontId="4" fillId="6" borderId="17" xfId="4" applyNumberFormat="1" applyFont="1" applyFill="1" applyBorder="1" applyAlignment="1">
      <alignment horizontal="center"/>
    </xf>
    <xf numFmtId="165" fontId="4" fillId="6" borderId="31" xfId="4" applyNumberFormat="1" applyFont="1" applyFill="1" applyBorder="1" applyAlignment="1">
      <alignment horizontal="center"/>
    </xf>
    <xf numFmtId="0" fontId="3" fillId="6" borderId="17" xfId="3" applyFont="1" applyFill="1" applyBorder="1"/>
    <xf numFmtId="0" fontId="3" fillId="6" borderId="31" xfId="3" applyFont="1" applyFill="1" applyBorder="1"/>
    <xf numFmtId="0" fontId="3" fillId="6" borderId="18" xfId="3" applyFont="1" applyFill="1" applyBorder="1"/>
    <xf numFmtId="165" fontId="4" fillId="6" borderId="5" xfId="4" applyNumberFormat="1" applyFont="1" applyFill="1" applyBorder="1" applyAlignment="1">
      <alignment horizontal="center"/>
    </xf>
    <xf numFmtId="165" fontId="4" fillId="6" borderId="32" xfId="4" applyNumberFormat="1" applyFont="1" applyFill="1" applyBorder="1" applyAlignment="1">
      <alignment horizontal="center"/>
    </xf>
    <xf numFmtId="0" fontId="3" fillId="6" borderId="5" xfId="3" applyFont="1" applyFill="1" applyBorder="1"/>
    <xf numFmtId="0" fontId="3" fillId="6" borderId="32" xfId="3" applyFont="1" applyFill="1" applyBorder="1"/>
    <xf numFmtId="0" fontId="3" fillId="6" borderId="6" xfId="3" applyFont="1" applyFill="1" applyBorder="1"/>
    <xf numFmtId="0" fontId="3" fillId="6" borderId="33" xfId="3" applyFont="1" applyFill="1" applyBorder="1"/>
    <xf numFmtId="0" fontId="11" fillId="5" borderId="4" xfId="3" applyFont="1" applyFill="1" applyBorder="1"/>
    <xf numFmtId="0" fontId="11" fillId="5" borderId="5" xfId="3" applyFont="1" applyFill="1" applyBorder="1"/>
    <xf numFmtId="0" fontId="11" fillId="5" borderId="6" xfId="3" applyFont="1" applyFill="1" applyBorder="1"/>
    <xf numFmtId="0" fontId="15" fillId="5" borderId="5" xfId="0" applyFont="1" applyFill="1" applyBorder="1"/>
    <xf numFmtId="0" fontId="15" fillId="5" borderId="6" xfId="0" applyFont="1" applyFill="1" applyBorder="1"/>
    <xf numFmtId="0" fontId="4" fillId="0" borderId="0" xfId="3" applyFont="1" applyFill="1"/>
    <xf numFmtId="170" fontId="3" fillId="0" borderId="0" xfId="1" quotePrefix="1" applyNumberFormat="1" applyFont="1" applyFill="1"/>
    <xf numFmtId="43" fontId="3" fillId="0" borderId="0" xfId="1" quotePrefix="1" applyNumberFormat="1" applyFont="1" applyFill="1"/>
    <xf numFmtId="170" fontId="0" fillId="0" borderId="0" xfId="0" applyNumberFormat="1"/>
    <xf numFmtId="170" fontId="3" fillId="0" borderId="0" xfId="1" quotePrefix="1" applyNumberFormat="1" applyFont="1" applyFill="1" applyBorder="1"/>
    <xf numFmtId="43" fontId="3" fillId="0" borderId="0" xfId="1" quotePrefix="1" applyNumberFormat="1" applyFont="1" applyFill="1" applyBorder="1"/>
    <xf numFmtId="0" fontId="0" fillId="0" borderId="0" xfId="0" applyBorder="1"/>
    <xf numFmtId="170" fontId="0" fillId="0" borderId="0" xfId="0" applyNumberFormat="1" applyBorder="1"/>
    <xf numFmtId="170" fontId="3" fillId="0" borderId="33" xfId="3" applyNumberFormat="1" applyFont="1" applyBorder="1"/>
    <xf numFmtId="43" fontId="3" fillId="0" borderId="33" xfId="1" quotePrefix="1" applyNumberFormat="1" applyFont="1" applyFill="1" applyBorder="1"/>
    <xf numFmtId="170" fontId="3" fillId="0" borderId="0" xfId="3" applyNumberFormat="1" applyFont="1" applyBorder="1"/>
    <xf numFmtId="14" fontId="0" fillId="0" borderId="0" xfId="0" applyNumberFormat="1"/>
    <xf numFmtId="170" fontId="0" fillId="0" borderId="0" xfId="1" applyNumberFormat="1" applyFont="1"/>
    <xf numFmtId="0" fontId="20" fillId="0" borderId="34" xfId="3" applyFont="1" applyBorder="1" applyAlignment="1" applyProtection="1">
      <alignment horizontal="left" vertical="top" wrapText="1" readingOrder="1"/>
      <protection locked="0"/>
    </xf>
    <xf numFmtId="0" fontId="20" fillId="0" borderId="34" xfId="3" applyFont="1" applyBorder="1" applyAlignment="1" applyProtection="1">
      <alignment horizontal="right" vertical="top" wrapText="1" readingOrder="1"/>
      <protection locked="0"/>
    </xf>
    <xf numFmtId="171" fontId="20" fillId="0" borderId="34" xfId="3" applyNumberFormat="1" applyFont="1" applyBorder="1" applyAlignment="1" applyProtection="1">
      <alignment horizontal="right" vertical="top" wrapText="1" readingOrder="1"/>
      <protection locked="0"/>
    </xf>
    <xf numFmtId="171" fontId="20" fillId="0" borderId="0" xfId="3" applyNumberFormat="1" applyFont="1" applyBorder="1" applyAlignment="1" applyProtection="1">
      <alignment horizontal="right" vertical="top" wrapText="1" readingOrder="1"/>
      <protection locked="0"/>
    </xf>
    <xf numFmtId="171" fontId="3" fillId="0" borderId="0" xfId="3" applyNumberFormat="1"/>
    <xf numFmtId="0" fontId="21" fillId="0" borderId="0" xfId="0" applyNumberFormat="1" applyFont="1" applyFill="1" applyBorder="1" applyAlignment="1">
      <alignment horizontal="left" vertical="top" wrapText="1" readingOrder="1"/>
    </xf>
    <xf numFmtId="0" fontId="21" fillId="0" borderId="0" xfId="0" applyFont="1" applyFill="1" applyBorder="1" applyAlignment="1">
      <alignment horizontal="left" vertical="top" wrapText="1" readingOrder="1"/>
    </xf>
    <xf numFmtId="0" fontId="21" fillId="0" borderId="0" xfId="0" applyNumberFormat="1" applyFont="1" applyFill="1" applyBorder="1" applyAlignment="1">
      <alignment horizontal="right" vertical="top" wrapText="1" readingOrder="1"/>
    </xf>
    <xf numFmtId="172" fontId="21" fillId="0" borderId="0" xfId="0" applyNumberFormat="1" applyFont="1" applyFill="1" applyBorder="1" applyAlignment="1">
      <alignment horizontal="right" vertical="top" wrapText="1" readingOrder="1"/>
    </xf>
    <xf numFmtId="0" fontId="21" fillId="0" borderId="0" xfId="0" applyFont="1" applyFill="1" applyBorder="1" applyAlignment="1">
      <alignment horizontal="right" vertical="top" wrapText="1" readingOrder="1"/>
    </xf>
    <xf numFmtId="0" fontId="20" fillId="0" borderId="34" xfId="0" applyFont="1" applyBorder="1" applyAlignment="1" applyProtection="1">
      <alignment horizontal="left" vertical="top" wrapText="1" readingOrder="1"/>
      <protection locked="0"/>
    </xf>
    <xf numFmtId="0" fontId="20" fillId="0" borderId="34" xfId="0" applyFont="1" applyBorder="1" applyAlignment="1" applyProtection="1">
      <alignment horizontal="right" vertical="top" wrapText="1" readingOrder="1"/>
      <protection locked="0"/>
    </xf>
    <xf numFmtId="171" fontId="20" fillId="0" borderId="34" xfId="0" applyNumberFormat="1" applyFont="1" applyBorder="1" applyAlignment="1" applyProtection="1">
      <alignment horizontal="right" vertical="top" wrapText="1" readingOrder="1"/>
      <protection locked="0"/>
    </xf>
    <xf numFmtId="171" fontId="20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22" fillId="0" borderId="0" xfId="0" applyFont="1"/>
    <xf numFmtId="0" fontId="23" fillId="2" borderId="0" xfId="5" quotePrefix="1" applyFill="1"/>
    <xf numFmtId="0" fontId="23" fillId="5" borderId="0" xfId="5" quotePrefix="1" applyFill="1"/>
    <xf numFmtId="0" fontId="23" fillId="9" borderId="0" xfId="5" quotePrefix="1" applyFill="1"/>
    <xf numFmtId="0" fontId="0" fillId="0" borderId="0" xfId="0" quotePrefix="1"/>
    <xf numFmtId="173" fontId="0" fillId="0" borderId="0" xfId="0" applyNumberFormat="1"/>
    <xf numFmtId="173" fontId="0" fillId="0" borderId="0" xfId="0" quotePrefix="1" applyNumberFormat="1"/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9" fillId="10" borderId="34" xfId="3" applyFont="1" applyFill="1" applyBorder="1" applyAlignment="1" applyProtection="1">
      <alignment vertical="top" wrapText="1" readingOrder="1"/>
      <protection locked="0"/>
    </xf>
    <xf numFmtId="0" fontId="19" fillId="10" borderId="34" xfId="3" applyFont="1" applyFill="1" applyBorder="1" applyAlignment="1" applyProtection="1">
      <alignment horizontal="center" vertical="top" wrapText="1" readingOrder="1"/>
      <protection locked="0"/>
    </xf>
    <xf numFmtId="0" fontId="19" fillId="10" borderId="34" xfId="3" applyFont="1" applyFill="1" applyBorder="1" applyAlignment="1" applyProtection="1">
      <alignment horizontal="right" vertical="top" wrapText="1" readingOrder="1"/>
      <protection locked="0"/>
    </xf>
    <xf numFmtId="0" fontId="19" fillId="11" borderId="35" xfId="3" applyFont="1" applyFill="1" applyBorder="1" applyAlignment="1" applyProtection="1">
      <alignment horizontal="right" vertical="top" wrapText="1" readingOrder="1"/>
      <protection locked="0"/>
    </xf>
    <xf numFmtId="0" fontId="3" fillId="0" borderId="0" xfId="3" applyAlignment="1">
      <alignment horizontal="left" vertical="top" wrapText="1"/>
    </xf>
    <xf numFmtId="0" fontId="5" fillId="0" borderId="2" xfId="3" applyFont="1" applyBorder="1" applyAlignment="1">
      <alignment horizontal="left" vertical="top" wrapText="1"/>
    </xf>
    <xf numFmtId="0" fontId="3" fillId="0" borderId="2" xfId="3" applyBorder="1" applyAlignment="1">
      <alignment horizontal="left" vertical="top" wrapText="1"/>
    </xf>
    <xf numFmtId="0" fontId="3" fillId="0" borderId="0" xfId="3" applyBorder="1" applyAlignment="1">
      <alignment horizontal="left" vertical="top" wrapText="1"/>
    </xf>
    <xf numFmtId="0" fontId="13" fillId="7" borderId="5" xfId="3" applyFont="1" applyFill="1" applyBorder="1" applyAlignment="1">
      <alignment horizontal="center"/>
    </xf>
    <xf numFmtId="0" fontId="13" fillId="7" borderId="8" xfId="3" applyFont="1" applyFill="1" applyBorder="1" applyAlignment="1">
      <alignment horizontal="center"/>
    </xf>
    <xf numFmtId="0" fontId="11" fillId="6" borderId="8" xfId="3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4" fillId="12" borderId="0" xfId="5" quotePrefix="1" applyFont="1" applyFill="1"/>
    <xf numFmtId="0" fontId="24" fillId="8" borderId="0" xfId="5" quotePrefix="1" applyFont="1" applyFill="1"/>
  </cellXfs>
  <cellStyles count="6">
    <cellStyle name="Comma" xfId="1" builtinId="3"/>
    <cellStyle name="Comma 2" xfId="4"/>
    <cellStyle name="Hyperlink" xfId="5" builtinId="8"/>
    <cellStyle name="Normal" xfId="0" builtinId="0"/>
    <cellStyle name="Normal 2" xfId="3"/>
    <cellStyle name="Percent" xfId="2" builtinId="5"/>
  </cellStyles>
  <dxfs count="111"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FFFFF"/>
        </patternFill>
      </fill>
    </dxf>
    <dxf>
      <fill>
        <patternFill patternType="solid">
          <fgColor indexed="64"/>
          <bgColor rgb="FFDAEEF3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ill>
        <patternFill>
          <fgColor indexed="64"/>
          <bgColor rgb="FF00B050"/>
        </patternFill>
      </fill>
    </dxf>
    <dxf>
      <font>
        <b/>
        <i val="0"/>
        <color theme="0"/>
      </font>
      <fill>
        <patternFill>
          <fgColor indexed="64"/>
          <bgColor rgb="FFFF0000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32385</xdr:colOff>
      <xdr:row>6</xdr:row>
      <xdr:rowOff>36196</xdr:rowOff>
    </xdr:from>
    <xdr:to>
      <xdr:col>19</xdr:col>
      <xdr:colOff>29895</xdr:colOff>
      <xdr:row>22</xdr:row>
      <xdr:rowOff>33874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9535" y="1026796"/>
          <a:ext cx="3540810" cy="25884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ter_000/AppData/Roaming/Microsoft/AddIns/XLEV8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_List"/>
      <sheetName val="Menu_List"/>
      <sheetName val="Command_List"/>
      <sheetName val="Status_Code_Values"/>
      <sheetName val="Macro_Tracking"/>
      <sheetName val="Word_Macro_List"/>
      <sheetName val="Word_Menu_List"/>
      <sheetName val="Word_Command_List"/>
      <sheetName val="PPT_Command_List"/>
      <sheetName val="PPT_Macro_List"/>
      <sheetName val="PPT_Menu_List"/>
      <sheetName val="Temp_Count"/>
    </sheetNames>
    <definedNames>
      <definedName name="ConvertToLetter"/>
      <definedName name="Min_Max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ter_000" refreshedDate="43314.488836342593" createdVersion="5" refreshedVersion="5" minRefreshableVersion="3" recordCount="1905">
  <cacheSource type="worksheet">
    <worksheetSource ref="A1:AF1906" sheet="TB PY"/>
  </cacheSource>
  <cacheFields count="32">
    <cacheField name="Co #" numFmtId="0">
      <sharedItems/>
    </cacheField>
    <cacheField name="Cost Center" numFmtId="0">
      <sharedItems count="36">
        <s v="8680"/>
        <s v="8655"/>
        <s v="8650"/>
        <s v="8640"/>
        <s v="8635"/>
        <s v="8620"/>
        <s v="8611"/>
        <s v="8610"/>
        <s v="8605"/>
        <s v="8604"/>
        <s v="8603"/>
        <s v="8602"/>
        <s v="8601"/>
        <s v="8728"/>
        <s v="8726"/>
        <s v="8725"/>
        <s v="8722"/>
        <s v="8721"/>
        <s v="8720"/>
        <s v="8718"/>
        <s v="8717"/>
        <s v="8716"/>
        <s v="8715"/>
        <s v="8714"/>
        <s v="8713"/>
        <s v="8712"/>
        <s v="8711"/>
        <s v="8710"/>
        <s v="8709"/>
        <s v="8708"/>
        <s v="8707"/>
        <s v="8706"/>
        <s v="8705"/>
        <s v="8704"/>
        <s v="8703"/>
        <s v="8702"/>
      </sharedItems>
    </cacheField>
    <cacheField name="Account" numFmtId="0">
      <sharedItems containsSemiMixedTypes="0" containsString="0" containsNumber="1" containsInteger="1" minValue="510100" maxValue="999273"/>
    </cacheField>
    <cacheField name="Sub-Acct" numFmtId="0">
      <sharedItems/>
    </cacheField>
    <cacheField name="Description" numFmtId="0">
      <sharedItems/>
    </cacheField>
    <cacheField name="Year" numFmtId="0">
      <sharedItems containsSemiMixedTypes="0" containsString="0" containsNumber="1" containsInteger="1" minValue="2016" maxValue="2016"/>
    </cacheField>
    <cacheField name="Balance Forward" numFmtId="171">
      <sharedItems containsSemiMixedTypes="0" containsString="0" containsNumber="1" containsInteger="1" minValue="0" maxValue="0"/>
    </cacheField>
    <cacheField name="P01" numFmtId="0">
      <sharedItems containsSemiMixedTypes="0" containsString="0" containsNumber="1" minValue="-1021047.804" maxValue="664511.42729999998"/>
    </cacheField>
    <cacheField name="P02" numFmtId="0">
      <sharedItems containsSemiMixedTypes="0" containsString="0" containsNumber="1" minValue="-1329180.7269999997" maxValue="753348.36345999991"/>
    </cacheField>
    <cacheField name="P03" numFmtId="0">
      <sharedItems containsSemiMixedTypes="0" containsString="0" containsNumber="1" minValue="-1008196.7615999999" maxValue="730350.66383999994"/>
    </cacheField>
    <cacheField name="P04" numFmtId="0">
      <sharedItems containsSemiMixedTypes="0" containsString="0" containsNumber="1" minValue="-1231099.4072999998" maxValue="903215.33455999999"/>
    </cacheField>
    <cacheField name="P05" numFmtId="0">
      <sharedItems containsSemiMixedTypes="0" containsString="0" containsNumber="1" minValue="-1033724.7129999999" maxValue="849755.92547999986"/>
    </cacheField>
    <cacheField name="P06" numFmtId="0">
      <sharedItems containsSemiMixedTypes="0" containsString="0" containsNumber="1" minValue="-832158.3899999999" maxValue="739232.27279999992"/>
    </cacheField>
    <cacheField name="P07" numFmtId="0">
      <sharedItems containsSemiMixedTypes="0" containsString="0" containsNumber="1" minValue="-1153612.4074999997" maxValue="676133.26647999987"/>
    </cacheField>
    <cacheField name="P08" numFmtId="0">
      <sharedItems containsSemiMixedTypes="0" containsString="0" containsNumber="1" minValue="-935661.0689999999" maxValue="569063.24341999996"/>
    </cacheField>
    <cacheField name="P09" numFmtId="0">
      <sharedItems containsSemiMixedTypes="0" containsString="0" containsNumber="1" minValue="-866310.64408000011" maxValue="644134.71969000006"/>
    </cacheField>
    <cacheField name="P10" numFmtId="0">
      <sharedItems containsSemiMixedTypes="0" containsString="0" containsNumber="1" minValue="-1316343.4269999999" maxValue="758130.32063999993"/>
    </cacheField>
    <cacheField name="P11" numFmtId="0">
      <sharedItems containsSemiMixedTypes="0" containsString="0" containsNumber="1" minValue="-1268853.4656" maxValue="731128.79174999997"/>
    </cacheField>
    <cacheField name="P12" numFmtId="0">
      <sharedItems containsSemiMixedTypes="0" containsString="0" containsNumber="1" minValue="-1206956.6536999999" maxValue="1000733.6472"/>
    </cacheField>
    <cacheField name="P13" numFmtId="0">
      <sharedItems containsSemiMixedTypes="0" containsString="0" containsNumber="1" minValue="-1448217.0248" maxValue="1247091.7107599997"/>
    </cacheField>
    <cacheField name="Ending Balance" numFmtId="0">
      <sharedItems containsSemiMixedTypes="0" containsString="0" containsNumber="1" minValue="-14651362.494579999" maxValue="10266829.687379997"/>
    </cacheField>
    <cacheField name="QTD" numFmtId="171">
      <sharedItems containsSemiMixedTypes="0" containsString="0" containsNumber="1" minValue="-1316343.4269999999" maxValue="758130.32063999993"/>
    </cacheField>
    <cacheField name="YTD" numFmtId="171">
      <sharedItems containsSemiMixedTypes="0" containsString="0" containsNumber="1" minValue="-10727335.350479998" maxValue="7287875.5376699986"/>
    </cacheField>
    <cacheField name="Type1" numFmtId="0">
      <sharedItems count="2">
        <s v="Gross Sales"/>
        <s v=""/>
      </sharedItems>
    </cacheField>
    <cacheField name="Type2" numFmtId="0">
      <sharedItems/>
    </cacheField>
    <cacheField name="Type3" numFmtId="0">
      <sharedItems/>
    </cacheField>
    <cacheField name="Stat type" numFmtId="0">
      <sharedItems/>
    </cacheField>
    <cacheField name="State daypart" numFmtId="0">
      <sharedItems/>
    </cacheField>
    <cacheField name="Stat revcenter" numFmtId="0">
      <sharedItems/>
    </cacheField>
    <cacheField name="Stat foodbar" numFmtId="0">
      <sharedItems containsMixedTypes="1" containsNumber="1" containsInteger="1" minValue="0" maxValue="0"/>
    </cacheField>
    <cacheField name="Stat bartype" numFmtId="0">
      <sharedItems containsMixedTypes="1" containsNumber="1" containsInteger="1" minValue="0" maxValue="0"/>
    </cacheField>
    <cacheField name="Store type" numFmtId="0">
      <sharedItems count="2">
        <s v="DFDE"/>
        <s v="DF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5">
  <r>
    <s v="DF"/>
    <x v="0"/>
    <n v="510100"/>
    <s v="000000"/>
    <s v="Food Sales"/>
    <n v="2016"/>
    <n v="0"/>
    <n v="-196070.07657999996"/>
    <n v="-246967.57120000001"/>
    <n v="-191375.04749999999"/>
    <n v="-193784.22700000001"/>
    <n v="-287282.49815999996"/>
    <n v="-208750.10449999999"/>
    <n v="-151898.65599999999"/>
    <n v="-176778.56"/>
    <n v="-125018.23075"/>
    <n v="0"/>
    <n v="0"/>
    <n v="0"/>
    <n v="0"/>
    <n v="-1777924.97169"/>
    <n v="0"/>
    <n v="-1777924.97169"/>
    <x v="0"/>
    <s v=""/>
    <s v=""/>
    <s v=""/>
    <s v=""/>
    <s v=""/>
    <s v=""/>
    <s v=""/>
    <x v="0"/>
  </r>
  <r>
    <s v="DF"/>
    <x v="1"/>
    <n v="510100"/>
    <s v="000000"/>
    <s v="Food Sales"/>
    <n v="2016"/>
    <n v="0"/>
    <n v="-372314.44403999997"/>
    <n v="-448391.47038000001"/>
    <n v="-290274.65992000001"/>
    <n v="-359660.77630000003"/>
    <n v="-331363.35414000001"/>
    <n v="-244044.15"/>
    <n v="-221933.69029999999"/>
    <n v="-255269.39297999998"/>
    <n v="-396974.93724"/>
    <n v="-237244.22315999996"/>
    <n v="-319291.51254000003"/>
    <n v="-283445.89811999997"/>
    <n v="-420180.77752"/>
    <n v="-4180389.2866400001"/>
    <n v="-237244.22315999996"/>
    <n v="-3157471.09846"/>
    <x v="0"/>
    <s v=""/>
    <s v=""/>
    <s v=""/>
    <s v=""/>
    <s v=""/>
    <s v=""/>
    <s v=""/>
    <x v="0"/>
  </r>
  <r>
    <s v="DF"/>
    <x v="2"/>
    <n v="510100"/>
    <s v="000000"/>
    <s v="Food Sales"/>
    <n v="2016"/>
    <n v="0"/>
    <n v="-304593.41248"/>
    <n v="-325929.7132"/>
    <n v="-425041.65031999996"/>
    <n v="-316133.65699999995"/>
    <n v="-423570.83769000001"/>
    <n v="-337673.22266999999"/>
    <n v="-230270.24992999996"/>
    <n v="-259317.55135999995"/>
    <n v="-335175.98645999999"/>
    <n v="-350982.11876000004"/>
    <n v="-335092.35060000001"/>
    <n v="-397957.29329999996"/>
    <n v="-603416.00088000007"/>
    <n v="-4645154.0446499996"/>
    <n v="-350982.11876000004"/>
    <n v="-3308688.3998699994"/>
    <x v="0"/>
    <s v=""/>
    <s v=""/>
    <s v=""/>
    <s v=""/>
    <s v=""/>
    <s v=""/>
    <s v=""/>
    <x v="0"/>
  </r>
  <r>
    <s v="DF"/>
    <x v="3"/>
    <n v="510100"/>
    <s v="000000"/>
    <s v="Food Sales"/>
    <n v="2016"/>
    <n v="0"/>
    <n v="-272661.80969999998"/>
    <n v="-295929.56735999993"/>
    <n v="-181875.83049999998"/>
    <n v="-218208.27000000002"/>
    <n v="-242178.25659999996"/>
    <n v="-239832.79004999998"/>
    <n v="-178836.36540000004"/>
    <n v="-365064.29715"/>
    <n v="-210354.31724999999"/>
    <n v="-241459.61139999999"/>
    <n v="-228839.26835"/>
    <n v="-275466.85249999998"/>
    <n v="-339812.55755999999"/>
    <n v="-3290519.7938199998"/>
    <n v="-241459.61139999999"/>
    <n v="-2446401.1154099996"/>
    <x v="0"/>
    <s v=""/>
    <s v=""/>
    <s v=""/>
    <s v=""/>
    <s v=""/>
    <s v=""/>
    <s v=""/>
    <x v="0"/>
  </r>
  <r>
    <s v="DF"/>
    <x v="4"/>
    <n v="510100"/>
    <s v="000000"/>
    <s v="Food Sales"/>
    <n v="2016"/>
    <n v="0"/>
    <n v="-264698.85567999998"/>
    <n v="-369239.56544999999"/>
    <n v="-248274.38159999996"/>
    <n v="-287667.38308"/>
    <n v="-391005.07326999994"/>
    <n v="-283713.0527"/>
    <n v="-251602.95054999995"/>
    <n v="-266092.11719999998"/>
    <n v="-347874.61589999998"/>
    <n v="-315080.23616999999"/>
    <n v="-230041.20131999996"/>
    <n v="-199494.72458999997"/>
    <n v="-404021.69808"/>
    <n v="-3858805.8555899994"/>
    <n v="-315080.23616999999"/>
    <n v="-3025248.2315999996"/>
    <x v="0"/>
    <s v=""/>
    <s v=""/>
    <s v=""/>
    <s v=""/>
    <s v=""/>
    <s v=""/>
    <s v=""/>
    <x v="0"/>
  </r>
  <r>
    <s v="DF"/>
    <x v="5"/>
    <n v="510100"/>
    <s v="000000"/>
    <s v="Food Sales"/>
    <n v="2016"/>
    <n v="0"/>
    <n v="0"/>
    <n v="0"/>
    <n v="0"/>
    <n v="0"/>
    <n v="0"/>
    <n v="0"/>
    <n v="0"/>
    <n v="0"/>
    <n v="0"/>
    <n v="-280645.79031999997"/>
    <n v="-381036.13799999998"/>
    <n v="-352200.98332999996"/>
    <n v="-568809.30924999993"/>
    <n v="-1582692.2208999998"/>
    <n v="-280645.79031999997"/>
    <n v="-280645.79031999997"/>
    <x v="0"/>
    <s v=""/>
    <s v=""/>
    <s v=""/>
    <s v=""/>
    <s v=""/>
    <s v=""/>
    <s v=""/>
    <x v="0"/>
  </r>
  <r>
    <s v="DF"/>
    <x v="6"/>
    <n v="510100"/>
    <s v="000000"/>
    <s v="Food Sales"/>
    <n v="2016"/>
    <n v="0"/>
    <n v="-267676.79399999999"/>
    <n v="-238099.22073"/>
    <n v="-241995.56842999998"/>
    <n v="-186043.65884999998"/>
    <n v="-156566.30283"/>
    <n v="-163136.68"/>
    <n v="-91751.167199999996"/>
    <n v="-119538.4274"/>
    <n v="-166936.31514000002"/>
    <n v="-260150.25525999998"/>
    <n v="-248129.90663999997"/>
    <n v="-262802.95166999998"/>
    <n v="-211864.79475"/>
    <n v="-2614692.0428999998"/>
    <n v="-260150.25525999998"/>
    <n v="-1891894.3898399998"/>
    <x v="0"/>
    <s v=""/>
    <s v=""/>
    <s v=""/>
    <s v=""/>
    <s v=""/>
    <s v=""/>
    <s v=""/>
    <x v="0"/>
  </r>
  <r>
    <s v="DF"/>
    <x v="7"/>
    <n v="510100"/>
    <s v="000000"/>
    <s v="Food Sales"/>
    <n v="2016"/>
    <n v="0"/>
    <n v="-1021047.804"/>
    <n v="-1329180.7269999997"/>
    <n v="-1008196.7615999999"/>
    <n v="-1231099.4072999998"/>
    <n v="-1033724.7129999999"/>
    <n v="-832158.3899999999"/>
    <n v="-1153612.4074999997"/>
    <n v="-935661.0689999999"/>
    <n v="-866310.64408000011"/>
    <n v="-1316343.4269999999"/>
    <n v="-1268853.4656"/>
    <n v="-1206956.6536999999"/>
    <n v="-1448217.0248"/>
    <n v="-14651362.494579999"/>
    <n v="-1316343.4269999999"/>
    <n v="-10727335.350479998"/>
    <x v="0"/>
    <s v=""/>
    <s v=""/>
    <s v=""/>
    <s v=""/>
    <s v=""/>
    <s v=""/>
    <s v=""/>
    <x v="0"/>
  </r>
  <r>
    <s v="DF"/>
    <x v="8"/>
    <n v="510100"/>
    <s v="000000"/>
    <s v="Food Sales"/>
    <n v="2016"/>
    <n v="0"/>
    <n v="-405043.02384000004"/>
    <n v="-478533.03175999987"/>
    <n v="-388394.55955999997"/>
    <n v="-504653.47295999998"/>
    <n v="-724384.49334999989"/>
    <n v="-716720.19510000001"/>
    <n v="-608849.79203999997"/>
    <n v="-700501.88740000001"/>
    <n v="-560503.15552000003"/>
    <n v="-527227.28967999993"/>
    <n v="-395013.13536999997"/>
    <n v="-459079.39770000003"/>
    <n v="-734711.06435999996"/>
    <n v="-7203614.4986400008"/>
    <n v="-527227.28967999993"/>
    <n v="-5614810.9012100007"/>
    <x v="0"/>
    <s v=""/>
    <s v=""/>
    <s v=""/>
    <s v=""/>
    <s v=""/>
    <s v=""/>
    <s v=""/>
    <x v="0"/>
  </r>
  <r>
    <s v="DF"/>
    <x v="9"/>
    <n v="510100"/>
    <s v="000000"/>
    <s v="Food Sales"/>
    <n v="2016"/>
    <n v="0"/>
    <n v="-439108.467"/>
    <n v="-325376.20849999995"/>
    <n v="-299089.88724999997"/>
    <n v="-254689.15500000003"/>
    <n v="-291293.92949999997"/>
    <n v="-250083.53649999999"/>
    <n v="-173061.50399999999"/>
    <n v="-234622.63125000001"/>
    <n v="-174757.86544999998"/>
    <n v="-245158.34525000001"/>
    <n v="-275439.32324999996"/>
    <n v="-300050.76849999995"/>
    <n v="-328913.31017999997"/>
    <n v="-3591644.9316299995"/>
    <n v="-245158.34525000001"/>
    <n v="-2687241.5296999998"/>
    <x v="0"/>
    <s v=""/>
    <s v=""/>
    <s v=""/>
    <s v=""/>
    <s v=""/>
    <s v=""/>
    <s v=""/>
    <x v="0"/>
  </r>
  <r>
    <s v="DF"/>
    <x v="10"/>
    <n v="510100"/>
    <s v="000000"/>
    <s v="Food Sales"/>
    <n v="2016"/>
    <n v="0"/>
    <n v="-231912.34177999993"/>
    <n v="-253605.89113999993"/>
    <n v="-141625.28688"/>
    <n v="-162050.79589999997"/>
    <n v="-228415.81503999996"/>
    <n v="-305770.34375999996"/>
    <n v="-161108.73295999996"/>
    <n v="-155347.67765999999"/>
    <n v="-162443.94075000001"/>
    <n v="-246846.58767999997"/>
    <n v="-272611.26074"/>
    <n v="-204324.25440000001"/>
    <n v="-260270.81513999996"/>
    <n v="-2786333.7438300001"/>
    <n v="-246846.58767999997"/>
    <n v="-2049127.4135499999"/>
    <x v="0"/>
    <s v=""/>
    <s v=""/>
    <s v=""/>
    <s v=""/>
    <s v=""/>
    <s v=""/>
    <s v=""/>
    <x v="0"/>
  </r>
  <r>
    <s v="DF"/>
    <x v="11"/>
    <n v="510100"/>
    <s v="000000"/>
    <s v="Food Sales"/>
    <n v="2016"/>
    <n v="0"/>
    <n v="-244162.46749999997"/>
    <n v="-423811.18150000001"/>
    <n v="-353328.60674999998"/>
    <n v="-319673.79534999997"/>
    <n v="-406854.12774999999"/>
    <n v="-266297.62599999999"/>
    <n v="-346469.40117999999"/>
    <n v="-269775.84899999999"/>
    <n v="-269958.16049999994"/>
    <n v="-446684.17457999999"/>
    <n v="-280789.30739999993"/>
    <n v="-259762.75779999996"/>
    <n v="-314664.973"/>
    <n v="-4202232.4283099994"/>
    <n v="-446684.17457999999"/>
    <n v="-3347015.3901099996"/>
    <x v="0"/>
    <s v=""/>
    <s v=""/>
    <s v=""/>
    <s v=""/>
    <s v=""/>
    <s v=""/>
    <s v=""/>
    <x v="0"/>
  </r>
  <r>
    <s v="DF"/>
    <x v="12"/>
    <n v="510100"/>
    <s v="000000"/>
    <s v="Food Sales"/>
    <n v="2016"/>
    <n v="0"/>
    <n v="-519541.90155000001"/>
    <n v="-626392.53879999998"/>
    <n v="-410152.09199999995"/>
    <n v="-570000.08519999997"/>
    <n v="-666661.44299999985"/>
    <n v="-465318.85679999995"/>
    <n v="-356342.60969999997"/>
    <n v="-389308.81674999994"/>
    <n v="-430886.34119999997"/>
    <n v="-517018.54749999999"/>
    <n v="-479807.35109999997"/>
    <n v="-484726.27699999994"/>
    <n v="-903958.99229999993"/>
    <n v="-6820115.8528999994"/>
    <n v="-517018.54749999999"/>
    <n v="-4951623.2324999999"/>
    <x v="0"/>
    <s v=""/>
    <s v=""/>
    <s v=""/>
    <s v=""/>
    <s v=""/>
    <s v=""/>
    <s v=""/>
    <x v="0"/>
  </r>
  <r>
    <s v="DF"/>
    <x v="13"/>
    <n v="510100"/>
    <s v="000000"/>
    <s v="Food Sales"/>
    <n v="2016"/>
    <n v="0"/>
    <n v="-300485.95850000001"/>
    <n v="-250562.23500000002"/>
    <n v="-294173.75399999996"/>
    <n v="-223529.22899999999"/>
    <n v="-314308.79549999995"/>
    <n v="-272912.89199999999"/>
    <n v="-218495.01995999998"/>
    <n v="-226093.34159999999"/>
    <n v="-208111.79199999996"/>
    <n v="-268967.49599999998"/>
    <n v="-238545.59399999998"/>
    <n v="-293420.51199999999"/>
    <n v="-637174.73749999993"/>
    <n v="-3746781.3570599998"/>
    <n v="-268967.49599999998"/>
    <n v="-2577640.5135599999"/>
    <x v="0"/>
    <s v=""/>
    <s v=""/>
    <s v=""/>
    <s v=""/>
    <s v=""/>
    <s v=""/>
    <s v=""/>
    <x v="1"/>
  </r>
  <r>
    <s v="DF"/>
    <x v="14"/>
    <n v="510100"/>
    <s v="000000"/>
    <s v="Food Sales"/>
    <n v="2016"/>
    <n v="0"/>
    <n v="-121489.08799999999"/>
    <n v="-157400.334"/>
    <n v="-126513.95399999998"/>
    <n v="-122312.73075"/>
    <n v="-147340.45199999999"/>
    <n v="-97234.815999999992"/>
    <n v="-85211.279999999984"/>
    <n v="-86268.731499999994"/>
    <n v="-130302.66522"/>
    <n v="-111446.92299999998"/>
    <n v="-135257.48249999998"/>
    <n v="-134857.905"/>
    <n v="-116976.47500000001"/>
    <n v="-1572612.8369700001"/>
    <n v="-111446.92299999998"/>
    <n v="-1185520.97447"/>
    <x v="0"/>
    <s v=""/>
    <s v=""/>
    <s v=""/>
    <s v=""/>
    <s v=""/>
    <s v=""/>
    <s v=""/>
    <x v="1"/>
  </r>
  <r>
    <s v="DF"/>
    <x v="15"/>
    <n v="510100"/>
    <s v="000000"/>
    <s v="Food Sales"/>
    <n v="2016"/>
    <n v="0"/>
    <n v="-58811.26999999999"/>
    <n v="-89223.12"/>
    <n v="-93066.357999999993"/>
    <n v="-154350.67899999997"/>
    <n v="-98374.519599999985"/>
    <n v="-85607.444999999992"/>
    <n v="-114147.64200000001"/>
    <n v="-96039.831999999995"/>
    <n v="-88180.09199999999"/>
    <n v="-99604.266999999978"/>
    <n v="-96783.781499999983"/>
    <n v="-91544.666499999992"/>
    <n v="-103754.84174999999"/>
    <n v="-1269488.5143499998"/>
    <n v="-99604.266999999978"/>
    <n v="-977405.22459999984"/>
    <x v="0"/>
    <s v=""/>
    <s v=""/>
    <s v=""/>
    <s v=""/>
    <s v=""/>
    <s v=""/>
    <s v=""/>
    <x v="1"/>
  </r>
  <r>
    <s v="DF"/>
    <x v="16"/>
    <n v="510100"/>
    <s v="000000"/>
    <s v="Food Sales"/>
    <n v="2016"/>
    <n v="0"/>
    <n v="-137712.98799999998"/>
    <n v="-212760.60749999998"/>
    <n v="-183515.08"/>
    <n v="-171035.42399999997"/>
    <n v="-190206.3345"/>
    <n v="-132089.63249999998"/>
    <n v="-163439.367"/>
    <n v="-179082.59599999999"/>
    <n v="-186677.24599999998"/>
    <n v="-187492.38199999998"/>
    <n v="-179424.62999999998"/>
    <n v="-165238.78790999998"/>
    <n v="-188031.59801999998"/>
    <n v="-2276706.6734299995"/>
    <n v="-187492.38199999998"/>
    <n v="-1744011.6574999997"/>
    <x v="0"/>
    <s v=""/>
    <s v=""/>
    <s v=""/>
    <s v=""/>
    <s v=""/>
    <s v=""/>
    <s v=""/>
    <x v="1"/>
  </r>
  <r>
    <s v="DF"/>
    <x v="17"/>
    <n v="510100"/>
    <s v="000000"/>
    <s v="Food Sales"/>
    <n v="2016"/>
    <n v="0"/>
    <n v="-116544.38599999998"/>
    <n v="-108833.03549999998"/>
    <n v="-95551.480499999991"/>
    <n v="-94900.27399999999"/>
    <n v="-100765.50749999999"/>
    <n v="-87660.261499999993"/>
    <n v="-89712.56"/>
    <n v="-117277.48199999999"/>
    <n v="-147641.13699999999"/>
    <n v="-91049.091"/>
    <n v="-103108.59999999999"/>
    <n v="-80268.160000000003"/>
    <n v="-119213.65889999998"/>
    <n v="-1352525.6338999998"/>
    <n v="-91049.091"/>
    <n v="-1049935.2149999999"/>
    <x v="0"/>
    <s v=""/>
    <s v=""/>
    <s v=""/>
    <s v=""/>
    <s v=""/>
    <s v=""/>
    <s v=""/>
    <x v="1"/>
  </r>
  <r>
    <s v="DF"/>
    <x v="18"/>
    <n v="510100"/>
    <s v="000000"/>
    <s v="Food Sales"/>
    <n v="2016"/>
    <n v="0"/>
    <n v="-122016.19499999999"/>
    <n v="-127167.6105"/>
    <n v="-141896.05499999999"/>
    <n v="-128986.32599999997"/>
    <n v="-119098.30799999999"/>
    <n v="-98222.90449999999"/>
    <n v="-67742.009999999995"/>
    <n v="-86209.546499999997"/>
    <n v="-86324.416499999992"/>
    <n v="-104080.46249999999"/>
    <n v="-99549.845499999981"/>
    <n v="-104617.128"/>
    <n v="-115884.50999999998"/>
    <n v="-1401795.318"/>
    <n v="-104080.46249999999"/>
    <n v="-1081743.8344999999"/>
    <x v="0"/>
    <s v=""/>
    <s v=""/>
    <s v=""/>
    <s v=""/>
    <s v=""/>
    <s v=""/>
    <s v=""/>
    <x v="1"/>
  </r>
  <r>
    <s v="DF"/>
    <x v="19"/>
    <n v="510100"/>
    <s v="000000"/>
    <s v="Food Sales"/>
    <n v="2016"/>
    <n v="0"/>
    <n v="-168840.52499999999"/>
    <n v="-169919.88299999997"/>
    <n v="-185945.81249999997"/>
    <n v="-266943.63499999995"/>
    <n v="-223260.57949999996"/>
    <n v="-289196.98500000004"/>
    <n v="-227347.40699999998"/>
    <n v="-379528.74050000001"/>
    <n v="-310135.34999999998"/>
    <n v="-249726.8725"/>
    <n v="-226951.74249999999"/>
    <n v="-237513.76949999999"/>
    <n v="-153672.00449999998"/>
    <n v="-3088983.3064999999"/>
    <n v="-249726.8725"/>
    <n v="-2470845.79"/>
    <x v="0"/>
    <s v=""/>
    <s v=""/>
    <s v=""/>
    <s v=""/>
    <s v=""/>
    <s v=""/>
    <s v=""/>
    <x v="1"/>
  </r>
  <r>
    <s v="DF"/>
    <x v="20"/>
    <n v="510100"/>
    <s v="000000"/>
    <s v="Food Sales"/>
    <n v="2016"/>
    <n v="0"/>
    <n v="-203439.84149999998"/>
    <n v="-179560.91775999998"/>
    <n v="-212974.73049999998"/>
    <n v="-220341.29249999998"/>
    <n v="-260455.4295"/>
    <n v="-165501.728"/>
    <n v="-201082.28349999999"/>
    <n v="-209666.28899999999"/>
    <n v="-155975.39999999997"/>
    <n v="-222242.174"/>
    <n v="-203437.78699999998"/>
    <n v="-223728.86549999996"/>
    <n v="-288651.45749999996"/>
    <n v="-2747058.1962599996"/>
    <n v="-222242.174"/>
    <n v="-2031240.0862599998"/>
    <x v="0"/>
    <s v=""/>
    <s v=""/>
    <s v=""/>
    <s v=""/>
    <s v=""/>
    <s v=""/>
    <s v=""/>
    <x v="1"/>
  </r>
  <r>
    <s v="DF"/>
    <x v="21"/>
    <n v="510100"/>
    <s v="000000"/>
    <s v="Food Sales"/>
    <n v="2016"/>
    <n v="0"/>
    <n v="-150583.54499999998"/>
    <n v="-188184.20600000001"/>
    <n v="-162831.93849999999"/>
    <n v="-172635.18299999996"/>
    <n v="-144500.26499999998"/>
    <n v="-179693.63999999998"/>
    <n v="-125182.59599999999"/>
    <n v="-161159.35324999999"/>
    <n v="-113685.95699999999"/>
    <n v="-107695.47599999998"/>
    <n v="-136681.91250000001"/>
    <n v="-139225.03"/>
    <n v="-175811.02"/>
    <n v="-1957870.12225"/>
    <n v="-107695.47599999998"/>
    <n v="-1506152.1597499999"/>
    <x v="0"/>
    <s v=""/>
    <s v=""/>
    <s v=""/>
    <s v=""/>
    <s v=""/>
    <s v=""/>
    <s v=""/>
    <x v="1"/>
  </r>
  <r>
    <s v="DF"/>
    <x v="22"/>
    <n v="510100"/>
    <s v="000000"/>
    <s v="Food Sales"/>
    <n v="2016"/>
    <n v="0"/>
    <n v="-187739.0172"/>
    <n v="-237465.23031000001"/>
    <n v="-232166.77791999996"/>
    <n v="-168146.49599999998"/>
    <n v="-249875.63999999998"/>
    <n v="-199350.375"/>
    <n v="-209289.76249999998"/>
    <n v="-226995.3"/>
    <n v="-186553.29699999999"/>
    <n v="-176139.92759999997"/>
    <n v="-214728.52799999999"/>
    <n v="-239373.0675"/>
    <n v="-272066.07399999996"/>
    <n v="-2799889.49303"/>
    <n v="-176139.92759999997"/>
    <n v="-2073721.8235299999"/>
    <x v="0"/>
    <s v=""/>
    <s v=""/>
    <s v=""/>
    <s v=""/>
    <s v=""/>
    <s v=""/>
    <s v=""/>
    <x v="1"/>
  </r>
  <r>
    <s v="DF"/>
    <x v="23"/>
    <n v="510100"/>
    <s v="000000"/>
    <s v="Food Sales"/>
    <n v="2016"/>
    <n v="0"/>
    <n v="-156461.46599999999"/>
    <n v="-119242.52549999999"/>
    <n v="-114670.92"/>
    <n v="-152204.62949999998"/>
    <n v="-148064.1085"/>
    <n v="-110775.23099999999"/>
    <n v="-114120.12850000001"/>
    <n v="-132738.76"/>
    <n v="-118118.09099999999"/>
    <n v="-149606.35199999998"/>
    <n v="-114503.2"/>
    <n v="-154289.99950000001"/>
    <n v="-161300.72"/>
    <n v="-1746096.1314999997"/>
    <n v="-149606.35199999998"/>
    <n v="-1316002.2119999998"/>
    <x v="0"/>
    <s v=""/>
    <s v=""/>
    <s v=""/>
    <s v=""/>
    <s v=""/>
    <s v=""/>
    <s v=""/>
    <x v="1"/>
  </r>
  <r>
    <s v="DF"/>
    <x v="24"/>
    <n v="510100"/>
    <s v="000000"/>
    <s v="Food Sales"/>
    <n v="2016"/>
    <n v="0"/>
    <n v="-84468.971999999994"/>
    <n v="-107896.2255"/>
    <n v="-78513.486799999999"/>
    <n v="-108293.535"/>
    <n v="-109233.026"/>
    <n v="-69368.320000000007"/>
    <n v="-100467.05899999998"/>
    <n v="-77406.671999999991"/>
    <n v="-83944.497000000003"/>
    <n v="-72796.22"/>
    <n v="-73305.343999999997"/>
    <n v="-105466.54299999999"/>
    <n v="-80936.974999999991"/>
    <n v="-1152096.8753000002"/>
    <n v="-72796.22"/>
    <n v="-892388.01329999999"/>
    <x v="0"/>
    <s v=""/>
    <s v=""/>
    <s v=""/>
    <s v=""/>
    <s v=""/>
    <s v=""/>
    <s v=""/>
    <x v="1"/>
  </r>
  <r>
    <s v="DF"/>
    <x v="25"/>
    <n v="510100"/>
    <s v="000000"/>
    <s v="Food Sales"/>
    <n v="2016"/>
    <n v="0"/>
    <n v="-132957.78299999997"/>
    <n v="-159584.81"/>
    <n v="-130580.625"/>
    <n v="-135300.704"/>
    <n v="-151671.33799999999"/>
    <n v="-117827.98649999998"/>
    <n v="-120144.927"/>
    <n v="-130322.82375000001"/>
    <n v="-91883.011499999993"/>
    <n v="-138083.764"/>
    <n v="-105947.75099999999"/>
    <n v="-99303.665999999983"/>
    <n v="-131421.9725"/>
    <n v="-1645031.1622499998"/>
    <n v="-138083.764"/>
    <n v="-1308357.77275"/>
    <x v="0"/>
    <s v=""/>
    <s v=""/>
    <s v=""/>
    <s v=""/>
    <s v=""/>
    <s v=""/>
    <s v=""/>
    <x v="1"/>
  </r>
  <r>
    <s v="DF"/>
    <x v="26"/>
    <n v="510100"/>
    <s v="000000"/>
    <s v="Food Sales"/>
    <n v="2016"/>
    <n v="0"/>
    <n v="-141123.465"/>
    <n v="-147544.54750000002"/>
    <n v="-121322.5615"/>
    <n v="-105350.50749999999"/>
    <n v="-104229.223"/>
    <n v="-126441.62999999999"/>
    <n v="-116833.836"/>
    <n v="-92886.205999999991"/>
    <n v="-95764.031999999992"/>
    <n v="-93666.569499999983"/>
    <n v="-123848.10199999998"/>
    <n v="-101562.552"/>
    <n v="-137891.04"/>
    <n v="-1508464.2719999999"/>
    <n v="-93666.569499999983"/>
    <n v="-1145162.578"/>
    <x v="0"/>
    <s v=""/>
    <s v=""/>
    <s v=""/>
    <s v=""/>
    <s v=""/>
    <s v=""/>
    <s v=""/>
    <x v="1"/>
  </r>
  <r>
    <s v="DF"/>
    <x v="27"/>
    <n v="510100"/>
    <s v="000000"/>
    <s v="Food Sales"/>
    <n v="2016"/>
    <n v="0"/>
    <n v="-92818.95"/>
    <n v="-88296.263999999996"/>
    <n v="-78038.362499999988"/>
    <n v="-93771.77949999999"/>
    <n v="-103819.954"/>
    <n v="-85301.180999999997"/>
    <n v="-91573.58"/>
    <n v="-108249.36499999999"/>
    <n v="-78138.899999999994"/>
    <n v="-79414.16"/>
    <n v="-72074.362499999988"/>
    <n v="-76845.891499999998"/>
    <n v="-100907.64949999998"/>
    <n v="-1149250.3994999998"/>
    <n v="-79414.16"/>
    <n v="-899422.49599999993"/>
    <x v="0"/>
    <s v=""/>
    <s v=""/>
    <s v=""/>
    <s v=""/>
    <s v=""/>
    <s v=""/>
    <s v=""/>
    <x v="1"/>
  </r>
  <r>
    <s v="DF"/>
    <x v="28"/>
    <n v="510100"/>
    <s v="000000"/>
    <s v="Food Sales"/>
    <n v="2016"/>
    <n v="0"/>
    <n v="-146002.45799999998"/>
    <n v="-155137.63817999998"/>
    <n v="-147252"/>
    <n v="-173663.22399999999"/>
    <n v="-155219.883"/>
    <n v="-121741.06447999999"/>
    <n v="-105031.05606"/>
    <n v="-124039.60799999999"/>
    <n v="-118895.90999999997"/>
    <n v="-133369.78199999998"/>
    <n v="-116146.90499999998"/>
    <n v="-112125.66750000001"/>
    <n v="-146108.37150000001"/>
    <n v="-1754733.5677199997"/>
    <n v="-133369.78199999998"/>
    <n v="-1380352.6237199998"/>
    <x v="0"/>
    <s v=""/>
    <s v=""/>
    <s v=""/>
    <s v=""/>
    <s v=""/>
    <s v=""/>
    <s v=""/>
    <x v="1"/>
  </r>
  <r>
    <s v="DF"/>
    <x v="29"/>
    <n v="510100"/>
    <s v="000000"/>
    <s v="Food Sales"/>
    <n v="2016"/>
    <n v="0"/>
    <n v="-83880.3"/>
    <n v="-98813.343999999983"/>
    <n v="-84101.346000000005"/>
    <n v="-102682.45399999998"/>
    <n v="-83168.613499999992"/>
    <n v="-79558.709999999992"/>
    <n v="-80359.125"/>
    <n v="-85746.006500000003"/>
    <n v="-79517.34"/>
    <n v="-63959.552999999993"/>
    <n v="-78410.888500000001"/>
    <n v="-68118.574999999997"/>
    <n v="-74158.111999999994"/>
    <n v="-1062474.3674999999"/>
    <n v="-63959.552999999993"/>
    <n v="-841786.7919999999"/>
    <x v="0"/>
    <s v=""/>
    <s v=""/>
    <s v=""/>
    <s v=""/>
    <s v=""/>
    <s v=""/>
    <s v=""/>
    <x v="1"/>
  </r>
  <r>
    <s v="DF"/>
    <x v="30"/>
    <n v="510100"/>
    <s v="000000"/>
    <s v="Food Sales"/>
    <n v="2016"/>
    <n v="0"/>
    <n v="-112847.7"/>
    <n v="-136280.704"/>
    <n v="-183482.07149999999"/>
    <n v="-165740.73599999998"/>
    <n v="-145596.20921999999"/>
    <n v="-169262.32749999998"/>
    <n v="-192931.52234999998"/>
    <n v="-173198.046"/>
    <n v="-137223.12555"/>
    <n v="-172365.1839"/>
    <n v="-139786.46499999997"/>
    <n v="-198247.77"/>
    <n v="-217670.60699999999"/>
    <n v="-2144632.46802"/>
    <n v="-172365.1839"/>
    <n v="-1588927.6260200001"/>
    <x v="0"/>
    <s v=""/>
    <s v=""/>
    <s v=""/>
    <s v=""/>
    <s v=""/>
    <s v=""/>
    <s v=""/>
    <x v="1"/>
  </r>
  <r>
    <s v="DF"/>
    <x v="31"/>
    <n v="510100"/>
    <s v="000000"/>
    <s v="Food Sales"/>
    <n v="2016"/>
    <n v="0"/>
    <n v="-98504.448000000004"/>
    <n v="-113018.878"/>
    <n v="-140531.125"/>
    <n v="-90804.966"/>
    <n v="-132237.04199999999"/>
    <n v="-73906.944999999992"/>
    <n v="-95683.76999999999"/>
    <n v="-90258.055999999982"/>
    <n v="-113562.74159999999"/>
    <n v="-93894.191999999981"/>
    <n v="-86882.659499999994"/>
    <n v="-84268.243499999997"/>
    <n v="-101341.674"/>
    <n v="-1314894.7406000001"/>
    <n v="-93894.191999999981"/>
    <n v="-1042402.1635999999"/>
    <x v="0"/>
    <s v=""/>
    <s v=""/>
    <s v=""/>
    <s v=""/>
    <s v=""/>
    <s v=""/>
    <s v=""/>
    <x v="1"/>
  </r>
  <r>
    <s v="DF"/>
    <x v="32"/>
    <n v="510100"/>
    <s v="000000"/>
    <s v="Food Sales"/>
    <n v="2016"/>
    <n v="0"/>
    <n v="-161541.58299999998"/>
    <n v="-147464.856"/>
    <n v="-180689.46"/>
    <n v="-186021.64"/>
    <n v="-205838.80799999999"/>
    <n v="-146111.45849999998"/>
    <n v="-148212.83749999999"/>
    <n v="-123420.56999999998"/>
    <n v="-193097.37999999998"/>
    <n v="-144056.16399999999"/>
    <n v="-184256.77899999998"/>
    <n v="-150390.4325"/>
    <n v="-155154.34199999998"/>
    <n v="-2126256.3105000001"/>
    <n v="-144056.16399999999"/>
    <n v="-1636454.7569999998"/>
    <x v="0"/>
    <s v=""/>
    <s v=""/>
    <s v=""/>
    <s v=""/>
    <s v=""/>
    <s v=""/>
    <s v=""/>
    <x v="1"/>
  </r>
  <r>
    <s v="DF"/>
    <x v="33"/>
    <n v="510100"/>
    <s v="000000"/>
    <s v="Food Sales"/>
    <n v="2016"/>
    <n v="0"/>
    <n v="0"/>
    <n v="0"/>
    <n v="0"/>
    <n v="0"/>
    <n v="0"/>
    <n v="0"/>
    <n v="-142916.46599999999"/>
    <n v="-267092.28000000003"/>
    <n v="-202569.37399999998"/>
    <n v="-154243.91499999998"/>
    <n v="-144914.56"/>
    <n v="-190021.8775"/>
    <n v="-160507.90349999999"/>
    <n v="-1262266.3759999999"/>
    <n v="-154243.91499999998"/>
    <n v="-766822.03499999992"/>
    <x v="0"/>
    <s v=""/>
    <s v=""/>
    <s v=""/>
    <s v=""/>
    <s v=""/>
    <s v=""/>
    <s v=""/>
    <x v="1"/>
  </r>
  <r>
    <s v="DF"/>
    <x v="34"/>
    <n v="510100"/>
    <s v="000000"/>
    <s v="Food Sales"/>
    <n v="2016"/>
    <n v="0"/>
    <n v="0"/>
    <n v="0"/>
    <n v="0"/>
    <n v="0"/>
    <n v="0"/>
    <n v="0"/>
    <n v="0"/>
    <n v="0"/>
    <n v="0"/>
    <n v="0"/>
    <n v="-29564.535"/>
    <n v="-113129.09999999999"/>
    <n v="-95407.270279999997"/>
    <n v="-238100.90527999998"/>
    <n v="0"/>
    <n v="0"/>
    <x v="0"/>
    <s v=""/>
    <s v=""/>
    <s v=""/>
    <s v=""/>
    <s v=""/>
    <s v=""/>
    <s v=""/>
    <x v="1"/>
  </r>
  <r>
    <s v="DF"/>
    <x v="35"/>
    <n v="510100"/>
    <s v="000000"/>
    <s v="Food Sales"/>
    <n v="2016"/>
    <n v="0"/>
    <n v="0"/>
    <n v="0"/>
    <n v="0"/>
    <n v="0"/>
    <n v="0"/>
    <n v="0"/>
    <n v="0"/>
    <n v="0"/>
    <n v="0"/>
    <n v="0"/>
    <n v="0"/>
    <n v="-53618.874749999995"/>
    <n v="-153206.193"/>
    <n v="-206825.06774999999"/>
    <n v="0"/>
    <n v="0"/>
    <x v="0"/>
    <s v=""/>
    <s v=""/>
    <s v=""/>
    <s v=""/>
    <s v=""/>
    <s v=""/>
    <s v=""/>
    <x v="1"/>
  </r>
  <r>
    <s v="DF"/>
    <x v="0"/>
    <n v="511000"/>
    <s v="000000"/>
    <s v="Soft Bev. Sales"/>
    <n v="2016"/>
    <n v="0"/>
    <n v="-5012.07"/>
    <n v="-5939.7082499999997"/>
    <n v="-4950.3964999999998"/>
    <n v="-5640.4740000000002"/>
    <n v="-5754.5774999999994"/>
    <n v="-3527.1600000000003"/>
    <n v="-3399.375"/>
    <n v="-3656.2889999999998"/>
    <n v="-1688.9109999999998"/>
    <n v="0"/>
    <n v="0"/>
    <n v="0"/>
    <n v="0"/>
    <n v="-39568.961249999993"/>
    <n v="0"/>
    <n v="-39568.961249999993"/>
    <x v="0"/>
    <s v=""/>
    <s v=""/>
    <s v=""/>
    <s v=""/>
    <s v=""/>
    <s v=""/>
    <s v=""/>
    <x v="0"/>
  </r>
  <r>
    <s v="DF"/>
    <x v="1"/>
    <n v="511000"/>
    <s v="000000"/>
    <s v="Soft Bev. Sales"/>
    <n v="2016"/>
    <n v="0"/>
    <n v="-5816.1320000000005"/>
    <n v="-6714.8283999999994"/>
    <n v="-4348.7597999999998"/>
    <n v="-4610.9699999999993"/>
    <n v="-6022.4619000000002"/>
    <n v="-4145.799"/>
    <n v="-5622.6239999999989"/>
    <n v="-4362.7192000000005"/>
    <n v="-6556.1404999999995"/>
    <n v="-5069.6897999999992"/>
    <n v="-4656.8717999999999"/>
    <n v="-5047.7896000000001"/>
    <n v="-7610.5119999999997"/>
    <n v="-70585.297999999995"/>
    <n v="-5069.6897999999992"/>
    <n v="-53270.124599999996"/>
    <x v="0"/>
    <s v=""/>
    <s v=""/>
    <s v=""/>
    <s v=""/>
    <s v=""/>
    <s v=""/>
    <s v=""/>
    <x v="0"/>
  </r>
  <r>
    <s v="DF"/>
    <x v="2"/>
    <n v="511000"/>
    <s v="000000"/>
    <s v="Soft Bev. Sales"/>
    <n v="2016"/>
    <n v="0"/>
    <n v="-11554.787999999999"/>
    <n v="-11774.762299999999"/>
    <n v="-8442.2331000000013"/>
    <n v="-7077.2162999999991"/>
    <n v="-9505.1995499999994"/>
    <n v="-9300.5640000000003"/>
    <n v="-6534.3949999999986"/>
    <n v="-9321.4351999999999"/>
    <n v="-8146.3535999999995"/>
    <n v="-6902.1665999999987"/>
    <n v="-10091.449549999999"/>
    <n v="-10316.673149999999"/>
    <n v="-13780.34"/>
    <n v="-122747.57634999999"/>
    <n v="-6902.1665999999987"/>
    <n v="-88559.113649999985"/>
    <x v="0"/>
    <s v=""/>
    <s v=""/>
    <s v=""/>
    <s v=""/>
    <s v=""/>
    <s v=""/>
    <s v=""/>
    <x v="0"/>
  </r>
  <r>
    <s v="DF"/>
    <x v="3"/>
    <n v="511000"/>
    <s v="000000"/>
    <s v="Soft Bev. Sales"/>
    <n v="2016"/>
    <n v="0"/>
    <n v="-3477.1968000000002"/>
    <n v="-4331.6160999999993"/>
    <n v="-4915.8007500000003"/>
    <n v="-4610.53215"/>
    <n v="-5364.4689000000008"/>
    <n v="-4761.427999999999"/>
    <n v="-3977.9869500000004"/>
    <n v="-4733.3558999999996"/>
    <n v="-3639.8155499999998"/>
    <n v="-4917.4369999999999"/>
    <n v="-4555.9709999999995"/>
    <n v="-5391.3023499999999"/>
    <n v="-6583.468499999999"/>
    <n v="-61260.379949999988"/>
    <n v="-4917.4369999999999"/>
    <n v="-44729.638099999996"/>
    <x v="0"/>
    <s v=""/>
    <s v=""/>
    <s v=""/>
    <s v=""/>
    <s v=""/>
    <s v=""/>
    <s v=""/>
    <x v="0"/>
  </r>
  <r>
    <s v="DF"/>
    <x v="4"/>
    <n v="511000"/>
    <s v="000000"/>
    <s v="Soft Bev. Sales"/>
    <n v="2016"/>
    <n v="0"/>
    <n v="-8093.4434000000001"/>
    <n v="-9106.9691999999995"/>
    <n v="-8062.1849000000002"/>
    <n v="-7662.3088499999994"/>
    <n v="-14000.544599999999"/>
    <n v="-11063.638949999999"/>
    <n v="-7281.1493999999993"/>
    <n v="-10745.226799999999"/>
    <n v="-7684.3346999999994"/>
    <n v="-9405.0648999999994"/>
    <n v="-7404.3416999999981"/>
    <n v="-8745.8679000000011"/>
    <n v="-10071.878249999998"/>
    <n v="-119326.95354999999"/>
    <n v="-9405.0648999999994"/>
    <n v="-93104.865699999995"/>
    <x v="0"/>
    <s v=""/>
    <s v=""/>
    <s v=""/>
    <s v=""/>
    <s v=""/>
    <s v=""/>
    <s v=""/>
    <x v="0"/>
  </r>
  <r>
    <s v="DF"/>
    <x v="5"/>
    <n v="511000"/>
    <s v="000000"/>
    <s v="Soft Bev. Sales"/>
    <n v="2016"/>
    <n v="0"/>
    <n v="0"/>
    <n v="0"/>
    <n v="0"/>
    <n v="0"/>
    <n v="0"/>
    <n v="0"/>
    <n v="0"/>
    <n v="0"/>
    <n v="0"/>
    <n v="-8601.32"/>
    <n v="-7114.2469999999994"/>
    <n v="-10038.84"/>
    <n v="-13175.133999999998"/>
    <n v="-38929.540999999997"/>
    <n v="-8601.32"/>
    <n v="-8601.32"/>
    <x v="0"/>
    <s v=""/>
    <s v=""/>
    <s v=""/>
    <s v=""/>
    <s v=""/>
    <s v=""/>
    <s v=""/>
    <x v="0"/>
  </r>
  <r>
    <s v="DF"/>
    <x v="6"/>
    <n v="511000"/>
    <s v="000000"/>
    <s v="Soft Bev. Sales"/>
    <n v="2016"/>
    <n v="0"/>
    <n v="-5488.2555000000002"/>
    <n v="-5322.9652000000006"/>
    <n v="-4221.6265000000003"/>
    <n v="-4591.1291999999994"/>
    <n v="-5136.8940000000002"/>
    <n v="-4307.8675499999999"/>
    <n v="-2000.0820000000001"/>
    <n v="-3182.9168"/>
    <n v="-3293.1080000000002"/>
    <n v="-6191.4047999999993"/>
    <n v="-5747.9646000000002"/>
    <n v="-4506.5789999999997"/>
    <n v="-4652.9094500000001"/>
    <n v="-58643.70259999999"/>
    <n v="-6191.4047999999993"/>
    <n v="-43736.249549999993"/>
    <x v="0"/>
    <s v=""/>
    <s v=""/>
    <s v=""/>
    <s v=""/>
    <s v=""/>
    <s v=""/>
    <s v=""/>
    <x v="0"/>
  </r>
  <r>
    <s v="DF"/>
    <x v="7"/>
    <n v="511000"/>
    <s v="000000"/>
    <s v="Soft Bev. Sales"/>
    <n v="2016"/>
    <n v="0"/>
    <n v="-38745.773499999996"/>
    <n v="-33214.533100000001"/>
    <n v="-29732.262000000002"/>
    <n v="-41353.928"/>
    <n v="-40476.209199999998"/>
    <n v="-32436.766950000001"/>
    <n v="-36973.061999999991"/>
    <n v="-39660.820499999994"/>
    <n v="-30036.134799999996"/>
    <n v="-44737.781900000002"/>
    <n v="-31241.145599999996"/>
    <n v="-43068.165000000001"/>
    <n v="-69071.802800000005"/>
    <n v="-510748.38534999994"/>
    <n v="-44737.781900000002"/>
    <n v="-367367.27194999997"/>
    <x v="0"/>
    <s v=""/>
    <s v=""/>
    <s v=""/>
    <s v=""/>
    <s v=""/>
    <s v=""/>
    <s v=""/>
    <x v="0"/>
  </r>
  <r>
    <s v="DF"/>
    <x v="8"/>
    <n v="511000"/>
    <s v="000000"/>
    <s v="Soft Bev. Sales"/>
    <n v="2016"/>
    <n v="0"/>
    <n v="-9236.4019999999982"/>
    <n v="-10329.8006"/>
    <n v="-11974.939199999997"/>
    <n v="-13982.845799999999"/>
    <n v="-14868.95025"/>
    <n v="-20442.343950000002"/>
    <n v="-14635.661249999999"/>
    <n v="-12254.172699999999"/>
    <n v="-13940.992449999998"/>
    <n v="-10392.101999999999"/>
    <n v="-11377.032800000001"/>
    <n v="-11063.9879"/>
    <n v="-18342.375100000001"/>
    <n v="-172841.60599999997"/>
    <n v="-10392.101999999999"/>
    <n v="-132058.21019999997"/>
    <x v="0"/>
    <s v=""/>
    <s v=""/>
    <s v=""/>
    <s v=""/>
    <s v=""/>
    <s v=""/>
    <s v=""/>
    <x v="0"/>
  </r>
  <r>
    <s v="DF"/>
    <x v="9"/>
    <n v="511000"/>
    <s v="000000"/>
    <s v="Soft Bev. Sales"/>
    <n v="2016"/>
    <n v="0"/>
    <n v="-8147.5779000000011"/>
    <n v="-8712.0494999999992"/>
    <n v="-4819.2059999999992"/>
    <n v="-7732.0879999999988"/>
    <n v="-5666.7733499999995"/>
    <n v="-5734.7073"/>
    <n v="-4562.5912499999995"/>
    <n v="-4705.1956"/>
    <n v="-5870.3872499999989"/>
    <n v="-7799.8227999999999"/>
    <n v="-5846.0902499999993"/>
    <n v="-7621.1393999999991"/>
    <n v="-6645.1118999999999"/>
    <n v="-83862.7405"/>
    <n v="-7799.8227999999999"/>
    <n v="-63750.398949999995"/>
    <x v="0"/>
    <s v=""/>
    <s v=""/>
    <s v=""/>
    <s v=""/>
    <s v=""/>
    <s v=""/>
    <s v=""/>
    <x v="0"/>
  </r>
  <r>
    <s v="DF"/>
    <x v="10"/>
    <n v="511000"/>
    <s v="000000"/>
    <s v="Soft Bev. Sales"/>
    <n v="2016"/>
    <n v="0"/>
    <n v="-4620.6468000000004"/>
    <n v="-4303.8975"/>
    <n v="-4793.1575999999995"/>
    <n v="-4531.8"/>
    <n v="-5502.7013999999999"/>
    <n v="-8145.3960000000006"/>
    <n v="-2887.4705999999996"/>
    <n v="-4622.6393499999995"/>
    <n v="-3422.5744"/>
    <n v="-5583.0032999999994"/>
    <n v="-5910.2252999999992"/>
    <n v="-4466.405999999999"/>
    <n v="-4088.972999999999"/>
    <n v="-62878.891249999986"/>
    <n v="-5583.0032999999994"/>
    <n v="-48413.286949999994"/>
    <x v="0"/>
    <s v=""/>
    <s v=""/>
    <s v=""/>
    <s v=""/>
    <s v=""/>
    <s v=""/>
    <s v=""/>
    <x v="0"/>
  </r>
  <r>
    <s v="DF"/>
    <x v="11"/>
    <n v="511000"/>
    <s v="000000"/>
    <s v="Soft Bev. Sales"/>
    <n v="2016"/>
    <n v="0"/>
    <n v="-9434.655999999999"/>
    <n v="-10303.5898"/>
    <n v="-13303.397800000001"/>
    <n v="-8871.0944"/>
    <n v="-12386.531499999999"/>
    <n v="-11277.272999999999"/>
    <n v="-9136.831549999999"/>
    <n v="-7858.5142999999998"/>
    <n v="-6711.8435999999992"/>
    <n v="-11123.174999999999"/>
    <n v="-12047.943599999999"/>
    <n v="-8398.3773999999994"/>
    <n v="-12590.759999999998"/>
    <n v="-133443.98794999998"/>
    <n v="-11123.174999999999"/>
    <n v="-100406.90694999999"/>
    <x v="0"/>
    <s v=""/>
    <s v=""/>
    <s v=""/>
    <s v=""/>
    <s v=""/>
    <s v=""/>
    <s v=""/>
    <x v="0"/>
  </r>
  <r>
    <s v="DF"/>
    <x v="12"/>
    <n v="511000"/>
    <s v="000000"/>
    <s v="Soft Bev. Sales"/>
    <n v="2016"/>
    <n v="0"/>
    <n v="-15760.757949999997"/>
    <n v="-14324.823799999998"/>
    <n v="-17080.989099999999"/>
    <n v="-15524.059599999999"/>
    <n v="-14374.393949999998"/>
    <n v="-14470.7381"/>
    <n v="-8490.8375999999989"/>
    <n v="-12398.512000000001"/>
    <n v="-11933.14185"/>
    <n v="-16453.350199999997"/>
    <n v="-10469.276999999998"/>
    <n v="-16888.494350000001"/>
    <n v="-22532.282500000001"/>
    <n v="-190701.658"/>
    <n v="-16453.350199999997"/>
    <n v="-140811.60415"/>
    <x v="0"/>
    <s v=""/>
    <s v=""/>
    <s v=""/>
    <s v=""/>
    <s v=""/>
    <s v=""/>
    <s v=""/>
    <x v="0"/>
  </r>
  <r>
    <s v="DF"/>
    <x v="13"/>
    <n v="511000"/>
    <s v="000000"/>
    <s v="Soft Bev. Sales"/>
    <n v="2016"/>
    <n v="0"/>
    <n v="-18453.882999999998"/>
    <n v="-16233.619500000001"/>
    <n v="-18855.584999999999"/>
    <n v="-13901.290200000001"/>
    <n v="-19147.967299999997"/>
    <n v="-17271.028599999998"/>
    <n v="-12134.165749999998"/>
    <n v="-18481.365000000002"/>
    <n v="-13865.191199999997"/>
    <n v="-13508.645849999999"/>
    <n v="-18740.391599999999"/>
    <n v="-23136.81825"/>
    <n v="-24857.281049999998"/>
    <n v="-228587.2323"/>
    <n v="-13508.645849999999"/>
    <n v="-161852.7414"/>
    <x v="0"/>
    <s v=""/>
    <s v=""/>
    <s v=""/>
    <s v=""/>
    <s v=""/>
    <s v=""/>
    <s v=""/>
    <x v="1"/>
  </r>
  <r>
    <s v="DF"/>
    <x v="14"/>
    <n v="511000"/>
    <s v="000000"/>
    <s v="Soft Bev. Sales"/>
    <n v="2016"/>
    <n v="0"/>
    <n v="-3647.4451999999997"/>
    <n v="-4946.2647499999994"/>
    <n v="-3851.694"/>
    <n v="-4354.8197"/>
    <n v="-5001.22595"/>
    <n v="-4353.7031999999999"/>
    <n v="-4273.0253999999995"/>
    <n v="-4046.1232"/>
    <n v="-3939.3619999999992"/>
    <n v="-3445.5399999999995"/>
    <n v="-3215.5122999999999"/>
    <n v="-2813.2187999999992"/>
    <n v="-3122.4770499999995"/>
    <n v="-51010.411550000004"/>
    <n v="-3445.5399999999995"/>
    <n v="-41859.203399999999"/>
    <x v="0"/>
    <s v=""/>
    <s v=""/>
    <s v=""/>
    <s v=""/>
    <s v=""/>
    <s v=""/>
    <s v=""/>
    <x v="1"/>
  </r>
  <r>
    <s v="DF"/>
    <x v="15"/>
    <n v="511000"/>
    <s v="000000"/>
    <s v="Soft Bev. Sales"/>
    <n v="2016"/>
    <n v="0"/>
    <n v="-3847.1285999999996"/>
    <n v="-4857.8281499999994"/>
    <n v="-6939.2749999999987"/>
    <n v="-7920.7817500000001"/>
    <n v="-4946.0134499999995"/>
    <n v="-4554.3231999999998"/>
    <n v="-4182.4439999999995"/>
    <n v="-5038.7921499999993"/>
    <n v="-4083.6992"/>
    <n v="-4959.4082999999991"/>
    <n v="-4854.5097999999998"/>
    <n v="-4876.4268000000002"/>
    <n v="-4897.1286"/>
    <n v="-65957.759000000005"/>
    <n v="-4959.4082999999991"/>
    <n v="-51329.693800000008"/>
    <x v="0"/>
    <s v=""/>
    <s v=""/>
    <s v=""/>
    <s v=""/>
    <s v=""/>
    <s v=""/>
    <s v=""/>
    <x v="1"/>
  </r>
  <r>
    <s v="DF"/>
    <x v="16"/>
    <n v="511000"/>
    <s v="000000"/>
    <s v="Soft Bev. Sales"/>
    <n v="2016"/>
    <n v="0"/>
    <n v="-4435.2560000000003"/>
    <n v="-4652.5751999999993"/>
    <n v="-5791.0194999999994"/>
    <n v="-5827.0890999999992"/>
    <n v="-5240.8188"/>
    <n v="-4453.9529999999995"/>
    <n v="-5359.0151999999989"/>
    <n v="-4979.1720999999989"/>
    <n v="-4814.2527999999993"/>
    <n v="-4483.0148999999992"/>
    <n v="-4596.7992000000004"/>
    <n v="-4877.7749999999996"/>
    <n v="-3861.8579999999997"/>
    <n v="-63372.598800000007"/>
    <n v="-4483.0148999999992"/>
    <n v="-50036.166600000004"/>
    <x v="0"/>
    <s v=""/>
    <s v=""/>
    <s v=""/>
    <s v=""/>
    <s v=""/>
    <s v=""/>
    <s v=""/>
    <x v="1"/>
  </r>
  <r>
    <s v="DF"/>
    <x v="17"/>
    <n v="511000"/>
    <s v="000000"/>
    <s v="Soft Bev. Sales"/>
    <n v="2016"/>
    <n v="0"/>
    <n v="-3519.88"/>
    <n v="-5189.3814000000002"/>
    <n v="-4260.9262499999995"/>
    <n v="-4230.1087499999994"/>
    <n v="-3495.5287499999999"/>
    <n v="-4099.8810999999996"/>
    <n v="-4210.01595"/>
    <n v="-4982.8687999999993"/>
    <n v="-3843.616"/>
    <n v="-3099.9048499999999"/>
    <n v="-2643.4075499999994"/>
    <n v="-2484.9362999999998"/>
    <n v="-3225.4362000000001"/>
    <n v="-49285.891900000002"/>
    <n v="-3099.9048499999999"/>
    <n v="-40932.111850000001"/>
    <x v="0"/>
    <s v=""/>
    <s v=""/>
    <s v=""/>
    <s v=""/>
    <s v=""/>
    <s v=""/>
    <s v=""/>
    <x v="1"/>
  </r>
  <r>
    <s v="DF"/>
    <x v="18"/>
    <n v="511000"/>
    <s v="000000"/>
    <s v="Soft Bev. Sales"/>
    <n v="2016"/>
    <n v="0"/>
    <n v="-4826.4628999999995"/>
    <n v="-3827.20415"/>
    <n v="-5176.1986499999994"/>
    <n v="-5298.4931999999999"/>
    <n v="-4954.2920000000004"/>
    <n v="-4727.1612500000001"/>
    <n v="-4007.2031999999995"/>
    <n v="-2992.6007999999993"/>
    <n v="-3545.3214999999996"/>
    <n v="-3028.7302500000001"/>
    <n v="-3780.0944999999997"/>
    <n v="-5335.3125"/>
    <n v="-5453.3723999999993"/>
    <n v="-56952.4473"/>
    <n v="-3028.7302500000001"/>
    <n v="-42383.6679"/>
    <x v="0"/>
    <s v=""/>
    <s v=""/>
    <s v=""/>
    <s v=""/>
    <s v=""/>
    <s v=""/>
    <s v=""/>
    <x v="1"/>
  </r>
  <r>
    <s v="DF"/>
    <x v="19"/>
    <n v="511000"/>
    <s v="000000"/>
    <s v="Soft Bev. Sales"/>
    <n v="2016"/>
    <n v="0"/>
    <n v="-6227.1929999999993"/>
    <n v="-8045.9679999999998"/>
    <n v="-7800.4079999999994"/>
    <n v="-7692.8669999999984"/>
    <n v="-7312.9728000000005"/>
    <n v="-11494.4746"/>
    <n v="-10617.893999999998"/>
    <n v="-21003.158399999997"/>
    <n v="-16584.56205"/>
    <n v="-12444.273099999999"/>
    <n v="-9677.1902499999997"/>
    <n v="-11671.209199999999"/>
    <n v="-8479.1213500000013"/>
    <n v="-139051.29174999997"/>
    <n v="-12444.273099999999"/>
    <n v="-109223.77094999998"/>
    <x v="0"/>
    <s v=""/>
    <s v=""/>
    <s v=""/>
    <s v=""/>
    <s v=""/>
    <s v=""/>
    <s v=""/>
    <x v="1"/>
  </r>
  <r>
    <s v="DF"/>
    <x v="20"/>
    <n v="511000"/>
    <s v="000000"/>
    <s v="Soft Bev. Sales"/>
    <n v="2016"/>
    <n v="0"/>
    <n v="-7984.1894999999995"/>
    <n v="-7729.8238499999998"/>
    <n v="-7937.8152"/>
    <n v="-7539.3045000000002"/>
    <n v="-8290.1059499999992"/>
    <n v="-7593.4078499999987"/>
    <n v="-7484.4419999999982"/>
    <n v="-5297.6224000000002"/>
    <n v="-5852.3584000000001"/>
    <n v="-5534.7151999999996"/>
    <n v="-5671.5749999999998"/>
    <n v="-6263.9303999999984"/>
    <n v="-7404.6892500000004"/>
    <n v="-90583.979499999987"/>
    <n v="-5534.7151999999996"/>
    <n v="-71243.784849999996"/>
    <x v="0"/>
    <s v=""/>
    <s v=""/>
    <s v=""/>
    <s v=""/>
    <s v=""/>
    <s v=""/>
    <s v=""/>
    <x v="1"/>
  </r>
  <r>
    <s v="DF"/>
    <x v="21"/>
    <n v="511000"/>
    <s v="000000"/>
    <s v="Soft Bev. Sales"/>
    <n v="2016"/>
    <n v="0"/>
    <n v="-4540.9000000000005"/>
    <n v="-4830.1504999999997"/>
    <n v="-6498.6459999999988"/>
    <n v="-4740.3433000000005"/>
    <n v="-4526.424"/>
    <n v="-5724.8099999999995"/>
    <n v="-3906.1518999999998"/>
    <n v="-5342.7895499999995"/>
    <n v="-3682.0070000000001"/>
    <n v="-3814.1795999999999"/>
    <n v="-3388.0276499999995"/>
    <n v="-3489.8272499999998"/>
    <n v="-3716.4204"/>
    <n v="-58200.677149999996"/>
    <n v="-3814.1795999999999"/>
    <n v="-47606.401849999995"/>
    <x v="0"/>
    <s v=""/>
    <s v=""/>
    <s v=""/>
    <s v=""/>
    <s v=""/>
    <s v=""/>
    <s v=""/>
    <x v="1"/>
  </r>
  <r>
    <s v="DF"/>
    <x v="22"/>
    <n v="511000"/>
    <s v="000000"/>
    <s v="Soft Bev. Sales"/>
    <n v="2016"/>
    <n v="0"/>
    <n v="-7294.0923999999995"/>
    <n v="-9029.6954999999998"/>
    <n v="-8581.4651999999987"/>
    <n v="-8670.8775999999998"/>
    <n v="-6915.2159999999994"/>
    <n v="-6643.3741499999996"/>
    <n v="-7454.985999999999"/>
    <n v="-5061.1455999999989"/>
    <n v="-7587.7339999999995"/>
    <n v="-7420.0839999999998"/>
    <n v="-6039.9114999999993"/>
    <n v="-7819.4010999999991"/>
    <n v="-6403.1729999999998"/>
    <n v="-94921.156049999991"/>
    <n v="-7420.0839999999998"/>
    <n v="-74658.670449999991"/>
    <x v="0"/>
    <s v=""/>
    <s v=""/>
    <s v=""/>
    <s v=""/>
    <s v=""/>
    <s v=""/>
    <s v=""/>
    <x v="1"/>
  </r>
  <r>
    <s v="DF"/>
    <x v="23"/>
    <n v="511000"/>
    <s v="000000"/>
    <s v="Soft Bev. Sales"/>
    <n v="2016"/>
    <n v="0"/>
    <n v="-5511.7433000000001"/>
    <n v="-5258.0177999999996"/>
    <n v="-6333.1183999999985"/>
    <n v="-5460.0888999999997"/>
    <n v="-6693.0254999999997"/>
    <n v="-5520.5276000000003"/>
    <n v="-3980.6129999999998"/>
    <n v="-3943.0037499999999"/>
    <n v="-5345.9728000000005"/>
    <n v="-4597.6419999999998"/>
    <n v="-4586.0303999999996"/>
    <n v="-5715.2024999999994"/>
    <n v="-5643.5154999999995"/>
    <n v="-68588.501449999982"/>
    <n v="-4597.6419999999998"/>
    <n v="-52643.753049999992"/>
    <x v="0"/>
    <s v=""/>
    <s v=""/>
    <s v=""/>
    <s v=""/>
    <s v=""/>
    <s v=""/>
    <s v=""/>
    <x v="1"/>
  </r>
  <r>
    <s v="DF"/>
    <x v="24"/>
    <n v="511000"/>
    <s v="000000"/>
    <s v="Soft Bev. Sales"/>
    <n v="2016"/>
    <n v="0"/>
    <n v="-3081.4168"/>
    <n v="-2834.8179999999998"/>
    <n v="-3224.7683999999999"/>
    <n v="-2946.8337499999998"/>
    <n v="-4502.05"/>
    <n v="-3816.7626"/>
    <n v="-2730.6741000000002"/>
    <n v="-3348.8965999999996"/>
    <n v="-2656.5335999999998"/>
    <n v="-2276.7569999999996"/>
    <n v="-3149.17155"/>
    <n v="-2486.1718000000001"/>
    <n v="-3552.6126999999997"/>
    <n v="-40607.466899999999"/>
    <n v="-2276.7569999999996"/>
    <n v="-31419.510849999999"/>
    <x v="0"/>
    <s v=""/>
    <s v=""/>
    <s v=""/>
    <s v=""/>
    <s v=""/>
    <s v=""/>
    <s v=""/>
    <x v="1"/>
  </r>
  <r>
    <s v="DF"/>
    <x v="25"/>
    <n v="511000"/>
    <s v="000000"/>
    <s v="Soft Bev. Sales"/>
    <n v="2016"/>
    <n v="0"/>
    <n v="-4848.4764999999998"/>
    <n v="-4112.4299999999994"/>
    <n v="-6585.9233999999988"/>
    <n v="-5811.652"/>
    <n v="-5711.0465999999997"/>
    <n v="-5321.8728499999997"/>
    <n v="-5399.8203000000003"/>
    <n v="-5005.235200000001"/>
    <n v="-4440.5802000000003"/>
    <n v="-5810.9369499999993"/>
    <n v="-5709.3574999999992"/>
    <n v="-4076.2900500000005"/>
    <n v="-5647.3592000000008"/>
    <n v="-68480.980750000002"/>
    <n v="-5810.9369499999993"/>
    <n v="-53047.974000000002"/>
    <x v="0"/>
    <s v=""/>
    <s v=""/>
    <s v=""/>
    <s v=""/>
    <s v=""/>
    <s v=""/>
    <s v=""/>
    <x v="1"/>
  </r>
  <r>
    <s v="DF"/>
    <x v="26"/>
    <n v="511000"/>
    <s v="000000"/>
    <s v="Soft Bev. Sales"/>
    <n v="2016"/>
    <n v="0"/>
    <n v="-4453.8878999999988"/>
    <n v="-5409.8887499999992"/>
    <n v="-6736.0317500000001"/>
    <n v="-4608.7604499999998"/>
    <n v="-6308.7191999999995"/>
    <n v="-5563.6850499999991"/>
    <n v="-5405.404199999999"/>
    <n v="-4371.7645999999995"/>
    <n v="-3760.6887499999998"/>
    <n v="-4392.0685199999998"/>
    <n v="-5614.4241999999995"/>
    <n v="-4377.9078"/>
    <n v="-5002.3049999999994"/>
    <n v="-66005.536169999992"/>
    <n v="-4392.0685199999998"/>
    <n v="-51010.899169999997"/>
    <x v="0"/>
    <s v=""/>
    <s v=""/>
    <s v=""/>
    <s v=""/>
    <s v=""/>
    <s v=""/>
    <s v=""/>
    <x v="1"/>
  </r>
  <r>
    <s v="DF"/>
    <x v="27"/>
    <n v="511000"/>
    <s v="000000"/>
    <s v="Soft Bev. Sales"/>
    <n v="2016"/>
    <n v="0"/>
    <n v="-3055.4944"/>
    <n v="-4664.4097499999998"/>
    <n v="-3718.1423999999997"/>
    <n v="-3698.2119999999995"/>
    <n v="-4329.6522499999992"/>
    <n v="-3426.8779999999997"/>
    <n v="-3621.5287499999995"/>
    <n v="-3125.0309999999999"/>
    <n v="-3608.8499999999995"/>
    <n v="-3968.0322499999997"/>
    <n v="-3777.6718000000001"/>
    <n v="-3148.6643999999997"/>
    <n v="-4063.2696999999998"/>
    <n v="-48205.8367"/>
    <n v="-3968.0322499999997"/>
    <n v="-37216.230799999998"/>
    <x v="0"/>
    <s v=""/>
    <s v=""/>
    <s v=""/>
    <s v=""/>
    <s v=""/>
    <s v=""/>
    <s v=""/>
    <x v="1"/>
  </r>
  <r>
    <s v="DF"/>
    <x v="28"/>
    <n v="511000"/>
    <s v="000000"/>
    <s v="Soft Bev. Sales"/>
    <n v="2016"/>
    <n v="0"/>
    <n v="-5336.7562499999995"/>
    <n v="-5942.7592000000004"/>
    <n v="-6992.7815999999993"/>
    <n v="-7868.4539500000001"/>
    <n v="-7594.1669999999995"/>
    <n v="-4626.7871999999988"/>
    <n v="-4396.9408000000003"/>
    <n v="-6000.6869999999999"/>
    <n v="-6635.7882499999996"/>
    <n v="-6120.1895999999997"/>
    <n v="-5147.7173999999986"/>
    <n v="-4553.9976999999999"/>
    <n v="-5811.3383999999987"/>
    <n v="-77028.364349999974"/>
    <n v="-6120.1895999999997"/>
    <n v="-61515.310849999987"/>
    <x v="0"/>
    <s v=""/>
    <s v=""/>
    <s v=""/>
    <s v=""/>
    <s v=""/>
    <s v=""/>
    <s v=""/>
    <x v="1"/>
  </r>
  <r>
    <s v="DF"/>
    <x v="29"/>
    <n v="511000"/>
    <s v="000000"/>
    <s v="Soft Bev. Sales"/>
    <n v="2016"/>
    <n v="0"/>
    <n v="-2778.8512500000002"/>
    <n v="-3745.7517999999995"/>
    <n v="-3226.8862499999996"/>
    <n v="-3901.6768000000002"/>
    <n v="-4024.0122999999999"/>
    <n v="-2713.8089999999997"/>
    <n v="-2414.4735999999998"/>
    <n v="-3693.0502000000001"/>
    <n v="-2917.2527999999998"/>
    <n v="-2841.174"/>
    <n v="-2318.5207499999997"/>
    <n v="-2795.4737999999998"/>
    <n v="-2867.3329999999996"/>
    <n v="-40238.265549999996"/>
    <n v="-2841.174"/>
    <n v="-32256.937999999998"/>
    <x v="0"/>
    <s v=""/>
    <s v=""/>
    <s v=""/>
    <s v=""/>
    <s v=""/>
    <s v=""/>
    <s v=""/>
    <x v="1"/>
  </r>
  <r>
    <s v="DF"/>
    <x v="30"/>
    <n v="511000"/>
    <s v="000000"/>
    <s v="Soft Bev. Sales"/>
    <n v="2016"/>
    <n v="0"/>
    <n v="-4600.2999"/>
    <n v="-5064.0323999999991"/>
    <n v="-4492.5562499999996"/>
    <n v="-4638.6112499999999"/>
    <n v="-6680.9834000000001"/>
    <n v="-6210.3040999999994"/>
    <n v="-5925.7869999999994"/>
    <n v="-4325.8431999999993"/>
    <n v="-6147.2729500000005"/>
    <n v="-4168.7862999999998"/>
    <n v="-3873.7219500000001"/>
    <n v="-3943.527"/>
    <n v="-5465.4179999999997"/>
    <n v="-65537.143700000001"/>
    <n v="-4168.7862999999998"/>
    <n v="-52254.476749999994"/>
    <x v="0"/>
    <s v=""/>
    <s v=""/>
    <s v=""/>
    <s v=""/>
    <s v=""/>
    <s v=""/>
    <s v=""/>
    <x v="1"/>
  </r>
  <r>
    <s v="DF"/>
    <x v="31"/>
    <n v="511000"/>
    <s v="000000"/>
    <s v="Soft Bev. Sales"/>
    <n v="2016"/>
    <n v="0"/>
    <n v="-5013.9907999999996"/>
    <n v="-3830.7009999999996"/>
    <n v="-4338.494999999999"/>
    <n v="-4469.3382999999994"/>
    <n v="-5749.52"/>
    <n v="-3503.8919999999994"/>
    <n v="-3577.1266999999993"/>
    <n v="-3681.1869499999998"/>
    <n v="-3690.6435999999999"/>
    <n v="-4153.0985999999994"/>
    <n v="-2857.4468999999995"/>
    <n v="-4329.5741999999991"/>
    <n v="-3531.07125"/>
    <n v="-52726.085299999999"/>
    <n v="-4153.0985999999994"/>
    <n v="-42007.99295"/>
    <x v="0"/>
    <s v=""/>
    <s v=""/>
    <s v=""/>
    <s v=""/>
    <s v=""/>
    <s v=""/>
    <s v=""/>
    <x v="1"/>
  </r>
  <r>
    <s v="DF"/>
    <x v="32"/>
    <n v="511000"/>
    <s v="000000"/>
    <s v="Soft Bev. Sales"/>
    <n v="2016"/>
    <n v="0"/>
    <n v="-4494.1539999999995"/>
    <n v="-4333.1469999999999"/>
    <n v="-5884.55"/>
    <n v="-7327.1694999999982"/>
    <n v="-5649.6212499999992"/>
    <n v="-5646.311999999999"/>
    <n v="-5645.4824999999992"/>
    <n v="-4992.2669999999989"/>
    <n v="-4214.9183999999996"/>
    <n v="-4688.0029000000004"/>
    <n v="-5848.3750499999987"/>
    <n v="-5622.0755499999987"/>
    <n v="-4419.1167999999998"/>
    <n v="-68765.191949999993"/>
    <n v="-4688.0029000000004"/>
    <n v="-52875.62455"/>
    <x v="0"/>
    <s v=""/>
    <s v=""/>
    <s v=""/>
    <s v=""/>
    <s v=""/>
    <s v=""/>
    <s v=""/>
    <x v="1"/>
  </r>
  <r>
    <s v="DF"/>
    <x v="33"/>
    <n v="511000"/>
    <s v="000000"/>
    <s v="Soft Bev. Sales"/>
    <n v="2016"/>
    <n v="0"/>
    <n v="0"/>
    <n v="0"/>
    <n v="0"/>
    <n v="0"/>
    <n v="0"/>
    <n v="0"/>
    <n v="-8695.2879999999986"/>
    <n v="-13055.193899999998"/>
    <n v="-9398.0725999999995"/>
    <n v="-10303.95275"/>
    <n v="-7714.5263999999988"/>
    <n v="-10017.12775"/>
    <n v="-7969.6784999999991"/>
    <n v="-67153.839899999992"/>
    <n v="-10303.95275"/>
    <n v="-41452.507249999995"/>
    <x v="0"/>
    <s v=""/>
    <s v=""/>
    <s v=""/>
    <s v=""/>
    <s v=""/>
    <s v=""/>
    <s v=""/>
    <x v="1"/>
  </r>
  <r>
    <s v="DF"/>
    <x v="34"/>
    <n v="511000"/>
    <s v="000000"/>
    <s v="Soft Bev. Sales"/>
    <n v="2016"/>
    <n v="0"/>
    <n v="0"/>
    <n v="0"/>
    <n v="0"/>
    <n v="0"/>
    <n v="0"/>
    <n v="0"/>
    <n v="0"/>
    <n v="0"/>
    <n v="0"/>
    <n v="0"/>
    <n v="-735.29399999999987"/>
    <n v="-3773.9813999999997"/>
    <n v="-3353.3030999999996"/>
    <n v="-7862.5784999999996"/>
    <n v="0"/>
    <n v="0"/>
    <x v="0"/>
    <s v=""/>
    <s v=""/>
    <s v=""/>
    <s v=""/>
    <s v=""/>
    <s v=""/>
    <s v=""/>
    <x v="1"/>
  </r>
  <r>
    <s v="DF"/>
    <x v="35"/>
    <n v="511000"/>
    <s v="000000"/>
    <s v="Soft Bev. Sales"/>
    <n v="2016"/>
    <n v="0"/>
    <n v="0"/>
    <n v="0"/>
    <n v="0"/>
    <n v="0"/>
    <n v="0"/>
    <n v="0"/>
    <n v="0"/>
    <n v="0"/>
    <n v="0"/>
    <n v="0"/>
    <n v="0"/>
    <n v="-2812.3851000000004"/>
    <n v="-5989.9126000000006"/>
    <n v="-8802.297700000001"/>
    <n v="0"/>
    <n v="0"/>
    <x v="0"/>
    <s v=""/>
    <s v=""/>
    <s v=""/>
    <s v=""/>
    <s v=""/>
    <s v=""/>
    <s v=""/>
    <x v="1"/>
  </r>
  <r>
    <s v="DF"/>
    <x v="0"/>
    <n v="512000"/>
    <s v="000000"/>
    <s v="Liquor Sales"/>
    <n v="2016"/>
    <n v="0"/>
    <n v="-27595.26784"/>
    <n v="-29006.917029999997"/>
    <n v="-24186.005899999996"/>
    <n v="-25958.426340000002"/>
    <n v="-23392.434939999999"/>
    <n v="-23701.055279999997"/>
    <n v="-25002.1744"/>
    <n v="-27615.287560000001"/>
    <n v="-17950.479119999996"/>
    <n v="0"/>
    <n v="0"/>
    <n v="0"/>
    <n v="0"/>
    <n v="-224408.04840999999"/>
    <n v="0"/>
    <n v="-224408.04840999999"/>
    <x v="0"/>
    <s v="Bar Sales"/>
    <s v="Liquor"/>
    <s v=""/>
    <s v=""/>
    <s v=""/>
    <s v=""/>
    <s v=""/>
    <x v="0"/>
  </r>
  <r>
    <s v="DF"/>
    <x v="1"/>
    <n v="512000"/>
    <s v="000000"/>
    <s v="Liquor Sales"/>
    <n v="2016"/>
    <n v="0"/>
    <n v="-42660.343179999996"/>
    <n v="-49139.11275"/>
    <n v="-33624.605070000005"/>
    <n v="-45505.163340000006"/>
    <n v="-32068.356599999992"/>
    <n v="-34248.969720000001"/>
    <n v="-30591.804390000001"/>
    <n v="-31982.158739999999"/>
    <n v="-54900.74884"/>
    <n v="-38737.989359999992"/>
    <n v="-49020.163289999997"/>
    <n v="-39590.604759999995"/>
    <n v="-59894.230409999996"/>
    <n v="-541964.25045000005"/>
    <n v="-38737.989359999992"/>
    <n v="-393459.25199000002"/>
    <x v="0"/>
    <s v="Bar Sales"/>
    <s v="Liquor"/>
    <s v=""/>
    <s v=""/>
    <s v=""/>
    <s v=""/>
    <s v=""/>
    <x v="0"/>
  </r>
  <r>
    <s v="DF"/>
    <x v="2"/>
    <n v="512000"/>
    <s v="000000"/>
    <s v="Liquor Sales"/>
    <n v="2016"/>
    <n v="0"/>
    <n v="-67979.625"/>
    <n v="-70360.864000000001"/>
    <n v="-66247.3"/>
    <n v="-42011.902799999989"/>
    <n v="-61045.503749999996"/>
    <n v="-49981.475249999996"/>
    <n v="-54126.750999999997"/>
    <n v="-55204.159499999994"/>
    <n v="-58141.467999999993"/>
    <n v="-47522.023499999996"/>
    <n v="-43001.657999999996"/>
    <n v="-47913.160749999995"/>
    <n v="-87722.410999999993"/>
    <n v="-751258.30255000002"/>
    <n v="-47522.023499999996"/>
    <n v="-572621.07279999997"/>
    <x v="0"/>
    <s v="Bar Sales"/>
    <s v="Liquor"/>
    <s v=""/>
    <s v=""/>
    <s v=""/>
    <s v=""/>
    <s v=""/>
    <x v="0"/>
  </r>
  <r>
    <s v="DF"/>
    <x v="3"/>
    <n v="512000"/>
    <s v="000000"/>
    <s v="Liquor Sales"/>
    <n v="2016"/>
    <n v="0"/>
    <n v="-38868.563999999998"/>
    <n v="-48462.029000000002"/>
    <n v="-38846.955000000002"/>
    <n v="-25060.843499999999"/>
    <n v="-48872.512499999997"/>
    <n v="-26256.3"/>
    <n v="-32235.568750000002"/>
    <n v="-57820.087499999987"/>
    <n v="-27451.919249999999"/>
    <n v="-31595.308499999996"/>
    <n v="-40702.819499999998"/>
    <n v="-37665.523000000001"/>
    <n v="-57974.909999999996"/>
    <n v="-511813.34049999987"/>
    <n v="-31595.308499999996"/>
    <n v="-375470.08799999993"/>
    <x v="0"/>
    <s v="Bar Sales"/>
    <s v="Liquor"/>
    <s v=""/>
    <s v=""/>
    <s v=""/>
    <s v=""/>
    <s v=""/>
    <x v="0"/>
  </r>
  <r>
    <s v="DF"/>
    <x v="4"/>
    <n v="512000"/>
    <s v="000000"/>
    <s v="Liquor Sales"/>
    <n v="2016"/>
    <n v="0"/>
    <n v="-48959.952299999997"/>
    <n v="-46229.072400000005"/>
    <n v="-54817.550479999998"/>
    <n v="-50799.002939999998"/>
    <n v="-61979.992200000001"/>
    <n v="-33084.226560000003"/>
    <n v="-39600.589419999997"/>
    <n v="-45663.76885"/>
    <n v="-58624.857199999999"/>
    <n v="-37776.596059999996"/>
    <n v="-43488.983999999997"/>
    <n v="-44457.529479999997"/>
    <n v="-69256.978699999992"/>
    <n v="-634739.10058999993"/>
    <n v="-37776.596059999996"/>
    <n v="-477535.60840999999"/>
    <x v="0"/>
    <s v="Bar Sales"/>
    <s v="Liquor"/>
    <s v=""/>
    <s v=""/>
    <s v=""/>
    <s v=""/>
    <s v=""/>
    <x v="0"/>
  </r>
  <r>
    <s v="DF"/>
    <x v="5"/>
    <n v="512000"/>
    <s v="000000"/>
    <s v="Liquor Sales"/>
    <n v="2016"/>
    <n v="0"/>
    <n v="0"/>
    <n v="0"/>
    <n v="0"/>
    <n v="0"/>
    <n v="0"/>
    <n v="0"/>
    <n v="0"/>
    <n v="0"/>
    <n v="0"/>
    <n v="-81500.956949999993"/>
    <n v="-86286.754399999991"/>
    <n v="-70964.98268999999"/>
    <n v="-91713.678419999982"/>
    <n v="-330466.37245999998"/>
    <n v="-81500.956949999993"/>
    <n v="-81500.956949999993"/>
    <x v="0"/>
    <s v="Bar Sales"/>
    <s v="Liquor"/>
    <s v=""/>
    <s v=""/>
    <s v=""/>
    <s v=""/>
    <s v=""/>
    <x v="0"/>
  </r>
  <r>
    <s v="DF"/>
    <x v="6"/>
    <n v="512000"/>
    <s v="000000"/>
    <s v="Liquor Sales"/>
    <n v="2016"/>
    <n v="0"/>
    <n v="-24980.068750000002"/>
    <n v="-32556.51"/>
    <n v="-30758.647499999995"/>
    <n v="-15963.36"/>
    <n v="-19535.263999999999"/>
    <n v="-21029.683499999999"/>
    <n v="-13627.025999999998"/>
    <n v="-14320.627999999997"/>
    <n v="-22996.68"/>
    <n v="-44745.970499999996"/>
    <n v="-22957.577999999998"/>
    <n v="-24552.793999999998"/>
    <n v="-22942.389749999998"/>
    <n v="-310966.59999999998"/>
    <n v="-44745.970499999996"/>
    <n v="-240513.83825"/>
    <x v="0"/>
    <s v="Bar Sales"/>
    <s v="Liquor"/>
    <s v=""/>
    <s v=""/>
    <s v=""/>
    <s v=""/>
    <s v=""/>
    <x v="0"/>
  </r>
  <r>
    <s v="DF"/>
    <x v="7"/>
    <n v="512000"/>
    <s v="000000"/>
    <s v="Liquor Sales"/>
    <n v="2016"/>
    <n v="0"/>
    <n v="-171875.56749999998"/>
    <n v="-195722.26799999998"/>
    <n v="-190518.03750000001"/>
    <n v="-168308.30799999999"/>
    <n v="-189352.69471999997"/>
    <n v="-177860.242"/>
    <n v="-147359.212"/>
    <n v="-115236.387"/>
    <n v="-101690.62399999998"/>
    <n v="-159415.98750000002"/>
    <n v="-177823.48499999999"/>
    <n v="-151421.75999999998"/>
    <n v="-332471.47500000003"/>
    <n v="-2279056.0482200002"/>
    <n v="-159415.98750000002"/>
    <n v="-1617339.3282200003"/>
    <x v="0"/>
    <s v="Bar Sales"/>
    <s v="Liquor"/>
    <s v=""/>
    <s v=""/>
    <s v=""/>
    <s v=""/>
    <s v=""/>
    <x v="0"/>
  </r>
  <r>
    <s v="DF"/>
    <x v="8"/>
    <n v="512000"/>
    <s v="000000"/>
    <s v="Liquor Sales"/>
    <n v="2016"/>
    <n v="0"/>
    <n v="-66593.950499999992"/>
    <n v="-97624.773750000008"/>
    <n v="-65437.216249999998"/>
    <n v="-95671.043999999994"/>
    <n v="-116744.47399999999"/>
    <n v="-110237.53649999999"/>
    <n v="-81198.074999999997"/>
    <n v="-105072.28549999998"/>
    <n v="-111762.924"/>
    <n v="-113610.86099999999"/>
    <n v="-90225.512999999992"/>
    <n v="-85075.086250000008"/>
    <n v="-130691.51549999999"/>
    <n v="-1269945.2552499999"/>
    <n v="-113610.86099999999"/>
    <n v="-963953.14049999998"/>
    <x v="0"/>
    <s v="Bar Sales"/>
    <s v="Liquor"/>
    <s v=""/>
    <s v=""/>
    <s v=""/>
    <s v=""/>
    <s v=""/>
    <x v="0"/>
  </r>
  <r>
    <s v="DF"/>
    <x v="9"/>
    <n v="512000"/>
    <s v="000000"/>
    <s v="Liquor Sales"/>
    <n v="2016"/>
    <n v="0"/>
    <n v="-40904.085949999993"/>
    <n v="-46637.758720000005"/>
    <n v="-31834.951680000002"/>
    <n v="-30784.821129999997"/>
    <n v="-31455.967200000003"/>
    <n v="-43711.967880000004"/>
    <n v="-27589.570399999997"/>
    <n v="-35296.386579999999"/>
    <n v="-24689.576379999999"/>
    <n v="-39788.572249999997"/>
    <n v="-34790.318639999998"/>
    <n v="-31561.077239999999"/>
    <n v="-27317.808000000001"/>
    <n v="-446362.86205"/>
    <n v="-39788.572249999997"/>
    <n v="-352693.65816999995"/>
    <x v="0"/>
    <s v="Bar Sales"/>
    <s v="Liquor"/>
    <s v=""/>
    <s v=""/>
    <s v=""/>
    <s v=""/>
    <s v=""/>
    <x v="0"/>
  </r>
  <r>
    <s v="DF"/>
    <x v="10"/>
    <n v="512000"/>
    <s v="000000"/>
    <s v="Liquor Sales"/>
    <n v="2016"/>
    <n v="0"/>
    <n v="-35033.543999999994"/>
    <n v="-34484.733499999995"/>
    <n v="-34356.112000000001"/>
    <n v="-28266.626499999995"/>
    <n v="-29541.750000000004"/>
    <n v="-43268.669499999996"/>
    <n v="-28327.004999999997"/>
    <n v="-29943.185999999998"/>
    <n v="-34512.281999999999"/>
    <n v="-28301.909999999996"/>
    <n v="-32832.695"/>
    <n v="-35426.894999999997"/>
    <n v="-41530.482000000004"/>
    <n v="-435825.89049999998"/>
    <n v="-28301.909999999996"/>
    <n v="-326035.81849999994"/>
    <x v="0"/>
    <s v="Bar Sales"/>
    <s v="Liquor"/>
    <s v=""/>
    <s v=""/>
    <s v=""/>
    <s v=""/>
    <s v=""/>
    <x v="0"/>
  </r>
  <r>
    <s v="DF"/>
    <x v="11"/>
    <n v="512000"/>
    <s v="000000"/>
    <s v="Liquor Sales"/>
    <n v="2016"/>
    <n v="0"/>
    <n v="-62817.691999999995"/>
    <n v="-66170.180999999997"/>
    <n v="-59501.609999999993"/>
    <n v="-60735.933999999994"/>
    <n v="-70199.755499999999"/>
    <n v="-62756.847999999998"/>
    <n v="-66132.160499999998"/>
    <n v="-63490.875"/>
    <n v="-50885.093000000001"/>
    <n v="-74474.41399999999"/>
    <n v="-63712.089"/>
    <n v="-60316.525499999996"/>
    <n v="-94197.88"/>
    <n v="-855391.0575"/>
    <n v="-74474.41399999999"/>
    <n v="-637164.56299999997"/>
    <x v="0"/>
    <s v="Bar Sales"/>
    <s v="Liquor"/>
    <s v=""/>
    <s v=""/>
    <s v=""/>
    <s v=""/>
    <s v=""/>
    <x v="0"/>
  </r>
  <r>
    <s v="DF"/>
    <x v="12"/>
    <n v="512000"/>
    <s v="000000"/>
    <s v="Liquor Sales"/>
    <n v="2016"/>
    <n v="0"/>
    <n v="-112617.14799999999"/>
    <n v="-135864.652"/>
    <n v="-145218.53745"/>
    <n v="-81949.454999999987"/>
    <n v="-107056.93109999997"/>
    <n v="-90624.550799999997"/>
    <n v="-65012.774399999995"/>
    <n v="-75425.597099999999"/>
    <n v="-69616.356599999999"/>
    <n v="-108414.43865000001"/>
    <n v="-84241.250099999976"/>
    <n v="-123641.92049999999"/>
    <n v="-190047.508"/>
    <n v="-1389731.1196999997"/>
    <n v="-108414.43865000001"/>
    <n v="-991800.44109999982"/>
    <x v="0"/>
    <s v="Bar Sales"/>
    <s v="Liquor"/>
    <s v=""/>
    <s v=""/>
    <s v=""/>
    <s v=""/>
    <s v=""/>
    <x v="0"/>
  </r>
  <r>
    <s v="DF"/>
    <x v="13"/>
    <n v="512000"/>
    <s v="000000"/>
    <s v="Liquor Sales"/>
    <n v="2016"/>
    <n v="0"/>
    <n v="-53952.821999999993"/>
    <n v="-48999.824999999997"/>
    <n v="-65565.587499999994"/>
    <n v="-62443.60149999999"/>
    <n v="-42404.18"/>
    <n v="-48502.781249999993"/>
    <n v="-52303.716499999995"/>
    <n v="-47999.542499999996"/>
    <n v="-30582.798750000002"/>
    <n v="-48245.522499999992"/>
    <n v="-49607.271000000001"/>
    <n v="-71811.591249999998"/>
    <n v="-123866.31599999998"/>
    <n v="-746285.55574999994"/>
    <n v="-48245.522499999992"/>
    <n v="-501000.37749999994"/>
    <x v="0"/>
    <s v="Bar Sales"/>
    <s v="Liquor"/>
    <s v=""/>
    <s v=""/>
    <s v=""/>
    <s v=""/>
    <s v=""/>
    <x v="1"/>
  </r>
  <r>
    <s v="DF"/>
    <x v="14"/>
    <n v="512000"/>
    <s v="000000"/>
    <s v="Liquor Sales"/>
    <n v="2016"/>
    <n v="0"/>
    <n v="-38891.800080000001"/>
    <n v="-41617.088799999998"/>
    <n v="-34161.645000000004"/>
    <n v="-37092.302240000005"/>
    <n v="-28785.35744"/>
    <n v="-29796.168849999998"/>
    <n v="-24739.485959999998"/>
    <n v="-29658.590639999999"/>
    <n v="-24829.563219999996"/>
    <n v="-21439.443899999998"/>
    <n v="-28042.10325"/>
    <n v="-25958.759679999996"/>
    <n v="-25282.824000000001"/>
    <n v="-390295.13306000002"/>
    <n v="-21439.443899999998"/>
    <n v="-311011.44613"/>
    <x v="0"/>
    <s v="Bar Sales"/>
    <s v="Liquor"/>
    <s v=""/>
    <s v=""/>
    <s v=""/>
    <s v=""/>
    <s v=""/>
    <x v="1"/>
  </r>
  <r>
    <s v="DF"/>
    <x v="15"/>
    <n v="512000"/>
    <s v="000000"/>
    <s v="Liquor Sales"/>
    <n v="2016"/>
    <n v="0"/>
    <n v="-13173.975499999999"/>
    <n v="-25548.879999999997"/>
    <n v="-23436.524999999998"/>
    <n v="-26658.281999999996"/>
    <n v="-22495.283999999996"/>
    <n v="-22644.474999999999"/>
    <n v="-16768.793999999998"/>
    <n v="-22939.166250000002"/>
    <n v="-16974.593999999997"/>
    <n v="-24045.787499999999"/>
    <n v="-22509.27"/>
    <n v="-14591.2305"/>
    <n v="-24013.891999999996"/>
    <n v="-275800.15574999998"/>
    <n v="-24045.787499999999"/>
    <n v="-214685.76324999999"/>
    <x v="0"/>
    <s v="Bar Sales"/>
    <s v="Liquor"/>
    <s v=""/>
    <s v=""/>
    <s v=""/>
    <s v=""/>
    <s v=""/>
    <x v="1"/>
  </r>
  <r>
    <s v="DF"/>
    <x v="16"/>
    <n v="512000"/>
    <s v="000000"/>
    <s v="Liquor Sales"/>
    <n v="2016"/>
    <n v="0"/>
    <n v="-31983.783299999999"/>
    <n v="-37415.594999999994"/>
    <n v="-51493.597750000001"/>
    <n v="-46193.941499999994"/>
    <n v="-56623.586249999993"/>
    <n v="-47406.796499999997"/>
    <n v="-60677.802499999991"/>
    <n v="-43731.071999999993"/>
    <n v="-35424.910499999998"/>
    <n v="-42296.343249999998"/>
    <n v="-41432.037499999999"/>
    <n v="-31983.489999999998"/>
    <n v="-43619.652999999998"/>
    <n v="-570282.60904999997"/>
    <n v="-42296.343249999998"/>
    <n v="-453247.42854999995"/>
    <x v="0"/>
    <s v="Bar Sales"/>
    <s v="Liquor"/>
    <s v=""/>
    <s v=""/>
    <s v=""/>
    <s v=""/>
    <s v=""/>
    <x v="1"/>
  </r>
  <r>
    <s v="DF"/>
    <x v="17"/>
    <n v="512000"/>
    <s v="000000"/>
    <s v="Liquor Sales"/>
    <n v="2016"/>
    <n v="0"/>
    <n v="-30112.18938"/>
    <n v="-37339.566879999998"/>
    <n v="-27317.040799999999"/>
    <n v="-33277.796649999997"/>
    <n v="-26060.325059999996"/>
    <n v="-20671.92512"/>
    <n v="-22135.560720000001"/>
    <n v="-26548.735499999999"/>
    <n v="-24942.795149999998"/>
    <n v="-20576.535"/>
    <n v="-20788.84794"/>
    <n v="-21191.669099999999"/>
    <n v="-22544.555249999998"/>
    <n v="-333507.54254999995"/>
    <n v="-20576.535"/>
    <n v="-268982.47025999997"/>
    <x v="0"/>
    <s v="Bar Sales"/>
    <s v="Liquor"/>
    <s v=""/>
    <s v=""/>
    <s v=""/>
    <s v=""/>
    <s v=""/>
    <x v="1"/>
  </r>
  <r>
    <s v="DF"/>
    <x v="18"/>
    <n v="512000"/>
    <s v="000000"/>
    <s v="Liquor Sales"/>
    <n v="2016"/>
    <n v="0"/>
    <n v="-21820.68"/>
    <n v="-18223.274999999998"/>
    <n v="-22123.0275"/>
    <n v="-19606.492499999997"/>
    <n v="-20852.376999999997"/>
    <n v="-19042.806999999997"/>
    <n v="-16654.952999999998"/>
    <n v="-18151.962499999998"/>
    <n v="-17462.514999999999"/>
    <n v="-17567.52375"/>
    <n v="-17928.653749999998"/>
    <n v="-24786.306999999997"/>
    <n v="-21763.315000000002"/>
    <n v="-255983.889"/>
    <n v="-17567.52375"/>
    <n v="-191505.61324999999"/>
    <x v="0"/>
    <s v="Bar Sales"/>
    <s v="Liquor"/>
    <s v=""/>
    <s v=""/>
    <s v=""/>
    <s v=""/>
    <s v=""/>
    <x v="1"/>
  </r>
  <r>
    <s v="DF"/>
    <x v="19"/>
    <n v="512000"/>
    <s v="000000"/>
    <s v="Liquor Sales"/>
    <n v="2016"/>
    <n v="0"/>
    <n v="-39127.140499999994"/>
    <n v="-49873.11"/>
    <n v="-36302.122499999998"/>
    <n v="-48807.849999999991"/>
    <n v="-49462.682499999995"/>
    <n v="-53548.59124999999"/>
    <n v="-51974.495999999992"/>
    <n v="-58903.087249999997"/>
    <n v="-39111.24"/>
    <n v="-52102.203999999998"/>
    <n v="-43759.612749999993"/>
    <n v="-45018.3825"/>
    <n v="-36762.18"/>
    <n v="-604752.69924999995"/>
    <n v="-52102.203999999998"/>
    <n v="-479212.52399999998"/>
    <x v="0"/>
    <s v="Bar Sales"/>
    <s v="Liquor"/>
    <s v=""/>
    <s v=""/>
    <s v=""/>
    <s v=""/>
    <s v=""/>
    <x v="1"/>
  </r>
  <r>
    <s v="DF"/>
    <x v="20"/>
    <n v="512000"/>
    <s v="000000"/>
    <s v="Liquor Sales"/>
    <n v="2016"/>
    <n v="0"/>
    <n v="-40615.463069999998"/>
    <n v="-33204.032399999996"/>
    <n v="-43521.744630000001"/>
    <n v="-36812.015869999996"/>
    <n v="-39096.071279999996"/>
    <n v="-32507.637259999996"/>
    <n v="-42335.994749999998"/>
    <n v="-31147.43751"/>
    <n v="-30673.397789999999"/>
    <n v="-31090.075520000002"/>
    <n v="-41097.340479999999"/>
    <n v="-47838.646240000002"/>
    <n v="-45664.414249999994"/>
    <n v="-495604.27105000004"/>
    <n v="-31090.075520000002"/>
    <n v="-361003.87008000002"/>
    <x v="0"/>
    <s v="Bar Sales"/>
    <s v="Liquor"/>
    <s v=""/>
    <s v=""/>
    <s v=""/>
    <s v=""/>
    <s v=""/>
    <x v="1"/>
  </r>
  <r>
    <s v="DF"/>
    <x v="21"/>
    <n v="512000"/>
    <s v="000000"/>
    <s v="Liquor Sales"/>
    <n v="2016"/>
    <n v="0"/>
    <n v="-54097.75"/>
    <n v="-52436.513499999994"/>
    <n v="-48105.928499999995"/>
    <n v="-48622.745499999997"/>
    <n v="-52217.612999999998"/>
    <n v="-65869.970249999998"/>
    <n v="-46151.451499999996"/>
    <n v="-59617.414499999999"/>
    <n v="-46574.744999999995"/>
    <n v="-32678.122749999995"/>
    <n v="-37618.101499999997"/>
    <n v="-30746.215499999998"/>
    <n v="-36831.06"/>
    <n v="-611567.63150000013"/>
    <n v="-32678.122749999995"/>
    <n v="-506372.25449999998"/>
    <x v="0"/>
    <s v="Bar Sales"/>
    <s v="Liquor"/>
    <s v=""/>
    <s v=""/>
    <s v=""/>
    <s v=""/>
    <s v=""/>
    <x v="1"/>
  </r>
  <r>
    <s v="DF"/>
    <x v="22"/>
    <n v="512000"/>
    <s v="000000"/>
    <s v="Liquor Sales"/>
    <n v="2016"/>
    <n v="0"/>
    <n v="-50769.798170000002"/>
    <n v="-42584.071319999995"/>
    <n v="-49299.143739999992"/>
    <n v="-56079.13164"/>
    <n v="-46680.674249999996"/>
    <n v="-36419.932079999999"/>
    <n v="-38125.027849999999"/>
    <n v="-52666.691489999997"/>
    <n v="-50386.305059999999"/>
    <n v="-42507.764949999997"/>
    <n v="-45707.404890000005"/>
    <n v="-51805.91689"/>
    <n v="-40624.13523"/>
    <n v="-603655.99756000005"/>
    <n v="-42507.764949999997"/>
    <n v="-465518.54054999998"/>
    <x v="0"/>
    <s v="Bar Sales"/>
    <s v="Liquor"/>
    <s v=""/>
    <s v=""/>
    <s v=""/>
    <s v=""/>
    <s v=""/>
    <x v="1"/>
  </r>
  <r>
    <s v="DF"/>
    <x v="23"/>
    <n v="512000"/>
    <s v="000000"/>
    <s v="Liquor Sales"/>
    <n v="2016"/>
    <n v="0"/>
    <n v="-24139.078249999999"/>
    <n v="-35276.898999999998"/>
    <n v="-22459.5"/>
    <n v="-25901.840999999993"/>
    <n v="-27419.96775"/>
    <n v="-36348.401249999995"/>
    <n v="-36892.306499999999"/>
    <n v="-29291.216499999999"/>
    <n v="-30394.013999999999"/>
    <n v="-27949.600000000002"/>
    <n v="-27319.6875"/>
    <n v="-24146.744999999999"/>
    <n v="-32689.947499999998"/>
    <n v="-380229.20425000001"/>
    <n v="-27949.600000000002"/>
    <n v="-296072.82425000001"/>
    <x v="0"/>
    <s v="Bar Sales"/>
    <s v="Liquor"/>
    <s v=""/>
    <s v=""/>
    <s v=""/>
    <s v=""/>
    <s v=""/>
    <x v="1"/>
  </r>
  <r>
    <s v="DF"/>
    <x v="24"/>
    <n v="512000"/>
    <s v="000000"/>
    <s v="Liquor Sales"/>
    <n v="2016"/>
    <n v="0"/>
    <n v="-16705.468499999995"/>
    <n v="-16588.592999999997"/>
    <n v="-14935.766999999998"/>
    <n v="-17036.858999999997"/>
    <n v="-17109.036"/>
    <n v="-15316.559999999998"/>
    <n v="-14248.961999999998"/>
    <n v="-12821.893"/>
    <n v="-13784.82"/>
    <n v="-14609.888999999999"/>
    <n v="-11771.900000000001"/>
    <n v="-17973.185999999998"/>
    <n v="-18356.227749999998"/>
    <n v="-201259.16124999995"/>
    <n v="-14609.888999999999"/>
    <n v="-153157.84749999997"/>
    <x v="0"/>
    <s v="Bar Sales"/>
    <s v="Liquor"/>
    <s v=""/>
    <s v=""/>
    <s v=""/>
    <s v=""/>
    <s v=""/>
    <x v="1"/>
  </r>
  <r>
    <s v="DF"/>
    <x v="25"/>
    <n v="512000"/>
    <s v="000000"/>
    <s v="Liquor Sales"/>
    <n v="2016"/>
    <n v="0"/>
    <n v="-22291.870999999999"/>
    <n v="-21473.723249999999"/>
    <n v="-23868.634999999995"/>
    <n v="-28568.056999999997"/>
    <n v="-25542.65525"/>
    <n v="-23443.738499999999"/>
    <n v="-18250.721999999998"/>
    <n v="-28373.1525"/>
    <n v="-24721.107249999997"/>
    <n v="-21342.34375"/>
    <n v="-20542.514999999999"/>
    <n v="-23471.839999999997"/>
    <n v="-32184.584249999996"/>
    <n v="-314074.94474999997"/>
    <n v="-21342.34375"/>
    <n v="-237876.0055"/>
    <x v="0"/>
    <s v="Bar Sales"/>
    <s v="Liquor"/>
    <s v=""/>
    <s v=""/>
    <s v=""/>
    <s v=""/>
    <s v=""/>
    <x v="1"/>
  </r>
  <r>
    <s v="DF"/>
    <x v="26"/>
    <n v="512000"/>
    <s v="000000"/>
    <s v="Liquor Sales"/>
    <n v="2016"/>
    <n v="0"/>
    <n v="-27985.284249999997"/>
    <n v="-34359.78"/>
    <n v="-35098"/>
    <n v="-25561.35225"/>
    <n v="-32350.610249999998"/>
    <n v="-24690.329999999998"/>
    <n v="-24993.022249999998"/>
    <n v="-22601.488000000001"/>
    <n v="-23386.817999999999"/>
    <n v="-22010.941749999998"/>
    <n v="-25308.974249999999"/>
    <n v="-28943.29725"/>
    <n v="-30128.885499999997"/>
    <n v="-357418.78375"/>
    <n v="-22010.941749999998"/>
    <n v="-273037.62675"/>
    <x v="0"/>
    <s v="Bar Sales"/>
    <s v="Liquor"/>
    <s v=""/>
    <s v=""/>
    <s v=""/>
    <s v=""/>
    <s v=""/>
    <x v="1"/>
  </r>
  <r>
    <s v="DF"/>
    <x v="27"/>
    <n v="512000"/>
    <s v="000000"/>
    <s v="Liquor Sales"/>
    <n v="2016"/>
    <n v="0"/>
    <n v="-18126.312749999997"/>
    <n v="-13131.186249999999"/>
    <n v="-11228.211749999999"/>
    <n v="-10958.527999999998"/>
    <n v="-13094.756499999998"/>
    <n v="-11254.540499999999"/>
    <n v="-11238.975999999999"/>
    <n v="-16459.442999999999"/>
    <n v="-15991.384499999998"/>
    <n v="-12658.44125"/>
    <n v="-12068.888999999997"/>
    <n v="-15430.0825"/>
    <n v="-20424.600000000002"/>
    <n v="-182065.35199999998"/>
    <n v="-12658.44125"/>
    <n v="-134141.78049999999"/>
    <x v="0"/>
    <s v="Bar Sales"/>
    <s v="Liquor"/>
    <s v=""/>
    <s v=""/>
    <s v=""/>
    <s v=""/>
    <s v=""/>
    <x v="1"/>
  </r>
  <r>
    <s v="DF"/>
    <x v="28"/>
    <n v="512000"/>
    <s v="000000"/>
    <s v="Liquor Sales"/>
    <n v="2016"/>
    <n v="0"/>
    <n v="-29350.424739999999"/>
    <n v="-36321.100200000001"/>
    <n v="-27561.754359999995"/>
    <n v="-28979.908229999997"/>
    <n v="-30075.073629999999"/>
    <n v="-25542.982009999996"/>
    <n v="-24757.643400000001"/>
    <n v="-22347.963049999998"/>
    <n v="-28697.803469999999"/>
    <n v="-26831.248989999996"/>
    <n v="-29818.224099999996"/>
    <n v="-23367.844499999999"/>
    <n v="-31763.758250000003"/>
    <n v="-365415.72892999998"/>
    <n v="-26831.248989999996"/>
    <n v="-280465.90207999997"/>
    <x v="0"/>
    <s v="Bar Sales"/>
    <s v="Liquor"/>
    <s v=""/>
    <s v=""/>
    <s v=""/>
    <s v=""/>
    <s v=""/>
    <x v="1"/>
  </r>
  <r>
    <s v="DF"/>
    <x v="29"/>
    <n v="512000"/>
    <s v="000000"/>
    <s v="Liquor Sales"/>
    <n v="2016"/>
    <n v="0"/>
    <n v="-21865.119500000001"/>
    <n v="-17050.442499999997"/>
    <n v="-16135.958999999999"/>
    <n v="-13541.667999999998"/>
    <n v="-21366.631999999998"/>
    <n v="-19577.967499999999"/>
    <n v="-16817.737999999998"/>
    <n v="-14350.775249999999"/>
    <n v="-15701.647500000001"/>
    <n v="-11619.1075"/>
    <n v="-11453.504999999999"/>
    <n v="-9964.8639999999996"/>
    <n v="-14750.268749999999"/>
    <n v="-204195.69449999998"/>
    <n v="-11619.1075"/>
    <n v="-168027.05674999999"/>
    <x v="0"/>
    <s v="Bar Sales"/>
    <s v="Liquor"/>
    <s v=""/>
    <s v=""/>
    <s v=""/>
    <s v=""/>
    <s v=""/>
    <x v="1"/>
  </r>
  <r>
    <s v="DF"/>
    <x v="30"/>
    <n v="512000"/>
    <s v="000000"/>
    <s v="Liquor Sales"/>
    <n v="2016"/>
    <n v="0"/>
    <n v="-37649.566500000001"/>
    <n v="-32307.817080000001"/>
    <n v="-42537.436970000002"/>
    <n v="-28289.554650000002"/>
    <n v="-45779.094270000001"/>
    <n v="-40071.42972"/>
    <n v="-33880.801500000001"/>
    <n v="-33151.432859999994"/>
    <n v="-34434.600200000001"/>
    <n v="-28771.129799999999"/>
    <n v="-39128.29032"/>
    <n v="-49366.713199999991"/>
    <n v="-52886.559179999989"/>
    <n v="-498254.42625000002"/>
    <n v="-28771.129799999999"/>
    <n v="-356872.86355000001"/>
    <x v="0"/>
    <s v="Bar Sales"/>
    <s v="Liquor"/>
    <s v=""/>
    <s v=""/>
    <s v=""/>
    <s v=""/>
    <s v=""/>
    <x v="1"/>
  </r>
  <r>
    <s v="DF"/>
    <x v="31"/>
    <n v="512000"/>
    <s v="000000"/>
    <s v="Liquor Sales"/>
    <n v="2016"/>
    <n v="0"/>
    <n v="-22346.856"/>
    <n v="-23450.0455"/>
    <n v="-24758.747999999996"/>
    <n v="-23935.002"/>
    <n v="-26114.682999999997"/>
    <n v="-19762.154999999999"/>
    <n v="-13628.306999999999"/>
    <n v="-21664.320999999996"/>
    <n v="-15495.173750000002"/>
    <n v="-20236.573"/>
    <n v="-20544.509999999998"/>
    <n v="-17312.352749999998"/>
    <n v="-18117.938999999998"/>
    <n v="-267366.66600000003"/>
    <n v="-20236.573"/>
    <n v="-211391.86425000001"/>
    <x v="0"/>
    <s v="Bar Sales"/>
    <s v="Liquor"/>
    <s v=""/>
    <s v=""/>
    <s v=""/>
    <s v=""/>
    <s v=""/>
    <x v="1"/>
  </r>
  <r>
    <s v="DF"/>
    <x v="32"/>
    <n v="512000"/>
    <s v="000000"/>
    <s v="Liquor Sales"/>
    <n v="2016"/>
    <n v="0"/>
    <n v="-36656.024999999994"/>
    <n v="-49019.35325"/>
    <n v="-39972.484999999993"/>
    <n v="-44163.252"/>
    <n v="-54458.711999999992"/>
    <n v="-50009.720249999991"/>
    <n v="-49571.686499999996"/>
    <n v="-42212.215499999998"/>
    <n v="-34011.477500000001"/>
    <n v="-44000.04"/>
    <n v="-42496.303500000002"/>
    <n v="-34465.220999999998"/>
    <n v="-28839.415499999999"/>
    <n v="-549875.90699999989"/>
    <n v="-44000.04"/>
    <n v="-444074.96699999995"/>
    <x v="0"/>
    <s v="Bar Sales"/>
    <s v="Liquor"/>
    <s v=""/>
    <s v=""/>
    <s v=""/>
    <s v=""/>
    <s v=""/>
    <x v="1"/>
  </r>
  <r>
    <s v="DF"/>
    <x v="33"/>
    <n v="512000"/>
    <s v="000000"/>
    <s v="Liquor Sales"/>
    <n v="2016"/>
    <n v="0"/>
    <n v="0"/>
    <n v="0"/>
    <n v="0"/>
    <n v="0"/>
    <n v="0"/>
    <n v="0"/>
    <n v="-32771.409999999996"/>
    <n v="-32978.310749999997"/>
    <n v="-33434.997749999995"/>
    <n v="-24239.074999999997"/>
    <n v="-21071.3825"/>
    <n v="-21675.583999999999"/>
    <n v="-25764.515000000003"/>
    <n v="-191935.27499999999"/>
    <n v="-24239.074999999997"/>
    <n v="-123423.79349999999"/>
    <x v="0"/>
    <s v="Bar Sales"/>
    <s v="Liquor"/>
    <s v=""/>
    <s v=""/>
    <s v=""/>
    <s v=""/>
    <s v=""/>
    <x v="1"/>
  </r>
  <r>
    <s v="DF"/>
    <x v="34"/>
    <n v="512000"/>
    <s v="000000"/>
    <s v="Liquor Sales"/>
    <n v="2016"/>
    <n v="0"/>
    <n v="0"/>
    <n v="0"/>
    <n v="0"/>
    <n v="0"/>
    <n v="0"/>
    <n v="0"/>
    <n v="0"/>
    <n v="0"/>
    <n v="0"/>
    <n v="0"/>
    <n v="-6689.8842499999992"/>
    <n v="-34137.071499999998"/>
    <n v="-27232.722999999998"/>
    <n v="-68059.678749999992"/>
    <n v="0"/>
    <n v="0"/>
    <x v="0"/>
    <s v="Bar Sales"/>
    <s v="Liquor"/>
    <s v=""/>
    <s v=""/>
    <s v=""/>
    <s v=""/>
    <s v=""/>
    <x v="1"/>
  </r>
  <r>
    <s v="DF"/>
    <x v="35"/>
    <n v="512000"/>
    <s v="000000"/>
    <s v="Liquor Sales"/>
    <n v="2016"/>
    <n v="0"/>
    <n v="0"/>
    <n v="0"/>
    <n v="0"/>
    <n v="0"/>
    <n v="0"/>
    <n v="0"/>
    <n v="0"/>
    <n v="0"/>
    <n v="0"/>
    <n v="0"/>
    <n v="0"/>
    <n v="-9008.4539999999997"/>
    <n v="-33611.466"/>
    <n v="-42619.92"/>
    <n v="0"/>
    <n v="0"/>
    <x v="0"/>
    <s v="Bar Sales"/>
    <s v="Liquor"/>
    <s v=""/>
    <s v=""/>
    <s v=""/>
    <s v=""/>
    <s v=""/>
    <x v="1"/>
  </r>
  <r>
    <s v="DF"/>
    <x v="0"/>
    <n v="513000"/>
    <s v="000000"/>
    <s v="Beer Sales"/>
    <n v="2016"/>
    <n v="0"/>
    <n v="-4529.0355600000003"/>
    <n v="-4084.8065999999994"/>
    <n v="-3079.2386799999999"/>
    <n v="-2768.1985799999998"/>
    <n v="-2352.4497499999998"/>
    <n v="-2642.9178999999995"/>
    <n v="-2255.89714"/>
    <n v="-3317.4616999999998"/>
    <n v="-1764.5438999999999"/>
    <n v="0"/>
    <n v="0"/>
    <n v="0"/>
    <n v="0"/>
    <n v="-26794.54981"/>
    <n v="0"/>
    <n v="-26794.54981"/>
    <x v="0"/>
    <s v="Bar Sales"/>
    <s v="Beer"/>
    <s v=""/>
    <s v=""/>
    <s v=""/>
    <s v=""/>
    <s v=""/>
    <x v="0"/>
  </r>
  <r>
    <s v="DF"/>
    <x v="1"/>
    <n v="513000"/>
    <s v="000000"/>
    <s v="Beer Sales"/>
    <n v="2016"/>
    <n v="0"/>
    <n v="-5934.7763999999988"/>
    <n v="-8955.895480000001"/>
    <n v="-5035.9986600000002"/>
    <n v="-6442.921589999999"/>
    <n v="-5180.1654099999996"/>
    <n v="-5473.3994699999994"/>
    <n v="-4225.7723199999991"/>
    <n v="-6140.0380999999988"/>
    <n v="-7029.8171999999995"/>
    <n v="-6214.9365600000001"/>
    <n v="-6298.9366999999993"/>
    <n v="-6554.2003800000002"/>
    <n v="-10367.109899999999"/>
    <n v="-83853.968169999978"/>
    <n v="-6214.9365600000001"/>
    <n v="-60633.721189999989"/>
    <x v="0"/>
    <s v="Bar Sales"/>
    <s v="Beer"/>
    <s v=""/>
    <s v=""/>
    <s v=""/>
    <s v=""/>
    <s v=""/>
    <x v="0"/>
  </r>
  <r>
    <s v="DF"/>
    <x v="2"/>
    <n v="513000"/>
    <s v="000000"/>
    <s v="Beer Sales"/>
    <n v="2016"/>
    <n v="0"/>
    <n v="-6947.4418999999998"/>
    <n v="-6504.982399999999"/>
    <n v="-10302.39525"/>
    <n v="-7362.1817499999997"/>
    <n v="-5575.0012499999993"/>
    <n v="-6406.7139499999994"/>
    <n v="-5014.2897000000003"/>
    <n v="-6096.6835999999994"/>
    <n v="-5724.3143999999993"/>
    <n v="-7619.9567499999985"/>
    <n v="-6872.276249999999"/>
    <n v="-5196.0866999999998"/>
    <n v="-10834.664400000001"/>
    <n v="-90456.988299999997"/>
    <n v="-7619.9567499999985"/>
    <n v="-67553.960949999993"/>
    <x v="0"/>
    <s v="Bar Sales"/>
    <s v="Beer"/>
    <s v=""/>
    <s v=""/>
    <s v=""/>
    <s v=""/>
    <s v=""/>
    <x v="0"/>
  </r>
  <r>
    <s v="DF"/>
    <x v="3"/>
    <n v="513000"/>
    <s v="000000"/>
    <s v="Beer Sales"/>
    <n v="2016"/>
    <n v="0"/>
    <n v="-5336.9120000000003"/>
    <n v="-5860.4699999999993"/>
    <n v="-5266.17"/>
    <n v="-4653.3760000000002"/>
    <n v="-8084.9676600000003"/>
    <n v="-4996.1519999999991"/>
    <n v="-3891.0374999999999"/>
    <n v="-7647.5874999999996"/>
    <n v="-8383.6766999999982"/>
    <n v="-8199.1454999999987"/>
    <n v="-5812.6319999999996"/>
    <n v="-5781.0059999999994"/>
    <n v="-10611.944"/>
    <n v="-84525.076860000001"/>
    <n v="-8199.1454999999987"/>
    <n v="-62319.494859999999"/>
    <x v="0"/>
    <s v="Bar Sales"/>
    <s v="Beer"/>
    <s v=""/>
    <s v=""/>
    <s v=""/>
    <s v=""/>
    <s v=""/>
    <x v="0"/>
  </r>
  <r>
    <s v="DF"/>
    <x v="4"/>
    <n v="513000"/>
    <s v="000000"/>
    <s v="Beer Sales"/>
    <n v="2016"/>
    <n v="0"/>
    <n v="-4374.5094399999998"/>
    <n v="-6793.3696599999994"/>
    <n v="-4033.2193999999995"/>
    <n v="-5866.0232399999995"/>
    <n v="-7556.3340999999991"/>
    <n v="-4221.3727499999995"/>
    <n v="-3033.6990599999999"/>
    <n v="-4003.4754899999998"/>
    <n v="-5245.1884099999997"/>
    <n v="-6916.2668400000002"/>
    <n v="-4652.6205600000003"/>
    <n v="-4271.7920000000004"/>
    <n v="-5305.9698999999991"/>
    <n v="-66273.840850000008"/>
    <n v="-6916.2668400000002"/>
    <n v="-52043.45839"/>
    <x v="0"/>
    <s v="Bar Sales"/>
    <s v="Beer"/>
    <s v=""/>
    <s v=""/>
    <s v=""/>
    <s v=""/>
    <s v=""/>
    <x v="0"/>
  </r>
  <r>
    <s v="DF"/>
    <x v="5"/>
    <n v="513000"/>
    <s v="000000"/>
    <s v="Beer Sales"/>
    <n v="2016"/>
    <n v="0"/>
    <n v="0"/>
    <n v="0"/>
    <n v="0"/>
    <n v="0"/>
    <n v="0"/>
    <n v="0"/>
    <n v="0"/>
    <n v="0"/>
    <n v="0"/>
    <n v="-5287.9272599999995"/>
    <n v="-7006.3722399999997"/>
    <n v="-6413.6208500000002"/>
    <n v="-9251.931779999999"/>
    <n v="-27959.852129999999"/>
    <n v="-5287.9272599999995"/>
    <n v="-5287.9272599999995"/>
    <x v="0"/>
    <s v="Bar Sales"/>
    <s v="Beer"/>
    <s v=""/>
    <s v=""/>
    <s v=""/>
    <s v=""/>
    <s v=""/>
    <x v="0"/>
  </r>
  <r>
    <s v="DF"/>
    <x v="6"/>
    <n v="513000"/>
    <s v="000000"/>
    <s v="Beer Sales"/>
    <n v="2016"/>
    <n v="0"/>
    <n v="-5000.0859999999993"/>
    <n v="-5352.4624999999996"/>
    <n v="-6419.1189999999988"/>
    <n v="-2229.9725000000003"/>
    <n v="-5208.1679999999997"/>
    <n v="-7408.0545000000002"/>
    <n v="-1551.9559999999999"/>
    <n v="-3546.9279999999999"/>
    <n v="-3035.4344999999994"/>
    <n v="-7114.52"/>
    <n v="-4974.5745000000006"/>
    <n v="-5160.8025000000007"/>
    <n v="-4346.9019999999991"/>
    <n v="-61348.98"/>
    <n v="-7114.52"/>
    <n v="-46866.701000000001"/>
    <x v="0"/>
    <s v="Bar Sales"/>
    <s v="Beer"/>
    <s v=""/>
    <s v=""/>
    <s v=""/>
    <s v=""/>
    <s v=""/>
    <x v="0"/>
  </r>
  <r>
    <s v="DF"/>
    <x v="7"/>
    <n v="513000"/>
    <s v="000000"/>
    <s v="Beer Sales"/>
    <n v="2016"/>
    <n v="0"/>
    <n v="-22213.66"/>
    <n v="-17925.862499999999"/>
    <n v="-23276.924999999999"/>
    <n v="-23361.813999999998"/>
    <n v="-17932.879999999997"/>
    <n v="-21105.832999999999"/>
    <n v="-20569.576999999997"/>
    <n v="-19727.358"/>
    <n v="-15746.450999999997"/>
    <n v="-27301.574999999993"/>
    <n v="-26982.934999999994"/>
    <n v="-26068.979999999996"/>
    <n v="-32627.605499999998"/>
    <n v="-294841.45600000001"/>
    <n v="-27301.574999999993"/>
    <n v="-209161.93549999999"/>
    <x v="0"/>
    <s v="Bar Sales"/>
    <s v="Beer"/>
    <s v=""/>
    <s v=""/>
    <s v=""/>
    <s v=""/>
    <s v=""/>
    <x v="0"/>
  </r>
  <r>
    <s v="DF"/>
    <x v="8"/>
    <n v="513000"/>
    <s v="000000"/>
    <s v="Beer Sales"/>
    <n v="2016"/>
    <n v="0"/>
    <n v="-12959.726499999999"/>
    <n v="-14913.797500000001"/>
    <n v="-18271.578499999996"/>
    <n v="-12970.229999999998"/>
    <n v="-20696.458999999999"/>
    <n v="-16635.599749999998"/>
    <n v="-15104.3935"/>
    <n v="-18838.557500000003"/>
    <n v="-19602.467500000002"/>
    <n v="-21351.823499999999"/>
    <n v="-15353.856"/>
    <n v="-16495.207749999998"/>
    <n v="-21546.488250000002"/>
    <n v="-224740.18524999998"/>
    <n v="-21351.823499999999"/>
    <n v="-171344.63324999998"/>
    <x v="0"/>
    <s v="Bar Sales"/>
    <s v="Beer"/>
    <s v=""/>
    <s v=""/>
    <s v=""/>
    <s v=""/>
    <s v=""/>
    <x v="0"/>
  </r>
  <r>
    <s v="DF"/>
    <x v="9"/>
    <n v="513000"/>
    <s v="000000"/>
    <s v="Beer Sales"/>
    <n v="2016"/>
    <n v="0"/>
    <n v="-7685.1073600000009"/>
    <n v="-6324.0015999999996"/>
    <n v="-4386.5415999999996"/>
    <n v="-5469.8871499999996"/>
    <n v="-3421.7030399999994"/>
    <n v="-3199.8255800000002"/>
    <n v="-2290.85934"/>
    <n v="-3301.7833799999994"/>
    <n v="-3848.3290299999999"/>
    <n v="-4542.1052599999994"/>
    <n v="-4294.8490199999997"/>
    <n v="-3880.8230999999996"/>
    <n v="-3975.7399499999997"/>
    <n v="-56621.555410000008"/>
    <n v="-4542.1052599999994"/>
    <n v="-44470.143340000002"/>
    <x v="0"/>
    <s v="Bar Sales"/>
    <s v="Beer"/>
    <s v=""/>
    <s v=""/>
    <s v=""/>
    <s v=""/>
    <s v=""/>
    <x v="0"/>
  </r>
  <r>
    <s v="DF"/>
    <x v="10"/>
    <n v="513000"/>
    <s v="000000"/>
    <s v="Beer Sales"/>
    <n v="2016"/>
    <n v="0"/>
    <n v="-4055.779"/>
    <n v="-3192"/>
    <n v="-1971.998"/>
    <n v="-2850.5750000000003"/>
    <n v="-3991.9949999999994"/>
    <n v="-5759.0049999999992"/>
    <n v="-1706.7959999999998"/>
    <n v="-1807.1444999999997"/>
    <n v="-3104.7729999999997"/>
    <n v="-4885.72"/>
    <n v="-5600.3850000000002"/>
    <n v="-3970.12"/>
    <n v="-3901.7404999999994"/>
    <n v="-46798.031000000003"/>
    <n v="-4885.72"/>
    <n v="-33325.785499999998"/>
    <x v="0"/>
    <s v="Bar Sales"/>
    <s v="Beer"/>
    <s v=""/>
    <s v=""/>
    <s v=""/>
    <s v=""/>
    <s v=""/>
    <x v="0"/>
  </r>
  <r>
    <s v="DF"/>
    <x v="11"/>
    <n v="513000"/>
    <s v="000000"/>
    <s v="Beer Sales"/>
    <n v="2016"/>
    <n v="0"/>
    <n v="-4608.7159999999994"/>
    <n v="-7013.1459999999997"/>
    <n v="-7853.9579999999987"/>
    <n v="-6418.6850000000004"/>
    <n v="-7318.9549999999999"/>
    <n v="-5492.927999999999"/>
    <n v="-5564.8319999999994"/>
    <n v="-5227.9919999999993"/>
    <n v="-3786.5099999999998"/>
    <n v="-6454.0139999999992"/>
    <n v="-4409.9999999999991"/>
    <n v="-5837.2649999999994"/>
    <n v="-8255.52"/>
    <n v="-78242.521000000008"/>
    <n v="-6454.0139999999992"/>
    <n v="-59739.736000000004"/>
    <x v="0"/>
    <s v="Bar Sales"/>
    <s v="Beer"/>
    <s v=""/>
    <s v=""/>
    <s v=""/>
    <s v=""/>
    <s v=""/>
    <x v="0"/>
  </r>
  <r>
    <s v="DF"/>
    <x v="12"/>
    <n v="513000"/>
    <s v="000000"/>
    <s v="Beer Sales"/>
    <n v="2016"/>
    <n v="0"/>
    <n v="-15246.88515"/>
    <n v="-18420.779299999998"/>
    <n v="-15887.309199999998"/>
    <n v="-14725.07575"/>
    <n v="-14532.058800000001"/>
    <n v="-12844.845999999998"/>
    <n v="-12862.933999999999"/>
    <n v="-10580.114999999998"/>
    <n v="-11648.994000000001"/>
    <n v="-17524.9123"/>
    <n v="-14622.903749999998"/>
    <n v="-15790.6644"/>
    <n v="-24356.415999999997"/>
    <n v="-199043.89364999998"/>
    <n v="-17524.9123"/>
    <n v="-144273.90949999998"/>
    <x v="0"/>
    <s v="Bar Sales"/>
    <s v="Beer"/>
    <s v=""/>
    <s v=""/>
    <s v=""/>
    <s v=""/>
    <s v=""/>
    <x v="0"/>
  </r>
  <r>
    <s v="DF"/>
    <x v="13"/>
    <n v="513000"/>
    <s v="000000"/>
    <s v="Beer Sales"/>
    <n v="2016"/>
    <n v="0"/>
    <n v="-22676.934000000001"/>
    <n v="-19299.896000000001"/>
    <n v="-22505.727999999999"/>
    <n v="-22930.046999999999"/>
    <n v="-18936.707999999999"/>
    <n v="-27319.865999999998"/>
    <n v="-18697.489999999998"/>
    <n v="-17269.118999999999"/>
    <n v="-21028.363999999998"/>
    <n v="-16953.719999999998"/>
    <n v="-23485.181999999997"/>
    <n v="-23777.151999999998"/>
    <n v="-34337.407999999996"/>
    <n v="-289217.614"/>
    <n v="-16953.719999999998"/>
    <n v="-207617.872"/>
    <x v="0"/>
    <s v="Bar Sales"/>
    <s v="Beer"/>
    <s v=""/>
    <s v=""/>
    <s v=""/>
    <s v=""/>
    <s v=""/>
    <x v="1"/>
  </r>
  <r>
    <s v="DF"/>
    <x v="14"/>
    <n v="513000"/>
    <s v="000000"/>
    <s v="Beer Sales"/>
    <n v="2016"/>
    <n v="0"/>
    <n v="-6184.2547199999999"/>
    <n v="-7340.5640000000003"/>
    <n v="-9459.6449499999999"/>
    <n v="-7584.4787199999992"/>
    <n v="-7574.2616599999992"/>
    <n v="-7192.0739800000001"/>
    <n v="-7215.8517199999987"/>
    <n v="-6680.3230899999999"/>
    <n v="-4541.7897699999994"/>
    <n v="-4457.4893999999995"/>
    <n v="-6091.11006"/>
    <n v="-5901.5818399999998"/>
    <n v="-4013.7867000000001"/>
    <n v="-84237.210609999995"/>
    <n v="-4457.4893999999995"/>
    <n v="-68230.732009999992"/>
    <x v="0"/>
    <s v="Bar Sales"/>
    <s v="Beer"/>
    <s v=""/>
    <s v=""/>
    <s v=""/>
    <s v=""/>
    <s v=""/>
    <x v="1"/>
  </r>
  <r>
    <s v="DF"/>
    <x v="15"/>
    <n v="513000"/>
    <s v="000000"/>
    <s v="Beer Sales"/>
    <n v="2016"/>
    <n v="0"/>
    <n v="-4837.0874999999996"/>
    <n v="-8829.4500000000007"/>
    <n v="-7492.7999999999993"/>
    <n v="-12238.659999999998"/>
    <n v="-9072.1889999999985"/>
    <n v="-9271.4159999999993"/>
    <n v="-7616.7"/>
    <n v="-6586.5554999999995"/>
    <n v="-6587.1050000000005"/>
    <n v="-7910.308"/>
    <n v="-7380.8839999999991"/>
    <n v="-5852.8959999999997"/>
    <n v="-8973.1739999999991"/>
    <n v="-102649.22499999999"/>
    <n v="-7910.308"/>
    <n v="-80442.270999999993"/>
    <x v="0"/>
    <s v="Bar Sales"/>
    <s v="Beer"/>
    <s v=""/>
    <s v=""/>
    <s v=""/>
    <s v=""/>
    <s v=""/>
    <x v="1"/>
  </r>
  <r>
    <s v="DF"/>
    <x v="16"/>
    <n v="513000"/>
    <s v="000000"/>
    <s v="Beer Sales"/>
    <n v="2016"/>
    <n v="0"/>
    <n v="-7429.24"/>
    <n v="-7485.2400000000007"/>
    <n v="-7790.0445"/>
    <n v="-8149.6589999999987"/>
    <n v="-9246.51"/>
    <n v="-6997.6759999999995"/>
    <n v="-8421.91"/>
    <n v="-7861.7384999999995"/>
    <n v="-8162.1539999999995"/>
    <n v="-11144.279999999999"/>
    <n v="-7241.6189999999997"/>
    <n v="-6219.6434999999992"/>
    <n v="-10093.846"/>
    <n v="-106243.56050000002"/>
    <n v="-11144.279999999999"/>
    <n v="-82688.452000000005"/>
    <x v="0"/>
    <s v="Bar Sales"/>
    <s v="Beer"/>
    <s v=""/>
    <s v=""/>
    <s v=""/>
    <s v=""/>
    <s v=""/>
    <x v="1"/>
  </r>
  <r>
    <s v="DF"/>
    <x v="17"/>
    <n v="513000"/>
    <s v="000000"/>
    <s v="Beer Sales"/>
    <n v="2016"/>
    <n v="0"/>
    <n v="-5344.9312"/>
    <n v="-4415.6901600000001"/>
    <n v="-4248.9871199999998"/>
    <n v="-4130.9945599999992"/>
    <n v="-5117.8953700000002"/>
    <n v="-4290.6716999999999"/>
    <n v="-3075.6138000000001"/>
    <n v="-4275.4143599999998"/>
    <n v="-4468.7563199999995"/>
    <n v="-3302.9423699999993"/>
    <n v="-3121.7414899999994"/>
    <n v="-3470.6706999999997"/>
    <n v="-4152.2966099999994"/>
    <n v="-53416.605759999999"/>
    <n v="-3302.9423699999993"/>
    <n v="-42671.896959999998"/>
    <x v="0"/>
    <s v="Bar Sales"/>
    <s v="Beer"/>
    <s v=""/>
    <s v=""/>
    <s v=""/>
    <s v=""/>
    <s v=""/>
    <x v="1"/>
  </r>
  <r>
    <s v="DF"/>
    <x v="18"/>
    <n v="513000"/>
    <s v="000000"/>
    <s v="Beer Sales"/>
    <n v="2016"/>
    <n v="0"/>
    <n v="-6420.0149999999994"/>
    <n v="-6741.4199999999992"/>
    <n v="-6436.8989999999994"/>
    <n v="-6456.9959999999992"/>
    <n v="-6477.9749999999995"/>
    <n v="-6694.38"/>
    <n v="-4084.08"/>
    <n v="-5665.0020000000004"/>
    <n v="-5697.6219999999994"/>
    <n v="-5633.3759999999993"/>
    <n v="-7276.0169999999998"/>
    <n v="-7382.3399999999992"/>
    <n v="-8385.6149999999998"/>
    <n v="-83351.736999999994"/>
    <n v="-5633.3759999999993"/>
    <n v="-60307.764999999992"/>
    <x v="0"/>
    <s v="Bar Sales"/>
    <s v="Beer"/>
    <s v=""/>
    <s v=""/>
    <s v=""/>
    <s v=""/>
    <s v=""/>
    <x v="1"/>
  </r>
  <r>
    <s v="DF"/>
    <x v="19"/>
    <n v="513000"/>
    <s v="000000"/>
    <s v="Beer Sales"/>
    <n v="2016"/>
    <n v="0"/>
    <n v="-21648.742499999997"/>
    <n v="-20642.131999999998"/>
    <n v="-18747.197"/>
    <n v="-24591.91"/>
    <n v="-19179.9895"/>
    <n v="-22252.994749999998"/>
    <n v="-30360.819999999996"/>
    <n v="-25412.691499999997"/>
    <n v="-29966.236999999994"/>
    <n v="-20968.227000000003"/>
    <n v="-22959.243999999999"/>
    <n v="-23583.509249999999"/>
    <n v="-16392.578999999998"/>
    <n v="-296706.27350000001"/>
    <n v="-20968.227000000003"/>
    <n v="-233770.94124999997"/>
    <x v="0"/>
    <s v="Bar Sales"/>
    <s v="Beer"/>
    <s v=""/>
    <s v=""/>
    <s v=""/>
    <s v=""/>
    <s v=""/>
    <x v="1"/>
  </r>
  <r>
    <s v="DF"/>
    <x v="20"/>
    <n v="513000"/>
    <s v="000000"/>
    <s v="Beer Sales"/>
    <n v="2016"/>
    <n v="0"/>
    <n v="-10339.79695"/>
    <n v="-11863.851859999999"/>
    <n v="-9773.880479999998"/>
    <n v="-12663.16086"/>
    <n v="-13868.534399999997"/>
    <n v="-11162.34756"/>
    <n v="-9930.7559399999991"/>
    <n v="-9624.3162399999983"/>
    <n v="-8485.6142"/>
    <n v="-12220.55898"/>
    <n v="-12024.80594"/>
    <n v="-10263.79284"/>
    <n v="-10245.1104"/>
    <n v="-142466.52665000001"/>
    <n v="-12220.55898"/>
    <n v="-109932.81746999999"/>
    <x v="0"/>
    <s v="Bar Sales"/>
    <s v="Beer"/>
    <s v=""/>
    <s v=""/>
    <s v=""/>
    <s v=""/>
    <s v=""/>
    <x v="1"/>
  </r>
  <r>
    <s v="DF"/>
    <x v="21"/>
    <n v="513000"/>
    <s v="000000"/>
    <s v="Beer Sales"/>
    <n v="2016"/>
    <n v="0"/>
    <n v="-11078.773999999998"/>
    <n v="-12311.249999999998"/>
    <n v="-13480.582499999999"/>
    <n v="-11254.1975"/>
    <n v="-10775.758"/>
    <n v="-13435.38"/>
    <n v="-16743.702499999996"/>
    <n v="-11991.210000000001"/>
    <n v="-9847.0259999999998"/>
    <n v="-8291.36"/>
    <n v="-9479.9249999999993"/>
    <n v="-8138.3574999999992"/>
    <n v="-7594.02"/>
    <n v="-144421.54300000001"/>
    <n v="-8291.36"/>
    <n v="-119209.2405"/>
    <x v="0"/>
    <s v="Bar Sales"/>
    <s v="Beer"/>
    <s v=""/>
    <s v=""/>
    <s v=""/>
    <s v=""/>
    <s v=""/>
    <x v="1"/>
  </r>
  <r>
    <s v="DF"/>
    <x v="22"/>
    <n v="513000"/>
    <s v="000000"/>
    <s v="Beer Sales"/>
    <n v="2016"/>
    <n v="0"/>
    <n v="-8535.5663399999976"/>
    <n v="-11194.706319999999"/>
    <n v="-12867.236409999998"/>
    <n v="-15538.788999999997"/>
    <n v="-13592.191339999999"/>
    <n v="-10468.195990000002"/>
    <n v="-8420.2553399999997"/>
    <n v="-12221.150479999998"/>
    <n v="-7700.4303599999994"/>
    <n v="-9477.2614999999987"/>
    <n v="-7819.2978500000008"/>
    <n v="-10874.59296"/>
    <n v="-11037.102999999999"/>
    <n v="-139746.77688999998"/>
    <n v="-9477.2614999999987"/>
    <n v="-110015.78307999998"/>
    <x v="0"/>
    <s v="Bar Sales"/>
    <s v="Beer"/>
    <s v=""/>
    <s v=""/>
    <s v=""/>
    <s v=""/>
    <s v=""/>
    <x v="1"/>
  </r>
  <r>
    <s v="DF"/>
    <x v="23"/>
    <n v="513000"/>
    <s v="000000"/>
    <s v="Beer Sales"/>
    <n v="2016"/>
    <n v="0"/>
    <n v="-12712.472499999998"/>
    <n v="-11492.18"/>
    <n v="-10354.315999999999"/>
    <n v="-11239.725"/>
    <n v="-9811.8194999999996"/>
    <n v="-12993.7745"/>
    <n v="-10406.843999999999"/>
    <n v="-10730.475"/>
    <n v="-11038.019999999999"/>
    <n v="-11805.64"/>
    <n v="-9074.1209999999992"/>
    <n v="-11392.940999999999"/>
    <n v="-12646.998"/>
    <n v="-145699.3265"/>
    <n v="-11805.64"/>
    <n v="-112585.2665"/>
    <x v="0"/>
    <s v="Bar Sales"/>
    <s v="Beer"/>
    <s v=""/>
    <s v=""/>
    <s v=""/>
    <s v=""/>
    <s v=""/>
    <x v="1"/>
  </r>
  <r>
    <s v="DF"/>
    <x v="24"/>
    <n v="513000"/>
    <s v="000000"/>
    <s v="Beer Sales"/>
    <n v="2016"/>
    <n v="0"/>
    <n v="-4329.9479999999994"/>
    <n v="-5575.4789999999994"/>
    <n v="-4922.8724999999995"/>
    <n v="-5253.5559999999996"/>
    <n v="-5419.1549999999988"/>
    <n v="-5773.7679999999991"/>
    <n v="-4570.4749999999995"/>
    <n v="-4528.3454999999994"/>
    <n v="-4863.9359999999997"/>
    <n v="-4878.174"/>
    <n v="-4178.2649999999994"/>
    <n v="-6198.5384999999997"/>
    <n v="-4328.2470000000003"/>
    <n v="-64820.759500000007"/>
    <n v="-4878.174"/>
    <n v="-50115.709000000003"/>
    <x v="0"/>
    <s v="Bar Sales"/>
    <s v="Beer"/>
    <s v=""/>
    <s v=""/>
    <s v=""/>
    <s v=""/>
    <s v=""/>
    <x v="1"/>
  </r>
  <r>
    <s v="DF"/>
    <x v="25"/>
    <n v="513000"/>
    <s v="000000"/>
    <s v="Beer Sales"/>
    <n v="2016"/>
    <n v="0"/>
    <n v="-6272.1260000000002"/>
    <n v="-6301.249499999999"/>
    <n v="-7798.7909999999993"/>
    <n v="-7221.9069999999992"/>
    <n v="-6139.5424999999996"/>
    <n v="-7035.6649999999991"/>
    <n v="-5460.2904999999992"/>
    <n v="-6040.9825000000001"/>
    <n v="-7861.308"/>
    <n v="-7143.9339999999993"/>
    <n v="-5649.339500000001"/>
    <n v="-7305.2595000000001"/>
    <n v="-8134.5459999999994"/>
    <n v="-88364.940999999992"/>
    <n v="-7143.9339999999993"/>
    <n v="-67275.795999999988"/>
    <x v="0"/>
    <s v="Bar Sales"/>
    <s v="Beer"/>
    <s v=""/>
    <s v=""/>
    <s v=""/>
    <s v=""/>
    <s v=""/>
    <x v="1"/>
  </r>
  <r>
    <s v="DF"/>
    <x v="26"/>
    <n v="513000"/>
    <s v="000000"/>
    <s v="Beer Sales"/>
    <n v="2016"/>
    <n v="0"/>
    <n v="-8383.116"/>
    <n v="-12005.224"/>
    <n v="-9555.4444999999996"/>
    <n v="-9979.5569999999989"/>
    <n v="-7091.616"/>
    <n v="-9865.9050000000007"/>
    <n v="-6008.3449999999993"/>
    <n v="-6204.6040000000003"/>
    <n v="-5089.3919999999998"/>
    <n v="-5804.4350000000004"/>
    <n v="-7687.2389999999996"/>
    <n v="-5703.8204999999989"/>
    <n v="-8653.2459999999992"/>
    <n v="-102031.944"/>
    <n v="-5804.4350000000004"/>
    <n v="-79987.638500000001"/>
    <x v="0"/>
    <s v="Bar Sales"/>
    <s v="Beer"/>
    <s v=""/>
    <s v=""/>
    <s v=""/>
    <s v=""/>
    <s v=""/>
    <x v="1"/>
  </r>
  <r>
    <s v="DF"/>
    <x v="27"/>
    <n v="513000"/>
    <s v="000000"/>
    <s v="Beer Sales"/>
    <n v="2016"/>
    <n v="0"/>
    <n v="-4499.67"/>
    <n v="-4614.5924999999997"/>
    <n v="-4121.9219999999996"/>
    <n v="-3076.8744999999999"/>
    <n v="-3415.2579999999998"/>
    <n v="-3493.6124999999997"/>
    <n v="-3694.5720000000001"/>
    <n v="-2935.5899999999997"/>
    <n v="-4572.1129999999994"/>
    <n v="-3398.7029999999995"/>
    <n v="-4543.875"/>
    <n v="-4180.3125"/>
    <n v="-5721.9924999999994"/>
    <n v="-52269.087500000001"/>
    <n v="-3398.7029999999995"/>
    <n v="-37822.907500000001"/>
    <x v="0"/>
    <s v="Bar Sales"/>
    <s v="Beer"/>
    <s v=""/>
    <s v=""/>
    <s v=""/>
    <s v=""/>
    <s v=""/>
    <x v="1"/>
  </r>
  <r>
    <s v="DF"/>
    <x v="28"/>
    <n v="513000"/>
    <s v="000000"/>
    <s v="Beer Sales"/>
    <n v="2016"/>
    <n v="0"/>
    <n v="-6426.4051599999993"/>
    <n v="-7826.7013999999999"/>
    <n v="-7314.7127199999995"/>
    <n v="-9515.7568800000008"/>
    <n v="-6527.5373099999988"/>
    <n v="-6712.1913599999998"/>
    <n v="-6149.7953299999999"/>
    <n v="-6642.1517399999993"/>
    <n v="-6093.1962000000003"/>
    <n v="-6673.8117599999996"/>
    <n v="-6080.1943999999985"/>
    <n v="-6168.9846399999997"/>
    <n v="-8106.4237800000001"/>
    <n v="-90237.862679999977"/>
    <n v="-6673.8117599999996"/>
    <n v="-69882.259859999991"/>
    <x v="0"/>
    <s v="Bar Sales"/>
    <s v="Beer"/>
    <s v=""/>
    <s v=""/>
    <s v=""/>
    <s v=""/>
    <s v=""/>
    <x v="1"/>
  </r>
  <r>
    <s v="DF"/>
    <x v="29"/>
    <n v="513000"/>
    <s v="000000"/>
    <s v="Beer Sales"/>
    <n v="2016"/>
    <n v="0"/>
    <n v="-5860.1025"/>
    <n v="-4663.0499999999993"/>
    <n v="-5191.6724999999997"/>
    <n v="-5481.5109999999995"/>
    <n v="-4125.2574999999997"/>
    <n v="-4295.2909999999993"/>
    <n v="-4105.08"/>
    <n v="-3942.8829999999998"/>
    <n v="-4456.6339999999991"/>
    <n v="-4313.3439999999991"/>
    <n v="-3251.3179999999998"/>
    <n v="-3308.5324999999998"/>
    <n v="-5045.2150000000001"/>
    <n v="-58039.891000000003"/>
    <n v="-4313.3439999999991"/>
    <n v="-46434.825499999999"/>
    <x v="0"/>
    <s v="Bar Sales"/>
    <s v="Beer"/>
    <s v=""/>
    <s v=""/>
    <s v=""/>
    <s v=""/>
    <s v=""/>
    <x v="1"/>
  </r>
  <r>
    <s v="DF"/>
    <x v="30"/>
    <n v="513000"/>
    <s v="000000"/>
    <s v="Beer Sales"/>
    <n v="2016"/>
    <n v="0"/>
    <n v="-7215.7448999999997"/>
    <n v="-8393.4339299999992"/>
    <n v="-8592.5783999999985"/>
    <n v="-7530.7814399999988"/>
    <n v="-7972.4786399999984"/>
    <n v="-9185.9300399999993"/>
    <n v="-6522.2778600000001"/>
    <n v="-10677.168599999999"/>
    <n v="-10279.786019999998"/>
    <n v="-9655.4994900000002"/>
    <n v="-11319.121800000001"/>
    <n v="-7207.7461399999993"/>
    <n v="-9160.7512499999993"/>
    <n v="-113713.29850999999"/>
    <n v="-9655.4994900000002"/>
    <n v="-86025.679319999996"/>
    <x v="0"/>
    <s v="Bar Sales"/>
    <s v="Beer"/>
    <s v=""/>
    <s v=""/>
    <s v=""/>
    <s v=""/>
    <s v=""/>
    <x v="1"/>
  </r>
  <r>
    <s v="DF"/>
    <x v="31"/>
    <n v="513000"/>
    <s v="000000"/>
    <s v="Beer Sales"/>
    <n v="2016"/>
    <n v="0"/>
    <n v="-9377.9839999999986"/>
    <n v="-10649.6425"/>
    <n v="-8510.3199999999979"/>
    <n v="-8351.1749999999993"/>
    <n v="-8466.99"/>
    <n v="-6371.5679999999993"/>
    <n v="-6329.9074999999993"/>
    <n v="-5206.3199999999988"/>
    <n v="-5405.2249999999995"/>
    <n v="-7491.9424999999992"/>
    <n v="-5693.9714999999997"/>
    <n v="-8042.9159999999993"/>
    <n v="-9546.5895"/>
    <n v="-99444.551500000001"/>
    <n v="-7491.9424999999992"/>
    <n v="-76161.074500000002"/>
    <x v="0"/>
    <s v="Bar Sales"/>
    <s v="Beer"/>
    <s v=""/>
    <s v=""/>
    <s v=""/>
    <s v=""/>
    <s v=""/>
    <x v="1"/>
  </r>
  <r>
    <s v="DF"/>
    <x v="32"/>
    <n v="513000"/>
    <s v="000000"/>
    <s v="Beer Sales"/>
    <n v="2016"/>
    <n v="0"/>
    <n v="-11551.994999999999"/>
    <n v="-10095.694"/>
    <n v="-15912.665999999997"/>
    <n v="-17493.258999999998"/>
    <n v="-14609.6055"/>
    <n v="-11153.142000000002"/>
    <n v="-14737.183999999999"/>
    <n v="-13534.29"/>
    <n v="-12971.251999999999"/>
    <n v="-10432.884"/>
    <n v="-8850.9959999999992"/>
    <n v="-10251.674999999997"/>
    <n v="-9628.4229999999989"/>
    <n v="-161223.06549999997"/>
    <n v="-10432.884"/>
    <n v="-132491.97149999999"/>
    <x v="0"/>
    <s v="Bar Sales"/>
    <s v="Beer"/>
    <s v=""/>
    <s v=""/>
    <s v=""/>
    <s v=""/>
    <s v=""/>
    <x v="1"/>
  </r>
  <r>
    <s v="DF"/>
    <x v="33"/>
    <n v="513000"/>
    <s v="000000"/>
    <s v="Beer Sales"/>
    <n v="2016"/>
    <n v="0"/>
    <n v="0"/>
    <n v="0"/>
    <n v="0"/>
    <n v="0"/>
    <n v="0"/>
    <n v="0"/>
    <n v="-5712.98"/>
    <n v="-7086.5759999999991"/>
    <n v="-7736.5469999999996"/>
    <n v="-7933.73"/>
    <n v="-6527.5349999999989"/>
    <n v="-5967.5559999999996"/>
    <n v="-8078.91"/>
    <n v="-49043.833999999988"/>
    <n v="-7933.73"/>
    <n v="-28469.832999999999"/>
    <x v="0"/>
    <s v="Bar Sales"/>
    <s v="Beer"/>
    <s v=""/>
    <s v=""/>
    <s v=""/>
    <s v=""/>
    <s v=""/>
    <x v="1"/>
  </r>
  <r>
    <s v="DF"/>
    <x v="34"/>
    <n v="513000"/>
    <s v="000000"/>
    <s v="Beer Sales"/>
    <n v="2016"/>
    <n v="0"/>
    <n v="0"/>
    <n v="0"/>
    <n v="0"/>
    <n v="0"/>
    <n v="0"/>
    <n v="0"/>
    <n v="0"/>
    <n v="0"/>
    <n v="0"/>
    <n v="0"/>
    <n v="-963.1579999999999"/>
    <n v="-7207.8720000000003"/>
    <n v="-4961.348"/>
    <n v="-13132.378000000001"/>
    <n v="0"/>
    <n v="0"/>
    <x v="0"/>
    <s v="Bar Sales"/>
    <s v="Beer"/>
    <s v=""/>
    <s v=""/>
    <s v=""/>
    <s v=""/>
    <s v=""/>
    <x v="1"/>
  </r>
  <r>
    <s v="DF"/>
    <x v="35"/>
    <n v="513000"/>
    <s v="000000"/>
    <s v="Beer Sales"/>
    <n v="2016"/>
    <n v="0"/>
    <n v="0"/>
    <n v="0"/>
    <n v="0"/>
    <n v="0"/>
    <n v="0"/>
    <n v="0"/>
    <n v="0"/>
    <n v="0"/>
    <n v="0"/>
    <n v="0"/>
    <n v="0"/>
    <n v="-2770.8379999999997"/>
    <n v="-8126.7164999999986"/>
    <n v="-10897.554499999998"/>
    <n v="0"/>
    <n v="0"/>
    <x v="0"/>
    <s v="Bar Sales"/>
    <s v="Beer"/>
    <s v=""/>
    <s v=""/>
    <s v=""/>
    <s v=""/>
    <s v=""/>
    <x v="1"/>
  </r>
  <r>
    <s v="DF"/>
    <x v="0"/>
    <n v="514000"/>
    <s v="000000"/>
    <s v="Wine Sales"/>
    <n v="2016"/>
    <n v="0"/>
    <n v="-74019.085839999985"/>
    <n v="-89010.520409999983"/>
    <n v="-86194.053540000008"/>
    <n v="-54933.936749999993"/>
    <n v="-70370.657419999989"/>
    <n v="-57935.883599999994"/>
    <n v="-58893.921519999996"/>
    <n v="-57787.816099999989"/>
    <n v="-40682.895749999996"/>
    <n v="0"/>
    <n v="0"/>
    <n v="0"/>
    <n v="0"/>
    <n v="-589828.77092999988"/>
    <n v="0"/>
    <n v="-589828.77092999988"/>
    <x v="0"/>
    <s v="Bar Sales"/>
    <s v="Wine"/>
    <s v=""/>
    <s v=""/>
    <s v=""/>
    <s v=""/>
    <s v=""/>
    <x v="0"/>
  </r>
  <r>
    <s v="DF"/>
    <x v="1"/>
    <n v="514000"/>
    <s v="000000"/>
    <s v="Wine Sales"/>
    <n v="2016"/>
    <n v="0"/>
    <n v="-121143.78926999999"/>
    <n v="-96662.984879999989"/>
    <n v="-82258.655709999992"/>
    <n v="-115660.86083999998"/>
    <n v="-98285.326089999988"/>
    <n v="-109366.81811999998"/>
    <n v="-93462.506410000002"/>
    <n v="-64871.287040000003"/>
    <n v="-116017.10876"/>
    <n v="-95150.600999999995"/>
    <n v="-114940.3122"/>
    <n v="-95133.757599999997"/>
    <n v="-141093.08849999998"/>
    <n v="-1344047.0964199998"/>
    <n v="-95150.600999999995"/>
    <n v="-992879.93811999995"/>
    <x v="0"/>
    <s v="Bar Sales"/>
    <s v="Wine"/>
    <s v=""/>
    <s v=""/>
    <s v=""/>
    <s v=""/>
    <s v=""/>
    <x v="0"/>
  </r>
  <r>
    <s v="DF"/>
    <x v="2"/>
    <n v="514000"/>
    <s v="000000"/>
    <s v="Wine Sales"/>
    <n v="2016"/>
    <n v="0"/>
    <n v="-116017.09097999999"/>
    <n v="-111108.81249999999"/>
    <n v="-88859.499749999988"/>
    <n v="-95189.43"/>
    <n v="-93342.785759999984"/>
    <n v="-73519.81"/>
    <n v="-93025.674700000003"/>
    <n v="-97772.751999999993"/>
    <n v="-80338.762000000002"/>
    <n v="-97653.373999999996"/>
    <n v="-74527.564999999988"/>
    <n v="-99111.387899999987"/>
    <n v="-175850.52099999998"/>
    <n v="-1296317.4655899997"/>
    <n v="-97653.373999999996"/>
    <n v="-946827.99168999982"/>
    <x v="0"/>
    <s v="Bar Sales"/>
    <s v="Wine"/>
    <s v=""/>
    <s v=""/>
    <s v=""/>
    <s v=""/>
    <s v=""/>
    <x v="0"/>
  </r>
  <r>
    <s v="DF"/>
    <x v="3"/>
    <n v="514000"/>
    <s v="000000"/>
    <s v="Wine Sales"/>
    <n v="2016"/>
    <n v="0"/>
    <n v="-82110.595000000001"/>
    <n v="-75721.799999999988"/>
    <n v="-68035.075499999992"/>
    <n v="-55474.652800000003"/>
    <n v="-102335.27849999999"/>
    <n v="-64377.403999999995"/>
    <n v="-90040.667499999996"/>
    <n v="-73465.892500000002"/>
    <n v="-81372.059999999983"/>
    <n v="-87438.833999999988"/>
    <n v="-90126.343999999997"/>
    <n v="-87205.971999999994"/>
    <n v="-156808.70449999999"/>
    <n v="-1114513.2802999998"/>
    <n v="-87438.833999999988"/>
    <n v="-780372.25979999988"/>
    <x v="0"/>
    <s v="Bar Sales"/>
    <s v="Wine"/>
    <s v=""/>
    <s v=""/>
    <s v=""/>
    <s v=""/>
    <s v=""/>
    <x v="0"/>
  </r>
  <r>
    <s v="DF"/>
    <x v="4"/>
    <n v="514000"/>
    <s v="000000"/>
    <s v="Wine Sales"/>
    <n v="2016"/>
    <n v="0"/>
    <n v="-99812.117999999988"/>
    <n v="-107426.84301999999"/>
    <n v="-75040.539069999984"/>
    <n v="-94692.16581999998"/>
    <n v="-97099.719219999984"/>
    <n v="-71383.850999999995"/>
    <n v="-76467.51728"/>
    <n v="-59997.039199999999"/>
    <n v="-105678.32351999999"/>
    <n v="-93085.875749999992"/>
    <n v="-85827.831319999998"/>
    <n v="-81379.37444"/>
    <n v="-126459.29485000001"/>
    <n v="-1174350.4924900001"/>
    <n v="-93085.875749999992"/>
    <n v="-880683.99187999999"/>
    <x v="0"/>
    <s v="Bar Sales"/>
    <s v="Wine"/>
    <s v=""/>
    <s v=""/>
    <s v=""/>
    <s v=""/>
    <s v=""/>
    <x v="0"/>
  </r>
  <r>
    <s v="DF"/>
    <x v="5"/>
    <n v="514000"/>
    <s v="000000"/>
    <s v="Wine Sales"/>
    <n v="2016"/>
    <n v="0"/>
    <n v="0"/>
    <n v="0"/>
    <n v="0"/>
    <n v="0"/>
    <n v="0"/>
    <n v="0"/>
    <n v="0"/>
    <n v="0"/>
    <n v="0"/>
    <n v="-134171.32189999998"/>
    <n v="-165717.601"/>
    <n v="-168925.48400000003"/>
    <n v="-172502.41294999997"/>
    <n v="-641316.81985000009"/>
    <n v="-134171.32189999998"/>
    <n v="-134171.32189999998"/>
    <x v="0"/>
    <s v="Bar Sales"/>
    <s v="Wine"/>
    <s v=""/>
    <s v=""/>
    <s v=""/>
    <s v=""/>
    <s v=""/>
    <x v="0"/>
  </r>
  <r>
    <s v="DF"/>
    <x v="6"/>
    <n v="514000"/>
    <s v="000000"/>
    <s v="Wine Sales"/>
    <n v="2016"/>
    <n v="0"/>
    <n v="-78698.850999999995"/>
    <n v="-104362.79700000001"/>
    <n v="-76638.939999999988"/>
    <n v="-39405.729999999996"/>
    <n v="-77303.414999999994"/>
    <n v="-56267.924999999996"/>
    <n v="-28446.858999999997"/>
    <n v="-35601.440000000002"/>
    <n v="-42515.192999999999"/>
    <n v="-71817.157999999996"/>
    <n v="-105722.0745"/>
    <n v="-89917.673999999985"/>
    <n v="-51456.887999999992"/>
    <n v="-858154.94449999998"/>
    <n v="-71817.157999999996"/>
    <n v="-611058.30799999996"/>
    <x v="0"/>
    <s v="Bar Sales"/>
    <s v="Wine"/>
    <s v=""/>
    <s v=""/>
    <s v=""/>
    <s v=""/>
    <s v=""/>
    <x v="0"/>
  </r>
  <r>
    <s v="DF"/>
    <x v="7"/>
    <n v="514000"/>
    <s v="000000"/>
    <s v="Wine Sales"/>
    <n v="2016"/>
    <n v="0"/>
    <n v="-307326.48099999997"/>
    <n v="-327670.87618999998"/>
    <n v="-398442.8"/>
    <n v="-378216.83899999998"/>
    <n v="-289990.40000000002"/>
    <n v="-304132.89199999999"/>
    <n v="-211067.16749999998"/>
    <n v="-279247.85700000002"/>
    <n v="-275080.70099999994"/>
    <n v="-288892.37888000003"/>
    <n v="-307011.66719999997"/>
    <n v="-314369.18519999995"/>
    <n v="-481302.3138"/>
    <n v="-4162751.5587699995"/>
    <n v="-288892.37888000003"/>
    <n v="-3060068.3925699997"/>
    <x v="0"/>
    <s v="Bar Sales"/>
    <s v="Wine"/>
    <s v=""/>
    <s v=""/>
    <s v=""/>
    <s v=""/>
    <s v=""/>
    <x v="0"/>
  </r>
  <r>
    <s v="DF"/>
    <x v="8"/>
    <n v="514000"/>
    <s v="000000"/>
    <s v="Wine Sales"/>
    <n v="2016"/>
    <n v="0"/>
    <n v="-124463.45449999999"/>
    <n v="-163673.19499999998"/>
    <n v="-151656.52599999998"/>
    <n v="-172102.16099999999"/>
    <n v="-227829.44799999997"/>
    <n v="-207260.55"/>
    <n v="-209380.91999999995"/>
    <n v="-217883.65899999999"/>
    <n v="-187197.73799999998"/>
    <n v="-224024.136"/>
    <n v="-166678.155"/>
    <n v="-172918.07399999996"/>
    <n v="-242016.24299999999"/>
    <n v="-2467084.2594999992"/>
    <n v="-224024.136"/>
    <n v="-1885471.7874999996"/>
    <x v="0"/>
    <s v="Bar Sales"/>
    <s v="Wine"/>
    <s v=""/>
    <s v=""/>
    <s v=""/>
    <s v=""/>
    <s v=""/>
    <x v="0"/>
  </r>
  <r>
    <s v="DF"/>
    <x v="9"/>
    <n v="514000"/>
    <s v="000000"/>
    <s v="Wine Sales"/>
    <n v="2016"/>
    <n v="0"/>
    <n v="-118524.88535999999"/>
    <n v="-120288.50316000001"/>
    <n v="-81174.834230000008"/>
    <n v="-121002.75550999999"/>
    <n v="-76212.140479999987"/>
    <n v="-65601.811169999986"/>
    <n v="-55462.502899999992"/>
    <n v="-62439.752829999998"/>
    <n v="-46896.351599999995"/>
    <n v="-103046.26640000001"/>
    <n v="-76564.770099999994"/>
    <n v="-67350.114650000003"/>
    <n v="-65538.891599999988"/>
    <n v="-1060103.57999"/>
    <n v="-103046.26640000001"/>
    <n v="-850649.80363999994"/>
    <x v="0"/>
    <s v="Bar Sales"/>
    <s v="Wine"/>
    <s v=""/>
    <s v=""/>
    <s v=""/>
    <s v=""/>
    <s v=""/>
    <x v="0"/>
  </r>
  <r>
    <s v="DF"/>
    <x v="10"/>
    <n v="514000"/>
    <s v="000000"/>
    <s v="Wine Sales"/>
    <n v="2016"/>
    <n v="0"/>
    <n v="-62237.476000000002"/>
    <n v="-63775.025999999998"/>
    <n v="-59928.862000000001"/>
    <n v="-51778.803999999996"/>
    <n v="-85619.31"/>
    <n v="-125423.7075"/>
    <n v="-33212.500999999997"/>
    <n v="-44490.529999999992"/>
    <n v="-58314.164999999994"/>
    <n v="-63712.739999999991"/>
    <n v="-103544.51099999998"/>
    <n v="-70089.701499999996"/>
    <n v="-115395.33467"/>
    <n v="-937522.66866999993"/>
    <n v="-63712.739999999991"/>
    <n v="-648493.12150000001"/>
    <x v="0"/>
    <s v="Bar Sales"/>
    <s v="Wine"/>
    <s v=""/>
    <s v=""/>
    <s v=""/>
    <s v=""/>
    <s v=""/>
    <x v="0"/>
  </r>
  <r>
    <s v="DF"/>
    <x v="11"/>
    <n v="514000"/>
    <s v="000000"/>
    <s v="Wine Sales"/>
    <n v="2016"/>
    <n v="0"/>
    <n v="-83218.673999999999"/>
    <n v="-112157.64"/>
    <n v="-138469.40799999997"/>
    <n v="-114100.37799999998"/>
    <n v="-141444.80000000002"/>
    <n v="-110248.11"/>
    <n v="-85632.763999999996"/>
    <n v="-62151.980800000005"/>
    <n v="-71395.549399999989"/>
    <n v="-156630.76799999998"/>
    <n v="-96008.639999999985"/>
    <n v="-104026.01999999999"/>
    <n v="-133307.54499999998"/>
    <n v="-1408792.2771999997"/>
    <n v="-156630.76799999998"/>
    <n v="-1075450.0721999998"/>
    <x v="0"/>
    <s v="Bar Sales"/>
    <s v="Wine"/>
    <s v=""/>
    <s v=""/>
    <s v=""/>
    <s v=""/>
    <s v=""/>
    <x v="0"/>
  </r>
  <r>
    <s v="DF"/>
    <x v="12"/>
    <n v="514000"/>
    <s v="000000"/>
    <s v="Wine Sales"/>
    <n v="2016"/>
    <n v="0"/>
    <n v="-138686.41499999998"/>
    <n v="-142457.04199999999"/>
    <n v="-149083.82999999999"/>
    <n v="-144347.28"/>
    <n v="-145847.51999999996"/>
    <n v="-123528.664"/>
    <n v="-95951.729999999981"/>
    <n v="-126062.11799999999"/>
    <n v="-81368.027999999991"/>
    <n v="-183994.734"/>
    <n v="-149327.255"/>
    <n v="-151129.31400000001"/>
    <n v="-243928.76199999999"/>
    <n v="-1875712.6919999993"/>
    <n v="-183994.734"/>
    <n v="-1331327.3609999996"/>
    <x v="0"/>
    <s v="Bar Sales"/>
    <s v="Wine"/>
    <s v=""/>
    <s v=""/>
    <s v=""/>
    <s v=""/>
    <s v=""/>
    <x v="0"/>
  </r>
  <r>
    <s v="DF"/>
    <x v="13"/>
    <n v="514000"/>
    <s v="000000"/>
    <s v="Wine Sales"/>
    <n v="2016"/>
    <n v="0"/>
    <n v="-53685.575999999986"/>
    <n v="-59206.875"/>
    <n v="-71989.847999999998"/>
    <n v="-60546.947999999997"/>
    <n v="-66470.459999999992"/>
    <n v="-80776.275999999998"/>
    <n v="-46109.167999999991"/>
    <n v="-74771.255999999994"/>
    <n v="-58776.627"/>
    <n v="-78501.695999999996"/>
    <n v="-78331.000999999989"/>
    <n v="-95089.329999999987"/>
    <n v="-166220.13799999998"/>
    <n v="-990475.19899999979"/>
    <n v="-78501.695999999996"/>
    <n v="-650834.73"/>
    <x v="0"/>
    <s v="Bar Sales"/>
    <s v="Wine"/>
    <s v=""/>
    <s v=""/>
    <s v=""/>
    <s v=""/>
    <s v=""/>
    <x v="1"/>
  </r>
  <r>
    <s v="DF"/>
    <x v="14"/>
    <n v="514000"/>
    <s v="000000"/>
    <s v="Wine Sales"/>
    <n v="2016"/>
    <n v="0"/>
    <n v="-22485.449349999999"/>
    <n v="-27561.818619999998"/>
    <n v="-25627.940520000004"/>
    <n v="-22741.800479999998"/>
    <n v="-21046.106759999999"/>
    <n v="-24369.887499999997"/>
    <n v="-20791.783739999999"/>
    <n v="-17340.50864"/>
    <n v="-26866.593599999997"/>
    <n v="-25810.776389999999"/>
    <n v="-24219.027839999999"/>
    <n v="-26031.228299999999"/>
    <n v="-21615.59561"/>
    <n v="-306508.51734999998"/>
    <n v="-25810.776389999999"/>
    <n v="-234642.66559999995"/>
    <x v="0"/>
    <s v="Bar Sales"/>
    <s v="Wine"/>
    <s v=""/>
    <s v=""/>
    <s v=""/>
    <s v=""/>
    <s v=""/>
    <x v="1"/>
  </r>
  <r>
    <s v="DF"/>
    <x v="15"/>
    <n v="514000"/>
    <s v="000000"/>
    <s v="Wine Sales"/>
    <n v="2016"/>
    <n v="0"/>
    <n v="-13979.699999999999"/>
    <n v="-18636.393999999997"/>
    <n v="-30440.76"/>
    <n v="-19813.5"/>
    <n v="-26101.613999999998"/>
    <n v="-23155.964999999997"/>
    <n v="-15575.363999999998"/>
    <n v="-15565.535999999998"/>
    <n v="-14971.655999999999"/>
    <n v="-28377.544999999998"/>
    <n v="-23641.065000000002"/>
    <n v="-15458.519999999997"/>
    <n v="-35926.757999999994"/>
    <n v="-281644.37699999998"/>
    <n v="-28377.544999999998"/>
    <n v="-206618.03399999999"/>
    <x v="0"/>
    <s v="Bar Sales"/>
    <s v="Wine"/>
    <s v=""/>
    <s v=""/>
    <s v=""/>
    <s v=""/>
    <s v=""/>
    <x v="1"/>
  </r>
  <r>
    <s v="DF"/>
    <x v="16"/>
    <n v="514000"/>
    <s v="000000"/>
    <s v="Wine Sales"/>
    <n v="2016"/>
    <n v="0"/>
    <n v="-42277.626999999993"/>
    <n v="-48171.290999999997"/>
    <n v="-34635.551999999996"/>
    <n v="-51828.475999999995"/>
    <n v="-37957.752"/>
    <n v="-27124.145999999997"/>
    <n v="-30445.519999999997"/>
    <n v="-29738.589999999997"/>
    <n v="-25830.251999999997"/>
    <n v="-47731.32"/>
    <n v="-35590.967999999993"/>
    <n v="-36533.951999999997"/>
    <n v="-47988.639999999999"/>
    <n v="-495854.08600000001"/>
    <n v="-47731.32"/>
    <n v="-375740.52600000001"/>
    <x v="0"/>
    <s v="Bar Sales"/>
    <s v="Wine"/>
    <s v=""/>
    <s v=""/>
    <s v=""/>
    <s v=""/>
    <s v=""/>
    <x v="1"/>
  </r>
  <r>
    <s v="DF"/>
    <x v="17"/>
    <n v="514000"/>
    <s v="000000"/>
    <s v="Wine Sales"/>
    <n v="2016"/>
    <n v="0"/>
    <n v="-15808.432429999997"/>
    <n v="-25945.974599999998"/>
    <n v="-15637.9398"/>
    <n v="-25293.501099999998"/>
    <n v="-21490.06986"/>
    <n v="-17947.212079999998"/>
    <n v="-11025.917559999998"/>
    <n v="-14815.170649999998"/>
    <n v="-25292.066800000001"/>
    <n v="-15064.996800000001"/>
    <n v="-14718.736899999998"/>
    <n v="-14625.418499999998"/>
    <n v="-25098.009300000002"/>
    <n v="-242763.44637999995"/>
    <n v="-15064.996800000001"/>
    <n v="-188321.28167999996"/>
    <x v="0"/>
    <s v="Bar Sales"/>
    <s v="Wine"/>
    <s v=""/>
    <s v=""/>
    <s v=""/>
    <s v=""/>
    <s v=""/>
    <x v="1"/>
  </r>
  <r>
    <s v="DF"/>
    <x v="18"/>
    <n v="514000"/>
    <s v="000000"/>
    <s v="Wine Sales"/>
    <n v="2016"/>
    <n v="0"/>
    <n v="-20251.419999999998"/>
    <n v="-29123.248"/>
    <n v="-18749.164000000001"/>
    <n v="-28796.334000000003"/>
    <n v="-19784.729999999996"/>
    <n v="-22024.547999999999"/>
    <n v="-12778.108"/>
    <n v="-13648.130999999998"/>
    <n v="-16279.956"/>
    <n v="-20136.731999999996"/>
    <n v="-21476.21"/>
    <n v="-29180.325999999997"/>
    <n v="-31786.831999999995"/>
    <n v="-284015.73899999994"/>
    <n v="-20136.731999999996"/>
    <n v="-201572.37099999998"/>
    <x v="0"/>
    <s v="Bar Sales"/>
    <s v="Wine"/>
    <s v=""/>
    <s v=""/>
    <s v=""/>
    <s v=""/>
    <s v=""/>
    <x v="1"/>
  </r>
  <r>
    <s v="DF"/>
    <x v="19"/>
    <n v="514000"/>
    <s v="000000"/>
    <s v="Wine Sales"/>
    <n v="2016"/>
    <n v="0"/>
    <n v="-31440.717000000001"/>
    <n v="-36054.983999999997"/>
    <n v="-22250.144"/>
    <n v="-29877.119999999999"/>
    <n v="-35796.123999999996"/>
    <n v="-41963.151999999995"/>
    <n v="-41185.235000000001"/>
    <n v="-38794.279999999992"/>
    <n v="-45517.667999999998"/>
    <n v="-31505.627999999997"/>
    <n v="-28823.34"/>
    <n v="-34253.1"/>
    <n v="-24193.26"/>
    <n v="-441654.75199999992"/>
    <n v="-31505.627999999997"/>
    <n v="-354385.05199999991"/>
    <x v="0"/>
    <s v="Bar Sales"/>
    <s v="Wine"/>
    <s v=""/>
    <s v=""/>
    <s v=""/>
    <s v=""/>
    <s v=""/>
    <x v="1"/>
  </r>
  <r>
    <s v="DF"/>
    <x v="20"/>
    <n v="514000"/>
    <s v="000000"/>
    <s v="Wine Sales"/>
    <n v="2016"/>
    <n v="0"/>
    <n v="-31120.98143"/>
    <n v="-34492.195500000002"/>
    <n v="-35430.009999999995"/>
    <n v="-31993.177369999998"/>
    <n v="-35568.464469999999"/>
    <n v="-29441.934199999996"/>
    <n v="-25230.370899999994"/>
    <n v="-25325.465479999999"/>
    <n v="-28051.446989999993"/>
    <n v="-28053.383679999999"/>
    <n v="-30036.558720000001"/>
    <n v="-34478.520299999996"/>
    <n v="-45647.253400000001"/>
    <n v="-414869.7624399999"/>
    <n v="-28053.383679999999"/>
    <n v="-304707.43001999997"/>
    <x v="0"/>
    <s v="Bar Sales"/>
    <s v="Wine"/>
    <s v=""/>
    <s v=""/>
    <s v=""/>
    <s v=""/>
    <s v=""/>
    <x v="1"/>
  </r>
  <r>
    <s v="DF"/>
    <x v="21"/>
    <n v="514000"/>
    <s v="000000"/>
    <s v="Wine Sales"/>
    <n v="2016"/>
    <n v="0"/>
    <n v="-48995.631999999998"/>
    <n v="-58198.139999999992"/>
    <n v="-59864.993999999999"/>
    <n v="-49893.759999999995"/>
    <n v="-50679.684999999998"/>
    <n v="-52875.731999999996"/>
    <n v="-44479.574999999997"/>
    <n v="-39604.25"/>
    <n v="-42135.526999999995"/>
    <n v="-45305.042999999998"/>
    <n v="-42919.134999999995"/>
    <n v="-31229.519999999997"/>
    <n v="-59007.06"/>
    <n v="-625188.05300000007"/>
    <n v="-45305.042999999998"/>
    <n v="-492032.33800000005"/>
    <x v="0"/>
    <s v="Bar Sales"/>
    <s v="Wine"/>
    <s v=""/>
    <s v=""/>
    <s v=""/>
    <s v=""/>
    <s v=""/>
    <x v="1"/>
  </r>
  <r>
    <s v="DF"/>
    <x v="22"/>
    <n v="514000"/>
    <s v="000000"/>
    <s v="Wine Sales"/>
    <n v="2016"/>
    <n v="0"/>
    <n v="-50859.066999999995"/>
    <n v="-57345.168859999998"/>
    <n v="-41033.274659999995"/>
    <n v="-46632.326579999994"/>
    <n v="-49140.619919999997"/>
    <n v="-34632.462479999995"/>
    <n v="-34649.927199999998"/>
    <n v="-35159.958960000004"/>
    <n v="-32692.753799999995"/>
    <n v="-36208.335799999993"/>
    <n v="-52540.532800000001"/>
    <n v="-55052.782399999989"/>
    <n v="-47483.190299999995"/>
    <n v="-573430.40075999999"/>
    <n v="-36208.335799999993"/>
    <n v="-418353.89525999996"/>
    <x v="0"/>
    <s v="Bar Sales"/>
    <s v="Wine"/>
    <s v=""/>
    <s v=""/>
    <s v=""/>
    <s v=""/>
    <s v=""/>
    <x v="1"/>
  </r>
  <r>
    <s v="DF"/>
    <x v="23"/>
    <n v="514000"/>
    <s v="000000"/>
    <s v="Wine Sales"/>
    <n v="2016"/>
    <n v="0"/>
    <n v="-25565.651999999998"/>
    <n v="-31105.633999999998"/>
    <n v="-25619.439999999999"/>
    <n v="-24615.444"/>
    <n v="-29806.188999999998"/>
    <n v="-22181.795999999998"/>
    <n v="-18203.121999999996"/>
    <n v="-18656.75"/>
    <n v="-17826.899999999998"/>
    <n v="-25978.155000000002"/>
    <n v="-22426.949999999997"/>
    <n v="-17705.554999999997"/>
    <n v="-35452.479999999996"/>
    <n v="-315144.06699999998"/>
    <n v="-25978.155000000002"/>
    <n v="-239559.08199999999"/>
    <x v="0"/>
    <s v="Bar Sales"/>
    <s v="Wine"/>
    <s v=""/>
    <s v=""/>
    <s v=""/>
    <s v=""/>
    <s v=""/>
    <x v="1"/>
  </r>
  <r>
    <s v="DF"/>
    <x v="24"/>
    <n v="514000"/>
    <s v="000000"/>
    <s v="Wine Sales"/>
    <n v="2016"/>
    <n v="0"/>
    <n v="-10745.84"/>
    <n v="-12041.567999999999"/>
    <n v="-14929.739999999998"/>
    <n v="-9962.7639999999992"/>
    <n v="-13630.427999999998"/>
    <n v="-9581.880000000001"/>
    <n v="-8399.2019999999993"/>
    <n v="-9171.1829999999991"/>
    <n v="-11457.949999999999"/>
    <n v="-10649.673999999999"/>
    <n v="-13050.66"/>
    <n v="-11549.978999999998"/>
    <n v="-11455.415999999999"/>
    <n v="-146626.28400000001"/>
    <n v="-10649.673999999999"/>
    <n v="-110570.22900000001"/>
    <x v="0"/>
    <s v="Bar Sales"/>
    <s v="Wine"/>
    <s v=""/>
    <s v=""/>
    <s v=""/>
    <s v=""/>
    <s v=""/>
    <x v="1"/>
  </r>
  <r>
    <s v="DF"/>
    <x v="25"/>
    <n v="514000"/>
    <s v="000000"/>
    <s v="Wine Sales"/>
    <n v="2016"/>
    <n v="0"/>
    <n v="-21911.903999999999"/>
    <n v="-18302.928"/>
    <n v="-24672.284"/>
    <n v="-15996.434999999999"/>
    <n v="-18350.150000000001"/>
    <n v="-16011.072"/>
    <n v="-13075.019999999999"/>
    <n v="-14412.3"/>
    <n v="-22630.985999999997"/>
    <n v="-15232.447999999999"/>
    <n v="-20342.196"/>
    <n v="-13967.939999999999"/>
    <n v="-28172.452000000001"/>
    <n v="-243078.11499999999"/>
    <n v="-15232.447999999999"/>
    <n v="-180595.527"/>
    <x v="0"/>
    <s v="Bar Sales"/>
    <s v="Wine"/>
    <s v=""/>
    <s v=""/>
    <s v=""/>
    <s v=""/>
    <s v=""/>
    <x v="1"/>
  </r>
  <r>
    <s v="DF"/>
    <x v="26"/>
    <n v="514000"/>
    <s v="000000"/>
    <s v="Wine Sales"/>
    <n v="2016"/>
    <n v="0"/>
    <n v="-19512.359999999997"/>
    <n v="-35433.278999999995"/>
    <n v="-23246.922999999999"/>
    <n v="-29867.040000000001"/>
    <n v="-23492.097999999998"/>
    <n v="-16150.68"/>
    <n v="-13121.121999999999"/>
    <n v="-19809.334999999999"/>
    <n v="-15859.304999999998"/>
    <n v="-19226.13"/>
    <n v="-15275.070999999998"/>
    <n v="-21510.215999999997"/>
    <n v="-33662.719999999994"/>
    <n v="-286166.27899999992"/>
    <n v="-19226.13"/>
    <n v="-215718.27199999997"/>
    <x v="0"/>
    <s v="Bar Sales"/>
    <s v="Wine"/>
    <s v=""/>
    <s v=""/>
    <s v=""/>
    <s v=""/>
    <s v=""/>
    <x v="1"/>
  </r>
  <r>
    <s v="DF"/>
    <x v="27"/>
    <n v="514000"/>
    <s v="000000"/>
    <s v="Wine Sales"/>
    <n v="2016"/>
    <n v="0"/>
    <n v="-16950.863999999998"/>
    <n v="-15283.323999999997"/>
    <n v="-12534.522000000001"/>
    <n v="-13175.617"/>
    <n v="-13449.666999999999"/>
    <n v="-15545.04"/>
    <n v="-8891.1549999999988"/>
    <n v="-13391.448"/>
    <n v="-17006.626"/>
    <n v="-13796.328"/>
    <n v="-11062.722999999998"/>
    <n v="-13332.732"/>
    <n v="-22033.088"/>
    <n v="-186453.13399999996"/>
    <n v="-13796.328"/>
    <n v="-140024.59099999999"/>
    <x v="0"/>
    <s v="Bar Sales"/>
    <s v="Wine"/>
    <s v=""/>
    <s v=""/>
    <s v=""/>
    <s v=""/>
    <s v=""/>
    <x v="1"/>
  </r>
  <r>
    <s v="DF"/>
    <x v="28"/>
    <n v="514000"/>
    <s v="000000"/>
    <s v="Wine Sales"/>
    <n v="2016"/>
    <n v="0"/>
    <n v="-35389.732980000001"/>
    <n v="-47861.275280000002"/>
    <n v="-26536.715519999998"/>
    <n v="-37894.818359999997"/>
    <n v="-35077.03542"/>
    <n v="-23160.842879999997"/>
    <n v="-26873.912799999998"/>
    <n v="-30320.403820000003"/>
    <n v="-36814.823429999997"/>
    <n v="-28299.847379999996"/>
    <n v="-24953.520059999999"/>
    <n v="-27090.38738"/>
    <n v="-43267.138739999995"/>
    <n v="-423540.45404999994"/>
    <n v="-28299.847379999996"/>
    <n v="-328229.40787"/>
    <x v="0"/>
    <s v="Bar Sales"/>
    <s v="Wine"/>
    <s v=""/>
    <s v=""/>
    <s v=""/>
    <s v=""/>
    <s v=""/>
    <x v="1"/>
  </r>
  <r>
    <s v="DF"/>
    <x v="29"/>
    <n v="514000"/>
    <s v="000000"/>
    <s v="Wine Sales"/>
    <n v="2016"/>
    <n v="0"/>
    <n v="-12938.939999999999"/>
    <n v="-20673.632000000001"/>
    <n v="-15918.335999999998"/>
    <n v="-13970.228999999999"/>
    <n v="-13063.232"/>
    <n v="-12762.224999999999"/>
    <n v="-9577.0779999999995"/>
    <n v="-14571.48"/>
    <n v="-15578.64"/>
    <n v="-9422.2799999999988"/>
    <n v="-15240.469999999998"/>
    <n v="-13819.119999999999"/>
    <n v="-12781.859999999999"/>
    <n v="-180317.52199999997"/>
    <n v="-9422.2799999999988"/>
    <n v="-138476.07199999999"/>
    <x v="0"/>
    <s v="Bar Sales"/>
    <s v="Wine"/>
    <s v=""/>
    <s v=""/>
    <s v=""/>
    <s v=""/>
    <s v=""/>
    <x v="1"/>
  </r>
  <r>
    <s v="DF"/>
    <x v="30"/>
    <n v="514000"/>
    <s v="000000"/>
    <s v="Wine Sales"/>
    <n v="2016"/>
    <n v="0"/>
    <n v="-29181.111680000002"/>
    <n v="-41132.869960000004"/>
    <n v="-34886.306069999999"/>
    <n v="-35064.025499999996"/>
    <n v="-44138.435320000004"/>
    <n v="-34560.642479999995"/>
    <n v="-37267.521549999998"/>
    <n v="-30111.917219999999"/>
    <n v="-38222.97885"/>
    <n v="-40115.113219999999"/>
    <n v="-31675.981259999997"/>
    <n v="-43135.268539999997"/>
    <n v="-55059.275179999997"/>
    <n v="-494551.44682999997"/>
    <n v="-40115.113219999999"/>
    <n v="-364680.92184999998"/>
    <x v="0"/>
    <s v="Bar Sales"/>
    <s v="Wine"/>
    <s v=""/>
    <s v=""/>
    <s v=""/>
    <s v=""/>
    <s v=""/>
    <x v="1"/>
  </r>
  <r>
    <s v="DF"/>
    <x v="31"/>
    <n v="514000"/>
    <s v="000000"/>
    <s v="Wine Sales"/>
    <n v="2016"/>
    <n v="0"/>
    <n v="-24057.634999999998"/>
    <n v="-25356.617999999999"/>
    <n v="-24480.959999999999"/>
    <n v="-21047.411"/>
    <n v="-21409.457999999999"/>
    <n v="-17436.384000000002"/>
    <n v="-13994.056999999999"/>
    <n v="-14022.96"/>
    <n v="-14012.544"/>
    <n v="-14479.08"/>
    <n v="-15044.903999999997"/>
    <n v="-15615.355000000001"/>
    <n v="-22593.647999999997"/>
    <n v="-243551.01399999997"/>
    <n v="-14479.08"/>
    <n v="-190297.10699999996"/>
    <x v="0"/>
    <s v="Bar Sales"/>
    <s v="Wine"/>
    <s v=""/>
    <s v=""/>
    <s v=""/>
    <s v=""/>
    <s v=""/>
    <x v="1"/>
  </r>
  <r>
    <s v="DF"/>
    <x v="32"/>
    <n v="514000"/>
    <s v="000000"/>
    <s v="Wine Sales"/>
    <n v="2016"/>
    <n v="0"/>
    <n v="-43952.138999999996"/>
    <n v="-37375.24"/>
    <n v="-35742.671999999999"/>
    <n v="-36062.795999999995"/>
    <n v="-45356.555999999997"/>
    <n v="-32744.844999999998"/>
    <n v="-28138.446"/>
    <n v="-33919.675999999992"/>
    <n v="-30155.663999999997"/>
    <n v="-36941.981999999996"/>
    <n v="-30716.090999999997"/>
    <n v="-33876.233999999997"/>
    <n v="-37250.597999999998"/>
    <n v="-462232.93900000001"/>
    <n v="-36941.981999999996"/>
    <n v="-360390.016"/>
    <x v="0"/>
    <s v="Bar Sales"/>
    <s v="Wine"/>
    <s v=""/>
    <s v=""/>
    <s v=""/>
    <s v=""/>
    <s v=""/>
    <x v="1"/>
  </r>
  <r>
    <s v="DF"/>
    <x v="33"/>
    <n v="514000"/>
    <s v="000000"/>
    <s v="Wine Sales"/>
    <n v="2016"/>
    <n v="0"/>
    <n v="0"/>
    <n v="0"/>
    <n v="0"/>
    <n v="0"/>
    <n v="0"/>
    <n v="0"/>
    <n v="-18268.781999999999"/>
    <n v="-20004.642"/>
    <n v="-17574.829999999998"/>
    <n v="-17540.039999999997"/>
    <n v="-19157.858999999997"/>
    <n v="-20306.286"/>
    <n v="-16865.099999999999"/>
    <n v="-129717.53899999999"/>
    <n v="-17540.039999999997"/>
    <n v="-73388.293999999994"/>
    <x v="0"/>
    <s v="Bar Sales"/>
    <s v="Wine"/>
    <s v=""/>
    <s v=""/>
    <s v=""/>
    <s v=""/>
    <s v=""/>
    <x v="1"/>
  </r>
  <r>
    <s v="DF"/>
    <x v="34"/>
    <n v="514000"/>
    <s v="000000"/>
    <s v="Wine Sales"/>
    <n v="2016"/>
    <n v="0"/>
    <n v="0"/>
    <n v="0"/>
    <n v="0"/>
    <n v="0"/>
    <n v="0"/>
    <n v="0"/>
    <n v="0"/>
    <n v="0"/>
    <n v="0"/>
    <n v="0"/>
    <n v="-3201.6179999999999"/>
    <n v="-22456.223999999998"/>
    <n v="-19672.421999999999"/>
    <n v="-45330.263999999996"/>
    <n v="0"/>
    <n v="0"/>
    <x v="0"/>
    <s v="Bar Sales"/>
    <s v="Wine"/>
    <s v=""/>
    <s v=""/>
    <s v=""/>
    <s v=""/>
    <s v=""/>
    <x v="1"/>
  </r>
  <r>
    <s v="DF"/>
    <x v="35"/>
    <n v="514000"/>
    <s v="000000"/>
    <s v="Wine Sales"/>
    <n v="2016"/>
    <n v="0"/>
    <n v="0"/>
    <n v="0"/>
    <n v="0"/>
    <n v="0"/>
    <n v="0"/>
    <n v="0"/>
    <n v="0"/>
    <n v="0"/>
    <n v="0"/>
    <n v="0"/>
    <n v="0"/>
    <n v="-10603.824000000001"/>
    <n v="-32522.223999999995"/>
    <n v="-43126.047999999995"/>
    <n v="0"/>
    <n v="0"/>
    <x v="0"/>
    <s v="Bar Sales"/>
    <s v="Wine"/>
    <s v=""/>
    <s v=""/>
    <s v=""/>
    <s v=""/>
    <s v=""/>
    <x v="1"/>
  </r>
  <r>
    <s v="DF"/>
    <x v="2"/>
    <n v="515000"/>
    <s v="000000"/>
    <s v="Cigar Sales"/>
    <n v="2016"/>
    <n v="0"/>
    <n v="-5103.195999999999"/>
    <n v="-5291.0199999999995"/>
    <n v="-5886.7199999999993"/>
    <n v="-5386.08"/>
    <n v="-5351.7309999999998"/>
    <n v="-8058.0779999999995"/>
    <n v="-3834.5019999999995"/>
    <n v="-5151.4399999999996"/>
    <n v="-6743.4569999999994"/>
    <n v="-4456.5499999999993"/>
    <n v="-4284"/>
    <n v="-5140.2120000000004"/>
    <n v="-9040.2479999999996"/>
    <n v="-73727.233999999997"/>
    <n v="-4456.5499999999993"/>
    <n v="-55262.774000000005"/>
    <x v="0"/>
    <s v="Bar Sales"/>
    <s v="Other Bar"/>
    <s v=""/>
    <s v=""/>
    <s v=""/>
    <s v=""/>
    <s v=""/>
    <x v="0"/>
  </r>
  <r>
    <s v="DF"/>
    <x v="9"/>
    <n v="515000"/>
    <s v="000000"/>
    <s v="Cigar Sales"/>
    <n v="2016"/>
    <n v="0"/>
    <n v="-720.71999999999991"/>
    <n v="-543.22099999999989"/>
    <n v="-968.57600000000002"/>
    <n v="-1069.3619999999999"/>
    <n v="-551.39700000000005"/>
    <n v="-775.69799999999998"/>
    <n v="-165.55700000000002"/>
    <n v="-437.97599999999994"/>
    <n v="-389.1509999999999"/>
    <n v="-673.9319999999999"/>
    <n v="-667.96799999999996"/>
    <n v="-549.29"/>
    <n v="-661.00999999999988"/>
    <n v="-8173.8579999999993"/>
    <n v="-673.9319999999999"/>
    <n v="-6295.5899999999992"/>
    <x v="0"/>
    <s v="Bar Sales"/>
    <s v="Other Bar"/>
    <s v=""/>
    <s v=""/>
    <s v=""/>
    <s v=""/>
    <s v=""/>
    <x v="0"/>
  </r>
  <r>
    <s v="DF"/>
    <x v="0"/>
    <n v="518050"/>
    <s v="000000"/>
    <s v="Private Dining Room Rent Rev."/>
    <n v="2016"/>
    <n v="0"/>
    <n v="-8.82"/>
    <n v="-313.97519999999992"/>
    <n v="-94.413269999999997"/>
    <n v="-59.621099999999998"/>
    <n v="-1166.40825"/>
    <n v="-135.53764000000001"/>
    <n v="-1000.93224"/>
    <n v="-17.471999999999998"/>
    <n v="-16.275000000000002"/>
    <n v="0"/>
    <n v="0"/>
    <n v="0"/>
    <n v="0"/>
    <n v="-2813.4547000000002"/>
    <n v="0"/>
    <n v="-2813.4547000000002"/>
    <x v="0"/>
    <s v=""/>
    <s v=""/>
    <s v=""/>
    <s v=""/>
    <s v=""/>
    <s v=""/>
    <s v=""/>
    <x v="0"/>
  </r>
  <r>
    <s v="DF"/>
    <x v="1"/>
    <n v="518050"/>
    <s v="000000"/>
    <s v="Private Dining Room Rent Rev."/>
    <n v="2016"/>
    <n v="0"/>
    <n v="-3.4299999999999997E-2"/>
    <n v="-716.99403999999981"/>
    <n v="142.47533999999999"/>
    <n v="-547.98660000000007"/>
    <n v="181.10084999999998"/>
    <n v="428.73039999999997"/>
    <n v="-78.000650000000007"/>
    <n v="503.99159999999995"/>
    <n v="784.31513999999993"/>
    <n v="566.31456000000003"/>
    <n v="-95.171859999999995"/>
    <n v="-1089.3378299999999"/>
    <n v="-840.74759999999992"/>
    <n v="-761.34498999999983"/>
    <n v="566.31456000000003"/>
    <n v="1263.9123"/>
    <x v="0"/>
    <s v=""/>
    <s v=""/>
    <s v=""/>
    <s v=""/>
    <s v=""/>
    <s v=""/>
    <s v=""/>
    <x v="0"/>
  </r>
  <r>
    <s v="DF"/>
    <x v="2"/>
    <n v="518050"/>
    <s v="000000"/>
    <s v="Private Dining Room Rent Rev."/>
    <n v="2016"/>
    <n v="0"/>
    <n v="-156.85375999999999"/>
    <n v="-526.67019999999991"/>
    <n v="-341.65550999999999"/>
    <n v="-134.82006999999999"/>
    <n v="-515.23135999999988"/>
    <n v="-186.28512000000001"/>
    <n v="-35.304499999999997"/>
    <n v="-323.42694999999998"/>
    <n v="-124.49345999999998"/>
    <n v="0"/>
    <n v="-318.52548000000002"/>
    <n v="-252.03149999999997"/>
    <n v="-370.52609999999999"/>
    <n v="-3285.8240099999994"/>
    <n v="0"/>
    <n v="-2344.7409299999995"/>
    <x v="0"/>
    <s v=""/>
    <s v=""/>
    <s v=""/>
    <s v=""/>
    <s v=""/>
    <s v=""/>
    <s v=""/>
    <x v="0"/>
  </r>
  <r>
    <s v="DF"/>
    <x v="3"/>
    <n v="518050"/>
    <s v="000000"/>
    <s v="Private Dining Room Rent Rev."/>
    <n v="2016"/>
    <n v="0"/>
    <n v="-454.608"/>
    <n v="-403.9665"/>
    <n v="-246.09501"/>
    <n v="-83.704669999999993"/>
    <n v="0"/>
    <n v="0"/>
    <n v="0"/>
    <n v="-1.1479999999999999E-2"/>
    <n v="-0.24009999999999995"/>
    <n v="-1.848E-2"/>
    <n v="-63.631680000000003"/>
    <n v="-9.2399999999999999E-3"/>
    <n v="-1014.1798800000001"/>
    <n v="-2266.46504"/>
    <n v="-1.848E-2"/>
    <n v="-1188.6442399999999"/>
    <x v="0"/>
    <s v=""/>
    <s v=""/>
    <s v=""/>
    <s v=""/>
    <s v=""/>
    <s v=""/>
    <s v=""/>
    <x v="0"/>
  </r>
  <r>
    <s v="DF"/>
    <x v="4"/>
    <n v="518050"/>
    <s v="000000"/>
    <s v="Private Dining Room Rent Rev."/>
    <n v="2016"/>
    <n v="0"/>
    <n v="-4.6899999999999997E-3"/>
    <n v="-145.12896999999998"/>
    <n v="0"/>
    <n v="-137.655"/>
    <n v="0"/>
    <n v="0"/>
    <n v="-176.12"/>
    <n v="0"/>
    <n v="0"/>
    <n v="-1042.9340599999998"/>
    <n v="-557.58500000000004"/>
    <n v="283.34249999999997"/>
    <n v="-313.31124999999997"/>
    <n v="-2089.3964699999997"/>
    <n v="-1042.9340599999998"/>
    <n v="-1501.8427199999999"/>
    <x v="0"/>
    <s v=""/>
    <s v=""/>
    <s v=""/>
    <s v=""/>
    <s v=""/>
    <s v=""/>
    <s v=""/>
    <x v="0"/>
  </r>
  <r>
    <s v="DF"/>
    <x v="5"/>
    <n v="518050"/>
    <s v="000000"/>
    <s v="Private Dining Room Rent Rev."/>
    <n v="2016"/>
    <n v="0"/>
    <n v="0"/>
    <n v="0"/>
    <n v="0"/>
    <n v="0"/>
    <n v="0"/>
    <n v="0"/>
    <n v="0"/>
    <n v="0"/>
    <n v="0"/>
    <n v="-72.45"/>
    <n v="-226.68198000000004"/>
    <n v="0"/>
    <n v="-1222.69875"/>
    <n v="-1521.8307300000001"/>
    <n v="-72.45"/>
    <n v="-72.45"/>
    <x v="0"/>
    <s v=""/>
    <s v=""/>
    <s v=""/>
    <s v=""/>
    <s v=""/>
    <s v=""/>
    <s v=""/>
    <x v="0"/>
  </r>
  <r>
    <s v="DF"/>
    <x v="6"/>
    <n v="518050"/>
    <s v="000000"/>
    <s v="Private Dining Room Rent Rev."/>
    <n v="2016"/>
    <n v="0"/>
    <n v="-14.217839999999999"/>
    <n v="-403.31465999999989"/>
    <n v="-180.60419999999996"/>
    <n v="-602.00601999999992"/>
    <n v="-40.328959999999995"/>
    <n v="-1.12E-2"/>
    <n v="0"/>
    <n v="-2.1559999999999999E-2"/>
    <n v="-270.18242999999995"/>
    <n v="-2.3099999999999999E-2"/>
    <n v="-1090.4296900000002"/>
    <n v="-519.16136999999992"/>
    <n v="-407.54496999999992"/>
    <n v="-3527.8459999999995"/>
    <n v="-2.3099999999999999E-2"/>
    <n v="-1510.7099699999997"/>
    <x v="0"/>
    <s v=""/>
    <s v=""/>
    <s v=""/>
    <s v=""/>
    <s v=""/>
    <s v=""/>
    <s v=""/>
    <x v="0"/>
  </r>
  <r>
    <s v="DF"/>
    <x v="7"/>
    <n v="518050"/>
    <s v="000000"/>
    <s v="Private Dining Room Rent Rev."/>
    <n v="2016"/>
    <n v="0"/>
    <n v="-156.89519999999999"/>
    <n v="-0.40950000000000003"/>
    <n v="-6.1599999999999997E-3"/>
    <n v="-6.3699999999999998E-3"/>
    <n v="0"/>
    <n v="0"/>
    <n v="0"/>
    <n v="0"/>
    <n v="-292.97505999999998"/>
    <n v="0"/>
    <n v="0"/>
    <n v="0"/>
    <n v="-3129.5936699999993"/>
    <n v="-3579.8859599999992"/>
    <n v="0"/>
    <n v="-450.29228999999998"/>
    <x v="0"/>
    <s v=""/>
    <s v=""/>
    <s v=""/>
    <s v=""/>
    <s v=""/>
    <s v=""/>
    <s v=""/>
    <x v="0"/>
  </r>
  <r>
    <s v="DF"/>
    <x v="8"/>
    <n v="518050"/>
    <s v="000000"/>
    <s v="Private Dining Room Rent Rev."/>
    <n v="2016"/>
    <n v="0"/>
    <n v="-25.55"/>
    <n v="0"/>
    <n v="-270.27"/>
    <n v="-317.52"/>
    <n v="0"/>
    <n v="-836.07999999999993"/>
    <n v="-1016.015"/>
    <n v="-305.2"/>
    <n v="0"/>
    <n v="-700.28"/>
    <n v="-453.59999999999997"/>
    <n v="-393.75"/>
    <n v="-73.48348"/>
    <n v="-4391.7484799999993"/>
    <n v="-700.28"/>
    <n v="-3470.915"/>
    <x v="0"/>
    <s v=""/>
    <s v=""/>
    <s v=""/>
    <s v=""/>
    <s v=""/>
    <s v=""/>
    <s v=""/>
    <x v="0"/>
  </r>
  <r>
    <s v="DF"/>
    <x v="9"/>
    <n v="518050"/>
    <s v="000000"/>
    <s v="Private Dining Room Rent Rev."/>
    <n v="2016"/>
    <n v="0"/>
    <n v="-63.13776"/>
    <n v="-0.94738"/>
    <n v="6.2873999999999999"/>
    <n v="-6.3699999999999998E-3"/>
    <n v="-77.629229999999993"/>
    <n v="-5.9499999999999996E-3"/>
    <n v="-31.85"/>
    <n v="-4.6899999999999997E-3"/>
    <n v="100.44999999999999"/>
    <n v="0"/>
    <n v="-4.9699999999999996E-3"/>
    <n v="-97.669530000000009"/>
    <n v="-670.53000000000009"/>
    <n v="-835.04848000000015"/>
    <n v="0"/>
    <n v="-66.843980000000016"/>
    <x v="0"/>
    <s v=""/>
    <s v=""/>
    <s v=""/>
    <s v=""/>
    <s v=""/>
    <s v=""/>
    <s v=""/>
    <x v="0"/>
  </r>
  <r>
    <s v="DF"/>
    <x v="10"/>
    <n v="518050"/>
    <s v="000000"/>
    <s v="Private Dining Room Rent Rev."/>
    <n v="2016"/>
    <n v="0"/>
    <n v="-0.62831999999999999"/>
    <n v="-3.5279999999999999E-2"/>
    <n v="-1.932E-2"/>
    <n v="-4.8159999999999994E-2"/>
    <n v="-1.5329999999999998E-2"/>
    <n v="-2.1839999999999998E-2"/>
    <n v="-6.579999999999999E-3"/>
    <n v="-3.8220000000000004E-2"/>
    <n v="-6.9743799999999991"/>
    <n v="-2.6319999999999996E-2"/>
    <n v="-1.9319999999999997E-2"/>
    <n v="-2.0999999999999998E-2"/>
    <n v="-1176.2603999999999"/>
    <n v="-1184.11447"/>
    <n v="-2.6319999999999996E-2"/>
    <n v="-7.8137499999999989"/>
    <x v="0"/>
    <s v=""/>
    <s v=""/>
    <s v=""/>
    <s v=""/>
    <s v=""/>
    <s v=""/>
    <s v=""/>
    <x v="0"/>
  </r>
  <r>
    <s v="DF"/>
    <x v="11"/>
    <n v="518050"/>
    <s v="000000"/>
    <s v="Private Dining Room Rent Rev."/>
    <n v="2016"/>
    <n v="0"/>
    <n v="-5.9499999999999996E-3"/>
    <n v="0"/>
    <n v="0"/>
    <n v="55.114500000000007"/>
    <n v="0"/>
    <n v="-441"/>
    <n v="0"/>
    <n v="0"/>
    <n v="0"/>
    <n v="0"/>
    <n v="42"/>
    <n v="-92.861999999999995"/>
    <n v="-150.28005999999999"/>
    <n v="-587.03350999999998"/>
    <n v="0"/>
    <n v="-385.89144999999996"/>
    <x v="0"/>
    <s v=""/>
    <s v=""/>
    <s v=""/>
    <s v=""/>
    <s v=""/>
    <s v=""/>
    <s v=""/>
    <x v="0"/>
  </r>
  <r>
    <s v="DF"/>
    <x v="12"/>
    <n v="518050"/>
    <s v="000000"/>
    <s v="Private Dining Room Rent Rev."/>
    <n v="2016"/>
    <n v="0"/>
    <n v="-1400.3261999999997"/>
    <n v="-406.57385999999997"/>
    <n v="-1.3019999999999999E-2"/>
    <n v="-414.50639999999999"/>
    <n v="-714.2990400000001"/>
    <n v="0"/>
    <n v="-40.299349999999997"/>
    <n v="-1377.3899999999999"/>
    <n v="-172.172"/>
    <n v="-159.54399999999998"/>
    <n v="-21.315000000000001"/>
    <n v="-4.3399999999999992E-3"/>
    <n v="-3431.2216399999993"/>
    <n v="-8137.6648499999974"/>
    <n v="-159.54399999999998"/>
    <n v="-4685.1238699999985"/>
    <x v="0"/>
    <s v=""/>
    <s v=""/>
    <s v=""/>
    <s v=""/>
    <s v=""/>
    <s v=""/>
    <s v=""/>
    <x v="0"/>
  </r>
  <r>
    <s v="DF"/>
    <x v="13"/>
    <n v="518050"/>
    <s v="000000"/>
    <s v="Private Dining Room Rent Rev."/>
    <n v="2016"/>
    <n v="0"/>
    <n v="-1.7639999999999998"/>
    <n v="0"/>
    <n v="0"/>
    <n v="0"/>
    <n v="0"/>
    <n v="0"/>
    <n v="0"/>
    <n v="0"/>
    <n v="0"/>
    <n v="0"/>
    <n v="0"/>
    <n v="0"/>
    <n v="-1296.0821999999998"/>
    <n v="-1297.8461999999997"/>
    <n v="0"/>
    <n v="-1.7639999999999998"/>
    <x v="0"/>
    <s v=""/>
    <s v=""/>
    <s v=""/>
    <s v=""/>
    <s v=""/>
    <s v=""/>
    <s v=""/>
    <x v="1"/>
  </r>
  <r>
    <s v="DF"/>
    <x v="14"/>
    <n v="518050"/>
    <s v="000000"/>
    <s v="Private Dining Room Rent Rev."/>
    <n v="2016"/>
    <n v="0"/>
    <n v="0"/>
    <n v="0"/>
    <n v="0"/>
    <n v="0"/>
    <n v="0"/>
    <n v="0"/>
    <n v="-5.1799999999999997E-3"/>
    <n v="0"/>
    <n v="0"/>
    <n v="0"/>
    <n v="0"/>
    <n v="0"/>
    <n v="0"/>
    <n v="-5.1799999999999997E-3"/>
    <n v="0"/>
    <n v="-5.1799999999999997E-3"/>
    <x v="0"/>
    <s v=""/>
    <s v=""/>
    <s v=""/>
    <s v=""/>
    <s v=""/>
    <s v=""/>
    <s v=""/>
    <x v="1"/>
  </r>
  <r>
    <s v="DF"/>
    <x v="15"/>
    <n v="518050"/>
    <s v="000000"/>
    <s v="Private Dining Room Rent Rev."/>
    <n v="2016"/>
    <n v="0"/>
    <n v="0"/>
    <n v="0"/>
    <n v="0"/>
    <n v="-1.3299999999999998E-2"/>
    <n v="0"/>
    <n v="-1.0219999999999998E-2"/>
    <n v="0"/>
    <n v="0"/>
    <n v="0"/>
    <n v="0"/>
    <n v="0"/>
    <n v="1782.816"/>
    <n v="-146.7697"/>
    <n v="1636.02278"/>
    <n v="0"/>
    <n v="-2.3519999999999996E-2"/>
    <x v="0"/>
    <s v=""/>
    <s v=""/>
    <s v=""/>
    <s v=""/>
    <s v=""/>
    <s v=""/>
    <s v=""/>
    <x v="1"/>
  </r>
  <r>
    <s v="DF"/>
    <x v="16"/>
    <n v="518050"/>
    <s v="000000"/>
    <s v="Private Dining Room Rent Rev."/>
    <n v="2016"/>
    <n v="0"/>
    <n v="0"/>
    <n v="-14.711759999999998"/>
    <n v="0"/>
    <n v="0"/>
    <n v="0"/>
    <n v="0"/>
    <n v="-131.6"/>
    <n v="0"/>
    <n v="-21.7"/>
    <n v="-13.22804"/>
    <n v="0"/>
    <n v="-201.58600000000001"/>
    <n v="-1725.3726000000001"/>
    <n v="-2108.1984000000002"/>
    <n v="-13.22804"/>
    <n v="-181.23979999999997"/>
    <x v="0"/>
    <s v=""/>
    <s v=""/>
    <s v=""/>
    <s v=""/>
    <s v=""/>
    <s v=""/>
    <s v=""/>
    <x v="1"/>
  </r>
  <r>
    <s v="DF"/>
    <x v="18"/>
    <n v="518050"/>
    <s v="000000"/>
    <s v="Private Dining Room Rent Rev."/>
    <n v="2016"/>
    <n v="0"/>
    <n v="-5.1099999999999991E-3"/>
    <n v="-2.4359999999999999"/>
    <n v="-29.628900000000002"/>
    <n v="0"/>
    <n v="-5.6699999999999997E-3"/>
    <n v="0"/>
    <n v="0"/>
    <n v="0"/>
    <n v="0"/>
    <n v="0"/>
    <n v="0"/>
    <n v="0"/>
    <n v="-43.343999999999994"/>
    <n v="-75.41968"/>
    <n v="0"/>
    <n v="-32.075680000000006"/>
    <x v="0"/>
    <s v=""/>
    <s v=""/>
    <s v=""/>
    <s v=""/>
    <s v=""/>
    <s v=""/>
    <s v=""/>
    <x v="1"/>
  </r>
  <r>
    <s v="DF"/>
    <x v="19"/>
    <n v="518050"/>
    <s v="000000"/>
    <s v="Private Dining Room Rent Rev."/>
    <n v="2016"/>
    <n v="0"/>
    <n v="-13.44805"/>
    <n v="0"/>
    <n v="0"/>
    <n v="0"/>
    <n v="-245.5635"/>
    <n v="0"/>
    <n v="-70.56"/>
    <n v="0"/>
    <n v="0"/>
    <n v="0"/>
    <n v="-68.25"/>
    <n v="-4.4540999999999995"/>
    <n v="-63.699999999999996"/>
    <n v="-465.97564999999997"/>
    <n v="0"/>
    <n v="-329.57155"/>
    <x v="0"/>
    <s v=""/>
    <s v=""/>
    <s v=""/>
    <s v=""/>
    <s v=""/>
    <s v=""/>
    <s v=""/>
    <x v="1"/>
  </r>
  <r>
    <s v="DF"/>
    <x v="20"/>
    <n v="518050"/>
    <s v="000000"/>
    <s v="Private Dining Room Rent Rev."/>
    <n v="2016"/>
    <n v="0"/>
    <n v="-1.0219999999999998E-2"/>
    <n v="-5.1099999999999991E-3"/>
    <n v="-6.2299999999999994E-3"/>
    <n v="-105"/>
    <n v="-1.0079999999999999E-2"/>
    <n v="-8.9599999999999992E-3"/>
    <n v="-1.848E-2"/>
    <n v="-2.4919999999999998E-2"/>
    <n v="0"/>
    <n v="-8.6799999999999985E-3"/>
    <n v="-1.12E-2"/>
    <n v="-1.4069999999999999E-2"/>
    <n v="-597.19603999999993"/>
    <n v="-702.31398999999988"/>
    <n v="-8.6799999999999985E-3"/>
    <n v="-105.09267999999999"/>
    <x v="0"/>
    <s v=""/>
    <s v=""/>
    <s v=""/>
    <s v=""/>
    <s v=""/>
    <s v=""/>
    <s v=""/>
    <x v="1"/>
  </r>
  <r>
    <s v="DF"/>
    <x v="21"/>
    <n v="518050"/>
    <s v="000000"/>
    <s v="Private Dining Room Rent Rev."/>
    <n v="2016"/>
    <n v="0"/>
    <n v="-2.8147699999999998"/>
    <n v="-6.7759999999999998"/>
    <n v="-272.98676999999998"/>
    <n v="-2.7381199999999999"/>
    <n v="-1.5329999999999998E-2"/>
    <n v="-255.96199999999993"/>
    <n v="-1.4699999999999998E-2"/>
    <n v="-1.12E-2"/>
    <n v="-3.15E-2"/>
    <n v="-2.4149999999999994E-2"/>
    <n v="-1.3439999999999999E-2"/>
    <n v="-2.24E-2"/>
    <n v="-259.63195999999999"/>
    <n v="-801.04233999999974"/>
    <n v="-2.4149999999999994E-2"/>
    <n v="-541.37453999999991"/>
    <x v="0"/>
    <s v=""/>
    <s v=""/>
    <s v=""/>
    <s v=""/>
    <s v=""/>
    <s v=""/>
    <s v=""/>
    <x v="1"/>
  </r>
  <r>
    <s v="DF"/>
    <x v="22"/>
    <n v="518050"/>
    <s v="000000"/>
    <s v="Private Dining Room Rent Rev."/>
    <n v="2016"/>
    <n v="0"/>
    <n v="0"/>
    <n v="-9.9399999999999992E-3"/>
    <n v="0"/>
    <n v="0"/>
    <n v="0"/>
    <n v="0"/>
    <n v="0"/>
    <n v="0"/>
    <n v="0"/>
    <n v="0"/>
    <n v="0"/>
    <n v="0"/>
    <n v="-19.326440000000002"/>
    <n v="-19.336380000000002"/>
    <n v="0"/>
    <n v="-9.9399999999999992E-3"/>
    <x v="0"/>
    <s v=""/>
    <s v=""/>
    <s v=""/>
    <s v=""/>
    <s v=""/>
    <s v=""/>
    <s v=""/>
    <x v="1"/>
  </r>
  <r>
    <s v="DF"/>
    <x v="23"/>
    <n v="518050"/>
    <s v="000000"/>
    <s v="Private Dining Room Rent Rev."/>
    <n v="2016"/>
    <n v="0"/>
    <n v="0"/>
    <n v="0"/>
    <n v="0"/>
    <n v="0"/>
    <n v="0"/>
    <n v="0"/>
    <n v="0"/>
    <n v="0"/>
    <n v="0"/>
    <n v="0"/>
    <n v="0"/>
    <n v="0"/>
    <n v="-973.9799999999999"/>
    <n v="-973.9799999999999"/>
    <n v="0"/>
    <n v="0"/>
    <x v="0"/>
    <s v=""/>
    <s v=""/>
    <s v=""/>
    <s v=""/>
    <s v=""/>
    <s v=""/>
    <s v=""/>
    <x v="1"/>
  </r>
  <r>
    <s v="DF"/>
    <x v="24"/>
    <n v="518050"/>
    <s v="000000"/>
    <s v="Private Dining Room Rent Rev."/>
    <n v="2016"/>
    <n v="0"/>
    <n v="0"/>
    <n v="0"/>
    <n v="0"/>
    <n v="0"/>
    <n v="0"/>
    <n v="0"/>
    <n v="0"/>
    <n v="0"/>
    <n v="0"/>
    <n v="0"/>
    <n v="0"/>
    <n v="0"/>
    <n v="-273.50399999999996"/>
    <n v="-273.50399999999996"/>
    <n v="0"/>
    <n v="0"/>
    <x v="0"/>
    <s v=""/>
    <s v=""/>
    <s v=""/>
    <s v=""/>
    <s v=""/>
    <s v=""/>
    <s v=""/>
    <x v="1"/>
  </r>
  <r>
    <s v="DF"/>
    <x v="25"/>
    <n v="518050"/>
    <s v="000000"/>
    <s v="Private Dining Room Rent Rev."/>
    <n v="2016"/>
    <n v="0"/>
    <n v="-12.95"/>
    <n v="0"/>
    <n v="0"/>
    <n v="-37.799999999999997"/>
    <n v="-100.8"/>
    <n v="-48.825000000000003"/>
    <n v="-42.525000000000006"/>
    <n v="-35.70476"/>
    <n v="-117.6"/>
    <n v="-77.17940999999999"/>
    <n v="-44.625"/>
    <n v="-89.850949999999997"/>
    <n v="-49.349999999999994"/>
    <n v="-657.21011999999996"/>
    <n v="-77.17940999999999"/>
    <n v="-473.38416999999993"/>
    <x v="0"/>
    <s v=""/>
    <s v=""/>
    <s v=""/>
    <s v=""/>
    <s v=""/>
    <s v=""/>
    <s v=""/>
    <x v="1"/>
  </r>
  <r>
    <s v="DF"/>
    <x v="26"/>
    <n v="518050"/>
    <s v="000000"/>
    <s v="Private Dining Room Rent Rev."/>
    <n v="2016"/>
    <n v="0"/>
    <n v="-2.4919999999999998E-2"/>
    <n v="-1.9879999999999998E-2"/>
    <n v="-5.8799999999999991E-2"/>
    <n v="-0.13124999999999998"/>
    <n v="-9.6600000000000005E-2"/>
    <n v="-121.78656000000001"/>
    <n v="-5.0399999999999993E-2"/>
    <n v="-2.9399999999999996E-2"/>
    <n v="-5.1099999999999991E-3"/>
    <n v="-1.9039999999999998E-2"/>
    <n v="-3.2199999999999999E-2"/>
    <n v="-1.7079999999999998E-2"/>
    <n v="-24.599679999999999"/>
    <n v="-146.87092000000001"/>
    <n v="-1.9039999999999998E-2"/>
    <n v="-122.22196000000001"/>
    <x v="0"/>
    <s v=""/>
    <s v=""/>
    <s v=""/>
    <s v=""/>
    <s v=""/>
    <s v=""/>
    <s v=""/>
    <x v="1"/>
  </r>
  <r>
    <s v="DF"/>
    <x v="27"/>
    <n v="518050"/>
    <s v="000000"/>
    <s v="Private Dining Room Rent Rev."/>
    <n v="2016"/>
    <n v="0"/>
    <n v="-8.9599999999999992E-3"/>
    <n v="-5.7399999999999994E-3"/>
    <n v="-18.625319999999999"/>
    <n v="-14.011200000000001"/>
    <n v="-35.811509999999998"/>
    <n v="-2.5951799999999996"/>
    <n v="-73.149999999999991"/>
    <n v="-6.5100000000000007"/>
    <n v="-61.984999999999999"/>
    <n v="-12.6"/>
    <n v="-152.88"/>
    <n v="-161.70587999999998"/>
    <n v="-3.25556"/>
    <n v="-543.14434999999992"/>
    <n v="-12.6"/>
    <n v="-225.30290999999997"/>
    <x v="0"/>
    <s v=""/>
    <s v=""/>
    <s v=""/>
    <s v=""/>
    <s v=""/>
    <s v=""/>
    <s v=""/>
    <x v="1"/>
  </r>
  <r>
    <s v="DF"/>
    <x v="28"/>
    <n v="518050"/>
    <s v="000000"/>
    <s v="Private Dining Room Rent Rev."/>
    <n v="2016"/>
    <n v="0"/>
    <n v="0"/>
    <n v="0"/>
    <n v="0"/>
    <n v="0"/>
    <n v="0"/>
    <n v="0"/>
    <n v="0"/>
    <n v="0"/>
    <n v="-21.923999999999999"/>
    <n v="0"/>
    <n v="0"/>
    <n v="0"/>
    <n v="0"/>
    <n v="-21.923999999999999"/>
    <n v="0"/>
    <n v="-21.923999999999999"/>
    <x v="0"/>
    <s v=""/>
    <s v=""/>
    <s v=""/>
    <s v=""/>
    <s v=""/>
    <s v=""/>
    <s v=""/>
    <x v="1"/>
  </r>
  <r>
    <s v="DF"/>
    <x v="30"/>
    <n v="518050"/>
    <s v="000000"/>
    <s v="Private Dining Room Rent Rev."/>
    <n v="2016"/>
    <n v="0"/>
    <n v="0"/>
    <n v="-5.3199999999999992E-3"/>
    <n v="-1.4699999999999998E-2"/>
    <n v="-1.89E-2"/>
    <n v="-5.5999999999999999E-3"/>
    <n v="-2.0439999999999996E-2"/>
    <n v="-2.2679999999999999E-2"/>
    <n v="0"/>
    <n v="0"/>
    <n v="0"/>
    <n v="0"/>
    <n v="0"/>
    <n v="-536.73360999999989"/>
    <n v="-536.82124999999985"/>
    <n v="0"/>
    <n v="-8.7639999999999996E-2"/>
    <x v="0"/>
    <s v=""/>
    <s v=""/>
    <s v=""/>
    <s v=""/>
    <s v=""/>
    <s v=""/>
    <s v=""/>
    <x v="1"/>
  </r>
  <r>
    <s v="DF"/>
    <x v="31"/>
    <n v="518050"/>
    <s v="000000"/>
    <s v="Private Dining Room Rent Rev."/>
    <n v="2016"/>
    <n v="0"/>
    <n v="0"/>
    <n v="0"/>
    <n v="0"/>
    <n v="0"/>
    <n v="-334.15577999999999"/>
    <n v="0"/>
    <n v="0"/>
    <n v="0"/>
    <n v="0"/>
    <n v="0"/>
    <n v="0"/>
    <n v="0"/>
    <n v="-2352"/>
    <n v="-2686.15578"/>
    <n v="0"/>
    <n v="-334.15577999999999"/>
    <x v="0"/>
    <s v=""/>
    <s v=""/>
    <s v=""/>
    <s v=""/>
    <s v=""/>
    <s v=""/>
    <s v=""/>
    <x v="1"/>
  </r>
  <r>
    <s v="DF"/>
    <x v="32"/>
    <n v="518050"/>
    <s v="000000"/>
    <s v="Private Dining Room Rent Rev."/>
    <n v="2016"/>
    <n v="0"/>
    <n v="-26.040000000000003"/>
    <n v="0"/>
    <n v="0"/>
    <n v="0"/>
    <n v="0"/>
    <n v="0"/>
    <n v="-81.394390000000001"/>
    <n v="0"/>
    <n v="0"/>
    <n v="0"/>
    <n v="0"/>
    <n v="0"/>
    <n v="0"/>
    <n v="-107.43439000000001"/>
    <n v="0"/>
    <n v="-107.43439000000001"/>
    <x v="0"/>
    <s v=""/>
    <s v=""/>
    <s v=""/>
    <s v=""/>
    <s v=""/>
    <s v=""/>
    <s v=""/>
    <x v="1"/>
  </r>
  <r>
    <s v="DF"/>
    <x v="33"/>
    <n v="518050"/>
    <s v="000000"/>
    <s v="Private Dining Room Rent Rev."/>
    <n v="2016"/>
    <n v="0"/>
    <n v="0"/>
    <n v="0"/>
    <n v="0"/>
    <n v="0"/>
    <n v="0"/>
    <n v="0"/>
    <n v="-1.274E-2"/>
    <n v="0"/>
    <n v="0"/>
    <n v="0"/>
    <n v="0"/>
    <n v="0"/>
    <n v="0"/>
    <n v="-1.274E-2"/>
    <n v="0"/>
    <n v="-1.274E-2"/>
    <x v="0"/>
    <s v=""/>
    <s v=""/>
    <s v=""/>
    <s v=""/>
    <s v=""/>
    <s v=""/>
    <s v=""/>
    <x v="1"/>
  </r>
  <r>
    <s v="DF"/>
    <x v="34"/>
    <n v="518050"/>
    <s v="000000"/>
    <s v="Private Dining Room Rent Rev."/>
    <n v="2016"/>
    <n v="0"/>
    <n v="0"/>
    <n v="0"/>
    <n v="0"/>
    <n v="0"/>
    <n v="0"/>
    <n v="0"/>
    <n v="0"/>
    <n v="0"/>
    <n v="0"/>
    <n v="0"/>
    <n v="-8.1339999999999996E-2"/>
    <n v="-6.579999999999999E-3"/>
    <n v="-1.3019999999999999E-2"/>
    <n v="-0.10094"/>
    <n v="0"/>
    <n v="0"/>
    <x v="0"/>
    <s v=""/>
    <s v=""/>
    <s v=""/>
    <s v=""/>
    <s v=""/>
    <s v=""/>
    <s v=""/>
    <x v="1"/>
  </r>
  <r>
    <s v="DF"/>
    <x v="35"/>
    <n v="518050"/>
    <s v="000000"/>
    <s v="Private Dining Room Rent Rev."/>
    <n v="2016"/>
    <n v="0"/>
    <n v="0"/>
    <n v="0"/>
    <n v="0"/>
    <n v="0"/>
    <n v="0"/>
    <n v="0"/>
    <n v="0"/>
    <n v="0"/>
    <n v="0"/>
    <n v="0"/>
    <n v="0"/>
    <n v="-0.16904999999999998"/>
    <n v="0"/>
    <n v="-0.16904999999999998"/>
    <n v="0"/>
    <n v="0"/>
    <x v="0"/>
    <s v=""/>
    <s v=""/>
    <s v=""/>
    <s v=""/>
    <s v=""/>
    <s v=""/>
    <s v=""/>
    <x v="1"/>
  </r>
  <r>
    <s v="DF"/>
    <x v="0"/>
    <n v="519000"/>
    <s v="000000"/>
    <s v="Customer Satisfaction"/>
    <n v="2016"/>
    <n v="0"/>
    <n v="1718.8290699999998"/>
    <n v="1866.0326999999997"/>
    <n v="1852.5263399999997"/>
    <n v="1793.1664799999999"/>
    <n v="1350.0216800000001"/>
    <n v="1077.6967599999998"/>
    <n v="1771.7697899999998"/>
    <n v="1323.13986"/>
    <n v="1084.2577200000001"/>
    <n v="0"/>
    <n v="0"/>
    <n v="0"/>
    <n v="0"/>
    <n v="13837.440399999999"/>
    <n v="0"/>
    <n v="13837.440399999999"/>
    <x v="0"/>
    <s v=""/>
    <s v=""/>
    <s v=""/>
    <s v=""/>
    <s v=""/>
    <s v=""/>
    <s v=""/>
    <x v="0"/>
  </r>
  <r>
    <s v="DF"/>
    <x v="1"/>
    <n v="519000"/>
    <s v="000000"/>
    <s v="Customer Satisfaction"/>
    <n v="2016"/>
    <n v="0"/>
    <n v="1229.6076800000001"/>
    <n v="1893.92616"/>
    <n v="1400.99127"/>
    <n v="2437.3913199999997"/>
    <n v="1381.9940399999998"/>
    <n v="1408.2095999999999"/>
    <n v="1081.5316399999999"/>
    <n v="1590.6504600000001"/>
    <n v="1176.72408"/>
    <n v="2111.23857"/>
    <n v="1320.1322399999999"/>
    <n v="2079.9267999999997"/>
    <n v="1263.6766799999998"/>
    <n v="20376.000540000001"/>
    <n v="2111.23857"/>
    <n v="15712.26482"/>
    <x v="0"/>
    <s v=""/>
    <s v=""/>
    <s v=""/>
    <s v=""/>
    <s v=""/>
    <s v=""/>
    <s v=""/>
    <x v="0"/>
  </r>
  <r>
    <s v="DF"/>
    <x v="2"/>
    <n v="519000"/>
    <s v="000000"/>
    <s v="Customer Satisfaction"/>
    <n v="2016"/>
    <n v="0"/>
    <n v="1912.5259999999998"/>
    <n v="2241.7884999999997"/>
    <n v="2099.6377499999999"/>
    <n v="2470.6849999999999"/>
    <n v="2044.8088499999999"/>
    <n v="1891.1864999999998"/>
    <n v="1987.0619999999997"/>
    <n v="2529.04925"/>
    <n v="2217.7056999999995"/>
    <n v="1594.0925"/>
    <n v="2855.4749999999995"/>
    <n v="2577.9911499999994"/>
    <n v="3798.6259499999992"/>
    <n v="30220.634149999991"/>
    <n v="1594.0925"/>
    <n v="20988.542049999996"/>
    <x v="0"/>
    <s v=""/>
    <s v=""/>
    <s v=""/>
    <s v=""/>
    <s v=""/>
    <s v=""/>
    <s v=""/>
    <x v="0"/>
  </r>
  <r>
    <s v="DF"/>
    <x v="3"/>
    <n v="519000"/>
    <s v="000000"/>
    <s v="Customer Satisfaction"/>
    <n v="2016"/>
    <n v="0"/>
    <n v="2134.6149999999998"/>
    <n v="4604.9026800000001"/>
    <n v="1930.0288"/>
    <n v="2536.9469999999997"/>
    <n v="3121.6331999999993"/>
    <n v="2043.4889999999998"/>
    <n v="1738.0985999999998"/>
    <n v="4249.9799999999996"/>
    <n v="2715.0074000000004"/>
    <n v="1502.6129999999998"/>
    <n v="3042.5335499999997"/>
    <n v="3331.2971999999995"/>
    <n v="6027.1938999999993"/>
    <n v="38978.339329999995"/>
    <n v="1502.6129999999998"/>
    <n v="26577.314679999999"/>
    <x v="0"/>
    <s v=""/>
    <s v=""/>
    <s v=""/>
    <s v=""/>
    <s v=""/>
    <s v=""/>
    <s v=""/>
    <x v="0"/>
  </r>
  <r>
    <s v="DF"/>
    <x v="4"/>
    <n v="519000"/>
    <s v="000000"/>
    <s v="Customer Satisfaction"/>
    <n v="2016"/>
    <n v="0"/>
    <n v="1472.9567999999999"/>
    <n v="2178.9112799999998"/>
    <n v="1410.0534"/>
    <n v="2476.0610000000001"/>
    <n v="2452.0783000000001"/>
    <n v="949.61383999999998"/>
    <n v="920.16120000000001"/>
    <n v="1876.4983999999997"/>
    <n v="3565.9954400000001"/>
    <n v="1096.4804899999999"/>
    <n v="2077.5131999999999"/>
    <n v="2278.7988299999997"/>
    <n v="2047.1587500000001"/>
    <n v="24802.280929999997"/>
    <n v="1096.4804899999999"/>
    <n v="18398.810149999998"/>
    <x v="0"/>
    <s v=""/>
    <s v=""/>
    <s v=""/>
    <s v=""/>
    <s v=""/>
    <s v=""/>
    <s v=""/>
    <x v="0"/>
  </r>
  <r>
    <s v="DF"/>
    <x v="5"/>
    <n v="519000"/>
    <s v="000000"/>
    <s v="Customer Satisfaction"/>
    <n v="2016"/>
    <n v="0"/>
    <n v="0"/>
    <n v="0"/>
    <n v="0"/>
    <n v="0"/>
    <n v="0"/>
    <n v="0"/>
    <n v="0"/>
    <n v="0"/>
    <n v="0"/>
    <n v="22469.661899999999"/>
    <n v="3904.9193399999999"/>
    <n v="4125.8107099999997"/>
    <n v="4882.6276799999996"/>
    <n v="35383.019629999995"/>
    <n v="22469.661899999999"/>
    <n v="22469.661899999999"/>
    <x v="0"/>
    <s v=""/>
    <s v=""/>
    <s v=""/>
    <s v=""/>
    <s v=""/>
    <s v=""/>
    <s v=""/>
    <x v="0"/>
  </r>
  <r>
    <s v="DF"/>
    <x v="6"/>
    <n v="519000"/>
    <s v="000000"/>
    <s v="Customer Satisfaction"/>
    <n v="2016"/>
    <n v="0"/>
    <n v="1381.1175000000001"/>
    <n v="1533.6719999999998"/>
    <n v="1314.5264999999999"/>
    <n v="917.40319999999997"/>
    <n v="1018.7834999999998"/>
    <n v="1265.4249300000001"/>
    <n v="709.2722"/>
    <n v="695.30299999999988"/>
    <n v="1070.7479999999998"/>
    <n v="2964.2028499999997"/>
    <n v="878.52799999999991"/>
    <n v="2700.3059999999996"/>
    <n v="1664.992"/>
    <n v="18114.279679999996"/>
    <n v="2964.2028499999997"/>
    <n v="12870.453679999999"/>
    <x v="0"/>
    <s v=""/>
    <s v=""/>
    <s v=""/>
    <s v=""/>
    <s v=""/>
    <s v=""/>
    <s v=""/>
    <x v="0"/>
  </r>
  <r>
    <s v="DF"/>
    <x v="7"/>
    <n v="519000"/>
    <s v="000000"/>
    <s v="Customer Satisfaction"/>
    <n v="2016"/>
    <n v="0"/>
    <n v="6548.7666999999992"/>
    <n v="5962.9314499999991"/>
    <n v="8123.0603999999994"/>
    <n v="7092.4670599999999"/>
    <n v="7124.0540000000001"/>
    <n v="7428.2681199999988"/>
    <n v="6111.56"/>
    <n v="8758.8479999999981"/>
    <n v="7129.8850000000002"/>
    <n v="6905.8079999999991"/>
    <n v="7540.2160400000002"/>
    <n v="7536.8159999999989"/>
    <n v="15284.988599999999"/>
    <n v="101547.66937"/>
    <n v="6905.8079999999991"/>
    <n v="71185.648730000001"/>
    <x v="0"/>
    <s v=""/>
    <s v=""/>
    <s v=""/>
    <s v=""/>
    <s v=""/>
    <s v=""/>
    <s v=""/>
    <x v="0"/>
  </r>
  <r>
    <s v="DF"/>
    <x v="8"/>
    <n v="519000"/>
    <s v="000000"/>
    <s v="Customer Satisfaction"/>
    <n v="2016"/>
    <n v="0"/>
    <n v="1686.4959999999999"/>
    <n v="2873.3512500000002"/>
    <n v="2212.7909999999997"/>
    <n v="2783.9437499999999"/>
    <n v="5194.4917500000001"/>
    <n v="3931.0865999999996"/>
    <n v="4569.2640000000001"/>
    <n v="5701.6959999999999"/>
    <n v="3649.1647499999999"/>
    <n v="3876.3157999999999"/>
    <n v="3158.4"/>
    <n v="2358.6639999999998"/>
    <n v="3545.2619999999997"/>
    <n v="45540.926899999999"/>
    <n v="3876.3157999999999"/>
    <n v="36478.600899999998"/>
    <x v="0"/>
    <s v=""/>
    <s v=""/>
    <s v=""/>
    <s v=""/>
    <s v=""/>
    <s v=""/>
    <s v=""/>
    <x v="0"/>
  </r>
  <r>
    <s v="DF"/>
    <x v="9"/>
    <n v="519000"/>
    <s v="000000"/>
    <s v="Customer Satisfaction"/>
    <n v="2016"/>
    <n v="0"/>
    <n v="4679.15049"/>
    <n v="3540.1811199999997"/>
    <n v="3262.5608400000001"/>
    <n v="3341.9391599999999"/>
    <n v="2816.4481799999999"/>
    <n v="1564.5356999999999"/>
    <n v="2065.6685699999998"/>
    <n v="3008.8922499999994"/>
    <n v="2078.8829599999999"/>
    <n v="2427.36634"/>
    <n v="2127.92335"/>
    <n v="2676.2260000000001"/>
    <n v="2119.0774500000002"/>
    <n v="35708.85241"/>
    <n v="2427.36634"/>
    <n v="28785.625610000003"/>
    <x v="0"/>
    <s v=""/>
    <s v=""/>
    <s v=""/>
    <s v=""/>
    <s v=""/>
    <s v=""/>
    <s v=""/>
    <x v="0"/>
  </r>
  <r>
    <s v="DF"/>
    <x v="10"/>
    <n v="519000"/>
    <s v="000000"/>
    <s v="Customer Satisfaction"/>
    <n v="2016"/>
    <n v="0"/>
    <n v="2216.3452499999999"/>
    <n v="3780.4304999999995"/>
    <n v="1341.0986400000002"/>
    <n v="2406.0855000000001"/>
    <n v="2068.2104799999997"/>
    <n v="2276.0891999999999"/>
    <n v="1752.6814199999994"/>
    <n v="1789.8167000000001"/>
    <n v="1473.6729"/>
    <n v="957.67455000000007"/>
    <n v="1334.2462"/>
    <n v="1407.8525999999999"/>
    <n v="2264.7239999999997"/>
    <n v="25068.927939999998"/>
    <n v="957.67455000000007"/>
    <n v="20062.10514"/>
    <x v="0"/>
    <s v=""/>
    <s v=""/>
    <s v=""/>
    <s v=""/>
    <s v=""/>
    <s v=""/>
    <s v=""/>
    <x v="0"/>
  </r>
  <r>
    <s v="DF"/>
    <x v="11"/>
    <n v="519000"/>
    <s v="000000"/>
    <s v="Customer Satisfaction"/>
    <n v="2016"/>
    <n v="0"/>
    <n v="1679.9345499999999"/>
    <n v="3757.3535999999995"/>
    <n v="3095.3387499999999"/>
    <n v="3213.9077600000001"/>
    <n v="3708.1537499999995"/>
    <n v="3397.6907999999999"/>
    <n v="4597.5698999999995"/>
    <n v="2897.9395199999999"/>
    <n v="3695.3516600000003"/>
    <n v="4180.126299999999"/>
    <n v="3676.1130000000003"/>
    <n v="2772.4142599999996"/>
    <n v="2823.7509999999997"/>
    <n v="43495.64484999999"/>
    <n v="4180.126299999999"/>
    <n v="34223.366589999998"/>
    <x v="0"/>
    <s v=""/>
    <s v=""/>
    <s v=""/>
    <s v=""/>
    <s v=""/>
    <s v=""/>
    <s v=""/>
    <x v="0"/>
  </r>
  <r>
    <s v="DF"/>
    <x v="12"/>
    <n v="519000"/>
    <s v="000000"/>
    <s v="Customer Satisfaction"/>
    <n v="2016"/>
    <n v="0"/>
    <n v="3259.2115499999995"/>
    <n v="4207.9685200000004"/>
    <n v="5031.1099999999997"/>
    <n v="3689.0265299999996"/>
    <n v="5101.0021999999999"/>
    <n v="3699.9182500000002"/>
    <n v="3201.3519999999999"/>
    <n v="2211.7102"/>
    <n v="3278.7663999999995"/>
    <n v="7101.7560599999997"/>
    <n v="4083.1900199999995"/>
    <n v="4355.1580799999992"/>
    <n v="7462.9207800000004"/>
    <n v="56683.09059"/>
    <n v="7101.7560599999997"/>
    <n v="40781.821709999997"/>
    <x v="0"/>
    <s v=""/>
    <s v=""/>
    <s v=""/>
    <s v=""/>
    <s v=""/>
    <s v=""/>
    <s v=""/>
    <x v="0"/>
  </r>
  <r>
    <s v="DF"/>
    <x v="13"/>
    <n v="519000"/>
    <s v="000000"/>
    <s v="Customer Satisfaction"/>
    <n v="2016"/>
    <n v="0"/>
    <n v="1449.2712499999998"/>
    <n v="1440.91038"/>
    <n v="1220.94"/>
    <n v="1175.8389999999997"/>
    <n v="1546.3"/>
    <n v="1118.2062499999997"/>
    <n v="1737.6082499999998"/>
    <n v="1498.9683799999998"/>
    <n v="1095.7275"/>
    <n v="1711.3320000000001"/>
    <n v="1402.5784499999997"/>
    <n v="2799.6009999999997"/>
    <n v="4155.8346199999996"/>
    <n v="22353.117079999996"/>
    <n v="1711.3320000000001"/>
    <n v="13995.103010000001"/>
    <x v="0"/>
    <s v=""/>
    <s v=""/>
    <s v=""/>
    <s v=""/>
    <s v=""/>
    <s v=""/>
    <s v=""/>
    <x v="1"/>
  </r>
  <r>
    <s v="DF"/>
    <x v="14"/>
    <n v="519000"/>
    <s v="000000"/>
    <s v="Customer Satisfaction"/>
    <n v="2016"/>
    <n v="0"/>
    <n v="1504.8625199999999"/>
    <n v="1931.3163799999998"/>
    <n v="1427.0375700000002"/>
    <n v="1446.20658"/>
    <n v="2002.1420999999996"/>
    <n v="1026.7557999999999"/>
    <n v="763.33571999999992"/>
    <n v="706.61360000000002"/>
    <n v="1157.5788"/>
    <n v="636.52512000000002"/>
    <n v="717.37792000000002"/>
    <n v="562.69268999999997"/>
    <n v="423.24240000000003"/>
    <n v="14305.6872"/>
    <n v="636.52512000000002"/>
    <n v="12602.37419"/>
    <x v="0"/>
    <s v=""/>
    <s v=""/>
    <s v=""/>
    <s v=""/>
    <s v=""/>
    <s v=""/>
    <s v=""/>
    <x v="1"/>
  </r>
  <r>
    <s v="DF"/>
    <x v="15"/>
    <n v="519000"/>
    <s v="000000"/>
    <s v="Customer Satisfaction"/>
    <n v="2016"/>
    <n v="0"/>
    <n v="631.54489999999998"/>
    <n v="1345.3937000000001"/>
    <n v="1019.0575499999998"/>
    <n v="808.08699999999999"/>
    <n v="1228.2731999999999"/>
    <n v="847.53200000000004"/>
    <n v="771.61174999999992"/>
    <n v="793.84759999999994"/>
    <n v="909.26850000000002"/>
    <n v="1247.5701000000001"/>
    <n v="1211.9754499999999"/>
    <n v="998.63400000000013"/>
    <n v="1838.6046000000001"/>
    <n v="13651.400350000002"/>
    <n v="1247.5701000000001"/>
    <n v="9602.1863000000012"/>
    <x v="0"/>
    <s v=""/>
    <s v=""/>
    <s v=""/>
    <s v=""/>
    <s v=""/>
    <s v=""/>
    <s v=""/>
    <x v="1"/>
  </r>
  <r>
    <s v="DF"/>
    <x v="16"/>
    <n v="519000"/>
    <s v="000000"/>
    <s v="Customer Satisfaction"/>
    <n v="2016"/>
    <n v="0"/>
    <n v="1238.6919999999998"/>
    <n v="1810.1811"/>
    <n v="1396.0295999999998"/>
    <n v="1412.194"/>
    <n v="1954.1858"/>
    <n v="1516.2951999999998"/>
    <n v="2030.6922999999999"/>
    <n v="1812.6184999999998"/>
    <n v="1240.4322"/>
    <n v="945.48194999999987"/>
    <n v="1295.924"/>
    <n v="1631.1119999999999"/>
    <n v="1770.7223099999999"/>
    <n v="20054.560960000003"/>
    <n v="945.48194999999987"/>
    <n v="15356.80265"/>
    <x v="0"/>
    <s v=""/>
    <s v=""/>
    <s v=""/>
    <s v=""/>
    <s v=""/>
    <s v=""/>
    <s v=""/>
    <x v="1"/>
  </r>
  <r>
    <s v="DF"/>
    <x v="17"/>
    <n v="519000"/>
    <s v="000000"/>
    <s v="Customer Satisfaction"/>
    <n v="2016"/>
    <n v="0"/>
    <n v="1862.7746199999999"/>
    <n v="2937.8752899999999"/>
    <n v="956.24207000000001"/>
    <n v="1222.9226100000001"/>
    <n v="1213.9787800000001"/>
    <n v="1037.1579400000001"/>
    <n v="995.77519999999981"/>
    <n v="1085.5592999999999"/>
    <n v="1208.9922599999998"/>
    <n v="1310.79312"/>
    <n v="903.05039999999997"/>
    <n v="756.60794999999985"/>
    <n v="1021.3761599999999"/>
    <n v="16513.1057"/>
    <n v="1310.79312"/>
    <n v="13832.071190000001"/>
    <x v="0"/>
    <s v=""/>
    <s v=""/>
    <s v=""/>
    <s v=""/>
    <s v=""/>
    <s v=""/>
    <s v=""/>
    <x v="1"/>
  </r>
  <r>
    <s v="DF"/>
    <x v="18"/>
    <n v="519000"/>
    <s v="000000"/>
    <s v="Customer Satisfaction"/>
    <n v="2016"/>
    <n v="0"/>
    <n v="938.10499999999979"/>
    <n v="1876.8904"/>
    <n v="973.17989999999998"/>
    <n v="1424.4636"/>
    <n v="1118.2289999999998"/>
    <n v="922.77149999999983"/>
    <n v="1049.7550000000001"/>
    <n v="1436.39895"/>
    <n v="829.33199999999988"/>
    <n v="826.04003999999998"/>
    <n v="1463.3262"/>
    <n v="1862.3262"/>
    <n v="1048.3185999999998"/>
    <n v="15769.13639"/>
    <n v="826.04003999999998"/>
    <n v="11395.16539"/>
    <x v="0"/>
    <s v=""/>
    <s v=""/>
    <s v=""/>
    <s v=""/>
    <s v=""/>
    <s v=""/>
    <s v=""/>
    <x v="1"/>
  </r>
  <r>
    <s v="DF"/>
    <x v="19"/>
    <n v="519000"/>
    <s v="000000"/>
    <s v="Customer Satisfaction"/>
    <n v="2016"/>
    <n v="0"/>
    <n v="912.09824999999989"/>
    <n v="1371.07215"/>
    <n v="1125.74"/>
    <n v="1085.5799499999998"/>
    <n v="1340.0771999999999"/>
    <n v="1510.8904999999995"/>
    <n v="2141.5939999999996"/>
    <n v="1748.9479000000001"/>
    <n v="1932.5144999999998"/>
    <n v="856.50879999999995"/>
    <n v="1170.8287500000001"/>
    <n v="1085.56945"/>
    <n v="920.21299999999985"/>
    <n v="17201.634449999998"/>
    <n v="856.50879999999995"/>
    <n v="14025.023249999997"/>
    <x v="0"/>
    <s v=""/>
    <s v=""/>
    <s v=""/>
    <s v=""/>
    <s v=""/>
    <s v=""/>
    <s v=""/>
    <x v="1"/>
  </r>
  <r>
    <s v="DF"/>
    <x v="20"/>
    <n v="519000"/>
    <s v="000000"/>
    <s v="Customer Satisfaction"/>
    <n v="2016"/>
    <n v="0"/>
    <n v="1032.9763500000001"/>
    <n v="1622.50641"/>
    <n v="878.79973999999982"/>
    <n v="1274.2822399999998"/>
    <n v="1115.38588"/>
    <n v="1393.0778399999999"/>
    <n v="1041.43382"/>
    <n v="1417.07972"/>
    <n v="1529.0572500000001"/>
    <n v="1108.7664"/>
    <n v="1543.8587499999999"/>
    <n v="1534.9031599999998"/>
    <n v="1675.7885900000001"/>
    <n v="17167.916149999997"/>
    <n v="1108.7664"/>
    <n v="12413.36565"/>
    <x v="0"/>
    <s v=""/>
    <s v=""/>
    <s v=""/>
    <s v=""/>
    <s v=""/>
    <s v=""/>
    <s v=""/>
    <x v="1"/>
  </r>
  <r>
    <s v="DF"/>
    <x v="21"/>
    <n v="519000"/>
    <s v="000000"/>
    <s v="Customer Satisfaction"/>
    <n v="2016"/>
    <n v="0"/>
    <n v="1740.0878599999999"/>
    <n v="1629.7294999999999"/>
    <n v="1710.7579999999998"/>
    <n v="1053.8884999999998"/>
    <n v="1754.5289999999998"/>
    <n v="1131.6305"/>
    <n v="2169.4534400000002"/>
    <n v="1437.7439999999999"/>
    <n v="1157.625"/>
    <n v="907.78099999999995"/>
    <n v="903.73500000000001"/>
    <n v="831.11699999999985"/>
    <n v="664.02"/>
    <n v="17092.0988"/>
    <n v="907.78099999999995"/>
    <n v="14693.2268"/>
    <x v="0"/>
    <s v=""/>
    <s v=""/>
    <s v=""/>
    <s v=""/>
    <s v=""/>
    <s v=""/>
    <s v=""/>
    <x v="1"/>
  </r>
  <r>
    <s v="DF"/>
    <x v="22"/>
    <n v="519000"/>
    <s v="000000"/>
    <s v="Customer Satisfaction"/>
    <n v="2016"/>
    <n v="0"/>
    <n v="813.52249999999992"/>
    <n v="1529.7841999999998"/>
    <n v="909.72839999999997"/>
    <n v="1178.5725"/>
    <n v="1437.3593499999999"/>
    <n v="1194.9512399999999"/>
    <n v="1274.55664"/>
    <n v="1239.6444199999999"/>
    <n v="1254.1907699999999"/>
    <n v="1727.4222"/>
    <n v="658.59429999999998"/>
    <n v="1404.48028"/>
    <n v="1054.27504"/>
    <n v="15677.081839999999"/>
    <n v="1727.4222"/>
    <n v="12559.732219999998"/>
    <x v="0"/>
    <s v=""/>
    <s v=""/>
    <s v=""/>
    <s v=""/>
    <s v=""/>
    <s v=""/>
    <s v=""/>
    <x v="1"/>
  </r>
  <r>
    <s v="DF"/>
    <x v="23"/>
    <n v="519000"/>
    <s v="000000"/>
    <s v="Customer Satisfaction"/>
    <n v="2016"/>
    <n v="0"/>
    <n v="1539.6534999999999"/>
    <n v="1539.6979499999998"/>
    <n v="1542.0404999999998"/>
    <n v="1565.9664999999998"/>
    <n v="1404.3644999999999"/>
    <n v="1382.5080499999997"/>
    <n v="1791.1774999999998"/>
    <n v="1366.89"/>
    <n v="1326.7768499999997"/>
    <n v="1289.3195000000001"/>
    <n v="753.4799999999999"/>
    <n v="1199.4289999999999"/>
    <n v="1167.7631000000001"/>
    <n v="17869.066949999997"/>
    <n v="1289.3195000000001"/>
    <n v="14748.394849999997"/>
    <x v="0"/>
    <s v=""/>
    <s v=""/>
    <s v=""/>
    <s v=""/>
    <s v=""/>
    <s v=""/>
    <s v=""/>
    <x v="1"/>
  </r>
  <r>
    <s v="DF"/>
    <x v="24"/>
    <n v="519000"/>
    <s v="000000"/>
    <s v="Customer Satisfaction"/>
    <n v="2016"/>
    <n v="0"/>
    <n v="677.15011000000004"/>
    <n v="1074.9865"/>
    <n v="693.47249999999985"/>
    <n v="1067.7344999999998"/>
    <n v="1404.27"/>
    <n v="606.55700000000002"/>
    <n v="612.22979999999995"/>
    <n v="695.60399999999993"/>
    <n v="484.40699999999993"/>
    <n v="741.11519999999996"/>
    <n v="463.49274999999994"/>
    <n v="970.15379999999993"/>
    <n v="714.98699999999997"/>
    <n v="10206.160159999999"/>
    <n v="741.11519999999996"/>
    <n v="8057.5266100000008"/>
    <x v="0"/>
    <s v=""/>
    <s v=""/>
    <s v=""/>
    <s v=""/>
    <s v=""/>
    <s v=""/>
    <s v=""/>
    <x v="1"/>
  </r>
  <r>
    <s v="DF"/>
    <x v="25"/>
    <n v="519000"/>
    <s v="000000"/>
    <s v="Customer Satisfaction"/>
    <n v="2016"/>
    <n v="0"/>
    <n v="1188.3973499999997"/>
    <n v="1389.444"/>
    <n v="1394.9425000000001"/>
    <n v="923.06199999999978"/>
    <n v="1123.9252499999998"/>
    <n v="1183.2204999999999"/>
    <n v="934.30399999999986"/>
    <n v="716.1"/>
    <n v="380.18399999999997"/>
    <n v="1005.5500000000001"/>
    <n v="551.36480000000006"/>
    <n v="738.45449999999994"/>
    <n v="1186.3599999999999"/>
    <n v="12715.308899999998"/>
    <n v="1005.5500000000001"/>
    <n v="10239.129599999998"/>
    <x v="0"/>
    <s v=""/>
    <s v=""/>
    <s v=""/>
    <s v=""/>
    <s v=""/>
    <s v=""/>
    <s v=""/>
    <x v="1"/>
  </r>
  <r>
    <s v="DF"/>
    <x v="26"/>
    <n v="519000"/>
    <s v="000000"/>
    <s v="Customer Satisfaction"/>
    <n v="2016"/>
    <n v="0"/>
    <n v="1483.1714799999997"/>
    <n v="2006.4292500000001"/>
    <n v="1225.07"/>
    <n v="1174.8239999999998"/>
    <n v="1329.4165499999999"/>
    <n v="983.89549999999997"/>
    <n v="833.59360000000004"/>
    <n v="881.49599999999998"/>
    <n v="688.10699999999997"/>
    <n v="1061.5671499999999"/>
    <n v="957.83897999999999"/>
    <n v="1139.64165"/>
    <n v="883.96769999999992"/>
    <n v="14649.018859999996"/>
    <n v="1061.5671499999999"/>
    <n v="11667.570529999997"/>
    <x v="0"/>
    <s v=""/>
    <s v=""/>
    <s v=""/>
    <s v=""/>
    <s v=""/>
    <s v=""/>
    <s v=""/>
    <x v="1"/>
  </r>
  <r>
    <s v="DF"/>
    <x v="27"/>
    <n v="519000"/>
    <s v="000000"/>
    <s v="Customer Satisfaction"/>
    <n v="2016"/>
    <n v="0"/>
    <n v="675.67394999999988"/>
    <n v="1150.1196"/>
    <n v="443.95715000000001"/>
    <n v="373.20675"/>
    <n v="792.4"/>
    <n v="607.69799999999998"/>
    <n v="332.01"/>
    <n v="770.92399999999998"/>
    <n v="519.22415999999998"/>
    <n v="591.31799999999998"/>
    <n v="811.34899999999993"/>
    <n v="997.24799999999982"/>
    <n v="706.86"/>
    <n v="8771.9886100000003"/>
    <n v="591.31799999999998"/>
    <n v="6256.53161"/>
    <x v="0"/>
    <s v=""/>
    <s v=""/>
    <s v=""/>
    <s v=""/>
    <s v=""/>
    <s v=""/>
    <s v=""/>
    <x v="1"/>
  </r>
  <r>
    <s v="DF"/>
    <x v="28"/>
    <n v="519000"/>
    <s v="000000"/>
    <s v="Customer Satisfaction"/>
    <n v="2016"/>
    <n v="0"/>
    <n v="925.17662999999993"/>
    <n v="2516.03548"/>
    <n v="1593.095"/>
    <n v="1871.9381099999998"/>
    <n v="1461.2074399999999"/>
    <n v="1234.25694"/>
    <n v="1067.42524"/>
    <n v="1002.4166599999999"/>
    <n v="655.91889999999989"/>
    <n v="1101.91851"/>
    <n v="762.20235000000002"/>
    <n v="629.29124999999999"/>
    <n v="880.16613999999981"/>
    <n v="15701.048649999997"/>
    <n v="1101.91851"/>
    <n v="13429.388909999998"/>
    <x v="0"/>
    <s v=""/>
    <s v=""/>
    <s v=""/>
    <s v=""/>
    <s v=""/>
    <s v=""/>
    <s v=""/>
    <x v="1"/>
  </r>
  <r>
    <s v="DF"/>
    <x v="29"/>
    <n v="519000"/>
    <s v="000000"/>
    <s v="Customer Satisfaction"/>
    <n v="2016"/>
    <n v="0"/>
    <n v="844.5005799999999"/>
    <n v="1291.9179000000001"/>
    <n v="959.17500000000007"/>
    <n v="1541.9424999999999"/>
    <n v="962.96199999999999"/>
    <n v="311.15167999999994"/>
    <n v="627.03080999999997"/>
    <n v="662.75440000000003"/>
    <n v="507.48263999999995"/>
    <n v="409.63999999999993"/>
    <n v="441.02799999999996"/>
    <n v="626.68374999999992"/>
    <n v="665.47879999999998"/>
    <n v="9851.7480600000017"/>
    <n v="409.63999999999993"/>
    <n v="8118.5575100000005"/>
    <x v="0"/>
    <s v=""/>
    <s v=""/>
    <s v=""/>
    <s v=""/>
    <s v=""/>
    <s v=""/>
    <s v=""/>
    <x v="1"/>
  </r>
  <r>
    <s v="DF"/>
    <x v="30"/>
    <n v="519000"/>
    <s v="000000"/>
    <s v="Customer Satisfaction"/>
    <n v="2016"/>
    <n v="0"/>
    <n v="658.47599999999989"/>
    <n v="1411.1010900000001"/>
    <n v="634.34321999999997"/>
    <n v="997.18268999999987"/>
    <n v="1245.5956800000001"/>
    <n v="987.57267000000002"/>
    <n v="1666.6096999999997"/>
    <n v="650.12975999999992"/>
    <n v="1023.6975000000001"/>
    <n v="963.05867000000001"/>
    <n v="1317.8211899999999"/>
    <n v="798.08364999999992"/>
    <n v="1129.4828999999997"/>
    <n v="13483.15472"/>
    <n v="963.05867000000001"/>
    <n v="10237.76698"/>
    <x v="0"/>
    <s v=""/>
    <s v=""/>
    <s v=""/>
    <s v=""/>
    <s v=""/>
    <s v=""/>
    <s v=""/>
    <x v="1"/>
  </r>
  <r>
    <s v="DF"/>
    <x v="31"/>
    <n v="519000"/>
    <s v="000000"/>
    <s v="Customer Satisfaction"/>
    <n v="2016"/>
    <n v="0"/>
    <n v="2416.8977"/>
    <n v="3198.8250000000003"/>
    <n v="1870.05"/>
    <n v="1881.9272500000002"/>
    <n v="1254.6379999999999"/>
    <n v="633.07999999999993"/>
    <n v="1151.3039999999999"/>
    <n v="892.50000000000011"/>
    <n v="1240.0919999999999"/>
    <n v="1025.0974999999999"/>
    <n v="969.52799999999991"/>
    <n v="1131.0949999999998"/>
    <n v="1052.2014999999999"/>
    <n v="18717.235950000002"/>
    <n v="1025.0974999999999"/>
    <n v="15564.411450000001"/>
    <x v="0"/>
    <s v=""/>
    <s v=""/>
    <s v=""/>
    <s v=""/>
    <s v=""/>
    <s v=""/>
    <s v=""/>
    <x v="1"/>
  </r>
  <r>
    <s v="DF"/>
    <x v="32"/>
    <n v="519000"/>
    <s v="000000"/>
    <s v="Customer Satisfaction"/>
    <n v="2016"/>
    <n v="0"/>
    <n v="887.44319999999993"/>
    <n v="1107.7447499999998"/>
    <n v="1296.6523500000001"/>
    <n v="2118.8629000000001"/>
    <n v="1564.1241"/>
    <n v="1140.2307000000001"/>
    <n v="1132.6014"/>
    <n v="855.75"/>
    <n v="1559.4781999999998"/>
    <n v="1952.1860399999998"/>
    <n v="1248.5703999999998"/>
    <n v="1127.7497000000001"/>
    <n v="759.99105000000009"/>
    <n v="16751.38479"/>
    <n v="1952.1860399999998"/>
    <n v="13615.073640000001"/>
    <x v="0"/>
    <s v=""/>
    <s v=""/>
    <s v=""/>
    <s v=""/>
    <s v=""/>
    <s v=""/>
    <s v=""/>
    <x v="1"/>
  </r>
  <r>
    <s v="DF"/>
    <x v="33"/>
    <n v="519000"/>
    <s v="000000"/>
    <s v="Customer Satisfaction"/>
    <n v="2016"/>
    <n v="0"/>
    <n v="0"/>
    <n v="0"/>
    <n v="0"/>
    <n v="0"/>
    <n v="0"/>
    <n v="0"/>
    <n v="19471.613000000001"/>
    <n v="3367.00875"/>
    <n v="3166.3831500000001"/>
    <n v="2121.1154999999999"/>
    <n v="2053.2749999999996"/>
    <n v="1076.3528999999999"/>
    <n v="2091.6189000000004"/>
    <n v="33347.367200000001"/>
    <n v="2121.1154999999999"/>
    <n v="28126.120400000003"/>
    <x v="0"/>
    <s v=""/>
    <s v=""/>
    <s v=""/>
    <s v=""/>
    <s v=""/>
    <s v=""/>
    <s v=""/>
    <x v="1"/>
  </r>
  <r>
    <s v="DF"/>
    <x v="34"/>
    <n v="519000"/>
    <s v="000000"/>
    <s v="Customer Satisfaction"/>
    <n v="2016"/>
    <n v="0"/>
    <n v="0"/>
    <n v="0"/>
    <n v="0"/>
    <n v="0"/>
    <n v="0"/>
    <n v="0"/>
    <n v="0"/>
    <n v="0"/>
    <n v="0"/>
    <n v="0"/>
    <n v="12390.851199999999"/>
    <n v="1054.6200000000001"/>
    <n v="1010.24"/>
    <n v="14455.7112"/>
    <n v="0"/>
    <n v="0"/>
    <x v="0"/>
    <s v=""/>
    <s v=""/>
    <s v=""/>
    <s v=""/>
    <s v=""/>
    <s v=""/>
    <s v=""/>
    <x v="1"/>
  </r>
  <r>
    <s v="DF"/>
    <x v="35"/>
    <n v="519000"/>
    <s v="000000"/>
    <s v="Customer Satisfaction"/>
    <n v="2016"/>
    <n v="0"/>
    <n v="0"/>
    <n v="0"/>
    <n v="0"/>
    <n v="0"/>
    <n v="0"/>
    <n v="0"/>
    <n v="0"/>
    <n v="0"/>
    <n v="0"/>
    <n v="0"/>
    <n v="0"/>
    <n v="12043.344599999999"/>
    <n v="3164.1903999999995"/>
    <n v="15207.534999999998"/>
    <n v="0"/>
    <n v="0"/>
    <x v="0"/>
    <s v=""/>
    <s v=""/>
    <s v=""/>
    <s v=""/>
    <s v=""/>
    <s v=""/>
    <s v=""/>
    <x v="1"/>
  </r>
  <r>
    <s v="DF"/>
    <x v="25"/>
    <n v="519100"/>
    <s v="000000"/>
    <s v="Employee Meals"/>
    <n v="2016"/>
    <n v="0"/>
    <n v="0"/>
    <n v="0"/>
    <n v="0"/>
    <n v="4.5569999999999995"/>
    <n v="0"/>
    <n v="0"/>
    <n v="0"/>
    <n v="0"/>
    <n v="0"/>
    <n v="0"/>
    <n v="0"/>
    <n v="0"/>
    <n v="0"/>
    <n v="4.5569999999999995"/>
    <n v="0"/>
    <n v="4.5569999999999995"/>
    <x v="0"/>
    <s v=""/>
    <s v=""/>
    <s v=""/>
    <s v=""/>
    <s v=""/>
    <s v=""/>
    <s v=""/>
    <x v="1"/>
  </r>
  <r>
    <s v="DF"/>
    <x v="0"/>
    <n v="519110"/>
    <s v="000000"/>
    <s v="Manager Meals"/>
    <n v="2016"/>
    <n v="0"/>
    <n v="422.62528000000003"/>
    <n v="387.17447999999996"/>
    <n v="497.154"/>
    <n v="311.22000000000003"/>
    <n v="288.87599999999998"/>
    <n v="221.36799999999999"/>
    <n v="528.40199999999993"/>
    <n v="233.51999999999998"/>
    <n v="113.27399999999999"/>
    <n v="0"/>
    <n v="0"/>
    <n v="0"/>
    <n v="0"/>
    <n v="3003.6137599999997"/>
    <n v="0"/>
    <n v="3003.6137599999997"/>
    <x v="0"/>
    <s v=""/>
    <s v=""/>
    <s v=""/>
    <s v=""/>
    <s v=""/>
    <s v=""/>
    <s v=""/>
    <x v="0"/>
  </r>
  <r>
    <s v="DF"/>
    <x v="1"/>
    <n v="519110"/>
    <s v="000000"/>
    <s v="Manager Meals"/>
    <n v="2016"/>
    <n v="0"/>
    <n v="1009.1158"/>
    <n v="1726.1591199999998"/>
    <n v="727.48760000000004"/>
    <n v="525.8288"/>
    <n v="603.97154999999998"/>
    <n v="1942.0820999999999"/>
    <n v="805.21749000000011"/>
    <n v="1537.2567000000001"/>
    <n v="763.32690000000014"/>
    <n v="520.85599999999988"/>
    <n v="568.23199999999997"/>
    <n v="358.37115999999992"/>
    <n v="440.29439999999994"/>
    <n v="11528.199620000001"/>
    <n v="520.85599999999988"/>
    <n v="10161.30206"/>
    <x v="0"/>
    <s v=""/>
    <s v=""/>
    <s v=""/>
    <s v=""/>
    <s v=""/>
    <s v=""/>
    <s v=""/>
    <x v="0"/>
  </r>
  <r>
    <s v="DF"/>
    <x v="2"/>
    <n v="519110"/>
    <s v="000000"/>
    <s v="Manager Meals"/>
    <n v="2016"/>
    <n v="0"/>
    <n v="1166.0284999999999"/>
    <n v="1333.0799999999997"/>
    <n v="1101.702"/>
    <n v="1693.1249999999998"/>
    <n v="1118.6559999999999"/>
    <n v="631.51199999999994"/>
    <n v="1254.3789999999999"/>
    <n v="1372.9169999999999"/>
    <n v="848.90833999999995"/>
    <n v="994.94849999999997"/>
    <n v="1886.1611999999998"/>
    <n v="1354.0484999999999"/>
    <n v="1917.4259999999999"/>
    <n v="16672.892039999999"/>
    <n v="994.94849999999997"/>
    <n v="11515.256339999998"/>
    <x v="0"/>
    <s v=""/>
    <s v=""/>
    <s v=""/>
    <s v=""/>
    <s v=""/>
    <s v=""/>
    <s v=""/>
    <x v="0"/>
  </r>
  <r>
    <s v="DF"/>
    <x v="3"/>
    <n v="519110"/>
    <s v="000000"/>
    <s v="Manager Meals"/>
    <n v="2016"/>
    <n v="0"/>
    <n v="439.55099999999993"/>
    <n v="782.28989999999999"/>
    <n v="1132.0119999999999"/>
    <n v="1006.4305999999999"/>
    <n v="912.81960000000004"/>
    <n v="1903.3734999999999"/>
    <n v="1040.3778"/>
    <n v="1111.5257999999999"/>
    <n v="1228.0369499999999"/>
    <n v="1328.6944999999998"/>
    <n v="942.00119999999981"/>
    <n v="819.12459999999987"/>
    <n v="887.45999999999992"/>
    <n v="13533.697449999998"/>
    <n v="1328.6944999999998"/>
    <n v="10885.111649999999"/>
    <x v="0"/>
    <s v=""/>
    <s v=""/>
    <s v=""/>
    <s v=""/>
    <s v=""/>
    <s v=""/>
    <s v=""/>
    <x v="0"/>
  </r>
  <r>
    <s v="DF"/>
    <x v="4"/>
    <n v="519110"/>
    <s v="000000"/>
    <s v="Manager Meals"/>
    <n v="2016"/>
    <n v="0"/>
    <n v="1497.1175799999999"/>
    <n v="2000.9639999999997"/>
    <n v="1576.0640000000001"/>
    <n v="1480.0799999999997"/>
    <n v="3187.2850799999997"/>
    <n v="2486.8934999999997"/>
    <n v="1991.4702499999999"/>
    <n v="1155.4815999999998"/>
    <n v="1190.3471999999999"/>
    <n v="1970.0190999999998"/>
    <n v="1497.9941899999999"/>
    <n v="834.10739999999998"/>
    <n v="679.08855000000005"/>
    <n v="21546.912450000003"/>
    <n v="1970.0190999999998"/>
    <n v="18535.722310000001"/>
    <x v="0"/>
    <s v=""/>
    <s v=""/>
    <s v=""/>
    <s v=""/>
    <s v=""/>
    <s v=""/>
    <s v=""/>
    <x v="0"/>
  </r>
  <r>
    <s v="DF"/>
    <x v="5"/>
    <n v="519110"/>
    <s v="000000"/>
    <s v="Manager Meals"/>
    <n v="2016"/>
    <n v="0"/>
    <n v="0"/>
    <n v="0"/>
    <n v="0"/>
    <n v="0"/>
    <n v="0"/>
    <n v="0"/>
    <n v="0"/>
    <n v="0"/>
    <n v="0"/>
    <n v="1334.3129799999997"/>
    <n v="859.37151999999992"/>
    <n v="1218.56"/>
    <n v="938.19599999999991"/>
    <n v="4350.4404999999988"/>
    <n v="1334.3129799999997"/>
    <n v="1334.3129799999997"/>
    <x v="0"/>
    <s v=""/>
    <s v=""/>
    <s v=""/>
    <s v=""/>
    <s v=""/>
    <s v=""/>
    <s v=""/>
    <x v="0"/>
  </r>
  <r>
    <s v="DF"/>
    <x v="6"/>
    <n v="519110"/>
    <s v="000000"/>
    <s v="Manager Meals"/>
    <n v="2016"/>
    <n v="0"/>
    <n v="224.322"/>
    <n v="297.35159999999996"/>
    <n v="490.08749999999998"/>
    <n v="500.60324999999995"/>
    <n v="277.73760000000004"/>
    <n v="337.96665000000002"/>
    <n v="327.90064999999998"/>
    <n v="508.18004999999999"/>
    <n v="316.95019999999994"/>
    <n v="470.55189999999993"/>
    <n v="548.70619999999997"/>
    <n v="237.64999999999998"/>
    <n v="308.39759999999995"/>
    <n v="4846.4051999999992"/>
    <n v="470.55189999999993"/>
    <n v="3751.6513999999993"/>
    <x v="0"/>
    <s v=""/>
    <s v=""/>
    <s v=""/>
    <s v=""/>
    <s v=""/>
    <s v=""/>
    <s v=""/>
    <x v="0"/>
  </r>
  <r>
    <s v="DF"/>
    <x v="7"/>
    <n v="519110"/>
    <s v="000000"/>
    <s v="Manager Meals"/>
    <n v="2016"/>
    <n v="0"/>
    <n v="2972.5605"/>
    <n v="2361.674"/>
    <n v="3586.6844999999998"/>
    <n v="3357.9839999999999"/>
    <n v="3825.2654999999995"/>
    <n v="5125.9739999999993"/>
    <n v="3577.4059999999995"/>
    <n v="3701.7049999999995"/>
    <n v="4993.59"/>
    <n v="5043.808"/>
    <n v="6056.1759999999995"/>
    <n v="5113.0869999999995"/>
    <n v="6507.732"/>
    <n v="56223.646499999988"/>
    <n v="5043.808"/>
    <n v="38546.651499999993"/>
    <x v="0"/>
    <s v=""/>
    <s v=""/>
    <s v=""/>
    <s v=""/>
    <s v=""/>
    <s v=""/>
    <s v=""/>
    <x v="0"/>
  </r>
  <r>
    <s v="DF"/>
    <x v="8"/>
    <n v="519110"/>
    <s v="000000"/>
    <s v="Manager Meals"/>
    <n v="2016"/>
    <n v="0"/>
    <n v="473.28749999999997"/>
    <n v="218.98799999999997"/>
    <n v="507.89899999999994"/>
    <n v="488.03999999999996"/>
    <n v="555.28200000000004"/>
    <n v="561.24599999999998"/>
    <n v="564.56399999999985"/>
    <n v="181.19499999999999"/>
    <n v="675.10799999999995"/>
    <n v="389.73899999999998"/>
    <n v="454.608"/>
    <n v="590.22599999999989"/>
    <n v="115.91999999999999"/>
    <n v="5776.1024999999991"/>
    <n v="389.73899999999998"/>
    <n v="4615.3484999999991"/>
    <x v="0"/>
    <s v=""/>
    <s v=""/>
    <s v=""/>
    <s v=""/>
    <s v=""/>
    <s v=""/>
    <s v=""/>
    <x v="0"/>
  </r>
  <r>
    <s v="DF"/>
    <x v="9"/>
    <n v="519110"/>
    <s v="000000"/>
    <s v="Manager Meals"/>
    <n v="2016"/>
    <n v="0"/>
    <n v="1098.944"/>
    <n v="792.41399999999987"/>
    <n v="1169.1726200000001"/>
    <n v="838.50416999999993"/>
    <n v="1009.5949499999998"/>
    <n v="1115.268"/>
    <n v="1367.31"/>
    <n v="910.00252"/>
    <n v="1006.3972799999999"/>
    <n v="949.62"/>
    <n v="1308.6611999999998"/>
    <n v="1194.2909999999999"/>
    <n v="1146.9312399999999"/>
    <n v="13907.110979999999"/>
    <n v="949.62"/>
    <n v="10257.22754"/>
    <x v="0"/>
    <s v=""/>
    <s v=""/>
    <s v=""/>
    <s v=""/>
    <s v=""/>
    <s v=""/>
    <s v=""/>
    <x v="0"/>
  </r>
  <r>
    <s v="DF"/>
    <x v="10"/>
    <n v="519110"/>
    <s v="000000"/>
    <s v="Manager Meals"/>
    <n v="2016"/>
    <n v="0"/>
    <n v="1529.7974999999999"/>
    <n v="1696.9291500000002"/>
    <n v="599.53320000000008"/>
    <n v="997.33549999999991"/>
    <n v="1154.0679499999999"/>
    <n v="1729.8162"/>
    <n v="983.10659999999996"/>
    <n v="1295.9351999999999"/>
    <n v="1379.7588000000001"/>
    <n v="1013.88105"/>
    <n v="897.92499999999995"/>
    <n v="1158.4775999999999"/>
    <n v="883.09199999999998"/>
    <n v="15319.65575"/>
    <n v="1013.88105"/>
    <n v="12380.16115"/>
    <x v="0"/>
    <s v=""/>
    <s v=""/>
    <s v=""/>
    <s v=""/>
    <s v=""/>
    <s v=""/>
    <s v=""/>
    <x v="0"/>
  </r>
  <r>
    <s v="DF"/>
    <x v="11"/>
    <n v="519110"/>
    <s v="000000"/>
    <s v="Manager Meals"/>
    <n v="2016"/>
    <n v="0"/>
    <n v="402.72399999999999"/>
    <n v="542.40549999999996"/>
    <n v="556.01699999999994"/>
    <n v="494.38200000000001"/>
    <n v="902.72699999999998"/>
    <n v="404.71199999999999"/>
    <n v="749.85400000000004"/>
    <n v="694.7639999999999"/>
    <n v="354.62349999999992"/>
    <n v="268.13149999999996"/>
    <n v="507.78"/>
    <n v="444.11849999999993"/>
    <n v="622.68150000000003"/>
    <n v="6944.9204999999993"/>
    <n v="268.13149999999996"/>
    <n v="5370.3405000000002"/>
    <x v="0"/>
    <s v=""/>
    <s v=""/>
    <s v=""/>
    <s v=""/>
    <s v=""/>
    <s v=""/>
    <s v=""/>
    <x v="0"/>
  </r>
  <r>
    <s v="DF"/>
    <x v="12"/>
    <n v="519110"/>
    <s v="000000"/>
    <s v="Manager Meals"/>
    <n v="2016"/>
    <n v="0"/>
    <n v="717.74639999999988"/>
    <n v="472.32569999999993"/>
    <n v="1170.7464999999997"/>
    <n v="1300.85445"/>
    <n v="775.27799999999991"/>
    <n v="1215.93535"/>
    <n v="1866.7845"/>
    <n v="1115.7166999999997"/>
    <n v="869.77799999999991"/>
    <n v="1216.8975"/>
    <n v="1283.6768"/>
    <n v="920.40829999999983"/>
    <n v="835.42829999999992"/>
    <n v="13761.576499999997"/>
    <n v="1216.8975"/>
    <n v="10722.063099999999"/>
    <x v="0"/>
    <s v=""/>
    <s v=""/>
    <s v=""/>
    <s v=""/>
    <s v=""/>
    <s v=""/>
    <s v=""/>
    <x v="0"/>
  </r>
  <r>
    <s v="DF"/>
    <x v="13"/>
    <n v="519110"/>
    <s v="000000"/>
    <s v="Manager Meals"/>
    <n v="2016"/>
    <n v="0"/>
    <n v="767.48699999999985"/>
    <n v="678.83199999999999"/>
    <n v="707.75599999999997"/>
    <n v="833.28"/>
    <n v="548.06955000000005"/>
    <n v="958.91935999999987"/>
    <n v="415.10699999999997"/>
    <n v="597.14200000000005"/>
    <n v="688.25750000000005"/>
    <n v="696.86399999999992"/>
    <n v="931.92750000000001"/>
    <n v="1254.2494999999999"/>
    <n v="876.40000000000009"/>
    <n v="9954.291409999998"/>
    <n v="696.86399999999992"/>
    <n v="6891.7144099999987"/>
    <x v="0"/>
    <s v=""/>
    <s v=""/>
    <s v=""/>
    <s v=""/>
    <s v=""/>
    <s v=""/>
    <s v=""/>
    <x v="1"/>
  </r>
  <r>
    <s v="DF"/>
    <x v="14"/>
    <n v="519110"/>
    <s v="000000"/>
    <s v="Manager Meals"/>
    <n v="2016"/>
    <n v="0"/>
    <n v="524.35599999999988"/>
    <n v="842.95049999999992"/>
    <n v="841.56939999999997"/>
    <n v="858.53494999999987"/>
    <n v="854.33669999999984"/>
    <n v="945.47460000000001"/>
    <n v="730.07550000000003"/>
    <n v="770.43469999999991"/>
    <n v="800.51789999999994"/>
    <n v="887.29998000000001"/>
    <n v="855.67327999999986"/>
    <n v="586.87125000000003"/>
    <n v="432.54749999999996"/>
    <n v="9930.6422599999987"/>
    <n v="887.29998000000001"/>
    <n v="8055.5502299999989"/>
    <x v="0"/>
    <s v=""/>
    <s v=""/>
    <s v=""/>
    <s v=""/>
    <s v=""/>
    <s v=""/>
    <s v=""/>
    <x v="1"/>
  </r>
  <r>
    <s v="DF"/>
    <x v="15"/>
    <n v="519110"/>
    <s v="000000"/>
    <s v="Manager Meals"/>
    <n v="2016"/>
    <n v="0"/>
    <n v="785.61"/>
    <n v="588.721"/>
    <n v="707.16800000000001"/>
    <n v="837.5675"/>
    <n v="1153.95"/>
    <n v="1173.0425"/>
    <n v="763.08749999999986"/>
    <n v="614.05399999999997"/>
    <n v="1055.0224999999998"/>
    <n v="1074.8429999999998"/>
    <n v="765.53399999999999"/>
    <n v="839.30700000000002"/>
    <n v="1178.0691999999999"/>
    <n v="11535.976200000001"/>
    <n v="1074.8429999999998"/>
    <n v="8753.0660000000007"/>
    <x v="0"/>
    <s v=""/>
    <s v=""/>
    <s v=""/>
    <s v=""/>
    <s v=""/>
    <s v=""/>
    <s v=""/>
    <x v="1"/>
  </r>
  <r>
    <s v="DF"/>
    <x v="16"/>
    <n v="519110"/>
    <s v="000000"/>
    <s v="Manager Meals"/>
    <n v="2016"/>
    <n v="0"/>
    <n v="1114.1339999999998"/>
    <n v="927.51749999999993"/>
    <n v="1168.6289999999997"/>
    <n v="1733.2699999999998"/>
    <n v="1589.2729999999999"/>
    <n v="1522.78035"/>
    <n v="1457.9565"/>
    <n v="1643.0589"/>
    <n v="1431.0240000000001"/>
    <n v="1017.2735999999999"/>
    <n v="945.84"/>
    <n v="1751.6239999999998"/>
    <n v="1187.4656499999999"/>
    <n v="17489.8465"/>
    <n v="1017.2735999999999"/>
    <n v="13604.91685"/>
    <x v="0"/>
    <s v=""/>
    <s v=""/>
    <s v=""/>
    <s v=""/>
    <s v=""/>
    <s v=""/>
    <s v=""/>
    <x v="1"/>
  </r>
  <r>
    <s v="DF"/>
    <x v="17"/>
    <n v="519110"/>
    <s v="000000"/>
    <s v="Manager Meals"/>
    <n v="2016"/>
    <n v="0"/>
    <n v="1147.6787699999998"/>
    <n v="858.37499999999989"/>
    <n v="693.4620000000001"/>
    <n v="1114.1865"/>
    <n v="1826.2979699999999"/>
    <n v="2100.4156600000001"/>
    <n v="2103.0911999999998"/>
    <n v="1654.8568399999997"/>
    <n v="1314.8393999999998"/>
    <n v="1183.8487499999997"/>
    <n v="965.53422"/>
    <n v="824.53728000000001"/>
    <n v="308.27999999999997"/>
    <n v="16095.40359"/>
    <n v="1183.8487499999997"/>
    <n v="13997.052089999999"/>
    <x v="0"/>
    <s v=""/>
    <s v=""/>
    <s v=""/>
    <s v=""/>
    <s v=""/>
    <s v=""/>
    <s v=""/>
    <x v="1"/>
  </r>
  <r>
    <s v="DF"/>
    <x v="18"/>
    <n v="519110"/>
    <s v="000000"/>
    <s v="Manager Meals"/>
    <n v="2016"/>
    <n v="0"/>
    <n v="813.63799999999992"/>
    <n v="593.53"/>
    <n v="576.58299999999997"/>
    <n v="448.55999999999995"/>
    <n v="837.06699999999989"/>
    <n v="848.53999999999985"/>
    <n v="978.11349999999993"/>
    <n v="1202.32"/>
    <n v="623.798"/>
    <n v="393.50849999999997"/>
    <n v="609.91699999999992"/>
    <n v="821.80000000000007"/>
    <n v="614.83240000000001"/>
    <n v="9362.2073999999975"/>
    <n v="393.50849999999997"/>
    <n v="7315.6579999999985"/>
    <x v="0"/>
    <s v=""/>
    <s v=""/>
    <s v=""/>
    <s v=""/>
    <s v=""/>
    <s v=""/>
    <s v=""/>
    <x v="1"/>
  </r>
  <r>
    <s v="DF"/>
    <x v="19"/>
    <n v="519110"/>
    <s v="000000"/>
    <s v="Manager Meals"/>
    <n v="2016"/>
    <n v="0"/>
    <n v="948.67500000000007"/>
    <n v="1094.2574999999999"/>
    <n v="876.73599999999988"/>
    <n v="928.96999999999991"/>
    <n v="1401.7636499999999"/>
    <n v="1169.8725499999998"/>
    <n v="1580.7155"/>
    <n v="1705.9769999999999"/>
    <n v="1561.875"/>
    <n v="1349.8030000000001"/>
    <n v="831.59999999999991"/>
    <n v="1277.6400000000001"/>
    <n v="1418.0249999999999"/>
    <n v="16145.910199999998"/>
    <n v="1349.8030000000001"/>
    <n v="12618.645199999999"/>
    <x v="0"/>
    <s v=""/>
    <s v=""/>
    <s v=""/>
    <s v=""/>
    <s v=""/>
    <s v=""/>
    <s v=""/>
    <x v="1"/>
  </r>
  <r>
    <s v="DF"/>
    <x v="20"/>
    <n v="519110"/>
    <s v="000000"/>
    <s v="Manager Meals"/>
    <n v="2016"/>
    <n v="0"/>
    <n v="724.45799999999986"/>
    <n v="807.04714999999999"/>
    <n v="463.67999999999995"/>
    <n v="594.73595999999998"/>
    <n v="689.66099999999994"/>
    <n v="470.18999999999994"/>
    <n v="383.18699999999995"/>
    <n v="724.41599999999994"/>
    <n v="602.12599999999998"/>
    <n v="1091.79035"/>
    <n v="737.36180000000002"/>
    <n v="774.91049999999996"/>
    <n v="842.91899999999998"/>
    <n v="8906.4827600000008"/>
    <n v="1091.79035"/>
    <n v="6551.2914600000004"/>
    <x v="0"/>
    <s v=""/>
    <s v=""/>
    <s v=""/>
    <s v=""/>
    <s v=""/>
    <s v=""/>
    <s v=""/>
    <x v="1"/>
  </r>
  <r>
    <s v="DF"/>
    <x v="21"/>
    <n v="519110"/>
    <s v="000000"/>
    <s v="Manager Meals"/>
    <n v="2016"/>
    <n v="0"/>
    <n v="1662.2759999999998"/>
    <n v="1207.08"/>
    <n v="1068.9944999999998"/>
    <n v="2292.4964999999997"/>
    <n v="1178.5199999999998"/>
    <n v="1081.1569999999999"/>
    <n v="1396.2375000000002"/>
    <n v="1404.1439999999998"/>
    <n v="1061.6339999999998"/>
    <n v="1314.5895"/>
    <n v="1320.9244999999999"/>
    <n v="1762.0399999999997"/>
    <n v="1432.6619999999998"/>
    <n v="18182.755499999999"/>
    <n v="1314.5895"/>
    <n v="13667.129000000001"/>
    <x v="0"/>
    <s v=""/>
    <s v=""/>
    <s v=""/>
    <s v=""/>
    <s v=""/>
    <s v=""/>
    <s v=""/>
    <x v="1"/>
  </r>
  <r>
    <s v="DF"/>
    <x v="22"/>
    <n v="519110"/>
    <s v="000000"/>
    <s v="Manager Meals"/>
    <n v="2016"/>
    <n v="0"/>
    <n v="966.32235000000003"/>
    <n v="1008.48125"/>
    <n v="1180.452"/>
    <n v="1191.63625"/>
    <n v="1362.5037999999997"/>
    <n v="1345.0149999999999"/>
    <n v="1132.0175999999999"/>
    <n v="913.29020999999989"/>
    <n v="1124.4883999999997"/>
    <n v="964.40189999999984"/>
    <n v="1103.5534999999998"/>
    <n v="798.91840000000002"/>
    <n v="970.23381000000006"/>
    <n v="14061.314469999999"/>
    <n v="964.40189999999984"/>
    <n v="11188.608759999999"/>
    <x v="0"/>
    <s v=""/>
    <s v=""/>
    <s v=""/>
    <s v=""/>
    <s v=""/>
    <s v=""/>
    <s v=""/>
    <x v="1"/>
  </r>
  <r>
    <s v="DF"/>
    <x v="23"/>
    <n v="519110"/>
    <s v="000000"/>
    <s v="Manager Meals"/>
    <n v="2016"/>
    <n v="0"/>
    <n v="1179.6329999999998"/>
    <n v="978.24299999999982"/>
    <n v="1023.5714999999999"/>
    <n v="812.23799999999983"/>
    <n v="516.30599999999993"/>
    <n v="707.45499999999993"/>
    <n v="596.48399999999992"/>
    <n v="825.94399999999996"/>
    <n v="835.42549999999994"/>
    <n v="543.60599999999999"/>
    <n v="869.02199999999982"/>
    <n v="1057.6719999999998"/>
    <n v="497.66289999999992"/>
    <n v="10443.262899999998"/>
    <n v="543.60599999999999"/>
    <n v="8018.9059999999981"/>
    <x v="0"/>
    <s v=""/>
    <s v=""/>
    <s v=""/>
    <s v=""/>
    <s v=""/>
    <s v=""/>
    <s v=""/>
    <x v="1"/>
  </r>
  <r>
    <s v="DF"/>
    <x v="24"/>
    <n v="519110"/>
    <s v="000000"/>
    <s v="Manager Meals"/>
    <n v="2016"/>
    <n v="0"/>
    <n v="128.53749999999999"/>
    <n v="295.60999999999996"/>
    <n v="568.84099999999989"/>
    <n v="417.18599999999998"/>
    <n v="514.83249999999998"/>
    <n v="623.06999999999982"/>
    <n v="401.08949999999999"/>
    <n v="579.6"/>
    <n v="757.76049999999987"/>
    <n v="752.11500000000001"/>
    <n v="845.64549999999986"/>
    <n v="1259.6850000000002"/>
    <n v="527.625"/>
    <n v="7671.5974999999999"/>
    <n v="752.11500000000001"/>
    <n v="5038.6419999999998"/>
    <x v="0"/>
    <s v=""/>
    <s v=""/>
    <s v=""/>
    <s v=""/>
    <s v=""/>
    <s v=""/>
    <s v=""/>
    <x v="1"/>
  </r>
  <r>
    <s v="DF"/>
    <x v="25"/>
    <n v="519110"/>
    <s v="000000"/>
    <s v="Manager Meals"/>
    <n v="2016"/>
    <n v="0"/>
    <n v="426.6395"/>
    <n v="508.11599999999999"/>
    <n v="413.7"/>
    <n v="327.88349999999997"/>
    <n v="512.31599999999992"/>
    <n v="422.08949999999993"/>
    <n v="531.40499999999997"/>
    <n v="686.54599999999994"/>
    <n v="492.65999999999997"/>
    <n v="560.28"/>
    <n v="481.71410000000003"/>
    <n v="518.84699999999998"/>
    <n v="1045.1804999999999"/>
    <n v="6927.3770999999997"/>
    <n v="560.28"/>
    <n v="4881.6354999999994"/>
    <x v="0"/>
    <s v=""/>
    <s v=""/>
    <s v=""/>
    <s v=""/>
    <s v=""/>
    <s v=""/>
    <s v=""/>
    <x v="1"/>
  </r>
  <r>
    <s v="DF"/>
    <x v="26"/>
    <n v="519110"/>
    <s v="000000"/>
    <s v="Manager Meals"/>
    <n v="2016"/>
    <n v="0"/>
    <n v="896.16624999999999"/>
    <n v="688.35199999999998"/>
    <n v="1138.914"/>
    <n v="927.50839999999994"/>
    <n v="1120.5809999999999"/>
    <n v="840.22820000000002"/>
    <n v="606.3119999999999"/>
    <n v="796.29899999999986"/>
    <n v="915.91640000000007"/>
    <n v="1501.5363999999997"/>
    <n v="822.89130000000011"/>
    <n v="492.20639999999997"/>
    <n v="638.89875000000006"/>
    <n v="11385.810099999999"/>
    <n v="1501.5363999999997"/>
    <n v="9431.8136500000001"/>
    <x v="0"/>
    <s v=""/>
    <s v=""/>
    <s v=""/>
    <s v=""/>
    <s v=""/>
    <s v=""/>
    <s v=""/>
    <x v="1"/>
  </r>
  <r>
    <s v="DF"/>
    <x v="27"/>
    <n v="519110"/>
    <s v="000000"/>
    <s v="Manager Meals"/>
    <n v="2016"/>
    <n v="0"/>
    <n v="408.66314999999997"/>
    <n v="639.548"/>
    <n v="673.46299999999997"/>
    <n v="622.125"/>
    <n v="533.673"/>
    <n v="618.24"/>
    <n v="150.01349999999999"/>
    <n v="694.58549999999991"/>
    <n v="350.59499999999997"/>
    <n v="219.19344999999998"/>
    <n v="633.67499999999995"/>
    <n v="435.72375"/>
    <n v="494.90280000000001"/>
    <n v="6474.4011499999997"/>
    <n v="219.19344999999998"/>
    <n v="4910.0995999999996"/>
    <x v="0"/>
    <s v=""/>
    <s v=""/>
    <s v=""/>
    <s v=""/>
    <s v=""/>
    <s v=""/>
    <s v=""/>
    <x v="1"/>
  </r>
  <r>
    <s v="DF"/>
    <x v="28"/>
    <n v="519110"/>
    <s v="000000"/>
    <s v="Manager Meals"/>
    <n v="2016"/>
    <n v="0"/>
    <n v="458.12549999999993"/>
    <n v="419.29650000000004"/>
    <n v="670.8309999999999"/>
    <n v="464.91899999999998"/>
    <n v="562.1"/>
    <n v="517.86629999999991"/>
    <n v="689.71699999999998"/>
    <n v="808.71167999999989"/>
    <n v="522.66199999999992"/>
    <n v="677.3157299999998"/>
    <n v="541.42683"/>
    <n v="358.5505"/>
    <n v="376.61399999999998"/>
    <n v="7068.1360400000003"/>
    <n v="677.3157299999998"/>
    <n v="5791.5447100000001"/>
    <x v="0"/>
    <s v=""/>
    <s v=""/>
    <s v=""/>
    <s v=""/>
    <s v=""/>
    <s v=""/>
    <s v=""/>
    <x v="1"/>
  </r>
  <r>
    <s v="DF"/>
    <x v="29"/>
    <n v="519110"/>
    <s v="000000"/>
    <s v="Manager Meals"/>
    <n v="2016"/>
    <n v="0"/>
    <n v="372.64499999999992"/>
    <n v="487.18599999999998"/>
    <n v="308.154"/>
    <n v="286.42599999999993"/>
    <n v="592.36799999999994"/>
    <n v="952.5949999999998"/>
    <n v="502.64549999999997"/>
    <n v="495.59999999999997"/>
    <n v="677.23599999999999"/>
    <n v="608.33500000000004"/>
    <n v="1110.2699999999998"/>
    <n v="745.19899999999996"/>
    <n v="983.43"/>
    <n v="8122.0894999999991"/>
    <n v="608.33500000000004"/>
    <n v="5283.1904999999997"/>
    <x v="0"/>
    <s v=""/>
    <s v=""/>
    <s v=""/>
    <s v=""/>
    <s v=""/>
    <s v=""/>
    <s v=""/>
    <x v="1"/>
  </r>
  <r>
    <s v="DF"/>
    <x v="30"/>
    <n v="519110"/>
    <s v="000000"/>
    <s v="Manager Meals"/>
    <n v="2016"/>
    <n v="0"/>
    <n v="217.83299999999997"/>
    <n v="225.88649999999998"/>
    <n v="283.7835"/>
    <n v="249.28749999999999"/>
    <n v="478.63200000000001"/>
    <n v="817.21184999999991"/>
    <n v="525.87094000000002"/>
    <n v="531.20339999999999"/>
    <n v="774.1301400000001"/>
    <n v="473.39249999999998"/>
    <n v="704.57729999999992"/>
    <n v="563.70048000000008"/>
    <n v="477.01990000000006"/>
    <n v="6322.5290100000002"/>
    <n v="473.39249999999998"/>
    <n v="4577.2313299999996"/>
    <x v="0"/>
    <s v=""/>
    <s v=""/>
    <s v=""/>
    <s v=""/>
    <s v=""/>
    <s v=""/>
    <s v=""/>
    <x v="1"/>
  </r>
  <r>
    <s v="DF"/>
    <x v="31"/>
    <n v="519110"/>
    <s v="000000"/>
    <s v="Manager Meals"/>
    <n v="2016"/>
    <n v="0"/>
    <n v="1033.9839999999999"/>
    <n v="538.923"/>
    <n v="1058.1479999999999"/>
    <n v="1313.06"/>
    <n v="1506.0884999999998"/>
    <n v="1639.0009999999997"/>
    <n v="1247.47"/>
    <n v="1054.2"/>
    <n v="1105.8599999999999"/>
    <n v="1425.9"/>
    <n v="1652.0594999999998"/>
    <n v="1362.8685"/>
    <n v="1701.42"/>
    <n v="16638.982499999998"/>
    <n v="1425.9"/>
    <n v="11922.6345"/>
    <x v="0"/>
    <s v=""/>
    <s v=""/>
    <s v=""/>
    <s v=""/>
    <s v=""/>
    <s v=""/>
    <s v=""/>
    <x v="1"/>
  </r>
  <r>
    <s v="DF"/>
    <x v="32"/>
    <n v="519110"/>
    <s v="000000"/>
    <s v="Manager Meals"/>
    <n v="2016"/>
    <n v="0"/>
    <n v="401.38"/>
    <n v="838.22024999999996"/>
    <n v="970.08799999999997"/>
    <n v="1053.7694999999999"/>
    <n v="1334.5849999999998"/>
    <n v="1624.8119999999999"/>
    <n v="1047.9804999999999"/>
    <n v="738.13739999999996"/>
    <n v="1471.12"/>
    <n v="2132.2892499999998"/>
    <n v="1425.8012999999999"/>
    <n v="1252.4354499999997"/>
    <n v="994"/>
    <n v="15284.618649999997"/>
    <n v="2132.2892499999998"/>
    <n v="11612.381899999998"/>
    <x v="0"/>
    <s v=""/>
    <s v=""/>
    <s v=""/>
    <s v=""/>
    <s v=""/>
    <s v=""/>
    <s v=""/>
    <x v="1"/>
  </r>
  <r>
    <s v="DF"/>
    <x v="33"/>
    <n v="519110"/>
    <s v="000000"/>
    <s v="Manager Meals"/>
    <n v="2016"/>
    <n v="0"/>
    <n v="0"/>
    <n v="0"/>
    <n v="0"/>
    <n v="0"/>
    <n v="0"/>
    <n v="0"/>
    <n v="1462.0143999999998"/>
    <n v="1883.2799999999997"/>
    <n v="945.69090000000006"/>
    <n v="1388.03"/>
    <n v="1865.0478000000001"/>
    <n v="1482.4179999999999"/>
    <n v="1599.836"/>
    <n v="10626.3171"/>
    <n v="1388.03"/>
    <n v="5679.0153"/>
    <x v="0"/>
    <s v=""/>
    <s v=""/>
    <s v=""/>
    <s v=""/>
    <s v=""/>
    <s v=""/>
    <s v=""/>
    <x v="1"/>
  </r>
  <r>
    <s v="DF"/>
    <x v="34"/>
    <n v="519110"/>
    <s v="000000"/>
    <s v="Manager Meals"/>
    <n v="2016"/>
    <n v="0"/>
    <n v="0"/>
    <n v="0"/>
    <n v="0"/>
    <n v="0"/>
    <n v="0"/>
    <n v="0"/>
    <n v="0"/>
    <n v="0"/>
    <n v="0"/>
    <n v="0"/>
    <n v="186.00399999999999"/>
    <n v="1483.5282"/>
    <n v="822.01314999999988"/>
    <n v="2491.5453499999999"/>
    <n v="0"/>
    <n v="0"/>
    <x v="0"/>
    <s v=""/>
    <s v=""/>
    <s v=""/>
    <s v=""/>
    <s v=""/>
    <s v=""/>
    <s v=""/>
    <x v="1"/>
  </r>
  <r>
    <s v="DF"/>
    <x v="35"/>
    <n v="519110"/>
    <s v="000000"/>
    <s v="Manager Meals"/>
    <n v="2016"/>
    <n v="0"/>
    <n v="0"/>
    <n v="0"/>
    <n v="0"/>
    <n v="0"/>
    <n v="0"/>
    <n v="0"/>
    <n v="0"/>
    <n v="0"/>
    <n v="0"/>
    <n v="0"/>
    <n v="0"/>
    <n v="2182.4263999999998"/>
    <n v="1746.2094999999997"/>
    <n v="3928.6358999999993"/>
    <n v="0"/>
    <n v="0"/>
    <x v="0"/>
    <s v=""/>
    <s v=""/>
    <s v=""/>
    <s v=""/>
    <s v=""/>
    <s v=""/>
    <s v=""/>
    <x v="1"/>
  </r>
  <r>
    <s v="DF"/>
    <x v="0"/>
    <n v="519120"/>
    <s v="000000"/>
    <s v="MIT Meals"/>
    <n v="2016"/>
    <n v="0"/>
    <n v="387.36249999999995"/>
    <n v="0"/>
    <n v="0"/>
    <n v="0"/>
    <n v="0"/>
    <n v="256.07399999999996"/>
    <n v="536.86681999999985"/>
    <n v="0"/>
    <n v="5.7399999999999993"/>
    <n v="0"/>
    <n v="0"/>
    <n v="0"/>
    <n v="0"/>
    <n v="1186.0433199999998"/>
    <n v="0"/>
    <n v="1186.0433199999998"/>
    <x v="0"/>
    <s v=""/>
    <s v=""/>
    <s v=""/>
    <s v=""/>
    <s v=""/>
    <s v=""/>
    <s v=""/>
    <x v="0"/>
  </r>
  <r>
    <s v="DF"/>
    <x v="1"/>
    <n v="519120"/>
    <s v="000000"/>
    <s v="MIT Meals"/>
    <n v="2016"/>
    <n v="0"/>
    <n v="0"/>
    <n v="107.22599999999997"/>
    <n v="0"/>
    <n v="110.075"/>
    <n v="0"/>
    <n v="110.33001"/>
    <n v="9.5549999999999997"/>
    <n v="0"/>
    <n v="0"/>
    <n v="0"/>
    <n v="0"/>
    <n v="228.22463999999999"/>
    <n v="32.024999999999999"/>
    <n v="597.43565000000001"/>
    <n v="0"/>
    <n v="337.18601000000001"/>
    <x v="0"/>
    <s v=""/>
    <s v=""/>
    <s v=""/>
    <s v=""/>
    <s v=""/>
    <s v=""/>
    <s v=""/>
    <x v="0"/>
  </r>
  <r>
    <s v="DF"/>
    <x v="2"/>
    <n v="519120"/>
    <s v="000000"/>
    <s v="MIT Meals"/>
    <n v="2016"/>
    <n v="0"/>
    <n v="0"/>
    <n v="0"/>
    <n v="0"/>
    <n v="226.99599999999998"/>
    <n v="48.51"/>
    <n v="29.609999999999996"/>
    <n v="0"/>
    <n v="92.080029999999994"/>
    <n v="0"/>
    <n v="0"/>
    <n v="0"/>
    <n v="0"/>
    <n v="19.932499999999997"/>
    <n v="417.12852999999996"/>
    <n v="0"/>
    <n v="397.19602999999995"/>
    <x v="0"/>
    <s v=""/>
    <s v=""/>
    <s v=""/>
    <s v=""/>
    <s v=""/>
    <s v=""/>
    <s v=""/>
    <x v="0"/>
  </r>
  <r>
    <s v="DF"/>
    <x v="3"/>
    <n v="519120"/>
    <s v="000000"/>
    <s v="MIT Meals"/>
    <n v="2016"/>
    <n v="0"/>
    <n v="0"/>
    <n v="37.31"/>
    <n v="0"/>
    <n v="169.88929999999999"/>
    <n v="413.96249999999998"/>
    <n v="648.00924999999995"/>
    <n v="600.09950000000003"/>
    <n v="782.68539999999996"/>
    <n v="540.50220000000002"/>
    <n v="605.83249999999998"/>
    <n v="835.66349999999989"/>
    <n v="837.15485000000001"/>
    <n v="90.320999999999998"/>
    <n v="5561.4299999999994"/>
    <n v="605.83249999999998"/>
    <n v="3798.2906499999999"/>
    <x v="0"/>
    <s v=""/>
    <s v=""/>
    <s v=""/>
    <s v=""/>
    <s v=""/>
    <s v=""/>
    <s v=""/>
    <x v="0"/>
  </r>
  <r>
    <s v="DF"/>
    <x v="4"/>
    <n v="519120"/>
    <s v="000000"/>
    <s v="MIT Meals"/>
    <n v="2016"/>
    <n v="0"/>
    <n v="0"/>
    <n v="0"/>
    <n v="3.5196700000000001"/>
    <n v="0"/>
    <n v="0"/>
    <n v="0"/>
    <n v="0"/>
    <n v="0"/>
    <n v="0"/>
    <n v="0"/>
    <n v="0"/>
    <n v="0"/>
    <n v="0"/>
    <n v="3.5196700000000001"/>
    <n v="0"/>
    <n v="3.5196700000000001"/>
    <x v="0"/>
    <s v=""/>
    <s v=""/>
    <s v=""/>
    <s v=""/>
    <s v=""/>
    <s v=""/>
    <s v=""/>
    <x v="0"/>
  </r>
  <r>
    <s v="DF"/>
    <x v="5"/>
    <n v="519120"/>
    <s v="000000"/>
    <s v="MIT Meals"/>
    <n v="2016"/>
    <n v="0"/>
    <n v="0"/>
    <n v="0"/>
    <n v="0"/>
    <n v="0"/>
    <n v="0"/>
    <n v="0"/>
    <n v="0"/>
    <n v="0"/>
    <n v="0"/>
    <n v="31.892000000000003"/>
    <n v="14.297499999999998"/>
    <n v="0"/>
    <n v="42.157499999999992"/>
    <n v="88.346999999999994"/>
    <n v="31.892000000000003"/>
    <n v="31.892000000000003"/>
    <x v="0"/>
    <s v=""/>
    <s v=""/>
    <s v=""/>
    <s v=""/>
    <s v=""/>
    <s v=""/>
    <s v=""/>
    <x v="0"/>
  </r>
  <r>
    <s v="DF"/>
    <x v="6"/>
    <n v="519120"/>
    <s v="000000"/>
    <s v="MIT Meals"/>
    <n v="2016"/>
    <n v="0"/>
    <n v="10.304"/>
    <n v="0"/>
    <n v="0"/>
    <n v="0"/>
    <n v="0"/>
    <n v="0"/>
    <n v="0"/>
    <n v="0"/>
    <n v="0"/>
    <n v="0"/>
    <n v="0"/>
    <n v="27.929999999999996"/>
    <n v="0"/>
    <n v="38.233999999999995"/>
    <n v="0"/>
    <n v="10.304"/>
    <x v="0"/>
    <s v=""/>
    <s v=""/>
    <s v=""/>
    <s v=""/>
    <s v=""/>
    <s v=""/>
    <s v=""/>
    <x v="0"/>
  </r>
  <r>
    <s v="DF"/>
    <x v="7"/>
    <n v="519120"/>
    <s v="000000"/>
    <s v="MIT Meals"/>
    <n v="2016"/>
    <n v="0"/>
    <n v="0"/>
    <n v="0"/>
    <n v="15.224999999999998"/>
    <n v="0"/>
    <n v="0"/>
    <n v="0"/>
    <n v="0"/>
    <n v="0"/>
    <n v="0"/>
    <n v="96.022500000000008"/>
    <n v="147.84"/>
    <n v="56.962499999999999"/>
    <n v="81.626999999999995"/>
    <n v="397.67699999999996"/>
    <n v="96.022500000000008"/>
    <n v="111.2475"/>
    <x v="0"/>
    <s v=""/>
    <s v=""/>
    <s v=""/>
    <s v=""/>
    <s v=""/>
    <s v=""/>
    <s v=""/>
    <x v="0"/>
  </r>
  <r>
    <s v="DF"/>
    <x v="8"/>
    <n v="519120"/>
    <s v="000000"/>
    <s v="MIT Meals"/>
    <n v="2016"/>
    <n v="0"/>
    <n v="0"/>
    <n v="0"/>
    <n v="0"/>
    <n v="14.539"/>
    <n v="0"/>
    <n v="370.18799999999999"/>
    <n v="387.49199999999996"/>
    <n v="0"/>
    <n v="202.97199999999998"/>
    <n v="175.392"/>
    <n v="326.8125"/>
    <n v="250.047"/>
    <n v="146.01999999999998"/>
    <n v="1873.4624999999999"/>
    <n v="175.392"/>
    <n v="1150.5829999999999"/>
    <x v="0"/>
    <s v=""/>
    <s v=""/>
    <s v=""/>
    <s v=""/>
    <s v=""/>
    <s v=""/>
    <s v=""/>
    <x v="0"/>
  </r>
  <r>
    <s v="DF"/>
    <x v="9"/>
    <n v="519120"/>
    <s v="000000"/>
    <s v="MIT Meals"/>
    <n v="2016"/>
    <n v="0"/>
    <n v="0"/>
    <n v="18.648"/>
    <n v="179.71463999999995"/>
    <n v="0"/>
    <n v="64.37787999999999"/>
    <n v="0"/>
    <n v="440.23"/>
    <n v="385.3458"/>
    <n v="466.71099999999996"/>
    <n v="114.89681"/>
    <n v="959.36680000000001"/>
    <n v="694.43009999999992"/>
    <n v="311.55249999999995"/>
    <n v="3635.2735299999999"/>
    <n v="114.89681"/>
    <n v="1669.9241299999999"/>
    <x v="0"/>
    <s v=""/>
    <s v=""/>
    <s v=""/>
    <s v=""/>
    <s v=""/>
    <s v=""/>
    <s v=""/>
    <x v="0"/>
  </r>
  <r>
    <s v="DF"/>
    <x v="10"/>
    <n v="519120"/>
    <s v="000000"/>
    <s v="MIT Meals"/>
    <n v="2016"/>
    <n v="0"/>
    <n v="74.430999999999997"/>
    <n v="9.968"/>
    <n v="109.14749999999999"/>
    <n v="16.6495"/>
    <n v="78.372"/>
    <n v="0"/>
    <n v="0"/>
    <n v="0"/>
    <n v="0"/>
    <n v="0"/>
    <n v="0"/>
    <n v="0"/>
    <n v="0"/>
    <n v="288.56799999999998"/>
    <n v="0"/>
    <n v="288.56799999999998"/>
    <x v="0"/>
    <s v=""/>
    <s v=""/>
    <s v=""/>
    <s v=""/>
    <s v=""/>
    <s v=""/>
    <s v=""/>
    <x v="0"/>
  </r>
  <r>
    <s v="DF"/>
    <x v="11"/>
    <n v="519120"/>
    <s v="000000"/>
    <s v="MIT Meals"/>
    <n v="2016"/>
    <n v="0"/>
    <n v="0"/>
    <n v="0"/>
    <n v="0"/>
    <n v="11.718"/>
    <n v="12.809999999999999"/>
    <n v="65.52"/>
    <n v="34.618499999999997"/>
    <n v="0"/>
    <n v="0"/>
    <n v="23.827999999999999"/>
    <n v="0"/>
    <n v="0"/>
    <n v="0"/>
    <n v="148.49449999999999"/>
    <n v="23.827999999999999"/>
    <n v="148.49449999999999"/>
    <x v="0"/>
    <s v=""/>
    <s v=""/>
    <s v=""/>
    <s v=""/>
    <s v=""/>
    <s v=""/>
    <s v=""/>
    <x v="0"/>
  </r>
  <r>
    <s v="DF"/>
    <x v="12"/>
    <n v="519120"/>
    <s v="000000"/>
    <s v="MIT Meals"/>
    <n v="2016"/>
    <n v="0"/>
    <n v="0"/>
    <n v="0"/>
    <n v="77.160999999999987"/>
    <n v="133.56"/>
    <n v="198.35199999999998"/>
    <n v="169.27749999999997"/>
    <n v="173.5335"/>
    <n v="852.77744999999993"/>
    <n v="522.85800000000006"/>
    <n v="0"/>
    <n v="65.103499999999997"/>
    <n v="7.4725000000000001"/>
    <n v="140.80500000000001"/>
    <n v="2340.9004500000001"/>
    <n v="0"/>
    <n v="2127.5194500000002"/>
    <x v="0"/>
    <s v=""/>
    <s v=""/>
    <s v=""/>
    <s v=""/>
    <s v=""/>
    <s v=""/>
    <s v=""/>
    <x v="0"/>
  </r>
  <r>
    <s v="DF"/>
    <x v="13"/>
    <n v="519120"/>
    <s v="000000"/>
    <s v="MIT Meals"/>
    <n v="2016"/>
    <n v="0"/>
    <n v="38.927"/>
    <n v="65.141999999999996"/>
    <n v="146.56634999999997"/>
    <n v="524.00249999999994"/>
    <n v="205.53749999999997"/>
    <n v="0"/>
    <n v="38.57"/>
    <n v="0"/>
    <n v="44.197999999999993"/>
    <n v="16.926000000000002"/>
    <n v="228.04249999999999"/>
    <n v="64.371999999999986"/>
    <n v="0"/>
    <n v="1372.2838499999998"/>
    <n v="16.926000000000002"/>
    <n v="1079.8693499999997"/>
    <x v="0"/>
    <s v=""/>
    <s v=""/>
    <s v=""/>
    <s v=""/>
    <s v=""/>
    <s v=""/>
    <s v=""/>
    <x v="1"/>
  </r>
  <r>
    <s v="DF"/>
    <x v="14"/>
    <n v="519120"/>
    <s v="000000"/>
    <s v="MIT Meals"/>
    <n v="2016"/>
    <n v="0"/>
    <n v="0"/>
    <n v="5.2289999999999992"/>
    <n v="46.689159999999994"/>
    <n v="0"/>
    <n v="0"/>
    <n v="0"/>
    <n v="0"/>
    <n v="0"/>
    <n v="21.122499999999999"/>
    <n v="7.6439999999999992"/>
    <n v="7.5109999999999992"/>
    <n v="0"/>
    <n v="28.113749999999996"/>
    <n v="116.30940999999999"/>
    <n v="7.6439999999999992"/>
    <n v="80.684659999999994"/>
    <x v="0"/>
    <s v=""/>
    <s v=""/>
    <s v=""/>
    <s v=""/>
    <s v=""/>
    <s v=""/>
    <s v=""/>
    <x v="1"/>
  </r>
  <r>
    <s v="DF"/>
    <x v="15"/>
    <n v="519120"/>
    <s v="000000"/>
    <s v="MIT Meals"/>
    <n v="2016"/>
    <n v="0"/>
    <n v="0"/>
    <n v="4.3890000000000002"/>
    <n v="0"/>
    <n v="0"/>
    <n v="12.788999999999998"/>
    <n v="23.484999999999999"/>
    <n v="0"/>
    <n v="7.4864999999999995"/>
    <n v="0"/>
    <n v="0"/>
    <n v="0"/>
    <n v="0"/>
    <n v="0"/>
    <n v="48.149499999999996"/>
    <n v="0"/>
    <n v="48.149499999999996"/>
    <x v="0"/>
    <s v=""/>
    <s v=""/>
    <s v=""/>
    <s v=""/>
    <s v=""/>
    <s v=""/>
    <s v=""/>
    <x v="1"/>
  </r>
  <r>
    <s v="DF"/>
    <x v="16"/>
    <n v="519120"/>
    <s v="000000"/>
    <s v="MIT Meals"/>
    <n v="2016"/>
    <n v="0"/>
    <n v="0"/>
    <n v="0"/>
    <n v="13.282499999999999"/>
    <n v="0"/>
    <n v="0"/>
    <n v="0"/>
    <n v="0"/>
    <n v="0"/>
    <n v="0"/>
    <n v="0"/>
    <n v="0"/>
    <n v="519.89350000000002"/>
    <n v="108.86399999999999"/>
    <n v="642.04000000000008"/>
    <n v="0"/>
    <n v="13.282499999999999"/>
    <x v="0"/>
    <s v=""/>
    <s v=""/>
    <s v=""/>
    <s v=""/>
    <s v=""/>
    <s v=""/>
    <s v=""/>
    <x v="1"/>
  </r>
  <r>
    <s v="DF"/>
    <x v="17"/>
    <n v="519120"/>
    <s v="000000"/>
    <s v="MIT Meals"/>
    <n v="2016"/>
    <n v="0"/>
    <n v="0"/>
    <n v="0"/>
    <n v="0"/>
    <n v="0"/>
    <n v="0"/>
    <n v="0"/>
    <n v="0"/>
    <n v="0"/>
    <n v="7.6439999999999992"/>
    <n v="0"/>
    <n v="0"/>
    <n v="0"/>
    <n v="0"/>
    <n v="7.6439999999999992"/>
    <n v="0"/>
    <n v="7.6439999999999992"/>
    <x v="0"/>
    <s v=""/>
    <s v=""/>
    <s v=""/>
    <s v=""/>
    <s v=""/>
    <s v=""/>
    <s v=""/>
    <x v="1"/>
  </r>
  <r>
    <s v="DF"/>
    <x v="18"/>
    <n v="519120"/>
    <s v="000000"/>
    <s v="MIT Meals"/>
    <n v="2016"/>
    <n v="0"/>
    <n v="0"/>
    <n v="0"/>
    <n v="0"/>
    <n v="13.327999999999999"/>
    <n v="0"/>
    <n v="0"/>
    <n v="12.7575"/>
    <n v="0"/>
    <n v="0"/>
    <n v="0"/>
    <n v="0"/>
    <n v="0"/>
    <n v="0"/>
    <n v="26.0855"/>
    <n v="0"/>
    <n v="26.0855"/>
    <x v="0"/>
    <s v=""/>
    <s v=""/>
    <s v=""/>
    <s v=""/>
    <s v=""/>
    <s v=""/>
    <s v=""/>
    <x v="1"/>
  </r>
  <r>
    <s v="DF"/>
    <x v="19"/>
    <n v="519120"/>
    <s v="000000"/>
    <s v="MIT Meals"/>
    <n v="2016"/>
    <n v="0"/>
    <n v="217.875"/>
    <n v="418.94999999999993"/>
    <n v="36.385999999999996"/>
    <n v="136.35299999999998"/>
    <n v="31.36"/>
    <n v="0"/>
    <n v="76.733999999999995"/>
    <n v="432.20799999999997"/>
    <n v="228.82650000000001"/>
    <n v="173.85479999999998"/>
    <n v="1348.9875"/>
    <n v="389.54999999999995"/>
    <n v="32.319000000000003"/>
    <n v="3523.4038000000005"/>
    <n v="173.85479999999998"/>
    <n v="1752.5473000000002"/>
    <x v="0"/>
    <s v=""/>
    <s v=""/>
    <s v=""/>
    <s v=""/>
    <s v=""/>
    <s v=""/>
    <s v=""/>
    <x v="1"/>
  </r>
  <r>
    <s v="DF"/>
    <x v="20"/>
    <n v="519120"/>
    <s v="000000"/>
    <s v="MIT Meals"/>
    <n v="2016"/>
    <n v="0"/>
    <n v="18.637499999999999"/>
    <n v="23.799999999999997"/>
    <n v="0"/>
    <n v="59.139499999999991"/>
    <n v="697.54650000000004"/>
    <n v="232.3125"/>
    <n v="5.879999999999999"/>
    <n v="0"/>
    <n v="333.49399999999997"/>
    <n v="99.028999999999982"/>
    <n v="0"/>
    <n v="0"/>
    <n v="0"/>
    <n v="1469.8390000000002"/>
    <n v="99.028999999999982"/>
    <n v="1469.8390000000002"/>
    <x v="0"/>
    <s v=""/>
    <s v=""/>
    <s v=""/>
    <s v=""/>
    <s v=""/>
    <s v=""/>
    <s v=""/>
    <x v="1"/>
  </r>
  <r>
    <s v="DF"/>
    <x v="21"/>
    <n v="519120"/>
    <s v="000000"/>
    <s v="MIT Meals"/>
    <n v="2016"/>
    <n v="0"/>
    <n v="0"/>
    <n v="0"/>
    <n v="0"/>
    <n v="13.167"/>
    <n v="12.0435"/>
    <n v="0"/>
    <n v="0"/>
    <n v="544.31824999999992"/>
    <n v="696.46500000000003"/>
    <n v="925.47"/>
    <n v="358.05"/>
    <n v="404.6699999999999"/>
    <n v="319.62349999999998"/>
    <n v="3273.8072500000003"/>
    <n v="925.47"/>
    <n v="2191.4637499999999"/>
    <x v="0"/>
    <s v=""/>
    <s v=""/>
    <s v=""/>
    <s v=""/>
    <s v=""/>
    <s v=""/>
    <s v=""/>
    <x v="1"/>
  </r>
  <r>
    <s v="DF"/>
    <x v="22"/>
    <n v="519120"/>
    <s v="000000"/>
    <s v="MIT Meals"/>
    <n v="2016"/>
    <n v="0"/>
    <n v="1029.7279999999998"/>
    <n v="511.73814999999996"/>
    <n v="656.74699999999996"/>
    <n v="791.97404999999992"/>
    <n v="892.92692999999997"/>
    <n v="1057.98938"/>
    <n v="725.17549999999994"/>
    <n v="821.55136000000005"/>
    <n v="1028.5800000000002"/>
    <n v="1085.7854"/>
    <n v="1489.9870999999996"/>
    <n v="505.39299999999997"/>
    <n v="725.17409999999995"/>
    <n v="11322.749970000001"/>
    <n v="1085.7854"/>
    <n v="8602.1957700000003"/>
    <x v="0"/>
    <s v=""/>
    <s v=""/>
    <s v=""/>
    <s v=""/>
    <s v=""/>
    <s v=""/>
    <s v=""/>
    <x v="1"/>
  </r>
  <r>
    <s v="DF"/>
    <x v="23"/>
    <n v="519120"/>
    <s v="000000"/>
    <s v="MIT Meals"/>
    <n v="2016"/>
    <n v="0"/>
    <n v="0"/>
    <n v="0"/>
    <n v="0"/>
    <n v="0"/>
    <n v="0"/>
    <n v="0"/>
    <n v="6.5974999999999993"/>
    <n v="0"/>
    <n v="0"/>
    <n v="0"/>
    <n v="0"/>
    <n v="0"/>
    <n v="26.589499999999994"/>
    <n v="33.186999999999991"/>
    <n v="0"/>
    <n v="6.5974999999999993"/>
    <x v="0"/>
    <s v=""/>
    <s v=""/>
    <s v=""/>
    <s v=""/>
    <s v=""/>
    <s v=""/>
    <s v=""/>
    <x v="1"/>
  </r>
  <r>
    <s v="DF"/>
    <x v="24"/>
    <n v="519120"/>
    <s v="000000"/>
    <s v="MIT Meals"/>
    <n v="2016"/>
    <n v="0"/>
    <n v="0"/>
    <n v="0"/>
    <n v="0"/>
    <n v="0"/>
    <n v="0"/>
    <n v="0"/>
    <n v="0"/>
    <n v="23.225999999999999"/>
    <n v="8.8199999999999985"/>
    <n v="0"/>
    <n v="9.9225000000000012"/>
    <n v="0"/>
    <n v="0"/>
    <n v="41.968499999999999"/>
    <n v="0"/>
    <n v="32.045999999999999"/>
    <x v="0"/>
    <s v=""/>
    <s v=""/>
    <s v=""/>
    <s v=""/>
    <s v=""/>
    <s v=""/>
    <s v=""/>
    <x v="1"/>
  </r>
  <r>
    <s v="DF"/>
    <x v="25"/>
    <n v="519120"/>
    <s v="000000"/>
    <s v="MIT Meals"/>
    <n v="2016"/>
    <n v="0"/>
    <n v="0"/>
    <n v="232.47"/>
    <n v="158.29449999999997"/>
    <n v="44.603999999999992"/>
    <n v="0"/>
    <n v="0"/>
    <n v="177.36319999999998"/>
    <n v="43.47"/>
    <n v="111.92999999999999"/>
    <n v="458.85"/>
    <n v="189"/>
    <n v="588.61599999999999"/>
    <n v="190.80599999999998"/>
    <n v="2195.4036999999998"/>
    <n v="458.85"/>
    <n v="1226.9816999999998"/>
    <x v="0"/>
    <s v=""/>
    <s v=""/>
    <s v=""/>
    <s v=""/>
    <s v=""/>
    <s v=""/>
    <s v=""/>
    <x v="1"/>
  </r>
  <r>
    <s v="DF"/>
    <x v="26"/>
    <n v="519120"/>
    <s v="000000"/>
    <s v="MIT Meals"/>
    <n v="2016"/>
    <n v="0"/>
    <n v="1024.2627499999999"/>
    <n v="892.11849999999993"/>
    <n v="569.24"/>
    <n v="623.11340000000007"/>
    <n v="565.25"/>
    <n v="311.93399999999997"/>
    <n v="657.77249999999992"/>
    <n v="1209.3423999999998"/>
    <n v="414.76049999999998"/>
    <n v="14.524999999999999"/>
    <n v="0"/>
    <n v="792.09585000000004"/>
    <n v="13.397999999999998"/>
    <n v="7087.8128999999999"/>
    <n v="14.524999999999999"/>
    <n v="6282.3190500000001"/>
    <x v="0"/>
    <s v=""/>
    <s v=""/>
    <s v=""/>
    <s v=""/>
    <s v=""/>
    <s v=""/>
    <s v=""/>
    <x v="1"/>
  </r>
  <r>
    <s v="DF"/>
    <x v="27"/>
    <n v="519120"/>
    <s v="000000"/>
    <s v="MIT Meals"/>
    <n v="2016"/>
    <n v="0"/>
    <n v="0"/>
    <n v="0"/>
    <n v="10.331999999999999"/>
    <n v="0"/>
    <n v="0"/>
    <n v="0"/>
    <n v="0"/>
    <n v="0"/>
    <n v="0"/>
    <n v="0"/>
    <n v="0"/>
    <n v="0"/>
    <n v="0"/>
    <n v="10.331999999999999"/>
    <n v="0"/>
    <n v="10.331999999999999"/>
    <x v="0"/>
    <s v=""/>
    <s v=""/>
    <s v=""/>
    <s v=""/>
    <s v=""/>
    <s v=""/>
    <s v=""/>
    <x v="1"/>
  </r>
  <r>
    <s v="DF"/>
    <x v="28"/>
    <n v="519120"/>
    <s v="000000"/>
    <s v="MIT Meals"/>
    <n v="2016"/>
    <n v="0"/>
    <n v="35.15155"/>
    <n v="473.50799999999998"/>
    <n v="140.14000000000001"/>
    <n v="0"/>
    <n v="0"/>
    <n v="0"/>
    <n v="7.2624999999999993"/>
    <n v="4.6900000000000004"/>
    <n v="6.5100000000000007"/>
    <n v="0"/>
    <n v="0"/>
    <n v="193.3295"/>
    <n v="315.14699999999999"/>
    <n v="1175.73855"/>
    <n v="0"/>
    <n v="667.26205000000004"/>
    <x v="0"/>
    <s v=""/>
    <s v=""/>
    <s v=""/>
    <s v=""/>
    <s v=""/>
    <s v=""/>
    <s v=""/>
    <x v="1"/>
  </r>
  <r>
    <s v="DF"/>
    <x v="29"/>
    <n v="519120"/>
    <s v="000000"/>
    <s v="MIT Meals"/>
    <n v="2016"/>
    <n v="0"/>
    <n v="0"/>
    <n v="0"/>
    <n v="0"/>
    <n v="0"/>
    <n v="0"/>
    <n v="0"/>
    <n v="7.8154999999999992"/>
    <n v="0"/>
    <n v="2.8559999999999999"/>
    <n v="0"/>
    <n v="0"/>
    <n v="0"/>
    <n v="0"/>
    <n v="10.671499999999998"/>
    <n v="0"/>
    <n v="10.671499999999998"/>
    <x v="0"/>
    <s v=""/>
    <s v=""/>
    <s v=""/>
    <s v=""/>
    <s v=""/>
    <s v=""/>
    <s v=""/>
    <x v="1"/>
  </r>
  <r>
    <s v="DF"/>
    <x v="30"/>
    <n v="519120"/>
    <s v="000000"/>
    <s v="MIT Meals"/>
    <n v="2016"/>
    <n v="0"/>
    <n v="7.3919999999999995"/>
    <n v="60.269999999999989"/>
    <n v="0"/>
    <n v="11.875499999999999"/>
    <n v="0"/>
    <n v="0"/>
    <n v="41.215999999999994"/>
    <n v="63.062999999999995"/>
    <n v="58.873499999999993"/>
    <n v="0"/>
    <n v="252.25199999999998"/>
    <n v="544.57515000000001"/>
    <n v="273.49699999999996"/>
    <n v="1313.01415"/>
    <n v="0"/>
    <n v="242.69"/>
    <x v="0"/>
    <s v=""/>
    <s v=""/>
    <s v=""/>
    <s v=""/>
    <s v=""/>
    <s v=""/>
    <s v=""/>
    <x v="1"/>
  </r>
  <r>
    <s v="DF"/>
    <x v="31"/>
    <n v="519120"/>
    <s v="000000"/>
    <s v="MIT Meals"/>
    <n v="2016"/>
    <n v="0"/>
    <n v="0"/>
    <n v="6.9125000000000005"/>
    <n v="0"/>
    <n v="0"/>
    <n v="0"/>
    <n v="8.7780000000000005"/>
    <n v="3.8639999999999994"/>
    <n v="0"/>
    <n v="19.404"/>
    <n v="53.360999999999997"/>
    <n v="359.43249999999995"/>
    <n v="0"/>
    <n v="0"/>
    <n v="451.75199999999995"/>
    <n v="53.360999999999997"/>
    <n v="92.319500000000005"/>
    <x v="0"/>
    <s v=""/>
    <s v=""/>
    <s v=""/>
    <s v=""/>
    <s v=""/>
    <s v=""/>
    <s v=""/>
    <x v="1"/>
  </r>
  <r>
    <s v="DF"/>
    <x v="32"/>
    <n v="519120"/>
    <s v="000000"/>
    <s v="MIT Meals"/>
    <n v="2016"/>
    <n v="0"/>
    <n v="11.525499999999999"/>
    <n v="38.829000000000001"/>
    <n v="9.702"/>
    <n v="0"/>
    <n v="0"/>
    <n v="3.3179999999999996"/>
    <n v="0"/>
    <n v="0"/>
    <n v="0"/>
    <n v="24.023999999999997"/>
    <n v="0"/>
    <n v="14.867999999999999"/>
    <n v="16.576000000000001"/>
    <n v="118.8425"/>
    <n v="24.023999999999997"/>
    <n v="87.398499999999999"/>
    <x v="0"/>
    <s v=""/>
    <s v=""/>
    <s v=""/>
    <s v=""/>
    <s v=""/>
    <s v=""/>
    <s v=""/>
    <x v="1"/>
  </r>
  <r>
    <s v="DF"/>
    <x v="33"/>
    <n v="519120"/>
    <s v="000000"/>
    <s v="MIT Meals"/>
    <n v="2016"/>
    <n v="0"/>
    <n v="0"/>
    <n v="0"/>
    <n v="0"/>
    <n v="0"/>
    <n v="0"/>
    <n v="0"/>
    <n v="0"/>
    <n v="0"/>
    <n v="0"/>
    <n v="57.97399999999999"/>
    <n v="177.15600000000001"/>
    <n v="16.6495"/>
    <n v="15.693999999999999"/>
    <n v="267.4735"/>
    <n v="57.97399999999999"/>
    <n v="57.97399999999999"/>
    <x v="0"/>
    <s v=""/>
    <s v=""/>
    <s v=""/>
    <s v=""/>
    <s v=""/>
    <s v=""/>
    <s v=""/>
    <x v="1"/>
  </r>
  <r>
    <s v="DF"/>
    <x v="0"/>
    <n v="519200"/>
    <s v="000000"/>
    <s v="Promotional Activity"/>
    <n v="2016"/>
    <n v="0"/>
    <n v="13190.402679999999"/>
    <n v="10617.641999999998"/>
    <n v="10766.10612"/>
    <n v="7820.1311999999998"/>
    <n v="6464.1616199999989"/>
    <n v="8734.2078599999986"/>
    <n v="7999.9075800000001"/>
    <n v="9756.4768000000004"/>
    <n v="5193.4039499999999"/>
    <n v="0"/>
    <n v="0"/>
    <n v="0"/>
    <n v="0"/>
    <n v="80542.439810000011"/>
    <n v="0"/>
    <n v="80542.439810000011"/>
    <x v="0"/>
    <s v=""/>
    <s v=""/>
    <s v=""/>
    <s v=""/>
    <s v=""/>
    <s v=""/>
    <s v=""/>
    <x v="0"/>
  </r>
  <r>
    <s v="DF"/>
    <x v="1"/>
    <n v="519200"/>
    <s v="000000"/>
    <s v="Promotional Activity"/>
    <n v="2016"/>
    <n v="0"/>
    <n v="21904.802080000001"/>
    <n v="21082.416809999999"/>
    <n v="19925.162530000001"/>
    <n v="16487.777249999999"/>
    <n v="10639.518679999999"/>
    <n v="8738.3564799999986"/>
    <n v="10477.477220000001"/>
    <n v="13187.64538"/>
    <n v="9979.589899999999"/>
    <n v="6208.4534399999993"/>
    <n v="9512.0668999999998"/>
    <n v="7726.8256799999999"/>
    <n v="7706.9998599999999"/>
    <n v="163577.09221000003"/>
    <n v="6208.4534399999993"/>
    <n v="138631.19977000001"/>
    <x v="0"/>
    <s v=""/>
    <s v=""/>
    <s v=""/>
    <s v=""/>
    <s v=""/>
    <s v=""/>
    <s v=""/>
    <x v="0"/>
  </r>
  <r>
    <s v="DF"/>
    <x v="2"/>
    <n v="519200"/>
    <s v="000000"/>
    <s v="Promotional Activity"/>
    <n v="2016"/>
    <n v="0"/>
    <n v="31291.948589999996"/>
    <n v="35569.832549999992"/>
    <n v="25847.115840000002"/>
    <n v="28460.9388"/>
    <n v="13236.460159999999"/>
    <n v="18853.587900000002"/>
    <n v="10485.878339999999"/>
    <n v="17966.7768"/>
    <n v="13683.14955"/>
    <n v="10099.11112"/>
    <n v="11533.597459999999"/>
    <n v="12217.814700000001"/>
    <n v="21172.924499999997"/>
    <n v="250419.13630999994"/>
    <n v="10099.11112"/>
    <n v="205494.79964999997"/>
    <x v="0"/>
    <s v=""/>
    <s v=""/>
    <s v=""/>
    <s v=""/>
    <s v=""/>
    <s v=""/>
    <s v=""/>
    <x v="0"/>
  </r>
  <r>
    <s v="DF"/>
    <x v="3"/>
    <n v="519200"/>
    <s v="000000"/>
    <s v="Promotional Activity"/>
    <n v="2016"/>
    <n v="0"/>
    <n v="7723.4673599999987"/>
    <n v="6516.793709999999"/>
    <n v="6971.9663999999993"/>
    <n v="10651.61328"/>
    <n v="6793.8864000000003"/>
    <n v="6279.0048299999989"/>
    <n v="13677.51273"/>
    <n v="7472.2599"/>
    <n v="6170.2860799999989"/>
    <n v="6643.2234400000007"/>
    <n v="5953.1198999999988"/>
    <n v="8548.2337499999994"/>
    <n v="5758.7375999999995"/>
    <n v="99160.105380000008"/>
    <n v="6643.2234400000007"/>
    <n v="78900.01413000001"/>
    <x v="0"/>
    <s v=""/>
    <s v=""/>
    <s v=""/>
    <s v=""/>
    <s v=""/>
    <s v=""/>
    <s v=""/>
    <x v="0"/>
  </r>
  <r>
    <s v="DF"/>
    <x v="4"/>
    <n v="519200"/>
    <s v="000000"/>
    <s v="Promotional Activity"/>
    <n v="2016"/>
    <n v="0"/>
    <n v="7019.0516200000002"/>
    <n v="11913.0018"/>
    <n v="7653.11078"/>
    <n v="8290.7378399999998"/>
    <n v="7217.2205700000004"/>
    <n v="7524.6750599999987"/>
    <n v="11101.102739999998"/>
    <n v="7324.6193999999987"/>
    <n v="6311.6533199999994"/>
    <n v="5533.3690999999999"/>
    <n v="4512.1113799999994"/>
    <n v="5686.4170999999997"/>
    <n v="7829.25612"/>
    <n v="97916.326830000005"/>
    <n v="5533.3690999999999"/>
    <n v="79888.542229999992"/>
    <x v="0"/>
    <s v=""/>
    <s v=""/>
    <s v=""/>
    <s v=""/>
    <s v=""/>
    <s v=""/>
    <s v=""/>
    <x v="0"/>
  </r>
  <r>
    <s v="DF"/>
    <x v="5"/>
    <n v="519200"/>
    <s v="000000"/>
    <s v="Promotional Activity"/>
    <n v="2016"/>
    <n v="0"/>
    <n v="0"/>
    <n v="0"/>
    <n v="0"/>
    <n v="0"/>
    <n v="0"/>
    <n v="0"/>
    <n v="0"/>
    <n v="0"/>
    <n v="0"/>
    <n v="10704.266299999999"/>
    <n v="14808.074400000001"/>
    <n v="11995.971749999999"/>
    <n v="10886.50591"/>
    <n v="48394.818359999997"/>
    <n v="10704.266299999999"/>
    <n v="10704.266299999999"/>
    <x v="0"/>
    <s v=""/>
    <s v=""/>
    <s v=""/>
    <s v=""/>
    <s v=""/>
    <s v=""/>
    <s v=""/>
    <x v="0"/>
  </r>
  <r>
    <s v="DF"/>
    <x v="6"/>
    <n v="519200"/>
    <s v="000000"/>
    <s v="Promotional Activity"/>
    <n v="2016"/>
    <n v="0"/>
    <n v="5615.4489999999996"/>
    <n v="6284.8639699999994"/>
    <n v="5686.9836799999994"/>
    <n v="3401.0339999999997"/>
    <n v="3654.4535999999998"/>
    <n v="4245.4669599999997"/>
    <n v="5267.0393999999987"/>
    <n v="4052.1872999999996"/>
    <n v="3977.6821"/>
    <n v="4116.7538999999997"/>
    <n v="2875.7430800000002"/>
    <n v="3026.0789999999997"/>
    <n v="2696.3059200000002"/>
    <n v="54900.041909999985"/>
    <n v="4116.7538999999997"/>
    <n v="46301.913909999988"/>
    <x v="0"/>
    <s v=""/>
    <s v=""/>
    <s v=""/>
    <s v=""/>
    <s v=""/>
    <s v=""/>
    <s v=""/>
    <x v="0"/>
  </r>
  <r>
    <s v="DF"/>
    <x v="7"/>
    <n v="519200"/>
    <s v="000000"/>
    <s v="Promotional Activity"/>
    <n v="2016"/>
    <n v="0"/>
    <n v="38060.502899999999"/>
    <n v="39098.320519999994"/>
    <n v="33763.345979999998"/>
    <n v="37917.84304"/>
    <n v="32210.931479999999"/>
    <n v="34203.492050000001"/>
    <n v="26814.61608"/>
    <n v="22935.797499999997"/>
    <n v="32957.310539999999"/>
    <n v="21703.222449999997"/>
    <n v="33032.948969999998"/>
    <n v="30247.75376"/>
    <n v="51285.217619999989"/>
    <n v="434231.30288999993"/>
    <n v="21703.222449999997"/>
    <n v="319665.38253999996"/>
    <x v="0"/>
    <s v=""/>
    <s v=""/>
    <s v=""/>
    <s v=""/>
    <s v=""/>
    <s v=""/>
    <s v=""/>
    <x v="0"/>
  </r>
  <r>
    <s v="DF"/>
    <x v="8"/>
    <n v="519200"/>
    <s v="000000"/>
    <s v="Promotional Activity"/>
    <n v="2016"/>
    <n v="0"/>
    <n v="16460.50245"/>
    <n v="13082.16"/>
    <n v="13166.977669999998"/>
    <n v="11816.61558"/>
    <n v="11969.8236"/>
    <n v="15577.884489999999"/>
    <n v="17700.099339999997"/>
    <n v="13816.370539999998"/>
    <n v="11674.018229999998"/>
    <n v="12435.9102"/>
    <n v="12035.860200000001"/>
    <n v="9507.4716800000006"/>
    <n v="14716.603650000001"/>
    <n v="173960.29762999999"/>
    <n v="12435.9102"/>
    <n v="137700.3621"/>
    <x v="0"/>
    <s v=""/>
    <s v=""/>
    <s v=""/>
    <s v=""/>
    <s v=""/>
    <s v=""/>
    <s v=""/>
    <x v="0"/>
  </r>
  <r>
    <s v="DF"/>
    <x v="9"/>
    <n v="519200"/>
    <s v="000000"/>
    <s v="Promotional Activity"/>
    <n v="2016"/>
    <n v="0"/>
    <n v="5092.2391800000005"/>
    <n v="5999.3870299999999"/>
    <n v="5291.7353999999996"/>
    <n v="6968.711119999999"/>
    <n v="4706.6936000000005"/>
    <n v="5199.0611400000007"/>
    <n v="5805.47912"/>
    <n v="7843.8402000000006"/>
    <n v="6875.4510999999984"/>
    <n v="3608.3501999999999"/>
    <n v="6604.4330100000006"/>
    <n v="5374.1716699999988"/>
    <n v="4507.807499999999"/>
    <n v="73877.36026999999"/>
    <n v="3608.3501999999999"/>
    <n v="57390.948089999991"/>
    <x v="0"/>
    <s v=""/>
    <s v=""/>
    <s v=""/>
    <s v=""/>
    <s v=""/>
    <s v=""/>
    <s v=""/>
    <x v="0"/>
  </r>
  <r>
    <s v="DF"/>
    <x v="10"/>
    <n v="519200"/>
    <s v="000000"/>
    <s v="Promotional Activity"/>
    <n v="2016"/>
    <n v="0"/>
    <n v="11065.854239999999"/>
    <n v="14681.430400000001"/>
    <n v="12287.127229999998"/>
    <n v="12590.610549999998"/>
    <n v="8670.6373599999988"/>
    <n v="8193.5526399999999"/>
    <n v="13400.175599999999"/>
    <n v="11206.161330000001"/>
    <n v="8395.2772399999994"/>
    <n v="6913.2879199999998"/>
    <n v="6887.16651"/>
    <n v="5997.0517599999994"/>
    <n v="6493.4718799999991"/>
    <n v="126781.80465999999"/>
    <n v="6913.2879199999998"/>
    <n v="107404.11451"/>
    <x v="0"/>
    <s v=""/>
    <s v=""/>
    <s v=""/>
    <s v=""/>
    <s v=""/>
    <s v=""/>
    <s v=""/>
    <x v="0"/>
  </r>
  <r>
    <s v="DF"/>
    <x v="11"/>
    <n v="519200"/>
    <s v="000000"/>
    <s v="Promotional Activity"/>
    <n v="2016"/>
    <n v="0"/>
    <n v="9060.723"/>
    <n v="10667.606039999999"/>
    <n v="8061.2408800000003"/>
    <n v="10114.596799999999"/>
    <n v="7880.5927199999996"/>
    <n v="5961.0914999999986"/>
    <n v="9860.4498299999977"/>
    <n v="10930.888919999999"/>
    <n v="11180.509199999999"/>
    <n v="6744.4070399999991"/>
    <n v="10889.3876"/>
    <n v="7015.0778599999994"/>
    <n v="7592.8733999999986"/>
    <n v="115959.44478999999"/>
    <n v="6744.4070399999991"/>
    <n v="90462.105929999991"/>
    <x v="0"/>
    <s v=""/>
    <s v=""/>
    <s v=""/>
    <s v=""/>
    <s v=""/>
    <s v=""/>
    <s v=""/>
    <x v="0"/>
  </r>
  <r>
    <s v="DF"/>
    <x v="12"/>
    <n v="519200"/>
    <s v="000000"/>
    <s v="Promotional Activity"/>
    <n v="2016"/>
    <n v="0"/>
    <n v="23875.547219999997"/>
    <n v="23730.445059999998"/>
    <n v="30204.422639999997"/>
    <n v="20347.38377"/>
    <n v="10114.73071"/>
    <n v="13028.20673"/>
    <n v="13995.87924"/>
    <n v="12188.07653"/>
    <n v="14455.827119999998"/>
    <n v="12831.430919999999"/>
    <n v="16583.646519999998"/>
    <n v="16710.133720000002"/>
    <n v="17897.561429999998"/>
    <n v="225963.29160999999"/>
    <n v="12831.430919999999"/>
    <n v="174771.94993999996"/>
    <x v="0"/>
    <s v=""/>
    <s v=""/>
    <s v=""/>
    <s v=""/>
    <s v=""/>
    <s v=""/>
    <s v=""/>
    <x v="0"/>
  </r>
  <r>
    <s v="DF"/>
    <x v="13"/>
    <n v="519200"/>
    <s v="000000"/>
    <s v="Promotional Activity"/>
    <n v="2016"/>
    <n v="0"/>
    <n v="7055.9621999999999"/>
    <n v="6302.1503999999995"/>
    <n v="5923.5820000000003"/>
    <n v="7046.19265"/>
    <n v="9219.4551399999982"/>
    <n v="7491.9285"/>
    <n v="4915.1633999999995"/>
    <n v="5079.2787499999995"/>
    <n v="7739.9147700000003"/>
    <n v="6745.83"/>
    <n v="7782.3255999999992"/>
    <n v="8819.7860799999999"/>
    <n v="13969.431"/>
    <n v="98091.000490000006"/>
    <n v="6745.83"/>
    <n v="67519.457810000007"/>
    <x v="0"/>
    <s v=""/>
    <s v=""/>
    <s v=""/>
    <s v=""/>
    <s v=""/>
    <s v=""/>
    <s v=""/>
    <x v="1"/>
  </r>
  <r>
    <s v="DF"/>
    <x v="14"/>
    <n v="519200"/>
    <s v="000000"/>
    <s v="Promotional Activity"/>
    <n v="2016"/>
    <n v="0"/>
    <n v="6250.3251999999993"/>
    <n v="4485.5949600000004"/>
    <n v="3754.2109500000001"/>
    <n v="4613.6495999999997"/>
    <n v="3292.6798799999997"/>
    <n v="3597.7776799999997"/>
    <n v="3754.2260700000002"/>
    <n v="3935.8418400000005"/>
    <n v="4947.3050899999998"/>
    <n v="2878.0894799999996"/>
    <n v="3876.6398999999997"/>
    <n v="3983.2757999999994"/>
    <n v="2318.1584999999995"/>
    <n v="51687.774949999999"/>
    <n v="2878.0894799999996"/>
    <n v="41509.700750000004"/>
    <x v="0"/>
    <s v=""/>
    <s v=""/>
    <s v=""/>
    <s v=""/>
    <s v=""/>
    <s v=""/>
    <s v=""/>
    <x v="1"/>
  </r>
  <r>
    <s v="DF"/>
    <x v="15"/>
    <n v="519200"/>
    <s v="000000"/>
    <s v="Promotional Activity"/>
    <n v="2016"/>
    <n v="0"/>
    <n v="4208.7276000000002"/>
    <n v="4327.1129999999994"/>
    <n v="6698.4070999999994"/>
    <n v="4469.8164000000006"/>
    <n v="4362.2200999999995"/>
    <n v="3745.3584000000001"/>
    <n v="2879.9848000000002"/>
    <n v="3585.1665499999999"/>
    <n v="3083.3319299999994"/>
    <n v="4474.8931499999999"/>
    <n v="4394.7976799999997"/>
    <n v="2709.8278899999996"/>
    <n v="3535.0349999999994"/>
    <n v="52474.679599999996"/>
    <n v="4474.8931499999999"/>
    <n v="41835.019029999996"/>
    <x v="0"/>
    <s v=""/>
    <s v=""/>
    <s v=""/>
    <s v=""/>
    <s v=""/>
    <s v=""/>
    <s v=""/>
    <x v="1"/>
  </r>
  <r>
    <s v="DF"/>
    <x v="16"/>
    <n v="519200"/>
    <s v="000000"/>
    <s v="Promotional Activity"/>
    <n v="2016"/>
    <n v="0"/>
    <n v="3913.4033399999998"/>
    <n v="4799.84645"/>
    <n v="3817.6618199999998"/>
    <n v="5131.7088899999999"/>
    <n v="3452.3670999999999"/>
    <n v="3129.3506299999999"/>
    <n v="4160.4815699999999"/>
    <n v="5229.66759"/>
    <n v="5793.3020599999991"/>
    <n v="3761.4804499999996"/>
    <n v="5052.7431500000002"/>
    <n v="3753.4224000000004"/>
    <n v="5863.4645999999993"/>
    <n v="57858.900050000004"/>
    <n v="3761.4804499999996"/>
    <n v="43189.269899999999"/>
    <x v="0"/>
    <s v=""/>
    <s v=""/>
    <s v=""/>
    <s v=""/>
    <s v=""/>
    <s v=""/>
    <s v=""/>
    <x v="1"/>
  </r>
  <r>
    <s v="DF"/>
    <x v="17"/>
    <n v="519200"/>
    <s v="000000"/>
    <s v="Promotional Activity"/>
    <n v="2016"/>
    <n v="0"/>
    <n v="3993.3241599999997"/>
    <n v="5006.2099499999995"/>
    <n v="3298.1633999999999"/>
    <n v="5511.884"/>
    <n v="3462.7975199999996"/>
    <n v="2807.8364999999999"/>
    <n v="3066.0975799999997"/>
    <n v="2934.7586799999995"/>
    <n v="3180.2601599999994"/>
    <n v="3074.3930700000001"/>
    <n v="3670.5851699999998"/>
    <n v="1567.5389100000002"/>
    <n v="2610.7111799999993"/>
    <n v="44184.560279999991"/>
    <n v="3074.3930700000001"/>
    <n v="36335.725019999991"/>
    <x v="0"/>
    <s v=""/>
    <s v=""/>
    <s v=""/>
    <s v=""/>
    <s v=""/>
    <s v=""/>
    <s v=""/>
    <x v="1"/>
  </r>
  <r>
    <s v="DF"/>
    <x v="18"/>
    <n v="519200"/>
    <s v="000000"/>
    <s v="Promotional Activity"/>
    <n v="2016"/>
    <n v="0"/>
    <n v="5257.9767099999999"/>
    <n v="4232.0187000000005"/>
    <n v="4549.1840099999999"/>
    <n v="4042.0038399999999"/>
    <n v="2947.42112"/>
    <n v="3081.9896799999992"/>
    <n v="3190.4672799999994"/>
    <n v="2424.3925999999997"/>
    <n v="3133.6757899999998"/>
    <n v="2284.7627600000001"/>
    <n v="2249.0650000000001"/>
    <n v="2432.0382799999998"/>
    <n v="2179.5444999999995"/>
    <n v="42004.540269999998"/>
    <n v="2284.7627600000001"/>
    <n v="35143.892489999998"/>
    <x v="0"/>
    <s v=""/>
    <s v=""/>
    <s v=""/>
    <s v=""/>
    <s v=""/>
    <s v=""/>
    <s v=""/>
    <x v="1"/>
  </r>
  <r>
    <s v="DF"/>
    <x v="19"/>
    <n v="519200"/>
    <s v="000000"/>
    <s v="Promotional Activity"/>
    <n v="2016"/>
    <n v="0"/>
    <n v="5080.5463799999998"/>
    <n v="4970.2148999999999"/>
    <n v="3323.1061499999996"/>
    <n v="4122.3289800000002"/>
    <n v="5244.0170999999991"/>
    <n v="3675.3821999999996"/>
    <n v="5278.0410199999997"/>
    <n v="4807.7211699999998"/>
    <n v="5989.5751999999993"/>
    <n v="5502.7097999999996"/>
    <n v="3768.1993299999999"/>
    <n v="4251.4126900000001"/>
    <n v="3722.8626400000003"/>
    <n v="59736.117559999991"/>
    <n v="5502.7097999999996"/>
    <n v="47993.642899999992"/>
    <x v="0"/>
    <s v=""/>
    <s v=""/>
    <s v=""/>
    <s v=""/>
    <s v=""/>
    <s v=""/>
    <s v=""/>
    <x v="1"/>
  </r>
  <r>
    <s v="DF"/>
    <x v="20"/>
    <n v="519200"/>
    <s v="000000"/>
    <s v="Promotional Activity"/>
    <n v="2016"/>
    <n v="0"/>
    <n v="6505.5787300000002"/>
    <n v="7660.0332899999994"/>
    <n v="7350.477539999999"/>
    <n v="7474.1032799999994"/>
    <n v="4160.1601999999993"/>
    <n v="5147.8284899999999"/>
    <n v="4043.8290900000002"/>
    <n v="3779.3895999999995"/>
    <n v="4412.1212099999993"/>
    <n v="6531.1844499999997"/>
    <n v="5305.9910399999999"/>
    <n v="4076.38"/>
    <n v="5499.0324899999996"/>
    <n v="71946.109410000005"/>
    <n v="6531.1844499999997"/>
    <n v="57064.705880000001"/>
    <x v="0"/>
    <s v=""/>
    <s v=""/>
    <s v=""/>
    <s v=""/>
    <s v=""/>
    <s v=""/>
    <s v=""/>
    <x v="1"/>
  </r>
  <r>
    <s v="DF"/>
    <x v="21"/>
    <n v="519200"/>
    <s v="000000"/>
    <s v="Promotional Activity"/>
    <n v="2016"/>
    <n v="0"/>
    <n v="11406.113249999999"/>
    <n v="9962.3104000000003"/>
    <n v="11302.50758"/>
    <n v="7720.1594399999994"/>
    <n v="9379.1515999999992"/>
    <n v="6030.2676000000001"/>
    <n v="5675.4242999999997"/>
    <n v="5648.9806799999997"/>
    <n v="5454.2585999999992"/>
    <n v="5236.7898800000003"/>
    <n v="6128.9166400000004"/>
    <n v="4920.0123000000003"/>
    <n v="5705.3041499999999"/>
    <n v="94570.196419999978"/>
    <n v="5236.7898800000003"/>
    <n v="77815.963329999984"/>
    <x v="0"/>
    <s v=""/>
    <s v=""/>
    <s v=""/>
    <s v=""/>
    <s v=""/>
    <s v=""/>
    <s v=""/>
    <x v="1"/>
  </r>
  <r>
    <s v="DF"/>
    <x v="22"/>
    <n v="519200"/>
    <s v="000000"/>
    <s v="Promotional Activity"/>
    <n v="2016"/>
    <n v="0"/>
    <n v="14338.309439999999"/>
    <n v="11536.8225"/>
    <n v="12650.774640000001"/>
    <n v="9336.2791899999993"/>
    <n v="7991.373599999999"/>
    <n v="6940.0902899999983"/>
    <n v="5720.6410799999994"/>
    <n v="5995.9838399999999"/>
    <n v="9143.4419999999991"/>
    <n v="7262.9090799999994"/>
    <n v="7597.1510999999991"/>
    <n v="5355.7167300000001"/>
    <n v="5263.3685299999988"/>
    <n v="109132.86201999999"/>
    <n v="7262.9090799999994"/>
    <n v="90916.625659999991"/>
    <x v="0"/>
    <s v=""/>
    <s v=""/>
    <s v=""/>
    <s v=""/>
    <s v=""/>
    <s v=""/>
    <s v=""/>
    <x v="1"/>
  </r>
  <r>
    <s v="DF"/>
    <x v="23"/>
    <n v="519200"/>
    <s v="000000"/>
    <s v="Promotional Activity"/>
    <n v="2016"/>
    <n v="0"/>
    <n v="5610.2515699999994"/>
    <n v="5119.1332499999999"/>
    <n v="7223.9947499999989"/>
    <n v="4644.9207000000006"/>
    <n v="3491.7277499999996"/>
    <n v="4495.1129999999994"/>
    <n v="4911.3433599999998"/>
    <n v="4142.6976500000001"/>
    <n v="4958.1029399999998"/>
    <n v="5755.0558799999999"/>
    <n v="6355.32485"/>
    <n v="3456.4244399999998"/>
    <n v="5175.0599599999996"/>
    <n v="65339.150099999992"/>
    <n v="5755.0558799999999"/>
    <n v="50352.340849999993"/>
    <x v="0"/>
    <s v=""/>
    <s v=""/>
    <s v=""/>
    <s v=""/>
    <s v=""/>
    <s v=""/>
    <s v=""/>
    <x v="1"/>
  </r>
  <r>
    <s v="DF"/>
    <x v="24"/>
    <n v="519200"/>
    <s v="000000"/>
    <s v="Promotional Activity"/>
    <n v="2016"/>
    <n v="0"/>
    <n v="4769.9451800000006"/>
    <n v="5508.6491599999999"/>
    <n v="6037.7862999999998"/>
    <n v="4203.8863999999994"/>
    <n v="2936.1832499999996"/>
    <n v="3276.2362499999999"/>
    <n v="2747.7567599999998"/>
    <n v="2024.8136999999997"/>
    <n v="2483.0767499999997"/>
    <n v="2425.2765599999998"/>
    <n v="2338.8119999999999"/>
    <n v="2340.5927999999999"/>
    <n v="2208.6120000000001"/>
    <n v="43301.627109999987"/>
    <n v="2425.2765599999998"/>
    <n v="36413.610309999989"/>
    <x v="0"/>
    <s v=""/>
    <s v=""/>
    <s v=""/>
    <s v=""/>
    <s v=""/>
    <s v=""/>
    <s v=""/>
    <x v="1"/>
  </r>
  <r>
    <s v="DF"/>
    <x v="25"/>
    <n v="519200"/>
    <s v="000000"/>
    <s v="Promotional Activity"/>
    <n v="2016"/>
    <n v="0"/>
    <n v="4629.2504299999991"/>
    <n v="4782.1927999999998"/>
    <n v="5053.8734399999994"/>
    <n v="4796.1827200000007"/>
    <n v="2905.1656200000002"/>
    <n v="4373.7901899999997"/>
    <n v="2481.9857999999999"/>
    <n v="4487.5562200000004"/>
    <n v="3778.7368499999998"/>
    <n v="3062.2924499999995"/>
    <n v="4267.6683700000003"/>
    <n v="3785.3499599999996"/>
    <n v="4222.4710499999992"/>
    <n v="52626.515899999999"/>
    <n v="3062.2924499999995"/>
    <n v="40351.026519999999"/>
    <x v="0"/>
    <s v=""/>
    <s v=""/>
    <s v=""/>
    <s v=""/>
    <s v=""/>
    <s v=""/>
    <s v=""/>
    <x v="1"/>
  </r>
  <r>
    <s v="DF"/>
    <x v="26"/>
    <n v="519200"/>
    <s v="000000"/>
    <s v="Promotional Activity"/>
    <n v="2016"/>
    <n v="0"/>
    <n v="5855.1663799999997"/>
    <n v="6388.3946699999997"/>
    <n v="7730.5031999999992"/>
    <n v="7966.2542399999984"/>
    <n v="7710.2933599999988"/>
    <n v="4297.1110000000008"/>
    <n v="3923.2206299999993"/>
    <n v="4140.3770099999992"/>
    <n v="5222.0279999999993"/>
    <n v="7504.79835"/>
    <n v="5997.4160399999982"/>
    <n v="4589.8259399999997"/>
    <n v="5598.8534"/>
    <n v="76924.242219999986"/>
    <n v="7504.79835"/>
    <n v="60738.146839999979"/>
    <x v="0"/>
    <s v=""/>
    <s v=""/>
    <s v=""/>
    <s v=""/>
    <s v=""/>
    <s v=""/>
    <s v=""/>
    <x v="1"/>
  </r>
  <r>
    <s v="DF"/>
    <x v="27"/>
    <n v="519200"/>
    <s v="000000"/>
    <s v="Promotional Activity"/>
    <n v="2016"/>
    <n v="0"/>
    <n v="2696.2857599999998"/>
    <n v="2673.63096"/>
    <n v="2601.2923999999998"/>
    <n v="5099.2093599999989"/>
    <n v="2988.9932799999997"/>
    <n v="3853.4809599999999"/>
    <n v="2291.2293599999998"/>
    <n v="2636.9526399999995"/>
    <n v="3385.7144999999996"/>
    <n v="2310.1469999999999"/>
    <n v="3150.6050799999998"/>
    <n v="3449.2884999999992"/>
    <n v="2464.1723400000001"/>
    <n v="39601.002139999997"/>
    <n v="2310.1469999999999"/>
    <n v="30536.93622"/>
    <x v="0"/>
    <s v=""/>
    <s v=""/>
    <s v=""/>
    <s v=""/>
    <s v=""/>
    <s v=""/>
    <s v=""/>
    <x v="1"/>
  </r>
  <r>
    <s v="DF"/>
    <x v="28"/>
    <n v="519200"/>
    <s v="000000"/>
    <s v="Promotional Activity"/>
    <n v="2016"/>
    <n v="0"/>
    <n v="4874.6095999999998"/>
    <n v="5617.4815200000003"/>
    <n v="4339.8442500000001"/>
    <n v="5560.97696"/>
    <n v="3417.0051999999996"/>
    <n v="3089.5939199999998"/>
    <n v="3850.3199"/>
    <n v="3588.48945"/>
    <n v="6463.1951999999992"/>
    <n v="4950.39048"/>
    <n v="3358.8122399999997"/>
    <n v="4125.3849"/>
    <n v="2897.6270399999999"/>
    <n v="56133.730659999994"/>
    <n v="4950.39048"/>
    <n v="45751.906479999998"/>
    <x v="0"/>
    <s v=""/>
    <s v=""/>
    <s v=""/>
    <s v=""/>
    <s v=""/>
    <s v=""/>
    <s v=""/>
    <x v="1"/>
  </r>
  <r>
    <s v="DF"/>
    <x v="29"/>
    <n v="519200"/>
    <s v="000000"/>
    <s v="Promotional Activity"/>
    <n v="2016"/>
    <n v="0"/>
    <n v="6187.2536599999994"/>
    <n v="5611.842599999999"/>
    <n v="4378.7813999999989"/>
    <n v="4580.0739599999997"/>
    <n v="5480.0090799999998"/>
    <n v="3745.4715199999996"/>
    <n v="4148.9448000000002"/>
    <n v="4623.6232"/>
    <n v="4957.7478999999994"/>
    <n v="5970.0076799999988"/>
    <n v="5725.0438699999995"/>
    <n v="2928.9253699999995"/>
    <n v="3098.6592000000001"/>
    <n v="61436.384239999999"/>
    <n v="5970.0076799999988"/>
    <n v="49683.755799999999"/>
    <x v="0"/>
    <s v=""/>
    <s v=""/>
    <s v=""/>
    <s v=""/>
    <s v=""/>
    <s v=""/>
    <s v=""/>
    <x v="1"/>
  </r>
  <r>
    <s v="DF"/>
    <x v="30"/>
    <n v="519200"/>
    <s v="000000"/>
    <s v="Promotional Activity"/>
    <n v="2016"/>
    <n v="0"/>
    <n v="4507.3476000000001"/>
    <n v="5004.982289999999"/>
    <n v="5765.8536599999998"/>
    <n v="4826.7322600000007"/>
    <n v="5880.7631399999991"/>
    <n v="6058.4133399999992"/>
    <n v="4603.7790400000004"/>
    <n v="4914.6480599999986"/>
    <n v="7220.6103199999998"/>
    <n v="5158.8694499999992"/>
    <n v="5286.4991199999995"/>
    <n v="8368.7612399999998"/>
    <n v="6161.4585900000002"/>
    <n v="73758.718109999987"/>
    <n v="5158.8694499999992"/>
    <n v="53941.999159999992"/>
    <x v="0"/>
    <s v=""/>
    <s v=""/>
    <s v=""/>
    <s v=""/>
    <s v=""/>
    <s v=""/>
    <s v=""/>
    <x v="1"/>
  </r>
  <r>
    <s v="DF"/>
    <x v="31"/>
    <n v="519200"/>
    <s v="000000"/>
    <s v="Promotional Activity"/>
    <n v="2016"/>
    <n v="0"/>
    <n v="3036.2973899999997"/>
    <n v="3623.0502000000001"/>
    <n v="4332.0024999999996"/>
    <n v="3659.7959999999994"/>
    <n v="3541.9859999999994"/>
    <n v="2957.04675"/>
    <n v="3305.1725699999997"/>
    <n v="2959.6087500000003"/>
    <n v="2467.5940799999998"/>
    <n v="3877.79945"/>
    <n v="2879.5708900000004"/>
    <n v="1632.8297999999998"/>
    <n v="2797.375"/>
    <n v="41070.129379999998"/>
    <n v="3877.79945"/>
    <n v="33760.353689999996"/>
    <x v="0"/>
    <s v=""/>
    <s v=""/>
    <s v=""/>
    <s v=""/>
    <s v=""/>
    <s v=""/>
    <s v=""/>
    <x v="1"/>
  </r>
  <r>
    <s v="DF"/>
    <x v="32"/>
    <n v="519200"/>
    <s v="000000"/>
    <s v="Promotional Activity"/>
    <n v="2016"/>
    <n v="0"/>
    <n v="3716.9843199999996"/>
    <n v="4814.4851999999992"/>
    <n v="6486.6734099999994"/>
    <n v="7933.7246799999994"/>
    <n v="6198.2295899999999"/>
    <n v="7093.9759800000011"/>
    <n v="4299.9032999999999"/>
    <n v="3726.2743700000001"/>
    <n v="5634.0653599999987"/>
    <n v="6738.567219999999"/>
    <n v="4423.2761999999993"/>
    <n v="4930.4863299999997"/>
    <n v="6524.3068800000001"/>
    <n v="72520.952839999998"/>
    <n v="6738.567219999999"/>
    <n v="56642.883429999994"/>
    <x v="0"/>
    <s v=""/>
    <s v=""/>
    <s v=""/>
    <s v=""/>
    <s v=""/>
    <s v=""/>
    <s v=""/>
    <x v="1"/>
  </r>
  <r>
    <s v="DF"/>
    <x v="33"/>
    <n v="519200"/>
    <s v="000000"/>
    <s v="Promotional Activity"/>
    <n v="2016"/>
    <n v="0"/>
    <n v="0"/>
    <n v="0"/>
    <n v="0"/>
    <n v="0"/>
    <n v="0"/>
    <n v="0"/>
    <n v="6465.5298399999992"/>
    <n v="10106.96176"/>
    <n v="11103.151079999998"/>
    <n v="8351.6731199999995"/>
    <n v="8577.9276799999989"/>
    <n v="11580.829259999999"/>
    <n v="14070.227919999999"/>
    <n v="70256.300659999994"/>
    <n v="8351.6731199999995"/>
    <n v="36027.315799999997"/>
    <x v="0"/>
    <s v=""/>
    <s v=""/>
    <s v=""/>
    <s v=""/>
    <s v=""/>
    <s v=""/>
    <s v=""/>
    <x v="1"/>
  </r>
  <r>
    <s v="DF"/>
    <x v="34"/>
    <n v="519200"/>
    <s v="000000"/>
    <s v="Promotional Activity"/>
    <n v="2016"/>
    <n v="0"/>
    <n v="0"/>
    <n v="0"/>
    <n v="0"/>
    <n v="0"/>
    <n v="0"/>
    <n v="0"/>
    <n v="0"/>
    <n v="0"/>
    <n v="0"/>
    <n v="0"/>
    <n v="667.74707999999998"/>
    <n v="3785.5557599999993"/>
    <n v="3785.8582999999999"/>
    <n v="8239.1611400000002"/>
    <n v="0"/>
    <n v="0"/>
    <x v="0"/>
    <s v=""/>
    <s v=""/>
    <s v=""/>
    <s v=""/>
    <s v=""/>
    <s v=""/>
    <s v=""/>
    <x v="1"/>
  </r>
  <r>
    <s v="DF"/>
    <x v="35"/>
    <n v="519200"/>
    <s v="000000"/>
    <s v="Promotional Activity"/>
    <n v="2016"/>
    <n v="0"/>
    <n v="0"/>
    <n v="0"/>
    <n v="0"/>
    <n v="0"/>
    <n v="0"/>
    <n v="0"/>
    <n v="0"/>
    <n v="0"/>
    <n v="0"/>
    <n v="0"/>
    <n v="0"/>
    <n v="1558.48"/>
    <n v="2533.6552499999998"/>
    <n v="4092.1352499999998"/>
    <n v="0"/>
    <n v="0"/>
    <x v="0"/>
    <s v=""/>
    <s v=""/>
    <s v=""/>
    <s v=""/>
    <s v=""/>
    <s v=""/>
    <s v=""/>
    <x v="1"/>
  </r>
  <r>
    <s v="DF"/>
    <x v="4"/>
    <n v="519400"/>
    <s v="000000"/>
    <s v="Promo - Local Store Marketing"/>
    <n v="2016"/>
    <n v="0"/>
    <n v="0"/>
    <n v="0"/>
    <n v="0"/>
    <n v="0"/>
    <n v="4837.9813999999988"/>
    <n v="0"/>
    <n v="0"/>
    <n v="0"/>
    <n v="0"/>
    <n v="0"/>
    <n v="0"/>
    <n v="0"/>
    <n v="0"/>
    <n v="4837.9813999999988"/>
    <n v="0"/>
    <n v="4837.9813999999988"/>
    <x v="0"/>
    <s v=""/>
    <s v=""/>
    <s v=""/>
    <s v=""/>
    <s v=""/>
    <s v=""/>
    <s v=""/>
    <x v="0"/>
  </r>
  <r>
    <s v="DF"/>
    <x v="26"/>
    <n v="519400"/>
    <s v="000000"/>
    <s v="Promo - Local Store Marketing"/>
    <n v="2016"/>
    <n v="0"/>
    <n v="0"/>
    <n v="0"/>
    <n v="-682.49999999999989"/>
    <n v="0"/>
    <n v="0"/>
    <n v="0"/>
    <n v="-2222.85"/>
    <n v="0"/>
    <n v="0"/>
    <n v="0"/>
    <n v="-1228.5"/>
    <n v="0"/>
    <n v="0"/>
    <n v="-4133.8500000000004"/>
    <n v="0"/>
    <n v="-2905.35"/>
    <x v="0"/>
    <s v=""/>
    <s v=""/>
    <s v=""/>
    <s v=""/>
    <s v=""/>
    <s v=""/>
    <s v=""/>
    <x v="1"/>
  </r>
  <r>
    <s v="DF"/>
    <x v="0"/>
    <n v="635000"/>
    <s v="000000"/>
    <s v="Prem. Item Sales"/>
    <n v="2016"/>
    <n v="0"/>
    <n v="-1229.76"/>
    <n v="-760.62699999999995"/>
    <n v="-983.23049999999989"/>
    <n v="-3196.8159999999998"/>
    <n v="-5051.0706399999999"/>
    <n v="-3910.0460000000003"/>
    <n v="-2659.02"/>
    <n v="-1213.674"/>
    <n v="-1341.1544999999999"/>
    <n v="0"/>
    <n v="0"/>
    <n v="0"/>
    <n v="0"/>
    <n v="-20345.398639999999"/>
    <n v="0"/>
    <n v="-20345.398639999999"/>
    <x v="0"/>
    <s v=""/>
    <s v=""/>
    <s v=""/>
    <s v=""/>
    <s v=""/>
    <s v=""/>
    <s v=""/>
    <x v="0"/>
  </r>
  <r>
    <s v="DF"/>
    <x v="1"/>
    <n v="635000"/>
    <s v="000000"/>
    <s v="Prem. Item Sales"/>
    <n v="2016"/>
    <n v="0"/>
    <n v="-2834.4844499999999"/>
    <n v="-2481.3716199999999"/>
    <n v="-2255.0678499999999"/>
    <n v="-2368.5816"/>
    <n v="-3067.9748399999999"/>
    <n v="-816.94871999999987"/>
    <n v="-9523.3462799999998"/>
    <n v="-2268.5837999999999"/>
    <n v="-1794.3412199999998"/>
    <n v="-1880.7474"/>
    <n v="-3796.0753599999998"/>
    <n v="-304.65049999999997"/>
    <n v="-476.86183999999997"/>
    <n v="-33869.035479999999"/>
    <n v="-1880.7474"/>
    <n v="-29291.447779999999"/>
    <x v="0"/>
    <s v=""/>
    <s v=""/>
    <s v=""/>
    <s v=""/>
    <s v=""/>
    <s v=""/>
    <s v=""/>
    <x v="0"/>
  </r>
  <r>
    <s v="DF"/>
    <x v="2"/>
    <n v="635000"/>
    <s v="000000"/>
    <s v="Prem. Item Sales"/>
    <n v="2016"/>
    <n v="0"/>
    <n v="-4823.409779999999"/>
    <n v="-327.43815999999998"/>
    <n v="-1950.2483000000002"/>
    <n v="-4223.81358"/>
    <n v="-2643.5636500000001"/>
    <n v="-1634.5853999999999"/>
    <n v="-1515.2828599999998"/>
    <n v="-2065.1397899999997"/>
    <n v="-1756.7503799999997"/>
    <n v="-1896.3839999999998"/>
    <n v="-6769.5098799999987"/>
    <n v="-3710.7075599999998"/>
    <n v="-1444.5370800000001"/>
    <n v="-34761.370419999999"/>
    <n v="-1896.3839999999998"/>
    <n v="-22836.615900000001"/>
    <x v="0"/>
    <s v=""/>
    <s v=""/>
    <s v=""/>
    <s v=""/>
    <s v=""/>
    <s v=""/>
    <s v=""/>
    <x v="0"/>
  </r>
  <r>
    <s v="DF"/>
    <x v="3"/>
    <n v="635000"/>
    <s v="000000"/>
    <s v="Prem. Item Sales"/>
    <n v="2016"/>
    <n v="0"/>
    <n v="-302.48063999999994"/>
    <n v="1297.2532999999999"/>
    <n v="-1582.7020999999997"/>
    <n v="-347.72408999999999"/>
    <n v="-1209.5945400000001"/>
    <n v="-2191.3090499999998"/>
    <n v="-841.43402000000003"/>
    <n v="-1666.81683"/>
    <n v="-1061.2324799999997"/>
    <n v="-1348.1312599999999"/>
    <n v="-2419.9660799999997"/>
    <n v="-581.89495000000011"/>
    <n v="-3.7519999999999998E-2"/>
    <n v="-12256.070259999999"/>
    <n v="-1348.1312599999999"/>
    <n v="-9254.1717099999987"/>
    <x v="0"/>
    <s v=""/>
    <s v=""/>
    <s v=""/>
    <s v=""/>
    <s v=""/>
    <s v=""/>
    <s v=""/>
    <x v="0"/>
  </r>
  <r>
    <s v="DF"/>
    <x v="4"/>
    <n v="635000"/>
    <s v="000000"/>
    <s v="Prem. Item Sales"/>
    <n v="2016"/>
    <n v="0"/>
    <n v="-2380.3922799999996"/>
    <n v="-902.12457999999981"/>
    <n v="-1507.4413200000001"/>
    <n v="-1915.7334000000001"/>
    <n v="-4176.8988799999997"/>
    <n v="-1868.0446399999998"/>
    <n v="-1500.8131599999999"/>
    <n v="-1874.1240699999998"/>
    <n v="-4582.8474999999989"/>
    <n v="-4126.3462799999998"/>
    <n v="-2723.4323200000003"/>
    <n v="-1803.1211099999998"/>
    <n v="-2453.8987900000002"/>
    <n v="-31815.218329999996"/>
    <n v="-4126.3462799999998"/>
    <n v="-24834.766109999997"/>
    <x v="0"/>
    <s v=""/>
    <s v=""/>
    <s v=""/>
    <s v=""/>
    <s v=""/>
    <s v=""/>
    <s v=""/>
    <x v="0"/>
  </r>
  <r>
    <s v="DF"/>
    <x v="5"/>
    <n v="635000"/>
    <s v="000000"/>
    <s v="Prem. Item Sales"/>
    <n v="2016"/>
    <n v="0"/>
    <n v="0"/>
    <n v="0"/>
    <n v="0"/>
    <n v="0"/>
    <n v="0"/>
    <n v="0"/>
    <n v="0"/>
    <n v="0"/>
    <n v="0"/>
    <n v="-1497.1861800000001"/>
    <n v="-3265.7659999999996"/>
    <n v="-10556.840839999999"/>
    <n v="-6145.9474999999993"/>
    <n v="-21465.740519999999"/>
    <n v="-1497.1861800000001"/>
    <n v="-1497.1861800000001"/>
    <x v="0"/>
    <s v=""/>
    <s v=""/>
    <s v=""/>
    <s v=""/>
    <s v=""/>
    <s v=""/>
    <s v=""/>
    <x v="0"/>
  </r>
  <r>
    <s v="DF"/>
    <x v="6"/>
    <n v="635000"/>
    <s v="000000"/>
    <s v="Prem. Item Sales"/>
    <n v="2016"/>
    <n v="0"/>
    <n v="-1297.7288800000001"/>
    <n v="-1818.8902199999998"/>
    <n v="-2411.64903"/>
    <n v="-2078.9537999999998"/>
    <n v="-1431.5218400000001"/>
    <n v="-2616.6459199999995"/>
    <n v="-285.56639999999993"/>
    <n v="-747.59482000000003"/>
    <n v="-756.05004999999994"/>
    <n v="-1862.5789"/>
    <n v="-2580.3097599999996"/>
    <n v="-477.59312999999997"/>
    <n v="-2352.8269799999998"/>
    <n v="-20717.909729999999"/>
    <n v="-1862.5789"/>
    <n v="-15307.179859999998"/>
    <x v="0"/>
    <s v=""/>
    <s v=""/>
    <s v=""/>
    <s v=""/>
    <s v=""/>
    <s v=""/>
    <s v=""/>
    <x v="0"/>
  </r>
  <r>
    <s v="DF"/>
    <x v="7"/>
    <n v="635000"/>
    <s v="000000"/>
    <s v="Prem. Item Sales"/>
    <n v="2016"/>
    <n v="0"/>
    <n v="-2347.6487999999995"/>
    <n v="1078.5398399999999"/>
    <n v="-1118.0066799999997"/>
    <n v="-879.03773999999999"/>
    <n v="-735.14951999999994"/>
    <n v="-1195.7702399999998"/>
    <n v="-3802.52376"/>
    <n v="-436.06373999999994"/>
    <n v="-679.52976000000001"/>
    <n v="-1602.6303999999998"/>
    <n v="-2248.2709199999999"/>
    <n v="-2571.3198000000002"/>
    <n v="-2297.0474799999997"/>
    <n v="-18834.458999999999"/>
    <n v="-1602.6303999999998"/>
    <n v="-11717.820799999998"/>
    <x v="0"/>
    <s v=""/>
    <s v=""/>
    <s v=""/>
    <s v=""/>
    <s v=""/>
    <s v=""/>
    <s v=""/>
    <x v="0"/>
  </r>
  <r>
    <s v="DF"/>
    <x v="8"/>
    <n v="635000"/>
    <s v="000000"/>
    <s v="Prem. Item Sales"/>
    <n v="2016"/>
    <n v="0"/>
    <n v="-1884.18048"/>
    <n v="1102.7152499999997"/>
    <n v="-2180.5856799999997"/>
    <n v="-3259.7350799999995"/>
    <n v="-1897.5547499999998"/>
    <n v="-3027.9312"/>
    <n v="-2115.4203000000002"/>
    <n v="-1454.5944"/>
    <n v="-360.07677999999993"/>
    <n v="-1379.9771999999998"/>
    <n v="-1488.0338200000001"/>
    <n v="-1449.6718600000002"/>
    <n v="-496.24112999999994"/>
    <n v="-19891.287429999997"/>
    <n v="-1379.9771999999998"/>
    <n v="-16457.340619999999"/>
    <x v="0"/>
    <s v=""/>
    <s v=""/>
    <s v=""/>
    <s v=""/>
    <s v=""/>
    <s v=""/>
    <s v=""/>
    <x v="0"/>
  </r>
  <r>
    <s v="DF"/>
    <x v="9"/>
    <n v="635000"/>
    <s v="000000"/>
    <s v="Prem. Item Sales"/>
    <n v="2016"/>
    <n v="0"/>
    <n v="-1009.6604699999999"/>
    <n v="74.457319999999996"/>
    <n v="-2204.4757"/>
    <n v="-1296.9371099999998"/>
    <n v="-2489.2525700000001"/>
    <n v="-2460.2129999999997"/>
    <n v="-2788.6221999999998"/>
    <n v="-814.8571199999999"/>
    <n v="-1180.7656000000002"/>
    <n v="-2701.7606700000001"/>
    <n v="-3129.28161"/>
    <n v="-553.42937999999992"/>
    <n v="-890.19503999999984"/>
    <n v="-21444.993150000002"/>
    <n v="-2701.7606700000001"/>
    <n v="-16872.08712"/>
    <x v="0"/>
    <s v=""/>
    <s v=""/>
    <s v=""/>
    <s v=""/>
    <s v=""/>
    <s v=""/>
    <s v=""/>
    <x v="0"/>
  </r>
  <r>
    <s v="DF"/>
    <x v="10"/>
    <n v="635000"/>
    <s v="000000"/>
    <s v="Prem. Item Sales"/>
    <n v="2016"/>
    <n v="0"/>
    <n v="-3409.8167599999997"/>
    <n v="-986.90423999999985"/>
    <n v="-2903.1764999999996"/>
    <n v="-2822.47532"/>
    <n v="-3870.7787999999991"/>
    <n v="-4573.9830499999998"/>
    <n v="-1844.9726399999995"/>
    <n v="-873.51026000000002"/>
    <n v="-896.04899999999986"/>
    <n v="-9105.6496299999999"/>
    <n v="-14368.213019999999"/>
    <n v="-18957.802779999998"/>
    <n v="-2997.7382399999997"/>
    <n v="-67611.070240000001"/>
    <n v="-9105.6496299999999"/>
    <n v="-31287.316199999994"/>
    <x v="0"/>
    <s v=""/>
    <s v=""/>
    <s v=""/>
    <s v=""/>
    <s v=""/>
    <s v=""/>
    <s v=""/>
    <x v="0"/>
  </r>
  <r>
    <s v="DF"/>
    <x v="11"/>
    <n v="635000"/>
    <s v="000000"/>
    <s v="Prem. Item Sales"/>
    <n v="2016"/>
    <n v="0"/>
    <n v="-1873.9834399999997"/>
    <n v="1658.9684999999999"/>
    <n v="-1194.7081999999998"/>
    <n v="-1363.61862"/>
    <n v="-440.77487999999994"/>
    <n v="-1382.78756"/>
    <n v="-541.86748"/>
    <n v="-537.73334999999986"/>
    <n v="-48.355930000000001"/>
    <n v="-1158.6213099999998"/>
    <n v="-3350.1680100000003"/>
    <n v="-3008.4326999999998"/>
    <n v="-129.15503999999999"/>
    <n v="-13371.238019999997"/>
    <n v="-1158.6213099999998"/>
    <n v="-6883.4822699999977"/>
    <x v="0"/>
    <s v=""/>
    <s v=""/>
    <s v=""/>
    <s v=""/>
    <s v=""/>
    <s v=""/>
    <s v=""/>
    <x v="0"/>
  </r>
  <r>
    <s v="DF"/>
    <x v="12"/>
    <n v="635000"/>
    <s v="000000"/>
    <s v="Prem. Item Sales"/>
    <n v="2016"/>
    <n v="0"/>
    <n v="-988.85640000000001"/>
    <n v="687.36359999999991"/>
    <n v="-1854.4063999999996"/>
    <n v="-1891.19091"/>
    <n v="-1994.2453999999998"/>
    <n v="-2641.4096800000002"/>
    <n v="-2532.8230199999998"/>
    <n v="-2488.2401599999998"/>
    <n v="-1566.2114999999997"/>
    <n v="-1723.0017"/>
    <n v="-2039.0231399999998"/>
    <n v="-3811.3520199999998"/>
    <n v="-1203.5065"/>
    <n v="-24046.903229999996"/>
    <n v="-1723.0017"/>
    <n v="-16993.021569999997"/>
    <x v="0"/>
    <s v=""/>
    <s v=""/>
    <s v=""/>
    <s v=""/>
    <s v=""/>
    <s v=""/>
    <s v=""/>
    <x v="0"/>
  </r>
  <r>
    <s v="DF"/>
    <x v="13"/>
    <n v="635000"/>
    <s v="000000"/>
    <s v="Prem. Item Sales"/>
    <n v="2016"/>
    <n v="0"/>
    <n v="-317.24363999999991"/>
    <n v="-52.643219999999992"/>
    <n v="-273.28559999999999"/>
    <n v="-1299.9233099999999"/>
    <n v="-3692.6035999999999"/>
    <n v="-2061.94625"/>
    <n v="-1708.0056"/>
    <n v="-432.14094000000006"/>
    <n v="-3603.6105000000002"/>
    <n v="-3314.4296499999996"/>
    <n v="-4703.1625199999999"/>
    <n v="-2103.1289999999999"/>
    <n v="-3613.7524499999995"/>
    <n v="-27175.876279999997"/>
    <n v="-3314.4296499999996"/>
    <n v="-16755.832309999998"/>
    <x v="0"/>
    <s v=""/>
    <s v=""/>
    <s v=""/>
    <s v=""/>
    <s v=""/>
    <s v=""/>
    <s v=""/>
    <x v="1"/>
  </r>
  <r>
    <s v="DF"/>
    <x v="14"/>
    <n v="635000"/>
    <s v="000000"/>
    <s v="Prem. Item Sales"/>
    <n v="2016"/>
    <n v="0"/>
    <n v="-1356.6419999999998"/>
    <n v="-838.05287999999985"/>
    <n v="-890.61587999999995"/>
    <n v="-1161.22902"/>
    <n v="-562.27521000000002"/>
    <n v="-490.44365999999991"/>
    <n v="-252.67297999999997"/>
    <n v="-166.61189999999999"/>
    <n v="-254.38524999999998"/>
    <n v="-397.11615999999998"/>
    <n v="-221.62594999999999"/>
    <n v="-4.2840000000000003E-2"/>
    <n v="-180.11006999999998"/>
    <n v="-6771.8237999999983"/>
    <n v="-397.11615999999998"/>
    <n v="-6370.0449399999989"/>
    <x v="0"/>
    <s v=""/>
    <s v=""/>
    <s v=""/>
    <s v=""/>
    <s v=""/>
    <s v=""/>
    <s v=""/>
    <x v="1"/>
  </r>
  <r>
    <s v="DF"/>
    <x v="15"/>
    <n v="635000"/>
    <s v="000000"/>
    <s v="Prem. Item Sales"/>
    <n v="2016"/>
    <n v="0"/>
    <n v="-28.005600000000001"/>
    <n v="204.30731999999998"/>
    <n v="-1402.8399000000002"/>
    <n v="-543.89664000000005"/>
    <n v="-232.48946000000001"/>
    <n v="-152.41435999999999"/>
    <n v="-477.2439"/>
    <n v="0"/>
    <n v="-399.26634999999999"/>
    <n v="-332.63509999999997"/>
    <n v="-0.55299999999999994"/>
    <n v="0"/>
    <n v="-2.5192999999999999"/>
    <n v="-3367.55629"/>
    <n v="-332.63509999999997"/>
    <n v="-3364.4839900000002"/>
    <x v="0"/>
    <s v=""/>
    <s v=""/>
    <s v=""/>
    <s v=""/>
    <s v=""/>
    <s v=""/>
    <s v=""/>
    <x v="1"/>
  </r>
  <r>
    <s v="DF"/>
    <x v="16"/>
    <n v="635000"/>
    <s v="000000"/>
    <s v="Prem. Item Sales"/>
    <n v="2016"/>
    <n v="0"/>
    <n v="-2525.7317399999997"/>
    <n v="-191.48765999999998"/>
    <n v="-1710.8438199999998"/>
    <n v="-1318.28088"/>
    <n v="-8342.2539900000011"/>
    <n v="-696.49957999999992"/>
    <n v="-13.446999999999999"/>
    <n v="-646.23173999999995"/>
    <n v="-1495.6734799999997"/>
    <n v="-6.1599999999999997E-3"/>
    <n v="-5547.190599999999"/>
    <n v="-909.22124999999994"/>
    <n v="-4117.3495999999996"/>
    <n v="-27514.217499999999"/>
    <n v="-6.1599999999999997E-3"/>
    <n v="-16940.456050000001"/>
    <x v="0"/>
    <s v=""/>
    <s v=""/>
    <s v=""/>
    <s v=""/>
    <s v=""/>
    <s v=""/>
    <s v=""/>
    <x v="1"/>
  </r>
  <r>
    <s v="DF"/>
    <x v="17"/>
    <n v="635000"/>
    <s v="000000"/>
    <s v="Prem. Item Sales"/>
    <n v="2016"/>
    <n v="0"/>
    <n v="-209.32576"/>
    <n v="1710.7999999999997"/>
    <n v="-304.21999999999997"/>
    <n v="-349.61989999999992"/>
    <n v="-4.0993399999999998"/>
    <n v="-53.139240000000001"/>
    <n v="-2.3099999999999999E-2"/>
    <n v="-206.08895999999999"/>
    <n v="-349.72391999999996"/>
    <n v="-699.97003999999993"/>
    <n v="-422.43459999999993"/>
    <n v="-1310.5280999999998"/>
    <n v="-1184.6508800000001"/>
    <n v="-3383.0238399999998"/>
    <n v="-699.97003999999993"/>
    <n v="-465.41025999999994"/>
    <x v="0"/>
    <s v=""/>
    <s v=""/>
    <s v=""/>
    <s v=""/>
    <s v=""/>
    <s v=""/>
    <s v=""/>
    <x v="1"/>
  </r>
  <r>
    <s v="DF"/>
    <x v="18"/>
    <n v="635000"/>
    <s v="000000"/>
    <s v="Prem. Item Sales"/>
    <n v="2016"/>
    <n v="0"/>
    <n v="-316.81929999999994"/>
    <n v="207.20245"/>
    <n v="-176.21520000000001"/>
    <n v="-361.7116299999999"/>
    <n v="-299.04895999999997"/>
    <n v="-327.47924999999998"/>
    <n v="-376.85017999999997"/>
    <n v="-289.76499999999999"/>
    <n v="-1.1899999999999999E-2"/>
    <n v="-2305.2438500000003"/>
    <n v="-472.22721000000007"/>
    <n v="-170.62045000000001"/>
    <n v="-550.29380000000003"/>
    <n v="-5439.0842800000009"/>
    <n v="-2305.2438500000003"/>
    <n v="-4245.9428200000002"/>
    <x v="0"/>
    <s v=""/>
    <s v=""/>
    <s v=""/>
    <s v=""/>
    <s v=""/>
    <s v=""/>
    <s v=""/>
    <x v="1"/>
  </r>
  <r>
    <s v="DF"/>
    <x v="19"/>
    <n v="635000"/>
    <s v="000000"/>
    <s v="Prem. Item Sales"/>
    <n v="2016"/>
    <n v="0"/>
    <n v="-68.25"/>
    <n v="272.64999999999998"/>
    <n v="-787.06074999999987"/>
    <n v="-45.863999999999997"/>
    <n v="-1040.0543999999998"/>
    <n v="-81.289600000000007"/>
    <n v="-528.7589999999999"/>
    <n v="-77.991199999999992"/>
    <n v="-536.71449999999993"/>
    <n v="-854.1280999999999"/>
    <n v="-391.48200000000003"/>
    <n v="-1.2599999999999998E-2"/>
    <n v="-107.23334999999999"/>
    <n v="-4246.1895000000004"/>
    <n v="-854.1280999999999"/>
    <n v="-3747.4615499999995"/>
    <x v="0"/>
    <s v=""/>
    <s v=""/>
    <s v=""/>
    <s v=""/>
    <s v=""/>
    <s v=""/>
    <s v=""/>
    <x v="1"/>
  </r>
  <r>
    <s v="DF"/>
    <x v="20"/>
    <n v="635000"/>
    <s v="000000"/>
    <s v="Prem. Item Sales"/>
    <n v="2016"/>
    <n v="0"/>
    <n v="-1355.4404500000001"/>
    <n v="-638.73488000000009"/>
    <n v="-1205.6704799999998"/>
    <n v="-884.87370999999996"/>
    <n v="-639.64152000000001"/>
    <n v="-376.42877999999996"/>
    <n v="-116.72941"/>
    <n v="-361.27538999999996"/>
    <n v="-635.08304999999996"/>
    <n v="-1511.10771"/>
    <n v="-1658.5424799999996"/>
    <n v="-358.49904999999995"/>
    <n v="-817.34267999999997"/>
    <n v="-10559.36959"/>
    <n v="-1511.10771"/>
    <n v="-7724.9853800000001"/>
    <x v="0"/>
    <s v=""/>
    <s v=""/>
    <s v=""/>
    <s v=""/>
    <s v=""/>
    <s v=""/>
    <s v=""/>
    <x v="1"/>
  </r>
  <r>
    <s v="DF"/>
    <x v="21"/>
    <n v="635000"/>
    <s v="000000"/>
    <s v="Prem. Item Sales"/>
    <n v="2016"/>
    <n v="0"/>
    <n v="-837.80199999999991"/>
    <n v="2180.451"/>
    <n v="-586.34799999999996"/>
    <n v="-94.289999999999978"/>
    <n v="-1026.7739999999999"/>
    <n v="-1137.164"/>
    <n v="-515.72674999999992"/>
    <n v="-726.76799999999992"/>
    <n v="-344.19"/>
    <n v="-214.19999999999996"/>
    <n v="-2.2050000000000001"/>
    <n v="-78.963499999999996"/>
    <n v="-647.90207999999996"/>
    <n v="-4031.882329999999"/>
    <n v="-214.19999999999996"/>
    <n v="-3302.8117499999994"/>
    <x v="0"/>
    <s v=""/>
    <s v=""/>
    <s v=""/>
    <s v=""/>
    <s v=""/>
    <s v=""/>
    <s v=""/>
    <x v="1"/>
  </r>
  <r>
    <s v="DF"/>
    <x v="22"/>
    <n v="635000"/>
    <s v="000000"/>
    <s v="Prem. Item Sales"/>
    <n v="2016"/>
    <n v="0"/>
    <n v="-1347.9143999999999"/>
    <n v="146.25512999999998"/>
    <n v="-1958.9849999999999"/>
    <n v="-921.6017999999998"/>
    <n v="-831.38607999999999"/>
    <n v="-407.1635399999999"/>
    <n v="-99.005129999999994"/>
    <n v="-447.59021999999999"/>
    <n v="-1091.94274"/>
    <n v="-2345.9373000000001"/>
    <n v="-870.67540000000008"/>
    <n v="-1812.38302"/>
    <n v="-328.11975000000001"/>
    <n v="-12316.449249999998"/>
    <n v="-2345.9373000000001"/>
    <n v="-9305.2710799999986"/>
    <x v="0"/>
    <s v=""/>
    <s v=""/>
    <s v=""/>
    <s v=""/>
    <s v=""/>
    <s v=""/>
    <s v=""/>
    <x v="1"/>
  </r>
  <r>
    <s v="DF"/>
    <x v="23"/>
    <n v="635000"/>
    <s v="000000"/>
    <s v="Prem. Item Sales"/>
    <n v="2016"/>
    <n v="0"/>
    <n v="-655.13279999999997"/>
    <n v="826.17646999999999"/>
    <n v="-1136.1262499999998"/>
    <n v="-1108.5217499999999"/>
    <n v="-732.55797999999982"/>
    <n v="-1247.99955"/>
    <n v="-953.13400000000013"/>
    <n v="-546.10709999999995"/>
    <n v="-863.22361999999998"/>
    <n v="-267.75"/>
    <n v="-1105.6587499999998"/>
    <n v="-190.04859999999999"/>
    <n v="-666.89980000000003"/>
    <n v="-8646.9837299999999"/>
    <n v="-267.75"/>
    <n v="-6684.3765800000001"/>
    <x v="0"/>
    <s v=""/>
    <s v=""/>
    <s v=""/>
    <s v=""/>
    <s v=""/>
    <s v=""/>
    <s v=""/>
    <x v="1"/>
  </r>
  <r>
    <s v="DF"/>
    <x v="24"/>
    <n v="635000"/>
    <s v="000000"/>
    <s v="Prem. Item Sales"/>
    <n v="2016"/>
    <n v="0"/>
    <n v="-166.58599999999998"/>
    <n v="1168.8599999999999"/>
    <n v="-7.2449999999999992"/>
    <n v="-0.56699999999999995"/>
    <n v="0"/>
    <n v="0"/>
    <n v="0"/>
    <n v="0"/>
    <n v="0"/>
    <n v="0"/>
    <n v="0"/>
    <n v="0"/>
    <n v="0"/>
    <n v="994.46199999999988"/>
    <n v="0"/>
    <n v="994.46199999999988"/>
    <x v="0"/>
    <s v=""/>
    <s v=""/>
    <s v=""/>
    <s v=""/>
    <s v=""/>
    <s v=""/>
    <s v=""/>
    <x v="1"/>
  </r>
  <r>
    <s v="DF"/>
    <x v="25"/>
    <n v="635000"/>
    <s v="000000"/>
    <s v="Prem. Item Sales"/>
    <n v="2016"/>
    <n v="0"/>
    <n v="-212.63633999999999"/>
    <n v="386.40000000000003"/>
    <n v="0"/>
    <n v="0"/>
    <n v="-124.845"/>
    <n v="0"/>
    <n v="0"/>
    <n v="-21.976499999999998"/>
    <n v="-55.305250000000001"/>
    <n v="0"/>
    <n v="-289.12379999999996"/>
    <n v="0"/>
    <n v="-5.1099999999999991E-3"/>
    <n v="-317.4919999999999"/>
    <n v="0"/>
    <n v="-28.363089999999954"/>
    <x v="0"/>
    <s v=""/>
    <s v=""/>
    <s v=""/>
    <s v=""/>
    <s v=""/>
    <s v=""/>
    <s v=""/>
    <x v="1"/>
  </r>
  <r>
    <s v="DF"/>
    <x v="26"/>
    <n v="635000"/>
    <s v="000000"/>
    <s v="Prem. Item Sales"/>
    <n v="2016"/>
    <n v="0"/>
    <n v="-517.46044000000006"/>
    <n v="-83.185199999999995"/>
    <n v="-239.00799999999998"/>
    <n v="-1.848E-2"/>
    <n v="0"/>
    <n v="-164.50937999999999"/>
    <n v="-6.2299999999999994E-3"/>
    <n v="-39.199999999999996"/>
    <n v="-4.165E-2"/>
    <n v="-269.51077999999995"/>
    <n v="-33.380339999999997"/>
    <n v="-6.0165000000000006"/>
    <n v="-113.5855"/>
    <n v="-1465.9224999999994"/>
    <n v="-269.51077999999995"/>
    <n v="-1312.9401599999997"/>
    <x v="0"/>
    <s v=""/>
    <s v=""/>
    <s v=""/>
    <s v=""/>
    <s v=""/>
    <s v=""/>
    <s v=""/>
    <x v="1"/>
  </r>
  <r>
    <s v="DF"/>
    <x v="27"/>
    <n v="635000"/>
    <s v="000000"/>
    <s v="Prem. Item Sales"/>
    <n v="2016"/>
    <n v="0"/>
    <n v="-232.47573999999994"/>
    <n v="2077.1055899999997"/>
    <n v="-334.3725"/>
    <n v="-39.094019999999993"/>
    <n v="-347.20867999999996"/>
    <n v="-266.02099999999996"/>
    <n v="-175.1925"/>
    <n v="-281.13119999999998"/>
    <n v="-222.26400000000001"/>
    <n v="-1285.8362999999999"/>
    <n v="-6.02"/>
    <n v="-948.35649999999998"/>
    <n v="-566.99999999999989"/>
    <n v="-2627.8668499999999"/>
    <n v="-1285.8362999999999"/>
    <n v="-1106.49035"/>
    <x v="0"/>
    <s v=""/>
    <s v=""/>
    <s v=""/>
    <s v=""/>
    <s v=""/>
    <s v=""/>
    <s v=""/>
    <x v="1"/>
  </r>
  <r>
    <s v="DF"/>
    <x v="28"/>
    <n v="635000"/>
    <s v="000000"/>
    <s v="Prem. Item Sales"/>
    <n v="2016"/>
    <n v="0"/>
    <n v="-411.36479999999995"/>
    <n v="487.19853000000001"/>
    <n v="-745.99755999999991"/>
    <n v="-209.47569999999999"/>
    <n v="-694.14911999999993"/>
    <n v="-330.29569999999995"/>
    <n v="-570.28761999999995"/>
    <n v="-135.72468000000001"/>
    <n v="-175.51611000000003"/>
    <n v="-74.341679999999997"/>
    <n v="-168.35671999999997"/>
    <n v="-480.02261999999996"/>
    <n v="-717.26634000000001"/>
    <n v="-4225.6001199999992"/>
    <n v="-74.341679999999997"/>
    <n v="-2859.9544399999995"/>
    <x v="0"/>
    <s v=""/>
    <s v=""/>
    <s v=""/>
    <s v=""/>
    <s v=""/>
    <s v=""/>
    <s v=""/>
    <x v="1"/>
  </r>
  <r>
    <s v="DF"/>
    <x v="29"/>
    <n v="635000"/>
    <s v="000000"/>
    <s v="Prem. Item Sales"/>
    <n v="2016"/>
    <n v="0"/>
    <n v="-238.875"/>
    <n v="551.25"/>
    <n v="0"/>
    <n v="0"/>
    <n v="0"/>
    <n v="-77.615999999999985"/>
    <n v="-507.4369999999999"/>
    <n v="0"/>
    <n v="0"/>
    <n v="-721.14"/>
    <n v="-989.80489999999986"/>
    <n v="0"/>
    <n v="-6.0899999999999991E-3"/>
    <n v="-1983.6289899999999"/>
    <n v="-721.14"/>
    <n v="-993.81799999999987"/>
    <x v="0"/>
    <s v=""/>
    <s v=""/>
    <s v=""/>
    <s v=""/>
    <s v=""/>
    <s v=""/>
    <s v=""/>
    <x v="1"/>
  </r>
  <r>
    <s v="DF"/>
    <x v="30"/>
    <n v="635000"/>
    <s v="000000"/>
    <s v="Prem. Item Sales"/>
    <n v="2016"/>
    <n v="0"/>
    <n v="-714.72617999999989"/>
    <n v="1018.913"/>
    <n v="-640.77397999999994"/>
    <n v="-929.72879999999998"/>
    <n v="-187.94859999999997"/>
    <n v="-339.52099999999996"/>
    <n v="-41.030639999999998"/>
    <n v="-102.62294"/>
    <n v="-19.50431"/>
    <n v="-93.441179999999989"/>
    <n v="-77.508199999999988"/>
    <n v="-9.3977099999999982"/>
    <n v="-72.897999999999982"/>
    <n v="-2210.1885400000001"/>
    <n v="-93.441179999999989"/>
    <n v="-2050.3846299999996"/>
    <x v="0"/>
    <s v=""/>
    <s v=""/>
    <s v=""/>
    <s v=""/>
    <s v=""/>
    <s v=""/>
    <s v=""/>
    <x v="1"/>
  </r>
  <r>
    <s v="DF"/>
    <x v="31"/>
    <n v="635000"/>
    <s v="000000"/>
    <s v="Prem. Item Sales"/>
    <n v="2016"/>
    <n v="0"/>
    <n v="-901.47225000000003"/>
    <n v="762.15649999999994"/>
    <n v="-321.53100000000001"/>
    <n v="-494.54999999999995"/>
    <n v="-203.27124999999998"/>
    <n v="-5.2289999999999992"/>
    <n v="-125.35599999999998"/>
    <n v="-22.05"/>
    <n v="0"/>
    <n v="-411.22724999999997"/>
    <n v="-117.04349999999999"/>
    <n v="-285.93949999999995"/>
    <n v="0"/>
    <n v="-2125.51325"/>
    <n v="-411.22724999999997"/>
    <n v="-1722.53025"/>
    <x v="0"/>
    <s v=""/>
    <s v=""/>
    <s v=""/>
    <s v=""/>
    <s v=""/>
    <s v=""/>
    <s v=""/>
    <x v="1"/>
  </r>
  <r>
    <s v="DF"/>
    <x v="32"/>
    <n v="635000"/>
    <s v="000000"/>
    <s v="Prem. Item Sales"/>
    <n v="2016"/>
    <n v="0"/>
    <n v="-600.34484999999995"/>
    <n v="761.45999999999992"/>
    <n v="0"/>
    <n v="-236.40119999999999"/>
    <n v="-1065.73495"/>
    <n v="-789.66300000000001"/>
    <n v="-1316.511"/>
    <n v="0"/>
    <n v="-20.995100000000001"/>
    <n v="-215.78045999999998"/>
    <n v="-1190.6215299999999"/>
    <n v="-4.5983700000000001"/>
    <n v="0"/>
    <n v="-4679.1904599999998"/>
    <n v="-215.78045999999998"/>
    <n v="-3483.9705599999998"/>
    <x v="0"/>
    <s v=""/>
    <s v=""/>
    <s v=""/>
    <s v=""/>
    <s v=""/>
    <s v=""/>
    <s v=""/>
    <x v="1"/>
  </r>
  <r>
    <s v="DF"/>
    <x v="33"/>
    <n v="635000"/>
    <s v="000000"/>
    <s v="Prem. Item Sales"/>
    <n v="2016"/>
    <n v="0"/>
    <n v="0"/>
    <n v="0"/>
    <n v="0"/>
    <n v="0"/>
    <n v="0"/>
    <n v="0"/>
    <n v="-5.1799999999999997E-3"/>
    <n v="-41.832000000000001"/>
    <n v="0"/>
    <n v="0"/>
    <n v="0"/>
    <n v="0"/>
    <n v="-153.23867999999999"/>
    <n v="-195.07585999999998"/>
    <n v="0"/>
    <n v="-41.837180000000004"/>
    <x v="0"/>
    <s v=""/>
    <s v=""/>
    <s v=""/>
    <s v=""/>
    <s v=""/>
    <s v=""/>
    <s v=""/>
    <x v="1"/>
  </r>
  <r>
    <s v="DF"/>
    <x v="34"/>
    <n v="635000"/>
    <s v="000000"/>
    <s v="Prem. Item Sales"/>
    <n v="2016"/>
    <n v="0"/>
    <n v="0"/>
    <n v="0"/>
    <n v="0"/>
    <n v="0"/>
    <n v="0"/>
    <n v="0"/>
    <n v="0"/>
    <n v="0"/>
    <n v="0"/>
    <n v="0"/>
    <n v="0"/>
    <n v="-0.43980999999999998"/>
    <n v="-5.2499999999999995E-3"/>
    <n v="-0.44505999999999996"/>
    <n v="0"/>
    <n v="0"/>
    <x v="0"/>
    <s v=""/>
    <s v=""/>
    <s v=""/>
    <s v=""/>
    <s v=""/>
    <s v=""/>
    <s v=""/>
    <x v="1"/>
  </r>
  <r>
    <s v="DF"/>
    <x v="35"/>
    <n v="635000"/>
    <s v="000000"/>
    <s v="Prem. Item Sales"/>
    <n v="2016"/>
    <n v="0"/>
    <n v="0"/>
    <n v="0"/>
    <n v="0"/>
    <n v="0"/>
    <n v="0"/>
    <n v="0"/>
    <n v="0"/>
    <n v="0"/>
    <n v="0"/>
    <n v="0"/>
    <n v="0"/>
    <n v="-4.5499999999999999E-2"/>
    <n v="-61.249999999999993"/>
    <n v="-61.29549999999999"/>
    <n v="0"/>
    <n v="0"/>
    <x v="0"/>
    <s v=""/>
    <s v=""/>
    <s v=""/>
    <s v=""/>
    <s v=""/>
    <s v=""/>
    <s v=""/>
    <x v="1"/>
  </r>
  <r>
    <s v="DF"/>
    <x v="0"/>
    <n v="999112"/>
    <s v="000000"/>
    <s v="guestCount-lunch-Dining Room"/>
    <n v="2016"/>
    <n v="0"/>
    <n v="-4.1440000000000001"/>
    <n v="52.646999999999991"/>
    <n v="0"/>
    <n v="341.88"/>
    <n v="372.74999999999994"/>
    <n v="0"/>
    <n v="-0.49699999999999994"/>
    <n v="0"/>
    <n v="2.66"/>
    <n v="0"/>
    <n v="0"/>
    <n v="0"/>
    <n v="0"/>
    <n v="765.29599999999994"/>
    <n v="0"/>
    <n v="765.29599999999994"/>
    <x v="1"/>
    <s v=""/>
    <s v=""/>
    <s v="Entrees"/>
    <s v="Lunch"/>
    <s v="Dining room"/>
    <n v="0"/>
    <n v="0"/>
    <x v="0"/>
  </r>
  <r>
    <s v="DF"/>
    <x v="1"/>
    <n v="999112"/>
    <s v="000000"/>
    <s v="guestCount-lunch-Dining Room"/>
    <n v="2016"/>
    <n v="0"/>
    <n v="0"/>
    <n v="0"/>
    <n v="-2.1839999999999997"/>
    <n v="185.64"/>
    <n v="196.16799999999998"/>
    <n v="0"/>
    <n v="0"/>
    <n v="-4.9139999999999997"/>
    <n v="-1.3229999999999997"/>
    <n v="0"/>
    <n v="0"/>
    <n v="156.70899999999997"/>
    <n v="407.56099999999998"/>
    <n v="937.65699999999993"/>
    <n v="0"/>
    <n v="373.387"/>
    <x v="1"/>
    <s v=""/>
    <s v=""/>
    <s v="Entrees"/>
    <s v="Lunch"/>
    <s v="Dining room"/>
    <n v="0"/>
    <n v="0"/>
    <x v="0"/>
  </r>
  <r>
    <s v="DF"/>
    <x v="2"/>
    <n v="999112"/>
    <s v="000000"/>
    <s v="guestCount-lunch-Dining Room"/>
    <n v="2016"/>
    <n v="0"/>
    <n v="1026.2280000000001"/>
    <n v="1571.3039999999999"/>
    <n v="1096.6199999999999"/>
    <n v="1041.4950000000001"/>
    <n v="1541.9879999999998"/>
    <n v="883.18999999999994"/>
    <n v="938.74200000000008"/>
    <n v="914.17899999999997"/>
    <n v="943.48800000000006"/>
    <n v="869.28800000000001"/>
    <n v="891.61799999999994"/>
    <n v="1100.232"/>
    <n v="1863.2039999999997"/>
    <n v="14681.575999999999"/>
    <n v="869.28800000000001"/>
    <n v="10826.521999999999"/>
    <x v="1"/>
    <s v=""/>
    <s v=""/>
    <s v="Entrees"/>
    <s v="Lunch"/>
    <s v="Dining room"/>
    <n v="0"/>
    <n v="0"/>
    <x v="0"/>
  </r>
  <r>
    <s v="DF"/>
    <x v="3"/>
    <n v="999112"/>
    <s v="000000"/>
    <s v="guestCount-lunch-Dining Room"/>
    <n v="2016"/>
    <n v="0"/>
    <n v="2.2959999999999998"/>
    <n v="129.94799999999998"/>
    <n v="0.97999999999999987"/>
    <n v="154.05599999999998"/>
    <n v="229.03999999999996"/>
    <n v="0"/>
    <n v="69.383999999999986"/>
    <n v="85.05"/>
    <n v="0"/>
    <n v="0"/>
    <n v="0.42699999999999999"/>
    <n v="207.66200000000001"/>
    <n v="6.2999999999999989"/>
    <n v="885.14299999999992"/>
    <n v="0"/>
    <n v="670.75399999999991"/>
    <x v="1"/>
    <s v=""/>
    <s v=""/>
    <s v="Entrees"/>
    <s v="Lunch"/>
    <s v="Dining room"/>
    <n v="0"/>
    <n v="0"/>
    <x v="0"/>
  </r>
  <r>
    <s v="DF"/>
    <x v="4"/>
    <n v="999112"/>
    <s v="000000"/>
    <s v="guestCount-lunch-Dining Room"/>
    <n v="2016"/>
    <n v="0"/>
    <n v="566.55200000000002"/>
    <n v="827.18999999999994"/>
    <n v="627.10199999999998"/>
    <n v="686.85399999999993"/>
    <n v="1049.44"/>
    <n v="636.05499999999995"/>
    <n v="506.94"/>
    <n v="680.06399999999996"/>
    <n v="1321.7749999999999"/>
    <n v="647.56299999999999"/>
    <n v="531.46799999999996"/>
    <n v="781.7879999999999"/>
    <n v="842.47799999999995"/>
    <n v="9705.2689999999984"/>
    <n v="647.56299999999999"/>
    <n v="7549.5349999999999"/>
    <x v="1"/>
    <s v=""/>
    <s v=""/>
    <s v="Entrees"/>
    <s v="Lunch"/>
    <s v="Dining room"/>
    <n v="0"/>
    <n v="0"/>
    <x v="0"/>
  </r>
  <r>
    <s v="DF"/>
    <x v="5"/>
    <n v="999112"/>
    <s v="000000"/>
    <s v="guestCount-lunch-Dining Room"/>
    <n v="2016"/>
    <n v="0"/>
    <n v="0"/>
    <n v="0"/>
    <n v="0"/>
    <n v="0"/>
    <n v="0"/>
    <n v="0"/>
    <n v="0"/>
    <n v="0"/>
    <n v="23.099999999999998"/>
    <n v="663.55799999999999"/>
    <n v="942.96299999999985"/>
    <n v="881.55200000000002"/>
    <n v="930.00599999999997"/>
    <n v="3441.1789999999996"/>
    <n v="663.55799999999999"/>
    <n v="686.65800000000002"/>
    <x v="1"/>
    <s v=""/>
    <s v=""/>
    <s v="Entrees"/>
    <s v="Lunch"/>
    <s v="Dining room"/>
    <n v="0"/>
    <n v="0"/>
    <x v="0"/>
  </r>
  <r>
    <s v="DF"/>
    <x v="6"/>
    <n v="999112"/>
    <s v="000000"/>
    <s v="guestCount-lunch-Dining Room"/>
    <n v="2016"/>
    <n v="0"/>
    <n v="92.707999999999998"/>
    <n v="60.536000000000001"/>
    <n v="0"/>
    <n v="35.24499999999999"/>
    <n v="69.60799999999999"/>
    <n v="0"/>
    <n v="0"/>
    <n v="57.623999999999995"/>
    <n v="0.59499999999999997"/>
    <n v="3.29"/>
    <n v="3.9199999999999995"/>
    <n v="53.311999999999998"/>
    <n v="-1.9739999999999995"/>
    <n v="374.86400000000009"/>
    <n v="3.29"/>
    <n v="319.60600000000005"/>
    <x v="1"/>
    <s v=""/>
    <s v=""/>
    <s v="Entrees"/>
    <s v="Lunch"/>
    <s v="Dining room"/>
    <n v="0"/>
    <n v="0"/>
    <x v="0"/>
  </r>
  <r>
    <s v="DF"/>
    <x v="7"/>
    <n v="999112"/>
    <s v="000000"/>
    <s v="guestCount-lunch-Dining Room"/>
    <n v="2016"/>
    <n v="0"/>
    <n v="2043.09"/>
    <n v="2144.9610000000002"/>
    <n v="2255.2600000000002"/>
    <n v="1589.3079999999998"/>
    <n v="2521.2599999999998"/>
    <n v="2041.5359999999996"/>
    <n v="1328.9080000000001"/>
    <n v="1896.2649999999996"/>
    <n v="1325.8349999999998"/>
    <n v="1784.4749999999999"/>
    <n v="1479.9959999999999"/>
    <n v="2117.192"/>
    <n v="3159.1840000000002"/>
    <n v="25687.269999999997"/>
    <n v="1784.4749999999999"/>
    <n v="18930.897999999997"/>
    <x v="1"/>
    <s v=""/>
    <s v=""/>
    <s v="Entrees"/>
    <s v="Lunch"/>
    <s v="Dining room"/>
    <n v="0"/>
    <n v="0"/>
    <x v="0"/>
  </r>
  <r>
    <s v="DF"/>
    <x v="8"/>
    <n v="999112"/>
    <s v="000000"/>
    <s v="guestCount-lunch-Dining Room"/>
    <n v="2016"/>
    <n v="0"/>
    <n v="466.55"/>
    <n v="629.51700000000005"/>
    <n v="529.48"/>
    <n v="677.58600000000001"/>
    <n v="863.59"/>
    <n v="892.90599999999995"/>
    <n v="320.60699999999997"/>
    <n v="333.31199999999995"/>
    <n v="668.11500000000001"/>
    <n v="469.476"/>
    <n v="436.58999999999992"/>
    <n v="497.71399999999994"/>
    <n v="740.92199999999991"/>
    <n v="7526.3649999999989"/>
    <n v="469.476"/>
    <n v="5851.1389999999992"/>
    <x v="1"/>
    <s v=""/>
    <s v=""/>
    <s v="Entrees"/>
    <s v="Lunch"/>
    <s v="Dining room"/>
    <n v="0"/>
    <n v="0"/>
    <x v="0"/>
  </r>
  <r>
    <s v="DF"/>
    <x v="9"/>
    <n v="999112"/>
    <s v="000000"/>
    <s v="guestCount-lunch-Dining Room"/>
    <n v="2016"/>
    <n v="0"/>
    <n v="0"/>
    <n v="-0.86799999999999999"/>
    <n v="0.48299999999999993"/>
    <n v="0.51800000000000002"/>
    <n v="24.192"/>
    <n v="0"/>
    <n v="1.7429999999999997"/>
    <n v="0"/>
    <n v="0.51100000000000001"/>
    <n v="0"/>
    <n v="0"/>
    <n v="0"/>
    <n v="0.65799999999999992"/>
    <n v="27.236999999999998"/>
    <n v="0"/>
    <n v="26.578999999999997"/>
    <x v="1"/>
    <s v=""/>
    <s v=""/>
    <s v="Entrees"/>
    <s v="Lunch"/>
    <s v="Dining room"/>
    <n v="0"/>
    <n v="0"/>
    <x v="0"/>
  </r>
  <r>
    <s v="DF"/>
    <x v="10"/>
    <n v="999112"/>
    <s v="000000"/>
    <s v="guestCount-lunch-Dining Room"/>
    <n v="2016"/>
    <n v="0"/>
    <n v="150.05199999999999"/>
    <n v="228.68299999999999"/>
    <n v="120.59599999999999"/>
    <n v="227.00999999999996"/>
    <n v="247.25399999999999"/>
    <n v="105.64399999999999"/>
    <n v="95.48"/>
    <n v="87.149999999999991"/>
    <n v="49.566999999999993"/>
    <n v="106.76399999999998"/>
    <n v="122.85000000000001"/>
    <n v="128.21199999999999"/>
    <n v="205.84199999999998"/>
    <n v="1875.1039999999998"/>
    <n v="106.76399999999998"/>
    <n v="1418.2"/>
    <x v="1"/>
    <s v=""/>
    <s v=""/>
    <s v="Entrees"/>
    <s v="Lunch"/>
    <s v="Dining room"/>
    <n v="0"/>
    <n v="0"/>
    <x v="0"/>
  </r>
  <r>
    <s v="DF"/>
    <x v="11"/>
    <n v="999112"/>
    <s v="000000"/>
    <s v="guestCount-lunch-Dining Room"/>
    <n v="2016"/>
    <n v="0"/>
    <n v="614.51599999999996"/>
    <n v="1537.7180000000001"/>
    <n v="1053.7450000000001"/>
    <n v="979.90199999999993"/>
    <n v="1146.32"/>
    <n v="685.60799999999995"/>
    <n v="816.75299999999982"/>
    <n v="1070.6499999999999"/>
    <n v="1238.1109999999999"/>
    <n v="1013.3759999999999"/>
    <n v="759.2059999999999"/>
    <n v="1094.6319999999998"/>
    <n v="1290.4009999999998"/>
    <n v="13300.938"/>
    <n v="1013.3759999999999"/>
    <n v="10156.699000000001"/>
    <x v="1"/>
    <s v=""/>
    <s v=""/>
    <s v="Entrees"/>
    <s v="Lunch"/>
    <s v="Dining room"/>
    <n v="0"/>
    <n v="0"/>
    <x v="0"/>
  </r>
  <r>
    <s v="DF"/>
    <x v="12"/>
    <n v="999112"/>
    <s v="000000"/>
    <s v="guestCount-lunch-Dining Room"/>
    <n v="2016"/>
    <n v="0"/>
    <n v="989.01599999999985"/>
    <n v="689.024"/>
    <n v="510.74799999999993"/>
    <n v="594.22300000000007"/>
    <n v="920.07999999999993"/>
    <n v="672.33600000000001"/>
    <n v="546.80499999999995"/>
    <n v="435.75"/>
    <n v="368.04599999999994"/>
    <n v="1254.1899999999998"/>
    <n v="541.30999999999995"/>
    <n v="793.702"/>
    <n v="993.52399999999989"/>
    <n v="9308.753999999999"/>
    <n v="1254.1899999999998"/>
    <n v="6980.2179999999998"/>
    <x v="1"/>
    <s v=""/>
    <s v=""/>
    <s v="Entrees"/>
    <s v="Lunch"/>
    <s v="Dining room"/>
    <n v="0"/>
    <n v="0"/>
    <x v="0"/>
  </r>
  <r>
    <s v="DF"/>
    <x v="13"/>
    <n v="999112"/>
    <s v="000000"/>
    <s v="guestCount-lunch-Dining Room"/>
    <n v="2016"/>
    <n v="0"/>
    <n v="1950.5429999999999"/>
    <n v="1786.9319999999998"/>
    <n v="2251.4239999999995"/>
    <n v="2398.48"/>
    <n v="2299.2060000000001"/>
    <n v="2712.0659999999998"/>
    <n v="1608.4039999999998"/>
    <n v="2926.1259999999993"/>
    <n v="2270.1"/>
    <n v="1601.271"/>
    <n v="2214.163"/>
    <n v="2561.6779999999999"/>
    <n v="5303.375"/>
    <n v="31883.767999999996"/>
    <n v="1601.271"/>
    <n v="21804.551999999996"/>
    <x v="1"/>
    <s v=""/>
    <s v=""/>
    <s v="Entrees"/>
    <s v="Lunch"/>
    <s v="Dining room"/>
    <n v="0"/>
    <n v="0"/>
    <x v="1"/>
  </r>
  <r>
    <s v="DF"/>
    <x v="14"/>
    <n v="999112"/>
    <s v="000000"/>
    <s v="guestCount-lunch-Dining Room"/>
    <n v="2016"/>
    <n v="0"/>
    <n v="1918.9589999999998"/>
    <n v="1285.83"/>
    <n v="1585.5840000000001"/>
    <n v="1452.1779999999999"/>
    <n v="1104.096"/>
    <n v="992.81"/>
    <n v="1157.52"/>
    <n v="1633.184"/>
    <n v="1125.2149999999999"/>
    <n v="927.56999999999982"/>
    <n v="1170.5819999999999"/>
    <n v="824.53699999999992"/>
    <n v="1416.5759999999998"/>
    <n v="16594.641"/>
    <n v="927.56999999999982"/>
    <n v="13182.945999999998"/>
    <x v="1"/>
    <s v=""/>
    <s v=""/>
    <s v="Entrees"/>
    <s v="Lunch"/>
    <s v="Dining room"/>
    <n v="0"/>
    <n v="0"/>
    <x v="1"/>
  </r>
  <r>
    <s v="DF"/>
    <x v="15"/>
    <n v="999112"/>
    <s v="000000"/>
    <s v="guestCount-lunch-Dining Room"/>
    <n v="2016"/>
    <n v="0"/>
    <n v="705.70499999999993"/>
    <n v="1409.681"/>
    <n v="929.54399999999998"/>
    <n v="1238.5379999999998"/>
    <n v="1615.4319999999998"/>
    <n v="801.92000000000007"/>
    <n v="856.13499999999999"/>
    <n v="1083.9779999999998"/>
    <n v="1104.9639999999999"/>
    <n v="1304.2399999999998"/>
    <n v="1149.876"/>
    <n v="983.06599999999992"/>
    <n v="1291.864"/>
    <n v="14474.942999999999"/>
    <n v="1304.2399999999998"/>
    <n v="11050.136999999999"/>
    <x v="1"/>
    <s v=""/>
    <s v=""/>
    <s v="Entrees"/>
    <s v="Lunch"/>
    <s v="Dining room"/>
    <n v="0"/>
    <n v="0"/>
    <x v="1"/>
  </r>
  <r>
    <s v="DF"/>
    <x v="16"/>
    <n v="999112"/>
    <s v="000000"/>
    <s v="guestCount-lunch-Dining Room"/>
    <n v="2016"/>
    <n v="0"/>
    <n v="1006.803"/>
    <n v="1538.0749999999998"/>
    <n v="1360.1279999999999"/>
    <n v="1332.576"/>
    <n v="1545.8519999999999"/>
    <n v="1167.5159999999998"/>
    <n v="1377.425"/>
    <n v="1221.472"/>
    <n v="986.43999999999994"/>
    <n v="1028.1319999999998"/>
    <n v="855.53999999999985"/>
    <n v="961.4079999999999"/>
    <n v="1064.896"/>
    <n v="15446.262999999997"/>
    <n v="1028.1319999999998"/>
    <n v="12564.418999999998"/>
    <x v="1"/>
    <s v=""/>
    <s v=""/>
    <s v="Entrees"/>
    <s v="Lunch"/>
    <s v="Dining room"/>
    <n v="0"/>
    <n v="0"/>
    <x v="1"/>
  </r>
  <r>
    <s v="DF"/>
    <x v="17"/>
    <n v="999112"/>
    <s v="000000"/>
    <s v="guestCount-lunch-Dining Room"/>
    <n v="2016"/>
    <n v="0"/>
    <n v="1153.9499999999998"/>
    <n v="999.33399999999983"/>
    <n v="1093.5959999999998"/>
    <n v="969.15"/>
    <n v="918.60299999999995"/>
    <n v="748.10399999999993"/>
    <n v="1054.8719999999998"/>
    <n v="1148.5669999999998"/>
    <n v="1735.9159999999999"/>
    <n v="780.78"/>
    <n v="663.6"/>
    <n v="601.91599999999994"/>
    <n v="965.26499999999999"/>
    <n v="12833.652999999998"/>
    <n v="780.78"/>
    <n v="10602.871999999999"/>
    <x v="1"/>
    <s v=""/>
    <s v=""/>
    <s v="Entrees"/>
    <s v="Lunch"/>
    <s v="Dining room"/>
    <n v="0"/>
    <n v="0"/>
    <x v="1"/>
  </r>
  <r>
    <s v="DF"/>
    <x v="18"/>
    <n v="999112"/>
    <s v="000000"/>
    <s v="guestCount-lunch-Dining Room"/>
    <n v="2016"/>
    <n v="0"/>
    <n v="580.88799999999992"/>
    <n v="660.55500000000006"/>
    <n v="500.27600000000001"/>
    <n v="576.11400000000003"/>
    <n v="595.44799999999998"/>
    <n v="592.4799999999999"/>
    <n v="479.24799999999993"/>
    <n v="436.72300000000001"/>
    <n v="561.24599999999987"/>
    <n v="433.16"/>
    <n v="521.21999999999991"/>
    <n v="573.34199999999998"/>
    <n v="525.06999999999994"/>
    <n v="7035.7699999999995"/>
    <n v="433.16"/>
    <n v="5416.1379999999999"/>
    <x v="1"/>
    <s v=""/>
    <s v=""/>
    <s v="Entrees"/>
    <s v="Lunch"/>
    <s v="Dining room"/>
    <n v="0"/>
    <n v="0"/>
    <x v="1"/>
  </r>
  <r>
    <s v="DF"/>
    <x v="19"/>
    <n v="999112"/>
    <s v="000000"/>
    <s v="guestCount-lunch-Dining Room"/>
    <n v="2016"/>
    <n v="0"/>
    <n v="1154.72"/>
    <n v="1142.9949999999999"/>
    <n v="837.62"/>
    <n v="1193.9759999999999"/>
    <n v="1024.7090000000001"/>
    <n v="1375.92"/>
    <n v="1160.7679999999998"/>
    <n v="2029.1109999999996"/>
    <n v="1175.4749999999999"/>
    <n v="1286.7749999999999"/>
    <n v="832.47499999999991"/>
    <n v="951.3"/>
    <n v="918.54000000000008"/>
    <n v="15084.384"/>
    <n v="1286.7749999999999"/>
    <n v="12382.069"/>
    <x v="1"/>
    <s v=""/>
    <s v=""/>
    <s v="Entrees"/>
    <s v="Lunch"/>
    <s v="Dining room"/>
    <n v="0"/>
    <n v="0"/>
    <x v="1"/>
  </r>
  <r>
    <s v="DF"/>
    <x v="20"/>
    <n v="999112"/>
    <s v="000000"/>
    <s v="guestCount-lunch-Dining Room"/>
    <n v="2016"/>
    <n v="0"/>
    <n v="2729.9159999999997"/>
    <n v="2032.03"/>
    <n v="2055.5149999999999"/>
    <n v="2139.5079999999998"/>
    <n v="2160.018"/>
    <n v="1719.2769999999998"/>
    <n v="2181.27"/>
    <n v="1815.59"/>
    <n v="2107.4899999999998"/>
    <n v="1466.556"/>
    <n v="1328.0889999999999"/>
    <n v="1355.193"/>
    <n v="2812.6"/>
    <n v="25903.052"/>
    <n v="1466.556"/>
    <n v="20407.170000000002"/>
    <x v="1"/>
    <s v=""/>
    <s v=""/>
    <s v="Entrees"/>
    <s v="Lunch"/>
    <s v="Dining room"/>
    <n v="0"/>
    <n v="0"/>
    <x v="1"/>
  </r>
  <r>
    <s v="DF"/>
    <x v="21"/>
    <n v="999112"/>
    <s v="000000"/>
    <s v="guestCount-lunch-Dining Room"/>
    <n v="2016"/>
    <n v="0"/>
    <n v="1157.6879999999999"/>
    <n v="1449"/>
    <n v="1350.4679999999998"/>
    <n v="1244.0609999999999"/>
    <n v="1450.288"/>
    <n v="717.07999999999993"/>
    <n v="698.41799999999989"/>
    <n v="603.45600000000002"/>
    <n v="558.59999999999991"/>
    <n v="522.93500000000006"/>
    <n v="602.17499999999995"/>
    <n v="979.2439999999998"/>
    <n v="778.68"/>
    <n v="12112.092999999999"/>
    <n v="522.93500000000006"/>
    <n v="9751.9939999999988"/>
    <x v="1"/>
    <s v=""/>
    <s v=""/>
    <s v="Entrees"/>
    <s v="Lunch"/>
    <s v="Dining room"/>
    <n v="0"/>
    <n v="0"/>
    <x v="1"/>
  </r>
  <r>
    <s v="DF"/>
    <x v="22"/>
    <n v="999112"/>
    <s v="000000"/>
    <s v="guestCount-lunch-Dining Room"/>
    <n v="2016"/>
    <n v="0"/>
    <n v="2402.19"/>
    <n v="2191.9799999999996"/>
    <n v="1659.7279999999998"/>
    <n v="2174.27"/>
    <n v="1507.338"/>
    <n v="1349.7469999999998"/>
    <n v="1555.645"/>
    <n v="1705.9839999999999"/>
    <n v="1707.1599999999996"/>
    <n v="1299.83"/>
    <n v="1470.798"/>
    <n v="1447.3619999999999"/>
    <n v="2359.8399999999997"/>
    <n v="22831.871999999999"/>
    <n v="1299.83"/>
    <n v="17553.871999999999"/>
    <x v="1"/>
    <s v=""/>
    <s v=""/>
    <s v="Entrees"/>
    <s v="Lunch"/>
    <s v="Dining room"/>
    <n v="0"/>
    <n v="0"/>
    <x v="1"/>
  </r>
  <r>
    <s v="DF"/>
    <x v="23"/>
    <n v="999112"/>
    <s v="000000"/>
    <s v="guestCount-lunch-Dining Room"/>
    <n v="2016"/>
    <n v="0"/>
    <n v="1342.32"/>
    <n v="1613.241"/>
    <n v="991.49399999999991"/>
    <n v="1658.748"/>
    <n v="1654.5199999999998"/>
    <n v="1099.3500000000001"/>
    <n v="716.1"/>
    <n v="865.6339999999999"/>
    <n v="994.84"/>
    <n v="871.92"/>
    <n v="1090.5999999999999"/>
    <n v="1188.1799999999998"/>
    <n v="1028.8529999999998"/>
    <n v="15115.8"/>
    <n v="871.92"/>
    <n v="11808.166999999999"/>
    <x v="1"/>
    <s v=""/>
    <s v=""/>
    <s v="Entrees"/>
    <s v="Lunch"/>
    <s v="Dining room"/>
    <n v="0"/>
    <n v="0"/>
    <x v="1"/>
  </r>
  <r>
    <s v="DF"/>
    <x v="24"/>
    <n v="999112"/>
    <s v="000000"/>
    <s v="guestCount-lunch-Dining Room"/>
    <n v="2016"/>
    <n v="0"/>
    <n v="787.8359999999999"/>
    <n v="956.13"/>
    <n v="940.88400000000001"/>
    <n v="975.01599999999996"/>
    <n v="706.04099999999994"/>
    <n v="627.66899999999998"/>
    <n v="544.23599999999999"/>
    <n v="734.80399999999997"/>
    <n v="567.33600000000001"/>
    <n v="504.44799999999998"/>
    <n v="759.81499999999994"/>
    <n v="947.96799999999996"/>
    <n v="999.90099999999984"/>
    <n v="10052.084000000001"/>
    <n v="504.44799999999998"/>
    <n v="7344.4000000000005"/>
    <x v="1"/>
    <s v=""/>
    <s v=""/>
    <s v="Entrees"/>
    <s v="Lunch"/>
    <s v="Dining room"/>
    <n v="0"/>
    <n v="0"/>
    <x v="1"/>
  </r>
  <r>
    <s v="DF"/>
    <x v="25"/>
    <n v="999112"/>
    <s v="000000"/>
    <s v="guestCount-lunch-Dining Room"/>
    <n v="2016"/>
    <n v="0"/>
    <n v="925.05"/>
    <n v="1017.03"/>
    <n v="1294.8389999999999"/>
    <n v="829.07999999999993"/>
    <n v="1053.8639999999998"/>
    <n v="891.43599999999992"/>
    <n v="989.4849999999999"/>
    <n v="1040.4450000000002"/>
    <n v="693.09799999999996"/>
    <n v="841.91799999999989"/>
    <n v="722.09199999999998"/>
    <n v="795.13"/>
    <n v="1053.6819999999998"/>
    <n v="12147.148999999998"/>
    <n v="841.91799999999989"/>
    <n v="9576.244999999999"/>
    <x v="1"/>
    <s v=""/>
    <s v=""/>
    <s v="Entrees"/>
    <s v="Lunch"/>
    <s v="Dining room"/>
    <n v="0"/>
    <n v="0"/>
    <x v="1"/>
  </r>
  <r>
    <s v="DF"/>
    <x v="26"/>
    <n v="999112"/>
    <s v="000000"/>
    <s v="guestCount-lunch-Dining Room"/>
    <n v="2016"/>
    <n v="0"/>
    <n v="1105.4399999999998"/>
    <n v="1173.8229999999999"/>
    <n v="1301.9299999999998"/>
    <n v="1907.5280000000002"/>
    <n v="1789.2559999999999"/>
    <n v="1141.6089999999999"/>
    <n v="1471.26"/>
    <n v="923.55199999999991"/>
    <n v="1062.0889999999999"/>
    <n v="1293.8239999999998"/>
    <n v="1107.8129999999999"/>
    <n v="1068.8510000000001"/>
    <n v="1285.06"/>
    <n v="16632.035"/>
    <n v="1293.8239999999998"/>
    <n v="13170.311"/>
    <x v="1"/>
    <s v=""/>
    <s v=""/>
    <s v="Entrees"/>
    <s v="Lunch"/>
    <s v="Dining room"/>
    <n v="0"/>
    <n v="0"/>
    <x v="1"/>
  </r>
  <r>
    <s v="DF"/>
    <x v="27"/>
    <n v="999112"/>
    <s v="000000"/>
    <s v="guestCount-lunch-Dining Room"/>
    <n v="2016"/>
    <n v="0"/>
    <n v="789.23599999999988"/>
    <n v="842.77200000000005"/>
    <n v="706.08999999999992"/>
    <n v="860.42599999999993"/>
    <n v="830.13"/>
    <n v="582.428"/>
    <n v="907.2"/>
    <n v="831.74"/>
    <n v="611.07199999999989"/>
    <n v="830.75999999999988"/>
    <n v="570.56999999999994"/>
    <n v="597.95399999999984"/>
    <n v="677.03999999999985"/>
    <n v="9637.4179999999997"/>
    <n v="830.75999999999988"/>
    <n v="7791.8540000000003"/>
    <x v="1"/>
    <s v=""/>
    <s v=""/>
    <s v="Entrees"/>
    <s v="Lunch"/>
    <s v="Dining room"/>
    <n v="0"/>
    <n v="0"/>
    <x v="1"/>
  </r>
  <r>
    <s v="DF"/>
    <x v="28"/>
    <n v="999112"/>
    <s v="000000"/>
    <s v="guestCount-lunch-Dining Room"/>
    <n v="2016"/>
    <n v="0"/>
    <n v="1644.7760000000001"/>
    <n v="1503.299"/>
    <n v="994.0139999999999"/>
    <n v="1184.3999999999999"/>
    <n v="1094.5199999999998"/>
    <n v="1018.269"/>
    <n v="1555.33"/>
    <n v="1424.346"/>
    <n v="2032.8489999999999"/>
    <n v="1372.56"/>
    <n v="891.34500000000003"/>
    <n v="1209.866"/>
    <n v="1113.616"/>
    <n v="17039.189999999999"/>
    <n v="1372.56"/>
    <n v="13824.362999999999"/>
    <x v="1"/>
    <s v=""/>
    <s v=""/>
    <s v="Entrees"/>
    <s v="Lunch"/>
    <s v="Dining room"/>
    <n v="0"/>
    <n v="0"/>
    <x v="1"/>
  </r>
  <r>
    <s v="DF"/>
    <x v="29"/>
    <n v="999112"/>
    <s v="000000"/>
    <s v="guestCount-lunch-Dining Room"/>
    <n v="2016"/>
    <n v="0"/>
    <n v="1292.0249999999999"/>
    <n v="1586.4379999999996"/>
    <n v="1176.357"/>
    <n v="779.46399999999983"/>
    <n v="967.11999999999989"/>
    <n v="763.42"/>
    <n v="1063.1039999999998"/>
    <n v="799.6450000000001"/>
    <n v="904.9319999999999"/>
    <n v="554.827"/>
    <n v="300.60799999999995"/>
    <n v="523.94999999999993"/>
    <n v="794.64"/>
    <n v="11506.53"/>
    <n v="554.827"/>
    <n v="9887.3320000000003"/>
    <x v="1"/>
    <s v=""/>
    <s v=""/>
    <s v="Entrees"/>
    <s v="Lunch"/>
    <s v="Dining room"/>
    <n v="0"/>
    <n v="0"/>
    <x v="1"/>
  </r>
  <r>
    <s v="DF"/>
    <x v="30"/>
    <n v="999112"/>
    <s v="000000"/>
    <s v="guestCount-lunch-Dining Room"/>
    <n v="2016"/>
    <n v="0"/>
    <n v="1588.7759999999998"/>
    <n v="1369.7319999999997"/>
    <n v="1211.4269999999999"/>
    <n v="1487.6959999999999"/>
    <n v="1667.848"/>
    <n v="1339.7859999999998"/>
    <n v="1265.81"/>
    <n v="1545.0749999999998"/>
    <n v="1462.846"/>
    <n v="1445.22"/>
    <n v="1284.3809999999999"/>
    <n v="1211.2939999999999"/>
    <n v="1540.5599999999997"/>
    <n v="18420.450999999997"/>
    <n v="1445.22"/>
    <n v="14384.215999999997"/>
    <x v="1"/>
    <s v=""/>
    <s v=""/>
    <s v="Entrees"/>
    <s v="Lunch"/>
    <s v="Dining room"/>
    <n v="0"/>
    <n v="0"/>
    <x v="1"/>
  </r>
  <r>
    <s v="DF"/>
    <x v="31"/>
    <n v="999112"/>
    <s v="000000"/>
    <s v="guestCount-lunch-Dining Room"/>
    <n v="2016"/>
    <n v="0"/>
    <n v="952.36399999999992"/>
    <n v="703.5"/>
    <n v="828.80000000000007"/>
    <n v="690.89999999999986"/>
    <n v="925.11999999999989"/>
    <n v="550.24199999999996"/>
    <n v="482.89499999999998"/>
    <n v="485.51999999999992"/>
    <n v="824.37599999999998"/>
    <n v="509.08199999999994"/>
    <n v="512.98799999999994"/>
    <n v="595.34999999999991"/>
    <n v="790.15999999999985"/>
    <n v="8851.2970000000005"/>
    <n v="509.08199999999994"/>
    <n v="6952.799"/>
    <x v="1"/>
    <s v=""/>
    <s v=""/>
    <s v="Entrees"/>
    <s v="Lunch"/>
    <s v="Dining room"/>
    <n v="0"/>
    <n v="0"/>
    <x v="1"/>
  </r>
  <r>
    <s v="DF"/>
    <x v="32"/>
    <n v="999112"/>
    <s v="000000"/>
    <s v="guestCount-lunch-Dining Room"/>
    <n v="2016"/>
    <n v="0"/>
    <n v="1637.8949999999998"/>
    <n v="1408.6799999999998"/>
    <n v="1118.3129999999999"/>
    <n v="1502.1999999999998"/>
    <n v="1800.4699999999998"/>
    <n v="1262.3939999999998"/>
    <n v="1109.8009999999999"/>
    <n v="1060.752"/>
    <n v="1122.6600000000001"/>
    <n v="963.3399999999998"/>
    <n v="1246.7069999999999"/>
    <n v="1153.7399999999998"/>
    <n v="1638.5599999999997"/>
    <n v="17025.511999999999"/>
    <n v="963.3399999999998"/>
    <n v="12986.504999999999"/>
    <x v="1"/>
    <s v=""/>
    <s v=""/>
    <s v="Entrees"/>
    <s v="Lunch"/>
    <s v="Dining room"/>
    <n v="0"/>
    <n v="0"/>
    <x v="1"/>
  </r>
  <r>
    <s v="DF"/>
    <x v="33"/>
    <n v="999112"/>
    <s v="000000"/>
    <s v="guestCount-lunch-Dining Room"/>
    <n v="2016"/>
    <n v="0"/>
    <n v="0"/>
    <n v="0"/>
    <n v="0"/>
    <n v="0"/>
    <n v="0"/>
    <n v="0"/>
    <n v="1535.2889999999998"/>
    <n v="1937.2499999999998"/>
    <n v="1525.44"/>
    <n v="1842.204"/>
    <n v="1729.2309999999998"/>
    <n v="1565.5500000000002"/>
    <n v="1993.6000000000001"/>
    <n v="12128.564"/>
    <n v="1842.204"/>
    <n v="6840.1829999999991"/>
    <x v="1"/>
    <s v=""/>
    <s v=""/>
    <s v="Entrees"/>
    <s v="Lunch"/>
    <s v="Dining room"/>
    <n v="0"/>
    <n v="0"/>
    <x v="1"/>
  </r>
  <r>
    <s v="DF"/>
    <x v="34"/>
    <n v="999112"/>
    <s v="000000"/>
    <s v="guestCount-lunch-Dining Room"/>
    <n v="2016"/>
    <n v="0"/>
    <n v="0"/>
    <n v="0"/>
    <n v="0"/>
    <n v="0"/>
    <n v="0"/>
    <n v="0"/>
    <n v="0"/>
    <n v="0"/>
    <n v="0"/>
    <n v="0"/>
    <n v="250.39"/>
    <n v="1328.9359999999999"/>
    <n v="1175.72"/>
    <n v="2755.0460000000003"/>
    <n v="0"/>
    <n v="0"/>
    <x v="1"/>
    <s v=""/>
    <s v=""/>
    <s v="Entrees"/>
    <s v="Lunch"/>
    <s v="Dining room"/>
    <n v="0"/>
    <n v="0"/>
    <x v="1"/>
  </r>
  <r>
    <s v="DF"/>
    <x v="35"/>
    <n v="999112"/>
    <s v="000000"/>
    <s v="guestCount-lunch-Dining Room"/>
    <n v="2016"/>
    <n v="0"/>
    <n v="0"/>
    <n v="0"/>
    <n v="0"/>
    <n v="0"/>
    <n v="0"/>
    <n v="0"/>
    <n v="0"/>
    <n v="0"/>
    <n v="0"/>
    <n v="0"/>
    <n v="0"/>
    <n v="542.71699999999998"/>
    <n v="2362.4369999999999"/>
    <n v="2905.154"/>
    <n v="0"/>
    <n v="0"/>
    <x v="1"/>
    <s v=""/>
    <s v=""/>
    <s v="Entrees"/>
    <s v="Lunch"/>
    <s v="Dining room"/>
    <n v="0"/>
    <n v="0"/>
    <x v="1"/>
  </r>
  <r>
    <s v="DF"/>
    <x v="0"/>
    <n v="999113"/>
    <s v="000000"/>
    <s v="guestCount-dinner-Dining Room"/>
    <n v="2016"/>
    <n v="0"/>
    <n v="2704.2119999999995"/>
    <n v="2582.4959999999996"/>
    <n v="2441.25"/>
    <n v="1915.3679999999999"/>
    <n v="1787.2119999999998"/>
    <n v="1628.396"/>
    <n v="2085.8040000000001"/>
    <n v="2040.4019999999998"/>
    <n v="1424.85"/>
    <n v="0"/>
    <n v="0"/>
    <n v="0"/>
    <n v="0"/>
    <n v="18609.989999999998"/>
    <n v="0"/>
    <n v="18609.989999999998"/>
    <x v="1"/>
    <s v=""/>
    <s v=""/>
    <s v="Entrees"/>
    <s v="Dinner"/>
    <s v="Dining room"/>
    <n v="0"/>
    <n v="0"/>
    <x v="0"/>
  </r>
  <r>
    <s v="DF"/>
    <x v="1"/>
    <n v="999113"/>
    <s v="000000"/>
    <s v="guestCount-dinner-Dining Room"/>
    <n v="2016"/>
    <n v="0"/>
    <n v="4044.3129999999996"/>
    <n v="4227.2159999999994"/>
    <n v="3059.5320000000002"/>
    <n v="3005.52"/>
    <n v="2166.7799999999997"/>
    <n v="3098.6549999999997"/>
    <n v="2647.7639999999997"/>
    <n v="2547.8249999999994"/>
    <n v="4354.3500000000004"/>
    <n v="3294.6059999999993"/>
    <n v="2361.87"/>
    <n v="2886.03"/>
    <n v="2978.136"/>
    <n v="40672.596999999994"/>
    <n v="3294.6059999999993"/>
    <n v="32446.560999999994"/>
    <x v="1"/>
    <s v=""/>
    <s v=""/>
    <s v="Entrees"/>
    <s v="Dinner"/>
    <s v="Dining room"/>
    <n v="0"/>
    <n v="0"/>
    <x v="0"/>
  </r>
  <r>
    <s v="DF"/>
    <x v="2"/>
    <n v="999113"/>
    <s v="000000"/>
    <s v="guestCount-dinner-Dining Room"/>
    <n v="2016"/>
    <n v="0"/>
    <n v="3390.0930000000003"/>
    <n v="3796.6320000000001"/>
    <n v="5223.0639999999994"/>
    <n v="2037.8050000000001"/>
    <n v="3007.5919999999996"/>
    <n v="2252.2289999999998"/>
    <n v="2077.9569999999999"/>
    <n v="2647.8900000000003"/>
    <n v="2547.1390000000001"/>
    <n v="1948.9049999999997"/>
    <n v="2208.5419999999995"/>
    <n v="2068.4159999999997"/>
    <n v="3613.2039999999997"/>
    <n v="36819.467999999993"/>
    <n v="1948.9049999999997"/>
    <n v="28929.305999999997"/>
    <x v="1"/>
    <s v=""/>
    <s v=""/>
    <s v="Entrees"/>
    <s v="Dinner"/>
    <s v="Dining room"/>
    <n v="0"/>
    <n v="0"/>
    <x v="0"/>
  </r>
  <r>
    <s v="DF"/>
    <x v="3"/>
    <n v="999113"/>
    <s v="000000"/>
    <s v="guestCount-dinner-Dining Room"/>
    <n v="2016"/>
    <n v="0"/>
    <n v="2982.3009999999999"/>
    <n v="4147.177999999999"/>
    <n v="1871.2049999999999"/>
    <n v="2406.6349999999998"/>
    <n v="2521.54"/>
    <n v="2017.953"/>
    <n v="2400.2369999999996"/>
    <n v="3935.0219999999999"/>
    <n v="2010.7849999999999"/>
    <n v="1718.64"/>
    <n v="2507.6519999999996"/>
    <n v="2340.828"/>
    <n v="2414.7199999999998"/>
    <n v="33274.695999999996"/>
    <n v="1718.64"/>
    <n v="26011.495999999999"/>
    <x v="1"/>
    <s v=""/>
    <s v=""/>
    <s v="Entrees"/>
    <s v="Dinner"/>
    <s v="Dining room"/>
    <n v="0"/>
    <n v="0"/>
    <x v="0"/>
  </r>
  <r>
    <s v="DF"/>
    <x v="4"/>
    <n v="999113"/>
    <s v="000000"/>
    <s v="guestCount-dinner-Dining Room"/>
    <n v="2016"/>
    <n v="0"/>
    <n v="3370.2759999999994"/>
    <n v="2639.4059999999999"/>
    <n v="1980.1320000000001"/>
    <n v="2201.5"/>
    <n v="2954.1749999999997"/>
    <n v="2680.4960000000001"/>
    <n v="1873.6899999999998"/>
    <n v="2698.9479999999994"/>
    <n v="4159.8759999999993"/>
    <n v="1543.0799999999997"/>
    <n v="1883.518"/>
    <n v="1833.2999999999997"/>
    <n v="2335.4870000000001"/>
    <n v="32153.883999999995"/>
    <n v="1543.0799999999997"/>
    <n v="26101.578999999994"/>
    <x v="1"/>
    <s v=""/>
    <s v=""/>
    <s v="Entrees"/>
    <s v="Dinner"/>
    <s v="Dining room"/>
    <n v="0"/>
    <n v="0"/>
    <x v="0"/>
  </r>
  <r>
    <s v="DF"/>
    <x v="5"/>
    <n v="999113"/>
    <s v="000000"/>
    <s v="guestCount-dinner-Dining Room"/>
    <n v="2016"/>
    <n v="0"/>
    <n v="0"/>
    <n v="0"/>
    <n v="0"/>
    <n v="0"/>
    <n v="0"/>
    <n v="0"/>
    <n v="0"/>
    <n v="0"/>
    <n v="146.18799999999999"/>
    <n v="2014.9289999999999"/>
    <n v="2457.252"/>
    <n v="3001.5439999999999"/>
    <n v="3777.3539999999998"/>
    <n v="11397.267"/>
    <n v="2014.9289999999999"/>
    <n v="2161.1169999999997"/>
    <x v="1"/>
    <s v=""/>
    <s v=""/>
    <s v="Entrees"/>
    <s v="Dinner"/>
    <s v="Dining room"/>
    <n v="0"/>
    <n v="0"/>
    <x v="0"/>
  </r>
  <r>
    <s v="DF"/>
    <x v="6"/>
    <n v="999113"/>
    <s v="000000"/>
    <s v="guestCount-dinner-Dining Room"/>
    <n v="2016"/>
    <n v="0"/>
    <n v="2134.2649999999994"/>
    <n v="2707.04"/>
    <n v="2304.2459999999996"/>
    <n v="1280.4749999999999"/>
    <n v="1550.374"/>
    <n v="1130.9759999999999"/>
    <n v="1386"/>
    <n v="1353.625"/>
    <n v="2110.6119999999996"/>
    <n v="3632.72"/>
    <n v="1795.3319999999999"/>
    <n v="1491.8889999999999"/>
    <n v="1387.5749999999998"/>
    <n v="24265.128999999997"/>
    <n v="3632.72"/>
    <n v="19590.332999999999"/>
    <x v="1"/>
    <s v=""/>
    <s v=""/>
    <s v="Entrees"/>
    <s v="Dinner"/>
    <s v="Dining room"/>
    <n v="0"/>
    <n v="0"/>
    <x v="0"/>
  </r>
  <r>
    <s v="DF"/>
    <x v="7"/>
    <n v="999113"/>
    <s v="000000"/>
    <s v="guestCount-dinner-Dining Room"/>
    <n v="2016"/>
    <n v="0"/>
    <n v="8294.3559999999979"/>
    <n v="6384"/>
    <n v="6643.665"/>
    <n v="6985.6149999999989"/>
    <n v="7216.5030000000006"/>
    <n v="9047.5"/>
    <n v="6262.8159999999989"/>
    <n v="6174.3360000000002"/>
    <n v="5218.8500000000004"/>
    <n v="8735.02"/>
    <n v="8421.5949999999993"/>
    <n v="8838.6339999999982"/>
    <n v="13287.119999999999"/>
    <n v="101510.00999999998"/>
    <n v="8735.02"/>
    <n v="70962.660999999993"/>
    <x v="1"/>
    <s v=""/>
    <s v=""/>
    <s v="Entrees"/>
    <s v="Dinner"/>
    <s v="Dining room"/>
    <n v="0"/>
    <n v="0"/>
    <x v="0"/>
  </r>
  <r>
    <s v="DF"/>
    <x v="8"/>
    <n v="999113"/>
    <s v="000000"/>
    <s v="guestCount-dinner-Dining Room"/>
    <n v="2016"/>
    <n v="0"/>
    <n v="3713.3949999999995"/>
    <n v="4542.9160000000002"/>
    <n v="3609.0320000000002"/>
    <n v="4254.6629999999996"/>
    <n v="4031.2439999999997"/>
    <n v="5463.0519999999997"/>
    <n v="3550.0499999999997"/>
    <n v="4714.8359999999993"/>
    <n v="3874.6400000000003"/>
    <n v="4966.5280000000002"/>
    <n v="4724.8249999999998"/>
    <n v="3776.5"/>
    <n v="5017.9359999999997"/>
    <n v="56239.616999999991"/>
    <n v="4966.5280000000002"/>
    <n v="42720.355999999992"/>
    <x v="1"/>
    <s v=""/>
    <s v=""/>
    <s v="Entrees"/>
    <s v="Dinner"/>
    <s v="Dining room"/>
    <n v="0"/>
    <n v="0"/>
    <x v="0"/>
  </r>
  <r>
    <s v="DF"/>
    <x v="9"/>
    <n v="999113"/>
    <s v="000000"/>
    <s v="guestCount-dinner-Dining Room"/>
    <n v="2016"/>
    <n v="0"/>
    <n v="3260.8799999999997"/>
    <n v="3126.2"/>
    <n v="3055.4789999999998"/>
    <n v="2568.6009999999997"/>
    <n v="1853.9639999999999"/>
    <n v="2128.1539999999995"/>
    <n v="1550.2479999999998"/>
    <n v="2241.4559999999997"/>
    <n v="2378.3759999999997"/>
    <n v="2263.38"/>
    <n v="3112.0319999999997"/>
    <n v="2768.92"/>
    <n v="2719.08"/>
    <n v="33026.769999999997"/>
    <n v="2263.38"/>
    <n v="24426.737999999998"/>
    <x v="1"/>
    <s v=""/>
    <s v=""/>
    <s v="Entrees"/>
    <s v="Dinner"/>
    <s v="Dining room"/>
    <n v="0"/>
    <n v="0"/>
    <x v="0"/>
  </r>
  <r>
    <s v="DF"/>
    <x v="10"/>
    <n v="999113"/>
    <s v="000000"/>
    <s v="guestCount-dinner-Dining Room"/>
    <n v="2016"/>
    <n v="0"/>
    <n v="1521.8909999999998"/>
    <n v="2386.4259999999995"/>
    <n v="1660.0500000000002"/>
    <n v="1381.4639999999997"/>
    <n v="1881.3899999999999"/>
    <n v="1445.2199999999998"/>
    <n v="1333.1079999999997"/>
    <n v="1119.8879999999999"/>
    <n v="1213.1279999999999"/>
    <n v="887.73299999999995"/>
    <n v="1109.0800000000002"/>
    <n v="1928.0939999999998"/>
    <n v="1696.604"/>
    <n v="19564.075999999997"/>
    <n v="887.73299999999995"/>
    <n v="14830.297999999999"/>
    <x v="1"/>
    <s v=""/>
    <s v=""/>
    <s v="Entrees"/>
    <s v="Dinner"/>
    <s v="Dining room"/>
    <n v="0"/>
    <n v="0"/>
    <x v="0"/>
  </r>
  <r>
    <s v="DF"/>
    <x v="11"/>
    <n v="999113"/>
    <s v="000000"/>
    <s v="guestCount-dinner-Dining Room"/>
    <n v="2016"/>
    <n v="0"/>
    <n v="1836.884"/>
    <n v="2976.3089999999997"/>
    <n v="2381.12"/>
    <n v="2655.7439999999997"/>
    <n v="3310.3839999999996"/>
    <n v="2736.8040000000001"/>
    <n v="1944.558"/>
    <n v="2361.9959999999996"/>
    <n v="2484.2159999999999"/>
    <n v="3111.5699999999997"/>
    <n v="2193.0929999999998"/>
    <n v="2793.5319999999997"/>
    <n v="2312.6039999999998"/>
    <n v="33098.813999999998"/>
    <n v="3111.5699999999997"/>
    <n v="25799.584999999999"/>
    <x v="1"/>
    <s v=""/>
    <s v=""/>
    <s v="Entrees"/>
    <s v="Dinner"/>
    <s v="Dining room"/>
    <n v="0"/>
    <n v="0"/>
    <x v="0"/>
  </r>
  <r>
    <s v="DF"/>
    <x v="12"/>
    <n v="999113"/>
    <s v="000000"/>
    <s v="guestCount-dinner-Dining Room"/>
    <n v="2016"/>
    <n v="0"/>
    <n v="5119.4079999999994"/>
    <n v="3992.3729999999996"/>
    <n v="4043.6759999999999"/>
    <n v="3749.2559999999994"/>
    <n v="4942.0349999999999"/>
    <n v="4024.5799999999995"/>
    <n v="3021.2629999999999"/>
    <n v="2826.81"/>
    <n v="3577.7349999999992"/>
    <n v="6249.137999999999"/>
    <n v="3995.0819999999999"/>
    <n v="4728.78"/>
    <n v="4390.0639999999994"/>
    <n v="54660.19999999999"/>
    <n v="6249.137999999999"/>
    <n v="41546.27399999999"/>
    <x v="1"/>
    <s v=""/>
    <s v=""/>
    <s v="Entrees"/>
    <s v="Dinner"/>
    <s v="Dining room"/>
    <n v="0"/>
    <n v="0"/>
    <x v="0"/>
  </r>
  <r>
    <s v="DF"/>
    <x v="13"/>
    <n v="999113"/>
    <s v="000000"/>
    <s v="guestCount-dinner-Dining Room"/>
    <n v="2016"/>
    <n v="0"/>
    <n v="2097.0879999999997"/>
    <n v="2215.2899999999995"/>
    <n v="2059.4699999999998"/>
    <n v="2644.3339999999998"/>
    <n v="2150.8339999999998"/>
    <n v="2629.4099999999994"/>
    <n v="2008.3"/>
    <n v="2346.8969999999995"/>
    <n v="1709.5679999999998"/>
    <n v="2368.9960000000001"/>
    <n v="3101.8119999999994"/>
    <n v="2789.64"/>
    <n v="5652.5489999999991"/>
    <n v="33774.187999999995"/>
    <n v="2368.9960000000001"/>
    <n v="22230.186999999994"/>
    <x v="1"/>
    <s v=""/>
    <s v=""/>
    <s v="Entrees"/>
    <s v="Dinner"/>
    <s v="Dining room"/>
    <n v="0"/>
    <n v="0"/>
    <x v="1"/>
  </r>
  <r>
    <s v="DF"/>
    <x v="14"/>
    <n v="999113"/>
    <s v="000000"/>
    <s v="guestCount-dinner-Dining Room"/>
    <n v="2016"/>
    <n v="0"/>
    <n v="1856.1689999999996"/>
    <n v="2560.9079999999999"/>
    <n v="2196.145"/>
    <n v="1578.99"/>
    <n v="1718.0170000000001"/>
    <n v="1256.192"/>
    <n v="1990.1070000000002"/>
    <n v="1323.2659999999998"/>
    <n v="1717.6319999999998"/>
    <n v="1164.3520000000001"/>
    <n v="1511.7479999999998"/>
    <n v="1911.364"/>
    <n v="1559.376"/>
    <n v="22344.266"/>
    <n v="1164.3520000000001"/>
    <n v="17361.777999999998"/>
    <x v="1"/>
    <s v=""/>
    <s v=""/>
    <s v="Entrees"/>
    <s v="Dinner"/>
    <s v="Dining room"/>
    <n v="0"/>
    <n v="0"/>
    <x v="1"/>
  </r>
  <r>
    <s v="DF"/>
    <x v="15"/>
    <n v="999113"/>
    <s v="000000"/>
    <s v="guestCount-dinner-Dining Room"/>
    <n v="2016"/>
    <n v="0"/>
    <n v="863.77199999999993"/>
    <n v="1548.4559999999999"/>
    <n v="1053.4089999999999"/>
    <n v="1506.4069999999997"/>
    <n v="1444.9469999999999"/>
    <n v="766.87099999999987"/>
    <n v="992.77499999999986"/>
    <n v="1062.0889999999999"/>
    <n v="1033.7039999999997"/>
    <n v="1196.8599999999999"/>
    <n v="1631.9939999999999"/>
    <n v="1362.4519999999998"/>
    <n v="1748.4599999999998"/>
    <n v="16212.195999999998"/>
    <n v="1196.8599999999999"/>
    <n v="11469.289999999999"/>
    <x v="1"/>
    <s v=""/>
    <s v=""/>
    <s v="Entrees"/>
    <s v="Dinner"/>
    <s v="Dining room"/>
    <n v="0"/>
    <n v="0"/>
    <x v="1"/>
  </r>
  <r>
    <s v="DF"/>
    <x v="16"/>
    <n v="999113"/>
    <s v="000000"/>
    <s v="guestCount-dinner-Dining Room"/>
    <n v="2016"/>
    <n v="0"/>
    <n v="2398.9769999999999"/>
    <n v="2116.66"/>
    <n v="2325.6590000000001"/>
    <n v="2765.7349999999997"/>
    <n v="2076.5149999999999"/>
    <n v="1766.828"/>
    <n v="1369.3889999999997"/>
    <n v="2105.1099999999997"/>
    <n v="1575.6159999999998"/>
    <n v="1543.8639999999998"/>
    <n v="1770.2159999999997"/>
    <n v="1853.2079999999996"/>
    <n v="1879.808"/>
    <n v="25547.584999999995"/>
    <n v="1543.8639999999998"/>
    <n v="20044.352999999996"/>
    <x v="1"/>
    <s v=""/>
    <s v=""/>
    <s v="Entrees"/>
    <s v="Dinner"/>
    <s v="Dining room"/>
    <n v="0"/>
    <n v="0"/>
    <x v="1"/>
  </r>
  <r>
    <s v="DF"/>
    <x v="17"/>
    <n v="999113"/>
    <s v="000000"/>
    <s v="guestCount-dinner-Dining Room"/>
    <n v="2016"/>
    <n v="0"/>
    <n v="1284.248"/>
    <n v="1583.82"/>
    <n v="1130.2759999999998"/>
    <n v="913.14299999999992"/>
    <n v="1227.7439999999999"/>
    <n v="896.29399999999998"/>
    <n v="1025.3249999999998"/>
    <n v="1471.624"/>
    <n v="2212.4479999999999"/>
    <n v="870.97500000000002"/>
    <n v="832.29999999999984"/>
    <n v="845.3549999999999"/>
    <n v="1206.0439999999999"/>
    <n v="15499.596"/>
    <n v="870.97500000000002"/>
    <n v="12615.897000000001"/>
    <x v="1"/>
    <s v=""/>
    <s v=""/>
    <s v="Entrees"/>
    <s v="Dinner"/>
    <s v="Dining room"/>
    <n v="0"/>
    <n v="0"/>
    <x v="1"/>
  </r>
  <r>
    <s v="DF"/>
    <x v="18"/>
    <n v="999113"/>
    <s v="000000"/>
    <s v="guestCount-dinner-Dining Room"/>
    <n v="2016"/>
    <n v="0"/>
    <n v="1933.386"/>
    <n v="2319.5059999999999"/>
    <n v="2356.0949999999998"/>
    <n v="1667.3159999999996"/>
    <n v="2288.2650000000003"/>
    <n v="2276.9599999999996"/>
    <n v="1216.502"/>
    <n v="1185.8489999999999"/>
    <n v="1702.5749999999998"/>
    <n v="1911"/>
    <n v="2128.2800000000002"/>
    <n v="1789.5149999999999"/>
    <n v="2250.3599999999997"/>
    <n v="25025.608999999997"/>
    <n v="1911"/>
    <n v="18857.453999999998"/>
    <x v="1"/>
    <s v=""/>
    <s v=""/>
    <s v="Entrees"/>
    <s v="Dinner"/>
    <s v="Dining room"/>
    <n v="0"/>
    <n v="0"/>
    <x v="1"/>
  </r>
  <r>
    <s v="DF"/>
    <x v="19"/>
    <n v="999113"/>
    <s v="000000"/>
    <s v="guestCount-dinner-Dining Room"/>
    <n v="2016"/>
    <n v="0"/>
    <n v="1617.28"/>
    <n v="2158.9050000000002"/>
    <n v="1658.16"/>
    <n v="1963.1359999999997"/>
    <n v="1985.6759999999999"/>
    <n v="2612.652"/>
    <n v="3510.9479999999999"/>
    <n v="3198.23"/>
    <n v="2927.75"/>
    <n v="2691.9829999999997"/>
    <n v="2004.002"/>
    <n v="2151.6039999999998"/>
    <n v="1345.4350000000002"/>
    <n v="29825.761000000002"/>
    <n v="2691.9829999999997"/>
    <n v="24324.720000000001"/>
    <x v="1"/>
    <s v=""/>
    <s v=""/>
    <s v="Entrees"/>
    <s v="Dinner"/>
    <s v="Dining room"/>
    <n v="0"/>
    <n v="0"/>
    <x v="1"/>
  </r>
  <r>
    <s v="DF"/>
    <x v="20"/>
    <n v="999113"/>
    <s v="000000"/>
    <s v="guestCount-dinner-Dining Room"/>
    <n v="2016"/>
    <n v="0"/>
    <n v="3259.5639999999999"/>
    <n v="2505.6640000000002"/>
    <n v="3247.23"/>
    <n v="3041.64"/>
    <n v="2307.41"/>
    <n v="2679.0749999999998"/>
    <n v="2735.6909999999998"/>
    <n v="2619.078"/>
    <n v="2288.2929999999997"/>
    <n v="2736.72"/>
    <n v="2652.4119999999998"/>
    <n v="3131.7439999999997"/>
    <n v="4172.4479999999994"/>
    <n v="37376.968999999997"/>
    <n v="2736.72"/>
    <n v="27420.364999999998"/>
    <x v="1"/>
    <s v=""/>
    <s v=""/>
    <s v="Entrees"/>
    <s v="Dinner"/>
    <s v="Dining room"/>
    <n v="0"/>
    <n v="0"/>
    <x v="1"/>
  </r>
  <r>
    <s v="DF"/>
    <x v="21"/>
    <n v="999113"/>
    <s v="000000"/>
    <s v="guestCount-dinner-Dining Room"/>
    <n v="2016"/>
    <n v="0"/>
    <n v="1677.41"/>
    <n v="2554.9299999999994"/>
    <n v="2819.6979999999999"/>
    <n v="2207.7999999999997"/>
    <n v="2184"/>
    <n v="1908.5219999999999"/>
    <n v="1845.0949999999998"/>
    <n v="1761.2"/>
    <n v="1355.1719999999998"/>
    <n v="1206.8699999999999"/>
    <n v="1578.1919999999998"/>
    <n v="1341.6480000000001"/>
    <n v="1785.7069999999999"/>
    <n v="24226.243999999992"/>
    <n v="1206.8699999999999"/>
    <n v="19520.696999999993"/>
    <x v="1"/>
    <s v=""/>
    <s v=""/>
    <s v="Entrees"/>
    <s v="Dinner"/>
    <s v="Dining room"/>
    <n v="0"/>
    <n v="0"/>
    <x v="1"/>
  </r>
  <r>
    <s v="DF"/>
    <x v="22"/>
    <n v="999113"/>
    <s v="000000"/>
    <s v="guestCount-dinner-Dining Room"/>
    <n v="2016"/>
    <n v="0"/>
    <n v="2377.9629999999997"/>
    <n v="2276.7359999999999"/>
    <n v="2471.1749999999997"/>
    <n v="2712.1079999999997"/>
    <n v="2775.6959999999999"/>
    <n v="2109.7439999999997"/>
    <n v="2217.7399999999998"/>
    <n v="3413.0459999999994"/>
    <n v="1968.47"/>
    <n v="2260.9859999999999"/>
    <n v="1587.586"/>
    <n v="2733.43"/>
    <n v="3588.221"/>
    <n v="32492.900999999998"/>
    <n v="2260.9859999999999"/>
    <n v="24583.663999999997"/>
    <x v="1"/>
    <s v=""/>
    <s v=""/>
    <s v="Entrees"/>
    <s v="Dinner"/>
    <s v="Dining room"/>
    <n v="0"/>
    <n v="0"/>
    <x v="1"/>
  </r>
  <r>
    <s v="DF"/>
    <x v="23"/>
    <n v="999113"/>
    <s v="000000"/>
    <s v="guestCount-dinner-Dining Room"/>
    <n v="2016"/>
    <n v="0"/>
    <n v="1890.3289999999997"/>
    <n v="2303.0979999999995"/>
    <n v="2151.94"/>
    <n v="1738.8"/>
    <n v="2514.4699999999998"/>
    <n v="1469.9579999999999"/>
    <n v="1412.9709999999998"/>
    <n v="1292.6199999999999"/>
    <n v="1510.866"/>
    <n v="1791.2999999999997"/>
    <n v="1649.088"/>
    <n v="2316.4960000000001"/>
    <n v="1968.1200000000001"/>
    <n v="24010.056"/>
    <n v="1791.2999999999997"/>
    <n v="18076.352000000003"/>
    <x v="1"/>
    <s v=""/>
    <s v=""/>
    <s v="Entrees"/>
    <s v="Dinner"/>
    <s v="Dining room"/>
    <n v="0"/>
    <n v="0"/>
    <x v="1"/>
  </r>
  <r>
    <s v="DF"/>
    <x v="24"/>
    <n v="999113"/>
    <s v="000000"/>
    <s v="guestCount-dinner-Dining Room"/>
    <n v="2016"/>
    <n v="0"/>
    <n v="1323.28"/>
    <n v="1693.6290000000001"/>
    <n v="1168.7619999999999"/>
    <n v="1746.36"/>
    <n v="1626.6529999999998"/>
    <n v="994.68600000000004"/>
    <n v="984.74599999999998"/>
    <n v="967.70799999999997"/>
    <n v="869.50499999999988"/>
    <n v="1338.12"/>
    <n v="1294.3"/>
    <n v="1493.4780000000001"/>
    <n v="1513.0849999999998"/>
    <n v="17014.311999999994"/>
    <n v="1338.12"/>
    <n v="12713.448999999997"/>
    <x v="1"/>
    <s v=""/>
    <s v=""/>
    <s v="Entrees"/>
    <s v="Dinner"/>
    <s v="Dining room"/>
    <n v="0"/>
    <n v="0"/>
    <x v="1"/>
  </r>
  <r>
    <s v="DF"/>
    <x v="25"/>
    <n v="999113"/>
    <s v="000000"/>
    <s v="guestCount-dinner-Dining Room"/>
    <n v="2016"/>
    <n v="0"/>
    <n v="1769.0469999999998"/>
    <n v="1833.3839999999998"/>
    <n v="1581.9299999999998"/>
    <n v="1713.04"/>
    <n v="1489.4880000000001"/>
    <n v="1572.6479999999999"/>
    <n v="1084.3419999999999"/>
    <n v="1223.376"/>
    <n v="1090.915"/>
    <n v="1023.9459999999999"/>
    <n v="1244.1449999999998"/>
    <n v="1472.31"/>
    <n v="1268.3999999999999"/>
    <n v="18366.971000000001"/>
    <n v="1023.9459999999999"/>
    <n v="14382.115999999998"/>
    <x v="1"/>
    <s v=""/>
    <s v=""/>
    <s v="Entrees"/>
    <s v="Dinner"/>
    <s v="Dining room"/>
    <n v="0"/>
    <n v="0"/>
    <x v="1"/>
  </r>
  <r>
    <s v="DF"/>
    <x v="26"/>
    <n v="999113"/>
    <s v="000000"/>
    <s v="guestCount-dinner-Dining Room"/>
    <n v="2016"/>
    <n v="0"/>
    <n v="2080.5609999999997"/>
    <n v="2154.0329999999999"/>
    <n v="2259.5089999999996"/>
    <n v="1766.9399999999998"/>
    <n v="2189.9639999999999"/>
    <n v="1629.1589999999999"/>
    <n v="1286.2080000000001"/>
    <n v="1322.8040000000001"/>
    <n v="1442.3639999999998"/>
    <n v="1679.5239999999997"/>
    <n v="1538.2079999999999"/>
    <n v="1205.2529999999999"/>
    <n v="1741.2149999999999"/>
    <n v="22295.741999999998"/>
    <n v="1679.5239999999997"/>
    <n v="17811.065999999999"/>
    <x v="1"/>
    <s v=""/>
    <s v=""/>
    <s v="Entrees"/>
    <s v="Dinner"/>
    <s v="Dining room"/>
    <n v="0"/>
    <n v="0"/>
    <x v="1"/>
  </r>
  <r>
    <s v="DF"/>
    <x v="27"/>
    <n v="999113"/>
    <s v="000000"/>
    <s v="guestCount-dinner-Dining Room"/>
    <n v="2016"/>
    <n v="0"/>
    <n v="1473.087"/>
    <n v="1056.3"/>
    <n v="1271.4799999999998"/>
    <n v="1142.1410000000001"/>
    <n v="1379.896"/>
    <n v="886.11599999999999"/>
    <n v="998.76699999999994"/>
    <n v="1353.2749999999999"/>
    <n v="1102.248"/>
    <n v="855.92500000000007"/>
    <n v="1108.5549999999998"/>
    <n v="914.55000000000007"/>
    <n v="1667.6659999999999"/>
    <n v="15210.005999999998"/>
    <n v="855.92500000000007"/>
    <n v="11519.234999999999"/>
    <x v="1"/>
    <s v=""/>
    <s v=""/>
    <s v="Entrees"/>
    <s v="Dinner"/>
    <s v="Dining room"/>
    <n v="0"/>
    <n v="0"/>
    <x v="1"/>
  </r>
  <r>
    <s v="DF"/>
    <x v="28"/>
    <n v="999113"/>
    <s v="000000"/>
    <s v="guestCount-dinner-Dining Room"/>
    <n v="2016"/>
    <n v="0"/>
    <n v="1839.4109999999998"/>
    <n v="2264.2619999999997"/>
    <n v="1558.9069999999999"/>
    <n v="1942.2479999999998"/>
    <n v="1737.4769999999999"/>
    <n v="1966.405"/>
    <n v="1732.0449999999998"/>
    <n v="2334.36"/>
    <n v="2615.69"/>
    <n v="1566.432"/>
    <n v="1409.8489999999999"/>
    <n v="1486.4639999999999"/>
    <n v="2375.7089999999998"/>
    <n v="24829.258999999998"/>
    <n v="1566.432"/>
    <n v="19557.237000000001"/>
    <x v="1"/>
    <s v=""/>
    <s v=""/>
    <s v="Entrees"/>
    <s v="Dinner"/>
    <s v="Dining room"/>
    <n v="0"/>
    <n v="0"/>
    <x v="1"/>
  </r>
  <r>
    <s v="DF"/>
    <x v="29"/>
    <n v="999113"/>
    <s v="000000"/>
    <s v="guestCount-dinner-Dining Room"/>
    <n v="2016"/>
    <n v="0"/>
    <n v="1914.752"/>
    <n v="2811.7040000000002"/>
    <n v="1540.2239999999999"/>
    <n v="1869.672"/>
    <n v="1268.085"/>
    <n v="1094.0999999999999"/>
    <n v="1285.5149999999999"/>
    <n v="1771.308"/>
    <n v="1090.7399999999998"/>
    <n v="964.78199999999993"/>
    <n v="753.20699999999999"/>
    <n v="801.66099999999994"/>
    <n v="1422.3440000000001"/>
    <n v="18588.094000000001"/>
    <n v="964.78199999999993"/>
    <n v="15610.882"/>
    <x v="1"/>
    <s v=""/>
    <s v=""/>
    <s v="Entrees"/>
    <s v="Dinner"/>
    <s v="Dining room"/>
    <n v="0"/>
    <n v="0"/>
    <x v="1"/>
  </r>
  <r>
    <s v="DF"/>
    <x v="30"/>
    <n v="999113"/>
    <s v="000000"/>
    <s v="guestCount-dinner-Dining Room"/>
    <n v="2016"/>
    <n v="0"/>
    <n v="3271.1349999999998"/>
    <n v="2137.5619999999999"/>
    <n v="2604.2379999999994"/>
    <n v="1872.8219999999999"/>
    <n v="2997.19"/>
    <n v="2512.692"/>
    <n v="2309.8250000000003"/>
    <n v="2435.7969999999996"/>
    <n v="2768.1919999999996"/>
    <n v="2305.3029999999999"/>
    <n v="2131.5"/>
    <n v="3185.6369999999997"/>
    <n v="2642.1849999999999"/>
    <n v="33174.077999999994"/>
    <n v="2305.3029999999999"/>
    <n v="25214.755999999998"/>
    <x v="1"/>
    <s v=""/>
    <s v=""/>
    <s v="Entrees"/>
    <s v="Dinner"/>
    <s v="Dining room"/>
    <n v="0"/>
    <n v="0"/>
    <x v="1"/>
  </r>
  <r>
    <s v="DF"/>
    <x v="31"/>
    <n v="999113"/>
    <s v="000000"/>
    <s v="guestCount-dinner-Dining Room"/>
    <n v="2016"/>
    <n v="0"/>
    <n v="1284.4159999999999"/>
    <n v="2038.3439999999998"/>
    <n v="1462.356"/>
    <n v="1753.626"/>
    <n v="1429.904"/>
    <n v="1528.856"/>
    <n v="1297.0859999999998"/>
    <n v="1309.3499999999999"/>
    <n v="1127.742"/>
    <n v="1482.2849999999999"/>
    <n v="1147.5309999999999"/>
    <n v="1135.5119999999999"/>
    <n v="1257.865"/>
    <n v="18254.873"/>
    <n v="1482.2849999999999"/>
    <n v="14713.965"/>
    <x v="1"/>
    <s v=""/>
    <s v=""/>
    <s v="Entrees"/>
    <s v="Dinner"/>
    <s v="Dining room"/>
    <n v="0"/>
    <n v="0"/>
    <x v="1"/>
  </r>
  <r>
    <s v="DF"/>
    <x v="32"/>
    <n v="999113"/>
    <s v="000000"/>
    <s v="guestCount-dinner-Dining Room"/>
    <n v="2016"/>
    <n v="0"/>
    <n v="2580.7319999999995"/>
    <n v="2650.1159999999995"/>
    <n v="2596.692"/>
    <n v="3326.9949999999999"/>
    <n v="2855.58"/>
    <n v="1801.0439999999999"/>
    <n v="2231.502"/>
    <n v="2652.8250000000003"/>
    <n v="1824.9839999999999"/>
    <n v="1755.0959999999998"/>
    <n v="2050.65"/>
    <n v="2835.98"/>
    <n v="2044.8400000000001"/>
    <n v="31207.036000000004"/>
    <n v="1755.0959999999998"/>
    <n v="24275.566000000003"/>
    <x v="1"/>
    <s v=""/>
    <s v=""/>
    <s v="Entrees"/>
    <s v="Dinner"/>
    <s v="Dining room"/>
    <n v="0"/>
    <n v="0"/>
    <x v="1"/>
  </r>
  <r>
    <s v="DF"/>
    <x v="33"/>
    <n v="999113"/>
    <s v="000000"/>
    <s v="guestCount-dinner-Dining Room"/>
    <n v="2016"/>
    <n v="0"/>
    <n v="0"/>
    <n v="0"/>
    <n v="0"/>
    <n v="0"/>
    <n v="0"/>
    <n v="0"/>
    <n v="1755.18"/>
    <n v="2432.4299999999998"/>
    <n v="2426.5149999999999"/>
    <n v="2848.2929999999997"/>
    <n v="2372.5729999999999"/>
    <n v="2159.2759999999998"/>
    <n v="2657.27"/>
    <n v="16651.537"/>
    <n v="2848.2929999999997"/>
    <n v="9462.4179999999997"/>
    <x v="1"/>
    <s v=""/>
    <s v=""/>
    <s v="Entrees"/>
    <s v="Dinner"/>
    <s v="Dining room"/>
    <n v="0"/>
    <n v="0"/>
    <x v="1"/>
  </r>
  <r>
    <s v="DF"/>
    <x v="34"/>
    <n v="999113"/>
    <s v="000000"/>
    <s v="guestCount-dinner-Dining Room"/>
    <n v="2016"/>
    <n v="0"/>
    <n v="0"/>
    <n v="0"/>
    <n v="0"/>
    <n v="0"/>
    <n v="0"/>
    <n v="0"/>
    <n v="0"/>
    <n v="0"/>
    <n v="0"/>
    <n v="0"/>
    <n v="414.87599999999998"/>
    <n v="1658.1599999999996"/>
    <n v="2007.5439999999999"/>
    <n v="4080.5799999999995"/>
    <n v="0"/>
    <n v="0"/>
    <x v="1"/>
    <s v=""/>
    <s v=""/>
    <s v="Entrees"/>
    <s v="Dinner"/>
    <s v="Dining room"/>
    <n v="0"/>
    <n v="0"/>
    <x v="1"/>
  </r>
  <r>
    <s v="DF"/>
    <x v="35"/>
    <n v="999113"/>
    <s v="000000"/>
    <s v="guestCount-dinner-Dining Room"/>
    <n v="2016"/>
    <n v="0"/>
    <n v="0"/>
    <n v="0"/>
    <n v="0"/>
    <n v="0"/>
    <n v="0"/>
    <n v="0"/>
    <n v="0"/>
    <n v="0"/>
    <n v="0"/>
    <n v="0"/>
    <n v="0"/>
    <n v="1504.8459999999998"/>
    <n v="2936.3879999999999"/>
    <n v="4441.2339999999995"/>
    <n v="0"/>
    <n v="0"/>
    <x v="1"/>
    <s v=""/>
    <s v=""/>
    <s v="Entrees"/>
    <s v="Dinner"/>
    <s v="Dining room"/>
    <n v="0"/>
    <n v="0"/>
    <x v="1"/>
  </r>
  <r>
    <s v="DF"/>
    <x v="0"/>
    <n v="999114"/>
    <s v="000000"/>
    <s v="guestCount-lunch-Banquet"/>
    <n v="2016"/>
    <n v="0"/>
    <n v="5.8239999999999998"/>
    <n v="65.415000000000006"/>
    <n v="74.906999999999996"/>
    <n v="152.88"/>
    <n v="41.216000000000001"/>
    <n v="112.336"/>
    <n v="17.920000000000002"/>
    <n v="55.439999999999991"/>
    <n v="40.32"/>
    <n v="0"/>
    <n v="0"/>
    <n v="0"/>
    <n v="0"/>
    <n v="566.25800000000004"/>
    <n v="0"/>
    <n v="566.25800000000004"/>
    <x v="1"/>
    <s v=""/>
    <s v=""/>
    <s v="Entrees"/>
    <s v="Lunch"/>
    <s v="Private"/>
    <n v="0"/>
    <n v="0"/>
    <x v="0"/>
  </r>
  <r>
    <s v="DF"/>
    <x v="1"/>
    <n v="999114"/>
    <s v="000000"/>
    <s v="guestCount-lunch-Banquet"/>
    <n v="2016"/>
    <n v="0"/>
    <n v="4.4239999999999995"/>
    <n v="9.3939999999999984"/>
    <n v="17.556000000000001"/>
    <n v="53.178999999999988"/>
    <n v="17.576999999999998"/>
    <n v="-0.623"/>
    <n v="55.698999999999998"/>
    <n v="23.204999999999998"/>
    <n v="18.661999999999999"/>
    <n v="19.53"/>
    <n v="8.0640000000000001"/>
    <n v="13.670999999999999"/>
    <n v="279.65699999999993"/>
    <n v="519.99499999999989"/>
    <n v="19.53"/>
    <n v="218.60299999999995"/>
    <x v="1"/>
    <s v=""/>
    <s v=""/>
    <s v="Entrees"/>
    <s v="Lunch"/>
    <s v="Private"/>
    <n v="0"/>
    <n v="0"/>
    <x v="0"/>
  </r>
  <r>
    <s v="DF"/>
    <x v="2"/>
    <n v="999114"/>
    <s v="000000"/>
    <s v="guestCount-lunch-Banquet"/>
    <n v="2016"/>
    <n v="0"/>
    <n v="155.232"/>
    <n v="213.14999999999998"/>
    <n v="241.62599999999998"/>
    <n v="251.03399999999996"/>
    <n v="208.84499999999997"/>
    <n v="154.07"/>
    <n v="211.30199999999999"/>
    <n v="200.69"/>
    <n v="264.00499999999994"/>
    <n v="242.25599999999997"/>
    <n v="493.584"/>
    <n v="204.53299999999996"/>
    <n v="657.03399999999999"/>
    <n v="3497.3609999999994"/>
    <n v="242.25599999999997"/>
    <n v="2142.2099999999996"/>
    <x v="1"/>
    <s v=""/>
    <s v=""/>
    <s v="Entrees"/>
    <s v="Lunch"/>
    <s v="Private"/>
    <n v="0"/>
    <n v="0"/>
    <x v="0"/>
  </r>
  <r>
    <s v="DF"/>
    <x v="3"/>
    <n v="999114"/>
    <s v="000000"/>
    <s v="guestCount-lunch-Banquet"/>
    <n v="2016"/>
    <n v="0"/>
    <n v="66.906000000000006"/>
    <n v="114.63199999999999"/>
    <n v="62.79"/>
    <n v="44.624999999999993"/>
    <n v="66.170999999999992"/>
    <n v="60.76"/>
    <n v="10.142999999999999"/>
    <n v="27.887999999999995"/>
    <n v="33.291999999999994"/>
    <n v="38.22"/>
    <n v="99.820000000000007"/>
    <n v="101.14999999999999"/>
    <n v="147.14699999999999"/>
    <n v="873.54399999999987"/>
    <n v="38.22"/>
    <n v="525.42699999999991"/>
    <x v="1"/>
    <s v=""/>
    <s v=""/>
    <s v="Entrees"/>
    <s v="Lunch"/>
    <s v="Private"/>
    <n v="0"/>
    <n v="0"/>
    <x v="0"/>
  </r>
  <r>
    <s v="DF"/>
    <x v="4"/>
    <n v="999114"/>
    <s v="000000"/>
    <s v="guestCount-lunch-Banquet"/>
    <n v="2016"/>
    <n v="0"/>
    <n v="125.83199999999998"/>
    <n v="209.79"/>
    <n v="147.62999999999997"/>
    <n v="158.03199999999998"/>
    <n v="143.63999999999999"/>
    <n v="174.88799999999998"/>
    <n v="57.455999999999996"/>
    <n v="108.36"/>
    <n v="90.117999999999981"/>
    <n v="102.949"/>
    <n v="291.08799999999997"/>
    <n v="139.55199999999999"/>
    <n v="353.55599999999998"/>
    <n v="2102.8909999999996"/>
    <n v="102.949"/>
    <n v="1318.6949999999999"/>
    <x v="1"/>
    <s v=""/>
    <s v=""/>
    <s v="Entrees"/>
    <s v="Lunch"/>
    <s v="Private"/>
    <n v="0"/>
    <n v="0"/>
    <x v="0"/>
  </r>
  <r>
    <s v="DF"/>
    <x v="5"/>
    <n v="999114"/>
    <s v="000000"/>
    <s v="guestCount-lunch-Banquet"/>
    <n v="2016"/>
    <n v="0"/>
    <n v="0"/>
    <n v="0"/>
    <n v="0"/>
    <n v="0"/>
    <n v="0"/>
    <n v="0"/>
    <n v="0"/>
    <n v="0"/>
    <n v="0"/>
    <n v="65.204999999999998"/>
    <n v="80.324999999999989"/>
    <n v="13.888"/>
    <n v="491.98099999999999"/>
    <n v="651.399"/>
    <n v="65.204999999999998"/>
    <n v="65.204999999999998"/>
    <x v="1"/>
    <s v=""/>
    <s v=""/>
    <s v="Entrees"/>
    <s v="Lunch"/>
    <s v="Private"/>
    <n v="0"/>
    <n v="0"/>
    <x v="0"/>
  </r>
  <r>
    <s v="DF"/>
    <x v="6"/>
    <n v="999114"/>
    <s v="000000"/>
    <s v="guestCount-lunch-Banquet"/>
    <n v="2016"/>
    <n v="0"/>
    <n v="65.750999999999991"/>
    <n v="0"/>
    <n v="52.520999999999994"/>
    <n v="130.03199999999998"/>
    <n v="77.076999999999998"/>
    <n v="253.09199999999996"/>
    <n v="40.18"/>
    <n v="51.03"/>
    <n v="14.650999999999998"/>
    <n v="28.293999999999997"/>
    <n v="21.944999999999997"/>
    <n v="52.121999999999993"/>
    <n v="34.943999999999996"/>
    <n v="821.63899999999978"/>
    <n v="28.293999999999997"/>
    <n v="712.62799999999982"/>
    <x v="1"/>
    <s v=""/>
    <s v=""/>
    <s v="Entrees"/>
    <s v="Lunch"/>
    <s v="Private"/>
    <n v="0"/>
    <n v="0"/>
    <x v="0"/>
  </r>
  <r>
    <s v="DF"/>
    <x v="7"/>
    <n v="999114"/>
    <s v="000000"/>
    <s v="guestCount-lunch-Banquet"/>
    <n v="2016"/>
    <n v="0"/>
    <n v="110.69099999999999"/>
    <n v="220.09399999999999"/>
    <n v="144.54999999999998"/>
    <n v="247.54799999999997"/>
    <n v="385.11199999999997"/>
    <n v="328.94399999999996"/>
    <n v="159.53"/>
    <n v="234.78"/>
    <n v="58.393999999999991"/>
    <n v="186.11599999999999"/>
    <n v="461.50999999999993"/>
    <n v="354.52199999999993"/>
    <n v="512.31599999999992"/>
    <n v="3404.1069999999995"/>
    <n v="186.11599999999999"/>
    <n v="2075.759"/>
    <x v="1"/>
    <s v=""/>
    <s v=""/>
    <s v="Entrees"/>
    <s v="Lunch"/>
    <s v="Private"/>
    <n v="0"/>
    <n v="0"/>
    <x v="0"/>
  </r>
  <r>
    <s v="DF"/>
    <x v="8"/>
    <n v="999114"/>
    <s v="000000"/>
    <s v="guestCount-lunch-Banquet"/>
    <n v="2016"/>
    <n v="0"/>
    <n v="114.30999999999999"/>
    <n v="28.644000000000002"/>
    <n v="76.635999999999996"/>
    <n v="95.319000000000003"/>
    <n v="126.12599999999999"/>
    <n v="184.27500000000001"/>
    <n v="119.77699999999999"/>
    <n v="74.675999999999988"/>
    <n v="51.59"/>
    <n v="152.012"/>
    <n v="82.655999999999992"/>
    <n v="224.65099999999998"/>
    <n v="289.44299999999998"/>
    <n v="1620.115"/>
    <n v="152.012"/>
    <n v="1023.365"/>
    <x v="1"/>
    <s v=""/>
    <s v=""/>
    <s v="Entrees"/>
    <s v="Lunch"/>
    <s v="Private"/>
    <n v="0"/>
    <n v="0"/>
    <x v="0"/>
  </r>
  <r>
    <s v="DF"/>
    <x v="9"/>
    <n v="999114"/>
    <s v="000000"/>
    <s v="guestCount-lunch-Banquet"/>
    <n v="2016"/>
    <n v="0"/>
    <n v="25.283999999999999"/>
    <n v="0"/>
    <n v="4.1580000000000004"/>
    <n v="0"/>
    <n v="0"/>
    <n v="25.577999999999999"/>
    <n v="0"/>
    <n v="27.670999999999999"/>
    <n v="0"/>
    <n v="12.347999999999999"/>
    <n v="0"/>
    <n v="0"/>
    <n v="59.142999999999994"/>
    <n v="154.18199999999999"/>
    <n v="12.347999999999999"/>
    <n v="95.039000000000001"/>
    <x v="1"/>
    <s v=""/>
    <s v=""/>
    <s v="Entrees"/>
    <s v="Lunch"/>
    <s v="Private"/>
    <n v="0"/>
    <n v="0"/>
    <x v="0"/>
  </r>
  <r>
    <s v="DF"/>
    <x v="10"/>
    <n v="999114"/>
    <s v="000000"/>
    <s v="guestCount-lunch-Banquet"/>
    <n v="2016"/>
    <n v="0"/>
    <n v="14.196"/>
    <n v="40.194000000000003"/>
    <n v="103.41100000000002"/>
    <n v="113.83399999999999"/>
    <n v="50.4"/>
    <n v="134.75"/>
    <n v="163.821"/>
    <n v="173.45999999999998"/>
    <n v="138.66999999999999"/>
    <n v="70.070000000000007"/>
    <n v="138.35500000000002"/>
    <n v="21.944999999999997"/>
    <n v="236.21499999999997"/>
    <n v="1399.3209999999999"/>
    <n v="70.070000000000007"/>
    <n v="1002.806"/>
    <x v="1"/>
    <s v=""/>
    <s v=""/>
    <s v="Entrees"/>
    <s v="Lunch"/>
    <s v="Private"/>
    <n v="0"/>
    <n v="0"/>
    <x v="0"/>
  </r>
  <r>
    <s v="DF"/>
    <x v="11"/>
    <n v="999114"/>
    <s v="000000"/>
    <s v="guestCount-lunch-Banquet"/>
    <n v="2016"/>
    <n v="0"/>
    <n v="96.095999999999989"/>
    <n v="203.50399999999999"/>
    <n v="137.78100000000001"/>
    <n v="54.676999999999992"/>
    <n v="191.58999999999997"/>
    <n v="106.72199999999999"/>
    <n v="105.86099999999999"/>
    <n v="100.83500000000001"/>
    <n v="60.480000000000004"/>
    <n v="160.77600000000001"/>
    <n v="55.439999999999991"/>
    <n v="121.42899999999997"/>
    <n v="537.13800000000003"/>
    <n v="1932.3289999999997"/>
    <n v="160.77600000000001"/>
    <n v="1218.3219999999999"/>
    <x v="1"/>
    <s v=""/>
    <s v=""/>
    <s v="Entrees"/>
    <s v="Lunch"/>
    <s v="Private"/>
    <n v="0"/>
    <n v="0"/>
    <x v="0"/>
  </r>
  <r>
    <s v="DF"/>
    <x v="12"/>
    <n v="999114"/>
    <s v="000000"/>
    <s v="guestCount-lunch-Banquet"/>
    <n v="2016"/>
    <n v="0"/>
    <n v="180.32"/>
    <n v="218.18299999999996"/>
    <n v="279.55199999999996"/>
    <n v="188.02"/>
    <n v="248.09399999999999"/>
    <n v="226.15599999999995"/>
    <n v="141.47"/>
    <n v="429.82799999999997"/>
    <n v="79.26100000000001"/>
    <n v="145.63499999999999"/>
    <n v="246.32999999999998"/>
    <n v="149.94"/>
    <n v="905.7299999999999"/>
    <n v="3438.5189999999998"/>
    <n v="145.63499999999999"/>
    <n v="2136.5189999999998"/>
    <x v="1"/>
    <s v=""/>
    <s v=""/>
    <s v="Entrees"/>
    <s v="Lunch"/>
    <s v="Private"/>
    <n v="0"/>
    <n v="0"/>
    <x v="0"/>
  </r>
  <r>
    <s v="DF"/>
    <x v="13"/>
    <n v="999114"/>
    <s v="000000"/>
    <s v="guestCount-lunch-Banquet"/>
    <n v="2016"/>
    <n v="0"/>
    <n v="0"/>
    <n v="0"/>
    <n v="0"/>
    <n v="0"/>
    <n v="0"/>
    <n v="0"/>
    <n v="17.107999999999997"/>
    <n v="0"/>
    <n v="0"/>
    <n v="0"/>
    <n v="0"/>
    <n v="0"/>
    <n v="0"/>
    <n v="17.107999999999997"/>
    <n v="0"/>
    <n v="17.107999999999997"/>
    <x v="1"/>
    <s v=""/>
    <s v=""/>
    <s v="Entrees"/>
    <s v="Lunch"/>
    <s v="Private"/>
    <n v="0"/>
    <n v="0"/>
    <x v="1"/>
  </r>
  <r>
    <s v="DF"/>
    <x v="14"/>
    <n v="999114"/>
    <s v="000000"/>
    <s v="guestCount-lunch-Banquet"/>
    <n v="2016"/>
    <n v="0"/>
    <n v="30.94"/>
    <n v="0.84"/>
    <n v="29.924999999999994"/>
    <n v="19.866"/>
    <n v="43.238999999999997"/>
    <n v="46.97"/>
    <n v="0"/>
    <n v="3.7519999999999998"/>
    <n v="28.644000000000002"/>
    <n v="52.975999999999992"/>
    <n v="5.1589999999999998"/>
    <n v="11.76"/>
    <n v="48.552"/>
    <n v="322.62299999999999"/>
    <n v="52.975999999999992"/>
    <n v="257.15199999999999"/>
    <x v="1"/>
    <s v=""/>
    <s v=""/>
    <s v="Entrees"/>
    <s v="Lunch"/>
    <s v="Private"/>
    <n v="0"/>
    <n v="0"/>
    <x v="1"/>
  </r>
  <r>
    <s v="DF"/>
    <x v="15"/>
    <n v="999114"/>
    <s v="000000"/>
    <s v="guestCount-lunch-Banquet"/>
    <n v="2016"/>
    <n v="0"/>
    <n v="4.851"/>
    <n v="18.48"/>
    <n v="26.774999999999995"/>
    <n v="18.907"/>
    <n v="42.524999999999999"/>
    <n v="17.010000000000002"/>
    <n v="27.369999999999994"/>
    <n v="29.4"/>
    <n v="5.2359999999999998"/>
    <n v="9.702"/>
    <n v="7.9379999999999997"/>
    <n v="22.294999999999998"/>
    <n v="61.235999999999997"/>
    <n v="291.72499999999997"/>
    <n v="9.702"/>
    <n v="200.25599999999997"/>
    <x v="1"/>
    <s v=""/>
    <s v=""/>
    <s v="Entrees"/>
    <s v="Lunch"/>
    <s v="Private"/>
    <n v="0"/>
    <n v="0"/>
    <x v="1"/>
  </r>
  <r>
    <s v="DF"/>
    <x v="16"/>
    <n v="999114"/>
    <s v="000000"/>
    <s v="guestCount-lunch-Banquet"/>
    <n v="2016"/>
    <n v="0"/>
    <n v="27.453999999999997"/>
    <n v="104.16"/>
    <n v="61.340999999999987"/>
    <n v="112.45499999999998"/>
    <n v="7.56"/>
    <n v="15.925000000000001"/>
    <n v="32.83"/>
    <n v="34.65"/>
    <n v="57.287999999999997"/>
    <n v="81.829999999999984"/>
    <n v="85.11999999999999"/>
    <n v="72.225999999999999"/>
    <n v="90.950999999999993"/>
    <n v="783.79"/>
    <n v="81.829999999999984"/>
    <n v="535.49299999999994"/>
    <x v="1"/>
    <s v=""/>
    <s v=""/>
    <s v="Entrees"/>
    <s v="Lunch"/>
    <s v="Private"/>
    <n v="0"/>
    <n v="0"/>
    <x v="1"/>
  </r>
  <r>
    <s v="DF"/>
    <x v="17"/>
    <n v="999114"/>
    <s v="000000"/>
    <s v="guestCount-lunch-Banquet"/>
    <n v="2016"/>
    <n v="0"/>
    <n v="33.67"/>
    <n v="21.251999999999995"/>
    <n v="10.352999999999998"/>
    <n v="29.819999999999997"/>
    <n v="19.698"/>
    <n v="42.525000000000006"/>
    <n v="18.353999999999996"/>
    <n v="9.24"/>
    <n v="10.947999999999999"/>
    <n v="22.511999999999997"/>
    <n v="12.543999999999999"/>
    <n v="4.4239999999999995"/>
    <n v="36.602999999999994"/>
    <n v="271.94299999999998"/>
    <n v="22.511999999999997"/>
    <n v="218.37199999999999"/>
    <x v="1"/>
    <s v=""/>
    <s v=""/>
    <s v="Entrees"/>
    <s v="Lunch"/>
    <s v="Private"/>
    <n v="0"/>
    <n v="0"/>
    <x v="1"/>
  </r>
  <r>
    <s v="DF"/>
    <x v="18"/>
    <n v="999114"/>
    <s v="000000"/>
    <s v="guestCount-lunch-Banquet"/>
    <n v="2016"/>
    <n v="0"/>
    <n v="10.436999999999999"/>
    <n v="9.3450000000000006"/>
    <n v="0"/>
    <n v="26.04"/>
    <n v="53.865000000000002"/>
    <n v="97.908999999999978"/>
    <n v="42.525000000000006"/>
    <n v="33.264000000000003"/>
    <n v="25.871999999999996"/>
    <n v="24.206"/>
    <n v="30.744"/>
    <n v="32.116"/>
    <n v="94.667999999999978"/>
    <n v="480.99099999999999"/>
    <n v="24.206"/>
    <n v="323.46300000000002"/>
    <x v="1"/>
    <s v=""/>
    <s v=""/>
    <s v="Entrees"/>
    <s v="Lunch"/>
    <s v="Private"/>
    <n v="0"/>
    <n v="0"/>
    <x v="1"/>
  </r>
  <r>
    <s v="DF"/>
    <x v="19"/>
    <n v="999114"/>
    <s v="000000"/>
    <s v="guestCount-lunch-Banquet"/>
    <n v="2016"/>
    <n v="0"/>
    <n v="27.257999999999999"/>
    <n v="18.878999999999998"/>
    <n v="0"/>
    <n v="21.545999999999999"/>
    <n v="78.028999999999996"/>
    <n v="30.743999999999996"/>
    <n v="37.883999999999993"/>
    <n v="43.617000000000004"/>
    <n v="10.303999999999998"/>
    <n v="44.856000000000002"/>
    <n v="50.245999999999995"/>
    <n v="42.839999999999996"/>
    <n v="77.027999999999992"/>
    <n v="483.23099999999988"/>
    <n v="44.856000000000002"/>
    <n v="313.11699999999996"/>
    <x v="1"/>
    <s v=""/>
    <s v=""/>
    <s v="Entrees"/>
    <s v="Lunch"/>
    <s v="Private"/>
    <n v="0"/>
    <n v="0"/>
    <x v="1"/>
  </r>
  <r>
    <s v="DF"/>
    <x v="20"/>
    <n v="999114"/>
    <s v="000000"/>
    <s v="guestCount-lunch-Banquet"/>
    <n v="2016"/>
    <n v="0"/>
    <n v="5.32"/>
    <n v="42.56"/>
    <n v="88.059999999999988"/>
    <n v="48.51"/>
    <n v="147.97999999999996"/>
    <n v="49.28"/>
    <n v="38.268999999999998"/>
    <n v="16.38"/>
    <n v="63.503999999999991"/>
    <n v="30.617999999999999"/>
    <n v="30.575999999999997"/>
    <n v="83.125"/>
    <n v="113.386"/>
    <n v="757.56799999999998"/>
    <n v="30.617999999999999"/>
    <n v="530.48099999999999"/>
    <x v="1"/>
    <s v=""/>
    <s v=""/>
    <s v="Entrees"/>
    <s v="Lunch"/>
    <s v="Private"/>
    <n v="0"/>
    <n v="0"/>
    <x v="1"/>
  </r>
  <r>
    <s v="DF"/>
    <x v="21"/>
    <n v="999114"/>
    <s v="000000"/>
    <s v="guestCount-lunch-Banquet"/>
    <n v="2016"/>
    <n v="0"/>
    <n v="86.268000000000001"/>
    <n v="52.919999999999995"/>
    <n v="78.525999999999996"/>
    <n v="80.325000000000003"/>
    <n v="80.177999999999983"/>
    <n v="54.095999999999989"/>
    <n v="14.013999999999999"/>
    <n v="21.238"/>
    <n v="60.48"/>
    <n v="25.76"/>
    <n v="17.695999999999998"/>
    <n v="47.011999999999993"/>
    <n v="72.575999999999993"/>
    <n v="691.08899999999994"/>
    <n v="25.76"/>
    <n v="553.80499999999995"/>
    <x v="1"/>
    <s v=""/>
    <s v=""/>
    <s v="Entrees"/>
    <s v="Lunch"/>
    <s v="Private"/>
    <n v="0"/>
    <n v="0"/>
    <x v="1"/>
  </r>
  <r>
    <s v="DF"/>
    <x v="22"/>
    <n v="999114"/>
    <s v="000000"/>
    <s v="guestCount-lunch-Banquet"/>
    <n v="2016"/>
    <n v="0"/>
    <n v="19.32"/>
    <n v="37.989000000000004"/>
    <n v="31.373999999999995"/>
    <n v="16.66"/>
    <n v="18.900000000000002"/>
    <n v="38.345999999999997"/>
    <n v="49.139999999999993"/>
    <n v="19.096"/>
    <n v="17.849999999999998"/>
    <n v="29.259999999999994"/>
    <n v="18.360999999999997"/>
    <n v="14.006999999999998"/>
    <n v="145.53"/>
    <n v="455.83299999999997"/>
    <n v="29.259999999999994"/>
    <n v="277.935"/>
    <x v="1"/>
    <s v=""/>
    <s v=""/>
    <s v="Entrees"/>
    <s v="Lunch"/>
    <s v="Private"/>
    <n v="0"/>
    <n v="0"/>
    <x v="1"/>
  </r>
  <r>
    <s v="DF"/>
    <x v="23"/>
    <n v="999114"/>
    <s v="000000"/>
    <s v="guestCount-lunch-Banquet"/>
    <n v="2016"/>
    <n v="0"/>
    <n v="29.154999999999998"/>
    <n v="10.584"/>
    <n v="54.095999999999989"/>
    <n v="22.343999999999998"/>
    <n v="27.215999999999998"/>
    <n v="33.956999999999994"/>
    <n v="24.191999999999997"/>
    <n v="8.9249999999999989"/>
    <n v="21.756"/>
    <n v="6.4679999999999991"/>
    <n v="5.8239999999999998"/>
    <n v="20.495999999999995"/>
    <n v="102.753"/>
    <n v="367.76599999999996"/>
    <n v="6.4679999999999991"/>
    <n v="238.69299999999998"/>
    <x v="1"/>
    <s v=""/>
    <s v=""/>
    <s v="Entrees"/>
    <s v="Lunch"/>
    <s v="Private"/>
    <n v="0"/>
    <n v="0"/>
    <x v="1"/>
  </r>
  <r>
    <s v="DF"/>
    <x v="24"/>
    <n v="999114"/>
    <s v="000000"/>
    <s v="guestCount-lunch-Banquet"/>
    <n v="2016"/>
    <n v="0"/>
    <n v="0"/>
    <n v="0"/>
    <n v="0"/>
    <n v="0"/>
    <n v="0"/>
    <n v="0"/>
    <n v="0"/>
    <n v="0"/>
    <n v="0"/>
    <n v="0"/>
    <n v="0"/>
    <n v="0"/>
    <n v="142.88399999999999"/>
    <n v="142.88399999999999"/>
    <n v="0"/>
    <n v="0"/>
    <x v="1"/>
    <s v=""/>
    <s v=""/>
    <s v="Entrees"/>
    <s v="Lunch"/>
    <s v="Private"/>
    <n v="0"/>
    <n v="0"/>
    <x v="1"/>
  </r>
  <r>
    <s v="DF"/>
    <x v="25"/>
    <n v="999114"/>
    <s v="000000"/>
    <s v="guestCount-lunch-Banquet"/>
    <n v="2016"/>
    <n v="0"/>
    <n v="7.3779999999999992"/>
    <n v="23.624999999999996"/>
    <n v="28.49"/>
    <n v="44.771999999999998"/>
    <n v="61.340999999999987"/>
    <n v="60.689999999999991"/>
    <n v="24.114999999999998"/>
    <n v="39.129999999999995"/>
    <n v="103.74"/>
    <n v="80.262"/>
    <n v="38.821999999999996"/>
    <n v="103.31999999999998"/>
    <n v="145.82399999999998"/>
    <n v="761.50899999999979"/>
    <n v="80.262"/>
    <n v="473.54299999999995"/>
    <x v="1"/>
    <s v=""/>
    <s v=""/>
    <s v="Entrees"/>
    <s v="Lunch"/>
    <s v="Private"/>
    <n v="0"/>
    <n v="0"/>
    <x v="1"/>
  </r>
  <r>
    <s v="DF"/>
    <x v="26"/>
    <n v="999114"/>
    <s v="000000"/>
    <s v="guestCount-lunch-Banquet"/>
    <n v="2016"/>
    <n v="0"/>
    <n v="1.8479999999999996"/>
    <n v="0"/>
    <n v="0"/>
    <n v="0"/>
    <n v="0.623"/>
    <n v="0"/>
    <n v="0"/>
    <n v="0"/>
    <n v="0"/>
    <n v="0"/>
    <n v="0"/>
    <n v="0"/>
    <n v="37.575999999999993"/>
    <n v="40.04699999999999"/>
    <n v="0"/>
    <n v="2.4709999999999996"/>
    <x v="1"/>
    <s v=""/>
    <s v=""/>
    <s v="Entrees"/>
    <s v="Lunch"/>
    <s v="Private"/>
    <n v="0"/>
    <n v="0"/>
    <x v="1"/>
  </r>
  <r>
    <s v="DF"/>
    <x v="27"/>
    <n v="999114"/>
    <s v="000000"/>
    <s v="guestCount-lunch-Banquet"/>
    <n v="2016"/>
    <n v="0"/>
    <n v="22.385999999999996"/>
    <n v="20.285999999999998"/>
    <n v="61.949999999999996"/>
    <n v="18.018000000000001"/>
    <n v="32.024999999999999"/>
    <n v="27.650000000000002"/>
    <n v="5.04"/>
    <n v="22.959999999999997"/>
    <n v="50.82"/>
    <n v="107.01599999999999"/>
    <n v="11.591999999999997"/>
    <n v="8.7219999999999995"/>
    <n v="90.957999999999998"/>
    <n v="479.42299999999989"/>
    <n v="107.01599999999999"/>
    <n v="368.15099999999995"/>
    <x v="1"/>
    <s v=""/>
    <s v=""/>
    <s v="Entrees"/>
    <s v="Lunch"/>
    <s v="Private"/>
    <n v="0"/>
    <n v="0"/>
    <x v="1"/>
  </r>
  <r>
    <s v="DF"/>
    <x v="28"/>
    <n v="999114"/>
    <s v="000000"/>
    <s v="guestCount-lunch-Banquet"/>
    <n v="2016"/>
    <n v="0"/>
    <n v="62.16"/>
    <n v="32.192999999999998"/>
    <n v="52.975999999999992"/>
    <n v="76.754999999999995"/>
    <n v="16.652999999999999"/>
    <n v="17.107999999999997"/>
    <n v="35.28"/>
    <n v="22.567999999999998"/>
    <n v="13.468"/>
    <n v="17.471999999999998"/>
    <n v="20.181000000000001"/>
    <n v="35.111999999999995"/>
    <n v="75.760999999999996"/>
    <n v="477.6869999999999"/>
    <n v="17.471999999999998"/>
    <n v="346.63299999999998"/>
    <x v="1"/>
    <s v=""/>
    <s v=""/>
    <s v="Entrees"/>
    <s v="Lunch"/>
    <s v="Private"/>
    <n v="0"/>
    <n v="0"/>
    <x v="1"/>
  </r>
  <r>
    <s v="DF"/>
    <x v="29"/>
    <n v="999114"/>
    <s v="000000"/>
    <s v="guestCount-lunch-Banquet"/>
    <n v="2016"/>
    <n v="0"/>
    <n v="29.924999999999994"/>
    <n v="9.113999999999999"/>
    <n v="12.789"/>
    <n v="4.8999999999999995"/>
    <n v="17.556000000000001"/>
    <n v="9.8559999999999999"/>
    <n v="0"/>
    <n v="11.549999999999999"/>
    <n v="27.341999999999999"/>
    <n v="8.6449999999999996"/>
    <n v="0"/>
    <n v="18.227999999999998"/>
    <n v="12.627999999999998"/>
    <n v="162.53299999999999"/>
    <n v="8.6449999999999996"/>
    <n v="131.67699999999999"/>
    <x v="1"/>
    <s v=""/>
    <s v=""/>
    <s v="Entrees"/>
    <s v="Lunch"/>
    <s v="Private"/>
    <n v="0"/>
    <n v="0"/>
    <x v="1"/>
  </r>
  <r>
    <s v="DF"/>
    <x v="30"/>
    <n v="999114"/>
    <s v="000000"/>
    <s v="guestCount-lunch-Banquet"/>
    <n v="2016"/>
    <n v="0"/>
    <n v="10.639999999999999"/>
    <n v="10.415999999999999"/>
    <n v="9.52"/>
    <n v="28.664999999999999"/>
    <n v="55.985999999999997"/>
    <n v="38.569999999999993"/>
    <n v="8.0990000000000002"/>
    <n v="13.243999999999998"/>
    <n v="15.575000000000001"/>
    <n v="17.849999999999998"/>
    <n v="8.3299999999999983"/>
    <n v="46.893000000000001"/>
    <n v="57.770999999999994"/>
    <n v="321.55900000000003"/>
    <n v="17.849999999999998"/>
    <n v="208.56499999999997"/>
    <x v="1"/>
    <s v=""/>
    <s v=""/>
    <s v="Entrees"/>
    <s v="Lunch"/>
    <s v="Private"/>
    <n v="0"/>
    <n v="0"/>
    <x v="1"/>
  </r>
  <r>
    <s v="DF"/>
    <x v="31"/>
    <n v="999114"/>
    <s v="000000"/>
    <s v="guestCount-lunch-Banquet"/>
    <n v="2016"/>
    <n v="0"/>
    <n v="0"/>
    <n v="13.523999999999997"/>
    <n v="0"/>
    <n v="18.48"/>
    <n v="8.9669999999999987"/>
    <n v="0"/>
    <n v="22.049999999999997"/>
    <n v="15.105999999999998"/>
    <n v="0"/>
    <n v="6.8249999999999993"/>
    <n v="12.46"/>
    <n v="42.363999999999997"/>
    <n v="42.475999999999999"/>
    <n v="182.25200000000001"/>
    <n v="6.8249999999999993"/>
    <n v="84.951999999999998"/>
    <x v="1"/>
    <s v=""/>
    <s v=""/>
    <s v="Entrees"/>
    <s v="Lunch"/>
    <s v="Private"/>
    <n v="0"/>
    <n v="0"/>
    <x v="1"/>
  </r>
  <r>
    <s v="DF"/>
    <x v="32"/>
    <n v="999114"/>
    <s v="000000"/>
    <s v="guestCount-lunch-Banquet"/>
    <n v="2016"/>
    <n v="0"/>
    <n v="18.648"/>
    <n v="0"/>
    <n v="25.542999999999999"/>
    <n v="59.85"/>
    <n v="32.024999999999999"/>
    <n v="41.453999999999994"/>
    <n v="25.326000000000001"/>
    <n v="14.755999999999998"/>
    <n v="13.229999999999999"/>
    <n v="65.218999999999994"/>
    <n v="19.908000000000001"/>
    <n v="27.782999999999998"/>
    <n v="58.24"/>
    <n v="401.98199999999997"/>
    <n v="65.218999999999994"/>
    <n v="296.05099999999993"/>
    <x v="1"/>
    <s v=""/>
    <s v=""/>
    <s v="Entrees"/>
    <s v="Lunch"/>
    <s v="Private"/>
    <n v="0"/>
    <n v="0"/>
    <x v="1"/>
  </r>
  <r>
    <s v="DF"/>
    <x v="33"/>
    <n v="999114"/>
    <s v="000000"/>
    <s v="guestCount-lunch-Banquet"/>
    <n v="2016"/>
    <n v="0"/>
    <n v="0"/>
    <n v="0"/>
    <n v="0"/>
    <n v="0"/>
    <n v="0"/>
    <n v="0"/>
    <n v="0"/>
    <n v="5.1589999999999998"/>
    <n v="17.555999999999997"/>
    <n v="11.76"/>
    <n v="24.738"/>
    <n v="11.34"/>
    <n v="34.299999999999997"/>
    <n v="104.85299999999999"/>
    <n v="11.76"/>
    <n v="34.474999999999994"/>
    <x v="1"/>
    <s v=""/>
    <s v=""/>
    <s v="Entrees"/>
    <s v="Lunch"/>
    <s v="Private"/>
    <n v="0"/>
    <n v="0"/>
    <x v="1"/>
  </r>
  <r>
    <s v="DF"/>
    <x v="34"/>
    <n v="999114"/>
    <s v="000000"/>
    <s v="guestCount-lunch-Banquet"/>
    <n v="2016"/>
    <n v="0"/>
    <n v="0"/>
    <n v="0"/>
    <n v="0"/>
    <n v="0"/>
    <n v="0"/>
    <n v="0"/>
    <n v="0"/>
    <n v="0"/>
    <n v="0"/>
    <n v="0"/>
    <n v="0"/>
    <n v="0"/>
    <n v="18.367999999999999"/>
    <n v="18.367999999999999"/>
    <n v="0"/>
    <n v="0"/>
    <x v="1"/>
    <s v=""/>
    <s v=""/>
    <s v="Entrees"/>
    <s v="Lunch"/>
    <s v="Private"/>
    <n v="0"/>
    <n v="0"/>
    <x v="1"/>
  </r>
  <r>
    <s v="DF"/>
    <x v="35"/>
    <n v="999114"/>
    <s v="000000"/>
    <s v="guestCount-lunch-Banquet"/>
    <n v="2016"/>
    <n v="0"/>
    <n v="0"/>
    <n v="0"/>
    <n v="0"/>
    <n v="0"/>
    <n v="0"/>
    <n v="0"/>
    <n v="0"/>
    <n v="0"/>
    <n v="0"/>
    <n v="0"/>
    <n v="0"/>
    <n v="0.44799999999999995"/>
    <n v="0"/>
    <n v="0.44799999999999995"/>
    <n v="0"/>
    <n v="0"/>
    <x v="1"/>
    <s v=""/>
    <s v=""/>
    <s v="Entrees"/>
    <s v="Lunch"/>
    <s v="Private"/>
    <n v="0"/>
    <n v="0"/>
    <x v="1"/>
  </r>
  <r>
    <s v="DF"/>
    <x v="0"/>
    <n v="999115"/>
    <s v="000000"/>
    <s v="guestCount-dinner-Banquet"/>
    <n v="2016"/>
    <n v="0"/>
    <n v="340.09500000000003"/>
    <n v="724.85"/>
    <n v="550.78800000000001"/>
    <n v="426.38400000000001"/>
    <n v="388.33199999999994"/>
    <n v="208.32"/>
    <n v="231.48299999999998"/>
    <n v="351.12"/>
    <n v="117.03999999999998"/>
    <n v="0"/>
    <n v="0"/>
    <n v="0"/>
    <n v="0"/>
    <n v="3338.4120000000003"/>
    <n v="0"/>
    <n v="3338.4120000000003"/>
    <x v="1"/>
    <s v=""/>
    <s v=""/>
    <s v="Entrees"/>
    <s v="Dinner"/>
    <s v="Private"/>
    <n v="0"/>
    <n v="0"/>
    <x v="0"/>
  </r>
  <r>
    <s v="DF"/>
    <x v="1"/>
    <n v="999115"/>
    <s v="000000"/>
    <s v="guestCount-dinner-Banquet"/>
    <n v="2016"/>
    <n v="0"/>
    <n v="680.90399999999988"/>
    <n v="733.23599999999988"/>
    <n v="550.23500000000001"/>
    <n v="653.01599999999996"/>
    <n v="749.30099999999993"/>
    <n v="577.20600000000002"/>
    <n v="432.55099999999993"/>
    <n v="391.01999999999992"/>
    <n v="590.93999999999994"/>
    <n v="736.38599999999997"/>
    <n v="880.99199999999996"/>
    <n v="834.37199999999996"/>
    <n v="1443.624"/>
    <n v="9253.7830000000013"/>
    <n v="736.38599999999997"/>
    <n v="6094.7950000000001"/>
    <x v="1"/>
    <s v=""/>
    <s v=""/>
    <s v="Entrees"/>
    <s v="Dinner"/>
    <s v="Private"/>
    <n v="0"/>
    <n v="0"/>
    <x v="0"/>
  </r>
  <r>
    <s v="DF"/>
    <x v="2"/>
    <n v="999115"/>
    <s v="000000"/>
    <s v="guestCount-dinner-Banquet"/>
    <n v="2016"/>
    <n v="0"/>
    <n v="419.01299999999998"/>
    <n v="567.68599999999992"/>
    <n v="337.61699999999996"/>
    <n v="310.35200000000003"/>
    <n v="595.64399999999989"/>
    <n v="430.33199999999994"/>
    <n v="589.12699999999995"/>
    <n v="475.34900000000005"/>
    <n v="372.22499999999997"/>
    <n v="561.67999999999995"/>
    <n v="583.75099999999998"/>
    <n v="393.666"/>
    <n v="1318.912"/>
    <n v="6955.3540000000012"/>
    <n v="561.67999999999995"/>
    <n v="4659.0250000000005"/>
    <x v="1"/>
    <s v=""/>
    <s v=""/>
    <s v="Entrees"/>
    <s v="Dinner"/>
    <s v="Private"/>
    <n v="0"/>
    <n v="0"/>
    <x v="0"/>
  </r>
  <r>
    <s v="DF"/>
    <x v="3"/>
    <n v="999115"/>
    <s v="000000"/>
    <s v="guestCount-dinner-Banquet"/>
    <n v="2016"/>
    <n v="0"/>
    <n v="229.26400000000001"/>
    <n v="398.72"/>
    <n v="316.00799999999998"/>
    <n v="261.303"/>
    <n v="543.96999999999991"/>
    <n v="391.86699999999996"/>
    <n v="291.31199999999995"/>
    <n v="265.923"/>
    <n v="246.37899999999999"/>
    <n v="345.15599999999995"/>
    <n v="421.89"/>
    <n v="340.31899999999996"/>
    <n v="888.82499999999993"/>
    <n v="4940.9359999999988"/>
    <n v="345.15599999999995"/>
    <n v="3289.9019999999991"/>
    <x v="1"/>
    <s v=""/>
    <s v=""/>
    <s v="Entrees"/>
    <s v="Dinner"/>
    <s v="Private"/>
    <n v="0"/>
    <n v="0"/>
    <x v="0"/>
  </r>
  <r>
    <s v="DF"/>
    <x v="4"/>
    <n v="999115"/>
    <s v="000000"/>
    <s v="guestCount-dinner-Banquet"/>
    <n v="2016"/>
    <n v="0"/>
    <n v="435.70799999999997"/>
    <n v="352.35899999999998"/>
    <n v="336.53199999999998"/>
    <n v="508.81599999999992"/>
    <n v="426.685"/>
    <n v="235.70399999999995"/>
    <n v="341.334"/>
    <n v="294.12599999999998"/>
    <n v="290.35999999999996"/>
    <n v="611.50599999999997"/>
    <n v="551.25"/>
    <n v="260.56799999999998"/>
    <n v="762.65699999999993"/>
    <n v="5407.6050000000005"/>
    <n v="611.50599999999997"/>
    <n v="3833.13"/>
    <x v="1"/>
    <s v=""/>
    <s v=""/>
    <s v="Entrees"/>
    <s v="Dinner"/>
    <s v="Private"/>
    <n v="0"/>
    <n v="0"/>
    <x v="0"/>
  </r>
  <r>
    <s v="DF"/>
    <x v="5"/>
    <n v="999115"/>
    <s v="000000"/>
    <s v="guestCount-dinner-Banquet"/>
    <n v="2016"/>
    <n v="0"/>
    <n v="0"/>
    <n v="0"/>
    <n v="0"/>
    <n v="0"/>
    <n v="0"/>
    <n v="0"/>
    <n v="0"/>
    <n v="0"/>
    <n v="0"/>
    <n v="193.98399999999998"/>
    <n v="531.43299999999999"/>
    <n v="409.83599999999996"/>
    <n v="962.13599999999985"/>
    <n v="2097.3889999999997"/>
    <n v="193.98399999999998"/>
    <n v="193.98399999999998"/>
    <x v="1"/>
    <s v=""/>
    <s v=""/>
    <s v="Entrees"/>
    <s v="Dinner"/>
    <s v="Private"/>
    <n v="0"/>
    <n v="0"/>
    <x v="0"/>
  </r>
  <r>
    <s v="DF"/>
    <x v="6"/>
    <n v="999115"/>
    <s v="000000"/>
    <s v="guestCount-dinner-Banquet"/>
    <n v="2016"/>
    <n v="0"/>
    <n v="396.375"/>
    <n v="467.03999999999996"/>
    <n v="406.77"/>
    <n v="267.15499999999997"/>
    <n v="428.2179999999999"/>
    <n v="424.36799999999999"/>
    <n v="204.51199999999997"/>
    <n v="381.899"/>
    <n v="182.09099999999998"/>
    <n v="299.46000000000004"/>
    <n v="584.58399999999995"/>
    <n v="517.92999999999995"/>
    <n v="692.24399999999991"/>
    <n v="5252.6459999999997"/>
    <n v="299.46000000000004"/>
    <n v="3457.8879999999999"/>
    <x v="1"/>
    <s v=""/>
    <s v=""/>
    <s v="Entrees"/>
    <s v="Dinner"/>
    <s v="Private"/>
    <n v="0"/>
    <n v="0"/>
    <x v="0"/>
  </r>
  <r>
    <s v="DF"/>
    <x v="7"/>
    <n v="999115"/>
    <s v="000000"/>
    <s v="guestCount-dinner-Banquet"/>
    <n v="2016"/>
    <n v="0"/>
    <n v="707.16799999999989"/>
    <n v="790.755"/>
    <n v="878.91999999999985"/>
    <n v="829.71"/>
    <n v="436.8"/>
    <n v="900.33299999999997"/>
    <n v="646.89799999999991"/>
    <n v="433.04799999999994"/>
    <n v="351.23199999999997"/>
    <n v="837.89999999999986"/>
    <n v="1197.8400000000001"/>
    <n v="1000.384"/>
    <n v="1102.8219999999999"/>
    <n v="10113.81"/>
    <n v="837.89999999999986"/>
    <n v="6812.7639999999992"/>
    <x v="1"/>
    <s v=""/>
    <s v=""/>
    <s v="Entrees"/>
    <s v="Dinner"/>
    <s v="Private"/>
    <n v="0"/>
    <n v="0"/>
    <x v="0"/>
  </r>
  <r>
    <s v="DF"/>
    <x v="8"/>
    <n v="999115"/>
    <s v="000000"/>
    <s v="guestCount-dinner-Banquet"/>
    <n v="2016"/>
    <n v="0"/>
    <n v="430.09399999999994"/>
    <n v="555.63199999999995"/>
    <n v="593.04"/>
    <n v="802.94199999999989"/>
    <n v="711.73199999999997"/>
    <n v="761.77499999999998"/>
    <n v="540.95999999999992"/>
    <n v="673.62399999999991"/>
    <n v="593.77499999999998"/>
    <n v="708.62399999999991"/>
    <n v="736.06399999999996"/>
    <n v="635.93600000000004"/>
    <n v="917.07"/>
    <n v="8661.2679999999982"/>
    <n v="708.62399999999991"/>
    <n v="6372.1979999999985"/>
    <x v="1"/>
    <s v=""/>
    <s v=""/>
    <s v="Entrees"/>
    <s v="Dinner"/>
    <s v="Private"/>
    <n v="0"/>
    <n v="0"/>
    <x v="0"/>
  </r>
  <r>
    <s v="DF"/>
    <x v="9"/>
    <n v="999115"/>
    <s v="000000"/>
    <s v="guestCount-dinner-Banquet"/>
    <n v="2016"/>
    <n v="0"/>
    <n v="485.56199999999995"/>
    <n v="811.49599999999987"/>
    <n v="501.27000000000004"/>
    <n v="859.27799999999979"/>
    <n v="526.80599999999993"/>
    <n v="464.57599999999991"/>
    <n v="513.32399999999996"/>
    <n v="419.58000000000004"/>
    <n v="227.99699999999999"/>
    <n v="648.10199999999998"/>
    <n v="720.54499999999996"/>
    <n v="496.85999999999996"/>
    <n v="716.4079999999999"/>
    <n v="7391.8040000000001"/>
    <n v="648.10199999999998"/>
    <n v="5457.991"/>
    <x v="1"/>
    <s v=""/>
    <s v=""/>
    <s v="Entrees"/>
    <s v="Dinner"/>
    <s v="Private"/>
    <n v="0"/>
    <n v="0"/>
    <x v="0"/>
  </r>
  <r>
    <s v="DF"/>
    <x v="10"/>
    <n v="999115"/>
    <s v="000000"/>
    <s v="guestCount-dinner-Banquet"/>
    <n v="2016"/>
    <n v="0"/>
    <n v="500.97599999999994"/>
    <n v="360.976"/>
    <n v="409.24799999999999"/>
    <n v="301.18199999999996"/>
    <n v="582.62400000000002"/>
    <n v="843.77999999999986"/>
    <n v="237.60099999999997"/>
    <n v="338.88400000000001"/>
    <n v="280.875"/>
    <n v="1170.8899999999999"/>
    <n v="1107.3369999999998"/>
    <n v="581.98699999999997"/>
    <n v="742.74199999999996"/>
    <n v="7459.1019999999999"/>
    <n v="1170.8899999999999"/>
    <n v="5027.0360000000001"/>
    <x v="1"/>
    <s v=""/>
    <s v=""/>
    <s v="Entrees"/>
    <s v="Dinner"/>
    <s v="Private"/>
    <n v="0"/>
    <n v="0"/>
    <x v="0"/>
  </r>
  <r>
    <s v="DF"/>
    <x v="11"/>
    <n v="999115"/>
    <s v="000000"/>
    <s v="guestCount-dinner-Banquet"/>
    <n v="2016"/>
    <n v="0"/>
    <n v="385"/>
    <n v="379.63799999999992"/>
    <n v="623.6579999999999"/>
    <n v="509.03999999999996"/>
    <n v="413.28"/>
    <n v="460.15199999999993"/>
    <n v="203.83999999999997"/>
    <n v="226.38"/>
    <n v="78.49799999999999"/>
    <n v="713.07600000000002"/>
    <n v="472.69599999999997"/>
    <n v="366.28899999999999"/>
    <n v="531.72"/>
    <n v="5363.2670000000007"/>
    <n v="713.07600000000002"/>
    <n v="3992.5620000000004"/>
    <x v="1"/>
    <s v=""/>
    <s v=""/>
    <s v="Entrees"/>
    <s v="Dinner"/>
    <s v="Private"/>
    <n v="0"/>
    <n v="0"/>
    <x v="0"/>
  </r>
  <r>
    <s v="DF"/>
    <x v="12"/>
    <n v="999115"/>
    <s v="000000"/>
    <s v="guestCount-dinner-Banquet"/>
    <n v="2016"/>
    <n v="0"/>
    <n v="731.27599999999995"/>
    <n v="943.94999999999993"/>
    <n v="801.024"/>
    <n v="1040.1299999999999"/>
    <n v="1488.2839999999999"/>
    <n v="886.45199999999988"/>
    <n v="515.75999999999988"/>
    <n v="1019.2"/>
    <n v="716.12099999999998"/>
    <n v="1194.8159999999998"/>
    <n v="1461.4950000000001"/>
    <n v="803.649"/>
    <n v="1865.6819999999998"/>
    <n v="13467.839"/>
    <n v="1194.8159999999998"/>
    <n v="9337.012999999999"/>
    <x v="1"/>
    <s v=""/>
    <s v=""/>
    <s v="Entrees"/>
    <s v="Dinner"/>
    <s v="Private"/>
    <n v="0"/>
    <n v="0"/>
    <x v="0"/>
  </r>
  <r>
    <s v="DF"/>
    <x v="14"/>
    <n v="999115"/>
    <s v="000000"/>
    <s v="guestCount-dinner-Banquet"/>
    <n v="2016"/>
    <n v="0"/>
    <n v="37.757999999999996"/>
    <n v="35.391999999999996"/>
    <n v="67.472999999999999"/>
    <n v="45.863999999999997"/>
    <n v="53.087999999999994"/>
    <n v="43.343999999999994"/>
    <n v="32.241999999999997"/>
    <n v="93.457000000000008"/>
    <n v="37.765000000000001"/>
    <n v="66.164000000000001"/>
    <n v="82.501999999999981"/>
    <n v="48.887999999999991"/>
    <n v="137.02499999999998"/>
    <n v="780.96199999999999"/>
    <n v="66.164000000000001"/>
    <n v="512.54700000000003"/>
    <x v="1"/>
    <s v=""/>
    <s v=""/>
    <s v="Entrees"/>
    <s v="Dinner"/>
    <s v="Private"/>
    <n v="0"/>
    <n v="0"/>
    <x v="1"/>
  </r>
  <r>
    <s v="DF"/>
    <x v="15"/>
    <n v="999115"/>
    <s v="000000"/>
    <s v="guestCount-dinner-Banquet"/>
    <n v="2016"/>
    <n v="0"/>
    <n v="51.1"/>
    <n v="68.704999999999998"/>
    <n v="128.76500000000001"/>
    <n v="56.748999999999995"/>
    <n v="124.215"/>
    <n v="38.555999999999997"/>
    <n v="45.884999999999998"/>
    <n v="18.227999999999998"/>
    <n v="43.511999999999993"/>
    <n v="93.932999999999979"/>
    <n v="65.141999999999996"/>
    <n v="113.04999999999998"/>
    <n v="69.411999999999992"/>
    <n v="917.25199999999995"/>
    <n v="93.932999999999979"/>
    <n v="669.64799999999991"/>
    <x v="1"/>
    <s v=""/>
    <s v=""/>
    <s v="Entrees"/>
    <s v="Dinner"/>
    <s v="Private"/>
    <n v="0"/>
    <n v="0"/>
    <x v="1"/>
  </r>
  <r>
    <s v="DF"/>
    <x v="16"/>
    <n v="999115"/>
    <s v="000000"/>
    <s v="guestCount-dinner-Banquet"/>
    <n v="2016"/>
    <n v="0"/>
    <n v="282.93299999999999"/>
    <n v="221.18599999999998"/>
    <n v="186.172"/>
    <n v="177.40799999999999"/>
    <n v="245.196"/>
    <n v="217.76999999999998"/>
    <n v="163.80000000000001"/>
    <n v="176.71499999999997"/>
    <n v="132.37"/>
    <n v="236.684"/>
    <n v="263.71799999999996"/>
    <n v="180.18"/>
    <n v="280.09799999999996"/>
    <n v="2764.2299999999996"/>
    <n v="236.684"/>
    <n v="2040.2339999999997"/>
    <x v="1"/>
    <s v=""/>
    <s v=""/>
    <s v="Entrees"/>
    <s v="Dinner"/>
    <s v="Private"/>
    <n v="0"/>
    <n v="0"/>
    <x v="1"/>
  </r>
  <r>
    <s v="DF"/>
    <x v="17"/>
    <n v="999115"/>
    <s v="000000"/>
    <s v="guestCount-dinner-Banquet"/>
    <n v="2016"/>
    <n v="0"/>
    <n v="55.271999999999998"/>
    <n v="73.891999999999996"/>
    <n v="42.56"/>
    <n v="82.543999999999997"/>
    <n v="24.632999999999996"/>
    <n v="48.803999999999995"/>
    <n v="15.455999999999998"/>
    <n v="52.821999999999996"/>
    <n v="21.756"/>
    <n v="26.389999999999997"/>
    <n v="40.564999999999998"/>
    <n v="22.679999999999996"/>
    <n v="90.440000000000012"/>
    <n v="597.81399999999996"/>
    <n v="26.389999999999997"/>
    <n v="444.12899999999991"/>
    <x v="1"/>
    <s v=""/>
    <s v=""/>
    <s v="Entrees"/>
    <s v="Dinner"/>
    <s v="Private"/>
    <n v="0"/>
    <n v="0"/>
    <x v="1"/>
  </r>
  <r>
    <s v="DF"/>
    <x v="18"/>
    <n v="999115"/>
    <s v="000000"/>
    <s v="guestCount-dinner-Banquet"/>
    <n v="2016"/>
    <n v="0"/>
    <n v="68.88"/>
    <n v="75.046999999999983"/>
    <n v="117.124"/>
    <n v="66.835999999999999"/>
    <n v="140.97999999999996"/>
    <n v="227.15699999999998"/>
    <n v="33.956999999999994"/>
    <n v="90.145999999999987"/>
    <n v="27.607999999999997"/>
    <n v="248.43"/>
    <n v="52.415999999999997"/>
    <n v="92.441999999999993"/>
    <n v="190.232"/>
    <n v="1431.2549999999997"/>
    <n v="248.43"/>
    <n v="1096.1649999999997"/>
    <x v="1"/>
    <s v=""/>
    <s v=""/>
    <s v="Entrees"/>
    <s v="Dinner"/>
    <s v="Private"/>
    <n v="0"/>
    <n v="0"/>
    <x v="1"/>
  </r>
  <r>
    <s v="DF"/>
    <x v="19"/>
    <n v="999115"/>
    <s v="000000"/>
    <s v="guestCount-dinner-Banquet"/>
    <n v="2016"/>
    <n v="0"/>
    <n v="103.488"/>
    <n v="101.59799999999998"/>
    <n v="113.02199999999999"/>
    <n v="292.14499999999998"/>
    <n v="118.59399999999998"/>
    <n v="141.11999999999998"/>
    <n v="106.37899999999999"/>
    <n v="39.885999999999996"/>
    <n v="46.353999999999999"/>
    <n v="86.876999999999981"/>
    <n v="65.660000000000011"/>
    <n v="88.311999999999998"/>
    <n v="305.12299999999999"/>
    <n v="1608.5579999999998"/>
    <n v="86.876999999999981"/>
    <n v="1149.4629999999997"/>
    <x v="1"/>
    <s v=""/>
    <s v=""/>
    <s v="Entrees"/>
    <s v="Dinner"/>
    <s v="Private"/>
    <n v="0"/>
    <n v="0"/>
    <x v="1"/>
  </r>
  <r>
    <s v="DF"/>
    <x v="20"/>
    <n v="999115"/>
    <s v="000000"/>
    <s v="guestCount-dinner-Banquet"/>
    <n v="2016"/>
    <n v="0"/>
    <n v="79.134999999999991"/>
    <n v="169.785"/>
    <n v="120.12"/>
    <n v="73.584000000000003"/>
    <n v="185.36"/>
    <n v="97.944000000000003"/>
    <n v="126.27999999999999"/>
    <n v="73.709999999999994"/>
    <n v="71.483999999999995"/>
    <n v="191.142"/>
    <n v="269.01"/>
    <n v="246.04999999999998"/>
    <n v="234.61199999999999"/>
    <n v="1938.2159999999999"/>
    <n v="191.142"/>
    <n v="1188.5439999999999"/>
    <x v="1"/>
    <s v=""/>
    <s v=""/>
    <s v="Entrees"/>
    <s v="Dinner"/>
    <s v="Private"/>
    <n v="0"/>
    <n v="0"/>
    <x v="1"/>
  </r>
  <r>
    <s v="DF"/>
    <x v="21"/>
    <n v="999115"/>
    <s v="000000"/>
    <s v="guestCount-dinner-Banquet"/>
    <n v="2016"/>
    <n v="0"/>
    <n v="176.12"/>
    <n v="165.08799999999999"/>
    <n v="211.30199999999999"/>
    <n v="239.85499999999999"/>
    <n v="148.47"/>
    <n v="122.38799999999999"/>
    <n v="107.84899999999998"/>
    <n v="103.29199999999999"/>
    <n v="126.63"/>
    <n v="101.738"/>
    <n v="79.38"/>
    <n v="62.768999999999991"/>
    <n v="166.69799999999998"/>
    <n v="1811.5789999999997"/>
    <n v="101.738"/>
    <n v="1502.7319999999997"/>
    <x v="1"/>
    <s v=""/>
    <s v=""/>
    <s v="Entrees"/>
    <s v="Dinner"/>
    <s v="Private"/>
    <n v="0"/>
    <n v="0"/>
    <x v="1"/>
  </r>
  <r>
    <s v="DF"/>
    <x v="22"/>
    <n v="999115"/>
    <s v="000000"/>
    <s v="guestCount-dinner-Banquet"/>
    <n v="2016"/>
    <n v="0"/>
    <n v="132.44"/>
    <n v="35.42"/>
    <n v="107.70899999999999"/>
    <n v="93.800000000000011"/>
    <n v="75.628"/>
    <n v="106.57499999999999"/>
    <n v="74.703999999999994"/>
    <n v="94.268999999999991"/>
    <n v="70.706999999999994"/>
    <n v="190.74299999999999"/>
    <n v="196.83999999999997"/>
    <n v="118.57999999999997"/>
    <n v="235.22799999999998"/>
    <n v="1532.6429999999998"/>
    <n v="190.74299999999999"/>
    <n v="981.99499999999989"/>
    <x v="1"/>
    <s v=""/>
    <s v=""/>
    <s v="Entrees"/>
    <s v="Dinner"/>
    <s v="Private"/>
    <n v="0"/>
    <n v="0"/>
    <x v="1"/>
  </r>
  <r>
    <s v="DF"/>
    <x v="23"/>
    <n v="999115"/>
    <s v="000000"/>
    <s v="guestCount-dinner-Banquet"/>
    <n v="2016"/>
    <n v="0"/>
    <n v="95.55"/>
    <n v="75.599999999999994"/>
    <n v="119.637"/>
    <n v="29.567999999999998"/>
    <n v="111.3"/>
    <n v="117.99199999999999"/>
    <n v="62.495999999999995"/>
    <n v="67.34"/>
    <n v="103.52999999999999"/>
    <n v="94.164000000000001"/>
    <n v="146.37"/>
    <n v="80.933999999999983"/>
    <n v="227.136"/>
    <n v="1331.617"/>
    <n v="94.164000000000001"/>
    <n v="877.17699999999991"/>
    <x v="1"/>
    <s v=""/>
    <s v=""/>
    <s v="Entrees"/>
    <s v="Dinner"/>
    <s v="Private"/>
    <n v="0"/>
    <n v="0"/>
    <x v="1"/>
  </r>
  <r>
    <s v="DF"/>
    <x v="24"/>
    <n v="999115"/>
    <s v="000000"/>
    <s v="guestCount-dinner-Banquet"/>
    <n v="2016"/>
    <n v="0"/>
    <n v="0"/>
    <n v="0"/>
    <n v="0"/>
    <n v="0"/>
    <n v="0"/>
    <n v="0"/>
    <n v="0"/>
    <n v="0"/>
    <n v="0"/>
    <n v="0"/>
    <n v="0"/>
    <n v="14.615999999999998"/>
    <n v="0"/>
    <n v="14.615999999999998"/>
    <n v="0"/>
    <n v="0"/>
    <x v="1"/>
    <s v=""/>
    <s v=""/>
    <s v="Entrees"/>
    <s v="Dinner"/>
    <s v="Private"/>
    <n v="0"/>
    <n v="0"/>
    <x v="1"/>
  </r>
  <r>
    <s v="DF"/>
    <x v="25"/>
    <n v="999115"/>
    <s v="000000"/>
    <s v="guestCount-dinner-Banquet"/>
    <n v="2016"/>
    <n v="0"/>
    <n v="0"/>
    <n v="5.3899999999999988"/>
    <n v="20.474999999999998"/>
    <n v="8.6239999999999988"/>
    <n v="15.225"/>
    <n v="0"/>
    <n v="0"/>
    <n v="32.843999999999994"/>
    <n v="98.021000000000001"/>
    <n v="73.471999999999994"/>
    <n v="100.254"/>
    <n v="131.22199999999998"/>
    <n v="238.28"/>
    <n v="723.80700000000002"/>
    <n v="73.471999999999994"/>
    <n v="254.05099999999999"/>
    <x v="1"/>
    <s v=""/>
    <s v=""/>
    <s v="Entrees"/>
    <s v="Dinner"/>
    <s v="Private"/>
    <n v="0"/>
    <n v="0"/>
    <x v="1"/>
  </r>
  <r>
    <s v="DF"/>
    <x v="26"/>
    <n v="999115"/>
    <s v="000000"/>
    <s v="guestCount-dinner-Banquet"/>
    <n v="2016"/>
    <n v="0"/>
    <n v="0"/>
    <n v="23.099999999999998"/>
    <n v="0"/>
    <n v="43.12"/>
    <n v="4.984"/>
    <n v="0"/>
    <n v="6.1739999999999995"/>
    <n v="16.659999999999997"/>
    <n v="20.181000000000001"/>
    <n v="9.211999999999998"/>
    <n v="70.518000000000001"/>
    <n v="40.494999999999997"/>
    <n v="49.28"/>
    <n v="283.72399999999999"/>
    <n v="9.211999999999998"/>
    <n v="123.43099999999998"/>
    <x v="1"/>
    <s v=""/>
    <s v=""/>
    <s v="Entrees"/>
    <s v="Dinner"/>
    <s v="Private"/>
    <n v="0"/>
    <n v="0"/>
    <x v="1"/>
  </r>
  <r>
    <s v="DF"/>
    <x v="27"/>
    <n v="999115"/>
    <s v="000000"/>
    <s v="guestCount-dinner-Banquet"/>
    <n v="2016"/>
    <n v="0"/>
    <n v="34.775999999999996"/>
    <n v="7.5459999999999994"/>
    <n v="42.56"/>
    <n v="11.465999999999999"/>
    <n v="18.360999999999997"/>
    <n v="49.587999999999994"/>
    <n v="15.623999999999999"/>
    <n v="43.952999999999996"/>
    <n v="56.699999999999996"/>
    <n v="20.384"/>
    <n v="29.526"/>
    <n v="59.359999999999992"/>
    <n v="63.664999999999992"/>
    <n v="453.50900000000001"/>
    <n v="20.384"/>
    <n v="300.95800000000003"/>
    <x v="1"/>
    <s v=""/>
    <s v=""/>
    <s v="Entrees"/>
    <s v="Dinner"/>
    <s v="Private"/>
    <n v="0"/>
    <n v="0"/>
    <x v="1"/>
  </r>
  <r>
    <s v="DF"/>
    <x v="28"/>
    <n v="999115"/>
    <s v="000000"/>
    <s v="guestCount-dinner-Banquet"/>
    <n v="2016"/>
    <n v="0"/>
    <n v="51.197999999999986"/>
    <n v="135.06499999999997"/>
    <n v="49.686"/>
    <n v="36.777999999999999"/>
    <n v="44.407999999999994"/>
    <n v="51.87"/>
    <n v="30.855999999999995"/>
    <n v="64.959999999999994"/>
    <n v="43.889999999999993"/>
    <n v="37.575999999999993"/>
    <n v="109.36799999999999"/>
    <n v="96.431999999999988"/>
    <n v="117.29199999999999"/>
    <n v="869.37900000000002"/>
    <n v="37.575999999999993"/>
    <n v="546.28699999999992"/>
    <x v="1"/>
    <s v=""/>
    <s v=""/>
    <s v="Entrees"/>
    <s v="Dinner"/>
    <s v="Private"/>
    <n v="0"/>
    <n v="0"/>
    <x v="1"/>
  </r>
  <r>
    <s v="DF"/>
    <x v="29"/>
    <n v="999115"/>
    <s v="000000"/>
    <s v="guestCount-dinner-Banquet"/>
    <n v="2016"/>
    <n v="0"/>
    <n v="32.451999999999998"/>
    <n v="29.526"/>
    <n v="31.667999999999999"/>
    <n v="49.216999999999999"/>
    <n v="37.757999999999996"/>
    <n v="109.47999999999999"/>
    <n v="37.765000000000001"/>
    <n v="36.224999999999994"/>
    <n v="88.444999999999993"/>
    <n v="32.843999999999994"/>
    <n v="44.855999999999995"/>
    <n v="40.768000000000001"/>
    <n v="110.97099999999999"/>
    <n v="681.97500000000002"/>
    <n v="32.843999999999994"/>
    <n v="485.38"/>
    <x v="1"/>
    <s v=""/>
    <s v=""/>
    <s v="Entrees"/>
    <s v="Dinner"/>
    <s v="Private"/>
    <n v="0"/>
    <n v="0"/>
    <x v="1"/>
  </r>
  <r>
    <s v="DF"/>
    <x v="30"/>
    <n v="999115"/>
    <s v="000000"/>
    <s v="guestCount-dinner-Banquet"/>
    <n v="2016"/>
    <n v="0"/>
    <n v="25.62"/>
    <n v="95.48"/>
    <n v="139.50299999999999"/>
    <n v="38.332000000000001"/>
    <n v="152.10999999999999"/>
    <n v="87.373999999999995"/>
    <n v="18.360999999999997"/>
    <n v="130.9"/>
    <n v="23.183999999999994"/>
    <n v="65.254000000000005"/>
    <n v="108.402"/>
    <n v="84.972999999999985"/>
    <n v="166.55099999999999"/>
    <n v="1136.0439999999999"/>
    <n v="65.254000000000005"/>
    <n v="776.11799999999994"/>
    <x v="1"/>
    <s v=""/>
    <s v=""/>
    <s v="Entrees"/>
    <s v="Dinner"/>
    <s v="Private"/>
    <n v="0"/>
    <n v="0"/>
    <x v="1"/>
  </r>
  <r>
    <s v="DF"/>
    <x v="31"/>
    <n v="999115"/>
    <s v="000000"/>
    <s v="guestCount-dinner-Banquet"/>
    <n v="2016"/>
    <n v="0"/>
    <n v="35.279999999999994"/>
    <n v="20.159999999999997"/>
    <n v="21.069999999999997"/>
    <n v="30.050999999999998"/>
    <n v="42.769999999999996"/>
    <n v="27.992999999999999"/>
    <n v="28.027999999999999"/>
    <n v="15.875999999999999"/>
    <n v="46.493999999999993"/>
    <n v="24.276"/>
    <n v="50.567999999999998"/>
    <n v="43.791999999999994"/>
    <n v="77.713999999999999"/>
    <n v="464.07199999999995"/>
    <n v="24.276"/>
    <n v="291.99799999999999"/>
    <x v="1"/>
    <s v=""/>
    <s v=""/>
    <s v="Entrees"/>
    <s v="Dinner"/>
    <s v="Private"/>
    <n v="0"/>
    <n v="0"/>
    <x v="1"/>
  </r>
  <r>
    <s v="DF"/>
    <x v="32"/>
    <n v="999115"/>
    <s v="000000"/>
    <s v="guestCount-dinner-Banquet"/>
    <n v="2016"/>
    <n v="0"/>
    <n v="23.099999999999998"/>
    <n v="33.809999999999995"/>
    <n v="0"/>
    <n v="69.3"/>
    <n v="21.84"/>
    <n v="58.155999999999999"/>
    <n v="31.5"/>
    <n v="47.214999999999996"/>
    <n v="34.713000000000001"/>
    <n v="66.639999999999986"/>
    <n v="59.597999999999999"/>
    <n v="13.664"/>
    <n v="82.543999999999997"/>
    <n v="542.08000000000004"/>
    <n v="66.639999999999986"/>
    <n v="386.274"/>
    <x v="1"/>
    <s v=""/>
    <s v=""/>
    <s v="Entrees"/>
    <s v="Dinner"/>
    <s v="Private"/>
    <n v="0"/>
    <n v="0"/>
    <x v="1"/>
  </r>
  <r>
    <s v="DF"/>
    <x v="33"/>
    <n v="999115"/>
    <s v="000000"/>
    <s v="guestCount-dinner-Banquet"/>
    <n v="2016"/>
    <n v="0"/>
    <n v="0"/>
    <n v="0"/>
    <n v="0"/>
    <n v="0"/>
    <n v="0"/>
    <n v="0"/>
    <n v="0"/>
    <n v="3.6959999999999993"/>
    <n v="10.779999999999998"/>
    <n v="34.838999999999999"/>
    <n v="27.831999999999997"/>
    <n v="98.279999999999987"/>
    <n v="66.583999999999989"/>
    <n v="242.01099999999997"/>
    <n v="34.838999999999999"/>
    <n v="49.314999999999998"/>
    <x v="1"/>
    <s v=""/>
    <s v=""/>
    <s v="Entrees"/>
    <s v="Dinner"/>
    <s v="Private"/>
    <n v="0"/>
    <n v="0"/>
    <x v="1"/>
  </r>
  <r>
    <s v="DF"/>
    <x v="34"/>
    <n v="999115"/>
    <s v="000000"/>
    <s v="guestCount-dinner-Banquet"/>
    <n v="2016"/>
    <n v="0"/>
    <n v="0"/>
    <n v="0"/>
    <n v="0"/>
    <n v="0"/>
    <n v="0"/>
    <n v="0"/>
    <n v="0"/>
    <n v="0"/>
    <n v="0"/>
    <n v="0"/>
    <n v="0"/>
    <n v="0.64400000000000002"/>
    <n v="82.32"/>
    <n v="82.963999999999999"/>
    <n v="0"/>
    <n v="0"/>
    <x v="1"/>
    <s v=""/>
    <s v=""/>
    <s v="Entrees"/>
    <s v="Dinner"/>
    <s v="Private"/>
    <n v="0"/>
    <n v="0"/>
    <x v="1"/>
  </r>
  <r>
    <s v="DF"/>
    <x v="35"/>
    <n v="999115"/>
    <s v="000000"/>
    <s v="guestCount-dinner-Banquet"/>
    <n v="2016"/>
    <n v="0"/>
    <n v="0"/>
    <n v="0"/>
    <n v="0"/>
    <n v="0"/>
    <n v="0"/>
    <n v="0"/>
    <n v="0"/>
    <n v="0"/>
    <n v="0"/>
    <n v="0"/>
    <n v="0"/>
    <n v="1.8059999999999996"/>
    <n v="0"/>
    <n v="1.8059999999999996"/>
    <n v="0"/>
    <n v="0"/>
    <x v="1"/>
    <s v=""/>
    <s v=""/>
    <s v="Entrees"/>
    <s v="Dinner"/>
    <s v="Private"/>
    <n v="0"/>
    <n v="0"/>
    <x v="1"/>
  </r>
  <r>
    <s v="DF"/>
    <x v="0"/>
    <n v="999116"/>
    <s v="000000"/>
    <s v="guestCount-lunch-Bar"/>
    <n v="2016"/>
    <n v="0"/>
    <n v="0"/>
    <n v="0"/>
    <n v="0"/>
    <n v="0.64400000000000002"/>
    <n v="0"/>
    <n v="0"/>
    <n v="0"/>
    <n v="0"/>
    <n v="-1.0639999999999998"/>
    <n v="0"/>
    <n v="0"/>
    <n v="0"/>
    <n v="0"/>
    <n v="-0.41999999999999982"/>
    <n v="0"/>
    <n v="-0.41999999999999982"/>
    <x v="1"/>
    <s v=""/>
    <s v=""/>
    <s v="Entrees"/>
    <s v="Lunch"/>
    <s v="Bar"/>
    <n v="0"/>
    <n v="0"/>
    <x v="0"/>
  </r>
  <r>
    <s v="DF"/>
    <x v="1"/>
    <n v="999116"/>
    <s v="000000"/>
    <s v="guestCount-lunch-Bar"/>
    <n v="2016"/>
    <n v="0"/>
    <n v="-0.59499999999999997"/>
    <n v="-0.49699999999999994"/>
    <n v="0"/>
    <n v="1.6169999999999998"/>
    <n v="-0.55299999999999994"/>
    <n v="0"/>
    <n v="0"/>
    <n v="-0.64400000000000002"/>
    <n v="0.95199999999999996"/>
    <n v="-1.204"/>
    <n v="0"/>
    <n v="1.218"/>
    <n v="13.86"/>
    <n v="14.154"/>
    <n v="-1.204"/>
    <n v="-0.92400000000000004"/>
    <x v="1"/>
    <s v=""/>
    <s v=""/>
    <s v="Entrees"/>
    <s v="Lunch"/>
    <s v="Bar"/>
    <n v="0"/>
    <n v="0"/>
    <x v="0"/>
  </r>
  <r>
    <s v="DF"/>
    <x v="2"/>
    <n v="999116"/>
    <s v="000000"/>
    <s v="guestCount-lunch-Bar"/>
    <n v="2016"/>
    <n v="0"/>
    <n v="165.05999999999997"/>
    <n v="176.54"/>
    <n v="173.34799999999998"/>
    <n v="199.20599999999999"/>
    <n v="244.77600000000001"/>
    <n v="132.05500000000001"/>
    <n v="110.166"/>
    <n v="193.97"/>
    <n v="179.256"/>
    <n v="192.64"/>
    <n v="204.624"/>
    <n v="145.38999999999999"/>
    <n v="385.03499999999991"/>
    <n v="2502.0660000000003"/>
    <n v="192.64"/>
    <n v="1767.0170000000003"/>
    <x v="1"/>
    <s v=""/>
    <s v=""/>
    <s v="Entrees"/>
    <s v="Lunch"/>
    <s v="Bar"/>
    <n v="0"/>
    <n v="0"/>
    <x v="0"/>
  </r>
  <r>
    <s v="DF"/>
    <x v="3"/>
    <n v="999116"/>
    <s v="000000"/>
    <s v="guestCount-lunch-Bar"/>
    <n v="2016"/>
    <n v="0"/>
    <n v="0.46899999999999997"/>
    <n v="14.783999999999997"/>
    <n v="0"/>
    <n v="2.4359999999999999"/>
    <n v="15.707999999999998"/>
    <n v="0"/>
    <n v="2.6319999999999997"/>
    <n v="-0.92399999999999993"/>
    <n v="0"/>
    <n v="0"/>
    <n v="0"/>
    <n v="3.2829999999999999"/>
    <n v="-0.93799999999999994"/>
    <n v="37.449999999999989"/>
    <n v="0"/>
    <n v="35.10499999999999"/>
    <x v="1"/>
    <s v=""/>
    <s v=""/>
    <s v="Entrees"/>
    <s v="Lunch"/>
    <s v="Bar"/>
    <n v="0"/>
    <n v="0"/>
    <x v="0"/>
  </r>
  <r>
    <s v="DF"/>
    <x v="4"/>
    <n v="999116"/>
    <s v="000000"/>
    <s v="guestCount-lunch-Bar"/>
    <n v="2016"/>
    <n v="0"/>
    <n v="71.483999999999995"/>
    <n v="67.34"/>
    <n v="73.5"/>
    <n v="75.144999999999996"/>
    <n v="80.331999999999994"/>
    <n v="81.143999999999991"/>
    <n v="69.775999999999996"/>
    <n v="59.535000000000004"/>
    <n v="106.25999999999999"/>
    <n v="96.389999999999986"/>
    <n v="92.924999999999997"/>
    <n v="98.727999999999994"/>
    <n v="135.65999999999997"/>
    <n v="1108.2189999999998"/>
    <n v="96.389999999999986"/>
    <n v="780.90599999999995"/>
    <x v="1"/>
    <s v=""/>
    <s v=""/>
    <s v="Entrees"/>
    <s v="Lunch"/>
    <s v="Bar"/>
    <n v="0"/>
    <n v="0"/>
    <x v="0"/>
  </r>
  <r>
    <s v="DF"/>
    <x v="5"/>
    <n v="999116"/>
    <s v="000000"/>
    <s v="guestCount-lunch-Bar"/>
    <n v="2016"/>
    <n v="0"/>
    <n v="0"/>
    <n v="0"/>
    <n v="0"/>
    <n v="0"/>
    <n v="0"/>
    <n v="0"/>
    <n v="0"/>
    <n v="0"/>
    <n v="0"/>
    <n v="112.77"/>
    <n v="161.97999999999999"/>
    <n v="190.85499999999996"/>
    <n v="188.04799999999997"/>
    <n v="653.65299999999991"/>
    <n v="112.77"/>
    <n v="112.77"/>
    <x v="1"/>
    <s v=""/>
    <s v=""/>
    <s v="Entrees"/>
    <s v="Lunch"/>
    <s v="Bar"/>
    <n v="0"/>
    <n v="0"/>
    <x v="0"/>
  </r>
  <r>
    <s v="DF"/>
    <x v="6"/>
    <n v="999116"/>
    <s v="000000"/>
    <s v="guestCount-lunch-Bar"/>
    <n v="2016"/>
    <n v="0"/>
    <n v="26.543999999999997"/>
    <n v="14.196"/>
    <n v="0"/>
    <n v="1.246"/>
    <n v="0"/>
    <n v="0"/>
    <n v="0"/>
    <n v="0"/>
    <n v="0"/>
    <n v="-1.1759999999999999"/>
    <n v="-0.56699999999999995"/>
    <n v="1.3159999999999998"/>
    <n v="0"/>
    <n v="41.558999999999997"/>
    <n v="-1.1759999999999999"/>
    <n v="40.809999999999995"/>
    <x v="1"/>
    <s v=""/>
    <s v=""/>
    <s v="Entrees"/>
    <s v="Lunch"/>
    <s v="Bar"/>
    <n v="0"/>
    <n v="0"/>
    <x v="0"/>
  </r>
  <r>
    <s v="DF"/>
    <x v="7"/>
    <n v="999116"/>
    <s v="000000"/>
    <s v="guestCount-lunch-Bar"/>
    <n v="2016"/>
    <n v="0"/>
    <n v="276.5"/>
    <n v="294.83999999999997"/>
    <n v="177.20499999999998"/>
    <n v="272.98599999999999"/>
    <n v="249.018"/>
    <n v="227.83599999999998"/>
    <n v="210.32199999999997"/>
    <n v="261.20499999999993"/>
    <n v="150.69599999999997"/>
    <n v="197.27399999999997"/>
    <n v="250.99199999999996"/>
    <n v="275.303"/>
    <n v="489.762"/>
    <n v="3333.9389999999999"/>
    <n v="197.27399999999997"/>
    <n v="2317.8819999999996"/>
    <x v="1"/>
    <s v=""/>
    <s v=""/>
    <s v="Entrees"/>
    <s v="Lunch"/>
    <s v="Bar"/>
    <n v="0"/>
    <n v="0"/>
    <x v="0"/>
  </r>
  <r>
    <s v="DF"/>
    <x v="8"/>
    <n v="999116"/>
    <s v="000000"/>
    <s v="guestCount-lunch-Bar"/>
    <n v="2016"/>
    <n v="0"/>
    <n v="106.568"/>
    <n v="150.29"/>
    <n v="110.77499999999999"/>
    <n v="137.00399999999999"/>
    <n v="115.92"/>
    <n v="115.255"/>
    <n v="90.453999999999994"/>
    <n v="62.768999999999991"/>
    <n v="87.359999999999985"/>
    <n v="99.792000000000002"/>
    <n v="101.556"/>
    <n v="110.89399999999999"/>
    <n v="106.85499999999999"/>
    <n v="1395.492"/>
    <n v="99.792000000000002"/>
    <n v="1076.1869999999999"/>
    <x v="1"/>
    <s v=""/>
    <s v=""/>
    <s v="Entrees"/>
    <s v="Lunch"/>
    <s v="Bar"/>
    <n v="0"/>
    <n v="0"/>
    <x v="0"/>
  </r>
  <r>
    <s v="DF"/>
    <x v="9"/>
    <n v="999116"/>
    <s v="000000"/>
    <s v="guestCount-lunch-Bar"/>
    <n v="2016"/>
    <n v="0"/>
    <n v="-1.19"/>
    <n v="-1.288"/>
    <n v="-0.65799999999999992"/>
    <n v="-0.63700000000000001"/>
    <n v="0"/>
    <n v="0.89599999999999991"/>
    <n v="-0.65100000000000002"/>
    <n v="-0.53899999999999992"/>
    <n v="-1.26"/>
    <n v="0"/>
    <n v="-0.49699999999999994"/>
    <n v="-0.44099999999999995"/>
    <n v="0"/>
    <n v="-6.2649999999999988"/>
    <n v="0"/>
    <n v="-5.3269999999999991"/>
    <x v="1"/>
    <s v=""/>
    <s v=""/>
    <s v="Entrees"/>
    <s v="Lunch"/>
    <s v="Bar"/>
    <n v="0"/>
    <n v="0"/>
    <x v="0"/>
  </r>
  <r>
    <s v="DF"/>
    <x v="10"/>
    <n v="999116"/>
    <s v="000000"/>
    <s v="guestCount-lunch-Bar"/>
    <n v="2016"/>
    <n v="0"/>
    <n v="24.023999999999997"/>
    <n v="30.974999999999998"/>
    <n v="18.900000000000002"/>
    <n v="20.09"/>
    <n v="19.417999999999999"/>
    <n v="32.479999999999997"/>
    <n v="21.293999999999997"/>
    <n v="14.07"/>
    <n v="14.7"/>
    <n v="14.91"/>
    <n v="22.133999999999997"/>
    <n v="28.951999999999998"/>
    <n v="35.741999999999997"/>
    <n v="297.68899999999996"/>
    <n v="14.91"/>
    <n v="210.86099999999996"/>
    <x v="1"/>
    <s v=""/>
    <s v=""/>
    <s v="Entrees"/>
    <s v="Lunch"/>
    <s v="Bar"/>
    <n v="0"/>
    <n v="0"/>
    <x v="0"/>
  </r>
  <r>
    <s v="DF"/>
    <x v="11"/>
    <n v="999116"/>
    <s v="000000"/>
    <s v="guestCount-lunch-Bar"/>
    <n v="2016"/>
    <n v="0"/>
    <n v="170.667"/>
    <n v="223.01999999999998"/>
    <n v="320.32"/>
    <n v="272.15999999999997"/>
    <n v="268.12799999999999"/>
    <n v="183.23199999999997"/>
    <n v="294.30799999999999"/>
    <n v="205.75799999999998"/>
    <n v="263.54999999999995"/>
    <n v="226.13499999999999"/>
    <n v="199.77299999999997"/>
    <n v="235.33999999999997"/>
    <n v="259.43399999999997"/>
    <n v="3121.8250000000007"/>
    <n v="226.13499999999999"/>
    <n v="2427.2780000000002"/>
    <x v="1"/>
    <s v=""/>
    <s v=""/>
    <s v="Entrees"/>
    <s v="Lunch"/>
    <s v="Bar"/>
    <n v="0"/>
    <n v="0"/>
    <x v="0"/>
  </r>
  <r>
    <s v="DF"/>
    <x v="12"/>
    <n v="999116"/>
    <s v="000000"/>
    <s v="guestCount-lunch-Bar"/>
    <n v="2016"/>
    <n v="0"/>
    <n v="126.41999999999999"/>
    <n v="125.188"/>
    <n v="78.399999999999991"/>
    <n v="90.551999999999992"/>
    <n v="79.015999999999991"/>
    <n v="48.173999999999992"/>
    <n v="58.211999999999996"/>
    <n v="86.568999999999988"/>
    <n v="61.908000000000001"/>
    <n v="205.75799999999995"/>
    <n v="74.297999999999988"/>
    <n v="81.137"/>
    <n v="180.21499999999997"/>
    <n v="1295.8469999999995"/>
    <n v="205.75799999999995"/>
    <n v="960.19699999999978"/>
    <x v="1"/>
    <s v=""/>
    <s v=""/>
    <s v="Entrees"/>
    <s v="Lunch"/>
    <s v="Bar"/>
    <n v="0"/>
    <n v="0"/>
    <x v="0"/>
  </r>
  <r>
    <s v="DF"/>
    <x v="13"/>
    <n v="999116"/>
    <s v="000000"/>
    <s v="guestCount-lunch-Bar"/>
    <n v="2016"/>
    <n v="0"/>
    <n v="700.35"/>
    <n v="518.37799999999993"/>
    <n v="690.52199999999993"/>
    <n v="578.68999999999994"/>
    <n v="713.97199999999998"/>
    <n v="575.72199999999987"/>
    <n v="545.02"/>
    <n v="504.44799999999998"/>
    <n v="414.98099999999994"/>
    <n v="614.63499999999988"/>
    <n v="531.846"/>
    <n v="522.33999999999992"/>
    <n v="962.38799999999992"/>
    <n v="7873.2920000000004"/>
    <n v="614.63499999999988"/>
    <n v="5856.7180000000008"/>
    <x v="1"/>
    <s v=""/>
    <s v=""/>
    <s v="Entrees"/>
    <s v="Lunch"/>
    <s v="Bar"/>
    <n v="0"/>
    <n v="0"/>
    <x v="1"/>
  </r>
  <r>
    <s v="DF"/>
    <x v="14"/>
    <n v="999116"/>
    <s v="000000"/>
    <s v="guestCount-lunch-Bar"/>
    <n v="2016"/>
    <n v="0"/>
    <n v="195.72"/>
    <n v="245.76299999999995"/>
    <n v="283.59799999999996"/>
    <n v="179.87199999999999"/>
    <n v="226.95399999999998"/>
    <n v="151.70399999999998"/>
    <n v="190.51199999999997"/>
    <n v="228.75999999999996"/>
    <n v="177.26099999999997"/>
    <n v="163.744"/>
    <n v="181.916"/>
    <n v="207.66200000000001"/>
    <n v="182.91"/>
    <n v="2616.3759999999993"/>
    <n v="163.744"/>
    <n v="2043.8879999999997"/>
    <x v="1"/>
    <s v=""/>
    <s v=""/>
    <s v="Entrees"/>
    <s v="Lunch"/>
    <s v="Bar"/>
    <n v="0"/>
    <n v="0"/>
    <x v="1"/>
  </r>
  <r>
    <s v="DF"/>
    <x v="15"/>
    <n v="999116"/>
    <s v="000000"/>
    <s v="guestCount-lunch-Bar"/>
    <n v="2016"/>
    <n v="0"/>
    <n v="349.44"/>
    <n v="477.45599999999996"/>
    <n v="418.03299999999996"/>
    <n v="445.61999999999995"/>
    <n v="539.78399999999988"/>
    <n v="624.89699999999993"/>
    <n v="425.88"/>
    <n v="423.80799999999999"/>
    <n v="526.14800000000002"/>
    <n v="557.70399999999995"/>
    <n v="387.66"/>
    <n v="283.12200000000001"/>
    <n v="424.51499999999993"/>
    <n v="5884.067"/>
    <n v="557.70399999999995"/>
    <n v="4788.7699999999995"/>
    <x v="1"/>
    <s v=""/>
    <s v=""/>
    <s v="Entrees"/>
    <s v="Lunch"/>
    <s v="Bar"/>
    <n v="0"/>
    <n v="0"/>
    <x v="1"/>
  </r>
  <r>
    <s v="DF"/>
    <x v="16"/>
    <n v="999116"/>
    <s v="000000"/>
    <s v="guestCount-lunch-Bar"/>
    <n v="2016"/>
    <n v="0"/>
    <n v="257.48099999999999"/>
    <n v="310.47800000000001"/>
    <n v="313.42499999999995"/>
    <n v="384.74799999999999"/>
    <n v="284.79500000000002"/>
    <n v="244.16699999999997"/>
    <n v="252.16799999999998"/>
    <n v="374.976"/>
    <n v="361.17899999999997"/>
    <n v="257.43899999999996"/>
    <n v="300.46799999999996"/>
    <n v="205.15600000000001"/>
    <n v="324.87"/>
    <n v="3871.3499999999995"/>
    <n v="257.43899999999996"/>
    <n v="3040.8559999999998"/>
    <x v="1"/>
    <s v=""/>
    <s v=""/>
    <s v="Entrees"/>
    <s v="Lunch"/>
    <s v="Bar"/>
    <n v="0"/>
    <n v="0"/>
    <x v="1"/>
  </r>
  <r>
    <s v="DF"/>
    <x v="17"/>
    <n v="999116"/>
    <s v="000000"/>
    <s v="guestCount-lunch-Bar"/>
    <n v="2016"/>
    <n v="0"/>
    <n v="464.61799999999999"/>
    <n v="385.34999999999997"/>
    <n v="386.94599999999997"/>
    <n v="417.774"/>
    <n v="413.52499999999992"/>
    <n v="269.64"/>
    <n v="401.01600000000002"/>
    <n v="313.84499999999997"/>
    <n v="542.49299999999994"/>
    <n v="378.84000000000003"/>
    <n v="454.03399999999993"/>
    <n v="232.05"/>
    <n v="403.78800000000001"/>
    <n v="5063.9189999999999"/>
    <n v="378.84000000000003"/>
    <n v="3974.047"/>
    <x v="1"/>
    <s v=""/>
    <s v=""/>
    <s v="Entrees"/>
    <s v="Lunch"/>
    <s v="Bar"/>
    <n v="0"/>
    <n v="0"/>
    <x v="1"/>
  </r>
  <r>
    <s v="DF"/>
    <x v="18"/>
    <n v="999116"/>
    <s v="000000"/>
    <s v="guestCount-lunch-Bar"/>
    <n v="2016"/>
    <n v="0"/>
    <n v="405.71999999999991"/>
    <n v="403.767"/>
    <n v="336.33600000000001"/>
    <n v="352.16999999999996"/>
    <n v="328.53800000000001"/>
    <n v="336.39899999999994"/>
    <n v="308.56"/>
    <n v="304.64699999999999"/>
    <n v="342.67799999999994"/>
    <n v="247.51999999999998"/>
    <n v="378.75599999999997"/>
    <n v="425.59999999999997"/>
    <n v="424.87900000000002"/>
    <n v="4595.57"/>
    <n v="247.51999999999998"/>
    <n v="3366.3349999999996"/>
    <x v="1"/>
    <s v=""/>
    <s v=""/>
    <s v="Entrees"/>
    <s v="Lunch"/>
    <s v="Bar"/>
    <n v="0"/>
    <n v="0"/>
    <x v="1"/>
  </r>
  <r>
    <s v="DF"/>
    <x v="19"/>
    <n v="999116"/>
    <s v="000000"/>
    <s v="guestCount-lunch-Bar"/>
    <n v="2016"/>
    <n v="0"/>
    <n v="143.227"/>
    <n v="135.57599999999999"/>
    <n v="136.20599999999996"/>
    <n v="131.054"/>
    <n v="127.51199999999999"/>
    <n v="151.06"/>
    <n v="229.64199999999997"/>
    <n v="179.99799999999999"/>
    <n v="195.95099999999999"/>
    <n v="151.36799999999999"/>
    <n v="164.79400000000001"/>
    <n v="217.45499999999996"/>
    <n v="121.71599999999998"/>
    <n v="2085.5590000000002"/>
    <n v="151.36799999999999"/>
    <n v="1581.5940000000001"/>
    <x v="1"/>
    <s v=""/>
    <s v=""/>
    <s v="Entrees"/>
    <s v="Lunch"/>
    <s v="Bar"/>
    <n v="0"/>
    <n v="0"/>
    <x v="1"/>
  </r>
  <r>
    <s v="DF"/>
    <x v="20"/>
    <n v="999116"/>
    <s v="000000"/>
    <s v="guestCount-lunch-Bar"/>
    <n v="2016"/>
    <n v="0"/>
    <n v="171.22699999999998"/>
    <n v="196.88199999999998"/>
    <n v="144.22800000000001"/>
    <n v="196.56"/>
    <n v="256.49399999999997"/>
    <n v="116.62"/>
    <n v="141.03599999999997"/>
    <n v="171.05199999999999"/>
    <n v="160.45399999999998"/>
    <n v="146.328"/>
    <n v="164.892"/>
    <n v="107.38"/>
    <n v="207.52199999999999"/>
    <n v="2180.6749999999997"/>
    <n v="146.328"/>
    <n v="1700.8809999999999"/>
    <x v="1"/>
    <s v=""/>
    <s v=""/>
    <s v="Entrees"/>
    <s v="Lunch"/>
    <s v="Bar"/>
    <n v="0"/>
    <n v="0"/>
    <x v="1"/>
  </r>
  <r>
    <s v="DF"/>
    <x v="21"/>
    <n v="999116"/>
    <s v="000000"/>
    <s v="guestCount-lunch-Bar"/>
    <n v="2016"/>
    <n v="0"/>
    <n v="572.87999999999988"/>
    <n v="705.0329999999999"/>
    <n v="646.55500000000006"/>
    <n v="448.392"/>
    <n v="723.00199999999995"/>
    <n v="477.01499999999999"/>
    <n v="405.71999999999997"/>
    <n v="443.52"/>
    <n v="290.178"/>
    <n v="272.89499999999998"/>
    <n v="420.21"/>
    <n v="453.03999999999996"/>
    <n v="349.71299999999997"/>
    <n v="6208.1529999999984"/>
    <n v="272.89499999999998"/>
    <n v="4985.1899999999987"/>
    <x v="1"/>
    <s v=""/>
    <s v=""/>
    <s v="Entrees"/>
    <s v="Lunch"/>
    <s v="Bar"/>
    <n v="0"/>
    <n v="0"/>
    <x v="1"/>
  </r>
  <r>
    <s v="DF"/>
    <x v="22"/>
    <n v="999116"/>
    <s v="000000"/>
    <s v="guestCount-lunch-Bar"/>
    <n v="2016"/>
    <n v="0"/>
    <n v="249.11599999999996"/>
    <n v="303.072"/>
    <n v="293.77599999999995"/>
    <n v="214.59199999999998"/>
    <n v="246.4"/>
    <n v="266.61599999999999"/>
    <n v="221.67599999999999"/>
    <n v="252.98"/>
    <n v="315.98"/>
    <n v="314.84599999999995"/>
    <n v="314.75499999999994"/>
    <n v="251.37"/>
    <n v="498.45599999999996"/>
    <n v="3743.6350000000002"/>
    <n v="314.84599999999995"/>
    <n v="2679.0540000000001"/>
    <x v="1"/>
    <s v=""/>
    <s v=""/>
    <s v="Entrees"/>
    <s v="Lunch"/>
    <s v="Bar"/>
    <n v="0"/>
    <n v="0"/>
    <x v="1"/>
  </r>
  <r>
    <s v="DF"/>
    <x v="23"/>
    <n v="999116"/>
    <s v="000000"/>
    <s v="guestCount-lunch-Bar"/>
    <n v="2016"/>
    <n v="0"/>
    <n v="244.66399999999999"/>
    <n v="239.785"/>
    <n v="313.99199999999996"/>
    <n v="262.65399999999994"/>
    <n v="273.42"/>
    <n v="243.124"/>
    <n v="240.79999999999998"/>
    <n v="209.66399999999996"/>
    <n v="271.005"/>
    <n v="309.22500000000002"/>
    <n v="266.80500000000001"/>
    <n v="294.27299999999997"/>
    <n v="256.07399999999996"/>
    <n v="3425.4849999999997"/>
    <n v="309.22500000000002"/>
    <n v="2608.3329999999996"/>
    <x v="1"/>
    <s v=""/>
    <s v=""/>
    <s v="Entrees"/>
    <s v="Lunch"/>
    <s v="Bar"/>
    <n v="0"/>
    <n v="0"/>
    <x v="1"/>
  </r>
  <r>
    <s v="DF"/>
    <x v="24"/>
    <n v="999116"/>
    <s v="000000"/>
    <s v="guestCount-lunch-Bar"/>
    <n v="2016"/>
    <n v="0"/>
    <n v="119.61599999999999"/>
    <n v="141.68"/>
    <n v="127.11999999999999"/>
    <n v="142.1"/>
    <n v="116.75999999999999"/>
    <n v="128.499"/>
    <n v="146.29999999999998"/>
    <n v="106.288"/>
    <n v="97.775999999999982"/>
    <n v="152.334"/>
    <n v="194.32"/>
    <n v="176.792"/>
    <n v="255.024"/>
    <n v="1904.6089999999999"/>
    <n v="152.334"/>
    <n v="1278.473"/>
    <x v="1"/>
    <s v=""/>
    <s v=""/>
    <s v="Entrees"/>
    <s v="Lunch"/>
    <s v="Bar"/>
    <n v="0"/>
    <n v="0"/>
    <x v="1"/>
  </r>
  <r>
    <s v="DF"/>
    <x v="25"/>
    <n v="999116"/>
    <s v="000000"/>
    <s v="guestCount-lunch-Bar"/>
    <n v="2016"/>
    <n v="0"/>
    <n v="265.90199999999999"/>
    <n v="348.43899999999996"/>
    <n v="424.73199999999991"/>
    <n v="290.84999999999997"/>
    <n v="300.97899999999998"/>
    <n v="321.85999999999996"/>
    <n v="288.53999999999996"/>
    <n v="369.18"/>
    <n v="325.70999999999998"/>
    <n v="275.31"/>
    <n v="259.61599999999999"/>
    <n v="262.52800000000002"/>
    <n v="424.53599999999994"/>
    <n v="4158.1819999999998"/>
    <n v="275.31"/>
    <n v="3211.5019999999995"/>
    <x v="1"/>
    <s v=""/>
    <s v=""/>
    <s v="Entrees"/>
    <s v="Lunch"/>
    <s v="Bar"/>
    <n v="0"/>
    <n v="0"/>
    <x v="1"/>
  </r>
  <r>
    <s v="DF"/>
    <x v="26"/>
    <n v="999116"/>
    <s v="000000"/>
    <s v="guestCount-lunch-Bar"/>
    <n v="2016"/>
    <n v="0"/>
    <n v="200.50799999999998"/>
    <n v="325.20599999999996"/>
    <n v="290.346"/>
    <n v="309.63099999999997"/>
    <n v="412.96499999999997"/>
    <n v="241.56999999999996"/>
    <n v="251.06199999999998"/>
    <n v="204.20400000000001"/>
    <n v="197.904"/>
    <n v="336.41999999999996"/>
    <n v="197.46999999999997"/>
    <n v="189.679"/>
    <n v="284.06700000000001"/>
    <n v="3441.0319999999997"/>
    <n v="336.41999999999996"/>
    <n v="2769.8159999999998"/>
    <x v="1"/>
    <s v=""/>
    <s v=""/>
    <s v="Entrees"/>
    <s v="Lunch"/>
    <s v="Bar"/>
    <n v="0"/>
    <n v="0"/>
    <x v="1"/>
  </r>
  <r>
    <s v="DF"/>
    <x v="27"/>
    <n v="999116"/>
    <s v="000000"/>
    <s v="guestCount-lunch-Bar"/>
    <n v="2016"/>
    <n v="0"/>
    <n v="122.68199999999997"/>
    <n v="113.925"/>
    <n v="133.77000000000001"/>
    <n v="114.00899999999999"/>
    <n v="129.77999999999997"/>
    <n v="151.536"/>
    <n v="147.67899999999997"/>
    <n v="137.59199999999998"/>
    <n v="143.61199999999999"/>
    <n v="91.391999999999996"/>
    <n v="117.57199999999999"/>
    <n v="85.490999999999985"/>
    <n v="184.89799999999997"/>
    <n v="1673.9379999999999"/>
    <n v="91.391999999999996"/>
    <n v="1285.9770000000001"/>
    <x v="1"/>
    <s v=""/>
    <s v=""/>
    <s v="Entrees"/>
    <s v="Lunch"/>
    <s v="Bar"/>
    <n v="0"/>
    <n v="0"/>
    <x v="1"/>
  </r>
  <r>
    <s v="DF"/>
    <x v="28"/>
    <n v="999116"/>
    <s v="000000"/>
    <s v="guestCount-lunch-Bar"/>
    <n v="2016"/>
    <n v="0"/>
    <n v="184.79999999999998"/>
    <n v="259"/>
    <n v="273.41999999999996"/>
    <n v="287.19600000000003"/>
    <n v="339.15"/>
    <n v="295.68"/>
    <n v="359.35199999999998"/>
    <n v="271.32699999999994"/>
    <n v="239.39999999999998"/>
    <n v="274.38599999999997"/>
    <n v="194.04"/>
    <n v="193.732"/>
    <n v="298.80899999999997"/>
    <n v="3470.2919999999995"/>
    <n v="274.38599999999997"/>
    <n v="2783.7109999999998"/>
    <x v="1"/>
    <s v=""/>
    <s v=""/>
    <s v="Entrees"/>
    <s v="Lunch"/>
    <s v="Bar"/>
    <n v="0"/>
    <n v="0"/>
    <x v="1"/>
  </r>
  <r>
    <s v="DF"/>
    <x v="29"/>
    <n v="999116"/>
    <s v="000000"/>
    <s v="guestCount-lunch-Bar"/>
    <n v="2016"/>
    <n v="0"/>
    <n v="93.45"/>
    <n v="112.833"/>
    <n v="78.637999999999991"/>
    <n v="70.300999999999988"/>
    <n v="103.544"/>
    <n v="84.56"/>
    <n v="69.341999999999999"/>
    <n v="56.790999999999997"/>
    <n v="84.671999999999997"/>
    <n v="218.08500000000001"/>
    <n v="319.2"/>
    <n v="330.22499999999997"/>
    <n v="383.76099999999997"/>
    <n v="2005.402"/>
    <n v="218.08500000000001"/>
    <n v="972.21600000000012"/>
    <x v="1"/>
    <s v=""/>
    <s v=""/>
    <s v="Entrees"/>
    <s v="Lunch"/>
    <s v="Bar"/>
    <n v="0"/>
    <n v="0"/>
    <x v="1"/>
  </r>
  <r>
    <s v="DF"/>
    <x v="30"/>
    <n v="999116"/>
    <s v="000000"/>
    <s v="guestCount-lunch-Bar"/>
    <n v="2016"/>
    <n v="0"/>
    <n v="163.79999999999998"/>
    <n v="131.30599999999998"/>
    <n v="144.613"/>
    <n v="155.4"/>
    <n v="130.23499999999999"/>
    <n v="134.75"/>
    <n v="152.79599999999999"/>
    <n v="108.77999999999999"/>
    <n v="208.65600000000001"/>
    <n v="124.236"/>
    <n v="224.10499999999996"/>
    <n v="153.97199999999998"/>
    <n v="192.178"/>
    <n v="2024.8270000000002"/>
    <n v="124.236"/>
    <n v="1454.5720000000001"/>
    <x v="1"/>
    <s v=""/>
    <s v=""/>
    <s v="Entrees"/>
    <s v="Lunch"/>
    <s v="Bar"/>
    <n v="0"/>
    <n v="0"/>
    <x v="1"/>
  </r>
  <r>
    <s v="DF"/>
    <x v="31"/>
    <n v="999116"/>
    <s v="000000"/>
    <s v="guestCount-lunch-Bar"/>
    <n v="2016"/>
    <n v="0"/>
    <n v="337.72199999999998"/>
    <n v="216.13199999999998"/>
    <n v="254.45699999999999"/>
    <n v="327.096"/>
    <n v="210.42"/>
    <n v="261.17"/>
    <n v="224.22399999999999"/>
    <n v="182.39899999999997"/>
    <n v="194.922"/>
    <n v="217.55999999999995"/>
    <n v="262.64"/>
    <n v="277.52199999999999"/>
    <n v="203.27999999999997"/>
    <n v="3169.5439999999999"/>
    <n v="217.55999999999995"/>
    <n v="2426.1019999999999"/>
    <x v="1"/>
    <s v=""/>
    <s v=""/>
    <s v="Entrees"/>
    <s v="Lunch"/>
    <s v="Bar"/>
    <n v="0"/>
    <n v="0"/>
    <x v="1"/>
  </r>
  <r>
    <s v="DF"/>
    <x v="32"/>
    <n v="999116"/>
    <s v="000000"/>
    <s v="guestCount-lunch-Bar"/>
    <n v="2016"/>
    <n v="0"/>
    <n v="270.774"/>
    <n v="380.68799999999999"/>
    <n v="358.43499999999995"/>
    <n v="268.15599999999995"/>
    <n v="376.06799999999998"/>
    <n v="406"/>
    <n v="342.36999999999995"/>
    <n v="271.68399999999997"/>
    <n v="265.608"/>
    <n v="424.93499999999995"/>
    <n v="397.24299999999999"/>
    <n v="416.89199999999994"/>
    <n v="324.23999999999995"/>
    <n v="4503.0929999999998"/>
    <n v="424.93499999999995"/>
    <n v="3364.7180000000003"/>
    <x v="1"/>
    <s v=""/>
    <s v=""/>
    <s v="Entrees"/>
    <s v="Lunch"/>
    <s v="Bar"/>
    <n v="0"/>
    <n v="0"/>
    <x v="1"/>
  </r>
  <r>
    <s v="DF"/>
    <x v="33"/>
    <n v="999116"/>
    <s v="000000"/>
    <s v="guestCount-lunch-Bar"/>
    <n v="2016"/>
    <n v="0"/>
    <n v="0"/>
    <n v="0"/>
    <n v="0"/>
    <n v="0"/>
    <n v="0"/>
    <n v="0"/>
    <n v="583.49199999999996"/>
    <n v="854.23799999999994"/>
    <n v="536.64799999999991"/>
    <n v="324.63200000000001"/>
    <n v="485.21199999999993"/>
    <n v="367.98999999999995"/>
    <n v="461.73399999999998"/>
    <n v="3613.9459999999995"/>
    <n v="324.63200000000001"/>
    <n v="2299.0099999999998"/>
    <x v="1"/>
    <s v=""/>
    <s v=""/>
    <s v="Entrees"/>
    <s v="Lunch"/>
    <s v="Bar"/>
    <n v="0"/>
    <n v="0"/>
    <x v="1"/>
  </r>
  <r>
    <s v="DF"/>
    <x v="34"/>
    <n v="999116"/>
    <s v="000000"/>
    <s v="guestCount-lunch-Bar"/>
    <n v="2016"/>
    <n v="0"/>
    <n v="0"/>
    <n v="0"/>
    <n v="0"/>
    <n v="0"/>
    <n v="0"/>
    <n v="0"/>
    <n v="0"/>
    <n v="0"/>
    <n v="0"/>
    <n v="0"/>
    <n v="78.525999999999996"/>
    <n v="370.83199999999999"/>
    <n v="358.53299999999996"/>
    <n v="807.89099999999996"/>
    <n v="0"/>
    <n v="0"/>
    <x v="1"/>
    <s v=""/>
    <s v=""/>
    <s v="Entrees"/>
    <s v="Lunch"/>
    <s v="Bar"/>
    <n v="0"/>
    <n v="0"/>
    <x v="1"/>
  </r>
  <r>
    <s v="DF"/>
    <x v="35"/>
    <n v="999116"/>
    <s v="000000"/>
    <s v="guestCount-lunch-Bar"/>
    <n v="2016"/>
    <n v="0"/>
    <n v="0"/>
    <n v="0"/>
    <n v="0"/>
    <n v="0"/>
    <n v="0"/>
    <n v="0"/>
    <n v="0"/>
    <n v="0"/>
    <n v="0"/>
    <n v="0"/>
    <n v="0"/>
    <n v="254.93299999999999"/>
    <n v="508.2"/>
    <n v="763.13300000000004"/>
    <n v="0"/>
    <n v="0"/>
    <x v="1"/>
    <s v=""/>
    <s v=""/>
    <s v="Entrees"/>
    <s v="Lunch"/>
    <s v="Bar"/>
    <n v="0"/>
    <n v="0"/>
    <x v="1"/>
  </r>
  <r>
    <s v="DF"/>
    <x v="0"/>
    <n v="999117"/>
    <s v="000000"/>
    <s v="guestCount-dinner-Bar"/>
    <n v="2016"/>
    <n v="0"/>
    <n v="125.965"/>
    <n v="146.49599999999998"/>
    <n v="164.30399999999997"/>
    <n v="134.505"/>
    <n v="146.328"/>
    <n v="122.38799999999999"/>
    <n v="153.74799999999999"/>
    <n v="202.62199999999999"/>
    <n v="105.21"/>
    <n v="0"/>
    <n v="0"/>
    <n v="0"/>
    <n v="0"/>
    <n v="1301.566"/>
    <n v="0"/>
    <n v="1301.566"/>
    <x v="1"/>
    <s v=""/>
    <s v=""/>
    <s v="Entrees"/>
    <s v="Dinner"/>
    <s v="Bar"/>
    <n v="0"/>
    <n v="0"/>
    <x v="0"/>
  </r>
  <r>
    <s v="DF"/>
    <x v="1"/>
    <n v="999117"/>
    <s v="000000"/>
    <s v="guestCount-dinner-Bar"/>
    <n v="2016"/>
    <n v="0"/>
    <n v="218.49100000000001"/>
    <n v="150.30399999999997"/>
    <n v="176.4"/>
    <n v="181.95799999999997"/>
    <n v="194.01199999999997"/>
    <n v="134.06399999999999"/>
    <n v="143.32499999999999"/>
    <n v="180.26399999999998"/>
    <n v="189.84"/>
    <n v="181.44"/>
    <n v="129.35999999999999"/>
    <n v="172.39599999999996"/>
    <n v="142.142"/>
    <n v="2193.9959999999992"/>
    <n v="181.44"/>
    <n v="1750.0979999999997"/>
    <x v="1"/>
    <s v=""/>
    <s v=""/>
    <s v="Entrees"/>
    <s v="Dinner"/>
    <s v="Bar"/>
    <n v="0"/>
    <n v="0"/>
    <x v="0"/>
  </r>
  <r>
    <s v="DF"/>
    <x v="2"/>
    <n v="999117"/>
    <s v="000000"/>
    <s v="guestCount-dinner-Bar"/>
    <n v="2016"/>
    <n v="0"/>
    <n v="411.63499999999993"/>
    <n v="271.19400000000002"/>
    <n v="401.64599999999996"/>
    <n v="299.03999999999996"/>
    <n v="396.24199999999996"/>
    <n v="310.40800000000002"/>
    <n v="212.35199999999998"/>
    <n v="293.755"/>
    <n v="245.7"/>
    <n v="242.51499999999999"/>
    <n v="368.19299999999998"/>
    <n v="320.77499999999998"/>
    <n v="415.41499999999991"/>
    <n v="4188.869999999999"/>
    <n v="242.51499999999999"/>
    <n v="3084.4869999999996"/>
    <x v="1"/>
    <s v=""/>
    <s v=""/>
    <s v="Entrees"/>
    <s v="Dinner"/>
    <s v="Bar"/>
    <n v="0"/>
    <n v="0"/>
    <x v="0"/>
  </r>
  <r>
    <s v="DF"/>
    <x v="3"/>
    <n v="999117"/>
    <s v="000000"/>
    <s v="guestCount-dinner-Bar"/>
    <n v="2016"/>
    <n v="0"/>
    <n v="482.11799999999994"/>
    <n v="781.9559999999999"/>
    <n v="421.88999999999993"/>
    <n v="535.32499999999993"/>
    <n v="566.47499999999991"/>
    <n v="515.27"/>
    <n v="374.32499999999999"/>
    <n v="892.64"/>
    <n v="305.75999999999993"/>
    <n v="323.20400000000001"/>
    <n v="453.36199999999991"/>
    <n v="370.44"/>
    <n v="449.72199999999998"/>
    <n v="6472.4869999999992"/>
    <n v="323.20400000000001"/>
    <n v="5198.9629999999997"/>
    <x v="1"/>
    <s v=""/>
    <s v=""/>
    <s v="Entrees"/>
    <s v="Dinner"/>
    <s v="Bar"/>
    <n v="0"/>
    <n v="0"/>
    <x v="0"/>
  </r>
  <r>
    <s v="DF"/>
    <x v="4"/>
    <n v="999117"/>
    <s v="000000"/>
    <s v="guestCount-dinner-Bar"/>
    <n v="2016"/>
    <n v="0"/>
    <n v="241.22699999999998"/>
    <n v="341.53"/>
    <n v="306.42500000000001"/>
    <n v="286.209"/>
    <n v="356.63599999999997"/>
    <n v="202.81799999999998"/>
    <n v="287.54599999999994"/>
    <n v="258.71999999999997"/>
    <n v="301.93799999999999"/>
    <n v="227.32499999999999"/>
    <n v="244.60099999999997"/>
    <n v="244.16699999999997"/>
    <n v="229.43899999999996"/>
    <n v="3528.5809999999997"/>
    <n v="227.32499999999999"/>
    <n v="2810.3739999999998"/>
    <x v="1"/>
    <s v=""/>
    <s v=""/>
    <s v="Entrees"/>
    <s v="Dinner"/>
    <s v="Bar"/>
    <n v="0"/>
    <n v="0"/>
    <x v="0"/>
  </r>
  <r>
    <s v="DF"/>
    <x v="5"/>
    <n v="999117"/>
    <s v="000000"/>
    <s v="guestCount-dinner-Bar"/>
    <n v="2016"/>
    <n v="0"/>
    <n v="0"/>
    <n v="0"/>
    <n v="0"/>
    <n v="0"/>
    <n v="0"/>
    <n v="0"/>
    <n v="0"/>
    <n v="0"/>
    <n v="19.844999999999999"/>
    <n v="326.03199999999993"/>
    <n v="417.03199999999998"/>
    <n v="333.68299999999999"/>
    <n v="423.36"/>
    <n v="1519.9519999999998"/>
    <n v="326.03199999999993"/>
    <n v="345.87699999999995"/>
    <x v="1"/>
    <s v=""/>
    <s v=""/>
    <s v="Entrees"/>
    <s v="Dinner"/>
    <s v="Bar"/>
    <n v="0"/>
    <n v="0"/>
    <x v="0"/>
  </r>
  <r>
    <s v="DF"/>
    <x v="6"/>
    <n v="999117"/>
    <s v="000000"/>
    <s v="guestCount-dinner-Bar"/>
    <n v="2016"/>
    <n v="0"/>
    <n v="251.36999999999998"/>
    <n v="322.25200000000001"/>
    <n v="277.52199999999999"/>
    <n v="108.78"/>
    <n v="171.94799999999998"/>
    <n v="122.68199999999997"/>
    <n v="106.84799999999998"/>
    <n v="135.19099999999997"/>
    <n v="276.07999999999993"/>
    <n v="722.61"/>
    <n v="164.14999999999998"/>
    <n v="231.61599999999999"/>
    <n v="116.312"/>
    <n v="3007.3609999999999"/>
    <n v="722.61"/>
    <n v="2495.2829999999999"/>
    <x v="1"/>
    <s v=""/>
    <s v=""/>
    <s v="Entrees"/>
    <s v="Dinner"/>
    <s v="Bar"/>
    <n v="0"/>
    <n v="0"/>
    <x v="0"/>
  </r>
  <r>
    <s v="DF"/>
    <x v="7"/>
    <n v="999117"/>
    <s v="000000"/>
    <s v="guestCount-dinner-Bar"/>
    <n v="2016"/>
    <n v="0"/>
    <n v="508.03199999999993"/>
    <n v="470.54699999999997"/>
    <n v="623.84"/>
    <n v="532.63"/>
    <n v="624.75"/>
    <n v="380.61799999999999"/>
    <n v="453.93599999999998"/>
    <n v="389.54999999999995"/>
    <n v="411.55799999999994"/>
    <n v="434.11199999999997"/>
    <n v="542.30399999999997"/>
    <n v="519.68000000000006"/>
    <n v="729.70799999999997"/>
    <n v="6621.2650000000003"/>
    <n v="434.11199999999997"/>
    <n v="4829.5730000000003"/>
    <x v="1"/>
    <s v=""/>
    <s v=""/>
    <s v="Entrees"/>
    <s v="Dinner"/>
    <s v="Bar"/>
    <n v="0"/>
    <n v="0"/>
    <x v="0"/>
  </r>
  <r>
    <s v="DF"/>
    <x v="8"/>
    <n v="999117"/>
    <s v="000000"/>
    <s v="guestCount-dinner-Bar"/>
    <n v="2016"/>
    <n v="0"/>
    <n v="431.24899999999997"/>
    <n v="386.29499999999996"/>
    <n v="531.61500000000001"/>
    <n v="461.66399999999993"/>
    <n v="606.14400000000001"/>
    <n v="507.23399999999998"/>
    <n v="439.81"/>
    <n v="694.10599999999988"/>
    <n v="696.91999999999985"/>
    <n v="511.25199999999995"/>
    <n v="373.19799999999998"/>
    <n v="453.25"/>
    <n v="424.15100000000001"/>
    <n v="6516.887999999999"/>
    <n v="511.25199999999995"/>
    <n v="5266.2889999999989"/>
    <x v="1"/>
    <s v=""/>
    <s v=""/>
    <s v="Entrees"/>
    <s v="Dinner"/>
    <s v="Bar"/>
    <n v="0"/>
    <n v="0"/>
    <x v="0"/>
  </r>
  <r>
    <s v="DF"/>
    <x v="9"/>
    <n v="999117"/>
    <s v="000000"/>
    <s v="guestCount-dinner-Bar"/>
    <n v="2016"/>
    <n v="0"/>
    <n v="263.64799999999997"/>
    <n v="215.6"/>
    <n v="206.15"/>
    <n v="210"/>
    <n v="218.148"/>
    <n v="262.35300000000001"/>
    <n v="198.26799999999997"/>
    <n v="211.86199999999997"/>
    <n v="188.16"/>
    <n v="165.47999999999996"/>
    <n v="179.19299999999998"/>
    <n v="178.35999999999999"/>
    <n v="190.10599999999999"/>
    <n v="2687.3280000000004"/>
    <n v="165.47999999999996"/>
    <n v="2139.6689999999999"/>
    <x v="1"/>
    <s v=""/>
    <s v=""/>
    <s v="Entrees"/>
    <s v="Dinner"/>
    <s v="Bar"/>
    <n v="0"/>
    <n v="0"/>
    <x v="0"/>
  </r>
  <r>
    <s v="DF"/>
    <x v="10"/>
    <n v="999117"/>
    <s v="000000"/>
    <s v="guestCount-dinner-Bar"/>
    <n v="2016"/>
    <n v="0"/>
    <n v="122.85000000000001"/>
    <n v="211.47"/>
    <n v="115.14999999999999"/>
    <n v="102.14400000000001"/>
    <n v="118.44"/>
    <n v="161"/>
    <n v="89.242999999999981"/>
    <n v="148.68"/>
    <n v="92.007999999999981"/>
    <n v="106.82"/>
    <n v="162.28799999999998"/>
    <n v="163.70899999999997"/>
    <n v="163.80000000000001"/>
    <n v="1757.6020000000001"/>
    <n v="106.82"/>
    <n v="1267.8050000000001"/>
    <x v="1"/>
    <s v=""/>
    <s v=""/>
    <s v="Entrees"/>
    <s v="Dinner"/>
    <s v="Bar"/>
    <n v="0"/>
    <n v="0"/>
    <x v="0"/>
  </r>
  <r>
    <s v="DF"/>
    <x v="11"/>
    <n v="999117"/>
    <s v="000000"/>
    <s v="guestCount-dinner-Bar"/>
    <n v="2016"/>
    <n v="0"/>
    <n v="461.49599999999992"/>
    <n v="804.64299999999992"/>
    <n v="715.88999999999987"/>
    <n v="623.08400000000006"/>
    <n v="555.09999999999991"/>
    <n v="820.4559999999999"/>
    <n v="661.5"/>
    <n v="575.14799999999991"/>
    <n v="563.178"/>
    <n v="865.96999999999991"/>
    <n v="631.6099999999999"/>
    <n v="720.44699999999989"/>
    <n v="554.87599999999998"/>
    <n v="8553.3979999999992"/>
    <n v="865.96999999999991"/>
    <n v="6646.4650000000001"/>
    <x v="1"/>
    <s v=""/>
    <s v=""/>
    <s v="Entrees"/>
    <s v="Dinner"/>
    <s v="Bar"/>
    <n v="0"/>
    <n v="0"/>
    <x v="0"/>
  </r>
  <r>
    <s v="DF"/>
    <x v="12"/>
    <n v="999117"/>
    <s v="000000"/>
    <s v="guestCount-dinner-Bar"/>
    <n v="2016"/>
    <n v="0"/>
    <n v="560.56700000000001"/>
    <n v="641.75999999999988"/>
    <n v="520.79999999999995"/>
    <n v="495.09599999999995"/>
    <n v="569.52"/>
    <n v="547.47"/>
    <n v="347.88600000000002"/>
    <n v="363.77600000000001"/>
    <n v="462.26599999999996"/>
    <n v="1049.2859999999998"/>
    <n v="598.899"/>
    <n v="465.24799999999999"/>
    <n v="531.16"/>
    <n v="7153.7339999999995"/>
    <n v="1049.2859999999998"/>
    <n v="5558.4269999999997"/>
    <x v="1"/>
    <s v=""/>
    <s v=""/>
    <s v="Entrees"/>
    <s v="Dinner"/>
    <s v="Bar"/>
    <n v="0"/>
    <n v="0"/>
    <x v="0"/>
  </r>
  <r>
    <s v="DF"/>
    <x v="13"/>
    <n v="999117"/>
    <s v="000000"/>
    <s v="guestCount-dinner-Bar"/>
    <n v="2016"/>
    <n v="0"/>
    <n v="300.608"/>
    <n v="363.87399999999997"/>
    <n v="379.26"/>
    <n v="374.01"/>
    <n v="367.72399999999999"/>
    <n v="309.92500000000001"/>
    <n v="261.8"/>
    <n v="210.52499999999998"/>
    <n v="155.17600000000002"/>
    <n v="213.35999999999999"/>
    <n v="356.91599999999994"/>
    <n v="367.64699999999993"/>
    <n v="641.20000000000005"/>
    <n v="4302.0249999999996"/>
    <n v="213.35999999999999"/>
    <n v="2936.2620000000002"/>
    <x v="1"/>
    <s v=""/>
    <s v=""/>
    <s v="Entrees"/>
    <s v="Dinner"/>
    <s v="Bar"/>
    <n v="0"/>
    <n v="0"/>
    <x v="1"/>
  </r>
  <r>
    <s v="DF"/>
    <x v="14"/>
    <n v="999117"/>
    <s v="000000"/>
    <s v="guestCount-dinner-Bar"/>
    <n v="2016"/>
    <n v="0"/>
    <n v="467.83799999999997"/>
    <n v="287.86799999999999"/>
    <n v="442.07799999999997"/>
    <n v="320.56499999999994"/>
    <n v="406.40600000000001"/>
    <n v="315.27999999999997"/>
    <n v="260.28800000000001"/>
    <n v="214.83"/>
    <n v="340.43099999999998"/>
    <n v="300.39799999999997"/>
    <n v="264.51599999999996"/>
    <n v="399.28000000000003"/>
    <n v="360.47199999999992"/>
    <n v="4380.25"/>
    <n v="300.39799999999997"/>
    <n v="3355.982"/>
    <x v="1"/>
    <s v=""/>
    <s v=""/>
    <s v="Entrees"/>
    <s v="Dinner"/>
    <s v="Bar"/>
    <n v="0"/>
    <n v="0"/>
    <x v="1"/>
  </r>
  <r>
    <s v="DF"/>
    <x v="15"/>
    <n v="999117"/>
    <s v="000000"/>
    <s v="guestCount-dinner-Bar"/>
    <n v="2016"/>
    <n v="0"/>
    <n v="292.81"/>
    <n v="318.66799999999995"/>
    <n v="310.56899999999996"/>
    <n v="521.64"/>
    <n v="399.28"/>
    <n v="279.83199999999999"/>
    <n v="239.785"/>
    <n v="241.16399999999999"/>
    <n v="207.48"/>
    <n v="273.65099999999995"/>
    <n v="311.23399999999998"/>
    <n v="392.34999999999997"/>
    <n v="486.29700000000003"/>
    <n v="4274.7599999999993"/>
    <n v="273.65099999999995"/>
    <n v="3084.8789999999995"/>
    <x v="1"/>
    <s v=""/>
    <s v=""/>
    <s v="Entrees"/>
    <s v="Dinner"/>
    <s v="Bar"/>
    <n v="0"/>
    <n v="0"/>
    <x v="1"/>
  </r>
  <r>
    <s v="DF"/>
    <x v="16"/>
    <n v="999117"/>
    <s v="000000"/>
    <s v="guestCount-dinner-Bar"/>
    <n v="2016"/>
    <n v="0"/>
    <n v="615.51"/>
    <n v="636.91599999999994"/>
    <n v="732.375"/>
    <n v="608.08999999999992"/>
    <n v="642.86599999999999"/>
    <n v="530.37599999999998"/>
    <n v="448.79099999999994"/>
    <n v="567.56699999999989"/>
    <n v="612.44399999999996"/>
    <n v="461.77599999999995"/>
    <n v="605.56999999999994"/>
    <n v="478.38000000000005"/>
    <n v="572.67000000000007"/>
    <n v="7513.3309999999992"/>
    <n v="461.77599999999995"/>
    <n v="5856.7109999999993"/>
    <x v="1"/>
    <s v=""/>
    <s v=""/>
    <s v="Entrees"/>
    <s v="Dinner"/>
    <s v="Bar"/>
    <n v="0"/>
    <n v="0"/>
    <x v="1"/>
  </r>
  <r>
    <s v="DF"/>
    <x v="17"/>
    <n v="999117"/>
    <s v="000000"/>
    <s v="guestCount-dinner-Bar"/>
    <n v="2016"/>
    <n v="0"/>
    <n v="469.22399999999999"/>
    <n v="371.49"/>
    <n v="452.63399999999996"/>
    <n v="390.20799999999997"/>
    <n v="357.952"/>
    <n v="328.96499999999997"/>
    <n v="386.56799999999998"/>
    <n v="361.08799999999997"/>
    <n v="562.56899999999996"/>
    <n v="367.98999999999995"/>
    <n v="236.376"/>
    <n v="418.94999999999993"/>
    <n v="447.23700000000002"/>
    <n v="5151.2509999999993"/>
    <n v="367.98999999999995"/>
    <n v="4048.6879999999996"/>
    <x v="1"/>
    <s v=""/>
    <s v=""/>
    <s v="Entrees"/>
    <s v="Dinner"/>
    <s v="Bar"/>
    <n v="0"/>
    <n v="0"/>
    <x v="1"/>
  </r>
  <r>
    <s v="DF"/>
    <x v="18"/>
    <n v="999117"/>
    <s v="000000"/>
    <s v="guestCount-dinner-Bar"/>
    <n v="2016"/>
    <n v="0"/>
    <n v="412.51"/>
    <n v="416.32499999999999"/>
    <n v="589.12"/>
    <n v="672.9799999999999"/>
    <n v="482.17399999999998"/>
    <n v="383.01900000000001"/>
    <n v="352.37999999999994"/>
    <n v="353.27599999999995"/>
    <n v="503.87399999999997"/>
    <n v="439.97099999999995"/>
    <n v="444.98999999999995"/>
    <n v="585.71100000000001"/>
    <n v="504.50399999999996"/>
    <n v="6140.8339999999989"/>
    <n v="439.97099999999995"/>
    <n v="4605.628999999999"/>
    <x v="1"/>
    <s v=""/>
    <s v=""/>
    <s v="Entrees"/>
    <s v="Dinner"/>
    <s v="Bar"/>
    <n v="0"/>
    <n v="0"/>
    <x v="1"/>
  </r>
  <r>
    <s v="DF"/>
    <x v="19"/>
    <n v="999117"/>
    <s v="000000"/>
    <s v="guestCount-dinner-Bar"/>
    <n v="2016"/>
    <n v="0"/>
    <n v="280.30799999999999"/>
    <n v="238.33599999999998"/>
    <n v="263.39599999999996"/>
    <n v="201.34799999999998"/>
    <n v="276.61199999999997"/>
    <n v="293.83199999999994"/>
    <n v="245.48999999999998"/>
    <n v="274.39999999999998"/>
    <n v="321.685"/>
    <n v="295.55399999999997"/>
    <n v="203.72799999999998"/>
    <n v="273.7"/>
    <n v="189.62999999999997"/>
    <n v="3358.0189999999998"/>
    <n v="295.55399999999997"/>
    <n v="2690.9609999999998"/>
    <x v="1"/>
    <s v=""/>
    <s v=""/>
    <s v="Entrees"/>
    <s v="Dinner"/>
    <s v="Bar"/>
    <n v="0"/>
    <n v="0"/>
    <x v="1"/>
  </r>
  <r>
    <s v="DF"/>
    <x v="20"/>
    <n v="999117"/>
    <s v="000000"/>
    <s v="guestCount-dinner-Bar"/>
    <n v="2016"/>
    <n v="0"/>
    <n v="352.61099999999993"/>
    <n v="425.68400000000003"/>
    <n v="205.387"/>
    <n v="299.91499999999996"/>
    <n v="289.83500000000004"/>
    <n v="278.12399999999997"/>
    <n v="258.82499999999999"/>
    <n v="235.14399999999998"/>
    <n v="256.2"/>
    <n v="223.14599999999999"/>
    <n v="324.87"/>
    <n v="270.27"/>
    <n v="291.50099999999998"/>
    <n v="3711.5119999999997"/>
    <n v="223.14599999999999"/>
    <n v="2824.8709999999996"/>
    <x v="1"/>
    <s v=""/>
    <s v=""/>
    <s v="Entrees"/>
    <s v="Dinner"/>
    <s v="Bar"/>
    <n v="0"/>
    <n v="0"/>
    <x v="1"/>
  </r>
  <r>
    <s v="DF"/>
    <x v="21"/>
    <n v="999117"/>
    <s v="000000"/>
    <s v="guestCount-dinner-Bar"/>
    <n v="2016"/>
    <n v="0"/>
    <n v="850.024"/>
    <n v="751.29599999999994"/>
    <n v="613.59899999999993"/>
    <n v="757.89"/>
    <n v="774.46599999999989"/>
    <n v="645.12"/>
    <n v="766.95499999999993"/>
    <n v="607.096"/>
    <n v="619.92699999999991"/>
    <n v="569.47799999999995"/>
    <n v="770.13299999999992"/>
    <n v="566.27199999999993"/>
    <n v="868.08399999999995"/>
    <n v="9160.34"/>
    <n v="569.47799999999995"/>
    <n v="6955.8509999999997"/>
    <x v="1"/>
    <s v=""/>
    <s v=""/>
    <s v="Entrees"/>
    <s v="Dinner"/>
    <s v="Bar"/>
    <n v="0"/>
    <n v="0"/>
    <x v="1"/>
  </r>
  <r>
    <s v="DF"/>
    <x v="22"/>
    <n v="999117"/>
    <s v="000000"/>
    <s v="guestCount-dinner-Bar"/>
    <n v="2016"/>
    <n v="0"/>
    <n v="495.26400000000001"/>
    <n v="560.28"/>
    <n v="494.24199999999996"/>
    <n v="387.39400000000001"/>
    <n v="425.31999999999994"/>
    <n v="404.6699999999999"/>
    <n v="489.02699999999999"/>
    <n v="612.65399999999988"/>
    <n v="433.66399999999993"/>
    <n v="412.77599999999995"/>
    <n v="555.63199999999995"/>
    <n v="633.12199999999984"/>
    <n v="488.03999999999996"/>
    <n v="6392.085"/>
    <n v="412.77599999999995"/>
    <n v="4715.2910000000002"/>
    <x v="1"/>
    <s v=""/>
    <s v=""/>
    <s v="Entrees"/>
    <s v="Dinner"/>
    <s v="Bar"/>
    <n v="0"/>
    <n v="0"/>
    <x v="1"/>
  </r>
  <r>
    <s v="DF"/>
    <x v="23"/>
    <n v="999117"/>
    <s v="000000"/>
    <s v="guestCount-dinner-Bar"/>
    <n v="2016"/>
    <n v="0"/>
    <n v="255.80799999999999"/>
    <n v="361.66899999999998"/>
    <n v="381.56299999999999"/>
    <n v="331.43599999999998"/>
    <n v="351.62399999999997"/>
    <n v="317.99599999999992"/>
    <n v="258.55199999999996"/>
    <n v="279.517"/>
    <n v="300.35599999999999"/>
    <n v="343.90999999999997"/>
    <n v="351.62399999999997"/>
    <n v="252.83999999999997"/>
    <n v="251.48199999999997"/>
    <n v="4038.3769999999995"/>
    <n v="343.90999999999997"/>
    <n v="3182.4309999999996"/>
    <x v="1"/>
    <s v=""/>
    <s v=""/>
    <s v="Entrees"/>
    <s v="Dinner"/>
    <s v="Bar"/>
    <n v="0"/>
    <n v="0"/>
    <x v="1"/>
  </r>
  <r>
    <s v="DF"/>
    <x v="24"/>
    <n v="999117"/>
    <s v="000000"/>
    <s v="guestCount-dinner-Bar"/>
    <n v="2016"/>
    <n v="0"/>
    <n v="387.03"/>
    <n v="505.73599999999993"/>
    <n v="262.17799999999994"/>
    <n v="304.55599999999998"/>
    <n v="380.03000000000003"/>
    <n v="202.77600000000001"/>
    <n v="177.94"/>
    <n v="267.26"/>
    <n v="234.07999999999998"/>
    <n v="270.42399999999998"/>
    <n v="291.36799999999994"/>
    <n v="301.22399999999999"/>
    <n v="302.26"/>
    <n v="3886.8619999999992"/>
    <n v="270.42399999999998"/>
    <n v="2992.0099999999993"/>
    <x v="1"/>
    <s v=""/>
    <s v=""/>
    <s v="Entrees"/>
    <s v="Dinner"/>
    <s v="Bar"/>
    <n v="0"/>
    <n v="0"/>
    <x v="1"/>
  </r>
  <r>
    <s v="DF"/>
    <x v="25"/>
    <n v="999117"/>
    <s v="000000"/>
    <s v="guestCount-dinner-Bar"/>
    <n v="2016"/>
    <n v="0"/>
    <n v="497.9729999999999"/>
    <n v="481.99199999999996"/>
    <n v="460.82399999999996"/>
    <n v="465.86399999999992"/>
    <n v="522.02499999999998"/>
    <n v="323.904"/>
    <n v="341.964"/>
    <n v="402.03100000000001"/>
    <n v="382.536"/>
    <n v="417.83"/>
    <n v="274.62399999999997"/>
    <n v="286.07600000000002"/>
    <n v="396.774"/>
    <n v="5254.4170000000004"/>
    <n v="417.83"/>
    <n v="4296.9430000000002"/>
    <x v="1"/>
    <s v=""/>
    <s v=""/>
    <s v="Entrees"/>
    <s v="Dinner"/>
    <s v="Bar"/>
    <n v="0"/>
    <n v="0"/>
    <x v="1"/>
  </r>
  <r>
    <s v="DF"/>
    <x v="26"/>
    <n v="999117"/>
    <s v="000000"/>
    <s v="guestCount-dinner-Bar"/>
    <n v="2016"/>
    <n v="0"/>
    <n v="291.64799999999997"/>
    <n v="460.78199999999993"/>
    <n v="442.04999999999995"/>
    <n v="500.38799999999998"/>
    <n v="331.25400000000002"/>
    <n v="295.95999999999992"/>
    <n v="296.94"/>
    <n v="326.88599999999997"/>
    <n v="330.62399999999997"/>
    <n v="433.83899999999994"/>
    <n v="439.85199999999998"/>
    <n v="421.197"/>
    <n v="332.416"/>
    <n v="4903.8360000000002"/>
    <n v="433.83899999999994"/>
    <n v="3710.3709999999996"/>
    <x v="1"/>
    <s v=""/>
    <s v=""/>
    <s v="Entrees"/>
    <s v="Dinner"/>
    <s v="Bar"/>
    <n v="0"/>
    <n v="0"/>
    <x v="1"/>
  </r>
  <r>
    <s v="DF"/>
    <x v="27"/>
    <n v="999117"/>
    <s v="000000"/>
    <s v="guestCount-dinner-Bar"/>
    <n v="2016"/>
    <n v="0"/>
    <n v="270.38199999999995"/>
    <n v="262.08"/>
    <n v="170.32400000000001"/>
    <n v="161.196"/>
    <n v="192.33899999999997"/>
    <n v="162.17599999999999"/>
    <n v="155.73599999999999"/>
    <n v="146.874"/>
    <n v="152.15199999999999"/>
    <n v="172.28399999999999"/>
    <n v="137.86500000000001"/>
    <n v="156.87699999999998"/>
    <n v="196.196"/>
    <n v="2336.4810000000002"/>
    <n v="172.28399999999999"/>
    <n v="1845.5430000000001"/>
    <x v="1"/>
    <s v=""/>
    <s v=""/>
    <s v="Entrees"/>
    <s v="Dinner"/>
    <s v="Bar"/>
    <n v="0"/>
    <n v="0"/>
    <x v="1"/>
  </r>
  <r>
    <s v="DF"/>
    <x v="28"/>
    <n v="999117"/>
    <s v="000000"/>
    <s v="guestCount-dinner-Bar"/>
    <n v="2016"/>
    <n v="0"/>
    <n v="305.75999999999993"/>
    <n v="312.61999999999995"/>
    <n v="296.541"/>
    <n v="283.21999999999997"/>
    <n v="348.09599999999995"/>
    <n v="343.87499999999994"/>
    <n v="396.05999999999995"/>
    <n v="429.59"/>
    <n v="400.4"/>
    <n v="262.67500000000001"/>
    <n v="213.39499999999998"/>
    <n v="270.25599999999997"/>
    <n v="340.09500000000003"/>
    <n v="4202.5829999999996"/>
    <n v="262.67500000000001"/>
    <n v="3378.837"/>
    <x v="1"/>
    <s v=""/>
    <s v=""/>
    <s v="Entrees"/>
    <s v="Dinner"/>
    <s v="Bar"/>
    <n v="0"/>
    <n v="0"/>
    <x v="1"/>
  </r>
  <r>
    <s v="DF"/>
    <x v="29"/>
    <n v="999117"/>
    <s v="000000"/>
    <s v="guestCount-dinner-Bar"/>
    <n v="2016"/>
    <n v="0"/>
    <n v="229.42499999999995"/>
    <n v="228.64099999999999"/>
    <n v="124.71199999999999"/>
    <n v="186.11599999999999"/>
    <n v="144.64799999999997"/>
    <n v="129.80799999999999"/>
    <n v="143.72399999999999"/>
    <n v="198.744"/>
    <n v="242.75999999999996"/>
    <n v="384.07599999999996"/>
    <n v="422.98199999999997"/>
    <n v="532.53899999999999"/>
    <n v="596.4"/>
    <n v="3564.5749999999994"/>
    <n v="384.07599999999996"/>
    <n v="2012.6539999999998"/>
    <x v="1"/>
    <s v=""/>
    <s v=""/>
    <s v="Entrees"/>
    <s v="Dinner"/>
    <s v="Bar"/>
    <n v="0"/>
    <n v="0"/>
    <x v="1"/>
  </r>
  <r>
    <s v="DF"/>
    <x v="30"/>
    <n v="999117"/>
    <s v="000000"/>
    <s v="guestCount-dinner-Bar"/>
    <n v="2016"/>
    <n v="0"/>
    <n v="314.47499999999997"/>
    <n v="347.11599999999999"/>
    <n v="267.30199999999996"/>
    <n v="360.64"/>
    <n v="284.88599999999997"/>
    <n v="379.71499999999997"/>
    <n v="334.06799999999998"/>
    <n v="390.90800000000002"/>
    <n v="309.45599999999996"/>
    <n v="319.08799999999997"/>
    <n v="405.57299999999998"/>
    <n v="332.13599999999997"/>
    <n v="385.38499999999999"/>
    <n v="4430.7479999999996"/>
    <n v="319.08799999999997"/>
    <n v="3307.6539999999995"/>
    <x v="1"/>
    <s v=""/>
    <s v=""/>
    <s v="Entrees"/>
    <s v="Dinner"/>
    <s v="Bar"/>
    <n v="0"/>
    <n v="0"/>
    <x v="1"/>
  </r>
  <r>
    <s v="DF"/>
    <x v="31"/>
    <n v="999117"/>
    <s v="000000"/>
    <s v="guestCount-dinner-Bar"/>
    <n v="2016"/>
    <n v="0"/>
    <n v="426.62199999999996"/>
    <n v="453.17999999999995"/>
    <n v="507.64"/>
    <n v="458.63999999999993"/>
    <n v="444.14300000000003"/>
    <n v="459.2"/>
    <n v="360.80099999999999"/>
    <n v="468.19499999999999"/>
    <n v="522.40999999999985"/>
    <n v="348.39"/>
    <n v="335.15999999999991"/>
    <n v="459.64799999999997"/>
    <n v="490.85399999999998"/>
    <n v="5734.8830000000007"/>
    <n v="348.39"/>
    <n v="4449.2210000000005"/>
    <x v="1"/>
    <s v=""/>
    <s v=""/>
    <s v="Entrees"/>
    <s v="Dinner"/>
    <s v="Bar"/>
    <n v="0"/>
    <n v="0"/>
    <x v="1"/>
  </r>
  <r>
    <s v="DF"/>
    <x v="32"/>
    <n v="999117"/>
    <s v="000000"/>
    <s v="guestCount-dinner-Bar"/>
    <n v="2016"/>
    <n v="0"/>
    <n v="399.63"/>
    <n v="398.22299999999996"/>
    <n v="514.87799999999993"/>
    <n v="605.42999999999995"/>
    <n v="616"/>
    <n v="492.15599999999995"/>
    <n v="597.99599999999998"/>
    <n v="495.09599999999995"/>
    <n v="570.27599999999995"/>
    <n v="432.43199999999996"/>
    <n v="513.50599999999986"/>
    <n v="397.34099999999995"/>
    <n v="449.036"/>
    <n v="6482"/>
    <n v="432.43199999999996"/>
    <n v="5122.1169999999993"/>
    <x v="1"/>
    <s v=""/>
    <s v=""/>
    <s v="Entrees"/>
    <s v="Dinner"/>
    <s v="Bar"/>
    <n v="0"/>
    <n v="0"/>
    <x v="1"/>
  </r>
  <r>
    <s v="DF"/>
    <x v="33"/>
    <n v="999117"/>
    <s v="000000"/>
    <s v="guestCount-dinner-Bar"/>
    <n v="2016"/>
    <n v="0"/>
    <n v="0"/>
    <n v="0"/>
    <n v="0"/>
    <n v="0"/>
    <n v="0"/>
    <n v="0"/>
    <n v="1044.2879999999998"/>
    <n v="1486.24"/>
    <n v="1184.925"/>
    <n v="768.173"/>
    <n v="1129.4010000000001"/>
    <n v="798.25199999999995"/>
    <n v="1012.088"/>
    <n v="7423.3669999999984"/>
    <n v="768.173"/>
    <n v="4483.6259999999993"/>
    <x v="1"/>
    <s v=""/>
    <s v=""/>
    <s v="Entrees"/>
    <s v="Dinner"/>
    <s v="Bar"/>
    <n v="0"/>
    <n v="0"/>
    <x v="1"/>
  </r>
  <r>
    <s v="DF"/>
    <x v="34"/>
    <n v="999117"/>
    <s v="000000"/>
    <s v="guestCount-dinner-Bar"/>
    <n v="2016"/>
    <n v="0"/>
    <n v="0"/>
    <n v="0"/>
    <n v="0"/>
    <n v="0"/>
    <n v="0"/>
    <n v="0"/>
    <n v="0"/>
    <n v="0"/>
    <n v="0"/>
    <n v="0"/>
    <n v="182.07"/>
    <n v="482.524"/>
    <n v="542.42999999999995"/>
    <n v="1207.0239999999999"/>
    <n v="0"/>
    <n v="0"/>
    <x v="1"/>
    <s v=""/>
    <s v=""/>
    <s v="Entrees"/>
    <s v="Dinner"/>
    <s v="Bar"/>
    <n v="0"/>
    <n v="0"/>
    <x v="1"/>
  </r>
  <r>
    <s v="DF"/>
    <x v="35"/>
    <n v="999117"/>
    <s v="000000"/>
    <s v="guestCount-dinner-Bar"/>
    <n v="2016"/>
    <n v="0"/>
    <n v="0"/>
    <n v="0"/>
    <n v="0"/>
    <n v="0"/>
    <n v="0"/>
    <n v="0"/>
    <n v="0"/>
    <n v="0"/>
    <n v="0"/>
    <n v="0"/>
    <n v="0"/>
    <n v="456.91799999999995"/>
    <n v="1022.5600000000001"/>
    <n v="1479.4780000000001"/>
    <n v="0"/>
    <n v="0"/>
    <x v="1"/>
    <s v=""/>
    <s v=""/>
    <s v="Entrees"/>
    <s v="Dinner"/>
    <s v="Bar"/>
    <n v="0"/>
    <n v="0"/>
    <x v="1"/>
  </r>
  <r>
    <s v="DF"/>
    <x v="4"/>
    <n v="999118"/>
    <s v="000000"/>
    <s v="guestCount-lunch-Lounge"/>
    <n v="2016"/>
    <n v="0"/>
    <n v="0"/>
    <n v="-0.58099999999999996"/>
    <n v="2.3519999999999999"/>
    <n v="2.6040000000000001"/>
    <n v="7.35"/>
    <n v="2.2400000000000002"/>
    <n v="14.818999999999997"/>
    <n v="0"/>
    <n v="0"/>
    <n v="0"/>
    <n v="0"/>
    <n v="0"/>
    <n v="0"/>
    <n v="28.783999999999999"/>
    <n v="0"/>
    <n v="28.783999999999999"/>
    <x v="1"/>
    <s v=""/>
    <s v=""/>
    <s v="Entrees"/>
    <s v="Lunch"/>
    <s v="Other"/>
    <n v="0"/>
    <n v="0"/>
    <x v="0"/>
  </r>
  <r>
    <s v="DF"/>
    <x v="9"/>
    <n v="999118"/>
    <s v="000000"/>
    <s v="guestCount-lunch-Lounge"/>
    <n v="2016"/>
    <n v="0"/>
    <n v="0"/>
    <n v="0"/>
    <n v="0"/>
    <n v="0"/>
    <n v="0"/>
    <n v="0"/>
    <n v="-1.1759999999999999"/>
    <n v="0"/>
    <n v="0"/>
    <n v="0"/>
    <n v="0"/>
    <n v="0"/>
    <n v="0"/>
    <n v="-1.1759999999999999"/>
    <n v="0"/>
    <n v="-1.1759999999999999"/>
    <x v="1"/>
    <s v=""/>
    <s v=""/>
    <s v="Entrees"/>
    <s v="Lunch"/>
    <s v="Other"/>
    <n v="0"/>
    <n v="0"/>
    <x v="0"/>
  </r>
  <r>
    <s v="DF"/>
    <x v="10"/>
    <n v="999118"/>
    <s v="000000"/>
    <s v="guestCount-lunch-Lounge"/>
    <n v="2016"/>
    <n v="0"/>
    <n v="0"/>
    <n v="0"/>
    <n v="0"/>
    <n v="1.1759999999999999"/>
    <n v="0"/>
    <n v="0"/>
    <n v="0"/>
    <n v="0"/>
    <n v="0"/>
    <n v="0"/>
    <n v="0"/>
    <n v="0"/>
    <n v="0"/>
    <n v="1.1759999999999999"/>
    <n v="0"/>
    <n v="1.1759999999999999"/>
    <x v="1"/>
    <s v=""/>
    <s v=""/>
    <s v="Entrees"/>
    <s v="Lunch"/>
    <s v="Other"/>
    <n v="0"/>
    <n v="0"/>
    <x v="0"/>
  </r>
  <r>
    <s v="DF"/>
    <x v="12"/>
    <n v="999118"/>
    <s v="000000"/>
    <s v="guestCount-lunch-Lounge"/>
    <n v="2016"/>
    <n v="0"/>
    <n v="0.52499999999999991"/>
    <n v="0"/>
    <n v="0"/>
    <n v="0.55999999999999994"/>
    <n v="0"/>
    <n v="0"/>
    <n v="0"/>
    <n v="1.1479999999999999"/>
    <n v="0"/>
    <n v="0"/>
    <n v="0"/>
    <n v="0"/>
    <n v="0"/>
    <n v="2.2329999999999997"/>
    <n v="0"/>
    <n v="2.2329999999999997"/>
    <x v="1"/>
    <s v=""/>
    <s v=""/>
    <s v="Entrees"/>
    <s v="Lunch"/>
    <s v="Other"/>
    <n v="0"/>
    <n v="0"/>
    <x v="0"/>
  </r>
  <r>
    <s v="DF"/>
    <x v="14"/>
    <n v="999118"/>
    <s v="000000"/>
    <s v="guestCount-lunch-Lounge"/>
    <n v="2016"/>
    <n v="0"/>
    <n v="1.218"/>
    <n v="0"/>
    <n v="4.6479999999999997"/>
    <n v="1.9949999999999997"/>
    <n v="0"/>
    <n v="1.8199999999999998"/>
    <n v="1.5539999999999998"/>
    <n v="0"/>
    <n v="0"/>
    <n v="0"/>
    <n v="0"/>
    <n v="0"/>
    <n v="0"/>
    <n v="11.234999999999999"/>
    <n v="0"/>
    <n v="11.234999999999999"/>
    <x v="1"/>
    <s v=""/>
    <s v=""/>
    <s v="Entrees"/>
    <s v="Lunch"/>
    <s v="Other"/>
    <n v="0"/>
    <n v="0"/>
    <x v="1"/>
  </r>
  <r>
    <s v="DF"/>
    <x v="15"/>
    <n v="999118"/>
    <s v="000000"/>
    <s v="guestCount-lunch-Lounge"/>
    <n v="2016"/>
    <n v="0"/>
    <n v="0"/>
    <n v="0"/>
    <n v="0"/>
    <n v="0.44099999999999995"/>
    <n v="0"/>
    <n v="0"/>
    <n v="1.3229999999999997"/>
    <n v="0"/>
    <n v="0"/>
    <n v="0"/>
    <n v="0"/>
    <n v="0"/>
    <n v="0"/>
    <n v="1.7639999999999998"/>
    <n v="0"/>
    <n v="1.7639999999999998"/>
    <x v="1"/>
    <s v=""/>
    <s v=""/>
    <s v="Entrees"/>
    <s v="Lunch"/>
    <s v="Other"/>
    <n v="0"/>
    <n v="0"/>
    <x v="1"/>
  </r>
  <r>
    <s v="DF"/>
    <x v="16"/>
    <n v="999118"/>
    <s v="000000"/>
    <s v="guestCount-lunch-Lounge"/>
    <n v="2016"/>
    <n v="0"/>
    <n v="2.6459999999999995"/>
    <n v="11.066999999999998"/>
    <n v="3.29"/>
    <n v="3.472"/>
    <n v="7.496999999999999"/>
    <n v="10.584"/>
    <n v="15.623999999999999"/>
    <n v="5.7329999999999997"/>
    <n v="0"/>
    <n v="0"/>
    <n v="0"/>
    <n v="0"/>
    <n v="0"/>
    <n v="59.91299999999999"/>
    <n v="0"/>
    <n v="59.91299999999999"/>
    <x v="1"/>
    <s v=""/>
    <s v=""/>
    <s v="Entrees"/>
    <s v="Lunch"/>
    <s v="Other"/>
    <n v="0"/>
    <n v="0"/>
    <x v="1"/>
  </r>
  <r>
    <s v="DF"/>
    <x v="17"/>
    <n v="999118"/>
    <s v="000000"/>
    <s v="guestCount-lunch-Lounge"/>
    <n v="2016"/>
    <n v="0"/>
    <n v="1.204"/>
    <n v="0"/>
    <n v="2.4079999999999999"/>
    <n v="0"/>
    <n v="1.1339999999999999"/>
    <n v="1.26"/>
    <n v="2.8979999999999992"/>
    <n v="8.7359999999999989"/>
    <n v="0.42"/>
    <n v="0"/>
    <n v="0"/>
    <n v="0"/>
    <n v="0"/>
    <n v="18.060000000000002"/>
    <n v="0"/>
    <n v="18.060000000000002"/>
    <x v="1"/>
    <s v=""/>
    <s v=""/>
    <s v="Entrees"/>
    <s v="Lunch"/>
    <s v="Other"/>
    <n v="0"/>
    <n v="0"/>
    <x v="1"/>
  </r>
  <r>
    <s v="DF"/>
    <x v="18"/>
    <n v="999118"/>
    <s v="000000"/>
    <s v="guestCount-lunch-Lounge"/>
    <n v="2016"/>
    <n v="0"/>
    <n v="2.3800000000000003"/>
    <n v="2.59"/>
    <n v="0"/>
    <n v="0"/>
    <n v="0"/>
    <n v="0"/>
    <n v="0"/>
    <n v="0.54599999999999993"/>
    <n v="0"/>
    <n v="0"/>
    <n v="0"/>
    <n v="0"/>
    <n v="0"/>
    <n v="5.5160000000000009"/>
    <n v="0"/>
    <n v="5.5160000000000009"/>
    <x v="1"/>
    <s v=""/>
    <s v=""/>
    <s v="Entrees"/>
    <s v="Lunch"/>
    <s v="Other"/>
    <n v="0"/>
    <n v="0"/>
    <x v="1"/>
  </r>
  <r>
    <s v="DF"/>
    <x v="19"/>
    <n v="999118"/>
    <s v="000000"/>
    <s v="guestCount-lunch-Lounge"/>
    <n v="2016"/>
    <n v="0"/>
    <n v="14.447999999999997"/>
    <n v="11.591999999999999"/>
    <n v="19.963999999999999"/>
    <n v="10.36"/>
    <n v="17.36"/>
    <n v="16.652999999999999"/>
    <n v="21.560000000000002"/>
    <n v="16.274999999999999"/>
    <n v="3.4439999999999991"/>
    <n v="0"/>
    <n v="0"/>
    <n v="0"/>
    <n v="0"/>
    <n v="131.65599999999998"/>
    <n v="0"/>
    <n v="131.65599999999998"/>
    <x v="1"/>
    <s v=""/>
    <s v=""/>
    <s v="Entrees"/>
    <s v="Lunch"/>
    <s v="Other"/>
    <n v="0"/>
    <n v="0"/>
    <x v="1"/>
  </r>
  <r>
    <s v="DF"/>
    <x v="20"/>
    <n v="999118"/>
    <s v="000000"/>
    <s v="guestCount-lunch-Lounge"/>
    <n v="2016"/>
    <n v="0"/>
    <n v="0"/>
    <n v="0"/>
    <n v="0.57399999999999995"/>
    <n v="0"/>
    <n v="0"/>
    <n v="5.5439999999999996"/>
    <n v="0.60199999999999998"/>
    <n v="0"/>
    <n v="0"/>
    <n v="0"/>
    <n v="0"/>
    <n v="0"/>
    <n v="0"/>
    <n v="6.72"/>
    <n v="0"/>
    <n v="6.72"/>
    <x v="1"/>
    <s v=""/>
    <s v=""/>
    <s v="Entrees"/>
    <s v="Lunch"/>
    <s v="Other"/>
    <n v="0"/>
    <n v="0"/>
    <x v="1"/>
  </r>
  <r>
    <s v="DF"/>
    <x v="21"/>
    <n v="999118"/>
    <s v="000000"/>
    <s v="guestCount-lunch-Lounge"/>
    <n v="2016"/>
    <n v="0"/>
    <n v="6.7199999999999989"/>
    <n v="9.9749999999999996"/>
    <n v="8.3299999999999983"/>
    <n v="26.774999999999995"/>
    <n v="13.825000000000001"/>
    <n v="9.702"/>
    <n v="4.0949999999999998"/>
    <n v="12.634999999999998"/>
    <n v="4.984"/>
    <n v="0"/>
    <n v="0"/>
    <n v="0"/>
    <n v="0"/>
    <n v="97.040999999999983"/>
    <n v="0"/>
    <n v="97.040999999999983"/>
    <x v="1"/>
    <s v=""/>
    <s v=""/>
    <s v="Entrees"/>
    <s v="Lunch"/>
    <s v="Other"/>
    <n v="0"/>
    <n v="0"/>
    <x v="1"/>
  </r>
  <r>
    <s v="DF"/>
    <x v="22"/>
    <n v="999118"/>
    <s v="000000"/>
    <s v="guestCount-lunch-Lounge"/>
    <n v="2016"/>
    <n v="0"/>
    <n v="0"/>
    <n v="0"/>
    <n v="4.4800000000000004"/>
    <n v="0"/>
    <n v="6.2159999999999993"/>
    <n v="6.4609999999999994"/>
    <n v="0"/>
    <n v="0"/>
    <n v="0"/>
    <n v="0"/>
    <n v="0"/>
    <n v="0"/>
    <n v="0"/>
    <n v="17.157"/>
    <n v="0"/>
    <n v="17.157"/>
    <x v="1"/>
    <s v=""/>
    <s v=""/>
    <s v="Entrees"/>
    <s v="Lunch"/>
    <s v="Other"/>
    <n v="0"/>
    <n v="0"/>
    <x v="1"/>
  </r>
  <r>
    <s v="DF"/>
    <x v="23"/>
    <n v="999118"/>
    <s v="000000"/>
    <s v="guestCount-lunch-Lounge"/>
    <n v="2016"/>
    <n v="0"/>
    <n v="3.22"/>
    <n v="11.395999999999999"/>
    <n v="21"/>
    <n v="12.935999999999998"/>
    <n v="13.243999999999998"/>
    <n v="10.5"/>
    <n v="10.415999999999999"/>
    <n v="9.113999999999999"/>
    <n v="4.7739999999999991"/>
    <n v="0"/>
    <n v="0"/>
    <n v="0"/>
    <n v="0"/>
    <n v="96.6"/>
    <n v="0"/>
    <n v="96.6"/>
    <x v="1"/>
    <s v=""/>
    <s v=""/>
    <s v="Entrees"/>
    <s v="Lunch"/>
    <s v="Other"/>
    <n v="0"/>
    <n v="0"/>
    <x v="1"/>
  </r>
  <r>
    <s v="DF"/>
    <x v="24"/>
    <n v="999118"/>
    <s v="000000"/>
    <s v="guestCount-lunch-Lounge"/>
    <n v="2016"/>
    <n v="0"/>
    <n v="5.7329999999999997"/>
    <n v="5.7329999999999997"/>
    <n v="5.7399999999999993"/>
    <n v="2.464"/>
    <n v="1.6799999999999997"/>
    <n v="5.53"/>
    <n v="2.6459999999999995"/>
    <n v="2.1"/>
    <n v="0.42"/>
    <n v="0"/>
    <n v="0"/>
    <n v="0"/>
    <n v="0"/>
    <n v="32.045999999999999"/>
    <n v="0"/>
    <n v="32.045999999999999"/>
    <x v="1"/>
    <s v=""/>
    <s v=""/>
    <s v="Entrees"/>
    <s v="Lunch"/>
    <s v="Other"/>
    <n v="0"/>
    <n v="0"/>
    <x v="1"/>
  </r>
  <r>
    <s v="DF"/>
    <x v="25"/>
    <n v="999118"/>
    <s v="000000"/>
    <s v="guestCount-lunch-Lounge"/>
    <n v="2016"/>
    <n v="0"/>
    <n v="10.01"/>
    <n v="18.661999999999999"/>
    <n v="5.32"/>
    <n v="8.0640000000000001"/>
    <n v="3.7519999999999998"/>
    <n v="13.65"/>
    <n v="17.576999999999998"/>
    <n v="8.3999999999999986"/>
    <n v="13.65"/>
    <n v="0"/>
    <n v="0"/>
    <n v="0"/>
    <n v="0"/>
    <n v="99.085000000000008"/>
    <n v="0"/>
    <n v="99.085000000000008"/>
    <x v="1"/>
    <s v=""/>
    <s v=""/>
    <s v="Entrees"/>
    <s v="Lunch"/>
    <s v="Other"/>
    <n v="0"/>
    <n v="0"/>
    <x v="1"/>
  </r>
  <r>
    <s v="DF"/>
    <x v="26"/>
    <n v="999118"/>
    <s v="000000"/>
    <s v="guestCount-lunch-Lounge"/>
    <n v="2016"/>
    <n v="0"/>
    <n v="28.979999999999997"/>
    <n v="38.303999999999995"/>
    <n v="34.125"/>
    <n v="29.154999999999998"/>
    <n v="21.560000000000002"/>
    <n v="19.739999999999998"/>
    <n v="14.945"/>
    <n v="21.812000000000001"/>
    <n v="2.7299999999999995"/>
    <n v="0"/>
    <n v="0"/>
    <n v="0"/>
    <n v="0"/>
    <n v="211.351"/>
    <n v="0"/>
    <n v="211.351"/>
    <x v="1"/>
    <s v=""/>
    <s v=""/>
    <s v="Entrees"/>
    <s v="Lunch"/>
    <s v="Other"/>
    <n v="0"/>
    <n v="0"/>
    <x v="1"/>
  </r>
  <r>
    <s v="DF"/>
    <x v="27"/>
    <n v="999118"/>
    <s v="000000"/>
    <s v="guestCount-lunch-Lounge"/>
    <n v="2016"/>
    <n v="0"/>
    <n v="0"/>
    <n v="0"/>
    <n v="0.92399999999999993"/>
    <n v="0"/>
    <n v="0"/>
    <n v="0"/>
    <n v="0.56699999999999995"/>
    <n v="0"/>
    <n v="0"/>
    <n v="0"/>
    <n v="0"/>
    <n v="0"/>
    <n v="0"/>
    <n v="1.4909999999999999"/>
    <n v="0"/>
    <n v="1.4909999999999999"/>
    <x v="1"/>
    <s v=""/>
    <s v=""/>
    <s v="Entrees"/>
    <s v="Lunch"/>
    <s v="Other"/>
    <n v="0"/>
    <n v="0"/>
    <x v="1"/>
  </r>
  <r>
    <s v="DF"/>
    <x v="28"/>
    <n v="999118"/>
    <s v="000000"/>
    <s v="guestCount-lunch-Lounge"/>
    <n v="2016"/>
    <n v="0"/>
    <n v="0"/>
    <n v="0"/>
    <n v="0"/>
    <n v="0"/>
    <n v="1.7639999999999996"/>
    <n v="0.96599999999999986"/>
    <n v="0"/>
    <n v="0"/>
    <n v="0"/>
    <n v="0"/>
    <n v="0"/>
    <n v="0"/>
    <n v="0"/>
    <n v="2.7299999999999995"/>
    <n v="0"/>
    <n v="2.7299999999999995"/>
    <x v="1"/>
    <s v=""/>
    <s v=""/>
    <s v="Entrees"/>
    <s v="Lunch"/>
    <s v="Other"/>
    <n v="0"/>
    <n v="0"/>
    <x v="1"/>
  </r>
  <r>
    <s v="DF"/>
    <x v="29"/>
    <n v="999118"/>
    <s v="000000"/>
    <s v="guestCount-lunch-Lounge"/>
    <n v="2016"/>
    <n v="0"/>
    <n v="0"/>
    <n v="0"/>
    <n v="3.8219999999999996"/>
    <n v="0.58099999999999996"/>
    <n v="0"/>
    <n v="0"/>
    <n v="0.46199999999999997"/>
    <n v="0.90999999999999992"/>
    <n v="0"/>
    <n v="0"/>
    <n v="0"/>
    <n v="0"/>
    <n v="0"/>
    <n v="5.7749999999999995"/>
    <n v="0"/>
    <n v="5.7749999999999995"/>
    <x v="1"/>
    <s v=""/>
    <s v=""/>
    <s v="Entrees"/>
    <s v="Lunch"/>
    <s v="Other"/>
    <n v="0"/>
    <n v="0"/>
    <x v="1"/>
  </r>
  <r>
    <s v="DF"/>
    <x v="30"/>
    <n v="999118"/>
    <s v="000000"/>
    <s v="guestCount-lunch-Lounge"/>
    <n v="2016"/>
    <n v="0"/>
    <n v="0"/>
    <n v="0"/>
    <n v="7.0839999999999996"/>
    <n v="0"/>
    <n v="13.362999999999998"/>
    <n v="11.465999999999999"/>
    <n v="0.84"/>
    <n v="1.736"/>
    <n v="0.51100000000000001"/>
    <n v="0"/>
    <n v="0"/>
    <n v="0"/>
    <n v="0"/>
    <n v="35"/>
    <n v="0"/>
    <n v="35"/>
    <x v="1"/>
    <s v=""/>
    <s v=""/>
    <s v="Entrees"/>
    <s v="Lunch"/>
    <s v="Other"/>
    <n v="0"/>
    <n v="0"/>
    <x v="1"/>
  </r>
  <r>
    <s v="DF"/>
    <x v="31"/>
    <n v="999118"/>
    <s v="000000"/>
    <s v="guestCount-lunch-Lounge"/>
    <n v="2016"/>
    <n v="0"/>
    <n v="19.866"/>
    <n v="11.375"/>
    <n v="26.180000000000003"/>
    <n v="10.933999999999999"/>
    <n v="17.395"/>
    <n v="50.959999999999994"/>
    <n v="22.791999999999998"/>
    <n v="8.9669999999999987"/>
    <n v="2.1279999999999997"/>
    <n v="0"/>
    <n v="0"/>
    <n v="0"/>
    <n v="0"/>
    <n v="170.59699999999998"/>
    <n v="0"/>
    <n v="170.59699999999998"/>
    <x v="1"/>
    <s v=""/>
    <s v=""/>
    <s v="Entrees"/>
    <s v="Lunch"/>
    <s v="Other"/>
    <n v="0"/>
    <n v="0"/>
    <x v="1"/>
  </r>
  <r>
    <s v="DF"/>
    <x v="32"/>
    <n v="999118"/>
    <s v="000000"/>
    <s v="guestCount-lunch-Lounge"/>
    <n v="2016"/>
    <n v="0"/>
    <n v="2.6040000000000001"/>
    <n v="0"/>
    <n v="1.3019999999999998"/>
    <n v="0"/>
    <n v="0.85399999999999998"/>
    <n v="0"/>
    <n v="0"/>
    <n v="0"/>
    <n v="0"/>
    <n v="0"/>
    <n v="0"/>
    <n v="0"/>
    <n v="0"/>
    <n v="4.76"/>
    <n v="0"/>
    <n v="4.76"/>
    <x v="1"/>
    <s v=""/>
    <s v=""/>
    <s v="Entrees"/>
    <s v="Lunch"/>
    <s v="Other"/>
    <n v="0"/>
    <n v="0"/>
    <x v="1"/>
  </r>
  <r>
    <s v="DF"/>
    <x v="33"/>
    <n v="999118"/>
    <s v="000000"/>
    <s v="guestCount-lunch-Lounge"/>
    <n v="2016"/>
    <n v="0"/>
    <n v="0"/>
    <n v="0"/>
    <n v="0"/>
    <n v="0"/>
    <n v="0"/>
    <n v="0"/>
    <n v="28.391999999999999"/>
    <n v="42.139999999999993"/>
    <n v="2.59"/>
    <n v="0"/>
    <n v="0"/>
    <n v="0"/>
    <n v="0"/>
    <n v="73.122"/>
    <n v="0"/>
    <n v="73.122"/>
    <x v="1"/>
    <s v=""/>
    <s v=""/>
    <s v="Entrees"/>
    <s v="Lunch"/>
    <s v="Other"/>
    <n v="0"/>
    <n v="0"/>
    <x v="1"/>
  </r>
  <r>
    <s v="DF"/>
    <x v="1"/>
    <n v="999120"/>
    <s v="000000"/>
    <s v="guestCount-lunch-Patio"/>
    <n v="2016"/>
    <n v="0"/>
    <n v="0"/>
    <n v="0"/>
    <n v="0"/>
    <n v="16.421999999999997"/>
    <n v="0"/>
    <n v="0"/>
    <n v="0"/>
    <n v="0"/>
    <n v="0"/>
    <n v="0"/>
    <n v="0"/>
    <n v="0"/>
    <n v="0"/>
    <n v="16.421999999999997"/>
    <n v="0"/>
    <n v="16.421999999999997"/>
    <x v="1"/>
    <s v=""/>
    <s v=""/>
    <s v="Entrees"/>
    <s v="Lunch"/>
    <s v="Other"/>
    <n v="0"/>
    <n v="0"/>
    <x v="0"/>
  </r>
  <r>
    <s v="DF"/>
    <x v="2"/>
    <n v="999120"/>
    <s v="000000"/>
    <s v="guestCount-lunch-Patio"/>
    <n v="2016"/>
    <n v="0"/>
    <n v="19.95"/>
    <n v="14.279999999999998"/>
    <n v="27.719999999999995"/>
    <n v="36.707999999999998"/>
    <n v="53.76"/>
    <n v="72.764999999999986"/>
    <n v="37.043999999999997"/>
    <n v="82.173000000000002"/>
    <n v="88.962999999999994"/>
    <n v="128.85599999999999"/>
    <n v="64.679999999999993"/>
    <n v="20.16"/>
    <n v="3.5279999999999996"/>
    <n v="650.58699999999988"/>
    <n v="128.85599999999999"/>
    <n v="562.21899999999994"/>
    <x v="1"/>
    <s v=""/>
    <s v=""/>
    <s v="Entrees"/>
    <s v="Lunch"/>
    <s v="Other"/>
    <n v="0"/>
    <n v="0"/>
    <x v="0"/>
  </r>
  <r>
    <s v="DF"/>
    <x v="4"/>
    <n v="999120"/>
    <s v="000000"/>
    <s v="guestCount-lunch-Patio"/>
    <n v="2016"/>
    <n v="0"/>
    <n v="0"/>
    <n v="0"/>
    <n v="0"/>
    <n v="0.44099999999999995"/>
    <n v="1.218"/>
    <n v="0"/>
    <n v="0"/>
    <n v="0"/>
    <n v="0"/>
    <n v="0"/>
    <n v="0"/>
    <n v="0"/>
    <n v="0"/>
    <n v="1.6589999999999998"/>
    <n v="0"/>
    <n v="1.6589999999999998"/>
    <x v="1"/>
    <s v=""/>
    <s v=""/>
    <s v="Entrees"/>
    <s v="Lunch"/>
    <s v="Other"/>
    <n v="0"/>
    <n v="0"/>
    <x v="0"/>
  </r>
  <r>
    <s v="DF"/>
    <x v="5"/>
    <n v="999120"/>
    <s v="000000"/>
    <s v="guestCount-lunch-Patio"/>
    <n v="2016"/>
    <n v="0"/>
    <n v="0"/>
    <n v="0"/>
    <n v="0"/>
    <n v="0"/>
    <n v="0"/>
    <n v="0"/>
    <n v="0"/>
    <n v="0"/>
    <n v="0"/>
    <n v="16.904999999999998"/>
    <n v="79.632000000000005"/>
    <n v="78.560999999999993"/>
    <n v="0"/>
    <n v="175.09800000000001"/>
    <n v="16.904999999999998"/>
    <n v="16.904999999999998"/>
    <x v="1"/>
    <s v=""/>
    <s v=""/>
    <s v="Entrees"/>
    <s v="Lunch"/>
    <s v="Other"/>
    <n v="0"/>
    <n v="0"/>
    <x v="0"/>
  </r>
  <r>
    <s v="DF"/>
    <x v="6"/>
    <n v="999120"/>
    <s v="000000"/>
    <s v="guestCount-lunch-Patio"/>
    <n v="2016"/>
    <n v="0"/>
    <n v="3.8709999999999996"/>
    <n v="7.8539999999999992"/>
    <n v="0"/>
    <n v="1.8689999999999998"/>
    <n v="2.2119999999999997"/>
    <n v="0"/>
    <n v="0"/>
    <n v="0"/>
    <n v="0"/>
    <n v="0"/>
    <n v="0"/>
    <n v="0"/>
    <n v="0"/>
    <n v="15.805999999999997"/>
    <n v="0"/>
    <n v="15.805999999999997"/>
    <x v="1"/>
    <s v=""/>
    <s v=""/>
    <s v="Entrees"/>
    <s v="Lunch"/>
    <s v="Other"/>
    <n v="0"/>
    <n v="0"/>
    <x v="0"/>
  </r>
  <r>
    <s v="DF"/>
    <x v="7"/>
    <n v="999120"/>
    <s v="000000"/>
    <s v="guestCount-lunch-Patio"/>
    <n v="2016"/>
    <n v="0"/>
    <n v="0"/>
    <n v="0"/>
    <n v="0"/>
    <n v="39.122999999999998"/>
    <n v="123.98399999999998"/>
    <n v="332.55599999999998"/>
    <n v="196.35000000000002"/>
    <n v="144.64799999999997"/>
    <n v="134.56799999999998"/>
    <n v="156.87699999999998"/>
    <n v="41.44"/>
    <n v="-1.302"/>
    <n v="1.8059999999999996"/>
    <n v="1170.05"/>
    <n v="156.87699999999998"/>
    <n v="1128.1059999999998"/>
    <x v="1"/>
    <s v=""/>
    <s v=""/>
    <s v="Entrees"/>
    <s v="Lunch"/>
    <s v="Other"/>
    <n v="0"/>
    <n v="0"/>
    <x v="0"/>
  </r>
  <r>
    <s v="DF"/>
    <x v="8"/>
    <n v="999120"/>
    <s v="000000"/>
    <s v="guestCount-lunch-Patio"/>
    <n v="2016"/>
    <n v="0"/>
    <n v="0"/>
    <n v="0"/>
    <n v="5.3759999999999994"/>
    <n v="5.6279999999999992"/>
    <n v="80.64"/>
    <n v="155.4"/>
    <n v="258.71999999999997"/>
    <n v="251.16000000000003"/>
    <n v="304.92"/>
    <n v="127.65199999999997"/>
    <n v="33.852000000000004"/>
    <n v="0"/>
    <n v="0"/>
    <n v="1223.3480000000002"/>
    <n v="127.65199999999997"/>
    <n v="1189.4960000000001"/>
    <x v="1"/>
    <s v=""/>
    <s v=""/>
    <s v="Entrees"/>
    <s v="Lunch"/>
    <s v="Other"/>
    <n v="0"/>
    <n v="0"/>
    <x v="0"/>
  </r>
  <r>
    <s v="DF"/>
    <x v="9"/>
    <n v="999120"/>
    <s v="000000"/>
    <s v="guestCount-lunch-Patio"/>
    <n v="2016"/>
    <n v="0"/>
    <n v="0"/>
    <n v="0"/>
    <n v="0"/>
    <n v="0"/>
    <n v="3.5769999999999995"/>
    <n v="0"/>
    <n v="0"/>
    <n v="0"/>
    <n v="0"/>
    <n v="0"/>
    <n v="0"/>
    <n v="0"/>
    <n v="0"/>
    <n v="3.5769999999999995"/>
    <n v="0"/>
    <n v="3.5769999999999995"/>
    <x v="1"/>
    <s v=""/>
    <s v=""/>
    <s v="Entrees"/>
    <s v="Lunch"/>
    <s v="Other"/>
    <n v="0"/>
    <n v="0"/>
    <x v="0"/>
  </r>
  <r>
    <s v="DF"/>
    <x v="10"/>
    <n v="999120"/>
    <s v="000000"/>
    <s v="guestCount-lunch-Patio"/>
    <n v="2016"/>
    <n v="0"/>
    <n v="-7.4759999999999991"/>
    <n v="0"/>
    <n v="0"/>
    <n v="0"/>
    <n v="0"/>
    <n v="33.6"/>
    <n v="23.533999999999999"/>
    <n v="17.891999999999999"/>
    <n v="14.7"/>
    <n v="20.474999999999998"/>
    <n v="3.5699999999999994"/>
    <n v="7.3710000000000004"/>
    <n v="4.8159999999999998"/>
    <n v="118.48199999999999"/>
    <n v="20.474999999999998"/>
    <n v="102.72499999999999"/>
    <x v="1"/>
    <s v=""/>
    <s v=""/>
    <s v="Entrees"/>
    <s v="Lunch"/>
    <s v="Other"/>
    <n v="0"/>
    <n v="0"/>
    <x v="0"/>
  </r>
  <r>
    <s v="DF"/>
    <x v="11"/>
    <n v="999120"/>
    <s v="000000"/>
    <s v="guestCount-lunch-Patio"/>
    <n v="2016"/>
    <n v="0"/>
    <n v="0"/>
    <n v="0"/>
    <n v="0"/>
    <n v="113.568"/>
    <n v="70.559999999999988"/>
    <n v="149.73000000000002"/>
    <n v="65.295999999999992"/>
    <n v="35.035000000000004"/>
    <n v="65.750999999999991"/>
    <n v="85.652000000000001"/>
    <n v="55.439999999999991"/>
    <n v="12.32"/>
    <n v="0"/>
    <n v="653.35199999999998"/>
    <n v="85.652000000000001"/>
    <n v="585.59199999999998"/>
    <x v="1"/>
    <s v=""/>
    <s v=""/>
    <s v="Entrees"/>
    <s v="Lunch"/>
    <s v="Other"/>
    <n v="0"/>
    <n v="0"/>
    <x v="0"/>
  </r>
  <r>
    <s v="DF"/>
    <x v="13"/>
    <n v="999120"/>
    <s v="000000"/>
    <s v="guestCount-lunch-Patio"/>
    <n v="2016"/>
    <n v="0"/>
    <n v="10.08"/>
    <n v="7.7419999999999991"/>
    <n v="245.05599999999998"/>
    <n v="353.21999999999997"/>
    <n v="406.54599999999994"/>
    <n v="680.51199999999994"/>
    <n v="918.41399999999987"/>
    <n v="807.97499999999991"/>
    <n v="707.72799999999995"/>
    <n v="566.92999999999995"/>
    <n v="419.74799999999999"/>
    <n v="296.94"/>
    <n v="266"/>
    <n v="5686.8909999999987"/>
    <n v="566.92999999999995"/>
    <n v="4704.2029999999995"/>
    <x v="1"/>
    <s v=""/>
    <s v=""/>
    <s v="Entrees"/>
    <s v="Lunch"/>
    <s v="Other"/>
    <n v="0"/>
    <n v="0"/>
    <x v="1"/>
  </r>
  <r>
    <s v="DF"/>
    <x v="14"/>
    <n v="999120"/>
    <s v="000000"/>
    <s v="guestCount-lunch-Patio"/>
    <n v="2016"/>
    <n v="0"/>
    <n v="0"/>
    <n v="294"/>
    <n v="179.172"/>
    <n v="223.10399999999996"/>
    <n v="439.03999999999996"/>
    <n v="318.35300000000001"/>
    <n v="77.615999999999985"/>
    <n v="30.701999999999995"/>
    <n v="120.53999999999998"/>
    <n v="280.93099999999998"/>
    <n v="334.71899999999994"/>
    <n v="99.896999999999991"/>
    <n v="6.4679999999999991"/>
    <n v="2404.5419999999995"/>
    <n v="280.93099999999998"/>
    <n v="1963.4579999999999"/>
    <x v="1"/>
    <s v=""/>
    <s v=""/>
    <s v="Entrees"/>
    <s v="Lunch"/>
    <s v="Other"/>
    <n v="0"/>
    <n v="0"/>
    <x v="1"/>
  </r>
  <r>
    <s v="DF"/>
    <x v="15"/>
    <n v="999120"/>
    <s v="000000"/>
    <s v="guestCount-lunch-Patio"/>
    <n v="2016"/>
    <n v="0"/>
    <n v="0"/>
    <n v="0"/>
    <n v="372.64500000000004"/>
    <n v="403.70399999999995"/>
    <n v="238.20999999999998"/>
    <n v="390.59999999999997"/>
    <n v="273.16799999999995"/>
    <n v="173.94999999999996"/>
    <n v="99.539999999999978"/>
    <n v="214.38900000000001"/>
    <n v="311.70999999999998"/>
    <n v="101.283"/>
    <n v="0"/>
    <n v="2579.1989999999996"/>
    <n v="214.38900000000001"/>
    <n v="2166.2059999999997"/>
    <x v="1"/>
    <s v=""/>
    <s v=""/>
    <s v="Entrees"/>
    <s v="Lunch"/>
    <s v="Other"/>
    <n v="0"/>
    <n v="0"/>
    <x v="1"/>
  </r>
  <r>
    <s v="DF"/>
    <x v="16"/>
    <n v="999120"/>
    <s v="000000"/>
    <s v="guestCount-lunch-Patio"/>
    <n v="2016"/>
    <n v="0"/>
    <n v="3.843"/>
    <n v="26.900999999999996"/>
    <n v="361.99799999999999"/>
    <n v="209.286"/>
    <n v="389.31199999999995"/>
    <n v="265.44"/>
    <n v="232.63799999999998"/>
    <n v="99.491"/>
    <n v="184.00199999999998"/>
    <n v="164.22"/>
    <n v="317.03699999999998"/>
    <n v="124.23599999999999"/>
    <n v="2.8979999999999992"/>
    <n v="2381.3019999999997"/>
    <n v="164.22"/>
    <n v="1937.1309999999999"/>
    <x v="1"/>
    <s v=""/>
    <s v=""/>
    <s v="Entrees"/>
    <s v="Lunch"/>
    <s v="Other"/>
    <n v="0"/>
    <n v="0"/>
    <x v="1"/>
  </r>
  <r>
    <s v="DF"/>
    <x v="17"/>
    <n v="999120"/>
    <s v="000000"/>
    <s v="guestCount-lunch-Patio"/>
    <n v="2016"/>
    <n v="0"/>
    <n v="52.821999999999996"/>
    <n v="246.24599999999998"/>
    <n v="346.54199999999997"/>
    <n v="383.32"/>
    <n v="533.16899999999998"/>
    <n v="256.31199999999995"/>
    <n v="96.004999999999995"/>
    <n v="110.83800000000001"/>
    <n v="171.57"/>
    <n v="221.13"/>
    <n v="313.03999999999996"/>
    <n v="370.21600000000001"/>
    <n v="65.099999999999994"/>
    <n v="3166.3099999999995"/>
    <n v="221.13"/>
    <n v="2417.9539999999997"/>
    <x v="1"/>
    <s v=""/>
    <s v=""/>
    <s v="Entrees"/>
    <s v="Lunch"/>
    <s v="Other"/>
    <n v="0"/>
    <n v="0"/>
    <x v="1"/>
  </r>
  <r>
    <s v="DF"/>
    <x v="19"/>
    <n v="999120"/>
    <s v="000000"/>
    <s v="guestCount-lunch-Patio"/>
    <n v="2016"/>
    <n v="0"/>
    <n v="1252.5450000000001"/>
    <n v="1268.2670000000001"/>
    <n v="1613.5699999999997"/>
    <n v="1796.732"/>
    <n v="1120.4479999999999"/>
    <n v="1876.8330000000001"/>
    <n v="2218.0339999999997"/>
    <n v="1775.865"/>
    <n v="1904.6999999999998"/>
    <n v="1655.3109999999999"/>
    <n v="1837.3949999999998"/>
    <n v="1530.8579999999997"/>
    <n v="995.92499999999995"/>
    <n v="20846.483"/>
    <n v="1655.3109999999999"/>
    <n v="16482.305"/>
    <x v="1"/>
    <s v=""/>
    <s v=""/>
    <s v="Entrees"/>
    <s v="Lunch"/>
    <s v="Other"/>
    <n v="0"/>
    <n v="0"/>
    <x v="1"/>
  </r>
  <r>
    <s v="DF"/>
    <x v="20"/>
    <n v="999120"/>
    <s v="000000"/>
    <s v="guestCount-lunch-Patio"/>
    <n v="2016"/>
    <n v="0"/>
    <n v="53.55"/>
    <n v="582.428"/>
    <n v="589.56799999999998"/>
    <n v="845.71199999999988"/>
    <n v="1098.2159999999999"/>
    <n v="855.49099999999999"/>
    <n v="367.16399999999999"/>
    <n v="263.03199999999998"/>
    <n v="523.44599999999991"/>
    <n v="864.44399999999996"/>
    <n v="1272.6559999999999"/>
    <n v="726.85199999999998"/>
    <n v="238.33599999999998"/>
    <n v="8280.8949999999986"/>
    <n v="864.44399999999996"/>
    <n v="6043.0509999999995"/>
    <x v="1"/>
    <s v=""/>
    <s v=""/>
    <s v="Entrees"/>
    <s v="Lunch"/>
    <s v="Other"/>
    <n v="0"/>
    <n v="0"/>
    <x v="1"/>
  </r>
  <r>
    <s v="DF"/>
    <x v="21"/>
    <n v="999120"/>
    <s v="000000"/>
    <s v="guestCount-lunch-Patio"/>
    <n v="2016"/>
    <n v="0"/>
    <n v="0"/>
    <n v="0"/>
    <n v="0"/>
    <n v="0"/>
    <n v="0"/>
    <n v="254.33799999999999"/>
    <n v="182.33599999999998"/>
    <n v="194.01199999999997"/>
    <n v="391.608"/>
    <n v="295.84799999999996"/>
    <n v="224.17499999999998"/>
    <n v="48.803999999999995"/>
    <n v="0"/>
    <n v="1591.1209999999999"/>
    <n v="295.84799999999996"/>
    <n v="1318.1419999999998"/>
    <x v="1"/>
    <s v=""/>
    <s v=""/>
    <s v="Entrees"/>
    <s v="Lunch"/>
    <s v="Other"/>
    <n v="0"/>
    <n v="0"/>
    <x v="1"/>
  </r>
  <r>
    <s v="DF"/>
    <x v="22"/>
    <n v="999120"/>
    <s v="000000"/>
    <s v="guestCount-lunch-Patio"/>
    <n v="2016"/>
    <n v="0"/>
    <n v="176.96"/>
    <n v="547.28099999999995"/>
    <n v="435.30199999999996"/>
    <n v="562.89800000000002"/>
    <n v="689.72399999999993"/>
    <n v="636.40499999999997"/>
    <n v="277.2"/>
    <n v="84.587999999999994"/>
    <n v="213.35999999999999"/>
    <n v="453.99199999999996"/>
    <n v="503.44"/>
    <n v="447.03399999999993"/>
    <n v="120.652"/>
    <n v="5148.8359999999993"/>
    <n v="453.99199999999996"/>
    <n v="4077.71"/>
    <x v="1"/>
    <s v=""/>
    <s v=""/>
    <s v="Entrees"/>
    <s v="Lunch"/>
    <s v="Other"/>
    <n v="0"/>
    <n v="0"/>
    <x v="1"/>
  </r>
  <r>
    <s v="DF"/>
    <x v="23"/>
    <n v="999120"/>
    <s v="000000"/>
    <s v="guestCount-lunch-Patio"/>
    <n v="2016"/>
    <n v="0"/>
    <n v="0"/>
    <n v="0"/>
    <n v="21.671999999999997"/>
    <n v="25.479999999999997"/>
    <n v="184.73"/>
    <n v="340.44499999999994"/>
    <n v="372.51899999999995"/>
    <n v="187.48799999999997"/>
    <n v="234.96899999999999"/>
    <n v="151.256"/>
    <n v="64.861999999999995"/>
    <n v="4.3119999999999994"/>
    <n v="0"/>
    <n v="1587.7329999999999"/>
    <n v="151.256"/>
    <n v="1518.559"/>
    <x v="1"/>
    <s v=""/>
    <s v=""/>
    <s v="Entrees"/>
    <s v="Lunch"/>
    <s v="Other"/>
    <n v="0"/>
    <n v="0"/>
    <x v="1"/>
  </r>
  <r>
    <s v="DF"/>
    <x v="24"/>
    <n v="999120"/>
    <s v="000000"/>
    <s v="guestCount-lunch-Patio"/>
    <n v="2016"/>
    <n v="0"/>
    <n v="0"/>
    <n v="0.56699999999999995"/>
    <n v="152.24299999999999"/>
    <n v="136.49999999999997"/>
    <n v="115.28999999999999"/>
    <n v="200.38199999999998"/>
    <n v="126.33599999999998"/>
    <n v="67.157999999999987"/>
    <n v="70.399000000000001"/>
    <n v="80.92"/>
    <n v="81.143999999999991"/>
    <n v="29.4"/>
    <n v="0"/>
    <n v="1060.3389999999999"/>
    <n v="80.92"/>
    <n v="949.79499999999985"/>
    <x v="1"/>
    <s v=""/>
    <s v=""/>
    <s v="Entrees"/>
    <s v="Lunch"/>
    <s v="Other"/>
    <n v="0"/>
    <n v="0"/>
    <x v="1"/>
  </r>
  <r>
    <s v="DF"/>
    <x v="25"/>
    <n v="999120"/>
    <s v="000000"/>
    <s v="guestCount-lunch-Patio"/>
    <n v="2016"/>
    <n v="0"/>
    <n v="176.22499999999999"/>
    <n v="298.59199999999998"/>
    <n v="357.33599999999996"/>
    <n v="324.41499999999996"/>
    <n v="381.07299999999998"/>
    <n v="421.77799999999996"/>
    <n v="211.68"/>
    <n v="159.54399999999998"/>
    <n v="271.36199999999997"/>
    <n v="220.33199999999999"/>
    <n v="243.90799999999999"/>
    <n v="334.88"/>
    <n v="278.12399999999997"/>
    <n v="3679.2489999999998"/>
    <n v="220.33199999999999"/>
    <n v="2822.337"/>
    <x v="1"/>
    <s v=""/>
    <s v=""/>
    <s v="Entrees"/>
    <s v="Lunch"/>
    <s v="Other"/>
    <n v="0"/>
    <n v="0"/>
    <x v="1"/>
  </r>
  <r>
    <s v="DF"/>
    <x v="26"/>
    <n v="999120"/>
    <s v="000000"/>
    <s v="guestCount-lunch-Patio"/>
    <n v="2016"/>
    <n v="0"/>
    <n v="63.315000000000005"/>
    <n v="164.32499999999999"/>
    <n v="99.12"/>
    <n v="56.349999999999994"/>
    <n v="66.611999999999995"/>
    <n v="40.879999999999995"/>
    <n v="22.791999999999998"/>
    <n v="18.27"/>
    <n v="13.125"/>
    <n v="14.35"/>
    <n v="86.814000000000007"/>
    <n v="32.479999999999997"/>
    <n v="84.041999999999987"/>
    <n v="762.47500000000002"/>
    <n v="14.35"/>
    <n v="559.13900000000001"/>
    <x v="1"/>
    <s v=""/>
    <s v=""/>
    <s v="Entrees"/>
    <s v="Lunch"/>
    <s v="Other"/>
    <n v="0"/>
    <n v="0"/>
    <x v="1"/>
  </r>
  <r>
    <s v="DF"/>
    <x v="27"/>
    <n v="999120"/>
    <s v="000000"/>
    <s v="guestCount-lunch-Patio"/>
    <n v="2016"/>
    <n v="0"/>
    <n v="47.067999999999998"/>
    <n v="128.464"/>
    <n v="180.38299999999998"/>
    <n v="166.10999999999999"/>
    <n v="149.68799999999999"/>
    <n v="170.32400000000001"/>
    <n v="108.10799999999999"/>
    <n v="61.417999999999992"/>
    <n v="139.46099999999998"/>
    <n v="92.441999999999993"/>
    <n v="124.74000000000001"/>
    <n v="133.16799999999998"/>
    <n v="152.62799999999999"/>
    <n v="1654.0019999999997"/>
    <n v="92.441999999999993"/>
    <n v="1243.4659999999999"/>
    <x v="1"/>
    <s v=""/>
    <s v=""/>
    <s v="Entrees"/>
    <s v="Lunch"/>
    <s v="Other"/>
    <n v="0"/>
    <n v="0"/>
    <x v="1"/>
  </r>
  <r>
    <s v="DF"/>
    <x v="28"/>
    <n v="999120"/>
    <s v="000000"/>
    <s v="guestCount-lunch-Patio"/>
    <n v="2016"/>
    <n v="0"/>
    <n v="155.34399999999999"/>
    <n v="593.75400000000002"/>
    <n v="947.60399999999981"/>
    <n v="950.25"/>
    <n v="997.55600000000004"/>
    <n v="358.75"/>
    <n v="92.287999999999997"/>
    <n v="49.965999999999994"/>
    <n v="87.667999999999992"/>
    <n v="279.048"/>
    <n v="617.20399999999995"/>
    <n v="675.9899999999999"/>
    <n v="242.06"/>
    <n v="6047.4819999999991"/>
    <n v="279.048"/>
    <n v="4512.2279999999992"/>
    <x v="1"/>
    <s v=""/>
    <s v=""/>
    <s v="Entrees"/>
    <s v="Lunch"/>
    <s v="Other"/>
    <n v="0"/>
    <n v="0"/>
    <x v="1"/>
  </r>
  <r>
    <s v="DF"/>
    <x v="29"/>
    <n v="999120"/>
    <s v="000000"/>
    <s v="guestCount-lunch-Patio"/>
    <n v="2016"/>
    <n v="0"/>
    <n v="7.0069999999999997"/>
    <n v="57.819999999999993"/>
    <n v="168.64399999999998"/>
    <n v="280.64399999999995"/>
    <n v="563.32500000000005"/>
    <n v="305.94199999999995"/>
    <n v="83.77600000000001"/>
    <n v="46.367999999999995"/>
    <n v="145.12399999999997"/>
    <n v="303.33799999999997"/>
    <n v="428.06400000000002"/>
    <n v="211.48399999999998"/>
    <n v="4.4099999999999993"/>
    <n v="2605.9459999999999"/>
    <n v="303.33799999999997"/>
    <n v="1961.9880000000001"/>
    <x v="1"/>
    <s v=""/>
    <s v=""/>
    <s v="Entrees"/>
    <s v="Lunch"/>
    <s v="Other"/>
    <n v="0"/>
    <n v="0"/>
    <x v="1"/>
  </r>
  <r>
    <s v="DF"/>
    <x v="30"/>
    <n v="999120"/>
    <s v="000000"/>
    <s v="guestCount-lunch-Patio"/>
    <n v="2016"/>
    <n v="0"/>
    <n v="3.4789999999999996"/>
    <n v="170.898"/>
    <n v="139.94399999999999"/>
    <n v="189.63"/>
    <n v="446.78199999999993"/>
    <n v="271.92899999999997"/>
    <n v="184.38699999999997"/>
    <n v="194.488"/>
    <n v="262.27599999999995"/>
    <n v="290.64"/>
    <n v="369.75400000000002"/>
    <n v="209.16"/>
    <n v="24.15"/>
    <n v="2757.5169999999994"/>
    <n v="290.64"/>
    <n v="2154.4529999999995"/>
    <x v="1"/>
    <s v=""/>
    <s v=""/>
    <s v="Entrees"/>
    <s v="Lunch"/>
    <s v="Other"/>
    <n v="0"/>
    <n v="0"/>
    <x v="1"/>
  </r>
  <r>
    <s v="DF"/>
    <x v="31"/>
    <n v="999120"/>
    <s v="000000"/>
    <s v="guestCount-lunch-Patio"/>
    <n v="2016"/>
    <n v="0"/>
    <n v="0"/>
    <n v="0"/>
    <n v="0"/>
    <n v="0"/>
    <n v="20.747999999999998"/>
    <n v="99.82"/>
    <n v="185.21999999999997"/>
    <n v="83.915999999999997"/>
    <n v="86.015999999999991"/>
    <n v="51.68099999999999"/>
    <n v="23.407999999999998"/>
    <n v="13.201999999999998"/>
    <n v="0"/>
    <n v="564.01099999999997"/>
    <n v="51.68099999999999"/>
    <n v="527.40099999999995"/>
    <x v="1"/>
    <s v=""/>
    <s v=""/>
    <s v="Entrees"/>
    <s v="Lunch"/>
    <s v="Other"/>
    <n v="0"/>
    <n v="0"/>
    <x v="1"/>
  </r>
  <r>
    <s v="DF"/>
    <x v="32"/>
    <n v="999120"/>
    <s v="000000"/>
    <s v="guestCount-lunch-Patio"/>
    <n v="2016"/>
    <n v="0"/>
    <n v="0"/>
    <n v="2.2119999999999997"/>
    <n v="56.958999999999996"/>
    <n v="131.58599999999998"/>
    <n v="390.19399999999996"/>
    <n v="646.46399999999994"/>
    <n v="750.904"/>
    <n v="289.38"/>
    <n v="407.53999999999996"/>
    <n v="483.05599999999993"/>
    <n v="167.07599999999999"/>
    <n v="61.194000000000003"/>
    <n v="0"/>
    <n v="3386.5650000000001"/>
    <n v="483.05599999999993"/>
    <n v="3158.2950000000001"/>
    <x v="1"/>
    <s v=""/>
    <s v=""/>
    <s v="Entrees"/>
    <s v="Lunch"/>
    <s v="Other"/>
    <n v="0"/>
    <n v="0"/>
    <x v="1"/>
  </r>
  <r>
    <s v="DF"/>
    <x v="33"/>
    <n v="999120"/>
    <s v="000000"/>
    <s v="guestCount-lunch-Patio"/>
    <n v="2016"/>
    <n v="0"/>
    <n v="0"/>
    <n v="0"/>
    <n v="0"/>
    <n v="0"/>
    <n v="0"/>
    <n v="0"/>
    <n v="102.907"/>
    <n v="181.83199999999999"/>
    <n v="157.27599999999998"/>
    <n v="131.94299999999998"/>
    <n v="82.424999999999997"/>
    <n v="8.0079999999999991"/>
    <n v="0"/>
    <n v="664.39099999999996"/>
    <n v="131.94299999999998"/>
    <n v="573.95799999999997"/>
    <x v="1"/>
    <s v=""/>
    <s v=""/>
    <s v="Entrees"/>
    <s v="Lunch"/>
    <s v="Other"/>
    <n v="0"/>
    <n v="0"/>
    <x v="1"/>
  </r>
  <r>
    <s v="DF"/>
    <x v="34"/>
    <n v="999120"/>
    <s v="000000"/>
    <s v="guestCount-lunch-Patio"/>
    <n v="2016"/>
    <n v="0"/>
    <n v="0"/>
    <n v="0"/>
    <n v="0"/>
    <n v="0"/>
    <n v="0"/>
    <n v="0"/>
    <n v="0"/>
    <n v="0"/>
    <n v="0"/>
    <n v="0"/>
    <n v="18.018000000000001"/>
    <n v="38.625999999999998"/>
    <n v="0"/>
    <n v="56.643999999999998"/>
    <n v="0"/>
    <n v="0"/>
    <x v="1"/>
    <s v=""/>
    <s v=""/>
    <s v="Entrees"/>
    <s v="Lunch"/>
    <s v="Other"/>
    <n v="0"/>
    <n v="0"/>
    <x v="1"/>
  </r>
  <r>
    <s v="DF"/>
    <x v="35"/>
    <n v="999120"/>
    <s v="000000"/>
    <s v="guestCount-lunch-Patio"/>
    <n v="2016"/>
    <n v="0"/>
    <n v="0"/>
    <n v="0"/>
    <n v="0"/>
    <n v="0"/>
    <n v="0"/>
    <n v="0"/>
    <n v="0"/>
    <n v="0"/>
    <n v="0"/>
    <n v="0"/>
    <n v="0"/>
    <n v="24.107999999999997"/>
    <n v="11.55"/>
    <n v="35.658000000000001"/>
    <n v="0"/>
    <n v="0"/>
    <x v="1"/>
    <s v=""/>
    <s v=""/>
    <s v="Entrees"/>
    <s v="Lunch"/>
    <s v="Other"/>
    <n v="0"/>
    <n v="0"/>
    <x v="1"/>
  </r>
  <r>
    <s v="DF"/>
    <x v="1"/>
    <n v="999121"/>
    <s v="000000"/>
    <s v="guestCount-dinner-Patio"/>
    <n v="2016"/>
    <n v="0"/>
    <n v="20.16"/>
    <n v="105"/>
    <n v="55.103999999999985"/>
    <n v="125.21599999999999"/>
    <n v="97.943999999999988"/>
    <n v="109.956"/>
    <n v="45.884999999999998"/>
    <n v="18.479999999999997"/>
    <n v="41.894999999999996"/>
    <n v="76.125"/>
    <n v="166.6"/>
    <n v="119.756"/>
    <n v="77.251999999999995"/>
    <n v="1059.373"/>
    <n v="76.125"/>
    <n v="695.76499999999999"/>
    <x v="1"/>
    <s v=""/>
    <s v=""/>
    <s v="Entrees"/>
    <s v="Dinner"/>
    <s v="Other"/>
    <n v="0"/>
    <n v="0"/>
    <x v="0"/>
  </r>
  <r>
    <s v="DF"/>
    <x v="2"/>
    <n v="999121"/>
    <s v="000000"/>
    <s v="guestCount-dinner-Patio"/>
    <n v="2016"/>
    <n v="0"/>
    <n v="14.412999999999997"/>
    <n v="13.418999999999999"/>
    <n v="15.33"/>
    <n v="17.135999999999996"/>
    <n v="44.547999999999995"/>
    <n v="100.79300000000001"/>
    <n v="105.196"/>
    <n v="121.85599999999999"/>
    <n v="131.32"/>
    <n v="89.179999999999993"/>
    <n v="14.412999999999997"/>
    <n v="14.006999999999996"/>
    <n v="16.492000000000001"/>
    <n v="698.10299999999984"/>
    <n v="89.179999999999993"/>
    <n v="653.19099999999992"/>
    <x v="1"/>
    <s v=""/>
    <s v=""/>
    <s v="Entrees"/>
    <s v="Dinner"/>
    <s v="Other"/>
    <n v="0"/>
    <n v="0"/>
    <x v="0"/>
  </r>
  <r>
    <s v="DF"/>
    <x v="4"/>
    <n v="999121"/>
    <s v="000000"/>
    <s v="guestCount-dinner-Patio"/>
    <n v="2016"/>
    <n v="0"/>
    <n v="0"/>
    <n v="4.6479999999999997"/>
    <n v="0"/>
    <n v="0"/>
    <n v="1.3229999999999997"/>
    <n v="0"/>
    <n v="0"/>
    <n v="0.8819999999999999"/>
    <n v="0"/>
    <n v="0"/>
    <n v="1.302"/>
    <n v="0"/>
    <n v="0"/>
    <n v="8.1549999999999994"/>
    <n v="0"/>
    <n v="6.8529999999999989"/>
    <x v="1"/>
    <s v=""/>
    <s v=""/>
    <s v="Entrees"/>
    <s v="Dinner"/>
    <s v="Other"/>
    <n v="0"/>
    <n v="0"/>
    <x v="0"/>
  </r>
  <r>
    <s v="DF"/>
    <x v="5"/>
    <n v="999121"/>
    <s v="000000"/>
    <s v="guestCount-dinner-Patio"/>
    <n v="2016"/>
    <n v="0"/>
    <n v="0"/>
    <n v="0"/>
    <n v="0"/>
    <n v="0"/>
    <n v="0"/>
    <n v="0"/>
    <n v="0"/>
    <n v="0"/>
    <n v="0"/>
    <n v="310.63200000000001"/>
    <n v="455.28"/>
    <n v="221.18599999999998"/>
    <n v="34.65"/>
    <n v="1021.7479999999999"/>
    <n v="310.63200000000001"/>
    <n v="310.63200000000001"/>
    <x v="1"/>
    <s v=""/>
    <s v=""/>
    <s v="Entrees"/>
    <s v="Dinner"/>
    <s v="Other"/>
    <n v="0"/>
    <n v="0"/>
    <x v="0"/>
  </r>
  <r>
    <s v="DF"/>
    <x v="6"/>
    <n v="999121"/>
    <s v="000000"/>
    <s v="guestCount-dinner-Patio"/>
    <n v="2016"/>
    <n v="0"/>
    <n v="7.0069999999999997"/>
    <n v="46.871999999999993"/>
    <n v="56.21"/>
    <n v="52.731000000000002"/>
    <n v="43.89"/>
    <n v="32.451999999999998"/>
    <n v="7.0350000000000001"/>
    <n v="20.824999999999999"/>
    <n v="5.5509999999999993"/>
    <n v="36.707999999999998"/>
    <n v="54.823999999999998"/>
    <n v="54.193999999999996"/>
    <n v="50.777999999999999"/>
    <n v="469.077"/>
    <n v="36.707999999999998"/>
    <n v="309.28099999999995"/>
    <x v="1"/>
    <s v=""/>
    <s v=""/>
    <s v="Entrees"/>
    <s v="Dinner"/>
    <s v="Other"/>
    <n v="0"/>
    <n v="0"/>
    <x v="0"/>
  </r>
  <r>
    <s v="DF"/>
    <x v="7"/>
    <n v="999121"/>
    <s v="000000"/>
    <s v="guestCount-dinner-Patio"/>
    <n v="2016"/>
    <n v="0"/>
    <n v="0"/>
    <n v="43.511999999999993"/>
    <n v="8.1129999999999995"/>
    <n v="45.695999999999998"/>
    <n v="226.1"/>
    <n v="433.66399999999993"/>
    <n v="733.31999999999994"/>
    <n v="485.09999999999997"/>
    <n v="427.86799999999994"/>
    <n v="521.3599999999999"/>
    <n v="113.274"/>
    <n v="31.395"/>
    <n v="55.943999999999996"/>
    <n v="3125.3459999999991"/>
    <n v="521.3599999999999"/>
    <n v="2924.7329999999993"/>
    <x v="1"/>
    <s v=""/>
    <s v=""/>
    <s v="Entrees"/>
    <s v="Dinner"/>
    <s v="Other"/>
    <n v="0"/>
    <n v="0"/>
    <x v="0"/>
  </r>
  <r>
    <s v="DF"/>
    <x v="8"/>
    <n v="999121"/>
    <s v="000000"/>
    <s v="guestCount-dinner-Patio"/>
    <n v="2016"/>
    <n v="0"/>
    <n v="0"/>
    <n v="0"/>
    <n v="7.2799999999999994"/>
    <n v="0"/>
    <n v="116.886"/>
    <n v="508.84399999999999"/>
    <n v="867.3"/>
    <n v="1106.4689999999998"/>
    <n v="704.59199999999987"/>
    <n v="479.66100000000006"/>
    <n v="51.24"/>
    <n v="0"/>
    <n v="0"/>
    <n v="3842.271999999999"/>
    <n v="479.66100000000006"/>
    <n v="3791.0319999999992"/>
    <x v="1"/>
    <s v=""/>
    <s v=""/>
    <s v="Entrees"/>
    <s v="Dinner"/>
    <s v="Other"/>
    <n v="0"/>
    <n v="0"/>
    <x v="0"/>
  </r>
  <r>
    <s v="DF"/>
    <x v="9"/>
    <n v="999121"/>
    <s v="000000"/>
    <s v="guestCount-dinner-Patio"/>
    <n v="2016"/>
    <n v="0"/>
    <n v="57.316000000000003"/>
    <n v="71.063999999999993"/>
    <n v="84.42"/>
    <n v="72.575999999999993"/>
    <n v="65.267999999999986"/>
    <n v="76.453999999999994"/>
    <n v="34.873999999999995"/>
    <n v="11.591999999999997"/>
    <n v="25.871999999999996"/>
    <n v="57.539999999999992"/>
    <n v="68.355000000000004"/>
    <n v="63.195999999999998"/>
    <n v="6.58"/>
    <n v="695.10700000000008"/>
    <n v="57.539999999999992"/>
    <n v="556.976"/>
    <x v="1"/>
    <s v=""/>
    <s v=""/>
    <s v="Entrees"/>
    <s v="Dinner"/>
    <s v="Other"/>
    <n v="0"/>
    <n v="0"/>
    <x v="0"/>
  </r>
  <r>
    <s v="DF"/>
    <x v="10"/>
    <n v="999121"/>
    <s v="000000"/>
    <s v="guestCount-dinner-Patio"/>
    <n v="2016"/>
    <n v="0"/>
    <n v="7.1890000000000001"/>
    <n v="8.9249999999999989"/>
    <n v="3.3249999999999997"/>
    <n v="0"/>
    <n v="2.6950000000000003"/>
    <n v="103.48799999999999"/>
    <n v="157.10799999999998"/>
    <n v="218.11999999999998"/>
    <n v="162.435"/>
    <n v="85.700999999999993"/>
    <n v="1.9319999999999997"/>
    <n v="0.97999999999999987"/>
    <n v="4.8719999999999999"/>
    <n v="756.76999999999987"/>
    <n v="85.700999999999993"/>
    <n v="748.98599999999988"/>
    <x v="1"/>
    <s v=""/>
    <s v=""/>
    <s v="Entrees"/>
    <s v="Dinner"/>
    <s v="Other"/>
    <n v="0"/>
    <n v="0"/>
    <x v="0"/>
  </r>
  <r>
    <s v="DF"/>
    <x v="11"/>
    <n v="999121"/>
    <s v="000000"/>
    <s v="guestCount-dinner-Patio"/>
    <n v="2016"/>
    <n v="0"/>
    <n v="0"/>
    <n v="4.3469999999999995"/>
    <n v="0"/>
    <n v="105.67199999999998"/>
    <n v="75.67"/>
    <n v="51.155999999999992"/>
    <n v="152.88"/>
    <n v="62.852999999999994"/>
    <n v="164.864"/>
    <n v="145.86599999999999"/>
    <n v="31.387999999999998"/>
    <n v="0"/>
    <n v="0"/>
    <n v="794.69600000000003"/>
    <n v="145.86599999999999"/>
    <n v="763.30799999999999"/>
    <x v="1"/>
    <s v=""/>
    <s v=""/>
    <s v="Entrees"/>
    <s v="Dinner"/>
    <s v="Other"/>
    <n v="0"/>
    <n v="0"/>
    <x v="0"/>
  </r>
  <r>
    <s v="DF"/>
    <x v="13"/>
    <n v="999121"/>
    <s v="000000"/>
    <s v="guestCount-dinner-Patio"/>
    <n v="2016"/>
    <n v="0"/>
    <n v="25.76"/>
    <n v="55.271999999999991"/>
    <n v="88.2"/>
    <n v="131.49499999999998"/>
    <n v="175.07"/>
    <n v="624.62399999999991"/>
    <n v="1093.26"/>
    <n v="663.6"/>
    <n v="564.4799999999999"/>
    <n v="523.76799999999992"/>
    <n v="97.825000000000003"/>
    <n v="131.94299999999998"/>
    <n v="275.57599999999996"/>
    <n v="4450.8729999999996"/>
    <n v="523.76799999999992"/>
    <n v="3945.5289999999995"/>
    <x v="1"/>
    <s v=""/>
    <s v=""/>
    <s v="Entrees"/>
    <s v="Dinner"/>
    <s v="Other"/>
    <n v="0"/>
    <n v="0"/>
    <x v="1"/>
  </r>
  <r>
    <s v="DF"/>
    <x v="14"/>
    <n v="999121"/>
    <s v="000000"/>
    <s v="guestCount-dinner-Patio"/>
    <n v="2016"/>
    <n v="0"/>
    <n v="0.90999999999999992"/>
    <n v="210.51099999999997"/>
    <n v="177.74399999999997"/>
    <n v="370.09699999999998"/>
    <n v="656.64199999999994"/>
    <n v="417.3119999999999"/>
    <n v="133.16799999999998"/>
    <n v="56.055999999999997"/>
    <n v="225.28799999999998"/>
    <n v="421.14800000000002"/>
    <n v="441.88200000000001"/>
    <n v="141.624"/>
    <n v="0"/>
    <n v="3252.3819999999996"/>
    <n v="421.14800000000002"/>
    <n v="2668.8759999999997"/>
    <x v="1"/>
    <s v=""/>
    <s v=""/>
    <s v="Entrees"/>
    <s v="Dinner"/>
    <s v="Other"/>
    <n v="0"/>
    <n v="0"/>
    <x v="1"/>
  </r>
  <r>
    <s v="DF"/>
    <x v="15"/>
    <n v="999121"/>
    <s v="000000"/>
    <s v="guestCount-dinner-Patio"/>
    <n v="2016"/>
    <n v="0"/>
    <n v="0"/>
    <n v="0"/>
    <n v="141.03599999999997"/>
    <n v="249.71099999999996"/>
    <n v="152.29199999999997"/>
    <n v="533.82000000000005"/>
    <n v="232.84799999999998"/>
    <n v="167.57999999999998"/>
    <n v="213.10799999999998"/>
    <n v="352.8"/>
    <n v="212.35199999999998"/>
    <n v="27.782999999999998"/>
    <n v="0"/>
    <n v="2283.3299999999995"/>
    <n v="352.8"/>
    <n v="2043.1949999999997"/>
    <x v="1"/>
    <s v=""/>
    <s v=""/>
    <s v="Entrees"/>
    <s v="Dinner"/>
    <s v="Other"/>
    <n v="0"/>
    <n v="0"/>
    <x v="1"/>
  </r>
  <r>
    <s v="DF"/>
    <x v="16"/>
    <n v="999121"/>
    <s v="000000"/>
    <s v="guestCount-dinner-Patio"/>
    <n v="2016"/>
    <n v="0"/>
    <n v="-1.6169999999999998"/>
    <n v="34.047999999999995"/>
    <n v="423.15"/>
    <n v="328.69200000000001"/>
    <n v="498.32999999999993"/>
    <n v="490.48999999999995"/>
    <n v="336.05600000000004"/>
    <n v="383.47399999999999"/>
    <n v="462.1749999999999"/>
    <n v="447.29999999999995"/>
    <n v="500.46500000000003"/>
    <n v="120.58199999999999"/>
    <n v="10.64"/>
    <n v="4033.7849999999999"/>
    <n v="447.29999999999995"/>
    <n v="3402.098"/>
    <x v="1"/>
    <s v=""/>
    <s v=""/>
    <s v="Entrees"/>
    <s v="Dinner"/>
    <s v="Other"/>
    <n v="0"/>
    <n v="0"/>
    <x v="1"/>
  </r>
  <r>
    <s v="DF"/>
    <x v="17"/>
    <n v="999121"/>
    <s v="000000"/>
    <s v="guestCount-dinner-Patio"/>
    <n v="2016"/>
    <n v="0"/>
    <n v="28.027999999999999"/>
    <n v="192.08"/>
    <n v="224.84699999999998"/>
    <n v="362.55799999999999"/>
    <n v="368.35399999999993"/>
    <n v="247.01599999999999"/>
    <n v="130.94199999999998"/>
    <n v="91.853999999999999"/>
    <n v="152.88"/>
    <n v="249.20000000000002"/>
    <n v="310.12799999999999"/>
    <n v="160.125"/>
    <n v="83.082999999999984"/>
    <n v="2601.0949999999998"/>
    <n v="249.20000000000002"/>
    <n v="2047.7589999999998"/>
    <x v="1"/>
    <s v=""/>
    <s v=""/>
    <s v="Entrees"/>
    <s v="Dinner"/>
    <s v="Other"/>
    <n v="0"/>
    <n v="0"/>
    <x v="1"/>
  </r>
  <r>
    <s v="DF"/>
    <x v="19"/>
    <n v="999121"/>
    <s v="000000"/>
    <s v="guestCount-dinner-Patio"/>
    <n v="2016"/>
    <n v="0"/>
    <n v="1117.039"/>
    <n v="1589.2799999999997"/>
    <n v="1161.5940000000001"/>
    <n v="1328.6769999999999"/>
    <n v="1814.1759999999999"/>
    <n v="1498.3429999999998"/>
    <n v="3065.8809999999999"/>
    <n v="2851.1279999999997"/>
    <n v="2132.8649999999998"/>
    <n v="2587.8159999999998"/>
    <n v="1908.27"/>
    <n v="1295.175"/>
    <n v="992.06099999999992"/>
    <n v="23342.305"/>
    <n v="2587.8159999999998"/>
    <n v="19146.798999999999"/>
    <x v="1"/>
    <s v=""/>
    <s v=""/>
    <s v="Entrees"/>
    <s v="Dinner"/>
    <s v="Other"/>
    <n v="0"/>
    <n v="0"/>
    <x v="1"/>
  </r>
  <r>
    <s v="DF"/>
    <x v="20"/>
    <n v="999121"/>
    <s v="000000"/>
    <s v="guestCount-dinner-Patio"/>
    <n v="2016"/>
    <n v="0"/>
    <n v="220.49999999999997"/>
    <n v="747.85199999999986"/>
    <n v="734.11800000000005"/>
    <n v="1171.8839999999998"/>
    <n v="1193.9759999999999"/>
    <n v="987.34999999999991"/>
    <n v="515.82299999999998"/>
    <n v="420.46199999999993"/>
    <n v="800.31"/>
    <n v="1070.9929999999999"/>
    <n v="1728.3419999999999"/>
    <n v="1421.1119999999999"/>
    <n v="653.51999999999987"/>
    <n v="11666.241999999998"/>
    <n v="1070.9929999999999"/>
    <n v="7863.2679999999982"/>
    <x v="1"/>
    <s v=""/>
    <s v=""/>
    <s v="Entrees"/>
    <s v="Dinner"/>
    <s v="Other"/>
    <n v="0"/>
    <n v="0"/>
    <x v="1"/>
  </r>
  <r>
    <s v="DF"/>
    <x v="21"/>
    <n v="999121"/>
    <s v="000000"/>
    <s v="guestCount-dinner-Patio"/>
    <n v="2016"/>
    <n v="0"/>
    <n v="0"/>
    <n v="0"/>
    <n v="0"/>
    <n v="0"/>
    <n v="0"/>
    <n v="244.52399999999997"/>
    <n v="291.52199999999999"/>
    <n v="361.2"/>
    <n v="403.2"/>
    <n v="280.66500000000002"/>
    <n v="174.636"/>
    <n v="34.020000000000003"/>
    <n v="0"/>
    <n v="1789.7669999999998"/>
    <n v="280.66500000000002"/>
    <n v="1581.1109999999999"/>
    <x v="1"/>
    <s v=""/>
    <s v=""/>
    <s v="Entrees"/>
    <s v="Dinner"/>
    <s v="Other"/>
    <n v="0"/>
    <n v="0"/>
    <x v="1"/>
  </r>
  <r>
    <s v="DF"/>
    <x v="22"/>
    <n v="999121"/>
    <s v="000000"/>
    <s v="guestCount-dinner-Patio"/>
    <n v="2016"/>
    <n v="0"/>
    <n v="520.82799999999997"/>
    <n v="917.78399999999988"/>
    <n v="955.70999999999992"/>
    <n v="858.36799999999994"/>
    <n v="1389.885"/>
    <n v="1239.0139999999999"/>
    <n v="489.82499999999993"/>
    <n v="516.46699999999998"/>
    <n v="662.50099999999986"/>
    <n v="803.37599999999998"/>
    <n v="1089.7739999999999"/>
    <n v="695.77200000000005"/>
    <n v="679.18899999999996"/>
    <n v="10818.493"/>
    <n v="803.37599999999998"/>
    <n v="8353.7579999999998"/>
    <x v="1"/>
    <s v=""/>
    <s v=""/>
    <s v="Entrees"/>
    <s v="Dinner"/>
    <s v="Other"/>
    <n v="0"/>
    <n v="0"/>
    <x v="1"/>
  </r>
  <r>
    <s v="DF"/>
    <x v="23"/>
    <n v="999121"/>
    <s v="000000"/>
    <s v="guestCount-dinner-Patio"/>
    <n v="2016"/>
    <n v="0"/>
    <n v="0"/>
    <n v="0"/>
    <n v="11.752999999999998"/>
    <n v="12.557999999999998"/>
    <n v="191.268"/>
    <n v="538.06899999999996"/>
    <n v="724.21999999999991"/>
    <n v="676.38900000000001"/>
    <n v="508.91399999999999"/>
    <n v="244.39799999999997"/>
    <n v="55.552"/>
    <n v="20.943999999999999"/>
    <n v="0"/>
    <n v="2984.0650000000005"/>
    <n v="244.39799999999997"/>
    <n v="2907.5690000000004"/>
    <x v="1"/>
    <s v=""/>
    <s v=""/>
    <s v="Entrees"/>
    <s v="Dinner"/>
    <s v="Other"/>
    <n v="0"/>
    <n v="0"/>
    <x v="1"/>
  </r>
  <r>
    <s v="DF"/>
    <x v="24"/>
    <n v="999121"/>
    <s v="000000"/>
    <s v="guestCount-dinner-Patio"/>
    <n v="2016"/>
    <n v="0"/>
    <n v="0"/>
    <n v="0"/>
    <n v="92.350999999999999"/>
    <n v="160.72"/>
    <n v="156.79999999999998"/>
    <n v="427.86799999999994"/>
    <n v="403.56399999999996"/>
    <n v="264.15199999999999"/>
    <n v="249.67599999999999"/>
    <n v="246.69400000000002"/>
    <n v="88.465999999999994"/>
    <n v="15.686999999999998"/>
    <n v="0"/>
    <n v="2105.9779999999996"/>
    <n v="246.69400000000002"/>
    <n v="2001.8249999999998"/>
    <x v="1"/>
    <s v=""/>
    <s v=""/>
    <s v="Entrees"/>
    <s v="Dinner"/>
    <s v="Other"/>
    <n v="0"/>
    <n v="0"/>
    <x v="1"/>
  </r>
  <r>
    <s v="DF"/>
    <x v="25"/>
    <n v="999121"/>
    <s v="000000"/>
    <s v="guestCount-dinner-Patio"/>
    <n v="2016"/>
    <n v="0"/>
    <n v="206.66799999999998"/>
    <n v="362.31299999999993"/>
    <n v="386.87599999999992"/>
    <n v="355.65600000000001"/>
    <n v="418.99199999999996"/>
    <n v="410.52199999999993"/>
    <n v="575.09199999999987"/>
    <n v="527.09999999999991"/>
    <n v="456.435"/>
    <n v="374.13599999999997"/>
    <n v="277.97699999999998"/>
    <n v="298.47999999999996"/>
    <n v="210.08399999999997"/>
    <n v="4860.3309999999992"/>
    <n v="374.13599999999997"/>
    <n v="4073.7899999999995"/>
    <x v="1"/>
    <s v=""/>
    <s v=""/>
    <s v="Entrees"/>
    <s v="Dinner"/>
    <s v="Other"/>
    <n v="0"/>
    <n v="0"/>
    <x v="1"/>
  </r>
  <r>
    <s v="DF"/>
    <x v="26"/>
    <n v="999121"/>
    <s v="000000"/>
    <s v="guestCount-dinner-Patio"/>
    <n v="2016"/>
    <n v="0"/>
    <n v="146.16"/>
    <n v="200.69"/>
    <n v="189.63"/>
    <n v="185.36699999999999"/>
    <n v="135.88399999999999"/>
    <n v="29.301999999999996"/>
    <n v="24.681999999999999"/>
    <n v="9.24"/>
    <n v="13.02"/>
    <n v="44.198"/>
    <n v="50.231999999999992"/>
    <n v="71.819999999999993"/>
    <n v="52.415999999999997"/>
    <n v="1152.6409999999998"/>
    <n v="44.198"/>
    <n v="978.173"/>
    <x v="1"/>
    <s v=""/>
    <s v=""/>
    <s v="Entrees"/>
    <s v="Dinner"/>
    <s v="Other"/>
    <n v="0"/>
    <n v="0"/>
    <x v="1"/>
  </r>
  <r>
    <s v="DF"/>
    <x v="27"/>
    <n v="999121"/>
    <s v="000000"/>
    <s v="guestCount-dinner-Patio"/>
    <n v="2016"/>
    <n v="0"/>
    <n v="143.32499999999999"/>
    <n v="140.89600000000002"/>
    <n v="147.14699999999999"/>
    <n v="158.71099999999998"/>
    <n v="273.42"/>
    <n v="280.14"/>
    <n v="153.11099999999996"/>
    <n v="206.35999999999999"/>
    <n v="289.04399999999998"/>
    <n v="215.59999999999997"/>
    <n v="272.10399999999998"/>
    <n v="193.501"/>
    <n v="220.09399999999999"/>
    <n v="2693.453"/>
    <n v="215.59999999999997"/>
    <n v="2007.7539999999999"/>
    <x v="1"/>
    <s v=""/>
    <s v=""/>
    <s v="Entrees"/>
    <s v="Dinner"/>
    <s v="Other"/>
    <n v="0"/>
    <n v="0"/>
    <x v="1"/>
  </r>
  <r>
    <s v="DF"/>
    <x v="28"/>
    <n v="999121"/>
    <s v="000000"/>
    <s v="guestCount-dinner-Patio"/>
    <n v="2016"/>
    <n v="0"/>
    <n v="81.143999999999991"/>
    <n v="497.57400000000001"/>
    <n v="712.76799999999992"/>
    <n v="900.48"/>
    <n v="886.78800000000001"/>
    <n v="538.41199999999992"/>
    <n v="468.26499999999999"/>
    <n v="496.71300000000002"/>
    <n v="342.125"/>
    <n v="679.44799999999998"/>
    <n v="836.22699999999998"/>
    <n v="585.84399999999994"/>
    <n v="279.66399999999999"/>
    <n v="7305.4519999999993"/>
    <n v="679.44799999999998"/>
    <n v="5603.7169999999996"/>
    <x v="1"/>
    <s v=""/>
    <s v=""/>
    <s v="Entrees"/>
    <s v="Dinner"/>
    <s v="Other"/>
    <n v="0"/>
    <n v="0"/>
    <x v="1"/>
  </r>
  <r>
    <s v="DF"/>
    <x v="29"/>
    <n v="999121"/>
    <s v="000000"/>
    <s v="guestCount-dinner-Patio"/>
    <n v="2016"/>
    <n v="0"/>
    <n v="13.089999999999998"/>
    <n v="64.400000000000006"/>
    <n v="153.65700000000001"/>
    <n v="396.71799999999996"/>
    <n v="702.61099999999999"/>
    <n v="489.29999999999995"/>
    <n v="155.32999999999998"/>
    <n v="110.271"/>
    <n v="274.64499999999998"/>
    <n v="458.52800000000002"/>
    <n v="503.87399999999997"/>
    <n v="153.25799999999998"/>
    <n v="0.89599999999999991"/>
    <n v="3476.578"/>
    <n v="458.52800000000002"/>
    <n v="2818.55"/>
    <x v="1"/>
    <s v=""/>
    <s v=""/>
    <s v="Entrees"/>
    <s v="Dinner"/>
    <s v="Other"/>
    <n v="0"/>
    <n v="0"/>
    <x v="1"/>
  </r>
  <r>
    <s v="DF"/>
    <x v="30"/>
    <n v="999121"/>
    <s v="000000"/>
    <s v="guestCount-dinner-Patio"/>
    <n v="2016"/>
    <n v="0"/>
    <n v="5.2289999999999992"/>
    <n v="163.29599999999999"/>
    <n v="209.43999999999997"/>
    <n v="229.72599999999997"/>
    <n v="385.99399999999997"/>
    <n v="319.2"/>
    <n v="213.33199999999999"/>
    <n v="125.69200000000001"/>
    <n v="284.46600000000001"/>
    <n v="288.22499999999997"/>
    <n v="440.43999999999994"/>
    <n v="150.69599999999997"/>
    <n v="35.573999999999998"/>
    <n v="2851.31"/>
    <n v="288.22499999999997"/>
    <n v="2224.6"/>
    <x v="1"/>
    <s v=""/>
    <s v=""/>
    <s v="Entrees"/>
    <s v="Dinner"/>
    <s v="Other"/>
    <n v="0"/>
    <n v="0"/>
    <x v="1"/>
  </r>
  <r>
    <s v="DF"/>
    <x v="31"/>
    <n v="999121"/>
    <s v="000000"/>
    <s v="guestCount-dinner-Patio"/>
    <n v="2016"/>
    <n v="0"/>
    <n v="0"/>
    <n v="0"/>
    <n v="1.204"/>
    <n v="0"/>
    <n v="1.232"/>
    <n v="204.08499999999998"/>
    <n v="302.68"/>
    <n v="223.965"/>
    <n v="264.60000000000002"/>
    <n v="44.701999999999998"/>
    <n v="11.759999999999998"/>
    <n v="0"/>
    <n v="0"/>
    <n v="1054.2280000000001"/>
    <n v="44.701999999999998"/>
    <n v="1042.4680000000001"/>
    <x v="1"/>
    <s v=""/>
    <s v=""/>
    <s v="Entrees"/>
    <s v="Dinner"/>
    <s v="Other"/>
    <n v="0"/>
    <n v="0"/>
    <x v="1"/>
  </r>
  <r>
    <s v="DF"/>
    <x v="32"/>
    <n v="999121"/>
    <s v="000000"/>
    <s v="guestCount-dinner-Patio"/>
    <n v="2016"/>
    <n v="0"/>
    <n v="1.8759999999999999"/>
    <n v="18.018000000000001"/>
    <n v="49.594999999999999"/>
    <n v="111.71999999999998"/>
    <n v="157.24799999999999"/>
    <n v="609.07000000000005"/>
    <n v="932.99499999999989"/>
    <n v="760.87199999999996"/>
    <n v="720.3"/>
    <n v="456.35799999999995"/>
    <n v="112.623"/>
    <n v="14.307999999999998"/>
    <n v="0"/>
    <n v="3944.9829999999997"/>
    <n v="456.35799999999995"/>
    <n v="3818.0519999999997"/>
    <x v="1"/>
    <s v=""/>
    <s v=""/>
    <s v="Entrees"/>
    <s v="Dinner"/>
    <s v="Other"/>
    <n v="0"/>
    <n v="0"/>
    <x v="1"/>
  </r>
  <r>
    <s v="DF"/>
    <x v="33"/>
    <n v="999121"/>
    <s v="000000"/>
    <s v="guestCount-dinner-Patio"/>
    <n v="2016"/>
    <n v="0"/>
    <n v="0"/>
    <n v="0"/>
    <n v="0"/>
    <n v="0"/>
    <n v="0"/>
    <n v="0"/>
    <n v="131.6"/>
    <n v="250.32"/>
    <n v="222.66299999999998"/>
    <n v="153.25799999999998"/>
    <n v="29.567999999999994"/>
    <n v="0"/>
    <n v="0"/>
    <n v="787.40899999999988"/>
    <n v="153.25799999999998"/>
    <n v="757.84099999999989"/>
    <x v="1"/>
    <s v=""/>
    <s v=""/>
    <s v="Entrees"/>
    <s v="Dinner"/>
    <s v="Other"/>
    <n v="0"/>
    <n v="0"/>
    <x v="1"/>
  </r>
  <r>
    <s v="DF"/>
    <x v="34"/>
    <n v="999121"/>
    <s v="000000"/>
    <s v="guestCount-dinner-Patio"/>
    <n v="2016"/>
    <n v="0"/>
    <n v="0"/>
    <n v="0"/>
    <n v="0"/>
    <n v="0"/>
    <n v="0"/>
    <n v="0"/>
    <n v="0"/>
    <n v="0"/>
    <n v="0"/>
    <n v="0"/>
    <n v="23.372999999999998"/>
    <n v="3.8219999999999996"/>
    <n v="0"/>
    <n v="27.194999999999997"/>
    <n v="0"/>
    <n v="0"/>
    <x v="1"/>
    <s v=""/>
    <s v=""/>
    <s v="Entrees"/>
    <s v="Dinner"/>
    <s v="Other"/>
    <n v="0"/>
    <n v="0"/>
    <x v="1"/>
  </r>
  <r>
    <s v="DF"/>
    <x v="35"/>
    <n v="999121"/>
    <s v="000000"/>
    <s v="guestCount-dinner-Patio"/>
    <n v="2016"/>
    <n v="0"/>
    <n v="0"/>
    <n v="0"/>
    <n v="0"/>
    <n v="0"/>
    <n v="0"/>
    <n v="0"/>
    <n v="0"/>
    <n v="0"/>
    <n v="0"/>
    <n v="0"/>
    <n v="0"/>
    <n v="5.7959999999999985"/>
    <n v="0"/>
    <n v="5.7959999999999985"/>
    <n v="0"/>
    <n v="0"/>
    <x v="1"/>
    <s v=""/>
    <s v=""/>
    <s v="Entrees"/>
    <s v="Dinner"/>
    <s v="Other"/>
    <n v="0"/>
    <n v="0"/>
    <x v="1"/>
  </r>
  <r>
    <s v="DF"/>
    <x v="4"/>
    <n v="999126"/>
    <s v="000000"/>
    <s v="guestCount-lunch-To Go"/>
    <n v="2016"/>
    <n v="0"/>
    <n v="0"/>
    <n v="-0.434"/>
    <n v="2.3239999999999998"/>
    <n v="2.4359999999999999"/>
    <n v="7.56"/>
    <n v="2.66"/>
    <n v="14.412999999999997"/>
    <n v="0"/>
    <n v="0"/>
    <n v="3.5769999999999995"/>
    <n v="0.48299999999999993"/>
    <n v="1.5119999999999998"/>
    <n v="4.4099999999999993"/>
    <n v="38.940999999999988"/>
    <n v="3.5769999999999995"/>
    <n v="32.535999999999994"/>
    <x v="1"/>
    <s v=""/>
    <s v=""/>
    <s v="Entrees"/>
    <s v="Lunch"/>
    <s v="Other"/>
    <n v="0"/>
    <n v="0"/>
    <x v="0"/>
  </r>
  <r>
    <s v="DF"/>
    <x v="9"/>
    <n v="999126"/>
    <s v="000000"/>
    <s v="guestCount-lunch-To Go"/>
    <n v="2016"/>
    <n v="0"/>
    <n v="0"/>
    <n v="0"/>
    <n v="0"/>
    <n v="0"/>
    <n v="0"/>
    <n v="0"/>
    <n v="-1.26"/>
    <n v="0"/>
    <n v="0"/>
    <n v="0"/>
    <n v="0"/>
    <n v="0"/>
    <n v="0"/>
    <n v="-1.26"/>
    <n v="0"/>
    <n v="-1.26"/>
    <x v="1"/>
    <s v=""/>
    <s v=""/>
    <s v="Entrees"/>
    <s v="Lunch"/>
    <s v="Other"/>
    <n v="0"/>
    <n v="0"/>
    <x v="0"/>
  </r>
  <r>
    <s v="DF"/>
    <x v="10"/>
    <n v="999126"/>
    <s v="000000"/>
    <s v="guestCount-lunch-To Go"/>
    <n v="2016"/>
    <n v="0"/>
    <n v="0"/>
    <n v="0"/>
    <n v="0"/>
    <n v="1.0779999999999998"/>
    <n v="0"/>
    <n v="0"/>
    <n v="0"/>
    <n v="0"/>
    <n v="0"/>
    <n v="0"/>
    <n v="0"/>
    <n v="0"/>
    <n v="0"/>
    <n v="1.0779999999999998"/>
    <n v="0"/>
    <n v="1.0779999999999998"/>
    <x v="1"/>
    <s v=""/>
    <s v=""/>
    <s v="Entrees"/>
    <s v="Lunch"/>
    <s v="Other"/>
    <n v="0"/>
    <n v="0"/>
    <x v="0"/>
  </r>
  <r>
    <s v="DF"/>
    <x v="12"/>
    <n v="999126"/>
    <s v="000000"/>
    <s v="guestCount-lunch-To Go"/>
    <n v="2016"/>
    <n v="0"/>
    <n v="0.55999999999999994"/>
    <n v="0"/>
    <n v="0"/>
    <n v="0.623"/>
    <n v="0"/>
    <n v="0"/>
    <n v="0"/>
    <n v="1.3299999999999998"/>
    <n v="0"/>
    <n v="3.4019999999999997"/>
    <n v="0.47599999999999998"/>
    <n v="2.1"/>
    <n v="1.288"/>
    <n v="9.7789999999999999"/>
    <n v="3.4019999999999997"/>
    <n v="5.9149999999999991"/>
    <x v="1"/>
    <s v=""/>
    <s v=""/>
    <s v="Entrees"/>
    <s v="Lunch"/>
    <s v="Other"/>
    <n v="0"/>
    <n v="0"/>
    <x v="0"/>
  </r>
  <r>
    <s v="DF"/>
    <x v="14"/>
    <n v="999126"/>
    <s v="000000"/>
    <s v="guestCount-lunch-To Go"/>
    <n v="2016"/>
    <n v="0"/>
    <n v="0.92399999999999993"/>
    <n v="0"/>
    <n v="4.5919999999999996"/>
    <n v="1.5539999999999998"/>
    <n v="0"/>
    <n v="1.708"/>
    <n v="1.5959999999999996"/>
    <n v="0"/>
    <n v="0"/>
    <n v="0.55299999999999994"/>
    <n v="0"/>
    <n v="0"/>
    <n v="2.9750000000000001"/>
    <n v="13.901999999999999"/>
    <n v="0.55299999999999994"/>
    <n v="10.927"/>
    <x v="1"/>
    <s v=""/>
    <s v=""/>
    <s v="Entrees"/>
    <s v="Lunch"/>
    <s v="Other"/>
    <n v="0"/>
    <n v="0"/>
    <x v="1"/>
  </r>
  <r>
    <s v="DF"/>
    <x v="15"/>
    <n v="999126"/>
    <s v="000000"/>
    <s v="guestCount-lunch-To Go"/>
    <n v="2016"/>
    <n v="0"/>
    <n v="0"/>
    <n v="0"/>
    <n v="0"/>
    <n v="0.60199999999999998"/>
    <n v="0"/>
    <n v="0"/>
    <n v="1.7009999999999998"/>
    <n v="0"/>
    <n v="0"/>
    <n v="0"/>
    <n v="0.46899999999999997"/>
    <n v="0"/>
    <n v="0"/>
    <n v="2.7719999999999998"/>
    <n v="0"/>
    <n v="2.3029999999999999"/>
    <x v="1"/>
    <s v=""/>
    <s v=""/>
    <s v="Entrees"/>
    <s v="Lunch"/>
    <s v="Other"/>
    <n v="0"/>
    <n v="0"/>
    <x v="1"/>
  </r>
  <r>
    <s v="DF"/>
    <x v="16"/>
    <n v="999126"/>
    <s v="000000"/>
    <s v="guestCount-lunch-To Go"/>
    <n v="2016"/>
    <n v="0"/>
    <n v="3.7379999999999995"/>
    <n v="10.233999999999998"/>
    <n v="2.2400000000000002"/>
    <n v="5.1520000000000001"/>
    <n v="11.066999999999998"/>
    <n v="10.878"/>
    <n v="12.263999999999998"/>
    <n v="7.9169999999999998"/>
    <n v="4.4099999999999993"/>
    <n v="4.7739999999999991"/>
    <n v="4.032"/>
    <n v="2.3800000000000003"/>
    <n v="3.3249999999999997"/>
    <n v="82.410999999999987"/>
    <n v="4.7739999999999991"/>
    <n v="72.673999999999992"/>
    <x v="1"/>
    <s v=""/>
    <s v=""/>
    <s v="Entrees"/>
    <s v="Lunch"/>
    <s v="Other"/>
    <n v="0"/>
    <n v="0"/>
    <x v="1"/>
  </r>
  <r>
    <s v="DF"/>
    <x v="17"/>
    <n v="999126"/>
    <s v="000000"/>
    <s v="guestCount-lunch-To Go"/>
    <n v="2016"/>
    <n v="0"/>
    <n v="0.85399999999999998"/>
    <n v="0"/>
    <n v="1.9039999999999999"/>
    <n v="0"/>
    <n v="1.1059999999999999"/>
    <n v="0.95199999999999996"/>
    <n v="3.5699999999999994"/>
    <n v="8.2880000000000003"/>
    <n v="0.63"/>
    <n v="0"/>
    <n v="0"/>
    <n v="0"/>
    <n v="8.6449999999999996"/>
    <n v="25.948999999999998"/>
    <n v="0"/>
    <n v="17.303999999999998"/>
    <x v="1"/>
    <s v=""/>
    <s v=""/>
    <s v="Entrees"/>
    <s v="Lunch"/>
    <s v="Other"/>
    <n v="0"/>
    <n v="0"/>
    <x v="1"/>
  </r>
  <r>
    <s v="DF"/>
    <x v="18"/>
    <n v="999126"/>
    <s v="000000"/>
    <s v="guestCount-lunch-To Go"/>
    <n v="2016"/>
    <n v="0"/>
    <n v="2.2749999999999999"/>
    <n v="2.1349999999999998"/>
    <n v="0"/>
    <n v="0"/>
    <n v="0"/>
    <n v="0"/>
    <n v="0"/>
    <n v="0.66499999999999992"/>
    <n v="0"/>
    <n v="0"/>
    <n v="0"/>
    <n v="0"/>
    <n v="0"/>
    <n v="5.0750000000000002"/>
    <n v="0"/>
    <n v="5.0750000000000002"/>
    <x v="1"/>
    <s v=""/>
    <s v=""/>
    <s v="Entrees"/>
    <s v="Lunch"/>
    <s v="Other"/>
    <n v="0"/>
    <n v="0"/>
    <x v="1"/>
  </r>
  <r>
    <s v="DF"/>
    <x v="19"/>
    <n v="999126"/>
    <s v="000000"/>
    <s v="guestCount-lunch-To Go"/>
    <n v="2016"/>
    <n v="0"/>
    <n v="15.455999999999998"/>
    <n v="10.625999999999999"/>
    <n v="18.227999999999998"/>
    <n v="12.6"/>
    <n v="18.445"/>
    <n v="23.477999999999998"/>
    <n v="26.599999999999998"/>
    <n v="16.058"/>
    <n v="12.053999999999998"/>
    <n v="15.091999999999999"/>
    <n v="11.62"/>
    <n v="15.875999999999998"/>
    <n v="19.739999999999998"/>
    <n v="215.87300000000002"/>
    <n v="15.091999999999999"/>
    <n v="168.637"/>
    <x v="1"/>
    <s v=""/>
    <s v=""/>
    <s v="Entrees"/>
    <s v="Lunch"/>
    <s v="Other"/>
    <n v="0"/>
    <n v="0"/>
    <x v="1"/>
  </r>
  <r>
    <s v="DF"/>
    <x v="20"/>
    <n v="999126"/>
    <s v="000000"/>
    <s v="guestCount-lunch-To Go"/>
    <n v="2016"/>
    <n v="0"/>
    <n v="0"/>
    <n v="0"/>
    <n v="0.504"/>
    <n v="0"/>
    <n v="0"/>
    <n v="4.851"/>
    <n v="0.59499999999999997"/>
    <n v="0"/>
    <n v="0"/>
    <n v="0"/>
    <n v="3.8709999999999996"/>
    <n v="0"/>
    <n v="0"/>
    <n v="9.8209999999999997"/>
    <n v="0"/>
    <n v="5.95"/>
    <x v="1"/>
    <s v=""/>
    <s v=""/>
    <s v="Entrees"/>
    <s v="Lunch"/>
    <s v="Other"/>
    <n v="0"/>
    <n v="0"/>
    <x v="1"/>
  </r>
  <r>
    <s v="DF"/>
    <x v="21"/>
    <n v="999126"/>
    <s v="000000"/>
    <s v="guestCount-lunch-To Go"/>
    <n v="2016"/>
    <n v="0"/>
    <n v="7.3079999999999989"/>
    <n v="8.4"/>
    <n v="7.153999999999999"/>
    <n v="25.829999999999995"/>
    <n v="10.674999999999999"/>
    <n v="14.629999999999997"/>
    <n v="5.4809999999999999"/>
    <n v="8.1129999999999995"/>
    <n v="4.032"/>
    <n v="22.343999999999998"/>
    <n v="0.623"/>
    <n v="7.0350000000000001"/>
    <n v="3.3599999999999994"/>
    <n v="124.98499999999997"/>
    <n v="22.343999999999998"/>
    <n v="113.96699999999997"/>
    <x v="1"/>
    <s v=""/>
    <s v=""/>
    <s v="Entrees"/>
    <s v="Lunch"/>
    <s v="Other"/>
    <n v="0"/>
    <n v="0"/>
    <x v="1"/>
  </r>
  <r>
    <s v="DF"/>
    <x v="22"/>
    <n v="999126"/>
    <s v="000000"/>
    <s v="guestCount-lunch-To Go"/>
    <n v="2016"/>
    <n v="0"/>
    <n v="0"/>
    <n v="0"/>
    <n v="5.95"/>
    <n v="0"/>
    <n v="5.879999999999999"/>
    <n v="6.5519999999999996"/>
    <n v="0"/>
    <n v="0"/>
    <n v="0"/>
    <n v="0"/>
    <n v="0"/>
    <n v="0"/>
    <n v="0.42699999999999999"/>
    <n v="18.808999999999997"/>
    <n v="0"/>
    <n v="18.381999999999998"/>
    <x v="1"/>
    <s v=""/>
    <s v=""/>
    <s v="Entrees"/>
    <s v="Lunch"/>
    <s v="Other"/>
    <n v="0"/>
    <n v="0"/>
    <x v="1"/>
  </r>
  <r>
    <s v="DF"/>
    <x v="23"/>
    <n v="999126"/>
    <s v="000000"/>
    <s v="guestCount-lunch-To Go"/>
    <n v="2016"/>
    <n v="0"/>
    <n v="2.4849999999999999"/>
    <n v="12.935999999999998"/>
    <n v="19.88"/>
    <n v="14.615999999999998"/>
    <n v="11.703999999999999"/>
    <n v="11.375"/>
    <n v="10.415999999999999"/>
    <n v="9.9960000000000004"/>
    <n v="13.664"/>
    <n v="25.48"/>
    <n v="18.018000000000001"/>
    <n v="19.865999999999996"/>
    <n v="18.13"/>
    <n v="188.56599999999997"/>
    <n v="25.48"/>
    <n v="132.55199999999999"/>
    <x v="1"/>
    <s v=""/>
    <s v=""/>
    <s v="Entrees"/>
    <s v="Lunch"/>
    <s v="Other"/>
    <n v="0"/>
    <n v="0"/>
    <x v="1"/>
  </r>
  <r>
    <s v="DF"/>
    <x v="24"/>
    <n v="999126"/>
    <s v="000000"/>
    <s v="guestCount-lunch-To Go"/>
    <n v="2016"/>
    <n v="0"/>
    <n v="3.843"/>
    <n v="5.7329999999999997"/>
    <n v="5.25"/>
    <n v="2.1279999999999997"/>
    <n v="1.7009999999999998"/>
    <n v="4.2"/>
    <n v="2.8979999999999992"/>
    <n v="2.625"/>
    <n v="1.736"/>
    <n v="5.9289999999999994"/>
    <n v="6.734"/>
    <n v="1.8479999999999999"/>
    <n v="7.8119999999999994"/>
    <n v="52.436999999999998"/>
    <n v="5.9289999999999994"/>
    <n v="36.042999999999999"/>
    <x v="1"/>
    <s v=""/>
    <s v=""/>
    <s v="Entrees"/>
    <s v="Lunch"/>
    <s v="Other"/>
    <n v="0"/>
    <n v="0"/>
    <x v="1"/>
  </r>
  <r>
    <s v="DF"/>
    <x v="25"/>
    <n v="999126"/>
    <s v="000000"/>
    <s v="guestCount-lunch-To Go"/>
    <n v="2016"/>
    <n v="0"/>
    <n v="12.627999999999998"/>
    <n v="18.010999999999999"/>
    <n v="5.95"/>
    <n v="9.4499999999999993"/>
    <n v="3.8079999999999998"/>
    <n v="14.175000000000001"/>
    <n v="11.717999999999998"/>
    <n v="6.72"/>
    <n v="22.679999999999996"/>
    <n v="13.845999999999998"/>
    <n v="3.8219999999999996"/>
    <n v="8.9109999999999996"/>
    <n v="11.592000000000001"/>
    <n v="143.31100000000001"/>
    <n v="13.845999999999998"/>
    <n v="118.986"/>
    <x v="1"/>
    <s v=""/>
    <s v=""/>
    <s v="Entrees"/>
    <s v="Lunch"/>
    <s v="Other"/>
    <n v="0"/>
    <n v="0"/>
    <x v="1"/>
  </r>
  <r>
    <s v="DF"/>
    <x v="26"/>
    <n v="999126"/>
    <s v="000000"/>
    <s v="guestCount-lunch-To Go"/>
    <n v="2016"/>
    <n v="0"/>
    <n v="21.895999999999997"/>
    <n v="39.367999999999995"/>
    <n v="48.825000000000003"/>
    <n v="29.154999999999998"/>
    <n v="26.599999999999998"/>
    <n v="13.860000000000001"/>
    <n v="15.925000000000001"/>
    <n v="23.247"/>
    <n v="9.24"/>
    <n v="23.820999999999998"/>
    <n v="9.1349999999999998"/>
    <n v="30.974999999999998"/>
    <n v="3.1849999999999996"/>
    <n v="295.23200000000008"/>
    <n v="23.820999999999998"/>
    <n v="251.93700000000004"/>
    <x v="1"/>
    <s v=""/>
    <s v=""/>
    <s v="Entrees"/>
    <s v="Lunch"/>
    <s v="Other"/>
    <n v="0"/>
    <n v="0"/>
    <x v="1"/>
  </r>
  <r>
    <s v="DF"/>
    <x v="27"/>
    <n v="999126"/>
    <s v="000000"/>
    <s v="guestCount-lunch-To Go"/>
    <n v="2016"/>
    <n v="0"/>
    <n v="0"/>
    <n v="0"/>
    <n v="1.218"/>
    <n v="0"/>
    <n v="0"/>
    <n v="0"/>
    <n v="0.59499999999999997"/>
    <n v="0"/>
    <n v="0.84"/>
    <n v="0.42699999999999999"/>
    <n v="0"/>
    <n v="0.51100000000000001"/>
    <n v="0"/>
    <n v="3.5910000000000002"/>
    <n v="0.42699999999999999"/>
    <n v="3.08"/>
    <x v="1"/>
    <s v=""/>
    <s v=""/>
    <s v="Entrees"/>
    <s v="Lunch"/>
    <s v="Other"/>
    <n v="0"/>
    <n v="0"/>
    <x v="1"/>
  </r>
  <r>
    <s v="DF"/>
    <x v="28"/>
    <n v="999126"/>
    <s v="000000"/>
    <s v="guestCount-lunch-To Go"/>
    <n v="2016"/>
    <n v="0"/>
    <n v="0"/>
    <n v="0"/>
    <n v="0"/>
    <n v="0"/>
    <n v="1.4069999999999998"/>
    <n v="1.232"/>
    <n v="0"/>
    <n v="0"/>
    <n v="0"/>
    <n v="0"/>
    <n v="0"/>
    <n v="0"/>
    <n v="0"/>
    <n v="2.6389999999999998"/>
    <n v="0"/>
    <n v="2.6389999999999998"/>
    <x v="1"/>
    <s v=""/>
    <s v=""/>
    <s v="Entrees"/>
    <s v="Lunch"/>
    <s v="Other"/>
    <n v="0"/>
    <n v="0"/>
    <x v="1"/>
  </r>
  <r>
    <s v="DF"/>
    <x v="29"/>
    <n v="999126"/>
    <s v="000000"/>
    <s v="guestCount-lunch-To Go"/>
    <n v="2016"/>
    <n v="0"/>
    <n v="0"/>
    <n v="0"/>
    <n v="2.8139999999999996"/>
    <n v="0.52499999999999991"/>
    <n v="0"/>
    <n v="0"/>
    <n v="0.42699999999999999"/>
    <n v="1.022"/>
    <n v="0"/>
    <n v="0"/>
    <n v="0"/>
    <n v="5.6070000000000002"/>
    <n v="0"/>
    <n v="10.395"/>
    <n v="0"/>
    <n v="4.7879999999999994"/>
    <x v="1"/>
    <s v=""/>
    <s v=""/>
    <s v="Entrees"/>
    <s v="Lunch"/>
    <s v="Other"/>
    <n v="0"/>
    <n v="0"/>
    <x v="1"/>
  </r>
  <r>
    <s v="DF"/>
    <x v="30"/>
    <n v="999126"/>
    <s v="000000"/>
    <s v="guestCount-lunch-To Go"/>
    <n v="2016"/>
    <n v="0"/>
    <n v="0"/>
    <n v="0"/>
    <n v="5.3899999999999988"/>
    <n v="0"/>
    <n v="11.430999999999997"/>
    <n v="9.8279999999999994"/>
    <n v="1.3299999999999998"/>
    <n v="1.9039999999999999"/>
    <n v="0.58799999999999997"/>
    <n v="7.98"/>
    <n v="0"/>
    <n v="0.51800000000000002"/>
    <n v="4.6900000000000004"/>
    <n v="43.658999999999992"/>
    <n v="7.98"/>
    <n v="38.450999999999993"/>
    <x v="1"/>
    <s v=""/>
    <s v=""/>
    <s v="Entrees"/>
    <s v="Lunch"/>
    <s v="Other"/>
    <n v="0"/>
    <n v="0"/>
    <x v="1"/>
  </r>
  <r>
    <s v="DF"/>
    <x v="31"/>
    <n v="999126"/>
    <s v="000000"/>
    <s v="guestCount-lunch-To Go"/>
    <n v="2016"/>
    <n v="0"/>
    <n v="25.283999999999999"/>
    <n v="11.725000000000001"/>
    <n v="27.72"/>
    <n v="11.703999999999999"/>
    <n v="16.66"/>
    <n v="49.504000000000005"/>
    <n v="16.835000000000001"/>
    <n v="11.024999999999999"/>
    <n v="3.6959999999999997"/>
    <n v="17.794"/>
    <n v="7.8259999999999996"/>
    <n v="8.2459999999999987"/>
    <n v="2.6879999999999997"/>
    <n v="210.70699999999999"/>
    <n v="17.794"/>
    <n v="191.947"/>
    <x v="1"/>
    <s v=""/>
    <s v=""/>
    <s v="Entrees"/>
    <s v="Lunch"/>
    <s v="Other"/>
    <n v="0"/>
    <n v="0"/>
    <x v="1"/>
  </r>
  <r>
    <s v="DF"/>
    <x v="32"/>
    <n v="999126"/>
    <s v="000000"/>
    <s v="guestCount-lunch-To Go"/>
    <n v="2016"/>
    <n v="0"/>
    <n v="2.5760000000000001"/>
    <n v="0"/>
    <n v="1.9949999999999997"/>
    <n v="0"/>
    <n v="1.1759999999999999"/>
    <n v="0"/>
    <n v="0"/>
    <n v="0"/>
    <n v="0"/>
    <n v="0"/>
    <n v="0.44099999999999995"/>
    <n v="2.7299999999999995"/>
    <n v="0"/>
    <n v="8.9179999999999993"/>
    <n v="0"/>
    <n v="5.7469999999999999"/>
    <x v="1"/>
    <s v=""/>
    <s v=""/>
    <s v="Entrees"/>
    <s v="Lunch"/>
    <s v="Other"/>
    <n v="0"/>
    <n v="0"/>
    <x v="1"/>
  </r>
  <r>
    <s v="DF"/>
    <x v="33"/>
    <n v="999126"/>
    <s v="000000"/>
    <s v="guestCount-lunch-To Go"/>
    <n v="2016"/>
    <n v="0"/>
    <n v="0"/>
    <n v="0"/>
    <n v="0"/>
    <n v="0"/>
    <n v="0"/>
    <n v="0"/>
    <n v="23.66"/>
    <n v="55.985999999999997"/>
    <n v="32.339999999999996"/>
    <n v="18.353999999999996"/>
    <n v="14.475999999999997"/>
    <n v="0"/>
    <n v="11.927999999999997"/>
    <n v="156.74399999999997"/>
    <n v="18.353999999999996"/>
    <n v="130.33999999999997"/>
    <x v="1"/>
    <s v=""/>
    <s v=""/>
    <s v="Entrees"/>
    <s v="Lunch"/>
    <s v="Other"/>
    <n v="0"/>
    <n v="0"/>
    <x v="1"/>
  </r>
  <r>
    <s v="DF"/>
    <x v="34"/>
    <n v="999126"/>
    <s v="000000"/>
    <s v="guestCount-lunch-To Go"/>
    <n v="2016"/>
    <n v="0"/>
    <n v="0"/>
    <n v="0"/>
    <n v="0"/>
    <n v="0"/>
    <n v="0"/>
    <n v="0"/>
    <n v="0"/>
    <n v="0"/>
    <n v="0"/>
    <n v="0"/>
    <n v="0"/>
    <n v="8.1760000000000002"/>
    <n v="29.301999999999996"/>
    <n v="37.477999999999994"/>
    <n v="0"/>
    <n v="0"/>
    <x v="1"/>
    <s v=""/>
    <s v=""/>
    <s v="Entrees"/>
    <s v="Lunch"/>
    <s v="Other"/>
    <n v="0"/>
    <n v="0"/>
    <x v="1"/>
  </r>
  <r>
    <s v="DF"/>
    <x v="35"/>
    <n v="999126"/>
    <s v="000000"/>
    <s v="guestCount-lunch-To Go"/>
    <n v="2016"/>
    <n v="0"/>
    <n v="0"/>
    <n v="0"/>
    <n v="0"/>
    <n v="0"/>
    <n v="0"/>
    <n v="0"/>
    <n v="0"/>
    <n v="0"/>
    <n v="0"/>
    <n v="0"/>
    <n v="0"/>
    <n v="0"/>
    <n v="0.8819999999999999"/>
    <n v="0.8819999999999999"/>
    <n v="0"/>
    <n v="0"/>
    <x v="1"/>
    <s v=""/>
    <s v=""/>
    <s v="Entrees"/>
    <s v="Lunch"/>
    <s v="Other"/>
    <n v="0"/>
    <n v="0"/>
    <x v="1"/>
  </r>
  <r>
    <s v="DF"/>
    <x v="1"/>
    <n v="999127"/>
    <s v="000000"/>
    <s v="guestCount-dinner-To Go"/>
    <n v="2016"/>
    <n v="0"/>
    <n v="0"/>
    <n v="0"/>
    <n v="0"/>
    <n v="2.8699999999999997"/>
    <n v="0"/>
    <n v="1.19"/>
    <n v="0"/>
    <n v="0"/>
    <n v="0"/>
    <n v="0"/>
    <n v="0"/>
    <n v="0"/>
    <n v="0"/>
    <n v="4.0599999999999996"/>
    <n v="0"/>
    <n v="4.0599999999999996"/>
    <x v="1"/>
    <s v=""/>
    <s v=""/>
    <s v="Entrees"/>
    <s v="Dinner"/>
    <s v="Other"/>
    <n v="0"/>
    <n v="0"/>
    <x v="0"/>
  </r>
  <r>
    <s v="DF"/>
    <x v="4"/>
    <n v="999127"/>
    <s v="000000"/>
    <s v="guestCount-dinner-To Go"/>
    <n v="2016"/>
    <n v="0"/>
    <n v="20.096999999999998"/>
    <n v="12.376000000000001"/>
    <n v="20.02"/>
    <n v="21.811999999999998"/>
    <n v="18.962999999999997"/>
    <n v="32.360999999999997"/>
    <n v="38.08"/>
    <n v="34.86"/>
    <n v="26.431999999999999"/>
    <n v="33.417999999999999"/>
    <n v="27.929999999999996"/>
    <n v="32.878999999999998"/>
    <n v="16.400999999999996"/>
    <n v="335.62900000000002"/>
    <n v="33.417999999999999"/>
    <n v="258.41899999999998"/>
    <x v="1"/>
    <s v=""/>
    <s v=""/>
    <s v="Entrees"/>
    <s v="Dinner"/>
    <s v="Other"/>
    <n v="0"/>
    <n v="0"/>
    <x v="0"/>
  </r>
  <r>
    <s v="DF"/>
    <x v="5"/>
    <n v="999127"/>
    <s v="000000"/>
    <s v="guestCount-dinner-To Go"/>
    <n v="2016"/>
    <n v="0"/>
    <n v="0"/>
    <n v="0"/>
    <n v="0"/>
    <n v="0"/>
    <n v="0"/>
    <n v="0"/>
    <n v="0"/>
    <n v="0"/>
    <n v="0"/>
    <n v="0.66499999999999992"/>
    <n v="0"/>
    <n v="0"/>
    <n v="0"/>
    <n v="0.66499999999999992"/>
    <n v="0.66499999999999992"/>
    <n v="0.66499999999999992"/>
    <x v="1"/>
    <s v=""/>
    <s v=""/>
    <s v="Entrees"/>
    <s v="Dinner"/>
    <s v="Other"/>
    <n v="0"/>
    <n v="0"/>
    <x v="0"/>
  </r>
  <r>
    <s v="DF"/>
    <x v="6"/>
    <n v="999127"/>
    <s v="000000"/>
    <s v="guestCount-dinner-To Go"/>
    <n v="2016"/>
    <n v="0"/>
    <n v="0"/>
    <n v="0"/>
    <n v="0"/>
    <n v="0"/>
    <n v="0"/>
    <n v="0"/>
    <n v="0.48999999999999994"/>
    <n v="0"/>
    <n v="0"/>
    <n v="0"/>
    <n v="0"/>
    <n v="0"/>
    <n v="0"/>
    <n v="0.48999999999999994"/>
    <n v="0"/>
    <n v="0.48999999999999994"/>
    <x v="1"/>
    <s v=""/>
    <s v=""/>
    <s v="Entrees"/>
    <s v="Dinner"/>
    <s v="Other"/>
    <n v="0"/>
    <n v="0"/>
    <x v="0"/>
  </r>
  <r>
    <s v="DF"/>
    <x v="7"/>
    <n v="999127"/>
    <s v="000000"/>
    <s v="guestCount-dinner-To Go"/>
    <n v="2016"/>
    <n v="0"/>
    <n v="0"/>
    <n v="0"/>
    <n v="0"/>
    <n v="0"/>
    <n v="1.4069999999999998"/>
    <n v="0"/>
    <n v="0"/>
    <n v="0"/>
    <n v="0"/>
    <n v="0"/>
    <n v="0"/>
    <n v="0"/>
    <n v="0"/>
    <n v="1.4069999999999998"/>
    <n v="0"/>
    <n v="1.4069999999999998"/>
    <x v="1"/>
    <s v=""/>
    <s v=""/>
    <s v="Entrees"/>
    <s v="Dinner"/>
    <s v="Other"/>
    <n v="0"/>
    <n v="0"/>
    <x v="0"/>
  </r>
  <r>
    <s v="DF"/>
    <x v="9"/>
    <n v="999127"/>
    <s v="000000"/>
    <s v="guestCount-dinner-To Go"/>
    <n v="2016"/>
    <n v="0"/>
    <n v="0.48299999999999993"/>
    <n v="0"/>
    <n v="0"/>
    <n v="0"/>
    <n v="1.8269999999999997"/>
    <n v="3.8639999999999994"/>
    <n v="2.4849999999999999"/>
    <n v="1.0499999999999998"/>
    <n v="0"/>
    <n v="0"/>
    <n v="0"/>
    <n v="0"/>
    <n v="0"/>
    <n v="9.7089999999999996"/>
    <n v="0"/>
    <n v="9.7089999999999996"/>
    <x v="1"/>
    <s v=""/>
    <s v=""/>
    <s v="Entrees"/>
    <s v="Dinner"/>
    <s v="Other"/>
    <n v="0"/>
    <n v="0"/>
    <x v="0"/>
  </r>
  <r>
    <s v="DF"/>
    <x v="10"/>
    <n v="999127"/>
    <s v="000000"/>
    <s v="guestCount-dinner-To Go"/>
    <n v="2016"/>
    <n v="0"/>
    <n v="1.246"/>
    <n v="0"/>
    <n v="0"/>
    <n v="0"/>
    <n v="0"/>
    <n v="0"/>
    <n v="0"/>
    <n v="0"/>
    <n v="0"/>
    <n v="0"/>
    <n v="0"/>
    <n v="0"/>
    <n v="0"/>
    <n v="1.246"/>
    <n v="0"/>
    <n v="1.246"/>
    <x v="1"/>
    <s v=""/>
    <s v=""/>
    <s v="Entrees"/>
    <s v="Dinner"/>
    <s v="Other"/>
    <n v="0"/>
    <n v="0"/>
    <x v="0"/>
  </r>
  <r>
    <s v="DF"/>
    <x v="11"/>
    <n v="999127"/>
    <s v="000000"/>
    <s v="guestCount-dinner-To Go"/>
    <n v="2016"/>
    <n v="0"/>
    <n v="0"/>
    <n v="0"/>
    <n v="0"/>
    <n v="0"/>
    <n v="0"/>
    <n v="0"/>
    <n v="0"/>
    <n v="0"/>
    <n v="0"/>
    <n v="0"/>
    <n v="0"/>
    <n v="0"/>
    <n v="0.8819999999999999"/>
    <n v="0.8819999999999999"/>
    <n v="0"/>
    <n v="0"/>
    <x v="1"/>
    <s v=""/>
    <s v=""/>
    <s v="Entrees"/>
    <s v="Dinner"/>
    <s v="Other"/>
    <n v="0"/>
    <n v="0"/>
    <x v="0"/>
  </r>
  <r>
    <s v="DF"/>
    <x v="12"/>
    <n v="999127"/>
    <s v="000000"/>
    <s v="guestCount-dinner-To Go"/>
    <n v="2016"/>
    <n v="0"/>
    <n v="1.6589999999999998"/>
    <n v="0"/>
    <n v="0"/>
    <n v="0"/>
    <n v="0"/>
    <n v="0.85399999999999998"/>
    <n v="5.5439999999999996"/>
    <n v="1.218"/>
    <n v="4.3609999999999998"/>
    <n v="0"/>
    <n v="3.2339999999999995"/>
    <n v="12.6"/>
    <n v="5.5509999999999993"/>
    <n v="35.021000000000001"/>
    <n v="0"/>
    <n v="13.635999999999999"/>
    <x v="1"/>
    <s v=""/>
    <s v=""/>
    <s v="Entrees"/>
    <s v="Dinner"/>
    <s v="Other"/>
    <n v="0"/>
    <n v="0"/>
    <x v="0"/>
  </r>
  <r>
    <s v="DF"/>
    <x v="14"/>
    <n v="999127"/>
    <s v="000000"/>
    <s v="guestCount-dinner-To Go"/>
    <n v="2016"/>
    <n v="0"/>
    <n v="0"/>
    <n v="7.77"/>
    <n v="1.736"/>
    <n v="0.42"/>
    <n v="0"/>
    <n v="0"/>
    <n v="0"/>
    <n v="0"/>
    <n v="0"/>
    <n v="3.8219999999999996"/>
    <n v="1.036"/>
    <n v="0.59499999999999997"/>
    <n v="0"/>
    <n v="15.379"/>
    <n v="3.8219999999999996"/>
    <n v="13.747999999999999"/>
    <x v="1"/>
    <s v=""/>
    <s v=""/>
    <s v="Entrees"/>
    <s v="Dinner"/>
    <s v="Other"/>
    <n v="0"/>
    <n v="0"/>
    <x v="1"/>
  </r>
  <r>
    <s v="DF"/>
    <x v="15"/>
    <n v="999127"/>
    <s v="000000"/>
    <s v="guestCount-dinner-To Go"/>
    <n v="2016"/>
    <n v="0"/>
    <n v="0"/>
    <n v="0"/>
    <n v="0.44099999999999995"/>
    <n v="0.60899999999999999"/>
    <n v="0"/>
    <n v="0"/>
    <n v="0"/>
    <n v="1.7849999999999997"/>
    <n v="0"/>
    <n v="0.58799999999999997"/>
    <n v="1.9529999999999998"/>
    <n v="0"/>
    <n v="0"/>
    <n v="5.3759999999999994"/>
    <n v="0.58799999999999997"/>
    <n v="3.4229999999999996"/>
    <x v="1"/>
    <s v=""/>
    <s v=""/>
    <s v="Entrees"/>
    <s v="Dinner"/>
    <s v="Other"/>
    <n v="0"/>
    <n v="0"/>
    <x v="1"/>
  </r>
  <r>
    <s v="DF"/>
    <x v="16"/>
    <n v="999127"/>
    <s v="000000"/>
    <s v="guestCount-dinner-To Go"/>
    <n v="2016"/>
    <n v="0"/>
    <n v="23.715999999999998"/>
    <n v="28.937999999999995"/>
    <n v="29.924999999999997"/>
    <n v="30.316999999999997"/>
    <n v="31.751999999999995"/>
    <n v="23.911999999999995"/>
    <n v="29.26"/>
    <n v="17.135999999999996"/>
    <n v="51.429000000000002"/>
    <n v="12.81"/>
    <n v="11.185999999999998"/>
    <n v="26.25"/>
    <n v="20.201999999999998"/>
    <n v="336.83299999999997"/>
    <n v="12.81"/>
    <n v="279.19499999999999"/>
    <x v="1"/>
    <s v=""/>
    <s v=""/>
    <s v="Entrees"/>
    <s v="Dinner"/>
    <s v="Other"/>
    <n v="0"/>
    <n v="0"/>
    <x v="1"/>
  </r>
  <r>
    <s v="DF"/>
    <x v="17"/>
    <n v="999127"/>
    <s v="000000"/>
    <s v="guestCount-dinner-To Go"/>
    <n v="2016"/>
    <n v="0"/>
    <n v="0"/>
    <n v="0"/>
    <n v="-2.52"/>
    <n v="0"/>
    <n v="0"/>
    <n v="0"/>
    <n v="0"/>
    <n v="8.427999999999999"/>
    <n v="2.3239999999999998"/>
    <n v="0"/>
    <n v="0"/>
    <n v="0.49699999999999994"/>
    <n v="1.0639999999999998"/>
    <n v="9.7929999999999993"/>
    <n v="0"/>
    <n v="8.2319999999999993"/>
    <x v="1"/>
    <s v=""/>
    <s v=""/>
    <s v="Entrees"/>
    <s v="Dinner"/>
    <s v="Other"/>
    <n v="0"/>
    <n v="0"/>
    <x v="1"/>
  </r>
  <r>
    <s v="DF"/>
    <x v="18"/>
    <n v="999127"/>
    <s v="000000"/>
    <s v="guestCount-dinner-To Go"/>
    <n v="2016"/>
    <n v="0"/>
    <n v="0"/>
    <n v="2.2959999999999998"/>
    <n v="1.4699999999999998"/>
    <n v="0"/>
    <n v="0"/>
    <n v="1.302"/>
    <n v="2.6459999999999995"/>
    <n v="0.64400000000000002"/>
    <n v="0"/>
    <n v="0"/>
    <n v="0"/>
    <n v="0"/>
    <n v="0"/>
    <n v="8.3579999999999988"/>
    <n v="0"/>
    <n v="8.3579999999999988"/>
    <x v="1"/>
    <s v=""/>
    <s v=""/>
    <s v="Entrees"/>
    <s v="Dinner"/>
    <s v="Other"/>
    <n v="0"/>
    <n v="0"/>
    <x v="1"/>
  </r>
  <r>
    <s v="DF"/>
    <x v="19"/>
    <n v="999127"/>
    <s v="000000"/>
    <s v="guestCount-dinner-To Go"/>
    <n v="2016"/>
    <n v="0"/>
    <n v="32.844000000000001"/>
    <n v="26.543999999999997"/>
    <n v="29.924999999999997"/>
    <n v="17.387999999999998"/>
    <n v="12.879999999999999"/>
    <n v="39.605999999999995"/>
    <n v="49.769999999999996"/>
    <n v="38.807999999999993"/>
    <n v="28"/>
    <n v="32.878999999999998"/>
    <n v="25.137"/>
    <n v="37.800000000000004"/>
    <n v="31.878"/>
    <n v="403.459"/>
    <n v="32.878999999999998"/>
    <n v="308.64400000000001"/>
    <x v="1"/>
    <s v=""/>
    <s v=""/>
    <s v="Entrees"/>
    <s v="Dinner"/>
    <s v="Other"/>
    <n v="0"/>
    <n v="0"/>
    <x v="1"/>
  </r>
  <r>
    <s v="DF"/>
    <x v="20"/>
    <n v="999127"/>
    <s v="000000"/>
    <s v="guestCount-dinner-To Go"/>
    <n v="2016"/>
    <n v="0"/>
    <n v="0"/>
    <n v="0"/>
    <n v="1.9879999999999998"/>
    <n v="6.7619999999999987"/>
    <n v="2.6950000000000003"/>
    <n v="0"/>
    <n v="0"/>
    <n v="0"/>
    <n v="1.5539999999999998"/>
    <n v="0"/>
    <n v="0"/>
    <n v="0"/>
    <n v="0"/>
    <n v="12.998999999999999"/>
    <n v="0"/>
    <n v="12.998999999999999"/>
    <x v="1"/>
    <s v=""/>
    <s v=""/>
    <s v="Entrees"/>
    <s v="Dinner"/>
    <s v="Other"/>
    <n v="0"/>
    <n v="0"/>
    <x v="1"/>
  </r>
  <r>
    <s v="DF"/>
    <x v="21"/>
    <n v="999127"/>
    <s v="000000"/>
    <s v="guestCount-dinner-To Go"/>
    <n v="2016"/>
    <n v="0"/>
    <n v="0.89599999999999991"/>
    <n v="19.866"/>
    <n v="17.765999999999998"/>
    <n v="6.8529999999999998"/>
    <n v="13.607999999999999"/>
    <n v="4.1440000000000001"/>
    <n v="14.111999999999998"/>
    <n v="21.608999999999998"/>
    <n v="6.1739999999999995"/>
    <n v="1.9039999999999999"/>
    <n v="3.1850000000000001"/>
    <n v="2.625"/>
    <n v="0"/>
    <n v="112.74199999999999"/>
    <n v="1.9039999999999999"/>
    <n v="106.93199999999999"/>
    <x v="1"/>
    <s v=""/>
    <s v=""/>
    <s v="Entrees"/>
    <s v="Dinner"/>
    <s v="Other"/>
    <n v="0"/>
    <n v="0"/>
    <x v="1"/>
  </r>
  <r>
    <s v="DF"/>
    <x v="22"/>
    <n v="999127"/>
    <s v="000000"/>
    <s v="guestCount-dinner-To Go"/>
    <n v="2016"/>
    <n v="0"/>
    <n v="0"/>
    <n v="1.3649999999999998"/>
    <n v="1.9739999999999995"/>
    <n v="1.0779999999999998"/>
    <n v="0.48999999999999994"/>
    <n v="2.5199999999999996"/>
    <n v="0"/>
    <n v="0"/>
    <n v="0"/>
    <n v="0"/>
    <n v="0"/>
    <n v="1.7009999999999998"/>
    <n v="0"/>
    <n v="9.1280000000000001"/>
    <n v="0"/>
    <n v="7.4269999999999996"/>
    <x v="1"/>
    <s v=""/>
    <s v=""/>
    <s v="Entrees"/>
    <s v="Dinner"/>
    <s v="Other"/>
    <n v="0"/>
    <n v="0"/>
    <x v="1"/>
  </r>
  <r>
    <s v="DF"/>
    <x v="23"/>
    <n v="999127"/>
    <s v="000000"/>
    <s v="guestCount-dinner-To Go"/>
    <n v="2016"/>
    <n v="0"/>
    <n v="9.3239999999999998"/>
    <n v="24.08"/>
    <n v="33.6"/>
    <n v="16.645999999999997"/>
    <n v="36.735999999999997"/>
    <n v="18.900000000000002"/>
    <n v="35.035000000000004"/>
    <n v="22.175999999999998"/>
    <n v="20.201999999999998"/>
    <n v="26.081999999999997"/>
    <n v="34.188000000000002"/>
    <n v="32.627000000000002"/>
    <n v="11.759999999999998"/>
    <n v="321.35599999999999"/>
    <n v="26.081999999999997"/>
    <n v="242.78099999999998"/>
    <x v="1"/>
    <s v=""/>
    <s v=""/>
    <s v="Entrees"/>
    <s v="Dinner"/>
    <s v="Other"/>
    <n v="0"/>
    <n v="0"/>
    <x v="1"/>
  </r>
  <r>
    <s v="DF"/>
    <x v="24"/>
    <n v="999127"/>
    <s v="000000"/>
    <s v="guestCount-dinner-To Go"/>
    <n v="2016"/>
    <n v="0"/>
    <n v="5.1589999999999998"/>
    <n v="8.7219999999999995"/>
    <n v="8.0640000000000001"/>
    <n v="3.5699999999999994"/>
    <n v="12.053999999999998"/>
    <n v="7.0559999999999992"/>
    <n v="5.5439999999999996"/>
    <n v="7.2449999999999992"/>
    <n v="4.2"/>
    <n v="1.8899999999999997"/>
    <n v="9.94"/>
    <n v="7.6439999999999992"/>
    <n v="4.3679999999999994"/>
    <n v="85.456000000000003"/>
    <n v="1.8899999999999997"/>
    <n v="63.503999999999998"/>
    <x v="1"/>
    <s v=""/>
    <s v=""/>
    <s v="Entrees"/>
    <s v="Dinner"/>
    <s v="Other"/>
    <n v="0"/>
    <n v="0"/>
    <x v="1"/>
  </r>
  <r>
    <s v="DF"/>
    <x v="25"/>
    <n v="999127"/>
    <s v="000000"/>
    <s v="guestCount-dinner-To Go"/>
    <n v="2016"/>
    <n v="0"/>
    <n v="9.4429999999999996"/>
    <n v="6.2159999999999993"/>
    <n v="10.206"/>
    <n v="4.7249999999999996"/>
    <n v="14.111999999999997"/>
    <n v="7.7349999999999994"/>
    <n v="15.105999999999998"/>
    <n v="12.074999999999999"/>
    <n v="22.371999999999996"/>
    <n v="12.25"/>
    <n v="13.23"/>
    <n v="10.192"/>
    <n v="9.7439999999999998"/>
    <n v="147.40600000000001"/>
    <n v="12.25"/>
    <n v="114.24"/>
    <x v="1"/>
    <s v=""/>
    <s v=""/>
    <s v="Entrees"/>
    <s v="Dinner"/>
    <s v="Other"/>
    <n v="0"/>
    <n v="0"/>
    <x v="1"/>
  </r>
  <r>
    <s v="DF"/>
    <x v="26"/>
    <n v="999127"/>
    <s v="000000"/>
    <s v="guestCount-dinner-To Go"/>
    <n v="2016"/>
    <n v="0"/>
    <n v="32.76"/>
    <n v="47.214999999999996"/>
    <n v="34.747999999999998"/>
    <n v="32.451999999999998"/>
    <n v="36.855000000000004"/>
    <n v="34.314"/>
    <n v="12.235999999999999"/>
    <n v="22.609999999999996"/>
    <n v="26.186999999999998"/>
    <n v="28"/>
    <n v="16.709"/>
    <n v="13.040999999999999"/>
    <n v="13.201999999999998"/>
    <n v="350.32899999999995"/>
    <n v="28"/>
    <n v="307.37699999999995"/>
    <x v="1"/>
    <s v=""/>
    <s v=""/>
    <s v="Entrees"/>
    <s v="Dinner"/>
    <s v="Other"/>
    <n v="0"/>
    <n v="0"/>
    <x v="1"/>
  </r>
  <r>
    <s v="DF"/>
    <x v="27"/>
    <n v="999127"/>
    <s v="000000"/>
    <s v="guestCount-dinner-To Go"/>
    <n v="2016"/>
    <n v="0"/>
    <n v="0"/>
    <n v="0.55299999999999994"/>
    <n v="0.92399999999999993"/>
    <n v="0"/>
    <n v="0"/>
    <n v="1.1339999999999999"/>
    <n v="0"/>
    <n v="0"/>
    <n v="0"/>
    <n v="0"/>
    <n v="0"/>
    <n v="0.84"/>
    <n v="0"/>
    <n v="3.4509999999999996"/>
    <n v="0"/>
    <n v="2.6109999999999998"/>
    <x v="1"/>
    <s v=""/>
    <s v=""/>
    <s v="Entrees"/>
    <s v="Dinner"/>
    <s v="Other"/>
    <n v="0"/>
    <n v="0"/>
    <x v="1"/>
  </r>
  <r>
    <s v="DF"/>
    <x v="28"/>
    <n v="999127"/>
    <s v="000000"/>
    <s v="guestCount-dinner-To Go"/>
    <n v="2016"/>
    <n v="0"/>
    <n v="0.93799999999999994"/>
    <n v="0"/>
    <n v="0"/>
    <n v="0.54599999999999993"/>
    <n v="0"/>
    <n v="0"/>
    <n v="0"/>
    <n v="0"/>
    <n v="0"/>
    <n v="0"/>
    <n v="0"/>
    <n v="0"/>
    <n v="0"/>
    <n v="1.484"/>
    <n v="0"/>
    <n v="1.484"/>
    <x v="1"/>
    <s v=""/>
    <s v=""/>
    <s v="Entrees"/>
    <s v="Dinner"/>
    <s v="Other"/>
    <n v="0"/>
    <n v="0"/>
    <x v="1"/>
  </r>
  <r>
    <s v="DF"/>
    <x v="29"/>
    <n v="999127"/>
    <s v="000000"/>
    <s v="guestCount-dinner-To Go"/>
    <n v="2016"/>
    <n v="0"/>
    <n v="0"/>
    <n v="0"/>
    <n v="1.8479999999999999"/>
    <n v="0"/>
    <n v="5.7329999999999997"/>
    <n v="0"/>
    <n v="0"/>
    <n v="0"/>
    <n v="2.2959999999999998"/>
    <n v="0"/>
    <n v="0"/>
    <n v="0"/>
    <n v="0"/>
    <n v="9.8769999999999989"/>
    <n v="0"/>
    <n v="9.8769999999999989"/>
    <x v="1"/>
    <s v=""/>
    <s v=""/>
    <s v="Entrees"/>
    <s v="Dinner"/>
    <s v="Other"/>
    <n v="0"/>
    <n v="0"/>
    <x v="1"/>
  </r>
  <r>
    <s v="DF"/>
    <x v="30"/>
    <n v="999127"/>
    <s v="000000"/>
    <s v="guestCount-dinner-To Go"/>
    <n v="2016"/>
    <n v="0"/>
    <n v="1.7849999999999997"/>
    <n v="0.96599999999999986"/>
    <n v="11.304999999999998"/>
    <n v="1.1199999999999999"/>
    <n v="1.6799999999999997"/>
    <n v="3.6959999999999993"/>
    <n v="1.8759999999999999"/>
    <n v="0.86799999999999999"/>
    <n v="10.590999999999999"/>
    <n v="7.9379999999999997"/>
    <n v="0"/>
    <n v="0.64400000000000002"/>
    <n v="3.5279999999999991"/>
    <n v="45.996999999999993"/>
    <n v="7.9379999999999997"/>
    <n v="41.824999999999996"/>
    <x v="1"/>
    <s v=""/>
    <s v=""/>
    <s v="Entrees"/>
    <s v="Dinner"/>
    <s v="Other"/>
    <n v="0"/>
    <n v="0"/>
    <x v="1"/>
  </r>
  <r>
    <s v="DF"/>
    <x v="31"/>
    <n v="999127"/>
    <s v="000000"/>
    <s v="guestCount-dinner-To Go"/>
    <n v="2016"/>
    <n v="0"/>
    <n v="32.535999999999994"/>
    <n v="44.198"/>
    <n v="28.181999999999995"/>
    <n v="22.175999999999998"/>
    <n v="33.67"/>
    <n v="29.512"/>
    <n v="30.211999999999996"/>
    <n v="26.788999999999998"/>
    <n v="32.200000000000003"/>
    <n v="17.577000000000002"/>
    <n v="29.26"/>
    <n v="18.619999999999997"/>
    <n v="31.387999999999998"/>
    <n v="376.31999999999994"/>
    <n v="17.577000000000002"/>
    <n v="297.05199999999996"/>
    <x v="1"/>
    <s v=""/>
    <s v=""/>
    <s v="Entrees"/>
    <s v="Dinner"/>
    <s v="Other"/>
    <n v="0"/>
    <n v="0"/>
    <x v="1"/>
  </r>
  <r>
    <s v="DF"/>
    <x v="32"/>
    <n v="999127"/>
    <s v="000000"/>
    <s v="guestCount-dinner-To Go"/>
    <n v="2016"/>
    <n v="0"/>
    <n v="-2.2679999999999998"/>
    <n v="0"/>
    <n v="0"/>
    <n v="0"/>
    <n v="1.8269999999999997"/>
    <n v="0"/>
    <n v="0"/>
    <n v="0"/>
    <n v="0"/>
    <n v="0"/>
    <n v="0"/>
    <n v="0"/>
    <n v="0"/>
    <n v="-0.44100000000000006"/>
    <n v="0"/>
    <n v="-0.44100000000000006"/>
    <x v="1"/>
    <s v=""/>
    <s v=""/>
    <s v="Entrees"/>
    <s v="Dinner"/>
    <s v="Other"/>
    <n v="0"/>
    <n v="0"/>
    <x v="1"/>
  </r>
  <r>
    <s v="DF"/>
    <x v="33"/>
    <n v="999127"/>
    <s v="000000"/>
    <s v="guestCount-dinner-To Go"/>
    <n v="2016"/>
    <n v="0"/>
    <n v="0"/>
    <n v="0"/>
    <n v="0"/>
    <n v="0"/>
    <n v="0"/>
    <n v="0"/>
    <n v="31.247999999999998"/>
    <n v="43.238999999999997"/>
    <n v="22.05"/>
    <n v="7.3149999999999986"/>
    <n v="2.6599999999999997"/>
    <n v="0.64400000000000002"/>
    <n v="0.60199999999999998"/>
    <n v="107.758"/>
    <n v="7.3149999999999986"/>
    <n v="103.85199999999999"/>
    <x v="1"/>
    <s v=""/>
    <s v=""/>
    <s v="Entrees"/>
    <s v="Dinner"/>
    <s v="Other"/>
    <n v="0"/>
    <n v="0"/>
    <x v="1"/>
  </r>
  <r>
    <s v="DF"/>
    <x v="34"/>
    <n v="999127"/>
    <s v="000000"/>
    <s v="guestCount-dinner-To Go"/>
    <n v="2016"/>
    <n v="0"/>
    <n v="0"/>
    <n v="0"/>
    <n v="0"/>
    <n v="0"/>
    <n v="0"/>
    <n v="0"/>
    <n v="0"/>
    <n v="0"/>
    <n v="0"/>
    <n v="0"/>
    <n v="0"/>
    <n v="10.5"/>
    <n v="29.511999999999997"/>
    <n v="40.012"/>
    <n v="0"/>
    <n v="0"/>
    <x v="1"/>
    <s v=""/>
    <s v=""/>
    <s v="Entrees"/>
    <s v="Dinner"/>
    <s v="Other"/>
    <n v="0"/>
    <n v="0"/>
    <x v="1"/>
  </r>
  <r>
    <s v="DF"/>
    <x v="35"/>
    <n v="999127"/>
    <s v="000000"/>
    <s v="guestCount-dinner-To Go"/>
    <n v="2016"/>
    <n v="0"/>
    <n v="0"/>
    <n v="0"/>
    <n v="0"/>
    <n v="0"/>
    <n v="0"/>
    <n v="0"/>
    <n v="0"/>
    <n v="0"/>
    <n v="0"/>
    <n v="0"/>
    <n v="0"/>
    <n v="0"/>
    <n v="2.8139999999999996"/>
    <n v="2.8139999999999996"/>
    <n v="0"/>
    <n v="0"/>
    <x v="1"/>
    <s v=""/>
    <s v=""/>
    <s v="Entrees"/>
    <s v="Dinner"/>
    <s v="Other"/>
    <n v="0"/>
    <n v="0"/>
    <x v="1"/>
  </r>
  <r>
    <s v="DF"/>
    <x v="0"/>
    <n v="999216"/>
    <s v="000000"/>
    <s v="netSales-lunch-Dining Rm-Food"/>
    <n v="2016"/>
    <n v="0"/>
    <n v="-189.52499999999998"/>
    <n v="4460.6835000000001"/>
    <n v="7.7"/>
    <n v="19787.121900000002"/>
    <n v="21248.427200000002"/>
    <n v="0"/>
    <n v="-64.837500000000006"/>
    <n v="0"/>
    <n v="400.39299999999997"/>
    <n v="0"/>
    <n v="0"/>
    <n v="0"/>
    <n v="0"/>
    <n v="45649.963100000001"/>
    <n v="0"/>
    <n v="45649.963100000001"/>
    <x v="1"/>
    <s v=""/>
    <s v=""/>
    <s v="Sales"/>
    <s v="Lunch"/>
    <s v="Dining room"/>
    <s v="Food"/>
    <n v="0"/>
    <x v="0"/>
  </r>
  <r>
    <s v="DF"/>
    <x v="1"/>
    <n v="999216"/>
    <s v="000000"/>
    <s v="netSales-lunch-Dining Rm-Food"/>
    <n v="2016"/>
    <n v="0"/>
    <n v="5.5125000000000002"/>
    <n v="-23.135349999999995"/>
    <n v="-76.02"/>
    <n v="12914.938400000001"/>
    <n v="18920.414519999995"/>
    <n v="0"/>
    <n v="16.351999999999997"/>
    <n v="-362.20799999999997"/>
    <n v="22.931999999999999"/>
    <n v="6.0374999999999996"/>
    <n v="0"/>
    <n v="10911.114899999999"/>
    <n v="13400.4717"/>
    <n v="55736.410169999996"/>
    <n v="6.0374999999999996"/>
    <n v="31424.823569999993"/>
    <x v="1"/>
    <s v=""/>
    <s v=""/>
    <s v="Sales"/>
    <s v="Lunch"/>
    <s v="Dining room"/>
    <s v="Food"/>
    <n v="0"/>
    <x v="0"/>
  </r>
  <r>
    <s v="DF"/>
    <x v="2"/>
    <n v="999216"/>
    <s v="000000"/>
    <s v="netSales-lunch-Dining Rm-Food"/>
    <n v="2016"/>
    <n v="0"/>
    <n v="27536.172299999998"/>
    <n v="46478.945239999994"/>
    <n v="34880.369859999992"/>
    <n v="41402.898109999995"/>
    <n v="61212.081840000006"/>
    <n v="35481.609239999998"/>
    <n v="21860.699700000001"/>
    <n v="30227.045659999996"/>
    <n v="35408.957639999993"/>
    <n v="23280.50907"/>
    <n v="34719.747999999992"/>
    <n v="51030.426299999992"/>
    <n v="57441.286350000002"/>
    <n v="500960.74930999998"/>
    <n v="23280.50907"/>
    <n v="357769.28865999996"/>
    <x v="1"/>
    <s v=""/>
    <s v=""/>
    <s v="Sales"/>
    <s v="Lunch"/>
    <s v="Dining room"/>
    <s v="Food"/>
    <n v="0"/>
    <x v="0"/>
  </r>
  <r>
    <s v="DF"/>
    <x v="3"/>
    <n v="999216"/>
    <s v="000000"/>
    <s v="netSales-lunch-Dining Rm-Food"/>
    <n v="2016"/>
    <n v="0"/>
    <n v="166.15200000000002"/>
    <n v="5764.24485"/>
    <n v="113.99849999999999"/>
    <n v="8365.2848999999969"/>
    <n v="13060.763799999999"/>
    <n v="-7.2589999999999986"/>
    <n v="4732.4476500000001"/>
    <n v="3769.5811999999996"/>
    <n v="0"/>
    <n v="24.15"/>
    <n v="78.154999999999987"/>
    <n v="11295.068399999998"/>
    <n v="443.26590000000004"/>
    <n v="47805.853199999998"/>
    <n v="24.15"/>
    <n v="35989.363900000004"/>
    <x v="1"/>
    <s v=""/>
    <s v=""/>
    <s v="Sales"/>
    <s v="Lunch"/>
    <s v="Dining room"/>
    <s v="Food"/>
    <n v="0"/>
    <x v="0"/>
  </r>
  <r>
    <s v="DF"/>
    <x v="4"/>
    <n v="999216"/>
    <s v="000000"/>
    <s v="netSales-lunch-Dining Rm-Food"/>
    <n v="2016"/>
    <n v="0"/>
    <n v="37129.735859999993"/>
    <n v="25092.099899999997"/>
    <n v="24170.258139999998"/>
    <n v="33866.162400000001"/>
    <n v="57321.655299999999"/>
    <n v="30148.391699999996"/>
    <n v="26431.488160000001"/>
    <n v="34348.569219999998"/>
    <n v="35680.426039999998"/>
    <n v="30461.320399999993"/>
    <n v="29571.738699999994"/>
    <n v="33019.176749999999"/>
    <n v="47329.97849999999"/>
    <n v="444571.00106999988"/>
    <n v="30461.320399999993"/>
    <n v="334650.10711999994"/>
    <x v="1"/>
    <s v=""/>
    <s v=""/>
    <s v="Sales"/>
    <s v="Lunch"/>
    <s v="Dining room"/>
    <s v="Food"/>
    <n v="0"/>
    <x v="0"/>
  </r>
  <r>
    <s v="DF"/>
    <x v="5"/>
    <n v="999216"/>
    <s v="000000"/>
    <s v="netSales-lunch-Dining Rm-Food"/>
    <n v="2016"/>
    <n v="0"/>
    <n v="0"/>
    <n v="0"/>
    <n v="0"/>
    <n v="0"/>
    <n v="0"/>
    <n v="0"/>
    <n v="0"/>
    <n v="0"/>
    <n v="58.687999999999995"/>
    <n v="18078.2"/>
    <n v="30842.858409999997"/>
    <n v="42645.427439999992"/>
    <n v="40470.379110000002"/>
    <n v="132095.55296"/>
    <n v="18078.2"/>
    <n v="18136.887999999999"/>
    <x v="1"/>
    <s v=""/>
    <s v=""/>
    <s v="Sales"/>
    <s v="Lunch"/>
    <s v="Dining room"/>
    <s v="Food"/>
    <n v="0"/>
    <x v="0"/>
  </r>
  <r>
    <s v="DF"/>
    <x v="6"/>
    <n v="999216"/>
    <s v="000000"/>
    <s v="netSales-lunch-Dining Rm-Food"/>
    <n v="2016"/>
    <n v="0"/>
    <n v="2776.1873999999998"/>
    <n v="1574.9159999999999"/>
    <n v="-11.304999999999998"/>
    <n v="2256.1559999999995"/>
    <n v="3593.3705500000001"/>
    <n v="9.1220499999999998"/>
    <n v="7.7419999999999991"/>
    <n v="975.8"/>
    <n v="10.947999999999999"/>
    <n v="134.45354999999998"/>
    <n v="265.88099999999997"/>
    <n v="4334.5420999999988"/>
    <n v="-39.061119999999995"/>
    <n v="15888.752529999996"/>
    <n v="134.45354999999998"/>
    <n v="11327.390549999998"/>
    <x v="1"/>
    <s v=""/>
    <s v=""/>
    <s v="Sales"/>
    <s v="Lunch"/>
    <s v="Dining room"/>
    <s v="Food"/>
    <n v="0"/>
    <x v="0"/>
  </r>
  <r>
    <s v="DF"/>
    <x v="7"/>
    <n v="999216"/>
    <s v="000000"/>
    <s v="netSales-lunch-Dining Rm-Food"/>
    <n v="2016"/>
    <n v="0"/>
    <n v="100546.7715"/>
    <n v="135971.80037000001"/>
    <n v="136266.16696"/>
    <n v="100273.6602"/>
    <n v="122488.88484"/>
    <n v="111017.21736"/>
    <n v="101229.38279999999"/>
    <n v="81408.873699999982"/>
    <n v="89707.995999999999"/>
    <n v="127766.00969999998"/>
    <n v="132305.04839999997"/>
    <n v="147337.89321999997"/>
    <n v="283413.39025999996"/>
    <n v="1669733.09531"/>
    <n v="127766.00969999998"/>
    <n v="1106676.76343"/>
    <x v="1"/>
    <s v=""/>
    <s v=""/>
    <s v="Sales"/>
    <s v="Lunch"/>
    <s v="Dining room"/>
    <s v="Food"/>
    <n v="0"/>
    <x v="0"/>
  </r>
  <r>
    <s v="DF"/>
    <x v="8"/>
    <n v="999216"/>
    <s v="000000"/>
    <s v="netSales-lunch-Dining Rm-Food"/>
    <n v="2016"/>
    <n v="0"/>
    <n v="21113.503599999996"/>
    <n v="32009.734259999997"/>
    <n v="35377.933499999999"/>
    <n v="44337.667499999996"/>
    <n v="42757.311099999992"/>
    <n v="36171.339749999999"/>
    <n v="18925.49309"/>
    <n v="14188.72077"/>
    <n v="32377.635219999993"/>
    <n v="16271.80961"/>
    <n v="21042.969639999999"/>
    <n v="31492.398559999998"/>
    <n v="37556.668799999999"/>
    <n v="383623.18540000002"/>
    <n v="16271.80961"/>
    <n v="293531.14840000001"/>
    <x v="1"/>
    <s v=""/>
    <s v=""/>
    <s v="Sales"/>
    <s v="Lunch"/>
    <s v="Dining room"/>
    <s v="Food"/>
    <n v="0"/>
    <x v="0"/>
  </r>
  <r>
    <s v="DF"/>
    <x v="9"/>
    <n v="999216"/>
    <s v="000000"/>
    <s v="netSales-lunch-Dining Rm-Food"/>
    <n v="2016"/>
    <n v="0"/>
    <n v="5.7960000000000003"/>
    <n v="-6.2929999999999993"/>
    <n v="56.699999999999996"/>
    <n v="50.5092"/>
    <n v="1120.4266499999999"/>
    <n v="0"/>
    <n v="178.71"/>
    <n v="0"/>
    <n v="41.782999999999994"/>
    <n v="0"/>
    <n v="6.125"/>
    <n v="0"/>
    <n v="30.869999999999994"/>
    <n v="1484.6268499999996"/>
    <n v="0"/>
    <n v="1447.6318499999998"/>
    <x v="1"/>
    <s v=""/>
    <s v=""/>
    <s v="Sales"/>
    <s v="Lunch"/>
    <s v="Dining room"/>
    <s v="Food"/>
    <n v="0"/>
    <x v="0"/>
  </r>
  <r>
    <s v="DF"/>
    <x v="10"/>
    <n v="999216"/>
    <s v="000000"/>
    <s v="netSales-lunch-Dining Rm-Food"/>
    <n v="2016"/>
    <n v="0"/>
    <n v="6076.7129499999992"/>
    <n v="5474.5109999999995"/>
    <n v="4923.0085799999997"/>
    <n v="7218.4590800000005"/>
    <n v="8704.0245599999998"/>
    <n v="2998.1405999999997"/>
    <n v="3845.4989300000002"/>
    <n v="2992.3530000000001"/>
    <n v="2575.7550000000001"/>
    <n v="4086.4824000000003"/>
    <n v="4886.2201500000001"/>
    <n v="6203.1311999999989"/>
    <n v="8702.4046199999993"/>
    <n v="68686.702069999999"/>
    <n v="4086.4824000000003"/>
    <n v="48894.946100000001"/>
    <x v="1"/>
    <s v=""/>
    <s v=""/>
    <s v="Sales"/>
    <s v="Lunch"/>
    <s v="Dining room"/>
    <s v="Food"/>
    <n v="0"/>
    <x v="0"/>
  </r>
  <r>
    <s v="DF"/>
    <x v="11"/>
    <n v="999216"/>
    <s v="000000"/>
    <s v="netSales-lunch-Dining Rm-Food"/>
    <n v="2016"/>
    <n v="0"/>
    <n v="27775.803579999996"/>
    <n v="34970.979749999999"/>
    <n v="33612.837719999996"/>
    <n v="39050.38536"/>
    <n v="38939.327559999998"/>
    <n v="28807.967999999997"/>
    <n v="36861.533379999993"/>
    <n v="24589.524259999995"/>
    <n v="45014.6319"/>
    <n v="31194.232999999993"/>
    <n v="32949.246959999997"/>
    <n v="41078.451260000002"/>
    <n v="46724.376999999993"/>
    <n v="461569.29972999991"/>
    <n v="31194.232999999993"/>
    <n v="340817.22450999991"/>
    <x v="1"/>
    <s v=""/>
    <s v=""/>
    <s v="Sales"/>
    <s v="Lunch"/>
    <s v="Dining room"/>
    <s v="Food"/>
    <n v="0"/>
    <x v="0"/>
  </r>
  <r>
    <s v="DF"/>
    <x v="12"/>
    <n v="999216"/>
    <s v="000000"/>
    <s v="netSales-lunch-Dining Rm-Food"/>
    <n v="2016"/>
    <n v="0"/>
    <n v="28801.670239999999"/>
    <n v="37196.201699999998"/>
    <n v="21307.758989999998"/>
    <n v="36941.547999999995"/>
    <n v="40306.20321"/>
    <n v="25003.422779999997"/>
    <n v="19761.611799999999"/>
    <n v="15535.7832"/>
    <n v="14677.264839999998"/>
    <n v="34512.467499999999"/>
    <n v="22730.643109999994"/>
    <n v="36323.424899999998"/>
    <n v="56890.199520000002"/>
    <n v="389988.19978999998"/>
    <n v="34512.467499999999"/>
    <n v="274043.93225999997"/>
    <x v="1"/>
    <s v=""/>
    <s v=""/>
    <s v="Sales"/>
    <s v="Lunch"/>
    <s v="Dining room"/>
    <s v="Food"/>
    <n v="0"/>
    <x v="0"/>
  </r>
  <r>
    <s v="DF"/>
    <x v="13"/>
    <n v="999216"/>
    <s v="000000"/>
    <s v="netSales-lunch-Dining Rm-Food"/>
    <n v="2016"/>
    <n v="0"/>
    <n v="97965.708749999991"/>
    <n v="70292.144160000011"/>
    <n v="74765.120079999993"/>
    <n v="107530.633"/>
    <n v="69937.864569999991"/>
    <n v="101289.88141999998"/>
    <n v="70611.226839999988"/>
    <n v="95102.842449999982"/>
    <n v="65664.365619999982"/>
    <n v="64123.7212"/>
    <n v="70665.641549999986"/>
    <n v="118056.82"/>
    <n v="160092.58943999998"/>
    <n v="1166098.5590799998"/>
    <n v="64123.7212"/>
    <n v="817283.5080899999"/>
    <x v="1"/>
    <s v=""/>
    <s v=""/>
    <s v="Sales"/>
    <s v="Lunch"/>
    <s v="Dining room"/>
    <s v="Food"/>
    <n v="0"/>
    <x v="1"/>
  </r>
  <r>
    <s v="DF"/>
    <x v="14"/>
    <n v="999216"/>
    <s v="000000"/>
    <s v="netSales-lunch-Dining Rm-Food"/>
    <n v="2016"/>
    <n v="0"/>
    <n v="34988.740919999997"/>
    <n v="27484.297469999998"/>
    <n v="26846.081849999995"/>
    <n v="24079.7886"/>
    <n v="34010.767699999997"/>
    <n v="19420.8966"/>
    <n v="28205.11001"/>
    <n v="35266.838599999995"/>
    <n v="30457.760199999997"/>
    <n v="26496.9614"/>
    <n v="22572.109979999997"/>
    <n v="28786.850399999999"/>
    <n v="25795.6692"/>
    <n v="364411.87293000001"/>
    <n v="26496.9614"/>
    <n v="287257.24335"/>
    <x v="1"/>
    <s v=""/>
    <s v=""/>
    <s v="Sales"/>
    <s v="Lunch"/>
    <s v="Dining room"/>
    <s v="Food"/>
    <n v="0"/>
    <x v="1"/>
  </r>
  <r>
    <s v="DF"/>
    <x v="15"/>
    <n v="999216"/>
    <s v="000000"/>
    <s v="netSales-lunch-Dining Rm-Food"/>
    <n v="2016"/>
    <n v="0"/>
    <n v="17124.295999999998"/>
    <n v="29740.524799999999"/>
    <n v="20611.385199999997"/>
    <n v="28572.824000000001"/>
    <n v="26271.447089999998"/>
    <n v="24494.887760000001"/>
    <n v="21932.579899999997"/>
    <n v="21795.542999999998"/>
    <n v="28730.322179999996"/>
    <n v="22511.614299999997"/>
    <n v="25116.937439999994"/>
    <n v="18891.690300000002"/>
    <n v="31698.714599999999"/>
    <n v="317492.76657000004"/>
    <n v="22511.614299999997"/>
    <n v="241785.42423"/>
    <x v="1"/>
    <s v=""/>
    <s v=""/>
    <s v="Sales"/>
    <s v="Lunch"/>
    <s v="Dining room"/>
    <s v="Food"/>
    <n v="0"/>
    <x v="1"/>
  </r>
  <r>
    <s v="DF"/>
    <x v="16"/>
    <n v="999216"/>
    <s v="000000"/>
    <s v="netSales-lunch-Dining Rm-Food"/>
    <n v="2016"/>
    <n v="0"/>
    <n v="21853.932100000002"/>
    <n v="25802.691599999998"/>
    <n v="24663.728879999995"/>
    <n v="38444.351399999992"/>
    <n v="29727.092779999995"/>
    <n v="20227.258239999999"/>
    <n v="23104.264260000004"/>
    <n v="31308.557279999997"/>
    <n v="26383.961800000001"/>
    <n v="28998.987779999999"/>
    <n v="22559.322239999998"/>
    <n v="26245.438799999996"/>
    <n v="30015.776699999995"/>
    <n v="349335.36385999998"/>
    <n v="28998.987779999999"/>
    <n v="270514.82611999998"/>
    <x v="1"/>
    <s v=""/>
    <s v=""/>
    <s v="Sales"/>
    <s v="Lunch"/>
    <s v="Dining room"/>
    <s v="Food"/>
    <n v="0"/>
    <x v="1"/>
  </r>
  <r>
    <s v="DF"/>
    <x v="17"/>
    <n v="999216"/>
    <s v="000000"/>
    <s v="netSales-lunch-Dining Rm-Food"/>
    <n v="2016"/>
    <n v="0"/>
    <n v="27902.27895"/>
    <n v="16239.164619999998"/>
    <n v="22394.139949999997"/>
    <n v="20046.915979999998"/>
    <n v="27375.378239999998"/>
    <n v="22528.007599999997"/>
    <n v="22545.623659999997"/>
    <n v="27626.284"/>
    <n v="36044.24347999999"/>
    <n v="16521.733479999999"/>
    <n v="14649.95434"/>
    <n v="18512.533899999999"/>
    <n v="23299.913700000001"/>
    <n v="295686.1718999999"/>
    <n v="16521.733479999999"/>
    <n v="239223.76995999995"/>
    <x v="1"/>
    <s v=""/>
    <s v=""/>
    <s v="Sales"/>
    <s v="Lunch"/>
    <s v="Dining room"/>
    <s v="Food"/>
    <n v="0"/>
    <x v="1"/>
  </r>
  <r>
    <s v="DF"/>
    <x v="18"/>
    <n v="999216"/>
    <s v="000000"/>
    <s v="netSales-lunch-Dining Rm-Food"/>
    <n v="2016"/>
    <n v="0"/>
    <n v="13630.8662"/>
    <n v="13423.722479999999"/>
    <n v="16176.406049999998"/>
    <n v="13372.293059999998"/>
    <n v="15536.226299999997"/>
    <n v="15093.136799999997"/>
    <n v="9673.4677200000006"/>
    <n v="8191.6288999999988"/>
    <n v="10187.899399999998"/>
    <n v="12702.692519999999"/>
    <n v="9786.9710399999985"/>
    <n v="16300.042289999999"/>
    <n v="13789.752899999999"/>
    <n v="167865.10565999997"/>
    <n v="12702.692519999999"/>
    <n v="127988.33942999998"/>
    <x v="1"/>
    <s v=""/>
    <s v=""/>
    <s v="Sales"/>
    <s v="Lunch"/>
    <s v="Dining room"/>
    <s v="Food"/>
    <n v="0"/>
    <x v="1"/>
  </r>
  <r>
    <s v="DF"/>
    <x v="19"/>
    <n v="999216"/>
    <s v="000000"/>
    <s v="netSales-lunch-Dining Rm-Food"/>
    <n v="2016"/>
    <n v="0"/>
    <n v="20696.986239999998"/>
    <n v="21223.226989999996"/>
    <n v="25707.820529999997"/>
    <n v="35363.376649999998"/>
    <n v="19882.13766"/>
    <n v="35654.177439999992"/>
    <n v="38616.277349999997"/>
    <n v="45658.994639999997"/>
    <n v="28927.077829999998"/>
    <n v="24706.587360000001"/>
    <n v="24143.200199999999"/>
    <n v="36220.608899999999"/>
    <n v="26190.257309999997"/>
    <n v="382990.7291"/>
    <n v="24706.587360000001"/>
    <n v="296436.66268999997"/>
    <x v="1"/>
    <s v=""/>
    <s v=""/>
    <s v="Sales"/>
    <s v="Lunch"/>
    <s v="Dining room"/>
    <s v="Food"/>
    <n v="0"/>
    <x v="1"/>
  </r>
  <r>
    <s v="DF"/>
    <x v="20"/>
    <n v="999216"/>
    <s v="000000"/>
    <s v="netSales-lunch-Dining Rm-Food"/>
    <n v="2016"/>
    <n v="0"/>
    <n v="55434.940539999996"/>
    <n v="35908.201560000001"/>
    <n v="31495.729999999992"/>
    <n v="32733.233820000001"/>
    <n v="44363.163389999994"/>
    <n v="29314.717249999998"/>
    <n v="48960.476110000003"/>
    <n v="40371.759470000005"/>
    <n v="44003.080799999996"/>
    <n v="31639.598899999994"/>
    <n v="28873.209399999996"/>
    <n v="42404.371589999995"/>
    <n v="66738.031360000008"/>
    <n v="532240.5141899999"/>
    <n v="31639.598899999994"/>
    <n v="394224.90183999995"/>
    <x v="1"/>
    <s v=""/>
    <s v=""/>
    <s v="Sales"/>
    <s v="Lunch"/>
    <s v="Dining room"/>
    <s v="Food"/>
    <n v="0"/>
    <x v="1"/>
  </r>
  <r>
    <s v="DF"/>
    <x v="21"/>
    <n v="999216"/>
    <s v="000000"/>
    <s v="netSales-lunch-Dining Rm-Food"/>
    <n v="2016"/>
    <n v="0"/>
    <n v="23064.911520000001"/>
    <n v="22200.096099999999"/>
    <n v="27007.333359999997"/>
    <n v="23153.49582"/>
    <n v="21526.265459999999"/>
    <n v="14447.483399999997"/>
    <n v="20740.192899999998"/>
    <n v="15771.419999999998"/>
    <n v="14919.353679999998"/>
    <n v="14589.660749999999"/>
    <n v="10333.424640000001"/>
    <n v="22893.684800000003"/>
    <n v="19666.110100000002"/>
    <n v="250313.43252999999"/>
    <n v="14589.660749999999"/>
    <n v="197420.21299"/>
    <x v="1"/>
    <s v=""/>
    <s v=""/>
    <s v="Sales"/>
    <s v="Lunch"/>
    <s v="Dining room"/>
    <s v="Food"/>
    <n v="0"/>
    <x v="1"/>
  </r>
  <r>
    <s v="DF"/>
    <x v="22"/>
    <n v="999216"/>
    <s v="000000"/>
    <s v="netSales-lunch-Dining Rm-Food"/>
    <n v="2016"/>
    <n v="0"/>
    <n v="56040.925080000001"/>
    <n v="41248.165279999994"/>
    <n v="40248.018999999993"/>
    <n v="37941.434999999998"/>
    <n v="36784.932099999991"/>
    <n v="31946.727610000002"/>
    <n v="32033.431499999999"/>
    <n v="44740.061869999998"/>
    <n v="49189.999950000005"/>
    <n v="35936.795509999996"/>
    <n v="31059.16086"/>
    <n v="36850.644389999994"/>
    <n v="56844.205599999994"/>
    <n v="530864.50374999992"/>
    <n v="35936.795509999996"/>
    <n v="406110.49289999995"/>
    <x v="1"/>
    <s v=""/>
    <s v=""/>
    <s v="Sales"/>
    <s v="Lunch"/>
    <s v="Dining room"/>
    <s v="Food"/>
    <n v="0"/>
    <x v="1"/>
  </r>
  <r>
    <s v="DF"/>
    <x v="23"/>
    <n v="999216"/>
    <s v="000000"/>
    <s v="netSales-lunch-Dining Rm-Food"/>
    <n v="2016"/>
    <n v="0"/>
    <n v="34021.040899999993"/>
    <n v="33317.353579999995"/>
    <n v="28550.3393"/>
    <n v="32251.674419999999"/>
    <n v="27797.682639999999"/>
    <n v="25248.334299999995"/>
    <n v="15656.412799999998"/>
    <n v="16990.78458"/>
    <n v="18200.872619999998"/>
    <n v="25224.956399999999"/>
    <n v="17850.353920000001"/>
    <n v="39980.492440000002"/>
    <n v="36054.424699999996"/>
    <n v="351144.72259999992"/>
    <n v="25224.956399999999"/>
    <n v="257259.45153999995"/>
    <x v="1"/>
    <s v=""/>
    <s v=""/>
    <s v="Sales"/>
    <s v="Lunch"/>
    <s v="Dining room"/>
    <s v="Food"/>
    <n v="0"/>
    <x v="1"/>
  </r>
  <r>
    <s v="DF"/>
    <x v="24"/>
    <n v="999216"/>
    <s v="000000"/>
    <s v="netSales-lunch-Dining Rm-Food"/>
    <n v="2016"/>
    <n v="0"/>
    <n v="13865.843599999998"/>
    <n v="16106.388199999999"/>
    <n v="20400.14256"/>
    <n v="17826.271540000002"/>
    <n v="17447.839919999999"/>
    <n v="13301.927100000001"/>
    <n v="11418.461599999999"/>
    <n v="10734.310299999999"/>
    <n v="13175.418899999997"/>
    <n v="14754.638849999999"/>
    <n v="15878.817149999999"/>
    <n v="14517.914040000001"/>
    <n v="25332.668969999999"/>
    <n v="204760.64272999996"/>
    <n v="14754.638849999999"/>
    <n v="149031.24256999997"/>
    <x v="1"/>
    <s v=""/>
    <s v=""/>
    <s v="Sales"/>
    <s v="Lunch"/>
    <s v="Dining room"/>
    <s v="Food"/>
    <n v="0"/>
    <x v="1"/>
  </r>
  <r>
    <s v="DF"/>
    <x v="25"/>
    <n v="999216"/>
    <s v="000000"/>
    <s v="netSales-lunch-Dining Rm-Food"/>
    <n v="2016"/>
    <n v="0"/>
    <n v="22657.387200000001"/>
    <n v="22495.227719999999"/>
    <n v="20431.256579999997"/>
    <n v="24000.269789999995"/>
    <n v="22110.709949999997"/>
    <n v="20881.18046"/>
    <n v="18363.085299999999"/>
    <n v="19556.67252"/>
    <n v="20872.534410000004"/>
    <n v="20042.922900000001"/>
    <n v="21423.739750000001"/>
    <n v="22565.006099999995"/>
    <n v="27230.944719999996"/>
    <n v="282630.9374"/>
    <n v="20042.922900000001"/>
    <n v="211411.24682999999"/>
    <x v="1"/>
    <s v=""/>
    <s v=""/>
    <s v="Sales"/>
    <s v="Lunch"/>
    <s v="Dining room"/>
    <s v="Food"/>
    <n v="0"/>
    <x v="1"/>
  </r>
  <r>
    <s v="DF"/>
    <x v="26"/>
    <n v="999216"/>
    <s v="000000"/>
    <s v="netSales-lunch-Dining Rm-Food"/>
    <n v="2016"/>
    <n v="0"/>
    <n v="19742.246999999999"/>
    <n v="33745.898619999993"/>
    <n v="22602.010199999993"/>
    <n v="29758.472800000003"/>
    <n v="30851.210879999995"/>
    <n v="24320.590559999997"/>
    <n v="27961.345439999994"/>
    <n v="19085.678779999998"/>
    <n v="23968.791000000001"/>
    <n v="28137.686850000002"/>
    <n v="21291.209940000001"/>
    <n v="29558.005399999995"/>
    <n v="28004.388999999999"/>
    <n v="339027.53646999999"/>
    <n v="28137.686850000002"/>
    <n v="260173.93212999997"/>
    <x v="1"/>
    <s v=""/>
    <s v=""/>
    <s v="Sales"/>
    <s v="Lunch"/>
    <s v="Dining room"/>
    <s v="Food"/>
    <n v="0"/>
    <x v="1"/>
  </r>
  <r>
    <s v="DF"/>
    <x v="27"/>
    <n v="999216"/>
    <s v="000000"/>
    <s v="netSales-lunch-Dining Rm-Food"/>
    <n v="2016"/>
    <n v="0"/>
    <n v="24051.852999999996"/>
    <n v="19913.679309999996"/>
    <n v="13889.6037"/>
    <n v="20430.442199999998"/>
    <n v="21036.859199999999"/>
    <n v="16147.167749999997"/>
    <n v="16189.32497"/>
    <n v="27056.546859999999"/>
    <n v="17104.727149999999"/>
    <n v="14121.243359999999"/>
    <n v="18613.76426"/>
    <n v="19662.81898"/>
    <n v="19967.524079999999"/>
    <n v="248185.55481999996"/>
    <n v="14121.243359999999"/>
    <n v="189941.44749999995"/>
    <x v="1"/>
    <s v=""/>
    <s v=""/>
    <s v="Sales"/>
    <s v="Lunch"/>
    <s v="Dining room"/>
    <s v="Food"/>
    <n v="0"/>
    <x v="1"/>
  </r>
  <r>
    <s v="DF"/>
    <x v="28"/>
    <n v="999216"/>
    <s v="000000"/>
    <s v="netSales-lunch-Dining Rm-Food"/>
    <n v="2016"/>
    <n v="0"/>
    <n v="35039.062799999992"/>
    <n v="29952.790560000001"/>
    <n v="23755.26426"/>
    <n v="23530.860290000001"/>
    <n v="24219.054090000001"/>
    <n v="27808.685100000002"/>
    <n v="34913.619650000001"/>
    <n v="33984.060109999991"/>
    <n v="35003.953599999993"/>
    <n v="21979.134450000001"/>
    <n v="27518.790599999997"/>
    <n v="26461.954400000002"/>
    <n v="34210.957199999997"/>
    <n v="378378.18711"/>
    <n v="21979.134450000001"/>
    <n v="290186.48491"/>
    <x v="1"/>
    <s v=""/>
    <s v=""/>
    <s v="Sales"/>
    <s v="Lunch"/>
    <s v="Dining room"/>
    <s v="Food"/>
    <n v="0"/>
    <x v="1"/>
  </r>
  <r>
    <s v="DF"/>
    <x v="29"/>
    <n v="999216"/>
    <s v="000000"/>
    <s v="netSales-lunch-Dining Rm-Food"/>
    <n v="2016"/>
    <n v="0"/>
    <n v="29586.257400000002"/>
    <n v="20684.442239999997"/>
    <n v="18761.884399999995"/>
    <n v="18598.701659999999"/>
    <n v="22670.834129999999"/>
    <n v="17493.250949999998"/>
    <n v="20133.790459999997"/>
    <n v="20120.194499999998"/>
    <n v="18385.030579999995"/>
    <n v="10287.831679999999"/>
    <n v="6750.0341999999991"/>
    <n v="10169.459999999999"/>
    <n v="17812.096399999999"/>
    <n v="231453.80859999996"/>
    <n v="10287.831679999999"/>
    <n v="196722.21799999996"/>
    <x v="1"/>
    <s v=""/>
    <s v=""/>
    <s v="Sales"/>
    <s v="Lunch"/>
    <s v="Dining room"/>
    <s v="Food"/>
    <n v="0"/>
    <x v="1"/>
  </r>
  <r>
    <s v="DF"/>
    <x v="30"/>
    <n v="999216"/>
    <s v="000000"/>
    <s v="netSales-lunch-Dining Rm-Food"/>
    <n v="2016"/>
    <n v="0"/>
    <n v="35924.571900000003"/>
    <n v="27966.094799999999"/>
    <n v="27236.228599999995"/>
    <n v="27589.744000000002"/>
    <n v="40745.454959999995"/>
    <n v="25344.164089999995"/>
    <n v="35197.659349999994"/>
    <n v="36815.765350000001"/>
    <n v="35529.594519999999"/>
    <n v="28927.103099999997"/>
    <n v="22045.25505"/>
    <n v="29494.321919999995"/>
    <n v="33457.264049999998"/>
    <n v="406273.22169000003"/>
    <n v="28927.103099999997"/>
    <n v="321276.38067000004"/>
    <x v="1"/>
    <s v=""/>
    <s v=""/>
    <s v="Sales"/>
    <s v="Lunch"/>
    <s v="Dining room"/>
    <s v="Food"/>
    <n v="0"/>
    <x v="1"/>
  </r>
  <r>
    <s v="DF"/>
    <x v="31"/>
    <n v="999216"/>
    <s v="000000"/>
    <s v="netSales-lunch-Dining Rm-Food"/>
    <n v="2016"/>
    <n v="0"/>
    <n v="20538.626499999995"/>
    <n v="20225.061499999996"/>
    <n v="17888.366999999998"/>
    <n v="14426.220899999998"/>
    <n v="25706.882179999997"/>
    <n v="12150.409599999999"/>
    <n v="15629.512500000001"/>
    <n v="11522.86695"/>
    <n v="13414.540719999999"/>
    <n v="15668.7783"/>
    <n v="16446.531640000001"/>
    <n v="13864.798430000001"/>
    <n v="21258.414239999998"/>
    <n v="218741.01045999996"/>
    <n v="15668.7783"/>
    <n v="167171.26614999998"/>
    <x v="1"/>
    <s v=""/>
    <s v=""/>
    <s v="Sales"/>
    <s v="Lunch"/>
    <s v="Dining room"/>
    <s v="Food"/>
    <n v="0"/>
    <x v="1"/>
  </r>
  <r>
    <s v="DF"/>
    <x v="32"/>
    <n v="999216"/>
    <s v="000000"/>
    <s v="netSales-lunch-Dining Rm-Food"/>
    <n v="2016"/>
    <n v="0"/>
    <n v="30278.149859999994"/>
    <n v="31242.93172"/>
    <n v="37517.65612"/>
    <n v="31200.452429999998"/>
    <n v="40903.715300000003"/>
    <n v="31235.814749999998"/>
    <n v="21495.979050000002"/>
    <n v="19492.228139999999"/>
    <n v="22374.770249999998"/>
    <n v="19844.942389999997"/>
    <n v="33918.056969999998"/>
    <n v="40448.206890000001"/>
    <n v="28825.655600000002"/>
    <n v="388778.55946999992"/>
    <n v="19844.942389999997"/>
    <n v="285586.64000999997"/>
    <x v="1"/>
    <s v=""/>
    <s v=""/>
    <s v="Sales"/>
    <s v="Lunch"/>
    <s v="Dining room"/>
    <s v="Food"/>
    <n v="0"/>
    <x v="1"/>
  </r>
  <r>
    <s v="DF"/>
    <x v="33"/>
    <n v="999216"/>
    <s v="000000"/>
    <s v="netSales-lunch-Dining Rm-Food"/>
    <n v="2016"/>
    <n v="0"/>
    <n v="0"/>
    <n v="0"/>
    <n v="0"/>
    <n v="0"/>
    <n v="0"/>
    <n v="10.4125"/>
    <n v="27569.555999999997"/>
    <n v="37608.079459999994"/>
    <n v="33688.453050000004"/>
    <n v="34361.635280000002"/>
    <n v="41156.831519999992"/>
    <n v="31414.573539999998"/>
    <n v="35656.357099999994"/>
    <n v="241465.89845000001"/>
    <n v="34361.635280000002"/>
    <n v="133238.13628999999"/>
    <x v="1"/>
    <s v=""/>
    <s v=""/>
    <s v="Sales"/>
    <s v="Lunch"/>
    <s v="Dining room"/>
    <s v="Food"/>
    <n v="0"/>
    <x v="1"/>
  </r>
  <r>
    <s v="DF"/>
    <x v="34"/>
    <n v="999216"/>
    <s v="000000"/>
    <s v="netSales-lunch-Dining Rm-Food"/>
    <n v="2016"/>
    <n v="0"/>
    <n v="0"/>
    <n v="0"/>
    <n v="0"/>
    <n v="0"/>
    <n v="0"/>
    <n v="0"/>
    <n v="0"/>
    <n v="0"/>
    <n v="0"/>
    <n v="0"/>
    <n v="3359.4868999999994"/>
    <n v="32635.852759999998"/>
    <n v="33259.703399999999"/>
    <n v="69255.043059999996"/>
    <n v="0"/>
    <n v="0"/>
    <x v="1"/>
    <s v=""/>
    <s v=""/>
    <s v="Sales"/>
    <s v="Lunch"/>
    <s v="Dining room"/>
    <s v="Food"/>
    <n v="0"/>
    <x v="1"/>
  </r>
  <r>
    <s v="DF"/>
    <x v="35"/>
    <n v="999216"/>
    <s v="000000"/>
    <s v="netSales-lunch-Dining Rm-Food"/>
    <n v="2016"/>
    <n v="0"/>
    <n v="0"/>
    <n v="0"/>
    <n v="0"/>
    <n v="0"/>
    <n v="0"/>
    <n v="0"/>
    <n v="0"/>
    <n v="0"/>
    <n v="0"/>
    <n v="0"/>
    <n v="0"/>
    <n v="13067.764499999999"/>
    <n v="44411.558799999999"/>
    <n v="57479.323299999996"/>
    <n v="0"/>
    <n v="0"/>
    <x v="1"/>
    <s v=""/>
    <s v=""/>
    <s v="Sales"/>
    <s v="Lunch"/>
    <s v="Dining room"/>
    <s v="Food"/>
    <n v="0"/>
    <x v="1"/>
  </r>
  <r>
    <s v="DF"/>
    <x v="0"/>
    <n v="999217"/>
    <s v="000000"/>
    <s v="netSales-dinner-Dining Rm-Food"/>
    <n v="2016"/>
    <n v="0"/>
    <n v="212213.3426"/>
    <n v="210688.16537999996"/>
    <n v="176615.16431999998"/>
    <n v="164387.20689999999"/>
    <n v="187988.44974000001"/>
    <n v="120887.87648000001"/>
    <n v="161819.85960000003"/>
    <n v="157320.49703999999"/>
    <n v="123981.75495999999"/>
    <n v="0"/>
    <n v="0"/>
    <n v="0"/>
    <n v="0"/>
    <n v="1515902.3170200002"/>
    <n v="0"/>
    <n v="1515902.3170200002"/>
    <x v="1"/>
    <s v=""/>
    <s v=""/>
    <s v="Sales"/>
    <s v="Dinner"/>
    <s v="Dining room"/>
    <s v="Food"/>
    <n v="0"/>
    <x v="0"/>
  </r>
  <r>
    <s v="DF"/>
    <x v="1"/>
    <n v="999217"/>
    <s v="000000"/>
    <s v="netSales-dinner-Dining Rm-Food"/>
    <n v="2016"/>
    <n v="0"/>
    <n v="220096.42655"/>
    <n v="283235.47979999997"/>
    <n v="192345.86447999999"/>
    <n v="215961.88088999997"/>
    <n v="232091.88471000001"/>
    <n v="264185.50312000001"/>
    <n v="249485.05084999997"/>
    <n v="170816.80244999999"/>
    <n v="289361.46792000002"/>
    <n v="205267.70978"/>
    <n v="223122.80480000001"/>
    <n v="270452.71364999999"/>
    <n v="313893.65301000001"/>
    <n v="3130317.2420100002"/>
    <n v="205267.70978"/>
    <n v="2322848.0705500003"/>
    <x v="1"/>
    <s v=""/>
    <s v=""/>
    <s v="Sales"/>
    <s v="Dinner"/>
    <s v="Dining room"/>
    <s v="Food"/>
    <n v="0"/>
    <x v="0"/>
  </r>
  <r>
    <s v="DF"/>
    <x v="2"/>
    <n v="999217"/>
    <s v="000000"/>
    <s v="netSales-dinner-Dining Rm-Food"/>
    <n v="2016"/>
    <n v="0"/>
    <n v="221421.46130999998"/>
    <n v="204675.88287999999"/>
    <n v="293959.97399999999"/>
    <n v="180179.39939999999"/>
    <n v="193489.62458"/>
    <n v="207740.47055999996"/>
    <n v="151752.74029999995"/>
    <n v="149340.6936"/>
    <n v="204044.06568"/>
    <n v="208173.99399999995"/>
    <n v="142963.02719999998"/>
    <n v="201429.97902999999"/>
    <n v="318407.73971999995"/>
    <n v="2677579.0522599998"/>
    <n v="208173.99399999995"/>
    <n v="2014778.3063099999"/>
    <x v="1"/>
    <s v=""/>
    <s v=""/>
    <s v="Sales"/>
    <s v="Dinner"/>
    <s v="Dining room"/>
    <s v="Food"/>
    <n v="0"/>
    <x v="0"/>
  </r>
  <r>
    <s v="DF"/>
    <x v="3"/>
    <n v="999217"/>
    <s v="000000"/>
    <s v="netSales-dinner-Dining Rm-Food"/>
    <n v="2016"/>
    <n v="0"/>
    <n v="170292.49244"/>
    <n v="205646.36050000001"/>
    <n v="153882.5379"/>
    <n v="130715.75349"/>
    <n v="198904.68604999999"/>
    <n v="156440.25599999999"/>
    <n v="127168.59666"/>
    <n v="244956.34855999998"/>
    <n v="173891.27448000002"/>
    <n v="187892.43829999998"/>
    <n v="155093.505"/>
    <n v="163058.85673"/>
    <n v="223137.62624999997"/>
    <n v="2291080.7323599998"/>
    <n v="187892.43829999998"/>
    <n v="1749790.74438"/>
    <x v="1"/>
    <s v=""/>
    <s v=""/>
    <s v="Sales"/>
    <s v="Dinner"/>
    <s v="Dining room"/>
    <s v="Food"/>
    <n v="0"/>
    <x v="0"/>
  </r>
  <r>
    <s v="DF"/>
    <x v="4"/>
    <n v="999217"/>
    <s v="000000"/>
    <s v="netSales-dinner-Dining Rm-Food"/>
    <n v="2016"/>
    <n v="0"/>
    <n v="211435.75425"/>
    <n v="240087.76049999997"/>
    <n v="162427.76570999998"/>
    <n v="186522.90552"/>
    <n v="254219.36694000001"/>
    <n v="190762.56443999999"/>
    <n v="158056.95920000001"/>
    <n v="159782.35196"/>
    <n v="265321.67066999996"/>
    <n v="151447.53749999998"/>
    <n v="136953.16592999999"/>
    <n v="169433.51404000001"/>
    <n v="171212.0662"/>
    <n v="2457663.3828600002"/>
    <n v="151447.53749999998"/>
    <n v="1980064.6366900001"/>
    <x v="1"/>
    <s v=""/>
    <s v=""/>
    <s v="Sales"/>
    <s v="Dinner"/>
    <s v="Dining room"/>
    <s v="Food"/>
    <n v="0"/>
    <x v="0"/>
  </r>
  <r>
    <s v="DF"/>
    <x v="5"/>
    <n v="999217"/>
    <s v="000000"/>
    <s v="netSales-dinner-Dining Rm-Food"/>
    <n v="2016"/>
    <n v="0"/>
    <n v="0"/>
    <n v="0"/>
    <n v="0"/>
    <n v="0"/>
    <n v="0"/>
    <n v="0"/>
    <n v="0"/>
    <n v="0"/>
    <n v="18.157160000000001"/>
    <n v="175530.69975"/>
    <n v="188622.39878999998"/>
    <n v="254481.61304999996"/>
    <n v="303771.25464"/>
    <n v="922424.12338999985"/>
    <n v="175530.69975"/>
    <n v="175548.85691"/>
    <x v="1"/>
    <s v=""/>
    <s v=""/>
    <s v="Sales"/>
    <s v="Dinner"/>
    <s v="Dining room"/>
    <s v="Food"/>
    <n v="0"/>
    <x v="0"/>
  </r>
  <r>
    <s v="DF"/>
    <x v="6"/>
    <n v="999217"/>
    <s v="000000"/>
    <s v="netSales-dinner-Dining Rm-Food"/>
    <n v="2016"/>
    <n v="0"/>
    <n v="135652.80960000001"/>
    <n v="210082.95125999997"/>
    <n v="208986.91939999996"/>
    <n v="114088.74511999998"/>
    <n v="146526.69163999998"/>
    <n v="122945.16598000001"/>
    <n v="98543.166960000002"/>
    <n v="105964.92564"/>
    <n v="88560.017559999993"/>
    <n v="181721.30542999998"/>
    <n v="166746.98774999997"/>
    <n v="156125.22044"/>
    <n v="104078.48702999999"/>
    <n v="1840023.39381"/>
    <n v="181721.30542999998"/>
    <n v="1413072.6985899999"/>
    <x v="1"/>
    <s v=""/>
    <s v=""/>
    <s v="Sales"/>
    <s v="Dinner"/>
    <s v="Dining room"/>
    <s v="Food"/>
    <n v="0"/>
    <x v="0"/>
  </r>
  <r>
    <s v="DF"/>
    <x v="7"/>
    <n v="999217"/>
    <s v="000000"/>
    <s v="netSales-dinner-Dining Rm-Food"/>
    <n v="2016"/>
    <n v="0"/>
    <n v="664511.42729999998"/>
    <n v="753348.36345999991"/>
    <n v="730350.66383999994"/>
    <n v="903215.33455999999"/>
    <n v="849755.92547999986"/>
    <n v="739232.27279999992"/>
    <n v="676133.26647999987"/>
    <n v="569063.24341999996"/>
    <n v="644134.71969000006"/>
    <n v="758130.32063999993"/>
    <n v="731128.79174999997"/>
    <n v="1000733.6472"/>
    <n v="1247091.7107599997"/>
    <n v="10266829.687379997"/>
    <n v="758130.32063999993"/>
    <n v="7287875.5376699986"/>
    <x v="1"/>
    <s v=""/>
    <s v=""/>
    <s v="Sales"/>
    <s v="Dinner"/>
    <s v="Dining room"/>
    <s v="Food"/>
    <n v="0"/>
    <x v="0"/>
  </r>
  <r>
    <s v="DF"/>
    <x v="8"/>
    <n v="999217"/>
    <s v="000000"/>
    <s v="netSales-dinner-Dining Rm-Food"/>
    <n v="2016"/>
    <n v="0"/>
    <n v="267818.60034999996"/>
    <n v="344719.73199999996"/>
    <n v="358935.15280000004"/>
    <n v="315649.61070999998"/>
    <n v="392936.01360999997"/>
    <n v="309743.40992000001"/>
    <n v="303632.13754999998"/>
    <n v="319126.01756000001"/>
    <n v="314801.26719999994"/>
    <n v="353718.33195999998"/>
    <n v="356767.34184000001"/>
    <n v="233095.58159999995"/>
    <n v="415508.78123999998"/>
    <n v="4286451.9783400008"/>
    <n v="353718.33195999998"/>
    <n v="3281080.2736600004"/>
    <x v="1"/>
    <s v=""/>
    <s v=""/>
    <s v="Sales"/>
    <s v="Dinner"/>
    <s v="Dining room"/>
    <s v="Food"/>
    <n v="0"/>
    <x v="0"/>
  </r>
  <r>
    <s v="DF"/>
    <x v="9"/>
    <n v="999217"/>
    <s v="000000"/>
    <s v="netSales-dinner-Dining Rm-Food"/>
    <n v="2016"/>
    <n v="0"/>
    <n v="255789.38154"/>
    <n v="214028.94016"/>
    <n v="230699.90958000001"/>
    <n v="154298.07259999998"/>
    <n v="181066.92219000001"/>
    <n v="176210.02951999998"/>
    <n v="165661.68079999997"/>
    <n v="153780.33496000001"/>
    <n v="158203.18899"/>
    <n v="252007.00203000003"/>
    <n v="267550.67583999998"/>
    <n v="186447.26380000002"/>
    <n v="206585.83854999999"/>
    <n v="2602329.2405599994"/>
    <n v="252007.00203000003"/>
    <n v="1941745.4623699996"/>
    <x v="1"/>
    <s v=""/>
    <s v=""/>
    <s v="Sales"/>
    <s v="Dinner"/>
    <s v="Dining room"/>
    <s v="Food"/>
    <n v="0"/>
    <x v="0"/>
  </r>
  <r>
    <s v="DF"/>
    <x v="10"/>
    <n v="999217"/>
    <s v="000000"/>
    <s v="netSales-dinner-Dining Rm-Food"/>
    <n v="2016"/>
    <n v="0"/>
    <n v="148467.56819999998"/>
    <n v="215707.32679999998"/>
    <n v="108133.69742"/>
    <n v="90097.200689999998"/>
    <n v="94111.150769999993"/>
    <n v="100788.18624"/>
    <n v="83277.116999999998"/>
    <n v="85343.66210999999"/>
    <n v="82460.997359999994"/>
    <n v="77753.283299999996"/>
    <n v="92333.813039999994"/>
    <n v="147634.70819999999"/>
    <n v="159850.93656"/>
    <n v="1485959.6476899998"/>
    <n v="77753.283299999996"/>
    <n v="1086140.1898899998"/>
    <x v="1"/>
    <s v=""/>
    <s v=""/>
    <s v="Sales"/>
    <s v="Dinner"/>
    <s v="Dining room"/>
    <s v="Food"/>
    <n v="0"/>
    <x v="0"/>
  </r>
  <r>
    <s v="DF"/>
    <x v="11"/>
    <n v="999217"/>
    <s v="000000"/>
    <s v="netSales-dinner-Dining Rm-Food"/>
    <n v="2016"/>
    <n v="0"/>
    <n v="136455.25453000001"/>
    <n v="297581.41336000001"/>
    <n v="183744.18908999997"/>
    <n v="253389.95640000002"/>
    <n v="224479.83599999998"/>
    <n v="166358.49552"/>
    <n v="195489.05481"/>
    <n v="159969.59103999997"/>
    <n v="176334.45746000001"/>
    <n v="167114.17169999998"/>
    <n v="207610.81880000001"/>
    <n v="169595.68359999999"/>
    <n v="205718.56689999998"/>
    <n v="2543841.4892100003"/>
    <n v="167114.17169999998"/>
    <n v="1960916.4199100002"/>
    <x v="1"/>
    <s v=""/>
    <s v=""/>
    <s v="Sales"/>
    <s v="Dinner"/>
    <s v="Dining room"/>
    <s v="Food"/>
    <n v="0"/>
    <x v="0"/>
  </r>
  <r>
    <s v="DF"/>
    <x v="12"/>
    <n v="999217"/>
    <s v="000000"/>
    <s v="netSales-dinner-Dining Rm-Food"/>
    <n v="2016"/>
    <n v="0"/>
    <n v="292618.20979999995"/>
    <n v="297624.36060000001"/>
    <n v="410196.07481999998"/>
    <n v="358550.09561000002"/>
    <n v="364980.70139999996"/>
    <n v="237359.13312999994"/>
    <n v="253369.33950999996"/>
    <n v="243350.07689999999"/>
    <n v="322249.80171999999"/>
    <n v="402149.3112"/>
    <n v="349040.21740000002"/>
    <n v="303352.22008"/>
    <n v="338463.15104000003"/>
    <n v="4173302.6932099997"/>
    <n v="402149.3112"/>
    <n v="3182447.1046899999"/>
    <x v="1"/>
    <s v=""/>
    <s v=""/>
    <s v="Sales"/>
    <s v="Dinner"/>
    <s v="Dining room"/>
    <s v="Food"/>
    <n v="0"/>
    <x v="0"/>
  </r>
  <r>
    <s v="DF"/>
    <x v="13"/>
    <n v="999217"/>
    <s v="000000"/>
    <s v="netSales-dinner-Dining Rm-Food"/>
    <n v="2016"/>
    <n v="0"/>
    <n v="144432.95663999999"/>
    <n v="129562.58699999998"/>
    <n v="113506.75391999999"/>
    <n v="118581.92717"/>
    <n v="121592.14703999998"/>
    <n v="110700.08775000001"/>
    <n v="107338.55915999999"/>
    <n v="135296.92966999998"/>
    <n v="72201.455619999993"/>
    <n v="153747.39169999998"/>
    <n v="148243.77624000001"/>
    <n v="179882.86854999998"/>
    <n v="314697.73439999996"/>
    <n v="1849785.1748599999"/>
    <n v="153747.39169999998"/>
    <n v="1206960.7956699999"/>
    <x v="1"/>
    <s v=""/>
    <s v=""/>
    <s v="Sales"/>
    <s v="Dinner"/>
    <s v="Dining room"/>
    <s v="Food"/>
    <n v="0"/>
    <x v="1"/>
  </r>
  <r>
    <s v="DF"/>
    <x v="14"/>
    <n v="999217"/>
    <s v="000000"/>
    <s v="netSales-dinner-Dining Rm-Food"/>
    <n v="2016"/>
    <n v="0"/>
    <n v="80192.502389999994"/>
    <n v="88584.92181"/>
    <n v="63036.755039999989"/>
    <n v="52677.807699999998"/>
    <n v="55798.623999999989"/>
    <n v="50088.030299999999"/>
    <n v="55377.479849999996"/>
    <n v="60319.856519999987"/>
    <n v="52284.271199999996"/>
    <n v="59123.427439999992"/>
    <n v="41914.011509999997"/>
    <n v="66043.301729999992"/>
    <n v="58365.975429999999"/>
    <n v="783806.96491999982"/>
    <n v="59123.427439999992"/>
    <n v="617483.6762499999"/>
    <x v="1"/>
    <s v=""/>
    <s v=""/>
    <s v="Sales"/>
    <s v="Dinner"/>
    <s v="Dining room"/>
    <s v="Food"/>
    <n v="0"/>
    <x v="1"/>
  </r>
  <r>
    <s v="DF"/>
    <x v="15"/>
    <n v="999217"/>
    <s v="000000"/>
    <s v="netSales-dinner-Dining Rm-Food"/>
    <n v="2016"/>
    <n v="0"/>
    <n v="30231.831979999999"/>
    <n v="59358.304319999988"/>
    <n v="53040.290100000006"/>
    <n v="55503.444499999998"/>
    <n v="50764.376599999996"/>
    <n v="25384.062899999997"/>
    <n v="27560.776320000001"/>
    <n v="36797.860119999998"/>
    <n v="32864.860769999999"/>
    <n v="44634.630599999997"/>
    <n v="48858.216749999992"/>
    <n v="50610.486079999995"/>
    <n v="61692.698339999995"/>
    <n v="577301.8393799999"/>
    <n v="44634.630599999997"/>
    <n v="416140.43820999999"/>
    <x v="1"/>
    <s v=""/>
    <s v=""/>
    <s v="Sales"/>
    <s v="Dinner"/>
    <s v="Dining room"/>
    <s v="Food"/>
    <n v="0"/>
    <x v="1"/>
  </r>
  <r>
    <s v="DF"/>
    <x v="16"/>
    <n v="999217"/>
    <s v="000000"/>
    <s v="netSales-dinner-Dining Rm-Food"/>
    <n v="2016"/>
    <n v="0"/>
    <n v="70133.91"/>
    <n v="106424.76264"/>
    <n v="87838.27122000001"/>
    <n v="66495.920399999988"/>
    <n v="67711.817950000011"/>
    <n v="49392.637000000002"/>
    <n v="64920.553739999988"/>
    <n v="78645.644910000003"/>
    <n v="79283.106"/>
    <n v="62165.8632"/>
    <n v="70197.79591999999"/>
    <n v="80998.123359999983"/>
    <n v="90329.191329999987"/>
    <n v="974537.59766999993"/>
    <n v="62165.8632"/>
    <n v="733012.48706000007"/>
    <x v="1"/>
    <s v=""/>
    <s v=""/>
    <s v="Sales"/>
    <s v="Dinner"/>
    <s v="Dining room"/>
    <s v="Food"/>
    <n v="0"/>
    <x v="1"/>
  </r>
  <r>
    <s v="DF"/>
    <x v="17"/>
    <n v="999217"/>
    <s v="000000"/>
    <s v="netSales-dinner-Dining Rm-Food"/>
    <n v="2016"/>
    <n v="0"/>
    <n v="52706.511059999997"/>
    <n v="56431.981690000001"/>
    <n v="45704.930949999987"/>
    <n v="34088.317199999998"/>
    <n v="35434.770000000004"/>
    <n v="24517.352999999999"/>
    <n v="41679.28716"/>
    <n v="42004.64086"/>
    <n v="78162.102339999998"/>
    <n v="24046.350719999999"/>
    <n v="23398.375"/>
    <n v="24410.302559999996"/>
    <n v="47010.701429999994"/>
    <n v="529595.62396999996"/>
    <n v="24046.350719999999"/>
    <n v="434776.24497999996"/>
    <x v="1"/>
    <s v=""/>
    <s v=""/>
    <s v="Sales"/>
    <s v="Dinner"/>
    <s v="Dining room"/>
    <s v="Food"/>
    <n v="0"/>
    <x v="1"/>
  </r>
  <r>
    <s v="DF"/>
    <x v="18"/>
    <n v="999217"/>
    <s v="000000"/>
    <s v="netSales-dinner-Dining Rm-Food"/>
    <n v="2016"/>
    <n v="0"/>
    <n v="64132.388249999996"/>
    <n v="81783.587689999986"/>
    <n v="56270.972800000003"/>
    <n v="70653.580199999982"/>
    <n v="58850.411199999995"/>
    <n v="76720.245349999983"/>
    <n v="48298.938170000001"/>
    <n v="47163.797659999997"/>
    <n v="54453.856800000001"/>
    <n v="51508.755899999989"/>
    <n v="79258.084640000001"/>
    <n v="65247.411599999985"/>
    <n v="68024.801599999992"/>
    <n v="822366.8318599998"/>
    <n v="51508.755899999989"/>
    <n v="609836.53401999979"/>
    <x v="1"/>
    <s v=""/>
    <s v=""/>
    <s v="Sales"/>
    <s v="Dinner"/>
    <s v="Dining room"/>
    <s v="Food"/>
    <n v="0"/>
    <x v="1"/>
  </r>
  <r>
    <s v="DF"/>
    <x v="19"/>
    <n v="999217"/>
    <s v="000000"/>
    <s v="netSales-dinner-Dining Rm-Food"/>
    <n v="2016"/>
    <n v="0"/>
    <n v="68799.75486999999"/>
    <n v="54970.489769999993"/>
    <n v="55891.638810000004"/>
    <n v="94366.050100000008"/>
    <n v="73867.395489999995"/>
    <n v="95674.197359999991"/>
    <n v="95438.599199999982"/>
    <n v="146309.49899999998"/>
    <n v="125707.34448999999"/>
    <n v="93841.126470000003"/>
    <n v="79831.126550000001"/>
    <n v="55357.52908"/>
    <n v="62627.88"/>
    <n v="1102682.6311899999"/>
    <n v="93841.126470000003"/>
    <n v="904866.09555999981"/>
    <x v="1"/>
    <s v=""/>
    <s v=""/>
    <s v="Sales"/>
    <s v="Dinner"/>
    <s v="Dining room"/>
    <s v="Food"/>
    <n v="0"/>
    <x v="1"/>
  </r>
  <r>
    <s v="DF"/>
    <x v="20"/>
    <n v="999217"/>
    <s v="000000"/>
    <s v="netSales-dinner-Dining Rm-Food"/>
    <n v="2016"/>
    <n v="0"/>
    <n v="104410.7568"/>
    <n v="86422.511279999992"/>
    <n v="78658.519239999994"/>
    <n v="77962.88807999999"/>
    <n v="104585.40539999999"/>
    <n v="89596.200329999992"/>
    <n v="112454.29299999999"/>
    <n v="122195.29594999999"/>
    <n v="108359.55647999998"/>
    <n v="83766.155200000008"/>
    <n v="70181.814780000001"/>
    <n v="78541.620149999988"/>
    <n v="160987.25649999999"/>
    <n v="1278122.2731899999"/>
    <n v="83766.155200000008"/>
    <n v="968411.58175999997"/>
    <x v="1"/>
    <s v=""/>
    <s v=""/>
    <s v="Sales"/>
    <s v="Dinner"/>
    <s v="Dining room"/>
    <s v="Food"/>
    <n v="0"/>
    <x v="1"/>
  </r>
  <r>
    <s v="DF"/>
    <x v="21"/>
    <n v="999217"/>
    <s v="000000"/>
    <s v="netSales-dinner-Dining Rm-Food"/>
    <n v="2016"/>
    <n v="0"/>
    <n v="67497.005099999995"/>
    <n v="67589.872280000011"/>
    <n v="89089.20594"/>
    <n v="54069.287579999997"/>
    <n v="58203.654600000002"/>
    <n v="50061.03899999999"/>
    <n v="73282.374899999981"/>
    <n v="64383.723180000001"/>
    <n v="61737.446400000001"/>
    <n v="50973.949319999992"/>
    <n v="41878.932479999996"/>
    <n v="59539.054679999994"/>
    <n v="56861.23674"/>
    <n v="795166.7821999999"/>
    <n v="50973.949319999992"/>
    <n v="636887.55830000003"/>
    <x v="1"/>
    <s v=""/>
    <s v=""/>
    <s v="Sales"/>
    <s v="Dinner"/>
    <s v="Dining room"/>
    <s v="Food"/>
    <n v="0"/>
    <x v="1"/>
  </r>
  <r>
    <s v="DF"/>
    <x v="22"/>
    <n v="999217"/>
    <s v="000000"/>
    <s v="netSales-dinner-Dining Rm-Food"/>
    <n v="2016"/>
    <n v="0"/>
    <n v="103449.44329999998"/>
    <n v="102425.16899999999"/>
    <n v="85467.402089999989"/>
    <n v="78468.643259999997"/>
    <n v="79327.477109999993"/>
    <n v="96067.355020000003"/>
    <n v="108144.14687999999"/>
    <n v="90630.706319999983"/>
    <n v="101916.07782999999"/>
    <n v="92119.307279999994"/>
    <n v="85236.364849999998"/>
    <n v="77283.057389999987"/>
    <n v="88136.971719999987"/>
    <n v="1188672.1220499999"/>
    <n v="92119.307279999994"/>
    <n v="938015.72808999987"/>
    <x v="1"/>
    <s v=""/>
    <s v=""/>
    <s v="Sales"/>
    <s v="Dinner"/>
    <s v="Dining room"/>
    <s v="Food"/>
    <n v="0"/>
    <x v="1"/>
  </r>
  <r>
    <s v="DF"/>
    <x v="23"/>
    <n v="999217"/>
    <s v="000000"/>
    <s v="netSales-dinner-Dining Rm-Food"/>
    <n v="2016"/>
    <n v="0"/>
    <n v="100088.73063000001"/>
    <n v="113082.11655999999"/>
    <n v="93038.778209999989"/>
    <n v="65637.289900000003"/>
    <n v="91146.507759999993"/>
    <n v="59109.461249999993"/>
    <n v="41588.185799999999"/>
    <n v="41576.202850000001"/>
    <n v="76569.210689999993"/>
    <n v="57425.108999999989"/>
    <n v="66408.200249999994"/>
    <n v="68406.206399999995"/>
    <n v="68698.632519999999"/>
    <n v="942774.63181999989"/>
    <n v="57425.108999999989"/>
    <n v="739261.59264999989"/>
    <x v="1"/>
    <s v=""/>
    <s v=""/>
    <s v="Sales"/>
    <s v="Dinner"/>
    <s v="Dining room"/>
    <s v="Food"/>
    <n v="0"/>
    <x v="1"/>
  </r>
  <r>
    <s v="DF"/>
    <x v="24"/>
    <n v="999217"/>
    <s v="000000"/>
    <s v="netSales-dinner-Dining Rm-Food"/>
    <n v="2016"/>
    <n v="0"/>
    <n v="33475.353029999998"/>
    <n v="58045.87655999999"/>
    <n v="53839.719499999999"/>
    <n v="56764.368919999994"/>
    <n v="46258.512300000002"/>
    <n v="37815.400560000002"/>
    <n v="40981.110029999996"/>
    <n v="44141.416550000002"/>
    <n v="29535.447480000003"/>
    <n v="36785.658000000003"/>
    <n v="40819.9568"/>
    <n v="38923.052489999995"/>
    <n v="42629.872599999995"/>
    <n v="560015.74481999991"/>
    <n v="36785.658000000003"/>
    <n v="437642.86293"/>
    <x v="1"/>
    <s v=""/>
    <s v=""/>
    <s v="Sales"/>
    <s v="Dinner"/>
    <s v="Dining room"/>
    <s v="Food"/>
    <n v="0"/>
    <x v="1"/>
  </r>
  <r>
    <s v="DF"/>
    <x v="25"/>
    <n v="999217"/>
    <s v="000000"/>
    <s v="netSales-dinner-Dining Rm-Food"/>
    <n v="2016"/>
    <n v="0"/>
    <n v="67466.567279999988"/>
    <n v="71166.548460000005"/>
    <n v="52474.549959999989"/>
    <n v="62064.428719999996"/>
    <n v="42487.31151"/>
    <n v="53588.772299999997"/>
    <n v="40009.019820000001"/>
    <n v="60741.088240000005"/>
    <n v="43580.742659999996"/>
    <n v="52857.970199999996"/>
    <n v="44479.000719999996"/>
    <n v="37696.363319999997"/>
    <n v="76028.97189999999"/>
    <n v="704641.33508999995"/>
    <n v="52857.970199999996"/>
    <n v="546436.99914999993"/>
    <x v="1"/>
    <s v=""/>
    <s v=""/>
    <s v="Sales"/>
    <s v="Dinner"/>
    <s v="Dining room"/>
    <s v="Food"/>
    <n v="0"/>
    <x v="1"/>
  </r>
  <r>
    <s v="DF"/>
    <x v="26"/>
    <n v="999217"/>
    <s v="000000"/>
    <s v="netSales-dinner-Dining Rm-Food"/>
    <n v="2016"/>
    <n v="0"/>
    <n v="56521.828439999997"/>
    <n v="57630.452039999996"/>
    <n v="65596.758709999995"/>
    <n v="71722.971949999992"/>
    <n v="57202.876360000002"/>
    <n v="68103.107939999987"/>
    <n v="50233.900079999999"/>
    <n v="41003.734099999994"/>
    <n v="59385.470899999993"/>
    <n v="63173.237679999998"/>
    <n v="50560.608839999994"/>
    <n v="47652.500839999993"/>
    <n v="81315.806320000003"/>
    <n v="770103.25419999997"/>
    <n v="63173.237679999998"/>
    <n v="590574.3382"/>
    <x v="1"/>
    <s v=""/>
    <s v=""/>
    <s v="Sales"/>
    <s v="Dinner"/>
    <s v="Dining room"/>
    <s v="Food"/>
    <n v="0"/>
    <x v="1"/>
  </r>
  <r>
    <s v="DF"/>
    <x v="27"/>
    <n v="999217"/>
    <s v="000000"/>
    <s v="netSales-dinner-Dining Rm-Food"/>
    <n v="2016"/>
    <n v="0"/>
    <n v="53614.294999999998"/>
    <n v="47855.433499999999"/>
    <n v="30313.663799999995"/>
    <n v="33492.905599999998"/>
    <n v="52095.48876"/>
    <n v="30461.728639999998"/>
    <n v="35886.311999999998"/>
    <n v="48196.356389999994"/>
    <n v="41955.940319999994"/>
    <n v="33663.752919999999"/>
    <n v="38091.054400000001"/>
    <n v="45957.632209999996"/>
    <n v="43577.250149999993"/>
    <n v="535161.81368999998"/>
    <n v="33663.752919999999"/>
    <n v="407535.87692999997"/>
    <x v="1"/>
    <s v=""/>
    <s v=""/>
    <s v="Sales"/>
    <s v="Dinner"/>
    <s v="Dining room"/>
    <s v="Food"/>
    <n v="0"/>
    <x v="1"/>
  </r>
  <r>
    <s v="DF"/>
    <x v="28"/>
    <n v="999217"/>
    <s v="000000"/>
    <s v="netSales-dinner-Dining Rm-Food"/>
    <n v="2016"/>
    <n v="0"/>
    <n v="95801.841800000009"/>
    <n v="86914.788449999993"/>
    <n v="49220.874149999996"/>
    <n v="64136.781449999995"/>
    <n v="51865.59"/>
    <n v="62689.756219999996"/>
    <n v="57065.132459999993"/>
    <n v="57819.75402"/>
    <n v="67596.045440000002"/>
    <n v="49005.675179999991"/>
    <n v="46198.281149999995"/>
    <n v="45220.250039999999"/>
    <n v="73261.214179999995"/>
    <n v="806795.98453999986"/>
    <n v="49005.675179999991"/>
    <n v="642116.23916999996"/>
    <x v="1"/>
    <s v=""/>
    <s v=""/>
    <s v="Sales"/>
    <s v="Dinner"/>
    <s v="Dining room"/>
    <s v="Food"/>
    <n v="0"/>
    <x v="1"/>
  </r>
  <r>
    <s v="DF"/>
    <x v="29"/>
    <n v="999217"/>
    <s v="000000"/>
    <s v="netSales-dinner-Dining Rm-Food"/>
    <n v="2016"/>
    <n v="0"/>
    <n v="60996.390630000002"/>
    <n v="86041.876829999994"/>
    <n v="68013.528310000009"/>
    <n v="57263.926020000006"/>
    <n v="45338.012999999992"/>
    <n v="42366.796499999997"/>
    <n v="46828.601819999996"/>
    <n v="54127.218459999982"/>
    <n v="43966.209699999999"/>
    <n v="32844.545999999995"/>
    <n v="22715.714070000002"/>
    <n v="21771.818879999999"/>
    <n v="40865.424879999991"/>
    <n v="623140.06510000001"/>
    <n v="32844.545999999995"/>
    <n v="537787.10727000004"/>
    <x v="1"/>
    <s v=""/>
    <s v=""/>
    <s v="Sales"/>
    <s v="Dinner"/>
    <s v="Dining room"/>
    <s v="Food"/>
    <n v="0"/>
    <x v="1"/>
  </r>
  <r>
    <s v="DF"/>
    <x v="30"/>
    <n v="999217"/>
    <s v="000000"/>
    <s v="netSales-dinner-Dining Rm-Food"/>
    <n v="2016"/>
    <n v="0"/>
    <n v="102571.56083999999"/>
    <n v="94112.44898999999"/>
    <n v="85800.316279999999"/>
    <n v="93025.049319999991"/>
    <n v="78243.0334"/>
    <n v="84055.980750000002"/>
    <n v="86687.400239999988"/>
    <n v="82205.994919999997"/>
    <n v="99690.836279999989"/>
    <n v="83844.86838"/>
    <n v="84936.582989999995"/>
    <n v="74455.204320000004"/>
    <n v="118302.4808"/>
    <n v="1167931.7575099999"/>
    <n v="83844.86838"/>
    <n v="890237.48939999996"/>
    <x v="1"/>
    <s v=""/>
    <s v=""/>
    <s v="Sales"/>
    <s v="Dinner"/>
    <s v="Dining room"/>
    <s v="Food"/>
    <n v="0"/>
    <x v="1"/>
  </r>
  <r>
    <s v="DF"/>
    <x v="31"/>
    <n v="999217"/>
    <s v="000000"/>
    <s v="netSales-dinner-Dining Rm-Food"/>
    <n v="2016"/>
    <n v="0"/>
    <n v="60678.7307"/>
    <n v="79620.523149999994"/>
    <n v="57234.792999999991"/>
    <n v="59278.340379999987"/>
    <n v="53071.891529999994"/>
    <n v="43157.026359999996"/>
    <n v="32454.764159999999"/>
    <n v="48756.194479999991"/>
    <n v="38857.546000000002"/>
    <n v="34090.902859999995"/>
    <n v="43426.245519999997"/>
    <n v="53400.203079999999"/>
    <n v="38838.556680000002"/>
    <n v="642865.71790000005"/>
    <n v="34090.902859999995"/>
    <n v="507200.71261999995"/>
    <x v="1"/>
    <s v=""/>
    <s v=""/>
    <s v="Sales"/>
    <s v="Dinner"/>
    <s v="Dining room"/>
    <s v="Food"/>
    <n v="0"/>
    <x v="1"/>
  </r>
  <r>
    <s v="DF"/>
    <x v="32"/>
    <n v="999217"/>
    <s v="000000"/>
    <s v="netSales-dinner-Dining Rm-Food"/>
    <n v="2016"/>
    <n v="0"/>
    <n v="93631.195699999982"/>
    <n v="111471.86925"/>
    <n v="112888.53575999998"/>
    <n v="114224.40848"/>
    <n v="96976.307610000003"/>
    <n v="82386.143279999989"/>
    <n v="69950.214599999992"/>
    <n v="60059.706349999993"/>
    <n v="75759.523559999987"/>
    <n v="93243.021199999988"/>
    <n v="71950.560640000011"/>
    <n v="88938.010979999977"/>
    <n v="82116.856079999983"/>
    <n v="1153596.3534899999"/>
    <n v="93243.021199999988"/>
    <n v="910590.92578999978"/>
    <x v="1"/>
    <s v=""/>
    <s v=""/>
    <s v="Sales"/>
    <s v="Dinner"/>
    <s v="Dining room"/>
    <s v="Food"/>
    <n v="0"/>
    <x v="1"/>
  </r>
  <r>
    <s v="DF"/>
    <x v="33"/>
    <n v="999217"/>
    <s v="000000"/>
    <s v="netSales-dinner-Dining Rm-Food"/>
    <n v="2016"/>
    <n v="0"/>
    <n v="0"/>
    <n v="0"/>
    <n v="0"/>
    <n v="0"/>
    <n v="0"/>
    <n v="0"/>
    <n v="74091.583299999998"/>
    <n v="109260.48672"/>
    <n v="105195.41241999999"/>
    <n v="71675.379090000002"/>
    <n v="98872.797379999989"/>
    <n v="77434.786800000002"/>
    <n v="101420.84043"/>
    <n v="637951.28613999998"/>
    <n v="71675.379090000002"/>
    <n v="360222.86152999999"/>
    <x v="1"/>
    <s v=""/>
    <s v=""/>
    <s v="Sales"/>
    <s v="Dinner"/>
    <s v="Dining room"/>
    <s v="Food"/>
    <n v="0"/>
    <x v="1"/>
  </r>
  <r>
    <s v="DF"/>
    <x v="34"/>
    <n v="999217"/>
    <s v="000000"/>
    <s v="netSales-dinner-Dining Rm-Food"/>
    <n v="2016"/>
    <n v="0"/>
    <n v="0"/>
    <n v="0"/>
    <n v="0"/>
    <n v="0"/>
    <n v="0"/>
    <n v="0"/>
    <n v="0"/>
    <n v="0"/>
    <n v="0"/>
    <n v="0"/>
    <n v="7739.5806599999987"/>
    <n v="58378.298999999992"/>
    <n v="59968.57355999999"/>
    <n v="126086.45321999998"/>
    <n v="0"/>
    <n v="0"/>
    <x v="1"/>
    <s v=""/>
    <s v=""/>
    <s v="Sales"/>
    <s v="Dinner"/>
    <s v="Dining room"/>
    <s v="Food"/>
    <n v="0"/>
    <x v="1"/>
  </r>
  <r>
    <s v="DF"/>
    <x v="35"/>
    <n v="999217"/>
    <s v="000000"/>
    <s v="netSales-dinner-Dining Rm-Food"/>
    <n v="2016"/>
    <n v="0"/>
    <n v="0"/>
    <n v="0"/>
    <n v="0"/>
    <n v="0"/>
    <n v="0"/>
    <n v="0"/>
    <n v="0"/>
    <n v="0"/>
    <n v="0"/>
    <n v="0"/>
    <n v="0"/>
    <n v="28515.281059999998"/>
    <n v="101200.31103000001"/>
    <n v="129715.59209000001"/>
    <n v="0"/>
    <n v="0"/>
    <x v="1"/>
    <s v=""/>
    <s v=""/>
    <s v="Sales"/>
    <s v="Dinner"/>
    <s v="Dining room"/>
    <s v="Food"/>
    <n v="0"/>
    <x v="1"/>
  </r>
  <r>
    <s v="DF"/>
    <x v="0"/>
    <n v="999218"/>
    <s v="000000"/>
    <s v="netSales-lunch-Banquet-Food"/>
    <n v="2016"/>
    <n v="0"/>
    <n v="388.00943999999998"/>
    <n v="2820.3174999999997"/>
    <n v="3265.1499999999996"/>
    <n v="4687.5675000000001"/>
    <n v="4683.2379999999994"/>
    <n v="6776.4059999999999"/>
    <n v="1078.5389999999998"/>
    <n v="2824.4719999999998"/>
    <n v="1318.2924999999998"/>
    <n v="0"/>
    <n v="0"/>
    <n v="0"/>
    <n v="0"/>
    <n v="27841.991939999996"/>
    <n v="0"/>
    <n v="27841.991939999996"/>
    <x v="1"/>
    <s v=""/>
    <s v=""/>
    <s v="Sales"/>
    <s v="Lunch"/>
    <s v="Private"/>
    <s v="Food"/>
    <n v="0"/>
    <x v="0"/>
  </r>
  <r>
    <s v="DF"/>
    <x v="1"/>
    <n v="999218"/>
    <s v="000000"/>
    <s v="netSales-lunch-Banquet-Food"/>
    <n v="2016"/>
    <n v="0"/>
    <n v="425.03999999999996"/>
    <n v="509.97799999999989"/>
    <n v="1124.0871599999998"/>
    <n v="2984.4908800000003"/>
    <n v="676.74599999999998"/>
    <n v="-7.875"/>
    <n v="2404.9969999999998"/>
    <n v="1149.0254999999997"/>
    <n v="660.98199999999997"/>
    <n v="646.79999999999995"/>
    <n v="2580.4239999999995"/>
    <n v="830.48"/>
    <n v="10891.133749999999"/>
    <n v="24876.309289999997"/>
    <n v="646.79999999999995"/>
    <n v="10574.27154"/>
    <x v="1"/>
    <s v=""/>
    <s v=""/>
    <s v="Sales"/>
    <s v="Lunch"/>
    <s v="Private"/>
    <s v="Food"/>
    <n v="0"/>
    <x v="0"/>
  </r>
  <r>
    <s v="DF"/>
    <x v="2"/>
    <n v="999218"/>
    <s v="000000"/>
    <s v="netSales-lunch-Banquet-Food"/>
    <n v="2016"/>
    <n v="0"/>
    <n v="5504.1804999999995"/>
    <n v="9908.7092999999986"/>
    <n v="12193.079849999998"/>
    <n v="8479.9259999999995"/>
    <n v="8703.87896"/>
    <n v="9008.8361999999997"/>
    <n v="9051.4300800000001"/>
    <n v="7184.0572999999986"/>
    <n v="6793.0086000000001"/>
    <n v="11160.9344"/>
    <n v="25649.82"/>
    <n v="11914.262850000001"/>
    <n v="31358.964"/>
    <n v="156911.08804"/>
    <n v="11160.9344"/>
    <n v="87988.041189999989"/>
    <x v="1"/>
    <s v=""/>
    <s v=""/>
    <s v="Sales"/>
    <s v="Lunch"/>
    <s v="Private"/>
    <s v="Food"/>
    <n v="0"/>
    <x v="0"/>
  </r>
  <r>
    <s v="DF"/>
    <x v="3"/>
    <n v="999218"/>
    <s v="000000"/>
    <s v="netSales-lunch-Banquet-Food"/>
    <n v="2016"/>
    <n v="0"/>
    <n v="2743.8725999999997"/>
    <n v="3972.9371499999997"/>
    <n v="3357.7467000000001"/>
    <n v="2136.91275"/>
    <n v="3012.5584999999996"/>
    <n v="4399.0978500000001"/>
    <n v="450.07199999999995"/>
    <n v="2138.15"/>
    <n v="1923.8869999999997"/>
    <n v="2723.3114999999998"/>
    <n v="3494.4349999999995"/>
    <n v="3223.4719999999998"/>
    <n v="7951.0653599999987"/>
    <n v="41527.518409999997"/>
    <n v="2723.3114999999998"/>
    <n v="26858.546049999997"/>
    <x v="1"/>
    <s v=""/>
    <s v=""/>
    <s v="Sales"/>
    <s v="Lunch"/>
    <s v="Private"/>
    <s v="Food"/>
    <n v="0"/>
    <x v="0"/>
  </r>
  <r>
    <s v="DF"/>
    <x v="4"/>
    <n v="999218"/>
    <s v="000000"/>
    <s v="netSales-lunch-Banquet-Food"/>
    <n v="2016"/>
    <n v="0"/>
    <n v="5000.3642499999996"/>
    <n v="12276.700800000001"/>
    <n v="5211.0575999999992"/>
    <n v="6875.6729999999989"/>
    <n v="7280.7657999999992"/>
    <n v="8810.6919600000001"/>
    <n v="2673.3419999999996"/>
    <n v="4115.3290499999994"/>
    <n v="3293.0001999999995"/>
    <n v="4543.0349999999999"/>
    <n v="10196.855899999999"/>
    <n v="4677.8276999999998"/>
    <n v="16783.455499999996"/>
    <n v="91738.098759999993"/>
    <n v="4543.0349999999999"/>
    <n v="60079.959660000008"/>
    <x v="1"/>
    <s v=""/>
    <s v=""/>
    <s v="Sales"/>
    <s v="Lunch"/>
    <s v="Private"/>
    <s v="Food"/>
    <n v="0"/>
    <x v="0"/>
  </r>
  <r>
    <s v="DF"/>
    <x v="5"/>
    <n v="999218"/>
    <s v="000000"/>
    <s v="netSales-lunch-Banquet-Food"/>
    <n v="2016"/>
    <n v="0"/>
    <n v="0"/>
    <n v="0"/>
    <n v="0"/>
    <n v="0"/>
    <n v="0"/>
    <n v="0"/>
    <n v="0"/>
    <n v="0"/>
    <n v="0"/>
    <n v="2447.8089999999997"/>
    <n v="2998.94"/>
    <n v="875.84"/>
    <n v="20316.6495"/>
    <n v="26639.238499999999"/>
    <n v="2447.8089999999997"/>
    <n v="2447.8089999999997"/>
    <x v="1"/>
    <s v=""/>
    <s v=""/>
    <s v="Sales"/>
    <s v="Lunch"/>
    <s v="Private"/>
    <s v="Food"/>
    <n v="0"/>
    <x v="0"/>
  </r>
  <r>
    <s v="DF"/>
    <x v="6"/>
    <n v="999218"/>
    <s v="000000"/>
    <s v="netSales-lunch-Banquet-Food"/>
    <n v="2016"/>
    <n v="0"/>
    <n v="1998.2213999999999"/>
    <n v="0"/>
    <n v="3682.0664999999995"/>
    <n v="7319.5884999999989"/>
    <n v="3142.3665000000001"/>
    <n v="9443.8354499999987"/>
    <n v="2455.5719999999997"/>
    <n v="3066.8175999999999"/>
    <n v="913.3180000000001"/>
    <n v="1040.6102000000001"/>
    <n v="5138.9631999999992"/>
    <n v="2494.107"/>
    <n v="2031.0472"/>
    <n v="42726.513549999989"/>
    <n v="1040.6102000000001"/>
    <n v="33062.396149999993"/>
    <x v="1"/>
    <s v=""/>
    <s v=""/>
    <s v="Sales"/>
    <s v="Lunch"/>
    <s v="Private"/>
    <s v="Food"/>
    <n v="0"/>
    <x v="0"/>
  </r>
  <r>
    <s v="DF"/>
    <x v="7"/>
    <n v="999218"/>
    <s v="000000"/>
    <s v="netSales-lunch-Banquet-Food"/>
    <n v="2016"/>
    <n v="0"/>
    <n v="10165.7829"/>
    <n v="14244.047999999999"/>
    <n v="9938.9920000000002"/>
    <n v="17174.0478"/>
    <n v="20967.212349999998"/>
    <n v="28316.905050000001"/>
    <n v="14994.678299999998"/>
    <n v="14546.254800000001"/>
    <n v="5604.3187199999993"/>
    <n v="10625.74632"/>
    <n v="35050.816500000001"/>
    <n v="68177.090799999991"/>
    <n v="58751.970899999993"/>
    <n v="308557.86444000003"/>
    <n v="10625.74632"/>
    <n v="146577.98624"/>
    <x v="1"/>
    <s v=""/>
    <s v=""/>
    <s v="Sales"/>
    <s v="Lunch"/>
    <s v="Private"/>
    <s v="Food"/>
    <n v="0"/>
    <x v="0"/>
  </r>
  <r>
    <s v="DF"/>
    <x v="8"/>
    <n v="999218"/>
    <s v="000000"/>
    <s v="netSales-lunch-Banquet-Food"/>
    <n v="2016"/>
    <n v="0"/>
    <n v="7727.72"/>
    <n v="1606.63545"/>
    <n v="5396.5275000000001"/>
    <n v="5719.6534500000007"/>
    <n v="10581.747749999999"/>
    <n v="17569.099099999999"/>
    <n v="7604.7838999999985"/>
    <n v="3583.1375999999991"/>
    <n v="3784.2076999999999"/>
    <n v="7109.0319999999992"/>
    <n v="4945.2479999999996"/>
    <n v="14863.895200000001"/>
    <n v="21224.300999999999"/>
    <n v="111715.98864999998"/>
    <n v="7109.0319999999992"/>
    <n v="70682.544449999987"/>
    <x v="1"/>
    <s v=""/>
    <s v=""/>
    <s v="Sales"/>
    <s v="Lunch"/>
    <s v="Private"/>
    <s v="Food"/>
    <n v="0"/>
    <x v="0"/>
  </r>
  <r>
    <s v="DF"/>
    <x v="9"/>
    <n v="999218"/>
    <s v="000000"/>
    <s v="netSales-lunch-Banquet-Food"/>
    <n v="2016"/>
    <n v="0"/>
    <n v="1894.0351499999997"/>
    <n v="0"/>
    <n v="261.45"/>
    <n v="0"/>
    <n v="0"/>
    <n v="1322.4959999999999"/>
    <n v="0"/>
    <n v="2154.5579999999995"/>
    <n v="0"/>
    <n v="780.04499999999985"/>
    <n v="0"/>
    <n v="0"/>
    <n v="4691.8853100000006"/>
    <n v="11104.46946"/>
    <n v="780.04499999999985"/>
    <n v="6412.5841499999988"/>
    <x v="1"/>
    <s v=""/>
    <s v=""/>
    <s v="Sales"/>
    <s v="Lunch"/>
    <s v="Private"/>
    <s v="Food"/>
    <n v="0"/>
    <x v="0"/>
  </r>
  <r>
    <s v="DF"/>
    <x v="10"/>
    <n v="999218"/>
    <s v="000000"/>
    <s v="netSales-lunch-Banquet-Food"/>
    <n v="2016"/>
    <n v="0"/>
    <n v="669.48699999999997"/>
    <n v="2497.3409999999994"/>
    <n v="7261.1286999999984"/>
    <n v="9218.6954999999998"/>
    <n v="3107.4119999999998"/>
    <n v="7602.7329000000009"/>
    <n v="4618.0602999999992"/>
    <n v="4507.1116999999995"/>
    <n v="7875.6348999999991"/>
    <n v="3867.9927999999995"/>
    <n v="6883.1315699999996"/>
    <n v="903.06999999999982"/>
    <n v="11601.266250000001"/>
    <n v="70613.06461999999"/>
    <n v="3867.9927999999995"/>
    <n v="51225.596799999992"/>
    <x v="1"/>
    <s v=""/>
    <s v=""/>
    <s v="Sales"/>
    <s v="Lunch"/>
    <s v="Private"/>
    <s v="Food"/>
    <n v="0"/>
    <x v="0"/>
  </r>
  <r>
    <s v="DF"/>
    <x v="11"/>
    <n v="999218"/>
    <s v="000000"/>
    <s v="netSales-lunch-Banquet-Food"/>
    <n v="2016"/>
    <n v="0"/>
    <n v="4158.2309999999998"/>
    <n v="6656.3531999999996"/>
    <n v="5095.8894"/>
    <n v="2781.2400000000002"/>
    <n v="7671.6412499999997"/>
    <n v="6031.6780999999992"/>
    <n v="4405.432499999999"/>
    <n v="5026.1858499999989"/>
    <n v="2483.9989999999998"/>
    <n v="10853.922449999998"/>
    <n v="3041.5769999999998"/>
    <n v="3868.0767999999998"/>
    <n v="21711.617969999996"/>
    <n v="83785.844519999999"/>
    <n v="10853.922449999998"/>
    <n v="55164.572750000007"/>
    <x v="1"/>
    <s v=""/>
    <s v=""/>
    <s v="Sales"/>
    <s v="Lunch"/>
    <s v="Private"/>
    <s v="Food"/>
    <n v="0"/>
    <x v="0"/>
  </r>
  <r>
    <s v="DF"/>
    <x v="12"/>
    <n v="999218"/>
    <s v="000000"/>
    <s v="netSales-lunch-Banquet-Food"/>
    <n v="2016"/>
    <n v="0"/>
    <n v="8578.7723000000005"/>
    <n v="11660.836949999999"/>
    <n v="13260.32127"/>
    <n v="7563.6287999999986"/>
    <n v="10059.151199999998"/>
    <n v="9333.52"/>
    <n v="5031.3728499999997"/>
    <n v="40764.860500000003"/>
    <n v="3791.9122499999994"/>
    <n v="6015.6862499999997"/>
    <n v="10258.825500000001"/>
    <n v="6067.1666999999998"/>
    <n v="45887.035179999999"/>
    <n v="178273.08975000001"/>
    <n v="6015.6862499999997"/>
    <n v="116060.06237"/>
    <x v="1"/>
    <s v=""/>
    <s v=""/>
    <s v="Sales"/>
    <s v="Lunch"/>
    <s v="Private"/>
    <s v="Food"/>
    <n v="0"/>
    <x v="0"/>
  </r>
  <r>
    <s v="DF"/>
    <x v="13"/>
    <n v="999218"/>
    <s v="000000"/>
    <s v="netSales-lunch-Banquet-Food"/>
    <n v="2016"/>
    <n v="0"/>
    <n v="0"/>
    <n v="0"/>
    <n v="0"/>
    <n v="0"/>
    <n v="0"/>
    <n v="0"/>
    <n v="1206.3695"/>
    <n v="0"/>
    <n v="0"/>
    <n v="0"/>
    <n v="0"/>
    <n v="0"/>
    <n v="0"/>
    <n v="1206.3695"/>
    <n v="0"/>
    <n v="1206.3695"/>
    <x v="1"/>
    <s v=""/>
    <s v=""/>
    <s v="Sales"/>
    <s v="Lunch"/>
    <s v="Private"/>
    <s v="Food"/>
    <n v="0"/>
    <x v="1"/>
  </r>
  <r>
    <s v="DF"/>
    <x v="14"/>
    <n v="999218"/>
    <s v="000000"/>
    <s v="netSales-lunch-Banquet-Food"/>
    <n v="2016"/>
    <n v="0"/>
    <n v="1792.8364999999997"/>
    <n v="676.70399999999995"/>
    <n v="883.06190000000004"/>
    <n v="392.68599999999992"/>
    <n v="1281.70875"/>
    <n v="1430.7911799999999"/>
    <n v="0"/>
    <n v="177.751"/>
    <n v="653.04224999999997"/>
    <n v="1860.9926999999998"/>
    <n v="363.9545"/>
    <n v="312.50099999999998"/>
    <n v="1852.7572"/>
    <n v="11678.786980000001"/>
    <n v="1860.9926999999998"/>
    <n v="9149.5742800000007"/>
    <x v="1"/>
    <s v=""/>
    <s v=""/>
    <s v="Sales"/>
    <s v="Lunch"/>
    <s v="Private"/>
    <s v="Food"/>
    <n v="0"/>
    <x v="1"/>
  </r>
  <r>
    <s v="DF"/>
    <x v="15"/>
    <n v="999218"/>
    <s v="000000"/>
    <s v="netSales-lunch-Banquet-Food"/>
    <n v="2016"/>
    <n v="0"/>
    <n v="263.22800000000001"/>
    <n v="991.11704999999995"/>
    <n v="1050.0857499999997"/>
    <n v="798.70455000000004"/>
    <n v="2219.3783499999995"/>
    <n v="590.16824999999994"/>
    <n v="720.00599999999997"/>
    <n v="834.65200000000004"/>
    <n v="235.34349999999995"/>
    <n v="436.8"/>
    <n v="444.84300000000002"/>
    <n v="673.22471999999982"/>
    <n v="2491.5407999999998"/>
    <n v="11749.091970000001"/>
    <n v="436.8"/>
    <n v="8139.4834499999997"/>
    <x v="1"/>
    <s v=""/>
    <s v=""/>
    <s v="Sales"/>
    <s v="Lunch"/>
    <s v="Private"/>
    <s v="Food"/>
    <n v="0"/>
    <x v="1"/>
  </r>
  <r>
    <s v="DF"/>
    <x v="16"/>
    <n v="999218"/>
    <s v="000000"/>
    <s v="netSales-lunch-Banquet-Food"/>
    <n v="2016"/>
    <n v="0"/>
    <n v="758.67224999999996"/>
    <n v="2757.0343499999999"/>
    <n v="2490.4921999999997"/>
    <n v="4960.5864000000001"/>
    <n v="516.79214999999999"/>
    <n v="239.50499999999997"/>
    <n v="-1733.0614"/>
    <n v="1066.3673999999999"/>
    <n v="1667.9071499999995"/>
    <n v="2588.3172"/>
    <n v="2242.7257999999997"/>
    <n v="2859.7631999999994"/>
    <n v="5181.5851499999999"/>
    <n v="25596.686849999991"/>
    <n v="2588.3172"/>
    <n v="15312.612699999996"/>
    <x v="1"/>
    <s v=""/>
    <s v=""/>
    <s v="Sales"/>
    <s v="Lunch"/>
    <s v="Private"/>
    <s v="Food"/>
    <n v="0"/>
    <x v="1"/>
  </r>
  <r>
    <s v="DF"/>
    <x v="17"/>
    <n v="999218"/>
    <s v="000000"/>
    <s v="netSales-lunch-Banquet-Food"/>
    <n v="2016"/>
    <n v="0"/>
    <n v="976.71699999999987"/>
    <n v="814.2736000000001"/>
    <n v="176.06959999999998"/>
    <n v="936.52859999999998"/>
    <n v="727.16419999999994"/>
    <n v="1377.9265499999999"/>
    <n v="912.90919999999994"/>
    <n v="251.52435"/>
    <n v="309.38249999999999"/>
    <n v="556.09574999999995"/>
    <n v="370.80399999999997"/>
    <n v="184.779"/>
    <n v="1232.777"/>
    <n v="8826.9513499999994"/>
    <n v="556.09574999999995"/>
    <n v="7038.5913499999988"/>
    <x v="1"/>
    <s v=""/>
    <s v=""/>
    <s v="Sales"/>
    <s v="Lunch"/>
    <s v="Private"/>
    <s v="Food"/>
    <n v="0"/>
    <x v="1"/>
  </r>
  <r>
    <s v="DF"/>
    <x v="18"/>
    <n v="999218"/>
    <s v="000000"/>
    <s v="netSales-lunch-Banquet-Food"/>
    <n v="2016"/>
    <n v="0"/>
    <n v="434.58869999999996"/>
    <n v="221.05160000000001"/>
    <n v="0"/>
    <n v="1109.2787999999998"/>
    <n v="1739.9199999999998"/>
    <n v="2713.3344000000002"/>
    <n v="956.60564999999997"/>
    <n v="990.92699999999991"/>
    <n v="617.69399999999996"/>
    <n v="585.70959999999991"/>
    <n v="1499.8116"/>
    <n v="1430.2617"/>
    <n v="5385.2617"/>
    <n v="17684.444749999999"/>
    <n v="585.70959999999991"/>
    <n v="9369.1097499999996"/>
    <x v="1"/>
    <s v=""/>
    <s v=""/>
    <s v="Sales"/>
    <s v="Lunch"/>
    <s v="Private"/>
    <s v="Food"/>
    <n v="0"/>
    <x v="1"/>
  </r>
  <r>
    <s v="DF"/>
    <x v="19"/>
    <n v="999218"/>
    <s v="000000"/>
    <s v="netSales-lunch-Banquet-Food"/>
    <n v="2016"/>
    <n v="0"/>
    <n v="1300.1624999999999"/>
    <n v="595.55859999999984"/>
    <n v="0"/>
    <n v="1055.6101499999997"/>
    <n v="3209.7779"/>
    <n v="956.39250000000004"/>
    <n v="1239.8225"/>
    <n v="754.22199999999998"/>
    <n v="295.37865000000005"/>
    <n v="1408.7255"/>
    <n v="1836.2259999999997"/>
    <n v="2211.4616999999998"/>
    <n v="2994.9920000000002"/>
    <n v="17858.330000000002"/>
    <n v="1408.7255"/>
    <n v="10815.650299999999"/>
    <x v="1"/>
    <s v=""/>
    <s v=""/>
    <s v="Sales"/>
    <s v="Lunch"/>
    <s v="Private"/>
    <s v="Food"/>
    <n v="0"/>
    <x v="1"/>
  </r>
  <r>
    <s v="DF"/>
    <x v="20"/>
    <n v="999218"/>
    <s v="000000"/>
    <s v="netSales-lunch-Banquet-Food"/>
    <n v="2016"/>
    <n v="0"/>
    <n v="174.93699999999998"/>
    <n v="1232.931"/>
    <n v="3086.7375000000002"/>
    <n v="992.84534999999994"/>
    <n v="4426.7453999999998"/>
    <n v="1544.8789999999999"/>
    <n v="869.81124999999997"/>
    <n v="442.15149999999994"/>
    <n v="2548.1232"/>
    <n v="1215.4726499999999"/>
    <n v="1003.0527499999997"/>
    <n v="1430.5882499999998"/>
    <n v="3317.1232499999992"/>
    <n v="22285.398099999999"/>
    <n v="1215.4726499999999"/>
    <n v="16534.633849999998"/>
    <x v="1"/>
    <s v=""/>
    <s v=""/>
    <s v="Sales"/>
    <s v="Lunch"/>
    <s v="Private"/>
    <s v="Food"/>
    <n v="0"/>
    <x v="1"/>
  </r>
  <r>
    <s v="DF"/>
    <x v="21"/>
    <n v="999218"/>
    <s v="000000"/>
    <s v="netSales-lunch-Banquet-Food"/>
    <n v="2016"/>
    <n v="0"/>
    <n v="2218.02"/>
    <n v="1636.4407499999998"/>
    <n v="3223.1219999999998"/>
    <n v="2071.68325"/>
    <n v="3680.0700299999994"/>
    <n v="2326.7474999999999"/>
    <n v="224.17499999999998"/>
    <n v="1246.4059999999999"/>
    <n v="2539.9290000000001"/>
    <n v="524.61500000000001"/>
    <n v="2445.7859999999996"/>
    <n v="1047.354"/>
    <n v="2710.5571500000001"/>
    <n v="25894.90568"/>
    <n v="524.61500000000001"/>
    <n v="19691.20853"/>
    <x v="1"/>
    <s v=""/>
    <s v=""/>
    <s v="Sales"/>
    <s v="Lunch"/>
    <s v="Private"/>
    <s v="Food"/>
    <n v="0"/>
    <x v="1"/>
  </r>
  <r>
    <s v="DF"/>
    <x v="22"/>
    <n v="999218"/>
    <s v="000000"/>
    <s v="netSales-lunch-Banquet-Food"/>
    <n v="2016"/>
    <n v="0"/>
    <n v="621.35919999999999"/>
    <n v="1181.4862499999999"/>
    <n v="1136.8203000000001"/>
    <n v="730.95749999999998"/>
    <n v="731.0379999999999"/>
    <n v="720.26499999999999"/>
    <n v="1341.8054999999999"/>
    <n v="392.77"/>
    <n v="739.62315000000001"/>
    <n v="1047.1754999999998"/>
    <n v="815.13705000000004"/>
    <n v="360.19304999999997"/>
    <n v="5330.1639999999998"/>
    <n v="15148.7945"/>
    <n v="1047.1754999999998"/>
    <n v="8643.3004000000019"/>
    <x v="1"/>
    <s v=""/>
    <s v=""/>
    <s v="Sales"/>
    <s v="Lunch"/>
    <s v="Private"/>
    <s v="Food"/>
    <n v="0"/>
    <x v="1"/>
  </r>
  <r>
    <s v="DF"/>
    <x v="23"/>
    <n v="999218"/>
    <s v="000000"/>
    <s v="netSales-lunch-Banquet-Food"/>
    <n v="2016"/>
    <n v="0"/>
    <n v="659.8549999999999"/>
    <n v="426.60029999999995"/>
    <n v="1137.4212499999999"/>
    <n v="906.29"/>
    <n v="1318.8503999999998"/>
    <n v="1177.7300499999999"/>
    <n v="705.76764999999989"/>
    <n v="1048.9864"/>
    <n v="2848.9789999999998"/>
    <n v="160.19009999999997"/>
    <n v="32.647999999999996"/>
    <n v="1004.18535"/>
    <n v="5051.6459000000004"/>
    <n v="16479.149399999998"/>
    <n v="160.19009999999997"/>
    <n v="10390.670149999998"/>
    <x v="1"/>
    <s v=""/>
    <s v=""/>
    <s v="Sales"/>
    <s v="Lunch"/>
    <s v="Private"/>
    <s v="Food"/>
    <n v="0"/>
    <x v="1"/>
  </r>
  <r>
    <s v="DF"/>
    <x v="24"/>
    <n v="999218"/>
    <s v="000000"/>
    <s v="netSales-lunch-Banquet-Food"/>
    <n v="2016"/>
    <n v="0"/>
    <n v="0"/>
    <n v="0"/>
    <n v="0"/>
    <n v="0"/>
    <n v="0"/>
    <n v="0"/>
    <n v="0"/>
    <n v="0"/>
    <n v="0"/>
    <n v="0"/>
    <n v="0"/>
    <n v="0"/>
    <n v="4718.259"/>
    <n v="4718.259"/>
    <n v="0"/>
    <n v="0"/>
    <x v="1"/>
    <s v=""/>
    <s v=""/>
    <s v="Sales"/>
    <s v="Lunch"/>
    <s v="Private"/>
    <s v="Food"/>
    <n v="0"/>
    <x v="1"/>
  </r>
  <r>
    <s v="DF"/>
    <x v="25"/>
    <n v="999218"/>
    <s v="000000"/>
    <s v="netSales-lunch-Banquet-Food"/>
    <n v="2016"/>
    <n v="0"/>
    <n v="354.14399999999995"/>
    <n v="910.61599999999999"/>
    <n v="1533.896"/>
    <n v="1453.27"/>
    <n v="1939.7279999999998"/>
    <n v="1740.7739999999999"/>
    <n v="993.35040000000015"/>
    <n v="858.72569999999996"/>
    <n v="3138.6473999999998"/>
    <n v="1941.1769999999997"/>
    <n v="1037.2589499999999"/>
    <n v="3035.5114999999996"/>
    <n v="5912.6760000000004"/>
    <n v="24849.774949999995"/>
    <n v="1941.1769999999997"/>
    <n v="14864.328499999998"/>
    <x v="1"/>
    <s v=""/>
    <s v=""/>
    <s v="Sales"/>
    <s v="Lunch"/>
    <s v="Private"/>
    <s v="Food"/>
    <n v="0"/>
    <x v="1"/>
  </r>
  <r>
    <s v="DF"/>
    <x v="26"/>
    <n v="999218"/>
    <s v="000000"/>
    <s v="netSales-lunch-Banquet-Food"/>
    <n v="2016"/>
    <n v="0"/>
    <n v="24.569999999999997"/>
    <n v="0"/>
    <n v="0"/>
    <n v="0"/>
    <n v="14.993999999999998"/>
    <n v="0"/>
    <n v="0"/>
    <n v="0"/>
    <n v="0"/>
    <n v="0"/>
    <n v="0"/>
    <n v="0"/>
    <n v="1920.7265"/>
    <n v="1960.2905000000001"/>
    <n v="0"/>
    <n v="39.563999999999993"/>
    <x v="1"/>
    <s v=""/>
    <s v=""/>
    <s v="Sales"/>
    <s v="Lunch"/>
    <s v="Private"/>
    <s v="Food"/>
    <n v="0"/>
    <x v="1"/>
  </r>
  <r>
    <s v="DF"/>
    <x v="27"/>
    <n v="999218"/>
    <s v="000000"/>
    <s v="netSales-lunch-Banquet-Food"/>
    <n v="2016"/>
    <n v="0"/>
    <n v="675.61340000000007"/>
    <n v="656.93949999999984"/>
    <n v="2837.24"/>
    <n v="894.59124999999995"/>
    <n v="1000.44735"/>
    <n v="763.40599999999995"/>
    <n v="228.70399999999998"/>
    <n v="534.52"/>
    <n v="1882.4399999999998"/>
    <n v="2553.4158999999995"/>
    <n v="831.89399999999989"/>
    <n v="221.36799999999999"/>
    <n v="5206.6433999999999"/>
    <n v="18287.2228"/>
    <n v="2553.4158999999995"/>
    <n v="12027.3174"/>
    <x v="1"/>
    <s v=""/>
    <s v=""/>
    <s v="Sales"/>
    <s v="Lunch"/>
    <s v="Private"/>
    <s v="Food"/>
    <n v="0"/>
    <x v="1"/>
  </r>
  <r>
    <s v="DF"/>
    <x v="28"/>
    <n v="999218"/>
    <s v="000000"/>
    <s v="netSales-lunch-Banquet-Food"/>
    <n v="2016"/>
    <n v="0"/>
    <n v="2508.4902499999994"/>
    <n v="995.8395999999999"/>
    <n v="2293.31025"/>
    <n v="1811.2419499999996"/>
    <n v="459.26124999999996"/>
    <n v="835.91200000000003"/>
    <n v="1258.69975"/>
    <n v="1373.2109999999998"/>
    <n v="652.5652"/>
    <n v="367.47200000000004"/>
    <n v="652.38599999999997"/>
    <n v="1151.5139999999999"/>
    <n v="3050.5817999999999"/>
    <n v="17410.485049999996"/>
    <n v="367.47200000000004"/>
    <n v="12556.003249999996"/>
    <x v="1"/>
    <s v=""/>
    <s v=""/>
    <s v="Sales"/>
    <s v="Lunch"/>
    <s v="Private"/>
    <s v="Food"/>
    <n v="0"/>
    <x v="1"/>
  </r>
  <r>
    <s v="DF"/>
    <x v="29"/>
    <n v="999218"/>
    <s v="000000"/>
    <s v="netSales-lunch-Banquet-Food"/>
    <n v="2016"/>
    <n v="0"/>
    <n v="577.56999999999994"/>
    <n v="219.51999999999995"/>
    <n v="371.61599999999999"/>
    <n v="91.22399999999999"/>
    <n v="497.94499999999999"/>
    <n v="533.23199999999997"/>
    <n v="0"/>
    <n v="291.64799999999997"/>
    <n v="871.14299999999992"/>
    <n v="660.74400000000003"/>
    <n v="0"/>
    <n v="627.27"/>
    <n v="283.40199999999999"/>
    <n v="5025.3140000000003"/>
    <n v="660.74400000000003"/>
    <n v="4114.6419999999998"/>
    <x v="1"/>
    <s v=""/>
    <s v=""/>
    <s v="Sales"/>
    <s v="Lunch"/>
    <s v="Private"/>
    <s v="Food"/>
    <n v="0"/>
    <x v="1"/>
  </r>
  <r>
    <s v="DF"/>
    <x v="30"/>
    <n v="999218"/>
    <s v="000000"/>
    <s v="netSales-lunch-Banquet-Food"/>
    <n v="2016"/>
    <n v="0"/>
    <n v="317.52000000000004"/>
    <n v="360.56999999999994"/>
    <n v="281.11860000000001"/>
    <n v="649.06380000000001"/>
    <n v="1735.8025999999998"/>
    <n v="1160.3003999999999"/>
    <n v="302.17599999999999"/>
    <n v="251.19359999999995"/>
    <n v="359.54729999999995"/>
    <n v="395.16959999999995"/>
    <n v="387.03874999999999"/>
    <n v="1057.8498"/>
    <n v="3357.2804999999998"/>
    <n v="10614.630949999999"/>
    <n v="395.16959999999995"/>
    <n v="5812.4619000000002"/>
    <x v="1"/>
    <s v=""/>
    <s v=""/>
    <s v="Sales"/>
    <s v="Lunch"/>
    <s v="Private"/>
    <s v="Food"/>
    <n v="0"/>
    <x v="1"/>
  </r>
  <r>
    <s v="DF"/>
    <x v="31"/>
    <n v="999218"/>
    <s v="000000"/>
    <s v="netSales-lunch-Banquet-Food"/>
    <n v="2016"/>
    <n v="0"/>
    <n v="17.093999999999998"/>
    <n v="713.70249999999999"/>
    <n v="86.625"/>
    <n v="609.31499999999994"/>
    <n v="8097.7539999999999"/>
    <n v="0"/>
    <n v="876.96"/>
    <n v="373.35899999999998"/>
    <n v="0"/>
    <n v="240.34499999999997"/>
    <n v="499.38"/>
    <n v="832.67449999999985"/>
    <n v="2250.1814999999997"/>
    <n v="14597.390499999998"/>
    <n v="240.34499999999997"/>
    <n v="11015.154499999999"/>
    <x v="1"/>
    <s v=""/>
    <s v=""/>
    <s v="Sales"/>
    <s v="Lunch"/>
    <s v="Private"/>
    <s v="Food"/>
    <n v="0"/>
    <x v="1"/>
  </r>
  <r>
    <s v="DF"/>
    <x v="32"/>
    <n v="999218"/>
    <s v="000000"/>
    <s v="netSales-lunch-Banquet-Food"/>
    <n v="2016"/>
    <n v="0"/>
    <n v="762.04799999999989"/>
    <n v="0"/>
    <n v="1007.9107499999999"/>
    <n v="1242.6140999999996"/>
    <n v="1162.3401999999999"/>
    <n v="612.24029999999993"/>
    <n v="664.9104000000001"/>
    <n v="748.63599999999997"/>
    <n v="651.81549999999993"/>
    <n v="1618.4059499999996"/>
    <n v="431.62349999999998"/>
    <n v="1178.9056999999998"/>
    <n v="2893.5479999999998"/>
    <n v="12974.998399999997"/>
    <n v="1618.4059499999996"/>
    <n v="8470.921199999997"/>
    <x v="1"/>
    <s v=""/>
    <s v=""/>
    <s v="Sales"/>
    <s v="Lunch"/>
    <s v="Private"/>
    <s v="Food"/>
    <n v="0"/>
    <x v="1"/>
  </r>
  <r>
    <s v="DF"/>
    <x v="33"/>
    <n v="999218"/>
    <s v="000000"/>
    <s v="netSales-lunch-Banquet-Food"/>
    <n v="2016"/>
    <n v="0"/>
    <n v="0"/>
    <n v="0"/>
    <n v="0"/>
    <n v="0"/>
    <n v="0"/>
    <n v="0"/>
    <n v="27.257999999999999"/>
    <n v="222.12119999999999"/>
    <n v="388.24799999999993"/>
    <n v="229.73299999999998"/>
    <n v="932.91099999999994"/>
    <n v="217.78119999999998"/>
    <n v="1786.5014999999999"/>
    <n v="3804.5538999999994"/>
    <n v="229.73299999999998"/>
    <n v="867.36019999999985"/>
    <x v="1"/>
    <s v=""/>
    <s v=""/>
    <s v="Sales"/>
    <s v="Lunch"/>
    <s v="Private"/>
    <s v="Food"/>
    <n v="0"/>
    <x v="1"/>
  </r>
  <r>
    <s v="DF"/>
    <x v="34"/>
    <n v="999218"/>
    <s v="000000"/>
    <s v="netSales-lunch-Banquet-Food"/>
    <n v="2016"/>
    <n v="0"/>
    <n v="0"/>
    <n v="0"/>
    <n v="0"/>
    <n v="0"/>
    <n v="0"/>
    <n v="0"/>
    <n v="0"/>
    <n v="0"/>
    <n v="0"/>
    <n v="0"/>
    <n v="0"/>
    <n v="43.623999999999995"/>
    <n v="722.71114999999998"/>
    <n v="766.33515"/>
    <n v="0"/>
    <n v="0"/>
    <x v="1"/>
    <s v=""/>
    <s v=""/>
    <s v="Sales"/>
    <s v="Lunch"/>
    <s v="Private"/>
    <s v="Food"/>
    <n v="0"/>
    <x v="1"/>
  </r>
  <r>
    <s v="DF"/>
    <x v="0"/>
    <n v="999219"/>
    <s v="000000"/>
    <s v="netSales-dinner-Banquet-Food"/>
    <n v="2016"/>
    <n v="0"/>
    <n v="39482.231249999997"/>
    <n v="53286.266250000001"/>
    <n v="60586.439549999996"/>
    <n v="35814.329249999995"/>
    <n v="43398.454400000002"/>
    <n v="23003.720249999998"/>
    <n v="30445.479749999999"/>
    <n v="26734.68"/>
    <n v="10973.64366"/>
    <n v="0"/>
    <n v="0"/>
    <n v="0"/>
    <n v="0"/>
    <n v="323725.24436000001"/>
    <n v="0"/>
    <n v="323725.24436000001"/>
    <x v="1"/>
    <s v=""/>
    <s v=""/>
    <s v="Sales"/>
    <s v="Dinner"/>
    <s v="Private"/>
    <s v="Food"/>
    <n v="0"/>
    <x v="0"/>
  </r>
  <r>
    <s v="DF"/>
    <x v="1"/>
    <n v="999219"/>
    <s v="000000"/>
    <s v="netSales-dinner-Banquet-Food"/>
    <n v="2016"/>
    <n v="0"/>
    <n v="70146.864479999989"/>
    <n v="74551.469440000001"/>
    <n v="43143.732099999994"/>
    <n v="59273.235490000006"/>
    <n v="47663.038779999995"/>
    <n v="59985.290399999998"/>
    <n v="61468.369199999994"/>
    <n v="44370.380389999998"/>
    <n v="38158.190909999998"/>
    <n v="71879.118990000003"/>
    <n v="81911.473069999993"/>
    <n v="63083.921040000001"/>
    <n v="145228.81274999998"/>
    <n v="860863.89703999995"/>
    <n v="71879.118990000003"/>
    <n v="570639.69018000003"/>
    <x v="1"/>
    <s v=""/>
    <s v=""/>
    <s v="Sales"/>
    <s v="Dinner"/>
    <s v="Private"/>
    <s v="Food"/>
    <n v="0"/>
    <x v="0"/>
  </r>
  <r>
    <s v="DF"/>
    <x v="2"/>
    <n v="999219"/>
    <s v="000000"/>
    <s v="netSales-dinner-Banquet-Food"/>
    <n v="2016"/>
    <n v="0"/>
    <n v="39395.545559999999"/>
    <n v="51701.439579999991"/>
    <n v="37475.800320000002"/>
    <n v="29136.872519999997"/>
    <n v="41352.888850000003"/>
    <n v="35399.123059999991"/>
    <n v="53741.473379999996"/>
    <n v="29031.630599999993"/>
    <n v="31066.594020000004"/>
    <n v="45854.233879999992"/>
    <n v="40320.432039999992"/>
    <n v="30473.552199999995"/>
    <n v="145207.52609999999"/>
    <n v="610157.11210999999"/>
    <n v="45854.233879999992"/>
    <n v="394155.60177000001"/>
    <x v="1"/>
    <s v=""/>
    <s v=""/>
    <s v="Sales"/>
    <s v="Dinner"/>
    <s v="Private"/>
    <s v="Food"/>
    <n v="0"/>
    <x v="0"/>
  </r>
  <r>
    <s v="DF"/>
    <x v="3"/>
    <n v="999219"/>
    <s v="000000"/>
    <s v="netSales-dinner-Banquet-Food"/>
    <n v="2016"/>
    <n v="0"/>
    <n v="22069.055749999996"/>
    <n v="39072.060300000005"/>
    <n v="35873.990249999995"/>
    <n v="29675.878470000003"/>
    <n v="38511.958449999998"/>
    <n v="27635.37945"/>
    <n v="21959.515619999998"/>
    <n v="31403.90869"/>
    <n v="29375.231199999998"/>
    <n v="39765.769399999997"/>
    <n v="41694.360399999998"/>
    <n v="47853.058049999992"/>
    <n v="104172.60819"/>
    <n v="509062.77421999996"/>
    <n v="39765.769399999997"/>
    <n v="315342.74757999997"/>
    <x v="1"/>
    <s v=""/>
    <s v=""/>
    <s v="Sales"/>
    <s v="Dinner"/>
    <s v="Private"/>
    <s v="Food"/>
    <n v="0"/>
    <x v="0"/>
  </r>
  <r>
    <s v="DF"/>
    <x v="4"/>
    <n v="999219"/>
    <s v="000000"/>
    <s v="netSales-dinner-Banquet-Food"/>
    <n v="2016"/>
    <n v="0"/>
    <n v="36752.369360000004"/>
    <n v="49108.255349999999"/>
    <n v="39776.712149999999"/>
    <n v="36958.886579999999"/>
    <n v="34963.259589999994"/>
    <n v="20562.823680000001"/>
    <n v="34473.293400000002"/>
    <n v="26413.035249999994"/>
    <n v="25838.749299999999"/>
    <n v="56104.039319999996"/>
    <n v="37784.694360000001"/>
    <n v="31490.072179999999"/>
    <n v="67578.954309999986"/>
    <n v="497805.14483000006"/>
    <n v="56104.039319999996"/>
    <n v="360951.42398000002"/>
    <x v="1"/>
    <s v=""/>
    <s v=""/>
    <s v="Sales"/>
    <s v="Dinner"/>
    <s v="Private"/>
    <s v="Food"/>
    <n v="0"/>
    <x v="0"/>
  </r>
  <r>
    <s v="DF"/>
    <x v="5"/>
    <n v="999219"/>
    <s v="000000"/>
    <s v="netSales-dinner-Banquet-Food"/>
    <n v="2016"/>
    <n v="0"/>
    <n v="0"/>
    <n v="0"/>
    <n v="0"/>
    <n v="0"/>
    <n v="0"/>
    <n v="0"/>
    <n v="0"/>
    <n v="0"/>
    <n v="0"/>
    <n v="17413.162479999999"/>
    <n v="44431.521679999998"/>
    <n v="50858.109399999994"/>
    <n v="98428.54"/>
    <n v="211131.33356"/>
    <n v="17413.162479999999"/>
    <n v="17413.162479999999"/>
    <x v="1"/>
    <s v=""/>
    <s v=""/>
    <s v="Sales"/>
    <s v="Dinner"/>
    <s v="Private"/>
    <s v="Food"/>
    <n v="0"/>
    <x v="0"/>
  </r>
  <r>
    <s v="DF"/>
    <x v="6"/>
    <n v="999219"/>
    <s v="000000"/>
    <s v="netSales-dinner-Banquet-Food"/>
    <n v="2016"/>
    <n v="0"/>
    <n v="51885.197350000002"/>
    <n v="53506.603919999994"/>
    <n v="40778.519039999992"/>
    <n v="28192.653299999998"/>
    <n v="35503.617449999998"/>
    <n v="63584.112619999993"/>
    <n v="17618.58553"/>
    <n v="29437.355849999996"/>
    <n v="24234.254519999999"/>
    <n v="23733.687809999996"/>
    <n v="62212.906979999992"/>
    <n v="62389.064150000006"/>
    <n v="56045.014199999998"/>
    <n v="549121.57271999994"/>
    <n v="23733.687809999996"/>
    <n v="368474.58738999994"/>
    <x v="1"/>
    <s v=""/>
    <s v=""/>
    <s v="Sales"/>
    <s v="Dinner"/>
    <s v="Private"/>
    <s v="Food"/>
    <n v="0"/>
    <x v="0"/>
  </r>
  <r>
    <s v="DF"/>
    <x v="7"/>
    <n v="999219"/>
    <s v="000000"/>
    <s v="netSales-dinner-Banquet-Food"/>
    <n v="2016"/>
    <n v="0"/>
    <n v="82459.187999999995"/>
    <n v="77542.688999999998"/>
    <n v="85116.642799999987"/>
    <n v="96913.057499999995"/>
    <n v="78750.097999999998"/>
    <n v="103825.23549999998"/>
    <n v="66999.401700000002"/>
    <n v="62369.972349999996"/>
    <n v="42660.151519999999"/>
    <n v="104912.6211"/>
    <n v="130538.50992"/>
    <n v="126844.56399999998"/>
    <n v="193665.85391999997"/>
    <n v="1252597.9853099997"/>
    <n v="104912.6211"/>
    <n v="801549.05746999988"/>
    <x v="1"/>
    <s v=""/>
    <s v=""/>
    <s v="Sales"/>
    <s v="Dinner"/>
    <s v="Private"/>
    <s v="Food"/>
    <n v="0"/>
    <x v="0"/>
  </r>
  <r>
    <s v="DF"/>
    <x v="8"/>
    <n v="999219"/>
    <s v="000000"/>
    <s v="netSales-dinner-Banquet-Food"/>
    <n v="2016"/>
    <n v="0"/>
    <n v="50274.285600000003"/>
    <n v="50968.473499999993"/>
    <n v="66602.516680000001"/>
    <n v="69518.479799999986"/>
    <n v="93679.878599999996"/>
    <n v="96182.960719999988"/>
    <n v="74080.094199999992"/>
    <n v="63594.694800000005"/>
    <n v="46297.956250000003"/>
    <n v="78821.411759999988"/>
    <n v="89028.984239999991"/>
    <n v="77115.706219999993"/>
    <n v="107683.64711999998"/>
    <n v="963849.08949000004"/>
    <n v="78821.411759999988"/>
    <n v="690020.75191000011"/>
    <x v="1"/>
    <s v=""/>
    <s v=""/>
    <s v="Sales"/>
    <s v="Dinner"/>
    <s v="Private"/>
    <s v="Food"/>
    <n v="0"/>
    <x v="0"/>
  </r>
  <r>
    <s v="DF"/>
    <x v="9"/>
    <n v="999219"/>
    <s v="000000"/>
    <s v="netSales-dinner-Banquet-Food"/>
    <n v="2016"/>
    <n v="0"/>
    <n v="67042.175199999998"/>
    <n v="89239.419150000002"/>
    <n v="49123.830699999991"/>
    <n v="71815.88231999999"/>
    <n v="57245.504399999998"/>
    <n v="61833.87"/>
    <n v="43686.165599999993"/>
    <n v="40854.334499999997"/>
    <n v="32375.201249999998"/>
    <n v="64228.040799999988"/>
    <n v="57600.011700000003"/>
    <n v="63198.65159999999"/>
    <n v="70287.671999999991"/>
    <n v="768530.75922000001"/>
    <n v="64228.040799999988"/>
    <n v="577444.42391999997"/>
    <x v="1"/>
    <s v=""/>
    <s v=""/>
    <s v="Sales"/>
    <s v="Dinner"/>
    <s v="Private"/>
    <s v="Food"/>
    <n v="0"/>
    <x v="0"/>
  </r>
  <r>
    <s v="DF"/>
    <x v="10"/>
    <n v="999219"/>
    <s v="000000"/>
    <s v="netSales-dinner-Banquet-Food"/>
    <n v="2016"/>
    <n v="0"/>
    <n v="54299.064120000003"/>
    <n v="29650.074929999999"/>
    <n v="38493.203979999998"/>
    <n v="31023.173999999999"/>
    <n v="80729.381039999993"/>
    <n v="115489.67821999999"/>
    <n v="15952.676669999999"/>
    <n v="42976.604789999998"/>
    <n v="36066.780749999998"/>
    <n v="93781.46798999999"/>
    <n v="143014.14204000001"/>
    <n v="61875.332049999997"/>
    <n v="61461.257129999998"/>
    <n v="804812.83770999999"/>
    <n v="93781.46798999999"/>
    <n v="538462.10649000003"/>
    <x v="1"/>
    <s v=""/>
    <s v=""/>
    <s v="Sales"/>
    <s v="Dinner"/>
    <s v="Private"/>
    <s v="Food"/>
    <n v="0"/>
    <x v="0"/>
  </r>
  <r>
    <s v="DF"/>
    <x v="11"/>
    <n v="999219"/>
    <s v="000000"/>
    <s v="netSales-dinner-Banquet-Food"/>
    <n v="2016"/>
    <n v="0"/>
    <n v="46274.913649999995"/>
    <n v="43113.242899999997"/>
    <n v="52689.873599999999"/>
    <n v="62149.432520000002"/>
    <n v="43190.873599999992"/>
    <n v="42863.771299999993"/>
    <n v="31807.509299999998"/>
    <n v="33192.1849"/>
    <n v="7994.3471999999983"/>
    <n v="77989.479119999989"/>
    <n v="48477.183300000004"/>
    <n v="42171.237149999994"/>
    <n v="76669.141499999983"/>
    <n v="608583.1900399999"/>
    <n v="77989.479119999989"/>
    <n v="441265.62808999995"/>
    <x v="1"/>
    <s v=""/>
    <s v=""/>
    <s v="Sales"/>
    <s v="Dinner"/>
    <s v="Private"/>
    <s v="Food"/>
    <n v="0"/>
    <x v="0"/>
  </r>
  <r>
    <s v="DF"/>
    <x v="12"/>
    <n v="999219"/>
    <s v="000000"/>
    <s v="netSales-dinner-Banquet-Food"/>
    <n v="2016"/>
    <n v="0"/>
    <n v="63645.838830000001"/>
    <n v="84797.617239999992"/>
    <n v="82514.490519999992"/>
    <n v="76806.432849999983"/>
    <n v="131247.74817000001"/>
    <n v="99822.191699999996"/>
    <n v="65096.660649999998"/>
    <n v="83871.216659999991"/>
    <n v="63981.850099999996"/>
    <n v="89458.705279999995"/>
    <n v="138248.87258"/>
    <n v="102705.51654999999"/>
    <n v="245996.31146999999"/>
    <n v="1328193.4526"/>
    <n v="89458.705279999995"/>
    <n v="841242.75199999998"/>
    <x v="1"/>
    <s v=""/>
    <s v=""/>
    <s v="Sales"/>
    <s v="Dinner"/>
    <s v="Private"/>
    <s v="Food"/>
    <n v="0"/>
    <x v="0"/>
  </r>
  <r>
    <s v="DF"/>
    <x v="14"/>
    <n v="999219"/>
    <s v="000000"/>
    <s v="netSales-dinner-Banquet-Food"/>
    <n v="2016"/>
    <n v="0"/>
    <n v="3657.1150000000002"/>
    <n v="2606.6995500000003"/>
    <n v="4695.8162999999995"/>
    <n v="2874.3008000000004"/>
    <n v="4162.3148000000001"/>
    <n v="2579.7408"/>
    <n v="1428.3331999999998"/>
    <n v="4985.3506499999994"/>
    <n v="3591.7426999999998"/>
    <n v="5640.6797999999999"/>
    <n v="5979.1799199999987"/>
    <n v="2956.3617999999997"/>
    <n v="10449.55905"/>
    <n v="55607.194369999997"/>
    <n v="5640.6797999999999"/>
    <n v="36222.0936"/>
    <x v="1"/>
    <s v=""/>
    <s v=""/>
    <s v="Sales"/>
    <s v="Dinner"/>
    <s v="Private"/>
    <s v="Food"/>
    <n v="0"/>
    <x v="1"/>
  </r>
  <r>
    <s v="DF"/>
    <x v="15"/>
    <n v="999219"/>
    <s v="000000"/>
    <s v="netSales-dinner-Banquet-Food"/>
    <n v="2016"/>
    <n v="0"/>
    <n v="4385.3879999999999"/>
    <n v="5846.9774999999991"/>
    <n v="11325.136199999997"/>
    <n v="5899.9556000000002"/>
    <n v="7520.6536999999989"/>
    <n v="3943.3407999999999"/>
    <n v="3463.5677999999994"/>
    <n v="1430.5409999999999"/>
    <n v="4118.3887500000001"/>
    <n v="10652.2724"/>
    <n v="4912.0617000000002"/>
    <n v="6367.8475000000008"/>
    <n v="7725.0130999999992"/>
    <n v="77591.144049999988"/>
    <n v="10652.2724"/>
    <n v="58586.22174999999"/>
    <x v="1"/>
    <s v=""/>
    <s v=""/>
    <s v="Sales"/>
    <s v="Dinner"/>
    <s v="Private"/>
    <s v="Food"/>
    <n v="0"/>
    <x v="1"/>
  </r>
  <r>
    <s v="DF"/>
    <x v="16"/>
    <n v="999219"/>
    <s v="000000"/>
    <s v="netSales-dinner-Banquet-Food"/>
    <n v="2016"/>
    <n v="0"/>
    <n v="22082.602500000001"/>
    <n v="15564.107999999998"/>
    <n v="15878.73602"/>
    <n v="13791.1039"/>
    <n v="23776.554549999997"/>
    <n v="12644.54485"/>
    <n v="18400.609499999999"/>
    <n v="12206.829599999999"/>
    <n v="9653.9939999999988"/>
    <n v="25544.112999999998"/>
    <n v="25657.309299999994"/>
    <n v="14476.683199999999"/>
    <n v="26756.815819999996"/>
    <n v="236434.00424000001"/>
    <n v="25544.112999999998"/>
    <n v="169543.19592000003"/>
    <x v="1"/>
    <s v=""/>
    <s v=""/>
    <s v="Sales"/>
    <s v="Dinner"/>
    <s v="Private"/>
    <s v="Food"/>
    <n v="0"/>
    <x v="1"/>
  </r>
  <r>
    <s v="DF"/>
    <x v="17"/>
    <n v="999219"/>
    <s v="000000"/>
    <s v="netSales-dinner-Banquet-Food"/>
    <n v="2016"/>
    <n v="0"/>
    <n v="2816.2476999999999"/>
    <n v="5058.0494999999992"/>
    <n v="2442.6513999999997"/>
    <n v="3989.7829999999999"/>
    <n v="1605.0482"/>
    <n v="3141.3262999999997"/>
    <n v="824.6798"/>
    <n v="2823.0614999999993"/>
    <n v="2012.8289999999997"/>
    <n v="1527.9487999999999"/>
    <n v="2560.41975"/>
    <n v="1485.4664999999998"/>
    <n v="7171.8275999999996"/>
    <n v="37459.339049999995"/>
    <n v="1527.9487999999999"/>
    <n v="26241.625199999995"/>
    <x v="1"/>
    <s v=""/>
    <s v=""/>
    <s v="Sales"/>
    <s v="Dinner"/>
    <s v="Private"/>
    <s v="Food"/>
    <n v="0"/>
    <x v="1"/>
  </r>
  <r>
    <s v="DF"/>
    <x v="18"/>
    <n v="999219"/>
    <s v="000000"/>
    <s v="netSales-dinner-Banquet-Food"/>
    <n v="2016"/>
    <n v="0"/>
    <n v="4794.4784999999993"/>
    <n v="6837.1375799999996"/>
    <n v="6508.11"/>
    <n v="4966.6700999999994"/>
    <n v="7503.1473999999998"/>
    <n v="10576.032599999999"/>
    <n v="2431.6473999999998"/>
    <n v="3773.4802"/>
    <n v="1815.0635999999997"/>
    <n v="15328.362280000001"/>
    <n v="4533.2423500000004"/>
    <n v="6597.5280000000002"/>
    <n v="9967.2873999999993"/>
    <n v="85632.187409999999"/>
    <n v="15328.362280000001"/>
    <n v="64534.129659999999"/>
    <x v="1"/>
    <s v=""/>
    <s v=""/>
    <s v="Sales"/>
    <s v="Dinner"/>
    <s v="Private"/>
    <s v="Food"/>
    <n v="0"/>
    <x v="1"/>
  </r>
  <r>
    <s v="DF"/>
    <x v="19"/>
    <n v="999219"/>
    <s v="000000"/>
    <s v="netSales-dinner-Banquet-Food"/>
    <n v="2016"/>
    <n v="0"/>
    <n v="6142.7138500000001"/>
    <n v="5506.6031999999987"/>
    <n v="9761.3061699999998"/>
    <n v="16680.5226"/>
    <n v="6535.4491999999982"/>
    <n v="10153.187519999998"/>
    <n v="4324.8281999999999"/>
    <n v="3745.3293499999995"/>
    <n v="4589.5475500000002"/>
    <n v="9523.755149999999"/>
    <n v="4731.1020399999998"/>
    <n v="6342.6132000000007"/>
    <n v="26415.850299999998"/>
    <n v="114452.80833"/>
    <n v="9523.755149999999"/>
    <n v="76963.242789999989"/>
    <x v="1"/>
    <s v=""/>
    <s v=""/>
    <s v="Sales"/>
    <s v="Dinner"/>
    <s v="Private"/>
    <s v="Food"/>
    <n v="0"/>
    <x v="1"/>
  </r>
  <r>
    <s v="DF"/>
    <x v="20"/>
    <n v="999219"/>
    <s v="000000"/>
    <s v="netSales-dinner-Banquet-Food"/>
    <n v="2016"/>
    <n v="0"/>
    <n v="3981.9594499999994"/>
    <n v="9166.0148999999983"/>
    <n v="7356.764799999999"/>
    <n v="5205.2979999999989"/>
    <n v="15403.845799999999"/>
    <n v="6013.1561000000002"/>
    <n v="9714.2867499999993"/>
    <n v="6124.8729499999999"/>
    <n v="4881.2127"/>
    <n v="11453.420299999998"/>
    <n v="15218.671999999997"/>
    <n v="12088.009499999998"/>
    <n v="17833.712399999997"/>
    <n v="124441.22564999998"/>
    <n v="11453.420299999998"/>
    <n v="79300.831749999983"/>
    <x v="1"/>
    <s v=""/>
    <s v=""/>
    <s v="Sales"/>
    <s v="Dinner"/>
    <s v="Private"/>
    <s v="Food"/>
    <n v="0"/>
    <x v="1"/>
  </r>
  <r>
    <s v="DF"/>
    <x v="21"/>
    <n v="999219"/>
    <s v="000000"/>
    <s v="netSales-dinner-Banquet-Food"/>
    <n v="2016"/>
    <n v="0"/>
    <n v="8876.3850000000002"/>
    <n v="6876.8314999999993"/>
    <n v="13451.284"/>
    <n v="13022.703749999999"/>
    <n v="10338.2986"/>
    <n v="9740.2690000000002"/>
    <n v="5697.5940000000001"/>
    <n v="10107.100499999999"/>
    <n v="6944.0839999999998"/>
    <n v="6746.1239999999989"/>
    <n v="12057.135999999999"/>
    <n v="4060.4192999999991"/>
    <n v="19099.503499999999"/>
    <n v="127017.73314999999"/>
    <n v="6746.1239999999989"/>
    <n v="91800.674350000001"/>
    <x v="1"/>
    <s v=""/>
    <s v=""/>
    <s v="Sales"/>
    <s v="Dinner"/>
    <s v="Private"/>
    <s v="Food"/>
    <n v="0"/>
    <x v="1"/>
  </r>
  <r>
    <s v="DF"/>
    <x v="22"/>
    <n v="999219"/>
    <s v="000000"/>
    <s v="netSales-dinner-Banquet-Food"/>
    <n v="2016"/>
    <n v="0"/>
    <n v="9182.9954999999991"/>
    <n v="2278.1062499999998"/>
    <n v="10441.209799999999"/>
    <n v="8555.1185999999998"/>
    <n v="5325.0032499999998"/>
    <n v="8065.5291499999994"/>
    <n v="3322.2706999999996"/>
    <n v="9200.1527800000003"/>
    <n v="4771.4747499999994"/>
    <n v="8802.1903199999997"/>
    <n v="12738.1072"/>
    <n v="8891.3096999999998"/>
    <n v="21497.0245"/>
    <n v="113070.49250000001"/>
    <n v="8802.1903199999997"/>
    <n v="69944.051100000012"/>
    <x v="1"/>
    <s v=""/>
    <s v=""/>
    <s v="Sales"/>
    <s v="Dinner"/>
    <s v="Private"/>
    <s v="Food"/>
    <n v="0"/>
    <x v="1"/>
  </r>
  <r>
    <s v="DF"/>
    <x v="23"/>
    <n v="999219"/>
    <s v="000000"/>
    <s v="netSales-dinner-Banquet-Food"/>
    <n v="2016"/>
    <n v="0"/>
    <n v="5269.4775"/>
    <n v="4248.3980000000001"/>
    <n v="8251.25"/>
    <n v="2588.9471999999996"/>
    <n v="7466.8173299999999"/>
    <n v="8327.5717000000004"/>
    <n v="3530.5088000000001"/>
    <n v="3681.8249999999998"/>
    <n v="5017.3829999999989"/>
    <n v="8498.3492999999999"/>
    <n v="9724.7199000000001"/>
    <n v="4522.6754999999994"/>
    <n v="14626.450999999999"/>
    <n v="85754.374230000001"/>
    <n v="8498.3492999999999"/>
    <n v="56880.527830000006"/>
    <x v="1"/>
    <s v=""/>
    <s v=""/>
    <s v="Sales"/>
    <s v="Dinner"/>
    <s v="Private"/>
    <s v="Food"/>
    <n v="0"/>
    <x v="1"/>
  </r>
  <r>
    <s v="DF"/>
    <x v="24"/>
    <n v="999219"/>
    <s v="000000"/>
    <s v="netSales-dinner-Banquet-Food"/>
    <n v="2016"/>
    <n v="0"/>
    <n v="0"/>
    <n v="0"/>
    <n v="0"/>
    <n v="0"/>
    <n v="0"/>
    <n v="0"/>
    <n v="0"/>
    <n v="0"/>
    <n v="0"/>
    <n v="0"/>
    <n v="0"/>
    <n v="1099.8539999999998"/>
    <n v="0"/>
    <n v="1099.8539999999998"/>
    <n v="0"/>
    <n v="0"/>
    <x v="1"/>
    <s v=""/>
    <s v=""/>
    <s v="Sales"/>
    <s v="Dinner"/>
    <s v="Private"/>
    <s v="Food"/>
    <n v="0"/>
    <x v="1"/>
  </r>
  <r>
    <s v="DF"/>
    <x v="25"/>
    <n v="999219"/>
    <s v="000000"/>
    <s v="netSales-dinner-Banquet-Food"/>
    <n v="2016"/>
    <n v="0"/>
    <n v="0"/>
    <n v="438.98399999999998"/>
    <n v="1317.0202499999998"/>
    <n v="692.8260499999999"/>
    <n v="1269.45"/>
    <n v="-29.511299999999999"/>
    <n v="0"/>
    <n v="4922.8872000000001"/>
    <n v="4565.9129599999997"/>
    <n v="7393.7114999999994"/>
    <n v="4559.2193500000003"/>
    <n v="9571.3485000000001"/>
    <n v="12507.057500000001"/>
    <n v="47208.906009999999"/>
    <n v="7393.7114999999994"/>
    <n v="20571.280659999997"/>
    <x v="1"/>
    <s v=""/>
    <s v=""/>
    <s v="Sales"/>
    <s v="Dinner"/>
    <s v="Private"/>
    <s v="Food"/>
    <n v="0"/>
    <x v="1"/>
  </r>
  <r>
    <s v="DF"/>
    <x v="26"/>
    <n v="999219"/>
    <s v="000000"/>
    <s v="netSales-dinner-Banquet-Food"/>
    <n v="2016"/>
    <n v="0"/>
    <n v="-14.405999999999999"/>
    <n v="1332.9390899999996"/>
    <n v="0"/>
    <n v="3170.8949999999995"/>
    <n v="300.32099999999997"/>
    <n v="0"/>
    <n v="466.28399999999999"/>
    <n v="1289.0548999999996"/>
    <n v="1018.164"/>
    <n v="382.93849999999992"/>
    <n v="6595.9319999999998"/>
    <n v="2674.5767999999998"/>
    <n v="3255.3412499999995"/>
    <n v="20472.040539999995"/>
    <n v="382.93849999999992"/>
    <n v="7946.1904899999981"/>
    <x v="1"/>
    <s v=""/>
    <s v=""/>
    <s v="Sales"/>
    <s v="Dinner"/>
    <s v="Private"/>
    <s v="Food"/>
    <n v="0"/>
    <x v="1"/>
  </r>
  <r>
    <s v="DF"/>
    <x v="27"/>
    <n v="999219"/>
    <s v="000000"/>
    <s v="netSales-dinner-Banquet-Food"/>
    <n v="2016"/>
    <n v="0"/>
    <n v="2699.3063999999995"/>
    <n v="535.07999999999993"/>
    <n v="3311.2006200000001"/>
    <n v="1347.5369599999999"/>
    <n v="1329.1614"/>
    <n v="4108.8151999999991"/>
    <n v="1232.2537499999999"/>
    <n v="4004.0524999999998"/>
    <n v="3713.8527999999997"/>
    <n v="1208.704"/>
    <n v="1999.2819"/>
    <n v="3716.3511000000003"/>
    <n v="3712.61625"/>
    <n v="32918.212879999999"/>
    <n v="1208.704"/>
    <n v="23489.963629999998"/>
    <x v="1"/>
    <s v=""/>
    <s v=""/>
    <s v="Sales"/>
    <s v="Dinner"/>
    <s v="Private"/>
    <s v="Food"/>
    <n v="0"/>
    <x v="1"/>
  </r>
  <r>
    <s v="DF"/>
    <x v="28"/>
    <n v="999219"/>
    <s v="000000"/>
    <s v="netSales-dinner-Banquet-Food"/>
    <n v="2016"/>
    <n v="0"/>
    <n v="3205.49215"/>
    <n v="7002.1993999999995"/>
    <n v="4254.1030000000001"/>
    <n v="2579.1759000000002"/>
    <n v="3852.3778999999995"/>
    <n v="4239.0120499999994"/>
    <n v="2836.9897499999993"/>
    <n v="3124.17"/>
    <n v="2402.6964499999999"/>
    <n v="2528.1102000000001"/>
    <n v="5866.5512499999995"/>
    <n v="5435.1808000000001"/>
    <n v="7602.4871999999996"/>
    <n v="54928.546050000004"/>
    <n v="2528.1102000000001"/>
    <n v="36024.326800000003"/>
    <x v="1"/>
    <s v=""/>
    <s v=""/>
    <s v="Sales"/>
    <s v="Dinner"/>
    <s v="Private"/>
    <s v="Food"/>
    <n v="0"/>
    <x v="1"/>
  </r>
  <r>
    <s v="DF"/>
    <x v="29"/>
    <n v="999219"/>
    <s v="000000"/>
    <s v="netSales-dinner-Banquet-Food"/>
    <n v="2016"/>
    <n v="0"/>
    <n v="1961.9665799999996"/>
    <n v="2023.4432400000001"/>
    <n v="2003.4"/>
    <n v="3546.0179999999996"/>
    <n v="1938.6875199999997"/>
    <n v="4274.3487500000001"/>
    <n v="1810.3050000000001"/>
    <n v="1970.9725000000001"/>
    <n v="3217.7760999999996"/>
    <n v="2781.2400000000002"/>
    <n v="1746.3467699999999"/>
    <n v="2253.0899999999997"/>
    <n v="7552.9789999999985"/>
    <n v="37080.57346"/>
    <n v="2781.2400000000002"/>
    <n v="25528.15769"/>
    <x v="1"/>
    <s v=""/>
    <s v=""/>
    <s v="Sales"/>
    <s v="Dinner"/>
    <s v="Private"/>
    <s v="Food"/>
    <n v="0"/>
    <x v="1"/>
  </r>
  <r>
    <s v="DF"/>
    <x v="30"/>
    <n v="999219"/>
    <s v="000000"/>
    <s v="netSales-dinner-Banquet-Food"/>
    <n v="2016"/>
    <n v="0"/>
    <n v="2563.6995999999999"/>
    <n v="4441.7372999999998"/>
    <n v="7835.8832999999995"/>
    <n v="2854.1771999999996"/>
    <n v="8622.2325000000001"/>
    <n v="3765.7885999999994"/>
    <n v="1986.4614000000001"/>
    <n v="6890.4359999999988"/>
    <n v="1616.7059999999997"/>
    <n v="6372.2483999999995"/>
    <n v="6367.4016000000001"/>
    <n v="6423.6941999999999"/>
    <n v="17751.109950000002"/>
    <n v="77491.576049999989"/>
    <n v="6372.2483999999995"/>
    <n v="46949.370299999995"/>
    <x v="1"/>
    <s v=""/>
    <s v=""/>
    <s v="Sales"/>
    <s v="Dinner"/>
    <s v="Private"/>
    <s v="Food"/>
    <n v="0"/>
    <x v="1"/>
  </r>
  <r>
    <s v="DF"/>
    <x v="31"/>
    <n v="999219"/>
    <s v="000000"/>
    <s v="netSales-dinner-Banquet-Food"/>
    <n v="2016"/>
    <n v="0"/>
    <n v="1754.1387499999998"/>
    <n v="1605.3712499999999"/>
    <n v="1583.3159999999998"/>
    <n v="2167.7039999999997"/>
    <n v="2575.0567499999997"/>
    <n v="1144.2619999999999"/>
    <n v="1993.9439799999996"/>
    <n v="1115.9714999999999"/>
    <n v="2782.7217599999999"/>
    <n v="1653.5767499999999"/>
    <n v="2867.8387499999999"/>
    <n v="2345.2624999999998"/>
    <n v="8758.5749999999989"/>
    <n v="32347.738989999998"/>
    <n v="1653.5767499999999"/>
    <n v="18376.062739999998"/>
    <x v="1"/>
    <s v=""/>
    <s v=""/>
    <s v="Sales"/>
    <s v="Dinner"/>
    <s v="Private"/>
    <s v="Food"/>
    <n v="0"/>
    <x v="1"/>
  </r>
  <r>
    <s v="DF"/>
    <x v="32"/>
    <n v="999219"/>
    <s v="000000"/>
    <s v="netSales-dinner-Banquet-Food"/>
    <n v="2016"/>
    <n v="0"/>
    <n v="1771.9295999999999"/>
    <n v="2745.3597500000001"/>
    <n v="48.3"/>
    <n v="3821.1914999999999"/>
    <n v="1709.7293499999998"/>
    <n v="5755.3517000000002"/>
    <n v="3194.7156499999992"/>
    <n v="2230.3042999999998"/>
    <n v="1633.3369499999997"/>
    <n v="3478.4567999999995"/>
    <n v="4755.4605000000001"/>
    <n v="978.096"/>
    <n v="5438.8804399999999"/>
    <n v="37561.112540000002"/>
    <n v="3478.4567999999995"/>
    <n v="26388.675599999999"/>
    <x v="1"/>
    <s v=""/>
    <s v=""/>
    <s v="Sales"/>
    <s v="Dinner"/>
    <s v="Private"/>
    <s v="Food"/>
    <n v="0"/>
    <x v="1"/>
  </r>
  <r>
    <s v="DF"/>
    <x v="33"/>
    <n v="999219"/>
    <s v="000000"/>
    <s v="netSales-dinner-Banquet-Food"/>
    <n v="2016"/>
    <n v="0"/>
    <n v="0"/>
    <n v="0"/>
    <n v="0"/>
    <n v="0"/>
    <n v="0"/>
    <n v="0"/>
    <n v="-33.453000000000003"/>
    <n v="3.09015"/>
    <n v="1079.7150000000001"/>
    <n v="2012.4457499999999"/>
    <n v="2620.9259999999999"/>
    <n v="6458.3519000000006"/>
    <n v="3440.5136500000003"/>
    <n v="15581.589450000001"/>
    <n v="2012.4457499999999"/>
    <n v="3061.7979"/>
    <x v="1"/>
    <s v=""/>
    <s v=""/>
    <s v="Sales"/>
    <s v="Dinner"/>
    <s v="Private"/>
    <s v="Food"/>
    <n v="0"/>
    <x v="1"/>
  </r>
  <r>
    <s v="DF"/>
    <x v="34"/>
    <n v="999219"/>
    <s v="000000"/>
    <s v="netSales-dinner-Banquet-Food"/>
    <n v="2016"/>
    <n v="0"/>
    <n v="0"/>
    <n v="0"/>
    <n v="0"/>
    <n v="0"/>
    <n v="0"/>
    <n v="0"/>
    <n v="0"/>
    <n v="0"/>
    <n v="0"/>
    <n v="0"/>
    <n v="0"/>
    <n v="-47.347999999999999"/>
    <n v="6027.0227500000001"/>
    <n v="5979.6747500000001"/>
    <n v="0"/>
    <n v="0"/>
    <x v="1"/>
    <s v=""/>
    <s v=""/>
    <s v="Sales"/>
    <s v="Dinner"/>
    <s v="Private"/>
    <s v="Food"/>
    <n v="0"/>
    <x v="1"/>
  </r>
  <r>
    <s v="DF"/>
    <x v="0"/>
    <n v="999220"/>
    <s v="000000"/>
    <s v="netSales-lunch-Bar-Food"/>
    <n v="2016"/>
    <n v="0"/>
    <n v="59.352999999999994"/>
    <n v="75.515999999999991"/>
    <n v="0"/>
    <n v="357.52500000000003"/>
    <n v="18.472999999999999"/>
    <n v="6.5659999999999998"/>
    <n v="84.587999999999994"/>
    <n v="84.766499999999994"/>
    <n v="-36.959999999999994"/>
    <n v="0"/>
    <n v="0"/>
    <n v="0"/>
    <n v="0"/>
    <n v="649.82749999999987"/>
    <n v="0"/>
    <n v="649.82749999999987"/>
    <x v="1"/>
    <s v=""/>
    <s v=""/>
    <s v="Sales"/>
    <s v="Lunch"/>
    <s v="Bar"/>
    <s v="Food"/>
    <n v="0"/>
    <x v="0"/>
  </r>
  <r>
    <s v="DF"/>
    <x v="1"/>
    <n v="999220"/>
    <s v="000000"/>
    <s v="netSales-lunch-Bar-Food"/>
    <n v="2016"/>
    <n v="0"/>
    <n v="-32.340000000000003"/>
    <n v="7.9694999999999983"/>
    <n v="-0.89249999999999985"/>
    <n v="107.86299999999999"/>
    <n v="47.201700000000002"/>
    <n v="51.66"/>
    <n v="132.59399999999999"/>
    <n v="75.53"/>
    <n v="7.7875000000000005"/>
    <n v="-46.717999999999996"/>
    <n v="0"/>
    <n v="115.2585"/>
    <n v="408.56200000000001"/>
    <n v="874.47569999999996"/>
    <n v="-46.717999999999996"/>
    <n v="350.65519999999998"/>
    <x v="1"/>
    <s v=""/>
    <s v=""/>
    <s v="Sales"/>
    <s v="Lunch"/>
    <s v="Bar"/>
    <s v="Food"/>
    <n v="0"/>
    <x v="0"/>
  </r>
  <r>
    <s v="DF"/>
    <x v="2"/>
    <n v="999220"/>
    <s v="000000"/>
    <s v="netSales-lunch-Bar-Food"/>
    <n v="2016"/>
    <n v="0"/>
    <n v="6887.5552199999993"/>
    <n v="8328.9487399999998"/>
    <n v="5282.4253999999992"/>
    <n v="7105.3915799999995"/>
    <n v="7721.0898799999995"/>
    <n v="5206.2464999999993"/>
    <n v="4334.4737799999994"/>
    <n v="6607.0149599999995"/>
    <n v="6167.1052800000007"/>
    <n v="5758.5427200000004"/>
    <n v="5717.4508999999989"/>
    <n v="6673.5049500000005"/>
    <n v="9092.2342000000008"/>
    <n v="84881.984110000005"/>
    <n v="5758.5427200000004"/>
    <n v="63398.79406"/>
    <x v="1"/>
    <s v=""/>
    <s v=""/>
    <s v="Sales"/>
    <s v="Lunch"/>
    <s v="Bar"/>
    <s v="Food"/>
    <n v="0"/>
    <x v="0"/>
  </r>
  <r>
    <s v="DF"/>
    <x v="3"/>
    <n v="999220"/>
    <s v="000000"/>
    <s v="netSales-lunch-Bar-Food"/>
    <n v="2016"/>
    <n v="0"/>
    <n v="34.8005"/>
    <n v="776.66399999999987"/>
    <n v="-34.544999999999995"/>
    <n v="88.318999999999988"/>
    <n v="938.20999999999992"/>
    <n v="0"/>
    <n v="200.36099999999999"/>
    <n v="-32.681599999999996"/>
    <n v="0"/>
    <n v="-4.2"/>
    <n v="29.049999999999997"/>
    <n v="221.67599999999999"/>
    <n v="-9.2091999999999992"/>
    <n v="2208.4447"/>
    <n v="-4.2"/>
    <n v="1966.9278999999999"/>
    <x v="1"/>
    <s v=""/>
    <s v=""/>
    <s v="Sales"/>
    <s v="Lunch"/>
    <s v="Bar"/>
    <s v="Food"/>
    <n v="0"/>
    <x v="0"/>
  </r>
  <r>
    <s v="DF"/>
    <x v="4"/>
    <n v="999220"/>
    <s v="000000"/>
    <s v="netSales-lunch-Bar-Food"/>
    <n v="2016"/>
    <n v="0"/>
    <n v="2649.8472000000002"/>
    <n v="3078.3647999999998"/>
    <n v="3012.3146899999997"/>
    <n v="2863.4105499999996"/>
    <n v="3556.8842399999994"/>
    <n v="3152.4884999999999"/>
    <n v="3247.2615000000001"/>
    <n v="2875.4092499999997"/>
    <n v="4835.5054999999993"/>
    <n v="4141.254249999999"/>
    <n v="4087.6035200000001"/>
    <n v="3051.6864"/>
    <n v="4786.3441499999999"/>
    <n v="45338.374549999993"/>
    <n v="4141.254249999999"/>
    <n v="33412.74048"/>
    <x v="1"/>
    <s v=""/>
    <s v=""/>
    <s v="Sales"/>
    <s v="Lunch"/>
    <s v="Bar"/>
    <s v="Food"/>
    <n v="0"/>
    <x v="0"/>
  </r>
  <r>
    <s v="DF"/>
    <x v="5"/>
    <n v="999220"/>
    <s v="000000"/>
    <s v="netSales-lunch-Bar-Food"/>
    <n v="2016"/>
    <n v="0"/>
    <n v="0"/>
    <n v="0"/>
    <n v="0"/>
    <n v="0"/>
    <n v="0"/>
    <n v="0"/>
    <n v="0"/>
    <n v="0"/>
    <n v="4.032"/>
    <n v="2940.1924999999997"/>
    <n v="3611.8389999999999"/>
    <n v="5451.0049999999992"/>
    <n v="4695.5020000000004"/>
    <n v="16702.570500000002"/>
    <n v="2940.1924999999997"/>
    <n v="2944.2244999999998"/>
    <x v="1"/>
    <s v=""/>
    <s v=""/>
    <s v="Sales"/>
    <s v="Lunch"/>
    <s v="Bar"/>
    <s v="Food"/>
    <n v="0"/>
    <x v="0"/>
  </r>
  <r>
    <s v="DF"/>
    <x v="6"/>
    <n v="999220"/>
    <s v="000000"/>
    <s v="netSales-lunch-Bar-Food"/>
    <n v="2016"/>
    <n v="0"/>
    <n v="633.08699999999999"/>
    <n v="463.26"/>
    <n v="-4.4099999999999993"/>
    <n v="117.50654999999998"/>
    <n v="-12.194000000000001"/>
    <n v="0"/>
    <n v="0"/>
    <n v="0"/>
    <n v="6.734"/>
    <n v="-42.993999999999993"/>
    <n v="-10.081399999999999"/>
    <n v="111.804"/>
    <n v="60.640650000000001"/>
    <n v="1323.3528000000001"/>
    <n v="-42.993999999999993"/>
    <n v="1160.98955"/>
    <x v="1"/>
    <s v=""/>
    <s v=""/>
    <s v="Sales"/>
    <s v="Lunch"/>
    <s v="Bar"/>
    <s v="Food"/>
    <n v="0"/>
    <x v="0"/>
  </r>
  <r>
    <s v="DF"/>
    <x v="7"/>
    <n v="999220"/>
    <s v="000000"/>
    <s v="netSales-lunch-Bar-Food"/>
    <n v="2016"/>
    <n v="0"/>
    <n v="14393.486799999997"/>
    <n v="14358.781500000001"/>
    <n v="10127.8163"/>
    <n v="11636.534"/>
    <n v="12148.54767"/>
    <n v="9147.2954999999984"/>
    <n v="8454.6503999999986"/>
    <n v="10324.875749999999"/>
    <n v="7002.9093399999992"/>
    <n v="8895.2177999999985"/>
    <n v="9660.7969499999999"/>
    <n v="12081.778799999998"/>
    <n v="18042.624529999997"/>
    <n v="146275.31533999997"/>
    <n v="8895.2177999999985"/>
    <n v="106490.11505999998"/>
    <x v="1"/>
    <s v=""/>
    <s v=""/>
    <s v="Sales"/>
    <s v="Lunch"/>
    <s v="Bar"/>
    <s v="Food"/>
    <n v="0"/>
    <x v="0"/>
  </r>
  <r>
    <s v="DF"/>
    <x v="8"/>
    <n v="999220"/>
    <s v="000000"/>
    <s v="netSales-lunch-Bar-Food"/>
    <n v="2016"/>
    <n v="0"/>
    <n v="3583.087199999999"/>
    <n v="5413.7264999999998"/>
    <n v="4768.6946999999991"/>
    <n v="6494.5133399999995"/>
    <n v="4764.5053400000006"/>
    <n v="4910.7902199999999"/>
    <n v="2832.2837199999999"/>
    <n v="2458.1274899999999"/>
    <n v="3547.3780999999994"/>
    <n v="4544.4900199999993"/>
    <n v="4008.4984799999993"/>
    <n v="3874.6935499999995"/>
    <n v="5374.7120000000004"/>
    <n v="56575.500659999991"/>
    <n v="4544.4900199999993"/>
    <n v="43317.596629999993"/>
    <x v="1"/>
    <s v=""/>
    <s v=""/>
    <s v="Sales"/>
    <s v="Lunch"/>
    <s v="Bar"/>
    <s v="Food"/>
    <n v="0"/>
    <x v="0"/>
  </r>
  <r>
    <s v="DF"/>
    <x v="9"/>
    <n v="999220"/>
    <s v="000000"/>
    <s v="netSales-lunch-Bar-Food"/>
    <n v="2016"/>
    <n v="0"/>
    <n v="12.484499999999999"/>
    <n v="-156.46365"/>
    <n v="23.099999999999998"/>
    <n v="-62.028120000000001"/>
    <n v="24.884999999999998"/>
    <n v="-50.869"/>
    <n v="0.89249999999999985"/>
    <n v="-61.627999999999993"/>
    <n v="-87.391499999999994"/>
    <n v="-15.158499999999998"/>
    <n v="-48.832000000000001"/>
    <n v="-24.9375"/>
    <n v="-43.460899999999988"/>
    <n v="-489.40717000000001"/>
    <n v="-15.158499999999998"/>
    <n v="-372.17677000000003"/>
    <x v="1"/>
    <s v=""/>
    <s v=""/>
    <s v="Sales"/>
    <s v="Lunch"/>
    <s v="Bar"/>
    <s v="Food"/>
    <n v="0"/>
    <x v="0"/>
  </r>
  <r>
    <s v="DF"/>
    <x v="10"/>
    <n v="999220"/>
    <s v="000000"/>
    <s v="netSales-lunch-Bar-Food"/>
    <n v="2016"/>
    <n v="0"/>
    <n v="1225.0098"/>
    <n v="1634.0667000000001"/>
    <n v="799.40420000000006"/>
    <n v="1178.6792499999999"/>
    <n v="1085.644"/>
    <n v="777.25024999999994"/>
    <n v="866.73300000000006"/>
    <n v="802.30499999999995"/>
    <n v="514.86399999999992"/>
    <n v="781.66689999999994"/>
    <n v="668.82682999999997"/>
    <n v="2021.4670000000001"/>
    <n v="1899.2013600000002"/>
    <n v="14255.118290000002"/>
    <n v="781.66689999999994"/>
    <n v="9665.6231000000007"/>
    <x v="1"/>
    <s v=""/>
    <s v=""/>
    <s v="Sales"/>
    <s v="Lunch"/>
    <s v="Bar"/>
    <s v="Food"/>
    <n v="0"/>
    <x v="0"/>
  </r>
  <r>
    <s v="DF"/>
    <x v="11"/>
    <n v="999220"/>
    <s v="000000"/>
    <s v="netSales-lunch-Bar-Food"/>
    <n v="2016"/>
    <n v="0"/>
    <n v="7588.3919999999998"/>
    <n v="8330.4342799999995"/>
    <n v="8877.6534000000011"/>
    <n v="7884.5886"/>
    <n v="9979.0032300000003"/>
    <n v="7398.1947199999995"/>
    <n v="6595.9319999999998"/>
    <n v="7705.0627499999991"/>
    <n v="9373.2848999999987"/>
    <n v="9897.3346499999989"/>
    <n v="10056.5178"/>
    <n v="8565.413849999999"/>
    <n v="10087.52325"/>
    <n v="112339.33542999999"/>
    <n v="9897.3346499999989"/>
    <n v="83629.880529999995"/>
    <x v="1"/>
    <s v=""/>
    <s v=""/>
    <s v="Sales"/>
    <s v="Lunch"/>
    <s v="Bar"/>
    <s v="Food"/>
    <n v="0"/>
    <x v="0"/>
  </r>
  <r>
    <s v="DF"/>
    <x v="12"/>
    <n v="999220"/>
    <s v="000000"/>
    <s v="netSales-lunch-Bar-Food"/>
    <n v="2016"/>
    <n v="0"/>
    <n v="4390.5566600000002"/>
    <n v="5239.2514999999994"/>
    <n v="3824.8521500000002"/>
    <n v="4037.7901199999997"/>
    <n v="3156.6612"/>
    <n v="2732.0714399999997"/>
    <n v="2589.6675"/>
    <n v="2668.3817999999997"/>
    <n v="3282.4476999999997"/>
    <n v="5902.3780200000001"/>
    <n v="3064.2096099999999"/>
    <n v="5049.5367999999989"/>
    <n v="6221.3726399999987"/>
    <n v="52159.17714"/>
    <n v="5902.3780200000001"/>
    <n v="37824.058089999999"/>
    <x v="1"/>
    <s v=""/>
    <s v=""/>
    <s v="Sales"/>
    <s v="Lunch"/>
    <s v="Bar"/>
    <s v="Food"/>
    <n v="0"/>
    <x v="0"/>
  </r>
  <r>
    <s v="DF"/>
    <x v="13"/>
    <n v="999220"/>
    <s v="000000"/>
    <s v="netSales-lunch-Bar-Food"/>
    <n v="2016"/>
    <n v="0"/>
    <n v="24055.378199999999"/>
    <n v="18438.556500000002"/>
    <n v="19261.3806"/>
    <n v="21879.107249999997"/>
    <n v="20367.226109999996"/>
    <n v="16021.987800000001"/>
    <n v="13268.687669999998"/>
    <n v="20716.56048"/>
    <n v="15015.046199999999"/>
    <n v="19298.857899999999"/>
    <n v="25102.406699999996"/>
    <n v="25100.933549999998"/>
    <n v="33569.927159999992"/>
    <n v="272096.05611999996"/>
    <n v="19298.857899999999"/>
    <n v="188322.78871000002"/>
    <x v="1"/>
    <s v=""/>
    <s v=""/>
    <s v="Sales"/>
    <s v="Lunch"/>
    <s v="Bar"/>
    <s v="Food"/>
    <n v="0"/>
    <x v="1"/>
  </r>
  <r>
    <s v="DF"/>
    <x v="14"/>
    <n v="999220"/>
    <s v="000000"/>
    <s v="netSales-lunch-Bar-Food"/>
    <n v="2016"/>
    <n v="0"/>
    <n v="5764.3677000000007"/>
    <n v="5033.4594799999995"/>
    <n v="5341.9211999999998"/>
    <n v="5433.5052800000003"/>
    <n v="4602.4817999999996"/>
    <n v="3344.3237799999997"/>
    <n v="4451.8988499999996"/>
    <n v="3947.9677999999999"/>
    <n v="5615.8182500000003"/>
    <n v="4288.3601600000002"/>
    <n v="4766.828919999999"/>
    <n v="4408.2923499999997"/>
    <n v="5359.3357999999998"/>
    <n v="62358.561369999996"/>
    <n v="4288.3601600000002"/>
    <n v="47824.104299999992"/>
    <x v="1"/>
    <s v=""/>
    <s v=""/>
    <s v="Sales"/>
    <s v="Lunch"/>
    <s v="Bar"/>
    <s v="Food"/>
    <n v="0"/>
    <x v="1"/>
  </r>
  <r>
    <s v="DF"/>
    <x v="15"/>
    <n v="999220"/>
    <s v="000000"/>
    <s v="netSales-lunch-Bar-Food"/>
    <n v="2016"/>
    <n v="0"/>
    <n v="6935.65236"/>
    <n v="7417.090799999999"/>
    <n v="13859.4645"/>
    <n v="12990.724249999997"/>
    <n v="12596.031000000001"/>
    <n v="11951.431939999999"/>
    <n v="8209.1912000000011"/>
    <n v="12750.38184"/>
    <n v="10378.084499999999"/>
    <n v="10453.5249"/>
    <n v="11808.375879999998"/>
    <n v="7577.1359999999995"/>
    <n v="8377.9748499999987"/>
    <n v="135305.06401999999"/>
    <n v="10453.5249"/>
    <n v="107541.57729"/>
    <x v="1"/>
    <s v=""/>
    <s v=""/>
    <s v="Sales"/>
    <s v="Lunch"/>
    <s v="Bar"/>
    <s v="Food"/>
    <n v="0"/>
    <x v="1"/>
  </r>
  <r>
    <s v="DF"/>
    <x v="16"/>
    <n v="999220"/>
    <s v="000000"/>
    <s v="netSales-lunch-Bar-Food"/>
    <n v="2016"/>
    <n v="0"/>
    <n v="5943.2575999999999"/>
    <n v="6444.4790199999998"/>
    <n v="7417.0429199999999"/>
    <n v="5989.9773499999992"/>
    <n v="7934.3410999999996"/>
    <n v="7024.3278"/>
    <n v="6837.2937499999989"/>
    <n v="8406.8856899999992"/>
    <n v="8284.5661499999987"/>
    <n v="5426.845479999999"/>
    <n v="5731.3116"/>
    <n v="4541.2583999999997"/>
    <n v="7196.6579999999994"/>
    <n v="87178.244859999992"/>
    <n v="5426.845479999999"/>
    <n v="69709.016859999989"/>
    <x v="1"/>
    <s v=""/>
    <s v=""/>
    <s v="Sales"/>
    <s v="Lunch"/>
    <s v="Bar"/>
    <s v="Food"/>
    <n v="0"/>
    <x v="1"/>
  </r>
  <r>
    <s v="DF"/>
    <x v="17"/>
    <n v="999220"/>
    <s v="000000"/>
    <s v="netSales-lunch-Bar-Food"/>
    <n v="2016"/>
    <n v="0"/>
    <n v="9698.008319999999"/>
    <n v="7352.6040000000003"/>
    <n v="7765.5647999999992"/>
    <n v="10581.220649999999"/>
    <n v="7793.6955599999983"/>
    <n v="8778.5604899999998"/>
    <n v="7134.8032000000003"/>
    <n v="8888.6412299999993"/>
    <n v="11475.51132"/>
    <n v="11052.52456"/>
    <n v="9968.0464799999972"/>
    <n v="6054.58392"/>
    <n v="8738.1454999999987"/>
    <n v="115281.91003000001"/>
    <n v="11052.52456"/>
    <n v="90521.134130000006"/>
    <x v="1"/>
    <s v=""/>
    <s v=""/>
    <s v="Sales"/>
    <s v="Lunch"/>
    <s v="Bar"/>
    <s v="Food"/>
    <n v="0"/>
    <x v="1"/>
  </r>
  <r>
    <s v="DF"/>
    <x v="18"/>
    <n v="999220"/>
    <s v="000000"/>
    <s v="netSales-lunch-Bar-Food"/>
    <n v="2016"/>
    <n v="0"/>
    <n v="8185.2833999999984"/>
    <n v="7512.2855500000005"/>
    <n v="7082.7215899999992"/>
    <n v="8279.56675"/>
    <n v="8203.5134999999991"/>
    <n v="8234.088029999999"/>
    <n v="5868.1213499999994"/>
    <n v="6308.4581000000007"/>
    <n v="8362.8854399999982"/>
    <n v="7461.8199599999989"/>
    <n v="9938.4654599999994"/>
    <n v="6874.0381499999994"/>
    <n v="7513.4514000000008"/>
    <n v="99824.698680000001"/>
    <n v="7461.8199599999989"/>
    <n v="75498.743669999996"/>
    <x v="1"/>
    <s v=""/>
    <s v=""/>
    <s v="Sales"/>
    <s v="Lunch"/>
    <s v="Bar"/>
    <s v="Food"/>
    <n v="0"/>
    <x v="1"/>
  </r>
  <r>
    <s v="DF"/>
    <x v="19"/>
    <n v="999220"/>
    <s v="000000"/>
    <s v="netSales-lunch-Bar-Food"/>
    <n v="2016"/>
    <n v="0"/>
    <n v="4151.5471199999993"/>
    <n v="3377.1840200000001"/>
    <n v="4811.5598299999992"/>
    <n v="4035.86589"/>
    <n v="3658.7966799999995"/>
    <n v="4466.6114499999994"/>
    <n v="5884.3533699999998"/>
    <n v="4653.46875"/>
    <n v="5089.8758399999997"/>
    <n v="3915.6625199999999"/>
    <n v="3726.5800599999998"/>
    <n v="5285.8314599999994"/>
    <n v="4131.0148600000002"/>
    <n v="57188.351849999999"/>
    <n v="3915.6625199999999"/>
    <n v="44044.925469999995"/>
    <x v="1"/>
    <s v=""/>
    <s v=""/>
    <s v="Sales"/>
    <s v="Lunch"/>
    <s v="Bar"/>
    <s v="Food"/>
    <n v="0"/>
    <x v="1"/>
  </r>
  <r>
    <s v="DF"/>
    <x v="20"/>
    <n v="999220"/>
    <s v="000000"/>
    <s v="netSales-lunch-Bar-Food"/>
    <n v="2016"/>
    <n v="0"/>
    <n v="5549.3269999999993"/>
    <n v="3992.3813999999998"/>
    <n v="4250.5743000000002"/>
    <n v="5038.0175999999992"/>
    <n v="4569.0449000000008"/>
    <n v="2469.0477000000001"/>
    <n v="4307.8455000000004"/>
    <n v="4295.2272999999996"/>
    <n v="4786.5100499999999"/>
    <n v="3667.01055"/>
    <n v="3366.2803999999996"/>
    <n v="3520.4532999999997"/>
    <n v="6145.6212999999989"/>
    <n v="55957.341299999993"/>
    <n v="3667.01055"/>
    <n v="42924.986299999997"/>
    <x v="1"/>
    <s v=""/>
    <s v=""/>
    <s v="Sales"/>
    <s v="Lunch"/>
    <s v="Bar"/>
    <s v="Food"/>
    <n v="0"/>
    <x v="1"/>
  </r>
  <r>
    <s v="DF"/>
    <x v="21"/>
    <n v="999220"/>
    <s v="000000"/>
    <s v="netSales-lunch-Bar-Food"/>
    <n v="2016"/>
    <n v="0"/>
    <n v="18764.778689999999"/>
    <n v="15263.375400000001"/>
    <n v="12977.820589999999"/>
    <n v="13166.040999999999"/>
    <n v="12764.252410000001"/>
    <n v="12479.297459999998"/>
    <n v="10895.619419999999"/>
    <n v="10304.689079999998"/>
    <n v="7952.320459999999"/>
    <n v="9693.7024799999999"/>
    <n v="10235.736139999999"/>
    <n v="11234.315819999998"/>
    <n v="10957.47933"/>
    <n v="156689.42827999999"/>
    <n v="9693.7024799999999"/>
    <n v="124261.89699000001"/>
    <x v="1"/>
    <s v=""/>
    <s v=""/>
    <s v="Sales"/>
    <s v="Lunch"/>
    <s v="Bar"/>
    <s v="Food"/>
    <n v="0"/>
    <x v="1"/>
  </r>
  <r>
    <s v="DF"/>
    <x v="22"/>
    <n v="999220"/>
    <s v="000000"/>
    <s v="netSales-lunch-Bar-Food"/>
    <n v="2016"/>
    <n v="0"/>
    <n v="8893.4439999999995"/>
    <n v="5907.0160800000003"/>
    <n v="6068.0185999999994"/>
    <n v="6058.0224599999992"/>
    <n v="5618.176199999999"/>
    <n v="4463.3885799999998"/>
    <n v="6162.1293999999989"/>
    <n v="6194.0876900000003"/>
    <n v="9222.5308000000005"/>
    <n v="7053.6500999999998"/>
    <n v="7452.2016800000001"/>
    <n v="9153.4312799999989"/>
    <n v="9474.2140499999987"/>
    <n v="91720.310920000004"/>
    <n v="7053.6500999999998"/>
    <n v="65640.463910000006"/>
    <x v="1"/>
    <s v=""/>
    <s v=""/>
    <s v="Sales"/>
    <s v="Lunch"/>
    <s v="Bar"/>
    <s v="Food"/>
    <n v="0"/>
    <x v="1"/>
  </r>
  <r>
    <s v="DF"/>
    <x v="23"/>
    <n v="999220"/>
    <s v="000000"/>
    <s v="netSales-lunch-Bar-Food"/>
    <n v="2016"/>
    <n v="0"/>
    <n v="6973.1852399999998"/>
    <n v="6243.5652999999993"/>
    <n v="7201.5520499999993"/>
    <n v="6866.9212500000003"/>
    <n v="5437.9377500000001"/>
    <n v="5519.6273999999994"/>
    <n v="5745.1999499999993"/>
    <n v="5916.1409999999996"/>
    <n v="6197.5651500000004"/>
    <n v="7016.4359999999997"/>
    <n v="6507.8698299999987"/>
    <n v="6050.5183200000001"/>
    <n v="7088.0000800000007"/>
    <n v="82764.519320000007"/>
    <n v="7016.4359999999997"/>
    <n v="63118.131090000003"/>
    <x v="1"/>
    <s v=""/>
    <s v=""/>
    <s v="Sales"/>
    <s v="Lunch"/>
    <s v="Bar"/>
    <s v="Food"/>
    <n v="0"/>
    <x v="1"/>
  </r>
  <r>
    <s v="DF"/>
    <x v="24"/>
    <n v="999220"/>
    <s v="000000"/>
    <s v="netSales-lunch-Bar-Food"/>
    <n v="2016"/>
    <n v="0"/>
    <n v="2162.4019199999998"/>
    <n v="2735.1142"/>
    <n v="3102.1137000000003"/>
    <n v="4143.8589499999998"/>
    <n v="2942.5213999999996"/>
    <n v="2957.1797499999998"/>
    <n v="3207.8199999999997"/>
    <n v="2712.10275"/>
    <n v="2299.8044999999997"/>
    <n v="3081.7520999999997"/>
    <n v="4558.2075700000005"/>
    <n v="3651.8754999999996"/>
    <n v="3743.1239999999998"/>
    <n v="41297.876340000003"/>
    <n v="3081.7520999999997"/>
    <n v="29344.669269999999"/>
    <x v="1"/>
    <s v=""/>
    <s v=""/>
    <s v="Sales"/>
    <s v="Lunch"/>
    <s v="Bar"/>
    <s v="Food"/>
    <n v="0"/>
    <x v="1"/>
  </r>
  <r>
    <s v="DF"/>
    <x v="25"/>
    <n v="999220"/>
    <s v="000000"/>
    <s v="netSales-lunch-Bar-Food"/>
    <n v="2016"/>
    <n v="0"/>
    <n v="5928.5116799999996"/>
    <n v="6063.9715500000002"/>
    <n v="8201.9229599999981"/>
    <n v="5708.8499999999995"/>
    <n v="8993.1275000000005"/>
    <n v="5394.1887999999999"/>
    <n v="6908.0027099999998"/>
    <n v="8289.0478999999996"/>
    <n v="7868.7720999999992"/>
    <n v="6790.0864499999998"/>
    <n v="8015.5552399999997"/>
    <n v="8023.3607999999995"/>
    <n v="12850.45902"/>
    <n v="99035.856709999978"/>
    <n v="6790.0864499999998"/>
    <n v="70146.481649999987"/>
    <x v="1"/>
    <s v=""/>
    <s v=""/>
    <s v="Sales"/>
    <s v="Lunch"/>
    <s v="Bar"/>
    <s v="Food"/>
    <n v="0"/>
    <x v="1"/>
  </r>
  <r>
    <s v="DF"/>
    <x v="26"/>
    <n v="999220"/>
    <s v="000000"/>
    <s v="netSales-lunch-Bar-Food"/>
    <n v="2016"/>
    <n v="0"/>
    <n v="4595.4358799999991"/>
    <n v="5402.8141999999998"/>
    <n v="5495.0805"/>
    <n v="6896.9838"/>
    <n v="8133.6821999999993"/>
    <n v="5337.9042499999996"/>
    <n v="4921.3687600000003"/>
    <n v="4267.7824000000001"/>
    <n v="4558.8314799999989"/>
    <n v="6194.5174200000001"/>
    <n v="4412.2206800000004"/>
    <n v="4519.1054999999997"/>
    <n v="6147.5644999999995"/>
    <n v="70883.291569999987"/>
    <n v="6194.5174200000001"/>
    <n v="55804.40088999999"/>
    <x v="1"/>
    <s v=""/>
    <s v=""/>
    <s v="Sales"/>
    <s v="Lunch"/>
    <s v="Bar"/>
    <s v="Food"/>
    <n v="0"/>
    <x v="1"/>
  </r>
  <r>
    <s v="DF"/>
    <x v="27"/>
    <n v="999220"/>
    <s v="000000"/>
    <s v="netSales-lunch-Bar-Food"/>
    <n v="2016"/>
    <n v="0"/>
    <n v="3559.7223900000004"/>
    <n v="2616.2632999999996"/>
    <n v="3316.0358000000001"/>
    <n v="3423.4042499999996"/>
    <n v="3927.20804"/>
    <n v="2620.1083999999996"/>
    <n v="2952.7190000000001"/>
    <n v="3588.8538000000003"/>
    <n v="3215.3120999999996"/>
    <n v="2367.6358999999993"/>
    <n v="2387.9114"/>
    <n v="3386.25056"/>
    <n v="3553.6546499999995"/>
    <n v="40915.079589999994"/>
    <n v="2367.6358999999993"/>
    <n v="31587.26298"/>
    <x v="1"/>
    <s v=""/>
    <s v=""/>
    <s v="Sales"/>
    <s v="Lunch"/>
    <s v="Bar"/>
    <s v="Food"/>
    <n v="0"/>
    <x v="1"/>
  </r>
  <r>
    <s v="DF"/>
    <x v="28"/>
    <n v="999220"/>
    <s v="000000"/>
    <s v="netSales-lunch-Bar-Food"/>
    <n v="2016"/>
    <n v="0"/>
    <n v="4765.7347499999996"/>
    <n v="5179.3018199999997"/>
    <n v="4953.4537499999997"/>
    <n v="6300.4724999999999"/>
    <n v="5034.8159400000004"/>
    <n v="5123.0894399999997"/>
    <n v="5574.5251799999987"/>
    <n v="4712.5343999999996"/>
    <n v="6615.1993599999996"/>
    <n v="4012.4657999999999"/>
    <n v="4163.1408000000001"/>
    <n v="4072.2695999999996"/>
    <n v="6526.7260800000004"/>
    <n v="67033.729419999989"/>
    <n v="4012.4657999999999"/>
    <n v="52271.592939999995"/>
    <x v="1"/>
    <s v=""/>
    <s v=""/>
    <s v="Sales"/>
    <s v="Lunch"/>
    <s v="Bar"/>
    <s v="Food"/>
    <n v="0"/>
    <x v="1"/>
  </r>
  <r>
    <s v="DF"/>
    <x v="29"/>
    <n v="999220"/>
    <s v="000000"/>
    <s v="netSales-lunch-Bar-Food"/>
    <n v="2016"/>
    <n v="0"/>
    <n v="1966.3954799999997"/>
    <n v="2276.5737399999998"/>
    <n v="1569.4170799999997"/>
    <n v="1812.1949999999999"/>
    <n v="2306.71875"/>
    <n v="1310.9839399999996"/>
    <n v="1546.3265999999999"/>
    <n v="1624.1268400000001"/>
    <n v="1848.4857999999999"/>
    <n v="4509.5641499999992"/>
    <n v="5315.4931200000001"/>
    <n v="6900.9590999999991"/>
    <n v="7061.3894399999999"/>
    <n v="40048.629039999993"/>
    <n v="4509.5641499999992"/>
    <n v="20770.787379999998"/>
    <x v="1"/>
    <s v=""/>
    <s v=""/>
    <s v="Sales"/>
    <s v="Lunch"/>
    <s v="Bar"/>
    <s v="Food"/>
    <n v="0"/>
    <x v="1"/>
  </r>
  <r>
    <s v="DF"/>
    <x v="30"/>
    <n v="999220"/>
    <s v="000000"/>
    <s v="netSales-lunch-Bar-Food"/>
    <n v="2016"/>
    <n v="0"/>
    <n v="3571.9264000000003"/>
    <n v="2799.1151999999997"/>
    <n v="3526.1813999999999"/>
    <n v="3257.2511999999992"/>
    <n v="4689.8333999999995"/>
    <n v="3591.8275399999998"/>
    <n v="4486.5802800000001"/>
    <n v="3616.4939999999992"/>
    <n v="5092.3498499999996"/>
    <n v="3006.1678499999994"/>
    <n v="5453.0864499999989"/>
    <n v="3476.9321999999993"/>
    <n v="4710.8599999999997"/>
    <n v="51278.605769999995"/>
    <n v="3006.1678499999994"/>
    <n v="37637.727119999996"/>
    <x v="1"/>
    <s v=""/>
    <s v=""/>
    <s v="Sales"/>
    <s v="Lunch"/>
    <s v="Bar"/>
    <s v="Food"/>
    <n v="0"/>
    <x v="1"/>
  </r>
  <r>
    <s v="DF"/>
    <x v="31"/>
    <n v="999220"/>
    <s v="000000"/>
    <s v="netSales-lunch-Bar-Food"/>
    <n v="2016"/>
    <n v="0"/>
    <n v="6110.9111699999994"/>
    <n v="6778.4805199999992"/>
    <n v="8864.5101999999988"/>
    <n v="8385.1459999999988"/>
    <n v="5601.8766999999989"/>
    <n v="5043.3516"/>
    <n v="4543.3114999999998"/>
    <n v="4325.9653499999995"/>
    <n v="6198.338999999999"/>
    <n v="6414.9484000000002"/>
    <n v="5628.2860900000005"/>
    <n v="6487.7274000000007"/>
    <n v="7196.0839999999998"/>
    <n v="81578.93793"/>
    <n v="6414.9484000000002"/>
    <n v="62266.84044"/>
    <x v="1"/>
    <s v=""/>
    <s v=""/>
    <s v="Sales"/>
    <s v="Lunch"/>
    <s v="Bar"/>
    <s v="Food"/>
    <n v="0"/>
    <x v="1"/>
  </r>
  <r>
    <s v="DF"/>
    <x v="32"/>
    <n v="999220"/>
    <s v="000000"/>
    <s v="netSales-lunch-Bar-Food"/>
    <n v="2016"/>
    <n v="0"/>
    <n v="6537.6020500000004"/>
    <n v="8803.5902499999993"/>
    <n v="7380.8861000000006"/>
    <n v="7703.265080000001"/>
    <n v="9211.2092799999991"/>
    <n v="11219.53616"/>
    <n v="8375.8079999999991"/>
    <n v="10023.8418"/>
    <n v="6949.67"/>
    <n v="7813.4999600000001"/>
    <n v="9909.4869999999974"/>
    <n v="9625.3541999999998"/>
    <n v="11619.533099999999"/>
    <n v="115173.28297999999"/>
    <n v="7813.4999600000001"/>
    <n v="84018.908679999993"/>
    <x v="1"/>
    <s v=""/>
    <s v=""/>
    <s v="Sales"/>
    <s v="Lunch"/>
    <s v="Bar"/>
    <s v="Food"/>
    <n v="0"/>
    <x v="1"/>
  </r>
  <r>
    <s v="DF"/>
    <x v="33"/>
    <n v="999220"/>
    <s v="000000"/>
    <s v="netSales-lunch-Bar-Food"/>
    <n v="2016"/>
    <n v="0"/>
    <n v="0"/>
    <n v="0"/>
    <n v="0"/>
    <n v="0"/>
    <n v="0"/>
    <n v="0"/>
    <n v="11354.710290000001"/>
    <n v="21678.772499999999"/>
    <n v="15972.633599999997"/>
    <n v="10761.5466"/>
    <n v="9715.5450000000001"/>
    <n v="9543.5927999999985"/>
    <n v="9532.4569199999987"/>
    <n v="88559.257709999991"/>
    <n v="10761.5466"/>
    <n v="59767.662989999997"/>
    <x v="1"/>
    <s v=""/>
    <s v=""/>
    <s v="Sales"/>
    <s v="Lunch"/>
    <s v="Bar"/>
    <s v="Food"/>
    <n v="0"/>
    <x v="1"/>
  </r>
  <r>
    <s v="DF"/>
    <x v="34"/>
    <n v="999220"/>
    <s v="000000"/>
    <s v="netSales-lunch-Bar-Food"/>
    <n v="2016"/>
    <n v="0"/>
    <n v="0"/>
    <n v="0"/>
    <n v="0"/>
    <n v="0"/>
    <n v="0"/>
    <n v="0"/>
    <n v="0"/>
    <n v="0"/>
    <n v="0"/>
    <n v="0"/>
    <n v="1049.9440000000002"/>
    <n v="7897.22318"/>
    <n v="9976.3649999999998"/>
    <n v="18923.532180000002"/>
    <n v="0"/>
    <n v="0"/>
    <x v="1"/>
    <s v=""/>
    <s v=""/>
    <s v="Sales"/>
    <s v="Lunch"/>
    <s v="Bar"/>
    <s v="Food"/>
    <n v="0"/>
    <x v="1"/>
  </r>
  <r>
    <s v="DF"/>
    <x v="35"/>
    <n v="999220"/>
    <s v="000000"/>
    <s v="netSales-lunch-Bar-Food"/>
    <n v="2016"/>
    <n v="0"/>
    <n v="0"/>
    <n v="0"/>
    <n v="0"/>
    <n v="0"/>
    <n v="0"/>
    <n v="0"/>
    <n v="0"/>
    <n v="0"/>
    <n v="0"/>
    <n v="0"/>
    <n v="0"/>
    <n v="4687.2625799999996"/>
    <n v="11676.90832"/>
    <n v="16364.170900000001"/>
    <n v="0"/>
    <n v="0"/>
    <x v="1"/>
    <s v=""/>
    <s v=""/>
    <s v="Sales"/>
    <s v="Lunch"/>
    <s v="Bar"/>
    <s v="Food"/>
    <n v="0"/>
    <x v="1"/>
  </r>
  <r>
    <s v="DF"/>
    <x v="0"/>
    <n v="999221"/>
    <s v="000000"/>
    <s v="netSales-dinner-Bar-Food"/>
    <n v="2016"/>
    <n v="0"/>
    <n v="11786.160539999997"/>
    <n v="13618.602759999998"/>
    <n v="13587.9499"/>
    <n v="13764.617999999999"/>
    <n v="11490.378479999998"/>
    <n v="12080.892109999999"/>
    <n v="10534.334719999999"/>
    <n v="18686.3138"/>
    <n v="6280.9564999999993"/>
    <n v="0"/>
    <n v="0"/>
    <n v="0"/>
    <n v="0"/>
    <n v="111830.20681"/>
    <n v="0"/>
    <n v="111830.20681"/>
    <x v="1"/>
    <s v=""/>
    <s v=""/>
    <s v="Sales"/>
    <s v="Dinner"/>
    <s v="Bar"/>
    <s v="Food"/>
    <n v="0"/>
    <x v="0"/>
  </r>
  <r>
    <s v="DF"/>
    <x v="1"/>
    <n v="999221"/>
    <s v="000000"/>
    <s v="netSales-dinner-Bar-Food"/>
    <n v="2016"/>
    <n v="0"/>
    <n v="12928.381759999998"/>
    <n v="16308.867959999996"/>
    <n v="13212.834739999998"/>
    <n v="13220.013800000001"/>
    <n v="17643.658059999998"/>
    <n v="12758.796959999998"/>
    <n v="12952.3611"/>
    <n v="12309.370779999999"/>
    <n v="18673.58598"/>
    <n v="11351.535300000001"/>
    <n v="10452.829449999997"/>
    <n v="13914.002199999999"/>
    <n v="13046.07185"/>
    <n v="178772.30993999995"/>
    <n v="11351.535300000001"/>
    <n v="141359.40643999996"/>
    <x v="1"/>
    <s v=""/>
    <s v=""/>
    <s v="Sales"/>
    <s v="Dinner"/>
    <s v="Bar"/>
    <s v="Food"/>
    <n v="0"/>
    <x v="0"/>
  </r>
  <r>
    <s v="DF"/>
    <x v="2"/>
    <n v="999221"/>
    <s v="000000"/>
    <s v="netSales-dinner-Bar-Food"/>
    <n v="2016"/>
    <n v="0"/>
    <n v="25781.100939999993"/>
    <n v="23749.4656"/>
    <n v="31184.540519999999"/>
    <n v="15552.59706"/>
    <n v="29265.034049999998"/>
    <n v="18585.043399999999"/>
    <n v="16070.847799999998"/>
    <n v="19965.293249999995"/>
    <n v="19549.579139999998"/>
    <n v="19855.2592"/>
    <n v="18920.346409999998"/>
    <n v="19671.651999999998"/>
    <n v="20886.831559999995"/>
    <n v="279037.59092999995"/>
    <n v="19855.2592"/>
    <n v="219558.76095999996"/>
    <x v="1"/>
    <s v=""/>
    <s v=""/>
    <s v="Sales"/>
    <s v="Dinner"/>
    <s v="Bar"/>
    <s v="Food"/>
    <n v="0"/>
    <x v="0"/>
  </r>
  <r>
    <s v="DF"/>
    <x v="3"/>
    <n v="999221"/>
    <s v="000000"/>
    <s v="netSales-dinner-Bar-Food"/>
    <n v="2016"/>
    <n v="0"/>
    <n v="24274.374599999999"/>
    <n v="37392.022499999992"/>
    <n v="22237.591599999996"/>
    <n v="21932.02851"/>
    <n v="33041.109640000002"/>
    <n v="26306.1351"/>
    <n v="17450.5023"/>
    <n v="38400.243280000002"/>
    <n v="20792.424239999997"/>
    <n v="31007.618250000003"/>
    <n v="27733.146699999998"/>
    <n v="19157.858859999997"/>
    <n v="33458.359830000001"/>
    <n v="353183.41541000002"/>
    <n v="31007.618250000003"/>
    <n v="272834.05002000002"/>
    <x v="1"/>
    <s v=""/>
    <s v=""/>
    <s v="Sales"/>
    <s v="Dinner"/>
    <s v="Bar"/>
    <s v="Food"/>
    <n v="0"/>
    <x v="0"/>
  </r>
  <r>
    <s v="DF"/>
    <x v="4"/>
    <n v="999221"/>
    <s v="000000"/>
    <s v="netSales-dinner-Bar-Food"/>
    <n v="2016"/>
    <n v="0"/>
    <n v="26049.586219999997"/>
    <n v="26407.328219999999"/>
    <n v="23292.768239999998"/>
    <n v="20274.021110000001"/>
    <n v="23243.76096"/>
    <n v="19508.258699999998"/>
    <n v="17372.594749999997"/>
    <n v="15510.656559999996"/>
    <n v="18244.302299999996"/>
    <n v="15318.867200000001"/>
    <n v="21498.085279999999"/>
    <n v="17013.90768"/>
    <n v="24619.062300000001"/>
    <n v="268353.19952000002"/>
    <n v="15318.867200000001"/>
    <n v="205222.14426"/>
    <x v="1"/>
    <s v=""/>
    <s v=""/>
    <s v="Sales"/>
    <s v="Dinner"/>
    <s v="Bar"/>
    <s v="Food"/>
    <n v="0"/>
    <x v="0"/>
  </r>
  <r>
    <s v="DF"/>
    <x v="5"/>
    <n v="999221"/>
    <s v="000000"/>
    <s v="netSales-dinner-Bar-Food"/>
    <n v="2016"/>
    <n v="0"/>
    <n v="0"/>
    <n v="0"/>
    <n v="0"/>
    <n v="0"/>
    <n v="0"/>
    <n v="0"/>
    <n v="0"/>
    <n v="0"/>
    <n v="-459.55"/>
    <n v="29931.977460000002"/>
    <n v="26134.003349999999"/>
    <n v="29774.850909999997"/>
    <n v="29720.668319999997"/>
    <n v="115101.95004"/>
    <n v="29931.977460000002"/>
    <n v="29472.427460000003"/>
    <x v="1"/>
    <s v=""/>
    <s v=""/>
    <s v="Sales"/>
    <s v="Dinner"/>
    <s v="Bar"/>
    <s v="Food"/>
    <n v="0"/>
    <x v="0"/>
  </r>
  <r>
    <s v="DF"/>
    <x v="6"/>
    <n v="999221"/>
    <s v="000000"/>
    <s v="netSales-dinner-Bar-Food"/>
    <n v="2016"/>
    <n v="0"/>
    <n v="19090.66404"/>
    <n v="27548.656799999997"/>
    <n v="17455.157999999999"/>
    <n v="8810.4077600000001"/>
    <n v="9897.0878999999986"/>
    <n v="12364.926210000001"/>
    <n v="7711.7405400000007"/>
    <n v="8087.2245999999996"/>
    <n v="16062.838400000001"/>
    <n v="31543.41848"/>
    <n v="16509.502239999998"/>
    <n v="16350.0288"/>
    <n v="13276.9728"/>
    <n v="204708.62656999999"/>
    <n v="31543.41848"/>
    <n v="158572.12273"/>
    <x v="1"/>
    <s v=""/>
    <s v=""/>
    <s v="Sales"/>
    <s v="Dinner"/>
    <s v="Bar"/>
    <s v="Food"/>
    <n v="0"/>
    <x v="0"/>
  </r>
  <r>
    <s v="DF"/>
    <x v="7"/>
    <n v="999221"/>
    <s v="000000"/>
    <s v="netSales-dinner-Bar-Food"/>
    <n v="2016"/>
    <n v="0"/>
    <n v="54170.528999999995"/>
    <n v="67741.43250000001"/>
    <n v="63189.61404"/>
    <n v="57462.440140000006"/>
    <n v="66646.399749999997"/>
    <n v="54002.311999999998"/>
    <n v="42817.771079999991"/>
    <n v="42901.974499999997"/>
    <n v="33603.5245"/>
    <n v="58647.762179999998"/>
    <n v="55263.939499999993"/>
    <n v="57014.436639999993"/>
    <n v="64940.230319999995"/>
    <n v="718402.3661499999"/>
    <n v="58647.762179999998"/>
    <n v="541183.75968999998"/>
    <x v="1"/>
    <s v=""/>
    <s v=""/>
    <s v="Sales"/>
    <s v="Dinner"/>
    <s v="Bar"/>
    <s v="Food"/>
    <n v="0"/>
    <x v="0"/>
  </r>
  <r>
    <s v="DF"/>
    <x v="8"/>
    <n v="999221"/>
    <s v="000000"/>
    <s v="netSales-dinner-Bar-Food"/>
    <n v="2016"/>
    <n v="0"/>
    <n v="31361.205119999999"/>
    <n v="29634.205719999998"/>
    <n v="45414.426050000002"/>
    <n v="50759.785020000003"/>
    <n v="43910.567469999995"/>
    <n v="40308.97793999999"/>
    <n v="54384.730960000001"/>
    <n v="43428.295259999999"/>
    <n v="58111.796399999992"/>
    <n v="36007.120799999997"/>
    <n v="30567.589219999998"/>
    <n v="36133.442519999997"/>
    <n v="30786.804159999996"/>
    <n v="530808.94663999986"/>
    <n v="36007.120799999997"/>
    <n v="433321.11073999992"/>
    <x v="1"/>
    <s v=""/>
    <s v=""/>
    <s v="Sales"/>
    <s v="Dinner"/>
    <s v="Bar"/>
    <s v="Food"/>
    <n v="0"/>
    <x v="0"/>
  </r>
  <r>
    <s v="DF"/>
    <x v="9"/>
    <n v="999221"/>
    <s v="000000"/>
    <s v="netSales-dinner-Bar-Food"/>
    <n v="2016"/>
    <n v="0"/>
    <n v="15700.687800000002"/>
    <n v="15001.110600000002"/>
    <n v="15689.6026"/>
    <n v="11210.141250000001"/>
    <n v="10754.87903"/>
    <n v="11430.141379999999"/>
    <n v="13256.85543"/>
    <n v="10311.618799999998"/>
    <n v="7891.9049999999988"/>
    <n v="12530.210000000001"/>
    <n v="10144.41288"/>
    <n v="11266.8192"/>
    <n v="12278.292599999999"/>
    <n v="157466.67656999998"/>
    <n v="12530.210000000001"/>
    <n v="123777.15189000001"/>
    <x v="1"/>
    <s v=""/>
    <s v=""/>
    <s v="Sales"/>
    <s v="Dinner"/>
    <s v="Bar"/>
    <s v="Food"/>
    <n v="0"/>
    <x v="0"/>
  </r>
  <r>
    <s v="DF"/>
    <x v="10"/>
    <n v="999221"/>
    <s v="000000"/>
    <s v="netSales-dinner-Bar-Food"/>
    <n v="2016"/>
    <n v="0"/>
    <n v="9495.2285399999982"/>
    <n v="12076.389359999999"/>
    <n v="11306.698479999999"/>
    <n v="11996.9892"/>
    <n v="12114.188099999999"/>
    <n v="14555.27052"/>
    <n v="12082.012599999996"/>
    <n v="8906.3543099999988"/>
    <n v="9205.3191999999999"/>
    <n v="9921.5789399999994"/>
    <n v="12277.36146"/>
    <n v="11483.64126"/>
    <n v="11032.06482"/>
    <n v="146453.09678999998"/>
    <n v="9921.5789399999994"/>
    <n v="111660.02924999999"/>
    <x v="1"/>
    <s v=""/>
    <s v=""/>
    <s v="Sales"/>
    <s v="Dinner"/>
    <s v="Bar"/>
    <s v="Food"/>
    <n v="0"/>
    <x v="0"/>
  </r>
  <r>
    <s v="DF"/>
    <x v="11"/>
    <n v="999221"/>
    <s v="000000"/>
    <s v="netSales-dinner-Bar-Food"/>
    <n v="2016"/>
    <n v="0"/>
    <n v="40736.683049999992"/>
    <n v="50043.403200000001"/>
    <n v="56765.658600000002"/>
    <n v="53115.368599999994"/>
    <n v="51921.599519999989"/>
    <n v="56329.811999999998"/>
    <n v="34411.514619999994"/>
    <n v="36431.23631"/>
    <n v="32246.903429999995"/>
    <n v="45309.535599999996"/>
    <n v="44498.288799999995"/>
    <n v="43477.622369999997"/>
    <n v="32556.134099999999"/>
    <n v="577843.76020000002"/>
    <n v="45309.535599999996"/>
    <n v="457311.71492999996"/>
    <x v="1"/>
    <s v=""/>
    <s v=""/>
    <s v="Sales"/>
    <s v="Dinner"/>
    <s v="Bar"/>
    <s v="Food"/>
    <n v="0"/>
    <x v="0"/>
  </r>
  <r>
    <s v="DF"/>
    <x v="12"/>
    <n v="999221"/>
    <s v="000000"/>
    <s v="netSales-dinner-Bar-Food"/>
    <n v="2016"/>
    <n v="0"/>
    <n v="62782.043519999992"/>
    <n v="88559.800559999989"/>
    <n v="60403.537250000001"/>
    <n v="40715.101699999999"/>
    <n v="54129.123509999998"/>
    <n v="44013.886350000001"/>
    <n v="46564.413350000003"/>
    <n v="53276.0046"/>
    <n v="34736.18819999999"/>
    <n v="80632.903260000006"/>
    <n v="67091.975999999995"/>
    <n v="56108.451000000001"/>
    <n v="71928.926999999981"/>
    <n v="760942.35629999998"/>
    <n v="80632.903260000006"/>
    <n v="565813.00229999993"/>
    <x v="1"/>
    <s v=""/>
    <s v=""/>
    <s v="Sales"/>
    <s v="Dinner"/>
    <s v="Bar"/>
    <s v="Food"/>
    <n v="0"/>
    <x v="0"/>
  </r>
  <r>
    <s v="DF"/>
    <x v="13"/>
    <n v="999221"/>
    <s v="000000"/>
    <s v="netSales-dinner-Bar-Food"/>
    <n v="2016"/>
    <n v="0"/>
    <n v="21433.066199999997"/>
    <n v="25856.374600000003"/>
    <n v="20809.91185"/>
    <n v="25266.511899999998"/>
    <n v="21301.656809999997"/>
    <n v="18836.163499999999"/>
    <n v="18237.309300000001"/>
    <n v="15272.522999999999"/>
    <n v="14160.376649999998"/>
    <n v="19118.979599999999"/>
    <n v="26120.9879"/>
    <n v="24153.547599999998"/>
    <n v="32535.299159999999"/>
    <n v="283102.70806999999"/>
    <n v="19118.979599999999"/>
    <n v="200292.87340999997"/>
    <x v="1"/>
    <s v=""/>
    <s v=""/>
    <s v="Sales"/>
    <s v="Dinner"/>
    <s v="Bar"/>
    <s v="Food"/>
    <n v="0"/>
    <x v="1"/>
  </r>
  <r>
    <s v="DF"/>
    <x v="14"/>
    <n v="999221"/>
    <s v="000000"/>
    <s v="netSales-dinner-Bar-Food"/>
    <n v="2016"/>
    <n v="0"/>
    <n v="11582.34938"/>
    <n v="13395.222749999999"/>
    <n v="11973.461499999999"/>
    <n v="10456.1548"/>
    <n v="15906.518320000001"/>
    <n v="10183.444109999999"/>
    <n v="11571.526749999999"/>
    <n v="10331.314559999999"/>
    <n v="10506.903680000001"/>
    <n v="9501.3349899999994"/>
    <n v="13309.837379999999"/>
    <n v="12104.69967"/>
    <n v="15374.900800000001"/>
    <n v="156197.66868999999"/>
    <n v="9501.3349899999994"/>
    <n v="115408.23084"/>
    <x v="1"/>
    <s v=""/>
    <s v=""/>
    <s v="Sales"/>
    <s v="Dinner"/>
    <s v="Bar"/>
    <s v="Food"/>
    <n v="0"/>
    <x v="1"/>
  </r>
  <r>
    <s v="DF"/>
    <x v="15"/>
    <n v="999221"/>
    <s v="000000"/>
    <s v="netSales-dinner-Bar-Food"/>
    <n v="2016"/>
    <n v="0"/>
    <n v="8426.0139600000002"/>
    <n v="17385.478599999999"/>
    <n v="15853.05918"/>
    <n v="16825.050059999998"/>
    <n v="16519.143200000002"/>
    <n v="12535.741679999999"/>
    <n v="12255.997599999999"/>
    <n v="9635.9155200000005"/>
    <n v="9820.0575199999985"/>
    <n v="9486.14912"/>
    <n v="12871.47092"/>
    <n v="16551.989649999996"/>
    <n v="15071.826000000001"/>
    <n v="173237.89301"/>
    <n v="9486.14912"/>
    <n v="128742.60644"/>
    <x v="1"/>
    <s v=""/>
    <s v=""/>
    <s v="Sales"/>
    <s v="Dinner"/>
    <s v="Bar"/>
    <s v="Food"/>
    <n v="0"/>
    <x v="1"/>
  </r>
  <r>
    <s v="DF"/>
    <x v="16"/>
    <n v="999221"/>
    <s v="000000"/>
    <s v="netSales-dinner-Bar-Food"/>
    <n v="2016"/>
    <n v="0"/>
    <n v="16316.126819999999"/>
    <n v="27742.885170000001"/>
    <n v="19209.027599999998"/>
    <n v="19765.339019999999"/>
    <n v="16905.46746"/>
    <n v="22198.768059999999"/>
    <n v="14797.385399999999"/>
    <n v="21552.90137"/>
    <n v="24123.17726"/>
    <n v="18648.889350000001"/>
    <n v="21569.727199999998"/>
    <n v="23120.813659999996"/>
    <n v="27026.527499999997"/>
    <n v="272977.03587000002"/>
    <n v="18648.889350000001"/>
    <n v="201259.96751000002"/>
    <x v="1"/>
    <s v=""/>
    <s v=""/>
    <s v="Sales"/>
    <s v="Dinner"/>
    <s v="Bar"/>
    <s v="Food"/>
    <n v="0"/>
    <x v="1"/>
  </r>
  <r>
    <s v="DF"/>
    <x v="17"/>
    <n v="999221"/>
    <s v="000000"/>
    <s v="netSales-dinner-Bar-Food"/>
    <n v="2016"/>
    <n v="0"/>
    <n v="16593.62775"/>
    <n v="16258.893559999999"/>
    <n v="20044.950099999998"/>
    <n v="20465.026679999999"/>
    <n v="13044.546900000001"/>
    <n v="14945.472359999998"/>
    <n v="15367.281509999999"/>
    <n v="12894.281399999998"/>
    <n v="21579.530069999997"/>
    <n v="13513.429999999998"/>
    <n v="15297.088099999997"/>
    <n v="14535.037160000002"/>
    <n v="10492.7466"/>
    <n v="205031.91219"/>
    <n v="13513.429999999998"/>
    <n v="164707.04032999999"/>
    <x v="1"/>
    <s v=""/>
    <s v=""/>
    <s v="Sales"/>
    <s v="Dinner"/>
    <s v="Bar"/>
    <s v="Food"/>
    <n v="0"/>
    <x v="1"/>
  </r>
  <r>
    <s v="DF"/>
    <x v="18"/>
    <n v="999221"/>
    <s v="000000"/>
    <s v="netSales-dinner-Bar-Food"/>
    <n v="2016"/>
    <n v="0"/>
    <n v="14437.928889999997"/>
    <n v="18184.325739999997"/>
    <n v="21687.453479999996"/>
    <n v="20868.719759999996"/>
    <n v="18875.084549999996"/>
    <n v="14314.136759999999"/>
    <n v="16991.211370000001"/>
    <n v="16529.009279999998"/>
    <n v="16802.579849999998"/>
    <n v="15309.163099999996"/>
    <n v="18414.197690000001"/>
    <n v="20468.196209999998"/>
    <n v="23682.923039999998"/>
    <n v="236564.92971999999"/>
    <n v="15309.163099999996"/>
    <n v="173999.61278"/>
    <x v="1"/>
    <s v=""/>
    <s v=""/>
    <s v="Sales"/>
    <s v="Dinner"/>
    <s v="Bar"/>
    <s v="Food"/>
    <n v="0"/>
    <x v="1"/>
  </r>
  <r>
    <s v="DF"/>
    <x v="19"/>
    <n v="999221"/>
    <s v="000000"/>
    <s v="netSales-dinner-Bar-Food"/>
    <n v="2016"/>
    <n v="0"/>
    <n v="9915.2070499999991"/>
    <n v="8347.3162499999999"/>
    <n v="8601.1692200000016"/>
    <n v="11263.338239999999"/>
    <n v="8463.1301999999996"/>
    <n v="10664.805899999998"/>
    <n v="10910.486159999999"/>
    <n v="13534.556"/>
    <n v="12795.653499999999"/>
    <n v="8712.4197999999997"/>
    <n v="9666.3110599999982"/>
    <n v="11294.898579999999"/>
    <n v="9639.5176499999998"/>
    <n v="133808.80961"/>
    <n v="8712.4197999999997"/>
    <n v="103208.08232"/>
    <x v="1"/>
    <s v=""/>
    <s v=""/>
    <s v="Sales"/>
    <s v="Dinner"/>
    <s v="Bar"/>
    <s v="Food"/>
    <n v="0"/>
    <x v="1"/>
  </r>
  <r>
    <s v="DF"/>
    <x v="20"/>
    <n v="999221"/>
    <s v="000000"/>
    <s v="netSales-dinner-Bar-Food"/>
    <n v="2016"/>
    <n v="0"/>
    <n v="9520.4491199999993"/>
    <n v="12512.841879999998"/>
    <n v="9298.0906200000009"/>
    <n v="10462.75398"/>
    <n v="10149.69816"/>
    <n v="9477.4761199999975"/>
    <n v="11338.796699999999"/>
    <n v="11285.115659999999"/>
    <n v="10713.95262"/>
    <n v="12574.919699999999"/>
    <n v="10294.773720000001"/>
    <n v="12753.587210000002"/>
    <n v="15577.708089999996"/>
    <n v="145960.16357999996"/>
    <n v="12574.919699999999"/>
    <n v="107334.09455999998"/>
    <x v="1"/>
    <s v=""/>
    <s v=""/>
    <s v="Sales"/>
    <s v="Dinner"/>
    <s v="Bar"/>
    <s v="Food"/>
    <n v="0"/>
    <x v="1"/>
  </r>
  <r>
    <s v="DF"/>
    <x v="21"/>
    <n v="999221"/>
    <s v="000000"/>
    <s v="netSales-dinner-Bar-Food"/>
    <n v="2016"/>
    <n v="0"/>
    <n v="35893.662210000002"/>
    <n v="25313.160319999995"/>
    <n v="30770.056799999995"/>
    <n v="25114.826449999997"/>
    <n v="21791.377089999998"/>
    <n v="30466.599660000003"/>
    <n v="23139.227999999999"/>
    <n v="25950.97638"/>
    <n v="22218.370089999997"/>
    <n v="20778.191489999997"/>
    <n v="27476.128679999998"/>
    <n v="31515.969940000003"/>
    <n v="27221.81525"/>
    <n v="347650.36235999997"/>
    <n v="20778.191489999997"/>
    <n v="261436.44848999998"/>
    <x v="1"/>
    <s v=""/>
    <s v=""/>
    <s v="Sales"/>
    <s v="Dinner"/>
    <s v="Bar"/>
    <s v="Food"/>
    <n v="0"/>
    <x v="1"/>
  </r>
  <r>
    <s v="DF"/>
    <x v="22"/>
    <n v="999221"/>
    <s v="000000"/>
    <s v="netSales-dinner-Bar-Food"/>
    <n v="2016"/>
    <n v="0"/>
    <n v="20102.824979999998"/>
    <n v="16071.090839999999"/>
    <n v="14996.142"/>
    <n v="16712.833199999997"/>
    <n v="17619.305339999999"/>
    <n v="17014.656119999996"/>
    <n v="17278.966530000002"/>
    <n v="21100.92166"/>
    <n v="20488.219080000003"/>
    <n v="19098.981159999999"/>
    <n v="17996.219150000001"/>
    <n v="20585.010809999996"/>
    <n v="19850.352759999998"/>
    <n v="238915.52363000001"/>
    <n v="19098.981159999999"/>
    <n v="180483.94091"/>
    <x v="1"/>
    <s v=""/>
    <s v=""/>
    <s v="Sales"/>
    <s v="Dinner"/>
    <s v="Bar"/>
    <s v="Food"/>
    <n v="0"/>
    <x v="1"/>
  </r>
  <r>
    <s v="DF"/>
    <x v="23"/>
    <n v="999221"/>
    <s v="000000"/>
    <s v="netSales-dinner-Bar-Food"/>
    <n v="2016"/>
    <n v="0"/>
    <n v="14191.644319999999"/>
    <n v="11844.76475"/>
    <n v="15524.367039999999"/>
    <n v="13852.855169999999"/>
    <n v="15441.991319999997"/>
    <n v="15101.07123"/>
    <n v="10070.24655"/>
    <n v="11431.636299999998"/>
    <n v="14310.168599999999"/>
    <n v="12436.395509999998"/>
    <n v="10177.549199999999"/>
    <n v="12381.633599999999"/>
    <n v="12857.239079999999"/>
    <n v="169621.56267000001"/>
    <n v="12436.395509999998"/>
    <n v="134205.14079"/>
    <x v="1"/>
    <s v=""/>
    <s v=""/>
    <s v="Sales"/>
    <s v="Dinner"/>
    <s v="Bar"/>
    <s v="Food"/>
    <n v="0"/>
    <x v="1"/>
  </r>
  <r>
    <s v="DF"/>
    <x v="24"/>
    <n v="999221"/>
    <s v="000000"/>
    <s v="netSales-dinner-Bar-Food"/>
    <n v="2016"/>
    <n v="0"/>
    <n v="13588.446689999999"/>
    <n v="15280.23784"/>
    <n v="16636.454730000001"/>
    <n v="14228.182709999999"/>
    <n v="14746.559379999997"/>
    <n v="8706.5406399999993"/>
    <n v="11854.093719999999"/>
    <n v="7841.1343499999994"/>
    <n v="9092.2185200000004"/>
    <n v="10381.23702"/>
    <n v="12337.233299999998"/>
    <n v="14056.039199999999"/>
    <n v="12172.950019999998"/>
    <n v="160921.32811999999"/>
    <n v="10381.23702"/>
    <n v="122355.1056"/>
    <x v="1"/>
    <s v=""/>
    <s v=""/>
    <s v="Sales"/>
    <s v="Dinner"/>
    <s v="Bar"/>
    <s v="Food"/>
    <n v="0"/>
    <x v="1"/>
  </r>
  <r>
    <s v="DF"/>
    <x v="25"/>
    <n v="999221"/>
    <s v="000000"/>
    <s v="netSales-dinner-Bar-Food"/>
    <n v="2016"/>
    <n v="0"/>
    <n v="21736.856680000001"/>
    <n v="25713.020200000003"/>
    <n v="24231.949280000001"/>
    <n v="17664.803309999999"/>
    <n v="18634.544879999998"/>
    <n v="16483.086829999997"/>
    <n v="12657.692880000001"/>
    <n v="14334.277229999998"/>
    <n v="11682.686399999997"/>
    <n v="15108.80056"/>
    <n v="15525.395339999999"/>
    <n v="11305.392"/>
    <n v="23682.37746"/>
    <n v="228760.88304999997"/>
    <n v="15108.80056"/>
    <n v="178247.71825000001"/>
    <x v="1"/>
    <s v=""/>
    <s v=""/>
    <s v="Sales"/>
    <s v="Dinner"/>
    <s v="Bar"/>
    <s v="Food"/>
    <n v="0"/>
    <x v="1"/>
  </r>
  <r>
    <s v="DF"/>
    <x v="26"/>
    <n v="999221"/>
    <s v="000000"/>
    <s v="netSales-dinner-Bar-Food"/>
    <n v="2016"/>
    <n v="0"/>
    <n v="19737.419449999998"/>
    <n v="18510.035879999999"/>
    <n v="15141.413700000001"/>
    <n v="19293.107400000001"/>
    <n v="15917.497679999999"/>
    <n v="15185.28046"/>
    <n v="15231.82836"/>
    <n v="15517.874189999997"/>
    <n v="12551.996799999999"/>
    <n v="21043.791859999998"/>
    <n v="13864.44094"/>
    <n v="15687.127819999998"/>
    <n v="16034.774699999996"/>
    <n v="213716.58924"/>
    <n v="21043.791859999998"/>
    <n v="168130.24578"/>
    <x v="1"/>
    <s v=""/>
    <s v=""/>
    <s v="Sales"/>
    <s v="Dinner"/>
    <s v="Bar"/>
    <s v="Food"/>
    <n v="0"/>
    <x v="1"/>
  </r>
  <r>
    <s v="DF"/>
    <x v="27"/>
    <n v="999221"/>
    <s v="000000"/>
    <s v="netSales-dinner-Bar-Food"/>
    <n v="2016"/>
    <n v="0"/>
    <n v="8084.80512"/>
    <n v="10481.13906"/>
    <n v="5531.8510799999995"/>
    <n v="7486.3673499999986"/>
    <n v="7128.8489999999993"/>
    <n v="7736.9564999999993"/>
    <n v="5683.3733600000005"/>
    <n v="8615.8517899999988"/>
    <n v="6938.7864000000009"/>
    <n v="7548.2557499999984"/>
    <n v="9557.2374099999997"/>
    <n v="9446.6230599999981"/>
    <n v="7792.6852499999995"/>
    <n v="102032.78112999999"/>
    <n v="7548.2557499999984"/>
    <n v="75236.235409999994"/>
    <x v="1"/>
    <s v=""/>
    <s v=""/>
    <s v="Sales"/>
    <s v="Dinner"/>
    <s v="Bar"/>
    <s v="Food"/>
    <n v="0"/>
    <x v="1"/>
  </r>
  <r>
    <s v="DF"/>
    <x v="28"/>
    <n v="999221"/>
    <s v="000000"/>
    <s v="netSales-dinner-Bar-Food"/>
    <n v="2016"/>
    <n v="0"/>
    <n v="12265.178099999999"/>
    <n v="13620.096"/>
    <n v="13043.65832"/>
    <n v="8768.1299999999992"/>
    <n v="11095.557619999998"/>
    <n v="14599.745999999999"/>
    <n v="14905.439429999999"/>
    <n v="13961.187099999999"/>
    <n v="12924.966599999998"/>
    <n v="10423.688310000001"/>
    <n v="9947.42"/>
    <n v="11502.376200000001"/>
    <n v="9270.30069"/>
    <n v="156327.74437"/>
    <n v="10423.688310000001"/>
    <n v="125607.64747999999"/>
    <x v="1"/>
    <s v=""/>
    <s v=""/>
    <s v="Sales"/>
    <s v="Dinner"/>
    <s v="Bar"/>
    <s v="Food"/>
    <n v="0"/>
    <x v="1"/>
  </r>
  <r>
    <s v="DF"/>
    <x v="29"/>
    <n v="999221"/>
    <s v="000000"/>
    <s v="netSales-dinner-Bar-Food"/>
    <n v="2016"/>
    <n v="0"/>
    <n v="7353.0778999999993"/>
    <n v="8342.7567999999992"/>
    <n v="5124.1019200000001"/>
    <n v="5418.6943999999985"/>
    <n v="4421.1035400000001"/>
    <n v="3967.6496999999995"/>
    <n v="5400.9585699999989"/>
    <n v="7885.426919999999"/>
    <n v="8738.5149599999986"/>
    <n v="9836.6089499999998"/>
    <n v="15706.86579"/>
    <n v="16842.89243"/>
    <n v="18278.212680000001"/>
    <n v="117316.86455999999"/>
    <n v="9836.6089499999998"/>
    <n v="66488.893659999987"/>
    <x v="1"/>
    <s v=""/>
    <s v=""/>
    <s v="Sales"/>
    <s v="Dinner"/>
    <s v="Bar"/>
    <s v="Food"/>
    <n v="0"/>
    <x v="1"/>
  </r>
  <r>
    <s v="DF"/>
    <x v="30"/>
    <n v="999221"/>
    <s v="000000"/>
    <s v="netSales-dinner-Bar-Food"/>
    <n v="2016"/>
    <n v="0"/>
    <n v="14604.068499999999"/>
    <n v="15103.800739999997"/>
    <n v="12435.809749999999"/>
    <n v="15793.778"/>
    <n v="13465.998"/>
    <n v="12636.634919999999"/>
    <n v="11263.780709999999"/>
    <n v="18615.65755"/>
    <n v="17002.583640000001"/>
    <n v="11936.638069999997"/>
    <n v="14493.289579999999"/>
    <n v="12010.125399999999"/>
    <n v="19305.658889999999"/>
    <n v="188667.82374999998"/>
    <n v="11936.638069999997"/>
    <n v="142858.74987999999"/>
    <x v="1"/>
    <s v=""/>
    <s v=""/>
    <s v="Sales"/>
    <s v="Dinner"/>
    <s v="Bar"/>
    <s v="Food"/>
    <n v="0"/>
    <x v="1"/>
  </r>
  <r>
    <s v="DF"/>
    <x v="31"/>
    <n v="999221"/>
    <s v="000000"/>
    <s v="netSales-dinner-Bar-Food"/>
    <n v="2016"/>
    <n v="0"/>
    <n v="21632.677359999998"/>
    <n v="21029.058049999996"/>
    <n v="23936.29434"/>
    <n v="20844.07416"/>
    <n v="18903.4755"/>
    <n v="12625.2966"/>
    <n v="14637.473479999999"/>
    <n v="16513.24136"/>
    <n v="16095.849419999995"/>
    <n v="18080.388479999998"/>
    <n v="15008.758799999998"/>
    <n v="20607.587"/>
    <n v="13144.44348"/>
    <n v="233058.61802999995"/>
    <n v="18080.388479999998"/>
    <n v="184297.82874999996"/>
    <x v="1"/>
    <s v=""/>
    <s v=""/>
    <s v="Sales"/>
    <s v="Dinner"/>
    <s v="Bar"/>
    <s v="Food"/>
    <n v="0"/>
    <x v="1"/>
  </r>
  <r>
    <s v="DF"/>
    <x v="32"/>
    <n v="999221"/>
    <s v="000000"/>
    <s v="netSales-dinner-Bar-Food"/>
    <n v="2016"/>
    <n v="0"/>
    <n v="21045.578400000002"/>
    <n v="26097.990799999996"/>
    <n v="19450.625950000001"/>
    <n v="24888.312819999999"/>
    <n v="28296.035949999998"/>
    <n v="26578.507199999996"/>
    <n v="24380.345149999997"/>
    <n v="16040.082869999998"/>
    <n v="21668.557680000002"/>
    <n v="22127.170029999997"/>
    <n v="19367.477220000001"/>
    <n v="24007.208959999996"/>
    <n v="18164.164269999997"/>
    <n v="292112.05730000004"/>
    <n v="22127.170029999997"/>
    <n v="230573.20685000002"/>
    <x v="1"/>
    <s v=""/>
    <s v=""/>
    <s v="Sales"/>
    <s v="Dinner"/>
    <s v="Bar"/>
    <s v="Food"/>
    <n v="0"/>
    <x v="1"/>
  </r>
  <r>
    <s v="DF"/>
    <x v="33"/>
    <n v="999221"/>
    <s v="000000"/>
    <s v="netSales-dinner-Bar-Food"/>
    <n v="2016"/>
    <n v="0"/>
    <n v="0"/>
    <n v="0"/>
    <n v="0"/>
    <n v="0"/>
    <n v="0"/>
    <n v="0"/>
    <n v="34486.93262"/>
    <n v="41720.378700000001"/>
    <n v="36147.951840000002"/>
    <n v="33618.561899999993"/>
    <n v="37813.897799999999"/>
    <n v="29906.795519999992"/>
    <n v="39240.186999999998"/>
    <n v="252934.70538"/>
    <n v="33618.561899999993"/>
    <n v="145973.82506"/>
    <x v="1"/>
    <s v=""/>
    <s v=""/>
    <s v="Sales"/>
    <s v="Dinner"/>
    <s v="Bar"/>
    <s v="Food"/>
    <n v="0"/>
    <x v="1"/>
  </r>
  <r>
    <s v="DF"/>
    <x v="34"/>
    <n v="999221"/>
    <s v="000000"/>
    <s v="netSales-dinner-Bar-Food"/>
    <n v="2016"/>
    <n v="0"/>
    <n v="0"/>
    <n v="0"/>
    <n v="0"/>
    <n v="0"/>
    <n v="0"/>
    <n v="0"/>
    <n v="0"/>
    <n v="0"/>
    <n v="0"/>
    <n v="0"/>
    <n v="2664.48"/>
    <n v="14928.899579999999"/>
    <n v="17296.913759999999"/>
    <n v="34890.293340000004"/>
    <n v="0"/>
    <n v="0"/>
    <x v="1"/>
    <s v=""/>
    <s v=""/>
    <s v="Sales"/>
    <s v="Dinner"/>
    <s v="Bar"/>
    <s v="Food"/>
    <n v="0"/>
    <x v="1"/>
  </r>
  <r>
    <s v="DF"/>
    <x v="35"/>
    <n v="999221"/>
    <s v="000000"/>
    <s v="netSales-dinner-Bar-Food"/>
    <n v="2016"/>
    <n v="0"/>
    <n v="0"/>
    <n v="0"/>
    <n v="0"/>
    <n v="0"/>
    <n v="0"/>
    <n v="0"/>
    <n v="0"/>
    <n v="0"/>
    <n v="0"/>
    <n v="0"/>
    <n v="0"/>
    <n v="7683.9928200000004"/>
    <n v="33441.091040000007"/>
    <n v="41125.083860000006"/>
    <n v="0"/>
    <n v="0"/>
    <x v="1"/>
    <s v=""/>
    <s v=""/>
    <s v="Sales"/>
    <s v="Dinner"/>
    <s v="Bar"/>
    <s v="Food"/>
    <n v="0"/>
    <x v="1"/>
  </r>
  <r>
    <s v="DF"/>
    <x v="4"/>
    <n v="999222"/>
    <s v="000000"/>
    <s v="netSales-lunch-Lounge-Food"/>
    <n v="2016"/>
    <n v="0"/>
    <n v="0"/>
    <n v="-15.214499999999999"/>
    <n v="43.340499999999999"/>
    <n v="119.57399999999998"/>
    <n v="559.53449999999998"/>
    <n v="247.72299999999996"/>
    <n v="434.11199999999997"/>
    <n v="6.9019999999999992"/>
    <n v="0"/>
    <n v="0"/>
    <n v="0"/>
    <n v="0"/>
    <n v="0"/>
    <n v="1395.9715000000001"/>
    <n v="0"/>
    <n v="1395.9715000000001"/>
    <x v="1"/>
    <s v=""/>
    <s v=""/>
    <s v="Sales"/>
    <s v="Lunch"/>
    <s v="Other"/>
    <s v="Food"/>
    <n v="0"/>
    <x v="0"/>
  </r>
  <r>
    <s v="DF"/>
    <x v="9"/>
    <n v="999222"/>
    <s v="000000"/>
    <s v="netSales-lunch-Lounge-Food"/>
    <n v="2016"/>
    <n v="0"/>
    <n v="0"/>
    <n v="0"/>
    <n v="0"/>
    <n v="0"/>
    <n v="0"/>
    <n v="0"/>
    <n v="-64.680000000000007"/>
    <n v="0"/>
    <n v="0"/>
    <n v="0"/>
    <n v="0"/>
    <n v="0"/>
    <n v="0"/>
    <n v="-64.680000000000007"/>
    <n v="0"/>
    <n v="-64.680000000000007"/>
    <x v="1"/>
    <s v=""/>
    <s v=""/>
    <s v="Sales"/>
    <s v="Lunch"/>
    <s v="Other"/>
    <s v="Food"/>
    <n v="0"/>
    <x v="0"/>
  </r>
  <r>
    <s v="DF"/>
    <x v="10"/>
    <n v="999222"/>
    <s v="000000"/>
    <s v="netSales-lunch-Lounge-Food"/>
    <n v="2016"/>
    <n v="0"/>
    <n v="0"/>
    <n v="0"/>
    <n v="0"/>
    <n v="45.359999999999992"/>
    <n v="0"/>
    <n v="0"/>
    <n v="0"/>
    <n v="0"/>
    <n v="0"/>
    <n v="0"/>
    <n v="0"/>
    <n v="0"/>
    <n v="0"/>
    <n v="45.359999999999992"/>
    <n v="0"/>
    <n v="45.359999999999992"/>
    <x v="1"/>
    <s v=""/>
    <s v=""/>
    <s v="Sales"/>
    <s v="Lunch"/>
    <s v="Other"/>
    <s v="Food"/>
    <n v="0"/>
    <x v="0"/>
  </r>
  <r>
    <s v="DF"/>
    <x v="12"/>
    <n v="999222"/>
    <s v="000000"/>
    <s v="netSales-lunch-Lounge-Food"/>
    <n v="2016"/>
    <n v="0"/>
    <n v="8.9109999999999996"/>
    <n v="0"/>
    <n v="0"/>
    <n v="161.7525"/>
    <n v="0"/>
    <n v="0"/>
    <n v="0"/>
    <n v="39.06"/>
    <n v="0"/>
    <n v="0"/>
    <n v="0"/>
    <n v="0"/>
    <n v="0"/>
    <n v="209.7235"/>
    <n v="0"/>
    <n v="209.7235"/>
    <x v="1"/>
    <s v=""/>
    <s v=""/>
    <s v="Sales"/>
    <s v="Lunch"/>
    <s v="Other"/>
    <s v="Food"/>
    <n v="0"/>
    <x v="0"/>
  </r>
  <r>
    <s v="DF"/>
    <x v="14"/>
    <n v="999222"/>
    <s v="000000"/>
    <s v="netSales-lunch-Lounge-Food"/>
    <n v="2016"/>
    <n v="0"/>
    <n v="16.645999999999997"/>
    <n v="0"/>
    <n v="78.792000000000002"/>
    <n v="92.872500000000002"/>
    <n v="0"/>
    <n v="97.72"/>
    <n v="62.842499999999987"/>
    <n v="0"/>
    <n v="0"/>
    <n v="0"/>
    <n v="0"/>
    <n v="0"/>
    <n v="0"/>
    <n v="348.87299999999993"/>
    <n v="0"/>
    <n v="348.87299999999993"/>
    <x v="1"/>
    <s v=""/>
    <s v=""/>
    <s v="Sales"/>
    <s v="Lunch"/>
    <s v="Other"/>
    <s v="Food"/>
    <n v="0"/>
    <x v="1"/>
  </r>
  <r>
    <s v="DF"/>
    <x v="15"/>
    <n v="999222"/>
    <s v="000000"/>
    <s v="netSales-lunch-Lounge-Food"/>
    <n v="2016"/>
    <n v="0"/>
    <n v="0"/>
    <n v="0"/>
    <n v="0"/>
    <n v="-18.27"/>
    <n v="0"/>
    <n v="0"/>
    <n v="125.643"/>
    <n v="0"/>
    <n v="0"/>
    <n v="0"/>
    <n v="0"/>
    <n v="0"/>
    <n v="0"/>
    <n v="107.373"/>
    <n v="0"/>
    <n v="107.373"/>
    <x v="1"/>
    <s v=""/>
    <s v=""/>
    <s v="Sales"/>
    <s v="Lunch"/>
    <s v="Other"/>
    <s v="Food"/>
    <n v="0"/>
    <x v="1"/>
  </r>
  <r>
    <s v="DF"/>
    <x v="16"/>
    <n v="999222"/>
    <s v="000000"/>
    <s v="netSales-lunch-Lounge-Food"/>
    <n v="2016"/>
    <n v="0"/>
    <n v="87.884999999999991"/>
    <n v="213.24099999999999"/>
    <n v="65.152500000000003"/>
    <n v="106.46299999999999"/>
    <n v="244.16"/>
    <n v="188.74799999999999"/>
    <n v="258.36719999999997"/>
    <n v="213.46149999999997"/>
    <n v="32.094999999999992"/>
    <n v="0"/>
    <n v="0"/>
    <n v="0"/>
    <n v="0"/>
    <n v="1409.5731999999998"/>
    <n v="0"/>
    <n v="1409.5731999999998"/>
    <x v="1"/>
    <s v=""/>
    <s v=""/>
    <s v="Sales"/>
    <s v="Lunch"/>
    <s v="Other"/>
    <s v="Food"/>
    <n v="0"/>
    <x v="1"/>
  </r>
  <r>
    <s v="DF"/>
    <x v="17"/>
    <n v="999222"/>
    <s v="000000"/>
    <s v="netSales-lunch-Lounge-Food"/>
    <n v="2016"/>
    <n v="0"/>
    <n v="22.3125"/>
    <n v="0"/>
    <n v="43.343999999999994"/>
    <n v="0"/>
    <n v="48.16"/>
    <n v="24.254999999999999"/>
    <n v="88.2"/>
    <n v="243.23600000000002"/>
    <n v="17.965499999999999"/>
    <n v="0"/>
    <n v="0"/>
    <n v="0"/>
    <n v="0"/>
    <n v="487.47300000000007"/>
    <n v="0"/>
    <n v="487.47300000000007"/>
    <x v="1"/>
    <s v=""/>
    <s v=""/>
    <s v="Sales"/>
    <s v="Lunch"/>
    <s v="Other"/>
    <s v="Food"/>
    <n v="0"/>
    <x v="1"/>
  </r>
  <r>
    <s v="DF"/>
    <x v="18"/>
    <n v="999222"/>
    <s v="000000"/>
    <s v="netSales-lunch-Lounge-Food"/>
    <n v="2016"/>
    <n v="0"/>
    <n v="41.16"/>
    <n v="60.3855"/>
    <n v="0"/>
    <n v="0"/>
    <n v="0"/>
    <n v="0"/>
    <n v="0"/>
    <n v="8.6449999999999996"/>
    <n v="0"/>
    <n v="0"/>
    <n v="0"/>
    <n v="0"/>
    <n v="0"/>
    <n v="110.1905"/>
    <n v="0"/>
    <n v="110.1905"/>
    <x v="1"/>
    <s v=""/>
    <s v=""/>
    <s v="Sales"/>
    <s v="Lunch"/>
    <s v="Other"/>
    <s v="Food"/>
    <n v="0"/>
    <x v="1"/>
  </r>
  <r>
    <s v="DF"/>
    <x v="19"/>
    <n v="999222"/>
    <s v="000000"/>
    <s v="netSales-lunch-Lounge-Food"/>
    <n v="2016"/>
    <n v="0"/>
    <n v="384.97410000000002"/>
    <n v="325.38099999999997"/>
    <n v="372.70799999999997"/>
    <n v="289.22669999999999"/>
    <n v="319.26299999999998"/>
    <n v="490.82249999999999"/>
    <n v="643.35789"/>
    <n v="405.89821999999998"/>
    <n v="66.394999999999996"/>
    <n v="0"/>
    <n v="0"/>
    <n v="0"/>
    <n v="0"/>
    <n v="3298.0264099999999"/>
    <n v="0"/>
    <n v="3298.0264099999999"/>
    <x v="1"/>
    <s v=""/>
    <s v=""/>
    <s v="Sales"/>
    <s v="Lunch"/>
    <s v="Other"/>
    <s v="Food"/>
    <n v="0"/>
    <x v="1"/>
  </r>
  <r>
    <s v="DF"/>
    <x v="20"/>
    <n v="999222"/>
    <s v="000000"/>
    <s v="netSales-lunch-Lounge-Food"/>
    <n v="2016"/>
    <n v="0"/>
    <n v="0"/>
    <n v="0"/>
    <n v="27.114499999999996"/>
    <n v="0"/>
    <n v="0"/>
    <n v="73.185000000000002"/>
    <n v="5.5509999999999993"/>
    <n v="0"/>
    <n v="0"/>
    <n v="0"/>
    <n v="0"/>
    <n v="0"/>
    <n v="0"/>
    <n v="105.8505"/>
    <n v="0"/>
    <n v="105.8505"/>
    <x v="1"/>
    <s v=""/>
    <s v=""/>
    <s v="Sales"/>
    <s v="Lunch"/>
    <s v="Other"/>
    <s v="Food"/>
    <n v="0"/>
    <x v="1"/>
  </r>
  <r>
    <s v="DF"/>
    <x v="21"/>
    <n v="999222"/>
    <s v="000000"/>
    <s v="netSales-lunch-Lounge-Food"/>
    <n v="2016"/>
    <n v="0"/>
    <n v="91.559999999999988"/>
    <n v="244.11099999999996"/>
    <n v="172.54999999999998"/>
    <n v="500.47899999999998"/>
    <n v="345.69499999999994"/>
    <n v="240.51299999999998"/>
    <n v="93.366"/>
    <n v="222.70499999999998"/>
    <n v="176.386"/>
    <n v="0"/>
    <n v="0"/>
    <n v="0"/>
    <n v="0"/>
    <n v="2087.3649999999998"/>
    <n v="0"/>
    <n v="2087.3649999999998"/>
    <x v="1"/>
    <s v=""/>
    <s v=""/>
    <s v="Sales"/>
    <s v="Lunch"/>
    <s v="Other"/>
    <s v="Food"/>
    <n v="0"/>
    <x v="1"/>
  </r>
  <r>
    <s v="DF"/>
    <x v="22"/>
    <n v="999222"/>
    <s v="000000"/>
    <s v="netSales-lunch-Lounge-Food"/>
    <n v="2016"/>
    <n v="0"/>
    <n v="0"/>
    <n v="0"/>
    <n v="117.65599999999999"/>
    <n v="0"/>
    <n v="130.79499999999999"/>
    <n v="157.3425"/>
    <n v="0"/>
    <n v="0"/>
    <n v="0"/>
    <n v="0"/>
    <n v="0"/>
    <n v="0"/>
    <n v="0"/>
    <n v="405.79349999999999"/>
    <n v="0"/>
    <n v="405.79349999999999"/>
    <x v="1"/>
    <s v=""/>
    <s v=""/>
    <s v="Sales"/>
    <s v="Lunch"/>
    <s v="Other"/>
    <s v="Food"/>
    <n v="0"/>
    <x v="1"/>
  </r>
  <r>
    <s v="DF"/>
    <x v="23"/>
    <n v="999222"/>
    <s v="000000"/>
    <s v="netSales-lunch-Lounge-Food"/>
    <n v="2016"/>
    <n v="0"/>
    <n v="122.23329999999997"/>
    <n v="278.565"/>
    <n v="611.61099999999999"/>
    <n v="379.4"/>
    <n v="237.92999999999995"/>
    <n v="274.66249999999997"/>
    <n v="237.0795"/>
    <n v="299.95349999999996"/>
    <n v="220.85979999999998"/>
    <n v="0"/>
    <n v="0"/>
    <n v="0"/>
    <n v="0"/>
    <n v="2662.2945999999997"/>
    <n v="0"/>
    <n v="2662.2945999999997"/>
    <x v="1"/>
    <s v=""/>
    <s v=""/>
    <s v="Sales"/>
    <s v="Lunch"/>
    <s v="Other"/>
    <s v="Food"/>
    <n v="0"/>
    <x v="1"/>
  </r>
  <r>
    <s v="DF"/>
    <x v="24"/>
    <n v="999222"/>
    <s v="000000"/>
    <s v="netSales-lunch-Lounge-Food"/>
    <n v="2016"/>
    <n v="0"/>
    <n v="89.211499999999987"/>
    <n v="100.6005"/>
    <n v="189.50399999999999"/>
    <n v="53.0565"/>
    <n v="29.988"/>
    <n v="135.72054999999997"/>
    <n v="81.339999999999989"/>
    <n v="58.463999999999992"/>
    <n v="21.608999999999998"/>
    <n v="0"/>
    <n v="0"/>
    <n v="0"/>
    <n v="0"/>
    <n v="759.4940499999999"/>
    <n v="0"/>
    <n v="759.4940499999999"/>
    <x v="1"/>
    <s v=""/>
    <s v=""/>
    <s v="Sales"/>
    <s v="Lunch"/>
    <s v="Other"/>
    <s v="Food"/>
    <n v="0"/>
    <x v="1"/>
  </r>
  <r>
    <s v="DF"/>
    <x v="25"/>
    <n v="999222"/>
    <s v="000000"/>
    <s v="netSales-lunch-Lounge-Food"/>
    <n v="2016"/>
    <n v="0"/>
    <n v="506.65474999999998"/>
    <n v="323.60790000000003"/>
    <n v="169.54244999999997"/>
    <n v="296.52349999999996"/>
    <n v="149.59699999999998"/>
    <n v="449.56799999999998"/>
    <n v="486.98649999999998"/>
    <n v="252.59499999999997"/>
    <n v="334.88"/>
    <n v="0"/>
    <n v="0"/>
    <n v="0"/>
    <n v="0"/>
    <n v="2969.9550999999997"/>
    <n v="0"/>
    <n v="2969.9550999999997"/>
    <x v="1"/>
    <s v=""/>
    <s v=""/>
    <s v="Sales"/>
    <s v="Lunch"/>
    <s v="Other"/>
    <s v="Food"/>
    <n v="0"/>
    <x v="1"/>
  </r>
  <r>
    <s v="DF"/>
    <x v="26"/>
    <n v="999222"/>
    <s v="000000"/>
    <s v="netSales-lunch-Lounge-Food"/>
    <n v="2016"/>
    <n v="0"/>
    <n v="681.59175000000005"/>
    <n v="868.46199999999988"/>
    <n v="743.76049999999987"/>
    <n v="636.32834999999989"/>
    <n v="502.03999999999996"/>
    <n v="396.82299999999998"/>
    <n v="395.09085000000005"/>
    <n v="491.56379999999996"/>
    <n v="66.275999999999996"/>
    <n v="0"/>
    <n v="0"/>
    <n v="0"/>
    <n v="0"/>
    <n v="4781.9362499999988"/>
    <n v="0"/>
    <n v="4781.9362499999988"/>
    <x v="1"/>
    <s v=""/>
    <s v=""/>
    <s v="Sales"/>
    <s v="Lunch"/>
    <s v="Other"/>
    <s v="Food"/>
    <n v="0"/>
    <x v="1"/>
  </r>
  <r>
    <s v="DF"/>
    <x v="27"/>
    <n v="999222"/>
    <s v="000000"/>
    <s v="netSales-lunch-Lounge-Food"/>
    <n v="2016"/>
    <n v="0"/>
    <n v="0"/>
    <n v="0"/>
    <n v="33.610849999999999"/>
    <n v="0"/>
    <n v="0"/>
    <n v="0"/>
    <n v="8.427999999999999"/>
    <n v="0"/>
    <n v="0"/>
    <n v="0"/>
    <n v="0"/>
    <n v="0"/>
    <n v="0"/>
    <n v="42.038849999999996"/>
    <n v="0"/>
    <n v="42.038849999999996"/>
    <x v="1"/>
    <s v=""/>
    <s v=""/>
    <s v="Sales"/>
    <s v="Lunch"/>
    <s v="Other"/>
    <s v="Food"/>
    <n v="0"/>
    <x v="1"/>
  </r>
  <r>
    <s v="DF"/>
    <x v="28"/>
    <n v="999222"/>
    <s v="000000"/>
    <s v="netSales-lunch-Lounge-Food"/>
    <n v="2016"/>
    <n v="0"/>
    <n v="0"/>
    <n v="0"/>
    <n v="19.355"/>
    <n v="0"/>
    <n v="40.319999999999993"/>
    <n v="18.760000000000002"/>
    <n v="0"/>
    <n v="0"/>
    <n v="0"/>
    <n v="0"/>
    <n v="0"/>
    <n v="0"/>
    <n v="0"/>
    <n v="78.435000000000002"/>
    <n v="0"/>
    <n v="78.435000000000002"/>
    <x v="1"/>
    <s v=""/>
    <s v=""/>
    <s v="Sales"/>
    <s v="Lunch"/>
    <s v="Other"/>
    <s v="Food"/>
    <n v="0"/>
    <x v="1"/>
  </r>
  <r>
    <s v="DF"/>
    <x v="29"/>
    <n v="999222"/>
    <s v="000000"/>
    <s v="netSales-lunch-Lounge-Food"/>
    <n v="2016"/>
    <n v="0"/>
    <n v="0"/>
    <n v="0"/>
    <n v="63.167999999999985"/>
    <n v="6.1739999999999995"/>
    <n v="0"/>
    <n v="0"/>
    <n v="17.324999999999999"/>
    <n v="32.808999999999997"/>
    <n v="0"/>
    <n v="0"/>
    <n v="0"/>
    <n v="0"/>
    <n v="0"/>
    <n v="119.47599999999998"/>
    <n v="0"/>
    <n v="119.47599999999998"/>
    <x v="1"/>
    <s v=""/>
    <s v=""/>
    <s v="Sales"/>
    <s v="Lunch"/>
    <s v="Other"/>
    <s v="Food"/>
    <n v="0"/>
    <x v="1"/>
  </r>
  <r>
    <s v="DF"/>
    <x v="30"/>
    <n v="999222"/>
    <s v="000000"/>
    <s v="netSales-lunch-Lounge-Food"/>
    <n v="2016"/>
    <n v="0"/>
    <n v="3.5945"/>
    <n v="14.139649999999998"/>
    <n v="114.67049999999999"/>
    <n v="0"/>
    <n v="295.64149999999995"/>
    <n v="282.30195000000003"/>
    <n v="5.25"/>
    <n v="43.732499999999995"/>
    <n v="23.477999999999998"/>
    <n v="0"/>
    <n v="0"/>
    <n v="0"/>
    <n v="0"/>
    <n v="782.80859999999984"/>
    <n v="0"/>
    <n v="782.80859999999984"/>
    <x v="1"/>
    <s v=""/>
    <s v=""/>
    <s v="Sales"/>
    <s v="Lunch"/>
    <s v="Other"/>
    <s v="Food"/>
    <n v="0"/>
    <x v="1"/>
  </r>
  <r>
    <s v="DF"/>
    <x v="31"/>
    <n v="999222"/>
    <s v="000000"/>
    <s v="netSales-lunch-Lounge-Food"/>
    <n v="2016"/>
    <n v="0"/>
    <n v="380.82800000000003"/>
    <n v="321.55199999999996"/>
    <n v="648.64799999999991"/>
    <n v="350.81199999999995"/>
    <n v="538.35599999999999"/>
    <n v="1645.742"/>
    <n v="582.87599999999998"/>
    <n v="339.52099999999996"/>
    <n v="59.583999999999996"/>
    <n v="0"/>
    <n v="0"/>
    <n v="0"/>
    <n v="0"/>
    <n v="4867.9189999999999"/>
    <n v="0"/>
    <n v="4867.9189999999999"/>
    <x v="1"/>
    <s v=""/>
    <s v=""/>
    <s v="Sales"/>
    <s v="Lunch"/>
    <s v="Other"/>
    <s v="Food"/>
    <n v="0"/>
    <x v="1"/>
  </r>
  <r>
    <s v="DF"/>
    <x v="32"/>
    <n v="999222"/>
    <s v="000000"/>
    <s v="netSales-lunch-Lounge-Food"/>
    <n v="2016"/>
    <n v="0"/>
    <n v="92.688749999999999"/>
    <n v="0"/>
    <n v="83.443499999999986"/>
    <n v="0"/>
    <n v="14.552999999999999"/>
    <n v="0"/>
    <n v="0"/>
    <n v="0"/>
    <n v="0"/>
    <n v="0"/>
    <n v="0"/>
    <n v="0"/>
    <n v="0"/>
    <n v="190.68525"/>
    <n v="0"/>
    <n v="190.68525"/>
    <x v="1"/>
    <s v=""/>
    <s v=""/>
    <s v="Sales"/>
    <s v="Lunch"/>
    <s v="Other"/>
    <s v="Food"/>
    <n v="0"/>
    <x v="1"/>
  </r>
  <r>
    <s v="DF"/>
    <x v="33"/>
    <n v="999222"/>
    <s v="000000"/>
    <s v="netSales-lunch-Lounge-Food"/>
    <n v="2016"/>
    <n v="0"/>
    <n v="0"/>
    <n v="0"/>
    <n v="0"/>
    <n v="0"/>
    <n v="0"/>
    <n v="0"/>
    <n v="646.04750000000001"/>
    <n v="1347.8919999999998"/>
    <n v="166.803"/>
    <n v="0"/>
    <n v="0"/>
    <n v="0"/>
    <n v="0"/>
    <n v="2160.7424999999998"/>
    <n v="0"/>
    <n v="2160.7424999999998"/>
    <x v="1"/>
    <s v=""/>
    <s v=""/>
    <s v="Sales"/>
    <s v="Lunch"/>
    <s v="Other"/>
    <s v="Food"/>
    <n v="0"/>
    <x v="1"/>
  </r>
  <r>
    <s v="DF"/>
    <x v="1"/>
    <n v="999223"/>
    <s v="000000"/>
    <s v="netSales-dinner-Lounge-Food"/>
    <n v="2016"/>
    <n v="0"/>
    <n v="59.797500000000007"/>
    <n v="10.219999999999999"/>
    <n v="0"/>
    <n v="218.38599999999997"/>
    <n v="15.372"/>
    <n v="76.453999999999994"/>
    <n v="0"/>
    <n v="0"/>
    <n v="0"/>
    <n v="0"/>
    <n v="0"/>
    <n v="0"/>
    <n v="0"/>
    <n v="380.22950000000003"/>
    <n v="0"/>
    <n v="380.22950000000003"/>
    <x v="1"/>
    <s v=""/>
    <s v=""/>
    <s v="Sales"/>
    <s v="Dinner"/>
    <s v="Other"/>
    <s v="Food"/>
    <n v="0"/>
    <x v="0"/>
  </r>
  <r>
    <s v="DF"/>
    <x v="4"/>
    <n v="999223"/>
    <s v="000000"/>
    <s v="netSales-dinner-Lounge-Food"/>
    <n v="2016"/>
    <n v="0"/>
    <n v="1311.2399999999998"/>
    <n v="1200.4019999999998"/>
    <n v="2072.6387499999996"/>
    <n v="1600.8446999999999"/>
    <n v="1448.4680000000001"/>
    <n v="2351.5708999999997"/>
    <n v="2747.8710000000001"/>
    <n v="3007.8020000000001"/>
    <n v="457.24"/>
    <n v="0"/>
    <n v="0"/>
    <n v="0"/>
    <n v="0"/>
    <n v="16198.077349999998"/>
    <n v="0"/>
    <n v="16198.077349999998"/>
    <x v="1"/>
    <s v=""/>
    <s v=""/>
    <s v="Sales"/>
    <s v="Dinner"/>
    <s v="Other"/>
    <s v="Food"/>
    <n v="0"/>
    <x v="0"/>
  </r>
  <r>
    <s v="DF"/>
    <x v="6"/>
    <n v="999223"/>
    <s v="000000"/>
    <s v="netSales-dinner-Lounge-Food"/>
    <n v="2016"/>
    <n v="0"/>
    <n v="0"/>
    <n v="0"/>
    <n v="0"/>
    <n v="0"/>
    <n v="0"/>
    <n v="0"/>
    <n v="94.429999999999993"/>
    <n v="0"/>
    <n v="0"/>
    <n v="0"/>
    <n v="0"/>
    <n v="0"/>
    <n v="0"/>
    <n v="94.429999999999993"/>
    <n v="0"/>
    <n v="94.429999999999993"/>
    <x v="1"/>
    <s v=""/>
    <s v=""/>
    <s v="Sales"/>
    <s v="Dinner"/>
    <s v="Other"/>
    <s v="Food"/>
    <n v="0"/>
    <x v="0"/>
  </r>
  <r>
    <s v="DF"/>
    <x v="7"/>
    <n v="999223"/>
    <s v="000000"/>
    <s v="netSales-dinner-Lounge-Food"/>
    <n v="2016"/>
    <n v="0"/>
    <n v="0"/>
    <n v="0"/>
    <n v="0"/>
    <n v="0"/>
    <n v="155.232"/>
    <n v="0"/>
    <n v="0"/>
    <n v="0"/>
    <n v="0"/>
    <n v="0"/>
    <n v="0"/>
    <n v="0"/>
    <n v="0"/>
    <n v="155.232"/>
    <n v="0"/>
    <n v="155.232"/>
    <x v="1"/>
    <s v=""/>
    <s v=""/>
    <s v="Sales"/>
    <s v="Dinner"/>
    <s v="Other"/>
    <s v="Food"/>
    <n v="0"/>
    <x v="0"/>
  </r>
  <r>
    <s v="DF"/>
    <x v="8"/>
    <n v="999223"/>
    <s v="000000"/>
    <s v="netSales-dinner-Lounge-Food"/>
    <n v="2016"/>
    <n v="0"/>
    <n v="22.116499999999998"/>
    <n v="0"/>
    <n v="0"/>
    <n v="0"/>
    <n v="0"/>
    <n v="0"/>
    <n v="0"/>
    <n v="0"/>
    <n v="0"/>
    <n v="0"/>
    <n v="0"/>
    <n v="0"/>
    <n v="0"/>
    <n v="22.116499999999998"/>
    <n v="0"/>
    <n v="22.116499999999998"/>
    <x v="1"/>
    <s v=""/>
    <s v=""/>
    <s v="Sales"/>
    <s v="Dinner"/>
    <s v="Other"/>
    <s v="Food"/>
    <n v="0"/>
    <x v="0"/>
  </r>
  <r>
    <s v="DF"/>
    <x v="9"/>
    <n v="999223"/>
    <s v="000000"/>
    <s v="netSales-dinner-Lounge-Food"/>
    <n v="2016"/>
    <n v="0"/>
    <n v="16.275000000000002"/>
    <n v="0"/>
    <n v="0"/>
    <n v="0"/>
    <n v="149.29249999999996"/>
    <n v="208.16249999999999"/>
    <n v="245.73149999999998"/>
    <n v="70.027999999999992"/>
    <n v="0"/>
    <n v="0"/>
    <n v="0"/>
    <n v="0"/>
    <n v="0"/>
    <n v="689.48949999999991"/>
    <n v="0"/>
    <n v="689.48949999999991"/>
    <x v="1"/>
    <s v=""/>
    <s v=""/>
    <s v="Sales"/>
    <s v="Dinner"/>
    <s v="Other"/>
    <s v="Food"/>
    <n v="0"/>
    <x v="0"/>
  </r>
  <r>
    <s v="DF"/>
    <x v="10"/>
    <n v="999223"/>
    <s v="000000"/>
    <s v="netSales-dinner-Lounge-Food"/>
    <n v="2016"/>
    <n v="0"/>
    <n v="93.323999999999998"/>
    <n v="0"/>
    <n v="0"/>
    <n v="0"/>
    <n v="0"/>
    <n v="19.747"/>
    <n v="0"/>
    <n v="0"/>
    <n v="0"/>
    <n v="0"/>
    <n v="0"/>
    <n v="0"/>
    <n v="0"/>
    <n v="113.071"/>
    <n v="0"/>
    <n v="113.071"/>
    <x v="1"/>
    <s v=""/>
    <s v=""/>
    <s v="Sales"/>
    <s v="Dinner"/>
    <s v="Other"/>
    <s v="Food"/>
    <n v="0"/>
    <x v="0"/>
  </r>
  <r>
    <s v="DF"/>
    <x v="11"/>
    <n v="999223"/>
    <s v="000000"/>
    <s v="netSales-dinner-Lounge-Food"/>
    <n v="2016"/>
    <n v="0"/>
    <n v="0"/>
    <n v="7.1644999999999994"/>
    <n v="0"/>
    <n v="0"/>
    <n v="0"/>
    <n v="0"/>
    <n v="0"/>
    <n v="0"/>
    <n v="0"/>
    <n v="0"/>
    <n v="0"/>
    <n v="0"/>
    <n v="0"/>
    <n v="7.1644999999999994"/>
    <n v="0"/>
    <n v="7.1644999999999994"/>
    <x v="1"/>
    <s v=""/>
    <s v=""/>
    <s v="Sales"/>
    <s v="Dinner"/>
    <s v="Other"/>
    <s v="Food"/>
    <n v="0"/>
    <x v="0"/>
  </r>
  <r>
    <s v="DF"/>
    <x v="12"/>
    <n v="999223"/>
    <s v="000000"/>
    <s v="netSales-dinner-Lounge-Food"/>
    <n v="2016"/>
    <n v="0"/>
    <n v="159.6"/>
    <n v="0"/>
    <n v="0"/>
    <n v="0"/>
    <n v="0"/>
    <n v="68.029499999999999"/>
    <n v="442.91799999999995"/>
    <n v="133.52850000000001"/>
    <n v="0"/>
    <n v="0"/>
    <n v="0"/>
    <n v="0"/>
    <n v="0"/>
    <n v="804.07599999999991"/>
    <n v="0"/>
    <n v="804.07599999999991"/>
    <x v="1"/>
    <s v=""/>
    <s v=""/>
    <s v="Sales"/>
    <s v="Dinner"/>
    <s v="Other"/>
    <s v="Food"/>
    <n v="0"/>
    <x v="0"/>
  </r>
  <r>
    <s v="DF"/>
    <x v="14"/>
    <n v="999223"/>
    <s v="000000"/>
    <s v="netSales-dinner-Lounge-Food"/>
    <n v="2016"/>
    <n v="0"/>
    <n v="0"/>
    <n v="269.58750000000003"/>
    <n v="74.724999999999994"/>
    <n v="38.808"/>
    <n v="0"/>
    <n v="11.752999999999998"/>
    <n v="4.7774999999999999"/>
    <n v="0"/>
    <n v="0"/>
    <n v="0"/>
    <n v="0"/>
    <n v="0"/>
    <n v="0"/>
    <n v="399.65099999999995"/>
    <n v="0"/>
    <n v="399.65099999999995"/>
    <x v="1"/>
    <s v=""/>
    <s v=""/>
    <s v="Sales"/>
    <s v="Dinner"/>
    <s v="Other"/>
    <s v="Food"/>
    <n v="0"/>
    <x v="1"/>
  </r>
  <r>
    <s v="DF"/>
    <x v="15"/>
    <n v="999223"/>
    <s v="000000"/>
    <s v="netSales-dinner-Lounge-Food"/>
    <n v="2016"/>
    <n v="0"/>
    <n v="0"/>
    <n v="0"/>
    <n v="10.535"/>
    <n v="40.232499999999995"/>
    <n v="0"/>
    <n v="0"/>
    <n v="20.282499999999995"/>
    <n v="43.238999999999997"/>
    <n v="0"/>
    <n v="0"/>
    <n v="0"/>
    <n v="0"/>
    <n v="0"/>
    <n v="114.28899999999999"/>
    <n v="0"/>
    <n v="114.28899999999999"/>
    <x v="1"/>
    <s v=""/>
    <s v=""/>
    <s v="Sales"/>
    <s v="Dinner"/>
    <s v="Other"/>
    <s v="Food"/>
    <n v="0"/>
    <x v="1"/>
  </r>
  <r>
    <s v="DF"/>
    <x v="16"/>
    <n v="999223"/>
    <s v="000000"/>
    <s v="netSales-dinner-Lounge-Food"/>
    <n v="2016"/>
    <n v="0"/>
    <n v="537.53699999999992"/>
    <n v="621.49849999999992"/>
    <n v="1016.2599999999999"/>
    <n v="1273.8652499999998"/>
    <n v="1014.8319999999999"/>
    <n v="1216.845"/>
    <n v="1037.5469999999998"/>
    <n v="606.31899999999996"/>
    <n v="308.58519999999999"/>
    <n v="0"/>
    <n v="0"/>
    <n v="0"/>
    <n v="0"/>
    <n v="7633.2889499999983"/>
    <n v="0"/>
    <n v="7633.2889499999983"/>
    <x v="1"/>
    <s v=""/>
    <s v=""/>
    <s v="Sales"/>
    <s v="Dinner"/>
    <s v="Other"/>
    <s v="Food"/>
    <n v="0"/>
    <x v="1"/>
  </r>
  <r>
    <s v="DF"/>
    <x v="17"/>
    <n v="999223"/>
    <s v="000000"/>
    <s v="netSales-dinner-Lounge-Food"/>
    <n v="2016"/>
    <n v="0"/>
    <n v="0"/>
    <n v="0"/>
    <n v="-49.36399999999999"/>
    <n v="0"/>
    <n v="0"/>
    <n v="0"/>
    <n v="0"/>
    <n v="361.38549999999998"/>
    <n v="80.561250000000001"/>
    <n v="0"/>
    <n v="0"/>
    <n v="0"/>
    <n v="0"/>
    <n v="392.58275000000003"/>
    <n v="0"/>
    <n v="392.58275000000003"/>
    <x v="1"/>
    <s v=""/>
    <s v=""/>
    <s v="Sales"/>
    <s v="Dinner"/>
    <s v="Other"/>
    <s v="Food"/>
    <n v="0"/>
    <x v="1"/>
  </r>
  <r>
    <s v="DF"/>
    <x v="18"/>
    <n v="999223"/>
    <s v="000000"/>
    <s v="netSales-dinner-Lounge-Food"/>
    <n v="2016"/>
    <n v="0"/>
    <n v="0"/>
    <n v="80.762499999999989"/>
    <n v="66.975999999999999"/>
    <n v="0"/>
    <n v="0"/>
    <n v="43.343999999999994"/>
    <n v="69.551999999999992"/>
    <n v="32.808999999999997"/>
    <n v="0"/>
    <n v="0"/>
    <n v="0"/>
    <n v="0"/>
    <n v="0"/>
    <n v="293.44349999999997"/>
    <n v="0"/>
    <n v="293.44349999999997"/>
    <x v="1"/>
    <s v=""/>
    <s v=""/>
    <s v="Sales"/>
    <s v="Dinner"/>
    <s v="Other"/>
    <s v="Food"/>
    <n v="0"/>
    <x v="1"/>
  </r>
  <r>
    <s v="DF"/>
    <x v="19"/>
    <n v="999223"/>
    <s v="000000"/>
    <s v="netSales-dinner-Lounge-Food"/>
    <n v="2016"/>
    <n v="0"/>
    <n v="1353.6022499999999"/>
    <n v="1065.9879999999998"/>
    <n v="1164.3187499999999"/>
    <n v="918.80949999999996"/>
    <n v="779.71249999999998"/>
    <n v="1734.9359999999997"/>
    <n v="2057.8312999999998"/>
    <n v="1026.0809999999999"/>
    <n v="387.54450000000003"/>
    <n v="0"/>
    <n v="0"/>
    <n v="0"/>
    <n v="0"/>
    <n v="10488.8238"/>
    <n v="0"/>
    <n v="10488.8238"/>
    <x v="1"/>
    <s v=""/>
    <s v=""/>
    <s v="Sales"/>
    <s v="Dinner"/>
    <s v="Other"/>
    <s v="Food"/>
    <n v="0"/>
    <x v="1"/>
  </r>
  <r>
    <s v="DF"/>
    <x v="20"/>
    <n v="999223"/>
    <s v="000000"/>
    <s v="netSales-dinner-Lounge-Food"/>
    <n v="2016"/>
    <n v="0"/>
    <n v="8.6274999999999977"/>
    <n v="0"/>
    <n v="144.14400000000001"/>
    <n v="282.43599999999998"/>
    <n v="58.065000000000005"/>
    <n v="0"/>
    <n v="10.639999999999999"/>
    <n v="0"/>
    <n v="29.567999999999994"/>
    <n v="0"/>
    <n v="0"/>
    <n v="0"/>
    <n v="0"/>
    <n v="533.48050000000001"/>
    <n v="0"/>
    <n v="533.48050000000001"/>
    <x v="1"/>
    <s v=""/>
    <s v=""/>
    <s v="Sales"/>
    <s v="Dinner"/>
    <s v="Other"/>
    <s v="Food"/>
    <n v="0"/>
    <x v="1"/>
  </r>
  <r>
    <s v="DF"/>
    <x v="21"/>
    <n v="999223"/>
    <s v="000000"/>
    <s v="netSales-dinner-Lounge-Food"/>
    <n v="2016"/>
    <n v="0"/>
    <n v="81.371499999999997"/>
    <n v="735.50399999999991"/>
    <n v="522.62699999999984"/>
    <n v="211.28449999999998"/>
    <n v="520.14899999999989"/>
    <n v="223.06199999999998"/>
    <n v="546.08399999999995"/>
    <n v="885.14999999999986"/>
    <n v="40.634999999999998"/>
    <n v="0"/>
    <n v="0"/>
    <n v="0"/>
    <n v="0"/>
    <n v="3765.8669999999993"/>
    <n v="0"/>
    <n v="3765.8669999999993"/>
    <x v="1"/>
    <s v=""/>
    <s v=""/>
    <s v="Sales"/>
    <s v="Dinner"/>
    <s v="Other"/>
    <s v="Food"/>
    <n v="0"/>
    <x v="1"/>
  </r>
  <r>
    <s v="DF"/>
    <x v="22"/>
    <n v="999223"/>
    <s v="000000"/>
    <s v="netSales-dinner-Lounge-Food"/>
    <n v="2016"/>
    <n v="0"/>
    <n v="0"/>
    <n v="18.962999999999997"/>
    <n v="34.775999999999996"/>
    <n v="37.432500000000005"/>
    <n v="13.02"/>
    <n v="208.23599999999999"/>
    <n v="0"/>
    <n v="13.859999999999998"/>
    <n v="0"/>
    <n v="0"/>
    <n v="0"/>
    <n v="0"/>
    <n v="0"/>
    <n v="326.28750000000002"/>
    <n v="0"/>
    <n v="326.28750000000002"/>
    <x v="1"/>
    <s v=""/>
    <s v=""/>
    <s v="Sales"/>
    <s v="Dinner"/>
    <s v="Other"/>
    <s v="Food"/>
    <n v="0"/>
    <x v="1"/>
  </r>
  <r>
    <s v="DF"/>
    <x v="23"/>
    <n v="999223"/>
    <s v="000000"/>
    <s v="netSales-dinner-Lounge-Food"/>
    <n v="2016"/>
    <n v="0"/>
    <n v="271.05399999999997"/>
    <n v="624.27539999999999"/>
    <n v="995.34540000000004"/>
    <n v="552.82500000000005"/>
    <n v="1132.0889999999999"/>
    <n v="940.28199999999993"/>
    <n v="817.05399999999997"/>
    <n v="1000.9313999999999"/>
    <n v="284.59199999999998"/>
    <n v="0"/>
    <n v="0"/>
    <n v="0"/>
    <n v="0"/>
    <n v="6618.4481999999998"/>
    <n v="0"/>
    <n v="6618.4481999999998"/>
    <x v="1"/>
    <s v=""/>
    <s v=""/>
    <s v="Sales"/>
    <s v="Dinner"/>
    <s v="Other"/>
    <s v="Food"/>
    <n v="0"/>
    <x v="1"/>
  </r>
  <r>
    <s v="DF"/>
    <x v="24"/>
    <n v="999223"/>
    <s v="000000"/>
    <s v="netSales-dinner-Lounge-Food"/>
    <n v="2016"/>
    <n v="0"/>
    <n v="159.91149999999999"/>
    <n v="151.04249999999999"/>
    <n v="249.375"/>
    <n v="66.870999999999995"/>
    <n v="346.15"/>
    <n v="272.53799999999995"/>
    <n v="201.89399999999998"/>
    <n v="242.96999999999997"/>
    <n v="-0.29399999999999998"/>
    <n v="0"/>
    <n v="0"/>
    <n v="0"/>
    <n v="0"/>
    <n v="1690.4579999999999"/>
    <n v="0"/>
    <n v="1690.4579999999999"/>
    <x v="1"/>
    <s v=""/>
    <s v=""/>
    <s v="Sales"/>
    <s v="Dinner"/>
    <s v="Other"/>
    <s v="Food"/>
    <n v="0"/>
    <x v="1"/>
  </r>
  <r>
    <s v="DF"/>
    <x v="25"/>
    <n v="999223"/>
    <s v="000000"/>
    <s v="netSales-dinner-Lounge-Food"/>
    <n v="2016"/>
    <n v="0"/>
    <n v="538.17819999999995"/>
    <n v="325.34809999999993"/>
    <n v="512.58199999999988"/>
    <n v="242.8314"/>
    <n v="454.45049999999992"/>
    <n v="284.64344999999997"/>
    <n v="527.22844999999995"/>
    <n v="430.745"/>
    <n v="298.52480000000003"/>
    <n v="0"/>
    <n v="0"/>
    <n v="0"/>
    <n v="0"/>
    <n v="3614.5319"/>
    <n v="0"/>
    <n v="3614.5319"/>
    <x v="1"/>
    <s v=""/>
    <s v=""/>
    <s v="Sales"/>
    <s v="Dinner"/>
    <s v="Other"/>
    <s v="Food"/>
    <n v="0"/>
    <x v="1"/>
  </r>
  <r>
    <s v="DF"/>
    <x v="26"/>
    <n v="999223"/>
    <s v="000000"/>
    <s v="netSales-dinner-Lounge-Food"/>
    <n v="2016"/>
    <n v="0"/>
    <n v="1337.1119999999999"/>
    <n v="1124.3925000000002"/>
    <n v="1240.9505499999998"/>
    <n v="953.47839999999997"/>
    <n v="1083.2639999999999"/>
    <n v="1071.1333500000001"/>
    <n v="346.02750000000003"/>
    <n v="453.81840000000005"/>
    <n v="89.487999999999985"/>
    <n v="0"/>
    <n v="0"/>
    <n v="0"/>
    <n v="0"/>
    <n v="7699.6647000000003"/>
    <n v="0"/>
    <n v="7699.6647000000003"/>
    <x v="1"/>
    <s v=""/>
    <s v=""/>
    <s v="Sales"/>
    <s v="Dinner"/>
    <s v="Other"/>
    <s v="Food"/>
    <n v="0"/>
    <x v="1"/>
  </r>
  <r>
    <s v="DF"/>
    <x v="27"/>
    <n v="999223"/>
    <s v="000000"/>
    <s v="netSales-dinner-Lounge-Food"/>
    <n v="2016"/>
    <n v="0"/>
    <n v="0"/>
    <n v="32.570999999999998"/>
    <n v="10.25325"/>
    <n v="0"/>
    <n v="0"/>
    <n v="35.0595"/>
    <n v="0"/>
    <n v="0"/>
    <n v="0"/>
    <n v="0"/>
    <n v="0"/>
    <n v="0"/>
    <n v="0"/>
    <n v="77.883749999999992"/>
    <n v="0"/>
    <n v="77.883749999999992"/>
    <x v="1"/>
    <s v=""/>
    <s v=""/>
    <s v="Sales"/>
    <s v="Dinner"/>
    <s v="Other"/>
    <s v="Food"/>
    <n v="0"/>
    <x v="1"/>
  </r>
  <r>
    <s v="DF"/>
    <x v="28"/>
    <n v="999223"/>
    <s v="000000"/>
    <s v="netSales-dinner-Lounge-Food"/>
    <n v="2016"/>
    <n v="0"/>
    <n v="27.306999999999995"/>
    <n v="0"/>
    <n v="0"/>
    <n v="3.234"/>
    <n v="0"/>
    <n v="0"/>
    <n v="0"/>
    <n v="0"/>
    <n v="0"/>
    <n v="0"/>
    <n v="0"/>
    <n v="0"/>
    <n v="0"/>
    <n v="30.540999999999997"/>
    <n v="0"/>
    <n v="30.540999999999997"/>
    <x v="1"/>
    <s v=""/>
    <s v=""/>
    <s v="Sales"/>
    <s v="Dinner"/>
    <s v="Other"/>
    <s v="Food"/>
    <n v="0"/>
    <x v="1"/>
  </r>
  <r>
    <s v="DF"/>
    <x v="29"/>
    <n v="999223"/>
    <s v="000000"/>
    <s v="netSales-dinner-Lounge-Food"/>
    <n v="2016"/>
    <n v="0"/>
    <n v="0"/>
    <n v="0"/>
    <n v="83.789999999999992"/>
    <n v="0"/>
    <n v="206.09399999999999"/>
    <n v="0"/>
    <n v="0"/>
    <n v="0"/>
    <n v="0"/>
    <n v="0"/>
    <n v="0"/>
    <n v="0"/>
    <n v="0"/>
    <n v="289.88400000000001"/>
    <n v="0"/>
    <n v="289.88400000000001"/>
    <x v="1"/>
    <s v=""/>
    <s v=""/>
    <s v="Sales"/>
    <s v="Dinner"/>
    <s v="Other"/>
    <s v="Food"/>
    <n v="0"/>
    <x v="1"/>
  </r>
  <r>
    <s v="DF"/>
    <x v="30"/>
    <n v="999223"/>
    <s v="000000"/>
    <s v="netSales-dinner-Lounge-Food"/>
    <n v="2016"/>
    <n v="0"/>
    <n v="34.544999999999995"/>
    <n v="30.183999999999997"/>
    <n v="292.67"/>
    <n v="32.843999999999994"/>
    <n v="123.64799999999998"/>
    <n v="143.43699999999998"/>
    <n v="126.07699999999997"/>
    <n v="93.957499999999996"/>
    <n v="71.697499999999991"/>
    <n v="0"/>
    <n v="0"/>
    <n v="0"/>
    <n v="0"/>
    <n v="949.06"/>
    <n v="0"/>
    <n v="949.06"/>
    <x v="1"/>
    <s v=""/>
    <s v=""/>
    <s v="Sales"/>
    <s v="Dinner"/>
    <s v="Other"/>
    <s v="Food"/>
    <n v="0"/>
    <x v="1"/>
  </r>
  <r>
    <s v="DF"/>
    <x v="31"/>
    <n v="999223"/>
    <s v="000000"/>
    <s v="netSales-dinner-Lounge-Food"/>
    <n v="2016"/>
    <n v="0"/>
    <n v="714.37099999999998"/>
    <n v="1404.2279999999998"/>
    <n v="1315.16"/>
    <n v="963.96299999999997"/>
    <n v="1663.8439999999998"/>
    <n v="975.74399999999991"/>
    <n v="986.95799999999986"/>
    <n v="936.68399999999986"/>
    <n v="247.91200000000001"/>
    <n v="0"/>
    <n v="0"/>
    <n v="0"/>
    <n v="0"/>
    <n v="9208.8639999999996"/>
    <n v="0"/>
    <n v="9208.8639999999996"/>
    <x v="1"/>
    <s v=""/>
    <s v=""/>
    <s v="Sales"/>
    <s v="Dinner"/>
    <s v="Other"/>
    <s v="Food"/>
    <n v="0"/>
    <x v="1"/>
  </r>
  <r>
    <s v="DF"/>
    <x v="32"/>
    <n v="999223"/>
    <s v="000000"/>
    <s v="netSales-dinner-Lounge-Food"/>
    <n v="2016"/>
    <n v="0"/>
    <n v="-102.2868"/>
    <n v="0"/>
    <n v="0"/>
    <n v="0"/>
    <n v="41.054999999999993"/>
    <n v="0"/>
    <n v="0"/>
    <n v="0"/>
    <n v="0"/>
    <n v="0"/>
    <n v="0"/>
    <n v="0"/>
    <n v="0"/>
    <n v="-61.231800000000007"/>
    <n v="0"/>
    <n v="-61.231800000000007"/>
    <x v="1"/>
    <s v=""/>
    <s v=""/>
    <s v="Sales"/>
    <s v="Dinner"/>
    <s v="Other"/>
    <s v="Food"/>
    <n v="0"/>
    <x v="1"/>
  </r>
  <r>
    <s v="DF"/>
    <x v="33"/>
    <n v="999223"/>
    <s v="000000"/>
    <s v="netSales-dinner-Lounge-Food"/>
    <n v="2016"/>
    <n v="0"/>
    <n v="0"/>
    <n v="0"/>
    <n v="0"/>
    <n v="0"/>
    <n v="0"/>
    <n v="0"/>
    <n v="1258.5125"/>
    <n v="1881.7889999999998"/>
    <n v="231.42000000000002"/>
    <n v="0"/>
    <n v="0"/>
    <n v="0"/>
    <n v="0"/>
    <n v="3371.7214999999997"/>
    <n v="0"/>
    <n v="3371.7214999999997"/>
    <x v="1"/>
    <s v=""/>
    <s v=""/>
    <s v="Sales"/>
    <s v="Dinner"/>
    <s v="Other"/>
    <s v="Food"/>
    <n v="0"/>
    <x v="1"/>
  </r>
  <r>
    <s v="DF"/>
    <x v="1"/>
    <n v="999224"/>
    <s v="000000"/>
    <s v="netSales-lunch-Patio-Food"/>
    <n v="2016"/>
    <n v="0"/>
    <n v="49.28"/>
    <n v="0"/>
    <n v="0"/>
    <n v="436.85949999999991"/>
    <n v="0"/>
    <n v="0"/>
    <n v="0"/>
    <n v="0"/>
    <n v="0"/>
    <n v="0"/>
    <n v="0"/>
    <n v="0"/>
    <n v="0"/>
    <n v="486.13949999999988"/>
    <n v="0"/>
    <n v="486.13949999999988"/>
    <x v="1"/>
    <s v=""/>
    <s v=""/>
    <s v="Sales"/>
    <s v="Lunch"/>
    <s v="Other"/>
    <s v="Food"/>
    <n v="0"/>
    <x v="0"/>
  </r>
  <r>
    <s v="DF"/>
    <x v="2"/>
    <n v="999224"/>
    <s v="000000"/>
    <s v="netSales-lunch-Patio-Food"/>
    <n v="2016"/>
    <n v="0"/>
    <n v="406.28006999999991"/>
    <n v="518.98"/>
    <n v="947.18679999999983"/>
    <n v="1532.8851999999997"/>
    <n v="2107.9516499999995"/>
    <n v="3263.2317200000002"/>
    <n v="1377.9674999999997"/>
    <n v="2221.5868499999997"/>
    <n v="3302.1962399999993"/>
    <n v="4371.1003700000001"/>
    <n v="1444.92922"/>
    <n v="826.14524999999981"/>
    <n v="418.95"/>
    <n v="22739.390869999999"/>
    <n v="4371.1003700000001"/>
    <n v="20049.366399999999"/>
    <x v="1"/>
    <s v=""/>
    <s v=""/>
    <s v="Sales"/>
    <s v="Lunch"/>
    <s v="Other"/>
    <s v="Food"/>
    <n v="0"/>
    <x v="0"/>
  </r>
  <r>
    <s v="DF"/>
    <x v="4"/>
    <n v="999224"/>
    <s v="000000"/>
    <s v="netSales-lunch-Patio-Food"/>
    <n v="2016"/>
    <n v="0"/>
    <n v="0"/>
    <n v="0"/>
    <n v="0"/>
    <n v="24.359999999999996"/>
    <n v="82.086200000000005"/>
    <n v="0"/>
    <n v="0"/>
    <n v="4.032"/>
    <n v="0"/>
    <n v="0"/>
    <n v="0"/>
    <n v="0"/>
    <n v="0"/>
    <n v="110.4782"/>
    <n v="0"/>
    <n v="110.4782"/>
    <x v="1"/>
    <s v=""/>
    <s v=""/>
    <s v="Sales"/>
    <s v="Lunch"/>
    <s v="Other"/>
    <s v="Food"/>
    <n v="0"/>
    <x v="0"/>
  </r>
  <r>
    <s v="DF"/>
    <x v="5"/>
    <n v="999224"/>
    <s v="000000"/>
    <s v="netSales-lunch-Patio-Food"/>
    <n v="2016"/>
    <n v="0"/>
    <n v="0"/>
    <n v="0"/>
    <n v="0"/>
    <n v="0"/>
    <n v="0"/>
    <n v="0"/>
    <n v="0"/>
    <n v="0"/>
    <n v="0"/>
    <n v="422.98199999999997"/>
    <n v="2541.616"/>
    <n v="2306.8639999999996"/>
    <n v="0"/>
    <n v="5271.4619999999995"/>
    <n v="422.98199999999997"/>
    <n v="422.98199999999997"/>
    <x v="1"/>
    <s v=""/>
    <s v=""/>
    <s v="Sales"/>
    <s v="Lunch"/>
    <s v="Other"/>
    <s v="Food"/>
    <n v="0"/>
    <x v="0"/>
  </r>
  <r>
    <s v="DF"/>
    <x v="6"/>
    <n v="999224"/>
    <s v="000000"/>
    <s v="netSales-lunch-Patio-Food"/>
    <n v="2016"/>
    <n v="0"/>
    <n v="93.1875"/>
    <n v="505.56799999999993"/>
    <n v="0"/>
    <n v="154.68599999999998"/>
    <n v="85.697499999999991"/>
    <n v="0"/>
    <n v="0"/>
    <n v="0"/>
    <n v="0"/>
    <n v="0"/>
    <n v="0"/>
    <n v="0"/>
    <n v="0"/>
    <n v="839.1389999999999"/>
    <n v="0"/>
    <n v="839.1389999999999"/>
    <x v="1"/>
    <s v=""/>
    <s v=""/>
    <s v="Sales"/>
    <s v="Lunch"/>
    <s v="Other"/>
    <s v="Food"/>
    <n v="0"/>
    <x v="0"/>
  </r>
  <r>
    <s v="DF"/>
    <x v="7"/>
    <n v="999224"/>
    <s v="000000"/>
    <s v="netSales-lunch-Patio-Food"/>
    <n v="2016"/>
    <n v="0"/>
    <n v="0"/>
    <n v="0"/>
    <n v="0"/>
    <n v="2006.6717999999996"/>
    <n v="8488.1929999999993"/>
    <n v="19574.245600000002"/>
    <n v="9278.9928"/>
    <n v="8454.9097499999989"/>
    <n v="5314.1101999999992"/>
    <n v="8488.9244999999992"/>
    <n v="2624.5432499999997"/>
    <n v="-31.664499999999997"/>
    <n v="73.542000000000002"/>
    <n v="64272.468400000005"/>
    <n v="8488.9244999999992"/>
    <n v="61606.04765"/>
    <x v="1"/>
    <s v=""/>
    <s v=""/>
    <s v="Sales"/>
    <s v="Lunch"/>
    <s v="Other"/>
    <s v="Food"/>
    <n v="0"/>
    <x v="0"/>
  </r>
  <r>
    <s v="DF"/>
    <x v="8"/>
    <n v="999224"/>
    <s v="000000"/>
    <s v="netSales-lunch-Patio-Food"/>
    <n v="2016"/>
    <n v="0"/>
    <n v="0"/>
    <n v="0"/>
    <n v="469.04759999999999"/>
    <n v="242.08800000000002"/>
    <n v="4166.4937999999993"/>
    <n v="8668.5668999999998"/>
    <n v="11134.07526"/>
    <n v="7379.0989999999993"/>
    <n v="11497.026099999999"/>
    <n v="5333.889259999999"/>
    <n v="1171.8251999999998"/>
    <n v="0"/>
    <n v="0"/>
    <n v="50062.111119999994"/>
    <n v="5333.889259999999"/>
    <n v="48890.285919999995"/>
    <x v="1"/>
    <s v=""/>
    <s v=""/>
    <s v="Sales"/>
    <s v="Lunch"/>
    <s v="Other"/>
    <s v="Food"/>
    <n v="0"/>
    <x v="0"/>
  </r>
  <r>
    <s v="DF"/>
    <x v="9"/>
    <n v="999224"/>
    <s v="000000"/>
    <s v="netSales-lunch-Patio-Food"/>
    <n v="2016"/>
    <n v="0"/>
    <n v="0"/>
    <n v="0"/>
    <n v="0"/>
    <n v="0"/>
    <n v="289.76499999999999"/>
    <n v="0"/>
    <n v="0"/>
    <n v="0"/>
    <n v="0"/>
    <n v="0"/>
    <n v="0"/>
    <n v="0"/>
    <n v="0"/>
    <n v="289.76499999999999"/>
    <n v="0"/>
    <n v="289.76499999999999"/>
    <x v="1"/>
    <s v=""/>
    <s v=""/>
    <s v="Sales"/>
    <s v="Lunch"/>
    <s v="Other"/>
    <s v="Food"/>
    <n v="0"/>
    <x v="0"/>
  </r>
  <r>
    <s v="DF"/>
    <x v="10"/>
    <n v="999224"/>
    <s v="000000"/>
    <s v="netSales-lunch-Patio-Food"/>
    <n v="2016"/>
    <n v="0"/>
    <n v="-474.30599999999993"/>
    <n v="-73.415999999999997"/>
    <n v="0"/>
    <n v="0"/>
    <n v="0"/>
    <n v="878.01237999999989"/>
    <n v="1010.4247999999999"/>
    <n v="598.73519999999996"/>
    <n v="760.07085000000006"/>
    <n v="800.50193999999999"/>
    <n v="101.15244999999997"/>
    <n v="217.48650000000001"/>
    <n v="88.535999999999987"/>
    <n v="3907.19812"/>
    <n v="800.50193999999999"/>
    <n v="3500.0231699999999"/>
    <x v="1"/>
    <s v=""/>
    <s v=""/>
    <s v="Sales"/>
    <s v="Lunch"/>
    <s v="Other"/>
    <s v="Food"/>
    <n v="0"/>
    <x v="0"/>
  </r>
  <r>
    <s v="DF"/>
    <x v="11"/>
    <n v="999224"/>
    <s v="000000"/>
    <s v="netSales-lunch-Patio-Food"/>
    <n v="2016"/>
    <n v="0"/>
    <n v="0"/>
    <n v="0"/>
    <n v="0"/>
    <n v="4567.1192000000001"/>
    <n v="2154.3759999999997"/>
    <n v="3994.0857600000004"/>
    <n v="2243.5303799999997"/>
    <n v="1136.7404999999999"/>
    <n v="2127.5074799999998"/>
    <n v="2562.3360000000002"/>
    <n v="2363.8160000000003"/>
    <n v="246.09899999999999"/>
    <n v="0"/>
    <n v="21395.610319999996"/>
    <n v="2562.3360000000002"/>
    <n v="18785.695319999999"/>
    <x v="1"/>
    <s v=""/>
    <s v=""/>
    <s v="Sales"/>
    <s v="Lunch"/>
    <s v="Other"/>
    <s v="Food"/>
    <n v="0"/>
    <x v="0"/>
  </r>
  <r>
    <s v="DF"/>
    <x v="13"/>
    <n v="999224"/>
    <s v="000000"/>
    <s v="netSales-lunch-Patio-Food"/>
    <n v="2016"/>
    <n v="0"/>
    <n v="378.94499999999999"/>
    <n v="352.38"/>
    <n v="10254.4064"/>
    <n v="8344.75425"/>
    <n v="17118.64"/>
    <n v="25880.200919999999"/>
    <n v="26603.310299999997"/>
    <n v="22908.342799999999"/>
    <n v="23148.3868"/>
    <n v="19557.537999999997"/>
    <n v="17082.389800000001"/>
    <n v="8916.8261000000002"/>
    <n v="9962.5345399999987"/>
    <n v="190508.65491000001"/>
    <n v="19557.537999999997"/>
    <n v="154546.90447000001"/>
    <x v="1"/>
    <s v=""/>
    <s v=""/>
    <s v="Sales"/>
    <s v="Lunch"/>
    <s v="Other"/>
    <s v="Food"/>
    <n v="0"/>
    <x v="1"/>
  </r>
  <r>
    <s v="DF"/>
    <x v="14"/>
    <n v="999224"/>
    <s v="000000"/>
    <s v="netSales-lunch-Patio-Food"/>
    <n v="2016"/>
    <n v="0"/>
    <n v="13.215999999999999"/>
    <n v="6727.5846399999991"/>
    <n v="2988.1550999999995"/>
    <n v="4318.0451999999996"/>
    <n v="9187.1863999999987"/>
    <n v="6927.8187999999991"/>
    <n v="1387.5588999999998"/>
    <n v="735.82249999999988"/>
    <n v="3310.4571500000002"/>
    <n v="7551.9997700000004"/>
    <n v="7524.2608"/>
    <n v="2117.9906999999998"/>
    <n v="167.36229999999998"/>
    <n v="52957.458259999999"/>
    <n v="7551.9997700000004"/>
    <n v="43147.84446"/>
    <x v="1"/>
    <s v=""/>
    <s v=""/>
    <s v="Sales"/>
    <s v="Lunch"/>
    <s v="Other"/>
    <s v="Food"/>
    <n v="0"/>
    <x v="1"/>
  </r>
  <r>
    <s v="DF"/>
    <x v="15"/>
    <n v="999224"/>
    <s v="000000"/>
    <s v="netSales-lunch-Patio-Food"/>
    <n v="2016"/>
    <n v="0"/>
    <n v="0"/>
    <n v="0"/>
    <n v="8032.5381500000003"/>
    <n v="6878.4911999999995"/>
    <n v="4410.5242999999991"/>
    <n v="11481.175859999999"/>
    <n v="5701.8849999999993"/>
    <n v="4447.3166499999998"/>
    <n v="2340.0439999999999"/>
    <n v="3488.5354000000002"/>
    <n v="7837.8993"/>
    <n v="2196.8645999999999"/>
    <n v="0"/>
    <n v="56815.274460000001"/>
    <n v="3488.5354000000002"/>
    <n v="46780.510560000002"/>
    <x v="1"/>
    <s v=""/>
    <s v=""/>
    <s v="Sales"/>
    <s v="Lunch"/>
    <s v="Other"/>
    <s v="Food"/>
    <n v="0"/>
    <x v="1"/>
  </r>
  <r>
    <s v="DF"/>
    <x v="16"/>
    <n v="999224"/>
    <s v="000000"/>
    <s v="netSales-lunch-Patio-Food"/>
    <n v="2016"/>
    <n v="0"/>
    <n v="108.9004"/>
    <n v="607.96259999999995"/>
    <n v="7495.7312499999998"/>
    <n v="6057.3177000000005"/>
    <n v="12466.983760000001"/>
    <n v="5499.7243699999999"/>
    <n v="4198.1784600000001"/>
    <n v="3753.2319999999995"/>
    <n v="4437.4785000000002"/>
    <n v="4542.6162599999998"/>
    <n v="4907.4853799999992"/>
    <n v="2182.3987499999998"/>
    <n v="88.08029999999998"/>
    <n v="56346.08973"/>
    <n v="4542.6162599999998"/>
    <n v="49168.1253"/>
    <x v="1"/>
    <s v=""/>
    <s v=""/>
    <s v="Sales"/>
    <s v="Lunch"/>
    <s v="Other"/>
    <s v="Food"/>
    <n v="0"/>
    <x v="1"/>
  </r>
  <r>
    <s v="DF"/>
    <x v="17"/>
    <n v="999224"/>
    <s v="000000"/>
    <s v="netSales-lunch-Patio-Food"/>
    <n v="2016"/>
    <n v="0"/>
    <n v="1293.0287999999998"/>
    <n v="7041.0689999999995"/>
    <n v="7842.4985100000004"/>
    <n v="7867.012999999999"/>
    <n v="10129.88025"/>
    <n v="4844.6805399999985"/>
    <n v="2081.1884799999998"/>
    <n v="2189.3129999999996"/>
    <n v="2738.6761499999998"/>
    <n v="4517.4726799999999"/>
    <n v="8861.6891999999989"/>
    <n v="6541.7527"/>
    <n v="2296.6107499999998"/>
    <n v="68244.873060000013"/>
    <n v="4517.4726799999999"/>
    <n v="50544.82041"/>
    <x v="1"/>
    <s v=""/>
    <s v=""/>
    <s v="Sales"/>
    <s v="Lunch"/>
    <s v="Other"/>
    <s v="Food"/>
    <n v="0"/>
    <x v="1"/>
  </r>
  <r>
    <s v="DF"/>
    <x v="19"/>
    <n v="999224"/>
    <s v="000000"/>
    <s v="netSales-lunch-Patio-Food"/>
    <n v="2016"/>
    <n v="0"/>
    <n v="24105.525359999996"/>
    <n v="29080.484999999997"/>
    <n v="35470.080799999996"/>
    <n v="38499.723359999996"/>
    <n v="37883.11954"/>
    <n v="40946.669190000001"/>
    <n v="44625.912239999998"/>
    <n v="36787.783199999998"/>
    <n v="44043.630959999995"/>
    <n v="36038.255399999995"/>
    <n v="28144.020449999996"/>
    <n v="37387.820609999995"/>
    <n v="26673.884299999998"/>
    <n v="459686.91040999995"/>
    <n v="36038.255399999995"/>
    <n v="367481.18504999997"/>
    <x v="1"/>
    <s v=""/>
    <s v=""/>
    <s v="Sales"/>
    <s v="Lunch"/>
    <s v="Other"/>
    <s v="Food"/>
    <n v="0"/>
    <x v="1"/>
  </r>
  <r>
    <s v="DF"/>
    <x v="20"/>
    <n v="999224"/>
    <s v="000000"/>
    <s v="netSales-lunch-Patio-Food"/>
    <n v="2016"/>
    <n v="0"/>
    <n v="1297.6361999999999"/>
    <n v="15451.367470000001"/>
    <n v="15341.917919999998"/>
    <n v="21886.110399999998"/>
    <n v="25999.836029999999"/>
    <n v="17669.239419999998"/>
    <n v="6231.8123000000005"/>
    <n v="3523.0488999999998"/>
    <n v="10170.1173"/>
    <n v="17576.921599999998"/>
    <n v="26954.711769999998"/>
    <n v="20498.047499999997"/>
    <n v="5739.4553999999998"/>
    <n v="188340.22220999998"/>
    <n v="17576.921599999998"/>
    <n v="135148.00753999999"/>
    <x v="1"/>
    <s v=""/>
    <s v=""/>
    <s v="Sales"/>
    <s v="Lunch"/>
    <s v="Other"/>
    <s v="Food"/>
    <n v="0"/>
    <x v="1"/>
  </r>
  <r>
    <s v="DF"/>
    <x v="21"/>
    <n v="999224"/>
    <s v="000000"/>
    <s v="netSales-lunch-Patio-Food"/>
    <n v="2016"/>
    <n v="0"/>
    <n v="0"/>
    <n v="0"/>
    <n v="0"/>
    <n v="0"/>
    <n v="0"/>
    <n v="6346.0844999999999"/>
    <n v="5878.15319"/>
    <n v="4544.4216999999999"/>
    <n v="9686.3324599999996"/>
    <n v="6345.0393999999987"/>
    <n v="5382.2353200000007"/>
    <n v="863.96799999999985"/>
    <n v="0"/>
    <n v="39046.234570000001"/>
    <n v="6345.0393999999987"/>
    <n v="32800.03125"/>
    <x v="1"/>
    <s v=""/>
    <s v=""/>
    <s v="Sales"/>
    <s v="Lunch"/>
    <s v="Other"/>
    <s v="Food"/>
    <n v="0"/>
    <x v="1"/>
  </r>
  <r>
    <s v="DF"/>
    <x v="22"/>
    <n v="999224"/>
    <s v="000000"/>
    <s v="netSales-lunch-Patio-Food"/>
    <n v="2016"/>
    <n v="0"/>
    <n v="2899.2531399999998"/>
    <n v="11228.841959999998"/>
    <n v="12031.153749999999"/>
    <n v="16093.845599999999"/>
    <n v="21604.679879999996"/>
    <n v="13109.045040000001"/>
    <n v="4327.8491200000008"/>
    <n v="2017.9904499999998"/>
    <n v="5657.2614000000003"/>
    <n v="10384.9473"/>
    <n v="15704.98972"/>
    <n v="9361.5260900000012"/>
    <n v="2821.5264000000002"/>
    <n v="127242.90985"/>
    <n v="10384.9473"/>
    <n v="99354.867639999997"/>
    <x v="1"/>
    <s v=""/>
    <s v=""/>
    <s v="Sales"/>
    <s v="Lunch"/>
    <s v="Other"/>
    <s v="Food"/>
    <n v="0"/>
    <x v="1"/>
  </r>
  <r>
    <s v="DF"/>
    <x v="23"/>
    <n v="999224"/>
    <s v="000000"/>
    <s v="netSales-lunch-Patio-Food"/>
    <n v="2016"/>
    <n v="0"/>
    <n v="0"/>
    <n v="0"/>
    <n v="468.69374999999997"/>
    <n v="629.32624999999996"/>
    <n v="5786.3078000000005"/>
    <n v="7479.2725"/>
    <n v="7024.8814999999995"/>
    <n v="3703.39662"/>
    <n v="4694.3910299999989"/>
    <n v="3396.8834199999997"/>
    <n v="1374.3292499999998"/>
    <n v="97.754999999999981"/>
    <n v="0"/>
    <n v="34655.237119999998"/>
    <n v="3396.8834199999997"/>
    <n v="33183.152869999998"/>
    <x v="1"/>
    <s v=""/>
    <s v=""/>
    <s v="Sales"/>
    <s v="Lunch"/>
    <s v="Other"/>
    <s v="Food"/>
    <n v="0"/>
    <x v="1"/>
  </r>
  <r>
    <s v="DF"/>
    <x v="24"/>
    <n v="999224"/>
    <s v="000000"/>
    <s v="netSales-lunch-Patio-Food"/>
    <n v="2016"/>
    <n v="0"/>
    <n v="0"/>
    <n v="36.465800000000002"/>
    <n v="1970.605"/>
    <n v="3915.828"/>
    <n v="2929.8779999999997"/>
    <n v="4319.7745500000001"/>
    <n v="4101.0549999999994"/>
    <n v="1597.60475"/>
    <n v="1420.5334499999999"/>
    <n v="2080.7643499999995"/>
    <n v="1694.9960999999998"/>
    <n v="657.07319999999993"/>
    <n v="0"/>
    <n v="24724.578199999993"/>
    <n v="2080.7643499999995"/>
    <n v="22372.508899999993"/>
    <x v="1"/>
    <s v=""/>
    <s v=""/>
    <s v="Sales"/>
    <s v="Lunch"/>
    <s v="Other"/>
    <s v="Food"/>
    <n v="0"/>
    <x v="1"/>
  </r>
  <r>
    <s v="DF"/>
    <x v="25"/>
    <n v="999224"/>
    <s v="000000"/>
    <s v="netSales-lunch-Patio-Food"/>
    <n v="2016"/>
    <n v="0"/>
    <n v="3295.4474"/>
    <n v="7140.4871999999996"/>
    <n v="10078.769399999999"/>
    <n v="7999.299"/>
    <n v="9828.1669499999989"/>
    <n v="9246.3977899999991"/>
    <n v="4609.8791899999997"/>
    <n v="4716.1162999999997"/>
    <n v="6053.6840000000002"/>
    <n v="5661.0623999999989"/>
    <n v="5671.0289999999995"/>
    <n v="6995.7971999999991"/>
    <n v="5492.2661500000004"/>
    <n v="86788.401979999995"/>
    <n v="5661.0623999999989"/>
    <n v="68629.309630000003"/>
    <x v="1"/>
    <s v=""/>
    <s v=""/>
    <s v="Sales"/>
    <s v="Lunch"/>
    <s v="Other"/>
    <s v="Food"/>
    <n v="0"/>
    <x v="1"/>
  </r>
  <r>
    <s v="DF"/>
    <x v="26"/>
    <n v="999224"/>
    <s v="000000"/>
    <s v="netSales-lunch-Patio-Food"/>
    <n v="2016"/>
    <n v="0"/>
    <n v="1469.2065499999999"/>
    <n v="3934.7122499999996"/>
    <n v="1647.296"/>
    <n v="1131.2874999999999"/>
    <n v="1058.6695"/>
    <n v="749.63524999999993"/>
    <n v="484.31949999999995"/>
    <n v="312.81039999999996"/>
    <n v="311.41459999999995"/>
    <n v="216.125"/>
    <n v="1421.0559999999998"/>
    <n v="750.22780000000012"/>
    <n v="2471.7363999999998"/>
    <n v="15958.49675"/>
    <n v="216.125"/>
    <n v="11315.476549999999"/>
    <x v="1"/>
    <s v=""/>
    <s v=""/>
    <s v="Sales"/>
    <s v="Lunch"/>
    <s v="Other"/>
    <s v="Food"/>
    <n v="0"/>
    <x v="1"/>
  </r>
  <r>
    <s v="DF"/>
    <x v="27"/>
    <n v="999224"/>
    <s v="000000"/>
    <s v="netSales-lunch-Patio-Food"/>
    <n v="2016"/>
    <n v="0"/>
    <n v="742.5316499999999"/>
    <n v="3765.0451999999996"/>
    <n v="3732.9425000000001"/>
    <n v="4526.8796999999995"/>
    <n v="4687.4519999999993"/>
    <n v="4171.1718999999994"/>
    <n v="2675.5704499999997"/>
    <n v="1112.7753"/>
    <n v="3290.1245999999996"/>
    <n v="2869.0186699999995"/>
    <n v="3240.54808"/>
    <n v="2690.2175999999995"/>
    <n v="4028.4131999999995"/>
    <n v="41532.690849999999"/>
    <n v="2869.0186699999995"/>
    <n v="31573.51197"/>
    <x v="1"/>
    <s v=""/>
    <s v=""/>
    <s v="Sales"/>
    <s v="Lunch"/>
    <s v="Other"/>
    <s v="Food"/>
    <n v="0"/>
    <x v="1"/>
  </r>
  <r>
    <s v="DF"/>
    <x v="28"/>
    <n v="999224"/>
    <s v="000000"/>
    <s v="netSales-lunch-Patio-Food"/>
    <n v="2016"/>
    <n v="0"/>
    <n v="3165.4930999999997"/>
    <n v="16701.22608"/>
    <n v="17991.884679999999"/>
    <n v="20313.73372"/>
    <n v="17745.808079999999"/>
    <n v="6941.5933299999997"/>
    <n v="2719.3512499999997"/>
    <n v="1059.8087500000001"/>
    <n v="2053.7401499999996"/>
    <n v="5944.1703999999991"/>
    <n v="14711.172839999999"/>
    <n v="15535.065000000001"/>
    <n v="3849.8021099999992"/>
    <n v="128732.84949000002"/>
    <n v="5944.1703999999991"/>
    <n v="94636.809540000017"/>
    <x v="1"/>
    <s v=""/>
    <s v=""/>
    <s v="Sales"/>
    <s v="Lunch"/>
    <s v="Other"/>
    <s v="Food"/>
    <n v="0"/>
    <x v="1"/>
  </r>
  <r>
    <s v="DF"/>
    <x v="29"/>
    <n v="999224"/>
    <s v="000000"/>
    <s v="netSales-lunch-Patio-Food"/>
    <n v="2016"/>
    <n v="0"/>
    <n v="128.99250000000001"/>
    <n v="1401.6134999999999"/>
    <n v="2662.569"/>
    <n v="6047.55879"/>
    <n v="7920.8936099999992"/>
    <n v="6183.6817699999992"/>
    <n v="2164.05728"/>
    <n v="1024.24"/>
    <n v="3293.6173199999998"/>
    <n v="5208.0781899999993"/>
    <n v="7590.9683499999992"/>
    <n v="4182.0334499999999"/>
    <n v="106.68"/>
    <n v="47914.983759999996"/>
    <n v="5208.0781899999993"/>
    <n v="36035.301959999997"/>
    <x v="1"/>
    <s v=""/>
    <s v=""/>
    <s v="Sales"/>
    <s v="Lunch"/>
    <s v="Other"/>
    <s v="Food"/>
    <n v="0"/>
    <x v="1"/>
  </r>
  <r>
    <s v="DF"/>
    <x v="30"/>
    <n v="999224"/>
    <s v="000000"/>
    <s v="netSales-lunch-Patio-Food"/>
    <n v="2016"/>
    <n v="0"/>
    <n v="112.71714999999999"/>
    <n v="3973.6760000000004"/>
    <n v="3301.1982499999999"/>
    <n v="5917.7045199999993"/>
    <n v="6210.3533799999996"/>
    <n v="7426.8785499999994"/>
    <n v="3136.2295999999997"/>
    <n v="3772.1764499999999"/>
    <n v="5183.8839499999995"/>
    <n v="5639.5022599999993"/>
    <n v="7958.2285300000003"/>
    <n v="2971.4579999999996"/>
    <n v="603.31039999999996"/>
    <n v="56207.317039999994"/>
    <n v="5639.5022599999993"/>
    <n v="44674.320109999993"/>
    <x v="1"/>
    <s v=""/>
    <s v=""/>
    <s v="Sales"/>
    <s v="Lunch"/>
    <s v="Other"/>
    <s v="Food"/>
    <n v="0"/>
    <x v="1"/>
  </r>
  <r>
    <s v="DF"/>
    <x v="31"/>
    <n v="999224"/>
    <s v="000000"/>
    <s v="netSales-lunch-Patio-Food"/>
    <n v="2016"/>
    <n v="0"/>
    <n v="0"/>
    <n v="0"/>
    <n v="5.9639999999999986"/>
    <n v="0"/>
    <n v="349.1705"/>
    <n v="2431.6004999999996"/>
    <n v="4771.1621999999998"/>
    <n v="2178.8899999999994"/>
    <n v="1822.2314599999997"/>
    <n v="1356.4267499999999"/>
    <n v="534.84199999999998"/>
    <n v="341.4495"/>
    <n v="0"/>
    <n v="13791.73691"/>
    <n v="1356.4267499999999"/>
    <n v="12915.445409999998"/>
    <x v="1"/>
    <s v=""/>
    <s v=""/>
    <s v="Sales"/>
    <s v="Lunch"/>
    <s v="Other"/>
    <s v="Food"/>
    <n v="0"/>
    <x v="1"/>
  </r>
  <r>
    <s v="DF"/>
    <x v="32"/>
    <n v="999224"/>
    <s v="000000"/>
    <s v="netSales-lunch-Patio-Food"/>
    <n v="2016"/>
    <n v="0"/>
    <n v="0"/>
    <n v="38.492999999999995"/>
    <n v="1167.3784499999999"/>
    <n v="2824.0421999999999"/>
    <n v="7081.192649999999"/>
    <n v="16594.7628"/>
    <n v="14234.275859999998"/>
    <n v="8509.7057499999992"/>
    <n v="11738.734349999999"/>
    <n v="12297.3984"/>
    <n v="4550.9148999999998"/>
    <n v="1081.37925"/>
    <n v="0"/>
    <n v="80118.277610000005"/>
    <n v="12297.3984"/>
    <n v="74485.983460000003"/>
    <x v="1"/>
    <s v=""/>
    <s v=""/>
    <s v="Sales"/>
    <s v="Lunch"/>
    <s v="Other"/>
    <s v="Food"/>
    <n v="0"/>
    <x v="1"/>
  </r>
  <r>
    <s v="DF"/>
    <x v="33"/>
    <n v="999224"/>
    <s v="000000"/>
    <s v="netSales-lunch-Patio-Food"/>
    <n v="2016"/>
    <n v="0"/>
    <n v="0"/>
    <n v="0"/>
    <n v="0"/>
    <n v="0"/>
    <n v="0"/>
    <n v="0"/>
    <n v="3462.44535"/>
    <n v="4401.2128999999995"/>
    <n v="3657.5677599999995"/>
    <n v="3270.08304"/>
    <n v="2189.2007199999998"/>
    <n v="156.55500000000001"/>
    <n v="0"/>
    <n v="17137.064769999997"/>
    <n v="3270.08304"/>
    <n v="14791.309049999998"/>
    <x v="1"/>
    <s v=""/>
    <s v=""/>
    <s v="Sales"/>
    <s v="Lunch"/>
    <s v="Other"/>
    <s v="Food"/>
    <n v="0"/>
    <x v="1"/>
  </r>
  <r>
    <s v="DF"/>
    <x v="34"/>
    <n v="999224"/>
    <s v="000000"/>
    <s v="netSales-lunch-Patio-Food"/>
    <n v="2016"/>
    <n v="0"/>
    <n v="0"/>
    <n v="0"/>
    <n v="0"/>
    <n v="0"/>
    <n v="0"/>
    <n v="0"/>
    <n v="0"/>
    <n v="0"/>
    <n v="0"/>
    <n v="0"/>
    <n v="416.92895999999996"/>
    <n v="776.25449999999989"/>
    <n v="0"/>
    <n v="1193.1834599999997"/>
    <n v="0"/>
    <n v="0"/>
    <x v="1"/>
    <s v=""/>
    <s v=""/>
    <s v="Sales"/>
    <s v="Lunch"/>
    <s v="Other"/>
    <s v="Food"/>
    <n v="0"/>
    <x v="1"/>
  </r>
  <r>
    <s v="DF"/>
    <x v="35"/>
    <n v="999224"/>
    <s v="000000"/>
    <s v="netSales-lunch-Patio-Food"/>
    <n v="2016"/>
    <n v="0"/>
    <n v="0"/>
    <n v="0"/>
    <n v="0"/>
    <n v="0"/>
    <n v="0"/>
    <n v="0"/>
    <n v="0"/>
    <n v="0"/>
    <n v="0"/>
    <n v="0"/>
    <n v="0"/>
    <n v="0"/>
    <n v="209.06654999999998"/>
    <n v="209.06654999999998"/>
    <n v="0"/>
    <n v="0"/>
    <x v="1"/>
    <s v=""/>
    <s v=""/>
    <s v="Sales"/>
    <s v="Lunch"/>
    <s v="Other"/>
    <s v="Food"/>
    <n v="0"/>
    <x v="1"/>
  </r>
  <r>
    <s v="DF"/>
    <x v="1"/>
    <n v="999225"/>
    <s v="000000"/>
    <s v="netSales-dinner-Patio-Food"/>
    <n v="2016"/>
    <n v="0"/>
    <n v="1843.7019999999998"/>
    <n v="9196.3833500000001"/>
    <n v="4342.2287999999999"/>
    <n v="7312.0319999999992"/>
    <n v="8085.5041399999991"/>
    <n v="6797.0153300000002"/>
    <n v="3119.13672"/>
    <n v="1848.1848"/>
    <n v="2311.7828999999997"/>
    <n v="6555.2994499999995"/>
    <n v="9850.7362799999992"/>
    <n v="5776.0842999999995"/>
    <n v="4956.1981000000005"/>
    <n v="71994.288169999985"/>
    <n v="6555.2994499999995"/>
    <n v="51411.269489999999"/>
    <x v="1"/>
    <s v=""/>
    <s v=""/>
    <s v="Sales"/>
    <s v="Dinner"/>
    <s v="Other"/>
    <s v="Food"/>
    <n v="0"/>
    <x v="0"/>
  </r>
  <r>
    <s v="DF"/>
    <x v="2"/>
    <n v="999225"/>
    <s v="000000"/>
    <s v="netSales-dinner-Patio-Food"/>
    <n v="2016"/>
    <n v="0"/>
    <n v="1641.1499999999999"/>
    <n v="964.31999999999982"/>
    <n v="827.96"/>
    <n v="1231.6499999999999"/>
    <n v="2654.1717299999996"/>
    <n v="7993.5394000000006"/>
    <n v="10246.586909999998"/>
    <n v="9096.1132500000003"/>
    <n v="10435.333859999999"/>
    <n v="7084.5790399999996"/>
    <n v="1255.625"/>
    <n v="971.12609999999995"/>
    <n v="1354.8464999999999"/>
    <n v="55757.001789999995"/>
    <n v="7084.5790399999996"/>
    <n v="52175.404189999994"/>
    <x v="1"/>
    <s v=""/>
    <s v=""/>
    <s v="Sales"/>
    <s v="Dinner"/>
    <s v="Other"/>
    <s v="Food"/>
    <n v="0"/>
    <x v="0"/>
  </r>
  <r>
    <s v="DF"/>
    <x v="4"/>
    <n v="999225"/>
    <s v="000000"/>
    <s v="netSales-dinner-Patio-Food"/>
    <n v="2016"/>
    <n v="0"/>
    <n v="0"/>
    <n v="377.83199999999999"/>
    <n v="0"/>
    <n v="27.692"/>
    <n v="74.087999999999994"/>
    <n v="0"/>
    <n v="0"/>
    <n v="122.024"/>
    <n v="0"/>
    <n v="0"/>
    <n v="54.739999999999995"/>
    <n v="0"/>
    <n v="0"/>
    <n v="656.37599999999998"/>
    <n v="0"/>
    <n v="601.63599999999997"/>
    <x v="1"/>
    <s v=""/>
    <s v=""/>
    <s v="Sales"/>
    <s v="Dinner"/>
    <s v="Other"/>
    <s v="Food"/>
    <n v="0"/>
    <x v="0"/>
  </r>
  <r>
    <s v="DF"/>
    <x v="5"/>
    <n v="999225"/>
    <s v="000000"/>
    <s v="netSales-dinner-Patio-Food"/>
    <n v="2016"/>
    <n v="0"/>
    <n v="0"/>
    <n v="0"/>
    <n v="0"/>
    <n v="0"/>
    <n v="0"/>
    <n v="0"/>
    <n v="0"/>
    <n v="0"/>
    <n v="0"/>
    <n v="16318.616999999998"/>
    <n v="37038.373119999997"/>
    <n v="25625.867400000003"/>
    <n v="4281.7949999999992"/>
    <n v="83264.652519999989"/>
    <n v="16318.616999999998"/>
    <n v="16318.616999999998"/>
    <x v="1"/>
    <s v=""/>
    <s v=""/>
    <s v="Sales"/>
    <s v="Dinner"/>
    <s v="Other"/>
    <s v="Food"/>
    <n v="0"/>
    <x v="0"/>
  </r>
  <r>
    <s v="DF"/>
    <x v="6"/>
    <n v="999225"/>
    <s v="000000"/>
    <s v="netSales-dinner-Patio-Food"/>
    <n v="2016"/>
    <n v="0"/>
    <n v="606.54299999999989"/>
    <n v="4840.865749999999"/>
    <n v="4460.9022500000001"/>
    <n v="2885.8594799999996"/>
    <n v="4720.0370000000003"/>
    <n v="3303.8901000000005"/>
    <n v="645.79200000000003"/>
    <n v="1220.1273000000001"/>
    <n v="414.00345000000004"/>
    <n v="2022.4102499999997"/>
    <n v="4635.8987500000003"/>
    <n v="3514.2628499999996"/>
    <n v="2949.5129999999995"/>
    <n v="36220.105179999999"/>
    <n v="2022.4102499999997"/>
    <n v="25120.43058"/>
    <x v="1"/>
    <s v=""/>
    <s v=""/>
    <s v="Sales"/>
    <s v="Dinner"/>
    <s v="Other"/>
    <s v="Food"/>
    <n v="0"/>
    <x v="0"/>
  </r>
  <r>
    <s v="DF"/>
    <x v="7"/>
    <n v="999225"/>
    <s v="000000"/>
    <s v="netSales-dinner-Patio-Food"/>
    <n v="2016"/>
    <n v="0"/>
    <n v="0"/>
    <n v="4234.2194999999992"/>
    <n v="728.12249999999995"/>
    <n v="4979.2574999999997"/>
    <n v="18587.131849999998"/>
    <n v="45636.386249999996"/>
    <n v="50244.392099999997"/>
    <n v="38672.441500000001"/>
    <n v="31125.881079999996"/>
    <n v="38692.328079999999"/>
    <n v="8027.2989999999991"/>
    <n v="2340.1664999999998"/>
    <n v="5189.7300000000005"/>
    <n v="248457.35586000001"/>
    <n v="38692.328079999999"/>
    <n v="232900.16036000001"/>
    <x v="1"/>
    <s v=""/>
    <s v=""/>
    <s v="Sales"/>
    <s v="Dinner"/>
    <s v="Other"/>
    <s v="Food"/>
    <n v="0"/>
    <x v="0"/>
  </r>
  <r>
    <s v="DF"/>
    <x v="8"/>
    <n v="999225"/>
    <s v="000000"/>
    <s v="netSales-dinner-Patio-Food"/>
    <n v="2016"/>
    <n v="0"/>
    <n v="0"/>
    <n v="0"/>
    <n v="817.49394999999993"/>
    <n v="0"/>
    <n v="10044.3483"/>
    <n v="52663.61617999999"/>
    <n v="74039.801919999984"/>
    <n v="60620.089319999992"/>
    <n v="55807.60751999999"/>
    <n v="38282.976899999994"/>
    <n v="5074.0099199999995"/>
    <n v="0"/>
    <n v="0"/>
    <n v="297349.94400999992"/>
    <n v="38282.976899999994"/>
    <n v="292275.93408999994"/>
    <x v="1"/>
    <s v=""/>
    <s v=""/>
    <s v="Sales"/>
    <s v="Dinner"/>
    <s v="Other"/>
    <s v="Food"/>
    <n v="0"/>
    <x v="0"/>
  </r>
  <r>
    <s v="DF"/>
    <x v="9"/>
    <n v="999225"/>
    <s v="000000"/>
    <s v="netSales-dinner-Patio-Food"/>
    <n v="2016"/>
    <n v="0"/>
    <n v="3202.2444999999998"/>
    <n v="4268.8103499999997"/>
    <n v="5888.8846800000001"/>
    <n v="6149.8634399999992"/>
    <n v="4317.1673999999994"/>
    <n v="5006.1754399999991"/>
    <n v="2347.2833999999998"/>
    <n v="1187.0935999999999"/>
    <n v="1880.0333999999996"/>
    <n v="5688.9447999999993"/>
    <n v="3606.4223999999999"/>
    <n v="6374.9227499999997"/>
    <n v="366.98689999999999"/>
    <n v="50284.833059999997"/>
    <n v="5688.9447999999993"/>
    <n v="39936.501009999993"/>
    <x v="1"/>
    <s v=""/>
    <s v=""/>
    <s v="Sales"/>
    <s v="Dinner"/>
    <s v="Other"/>
    <s v="Food"/>
    <n v="0"/>
    <x v="0"/>
  </r>
  <r>
    <s v="DF"/>
    <x v="10"/>
    <n v="999225"/>
    <s v="000000"/>
    <s v="netSales-dinner-Patio-Food"/>
    <n v="2016"/>
    <n v="0"/>
    <n v="639.77025000000003"/>
    <n v="455.04228000000001"/>
    <n v="175.7938"/>
    <n v="0"/>
    <n v="201.16669999999999"/>
    <n v="7595.5118399999983"/>
    <n v="15006.07836"/>
    <n v="18684.2124"/>
    <n v="15577.303559999998"/>
    <n v="6931.2348000000002"/>
    <n v="185.36699999999999"/>
    <n v="20.434889999999999"/>
    <n v="481.57578000000007"/>
    <n v="65953.491659999985"/>
    <n v="6931.2348000000002"/>
    <n v="65266.113989999991"/>
    <x v="1"/>
    <s v=""/>
    <s v=""/>
    <s v="Sales"/>
    <s v="Dinner"/>
    <s v="Other"/>
    <s v="Food"/>
    <n v="0"/>
    <x v="0"/>
  </r>
  <r>
    <s v="DF"/>
    <x v="11"/>
    <n v="999225"/>
    <s v="000000"/>
    <s v="netSales-dinner-Patio-Food"/>
    <n v="2016"/>
    <n v="0"/>
    <n v="0"/>
    <n v="458.51749999999998"/>
    <n v="0"/>
    <n v="7876.848"/>
    <n v="4020.2084999999997"/>
    <n v="5838.5627999999997"/>
    <n v="8789.6535999999996"/>
    <n v="4749.4591200000004"/>
    <n v="10834.10944"/>
    <n v="10145.226000000001"/>
    <n v="2699.424"/>
    <n v="-13.201999999999998"/>
    <n v="0"/>
    <n v="55398.806960000002"/>
    <n v="10145.226000000001"/>
    <n v="52712.58496"/>
    <x v="1"/>
    <s v=""/>
    <s v=""/>
    <s v="Sales"/>
    <s v="Dinner"/>
    <s v="Other"/>
    <s v="Food"/>
    <n v="0"/>
    <x v="0"/>
  </r>
  <r>
    <s v="DF"/>
    <x v="13"/>
    <n v="999225"/>
    <s v="000000"/>
    <s v="netSales-dinner-Patio-Food"/>
    <n v="2016"/>
    <n v="0"/>
    <n v="1147.4119999999998"/>
    <n v="3136.01505"/>
    <n v="3710.7419999999997"/>
    <n v="5515.3227499999994"/>
    <n v="9092.5330999999987"/>
    <n v="25298.650999999998"/>
    <n v="42976.079789999996"/>
    <n v="27956.817419999999"/>
    <n v="26494.7235"/>
    <n v="27042.474900000001"/>
    <n v="7044.8328999999994"/>
    <n v="8263.8177999999989"/>
    <n v="14837.785199999997"/>
    <n v="202517.20740999997"/>
    <n v="27042.474900000001"/>
    <n v="172370.77150999999"/>
    <x v="1"/>
    <s v=""/>
    <s v=""/>
    <s v="Sales"/>
    <s v="Dinner"/>
    <s v="Other"/>
    <s v="Food"/>
    <n v="0"/>
    <x v="1"/>
  </r>
  <r>
    <s v="DF"/>
    <x v="14"/>
    <n v="999225"/>
    <s v="000000"/>
    <s v="netSales-dinner-Patio-Food"/>
    <n v="2016"/>
    <n v="0"/>
    <n v="89.522999999999996"/>
    <n v="10266.572119999999"/>
    <n v="6168.5105299999996"/>
    <n v="11362.953699999998"/>
    <n v="17246.53196"/>
    <n v="13993.713019999999"/>
    <n v="3505.4746999999998"/>
    <n v="1640.7026999999998"/>
    <n v="8124.3382499999989"/>
    <n v="13256.374949999999"/>
    <n v="20635.907599999999"/>
    <n v="4934.9416199999996"/>
    <n v="12.781999999999998"/>
    <n v="111238.32615000001"/>
    <n v="13256.374949999999"/>
    <n v="85654.694929999998"/>
    <x v="1"/>
    <s v=""/>
    <s v=""/>
    <s v="Sales"/>
    <s v="Dinner"/>
    <s v="Other"/>
    <s v="Food"/>
    <n v="0"/>
    <x v="1"/>
  </r>
  <r>
    <s v="DF"/>
    <x v="15"/>
    <n v="999225"/>
    <s v="000000"/>
    <s v="netSales-dinner-Patio-Food"/>
    <n v="2016"/>
    <n v="0"/>
    <n v="0"/>
    <n v="0"/>
    <n v="5219.3141000000005"/>
    <n v="9094.3125"/>
    <n v="5017.2351600000002"/>
    <n v="12336.4836"/>
    <n v="8405.7863400000006"/>
    <n v="5608.7079999999996"/>
    <n v="4606.2242799999995"/>
    <n v="9196.9315200000001"/>
    <n v="6243.9293699999989"/>
    <n v="1433.8282699999997"/>
    <n v="0"/>
    <n v="67162.753140000001"/>
    <n v="9196.9315200000001"/>
    <n v="59484.995499999997"/>
    <x v="1"/>
    <s v=""/>
    <s v=""/>
    <s v="Sales"/>
    <s v="Dinner"/>
    <s v="Other"/>
    <s v="Food"/>
    <n v="0"/>
    <x v="1"/>
  </r>
  <r>
    <s v="DF"/>
    <x v="16"/>
    <n v="999225"/>
    <s v="000000"/>
    <s v="netSales-dinner-Patio-Food"/>
    <n v="2016"/>
    <n v="0"/>
    <n v="-24.401999999999997"/>
    <n v="1290.9032500000001"/>
    <n v="14586.57438"/>
    <n v="9808.9755399999995"/>
    <n v="22902.560099999999"/>
    <n v="15904.2366"/>
    <n v="11334.111599999998"/>
    <n v="14060.363099999999"/>
    <n v="11049.083500000001"/>
    <n v="18472.327859999998"/>
    <n v="16040.938409999999"/>
    <n v="4278.3459599999996"/>
    <n v="315.64049999999997"/>
    <n v="140019.6588"/>
    <n v="18472.327859999998"/>
    <n v="119384.73392999999"/>
    <x v="1"/>
    <s v=""/>
    <s v=""/>
    <s v="Sales"/>
    <s v="Dinner"/>
    <s v="Other"/>
    <s v="Food"/>
    <n v="0"/>
    <x v="1"/>
  </r>
  <r>
    <s v="DF"/>
    <x v="17"/>
    <n v="999225"/>
    <s v="000000"/>
    <s v="netSales-dinner-Patio-Food"/>
    <n v="2016"/>
    <n v="0"/>
    <n v="861.6425999999999"/>
    <n v="7581.6215999999995"/>
    <n v="6655.7721999999994"/>
    <n v="8953.6425999999992"/>
    <n v="11401.078919999998"/>
    <n v="6040.8255600000002"/>
    <n v="2939.5463999999997"/>
    <n v="2512.4406999999997"/>
    <n v="4462.9535999999998"/>
    <n v="5172.8039999999992"/>
    <n v="9729.1139399999993"/>
    <n v="5347.0709599999991"/>
    <n v="3229.0404999999996"/>
    <n v="74887.553579999993"/>
    <n v="5172.8039999999992"/>
    <n v="56582.32817999999"/>
    <x v="1"/>
    <s v=""/>
    <s v=""/>
    <s v="Sales"/>
    <s v="Dinner"/>
    <s v="Other"/>
    <s v="Food"/>
    <n v="0"/>
    <x v="1"/>
  </r>
  <r>
    <s v="DF"/>
    <x v="19"/>
    <n v="999225"/>
    <s v="000000"/>
    <s v="netSales-dinner-Patio-Food"/>
    <n v="2016"/>
    <n v="0"/>
    <n v="36626.743999999999"/>
    <n v="47951.658300000003"/>
    <n v="51788.915430000001"/>
    <n v="60680.792899999993"/>
    <n v="61123.925519999997"/>
    <n v="51265.585279999999"/>
    <n v="98360.312609999994"/>
    <n v="100609.63920000001"/>
    <n v="67091.253599999982"/>
    <n v="82377.794380000007"/>
    <n v="71119.750799999994"/>
    <n v="39172.739759999997"/>
    <n v="35268.086840000004"/>
    <n v="803437.19861999992"/>
    <n v="82377.794380000007"/>
    <n v="657876.62121999986"/>
    <x v="1"/>
    <s v=""/>
    <s v=""/>
    <s v="Sales"/>
    <s v="Dinner"/>
    <s v="Other"/>
    <s v="Food"/>
    <n v="0"/>
    <x v="1"/>
  </r>
  <r>
    <s v="DF"/>
    <x v="20"/>
    <n v="999225"/>
    <s v="000000"/>
    <s v="netSales-dinner-Patio-Food"/>
    <n v="2016"/>
    <n v="0"/>
    <n v="7219.9343999999992"/>
    <n v="24067.762319999998"/>
    <n v="24607.455599999998"/>
    <n v="41105.50892"/>
    <n v="39134.148899999993"/>
    <n v="31064.570039999995"/>
    <n v="13537.374479999999"/>
    <n v="15423.445799999998"/>
    <n v="21499.701929999996"/>
    <n v="39676.812839999999"/>
    <n v="59185.235759999996"/>
    <n v="30696.056439999997"/>
    <n v="26063.725030000001"/>
    <n v="373281.73245999997"/>
    <n v="39676.812839999999"/>
    <n v="257336.71522999994"/>
    <x v="1"/>
    <s v=""/>
    <s v=""/>
    <s v="Sales"/>
    <s v="Dinner"/>
    <s v="Other"/>
    <s v="Food"/>
    <n v="0"/>
    <x v="1"/>
  </r>
  <r>
    <s v="DF"/>
    <x v="21"/>
    <n v="999225"/>
    <s v="000000"/>
    <s v="netSales-dinner-Patio-Food"/>
    <n v="2016"/>
    <n v="0"/>
    <n v="0"/>
    <n v="0"/>
    <n v="0"/>
    <n v="0.77875000000000005"/>
    <n v="3.2479999999999998"/>
    <n v="11981.69742"/>
    <n v="17720.236799999999"/>
    <n v="13395.885439999998"/>
    <n v="12577.38279"/>
    <n v="9534.8108800000009"/>
    <n v="7251.6961999999985"/>
    <n v="1310.6204999999998"/>
    <n v="0"/>
    <n v="73776.356780000016"/>
    <n v="9534.8108800000009"/>
    <n v="65214.040080000006"/>
    <x v="1"/>
    <s v=""/>
    <s v=""/>
    <s v="Sales"/>
    <s v="Dinner"/>
    <s v="Other"/>
    <s v="Food"/>
    <n v="0"/>
    <x v="1"/>
  </r>
  <r>
    <s v="DF"/>
    <x v="22"/>
    <n v="999225"/>
    <s v="000000"/>
    <s v="netSales-dinner-Patio-Food"/>
    <n v="2016"/>
    <n v="0"/>
    <n v="19057.660439999996"/>
    <n v="35323.338049999998"/>
    <n v="28393.016399999997"/>
    <n v="32324.278629999997"/>
    <n v="30339.831689999995"/>
    <n v="38145.381119999998"/>
    <n v="13500.55294"/>
    <n v="17133.745720000003"/>
    <n v="19200.945539999997"/>
    <n v="31066.094430000005"/>
    <n v="35403.895799999998"/>
    <n v="26701.822559999997"/>
    <n v="27821.192699999996"/>
    <n v="354411.75602000003"/>
    <n v="31066.094430000005"/>
    <n v="264484.84496000002"/>
    <x v="1"/>
    <s v=""/>
    <s v=""/>
    <s v="Sales"/>
    <s v="Dinner"/>
    <s v="Other"/>
    <s v="Food"/>
    <n v="0"/>
    <x v="1"/>
  </r>
  <r>
    <s v="DF"/>
    <x v="23"/>
    <n v="999225"/>
    <s v="000000"/>
    <s v="netSales-dinner-Patio-Food"/>
    <n v="2016"/>
    <n v="0"/>
    <n v="0"/>
    <n v="0"/>
    <n v="379.69470000000001"/>
    <n v="378.10079999999999"/>
    <n v="4644.1833900000001"/>
    <n v="20147.1669"/>
    <n v="30716.297919999997"/>
    <n v="21876.07576"/>
    <n v="22835.340990000001"/>
    <n v="8371.093499999999"/>
    <n v="2979.3763999999996"/>
    <n v="855.12349999999992"/>
    <n v="0"/>
    <n v="113182.45385999999"/>
    <n v="8371.093499999999"/>
    <n v="109347.95396"/>
    <x v="1"/>
    <s v=""/>
    <s v=""/>
    <s v="Sales"/>
    <s v="Dinner"/>
    <s v="Other"/>
    <s v="Food"/>
    <n v="0"/>
    <x v="1"/>
  </r>
  <r>
    <s v="DF"/>
    <x v="24"/>
    <n v="999225"/>
    <s v="000000"/>
    <s v="netSales-dinner-Patio-Food"/>
    <n v="2016"/>
    <n v="0"/>
    <n v="6.4679999999999991"/>
    <n v="0"/>
    <n v="4051.5310500000001"/>
    <n v="7024.5184799999988"/>
    <n v="6710.6345600000004"/>
    <n v="17187.647959999998"/>
    <n v="16971.945339999998"/>
    <n v="9595.284999999998"/>
    <n v="6613.9343199999994"/>
    <n v="7774.4746800000003"/>
    <n v="2665.8141999999998"/>
    <n v="655.5569999999999"/>
    <n v="0"/>
    <n v="79257.810589999979"/>
    <n v="7774.4746800000003"/>
    <n v="75936.439389999985"/>
    <x v="1"/>
    <s v=""/>
    <s v=""/>
    <s v="Sales"/>
    <s v="Dinner"/>
    <s v="Other"/>
    <s v="Food"/>
    <n v="0"/>
    <x v="1"/>
  </r>
  <r>
    <s v="DF"/>
    <x v="25"/>
    <n v="999225"/>
    <s v="000000"/>
    <s v="netSales-dinner-Patio-Food"/>
    <n v="2016"/>
    <n v="0"/>
    <n v="9526.37644"/>
    <n v="15075.9609"/>
    <n v="12499.8951"/>
    <n v="13929.946799999998"/>
    <n v="12261.128879999998"/>
    <n v="10628.800000000001"/>
    <n v="13742.58144"/>
    <n v="14212.893239999998"/>
    <n v="17527.125069999998"/>
    <n v="10531.605"/>
    <n v="9079.9309999999987"/>
    <n v="11326.142520000001"/>
    <n v="9383.1559500000003"/>
    <n v="159725.54233999999"/>
    <n v="10531.605"/>
    <n v="129936.31286999997"/>
    <x v="1"/>
    <s v=""/>
    <s v=""/>
    <s v="Sales"/>
    <s v="Dinner"/>
    <s v="Other"/>
    <s v="Food"/>
    <n v="0"/>
    <x v="1"/>
  </r>
  <r>
    <s v="DF"/>
    <x v="26"/>
    <n v="999225"/>
    <s v="000000"/>
    <s v="netSales-dinner-Patio-Food"/>
    <n v="2016"/>
    <n v="0"/>
    <n v="5279.5265599999993"/>
    <n v="4773.5226699999994"/>
    <n v="4980.2707499999997"/>
    <n v="5598.0466499999993"/>
    <n v="3016.2212500000001"/>
    <n v="877.24455"/>
    <n v="677.20575999999994"/>
    <n v="322.25234999999998"/>
    <n v="467.70479"/>
    <n v="1264.14435"/>
    <n v="1678.1676799999998"/>
    <n v="1962.1769999999999"/>
    <n v="2435.7804799999999"/>
    <n v="33332.264839999989"/>
    <n v="1264.14435"/>
    <n v="27256.139679999993"/>
    <x v="1"/>
    <s v=""/>
    <s v=""/>
    <s v="Sales"/>
    <s v="Dinner"/>
    <s v="Other"/>
    <s v="Food"/>
    <n v="0"/>
    <x v="1"/>
  </r>
  <r>
    <s v="DF"/>
    <x v="27"/>
    <n v="999225"/>
    <s v="000000"/>
    <s v="netSales-dinner-Patio-Food"/>
    <n v="2016"/>
    <n v="0"/>
    <n v="4702.9219999999987"/>
    <n v="4626.6526599999997"/>
    <n v="3900.1627699999999"/>
    <n v="4583.4944400000004"/>
    <n v="9825.9010499999986"/>
    <n v="9172.2465800000009"/>
    <n v="6974.9836799999994"/>
    <n v="5862.9661999999998"/>
    <n v="7595.9380700000002"/>
    <n v="7154.5897499999992"/>
    <n v="7644.5424299999986"/>
    <n v="7947.989279999998"/>
    <n v="10300.693899999998"/>
    <n v="90293.082809999993"/>
    <n v="7154.5897499999992"/>
    <n v="64399.857199999999"/>
    <x v="1"/>
    <s v=""/>
    <s v=""/>
    <s v="Sales"/>
    <s v="Dinner"/>
    <s v="Other"/>
    <s v="Food"/>
    <n v="0"/>
    <x v="1"/>
  </r>
  <r>
    <s v="DF"/>
    <x v="28"/>
    <n v="999225"/>
    <s v="000000"/>
    <s v="netSales-dinner-Patio-Food"/>
    <n v="2016"/>
    <n v="0"/>
    <n v="1994.0476499999997"/>
    <n v="20273.693370000001"/>
    <n v="23764.450430000001"/>
    <n v="37388.949570000004"/>
    <n v="37757.238959999995"/>
    <n v="21246.474199999997"/>
    <n v="10927.1036"/>
    <n v="13390.402830000001"/>
    <n v="11805.01518"/>
    <n v="17516.892959999997"/>
    <n v="25210.563209999997"/>
    <n v="24694.24482"/>
    <n v="8930.4592999999986"/>
    <n v="254899.53607999996"/>
    <n v="17516.892959999997"/>
    <n v="196064.26874999999"/>
    <x v="1"/>
    <s v=""/>
    <s v=""/>
    <s v="Sales"/>
    <s v="Dinner"/>
    <s v="Other"/>
    <s v="Food"/>
    <n v="0"/>
    <x v="1"/>
  </r>
  <r>
    <s v="DF"/>
    <x v="29"/>
    <n v="999225"/>
    <s v="000000"/>
    <s v="netSales-dinner-Patio-Food"/>
    <n v="2016"/>
    <n v="0"/>
    <n v="311.39499999999998"/>
    <n v="1434.3283499999998"/>
    <n v="4681.750289999999"/>
    <n v="10414.50949"/>
    <n v="18180.72438"/>
    <n v="12653.011140000001"/>
    <n v="5960.4278999999988"/>
    <n v="3597.9598199999996"/>
    <n v="6305.5311199999996"/>
    <n v="11889.914400000001"/>
    <n v="11171.141519999999"/>
    <n v="4273.4615000000003"/>
    <n v="28.468999999999998"/>
    <n v="90902.623910000009"/>
    <n v="11889.914400000001"/>
    <n v="75429.551890000002"/>
    <x v="1"/>
    <s v=""/>
    <s v=""/>
    <s v="Sales"/>
    <s v="Dinner"/>
    <s v="Other"/>
    <s v="Food"/>
    <n v="0"/>
    <x v="1"/>
  </r>
  <r>
    <s v="DF"/>
    <x v="30"/>
    <n v="999225"/>
    <s v="000000"/>
    <s v="netSales-dinner-Patio-Food"/>
    <n v="2016"/>
    <n v="0"/>
    <n v="141.38809999999998"/>
    <n v="6035.707159999999"/>
    <n v="7803.9611999999997"/>
    <n v="10846.9928"/>
    <n v="13460.441610000002"/>
    <n v="9661.5829099999992"/>
    <n v="7120.0965499999984"/>
    <n v="4803.3440000000001"/>
    <n v="10605.036189999999"/>
    <n v="12222.686699999998"/>
    <n v="11563.532680000002"/>
    <n v="5707.5001899999997"/>
    <n v="1426.9386599999998"/>
    <n v="101399.20874999999"/>
    <n v="12222.686699999998"/>
    <n v="82701.237219999981"/>
    <x v="1"/>
    <s v=""/>
    <s v=""/>
    <s v="Sales"/>
    <s v="Dinner"/>
    <s v="Other"/>
    <s v="Food"/>
    <n v="0"/>
    <x v="1"/>
  </r>
  <r>
    <s v="DF"/>
    <x v="31"/>
    <n v="999225"/>
    <s v="000000"/>
    <s v="netSales-dinner-Patio-Food"/>
    <n v="2016"/>
    <n v="0"/>
    <n v="0"/>
    <n v="10.510499999999999"/>
    <n v="10.888499999999999"/>
    <n v="0"/>
    <n v="32.375"/>
    <n v="5806.7925299999997"/>
    <n v="7219.1699999999983"/>
    <n v="8259.8984999999993"/>
    <n v="6685.5452999999989"/>
    <n v="1614.9055999999998"/>
    <n v="465.6925"/>
    <n v="0"/>
    <n v="0"/>
    <n v="30105.778429999995"/>
    <n v="1614.9055999999998"/>
    <n v="29640.085929999994"/>
    <x v="1"/>
    <s v=""/>
    <s v=""/>
    <s v="Sales"/>
    <s v="Dinner"/>
    <s v="Other"/>
    <s v="Food"/>
    <n v="0"/>
    <x v="1"/>
  </r>
  <r>
    <s v="DF"/>
    <x v="32"/>
    <n v="999225"/>
    <s v="000000"/>
    <s v="netSales-dinner-Patio-Food"/>
    <n v="2016"/>
    <n v="0"/>
    <n v="119.38500000000001"/>
    <n v="1225.0644"/>
    <n v="2565.41698"/>
    <n v="3837.4108499999993"/>
    <n v="7747.4239499999994"/>
    <n v="24435.742799999996"/>
    <n v="27405.304290000004"/>
    <n v="24083.226159999995"/>
    <n v="19002.885719999998"/>
    <n v="16863.162399999997"/>
    <n v="2838.5742"/>
    <n v="492.92249999999996"/>
    <n v="0"/>
    <n v="130616.51925"/>
    <n v="16863.162399999997"/>
    <n v="127285.02254999999"/>
    <x v="1"/>
    <s v=""/>
    <s v=""/>
    <s v="Sales"/>
    <s v="Dinner"/>
    <s v="Other"/>
    <s v="Food"/>
    <n v="0"/>
    <x v="1"/>
  </r>
  <r>
    <s v="DF"/>
    <x v="33"/>
    <n v="999225"/>
    <s v="000000"/>
    <s v="netSales-dinner-Patio-Food"/>
    <n v="2016"/>
    <n v="0"/>
    <n v="0"/>
    <n v="0"/>
    <n v="0"/>
    <n v="0"/>
    <n v="0"/>
    <n v="0"/>
    <n v="2597.3982999999998"/>
    <n v="10807.907249999998"/>
    <n v="5796.2519999999995"/>
    <n v="3447.1898999999999"/>
    <n v="787.32324999999992"/>
    <n v="17.794"/>
    <n v="8.5050000000000008"/>
    <n v="23462.369700000003"/>
    <n v="3447.1898999999999"/>
    <n v="22648.747449999999"/>
    <x v="1"/>
    <s v=""/>
    <s v=""/>
    <s v="Sales"/>
    <s v="Dinner"/>
    <s v="Other"/>
    <s v="Food"/>
    <n v="0"/>
    <x v="1"/>
  </r>
  <r>
    <s v="DF"/>
    <x v="34"/>
    <n v="999225"/>
    <s v="000000"/>
    <s v="netSales-dinner-Patio-Food"/>
    <n v="2016"/>
    <n v="0"/>
    <n v="0"/>
    <n v="0"/>
    <n v="0"/>
    <n v="0"/>
    <n v="0"/>
    <n v="0"/>
    <n v="0"/>
    <n v="0"/>
    <n v="0"/>
    <n v="0"/>
    <n v="527.95119999999997"/>
    <n v="57.721999999999994"/>
    <n v="0"/>
    <n v="585.67319999999995"/>
    <n v="0"/>
    <n v="0"/>
    <x v="1"/>
    <s v=""/>
    <s v=""/>
    <s v="Sales"/>
    <s v="Dinner"/>
    <s v="Other"/>
    <s v="Food"/>
    <n v="0"/>
    <x v="1"/>
  </r>
  <r>
    <s v="DF"/>
    <x v="35"/>
    <n v="999225"/>
    <s v="000000"/>
    <s v="netSales-dinner-Patio-Food"/>
    <n v="2016"/>
    <n v="0"/>
    <n v="0"/>
    <n v="0"/>
    <n v="0"/>
    <n v="0"/>
    <n v="0"/>
    <n v="0"/>
    <n v="0"/>
    <n v="0"/>
    <n v="0"/>
    <n v="0"/>
    <n v="0"/>
    <n v="-11.6235"/>
    <n v="0"/>
    <n v="-11.6235"/>
    <n v="0"/>
    <n v="0"/>
    <x v="1"/>
    <s v=""/>
    <s v=""/>
    <s v="Sales"/>
    <s v="Dinner"/>
    <s v="Other"/>
    <s v="Food"/>
    <n v="0"/>
    <x v="1"/>
  </r>
  <r>
    <s v="DF"/>
    <x v="0"/>
    <n v="999232"/>
    <s v="000000"/>
    <s v="netSales-lunch-Dining Rm-Liq"/>
    <n v="2016"/>
    <n v="0"/>
    <n v="210.60549999999995"/>
    <n v="160.00740000000002"/>
    <n v="115.27571999999999"/>
    <n v="1602.42446"/>
    <n v="471.91591999999991"/>
    <n v="0"/>
    <n v="-6.0839100000000004"/>
    <n v="0"/>
    <n v="23.214939999999999"/>
    <n v="0"/>
    <n v="0"/>
    <n v="0"/>
    <n v="0"/>
    <n v="2577.3600299999998"/>
    <n v="0"/>
    <n v="2577.3600299999998"/>
    <x v="1"/>
    <s v=""/>
    <s v=""/>
    <s v="Sales"/>
    <s v="Lunch"/>
    <s v="Dining room"/>
    <s v="Bev"/>
    <s v="Liquor"/>
    <x v="0"/>
  </r>
  <r>
    <s v="DF"/>
    <x v="1"/>
    <n v="999232"/>
    <s v="000000"/>
    <s v="netSales-lunch-Dining Rm-Liq"/>
    <n v="2016"/>
    <n v="0"/>
    <n v="57.788499999999999"/>
    <n v="-13.347319999999998"/>
    <n v="71.583119999999994"/>
    <n v="841.56618000000003"/>
    <n v="830.47663999999997"/>
    <n v="0"/>
    <n v="4.3091999999999997"/>
    <n v="-13.645799999999998"/>
    <n v="0"/>
    <n v="6.6792600000000002"/>
    <n v="0"/>
    <n v="509.90625"/>
    <n v="1156.2198899999999"/>
    <n v="3451.5359199999998"/>
    <n v="6.6792600000000002"/>
    <n v="1785.4097800000002"/>
    <x v="1"/>
    <s v=""/>
    <s v=""/>
    <s v="Sales"/>
    <s v="Lunch"/>
    <s v="Dining room"/>
    <s v="Bev"/>
    <s v="Liquor"/>
    <x v="0"/>
  </r>
  <r>
    <s v="DF"/>
    <x v="2"/>
    <n v="999232"/>
    <s v="000000"/>
    <s v="netSales-lunch-Dining Rm-Liq"/>
    <n v="2016"/>
    <n v="0"/>
    <n v="957.61203999999998"/>
    <n v="2270.0637400000001"/>
    <n v="885.06935999999996"/>
    <n v="2125.7140099999997"/>
    <n v="1645.5170900000001"/>
    <n v="988.34903999999983"/>
    <n v="824.41793000000007"/>
    <n v="739.60991999999999"/>
    <n v="873.68539999999973"/>
    <n v="743.59151999999995"/>
    <n v="860.32729999999992"/>
    <n v="2249.5059999999999"/>
    <n v="4550.3140199999989"/>
    <n v="19713.77737"/>
    <n v="743.59151999999995"/>
    <n v="12053.63005"/>
    <x v="1"/>
    <s v=""/>
    <s v=""/>
    <s v="Sales"/>
    <s v="Lunch"/>
    <s v="Dining room"/>
    <s v="Bev"/>
    <s v="Liquor"/>
    <x v="0"/>
  </r>
  <r>
    <s v="DF"/>
    <x v="3"/>
    <n v="999232"/>
    <s v="000000"/>
    <s v="netSales-lunch-Dining Rm-Liq"/>
    <n v="2016"/>
    <n v="0"/>
    <n v="21.867999999999999"/>
    <n v="395.3775"/>
    <n v="610.57499999999993"/>
    <n v="654.255"/>
    <n v="607.53629999999987"/>
    <n v="-5.1239999999999988"/>
    <n v="210.56"/>
    <n v="90.909000000000006"/>
    <n v="0"/>
    <n v="0"/>
    <n v="0"/>
    <n v="670.36725000000001"/>
    <n v="-89.011999999999986"/>
    <n v="3167.31205"/>
    <n v="0"/>
    <n v="2585.9567999999999"/>
    <x v="1"/>
    <s v=""/>
    <s v=""/>
    <s v="Sales"/>
    <s v="Lunch"/>
    <s v="Dining room"/>
    <s v="Bev"/>
    <s v="Liquor"/>
    <x v="0"/>
  </r>
  <r>
    <s v="DF"/>
    <x v="4"/>
    <n v="999232"/>
    <s v="000000"/>
    <s v="netSales-lunch-Dining Rm-Liq"/>
    <n v="2016"/>
    <n v="0"/>
    <n v="2667.7816899999998"/>
    <n v="2337.2654900000002"/>
    <n v="1567.3580999999999"/>
    <n v="1208.7221999999999"/>
    <n v="2984.6693799999998"/>
    <n v="1320.4029999999998"/>
    <n v="1021.9832000000001"/>
    <n v="1788.9453399999998"/>
    <n v="2012.8166799999999"/>
    <n v="1220.08656"/>
    <n v="1269.3169999999998"/>
    <n v="1996.9823999999999"/>
    <n v="2458.8536000000004"/>
    <n v="23855.184639999999"/>
    <n v="1220.08656"/>
    <n v="18130.031639999997"/>
    <x v="1"/>
    <s v=""/>
    <s v=""/>
    <s v="Sales"/>
    <s v="Lunch"/>
    <s v="Dining room"/>
    <s v="Bev"/>
    <s v="Liquor"/>
    <x v="0"/>
  </r>
  <r>
    <s v="DF"/>
    <x v="5"/>
    <n v="999232"/>
    <s v="000000"/>
    <s v="netSales-lunch-Dining Rm-Liq"/>
    <n v="2016"/>
    <n v="0"/>
    <n v="0"/>
    <n v="0"/>
    <n v="0"/>
    <n v="0"/>
    <n v="0"/>
    <n v="0"/>
    <n v="0"/>
    <n v="0"/>
    <n v="589.54853999999989"/>
    <n v="650.43089999999995"/>
    <n v="458.12591999999995"/>
    <n v="1628.1357399999999"/>
    <n v="1408.7212300000001"/>
    <n v="4734.9623300000003"/>
    <n v="650.43089999999995"/>
    <n v="1239.9794399999998"/>
    <x v="1"/>
    <s v=""/>
    <s v=""/>
    <s v="Sales"/>
    <s v="Lunch"/>
    <s v="Dining room"/>
    <s v="Bev"/>
    <s v="Liquor"/>
    <x v="0"/>
  </r>
  <r>
    <s v="DF"/>
    <x v="6"/>
    <n v="999232"/>
    <s v="000000"/>
    <s v="netSales-lunch-Dining Rm-Liq"/>
    <n v="2016"/>
    <n v="0"/>
    <n v="240.73"/>
    <n v="8.5259999999999998"/>
    <n v="25.661999999999995"/>
    <n v="194.05399999999997"/>
    <n v="102.375"/>
    <n v="1.3159999999999998"/>
    <n v="0"/>
    <n v="23.31"/>
    <n v="0"/>
    <n v="-5.53"/>
    <n v="141.267"/>
    <n v="697.30499999999995"/>
    <n v="53.970419999999997"/>
    <n v="1482.98542"/>
    <n v="-5.53"/>
    <n v="590.44299999999998"/>
    <x v="1"/>
    <s v=""/>
    <s v=""/>
    <s v="Sales"/>
    <s v="Lunch"/>
    <s v="Dining room"/>
    <s v="Bev"/>
    <s v="Liquor"/>
    <x v="0"/>
  </r>
  <r>
    <s v="DF"/>
    <x v="7"/>
    <n v="999232"/>
    <s v="000000"/>
    <s v="netSales-lunch-Dining Rm-Liq"/>
    <n v="2016"/>
    <n v="0"/>
    <n v="7011.6479999999992"/>
    <n v="6844.9407599999995"/>
    <n v="5173.1917999999996"/>
    <n v="7659.2879999999986"/>
    <n v="7727.643"/>
    <n v="5259.8"/>
    <n v="2864.7429999999995"/>
    <n v="3887.52"/>
    <n v="5197.5419999999995"/>
    <n v="5287.2831899999992"/>
    <n v="5673.0566900000003"/>
    <n v="5448.6515999999992"/>
    <n v="20997.4149"/>
    <n v="89032.722940000007"/>
    <n v="5287.2831899999992"/>
    <n v="56913.599750000001"/>
    <x v="1"/>
    <s v=""/>
    <s v=""/>
    <s v="Sales"/>
    <s v="Lunch"/>
    <s v="Dining room"/>
    <s v="Bev"/>
    <s v="Liquor"/>
    <x v="0"/>
  </r>
  <r>
    <s v="DF"/>
    <x v="8"/>
    <n v="999232"/>
    <s v="000000"/>
    <s v="netSales-lunch-Dining Rm-Liq"/>
    <n v="2016"/>
    <n v="0"/>
    <n v="1445.5419999999999"/>
    <n v="3305.8199999999997"/>
    <n v="1691.5762499999998"/>
    <n v="3356.1464999999998"/>
    <n v="-11074.672"/>
    <n v="22818.93635"/>
    <n v="2185.2599999999998"/>
    <n v="1574.9399399999998"/>
    <n v="2911.0443599999999"/>
    <n v="1697.7302999999997"/>
    <n v="1157.6280099999999"/>
    <n v="2307.6374999999998"/>
    <n v="6354.6517999999996"/>
    <n v="39732.241009999998"/>
    <n v="1697.7302999999997"/>
    <n v="29912.323699999997"/>
    <x v="1"/>
    <s v=""/>
    <s v=""/>
    <s v="Sales"/>
    <s v="Lunch"/>
    <s v="Dining room"/>
    <s v="Bev"/>
    <s v="Liquor"/>
    <x v="0"/>
  </r>
  <r>
    <s v="DF"/>
    <x v="9"/>
    <n v="999232"/>
    <s v="000000"/>
    <s v="netSales-lunch-Dining Rm-Liq"/>
    <n v="2016"/>
    <n v="0"/>
    <n v="0.23505999999999999"/>
    <n v="0"/>
    <n v="0"/>
    <n v="60.769799999999989"/>
    <n v="119.94247999999999"/>
    <n v="0"/>
    <n v="0"/>
    <n v="44.071019999999997"/>
    <n v="49.612989999999996"/>
    <n v="0"/>
    <n v="0"/>
    <n v="0"/>
    <n v="41.802389999999995"/>
    <n v="316.43374"/>
    <n v="0"/>
    <n v="274.63135"/>
    <x v="1"/>
    <s v=""/>
    <s v=""/>
    <s v="Sales"/>
    <s v="Lunch"/>
    <s v="Dining room"/>
    <s v="Bev"/>
    <s v="Liquor"/>
    <x v="0"/>
  </r>
  <r>
    <s v="DF"/>
    <x v="10"/>
    <n v="999232"/>
    <s v="000000"/>
    <s v="netSales-lunch-Dining Rm-Liq"/>
    <n v="2016"/>
    <n v="0"/>
    <n v="506.39749999999992"/>
    <n v="288.92863999999997"/>
    <n v="198.2295"/>
    <n v="588.56643999999994"/>
    <n v="708.2879999999999"/>
    <n v="218.4"/>
    <n v="237.3175"/>
    <n v="494.15792999999996"/>
    <n v="255.43700000000001"/>
    <n v="330.26476000000002"/>
    <n v="312.01799999999997"/>
    <n v="576.702"/>
    <n v="746.27350000000001"/>
    <n v="5460.9807700000001"/>
    <n v="330.26476000000002"/>
    <n v="3825.9872699999996"/>
    <x v="1"/>
    <s v=""/>
    <s v=""/>
    <s v="Sales"/>
    <s v="Lunch"/>
    <s v="Dining room"/>
    <s v="Bev"/>
    <s v="Liquor"/>
    <x v="0"/>
  </r>
  <r>
    <s v="DF"/>
    <x v="11"/>
    <n v="999232"/>
    <s v="000000"/>
    <s v="netSales-lunch-Dining Rm-Liq"/>
    <n v="2016"/>
    <n v="0"/>
    <n v="1532.4512"/>
    <n v="2125.62"/>
    <n v="2691.2339999999999"/>
    <n v="2275.0419999999999"/>
    <n v="2833.88"/>
    <n v="2016.3045"/>
    <n v="2024.0297700000001"/>
    <n v="1247.5889999999999"/>
    <n v="2899.7219999999998"/>
    <n v="1860.04"/>
    <n v="1619.415"/>
    <n v="2150.1856600000001"/>
    <n v="2813.7164999999995"/>
    <n v="28089.229630000002"/>
    <n v="1860.04"/>
    <n v="21505.912470000003"/>
    <x v="1"/>
    <s v=""/>
    <s v=""/>
    <s v="Sales"/>
    <s v="Lunch"/>
    <s v="Dining room"/>
    <s v="Bev"/>
    <s v="Liquor"/>
    <x v="0"/>
  </r>
  <r>
    <s v="DF"/>
    <x v="12"/>
    <n v="999232"/>
    <s v="000000"/>
    <s v="netSales-lunch-Dining Rm-Liq"/>
    <n v="2016"/>
    <n v="0"/>
    <n v="2677.1639999999998"/>
    <n v="2880.51064"/>
    <n v="1431.8534999999999"/>
    <n v="2967.2606600000004"/>
    <n v="3467.81113"/>
    <n v="1996.5159199999998"/>
    <n v="1741.8654400000003"/>
    <n v="997.15769999999986"/>
    <n v="882.69874000000004"/>
    <n v="3343.3261399999992"/>
    <n v="1415.5929899999999"/>
    <n v="2728.9304000000002"/>
    <n v="4976.5277099999994"/>
    <n v="31507.214969999997"/>
    <n v="3343.3261399999992"/>
    <n v="22386.163869999997"/>
    <x v="1"/>
    <s v=""/>
    <s v=""/>
    <s v="Sales"/>
    <s v="Lunch"/>
    <s v="Dining room"/>
    <s v="Bev"/>
    <s v="Liquor"/>
    <x v="0"/>
  </r>
  <r>
    <s v="DF"/>
    <x v="13"/>
    <n v="999232"/>
    <s v="000000"/>
    <s v="netSales-lunch-Dining Rm-Liq"/>
    <n v="2016"/>
    <n v="0"/>
    <n v="3566.7309999999998"/>
    <n v="4908.3054999999995"/>
    <n v="3870.3384999999994"/>
    <n v="4982.4179999999997"/>
    <n v="3219.6289999999999"/>
    <n v="2570.0304000000001"/>
    <n v="3373.9405700000002"/>
    <n v="3454.8709999999996"/>
    <n v="3198.9089999999992"/>
    <n v="2566.0250000000001"/>
    <n v="2970.576"/>
    <n v="4871.9754999999996"/>
    <n v="16741.354349999998"/>
    <n v="60295.103819999989"/>
    <n v="2566.0250000000001"/>
    <n v="35711.197969999994"/>
    <x v="1"/>
    <s v=""/>
    <s v=""/>
    <s v="Sales"/>
    <s v="Lunch"/>
    <s v="Dining room"/>
    <s v="Bev"/>
    <s v="Liquor"/>
    <x v="1"/>
  </r>
  <r>
    <s v="DF"/>
    <x v="14"/>
    <n v="999232"/>
    <s v="000000"/>
    <s v="netSales-lunch-Dining Rm-Liq"/>
    <n v="2016"/>
    <n v="0"/>
    <n v="4540.5177999999996"/>
    <n v="4281.4877699999997"/>
    <n v="2276.2297600000002"/>
    <n v="3479.07476"/>
    <n v="2832.8976200000002"/>
    <n v="2164.6844099999998"/>
    <n v="2733.2289599999999"/>
    <n v="2231.98794"/>
    <n v="2039.7571600000001"/>
    <n v="1426.2679199999998"/>
    <n v="1194.93696"/>
    <n v="1700.36328"/>
    <n v="1508.6135400000001"/>
    <n v="32410.047879999995"/>
    <n v="1426.2679199999998"/>
    <n v="28006.134099999996"/>
    <x v="1"/>
    <s v=""/>
    <s v=""/>
    <s v="Sales"/>
    <s v="Lunch"/>
    <s v="Dining room"/>
    <s v="Bev"/>
    <s v="Liquor"/>
    <x v="1"/>
  </r>
  <r>
    <s v="DF"/>
    <x v="15"/>
    <n v="999232"/>
    <s v="000000"/>
    <s v="netSales-lunch-Dining Rm-Liq"/>
    <n v="2016"/>
    <n v="0"/>
    <n v="518.56000000000006"/>
    <n v="630.55649999999991"/>
    <n v="271.62799999999999"/>
    <n v="1005.641"/>
    <n v="894.62183999999979"/>
    <n v="867.45960000000002"/>
    <n v="621.37599999999998"/>
    <n v="801.67500000000007"/>
    <n v="936.99199999999985"/>
    <n v="648.74530000000004"/>
    <n v="622.11240000000009"/>
    <n v="762.72"/>
    <n v="1140.72378"/>
    <n v="9722.81142"/>
    <n v="648.74530000000004"/>
    <n v="7197.2552400000004"/>
    <x v="1"/>
    <s v=""/>
    <s v=""/>
    <s v="Sales"/>
    <s v="Lunch"/>
    <s v="Dining room"/>
    <s v="Bev"/>
    <s v="Liquor"/>
    <x v="1"/>
  </r>
  <r>
    <s v="DF"/>
    <x v="16"/>
    <n v="999232"/>
    <s v="000000"/>
    <s v="netSales-lunch-Dining Rm-Liq"/>
    <n v="2016"/>
    <n v="0"/>
    <n v="3483.6059999999998"/>
    <n v="3574.2419999999997"/>
    <n v="3435.3521999999994"/>
    <n v="2509.6049999999996"/>
    <n v="3281.7749999999996"/>
    <n v="2389.0953800000002"/>
    <n v="-2477.3364000000001"/>
    <n v="1684.5149999999996"/>
    <n v="2733.8219999999997"/>
    <n v="2083.0773599999998"/>
    <n v="2127.5708999999997"/>
    <n v="2531.1194999999998"/>
    <n v="3548.7269999999999"/>
    <n v="30905.170939999996"/>
    <n v="2083.0773599999998"/>
    <n v="22697.753539999998"/>
    <x v="1"/>
    <s v=""/>
    <s v=""/>
    <s v="Sales"/>
    <s v="Lunch"/>
    <s v="Dining room"/>
    <s v="Bev"/>
    <s v="Liquor"/>
    <x v="1"/>
  </r>
  <r>
    <s v="DF"/>
    <x v="17"/>
    <n v="999232"/>
    <s v="000000"/>
    <s v="netSales-lunch-Dining Rm-Liq"/>
    <n v="2016"/>
    <n v="0"/>
    <n v="2934.44382"/>
    <n v="2341.1745000000001"/>
    <n v="2021.13408"/>
    <n v="1943.5848599999999"/>
    <n v="1919.30466"/>
    <n v="2399.9236799999999"/>
    <n v="1597.2979399999999"/>
    <n v="2543.0313999999998"/>
    <n v="3461.7266599999998"/>
    <n v="1673.8315999999998"/>
    <n v="898.9982399999999"/>
    <n v="1235.50875"/>
    <n v="2473.9291499999999"/>
    <n v="27443.889340000002"/>
    <n v="1673.8315999999998"/>
    <n v="22835.4532"/>
    <x v="1"/>
    <s v=""/>
    <s v=""/>
    <s v="Sales"/>
    <s v="Lunch"/>
    <s v="Dining room"/>
    <s v="Bev"/>
    <s v="Liquor"/>
    <x v="1"/>
  </r>
  <r>
    <s v="DF"/>
    <x v="18"/>
    <n v="999232"/>
    <s v="000000"/>
    <s v="netSales-lunch-Dining Rm-Liq"/>
    <n v="2016"/>
    <n v="0"/>
    <n v="953.428"/>
    <n v="1204.0672"/>
    <n v="896.68949999999995"/>
    <n v="1402.4623199999996"/>
    <n v="1821.1724999999999"/>
    <n v="1039.213"/>
    <n v="688.9994999999999"/>
    <n v="769.82051999999999"/>
    <n v="622.55375000000004"/>
    <n v="765.35550000000001"/>
    <n v="592.70119999999997"/>
    <n v="1384.2543399999997"/>
    <n v="1292.6199999999999"/>
    <n v="13433.337329999998"/>
    <n v="765.35550000000001"/>
    <n v="10163.761789999999"/>
    <x v="1"/>
    <s v=""/>
    <s v=""/>
    <s v="Sales"/>
    <s v="Lunch"/>
    <s v="Dining room"/>
    <s v="Bev"/>
    <s v="Liquor"/>
    <x v="1"/>
  </r>
  <r>
    <s v="DF"/>
    <x v="19"/>
    <n v="999232"/>
    <s v="000000"/>
    <s v="netSales-lunch-Dining Rm-Liq"/>
    <n v="2016"/>
    <n v="0"/>
    <n v="2603.8739999999998"/>
    <n v="2836.8886000000007"/>
    <n v="2021.2150000000001"/>
    <n v="3653.1567799999998"/>
    <n v="2657.6774"/>
    <n v="3185.5095999999999"/>
    <n v="3675.3150000000001"/>
    <n v="3377.8793999999998"/>
    <n v="2460.6531599999998"/>
    <n v="1555.5012199999999"/>
    <n v="1862.2071999999998"/>
    <n v="2355.9490500000002"/>
    <n v="2147.31972"/>
    <n v="34393.146130000001"/>
    <n v="1555.5012199999999"/>
    <n v="28027.670160000001"/>
    <x v="1"/>
    <s v=""/>
    <s v=""/>
    <s v="Sales"/>
    <s v="Lunch"/>
    <s v="Dining room"/>
    <s v="Bev"/>
    <s v="Liquor"/>
    <x v="1"/>
  </r>
  <r>
    <s v="DF"/>
    <x v="20"/>
    <n v="999232"/>
    <s v="000000"/>
    <s v="netSales-lunch-Dining Rm-Liq"/>
    <n v="2016"/>
    <n v="0"/>
    <n v="4190.0438999999997"/>
    <n v="3832.41768"/>
    <n v="3292.7438599999996"/>
    <n v="2450.9287600000002"/>
    <n v="2726.5795199999998"/>
    <n v="1679.9850899999997"/>
    <n v="2559.8311199999998"/>
    <n v="2790.7242299999998"/>
    <n v="3006.3979399999998"/>
    <n v="2165.6476799999996"/>
    <n v="1659.5074999999999"/>
    <n v="2056.4735099999998"/>
    <n v="4517.4021199999997"/>
    <n v="36928.682909999996"/>
    <n v="2165.6476799999996"/>
    <n v="28695.299779999994"/>
    <x v="1"/>
    <s v=""/>
    <s v=""/>
    <s v="Sales"/>
    <s v="Lunch"/>
    <s v="Dining room"/>
    <s v="Bev"/>
    <s v="Liquor"/>
    <x v="1"/>
  </r>
  <r>
    <s v="DF"/>
    <x v="21"/>
    <n v="999232"/>
    <s v="000000"/>
    <s v="netSales-lunch-Dining Rm-Liq"/>
    <n v="2016"/>
    <n v="0"/>
    <n v="1880.1547799999996"/>
    <n v="1656.1954499999997"/>
    <n v="1570.2049999999997"/>
    <n v="1544.9799399999999"/>
    <n v="2418.1156999999998"/>
    <n v="1046.9256"/>
    <n v="948.92938000000004"/>
    <n v="928.87157999999988"/>
    <n v="687.22528"/>
    <n v="428.87599999999998"/>
    <n v="655.63777999999991"/>
    <n v="1325.2343999999998"/>
    <n v="2033.1525899999999"/>
    <n v="17124.503479999999"/>
    <n v="428.87599999999998"/>
    <n v="13110.478709999999"/>
    <x v="1"/>
    <s v=""/>
    <s v=""/>
    <s v="Sales"/>
    <s v="Lunch"/>
    <s v="Dining room"/>
    <s v="Bev"/>
    <s v="Liquor"/>
    <x v="1"/>
  </r>
  <r>
    <s v="DF"/>
    <x v="22"/>
    <n v="999232"/>
    <s v="000000"/>
    <s v="netSales-lunch-Dining Rm-Liq"/>
    <n v="2016"/>
    <n v="0"/>
    <n v="4583.6717499999995"/>
    <n v="3767.3997899999999"/>
    <n v="3006.1413199999997"/>
    <n v="2612.9936000000002"/>
    <n v="3079.0031999999997"/>
    <n v="2187.2232899999995"/>
    <n v="4200.7251999999999"/>
    <n v="3307.7498999999998"/>
    <n v="2813.4378999999994"/>
    <n v="2921.1151199999995"/>
    <n v="2021.4385799999998"/>
    <n v="2195.3393699999997"/>
    <n v="3251.5583799999999"/>
    <n v="39947.797400000003"/>
    <n v="2921.1151199999995"/>
    <n v="32479.461069999998"/>
    <x v="1"/>
    <s v=""/>
    <s v=""/>
    <s v="Sales"/>
    <s v="Lunch"/>
    <s v="Dining room"/>
    <s v="Bev"/>
    <s v="Liquor"/>
    <x v="1"/>
  </r>
  <r>
    <s v="DF"/>
    <x v="23"/>
    <n v="999232"/>
    <s v="000000"/>
    <s v="netSales-lunch-Dining Rm-Liq"/>
    <n v="2016"/>
    <n v="0"/>
    <n v="2725.6421500000001"/>
    <n v="2796.4229999999993"/>
    <n v="2968.9659999999999"/>
    <n v="2576.7772799999998"/>
    <n v="2917.6181999999999"/>
    <n v="1849.9727399999997"/>
    <n v="1717.443"/>
    <n v="2068.5582399999998"/>
    <n v="1715.43029"/>
    <n v="1662.2239899999997"/>
    <n v="1736.6312599999999"/>
    <n v="3110.7579300000002"/>
    <n v="2601.4944199999995"/>
    <n v="30447.938499999993"/>
    <n v="1662.2239899999997"/>
    <n v="22999.054889999996"/>
    <x v="1"/>
    <s v=""/>
    <s v=""/>
    <s v="Sales"/>
    <s v="Lunch"/>
    <s v="Dining room"/>
    <s v="Bev"/>
    <s v="Liquor"/>
    <x v="1"/>
  </r>
  <r>
    <s v="DF"/>
    <x v="24"/>
    <n v="999232"/>
    <s v="000000"/>
    <s v="netSales-lunch-Dining Rm-Liq"/>
    <n v="2016"/>
    <n v="0"/>
    <n v="1473.5221199999996"/>
    <n v="1203.3"/>
    <n v="960.22080000000005"/>
    <n v="812.75375999999994"/>
    <n v="952.23932999999988"/>
    <n v="800.7299999999999"/>
    <n v="558.78899999999999"/>
    <n v="665.80499999999995"/>
    <n v="518.39549999999997"/>
    <n v="417.20699999999999"/>
    <n v="865.03549999999996"/>
    <n v="1531.8239999999998"/>
    <n v="1206.0490400000001"/>
    <n v="11965.87105"/>
    <n v="417.20699999999999"/>
    <n v="8362.9625099999994"/>
    <x v="1"/>
    <s v=""/>
    <s v=""/>
    <s v="Sales"/>
    <s v="Lunch"/>
    <s v="Dining room"/>
    <s v="Bev"/>
    <s v="Liquor"/>
    <x v="1"/>
  </r>
  <r>
    <s v="DF"/>
    <x v="25"/>
    <n v="999232"/>
    <s v="000000"/>
    <s v="netSales-lunch-Dining Rm-Liq"/>
    <n v="2016"/>
    <n v="0"/>
    <n v="1388.1457799999998"/>
    <n v="1716.7938199999999"/>
    <n v="1375.3625199999997"/>
    <n v="1111.39392"/>
    <n v="2078.9509999999996"/>
    <n v="1228.9367999999999"/>
    <n v="1241.1106399999999"/>
    <n v="892.0713199999999"/>
    <n v="853.15453999999988"/>
    <n v="855.98799999999994"/>
    <n v="837.9"/>
    <n v="1235.7764999999999"/>
    <n v="1551.48"/>
    <n v="16367.064839999995"/>
    <n v="855.98799999999994"/>
    <n v="12741.908339999996"/>
    <x v="1"/>
    <s v=""/>
    <s v=""/>
    <s v="Sales"/>
    <s v="Lunch"/>
    <s v="Dining room"/>
    <s v="Bev"/>
    <s v="Liquor"/>
    <x v="1"/>
  </r>
  <r>
    <s v="DF"/>
    <x v="26"/>
    <n v="999232"/>
    <s v="000000"/>
    <s v="netSales-lunch-Dining Rm-Liq"/>
    <n v="2016"/>
    <n v="0"/>
    <n v="1331.4377999999997"/>
    <n v="1960.4973499999996"/>
    <n v="2308.5929999999998"/>
    <n v="2275.56"/>
    <n v="2127.944"/>
    <n v="1236.7739999999999"/>
    <n v="1312.91993"/>
    <n v="1091.5412200000001"/>
    <n v="1127.5536999999999"/>
    <n v="1176.7971600000001"/>
    <n v="1073.4663799999998"/>
    <n v="1604.08836"/>
    <n v="2223.7774999999997"/>
    <n v="20850.950400000002"/>
    <n v="1176.7971600000001"/>
    <n v="15949.61816"/>
    <x v="1"/>
    <s v=""/>
    <s v=""/>
    <s v="Sales"/>
    <s v="Lunch"/>
    <s v="Dining room"/>
    <s v="Bev"/>
    <s v="Liquor"/>
    <x v="1"/>
  </r>
  <r>
    <s v="DF"/>
    <x v="27"/>
    <n v="999232"/>
    <s v="000000"/>
    <s v="netSales-lunch-Dining Rm-Liq"/>
    <n v="2016"/>
    <n v="0"/>
    <n v="1004.6852199999998"/>
    <n v="854.0154"/>
    <n v="495.38125000000002"/>
    <n v="1090.7504999999999"/>
    <n v="1257.0074999999997"/>
    <n v="539.26949999999999"/>
    <n v="1086.8969999999999"/>
    <n v="877.17938000000004"/>
    <n v="685.97550000000001"/>
    <n v="811.37783999999988"/>
    <n v="730.5580799999999"/>
    <n v="736.96"/>
    <n v="1425.3329999999999"/>
    <n v="11595.390170000001"/>
    <n v="811.37783999999988"/>
    <n v="8702.5390900000002"/>
    <x v="1"/>
    <s v=""/>
    <s v=""/>
    <s v="Sales"/>
    <s v="Lunch"/>
    <s v="Dining room"/>
    <s v="Bev"/>
    <s v="Liquor"/>
    <x v="1"/>
  </r>
  <r>
    <s v="DF"/>
    <x v="28"/>
    <n v="999232"/>
    <s v="000000"/>
    <s v="netSales-lunch-Dining Rm-Liq"/>
    <n v="2016"/>
    <n v="0"/>
    <n v="1558.3889999999997"/>
    <n v="1580.2294199999999"/>
    <n v="1307.9996999999998"/>
    <n v="1398.0905399999999"/>
    <n v="2189.7361500000002"/>
    <n v="1344.1265599999999"/>
    <n v="1833.0009599999998"/>
    <n v="2143.0011399999994"/>
    <n v="1753.8373999999999"/>
    <n v="1261.9830300000001"/>
    <n v="975.09803999999986"/>
    <n v="1243.2789599999999"/>
    <n v="2037.0245700000003"/>
    <n v="20625.795470000001"/>
    <n v="1261.9830300000001"/>
    <n v="16370.393899999999"/>
    <x v="1"/>
    <s v=""/>
    <s v=""/>
    <s v="Sales"/>
    <s v="Lunch"/>
    <s v="Dining room"/>
    <s v="Bev"/>
    <s v="Liquor"/>
    <x v="1"/>
  </r>
  <r>
    <s v="DF"/>
    <x v="29"/>
    <n v="999232"/>
    <s v="000000"/>
    <s v="netSales-lunch-Dining Rm-Liq"/>
    <n v="2016"/>
    <n v="0"/>
    <n v="2718.6530699999998"/>
    <n v="2429.8119999999999"/>
    <n v="1709.8673199999996"/>
    <n v="1180.6277700000001"/>
    <n v="1121.2180000000001"/>
    <n v="1267.9680999999998"/>
    <n v="1132.5056399999999"/>
    <n v="1032.059"/>
    <n v="1493.3828000000001"/>
    <n v="888.64775999999995"/>
    <n v="346.60499999999996"/>
    <n v="761.34239999999988"/>
    <n v="978.9325"/>
    <n v="17061.621359999997"/>
    <n v="888.64775999999995"/>
    <n v="14974.741459999997"/>
    <x v="1"/>
    <s v=""/>
    <s v=""/>
    <s v="Sales"/>
    <s v="Lunch"/>
    <s v="Dining room"/>
    <s v="Bev"/>
    <s v="Liquor"/>
    <x v="1"/>
  </r>
  <r>
    <s v="DF"/>
    <x v="30"/>
    <n v="999232"/>
    <s v="000000"/>
    <s v="netSales-lunch-Dining Rm-Liq"/>
    <n v="2016"/>
    <n v="0"/>
    <n v="3245.9421399999997"/>
    <n v="3301.9950599999997"/>
    <n v="2852.6674399999997"/>
    <n v="2028.2360000000001"/>
    <n v="2300.4487800000002"/>
    <n v="2117.6845199999998"/>
    <n v="2044.0076999999994"/>
    <n v="2032.11925"/>
    <n v="2274.4946000000004"/>
    <n v="1879.70895"/>
    <n v="1602.7493299999999"/>
    <n v="2675.4881999999998"/>
    <n v="3502.1814100000001"/>
    <n v="31857.723379999999"/>
    <n v="1879.70895"/>
    <n v="24077.30444"/>
    <x v="1"/>
    <s v=""/>
    <s v=""/>
    <s v="Sales"/>
    <s v="Lunch"/>
    <s v="Dining room"/>
    <s v="Bev"/>
    <s v="Liquor"/>
    <x v="1"/>
  </r>
  <r>
    <s v="DF"/>
    <x v="31"/>
    <n v="999232"/>
    <s v="000000"/>
    <s v="netSales-lunch-Dining Rm-Liq"/>
    <n v="2016"/>
    <n v="0"/>
    <n v="1650.1694999999997"/>
    <n v="1513.239"/>
    <n v="1934.7370000000001"/>
    <n v="1187.088"/>
    <n v="1419.0817199999999"/>
    <n v="781.55349999999999"/>
    <n v="857.745"/>
    <n v="924.26249999999993"/>
    <n v="928.6724999999999"/>
    <n v="788.88837999999987"/>
    <n v="888.75919999999985"/>
    <n v="1033.0375999999999"/>
    <n v="968.87840000000006"/>
    <n v="14876.112300000001"/>
    <n v="788.88837999999987"/>
    <n v="11985.437100000001"/>
    <x v="1"/>
    <s v=""/>
    <s v=""/>
    <s v="Sales"/>
    <s v="Lunch"/>
    <s v="Dining room"/>
    <s v="Bev"/>
    <s v="Liquor"/>
    <x v="1"/>
  </r>
  <r>
    <s v="DF"/>
    <x v="32"/>
    <n v="999232"/>
    <s v="000000"/>
    <s v="netSales-lunch-Dining Rm-Liq"/>
    <n v="2016"/>
    <n v="0"/>
    <n v="3965.3581800000002"/>
    <n v="4556.1292699999995"/>
    <n v="3394.4749999999999"/>
    <n v="3371.2610399999999"/>
    <n v="4196.8210900000004"/>
    <n v="2132.7305999999999"/>
    <n v="2723.8175999999994"/>
    <n v="1785.22974"/>
    <n v="2686.2849999999999"/>
    <n v="2074.98144"/>
    <n v="1739.1725399999998"/>
    <n v="3440.2899999999995"/>
    <n v="2611.4864999999995"/>
    <n v="38678.037999999993"/>
    <n v="2074.98144"/>
    <n v="30887.088959999997"/>
    <x v="1"/>
    <s v=""/>
    <s v=""/>
    <s v="Sales"/>
    <s v="Lunch"/>
    <s v="Dining room"/>
    <s v="Bev"/>
    <s v="Liquor"/>
    <x v="1"/>
  </r>
  <r>
    <s v="DF"/>
    <x v="33"/>
    <n v="999232"/>
    <s v="000000"/>
    <s v="netSales-lunch-Dining Rm-Liq"/>
    <n v="2016"/>
    <n v="0"/>
    <n v="0"/>
    <n v="0"/>
    <n v="0"/>
    <n v="0"/>
    <n v="0"/>
    <n v="0"/>
    <n v="2365.2316799999999"/>
    <n v="2418.3205199999998"/>
    <n v="2431.9764"/>
    <n v="2310.8084999999996"/>
    <n v="1786.2093199999997"/>
    <n v="2802.4942400000004"/>
    <n v="2546.7903999999999"/>
    <n v="16661.831059999997"/>
    <n v="2310.8084999999996"/>
    <n v="9526.3370999999988"/>
    <x v="1"/>
    <s v=""/>
    <s v=""/>
    <s v="Sales"/>
    <s v="Lunch"/>
    <s v="Dining room"/>
    <s v="Bev"/>
    <s v="Liquor"/>
    <x v="1"/>
  </r>
  <r>
    <s v="DF"/>
    <x v="34"/>
    <n v="999232"/>
    <s v="000000"/>
    <s v="netSales-lunch-Dining Rm-Liq"/>
    <n v="2016"/>
    <n v="0"/>
    <n v="0"/>
    <n v="0"/>
    <n v="0"/>
    <n v="0"/>
    <n v="0"/>
    <n v="0"/>
    <n v="0"/>
    <n v="0"/>
    <n v="0"/>
    <n v="0"/>
    <n v="1174.9298399999998"/>
    <n v="2866.2479999999996"/>
    <n v="2175.9289999999996"/>
    <n v="6217.1068399999986"/>
    <n v="0"/>
    <n v="0"/>
    <x v="1"/>
    <s v=""/>
    <s v=""/>
    <s v="Sales"/>
    <s v="Lunch"/>
    <s v="Dining room"/>
    <s v="Bev"/>
    <s v="Liquor"/>
    <x v="1"/>
  </r>
  <r>
    <s v="DF"/>
    <x v="35"/>
    <n v="999232"/>
    <s v="000000"/>
    <s v="netSales-lunch-Dining Rm-Liq"/>
    <n v="2016"/>
    <n v="0"/>
    <n v="0"/>
    <n v="0"/>
    <n v="0"/>
    <n v="0"/>
    <n v="0"/>
    <n v="0"/>
    <n v="0"/>
    <n v="0"/>
    <n v="0"/>
    <n v="0"/>
    <n v="0"/>
    <n v="1148.8931999999998"/>
    <n v="3979.9129999999996"/>
    <n v="5128.8061999999991"/>
    <n v="0"/>
    <n v="0"/>
    <x v="1"/>
    <s v=""/>
    <s v=""/>
    <s v="Sales"/>
    <s v="Lunch"/>
    <s v="Dining room"/>
    <s v="Bev"/>
    <s v="Liquor"/>
    <x v="1"/>
  </r>
  <r>
    <s v="DF"/>
    <x v="0"/>
    <n v="999233"/>
    <s v="000000"/>
    <s v="netSales-dinner-Dining Rm-Liq"/>
    <n v="2016"/>
    <n v="0"/>
    <n v="17074.538389999998"/>
    <n v="18419.799579999999"/>
    <n v="15393.699579999999"/>
    <n v="13923.437639999998"/>
    <n v="12990.984930000001"/>
    <n v="15655.886119999999"/>
    <n v="10641.47616"/>
    <n v="14189.62104"/>
    <n v="9076.1125000000011"/>
    <n v="0"/>
    <n v="0"/>
    <n v="0"/>
    <n v="0"/>
    <n v="127365.55593999999"/>
    <n v="0"/>
    <n v="127365.55593999999"/>
    <x v="1"/>
    <s v=""/>
    <s v=""/>
    <s v="Sales"/>
    <s v="Dinner"/>
    <s v="Dining room"/>
    <s v="Bev"/>
    <s v="Liquor"/>
    <x v="0"/>
  </r>
  <r>
    <s v="DF"/>
    <x v="1"/>
    <n v="999233"/>
    <s v="000000"/>
    <s v="netSales-dinner-Dining Rm-Liq"/>
    <n v="2016"/>
    <n v="0"/>
    <n v="27049.508919999997"/>
    <n v="25264.0808"/>
    <n v="16835.033599999999"/>
    <n v="18084.46185"/>
    <n v="17681.795739999998"/>
    <n v="17322.218549999998"/>
    <n v="17962.94038"/>
    <n v="16374.39104"/>
    <n v="21682.985239999998"/>
    <n v="22631.702379999999"/>
    <n v="23734.223099999999"/>
    <n v="16252.29312"/>
    <n v="19776.839039999999"/>
    <n v="260652.47375999996"/>
    <n v="22631.702379999999"/>
    <n v="200889.11849999998"/>
    <x v="1"/>
    <s v=""/>
    <s v=""/>
    <s v="Sales"/>
    <s v="Dinner"/>
    <s v="Dining room"/>
    <s v="Bev"/>
    <s v="Liquor"/>
    <x v="0"/>
  </r>
  <r>
    <s v="DF"/>
    <x v="2"/>
    <n v="999233"/>
    <s v="000000"/>
    <s v="netSales-dinner-Dining Rm-Liq"/>
    <n v="2016"/>
    <n v="0"/>
    <n v="19186.282499999998"/>
    <n v="21147.669620000001"/>
    <n v="25182.478579999995"/>
    <n v="19128.633300000001"/>
    <n v="16670.239809999999"/>
    <n v="21764.562749999997"/>
    <n v="17844.953559999998"/>
    <n v="23216.12846"/>
    <n v="19488.410199999998"/>
    <n v="13353.620279999999"/>
    <n v="18304.529039999998"/>
    <n v="20453.209560000003"/>
    <n v="27155.768639999998"/>
    <n v="262896.48630000005"/>
    <n v="13353.620279999999"/>
    <n v="196982.97906000001"/>
    <x v="1"/>
    <s v=""/>
    <s v=""/>
    <s v="Sales"/>
    <s v="Dinner"/>
    <s v="Dining room"/>
    <s v="Bev"/>
    <s v="Liquor"/>
    <x v="0"/>
  </r>
  <r>
    <s v="DF"/>
    <x v="3"/>
    <n v="999233"/>
    <s v="000000"/>
    <s v="netSales-dinner-Dining Rm-Liq"/>
    <n v="2016"/>
    <n v="0"/>
    <n v="17528.69685"/>
    <n v="22071.838319999999"/>
    <n v="14208.491779999998"/>
    <n v="15595.147749999998"/>
    <n v="16225.220759999998"/>
    <n v="15277.908799999999"/>
    <n v="12244.082059999997"/>
    <n v="15477.99309"/>
    <n v="13652.535959999999"/>
    <n v="15584.866359999998"/>
    <n v="13031.074560000001"/>
    <n v="15561.084419999999"/>
    <n v="19298.515599999999"/>
    <n v="205757.45630999998"/>
    <n v="15584.866359999998"/>
    <n v="157866.78172999999"/>
    <x v="1"/>
    <s v=""/>
    <s v=""/>
    <s v="Sales"/>
    <s v="Dinner"/>
    <s v="Dining room"/>
    <s v="Bev"/>
    <s v="Liquor"/>
    <x v="0"/>
  </r>
  <r>
    <s v="DF"/>
    <x v="4"/>
    <n v="999233"/>
    <s v="000000"/>
    <s v="netSales-dinner-Dining Rm-Liq"/>
    <n v="2016"/>
    <n v="0"/>
    <n v="20492.375680000001"/>
    <n v="21237.447069999998"/>
    <n v="16730.362879999997"/>
    <n v="16751.6839"/>
    <n v="26930.72928"/>
    <n v="15264.485599999998"/>
    <n v="13386.709699999999"/>
    <n v="19257.157919999998"/>
    <n v="23549.574649999995"/>
    <n v="18275.651309999997"/>
    <n v="12941.606579999998"/>
    <n v="13657.25872"/>
    <n v="20331.711119999996"/>
    <n v="238806.75440999996"/>
    <n v="18275.651309999997"/>
    <n v="191876.17798999997"/>
    <x v="1"/>
    <s v=""/>
    <s v=""/>
    <s v="Sales"/>
    <s v="Dinner"/>
    <s v="Dining room"/>
    <s v="Bev"/>
    <s v="Liquor"/>
    <x v="0"/>
  </r>
  <r>
    <s v="DF"/>
    <x v="5"/>
    <n v="999233"/>
    <s v="000000"/>
    <s v="netSales-dinner-Dining Rm-Liq"/>
    <n v="2016"/>
    <n v="0"/>
    <n v="0"/>
    <n v="0"/>
    <n v="0"/>
    <n v="0"/>
    <n v="0"/>
    <n v="0"/>
    <n v="0"/>
    <n v="0"/>
    <n v="1543.2574499999998"/>
    <n v="28602.119699999999"/>
    <n v="33753.607859999996"/>
    <n v="21965.950860000001"/>
    <n v="36123.624039999995"/>
    <n v="121988.55991"/>
    <n v="28602.119699999999"/>
    <n v="30145.37715"/>
    <x v="1"/>
    <s v=""/>
    <s v=""/>
    <s v="Sales"/>
    <s v="Dinner"/>
    <s v="Dining room"/>
    <s v="Bev"/>
    <s v="Liquor"/>
    <x v="0"/>
  </r>
  <r>
    <s v="DF"/>
    <x v="6"/>
    <n v="999233"/>
    <s v="000000"/>
    <s v="netSales-dinner-Dining Rm-Liq"/>
    <n v="2016"/>
    <n v="0"/>
    <n v="13150.779039999998"/>
    <n v="22025.257519999999"/>
    <n v="20002.462199999998"/>
    <n v="9409.4800799999994"/>
    <n v="10953.1422"/>
    <n v="10752.0952"/>
    <n v="6498.3889600000002"/>
    <n v="6400.3340799999996"/>
    <n v="13626.555039999999"/>
    <n v="24242.406300000002"/>
    <n v="14073.135999999999"/>
    <n v="12825.730749999997"/>
    <n v="13250.97522"/>
    <n v="177210.74258999995"/>
    <n v="24242.406300000002"/>
    <n v="137060.90061999997"/>
    <x v="1"/>
    <s v=""/>
    <s v=""/>
    <s v="Sales"/>
    <s v="Dinner"/>
    <s v="Dining room"/>
    <s v="Bev"/>
    <s v="Liquor"/>
    <x v="0"/>
  </r>
  <r>
    <s v="DF"/>
    <x v="7"/>
    <n v="999233"/>
    <s v="000000"/>
    <s v="netSales-dinner-Dining Rm-Liq"/>
    <n v="2016"/>
    <n v="0"/>
    <n v="71218.30743999999"/>
    <n v="80488.310069999992"/>
    <n v="82960.905299999984"/>
    <n v="89256.402199999997"/>
    <n v="95465.616819999996"/>
    <n v="63344.427299999996"/>
    <n v="68212.227999999988"/>
    <n v="57026.830139999998"/>
    <n v="68210.893169999996"/>
    <n v="67513.524539999999"/>
    <n v="69237.604800000001"/>
    <n v="101942.01863999999"/>
    <n v="113040.40229999999"/>
    <n v="1027917.4707199998"/>
    <n v="67513.524539999999"/>
    <n v="743697.4449799998"/>
    <x v="1"/>
    <s v=""/>
    <s v=""/>
    <s v="Sales"/>
    <s v="Dinner"/>
    <s v="Dining room"/>
    <s v="Bev"/>
    <s v="Liquor"/>
    <x v="0"/>
  </r>
  <r>
    <s v="DF"/>
    <x v="8"/>
    <n v="999233"/>
    <s v="000000"/>
    <s v="netSales-dinner-Dining Rm-Liq"/>
    <n v="2016"/>
    <n v="0"/>
    <n v="30150.973439999998"/>
    <n v="44366.436799999996"/>
    <n v="33884.119709999999"/>
    <n v="46210.603949999997"/>
    <n v="69817.550879999995"/>
    <n v="24014.766439999999"/>
    <n v="29870.349459999994"/>
    <n v="42406.003710000005"/>
    <n v="49974.481479999995"/>
    <n v="45872.257199999993"/>
    <n v="29099.818439999999"/>
    <n v="31669.044539999995"/>
    <n v="57021.721469999997"/>
    <n v="534358.12751999998"/>
    <n v="45872.257199999993"/>
    <n v="416567.54307000001"/>
    <x v="1"/>
    <s v=""/>
    <s v=""/>
    <s v="Sales"/>
    <s v="Dinner"/>
    <s v="Dining room"/>
    <s v="Bev"/>
    <s v="Liquor"/>
    <x v="0"/>
  </r>
  <r>
    <s v="DF"/>
    <x v="9"/>
    <n v="999233"/>
    <s v="000000"/>
    <s v="netSales-dinner-Dining Rm-Liq"/>
    <n v="2016"/>
    <n v="0"/>
    <n v="29435.689359999997"/>
    <n v="22053.11332"/>
    <n v="23610.50937"/>
    <n v="14165.041800000001"/>
    <n v="14278.969249999998"/>
    <n v="18735.411659999998"/>
    <n v="18019.68"/>
    <n v="15964.783730000001"/>
    <n v="18808.5681"/>
    <n v="22827.220079999999"/>
    <n v="23035.540710000001"/>
    <n v="18355.386979999999"/>
    <n v="19175.582649999997"/>
    <n v="258465.49700999999"/>
    <n v="22827.220079999999"/>
    <n v="197898.98666999998"/>
    <x v="1"/>
    <s v=""/>
    <s v=""/>
    <s v="Sales"/>
    <s v="Dinner"/>
    <s v="Dining room"/>
    <s v="Bev"/>
    <s v="Liquor"/>
    <x v="0"/>
  </r>
  <r>
    <s v="DF"/>
    <x v="10"/>
    <n v="999233"/>
    <s v="000000"/>
    <s v="netSales-dinner-Dining Rm-Liq"/>
    <n v="2016"/>
    <n v="0"/>
    <n v="21561.074919999999"/>
    <n v="22570.946789999998"/>
    <n v="13617.1854"/>
    <n v="11352.019279999999"/>
    <n v="12339.20268"/>
    <n v="9469.7785000000003"/>
    <n v="7616.0489999999991"/>
    <n v="10963.045239999999"/>
    <n v="9383.7875599999988"/>
    <n v="11515.148400000002"/>
    <n v="10335.447849999999"/>
    <n v="11731.191780000001"/>
    <n v="15010.13514"/>
    <n v="167465.01254"/>
    <n v="11515.148400000002"/>
    <n v="130388.23777000001"/>
    <x v="1"/>
    <s v=""/>
    <s v=""/>
    <s v="Sales"/>
    <s v="Dinner"/>
    <s v="Dining room"/>
    <s v="Bev"/>
    <s v="Liquor"/>
    <x v="0"/>
  </r>
  <r>
    <s v="DF"/>
    <x v="11"/>
    <n v="999233"/>
    <s v="000000"/>
    <s v="netSales-dinner-Dining Rm-Liq"/>
    <n v="2016"/>
    <n v="0"/>
    <n v="18307.854879999999"/>
    <n v="24442.355349999998"/>
    <n v="26447.702399999998"/>
    <n v="27610.222079999996"/>
    <n v="24051.17568"/>
    <n v="20916.90468"/>
    <n v="26363.201970000002"/>
    <n v="18629.572849999997"/>
    <n v="27308.08941"/>
    <n v="25499.537699999997"/>
    <n v="24421.963019999999"/>
    <n v="28604.226000000002"/>
    <n v="28439.150599999997"/>
    <n v="321041.95662000001"/>
    <n v="25499.537699999997"/>
    <n v="239576.61699999997"/>
    <x v="1"/>
    <s v=""/>
    <s v=""/>
    <s v="Sales"/>
    <s v="Dinner"/>
    <s v="Dining room"/>
    <s v="Bev"/>
    <s v="Liquor"/>
    <x v="0"/>
  </r>
  <r>
    <s v="DF"/>
    <x v="12"/>
    <n v="999233"/>
    <s v="000000"/>
    <s v="netSales-dinner-Dining Rm-Liq"/>
    <n v="2016"/>
    <n v="0"/>
    <n v="35638.055949999994"/>
    <n v="38187.879029999996"/>
    <n v="35968.478699999992"/>
    <n v="37018.991520000003"/>
    <n v="50645.370719999999"/>
    <n v="34971.133890000005"/>
    <n v="36023.222900000001"/>
    <n v="30751.24696"/>
    <n v="27428.57502"/>
    <n v="57900.275999999991"/>
    <n v="39959.5"/>
    <n v="33494.906199999998"/>
    <n v="48260.200799999991"/>
    <n v="506247.83768999996"/>
    <n v="57900.275999999991"/>
    <n v="384533.23069"/>
    <x v="1"/>
    <s v=""/>
    <s v=""/>
    <s v="Sales"/>
    <s v="Dinner"/>
    <s v="Dining room"/>
    <s v="Bev"/>
    <s v="Liquor"/>
    <x v="0"/>
  </r>
  <r>
    <s v="DF"/>
    <x v="13"/>
    <n v="999233"/>
    <s v="000000"/>
    <s v="netSales-dinner-Dining Rm-Liq"/>
    <n v="2016"/>
    <n v="0"/>
    <n v="18924.976909999998"/>
    <n v="22721.40192"/>
    <n v="20797.070699999997"/>
    <n v="20502.4267"/>
    <n v="13950.119399999998"/>
    <n v="15125.9696"/>
    <n v="16599.380280000001"/>
    <n v="17551.632560000002"/>
    <n v="13735.761479999999"/>
    <n v="20713.153999999999"/>
    <n v="18795.377439999997"/>
    <n v="28685.493199999997"/>
    <n v="29439.257259999998"/>
    <n v="257542.02145"/>
    <n v="20713.153999999999"/>
    <n v="180621.89354999998"/>
    <x v="1"/>
    <s v=""/>
    <s v=""/>
    <s v="Sales"/>
    <s v="Dinner"/>
    <s v="Dining room"/>
    <s v="Bev"/>
    <s v="Liquor"/>
    <x v="1"/>
  </r>
  <r>
    <s v="DF"/>
    <x v="14"/>
    <n v="999233"/>
    <s v="000000"/>
    <s v="netSales-dinner-Dining Rm-Liq"/>
    <n v="2016"/>
    <n v="0"/>
    <n v="14665.687399999999"/>
    <n v="18148.231849999996"/>
    <n v="11067.44184"/>
    <n v="15132.308659999997"/>
    <n v="12738.972400000001"/>
    <n v="11383.254400000002"/>
    <n v="12615.198399999999"/>
    <n v="9891.8364999999994"/>
    <n v="10594.813180000001"/>
    <n v="8359.3727699999981"/>
    <n v="10551.124919999998"/>
    <n v="11918.447099999998"/>
    <n v="11889.63272"/>
    <n v="158956.32213999997"/>
    <n v="8359.3727699999981"/>
    <n v="124597.11739999999"/>
    <x v="1"/>
    <s v=""/>
    <s v=""/>
    <s v="Sales"/>
    <s v="Dinner"/>
    <s v="Dining room"/>
    <s v="Bev"/>
    <s v="Liquor"/>
    <x v="1"/>
  </r>
  <r>
    <s v="DF"/>
    <x v="15"/>
    <n v="999233"/>
    <s v="000000"/>
    <s v="netSales-dinner-Dining Rm-Liq"/>
    <n v="2016"/>
    <n v="0"/>
    <n v="4462.8379599999998"/>
    <n v="7986.8665800000008"/>
    <n v="7429.8275799999992"/>
    <n v="8929.9692300000006"/>
    <n v="6845.2941200000005"/>
    <n v="4292.2151999999996"/>
    <n v="5523.3742199999997"/>
    <n v="6808.3264899999995"/>
    <n v="4400.4953999999998"/>
    <n v="6816.7575699999989"/>
    <n v="6034.2127999999984"/>
    <n v="5882.4779999999992"/>
    <n v="10058.614020000001"/>
    <n v="85471.269169999985"/>
    <n v="6816.7575699999989"/>
    <n v="63495.964349999995"/>
    <x v="1"/>
    <s v=""/>
    <s v=""/>
    <s v="Sales"/>
    <s v="Dinner"/>
    <s v="Dining room"/>
    <s v="Bev"/>
    <s v="Liquor"/>
    <x v="1"/>
  </r>
  <r>
    <s v="DF"/>
    <x v="16"/>
    <n v="999233"/>
    <s v="000000"/>
    <s v="netSales-dinner-Dining Rm-Liq"/>
    <n v="2016"/>
    <n v="0"/>
    <n v="15308.042399999998"/>
    <n v="15144.442949999999"/>
    <n v="13994.801799999997"/>
    <n v="20472.823"/>
    <n v="12477.44988"/>
    <n v="14804.489349999998"/>
    <n v="12262.48828"/>
    <n v="18067.377509999998"/>
    <n v="12335.318450000001"/>
    <n v="9717.0108"/>
    <n v="15151.994130000003"/>
    <n v="16374.713669999999"/>
    <n v="20365.620799999997"/>
    <n v="196476.57301999998"/>
    <n v="9717.0108"/>
    <n v="144584.24441999997"/>
    <x v="1"/>
    <s v=""/>
    <s v=""/>
    <s v="Sales"/>
    <s v="Dinner"/>
    <s v="Dining room"/>
    <s v="Bev"/>
    <s v="Liquor"/>
    <x v="1"/>
  </r>
  <r>
    <s v="DF"/>
    <x v="17"/>
    <n v="999233"/>
    <s v="000000"/>
    <s v="netSales-dinner-Dining Rm-Liq"/>
    <n v="2016"/>
    <n v="0"/>
    <n v="7874.1824000000006"/>
    <n v="10907.87817"/>
    <n v="7036.8839099999996"/>
    <n v="7166.2581199999986"/>
    <n v="6090.3226999999988"/>
    <n v="4974.6681600000002"/>
    <n v="7108.7165799999993"/>
    <n v="6709.8975999999993"/>
    <n v="8875.8782699999992"/>
    <n v="4479.0437999999995"/>
    <n v="3518.4539600000003"/>
    <n v="4599.1312499999995"/>
    <n v="10140.127760000001"/>
    <n v="89481.442680000007"/>
    <n v="4479.0437999999995"/>
    <n v="71223.72971"/>
    <x v="1"/>
    <s v=""/>
    <s v=""/>
    <s v="Sales"/>
    <s v="Dinner"/>
    <s v="Dining room"/>
    <s v="Bev"/>
    <s v="Liquor"/>
    <x v="1"/>
  </r>
  <r>
    <s v="DF"/>
    <x v="18"/>
    <n v="999233"/>
    <s v="000000"/>
    <s v="netSales-dinner-Dining Rm-Liq"/>
    <n v="2016"/>
    <n v="0"/>
    <n v="8295.90762"/>
    <n v="9074.7162799999987"/>
    <n v="8923.7775900000015"/>
    <n v="10169.27079"/>
    <n v="8465.5070500000002"/>
    <n v="7831.948809999999"/>
    <n v="6550.0293599999986"/>
    <n v="7676.9458499999992"/>
    <n v="8177.6312799999996"/>
    <n v="7425.2408999999998"/>
    <n v="7724.5894600000001"/>
    <n v="8566.6647499999981"/>
    <n v="9660.5913600000003"/>
    <n v="108542.82110000002"/>
    <n v="7425.2408999999998"/>
    <n v="82590.975530000011"/>
    <x v="1"/>
    <s v=""/>
    <s v=""/>
    <s v="Sales"/>
    <s v="Dinner"/>
    <s v="Dining room"/>
    <s v="Bev"/>
    <s v="Liquor"/>
    <x v="1"/>
  </r>
  <r>
    <s v="DF"/>
    <x v="19"/>
    <n v="999233"/>
    <s v="000000"/>
    <s v="netSales-dinner-Dining Rm-Liq"/>
    <n v="2016"/>
    <n v="0"/>
    <n v="11193.6657"/>
    <n v="8662.03989"/>
    <n v="10702.862099999998"/>
    <n v="8248.0383999999995"/>
    <n v="11624.029829999998"/>
    <n v="15550.59576"/>
    <n v="14034.215999999999"/>
    <n v="16682.337210000002"/>
    <n v="11907.644"/>
    <n v="10631.452719999999"/>
    <n v="10892.750610000001"/>
    <n v="8278.2408799999994"/>
    <n v="9181.2156799999993"/>
    <n v="147589.08877999999"/>
    <n v="10631.452719999999"/>
    <n v="119236.88161"/>
    <x v="1"/>
    <s v=""/>
    <s v=""/>
    <s v="Sales"/>
    <s v="Dinner"/>
    <s v="Dining room"/>
    <s v="Bev"/>
    <s v="Liquor"/>
    <x v="1"/>
  </r>
  <r>
    <s v="DF"/>
    <x v="20"/>
    <n v="999233"/>
    <s v="000000"/>
    <s v="netSales-dinner-Dining Rm-Liq"/>
    <n v="2016"/>
    <n v="0"/>
    <n v="21556.020639999999"/>
    <n v="16739.744979999999"/>
    <n v="13358.541070000001"/>
    <n v="13927.13868"/>
    <n v="16245.252939999998"/>
    <n v="18492.880559999998"/>
    <n v="14000.147139999999"/>
    <n v="22314.776190000004"/>
    <n v="13388.425049999998"/>
    <n v="10601.222519999999"/>
    <n v="11921.76748"/>
    <n v="14963.362399999998"/>
    <n v="17319.909599999995"/>
    <n v="204829.18924999997"/>
    <n v="10601.222519999999"/>
    <n v="160624.14976999999"/>
    <x v="1"/>
    <s v=""/>
    <s v=""/>
    <s v="Sales"/>
    <s v="Dinner"/>
    <s v="Dining room"/>
    <s v="Bev"/>
    <s v="Liquor"/>
    <x v="1"/>
  </r>
  <r>
    <s v="DF"/>
    <x v="21"/>
    <n v="999233"/>
    <s v="000000"/>
    <s v="netSales-dinner-Dining Rm-Liq"/>
    <n v="2016"/>
    <n v="0"/>
    <n v="9409.3036799999991"/>
    <n v="9580.2139999999999"/>
    <n v="13388.106759999999"/>
    <n v="11963.299039999998"/>
    <n v="14072.35557"/>
    <n v="10394.581679999999"/>
    <n v="8246.7526400000006"/>
    <n v="10304.098909999999"/>
    <n v="8340.7641800000001"/>
    <n v="7426.7844699999996"/>
    <n v="8942.6739499999985"/>
    <n v="6205.7897999999996"/>
    <n v="10541.21824"/>
    <n v="128815.94292"/>
    <n v="7426.7844699999996"/>
    <n v="103126.26093"/>
    <x v="1"/>
    <s v=""/>
    <s v=""/>
    <s v="Sales"/>
    <s v="Dinner"/>
    <s v="Dining room"/>
    <s v="Bev"/>
    <s v="Liquor"/>
    <x v="1"/>
  </r>
  <r>
    <s v="DF"/>
    <x v="22"/>
    <n v="999233"/>
    <s v="000000"/>
    <s v="netSales-dinner-Dining Rm-Liq"/>
    <n v="2016"/>
    <n v="0"/>
    <n v="11849.655650000001"/>
    <n v="14983.20824"/>
    <n v="15111.89064"/>
    <n v="11532.266199999998"/>
    <n v="13119.459779999999"/>
    <n v="10032.344279999999"/>
    <n v="15817.458999999999"/>
    <n v="17397.668399999995"/>
    <n v="12414.28916"/>
    <n v="10155.74273"/>
    <n v="12242.787479999999"/>
    <n v="10620.40252"/>
    <n v="19187.782319999998"/>
    <n v="174464.9564"/>
    <n v="10155.74273"/>
    <n v="132413.98407999999"/>
    <x v="1"/>
    <s v=""/>
    <s v=""/>
    <s v="Sales"/>
    <s v="Dinner"/>
    <s v="Dining room"/>
    <s v="Bev"/>
    <s v="Liquor"/>
    <x v="1"/>
  </r>
  <r>
    <s v="DF"/>
    <x v="23"/>
    <n v="999233"/>
    <s v="000000"/>
    <s v="netSales-dinner-Dining Rm-Liq"/>
    <n v="2016"/>
    <n v="0"/>
    <n v="11252.949400000001"/>
    <n v="15352.68"/>
    <n v="11641.407749999998"/>
    <n v="10038.569450000001"/>
    <n v="9265.9615999999987"/>
    <n v="9916.9904399999996"/>
    <n v="8111.3791499999988"/>
    <n v="9326.4969000000001"/>
    <n v="9930.2857500000009"/>
    <n v="10235.517669999999"/>
    <n v="11383.1648"/>
    <n v="11535.95205"/>
    <n v="10902.918180000001"/>
    <n v="138894.27314"/>
    <n v="10235.517669999999"/>
    <n v="105072.23810999999"/>
    <x v="1"/>
    <s v=""/>
    <s v=""/>
    <s v="Sales"/>
    <s v="Dinner"/>
    <s v="Dining room"/>
    <s v="Bev"/>
    <s v="Liquor"/>
    <x v="1"/>
  </r>
  <r>
    <s v="DF"/>
    <x v="24"/>
    <n v="999233"/>
    <s v="000000"/>
    <s v="netSales-dinner-Dining Rm-Liq"/>
    <n v="2016"/>
    <n v="0"/>
    <n v="6908.8807199999992"/>
    <n v="7917.901319999999"/>
    <n v="5491.2216800000006"/>
    <n v="7354.1865600000001"/>
    <n v="6404.5978500000001"/>
    <n v="4415.9247999999998"/>
    <n v="5478.3920799999996"/>
    <n v="4742.8701600000004"/>
    <n v="4927.4068200000002"/>
    <n v="4976.0770499999999"/>
    <n v="5216.5721999999996"/>
    <n v="4392.0195199999998"/>
    <n v="5096.5097399999995"/>
    <n v="73322.560499999992"/>
    <n v="4976.0770499999999"/>
    <n v="58617.459039999994"/>
    <x v="1"/>
    <s v=""/>
    <s v=""/>
    <s v="Sales"/>
    <s v="Dinner"/>
    <s v="Dining room"/>
    <s v="Bev"/>
    <s v="Liquor"/>
    <x v="1"/>
  </r>
  <r>
    <s v="DF"/>
    <x v="25"/>
    <n v="999233"/>
    <s v="000000"/>
    <s v="netSales-dinner-Dining Rm-Liq"/>
    <n v="2016"/>
    <n v="0"/>
    <n v="6681.6613499999994"/>
    <n v="7219.52448"/>
    <n v="6562.66464"/>
    <n v="8331.9560799999981"/>
    <n v="8449.2915499999981"/>
    <n v="8306.2912799999995"/>
    <n v="5295.892139999999"/>
    <n v="6492.8782099999999"/>
    <n v="5216.2368999999999"/>
    <n v="6835.1415999999999"/>
    <n v="6343.2186999999994"/>
    <n v="5557.6071599999987"/>
    <n v="9871.6710399999993"/>
    <n v="91164.035129999989"/>
    <n v="6835.1415999999999"/>
    <n v="69391.538229999991"/>
    <x v="1"/>
    <s v=""/>
    <s v=""/>
    <s v="Sales"/>
    <s v="Dinner"/>
    <s v="Dining room"/>
    <s v="Bev"/>
    <s v="Liquor"/>
    <x v="1"/>
  </r>
  <r>
    <s v="DF"/>
    <x v="26"/>
    <n v="999233"/>
    <s v="000000"/>
    <s v="netSales-dinner-Dining Rm-Liq"/>
    <n v="2016"/>
    <n v="0"/>
    <n v="8955.0370000000003"/>
    <n v="13102.105589999999"/>
    <n v="13181.963899999999"/>
    <n v="11532.104499999999"/>
    <n v="11221.343279999999"/>
    <n v="10222.361729999999"/>
    <n v="9881.7035799999994"/>
    <n v="9330.9772499999999"/>
    <n v="9613.4192000000003"/>
    <n v="9381.4459200000001"/>
    <n v="9728.4440400000003"/>
    <n v="6602.8325999999997"/>
    <n v="14151.503519999998"/>
    <n v="136905.24210999999"/>
    <n v="9381.4459200000001"/>
    <n v="106422.46195"/>
    <x v="1"/>
    <s v=""/>
    <s v=""/>
    <s v="Sales"/>
    <s v="Dinner"/>
    <s v="Dining room"/>
    <s v="Bev"/>
    <s v="Liquor"/>
    <x v="1"/>
  </r>
  <r>
    <s v="DF"/>
    <x v="27"/>
    <n v="999233"/>
    <s v="000000"/>
    <s v="netSales-dinner-Dining Rm-Liq"/>
    <n v="2016"/>
    <n v="0"/>
    <n v="6853.257599999999"/>
    <n v="7482.2047999999995"/>
    <n v="5565.8219399999998"/>
    <n v="7771.9081999999989"/>
    <n v="7696.3409599999986"/>
    <n v="4469.7659999999996"/>
    <n v="5181.8182499999994"/>
    <n v="5812.1153999999997"/>
    <n v="5789.2377200000001"/>
    <n v="5604.9320600000001"/>
    <n v="5872.45568"/>
    <n v="4296.2571399999997"/>
    <n v="7446.9158399999997"/>
    <n v="79843.031589999999"/>
    <n v="5604.9320600000001"/>
    <n v="62227.402929999989"/>
    <x v="1"/>
    <s v=""/>
    <s v=""/>
    <s v="Sales"/>
    <s v="Dinner"/>
    <s v="Dining room"/>
    <s v="Bev"/>
    <s v="Liquor"/>
    <x v="1"/>
  </r>
  <r>
    <s v="DF"/>
    <x v="28"/>
    <n v="999233"/>
    <s v="000000"/>
    <s v="netSales-dinner-Dining Rm-Liq"/>
    <n v="2016"/>
    <n v="0"/>
    <n v="10940.39856"/>
    <n v="10366.772849999999"/>
    <n v="7517.0057199999992"/>
    <n v="9979.2314999999981"/>
    <n v="7386.3642999999993"/>
    <n v="7120.2536999999993"/>
    <n v="7580.2775999999985"/>
    <n v="10575.894"/>
    <n v="10619.476140000001"/>
    <n v="7743.9832399999996"/>
    <n v="4771.2730099999999"/>
    <n v="6972.6420399999997"/>
    <n v="9478.7156099999975"/>
    <n v="111052.28827"/>
    <n v="7743.9832399999996"/>
    <n v="89829.657609999995"/>
    <x v="1"/>
    <s v=""/>
    <s v=""/>
    <s v="Sales"/>
    <s v="Dinner"/>
    <s v="Dining room"/>
    <s v="Bev"/>
    <s v="Liquor"/>
    <x v="1"/>
  </r>
  <r>
    <s v="DF"/>
    <x v="29"/>
    <n v="999233"/>
    <s v="000000"/>
    <s v="netSales-dinner-Dining Rm-Liq"/>
    <n v="2016"/>
    <n v="0"/>
    <n v="11888.28536"/>
    <n v="12946.827739999997"/>
    <n v="7333.72955"/>
    <n v="7881.303359999999"/>
    <n v="6914.8804199999986"/>
    <n v="7313.1103499999999"/>
    <n v="6656.2809600000001"/>
    <n v="7459.2996799999992"/>
    <n v="5750.0906399999994"/>
    <n v="5139.0151399999995"/>
    <n v="1806.6580000000001"/>
    <n v="3415.2100499999997"/>
    <n v="6238.2213599999986"/>
    <n v="90742.912609999985"/>
    <n v="5139.0151399999995"/>
    <n v="79282.823199999999"/>
    <x v="1"/>
    <s v=""/>
    <s v=""/>
    <s v="Sales"/>
    <s v="Dinner"/>
    <s v="Dining room"/>
    <s v="Bev"/>
    <s v="Liquor"/>
    <x v="1"/>
  </r>
  <r>
    <s v="DF"/>
    <x v="30"/>
    <n v="999233"/>
    <s v="000000"/>
    <s v="netSales-dinner-Dining Rm-Liq"/>
    <n v="2016"/>
    <n v="0"/>
    <n v="13908.055139999999"/>
    <n v="15727.629539999998"/>
    <n v="18795.147699999998"/>
    <n v="15684.966499999999"/>
    <n v="14482.895699999999"/>
    <n v="16366.011200000001"/>
    <n v="17174.332559999999"/>
    <n v="20326.117979999999"/>
    <n v="14795.154569999999"/>
    <n v="12706.65452"/>
    <n v="18307.350249999996"/>
    <n v="19167.887200000001"/>
    <n v="18752.719509999999"/>
    <n v="216194.92236999996"/>
    <n v="12706.65452"/>
    <n v="159966.96540999998"/>
    <x v="1"/>
    <s v=""/>
    <s v=""/>
    <s v="Sales"/>
    <s v="Dinner"/>
    <s v="Dining room"/>
    <s v="Bev"/>
    <s v="Liquor"/>
    <x v="1"/>
  </r>
  <r>
    <s v="DF"/>
    <x v="31"/>
    <n v="999233"/>
    <s v="000000"/>
    <s v="netSales-dinner-Dining Rm-Liq"/>
    <n v="2016"/>
    <n v="0"/>
    <n v="7848.8354000000008"/>
    <n v="9047.7764999999981"/>
    <n v="9246.4803199999988"/>
    <n v="9568.1390699999993"/>
    <n v="8781.2424699999992"/>
    <n v="6127.0177499999991"/>
    <n v="5348.8924999999999"/>
    <n v="7563.23477"/>
    <n v="8542.2375499999998"/>
    <n v="5988.8152799999989"/>
    <n v="7738.3522999999996"/>
    <n v="7582.7572799999998"/>
    <n v="6302.3530499999988"/>
    <n v="99686.134239999999"/>
    <n v="5988.8152799999989"/>
    <n v="78062.67160999999"/>
    <x v="1"/>
    <s v=""/>
    <s v=""/>
    <s v="Sales"/>
    <s v="Dinner"/>
    <s v="Dining room"/>
    <s v="Bev"/>
    <s v="Liquor"/>
    <x v="1"/>
  </r>
  <r>
    <s v="DF"/>
    <x v="32"/>
    <n v="999233"/>
    <s v="000000"/>
    <s v="netSales-dinner-Dining Rm-Liq"/>
    <n v="2016"/>
    <n v="0"/>
    <n v="17772.000399999997"/>
    <n v="17416.383599999997"/>
    <n v="15380.414280000001"/>
    <n v="18245.543470000001"/>
    <n v="19895.59908"/>
    <n v="17340.937109999999"/>
    <n v="12714.353399999998"/>
    <n v="12816.8397"/>
    <n v="11820.47832"/>
    <n v="16673.334859999999"/>
    <n v="13062.88816"/>
    <n v="13247.42454"/>
    <n v="17173.647749999996"/>
    <n v="203559.84466999999"/>
    <n v="16673.334859999999"/>
    <n v="160075.88421999998"/>
    <x v="1"/>
    <s v=""/>
    <s v=""/>
    <s v="Sales"/>
    <s v="Dinner"/>
    <s v="Dining room"/>
    <s v="Bev"/>
    <s v="Liquor"/>
    <x v="1"/>
  </r>
  <r>
    <s v="DF"/>
    <x v="33"/>
    <n v="999233"/>
    <s v="000000"/>
    <s v="netSales-dinner-Dining Rm-Liq"/>
    <n v="2016"/>
    <n v="0"/>
    <n v="0"/>
    <n v="0"/>
    <n v="0"/>
    <n v="0"/>
    <n v="0"/>
    <n v="0"/>
    <n v="7644.2393999999995"/>
    <n v="11529.576239999999"/>
    <n v="8053.2563999999984"/>
    <n v="7978.3754399999989"/>
    <n v="9695.7496999999985"/>
    <n v="7155.3663999999999"/>
    <n v="8410.0470299999997"/>
    <n v="60466.610609999996"/>
    <n v="7978.3754399999989"/>
    <n v="35205.447479999995"/>
    <x v="1"/>
    <s v=""/>
    <s v=""/>
    <s v="Sales"/>
    <s v="Dinner"/>
    <s v="Dining room"/>
    <s v="Bev"/>
    <s v="Liquor"/>
    <x v="1"/>
  </r>
  <r>
    <s v="DF"/>
    <x v="34"/>
    <n v="999233"/>
    <s v="000000"/>
    <s v="netSales-dinner-Dining Rm-Liq"/>
    <n v="2016"/>
    <n v="0"/>
    <n v="0"/>
    <n v="0"/>
    <n v="0"/>
    <n v="0"/>
    <n v="0"/>
    <n v="0"/>
    <n v="0"/>
    <n v="0"/>
    <n v="0"/>
    <n v="0"/>
    <n v="3789.0885200000002"/>
    <n v="12134.320520000001"/>
    <n v="13776.10598"/>
    <n v="29699.515020000003"/>
    <n v="0"/>
    <n v="0"/>
    <x v="1"/>
    <s v=""/>
    <s v=""/>
    <s v="Sales"/>
    <s v="Dinner"/>
    <s v="Dining room"/>
    <s v="Bev"/>
    <s v="Liquor"/>
    <x v="1"/>
  </r>
  <r>
    <s v="DF"/>
    <x v="35"/>
    <n v="999233"/>
    <s v="000000"/>
    <s v="netSales-dinner-Dining Rm-Liq"/>
    <n v="2016"/>
    <n v="0"/>
    <n v="0"/>
    <n v="0"/>
    <n v="0"/>
    <n v="0"/>
    <n v="0"/>
    <n v="0"/>
    <n v="0"/>
    <n v="0"/>
    <n v="0"/>
    <n v="0"/>
    <n v="0"/>
    <n v="5583.0039999999999"/>
    <n v="11601.51468"/>
    <n v="17184.518680000001"/>
    <n v="0"/>
    <n v="0"/>
    <x v="1"/>
    <s v=""/>
    <s v=""/>
    <s v="Sales"/>
    <s v="Dinner"/>
    <s v="Dining room"/>
    <s v="Bev"/>
    <s v="Liquor"/>
    <x v="1"/>
  </r>
  <r>
    <s v="DF"/>
    <x v="0"/>
    <n v="999234"/>
    <s v="000000"/>
    <s v="netSales-lunch-Banquet-Liq"/>
    <n v="2016"/>
    <n v="0"/>
    <n v="13.530159999999999"/>
    <n v="140.54130999999998"/>
    <n v="0"/>
    <n v="0"/>
    <n v="773.21216000000004"/>
    <n v="0"/>
    <n v="-81.42049999999999"/>
    <n v="0"/>
    <n v="0"/>
    <n v="0"/>
    <n v="0"/>
    <n v="0"/>
    <n v="0"/>
    <n v="845.86313000000007"/>
    <n v="0"/>
    <n v="845.86313000000007"/>
    <x v="1"/>
    <s v=""/>
    <s v=""/>
    <s v="Sales"/>
    <s v="Lunch"/>
    <s v="Private"/>
    <s v="Bev"/>
    <s v="Liquor"/>
    <x v="0"/>
  </r>
  <r>
    <s v="DF"/>
    <x v="1"/>
    <n v="999234"/>
    <s v="000000"/>
    <s v="netSales-lunch-Banquet-Liq"/>
    <n v="2016"/>
    <n v="0"/>
    <n v="36.366399999999999"/>
    <n v="0"/>
    <n v="54.644799999999996"/>
    <n v="68.619460000000004"/>
    <n v="0"/>
    <n v="0"/>
    <n v="0"/>
    <n v="0"/>
    <n v="0"/>
    <n v="0"/>
    <n v="0"/>
    <n v="0"/>
    <n v="371.05984999999998"/>
    <n v="530.69051000000002"/>
    <n v="0"/>
    <n v="159.63066000000001"/>
    <x v="1"/>
    <s v=""/>
    <s v=""/>
    <s v="Sales"/>
    <s v="Lunch"/>
    <s v="Private"/>
    <s v="Bev"/>
    <s v="Liquor"/>
    <x v="0"/>
  </r>
  <r>
    <s v="DF"/>
    <x v="2"/>
    <n v="999234"/>
    <s v="000000"/>
    <s v="netSales-lunch-Banquet-Liq"/>
    <n v="2016"/>
    <n v="0"/>
    <n v="17.64"/>
    <n v="58.925999999999995"/>
    <n v="93.701999999999984"/>
    <n v="37.880499999999998"/>
    <n v="72.932999999999993"/>
    <n v="103.40749999999998"/>
    <n v="588.44939999999986"/>
    <n v="31.457999999999995"/>
    <n v="60.864999999999995"/>
    <n v="191.57599999999999"/>
    <n v="45.643499999999996"/>
    <n v="33.032999999999994"/>
    <n v="5068.2449999999999"/>
    <n v="6403.7588999999989"/>
    <n v="191.57599999999999"/>
    <n v="1256.8373999999997"/>
    <x v="1"/>
    <s v=""/>
    <s v=""/>
    <s v="Sales"/>
    <s v="Lunch"/>
    <s v="Private"/>
    <s v="Bev"/>
    <s v="Liquor"/>
    <x v="0"/>
  </r>
  <r>
    <s v="DF"/>
    <x v="3"/>
    <n v="999234"/>
    <s v="000000"/>
    <s v="netSales-lunch-Banquet-Liq"/>
    <n v="2016"/>
    <n v="0"/>
    <n v="0"/>
    <n v="0"/>
    <n v="16.358999999999998"/>
    <n v="0"/>
    <n v="59.139499999999991"/>
    <n v="415.62149999999991"/>
    <n v="0"/>
    <n v="0"/>
    <n v="0"/>
    <n v="0"/>
    <n v="0"/>
    <n v="0"/>
    <n v="1930.9695300000001"/>
    <n v="2422.0895300000002"/>
    <n v="0"/>
    <n v="491.11999999999989"/>
    <x v="1"/>
    <s v=""/>
    <s v=""/>
    <s v="Sales"/>
    <s v="Lunch"/>
    <s v="Private"/>
    <s v="Bev"/>
    <s v="Liquor"/>
    <x v="0"/>
  </r>
  <r>
    <s v="DF"/>
    <x v="4"/>
    <n v="999234"/>
    <s v="000000"/>
    <s v="netSales-lunch-Banquet-Liq"/>
    <n v="2016"/>
    <n v="0"/>
    <n v="110.69099999999999"/>
    <n v="88.120479999999986"/>
    <n v="62.60029999999999"/>
    <n v="395.71461999999991"/>
    <n v="79.672319999999999"/>
    <n v="52.508399999999995"/>
    <n v="97.66091999999999"/>
    <n v="26.679799999999997"/>
    <n v="11.784219999999999"/>
    <n v="25.916799999999999"/>
    <n v="55.871269999999996"/>
    <n v="185.41158999999999"/>
    <n v="1408.7101"/>
    <n v="2601.3418199999996"/>
    <n v="25.916799999999999"/>
    <n v="951.34885999999995"/>
    <x v="1"/>
    <s v=""/>
    <s v=""/>
    <s v="Sales"/>
    <s v="Lunch"/>
    <s v="Private"/>
    <s v="Bev"/>
    <s v="Liquor"/>
    <x v="0"/>
  </r>
  <r>
    <s v="DF"/>
    <x v="5"/>
    <n v="999234"/>
    <s v="000000"/>
    <s v="netSales-lunch-Banquet-Liq"/>
    <n v="2016"/>
    <n v="0"/>
    <n v="0"/>
    <n v="0"/>
    <n v="0"/>
    <n v="0"/>
    <n v="0"/>
    <n v="0"/>
    <n v="0"/>
    <n v="0"/>
    <n v="0"/>
    <n v="-77.588279999999997"/>
    <n v="5.8174200000000003"/>
    <n v="277.16766000000001"/>
    <n v="977.42792000000009"/>
    <n v="1182.8247200000001"/>
    <n v="-77.588279999999997"/>
    <n v="-77.588279999999997"/>
    <x v="1"/>
    <s v=""/>
    <s v=""/>
    <s v="Sales"/>
    <s v="Lunch"/>
    <s v="Private"/>
    <s v="Bev"/>
    <s v="Liquor"/>
    <x v="0"/>
  </r>
  <r>
    <s v="DF"/>
    <x v="6"/>
    <n v="999234"/>
    <s v="000000"/>
    <s v="netSales-lunch-Banquet-Liq"/>
    <n v="2016"/>
    <n v="0"/>
    <n v="0"/>
    <n v="0"/>
    <n v="14.91"/>
    <n v="0"/>
    <n v="140.96249999999998"/>
    <n v="0"/>
    <n v="0"/>
    <n v="0"/>
    <n v="0"/>
    <n v="0"/>
    <n v="440.39800000000002"/>
    <n v="196"/>
    <n v="523.57199999999989"/>
    <n v="1315.8424999999997"/>
    <n v="0"/>
    <n v="155.87249999999997"/>
    <x v="1"/>
    <s v=""/>
    <s v=""/>
    <s v="Sales"/>
    <s v="Lunch"/>
    <s v="Private"/>
    <s v="Bev"/>
    <s v="Liquor"/>
    <x v="0"/>
  </r>
  <r>
    <s v="DF"/>
    <x v="7"/>
    <n v="999234"/>
    <s v="000000"/>
    <s v="netSales-lunch-Banquet-Liq"/>
    <n v="2016"/>
    <n v="0"/>
    <n v="103.761"/>
    <n v="133.672"/>
    <n v="183.148"/>
    <n v="141.12"/>
    <n v="568.51199999999994"/>
    <n v="279.78999999999996"/>
    <n v="106.76400000000001"/>
    <n v="115.71"/>
    <n v="0"/>
    <n v="401.27429999999993"/>
    <n v="595.84"/>
    <n v="861.50399999999991"/>
    <n v="5561.485999999999"/>
    <n v="9052.581299999998"/>
    <n v="401.27429999999993"/>
    <n v="2033.7512999999999"/>
    <x v="1"/>
    <s v=""/>
    <s v=""/>
    <s v="Sales"/>
    <s v="Lunch"/>
    <s v="Private"/>
    <s v="Bev"/>
    <s v="Liquor"/>
    <x v="0"/>
  </r>
  <r>
    <s v="DF"/>
    <x v="8"/>
    <n v="999234"/>
    <s v="000000"/>
    <s v="netSales-lunch-Banquet-Liq"/>
    <n v="2016"/>
    <n v="0"/>
    <n v="446.98500000000001"/>
    <n v="101.61199999999999"/>
    <n v="68.795999999999992"/>
    <n v="105.62999999999998"/>
    <n v="246.69400000000002"/>
    <n v="836.46149999999989"/>
    <n v="454.53449999999998"/>
    <n v="371.75249999999994"/>
    <n v="640.55250000000001"/>
    <n v="378.38849999999996"/>
    <n v="680.35099999999989"/>
    <n v="424.66899999999998"/>
    <n v="2599.2540000000004"/>
    <n v="7355.6805000000004"/>
    <n v="378.38849999999996"/>
    <n v="3651.4065000000001"/>
    <x v="1"/>
    <s v=""/>
    <s v=""/>
    <s v="Sales"/>
    <s v="Lunch"/>
    <s v="Private"/>
    <s v="Bev"/>
    <s v="Liquor"/>
    <x v="0"/>
  </r>
  <r>
    <s v="DF"/>
    <x v="9"/>
    <n v="999234"/>
    <s v="000000"/>
    <s v="netSales-lunch-Banquet-Liq"/>
    <n v="2016"/>
    <n v="0"/>
    <n v="75.761839999999992"/>
    <n v="0"/>
    <n v="0"/>
    <n v="0"/>
    <n v="0"/>
    <n v="0"/>
    <n v="0"/>
    <n v="0"/>
    <n v="0"/>
    <n v="0"/>
    <n v="41.595119999999994"/>
    <n v="13.981799999999998"/>
    <n v="166.59832"/>
    <n v="297.93707999999998"/>
    <n v="0"/>
    <n v="75.761839999999992"/>
    <x v="1"/>
    <s v=""/>
    <s v=""/>
    <s v="Sales"/>
    <s v="Lunch"/>
    <s v="Private"/>
    <s v="Bev"/>
    <s v="Liquor"/>
    <x v="0"/>
  </r>
  <r>
    <s v="DF"/>
    <x v="10"/>
    <n v="999234"/>
    <s v="000000"/>
    <s v="netSales-lunch-Banquet-Liq"/>
    <n v="2016"/>
    <n v="0"/>
    <n v="74.731999999999999"/>
    <n v="-65.100000000000009"/>
    <n v="10.436999999999999"/>
    <n v="59.828999999999994"/>
    <n v="207.28399999999999"/>
    <n v="555.45699999999999"/>
    <n v="256.31549999999999"/>
    <n v="695.15599999999995"/>
    <n v="570.30399999999997"/>
    <n v="1324.8374999999999"/>
    <n v="233.36599999999999"/>
    <n v="653.05799999999988"/>
    <n v="1481.32628"/>
    <n v="6057.0022799999997"/>
    <n v="1324.8374999999999"/>
    <n v="3689.2519999999995"/>
    <x v="1"/>
    <s v=""/>
    <s v=""/>
    <s v="Sales"/>
    <s v="Lunch"/>
    <s v="Private"/>
    <s v="Bev"/>
    <s v="Liquor"/>
    <x v="0"/>
  </r>
  <r>
    <s v="DF"/>
    <x v="11"/>
    <n v="999234"/>
    <s v="000000"/>
    <s v="netSales-lunch-Banquet-Liq"/>
    <n v="2016"/>
    <n v="0"/>
    <n v="26.263999999999999"/>
    <n v="137.02499999999998"/>
    <n v="134.36849999999998"/>
    <n v="0"/>
    <n v="197.7885"/>
    <n v="862.40699999999993"/>
    <n v="139.23000000000002"/>
    <n v="114.268"/>
    <n v="29.924999999999994"/>
    <n v="1647.4639999999997"/>
    <n v="58.68099999999999"/>
    <n v="156.7475"/>
    <n v="1538.6447999999998"/>
    <n v="5042.8132999999998"/>
    <n v="1647.4639999999997"/>
    <n v="3288.74"/>
    <x v="1"/>
    <s v=""/>
    <s v=""/>
    <s v="Sales"/>
    <s v="Lunch"/>
    <s v="Private"/>
    <s v="Bev"/>
    <s v="Liquor"/>
    <x v="0"/>
  </r>
  <r>
    <s v="DF"/>
    <x v="12"/>
    <n v="999234"/>
    <s v="000000"/>
    <s v="netSales-lunch-Banquet-Liq"/>
    <n v="2016"/>
    <n v="0"/>
    <n v="25.619999999999997"/>
    <n v="428.16200000000003"/>
    <n v="140.52247999999997"/>
    <n v="80.325000000000003"/>
    <n v="1150.4324999999999"/>
    <n v="222.76799999999997"/>
    <n v="331.71635000000003"/>
    <n v="2753.3519999999999"/>
    <n v="187.23249999999999"/>
    <n v="67.298000000000002"/>
    <n v="247.22354999999996"/>
    <n v="61.988499999999995"/>
    <n v="7166.0265600000002"/>
    <n v="12862.667440000001"/>
    <n v="67.298000000000002"/>
    <n v="5387.4288299999998"/>
    <x v="1"/>
    <s v=""/>
    <s v=""/>
    <s v="Sales"/>
    <s v="Lunch"/>
    <s v="Private"/>
    <s v="Bev"/>
    <s v="Liquor"/>
    <x v="0"/>
  </r>
  <r>
    <s v="DF"/>
    <x v="14"/>
    <n v="999234"/>
    <s v="000000"/>
    <s v="netSales-lunch-Banquet-Liq"/>
    <n v="2016"/>
    <n v="0"/>
    <n v="0"/>
    <n v="56.58352"/>
    <n v="178.86323000000002"/>
    <n v="0"/>
    <n v="0"/>
    <n v="215.25503999999998"/>
    <n v="0"/>
    <n v="0"/>
    <n v="34.061789999999995"/>
    <n v="67.509119999999996"/>
    <n v="-18.110399999999998"/>
    <n v="0"/>
    <n v="73.727639999999994"/>
    <n v="607.88993999999991"/>
    <n v="67.509119999999996"/>
    <n v="552.27269999999999"/>
    <x v="1"/>
    <s v=""/>
    <s v=""/>
    <s v="Sales"/>
    <s v="Lunch"/>
    <s v="Private"/>
    <s v="Bev"/>
    <s v="Liquor"/>
    <x v="1"/>
  </r>
  <r>
    <s v="DF"/>
    <x v="15"/>
    <n v="999234"/>
    <s v="000000"/>
    <s v="netSales-lunch-Banquet-Liq"/>
    <n v="2016"/>
    <n v="0"/>
    <n v="0"/>
    <n v="39.283999999999992"/>
    <n v="68.431999999999988"/>
    <n v="0"/>
    <n v="781.82999999999993"/>
    <n v="6.2370000000000001"/>
    <n v="15.697499999999998"/>
    <n v="0"/>
    <n v="0"/>
    <n v="0"/>
    <n v="0"/>
    <n v="-9.5247599999999988"/>
    <n v="64.963499999999982"/>
    <n v="966.91923999999983"/>
    <n v="0"/>
    <n v="911.48049999999989"/>
    <x v="1"/>
    <s v=""/>
    <s v=""/>
    <s v="Sales"/>
    <s v="Lunch"/>
    <s v="Private"/>
    <s v="Bev"/>
    <s v="Liquor"/>
    <x v="1"/>
  </r>
  <r>
    <s v="DF"/>
    <x v="16"/>
    <n v="999234"/>
    <s v="000000"/>
    <s v="netSales-lunch-Banquet-Liq"/>
    <n v="2016"/>
    <n v="0"/>
    <n v="356.44"/>
    <n v="315.33949999999993"/>
    <n v="0"/>
    <n v="0"/>
    <n v="0"/>
    <n v="13.345500000000001"/>
    <n v="5873.56"/>
    <n v="47.375999999999998"/>
    <n v="24.884999999999998"/>
    <n v="520.69499999999994"/>
    <n v="237.05500000000001"/>
    <n v="16.663499999999999"/>
    <n v="1539.09"/>
    <n v="8944.4495000000006"/>
    <n v="520.69499999999994"/>
    <n v="7151.6410000000005"/>
    <x v="1"/>
    <s v=""/>
    <s v=""/>
    <s v="Sales"/>
    <s v="Lunch"/>
    <s v="Private"/>
    <s v="Bev"/>
    <s v="Liquor"/>
    <x v="1"/>
  </r>
  <r>
    <s v="DF"/>
    <x v="17"/>
    <n v="999234"/>
    <s v="000000"/>
    <s v="netSales-lunch-Banquet-Liq"/>
    <n v="2016"/>
    <n v="0"/>
    <n v="-5.4095999999999993"/>
    <n v="71.508919999999989"/>
    <n v="58.094539999999995"/>
    <n v="55.036799999999992"/>
    <n v="20.100150000000003"/>
    <n v="47.4572"/>
    <n v="30.929920000000003"/>
    <n v="14.373239999999999"/>
    <n v="16.219139999999996"/>
    <n v="0"/>
    <n v="15.297659999999999"/>
    <n v="0"/>
    <n v="0"/>
    <n v="323.60796999999997"/>
    <n v="0"/>
    <n v="308.31030999999996"/>
    <x v="1"/>
    <s v=""/>
    <s v=""/>
    <s v="Sales"/>
    <s v="Lunch"/>
    <s v="Private"/>
    <s v="Bev"/>
    <s v="Liquor"/>
    <x v="1"/>
  </r>
  <r>
    <s v="DF"/>
    <x v="18"/>
    <n v="999234"/>
    <s v="000000"/>
    <s v="netSales-lunch-Banquet-Liq"/>
    <n v="2016"/>
    <n v="0"/>
    <n v="31.233999999999998"/>
    <n v="27.09"/>
    <n v="0"/>
    <n v="23.568999999999999"/>
    <n v="53.074000000000005"/>
    <n v="215.50549999999998"/>
    <n v="80.325000000000003"/>
    <n v="57.11999999999999"/>
    <n v="81.137"/>
    <n v="44.589999999999996"/>
    <n v="98.052499999999995"/>
    <n v="71.287999999999997"/>
    <n v="90.978999999999985"/>
    <n v="873.96399999999994"/>
    <n v="44.589999999999996"/>
    <n v="613.64449999999999"/>
    <x v="1"/>
    <s v=""/>
    <s v=""/>
    <s v="Sales"/>
    <s v="Lunch"/>
    <s v="Private"/>
    <s v="Bev"/>
    <s v="Liquor"/>
    <x v="1"/>
  </r>
  <r>
    <s v="DF"/>
    <x v="19"/>
    <n v="999234"/>
    <s v="000000"/>
    <s v="netSales-lunch-Banquet-Liq"/>
    <n v="2016"/>
    <n v="0"/>
    <n v="0"/>
    <n v="0"/>
    <n v="0"/>
    <n v="277.24199999999996"/>
    <n v="1683.1499999999999"/>
    <n v="129.12200000000001"/>
    <n v="80.310999999999993"/>
    <n v="246.67999999999998"/>
    <n v="0"/>
    <n v="234.08"/>
    <n v="61.99199999999999"/>
    <n v="88.27"/>
    <n v="211.15149999999997"/>
    <n v="3011.9984999999997"/>
    <n v="234.08"/>
    <n v="2650.5849999999996"/>
    <x v="1"/>
    <s v=""/>
    <s v=""/>
    <s v="Sales"/>
    <s v="Lunch"/>
    <s v="Private"/>
    <s v="Bev"/>
    <s v="Liquor"/>
    <x v="1"/>
  </r>
  <r>
    <s v="DF"/>
    <x v="20"/>
    <n v="999234"/>
    <s v="000000"/>
    <s v="netSales-lunch-Banquet-Liq"/>
    <n v="2016"/>
    <n v="0"/>
    <n v="72.862020000000001"/>
    <n v="191.11343999999997"/>
    <n v="350.1225"/>
    <n v="76.358379999999997"/>
    <n v="18.026399999999999"/>
    <n v="31.924969999999998"/>
    <n v="95.773859999999999"/>
    <n v="43.532579999999996"/>
    <n v="56.187040000000003"/>
    <n v="92.333149999999989"/>
    <n v="69.131159999999994"/>
    <n v="203.27867000000001"/>
    <n v="143.69809999999998"/>
    <n v="1444.3422699999999"/>
    <n v="92.333149999999989"/>
    <n v="1028.23434"/>
    <x v="1"/>
    <s v=""/>
    <s v=""/>
    <s v="Sales"/>
    <s v="Lunch"/>
    <s v="Private"/>
    <s v="Bev"/>
    <s v="Liquor"/>
    <x v="1"/>
  </r>
  <r>
    <s v="DF"/>
    <x v="21"/>
    <n v="999234"/>
    <s v="000000"/>
    <s v="netSales-lunch-Banquet-Liq"/>
    <n v="2016"/>
    <n v="0"/>
    <n v="401.83499999999998"/>
    <n v="26.144999999999996"/>
    <n v="276.92"/>
    <n v="40.32"/>
    <n v="540.00450000000001"/>
    <n v="175.16799999999998"/>
    <n v="28.9695"/>
    <n v="234.14999999999998"/>
    <n v="29.567999999999998"/>
    <n v="0"/>
    <n v="10.436999999999999"/>
    <n v="0"/>
    <n v="87.821999999999989"/>
    <n v="1851.3389999999995"/>
    <n v="0"/>
    <n v="1753.0799999999997"/>
    <x v="1"/>
    <s v=""/>
    <s v=""/>
    <s v="Sales"/>
    <s v="Lunch"/>
    <s v="Private"/>
    <s v="Bev"/>
    <s v="Liquor"/>
    <x v="1"/>
  </r>
  <r>
    <s v="DF"/>
    <x v="22"/>
    <n v="999234"/>
    <s v="000000"/>
    <s v="netSales-lunch-Banquet-Liq"/>
    <n v="2016"/>
    <n v="0"/>
    <n v="5.8603999999999994"/>
    <n v="37.640189999999997"/>
    <n v="0"/>
    <n v="0"/>
    <n v="13.327999999999998"/>
    <n v="18.2196"/>
    <n v="146.25407999999999"/>
    <n v="4.5864000000000003"/>
    <n v="0"/>
    <n v="12.65208"/>
    <n v="42.363929999999989"/>
    <n v="271.56359999999995"/>
    <n v="422.17167999999992"/>
    <n v="974.63995999999986"/>
    <n v="12.65208"/>
    <n v="238.54074999999997"/>
    <x v="1"/>
    <s v=""/>
    <s v=""/>
    <s v="Sales"/>
    <s v="Lunch"/>
    <s v="Private"/>
    <s v="Bev"/>
    <s v="Liquor"/>
    <x v="1"/>
  </r>
  <r>
    <s v="DF"/>
    <x v="23"/>
    <n v="999234"/>
    <s v="000000"/>
    <s v="netSales-lunch-Banquet-Liq"/>
    <n v="2016"/>
    <n v="0"/>
    <n v="61.375999999999998"/>
    <n v="0"/>
    <n v="99.95999999999998"/>
    <n v="40.18"/>
    <n v="365.47"/>
    <n v="54.372499999999995"/>
    <n v="291.98399999999998"/>
    <n v="31.107999999999993"/>
    <n v="0"/>
    <n v="12.18"/>
    <n v="12.781999999999998"/>
    <n v="73.164000000000001"/>
    <n v="927.22"/>
    <n v="1969.7964999999999"/>
    <n v="12.18"/>
    <n v="956.63049999999987"/>
    <x v="1"/>
    <s v=""/>
    <s v=""/>
    <s v="Sales"/>
    <s v="Lunch"/>
    <s v="Private"/>
    <s v="Bev"/>
    <s v="Liquor"/>
    <x v="1"/>
  </r>
  <r>
    <s v="DF"/>
    <x v="25"/>
    <n v="999234"/>
    <s v="000000"/>
    <s v="netSales-lunch-Banquet-Liq"/>
    <n v="2016"/>
    <n v="0"/>
    <n v="0"/>
    <n v="0"/>
    <n v="0"/>
    <n v="0"/>
    <n v="0"/>
    <n v="0"/>
    <n v="6.6359999999999992"/>
    <n v="103.03999999999999"/>
    <n v="104.40499999999999"/>
    <n v="97.289500000000004"/>
    <n v="174.92999999999998"/>
    <n v="75.729500000000002"/>
    <n v="395.79750000000001"/>
    <n v="957.82749999999999"/>
    <n v="97.289500000000004"/>
    <n v="311.37049999999999"/>
    <x v="1"/>
    <s v=""/>
    <s v=""/>
    <s v="Sales"/>
    <s v="Lunch"/>
    <s v="Private"/>
    <s v="Bev"/>
    <s v="Liquor"/>
    <x v="1"/>
  </r>
  <r>
    <s v="DF"/>
    <x v="26"/>
    <n v="999234"/>
    <s v="000000"/>
    <s v="netSales-lunch-Banquet-Liq"/>
    <n v="2016"/>
    <n v="0"/>
    <n v="0"/>
    <n v="0"/>
    <n v="0"/>
    <n v="0"/>
    <n v="0"/>
    <n v="0"/>
    <n v="0"/>
    <n v="0"/>
    <n v="0"/>
    <n v="0"/>
    <n v="0"/>
    <n v="0"/>
    <n v="374.33549999999997"/>
    <n v="374.33549999999997"/>
    <n v="0"/>
    <n v="0"/>
    <x v="1"/>
    <s v=""/>
    <s v=""/>
    <s v="Sales"/>
    <s v="Lunch"/>
    <s v="Private"/>
    <s v="Bev"/>
    <s v="Liquor"/>
    <x v="1"/>
  </r>
  <r>
    <s v="DF"/>
    <x v="27"/>
    <n v="999234"/>
    <s v="000000"/>
    <s v="netSales-lunch-Banquet-Liq"/>
    <n v="2016"/>
    <n v="0"/>
    <n v="0"/>
    <n v="0"/>
    <n v="0"/>
    <n v="0"/>
    <n v="0"/>
    <n v="0"/>
    <n v="0"/>
    <n v="0"/>
    <n v="0"/>
    <n v="111.82499999999999"/>
    <n v="0"/>
    <n v="17.622499999999995"/>
    <n v="378.798"/>
    <n v="508.24549999999999"/>
    <n v="111.82499999999999"/>
    <n v="111.82499999999999"/>
    <x v="1"/>
    <s v=""/>
    <s v=""/>
    <s v="Sales"/>
    <s v="Lunch"/>
    <s v="Private"/>
    <s v="Bev"/>
    <s v="Liquor"/>
    <x v="1"/>
  </r>
  <r>
    <s v="DF"/>
    <x v="28"/>
    <n v="999234"/>
    <s v="000000"/>
    <s v="netSales-lunch-Banquet-Liq"/>
    <n v="2016"/>
    <n v="0"/>
    <n v="5.0273999999999992"/>
    <n v="127.48715"/>
    <n v="0"/>
    <n v="12.147659999999998"/>
    <n v="0"/>
    <n v="0"/>
    <n v="8.1912599999999998"/>
    <n v="16.581599999999995"/>
    <n v="13.573979999999999"/>
    <n v="68.848640000000003"/>
    <n v="0"/>
    <n v="0"/>
    <n v="128.74399999999997"/>
    <n v="380.60168999999996"/>
    <n v="68.848640000000003"/>
    <n v="251.85768999999999"/>
    <x v="1"/>
    <s v=""/>
    <s v=""/>
    <s v="Sales"/>
    <s v="Lunch"/>
    <s v="Private"/>
    <s v="Bev"/>
    <s v="Liquor"/>
    <x v="1"/>
  </r>
  <r>
    <s v="DF"/>
    <x v="29"/>
    <n v="999234"/>
    <s v="000000"/>
    <s v="netSales-lunch-Banquet-Liq"/>
    <n v="2016"/>
    <n v="0"/>
    <n v="0"/>
    <n v="0"/>
    <n v="0"/>
    <n v="0"/>
    <n v="0"/>
    <n v="0"/>
    <n v="0"/>
    <n v="0"/>
    <n v="4.851"/>
    <n v="0"/>
    <n v="0"/>
    <n v="0"/>
    <n v="5.0049999999999999"/>
    <n v="9.8559999999999999"/>
    <n v="0"/>
    <n v="4.851"/>
    <x v="1"/>
    <s v=""/>
    <s v=""/>
    <s v="Sales"/>
    <s v="Lunch"/>
    <s v="Private"/>
    <s v="Bev"/>
    <s v="Liquor"/>
    <x v="1"/>
  </r>
  <r>
    <s v="DF"/>
    <x v="30"/>
    <n v="999234"/>
    <s v="000000"/>
    <s v="netSales-lunch-Banquet-Liq"/>
    <n v="2016"/>
    <n v="0"/>
    <n v="0"/>
    <n v="0"/>
    <n v="0"/>
    <n v="0"/>
    <n v="130.68530999999999"/>
    <n v="121.86089999999999"/>
    <n v="0"/>
    <n v="0"/>
    <n v="0"/>
    <n v="23.820160000000001"/>
    <n v="40.048679999999997"/>
    <n v="16.513280000000002"/>
    <n v="310.46840999999995"/>
    <n v="643.39673999999991"/>
    <n v="23.820160000000001"/>
    <n v="276.36636999999996"/>
    <x v="1"/>
    <s v=""/>
    <s v=""/>
    <s v="Sales"/>
    <s v="Lunch"/>
    <s v="Private"/>
    <s v="Bev"/>
    <s v="Liquor"/>
    <x v="1"/>
  </r>
  <r>
    <s v="DF"/>
    <x v="31"/>
    <n v="999234"/>
    <s v="000000"/>
    <s v="netSales-lunch-Banquet-Liq"/>
    <n v="2016"/>
    <n v="0"/>
    <n v="172.8475"/>
    <n v="15.875999999999999"/>
    <n v="0"/>
    <n v="0"/>
    <n v="5329.7719999999999"/>
    <n v="9.52"/>
    <n v="6.44"/>
    <n v="37.128"/>
    <n v="0"/>
    <n v="9.66"/>
    <n v="0"/>
    <n v="0"/>
    <n v="84.986999999999995"/>
    <n v="5666.2304999999997"/>
    <n v="9.66"/>
    <n v="5581.2434999999996"/>
    <x v="1"/>
    <s v=""/>
    <s v=""/>
    <s v="Sales"/>
    <s v="Lunch"/>
    <s v="Private"/>
    <s v="Bev"/>
    <s v="Liquor"/>
    <x v="1"/>
  </r>
  <r>
    <s v="DF"/>
    <x v="32"/>
    <n v="999234"/>
    <s v="000000"/>
    <s v="netSales-lunch-Banquet-Liq"/>
    <n v="2016"/>
    <n v="0"/>
    <n v="94.902499999999989"/>
    <n v="0"/>
    <n v="145.6"/>
    <n v="96.155499999999989"/>
    <n v="164.25499999999997"/>
    <n v="150.14999999999998"/>
    <n v="225.68"/>
    <n v="105.96599999999999"/>
    <n v="166.02600000000001"/>
    <n v="345.57600000000002"/>
    <n v="77.027999999999992"/>
    <n v="29.546999999999997"/>
    <n v="218.17249999999999"/>
    <n v="1819.0584999999999"/>
    <n v="345.57600000000002"/>
    <n v="1494.3109999999999"/>
    <x v="1"/>
    <s v=""/>
    <s v=""/>
    <s v="Sales"/>
    <s v="Lunch"/>
    <s v="Private"/>
    <s v="Bev"/>
    <s v="Liquor"/>
    <x v="1"/>
  </r>
  <r>
    <s v="DF"/>
    <x v="33"/>
    <n v="999234"/>
    <s v="000000"/>
    <s v="netSales-lunch-Banquet-Liq"/>
    <n v="2016"/>
    <n v="0"/>
    <n v="0"/>
    <n v="0"/>
    <n v="0"/>
    <n v="0"/>
    <n v="0"/>
    <n v="0"/>
    <n v="0"/>
    <n v="19.312999999999999"/>
    <n v="0"/>
    <n v="18.445"/>
    <n v="24.388000000000002"/>
    <n v="0"/>
    <n v="37.799999999999997"/>
    <n v="99.945999999999998"/>
    <n v="18.445"/>
    <n v="37.757999999999996"/>
    <x v="1"/>
    <s v=""/>
    <s v=""/>
    <s v="Sales"/>
    <s v="Lunch"/>
    <s v="Private"/>
    <s v="Bev"/>
    <s v="Liquor"/>
    <x v="1"/>
  </r>
  <r>
    <s v="DF"/>
    <x v="34"/>
    <n v="999234"/>
    <s v="000000"/>
    <s v="netSales-lunch-Banquet-Liq"/>
    <n v="2016"/>
    <n v="0"/>
    <n v="0"/>
    <n v="0"/>
    <n v="0"/>
    <n v="0"/>
    <n v="0"/>
    <n v="0"/>
    <n v="0"/>
    <n v="0"/>
    <n v="0"/>
    <n v="0"/>
    <n v="0"/>
    <n v="15.12"/>
    <n v="104.85999999999999"/>
    <n v="119.97999999999999"/>
    <n v="0"/>
    <n v="0"/>
    <x v="1"/>
    <s v=""/>
    <s v=""/>
    <s v="Sales"/>
    <s v="Lunch"/>
    <s v="Private"/>
    <s v="Bev"/>
    <s v="Liquor"/>
    <x v="1"/>
  </r>
  <r>
    <s v="DF"/>
    <x v="0"/>
    <n v="999235"/>
    <s v="000000"/>
    <s v="netSales-dinner-Banquet-Liq"/>
    <n v="2016"/>
    <n v="0"/>
    <n v="3069.2546500000003"/>
    <n v="2790.7352200000005"/>
    <n v="2080.0962"/>
    <n v="1860.2711399999998"/>
    <n v="2384.13168"/>
    <n v="1433.8255399999998"/>
    <n v="1077.02098"/>
    <n v="1432.3511999999998"/>
    <n v="652.36500000000001"/>
    <n v="0"/>
    <n v="0"/>
    <n v="0"/>
    <n v="0"/>
    <n v="16780.051610000002"/>
    <n v="0"/>
    <n v="16780.051610000002"/>
    <x v="1"/>
    <s v=""/>
    <s v=""/>
    <s v="Sales"/>
    <s v="Dinner"/>
    <s v="Private"/>
    <s v="Bev"/>
    <s v="Liquor"/>
    <x v="0"/>
  </r>
  <r>
    <s v="DF"/>
    <x v="1"/>
    <n v="999235"/>
    <s v="000000"/>
    <s v="netSales-dinner-Banquet-Liq"/>
    <n v="2016"/>
    <n v="0"/>
    <n v="5766.3171999999986"/>
    <n v="4240.0511999999999"/>
    <n v="4734.6422199999997"/>
    <n v="3310.1052599999998"/>
    <n v="3377.4058500000001"/>
    <n v="5308.0124999999998"/>
    <n v="4691.0177999999996"/>
    <n v="3153.8668699999998"/>
    <n v="3745.8847999999994"/>
    <n v="6526.8587999999991"/>
    <n v="4421.9805700000006"/>
    <n v="5073.2375400000001"/>
    <n v="13135.990839999999"/>
    <n v="67485.371450000006"/>
    <n v="6526.8587999999991"/>
    <n v="44854.162499999999"/>
    <x v="1"/>
    <s v=""/>
    <s v=""/>
    <s v="Sales"/>
    <s v="Dinner"/>
    <s v="Private"/>
    <s v="Bev"/>
    <s v="Liquor"/>
    <x v="0"/>
  </r>
  <r>
    <s v="DF"/>
    <x v="2"/>
    <n v="999235"/>
    <s v="000000"/>
    <s v="netSales-dinner-Banquet-Liq"/>
    <n v="2016"/>
    <n v="0"/>
    <n v="2737.7859600000002"/>
    <n v="3075.7545"/>
    <n v="1159.83"/>
    <n v="865.07049999999992"/>
    <n v="2287.6195999999995"/>
    <n v="1288.21875"/>
    <n v="4991.6299999999992"/>
    <n v="2276.1300799999995"/>
    <n v="3676.5119999999997"/>
    <n v="3929.2959999999998"/>
    <n v="2355.1849999999995"/>
    <n v="3418.3194499999995"/>
    <n v="12610.858259999999"/>
    <n v="44672.210099999989"/>
    <n v="3929.2959999999998"/>
    <n v="26287.847389999995"/>
    <x v="1"/>
    <s v=""/>
    <s v=""/>
    <s v="Sales"/>
    <s v="Dinner"/>
    <s v="Private"/>
    <s v="Bev"/>
    <s v="Liquor"/>
    <x v="0"/>
  </r>
  <r>
    <s v="DF"/>
    <x v="3"/>
    <n v="999235"/>
    <s v="000000"/>
    <s v="netSales-dinner-Banquet-Liq"/>
    <n v="2016"/>
    <n v="0"/>
    <n v="1579.1299999999999"/>
    <n v="4172.5320000000002"/>
    <n v="3048.2550000000001"/>
    <n v="1753.5874999999999"/>
    <n v="3727.6329999999998"/>
    <n v="1691.8439999999998"/>
    <n v="2011.8640499999997"/>
    <n v="2860.0874399999998"/>
    <n v="1326.28125"/>
    <n v="4509.4979999999996"/>
    <n v="2502.2339999999999"/>
    <n v="4484.2192500000001"/>
    <n v="20109.725999999999"/>
    <n v="53776.891489999995"/>
    <n v="4509.4979999999996"/>
    <n v="26680.712239999997"/>
    <x v="1"/>
    <s v=""/>
    <s v=""/>
    <s v="Sales"/>
    <s v="Dinner"/>
    <s v="Private"/>
    <s v="Bev"/>
    <s v="Liquor"/>
    <x v="0"/>
  </r>
  <r>
    <s v="DF"/>
    <x v="4"/>
    <n v="999235"/>
    <s v="000000"/>
    <s v="netSales-dinner-Banquet-Liq"/>
    <n v="2016"/>
    <n v="0"/>
    <n v="3775.1599199999991"/>
    <n v="3197.45244"/>
    <n v="2560.4333999999999"/>
    <n v="3242.3947499999995"/>
    <n v="3623.7462799999994"/>
    <n v="2564.52"/>
    <n v="2159.7670499999999"/>
    <n v="1553.2481999999998"/>
    <n v="9125.9436800000003"/>
    <n v="8602.3300999999992"/>
    <n v="2839.1555499999999"/>
    <n v="1534.4501199999997"/>
    <n v="9320.2819500000005"/>
    <n v="54098.883440000005"/>
    <n v="8602.3300999999992"/>
    <n v="40404.995819999996"/>
    <x v="1"/>
    <s v=""/>
    <s v=""/>
    <s v="Sales"/>
    <s v="Dinner"/>
    <s v="Private"/>
    <s v="Bev"/>
    <s v="Liquor"/>
    <x v="0"/>
  </r>
  <r>
    <s v="DF"/>
    <x v="5"/>
    <n v="999235"/>
    <s v="000000"/>
    <s v="netSales-dinner-Banquet-Liq"/>
    <n v="2016"/>
    <n v="0"/>
    <n v="0"/>
    <n v="0"/>
    <n v="0"/>
    <n v="0"/>
    <n v="0"/>
    <n v="0"/>
    <n v="0"/>
    <n v="0"/>
    <n v="0"/>
    <n v="2813.61024"/>
    <n v="4895.6239499999992"/>
    <n v="10485.81457"/>
    <n v="12971.913849999999"/>
    <n v="31166.962609999995"/>
    <n v="2813.61024"/>
    <n v="2813.61024"/>
    <x v="1"/>
    <s v=""/>
    <s v=""/>
    <s v="Sales"/>
    <s v="Dinner"/>
    <s v="Private"/>
    <s v="Bev"/>
    <s v="Liquor"/>
    <x v="0"/>
  </r>
  <r>
    <s v="DF"/>
    <x v="6"/>
    <n v="999235"/>
    <s v="000000"/>
    <s v="netSales-dinner-Banquet-Liq"/>
    <n v="2016"/>
    <n v="0"/>
    <n v="4182.5419999999995"/>
    <n v="4311.9719999999998"/>
    <n v="3996.70075"/>
    <n v="1587.04"/>
    <n v="3632.0759999999996"/>
    <n v="2675.0656799999997"/>
    <n v="2290.7079999999996"/>
    <n v="1969.7999999999997"/>
    <n v="2439.1499999999996"/>
    <n v="2358.0374999999999"/>
    <n v="5737.7249999999995"/>
    <n v="5987.3887499999992"/>
    <n v="10551.366"/>
    <n v="51719.571679999994"/>
    <n v="2358.0374999999999"/>
    <n v="29443.091929999995"/>
    <x v="1"/>
    <s v=""/>
    <s v=""/>
    <s v="Sales"/>
    <s v="Dinner"/>
    <s v="Private"/>
    <s v="Bev"/>
    <s v="Liquor"/>
    <x v="0"/>
  </r>
  <r>
    <s v="DF"/>
    <x v="7"/>
    <n v="999235"/>
    <s v="000000"/>
    <s v="netSales-dinner-Banquet-Liq"/>
    <n v="2016"/>
    <n v="0"/>
    <n v="7562.1699999999983"/>
    <n v="15044.581999999997"/>
    <n v="11046.168"/>
    <n v="14047.355"/>
    <n v="8050.3079999999991"/>
    <n v="6203.8199999999988"/>
    <n v="7870.8699999999981"/>
    <n v="7384.8915000000006"/>
    <n v="4660.74"/>
    <n v="7935.6205600000003"/>
    <n v="15455.929999999998"/>
    <n v="14027.58"/>
    <n v="34920.9"/>
    <n v="154210.93505999999"/>
    <n v="7935.6205600000003"/>
    <n v="89806.525059999985"/>
    <x v="1"/>
    <s v=""/>
    <s v=""/>
    <s v="Sales"/>
    <s v="Dinner"/>
    <s v="Private"/>
    <s v="Bev"/>
    <s v="Liquor"/>
    <x v="0"/>
  </r>
  <r>
    <s v="DF"/>
    <x v="8"/>
    <n v="999235"/>
    <s v="000000"/>
    <s v="netSales-dinner-Banquet-Liq"/>
    <n v="2016"/>
    <n v="0"/>
    <n v="4094.8949999999995"/>
    <n v="4399.7817500000001"/>
    <n v="7110.6419999999998"/>
    <n v="4173.8059999999996"/>
    <n v="6688.4160000000002"/>
    <n v="7828.4612700000007"/>
    <n v="7546.7195999999985"/>
    <n v="7122.6430799999998"/>
    <n v="4690.8014999999996"/>
    <n v="5714.0789999999997"/>
    <n v="6827.3502499999995"/>
    <n v="6977.32"/>
    <n v="20766.171999999999"/>
    <n v="93941.087449999992"/>
    <n v="5714.0789999999997"/>
    <n v="59370.245199999998"/>
    <x v="1"/>
    <s v=""/>
    <s v=""/>
    <s v="Sales"/>
    <s v="Dinner"/>
    <s v="Private"/>
    <s v="Bev"/>
    <s v="Liquor"/>
    <x v="0"/>
  </r>
  <r>
    <s v="DF"/>
    <x v="9"/>
    <n v="999235"/>
    <s v="000000"/>
    <s v="netSales-dinner-Banquet-Liq"/>
    <n v="2016"/>
    <n v="0"/>
    <n v="5957.1095500000001"/>
    <n v="6291.3192300000001"/>
    <n v="2586.7736999999997"/>
    <n v="6222.8504099999991"/>
    <n v="4629.9294999999993"/>
    <n v="7971.2969699999994"/>
    <n v="3154.8019299999996"/>
    <n v="5736.9937799999989"/>
    <n v="2359.3680599999998"/>
    <n v="4336.4462399999993"/>
    <n v="5917.9675800000005"/>
    <n v="5089.9866499999998"/>
    <n v="5667.8890799999999"/>
    <n v="65922.732680000001"/>
    <n v="4336.4462399999993"/>
    <n v="49246.889369999997"/>
    <x v="1"/>
    <s v=""/>
    <s v=""/>
    <s v="Sales"/>
    <s v="Dinner"/>
    <s v="Private"/>
    <s v="Bev"/>
    <s v="Liquor"/>
    <x v="0"/>
  </r>
  <r>
    <s v="DF"/>
    <x v="10"/>
    <n v="999235"/>
    <s v="000000"/>
    <s v="netSales-dinner-Banquet-Liq"/>
    <n v="2016"/>
    <n v="0"/>
    <n v="5527.0311599999995"/>
    <n v="6826.1261599999998"/>
    <n v="5145.2624999999998"/>
    <n v="5220.6706999999997"/>
    <n v="9504.8274999999994"/>
    <n v="18366.669999999998"/>
    <n v="3869.8323300000002"/>
    <n v="3945.0529999999994"/>
    <n v="7134.4735000000001"/>
    <n v="15299.815999999999"/>
    <n v="14811.615"/>
    <n v="8501.2199999999993"/>
    <n v="12042.092649999999"/>
    <n v="116194.6905"/>
    <n v="15299.815999999999"/>
    <n v="80839.762849999999"/>
    <x v="1"/>
    <s v=""/>
    <s v=""/>
    <s v="Sales"/>
    <s v="Dinner"/>
    <s v="Private"/>
    <s v="Bev"/>
    <s v="Liquor"/>
    <x v="0"/>
  </r>
  <r>
    <s v="DF"/>
    <x v="11"/>
    <n v="999235"/>
    <s v="000000"/>
    <s v="netSales-dinner-Banquet-Liq"/>
    <n v="2016"/>
    <n v="0"/>
    <n v="3795.12"/>
    <n v="4384.03"/>
    <n v="4541.8239999999996"/>
    <n v="4275.95"/>
    <n v="3250.6109999999999"/>
    <n v="4051.8659999999991"/>
    <n v="3638.2499999999995"/>
    <n v="2035.0679999999998"/>
    <n v="1639.2949999999998"/>
    <n v="10557.805999999999"/>
    <n v="5167.0499999999993"/>
    <n v="3576.0199999999995"/>
    <n v="10566.163999999999"/>
    <n v="61479.053999999989"/>
    <n v="10557.805999999999"/>
    <n v="42169.819999999992"/>
    <x v="1"/>
    <s v=""/>
    <s v=""/>
    <s v="Sales"/>
    <s v="Dinner"/>
    <s v="Private"/>
    <s v="Bev"/>
    <s v="Liquor"/>
    <x v="0"/>
  </r>
  <r>
    <s v="DF"/>
    <x v="12"/>
    <n v="999235"/>
    <s v="000000"/>
    <s v="netSales-dinner-Banquet-Liq"/>
    <n v="2016"/>
    <n v="0"/>
    <n v="15013.15998"/>
    <n v="11939.6718"/>
    <n v="12055.47112"/>
    <n v="12795.359499999999"/>
    <n v="12088.07754"/>
    <n v="14923.894999999999"/>
    <n v="12369.266"/>
    <n v="13055.168"/>
    <n v="10183.207999999999"/>
    <n v="12676.02413"/>
    <n v="9738.6822400000001"/>
    <n v="10768.661399999999"/>
    <n v="51504.919200000004"/>
    <n v="199111.56391000003"/>
    <n v="12676.02413"/>
    <n v="127099.30107000002"/>
    <x v="1"/>
    <s v=""/>
    <s v=""/>
    <s v="Sales"/>
    <s v="Dinner"/>
    <s v="Private"/>
    <s v="Bev"/>
    <s v="Liquor"/>
    <x v="0"/>
  </r>
  <r>
    <s v="DF"/>
    <x v="14"/>
    <n v="999235"/>
    <s v="000000"/>
    <s v="netSales-dinner-Banquet-Liq"/>
    <n v="2016"/>
    <n v="0"/>
    <n v="514.53625999999997"/>
    <n v="624.01814999999988"/>
    <n v="2372.74674"/>
    <n v="390.47679999999997"/>
    <n v="2593.9059299999999"/>
    <n v="3639.3970199999999"/>
    <n v="267.88607999999999"/>
    <n v="2103.5268799999999"/>
    <n v="2784.2231900000002"/>
    <n v="329.08112999999997"/>
    <n v="2221.5654999999997"/>
    <n v="152.27520000000001"/>
    <n v="1710.1038499999997"/>
    <n v="19703.742729999998"/>
    <n v="329.08112999999997"/>
    <n v="15619.79818"/>
    <x v="1"/>
    <s v=""/>
    <s v=""/>
    <s v="Sales"/>
    <s v="Dinner"/>
    <s v="Private"/>
    <s v="Bev"/>
    <s v="Liquor"/>
    <x v="1"/>
  </r>
  <r>
    <s v="DF"/>
    <x v="15"/>
    <n v="999235"/>
    <s v="000000"/>
    <s v="netSales-dinner-Banquet-Liq"/>
    <n v="2016"/>
    <n v="0"/>
    <n v="685.18799999999999"/>
    <n v="226.01249999999999"/>
    <n v="603.18999999999994"/>
    <n v="270.69349999999997"/>
    <n v="814.18399999999997"/>
    <n v="230.45400000000001"/>
    <n v="225.39999999999998"/>
    <n v="37.31"/>
    <n v="284.03549999999996"/>
    <n v="550.09500000000003"/>
    <n v="132.89345999999998"/>
    <n v="601.33500000000004"/>
    <n v="1224.5625"/>
    <n v="5885.3534600000003"/>
    <n v="550.09500000000003"/>
    <n v="3926.5625"/>
    <x v="1"/>
    <s v=""/>
    <s v=""/>
    <s v="Sales"/>
    <s v="Dinner"/>
    <s v="Private"/>
    <s v="Bev"/>
    <s v="Liquor"/>
    <x v="1"/>
  </r>
  <r>
    <s v="DF"/>
    <x v="16"/>
    <n v="999235"/>
    <s v="000000"/>
    <s v="netSales-dinner-Banquet-Liq"/>
    <n v="2016"/>
    <n v="0"/>
    <n v="1932.3150000000001"/>
    <n v="1706.4844999999998"/>
    <n v="1588.6836699999997"/>
    <n v="2051.7034999999996"/>
    <n v="3380.5169999999994"/>
    <n v="1892.1105"/>
    <n v="10101.780499999999"/>
    <n v="1620.5489999999998"/>
    <n v="1835.1374999999998"/>
    <n v="4647.6499999999996"/>
    <n v="2098.9585400000001"/>
    <n v="2388.1934999999999"/>
    <n v="4783.074239999999"/>
    <n v="40027.157449999999"/>
    <n v="4647.6499999999996"/>
    <n v="30756.931169999996"/>
    <x v="1"/>
    <s v=""/>
    <s v=""/>
    <s v="Sales"/>
    <s v="Dinner"/>
    <s v="Private"/>
    <s v="Bev"/>
    <s v="Liquor"/>
    <x v="1"/>
  </r>
  <r>
    <s v="DF"/>
    <x v="17"/>
    <n v="999235"/>
    <s v="000000"/>
    <s v="netSales-dinner-Banquet-Liq"/>
    <n v="2016"/>
    <n v="0"/>
    <n v="0.62334999999999996"/>
    <n v="178.58294999999998"/>
    <n v="97.336889999999997"/>
    <n v="154.60983999999999"/>
    <n v="78.898399999999995"/>
    <n v="209.56319999999997"/>
    <n v="30.822400000000002"/>
    <n v="610.11299999999994"/>
    <n v="24.29532"/>
    <n v="33.829599999999999"/>
    <n v="207.93674999999996"/>
    <n v="24.034079999999999"/>
    <n v="504.56406000000004"/>
    <n v="2155.20984"/>
    <n v="33.829599999999999"/>
    <n v="1418.6749499999999"/>
    <x v="1"/>
    <s v=""/>
    <s v=""/>
    <s v="Sales"/>
    <s v="Dinner"/>
    <s v="Private"/>
    <s v="Bev"/>
    <s v="Liquor"/>
    <x v="1"/>
  </r>
  <r>
    <s v="DF"/>
    <x v="18"/>
    <n v="999235"/>
    <s v="000000"/>
    <s v="netSales-dinner-Banquet-Liq"/>
    <n v="2016"/>
    <n v="0"/>
    <n v="634.47299999999996"/>
    <n v="511.25423999999998"/>
    <n v="344.12"/>
    <n v="372.70799999999997"/>
    <n v="645.12"/>
    <n v="982.42199999999991"/>
    <n v="86.86999999999999"/>
    <n v="537.33749999999998"/>
    <n v="111.517"/>
    <n v="1504.6798200000001"/>
    <n v="334.98849999999999"/>
    <n v="461.95449999999994"/>
    <n v="1386.2099999999998"/>
    <n v="7913.6545599999999"/>
    <n v="1504.6798200000001"/>
    <n v="5730.5015599999997"/>
    <x v="1"/>
    <s v=""/>
    <s v=""/>
    <s v="Sales"/>
    <s v="Dinner"/>
    <s v="Private"/>
    <s v="Bev"/>
    <s v="Liquor"/>
    <x v="1"/>
  </r>
  <r>
    <s v="DF"/>
    <x v="19"/>
    <n v="999235"/>
    <s v="000000"/>
    <s v="netSales-dinner-Banquet-Liq"/>
    <n v="2016"/>
    <n v="0"/>
    <n v="432.15549999999996"/>
    <n v="273.90999999999997"/>
    <n v="766.28999999999985"/>
    <n v="1511.72"/>
    <n v="1027.3409999999999"/>
    <n v="617.03250000000003"/>
    <n v="992.06799999999987"/>
    <n v="170.76499999999999"/>
    <n v="566.5379999999999"/>
    <n v="934.60500000000002"/>
    <n v="568.80599999999993"/>
    <n v="750.75"/>
    <n v="3919.02"/>
    <n v="12531.001"/>
    <n v="934.60500000000002"/>
    <n v="7292.4249999999993"/>
    <x v="1"/>
    <s v=""/>
    <s v=""/>
    <s v="Sales"/>
    <s v="Dinner"/>
    <s v="Private"/>
    <s v="Bev"/>
    <s v="Liquor"/>
    <x v="1"/>
  </r>
  <r>
    <s v="DF"/>
    <x v="20"/>
    <n v="999235"/>
    <s v="000000"/>
    <s v="netSales-dinner-Banquet-Liq"/>
    <n v="2016"/>
    <n v="0"/>
    <n v="661.48361999999997"/>
    <n v="1474.4982"/>
    <n v="560.13929999999993"/>
    <n v="487.08967999999999"/>
    <n v="1577.2743"/>
    <n v="417.47999999999996"/>
    <n v="334.03440000000001"/>
    <n v="458.42159999999996"/>
    <n v="665.81970000000001"/>
    <n v="993.22901999999988"/>
    <n v="822.65392999999983"/>
    <n v="1584.35914"/>
    <n v="4692.1002799999997"/>
    <n v="14728.583169999998"/>
    <n v="993.22901999999988"/>
    <n v="7629.4698199999993"/>
    <x v="1"/>
    <s v=""/>
    <s v=""/>
    <s v="Sales"/>
    <s v="Dinner"/>
    <s v="Private"/>
    <s v="Bev"/>
    <s v="Liquor"/>
    <x v="1"/>
  </r>
  <r>
    <s v="DF"/>
    <x v="21"/>
    <n v="999235"/>
    <s v="000000"/>
    <s v="netSales-dinner-Banquet-Liq"/>
    <n v="2016"/>
    <n v="0"/>
    <n v="1841.84"/>
    <n v="1126.9544999999998"/>
    <n v="786.49199999999996"/>
    <n v="497.7"/>
    <n v="1186.9199999999998"/>
    <n v="1199.1209999999999"/>
    <n v="427.49"/>
    <n v="229.2885"/>
    <n v="296.70899999999995"/>
    <n v="105.61249999999998"/>
    <n v="1433.7399999999998"/>
    <n v="376.90799999999996"/>
    <n v="1119.0374999999999"/>
    <n v="10627.813"/>
    <n v="105.61249999999998"/>
    <n v="7698.1274999999996"/>
    <x v="1"/>
    <s v=""/>
    <s v=""/>
    <s v="Sales"/>
    <s v="Dinner"/>
    <s v="Private"/>
    <s v="Bev"/>
    <s v="Liquor"/>
    <x v="1"/>
  </r>
  <r>
    <s v="DF"/>
    <x v="22"/>
    <n v="999235"/>
    <s v="000000"/>
    <s v="netSales-dinner-Banquet-Liq"/>
    <n v="2016"/>
    <n v="0"/>
    <n v="239.13225"/>
    <n v="207.1377"/>
    <n v="227.32570000000001"/>
    <n v="1573.4487999999999"/>
    <n v="1188.1228799999999"/>
    <n v="524.28095999999994"/>
    <n v="773.76375999999993"/>
    <n v="1786.27568"/>
    <n v="831.9785599999999"/>
    <n v="1441.28061"/>
    <n v="975.73182000000008"/>
    <n v="1176.2837099999999"/>
    <n v="3278.9553999999998"/>
    <n v="14223.717830000001"/>
    <n v="1441.28061"/>
    <n v="8792.7469000000001"/>
    <x v="1"/>
    <s v=""/>
    <s v=""/>
    <s v="Sales"/>
    <s v="Dinner"/>
    <s v="Private"/>
    <s v="Bev"/>
    <s v="Liquor"/>
    <x v="1"/>
  </r>
  <r>
    <s v="DF"/>
    <x v="23"/>
    <n v="999235"/>
    <s v="000000"/>
    <s v="netSales-dinner-Banquet-Liq"/>
    <n v="2016"/>
    <n v="0"/>
    <n v="392.67899999999992"/>
    <n v="504.06299999999993"/>
    <n v="760.69349999999997"/>
    <n v="266"/>
    <n v="555.42753000000005"/>
    <n v="1298.3599999999999"/>
    <n v="400.20749999999998"/>
    <n v="154.84"/>
    <n v="2282.0805"/>
    <n v="1166.76"/>
    <n v="1270.08"/>
    <n v="435.07099999999997"/>
    <n v="2722.8599999999997"/>
    <n v="12209.122029999999"/>
    <n v="1166.76"/>
    <n v="7781.11103"/>
    <x v="1"/>
    <s v=""/>
    <s v=""/>
    <s v="Sales"/>
    <s v="Dinner"/>
    <s v="Private"/>
    <s v="Bev"/>
    <s v="Liquor"/>
    <x v="1"/>
  </r>
  <r>
    <s v="DF"/>
    <x v="25"/>
    <n v="999235"/>
    <s v="000000"/>
    <s v="netSales-dinner-Banquet-Liq"/>
    <n v="2016"/>
    <n v="0"/>
    <n v="0"/>
    <n v="0"/>
    <n v="60.553499999999993"/>
    <n v="0"/>
    <n v="0"/>
    <n v="-11.637429999999998"/>
    <n v="0"/>
    <n v="332.32499999999999"/>
    <n v="523.21360000000004"/>
    <n v="633.12374999999997"/>
    <n v="1437.52"/>
    <n v="320.97449999999998"/>
    <n v="1725.4999999999998"/>
    <n v="5021.5729199999996"/>
    <n v="633.12374999999997"/>
    <n v="1537.5784200000001"/>
    <x v="1"/>
    <s v=""/>
    <s v=""/>
    <s v="Sales"/>
    <s v="Dinner"/>
    <s v="Private"/>
    <s v="Bev"/>
    <s v="Liquor"/>
    <x v="1"/>
  </r>
  <r>
    <s v="DF"/>
    <x v="26"/>
    <n v="999235"/>
    <s v="000000"/>
    <s v="netSales-dinner-Banquet-Liq"/>
    <n v="2016"/>
    <n v="0"/>
    <n v="0"/>
    <n v="4.2699999999999996"/>
    <n v="0"/>
    <n v="251.566"/>
    <n v="0"/>
    <n v="0"/>
    <n v="55.954499999999996"/>
    <n v="14.962499999999997"/>
    <n v="79.17"/>
    <n v="78.770999999999987"/>
    <n v="1042.9649999999999"/>
    <n v="308.8365"/>
    <n v="860.1774999999999"/>
    <n v="2696.6729999999998"/>
    <n v="78.770999999999987"/>
    <n v="484.69399999999996"/>
    <x v="1"/>
    <s v=""/>
    <s v=""/>
    <s v="Sales"/>
    <s v="Dinner"/>
    <s v="Private"/>
    <s v="Bev"/>
    <s v="Liquor"/>
    <x v="1"/>
  </r>
  <r>
    <s v="DF"/>
    <x v="27"/>
    <n v="999235"/>
    <s v="000000"/>
    <s v="netSales-dinner-Banquet-Liq"/>
    <n v="2016"/>
    <n v="0"/>
    <n v="74.605999999999995"/>
    <n v="0"/>
    <n v="190.73963999999998"/>
    <n v="69.654759999999996"/>
    <n v="0"/>
    <n v="662.60599999999999"/>
    <n v="105.11549999999998"/>
    <n v="15.707999999999998"/>
    <n v="166.07499999999999"/>
    <n v="7.7489999999999988"/>
    <n v="93.932999999999993"/>
    <n v="98.279999999999987"/>
    <n v="512.30724999999995"/>
    <n v="1996.7741500000002"/>
    <n v="7.7489999999999988"/>
    <n v="1292.2539000000002"/>
    <x v="1"/>
    <s v=""/>
    <s v=""/>
    <s v="Sales"/>
    <s v="Dinner"/>
    <s v="Private"/>
    <s v="Bev"/>
    <s v="Liquor"/>
    <x v="1"/>
  </r>
  <r>
    <s v="DF"/>
    <x v="28"/>
    <n v="999235"/>
    <s v="000000"/>
    <s v="netSales-dinner-Banquet-Liq"/>
    <n v="2016"/>
    <n v="0"/>
    <n v="108.18653999999999"/>
    <n v="651.69159999999988"/>
    <n v="118.43859999999998"/>
    <n v="226.08431999999999"/>
    <n v="177.15446"/>
    <n v="627.42960000000005"/>
    <n v="37.191700000000004"/>
    <n v="131.20905000000002"/>
    <n v="202.58503999999999"/>
    <n v="80.491319999999988"/>
    <n v="292.74209999999999"/>
    <n v="154.90124999999998"/>
    <n v="603.05664999999999"/>
    <n v="3411.1622299999999"/>
    <n v="80.491319999999988"/>
    <n v="2360.4622300000001"/>
    <x v="1"/>
    <s v=""/>
    <s v=""/>
    <s v="Sales"/>
    <s v="Dinner"/>
    <s v="Private"/>
    <s v="Bev"/>
    <s v="Liquor"/>
    <x v="1"/>
  </r>
  <r>
    <s v="DF"/>
    <x v="29"/>
    <n v="999235"/>
    <s v="000000"/>
    <s v="netSales-dinner-Banquet-Liq"/>
    <n v="2016"/>
    <n v="0"/>
    <n v="32.427499999999995"/>
    <n v="82.655999999999992"/>
    <n v="67.62"/>
    <n v="76.28949999999999"/>
    <n v="30.06024"/>
    <n v="642.53700000000003"/>
    <n v="47.214999999999996"/>
    <n v="68.841499999999996"/>
    <n v="314.43299999999999"/>
    <n v="46.588499999999996"/>
    <n v="378.78399999999999"/>
    <n v="124.42849999999999"/>
    <n v="1217.3"/>
    <n v="3129.1807399999998"/>
    <n v="46.588499999999996"/>
    <n v="1408.6682400000002"/>
    <x v="1"/>
    <s v=""/>
    <s v=""/>
    <s v="Sales"/>
    <s v="Dinner"/>
    <s v="Private"/>
    <s v="Bev"/>
    <s v="Liquor"/>
    <x v="1"/>
  </r>
  <r>
    <s v="DF"/>
    <x v="30"/>
    <n v="999235"/>
    <s v="000000"/>
    <s v="netSales-dinner-Banquet-Liq"/>
    <n v="2016"/>
    <n v="0"/>
    <n v="181.47402"/>
    <n v="90.359639999999985"/>
    <n v="364.16289"/>
    <n v="23.623039999999996"/>
    <n v="1239.8591799999999"/>
    <n v="263.96579999999994"/>
    <n v="153.20367999999999"/>
    <n v="561.07002"/>
    <n v="390.69758000000002"/>
    <n v="413.78931999999998"/>
    <n v="532.95094999999992"/>
    <n v="926.08529999999996"/>
    <n v="4192.3923299999997"/>
    <n v="9333.6337499999991"/>
    <n v="413.78931999999998"/>
    <n v="3682.2051699999997"/>
    <x v="1"/>
    <s v=""/>
    <s v=""/>
    <s v="Sales"/>
    <s v="Dinner"/>
    <s v="Private"/>
    <s v="Bev"/>
    <s v="Liquor"/>
    <x v="1"/>
  </r>
  <r>
    <s v="DF"/>
    <x v="31"/>
    <n v="999235"/>
    <s v="000000"/>
    <s v="netSales-dinner-Banquet-Liq"/>
    <n v="2016"/>
    <n v="0"/>
    <n v="401.18399999999997"/>
    <n v="44.712499999999991"/>
    <n v="123.998"/>
    <n v="43.340499999999999"/>
    <n v="568.00799999999992"/>
    <n v="379.14799999999997"/>
    <n v="12.77178"/>
    <n v="204.71849999999998"/>
    <n v="196.42349999999999"/>
    <n v="275.35200000000003"/>
    <n v="103.84499999999998"/>
    <n v="818.62199999999996"/>
    <n v="1289.5609999999999"/>
    <n v="4461.6847799999996"/>
    <n v="275.35200000000003"/>
    <n v="2249.6567799999998"/>
    <x v="1"/>
    <s v=""/>
    <s v=""/>
    <s v="Sales"/>
    <s v="Dinner"/>
    <s v="Private"/>
    <s v="Bev"/>
    <s v="Liquor"/>
    <x v="1"/>
  </r>
  <r>
    <s v="DF"/>
    <x v="32"/>
    <n v="999235"/>
    <s v="000000"/>
    <s v="netSales-dinner-Banquet-Liq"/>
    <n v="2016"/>
    <n v="0"/>
    <n v="173.58250000000001"/>
    <n v="1180.2384999999999"/>
    <n v="0"/>
    <n v="408.24"/>
    <n v="126.99399999999999"/>
    <n v="1004.92"/>
    <n v="427.46199999999993"/>
    <n v="310.947"/>
    <n v="546.28"/>
    <n v="781.28049999999996"/>
    <n v="607.18349999999998"/>
    <n v="273.86099999999999"/>
    <n v="1216.9003"/>
    <n v="7057.8892999999998"/>
    <n v="781.28049999999996"/>
    <n v="4959.9444999999996"/>
    <x v="1"/>
    <s v=""/>
    <s v=""/>
    <s v="Sales"/>
    <s v="Dinner"/>
    <s v="Private"/>
    <s v="Bev"/>
    <s v="Liquor"/>
    <x v="1"/>
  </r>
  <r>
    <s v="DF"/>
    <x v="33"/>
    <n v="999235"/>
    <s v="000000"/>
    <s v="netSales-dinner-Banquet-Liq"/>
    <n v="2016"/>
    <n v="0"/>
    <n v="0"/>
    <n v="0"/>
    <n v="0"/>
    <n v="0"/>
    <n v="0"/>
    <n v="0"/>
    <n v="0"/>
    <n v="0"/>
    <n v="0"/>
    <n v="460.84500000000003"/>
    <n v="244.54499999999999"/>
    <n v="521.43000000000006"/>
    <n v="1027.6875"/>
    <n v="2254.5075000000002"/>
    <n v="460.84500000000003"/>
    <n v="460.84500000000003"/>
    <x v="1"/>
    <s v=""/>
    <s v=""/>
    <s v="Sales"/>
    <s v="Dinner"/>
    <s v="Private"/>
    <s v="Bev"/>
    <s v="Liquor"/>
    <x v="1"/>
  </r>
  <r>
    <s v="DF"/>
    <x v="34"/>
    <n v="999235"/>
    <s v="000000"/>
    <s v="netSales-dinner-Banquet-Liq"/>
    <n v="2016"/>
    <n v="0"/>
    <n v="0"/>
    <n v="0"/>
    <n v="0"/>
    <n v="0"/>
    <n v="0"/>
    <n v="0"/>
    <n v="0"/>
    <n v="0"/>
    <n v="0"/>
    <n v="0"/>
    <n v="0"/>
    <n v="-20.16"/>
    <n v="790.55200000000002"/>
    <n v="770.39200000000005"/>
    <n v="0"/>
    <n v="0"/>
    <x v="1"/>
    <s v=""/>
    <s v=""/>
    <s v="Sales"/>
    <s v="Dinner"/>
    <s v="Private"/>
    <s v="Bev"/>
    <s v="Liquor"/>
    <x v="1"/>
  </r>
  <r>
    <s v="DF"/>
    <x v="0"/>
    <n v="999236"/>
    <s v="000000"/>
    <s v="netSales-lunch-Bar-Liq"/>
    <n v="2016"/>
    <n v="0"/>
    <n v="220.56068999999997"/>
    <n v="189.56783999999999"/>
    <n v="-12.21045"/>
    <n v="630.51534000000004"/>
    <n v="112.34523999999999"/>
    <n v="27.921599999999998"/>
    <n v="-38.190879999999993"/>
    <n v="0"/>
    <n v="185.0247"/>
    <n v="0"/>
    <n v="0"/>
    <n v="0"/>
    <n v="0"/>
    <n v="1315.5340799999999"/>
    <n v="0"/>
    <n v="1315.5340799999999"/>
    <x v="1"/>
    <s v=""/>
    <s v=""/>
    <s v="Sales"/>
    <s v="Lunch"/>
    <s v="Bar"/>
    <s v="Bev"/>
    <s v="Liquor"/>
    <x v="0"/>
  </r>
  <r>
    <s v="DF"/>
    <x v="1"/>
    <n v="999236"/>
    <s v="000000"/>
    <s v="netSales-lunch-Bar-Liq"/>
    <n v="2016"/>
    <n v="0"/>
    <n v="281.70870000000002"/>
    <n v="24.444420000000001"/>
    <n v="7.7778399999999994"/>
    <n v="117.90996"/>
    <n v="96.279749999999993"/>
    <n v="-18.513179999999998"/>
    <n v="0"/>
    <n v="370.84228999999999"/>
    <n v="-92.428280000000001"/>
    <n v="-37.900869999999998"/>
    <n v="-7.4782399999999996"/>
    <n v="129.91229999999999"/>
    <n v="501.20420000000001"/>
    <n v="1373.7588900000001"/>
    <n v="-37.900869999999998"/>
    <n v="750.12063000000012"/>
    <x v="1"/>
    <s v=""/>
    <s v=""/>
    <s v="Sales"/>
    <s v="Lunch"/>
    <s v="Bar"/>
    <s v="Bev"/>
    <s v="Liquor"/>
    <x v="0"/>
  </r>
  <r>
    <s v="DF"/>
    <x v="2"/>
    <n v="999236"/>
    <s v="000000"/>
    <s v="netSales-lunch-Bar-Liq"/>
    <n v="2016"/>
    <n v="0"/>
    <n v="3158.1579400000001"/>
    <n v="4149.5264999999999"/>
    <n v="2839.5675000000001"/>
    <n v="2557.1111999999998"/>
    <n v="3308.8869799999998"/>
    <n v="1904.0997499999999"/>
    <n v="1691.1895"/>
    <n v="2105.6627899999999"/>
    <n v="2506.4310599999999"/>
    <n v="1936.9296800000002"/>
    <n v="1634.4492499999999"/>
    <n v="2752.2950000000001"/>
    <n v="6528.3469999999988"/>
    <n v="37072.654150000002"/>
    <n v="1936.9296800000002"/>
    <n v="26157.562899999997"/>
    <x v="1"/>
    <s v=""/>
    <s v=""/>
    <s v="Sales"/>
    <s v="Lunch"/>
    <s v="Bar"/>
    <s v="Bev"/>
    <s v="Liquor"/>
    <x v="0"/>
  </r>
  <r>
    <s v="DF"/>
    <x v="3"/>
    <n v="999236"/>
    <s v="000000"/>
    <s v="netSales-lunch-Bar-Liq"/>
    <n v="2016"/>
    <n v="0"/>
    <n v="-2.2749999999999999"/>
    <n v="173.6"/>
    <n v="0"/>
    <n v="183.45599999999999"/>
    <n v="17.64"/>
    <n v="-2.5794999999999999"/>
    <n v="40.347999999999992"/>
    <n v="126.4375"/>
    <n v="7.6439999999999992"/>
    <n v="0"/>
    <n v="-40.466999999999992"/>
    <n v="206.14999999999998"/>
    <n v="-16.576000000000001"/>
    <n v="693.37799999999993"/>
    <n v="0"/>
    <n v="544.27099999999996"/>
    <x v="1"/>
    <s v=""/>
    <s v=""/>
    <s v="Sales"/>
    <s v="Lunch"/>
    <s v="Bar"/>
    <s v="Bev"/>
    <s v="Liquor"/>
    <x v="0"/>
  </r>
  <r>
    <s v="DF"/>
    <x v="4"/>
    <n v="999236"/>
    <s v="000000"/>
    <s v="netSales-lunch-Bar-Liq"/>
    <n v="2016"/>
    <n v="0"/>
    <n v="1675.5076799999997"/>
    <n v="1664.01459"/>
    <n v="1120.37625"/>
    <n v="1438.8738000000001"/>
    <n v="1634.87625"/>
    <n v="1078.73766"/>
    <n v="842.03665000000001"/>
    <n v="1219.4769999999999"/>
    <n v="2091.7284500000001"/>
    <n v="937.35936000000004"/>
    <n v="1524.866"/>
    <n v="1757.2957499999998"/>
    <n v="2220.1042500000003"/>
    <n v="19205.253690000001"/>
    <n v="937.35936000000004"/>
    <n v="13702.987690000002"/>
    <x v="1"/>
    <s v=""/>
    <s v=""/>
    <s v="Sales"/>
    <s v="Lunch"/>
    <s v="Bar"/>
    <s v="Bev"/>
    <s v="Liquor"/>
    <x v="0"/>
  </r>
  <r>
    <s v="DF"/>
    <x v="5"/>
    <n v="999236"/>
    <s v="000000"/>
    <s v="netSales-lunch-Bar-Liq"/>
    <n v="2016"/>
    <n v="0"/>
    <n v="0"/>
    <n v="0"/>
    <n v="0"/>
    <n v="0"/>
    <n v="0"/>
    <n v="0"/>
    <n v="0"/>
    <n v="0"/>
    <n v="175.88997999999998"/>
    <n v="1142.7784199999999"/>
    <n v="890.39453999999989"/>
    <n v="943.14640000000009"/>
    <n v="1332.7675199999999"/>
    <n v="4484.9768599999998"/>
    <n v="1142.7784199999999"/>
    <n v="1318.6683999999998"/>
    <x v="1"/>
    <s v=""/>
    <s v=""/>
    <s v="Sales"/>
    <s v="Lunch"/>
    <s v="Bar"/>
    <s v="Bev"/>
    <s v="Liquor"/>
    <x v="0"/>
  </r>
  <r>
    <s v="DF"/>
    <x v="6"/>
    <n v="999236"/>
    <s v="000000"/>
    <s v="netSales-lunch-Bar-Liq"/>
    <n v="2016"/>
    <n v="0"/>
    <n v="308.7"/>
    <n v="146.79"/>
    <n v="26.725999999999996"/>
    <n v="67.962999999999994"/>
    <n v="146.16"/>
    <n v="27.09"/>
    <n v="21.462"/>
    <n v="6.089999999999999"/>
    <n v="-13.387499999999998"/>
    <n v="4.851"/>
    <n v="30.66"/>
    <n v="66.878"/>
    <n v="-4.34"/>
    <n v="835.64249999999993"/>
    <n v="4.851"/>
    <n v="742.44449999999995"/>
    <x v="1"/>
    <s v=""/>
    <s v=""/>
    <s v="Sales"/>
    <s v="Lunch"/>
    <s v="Bar"/>
    <s v="Bev"/>
    <s v="Liquor"/>
    <x v="0"/>
  </r>
  <r>
    <s v="DF"/>
    <x v="7"/>
    <n v="999236"/>
    <s v="000000"/>
    <s v="netSales-lunch-Bar-Liq"/>
    <n v="2016"/>
    <n v="0"/>
    <n v="4309.2629999999999"/>
    <n v="5782.5075000000006"/>
    <n v="4177.7339099999999"/>
    <n v="6055.3347400000002"/>
    <n v="6048.3149999999996"/>
    <n v="2978.15"/>
    <n v="3653.4749999999995"/>
    <n v="2553.5125000000003"/>
    <n v="2737.7874999999999"/>
    <n v="4462.92"/>
    <n v="4124.7359999999999"/>
    <n v="4723.299"/>
    <n v="9826.7633099999985"/>
    <n v="61433.797459999987"/>
    <n v="4462.92"/>
    <n v="42758.999149999996"/>
    <x v="1"/>
    <s v=""/>
    <s v=""/>
    <s v="Sales"/>
    <s v="Lunch"/>
    <s v="Bar"/>
    <s v="Bev"/>
    <s v="Liquor"/>
    <x v="0"/>
  </r>
  <r>
    <s v="DF"/>
    <x v="8"/>
    <n v="999236"/>
    <s v="000000"/>
    <s v="netSales-lunch-Bar-Liq"/>
    <n v="2016"/>
    <n v="0"/>
    <n v="1877.1584999999998"/>
    <n v="2465.183"/>
    <n v="2563.6275000000001"/>
    <n v="1683.1214399999997"/>
    <n v="3057.8253299999997"/>
    <n v="4229.1406499999994"/>
    <n v="1911.2113999999999"/>
    <n v="1486.1157499999999"/>
    <n v="1785.8022000000001"/>
    <n v="1493.4283"/>
    <n v="1963.3600000000001"/>
    <n v="2761.9672499999997"/>
    <n v="4123.5022499999995"/>
    <n v="31401.443569999996"/>
    <n v="1493.4283"/>
    <n v="22552.614069999996"/>
    <x v="1"/>
    <s v=""/>
    <s v=""/>
    <s v="Sales"/>
    <s v="Lunch"/>
    <s v="Bar"/>
    <s v="Bev"/>
    <s v="Liquor"/>
    <x v="0"/>
  </r>
  <r>
    <s v="DF"/>
    <x v="9"/>
    <n v="999236"/>
    <s v="000000"/>
    <s v="netSales-lunch-Bar-Liq"/>
    <n v="2016"/>
    <n v="0"/>
    <n v="-76.944699999999997"/>
    <n v="-44.412059999999997"/>
    <n v="-138.42429999999999"/>
    <n v="-101.31295999999999"/>
    <n v="-58.693599999999996"/>
    <n v="35.888159999999999"/>
    <n v="-27.331919999999997"/>
    <n v="-193.71625"/>
    <n v="-107.4248"/>
    <n v="-38.599399999999996"/>
    <n v="-87.800159999999991"/>
    <n v="-62.781179999999999"/>
    <n v="22.793400000000002"/>
    <n v="-878.75976999999978"/>
    <n v="-38.599399999999996"/>
    <n v="-750.97182999999984"/>
    <x v="1"/>
    <s v=""/>
    <s v=""/>
    <s v="Sales"/>
    <s v="Lunch"/>
    <s v="Bar"/>
    <s v="Bev"/>
    <s v="Liquor"/>
    <x v="0"/>
  </r>
  <r>
    <s v="DF"/>
    <x v="10"/>
    <n v="999236"/>
    <s v="000000"/>
    <s v="netSales-lunch-Bar-Liq"/>
    <n v="2016"/>
    <n v="0"/>
    <n v="208.93600000000001"/>
    <n v="304.32499999999999"/>
    <n v="466.03199999999993"/>
    <n v="325.23750000000001"/>
    <n v="344.16199999999998"/>
    <n v="360.80099999999993"/>
    <n v="571.53599999999994"/>
    <n v="315.75599999999997"/>
    <n v="86.680999999999997"/>
    <n v="187.9605"/>
    <n v="212.15214999999995"/>
    <n v="419.24399999999991"/>
    <n v="422.10230999999993"/>
    <n v="4224.9254599999995"/>
    <n v="187.9605"/>
    <n v="3171.4269999999997"/>
    <x v="1"/>
    <s v=""/>
    <s v=""/>
    <s v="Sales"/>
    <s v="Lunch"/>
    <s v="Bar"/>
    <s v="Bev"/>
    <s v="Liquor"/>
    <x v="0"/>
  </r>
  <r>
    <s v="DF"/>
    <x v="11"/>
    <n v="999236"/>
    <s v="000000"/>
    <s v="netSales-lunch-Bar-Liq"/>
    <n v="2016"/>
    <n v="0"/>
    <n v="1531.3724999999999"/>
    <n v="3890.3479999999995"/>
    <n v="1915.8719999999998"/>
    <n v="1559.376"/>
    <n v="1386.5039999999999"/>
    <n v="1784.5953999999999"/>
    <n v="2661.6134999999999"/>
    <n v="2165.06486"/>
    <n v="3055.1597999999999"/>
    <n v="3129.3404799999994"/>
    <n v="1012.977"/>
    <n v="1526.07"/>
    <n v="2859.1745000000001"/>
    <n v="28477.46804"/>
    <n v="3129.3404799999994"/>
    <n v="23079.24654"/>
    <x v="1"/>
    <s v=""/>
    <s v=""/>
    <s v="Sales"/>
    <s v="Lunch"/>
    <s v="Bar"/>
    <s v="Bev"/>
    <s v="Liquor"/>
    <x v="0"/>
  </r>
  <r>
    <s v="DF"/>
    <x v="12"/>
    <n v="999236"/>
    <s v="000000"/>
    <s v="netSales-lunch-Bar-Liq"/>
    <n v="2016"/>
    <n v="0"/>
    <n v="1896.5622899999998"/>
    <n v="1962.5969999999998"/>
    <n v="1933.3125"/>
    <n v="1913.3792999999998"/>
    <n v="1665.7987499999997"/>
    <n v="1506.92787"/>
    <n v="1095.633"/>
    <n v="1311.7557599999998"/>
    <n v="1304.52"/>
    <n v="4176.9840000000004"/>
    <n v="1617.3988599999998"/>
    <n v="2423.9249999999997"/>
    <n v="4818.1089599999996"/>
    <n v="27626.903290000002"/>
    <n v="4176.9840000000004"/>
    <n v="18767.47047"/>
    <x v="1"/>
    <s v=""/>
    <s v=""/>
    <s v="Sales"/>
    <s v="Lunch"/>
    <s v="Bar"/>
    <s v="Bev"/>
    <s v="Liquor"/>
    <x v="0"/>
  </r>
  <r>
    <s v="DF"/>
    <x v="13"/>
    <n v="999236"/>
    <s v="000000"/>
    <s v="netSales-lunch-Bar-Liq"/>
    <n v="2016"/>
    <n v="0"/>
    <n v="4353.5782499999996"/>
    <n v="3667.4469999999997"/>
    <n v="3748.3775000000001"/>
    <n v="4784.5349999999999"/>
    <n v="3627.9669999999992"/>
    <n v="3637.55"/>
    <n v="2655.0042399999998"/>
    <n v="5264.23254"/>
    <n v="2426.7424999999998"/>
    <n v="4060.7279999999996"/>
    <n v="4399.3483799999995"/>
    <n v="5085.2340000000004"/>
    <n v="13855.463439999998"/>
    <n v="61566.207849999999"/>
    <n v="4060.7279999999996"/>
    <n v="38226.16203"/>
    <x v="1"/>
    <s v=""/>
    <s v=""/>
    <s v="Sales"/>
    <s v="Lunch"/>
    <s v="Bar"/>
    <s v="Bev"/>
    <s v="Liquor"/>
    <x v="1"/>
  </r>
  <r>
    <s v="DF"/>
    <x v="14"/>
    <n v="999236"/>
    <s v="000000"/>
    <s v="netSales-lunch-Bar-Liq"/>
    <n v="2016"/>
    <n v="0"/>
    <n v="1576.8312000000001"/>
    <n v="1901.6243399999998"/>
    <n v="1688.7494399999998"/>
    <n v="1903.6122"/>
    <n v="1490.04576"/>
    <n v="1740.8515600000001"/>
    <n v="1768.1436499999998"/>
    <n v="1475.6861699999999"/>
    <n v="1386.2612399999998"/>
    <n v="964.10860000000002"/>
    <n v="1327.1762000000001"/>
    <n v="1498.1617699999999"/>
    <n v="1494.1836000000001"/>
    <n v="20215.435729999997"/>
    <n v="964.10860000000002"/>
    <n v="15895.914159999997"/>
    <x v="1"/>
    <s v=""/>
    <s v=""/>
    <s v="Sales"/>
    <s v="Lunch"/>
    <s v="Bar"/>
    <s v="Bev"/>
    <s v="Liquor"/>
    <x v="1"/>
  </r>
  <r>
    <s v="DF"/>
    <x v="15"/>
    <n v="999236"/>
    <s v="000000"/>
    <s v="netSales-lunch-Bar-Liq"/>
    <n v="2016"/>
    <n v="0"/>
    <n v="536.452"/>
    <n v="527.9855"/>
    <n v="991.18599999999981"/>
    <n v="1397.5429999999999"/>
    <n v="969.15"/>
    <n v="1273.4475599999998"/>
    <n v="1190.7"/>
    <n v="1247.5679999999998"/>
    <n v="893.02499999999998"/>
    <n v="2641.8349999999996"/>
    <n v="481.66300000000001"/>
    <n v="746.83349999999984"/>
    <n v="1140.4014999999999"/>
    <n v="14037.790059999998"/>
    <n v="2641.8349999999996"/>
    <n v="11668.892059999996"/>
    <x v="1"/>
    <s v=""/>
    <s v=""/>
    <s v="Sales"/>
    <s v="Lunch"/>
    <s v="Bar"/>
    <s v="Bev"/>
    <s v="Liquor"/>
    <x v="1"/>
  </r>
  <r>
    <s v="DF"/>
    <x v="16"/>
    <n v="999236"/>
    <s v="000000"/>
    <s v="netSales-lunch-Bar-Liq"/>
    <n v="2016"/>
    <n v="0"/>
    <n v="1280.5060099999998"/>
    <n v="1502.9887599999997"/>
    <n v="1708.1402799999998"/>
    <n v="1879.2234999999998"/>
    <n v="1450.3999999999999"/>
    <n v="1732.8429999999996"/>
    <n v="1108.653"/>
    <n v="1698.7249999999997"/>
    <n v="1766.7194999999999"/>
    <n v="1248.7259399999998"/>
    <n v="1204.7230299999997"/>
    <n v="1262.8875"/>
    <n v="1368.521"/>
    <n v="19213.056519999998"/>
    <n v="1248.7259399999998"/>
    <n v="15376.924989999998"/>
    <x v="1"/>
    <s v=""/>
    <s v=""/>
    <s v="Sales"/>
    <s v="Lunch"/>
    <s v="Bar"/>
    <s v="Bev"/>
    <s v="Liquor"/>
    <x v="1"/>
  </r>
  <r>
    <s v="DF"/>
    <x v="17"/>
    <n v="999236"/>
    <s v="000000"/>
    <s v="netSales-lunch-Bar-Liq"/>
    <n v="2016"/>
    <n v="0"/>
    <n v="2736.3659400000001"/>
    <n v="3224.1677999999997"/>
    <n v="2934.0083499999996"/>
    <n v="2947.5288499999997"/>
    <n v="2358.1798799999997"/>
    <n v="3027.4776000000002"/>
    <n v="2598.3115200000002"/>
    <n v="2619.2541199999996"/>
    <n v="2863.8590399999998"/>
    <n v="2616.0853599999996"/>
    <n v="1563.6756799999998"/>
    <n v="2116.3846199999998"/>
    <n v="2348.3880000000004"/>
    <n v="33953.686760000004"/>
    <n v="2616.0853599999996"/>
    <n v="27925.23846"/>
    <x v="1"/>
    <s v=""/>
    <s v=""/>
    <s v="Sales"/>
    <s v="Lunch"/>
    <s v="Bar"/>
    <s v="Bev"/>
    <s v="Liquor"/>
    <x v="1"/>
  </r>
  <r>
    <s v="DF"/>
    <x v="18"/>
    <n v="999236"/>
    <s v="000000"/>
    <s v="netSales-lunch-Bar-Liq"/>
    <n v="2016"/>
    <n v="0"/>
    <n v="1863.0920000000001"/>
    <n v="1567.3"/>
    <n v="1053.8709999999999"/>
    <n v="1435.8679999999999"/>
    <n v="1383.3434999999999"/>
    <n v="1178.6228999999998"/>
    <n v="612.9899999999999"/>
    <n v="1026.48"/>
    <n v="915.67349999999988"/>
    <n v="1212.4530600000001"/>
    <n v="856.86720000000003"/>
    <n v="1170.4069999999999"/>
    <n v="1201.578"/>
    <n v="15478.546159999996"/>
    <n v="1212.4530600000001"/>
    <n v="12249.693959999997"/>
    <x v="1"/>
    <s v=""/>
    <s v=""/>
    <s v="Sales"/>
    <s v="Lunch"/>
    <s v="Bar"/>
    <s v="Bev"/>
    <s v="Liquor"/>
    <x v="1"/>
  </r>
  <r>
    <s v="DF"/>
    <x v="19"/>
    <n v="999236"/>
    <s v="000000"/>
    <s v="netSales-lunch-Bar-Liq"/>
    <n v="2016"/>
    <n v="0"/>
    <n v="2737.7595000000001"/>
    <n v="2178.0360000000001"/>
    <n v="3234.8119999999999"/>
    <n v="2996.2600499999999"/>
    <n v="2319.50558"/>
    <n v="3101.3779999999997"/>
    <n v="2797.1790000000001"/>
    <n v="2489.0095999999999"/>
    <n v="2622.165"/>
    <n v="1775.55"/>
    <n v="2194.962"/>
    <n v="3107.0899999999997"/>
    <n v="1895.1586500000001"/>
    <n v="33448.865380000003"/>
    <n v="1775.55"/>
    <n v="26251.654730000002"/>
    <x v="1"/>
    <s v=""/>
    <s v=""/>
    <s v="Sales"/>
    <s v="Lunch"/>
    <s v="Bar"/>
    <s v="Bev"/>
    <s v="Liquor"/>
    <x v="1"/>
  </r>
  <r>
    <s v="DF"/>
    <x v="20"/>
    <n v="999236"/>
    <s v="000000"/>
    <s v="netSales-lunch-Bar-Liq"/>
    <n v="2016"/>
    <n v="0"/>
    <n v="1754.6692800000003"/>
    <n v="1486.7458899999997"/>
    <n v="1115.12436"/>
    <n v="1463.95228"/>
    <n v="1192.0659099999998"/>
    <n v="1320.6928"/>
    <n v="1185.80105"/>
    <n v="877.60133999999994"/>
    <n v="1259.8185600000002"/>
    <n v="760.48819000000003"/>
    <n v="1465.8967399999999"/>
    <n v="1984.8361400000001"/>
    <n v="2440.7787600000001"/>
    <n v="18308.471299999997"/>
    <n v="760.48819000000003"/>
    <n v="12416.959659999999"/>
    <x v="1"/>
    <s v=""/>
    <s v=""/>
    <s v="Sales"/>
    <s v="Lunch"/>
    <s v="Bar"/>
    <s v="Bev"/>
    <s v="Liquor"/>
    <x v="1"/>
  </r>
  <r>
    <s v="DF"/>
    <x v="21"/>
    <n v="999236"/>
    <s v="000000"/>
    <s v="netSales-lunch-Bar-Liq"/>
    <n v="2016"/>
    <n v="0"/>
    <n v="3309.52664"/>
    <n v="2659.0584999999992"/>
    <n v="2473.8811999999998"/>
    <n v="2504.9758999999999"/>
    <n v="2903.4254899999996"/>
    <n v="2715.5173500000001"/>
    <n v="3177.5741199999998"/>
    <n v="2678.2982099999995"/>
    <n v="2721.0640799999996"/>
    <n v="2339.1312000000003"/>
    <n v="2666.4168300000001"/>
    <n v="3252.9151200000001"/>
    <n v="2371.1799999999998"/>
    <n v="35772.964639999998"/>
    <n v="2339.1312000000003"/>
    <n v="27482.452690000002"/>
    <x v="1"/>
    <s v=""/>
    <s v=""/>
    <s v="Sales"/>
    <s v="Lunch"/>
    <s v="Bar"/>
    <s v="Bev"/>
    <s v="Liquor"/>
    <x v="1"/>
  </r>
  <r>
    <s v="DF"/>
    <x v="22"/>
    <n v="999236"/>
    <s v="000000"/>
    <s v="netSales-lunch-Bar-Liq"/>
    <n v="2016"/>
    <n v="0"/>
    <n v="2273.6315"/>
    <n v="2041.6435199999999"/>
    <n v="2050.0218199999999"/>
    <n v="1797.6678999999997"/>
    <n v="1774.4614999999997"/>
    <n v="1558.1943999999999"/>
    <n v="2288.8704299999999"/>
    <n v="2511.1810499999997"/>
    <n v="2445.1134400000001"/>
    <n v="1891.4784"/>
    <n v="1579.0525799999998"/>
    <n v="2922.8345999999997"/>
    <n v="2472.4153999999999"/>
    <n v="27606.56654"/>
    <n v="1891.4784"/>
    <n v="20632.26396"/>
    <x v="1"/>
    <s v=""/>
    <s v=""/>
    <s v="Sales"/>
    <s v="Lunch"/>
    <s v="Bar"/>
    <s v="Bev"/>
    <s v="Liquor"/>
    <x v="1"/>
  </r>
  <r>
    <s v="DF"/>
    <x v="23"/>
    <n v="999236"/>
    <s v="000000"/>
    <s v="netSales-lunch-Bar-Liq"/>
    <n v="2016"/>
    <n v="0"/>
    <n v="3565.6950000000002"/>
    <n v="2887.9647999999997"/>
    <n v="2760.8804999999998"/>
    <n v="3037.6639999999998"/>
    <n v="2949.2469999999998"/>
    <n v="3678.1359999999995"/>
    <n v="3140.4638999999993"/>
    <n v="2892.3929999999996"/>
    <n v="4085.8824999999997"/>
    <n v="2743.9719999999998"/>
    <n v="3898.6693199999995"/>
    <n v="3525.4264499999995"/>
    <n v="5849.0868799999998"/>
    <n v="45015.481349999995"/>
    <n v="2743.9719999999998"/>
    <n v="31742.298699999992"/>
    <x v="1"/>
    <s v=""/>
    <s v=""/>
    <s v="Sales"/>
    <s v="Lunch"/>
    <s v="Bar"/>
    <s v="Bev"/>
    <s v="Liquor"/>
    <x v="1"/>
  </r>
  <r>
    <s v="DF"/>
    <x v="24"/>
    <n v="999236"/>
    <s v="000000"/>
    <s v="netSales-lunch-Bar-Liq"/>
    <n v="2016"/>
    <n v="0"/>
    <n v="589.1431"/>
    <n v="556.91999999999996"/>
    <n v="780.22349999999994"/>
    <n v="891.90499999999997"/>
    <n v="706.03168999999991"/>
    <n v="437.85699999999991"/>
    <n v="669.3119999999999"/>
    <n v="543.9"/>
    <n v="591.50699999999983"/>
    <n v="855.87599999999998"/>
    <n v="624.85149999999999"/>
    <n v="761.82399999999996"/>
    <n v="733.15199999999993"/>
    <n v="8742.5027899999986"/>
    <n v="855.87599999999998"/>
    <n v="6622.6752899999992"/>
    <x v="1"/>
    <s v=""/>
    <s v=""/>
    <s v="Sales"/>
    <s v="Lunch"/>
    <s v="Bar"/>
    <s v="Bev"/>
    <s v="Liquor"/>
    <x v="1"/>
  </r>
  <r>
    <s v="DF"/>
    <x v="25"/>
    <n v="999236"/>
    <s v="000000"/>
    <s v="netSales-lunch-Bar-Liq"/>
    <n v="2016"/>
    <n v="0"/>
    <n v="1708.7839999999999"/>
    <n v="1466.8154199999999"/>
    <n v="1898.8919599999999"/>
    <n v="1602.8354999999997"/>
    <n v="1540.9345000000001"/>
    <n v="1512.1125599999998"/>
    <n v="1228.192"/>
    <n v="1598.6109999999999"/>
    <n v="1443.204"/>
    <n v="1458.52"/>
    <n v="1144.1032400000001"/>
    <n v="1845.3806"/>
    <n v="2270.1"/>
    <n v="20718.484779999995"/>
    <n v="1458.52"/>
    <n v="15458.900939999998"/>
    <x v="1"/>
    <s v=""/>
    <s v=""/>
    <s v="Sales"/>
    <s v="Lunch"/>
    <s v="Bar"/>
    <s v="Bev"/>
    <s v="Liquor"/>
    <x v="1"/>
  </r>
  <r>
    <s v="DF"/>
    <x v="26"/>
    <n v="999236"/>
    <s v="000000"/>
    <s v="netSales-lunch-Bar-Liq"/>
    <n v="2016"/>
    <n v="0"/>
    <n v="928.6275599999999"/>
    <n v="879.31200000000001"/>
    <n v="816.32249999999999"/>
    <n v="1060.1955"/>
    <n v="1159.7669999999998"/>
    <n v="792.44899999999996"/>
    <n v="909.57999999999993"/>
    <n v="602.94499999999994"/>
    <n v="854.42699999999991"/>
    <n v="854.66303999999991"/>
    <n v="760.51472000000001"/>
    <n v="1120.5340299999998"/>
    <n v="1522.3109999999999"/>
    <n v="12261.648349999998"/>
    <n v="854.66303999999991"/>
    <n v="8858.288599999998"/>
    <x v="1"/>
    <s v=""/>
    <s v=""/>
    <s v="Sales"/>
    <s v="Lunch"/>
    <s v="Bar"/>
    <s v="Bev"/>
    <s v="Liquor"/>
    <x v="1"/>
  </r>
  <r>
    <s v="DF"/>
    <x v="27"/>
    <n v="999236"/>
    <s v="000000"/>
    <s v="netSales-lunch-Bar-Liq"/>
    <n v="2016"/>
    <n v="0"/>
    <n v="553.99651999999992"/>
    <n v="543.18599999999992"/>
    <n v="617.22149999999999"/>
    <n v="597.97548999999992"/>
    <n v="907.42322999999988"/>
    <n v="419.77390000000003"/>
    <n v="934.65749999999991"/>
    <n v="768.86249999999995"/>
    <n v="863.36250000000007"/>
    <n v="950.80579999999986"/>
    <n v="712.80495999999994"/>
    <n v="1082.4286200000001"/>
    <n v="1315.9185199999999"/>
    <n v="10268.41704"/>
    <n v="950.80579999999986"/>
    <n v="7157.26494"/>
    <x v="1"/>
    <s v=""/>
    <s v=""/>
    <s v="Sales"/>
    <s v="Lunch"/>
    <s v="Bar"/>
    <s v="Bev"/>
    <s v="Liquor"/>
    <x v="1"/>
  </r>
  <r>
    <s v="DF"/>
    <x v="28"/>
    <n v="999236"/>
    <s v="000000"/>
    <s v="netSales-lunch-Bar-Liq"/>
    <n v="2016"/>
    <n v="0"/>
    <n v="838.81979999999987"/>
    <n v="1142.6391899999996"/>
    <n v="1352.3530299999998"/>
    <n v="2383.4086499999999"/>
    <n v="1412.0521800000001"/>
    <n v="1664.0064"/>
    <n v="1157.4304"/>
    <n v="1268.4971599999999"/>
    <n v="1555.0912999999998"/>
    <n v="1201.98939"/>
    <n v="890.31537000000003"/>
    <n v="1407.8973999999998"/>
    <n v="1662.8439099999998"/>
    <n v="17937.34418"/>
    <n v="1201.98939"/>
    <n v="13976.2875"/>
    <x v="1"/>
    <s v=""/>
    <s v=""/>
    <s v="Sales"/>
    <s v="Lunch"/>
    <s v="Bar"/>
    <s v="Bev"/>
    <s v="Liquor"/>
    <x v="1"/>
  </r>
  <r>
    <s v="DF"/>
    <x v="29"/>
    <n v="999236"/>
    <s v="000000"/>
    <s v="netSales-lunch-Bar-Liq"/>
    <n v="2016"/>
    <n v="0"/>
    <n v="504.86799999999999"/>
    <n v="684.32"/>
    <n v="491.30199999999996"/>
    <n v="405.71999999999991"/>
    <n v="276.24099999999999"/>
    <n v="441.75599999999997"/>
    <n v="237.0795"/>
    <n v="430.70999999999992"/>
    <n v="383.98499999999996"/>
    <n v="599.47642999999994"/>
    <n v="846.82429999999999"/>
    <n v="894.6"/>
    <n v="1064.9961000000001"/>
    <n v="7261.8783300000005"/>
    <n v="599.47642999999994"/>
    <n v="4455.4579299999996"/>
    <x v="1"/>
    <s v=""/>
    <s v=""/>
    <s v="Sales"/>
    <s v="Lunch"/>
    <s v="Bar"/>
    <s v="Bev"/>
    <s v="Liquor"/>
    <x v="1"/>
  </r>
  <r>
    <s v="DF"/>
    <x v="30"/>
    <n v="999236"/>
    <s v="000000"/>
    <s v="netSales-lunch-Bar-Liq"/>
    <n v="2016"/>
    <n v="0"/>
    <n v="1849.8849599999999"/>
    <n v="868.25402999999994"/>
    <n v="1861.8294799999996"/>
    <n v="1057.6362999999999"/>
    <n v="1304.34304"/>
    <n v="1149.6061499999998"/>
    <n v="2005.5934499999998"/>
    <n v="1360.2796900000001"/>
    <n v="1570.4197599999998"/>
    <n v="1434.5911999999998"/>
    <n v="1708.7615999999998"/>
    <n v="2050.174"/>
    <n v="2149.5536999999999"/>
    <n v="20370.927359999998"/>
    <n v="1434.5911999999998"/>
    <n v="14462.438059999997"/>
    <x v="1"/>
    <s v=""/>
    <s v=""/>
    <s v="Sales"/>
    <s v="Lunch"/>
    <s v="Bar"/>
    <s v="Bev"/>
    <s v="Liquor"/>
    <x v="1"/>
  </r>
  <r>
    <s v="DF"/>
    <x v="31"/>
    <n v="999236"/>
    <s v="000000"/>
    <s v="netSales-lunch-Bar-Liq"/>
    <n v="2016"/>
    <n v="0"/>
    <n v="1233.0183599999998"/>
    <n v="1303.5749999999998"/>
    <n v="1079.211"/>
    <n v="998.75999999999988"/>
    <n v="1128.4175"/>
    <n v="764.69399999999985"/>
    <n v="465.15"/>
    <n v="837.31200000000001"/>
    <n v="935.10199999999998"/>
    <n v="514.84117999999989"/>
    <n v="749.3744999999999"/>
    <n v="1286.1764999999998"/>
    <n v="1105.181"/>
    <n v="12400.813039999999"/>
    <n v="514.84117999999989"/>
    <n v="9260.0810399999991"/>
    <x v="1"/>
    <s v=""/>
    <s v=""/>
    <s v="Sales"/>
    <s v="Lunch"/>
    <s v="Bar"/>
    <s v="Bev"/>
    <s v="Liquor"/>
    <x v="1"/>
  </r>
  <r>
    <s v="DF"/>
    <x v="32"/>
    <n v="999236"/>
    <s v="000000"/>
    <s v="netSales-lunch-Bar-Liq"/>
    <n v="2016"/>
    <n v="0"/>
    <n v="2822.3824999999997"/>
    <n v="2625.7734999999998"/>
    <n v="2457.9869999999996"/>
    <n v="2329.0002399999998"/>
    <n v="3013.3651799999998"/>
    <n v="2112.4984999999997"/>
    <n v="1778.6887999999999"/>
    <n v="2310.5761699999998"/>
    <n v="1609.6989999999998"/>
    <n v="1533.8322999999998"/>
    <n v="2064.0933599999998"/>
    <n v="1894.1048000000001"/>
    <n v="1589.2449999999999"/>
    <n v="28141.246349999994"/>
    <n v="1533.8322999999998"/>
    <n v="22593.803189999995"/>
    <x v="1"/>
    <s v=""/>
    <s v=""/>
    <s v="Sales"/>
    <s v="Lunch"/>
    <s v="Bar"/>
    <s v="Bev"/>
    <s v="Liquor"/>
    <x v="1"/>
  </r>
  <r>
    <s v="DF"/>
    <x v="33"/>
    <n v="999236"/>
    <s v="000000"/>
    <s v="netSales-lunch-Bar-Liq"/>
    <n v="2016"/>
    <n v="0"/>
    <n v="0"/>
    <n v="0"/>
    <n v="0"/>
    <n v="0"/>
    <n v="0"/>
    <n v="0"/>
    <n v="2546.2432100000001"/>
    <n v="2185.5994999999998"/>
    <n v="2366.203"/>
    <n v="2043.3"/>
    <n v="2665.8869999999997"/>
    <n v="1943.2562799999998"/>
    <n v="2508.4989999999998"/>
    <n v="16258.98799"/>
    <n v="2043.3"/>
    <n v="9141.3457099999996"/>
    <x v="1"/>
    <s v=""/>
    <s v=""/>
    <s v="Sales"/>
    <s v="Lunch"/>
    <s v="Bar"/>
    <s v="Bev"/>
    <s v="Liquor"/>
    <x v="1"/>
  </r>
  <r>
    <s v="DF"/>
    <x v="34"/>
    <n v="999236"/>
    <s v="000000"/>
    <s v="netSales-lunch-Bar-Liq"/>
    <n v="2016"/>
    <n v="0"/>
    <n v="0"/>
    <n v="0"/>
    <n v="0"/>
    <n v="0"/>
    <n v="0"/>
    <n v="0"/>
    <n v="0"/>
    <n v="0"/>
    <n v="0"/>
    <n v="0"/>
    <n v="735.58309999999994"/>
    <n v="2687.09"/>
    <n v="2561.02"/>
    <n v="5983.6931000000004"/>
    <n v="0"/>
    <n v="0"/>
    <x v="1"/>
    <s v=""/>
    <s v=""/>
    <s v="Sales"/>
    <s v="Lunch"/>
    <s v="Bar"/>
    <s v="Bev"/>
    <s v="Liquor"/>
    <x v="1"/>
  </r>
  <r>
    <s v="DF"/>
    <x v="35"/>
    <n v="999236"/>
    <s v="000000"/>
    <s v="netSales-lunch-Bar-Liq"/>
    <n v="2016"/>
    <n v="0"/>
    <n v="0"/>
    <n v="0"/>
    <n v="0"/>
    <n v="0"/>
    <n v="0"/>
    <n v="0"/>
    <n v="0"/>
    <n v="0"/>
    <n v="0"/>
    <n v="0"/>
    <n v="0"/>
    <n v="725.21133999999995"/>
    <n v="1960.20804"/>
    <n v="2685.4193799999998"/>
    <n v="0"/>
    <n v="0"/>
    <x v="1"/>
    <s v=""/>
    <s v=""/>
    <s v="Sales"/>
    <s v="Lunch"/>
    <s v="Bar"/>
    <s v="Bev"/>
    <s v="Liquor"/>
    <x v="1"/>
  </r>
  <r>
    <s v="DF"/>
    <x v="0"/>
    <n v="999237"/>
    <s v="000000"/>
    <s v="netSales-dinner-Bar-Liq"/>
    <n v="2016"/>
    <n v="0"/>
    <n v="12027.322859999998"/>
    <n v="13635.614159999999"/>
    <n v="15588.48445"/>
    <n v="14639.145429999999"/>
    <n v="12655.978650000001"/>
    <n v="8541.3350399999999"/>
    <n v="11759.797840000001"/>
    <n v="14465.999449999999"/>
    <n v="9801.2622399999982"/>
    <n v="0"/>
    <n v="0"/>
    <n v="0"/>
    <n v="0"/>
    <n v="113114.94012"/>
    <n v="0"/>
    <n v="113114.94012"/>
    <x v="1"/>
    <s v=""/>
    <s v=""/>
    <s v="Sales"/>
    <s v="Dinner"/>
    <s v="Bar"/>
    <s v="Bev"/>
    <s v="Liquor"/>
    <x v="0"/>
  </r>
  <r>
    <s v="DF"/>
    <x v="1"/>
    <n v="999237"/>
    <s v="000000"/>
    <s v="netSales-dinner-Bar-Liq"/>
    <n v="2016"/>
    <n v="0"/>
    <n v="19354.612199999996"/>
    <n v="17737.477729999999"/>
    <n v="14030.6775"/>
    <n v="14093.733639999999"/>
    <n v="13613.385799999996"/>
    <n v="15886.880729999999"/>
    <n v="16014.37376"/>
    <n v="12501.988379999999"/>
    <n v="15556.475899999999"/>
    <n v="11005.790039999998"/>
    <n v="12209.589699999997"/>
    <n v="11161.452959999999"/>
    <n v="24327.265690000004"/>
    <n v="197493.70402999996"/>
    <n v="11005.790039999998"/>
    <n v="149795.39567999999"/>
    <x v="1"/>
    <s v=""/>
    <s v=""/>
    <s v="Sales"/>
    <s v="Dinner"/>
    <s v="Bar"/>
    <s v="Bev"/>
    <s v="Liquor"/>
    <x v="0"/>
  </r>
  <r>
    <s v="DF"/>
    <x v="2"/>
    <n v="999237"/>
    <s v="000000"/>
    <s v="netSales-dinner-Bar-Liq"/>
    <n v="2016"/>
    <n v="0"/>
    <n v="24902.687249999999"/>
    <n v="28657.017899999999"/>
    <n v="24412.529399999996"/>
    <n v="16089.19774"/>
    <n v="26481.930929999999"/>
    <n v="19384.0409"/>
    <n v="13941.719120000002"/>
    <n v="18076.542400000002"/>
    <n v="16062.583039999998"/>
    <n v="18687.476919999997"/>
    <n v="22068.27504"/>
    <n v="20529.451319999996"/>
    <n v="27380.452399999998"/>
    <n v="276673.90435999999"/>
    <n v="18687.476919999997"/>
    <n v="206695.72559999998"/>
    <x v="1"/>
    <s v=""/>
    <s v=""/>
    <s v="Sales"/>
    <s v="Dinner"/>
    <s v="Bar"/>
    <s v="Bev"/>
    <s v="Liquor"/>
    <x v="0"/>
  </r>
  <r>
    <s v="DF"/>
    <x v="3"/>
    <n v="999237"/>
    <s v="000000"/>
    <s v="netSales-dinner-Bar-Liq"/>
    <n v="2016"/>
    <n v="0"/>
    <n v="18094.970249999998"/>
    <n v="28338.762199999997"/>
    <n v="16737.826699999998"/>
    <n v="17367.444359999998"/>
    <n v="34555.893750000003"/>
    <n v="14350.2688"/>
    <n v="14529.311999999998"/>
    <n v="24589.4208"/>
    <n v="13290.052159999999"/>
    <n v="19550.367200000001"/>
    <n v="14165.6242"/>
    <n v="22317.157029999995"/>
    <n v="23690.229009999999"/>
    <n v="261577.32845999999"/>
    <n v="19550.367200000001"/>
    <n v="201404.31821999999"/>
    <x v="1"/>
    <s v=""/>
    <s v=""/>
    <s v="Sales"/>
    <s v="Dinner"/>
    <s v="Bar"/>
    <s v="Bev"/>
    <s v="Liquor"/>
    <x v="0"/>
  </r>
  <r>
    <s v="DF"/>
    <x v="4"/>
    <n v="999237"/>
    <s v="000000"/>
    <s v="netSales-dinner-Bar-Liq"/>
    <n v="2016"/>
    <n v="0"/>
    <n v="22382.717069999999"/>
    <n v="26326.626479999995"/>
    <n v="16497.09376"/>
    <n v="22052.935309999997"/>
    <n v="19736.873939999998"/>
    <n v="19127.929380000001"/>
    <n v="11760.662199999999"/>
    <n v="12976.2066"/>
    <n v="23274.966819999998"/>
    <n v="20231.323840000001"/>
    <n v="13442.633749999999"/>
    <n v="14186.186"/>
    <n v="22453.178370000001"/>
    <n v="244449.33352000001"/>
    <n v="20231.323840000001"/>
    <n v="194367.33540000001"/>
    <x v="1"/>
    <s v=""/>
    <s v=""/>
    <s v="Sales"/>
    <s v="Dinner"/>
    <s v="Bar"/>
    <s v="Bev"/>
    <s v="Liquor"/>
    <x v="0"/>
  </r>
  <r>
    <s v="DF"/>
    <x v="5"/>
    <n v="999237"/>
    <s v="000000"/>
    <s v="netSales-dinner-Bar-Liq"/>
    <n v="2016"/>
    <n v="0"/>
    <n v="0"/>
    <n v="0"/>
    <n v="0"/>
    <n v="0"/>
    <n v="0"/>
    <n v="0"/>
    <n v="0"/>
    <n v="0"/>
    <n v="2093.9298099999996"/>
    <n v="33676.028680000003"/>
    <n v="37170.137900000002"/>
    <n v="34364.260560000002"/>
    <n v="39627.313320000001"/>
    <n v="146931.67027"/>
    <n v="33676.028680000003"/>
    <n v="35769.958490000005"/>
    <x v="1"/>
    <s v=""/>
    <s v=""/>
    <s v="Sales"/>
    <s v="Dinner"/>
    <s v="Bar"/>
    <s v="Bev"/>
    <s v="Liquor"/>
    <x v="0"/>
  </r>
  <r>
    <s v="DF"/>
    <x v="6"/>
    <n v="999237"/>
    <s v="000000"/>
    <s v="netSales-dinner-Bar-Liq"/>
    <n v="2016"/>
    <n v="0"/>
    <n v="10394.963879999998"/>
    <n v="16536.382099999999"/>
    <n v="9063.0049999999992"/>
    <n v="5497.5648000000001"/>
    <n v="7115.9759999999997"/>
    <n v="4754.2067999999999"/>
    <n v="4879.3364199999996"/>
    <n v="3662.6099999999997"/>
    <n v="7264.5404999999992"/>
    <n v="17458.481039999999"/>
    <n v="9059.4239399999988"/>
    <n v="6468.0806400000001"/>
    <n v="5559.5133999999998"/>
    <n v="107714.08451999999"/>
    <n v="17458.481039999999"/>
    <n v="86627.06654"/>
    <x v="1"/>
    <s v=""/>
    <s v=""/>
    <s v="Sales"/>
    <s v="Dinner"/>
    <s v="Bar"/>
    <s v="Bev"/>
    <s v="Liquor"/>
    <x v="0"/>
  </r>
  <r>
    <s v="DF"/>
    <x v="7"/>
    <n v="999237"/>
    <s v="000000"/>
    <s v="netSales-dinner-Bar-Liq"/>
    <n v="2016"/>
    <n v="0"/>
    <n v="49353.781750000002"/>
    <n v="60813.637499999997"/>
    <n v="64995.291479999993"/>
    <n v="52398.556699999994"/>
    <n v="57256.182199999996"/>
    <n v="51205.381499999996"/>
    <n v="39625.362000000001"/>
    <n v="47334.094079999995"/>
    <n v="34933.237499999996"/>
    <n v="49840.307999999997"/>
    <n v="63603.231999999989"/>
    <n v="47665.111199999999"/>
    <n v="89975.234160000007"/>
    <n v="708999.4100700001"/>
    <n v="49840.307999999997"/>
    <n v="507755.83271000005"/>
    <x v="1"/>
    <s v=""/>
    <s v=""/>
    <s v="Sales"/>
    <s v="Dinner"/>
    <s v="Bar"/>
    <s v="Bev"/>
    <s v="Liquor"/>
    <x v="0"/>
  </r>
  <r>
    <s v="DF"/>
    <x v="8"/>
    <n v="999237"/>
    <s v="000000"/>
    <s v="netSales-dinner-Bar-Liq"/>
    <n v="2016"/>
    <n v="0"/>
    <n v="28060.714499999998"/>
    <n v="29787.869999999995"/>
    <n v="29395.222499999996"/>
    <n v="43048.589779999995"/>
    <n v="47439.10353"/>
    <n v="52280.039279999997"/>
    <n v="38271.139199999998"/>
    <n v="36762.304529999994"/>
    <n v="36581.096999999994"/>
    <n v="36185.991240000003"/>
    <n v="34957.788249999998"/>
    <n v="37674.240239999999"/>
    <n v="46650.064859999991"/>
    <n v="497094.16490999999"/>
    <n v="36185.991240000003"/>
    <n v="377812.07156000001"/>
    <x v="1"/>
    <s v=""/>
    <s v=""/>
    <s v="Sales"/>
    <s v="Dinner"/>
    <s v="Bar"/>
    <s v="Bev"/>
    <s v="Liquor"/>
    <x v="0"/>
  </r>
  <r>
    <s v="DF"/>
    <x v="9"/>
    <n v="999237"/>
    <s v="000000"/>
    <s v="netSales-dinner-Bar-Liq"/>
    <n v="2016"/>
    <n v="0"/>
    <n v="18188.768919999999"/>
    <n v="10545.878839999998"/>
    <n v="9779.9687999999987"/>
    <n v="7984.8274100000008"/>
    <n v="8812.2943999999989"/>
    <n v="10894.313359999998"/>
    <n v="7540.6139900000007"/>
    <n v="9828.9598400000013"/>
    <n v="9267.7619999999988"/>
    <n v="11530.58361"/>
    <n v="8021.2846699999991"/>
    <n v="11566.19982"/>
    <n v="12253.613399999998"/>
    <n v="136215.06905999998"/>
    <n v="11530.58361"/>
    <n v="104373.97116999999"/>
    <x v="1"/>
    <s v=""/>
    <s v=""/>
    <s v="Sales"/>
    <s v="Dinner"/>
    <s v="Bar"/>
    <s v="Bev"/>
    <s v="Liquor"/>
    <x v="0"/>
  </r>
  <r>
    <s v="DF"/>
    <x v="10"/>
    <n v="999237"/>
    <s v="000000"/>
    <s v="netSales-dinner-Bar-Liq"/>
    <n v="2016"/>
    <n v="0"/>
    <n v="12850.49836"/>
    <n v="12424.89402"/>
    <n v="9842.1353099999997"/>
    <n v="9112.0620500000005"/>
    <n v="9116.3865100000003"/>
    <n v="9581.2970399999977"/>
    <n v="7349.5351999999984"/>
    <n v="7128.429839999998"/>
    <n v="7206.9725000000008"/>
    <n v="8403.57"/>
    <n v="7264.8878399999994"/>
    <n v="9324.6745199999987"/>
    <n v="12230.62386"/>
    <n v="121835.96705000001"/>
    <n v="8403.57"/>
    <n v="93015.780830000003"/>
    <x v="1"/>
    <s v=""/>
    <s v=""/>
    <s v="Sales"/>
    <s v="Dinner"/>
    <s v="Bar"/>
    <s v="Bev"/>
    <s v="Liquor"/>
    <x v="0"/>
  </r>
  <r>
    <s v="DF"/>
    <x v="11"/>
    <n v="999237"/>
    <s v="000000"/>
    <s v="netSales-dinner-Bar-Liq"/>
    <n v="2016"/>
    <n v="0"/>
    <n v="27670.929439999996"/>
    <n v="27859.19227"/>
    <n v="37620.097900000001"/>
    <n v="32812.006499999996"/>
    <n v="37422.083999999995"/>
    <n v="30042.558000000001"/>
    <n v="21710.248000000003"/>
    <n v="19893.230629999998"/>
    <n v="21403.6515"/>
    <n v="27474.520080000002"/>
    <n v="24561.044199999997"/>
    <n v="33990.591389999994"/>
    <n v="29416.899749999997"/>
    <n v="371877.05365999998"/>
    <n v="27474.520080000002"/>
    <n v="283908.51831999997"/>
    <x v="1"/>
    <s v=""/>
    <s v=""/>
    <s v="Sales"/>
    <s v="Dinner"/>
    <s v="Bar"/>
    <s v="Bev"/>
    <s v="Liquor"/>
    <x v="0"/>
  </r>
  <r>
    <s v="DF"/>
    <x v="12"/>
    <n v="999237"/>
    <s v="000000"/>
    <s v="netSales-dinner-Bar-Liq"/>
    <n v="2016"/>
    <n v="0"/>
    <n v="51693.655439999995"/>
    <n v="61994.36866"/>
    <n v="60438.95018"/>
    <n v="40120.352579999999"/>
    <n v="62352.095399999998"/>
    <n v="42942.911200000002"/>
    <n v="33232.819619999995"/>
    <n v="45198.251279999997"/>
    <n v="37711.504599999993"/>
    <n v="54239.976419999992"/>
    <n v="40961.566169999991"/>
    <n v="65854.916679999995"/>
    <n v="64543.172959999996"/>
    <n v="661284.5411899999"/>
    <n v="54239.976419999992"/>
    <n v="489924.88537999988"/>
    <x v="1"/>
    <s v=""/>
    <s v=""/>
    <s v="Sales"/>
    <s v="Dinner"/>
    <s v="Bar"/>
    <s v="Bev"/>
    <s v="Liquor"/>
    <x v="0"/>
  </r>
  <r>
    <s v="DF"/>
    <x v="13"/>
    <n v="999237"/>
    <s v="000000"/>
    <s v="netSales-dinner-Bar-Liq"/>
    <n v="2016"/>
    <n v="0"/>
    <n v="20908.810999999998"/>
    <n v="22430.197999999997"/>
    <n v="28811.304199999999"/>
    <n v="16751.28"/>
    <n v="22055.725999999999"/>
    <n v="18184.01123"/>
    <n v="17889.837"/>
    <n v="16683.975000000002"/>
    <n v="16620.677499999998"/>
    <n v="19249.387499999997"/>
    <n v="23452.264499999997"/>
    <n v="30947.384999999998"/>
    <n v="34921.656000000003"/>
    <n v="288906.51292999997"/>
    <n v="19249.387499999997"/>
    <n v="199585.20742999995"/>
    <x v="1"/>
    <s v=""/>
    <s v=""/>
    <s v="Sales"/>
    <s v="Dinner"/>
    <s v="Bar"/>
    <s v="Bev"/>
    <s v="Liquor"/>
    <x v="1"/>
  </r>
  <r>
    <s v="DF"/>
    <x v="14"/>
    <n v="999237"/>
    <s v="000000"/>
    <s v="netSales-dinner-Bar-Liq"/>
    <n v="2016"/>
    <n v="0"/>
    <n v="8714.2800499999994"/>
    <n v="12132.465799999998"/>
    <n v="10463.8716"/>
    <n v="8839.6668499999978"/>
    <n v="10985.06654"/>
    <n v="6321.07791"/>
    <n v="9191.9624999999996"/>
    <n v="6754.2060599999995"/>
    <n v="10303.918239999999"/>
    <n v="6621.1343099999985"/>
    <n v="6645.3068499999999"/>
    <n v="6272.9898000000003"/>
    <n v="11027.13248"/>
    <n v="114273.07898999998"/>
    <n v="6621.1343099999985"/>
    <n v="90327.64985999999"/>
    <x v="1"/>
    <s v=""/>
    <s v=""/>
    <s v="Sales"/>
    <s v="Dinner"/>
    <s v="Bar"/>
    <s v="Bev"/>
    <s v="Liquor"/>
    <x v="1"/>
  </r>
  <r>
    <s v="DF"/>
    <x v="15"/>
    <n v="999237"/>
    <s v="000000"/>
    <s v="netSales-dinner-Bar-Liq"/>
    <n v="2016"/>
    <n v="0"/>
    <n v="8695.622879999999"/>
    <n v="8223.2765999999992"/>
    <n v="9912.9707599999983"/>
    <n v="13179.56892"/>
    <n v="8340.617879999998"/>
    <n v="7582.9947199999988"/>
    <n v="8772.1147499999988"/>
    <n v="7171.7624999999998"/>
    <n v="8215.0391400000008"/>
    <n v="10285.3464"/>
    <n v="7311.7270799999997"/>
    <n v="6972.4129999999996"/>
    <n v="8477.1749999999993"/>
    <n v="113140.62963"/>
    <n v="10285.3464"/>
    <n v="90379.314549999996"/>
    <x v="1"/>
    <s v=""/>
    <s v=""/>
    <s v="Sales"/>
    <s v="Dinner"/>
    <s v="Bar"/>
    <s v="Bev"/>
    <s v="Liquor"/>
    <x v="1"/>
  </r>
  <r>
    <s v="DF"/>
    <x v="16"/>
    <n v="999237"/>
    <s v="000000"/>
    <s v="netSales-dinner-Bar-Liq"/>
    <n v="2016"/>
    <n v="0"/>
    <n v="15191.898749999998"/>
    <n v="14963.278399999999"/>
    <n v="17712.759609999997"/>
    <n v="14921.596409999996"/>
    <n v="13892.484060000001"/>
    <n v="13033.058499999999"/>
    <n v="29727.35514"/>
    <n v="9652.279489999999"/>
    <n v="10665.745859999999"/>
    <n v="12405.702749999999"/>
    <n v="11879.605499999998"/>
    <n v="13441.437869999998"/>
    <n v="17053.687139999998"/>
    <n v="194540.88947999998"/>
    <n v="12405.702749999999"/>
    <n v="152166.15896999999"/>
    <x v="1"/>
    <s v=""/>
    <s v=""/>
    <s v="Sales"/>
    <s v="Dinner"/>
    <s v="Bar"/>
    <s v="Bev"/>
    <s v="Liquor"/>
    <x v="1"/>
  </r>
  <r>
    <s v="DF"/>
    <x v="17"/>
    <n v="999237"/>
    <s v="000000"/>
    <s v="netSales-dinner-Bar-Liq"/>
    <n v="2016"/>
    <n v="0"/>
    <n v="14630.768249999999"/>
    <n v="13286.194179999999"/>
    <n v="10148.261759999999"/>
    <n v="12658.945599999999"/>
    <n v="14122.038839999999"/>
    <n v="9311.4251999999979"/>
    <n v="10546.150229999999"/>
    <n v="15188.653480000001"/>
    <n v="8606.1809400000002"/>
    <n v="7627.1160699999991"/>
    <n v="8124.7874400000001"/>
    <n v="6200.4626600000001"/>
    <n v="7699.1459999999997"/>
    <n v="138150.13065000004"/>
    <n v="7627.1160699999991"/>
    <n v="116125.73455000002"/>
    <x v="1"/>
    <s v=""/>
    <s v=""/>
    <s v="Sales"/>
    <s v="Dinner"/>
    <s v="Bar"/>
    <s v="Bev"/>
    <s v="Liquor"/>
    <x v="1"/>
  </r>
  <r>
    <s v="DF"/>
    <x v="18"/>
    <n v="999237"/>
    <s v="000000"/>
    <s v="netSales-dinner-Bar-Liq"/>
    <n v="2016"/>
    <n v="0"/>
    <n v="6476.4598499999993"/>
    <n v="11209.532599999997"/>
    <n v="10269.3843"/>
    <n v="10201.475479999999"/>
    <n v="7724.9308499999988"/>
    <n v="5658.5267199999989"/>
    <n v="6957.6758999999993"/>
    <n v="5250.8618399999996"/>
    <n v="5046.5856000000003"/>
    <n v="5240.8448399999997"/>
    <n v="9768.1916499999988"/>
    <n v="9212.571899999999"/>
    <n v="9552.4615200000007"/>
    <n v="102569.50304999998"/>
    <n v="5240.8448399999997"/>
    <n v="74036.277979999999"/>
    <x v="1"/>
    <s v=""/>
    <s v=""/>
    <s v="Sales"/>
    <s v="Dinner"/>
    <s v="Bar"/>
    <s v="Bev"/>
    <s v="Liquor"/>
    <x v="1"/>
  </r>
  <r>
    <s v="DF"/>
    <x v="19"/>
    <n v="999237"/>
    <s v="000000"/>
    <s v="netSales-dinner-Bar-Liq"/>
    <n v="2016"/>
    <n v="0"/>
    <n v="9723.1868999999988"/>
    <n v="7434.5039999999999"/>
    <n v="8929.4083200000005"/>
    <n v="9863.8285199999991"/>
    <n v="9175.4298999999992"/>
    <n v="12576.35435"/>
    <n v="14173.48674"/>
    <n v="15017.106999999998"/>
    <n v="12790.050000000001"/>
    <n v="14479.656799999997"/>
    <n v="11896.85154"/>
    <n v="7205.9922199999992"/>
    <n v="12500.1695"/>
    <n v="145766.02578999999"/>
    <n v="14479.656799999997"/>
    <n v="114163.01253000001"/>
    <x v="1"/>
    <s v=""/>
    <s v=""/>
    <s v="Sales"/>
    <s v="Dinner"/>
    <s v="Bar"/>
    <s v="Bev"/>
    <s v="Liquor"/>
    <x v="1"/>
  </r>
  <r>
    <s v="DF"/>
    <x v="20"/>
    <n v="999237"/>
    <s v="000000"/>
    <s v="netSales-dinner-Bar-Liq"/>
    <n v="2016"/>
    <n v="0"/>
    <n v="10965.615639999998"/>
    <n v="9487.2106700000004"/>
    <n v="8413.6461500000005"/>
    <n v="7998.8571599999987"/>
    <n v="11111.477649999999"/>
    <n v="8045.2604399999991"/>
    <n v="6267.1391999999996"/>
    <n v="8866.2346500000003"/>
    <n v="7504.4793600000003"/>
    <n v="8498.57078"/>
    <n v="10363.426499999998"/>
    <n v="9094.0684799999999"/>
    <n v="11462.32164"/>
    <n v="118078.30831999998"/>
    <n v="8498.57078"/>
    <n v="87158.491699999984"/>
    <x v="1"/>
    <s v=""/>
    <s v=""/>
    <s v="Sales"/>
    <s v="Dinner"/>
    <s v="Bar"/>
    <s v="Bev"/>
    <s v="Liquor"/>
    <x v="1"/>
  </r>
  <r>
    <s v="DF"/>
    <x v="21"/>
    <n v="999237"/>
    <s v="000000"/>
    <s v="netSales-dinner-Bar-Liq"/>
    <n v="2016"/>
    <n v="0"/>
    <n v="22292.684259999998"/>
    <n v="22812.141099999997"/>
    <n v="28438.251099999994"/>
    <n v="18944.30272"/>
    <n v="21356.040300000001"/>
    <n v="21488.354999999996"/>
    <n v="27936.412139999997"/>
    <n v="23530.643919999999"/>
    <n v="21901.456149999998"/>
    <n v="15925.500779999997"/>
    <n v="19502.647849999998"/>
    <n v="18687.688109999999"/>
    <n v="20244.046200000001"/>
    <n v="283060.16962999996"/>
    <n v="15925.500779999997"/>
    <n v="224625.78746999998"/>
    <x v="1"/>
    <s v=""/>
    <s v=""/>
    <s v="Sales"/>
    <s v="Dinner"/>
    <s v="Bar"/>
    <s v="Bev"/>
    <s v="Liquor"/>
    <x v="1"/>
  </r>
  <r>
    <s v="DF"/>
    <x v="22"/>
    <n v="999237"/>
    <s v="000000"/>
    <s v="netSales-dinner-Bar-Liq"/>
    <n v="2016"/>
    <n v="0"/>
    <n v="15819.214319999999"/>
    <n v="13158.636400000001"/>
    <n v="18951.934749999997"/>
    <n v="16454.808299999997"/>
    <n v="13965.84"/>
    <n v="11109.712320000001"/>
    <n v="15256.033869999999"/>
    <n v="16924.6672"/>
    <n v="11246.192999999999"/>
    <n v="12753.696479999999"/>
    <n v="10713.451419999999"/>
    <n v="13720.302259999997"/>
    <n v="15819.392819999999"/>
    <n v="185893.88314000002"/>
    <n v="12753.696479999999"/>
    <n v="145640.73664000002"/>
    <x v="1"/>
    <s v=""/>
    <s v=""/>
    <s v="Sales"/>
    <s v="Dinner"/>
    <s v="Bar"/>
    <s v="Bev"/>
    <s v="Liquor"/>
    <x v="1"/>
  </r>
  <r>
    <s v="DF"/>
    <x v="23"/>
    <n v="999237"/>
    <s v="000000"/>
    <s v="netSales-dinner-Bar-Liq"/>
    <n v="2016"/>
    <n v="0"/>
    <n v="6209.8866199999993"/>
    <n v="7106.8368"/>
    <n v="9667.5373199999976"/>
    <n v="7353.1833899999992"/>
    <n v="8367.5094999999983"/>
    <n v="9098.3864999999987"/>
    <n v="7600.0705199999984"/>
    <n v="9690.6026700000002"/>
    <n v="8644.6338999999989"/>
    <n v="9353.9781299999995"/>
    <n v="10624.89876"/>
    <n v="6537.0532499999999"/>
    <n v="10049.8776"/>
    <n v="110304.45496"/>
    <n v="9353.9781299999995"/>
    <n v="83092.625350000002"/>
    <x v="1"/>
    <s v=""/>
    <s v=""/>
    <s v="Sales"/>
    <s v="Dinner"/>
    <s v="Bar"/>
    <s v="Bev"/>
    <s v="Liquor"/>
    <x v="1"/>
  </r>
  <r>
    <s v="DF"/>
    <x v="24"/>
    <n v="999237"/>
    <s v="000000"/>
    <s v="netSales-dinner-Bar-Liq"/>
    <n v="2016"/>
    <n v="0"/>
    <n v="4461.2971199999993"/>
    <n v="7686.7137199999988"/>
    <n v="6304.0731600000008"/>
    <n v="7564.4956799999991"/>
    <n v="8853.1211299999977"/>
    <n v="5386.2152399999995"/>
    <n v="6461.4642399999993"/>
    <n v="6796.2479199999998"/>
    <n v="5271.0157499999996"/>
    <n v="4770.4204799999998"/>
    <n v="7667.113440000001"/>
    <n v="6021.4272300000002"/>
    <n v="5913.6403200000004"/>
    <n v="83157.24543000001"/>
    <n v="4770.4204799999998"/>
    <n v="63555.064439999995"/>
    <x v="1"/>
    <s v=""/>
    <s v=""/>
    <s v="Sales"/>
    <s v="Dinner"/>
    <s v="Bar"/>
    <s v="Bev"/>
    <s v="Liquor"/>
    <x v="1"/>
  </r>
  <r>
    <s v="DF"/>
    <x v="25"/>
    <n v="999237"/>
    <s v="000000"/>
    <s v="netSales-dinner-Bar-Liq"/>
    <n v="2016"/>
    <n v="0"/>
    <n v="11428.974479999999"/>
    <n v="13122.348679999999"/>
    <n v="15127.44975"/>
    <n v="8659.1685600000001"/>
    <n v="11029.421479999999"/>
    <n v="7780.5505399999993"/>
    <n v="7770.4719399999994"/>
    <n v="11796.851429999999"/>
    <n v="10602.557280000001"/>
    <n v="9365.4029699999992"/>
    <n v="10900.5939"/>
    <n v="5839.4526399999986"/>
    <n v="13626.114039999999"/>
    <n v="137049.35768999998"/>
    <n v="9365.4029699999992"/>
    <n v="106683.19710999998"/>
    <x v="1"/>
    <s v=""/>
    <s v=""/>
    <s v="Sales"/>
    <s v="Dinner"/>
    <s v="Bar"/>
    <s v="Bev"/>
    <s v="Liquor"/>
    <x v="1"/>
  </r>
  <r>
    <s v="DF"/>
    <x v="26"/>
    <n v="999237"/>
    <s v="000000"/>
    <s v="netSales-dinner-Bar-Liq"/>
    <n v="2016"/>
    <n v="0"/>
    <n v="13099.21998"/>
    <n v="12797.778559999999"/>
    <n v="14294.2359"/>
    <n v="12994.077599999999"/>
    <n v="16249.560039999998"/>
    <n v="10888.723019999998"/>
    <n v="14126.555099999996"/>
    <n v="9215.9249"/>
    <n v="10740.343179999998"/>
    <n v="8452.016999999998"/>
    <n v="8216.51404"/>
    <n v="10887.39064"/>
    <n v="13552.637559999999"/>
    <n v="155514.97751999999"/>
    <n v="8452.016999999998"/>
    <n v="122858.43527999999"/>
    <x v="1"/>
    <s v=""/>
    <s v=""/>
    <s v="Sales"/>
    <s v="Dinner"/>
    <s v="Bar"/>
    <s v="Bev"/>
    <s v="Liquor"/>
    <x v="1"/>
  </r>
  <r>
    <s v="DF"/>
    <x v="27"/>
    <n v="999237"/>
    <s v="000000"/>
    <s v="netSales-dinner-Bar-Liq"/>
    <n v="2016"/>
    <n v="0"/>
    <n v="5256.7363799999994"/>
    <n v="5288.369099999999"/>
    <n v="5304.2671499999997"/>
    <n v="3827.63094"/>
    <n v="4548.4991999999993"/>
    <n v="4777.1236799999997"/>
    <n v="4246.0598599999994"/>
    <n v="6440.2602599999991"/>
    <n v="4406.3976599999996"/>
    <n v="6456.3708299999998"/>
    <n v="6946.6985699999996"/>
    <n v="6959.04468"/>
    <n v="7199.7755200000001"/>
    <n v="71657.233829999997"/>
    <n v="6456.3708299999998"/>
    <n v="50551.715060000002"/>
    <x v="1"/>
    <s v=""/>
    <s v=""/>
    <s v="Sales"/>
    <s v="Dinner"/>
    <s v="Bar"/>
    <s v="Bev"/>
    <s v="Liquor"/>
    <x v="1"/>
  </r>
  <r>
    <s v="DF"/>
    <x v="28"/>
    <n v="999237"/>
    <s v="000000"/>
    <s v="netSales-dinner-Bar-Liq"/>
    <n v="2016"/>
    <n v="0"/>
    <n v="9231.3530400000018"/>
    <n v="7575.183"/>
    <n v="8917.7580799999996"/>
    <n v="8226.0112199999985"/>
    <n v="10534.686890000001"/>
    <n v="8875.5436700000009"/>
    <n v="7972.1434099999988"/>
    <n v="7334.0637299999999"/>
    <n v="8981.1538599999985"/>
    <n v="8685.6460599999991"/>
    <n v="6595.7167499999996"/>
    <n v="4968.4571999999989"/>
    <n v="9390.6350999999995"/>
    <n v="107288.35200999999"/>
    <n v="8685.6460599999991"/>
    <n v="86333.542959999992"/>
    <x v="1"/>
    <s v=""/>
    <s v=""/>
    <s v="Sales"/>
    <s v="Dinner"/>
    <s v="Bar"/>
    <s v="Bev"/>
    <s v="Liquor"/>
    <x v="1"/>
  </r>
  <r>
    <s v="DF"/>
    <x v="29"/>
    <n v="999237"/>
    <s v="000000"/>
    <s v="netSales-dinner-Bar-Liq"/>
    <n v="2016"/>
    <n v="0"/>
    <n v="5081.2404999999999"/>
    <n v="4956.1120000000001"/>
    <n v="3867.8643499999998"/>
    <n v="2388.4977899999999"/>
    <n v="2609.8512299999993"/>
    <n v="2653.9302999999995"/>
    <n v="2394.8878799999993"/>
    <n v="4189.4991600000003"/>
    <n v="3910.5511199999996"/>
    <n v="2794.3003199999998"/>
    <n v="3497.8255199999994"/>
    <n v="4678.9688399999995"/>
    <n v="4733.5255799999995"/>
    <n v="47757.05459"/>
    <n v="2794.3003199999998"/>
    <n v="34846.734649999999"/>
    <x v="1"/>
    <s v=""/>
    <s v=""/>
    <s v="Sales"/>
    <s v="Dinner"/>
    <s v="Bar"/>
    <s v="Bev"/>
    <s v="Liquor"/>
    <x v="1"/>
  </r>
  <r>
    <s v="DF"/>
    <x v="30"/>
    <n v="999237"/>
    <s v="000000"/>
    <s v="netSales-dinner-Bar-Liq"/>
    <n v="2016"/>
    <n v="0"/>
    <n v="13276.831679999998"/>
    <n v="14890.937599999997"/>
    <n v="10243.19961"/>
    <n v="9392.14185"/>
    <n v="13522.234669999998"/>
    <n v="13153.028"/>
    <n v="15119.882819999999"/>
    <n v="12358.991399999997"/>
    <n v="12632.418539999999"/>
    <n v="13417.460279999999"/>
    <n v="12515.548779999999"/>
    <n v="16754.870859999995"/>
    <n v="14471.621499999997"/>
    <n v="171749.16759"/>
    <n v="13417.460279999999"/>
    <n v="128007.12644999998"/>
    <x v="1"/>
    <s v=""/>
    <s v=""/>
    <s v="Sales"/>
    <s v="Dinner"/>
    <s v="Bar"/>
    <s v="Bev"/>
    <s v="Liquor"/>
    <x v="1"/>
  </r>
  <r>
    <s v="DF"/>
    <x v="31"/>
    <n v="999237"/>
    <s v="000000"/>
    <s v="netSales-dinner-Bar-Liq"/>
    <n v="2016"/>
    <n v="0"/>
    <n v="8438.4291599999997"/>
    <n v="12995.325839999998"/>
    <n v="14575.05"/>
    <n v="11303.580609999999"/>
    <n v="7591.4422499999991"/>
    <n v="5822.4319999999998"/>
    <n v="6766.226459999999"/>
    <n v="8093.0127600000005"/>
    <n v="5363.0474099999992"/>
    <n v="6244.42"/>
    <n v="6648.4096"/>
    <n v="6517.7384999999995"/>
    <n v="11673.077499999998"/>
    <n v="112032.19208999998"/>
    <n v="6244.42"/>
    <n v="87192.966489999992"/>
    <x v="1"/>
    <s v=""/>
    <s v=""/>
    <s v="Sales"/>
    <s v="Dinner"/>
    <s v="Bar"/>
    <s v="Bev"/>
    <s v="Liquor"/>
    <x v="1"/>
  </r>
  <r>
    <s v="DF"/>
    <x v="32"/>
    <n v="999237"/>
    <s v="000000"/>
    <s v="netSales-dinner-Bar-Liq"/>
    <n v="2016"/>
    <n v="0"/>
    <n v="17560.004000000001"/>
    <n v="15579.164999999999"/>
    <n v="16341.68802"/>
    <n v="22524.643680000001"/>
    <n v="21309.879570000001"/>
    <n v="17820.877619999999"/>
    <n v="10422.219219999999"/>
    <n v="13362.3"/>
    <n v="14643.026999999998"/>
    <n v="14836.804079999998"/>
    <n v="12373.557839999999"/>
    <n v="16880.002999999997"/>
    <n v="16460.185839999998"/>
    <n v="210114.35486999998"/>
    <n v="14836.804079999998"/>
    <n v="164400.60819"/>
    <x v="1"/>
    <s v=""/>
    <s v=""/>
    <s v="Sales"/>
    <s v="Dinner"/>
    <s v="Bar"/>
    <s v="Bev"/>
    <s v="Liquor"/>
    <x v="1"/>
  </r>
  <r>
    <s v="DF"/>
    <x v="33"/>
    <n v="999237"/>
    <s v="000000"/>
    <s v="netSales-dinner-Bar-Liq"/>
    <n v="2016"/>
    <n v="0"/>
    <n v="0"/>
    <n v="0"/>
    <n v="0"/>
    <n v="0"/>
    <n v="0"/>
    <n v="0"/>
    <n v="10332.66129"/>
    <n v="13583.198859999999"/>
    <n v="15466.004749999998"/>
    <n v="8767.0657899999987"/>
    <n v="10739.617"/>
    <n v="8827.1129799999999"/>
    <n v="11257.897559999999"/>
    <n v="78973.558229999995"/>
    <n v="8767.0657899999987"/>
    <n v="48148.930690000001"/>
    <x v="1"/>
    <s v=""/>
    <s v=""/>
    <s v="Sales"/>
    <s v="Dinner"/>
    <s v="Bar"/>
    <s v="Bev"/>
    <s v="Liquor"/>
    <x v="1"/>
  </r>
  <r>
    <s v="DF"/>
    <x v="34"/>
    <n v="999237"/>
    <s v="000000"/>
    <s v="netSales-dinner-Bar-Liq"/>
    <n v="2016"/>
    <n v="0"/>
    <n v="0"/>
    <n v="0"/>
    <n v="0"/>
    <n v="0"/>
    <n v="0"/>
    <n v="0"/>
    <n v="0"/>
    <n v="0"/>
    <n v="0"/>
    <n v="0"/>
    <n v="3457.9544999999998"/>
    <n v="13651.757699999996"/>
    <n v="10658.652059999999"/>
    <n v="27768.364259999995"/>
    <n v="0"/>
    <n v="0"/>
    <x v="1"/>
    <s v=""/>
    <s v=""/>
    <s v="Sales"/>
    <s v="Dinner"/>
    <s v="Bar"/>
    <s v="Bev"/>
    <s v="Liquor"/>
    <x v="1"/>
  </r>
  <r>
    <s v="DF"/>
    <x v="35"/>
    <n v="999237"/>
    <s v="000000"/>
    <s v="netSales-dinner-Bar-Liq"/>
    <n v="2016"/>
    <n v="0"/>
    <n v="0"/>
    <n v="0"/>
    <n v="0"/>
    <n v="0"/>
    <n v="0"/>
    <n v="0"/>
    <n v="0"/>
    <n v="0"/>
    <n v="0"/>
    <n v="0"/>
    <n v="0"/>
    <n v="3957.0904800000003"/>
    <n v="11314.53708"/>
    <n v="15271.627560000001"/>
    <n v="0"/>
    <n v="0"/>
    <x v="1"/>
    <s v=""/>
    <s v=""/>
    <s v="Sales"/>
    <s v="Dinner"/>
    <s v="Bar"/>
    <s v="Bev"/>
    <s v="Liquor"/>
    <x v="1"/>
  </r>
  <r>
    <s v="DF"/>
    <x v="1"/>
    <n v="999240"/>
    <s v="000000"/>
    <s v="netSales-lunch-Patio-Liq"/>
    <n v="2016"/>
    <n v="0"/>
    <n v="23.875879999999999"/>
    <n v="0"/>
    <n v="0"/>
    <n v="211.4203"/>
    <n v="0"/>
    <n v="0"/>
    <n v="0"/>
    <n v="0"/>
    <n v="0"/>
    <n v="0"/>
    <n v="0"/>
    <n v="0"/>
    <n v="0"/>
    <n v="235.29617999999999"/>
    <n v="0"/>
    <n v="235.29617999999999"/>
    <x v="1"/>
    <s v=""/>
    <s v=""/>
    <s v="Sales"/>
    <s v="Lunch"/>
    <s v="Other"/>
    <s v="Bev"/>
    <s v="Liquor"/>
    <x v="0"/>
  </r>
  <r>
    <s v="DF"/>
    <x v="2"/>
    <n v="999240"/>
    <s v="000000"/>
    <s v="netSales-lunch-Patio-Liq"/>
    <n v="2016"/>
    <n v="0"/>
    <n v="8.9249999999999989"/>
    <n v="0"/>
    <n v="177.5025"/>
    <n v="118.21039999999999"/>
    <n v="127.67999999999998"/>
    <n v="177.98024999999998"/>
    <n v="71.462999999999994"/>
    <n v="161.84699999999998"/>
    <n v="110.87299999999998"/>
    <n v="592.56925000000001"/>
    <n v="149.88749999999999"/>
    <n v="121.88924999999998"/>
    <n v="0"/>
    <n v="1818.8271499999998"/>
    <n v="592.56925000000001"/>
    <n v="1547.0503999999999"/>
    <x v="1"/>
    <s v=""/>
    <s v=""/>
    <s v="Sales"/>
    <s v="Lunch"/>
    <s v="Other"/>
    <s v="Bev"/>
    <s v="Liquor"/>
    <x v="0"/>
  </r>
  <r>
    <s v="DF"/>
    <x v="4"/>
    <n v="999240"/>
    <s v="000000"/>
    <s v="netSales-lunch-Patio-Liq"/>
    <n v="2016"/>
    <n v="0"/>
    <n v="0"/>
    <n v="0"/>
    <n v="0"/>
    <n v="0"/>
    <n v="10.059699999999999"/>
    <n v="0"/>
    <n v="0"/>
    <n v="18.10116"/>
    <n v="0"/>
    <n v="0"/>
    <n v="0"/>
    <n v="0"/>
    <n v="0"/>
    <n v="28.16086"/>
    <n v="0"/>
    <n v="28.16086"/>
    <x v="1"/>
    <s v=""/>
    <s v=""/>
    <s v="Sales"/>
    <s v="Lunch"/>
    <s v="Other"/>
    <s v="Bev"/>
    <s v="Liquor"/>
    <x v="0"/>
  </r>
  <r>
    <s v="DF"/>
    <x v="5"/>
    <n v="999240"/>
    <s v="000000"/>
    <s v="netSales-lunch-Patio-Liq"/>
    <n v="2016"/>
    <n v="0"/>
    <n v="0"/>
    <n v="0"/>
    <n v="0"/>
    <n v="0"/>
    <n v="0"/>
    <n v="0"/>
    <n v="0"/>
    <n v="0"/>
    <n v="0"/>
    <n v="44.671199999999999"/>
    <n v="176.23563999999999"/>
    <n v="158.11053999999999"/>
    <n v="0"/>
    <n v="379.01738"/>
    <n v="44.671199999999999"/>
    <n v="44.671199999999999"/>
    <x v="1"/>
    <s v=""/>
    <s v=""/>
    <s v="Sales"/>
    <s v="Lunch"/>
    <s v="Other"/>
    <s v="Bev"/>
    <s v="Liquor"/>
    <x v="0"/>
  </r>
  <r>
    <s v="DF"/>
    <x v="6"/>
    <n v="999240"/>
    <s v="000000"/>
    <s v="netSales-lunch-Patio-Liq"/>
    <n v="2016"/>
    <n v="0"/>
    <n v="0"/>
    <n v="30.211999999999996"/>
    <n v="0"/>
    <n v="7.1749999999999998"/>
    <n v="17.009999999999998"/>
    <n v="0"/>
    <n v="0"/>
    <n v="0"/>
    <n v="0"/>
    <n v="0"/>
    <n v="0"/>
    <n v="0"/>
    <n v="0"/>
    <n v="54.396999999999991"/>
    <n v="0"/>
    <n v="54.396999999999991"/>
    <x v="1"/>
    <s v=""/>
    <s v=""/>
    <s v="Sales"/>
    <s v="Lunch"/>
    <s v="Other"/>
    <s v="Bev"/>
    <s v="Liquor"/>
    <x v="0"/>
  </r>
  <r>
    <s v="DF"/>
    <x v="7"/>
    <n v="999240"/>
    <s v="000000"/>
    <s v="netSales-lunch-Patio-Liq"/>
    <n v="2016"/>
    <n v="0"/>
    <n v="0"/>
    <n v="0"/>
    <n v="0"/>
    <n v="119.637"/>
    <n v="487.59899999999999"/>
    <n v="2484.4399999999996"/>
    <n v="911.67299999999989"/>
    <n v="636.74099999999999"/>
    <n v="411.92899999999992"/>
    <n v="616.49699999999996"/>
    <n v="132.727"/>
    <n v="-14.321999999999999"/>
    <n v="0"/>
    <n v="5786.9209999999994"/>
    <n v="616.49699999999996"/>
    <n v="5668.5159999999996"/>
    <x v="1"/>
    <s v=""/>
    <s v=""/>
    <s v="Sales"/>
    <s v="Lunch"/>
    <s v="Other"/>
    <s v="Bev"/>
    <s v="Liquor"/>
    <x v="0"/>
  </r>
  <r>
    <s v="DF"/>
    <x v="8"/>
    <n v="999240"/>
    <s v="000000"/>
    <s v="netSales-lunch-Patio-Liq"/>
    <n v="2016"/>
    <n v="0"/>
    <n v="0"/>
    <n v="0"/>
    <n v="47.214999999999996"/>
    <n v="17.023999999999997"/>
    <n v="504.96599999999995"/>
    <n v="1299.5325"/>
    <n v="1794.6112799999999"/>
    <n v="906.88499999999988"/>
    <n v="1336.37"/>
    <n v="713.06899999999996"/>
    <n v="131.13449999999997"/>
    <n v="0"/>
    <n v="0"/>
    <n v="6750.8072799999991"/>
    <n v="713.06899999999996"/>
    <n v="6619.672779999999"/>
    <x v="1"/>
    <s v=""/>
    <s v=""/>
    <s v="Sales"/>
    <s v="Lunch"/>
    <s v="Other"/>
    <s v="Bev"/>
    <s v="Liquor"/>
    <x v="0"/>
  </r>
  <r>
    <s v="DF"/>
    <x v="9"/>
    <n v="999240"/>
    <s v="000000"/>
    <s v="netSales-lunch-Patio-Liq"/>
    <n v="2016"/>
    <n v="0"/>
    <n v="0"/>
    <n v="0"/>
    <n v="0"/>
    <n v="0"/>
    <n v="10.681440000000002"/>
    <n v="0"/>
    <n v="0"/>
    <n v="0"/>
    <n v="0"/>
    <n v="0"/>
    <n v="0"/>
    <n v="0"/>
    <n v="0"/>
    <n v="10.681440000000002"/>
    <n v="0"/>
    <n v="10.681440000000002"/>
    <x v="1"/>
    <s v=""/>
    <s v=""/>
    <s v="Sales"/>
    <s v="Lunch"/>
    <s v="Other"/>
    <s v="Bev"/>
    <s v="Liquor"/>
    <x v="0"/>
  </r>
  <r>
    <s v="DF"/>
    <x v="10"/>
    <n v="999240"/>
    <s v="000000"/>
    <s v="netSales-lunch-Patio-Liq"/>
    <n v="2016"/>
    <n v="0"/>
    <n v="-32.570999999999998"/>
    <n v="0"/>
    <n v="8.0359999999999978"/>
    <n v="0"/>
    <n v="0"/>
    <n v="138.32"/>
    <n v="118.496"/>
    <n v="180.40329999999997"/>
    <n v="246.21799999999996"/>
    <n v="218.37045999999998"/>
    <n v="19.655999999999999"/>
    <n v="45.695999999999998"/>
    <n v="5.3864999999999998"/>
    <n v="948.01125999999988"/>
    <n v="218.37045999999998"/>
    <n v="877.27275999999995"/>
    <x v="1"/>
    <s v=""/>
    <s v=""/>
    <s v="Sales"/>
    <s v="Lunch"/>
    <s v="Other"/>
    <s v="Bev"/>
    <s v="Liquor"/>
    <x v="0"/>
  </r>
  <r>
    <s v="DF"/>
    <x v="11"/>
    <n v="999240"/>
    <s v="000000"/>
    <s v="netSales-lunch-Patio-Liq"/>
    <n v="2016"/>
    <n v="0"/>
    <n v="0"/>
    <n v="0"/>
    <n v="0"/>
    <n v="449.63099999999991"/>
    <n v="392.57399999999996"/>
    <n v="447.92299999999994"/>
    <n v="551.29115999999999"/>
    <n v="392.01749999999998"/>
    <n v="205.08718999999999"/>
    <n v="363.09"/>
    <n v="169.53299999999999"/>
    <n v="7.4550000000000001"/>
    <n v="0"/>
    <n v="2978.60185"/>
    <n v="363.09"/>
    <n v="2801.6138500000002"/>
    <x v="1"/>
    <s v=""/>
    <s v=""/>
    <s v="Sales"/>
    <s v="Lunch"/>
    <s v="Other"/>
    <s v="Bev"/>
    <s v="Liquor"/>
    <x v="0"/>
  </r>
  <r>
    <s v="DF"/>
    <x v="13"/>
    <n v="999240"/>
    <s v="000000"/>
    <s v="netSales-lunch-Patio-Liq"/>
    <n v="2016"/>
    <n v="0"/>
    <n v="64.287999999999982"/>
    <n v="41.012999999999998"/>
    <n v="658.42349999999999"/>
    <n v="916.63599999999997"/>
    <n v="758.71249999999998"/>
    <n v="1752.7582799999998"/>
    <n v="2751.6663999999996"/>
    <n v="1463.1224999999999"/>
    <n v="1058.4000000000001"/>
    <n v="1085.952"/>
    <n v="723.33799999999997"/>
    <n v="674.04399999999998"/>
    <n v="718.38199999999995"/>
    <n v="12666.736179999996"/>
    <n v="1085.952"/>
    <n v="10550.972179999997"/>
    <x v="1"/>
    <s v=""/>
    <s v=""/>
    <s v="Sales"/>
    <s v="Lunch"/>
    <s v="Other"/>
    <s v="Bev"/>
    <s v="Liquor"/>
    <x v="1"/>
  </r>
  <r>
    <s v="DF"/>
    <x v="14"/>
    <n v="999240"/>
    <s v="000000"/>
    <s v="netSales-lunch-Patio-Liq"/>
    <n v="2016"/>
    <n v="0"/>
    <n v="23.278639999999999"/>
    <n v="1753.0506"/>
    <n v="1193.3165999999997"/>
    <n v="797.40569999999991"/>
    <n v="1113.2906399999999"/>
    <n v="1336.9263599999999"/>
    <n v="121.54967999999998"/>
    <n v="73.470600000000005"/>
    <n v="465.48522999999994"/>
    <n v="715.33308"/>
    <n v="1279.9285799999998"/>
    <n v="371.78190000000001"/>
    <n v="67.422879999999992"/>
    <n v="9312.2404900000001"/>
    <n v="715.33308"/>
    <n v="7593.1071299999994"/>
    <x v="1"/>
    <s v=""/>
    <s v=""/>
    <s v="Sales"/>
    <s v="Lunch"/>
    <s v="Other"/>
    <s v="Bev"/>
    <s v="Liquor"/>
    <x v="1"/>
  </r>
  <r>
    <s v="DF"/>
    <x v="15"/>
    <n v="999240"/>
    <s v="000000"/>
    <s v="netSales-lunch-Patio-Liq"/>
    <n v="2016"/>
    <n v="0"/>
    <n v="0"/>
    <n v="0"/>
    <n v="568.41750000000002"/>
    <n v="510.45400000000001"/>
    <n v="399.90026999999992"/>
    <n v="896.99399999999991"/>
    <n v="485.18049999999999"/>
    <n v="187.79599999999999"/>
    <n v="125.24749999999999"/>
    <n v="139.125"/>
    <n v="191.76723999999999"/>
    <n v="49.664999999999999"/>
    <n v="0"/>
    <n v="3554.5470099999998"/>
    <n v="139.125"/>
    <n v="3313.1147699999997"/>
    <x v="1"/>
    <s v=""/>
    <s v=""/>
    <s v="Sales"/>
    <s v="Lunch"/>
    <s v="Other"/>
    <s v="Bev"/>
    <s v="Liquor"/>
    <x v="1"/>
  </r>
  <r>
    <s v="DF"/>
    <x v="16"/>
    <n v="999240"/>
    <s v="000000"/>
    <s v="netSales-lunch-Patio-Liq"/>
    <n v="2016"/>
    <n v="0"/>
    <n v="0"/>
    <n v="381.08"/>
    <n v="2472.8444999999997"/>
    <n v="1555.2355"/>
    <n v="2085.3969499999998"/>
    <n v="1675.8054599999998"/>
    <n v="935.72849999999994"/>
    <n v="771.29359999999997"/>
    <n v="1353.5059999999999"/>
    <n v="1036.9825199999998"/>
    <n v="1033.7827500000001"/>
    <n v="734.92649999999992"/>
    <n v="28.594999999999995"/>
    <n v="14065.177279999998"/>
    <n v="1036.9825199999998"/>
    <n v="12267.873029999999"/>
    <x v="1"/>
    <s v=""/>
    <s v=""/>
    <s v="Sales"/>
    <s v="Lunch"/>
    <s v="Other"/>
    <s v="Bev"/>
    <s v="Liquor"/>
    <x v="1"/>
  </r>
  <r>
    <s v="DF"/>
    <x v="17"/>
    <n v="999240"/>
    <s v="000000"/>
    <s v="netSales-lunch-Patio-Liq"/>
    <n v="2016"/>
    <n v="0"/>
    <n v="329.64749999999992"/>
    <n v="1192.7462399999999"/>
    <n v="1982.4123199999995"/>
    <n v="1619.1157499999999"/>
    <n v="2204.3639799999996"/>
    <n v="687.85478999999987"/>
    <n v="435.44480000000004"/>
    <n v="349.95870000000002"/>
    <n v="483.36959999999999"/>
    <n v="644.54795999999999"/>
    <n v="1557.5057400000001"/>
    <n v="1053.2075400000001"/>
    <n v="324.87441000000001"/>
    <n v="12865.049329999998"/>
    <n v="644.54795999999999"/>
    <n v="9929.4616399999977"/>
    <x v="1"/>
    <s v=""/>
    <s v=""/>
    <s v="Sales"/>
    <s v="Lunch"/>
    <s v="Other"/>
    <s v="Bev"/>
    <s v="Liquor"/>
    <x v="1"/>
  </r>
  <r>
    <s v="DF"/>
    <x v="19"/>
    <n v="999240"/>
    <s v="000000"/>
    <s v="netSales-lunch-Patio-Liq"/>
    <n v="2016"/>
    <n v="0"/>
    <n v="6128.1974600000003"/>
    <n v="6686.7349499999982"/>
    <n v="6279.3565799999988"/>
    <n v="5596.2164999999995"/>
    <n v="6431.543999999999"/>
    <n v="5718.9719999999998"/>
    <n v="7183.9792499999994"/>
    <n v="7756.52675"/>
    <n v="7150.8421599999992"/>
    <n v="6427.1906999999992"/>
    <n v="5528.2402000000002"/>
    <n v="5625.3329999999996"/>
    <n v="3212.7024999999994"/>
    <n v="79725.836049999984"/>
    <n v="6427.1906999999992"/>
    <n v="65359.560349999985"/>
    <x v="1"/>
    <s v=""/>
    <s v=""/>
    <s v="Sales"/>
    <s v="Lunch"/>
    <s v="Other"/>
    <s v="Bev"/>
    <s v="Liquor"/>
    <x v="1"/>
  </r>
  <r>
    <s v="DF"/>
    <x v="20"/>
    <n v="999240"/>
    <s v="000000"/>
    <s v="netSales-lunch-Patio-Liq"/>
    <n v="2016"/>
    <n v="0"/>
    <n v="188.39261000000002"/>
    <n v="2223.2456400000001"/>
    <n v="2843.0902499999997"/>
    <n v="3421.6235200000001"/>
    <n v="3223.16176"/>
    <n v="1996.4940099999999"/>
    <n v="1019.7127499999999"/>
    <n v="436.20695999999992"/>
    <n v="2038.8614399999999"/>
    <n v="2287.3729199999998"/>
    <n v="2705.1282999999994"/>
    <n v="2745.8724999999999"/>
    <n v="1370.9101699999999"/>
    <n v="26500.072830000001"/>
    <n v="2287.3729199999998"/>
    <n v="19678.16186"/>
    <x v="1"/>
    <s v=""/>
    <s v=""/>
    <s v="Sales"/>
    <s v="Lunch"/>
    <s v="Other"/>
    <s v="Bev"/>
    <s v="Liquor"/>
    <x v="1"/>
  </r>
  <r>
    <s v="DF"/>
    <x v="21"/>
    <n v="999240"/>
    <s v="000000"/>
    <s v="netSales-lunch-Patio-Liq"/>
    <n v="2016"/>
    <n v="0"/>
    <n v="0"/>
    <n v="0"/>
    <n v="0"/>
    <n v="0"/>
    <n v="0"/>
    <n v="1515.4475"/>
    <n v="1447.4655999999998"/>
    <n v="1275.183"/>
    <n v="1838.9448"/>
    <n v="1351.0778399999999"/>
    <n v="1571.7955399999998"/>
    <n v="265.10399999999998"/>
    <n v="0"/>
    <n v="9265.0182799999984"/>
    <n v="1351.0778399999999"/>
    <n v="7428.1187399999999"/>
    <x v="1"/>
    <s v=""/>
    <s v=""/>
    <s v="Sales"/>
    <s v="Lunch"/>
    <s v="Other"/>
    <s v="Bev"/>
    <s v="Liquor"/>
    <x v="1"/>
  </r>
  <r>
    <s v="DF"/>
    <x v="22"/>
    <n v="999240"/>
    <s v="000000"/>
    <s v="netSales-lunch-Patio-Liq"/>
    <n v="2016"/>
    <n v="0"/>
    <n v="889.51309999999989"/>
    <n v="4305.2084599999998"/>
    <n v="2332.0344599999999"/>
    <n v="2452.6068700000001"/>
    <n v="4527.8469599999999"/>
    <n v="2674.2858800000004"/>
    <n v="1502.17508"/>
    <n v="309.26349999999996"/>
    <n v="1475.5545"/>
    <n v="2088.7834799999996"/>
    <n v="2517.3245999999995"/>
    <n v="2093.6966400000001"/>
    <n v="338.86656999999997"/>
    <n v="27507.160099999994"/>
    <n v="2088.7834799999996"/>
    <n v="22557.272289999997"/>
    <x v="1"/>
    <s v=""/>
    <s v=""/>
    <s v="Sales"/>
    <s v="Lunch"/>
    <s v="Other"/>
    <s v="Bev"/>
    <s v="Liquor"/>
    <x v="1"/>
  </r>
  <r>
    <s v="DF"/>
    <x v="23"/>
    <n v="999240"/>
    <s v="000000"/>
    <s v="netSales-lunch-Patio-Liq"/>
    <n v="2016"/>
    <n v="0"/>
    <n v="0"/>
    <n v="0"/>
    <n v="122.22"/>
    <n v="136.19199999999998"/>
    <n v="1391.8695"/>
    <n v="2090.424"/>
    <n v="1816.5839999999998"/>
    <n v="677.34799999999996"/>
    <n v="1733.8229999999999"/>
    <n v="380.74735999999996"/>
    <n v="280.48481999999996"/>
    <n v="18.900000000000002"/>
    <n v="0"/>
    <n v="8648.5926799999979"/>
    <n v="380.74735999999996"/>
    <n v="8349.2078599999986"/>
    <x v="1"/>
    <s v=""/>
    <s v=""/>
    <s v="Sales"/>
    <s v="Lunch"/>
    <s v="Other"/>
    <s v="Bev"/>
    <s v="Liquor"/>
    <x v="1"/>
  </r>
  <r>
    <s v="DF"/>
    <x v="24"/>
    <n v="999240"/>
    <s v="000000"/>
    <s v="netSales-lunch-Patio-Liq"/>
    <n v="2016"/>
    <n v="0"/>
    <n v="0"/>
    <n v="0"/>
    <n v="214.07749999999999"/>
    <n v="423.34249999999997"/>
    <n v="576.92250000000001"/>
    <n v="566.46450000000004"/>
    <n v="407.86199999999997"/>
    <n v="203.30099999999996"/>
    <n v="276.86315999999994"/>
    <n v="198.75449999999995"/>
    <n v="144.928"/>
    <n v="86.94"/>
    <n v="0"/>
    <n v="3099.4556599999996"/>
    <n v="198.75449999999995"/>
    <n v="2867.5876599999997"/>
    <x v="1"/>
    <s v=""/>
    <s v=""/>
    <s v="Sales"/>
    <s v="Lunch"/>
    <s v="Other"/>
    <s v="Bev"/>
    <s v="Liquor"/>
    <x v="1"/>
  </r>
  <r>
    <s v="DF"/>
    <x v="25"/>
    <n v="999240"/>
    <s v="000000"/>
    <s v="netSales-lunch-Patio-Liq"/>
    <n v="2016"/>
    <n v="0"/>
    <n v="460.70849999999996"/>
    <n v="794.80799999999999"/>
    <n v="1233.2249999999999"/>
    <n v="1125.579"/>
    <n v="1056.3630000000001"/>
    <n v="822.16133999999988"/>
    <n v="722.57990000000007"/>
    <n v="555.08600000000001"/>
    <n v="650.01299999999992"/>
    <n v="552.70600000000002"/>
    <n v="385.7"/>
    <n v="664.13815999999986"/>
    <n v="944.63249999999982"/>
    <n v="9967.7003999999997"/>
    <n v="552.70600000000002"/>
    <n v="7973.2297399999998"/>
    <x v="1"/>
    <s v=""/>
    <s v=""/>
    <s v="Sales"/>
    <s v="Lunch"/>
    <s v="Other"/>
    <s v="Bev"/>
    <s v="Liquor"/>
    <x v="1"/>
  </r>
  <r>
    <s v="DF"/>
    <x v="26"/>
    <n v="999240"/>
    <s v="000000"/>
    <s v="netSales-lunch-Patio-Liq"/>
    <n v="2016"/>
    <n v="0"/>
    <n v="177.06149999999997"/>
    <n v="664.59399999999994"/>
    <n v="196.14"/>
    <n v="152.26119999999997"/>
    <n v="155.23199999999997"/>
    <n v="129.12549999999999"/>
    <n v="57.487499999999997"/>
    <n v="28.643999999999998"/>
    <n v="60.515000000000001"/>
    <n v="73.563000000000002"/>
    <n v="150.37560999999999"/>
    <n v="120.82699999999998"/>
    <n v="207.34350000000001"/>
    <n v="2173.1698099999999"/>
    <n v="73.563000000000002"/>
    <n v="1694.6236999999999"/>
    <x v="1"/>
    <s v=""/>
    <s v=""/>
    <s v="Sales"/>
    <s v="Lunch"/>
    <s v="Other"/>
    <s v="Bev"/>
    <s v="Liquor"/>
    <x v="1"/>
  </r>
  <r>
    <s v="DF"/>
    <x v="27"/>
    <n v="999240"/>
    <s v="000000"/>
    <s v="netSales-lunch-Patio-Liq"/>
    <n v="2016"/>
    <n v="0"/>
    <n v="86.724400000000003"/>
    <n v="208.32"/>
    <n v="224.07000000000002"/>
    <n v="367.65749999999997"/>
    <n v="501.20349999999996"/>
    <n v="231.02799999999999"/>
    <n v="401.03"/>
    <n v="85.063999999999993"/>
    <n v="264.59999999999997"/>
    <n v="350.18101999999999"/>
    <n v="410.15646000000004"/>
    <n v="196.35"/>
    <n v="188.64999999999998"/>
    <n v="3515.0348799999997"/>
    <n v="350.18101999999999"/>
    <n v="2719.8784199999996"/>
    <x v="1"/>
    <s v=""/>
    <s v=""/>
    <s v="Sales"/>
    <s v="Lunch"/>
    <s v="Other"/>
    <s v="Bev"/>
    <s v="Liquor"/>
    <x v="1"/>
  </r>
  <r>
    <s v="DF"/>
    <x v="28"/>
    <n v="999240"/>
    <s v="000000"/>
    <s v="netSales-lunch-Patio-Liq"/>
    <n v="2016"/>
    <n v="0"/>
    <n v="664.22194999999999"/>
    <n v="2924.9481799999999"/>
    <n v="3447.6374099999998"/>
    <n v="2537.70363"/>
    <n v="2872.0608000000002"/>
    <n v="856.4186400000001"/>
    <n v="282.90549000000004"/>
    <n v="280.71133999999995"/>
    <n v="299.55030000000005"/>
    <n v="1017.8156099999998"/>
    <n v="2837.1907200000001"/>
    <n v="1430.88498"/>
    <n v="726.88433999999995"/>
    <n v="20178.933389999998"/>
    <n v="1017.8156099999998"/>
    <n v="15183.97335"/>
    <x v="1"/>
    <s v=""/>
    <s v=""/>
    <s v="Sales"/>
    <s v="Lunch"/>
    <s v="Other"/>
    <s v="Bev"/>
    <s v="Liquor"/>
    <x v="1"/>
  </r>
  <r>
    <s v="DF"/>
    <x v="29"/>
    <n v="999240"/>
    <s v="000000"/>
    <s v="netSales-lunch-Patio-Liq"/>
    <n v="2016"/>
    <n v="0"/>
    <n v="4.032"/>
    <n v="482.39099999999996"/>
    <n v="829.16000999999994"/>
    <n v="1083.5999999999999"/>
    <n v="1571.5539000000001"/>
    <n v="951.15272000000004"/>
    <n v="336.02744000000001"/>
    <n v="252.79099999999997"/>
    <n v="704.77749999999992"/>
    <n v="671.35249999999996"/>
    <n v="1340.9234999999999"/>
    <n v="560.49"/>
    <n v="0"/>
    <n v="8788.2515699999985"/>
    <n v="671.35249999999996"/>
    <n v="6886.8380699999998"/>
    <x v="1"/>
    <s v=""/>
    <s v=""/>
    <s v="Sales"/>
    <s v="Lunch"/>
    <s v="Other"/>
    <s v="Bev"/>
    <s v="Liquor"/>
    <x v="1"/>
  </r>
  <r>
    <s v="DF"/>
    <x v="30"/>
    <n v="999240"/>
    <s v="000000"/>
    <s v="netSales-lunch-Patio-Liq"/>
    <n v="2016"/>
    <n v="0"/>
    <n v="38.933439999999997"/>
    <n v="1109.59275"/>
    <n v="1020.15368"/>
    <n v="801.62544000000003"/>
    <n v="1629.1785299999999"/>
    <n v="1377.0323000000001"/>
    <n v="958.49795999999992"/>
    <n v="579.94335000000001"/>
    <n v="1233.5935500000001"/>
    <n v="1113.3749199999997"/>
    <n v="926.80580999999995"/>
    <n v="838.12847999999997"/>
    <n v="49.736960000000003"/>
    <n v="11676.597169999999"/>
    <n v="1113.3749199999997"/>
    <n v="9861.9259199999997"/>
    <x v="1"/>
    <s v=""/>
    <s v=""/>
    <s v="Sales"/>
    <s v="Lunch"/>
    <s v="Other"/>
    <s v="Bev"/>
    <s v="Liquor"/>
    <x v="1"/>
  </r>
  <r>
    <s v="DF"/>
    <x v="31"/>
    <n v="999240"/>
    <s v="000000"/>
    <s v="netSales-lunch-Patio-Liq"/>
    <n v="2016"/>
    <n v="0"/>
    <n v="0"/>
    <n v="0"/>
    <n v="0"/>
    <n v="0"/>
    <n v="99.791999999999987"/>
    <n v="263.05649999999997"/>
    <n v="390.83183999999994"/>
    <n v="406.64399999999995"/>
    <n v="312.12299999999999"/>
    <n v="151.38900000000001"/>
    <n v="26.655999999999999"/>
    <n v="66.150000000000006"/>
    <n v="0"/>
    <n v="1716.6423399999999"/>
    <n v="151.38900000000001"/>
    <n v="1623.8363399999998"/>
    <x v="1"/>
    <s v=""/>
    <s v=""/>
    <s v="Sales"/>
    <s v="Lunch"/>
    <s v="Other"/>
    <s v="Bev"/>
    <s v="Liquor"/>
    <x v="1"/>
  </r>
  <r>
    <s v="DF"/>
    <x v="32"/>
    <n v="999240"/>
    <s v="000000"/>
    <s v="netSales-lunch-Patio-Liq"/>
    <n v="2016"/>
    <n v="0"/>
    <n v="0"/>
    <n v="6.3699999999999992"/>
    <n v="97.341999999999985"/>
    <n v="781.375"/>
    <n v="1002.9459999999999"/>
    <n v="3742.9245000000001"/>
    <n v="2402.3815199999999"/>
    <n v="1390.8824999999999"/>
    <n v="1991.3529999999998"/>
    <n v="1513.7219999999998"/>
    <n v="431.94899999999996"/>
    <n v="231.89599999999996"/>
    <n v="0"/>
    <n v="13593.141520000001"/>
    <n v="1513.7219999999998"/>
    <n v="12929.29652"/>
    <x v="1"/>
    <s v=""/>
    <s v=""/>
    <s v="Sales"/>
    <s v="Lunch"/>
    <s v="Other"/>
    <s v="Bev"/>
    <s v="Liquor"/>
    <x v="1"/>
  </r>
  <r>
    <s v="DF"/>
    <x v="33"/>
    <n v="999240"/>
    <s v="000000"/>
    <s v="netSales-lunch-Patio-Liq"/>
    <n v="2016"/>
    <n v="0"/>
    <n v="0"/>
    <n v="0"/>
    <n v="0"/>
    <n v="0"/>
    <n v="0"/>
    <n v="0"/>
    <n v="557.00400000000002"/>
    <n v="666.36500000000001"/>
    <n v="322.18031999999994"/>
    <n v="372.58424000000002"/>
    <n v="185.03099999999998"/>
    <n v="33.809999999999995"/>
    <n v="0"/>
    <n v="2136.9745600000001"/>
    <n v="372.58424000000002"/>
    <n v="1918.1335600000002"/>
    <x v="1"/>
    <s v=""/>
    <s v=""/>
    <s v="Sales"/>
    <s v="Lunch"/>
    <s v="Other"/>
    <s v="Bev"/>
    <s v="Liquor"/>
    <x v="1"/>
  </r>
  <r>
    <s v="DF"/>
    <x v="34"/>
    <n v="999240"/>
    <s v="000000"/>
    <s v="netSales-lunch-Patio-Liq"/>
    <n v="2016"/>
    <n v="0"/>
    <n v="0"/>
    <n v="0"/>
    <n v="0"/>
    <n v="0"/>
    <n v="0"/>
    <n v="0"/>
    <n v="0"/>
    <n v="0"/>
    <n v="0"/>
    <n v="0"/>
    <n v="92.039360000000016"/>
    <n v="147.53199999999998"/>
    <n v="0"/>
    <n v="239.57136"/>
    <n v="0"/>
    <n v="0"/>
    <x v="1"/>
    <s v=""/>
    <s v=""/>
    <s v="Sales"/>
    <s v="Lunch"/>
    <s v="Other"/>
    <s v="Bev"/>
    <s v="Liquor"/>
    <x v="1"/>
  </r>
  <r>
    <s v="DF"/>
    <x v="35"/>
    <n v="999240"/>
    <s v="000000"/>
    <s v="netSales-lunch-Patio-Liq"/>
    <n v="2016"/>
    <n v="0"/>
    <n v="0"/>
    <n v="0"/>
    <n v="0"/>
    <n v="0"/>
    <n v="0"/>
    <n v="0"/>
    <n v="0"/>
    <n v="0"/>
    <n v="0"/>
    <n v="0"/>
    <n v="0"/>
    <n v="147.11199999999999"/>
    <n v="33.557999999999993"/>
    <n v="180.67"/>
    <n v="0"/>
    <n v="0"/>
    <x v="1"/>
    <s v=""/>
    <s v=""/>
    <s v="Sales"/>
    <s v="Lunch"/>
    <s v="Other"/>
    <s v="Bev"/>
    <s v="Liquor"/>
    <x v="1"/>
  </r>
  <r>
    <s v="DF"/>
    <x v="1"/>
    <n v="999241"/>
    <s v="000000"/>
    <s v="netSales-dinner-Patio-Liq"/>
    <n v="2016"/>
    <n v="0"/>
    <n v="235.79870999999997"/>
    <n v="1043.3741500000001"/>
    <n v="463.12349999999992"/>
    <n v="1376.41427"/>
    <n v="1409.7430899999997"/>
    <n v="1093.0102399999998"/>
    <n v="481.17257999999993"/>
    <n v="265.81274999999999"/>
    <n v="428.64275999999995"/>
    <n v="1018.0144799999998"/>
    <n v="1669.4216699999999"/>
    <n v="1234.7411999999999"/>
    <n v="707.42000000000007"/>
    <n v="11426.689399999999"/>
    <n v="1018.0144799999998"/>
    <n v="7815.1065299999991"/>
    <x v="1"/>
    <s v=""/>
    <s v=""/>
    <s v="Sales"/>
    <s v="Dinner"/>
    <s v="Other"/>
    <s v="Bev"/>
    <s v="Liquor"/>
    <x v="0"/>
  </r>
  <r>
    <s v="DF"/>
    <x v="2"/>
    <n v="999241"/>
    <s v="000000"/>
    <s v="netSales-dinner-Patio-Liq"/>
    <n v="2016"/>
    <n v="0"/>
    <n v="38.22"/>
    <n v="103.94999999999999"/>
    <n v="142.107"/>
    <n v="62.18099999999999"/>
    <n v="377.90620000000001"/>
    <n v="1677.6074699999997"/>
    <n v="1976.9312499999999"/>
    <n v="2576.1428000000001"/>
    <n v="1548.8375000000001"/>
    <n v="1043.336"/>
    <n v="443.68799999999999"/>
    <n v="29.592499999999998"/>
    <n v="454.81799999999998"/>
    <n v="10475.317719999999"/>
    <n v="1043.336"/>
    <n v="9547.219219999999"/>
    <x v="1"/>
    <s v=""/>
    <s v=""/>
    <s v="Sales"/>
    <s v="Dinner"/>
    <s v="Other"/>
    <s v="Bev"/>
    <s v="Liquor"/>
    <x v="0"/>
  </r>
  <r>
    <s v="DF"/>
    <x v="4"/>
    <n v="999241"/>
    <s v="000000"/>
    <s v="netSales-dinner-Patio-Liq"/>
    <n v="2016"/>
    <n v="0"/>
    <n v="0"/>
    <n v="18.779039999999998"/>
    <n v="0"/>
    <n v="10.701600000000001"/>
    <n v="19.443199999999997"/>
    <n v="0"/>
    <n v="0"/>
    <n v="58.117080000000001"/>
    <n v="0"/>
    <n v="0"/>
    <n v="0"/>
    <n v="0"/>
    <n v="0"/>
    <n v="107.04092"/>
    <n v="0"/>
    <n v="107.04092"/>
    <x v="1"/>
    <s v=""/>
    <s v=""/>
    <s v="Sales"/>
    <s v="Dinner"/>
    <s v="Other"/>
    <s v="Bev"/>
    <s v="Liquor"/>
    <x v="0"/>
  </r>
  <r>
    <s v="DF"/>
    <x v="5"/>
    <n v="999241"/>
    <s v="000000"/>
    <s v="netSales-dinner-Patio-Liq"/>
    <n v="2016"/>
    <n v="0"/>
    <n v="0"/>
    <n v="0"/>
    <n v="0"/>
    <n v="0"/>
    <n v="0"/>
    <n v="0"/>
    <n v="0"/>
    <n v="0"/>
    <n v="0"/>
    <n v="5715.4309799999992"/>
    <n v="14338.473239999999"/>
    <n v="4297.9801199999993"/>
    <n v="1261.2278699999999"/>
    <n v="25613.112209999996"/>
    <n v="5715.4309799999992"/>
    <n v="5715.4309799999992"/>
    <x v="1"/>
    <s v=""/>
    <s v=""/>
    <s v="Sales"/>
    <s v="Dinner"/>
    <s v="Other"/>
    <s v="Bev"/>
    <s v="Liquor"/>
    <x v="0"/>
  </r>
  <r>
    <s v="DF"/>
    <x v="6"/>
    <n v="999241"/>
    <s v="000000"/>
    <s v="netSales-dinner-Patio-Liq"/>
    <n v="2016"/>
    <n v="0"/>
    <n v="135.21199999999999"/>
    <n v="464.18399999999991"/>
    <n v="343.17849999999999"/>
    <n v="381.24449999999996"/>
    <n v="377.685"/>
    <n v="229.55799999999996"/>
    <n v="80.989999999999995"/>
    <n v="89.144999999999996"/>
    <n v="48.23"/>
    <n v="203.10149999999999"/>
    <n v="267.88299999999998"/>
    <n v="434.28000000000003"/>
    <n v="261.72299999999996"/>
    <n v="3316.4145000000003"/>
    <n v="203.10149999999999"/>
    <n v="2352.5285000000003"/>
    <x v="1"/>
    <s v=""/>
    <s v=""/>
    <s v="Sales"/>
    <s v="Dinner"/>
    <s v="Other"/>
    <s v="Bev"/>
    <s v="Liquor"/>
    <x v="0"/>
  </r>
  <r>
    <s v="DF"/>
    <x v="7"/>
    <n v="999241"/>
    <s v="000000"/>
    <s v="netSales-dinner-Patio-Liq"/>
    <n v="2016"/>
    <n v="0"/>
    <n v="0"/>
    <n v="484.11999999999989"/>
    <n v="107.01599999999999"/>
    <n v="603.85500000000002"/>
    <n v="3264.8839999999996"/>
    <n v="9242.108400000001"/>
    <n v="7740.2002999999986"/>
    <n v="5342.4000000000005"/>
    <n v="4353.4039499999999"/>
    <n v="4066.1214299999997"/>
    <n v="1273.8319999999999"/>
    <n v="393.46999999999991"/>
    <n v="502.06799999999993"/>
    <n v="37373.479080000005"/>
    <n v="4066.1214299999997"/>
    <n v="35204.109080000002"/>
    <x v="1"/>
    <s v=""/>
    <s v=""/>
    <s v="Sales"/>
    <s v="Dinner"/>
    <s v="Other"/>
    <s v="Bev"/>
    <s v="Liquor"/>
    <x v="0"/>
  </r>
  <r>
    <s v="DF"/>
    <x v="8"/>
    <n v="999241"/>
    <s v="000000"/>
    <s v="netSales-dinner-Patio-Liq"/>
    <n v="2016"/>
    <n v="0"/>
    <n v="0"/>
    <n v="0"/>
    <n v="82.397000000000006"/>
    <n v="0"/>
    <n v="1898.2810000000002"/>
    <n v="6776.8253700000005"/>
    <n v="9198.3437699999995"/>
    <n v="12557.726019999998"/>
    <n v="9824.1119199999994"/>
    <n v="3428.9819200000002"/>
    <n v="752.94295999999997"/>
    <n v="0"/>
    <n v="0"/>
    <n v="44519.609959999994"/>
    <n v="3428.9819200000002"/>
    <n v="43766.666999999994"/>
    <x v="1"/>
    <s v=""/>
    <s v=""/>
    <s v="Sales"/>
    <s v="Dinner"/>
    <s v="Other"/>
    <s v="Bev"/>
    <s v="Liquor"/>
    <x v="0"/>
  </r>
  <r>
    <s v="DF"/>
    <x v="9"/>
    <n v="999241"/>
    <s v="000000"/>
    <s v="netSales-dinner-Patio-Liq"/>
    <n v="2016"/>
    <n v="0"/>
    <n v="667.34107999999992"/>
    <n v="668.94239999999991"/>
    <n v="1466.2275599999998"/>
    <n v="743.38879999999995"/>
    <n v="846.61919999999986"/>
    <n v="672.35784000000001"/>
    <n v="280.41930000000002"/>
    <n v="319.32340999999997"/>
    <n v="458.90802999999994"/>
    <n v="1023.3418999999998"/>
    <n v="998.58947999999987"/>
    <n v="1409.2444800000001"/>
    <n v="108.44042999999998"/>
    <n v="9663.1439099999989"/>
    <n v="1023.3418999999998"/>
    <n v="7146.8695199999984"/>
    <x v="1"/>
    <s v=""/>
    <s v=""/>
    <s v="Sales"/>
    <s v="Dinner"/>
    <s v="Other"/>
    <s v="Bev"/>
    <s v="Liquor"/>
    <x v="0"/>
  </r>
  <r>
    <s v="DF"/>
    <x v="10"/>
    <n v="999241"/>
    <s v="000000"/>
    <s v="netSales-dinner-Patio-Liq"/>
    <n v="2016"/>
    <n v="0"/>
    <n v="25.038999999999998"/>
    <n v="84.28"/>
    <n v="11.591999999999999"/>
    <n v="0"/>
    <n v="0"/>
    <n v="1586.70624"/>
    <n v="2206.4599199999993"/>
    <n v="2159.1934000000001"/>
    <n v="2500.1476499999999"/>
    <n v="1262.6949999999999"/>
    <n v="24.968999999999998"/>
    <n v="24.444629999999997"/>
    <n v="31.394999999999996"/>
    <n v="9916.9218399999991"/>
    <n v="1262.6949999999999"/>
    <n v="9836.1132099999995"/>
    <x v="1"/>
    <s v=""/>
    <s v=""/>
    <s v="Sales"/>
    <s v="Dinner"/>
    <s v="Other"/>
    <s v="Bev"/>
    <s v="Liquor"/>
    <x v="0"/>
  </r>
  <r>
    <s v="DF"/>
    <x v="11"/>
    <n v="999241"/>
    <s v="000000"/>
    <s v="netSales-dinner-Patio-Liq"/>
    <n v="2016"/>
    <n v="0"/>
    <n v="0"/>
    <n v="104.81099999999999"/>
    <n v="0"/>
    <n v="2406.04"/>
    <n v="917.4375"/>
    <n v="1382.0025799999999"/>
    <n v="2088.3155999999999"/>
    <n v="1122.17"/>
    <n v="2257.4527499999999"/>
    <n v="2594.9489999999996"/>
    <n v="398.95799999999997"/>
    <n v="0"/>
    <n v="0"/>
    <n v="13272.13643"/>
    <n v="2594.9489999999996"/>
    <n v="12873.17843"/>
    <x v="1"/>
    <s v=""/>
    <s v=""/>
    <s v="Sales"/>
    <s v="Dinner"/>
    <s v="Other"/>
    <s v="Bev"/>
    <s v="Liquor"/>
    <x v="0"/>
  </r>
  <r>
    <s v="DF"/>
    <x v="13"/>
    <n v="999241"/>
    <s v="000000"/>
    <s v="netSales-dinner-Patio-Liq"/>
    <n v="2016"/>
    <n v="0"/>
    <n v="70.454999999999984"/>
    <n v="394.36949999999996"/>
    <n v="1061.2070000000001"/>
    <n v="1864.0229999999999"/>
    <n v="2798.2044999999998"/>
    <n v="7979.8949999999995"/>
    <n v="6319.8034199999993"/>
    <n v="5358.92"/>
    <n v="2957.402"/>
    <n v="4237.1839999999993"/>
    <n v="1167.6699999999998"/>
    <n v="1756.4049999999997"/>
    <n v="2827.692"/>
    <n v="38793.23042"/>
    <n v="4237.1839999999993"/>
    <n v="33041.46342"/>
    <x v="1"/>
    <s v=""/>
    <s v=""/>
    <s v="Sales"/>
    <s v="Dinner"/>
    <s v="Other"/>
    <s v="Bev"/>
    <s v="Liquor"/>
    <x v="1"/>
  </r>
  <r>
    <s v="DF"/>
    <x v="14"/>
    <n v="999241"/>
    <s v="000000"/>
    <s v="netSales-dinner-Patio-Liq"/>
    <n v="2016"/>
    <n v="0"/>
    <n v="17.801069999999999"/>
    <n v="3493.0853999999995"/>
    <n v="2874.2685999999994"/>
    <n v="3577.1518999999994"/>
    <n v="6737.7761499999988"/>
    <n v="4373.5850899999996"/>
    <n v="1505.7672"/>
    <n v="601.03287999999998"/>
    <n v="1852.7300399999999"/>
    <n v="3681.1775699999998"/>
    <n v="4697.6868399999994"/>
    <n v="1600.7613999999999"/>
    <n v="23.088799999999996"/>
    <n v="35035.912939999995"/>
    <n v="3681.1775699999998"/>
    <n v="28714.375899999992"/>
    <x v="1"/>
    <s v=""/>
    <s v=""/>
    <s v="Sales"/>
    <s v="Dinner"/>
    <s v="Other"/>
    <s v="Bev"/>
    <s v="Liquor"/>
    <x v="1"/>
  </r>
  <r>
    <s v="DF"/>
    <x v="15"/>
    <n v="999241"/>
    <s v="000000"/>
    <s v="netSales-dinner-Patio-Liq"/>
    <n v="2016"/>
    <n v="0"/>
    <n v="0"/>
    <n v="0"/>
    <n v="2611.3491599999998"/>
    <n v="2717.4884099999999"/>
    <n v="1996.41806"/>
    <n v="5755.7774399999998"/>
    <n v="2387.2323299999998"/>
    <n v="1493.7194999999999"/>
    <n v="1276.338"/>
    <n v="2566.2577499999998"/>
    <n v="1367.73245"/>
    <n v="473.54383999999999"/>
    <n v="0"/>
    <n v="22645.856939999998"/>
    <n v="2566.2577499999998"/>
    <n v="20804.58065"/>
    <x v="1"/>
    <s v=""/>
    <s v=""/>
    <s v="Sales"/>
    <s v="Dinner"/>
    <s v="Other"/>
    <s v="Bev"/>
    <s v="Liquor"/>
    <x v="1"/>
  </r>
  <r>
    <s v="DF"/>
    <x v="16"/>
    <n v="999241"/>
    <s v="000000"/>
    <s v="netSales-dinner-Patio-Liq"/>
    <n v="2016"/>
    <n v="0"/>
    <n v="0"/>
    <n v="540.25887999999998"/>
    <n v="5870.7039999999997"/>
    <n v="3812.7189099999996"/>
    <n v="5395.0091999999995"/>
    <n v="6547.3957499999997"/>
    <n v="4202.8106399999997"/>
    <n v="3009.0899999999997"/>
    <n v="3395.0385000000001"/>
    <n v="6203.4896699999999"/>
    <n v="6041.7568400000009"/>
    <n v="1377.4530000000002"/>
    <n v="14.993999999999998"/>
    <n v="46410.719390000006"/>
    <n v="6203.4896699999999"/>
    <n v="38976.515550000004"/>
    <x v="1"/>
    <s v=""/>
    <s v=""/>
    <s v="Sales"/>
    <s v="Dinner"/>
    <s v="Other"/>
    <s v="Bev"/>
    <s v="Liquor"/>
    <x v="1"/>
  </r>
  <r>
    <s v="DF"/>
    <x v="17"/>
    <n v="999241"/>
    <s v="000000"/>
    <s v="netSales-dinner-Patio-Liq"/>
    <n v="2016"/>
    <n v="0"/>
    <n v="458.56146000000001"/>
    <n v="2604.20622"/>
    <n v="2929.7814000000003"/>
    <n v="3713.0239999999994"/>
    <n v="4079.7802499999998"/>
    <n v="3066.9909899999998"/>
    <n v="1464.1508700000002"/>
    <n v="703.78139999999996"/>
    <n v="1335.7303399999998"/>
    <n v="1848.0646799999997"/>
    <n v="3024.7278599999995"/>
    <n v="1929.0730199999998"/>
    <n v="802.31129999999985"/>
    <n v="27960.183789999999"/>
    <n v="1848.0646799999997"/>
    <n v="22204.071609999999"/>
    <x v="1"/>
    <s v=""/>
    <s v=""/>
    <s v="Sales"/>
    <s v="Dinner"/>
    <s v="Other"/>
    <s v="Bev"/>
    <s v="Liquor"/>
    <x v="1"/>
  </r>
  <r>
    <s v="DF"/>
    <x v="19"/>
    <n v="999241"/>
    <s v="000000"/>
    <s v="netSales-dinner-Patio-Liq"/>
    <n v="2016"/>
    <n v="0"/>
    <n v="5398.6624999999995"/>
    <n v="9817.98783"/>
    <n v="6747.1289199999992"/>
    <n v="11664.724679999999"/>
    <n v="11158.620130000001"/>
    <n v="14161.225119999999"/>
    <n v="12973.655309999996"/>
    <n v="11759.350399999998"/>
    <n v="16043.994260000001"/>
    <n v="13219.775099999999"/>
    <n v="9411.9045999999998"/>
    <n v="8411.0712000000003"/>
    <n v="6143.4638999999997"/>
    <n v="136911.56395000001"/>
    <n v="13219.775099999999"/>
    <n v="112945.12425000001"/>
    <x v="1"/>
    <s v=""/>
    <s v=""/>
    <s v="Sales"/>
    <s v="Dinner"/>
    <s v="Other"/>
    <s v="Bev"/>
    <s v="Liquor"/>
    <x v="1"/>
  </r>
  <r>
    <s v="DF"/>
    <x v="20"/>
    <n v="999241"/>
    <s v="000000"/>
    <s v="netSales-dinner-Patio-Liq"/>
    <n v="2016"/>
    <n v="0"/>
    <n v="1681.4640499999998"/>
    <n v="5161.5629799999997"/>
    <n v="5708.7554999999993"/>
    <n v="8527.9935999999998"/>
    <n v="8731.3379999999979"/>
    <n v="7714.0778400000008"/>
    <n v="4085.4856"/>
    <n v="4548.9648399999996"/>
    <n v="6588.2505499999997"/>
    <n v="8419.8452099999995"/>
    <n v="9530.6906799999979"/>
    <n v="8954.9577599999993"/>
    <n v="6745.4343599999993"/>
    <n v="86398.820969999986"/>
    <n v="8419.8452099999995"/>
    <n v="61167.73816999999"/>
    <x v="1"/>
    <s v=""/>
    <s v=""/>
    <s v="Sales"/>
    <s v="Dinner"/>
    <s v="Other"/>
    <s v="Bev"/>
    <s v="Liquor"/>
    <x v="1"/>
  </r>
  <r>
    <s v="DF"/>
    <x v="21"/>
    <n v="999241"/>
    <s v="000000"/>
    <s v="netSales-dinner-Patio-Liq"/>
    <n v="2016"/>
    <n v="0"/>
    <n v="0"/>
    <n v="0"/>
    <n v="0"/>
    <n v="0"/>
    <n v="855.37199999999996"/>
    <n v="9549.4528499999997"/>
    <n v="15347.820669999997"/>
    <n v="10804.098199999999"/>
    <n v="9645.9653499999986"/>
    <n v="7789.23992"/>
    <n v="5168.9343999999992"/>
    <n v="1575.4780999999998"/>
    <n v="0"/>
    <n v="60736.361489999996"/>
    <n v="7789.23992"/>
    <n v="53991.948989999997"/>
    <x v="1"/>
    <s v=""/>
    <s v=""/>
    <s v="Sales"/>
    <s v="Dinner"/>
    <s v="Other"/>
    <s v="Bev"/>
    <s v="Liquor"/>
    <x v="1"/>
  </r>
  <r>
    <s v="DF"/>
    <x v="22"/>
    <n v="999241"/>
    <s v="000000"/>
    <s v="netSales-dinner-Patio-Liq"/>
    <n v="2016"/>
    <n v="0"/>
    <n v="5208.8464399999993"/>
    <n v="8838.2044799999985"/>
    <n v="10792.232359999998"/>
    <n v="11921.81928"/>
    <n v="11163.685119999998"/>
    <n v="10419.55257"/>
    <n v="6396.6055999999999"/>
    <n v="7049.8336999999983"/>
    <n v="8884.4810600000001"/>
    <n v="8412.0000300000011"/>
    <n v="10661.778399999999"/>
    <n v="6238.41687"/>
    <n v="5026.0725899999998"/>
    <n v="111013.52849999999"/>
    <n v="8412.0000300000011"/>
    <n v="89087.260639999993"/>
    <x v="1"/>
    <s v=""/>
    <s v=""/>
    <s v="Sales"/>
    <s v="Dinner"/>
    <s v="Other"/>
    <s v="Bev"/>
    <s v="Liquor"/>
    <x v="1"/>
  </r>
  <r>
    <s v="DF"/>
    <x v="23"/>
    <n v="999241"/>
    <s v="000000"/>
    <s v="netSales-dinner-Patio-Liq"/>
    <n v="2016"/>
    <n v="0"/>
    <n v="0"/>
    <n v="0"/>
    <n v="97.355999999999995"/>
    <n v="107.744"/>
    <n v="2047.8709999999996"/>
    <n v="5109.0217499999999"/>
    <n v="7442.9755399999995"/>
    <n v="4753.5774999999994"/>
    <n v="4115.1711999999998"/>
    <n v="2585.2960000000003"/>
    <n v="441.32900000000001"/>
    <n v="65.757999999999996"/>
    <n v="0"/>
    <n v="26766.099989999999"/>
    <n v="2585.2960000000003"/>
    <n v="26259.012989999996"/>
    <x v="1"/>
    <s v=""/>
    <s v=""/>
    <s v="Sales"/>
    <s v="Dinner"/>
    <s v="Other"/>
    <s v="Bev"/>
    <s v="Liquor"/>
    <x v="1"/>
  </r>
  <r>
    <s v="DF"/>
    <x v="24"/>
    <n v="999241"/>
    <s v="000000"/>
    <s v="netSales-dinner-Patio-Liq"/>
    <n v="2016"/>
    <n v="0"/>
    <n v="0"/>
    <n v="0"/>
    <n v="1607.3049999999998"/>
    <n v="1167.7591799999998"/>
    <n v="1333.8063199999999"/>
    <n v="3099.9048499999999"/>
    <n v="2622.9846299999995"/>
    <n v="1589.5844999999997"/>
    <n v="1697.5192499999998"/>
    <n v="1883.1248800000001"/>
    <n v="748.43999999999994"/>
    <n v="163.25399999999999"/>
    <n v="0"/>
    <n v="15913.682609999998"/>
    <n v="1883.1248800000001"/>
    <n v="15001.988609999997"/>
    <x v="1"/>
    <s v=""/>
    <s v=""/>
    <s v="Sales"/>
    <s v="Dinner"/>
    <s v="Other"/>
    <s v="Bev"/>
    <s v="Liquor"/>
    <x v="1"/>
  </r>
  <r>
    <s v="DF"/>
    <x v="25"/>
    <n v="999241"/>
    <s v="000000"/>
    <s v="netSales-dinner-Patio-Liq"/>
    <n v="2016"/>
    <n v="0"/>
    <n v="1936.8879600000002"/>
    <n v="2171.0415999999996"/>
    <n v="2133.7959999999998"/>
    <n v="2344.3489999999997"/>
    <n v="2539.2919999999999"/>
    <n v="2129.7467799999999"/>
    <n v="3271.0015799999996"/>
    <n v="3248.1063999999992"/>
    <n v="2910.3339999999998"/>
    <n v="1994.7299399999997"/>
    <n v="1627.7817499999999"/>
    <n v="1498.924"/>
    <n v="2202.8714399999999"/>
    <n v="30008.862449999993"/>
    <n v="1994.7299399999997"/>
    <n v="24679.285259999997"/>
    <x v="1"/>
    <s v=""/>
    <s v=""/>
    <s v="Sales"/>
    <s v="Dinner"/>
    <s v="Other"/>
    <s v="Bev"/>
    <s v="Liquor"/>
    <x v="1"/>
  </r>
  <r>
    <s v="DF"/>
    <x v="26"/>
    <n v="999241"/>
    <s v="000000"/>
    <s v="netSales-dinner-Patio-Liq"/>
    <n v="2016"/>
    <n v="0"/>
    <n v="1260.2624999999998"/>
    <n v="1885.1139999999998"/>
    <n v="1667.2950000000001"/>
    <n v="931.66499999999985"/>
    <n v="1112.3235199999999"/>
    <n v="204.666"/>
    <n v="222.82427999999996"/>
    <n v="149.68799999999999"/>
    <n v="128.3646"/>
    <n v="285.93599999999998"/>
    <n v="311.7878399999999"/>
    <n v="1220.3548699999999"/>
    <n v="608.72874999999999"/>
    <n v="9989.0103599999984"/>
    <n v="285.93599999999998"/>
    <n v="7848.138899999999"/>
    <x v="1"/>
    <s v=""/>
    <s v=""/>
    <s v="Sales"/>
    <s v="Dinner"/>
    <s v="Other"/>
    <s v="Bev"/>
    <s v="Liquor"/>
    <x v="1"/>
  </r>
  <r>
    <s v="DF"/>
    <x v="27"/>
    <n v="999241"/>
    <s v="000000"/>
    <s v="netSales-dinner-Patio-Liq"/>
    <n v="2016"/>
    <n v="0"/>
    <n v="994.56699999999989"/>
    <n v="646.28549999999996"/>
    <n v="668.24716000000001"/>
    <n v="973.38079999999991"/>
    <n v="1749.44406"/>
    <n v="1284.2905599999999"/>
    <n v="822.56999999999982"/>
    <n v="1683.1237500000002"/>
    <n v="1400.175"/>
    <n v="1972.9001599999999"/>
    <n v="1860.0869699999998"/>
    <n v="1023.2331199999999"/>
    <n v="2031.8200000000002"/>
    <n v="17110.124079999998"/>
    <n v="1972.9001599999999"/>
    <n v="12194.983989999999"/>
    <x v="1"/>
    <s v=""/>
    <s v=""/>
    <s v="Sales"/>
    <s v="Dinner"/>
    <s v="Other"/>
    <s v="Bev"/>
    <s v="Liquor"/>
    <x v="1"/>
  </r>
  <r>
    <s v="DF"/>
    <x v="28"/>
    <n v="999241"/>
    <s v="000000"/>
    <s v="netSales-dinner-Patio-Liq"/>
    <n v="2016"/>
    <n v="0"/>
    <n v="808.46794"/>
    <n v="5284.0962299999992"/>
    <n v="8735.7247599999992"/>
    <n v="10203.281269999999"/>
    <n v="9159.141599999999"/>
    <n v="6472.8973399999995"/>
    <n v="3098.4601199999997"/>
    <n v="4287.9448499999999"/>
    <n v="3400.19904"/>
    <n v="4571.6634599999998"/>
    <n v="6217.1155199999994"/>
    <n v="3733.9052799999999"/>
    <n v="1866.6280499999998"/>
    <n v="67839.525460000004"/>
    <n v="4571.6634599999998"/>
    <n v="56021.876610000007"/>
    <x v="1"/>
    <s v=""/>
    <s v=""/>
    <s v="Sales"/>
    <s v="Dinner"/>
    <s v="Other"/>
    <s v="Bev"/>
    <s v="Liquor"/>
    <x v="1"/>
  </r>
  <r>
    <s v="DF"/>
    <x v="29"/>
    <n v="999241"/>
    <s v="000000"/>
    <s v="netSales-dinner-Patio-Liq"/>
    <n v="2016"/>
    <n v="0"/>
    <n v="105.056"/>
    <n v="482.02755999999994"/>
    <n v="1626.1459199999999"/>
    <n v="3051.0202799999997"/>
    <n v="4112.2136999999993"/>
    <n v="2994.1585099999998"/>
    <n v="949.62349999999992"/>
    <n v="854.55551999999977"/>
    <n v="1643.7600899999998"/>
    <n v="2957.7668400000002"/>
    <n v="4018.4993099999997"/>
    <n v="1126.2159999999999"/>
    <n v="21.812000000000001"/>
    <n v="23942.855229999997"/>
    <n v="2957.7668400000002"/>
    <n v="18776.327919999996"/>
    <x v="1"/>
    <s v=""/>
    <s v=""/>
    <s v="Sales"/>
    <s v="Dinner"/>
    <s v="Other"/>
    <s v="Bev"/>
    <s v="Liquor"/>
    <x v="1"/>
  </r>
  <r>
    <s v="DF"/>
    <x v="30"/>
    <n v="999241"/>
    <s v="000000"/>
    <s v="netSales-dinner-Patio-Liq"/>
    <n v="2016"/>
    <n v="0"/>
    <n v="206.01"/>
    <n v="1769.5323100000001"/>
    <n v="1916.5553399999999"/>
    <n v="4377.1494199999988"/>
    <n v="5394.2246399999995"/>
    <n v="3256.6433900000002"/>
    <n v="3515.0169599999995"/>
    <n v="2612.4184799999998"/>
    <n v="2314.4439499999999"/>
    <n v="2908.73254"/>
    <n v="4816.29666"/>
    <n v="2361.3271499999996"/>
    <n v="377.78943999999996"/>
    <n v="35826.14028"/>
    <n v="2908.73254"/>
    <n v="28270.727030000002"/>
    <x v="1"/>
    <s v=""/>
    <s v=""/>
    <s v="Sales"/>
    <s v="Dinner"/>
    <s v="Other"/>
    <s v="Bev"/>
    <s v="Liquor"/>
    <x v="1"/>
  </r>
  <r>
    <s v="DF"/>
    <x v="31"/>
    <n v="999241"/>
    <s v="000000"/>
    <s v="netSales-dinner-Patio-Liq"/>
    <n v="2016"/>
    <n v="0"/>
    <n v="5.2534999999999998"/>
    <n v="0"/>
    <n v="0"/>
    <n v="0"/>
    <n v="25.283999999999999"/>
    <n v="1399.0645200000001"/>
    <n v="2010.6477999999997"/>
    <n v="1863.4"/>
    <n v="1498.91"/>
    <n v="792.77373"/>
    <n v="59.023999999999994"/>
    <n v="0"/>
    <n v="0"/>
    <n v="7654.3575500000006"/>
    <n v="792.77373"/>
    <n v="7595.3335500000003"/>
    <x v="1"/>
    <s v=""/>
    <s v=""/>
    <s v="Sales"/>
    <s v="Dinner"/>
    <s v="Other"/>
    <s v="Bev"/>
    <s v="Liquor"/>
    <x v="1"/>
  </r>
  <r>
    <s v="DF"/>
    <x v="32"/>
    <n v="999241"/>
    <s v="000000"/>
    <s v="netSales-dinner-Patio-Liq"/>
    <n v="2016"/>
    <n v="0"/>
    <n v="28.658000000000001"/>
    <n v="222.80475000000001"/>
    <n v="793.91759999999999"/>
    <n v="1103.2560000000001"/>
    <n v="1549.8944999999999"/>
    <n v="6414.9665999999988"/>
    <n v="6903.8941999999997"/>
    <n v="7885.9325999999992"/>
    <n v="6151.6915599999993"/>
    <n v="5435.36168"/>
    <n v="716.85249999999996"/>
    <n v="112.30799999999999"/>
    <n v="0"/>
    <n v="37319.537989999997"/>
    <n v="5435.36168"/>
    <n v="36490.377489999999"/>
    <x v="1"/>
    <s v=""/>
    <s v=""/>
    <s v="Sales"/>
    <s v="Dinner"/>
    <s v="Other"/>
    <s v="Bev"/>
    <s v="Liquor"/>
    <x v="1"/>
  </r>
  <r>
    <s v="DF"/>
    <x v="33"/>
    <n v="999241"/>
    <s v="000000"/>
    <s v="netSales-dinner-Patio-Liq"/>
    <n v="2016"/>
    <n v="0"/>
    <n v="0"/>
    <n v="0"/>
    <n v="0"/>
    <n v="0"/>
    <n v="0"/>
    <n v="0"/>
    <n v="526.87249999999995"/>
    <n v="1203.2159999999999"/>
    <n v="986.32730000000004"/>
    <n v="623.56769999999995"/>
    <n v="137.59745999999998"/>
    <n v="0"/>
    <n v="0"/>
    <n v="3477.5809599999998"/>
    <n v="623.56769999999995"/>
    <n v="3339.9834999999998"/>
    <x v="1"/>
    <s v=""/>
    <s v=""/>
    <s v="Sales"/>
    <s v="Dinner"/>
    <s v="Other"/>
    <s v="Bev"/>
    <s v="Liquor"/>
    <x v="1"/>
  </r>
  <r>
    <s v="DF"/>
    <x v="34"/>
    <n v="999241"/>
    <s v="000000"/>
    <s v="netSales-dinner-Patio-Liq"/>
    <n v="2016"/>
    <n v="0"/>
    <n v="0"/>
    <n v="0"/>
    <n v="0"/>
    <n v="0"/>
    <n v="0"/>
    <n v="0"/>
    <n v="0"/>
    <n v="0"/>
    <n v="0"/>
    <n v="0"/>
    <n v="258.26499999999999"/>
    <n v="59.587499999999991"/>
    <n v="0"/>
    <n v="317.85249999999996"/>
    <n v="0"/>
    <n v="0"/>
    <x v="1"/>
    <s v=""/>
    <s v=""/>
    <s v="Sales"/>
    <s v="Dinner"/>
    <s v="Other"/>
    <s v="Bev"/>
    <s v="Liquor"/>
    <x v="1"/>
  </r>
  <r>
    <s v="DF"/>
    <x v="35"/>
    <n v="999241"/>
    <s v="000000"/>
    <s v="netSales-dinner-Patio-Liq"/>
    <n v="2016"/>
    <n v="0"/>
    <n v="0"/>
    <n v="0"/>
    <n v="0"/>
    <n v="0"/>
    <n v="0"/>
    <n v="0"/>
    <n v="0"/>
    <n v="0"/>
    <n v="0"/>
    <n v="0"/>
    <n v="0"/>
    <n v="56.356999999999992"/>
    <n v="0"/>
    <n v="56.356999999999992"/>
    <n v="0"/>
    <n v="0"/>
    <x v="1"/>
    <s v=""/>
    <s v=""/>
    <s v="Sales"/>
    <s v="Dinner"/>
    <s v="Other"/>
    <s v="Bev"/>
    <s v="Liquor"/>
    <x v="1"/>
  </r>
  <r>
    <s v="DF"/>
    <x v="0"/>
    <n v="999248"/>
    <s v="000000"/>
    <s v="netSales-lunch-Dining Rm-Beer"/>
    <n v="2016"/>
    <n v="0"/>
    <n v="15.62344"/>
    <n v="-5.6501899999999994"/>
    <n v="0"/>
    <n v="34.655249999999995"/>
    <n v="10.629359999999998"/>
    <n v="0"/>
    <n v="0"/>
    <n v="0"/>
    <n v="0"/>
    <n v="0"/>
    <n v="0"/>
    <n v="0"/>
    <n v="0"/>
    <n v="55.257859999999994"/>
    <n v="0"/>
    <n v="55.257859999999994"/>
    <x v="1"/>
    <s v=""/>
    <s v=""/>
    <s v="Sales"/>
    <s v="Lunch"/>
    <s v="Dining room"/>
    <s v="Bev"/>
    <s v="Beer"/>
    <x v="0"/>
  </r>
  <r>
    <s v="DF"/>
    <x v="1"/>
    <n v="999248"/>
    <s v="000000"/>
    <s v="netSales-lunch-Dining Rm-Beer"/>
    <n v="2016"/>
    <n v="0"/>
    <n v="11.20112"/>
    <n v="0"/>
    <n v="0"/>
    <n v="54.674549999999989"/>
    <n v="9.3725100000000001"/>
    <n v="0"/>
    <n v="0"/>
    <n v="0"/>
    <n v="0"/>
    <n v="0"/>
    <n v="0"/>
    <n v="78.472239999999999"/>
    <n v="124.33567999999998"/>
    <n v="278.05609999999996"/>
    <n v="0"/>
    <n v="75.248179999999991"/>
    <x v="1"/>
    <s v=""/>
    <s v=""/>
    <s v="Sales"/>
    <s v="Lunch"/>
    <s v="Dining room"/>
    <s v="Bev"/>
    <s v="Beer"/>
    <x v="0"/>
  </r>
  <r>
    <s v="DF"/>
    <x v="2"/>
    <n v="999248"/>
    <s v="000000"/>
    <s v="netSales-lunch-Dining Rm-Beer"/>
    <n v="2016"/>
    <n v="0"/>
    <n v="236.14150000000001"/>
    <n v="399.04409999999996"/>
    <n v="368.43345000000005"/>
    <n v="412.07249999999999"/>
    <n v="279.95624999999995"/>
    <n v="195.86490000000001"/>
    <n v="193.29617999999996"/>
    <n v="87.02567999999998"/>
    <n v="221.67774999999997"/>
    <n v="158.91574999999997"/>
    <n v="151.06874999999999"/>
    <n v="465.80624999999998"/>
    <n v="904.86514999999997"/>
    <n v="4074.1682100000003"/>
    <n v="158.91574999999997"/>
    <n v="2552.4280600000002"/>
    <x v="1"/>
    <s v=""/>
    <s v=""/>
    <s v="Sales"/>
    <s v="Lunch"/>
    <s v="Dining room"/>
    <s v="Bev"/>
    <s v="Beer"/>
    <x v="0"/>
  </r>
  <r>
    <s v="DF"/>
    <x v="3"/>
    <n v="999248"/>
    <s v="000000"/>
    <s v="netSales-lunch-Dining Rm-Beer"/>
    <n v="2016"/>
    <n v="0"/>
    <n v="3.6959999999999997"/>
    <n v="54.264000000000003"/>
    <n v="4.032"/>
    <n v="80.367000000000004"/>
    <n v="82.899179999999987"/>
    <n v="0"/>
    <n v="22.957549999999998"/>
    <n v="21.238"/>
    <n v="0"/>
    <n v="0"/>
    <n v="0"/>
    <n v="65.92949999999999"/>
    <n v="0"/>
    <n v="335.38322999999991"/>
    <n v="0"/>
    <n v="269.45372999999995"/>
    <x v="1"/>
    <s v=""/>
    <s v=""/>
    <s v="Sales"/>
    <s v="Lunch"/>
    <s v="Dining room"/>
    <s v="Bev"/>
    <s v="Beer"/>
    <x v="0"/>
  </r>
  <r>
    <s v="DF"/>
    <x v="4"/>
    <n v="999248"/>
    <s v="000000"/>
    <s v="netSales-lunch-Dining Rm-Beer"/>
    <n v="2016"/>
    <n v="0"/>
    <n v="218.31263999999996"/>
    <n v="373.91298"/>
    <n v="297.04751999999996"/>
    <n v="208.73040999999998"/>
    <n v="372.17564999999991"/>
    <n v="304.12164999999999"/>
    <n v="302.11369999999999"/>
    <n v="244.77599999999998"/>
    <n v="296.21087999999997"/>
    <n v="247.08879999999999"/>
    <n v="304.79232000000002"/>
    <n v="254.65440000000001"/>
    <n v="357.06762000000003"/>
    <n v="3781.0045700000001"/>
    <n v="247.08879999999999"/>
    <n v="2864.4902299999999"/>
    <x v="1"/>
    <s v=""/>
    <s v=""/>
    <s v="Sales"/>
    <s v="Lunch"/>
    <s v="Dining room"/>
    <s v="Bev"/>
    <s v="Beer"/>
    <x v="0"/>
  </r>
  <r>
    <s v="DF"/>
    <x v="5"/>
    <n v="999248"/>
    <s v="000000"/>
    <s v="netSales-lunch-Dining Rm-Beer"/>
    <n v="2016"/>
    <n v="0"/>
    <n v="0"/>
    <n v="0"/>
    <n v="0"/>
    <n v="0"/>
    <n v="0"/>
    <n v="0"/>
    <n v="0"/>
    <n v="0"/>
    <n v="74.287850000000006"/>
    <n v="152.33903999999998"/>
    <n v="82.470289999999991"/>
    <n v="155.63015999999999"/>
    <n v="303.66546"/>
    <n v="768.39279999999997"/>
    <n v="152.33903999999998"/>
    <n v="226.62689"/>
    <x v="1"/>
    <s v=""/>
    <s v=""/>
    <s v="Sales"/>
    <s v="Lunch"/>
    <s v="Dining room"/>
    <s v="Bev"/>
    <s v="Beer"/>
    <x v="0"/>
  </r>
  <r>
    <s v="DF"/>
    <x v="6"/>
    <n v="999248"/>
    <s v="000000"/>
    <s v="netSales-lunch-Dining Rm-Beer"/>
    <n v="2016"/>
    <n v="0"/>
    <n v="53.508000000000003"/>
    <n v="59.78"/>
    <n v="8.5469999999999988"/>
    <n v="0"/>
    <n v="11.375"/>
    <n v="0"/>
    <n v="0"/>
    <n v="0"/>
    <n v="0"/>
    <n v="4.1649999999999991"/>
    <n v="3.3319999999999999"/>
    <n v="28.084"/>
    <n v="4.5569999999999995"/>
    <n v="173.34799999999998"/>
    <n v="4.1649999999999991"/>
    <n v="137.375"/>
    <x v="1"/>
    <s v=""/>
    <s v=""/>
    <s v="Sales"/>
    <s v="Lunch"/>
    <s v="Dining room"/>
    <s v="Bev"/>
    <s v="Beer"/>
    <x v="0"/>
  </r>
  <r>
    <s v="DF"/>
    <x v="7"/>
    <n v="999248"/>
    <s v="000000"/>
    <s v="netSales-lunch-Dining Rm-Beer"/>
    <n v="2016"/>
    <n v="0"/>
    <n v="1135.106"/>
    <n v="1004.192"/>
    <n v="1052.1489999999999"/>
    <n v="1218.9379999999999"/>
    <n v="1255.9119999999998"/>
    <n v="1046.4090000000001"/>
    <n v="1330.7279999999998"/>
    <n v="948.67499999999995"/>
    <n v="1232.665"/>
    <n v="1325.9960000000001"/>
    <n v="1143.415"/>
    <n v="1753.2864999999999"/>
    <n v="2520.9764999999998"/>
    <n v="16968.447999999997"/>
    <n v="1325.9960000000001"/>
    <n v="11550.769999999997"/>
    <x v="1"/>
    <s v=""/>
    <s v=""/>
    <s v="Sales"/>
    <s v="Lunch"/>
    <s v="Dining room"/>
    <s v="Bev"/>
    <s v="Beer"/>
    <x v="0"/>
  </r>
  <r>
    <s v="DF"/>
    <x v="8"/>
    <n v="999248"/>
    <s v="000000"/>
    <s v="netSales-lunch-Dining Rm-Beer"/>
    <n v="2016"/>
    <n v="0"/>
    <n v="412.50474999999994"/>
    <n v="498.88124999999997"/>
    <n v="734.95799999999997"/>
    <n v="724.64"/>
    <n v="856.8"/>
    <n v="902.8895399999999"/>
    <n v="437.47199999999998"/>
    <n v="618.42899999999986"/>
    <n v="762.34374999999989"/>
    <n v="614.86424999999997"/>
    <n v="485.88749999999999"/>
    <n v="540.47699999999998"/>
    <n v="1686.3839999999998"/>
    <n v="9276.531039999998"/>
    <n v="614.86424999999997"/>
    <n v="6563.7825399999992"/>
    <x v="1"/>
    <s v=""/>
    <s v=""/>
    <s v="Sales"/>
    <s v="Lunch"/>
    <s v="Dining room"/>
    <s v="Bev"/>
    <s v="Beer"/>
    <x v="0"/>
  </r>
  <r>
    <s v="DF"/>
    <x v="9"/>
    <n v="999248"/>
    <s v="000000"/>
    <s v="netSales-lunch-Dining Rm-Beer"/>
    <n v="2016"/>
    <n v="0"/>
    <n v="-5.3125799999999996"/>
    <n v="0"/>
    <n v="0"/>
    <n v="2.4228399999999999"/>
    <n v="15.57976"/>
    <n v="0"/>
    <n v="0"/>
    <n v="0"/>
    <n v="0"/>
    <n v="0"/>
    <n v="0"/>
    <n v="0"/>
    <n v="0"/>
    <n v="12.690020000000001"/>
    <n v="0"/>
    <n v="12.690020000000001"/>
    <x v="1"/>
    <s v=""/>
    <s v=""/>
    <s v="Sales"/>
    <s v="Lunch"/>
    <s v="Dining room"/>
    <s v="Bev"/>
    <s v="Beer"/>
    <x v="0"/>
  </r>
  <r>
    <s v="DF"/>
    <x v="10"/>
    <n v="999248"/>
    <s v="000000"/>
    <s v="netSales-lunch-Dining Rm-Beer"/>
    <n v="2016"/>
    <n v="0"/>
    <n v="77.923999999999992"/>
    <n v="44.918999999999997"/>
    <n v="52.233999999999995"/>
    <n v="39.283999999999992"/>
    <n v="50.96"/>
    <n v="22.791999999999998"/>
    <n v="20.474999999999998"/>
    <n v="34.496000000000002"/>
    <n v="27.670999999999999"/>
    <n v="22.350999999999999"/>
    <n v="37.012499999999996"/>
    <n v="114.11399999999999"/>
    <n v="188.5975"/>
    <n v="732.82999999999993"/>
    <n v="22.350999999999999"/>
    <n v="393.10599999999994"/>
    <x v="1"/>
    <s v=""/>
    <s v=""/>
    <s v="Sales"/>
    <s v="Lunch"/>
    <s v="Dining room"/>
    <s v="Bev"/>
    <s v="Beer"/>
    <x v="0"/>
  </r>
  <r>
    <s v="DF"/>
    <x v="11"/>
    <n v="999248"/>
    <s v="000000"/>
    <s v="netSales-lunch-Dining Rm-Beer"/>
    <n v="2016"/>
    <n v="0"/>
    <n v="190.11999999999998"/>
    <n v="207.87872000000002"/>
    <n v="381.27600000000001"/>
    <n v="333.2"/>
    <n v="289.19799999999998"/>
    <n v="117.39"/>
    <n v="253.869"/>
    <n v="206.41599999999997"/>
    <n v="179.816"/>
    <n v="158.76"/>
    <n v="211.26987"/>
    <n v="257.44599999999997"/>
    <n v="538.38400000000001"/>
    <n v="3325.0235899999998"/>
    <n v="158.76"/>
    <n v="2317.9237199999998"/>
    <x v="1"/>
    <s v=""/>
    <s v=""/>
    <s v="Sales"/>
    <s v="Lunch"/>
    <s v="Dining room"/>
    <s v="Bev"/>
    <s v="Beer"/>
    <x v="0"/>
  </r>
  <r>
    <s v="DF"/>
    <x v="12"/>
    <n v="999248"/>
    <s v="000000"/>
    <s v="netSales-lunch-Dining Rm-Beer"/>
    <n v="2016"/>
    <n v="0"/>
    <n v="212.32575"/>
    <n v="361.76699999999994"/>
    <n v="169.77099999999999"/>
    <n v="655.6833499999999"/>
    <n v="440.24399999999997"/>
    <n v="305.23807999999997"/>
    <n v="225.48749999999998"/>
    <n v="283.54199999999997"/>
    <n v="184.4255"/>
    <n v="459.9"/>
    <n v="208.0386"/>
    <n v="429.52909999999997"/>
    <n v="1165.6990799999999"/>
    <n v="5101.650959999999"/>
    <n v="459.9"/>
    <n v="3298.3841799999996"/>
    <x v="1"/>
    <s v=""/>
    <s v=""/>
    <s v="Sales"/>
    <s v="Lunch"/>
    <s v="Dining room"/>
    <s v="Bev"/>
    <s v="Beer"/>
    <x v="0"/>
  </r>
  <r>
    <s v="DF"/>
    <x v="13"/>
    <n v="999248"/>
    <s v="000000"/>
    <s v="netSales-lunch-Dining Rm-Beer"/>
    <n v="2016"/>
    <n v="0"/>
    <n v="2965.6200000000003"/>
    <n v="2176.7129999999997"/>
    <n v="2434.9079999999999"/>
    <n v="2736.1530000000002"/>
    <n v="1774.5839999999998"/>
    <n v="2304.61"/>
    <n v="1535.1428400000002"/>
    <n v="2486.4981400000001"/>
    <n v="1630.2719999999999"/>
    <n v="1880.2"/>
    <n v="1863.2250000000001"/>
    <n v="2946.9439999999995"/>
    <n v="5718.5011800000011"/>
    <n v="32453.371160000002"/>
    <n v="1880.2"/>
    <n v="21924.700980000001"/>
    <x v="1"/>
    <s v=""/>
    <s v=""/>
    <s v="Sales"/>
    <s v="Lunch"/>
    <s v="Dining room"/>
    <s v="Bev"/>
    <s v="Beer"/>
    <x v="1"/>
  </r>
  <r>
    <s v="DF"/>
    <x v="14"/>
    <n v="999248"/>
    <s v="000000"/>
    <s v="netSales-lunch-Dining Rm-Beer"/>
    <n v="2016"/>
    <n v="0"/>
    <n v="584.89109000000008"/>
    <n v="527.58341999999993"/>
    <n v="376.28135999999995"/>
    <n v="455.18584999999996"/>
    <n v="313.46980000000002"/>
    <n v="330.21491999999995"/>
    <n v="386.31039999999996"/>
    <n v="376.20036999999996"/>
    <n v="416.61311999999998"/>
    <n v="220.12031999999999"/>
    <n v="282.44411999999994"/>
    <n v="348.39342999999997"/>
    <n v="410.82950999999997"/>
    <n v="5028.5377099999987"/>
    <n v="220.12031999999999"/>
    <n v="3986.8706499999994"/>
    <x v="1"/>
    <s v=""/>
    <s v=""/>
    <s v="Sales"/>
    <s v="Lunch"/>
    <s v="Dining room"/>
    <s v="Bev"/>
    <s v="Beer"/>
    <x v="1"/>
  </r>
  <r>
    <s v="DF"/>
    <x v="15"/>
    <n v="999248"/>
    <s v="000000"/>
    <s v="netSales-lunch-Dining Rm-Beer"/>
    <n v="2016"/>
    <n v="0"/>
    <n v="191.61449999999999"/>
    <n v="225.3545"/>
    <n v="234.2655"/>
    <n v="463.17249999999996"/>
    <n v="405.65140000000002"/>
    <n v="235.69"/>
    <n v="411.43199999999996"/>
    <n v="507.64699999999993"/>
    <n v="451.26899999999995"/>
    <n v="471.54099999999994"/>
    <n v="344.41315999999995"/>
    <n v="378.33249999999998"/>
    <n v="511.0139999999999"/>
    <n v="4831.3970600000002"/>
    <n v="471.54099999999994"/>
    <n v="3597.6373999999996"/>
    <x v="1"/>
    <s v=""/>
    <s v=""/>
    <s v="Sales"/>
    <s v="Lunch"/>
    <s v="Dining room"/>
    <s v="Bev"/>
    <s v="Beer"/>
    <x v="1"/>
  </r>
  <r>
    <s v="DF"/>
    <x v="16"/>
    <n v="999248"/>
    <s v="000000"/>
    <s v="netSales-lunch-Dining Rm-Beer"/>
    <n v="2016"/>
    <n v="0"/>
    <n v="319.06"/>
    <n v="418.73299999999995"/>
    <n v="243.16739999999999"/>
    <n v="315.06999999999994"/>
    <n v="331.38349999999997"/>
    <n v="250.88"/>
    <n v="336.65099999999995"/>
    <n v="256.78309999999993"/>
    <n v="630.03499999999997"/>
    <n v="355.06799999999998"/>
    <n v="406.80338999999998"/>
    <n v="661.79399999999987"/>
    <n v="604.95749999999998"/>
    <n v="5130.3858899999996"/>
    <n v="355.06799999999998"/>
    <n v="3456.8309999999992"/>
    <x v="1"/>
    <s v=""/>
    <s v=""/>
    <s v="Sales"/>
    <s v="Lunch"/>
    <s v="Dining room"/>
    <s v="Bev"/>
    <s v="Beer"/>
    <x v="1"/>
  </r>
  <r>
    <s v="DF"/>
    <x v="17"/>
    <n v="999248"/>
    <s v="000000"/>
    <s v="netSales-lunch-Dining Rm-Beer"/>
    <n v="2016"/>
    <n v="0"/>
    <n v="447.95603999999992"/>
    <n v="244.62900000000002"/>
    <n v="276.68094999999994"/>
    <n v="109.32025999999999"/>
    <n v="231.66184999999999"/>
    <n v="280.20384000000001"/>
    <n v="278.63576999999998"/>
    <n v="259.62720000000002"/>
    <n v="306.41176999999999"/>
    <n v="188.96779999999995"/>
    <n v="99.907499999999999"/>
    <n v="142.36172999999999"/>
    <n v="222.14639999999997"/>
    <n v="3088.5101099999997"/>
    <n v="188.96779999999995"/>
    <n v="2624.0944799999997"/>
    <x v="1"/>
    <s v=""/>
    <s v=""/>
    <s v="Sales"/>
    <s v="Lunch"/>
    <s v="Dining room"/>
    <s v="Bev"/>
    <s v="Beer"/>
    <x v="1"/>
  </r>
  <r>
    <s v="DF"/>
    <x v="18"/>
    <n v="999248"/>
    <s v="000000"/>
    <s v="netSales-lunch-Dining Rm-Beer"/>
    <n v="2016"/>
    <n v="0"/>
    <n v="221.33999999999997"/>
    <n v="306.21499999999997"/>
    <n v="263.59199999999998"/>
    <n v="372.85500000000002"/>
    <n v="329.28000000000003"/>
    <n v="402.31799999999998"/>
    <n v="194.89154999999997"/>
    <n v="276.48599999999993"/>
    <n v="296.88400000000001"/>
    <n v="162.89000000000001"/>
    <n v="358.19"/>
    <n v="396.53949999999998"/>
    <n v="432.096"/>
    <n v="4013.5770499999994"/>
    <n v="162.89000000000001"/>
    <n v="2826.7515499999995"/>
    <x v="1"/>
    <s v=""/>
    <s v=""/>
    <s v="Sales"/>
    <s v="Lunch"/>
    <s v="Dining room"/>
    <s v="Bev"/>
    <s v="Beer"/>
    <x v="1"/>
  </r>
  <r>
    <s v="DF"/>
    <x v="19"/>
    <n v="999248"/>
    <s v="000000"/>
    <s v="netSales-lunch-Dining Rm-Beer"/>
    <n v="2016"/>
    <n v="0"/>
    <n v="1437.4850000000001"/>
    <n v="1709.8759999999997"/>
    <n v="1924.5099999999998"/>
    <n v="2108.60853"/>
    <n v="1092.9099999999999"/>
    <n v="1848.8262799999998"/>
    <n v="2737.665"/>
    <n v="2217.7382499999999"/>
    <n v="2017.8979799999995"/>
    <n v="2052.5224999999996"/>
    <n v="1054.403"/>
    <n v="2107.2861599999997"/>
    <n v="1466.0519999999999"/>
    <n v="23775.780699999996"/>
    <n v="2052.5224999999996"/>
    <n v="19148.039539999998"/>
    <x v="1"/>
    <s v=""/>
    <s v=""/>
    <s v="Sales"/>
    <s v="Lunch"/>
    <s v="Dining room"/>
    <s v="Bev"/>
    <s v="Beer"/>
    <x v="1"/>
  </r>
  <r>
    <s v="DF"/>
    <x v="20"/>
    <n v="999248"/>
    <s v="000000"/>
    <s v="netSales-lunch-Dining Rm-Beer"/>
    <n v="2016"/>
    <n v="0"/>
    <n v="566.23839999999996"/>
    <n v="598.10799999999995"/>
    <n v="371.49951999999996"/>
    <n v="673.34217999999987"/>
    <n v="685.5950499999999"/>
    <n v="537.76170000000002"/>
    <n v="898.76639999999986"/>
    <n v="607.71375"/>
    <n v="629.61450999999988"/>
    <n v="444.09749999999997"/>
    <n v="316.23235"/>
    <n v="566.30342999999993"/>
    <n v="824.73019999999985"/>
    <n v="7720.002989999999"/>
    <n v="444.09749999999997"/>
    <n v="6012.7370099999989"/>
    <x v="1"/>
    <s v=""/>
    <s v=""/>
    <s v="Sales"/>
    <s v="Lunch"/>
    <s v="Dining room"/>
    <s v="Bev"/>
    <s v="Beer"/>
    <x v="1"/>
  </r>
  <r>
    <s v="DF"/>
    <x v="21"/>
    <n v="999248"/>
    <s v="000000"/>
    <s v="netSales-lunch-Dining Rm-Beer"/>
    <n v="2016"/>
    <n v="0"/>
    <n v="552.68520999999998"/>
    <n v="460.82399999999996"/>
    <n v="572.40623999999991"/>
    <n v="410.76728000000003"/>
    <n v="704.30149999999992"/>
    <n v="407.5971199999999"/>
    <n v="325.20074999999997"/>
    <n v="369.40749999999997"/>
    <n v="208.81"/>
    <n v="225.17949999999999"/>
    <n v="250.30599999999998"/>
    <n v="254.27849999999998"/>
    <n v="603.80600000000004"/>
    <n v="5345.5695999999989"/>
    <n v="225.17949999999999"/>
    <n v="4237.1790999999994"/>
    <x v="1"/>
    <s v=""/>
    <s v=""/>
    <s v="Sales"/>
    <s v="Lunch"/>
    <s v="Dining room"/>
    <s v="Bev"/>
    <s v="Beer"/>
    <x v="1"/>
  </r>
  <r>
    <s v="DF"/>
    <x v="22"/>
    <n v="999248"/>
    <s v="000000"/>
    <s v="netSales-lunch-Dining Rm-Beer"/>
    <n v="2016"/>
    <n v="0"/>
    <n v="707.31149999999991"/>
    <n v="681.96974999999998"/>
    <n v="606.98609999999996"/>
    <n v="564.90048999999988"/>
    <n v="656.24327999999991"/>
    <n v="467.29417000000001"/>
    <n v="731.90809999999999"/>
    <n v="762.76199999999994"/>
    <n v="529.17865000000006"/>
    <n v="358.10340999999994"/>
    <n v="295.09368000000001"/>
    <n v="572.17103999999995"/>
    <n v="1315.9219499999997"/>
    <n v="8249.8441199999979"/>
    <n v="358.10340999999994"/>
    <n v="6066.6574499999988"/>
    <x v="1"/>
    <s v=""/>
    <s v=""/>
    <s v="Sales"/>
    <s v="Lunch"/>
    <s v="Dining room"/>
    <s v="Bev"/>
    <s v="Beer"/>
    <x v="1"/>
  </r>
  <r>
    <s v="DF"/>
    <x v="23"/>
    <n v="999248"/>
    <s v="000000"/>
    <s v="netSales-lunch-Dining Rm-Beer"/>
    <n v="2016"/>
    <n v="0"/>
    <n v="818.95799999999986"/>
    <n v="1030.617"/>
    <n v="1066.492"/>
    <n v="1450.7640000000001"/>
    <n v="1080.0371399999999"/>
    <n v="551.53279999999995"/>
    <n v="804.73399999999992"/>
    <n v="755.68499999999995"/>
    <n v="763.41495999999995"/>
    <n v="555.59378000000004"/>
    <n v="640.91194999999993"/>
    <n v="993.82247999999981"/>
    <n v="2004.5969999999995"/>
    <n v="12517.160109999999"/>
    <n v="555.59378000000004"/>
    <n v="8877.8286799999987"/>
    <x v="1"/>
    <s v=""/>
    <s v=""/>
    <s v="Sales"/>
    <s v="Lunch"/>
    <s v="Dining room"/>
    <s v="Bev"/>
    <s v="Beer"/>
    <x v="1"/>
  </r>
  <r>
    <s v="DF"/>
    <x v="24"/>
    <n v="999248"/>
    <s v="000000"/>
    <s v="netSales-lunch-Dining Rm-Beer"/>
    <n v="2016"/>
    <n v="0"/>
    <n v="324.32399999999996"/>
    <n v="247.13051999999996"/>
    <n v="243.60349999999997"/>
    <n v="236.98499999999999"/>
    <n v="222.00128999999998"/>
    <n v="244.31049999999996"/>
    <n v="167.1985"/>
    <n v="169.04299999999998"/>
    <n v="166.3074"/>
    <n v="206.38799999999998"/>
    <n v="198.6215"/>
    <n v="417.23163999999997"/>
    <n v="490.26977999999997"/>
    <n v="3333.4146299999998"/>
    <n v="206.38799999999998"/>
    <n v="2227.2917099999995"/>
    <x v="1"/>
    <s v=""/>
    <s v=""/>
    <s v="Sales"/>
    <s v="Lunch"/>
    <s v="Dining room"/>
    <s v="Bev"/>
    <s v="Beer"/>
    <x v="1"/>
  </r>
  <r>
    <s v="DF"/>
    <x v="25"/>
    <n v="999248"/>
    <s v="000000"/>
    <s v="netSales-lunch-Dining Rm-Beer"/>
    <n v="2016"/>
    <n v="0"/>
    <n v="324.61995999999994"/>
    <n v="245.70000000000002"/>
    <n v="404.6699999999999"/>
    <n v="387.08249999999998"/>
    <n v="355.98499999999996"/>
    <n v="286.87232"/>
    <n v="255.76298999999995"/>
    <n v="256.20531999999997"/>
    <n v="442.75699999999995"/>
    <n v="311.39499999999998"/>
    <n v="289.47800000000001"/>
    <n v="388.81499999999994"/>
    <n v="603.80599999999993"/>
    <n v="4553.1490899999999"/>
    <n v="311.39499999999998"/>
    <n v="3271.0500899999997"/>
    <x v="1"/>
    <s v=""/>
    <s v=""/>
    <s v="Sales"/>
    <s v="Lunch"/>
    <s v="Dining room"/>
    <s v="Bev"/>
    <s v="Beer"/>
    <x v="1"/>
  </r>
  <r>
    <s v="DF"/>
    <x v="26"/>
    <n v="999248"/>
    <s v="000000"/>
    <s v="netSales-lunch-Dining Rm-Beer"/>
    <n v="2016"/>
    <n v="0"/>
    <n v="271.30950000000001"/>
    <n v="428.50499999999994"/>
    <n v="387.62849999999997"/>
    <n v="424.88599999999997"/>
    <n v="343.29750000000001"/>
    <n v="519.87481000000002"/>
    <n v="440.70747"/>
    <n v="392.83565999999996"/>
    <n v="348.70499999999998"/>
    <n v="288.37031999999994"/>
    <n v="369.45929999999998"/>
    <n v="620.44499999999994"/>
    <n v="1248.4290000000001"/>
    <n v="6084.4530599999998"/>
    <n v="288.37031999999994"/>
    <n v="3846.1197599999996"/>
    <x v="1"/>
    <s v=""/>
    <s v=""/>
    <s v="Sales"/>
    <s v="Lunch"/>
    <s v="Dining room"/>
    <s v="Bev"/>
    <s v="Beer"/>
    <x v="1"/>
  </r>
  <r>
    <s v="DF"/>
    <x v="27"/>
    <n v="999248"/>
    <s v="000000"/>
    <s v="netSales-lunch-Dining Rm-Beer"/>
    <n v="2016"/>
    <n v="0"/>
    <n v="313.26749999999998"/>
    <n v="280.67451999999997"/>
    <n v="109.61999999999999"/>
    <n v="117.04349999999999"/>
    <n v="178.5"/>
    <n v="325.51749999999998"/>
    <n v="336.56699999999995"/>
    <n v="252.7"/>
    <n v="203.03849999999997"/>
    <n v="166.71899999999997"/>
    <n v="327.16005000000001"/>
    <n v="290.72680000000003"/>
    <n v="389.76756"/>
    <n v="3291.3019299999996"/>
    <n v="166.71899999999997"/>
    <n v="2283.64752"/>
    <x v="1"/>
    <s v=""/>
    <s v=""/>
    <s v="Sales"/>
    <s v="Lunch"/>
    <s v="Dining room"/>
    <s v="Bev"/>
    <s v="Beer"/>
    <x v="1"/>
  </r>
  <r>
    <s v="DF"/>
    <x v="28"/>
    <n v="999248"/>
    <s v="000000"/>
    <s v="netSales-lunch-Dining Rm-Beer"/>
    <n v="2016"/>
    <n v="0"/>
    <n v="680.6345"/>
    <n v="423.00496000000004"/>
    <n v="252.34775999999999"/>
    <n v="300.6472"/>
    <n v="301.20587"/>
    <n v="356.62410000000006"/>
    <n v="424.52689999999996"/>
    <n v="514.33997999999997"/>
    <n v="450.46091999999999"/>
    <n v="314.93531999999999"/>
    <n v="271.31726999999995"/>
    <n v="330.60383999999999"/>
    <n v="575.56134999999995"/>
    <n v="5196.209969999999"/>
    <n v="314.93531999999999"/>
    <n v="4018.7275099999997"/>
    <x v="1"/>
    <s v=""/>
    <s v=""/>
    <s v="Sales"/>
    <s v="Lunch"/>
    <s v="Dining room"/>
    <s v="Bev"/>
    <s v="Beer"/>
    <x v="1"/>
  </r>
  <r>
    <s v="DF"/>
    <x v="29"/>
    <n v="999248"/>
    <s v="000000"/>
    <s v="netSales-lunch-Dining Rm-Beer"/>
    <n v="2016"/>
    <n v="0"/>
    <n v="558.25279999999998"/>
    <n v="469.21699999999998"/>
    <n v="319.32249999999993"/>
    <n v="384.88799999999998"/>
    <n v="223.51349999999996"/>
    <n v="359.73"/>
    <n v="389.20699999999999"/>
    <n v="310.85599999999999"/>
    <n v="209.23699999999999"/>
    <n v="138.74770000000001"/>
    <n v="90.649999999999991"/>
    <n v="196.99049999999997"/>
    <n v="238.952"/>
    <n v="3889.5639999999994"/>
    <n v="138.74770000000001"/>
    <n v="3362.9714999999997"/>
    <x v="1"/>
    <s v=""/>
    <s v=""/>
    <s v="Sales"/>
    <s v="Lunch"/>
    <s v="Dining room"/>
    <s v="Bev"/>
    <s v="Beer"/>
    <x v="1"/>
  </r>
  <r>
    <s v="DF"/>
    <x v="30"/>
    <n v="999248"/>
    <s v="000000"/>
    <s v="netSales-lunch-Dining Rm-Beer"/>
    <n v="2016"/>
    <n v="0"/>
    <n v="456.23696999999993"/>
    <n v="455.19074999999998"/>
    <n v="398.30132999999995"/>
    <n v="421.18775999999997"/>
    <n v="537.45600999999999"/>
    <n v="414.47133000000002"/>
    <n v="467.96567999999996"/>
    <n v="575.5791999999999"/>
    <n v="337.78709999999995"/>
    <n v="281.71079999999995"/>
    <n v="456.87599999999998"/>
    <n v="607.98583999999994"/>
    <n v="592.15128000000004"/>
    <n v="6002.9000500000002"/>
    <n v="281.71079999999995"/>
    <n v="4345.8869299999997"/>
    <x v="1"/>
    <s v=""/>
    <s v=""/>
    <s v="Sales"/>
    <s v="Lunch"/>
    <s v="Dining room"/>
    <s v="Bev"/>
    <s v="Beer"/>
    <x v="1"/>
  </r>
  <r>
    <s v="DF"/>
    <x v="31"/>
    <n v="999248"/>
    <s v="000000"/>
    <s v="netSales-lunch-Dining Rm-Beer"/>
    <n v="2016"/>
    <n v="0"/>
    <n v="542.40200000000004"/>
    <n v="503.4609999999999"/>
    <n v="655.50799999999992"/>
    <n v="541.90499999999997"/>
    <n v="689.08349999999996"/>
    <n v="456.71849999999995"/>
    <n v="361.2"/>
    <n v="557.4799999999999"/>
    <n v="589.22149999999999"/>
    <n v="349.55536000000006"/>
    <n v="423.82143999999994"/>
    <n v="612.33199999999999"/>
    <n v="557.39599999999996"/>
    <n v="6840.0842999999986"/>
    <n v="349.55536000000006"/>
    <n v="5246.5348599999988"/>
    <x v="1"/>
    <s v=""/>
    <s v=""/>
    <s v="Sales"/>
    <s v="Lunch"/>
    <s v="Dining room"/>
    <s v="Bev"/>
    <s v="Beer"/>
    <x v="1"/>
  </r>
  <r>
    <s v="DF"/>
    <x v="32"/>
    <n v="999248"/>
    <s v="000000"/>
    <s v="netSales-lunch-Dining Rm-Beer"/>
    <n v="2016"/>
    <n v="0"/>
    <n v="1209.5328"/>
    <n v="1192.89996"/>
    <n v="1256.53493"/>
    <n v="1168.8825400000001"/>
    <n v="1459.8675000000001"/>
    <n v="984.46320000000003"/>
    <n v="737.14899999999989"/>
    <n v="587.42250000000001"/>
    <n v="903.36399999999992"/>
    <n v="762.77774999999997"/>
    <n v="888.54149999999993"/>
    <n v="1283.7892199999999"/>
    <n v="969.31799999999998"/>
    <n v="13404.542899999999"/>
    <n v="762.77774999999997"/>
    <n v="10262.894179999999"/>
    <x v="1"/>
    <s v=""/>
    <s v=""/>
    <s v="Sales"/>
    <s v="Lunch"/>
    <s v="Dining room"/>
    <s v="Bev"/>
    <s v="Beer"/>
    <x v="1"/>
  </r>
  <r>
    <s v="DF"/>
    <x v="33"/>
    <n v="999248"/>
    <s v="000000"/>
    <s v="netSales-lunch-Dining Rm-Beer"/>
    <n v="2016"/>
    <n v="0"/>
    <n v="0"/>
    <n v="0"/>
    <n v="0"/>
    <n v="0"/>
    <n v="0"/>
    <n v="0"/>
    <n v="642.97127999999987"/>
    <n v="655.61299999999994"/>
    <n v="627.28749999999991"/>
    <n v="575.95649999999989"/>
    <n v="659.76105999999993"/>
    <n v="709.42102"/>
    <n v="739.2672"/>
    <n v="4610.2775599999995"/>
    <n v="575.95649999999989"/>
    <n v="2501.8282799999997"/>
    <x v="1"/>
    <s v=""/>
    <s v=""/>
    <s v="Sales"/>
    <s v="Lunch"/>
    <s v="Dining room"/>
    <s v="Bev"/>
    <s v="Beer"/>
    <x v="1"/>
  </r>
  <r>
    <s v="DF"/>
    <x v="34"/>
    <n v="999248"/>
    <s v="000000"/>
    <s v="netSales-lunch-Dining Rm-Beer"/>
    <n v="2016"/>
    <n v="0"/>
    <n v="0"/>
    <n v="0"/>
    <n v="0"/>
    <n v="0"/>
    <n v="0"/>
    <n v="0"/>
    <n v="0"/>
    <n v="0"/>
    <n v="0"/>
    <n v="0"/>
    <n v="85.465800000000002"/>
    <n v="333.44499999999994"/>
    <n v="281.06399999999996"/>
    <n v="699.97479999999996"/>
    <n v="0"/>
    <n v="0"/>
    <x v="1"/>
    <s v=""/>
    <s v=""/>
    <s v="Sales"/>
    <s v="Lunch"/>
    <s v="Dining room"/>
    <s v="Bev"/>
    <s v="Beer"/>
    <x v="1"/>
  </r>
  <r>
    <s v="DF"/>
    <x v="35"/>
    <n v="999248"/>
    <s v="000000"/>
    <s v="netSales-lunch-Dining Rm-Beer"/>
    <n v="2016"/>
    <n v="0"/>
    <n v="0"/>
    <n v="0"/>
    <n v="0"/>
    <n v="0"/>
    <n v="0"/>
    <n v="0"/>
    <n v="0"/>
    <n v="0"/>
    <n v="0"/>
    <n v="0"/>
    <n v="0"/>
    <n v="174.51021"/>
    <n v="906.43"/>
    <n v="1080.94021"/>
    <n v="0"/>
    <n v="0"/>
    <x v="1"/>
    <s v=""/>
    <s v=""/>
    <s v="Sales"/>
    <s v="Lunch"/>
    <s v="Dining room"/>
    <s v="Bev"/>
    <s v="Beer"/>
    <x v="1"/>
  </r>
  <r>
    <s v="DF"/>
    <x v="0"/>
    <n v="999249"/>
    <s v="000000"/>
    <s v="netSales-dinner-Dining Rm-Beer"/>
    <n v="2016"/>
    <n v="0"/>
    <n v="1997.0817300000001"/>
    <n v="2105.4258399999999"/>
    <n v="1313.9259699999998"/>
    <n v="1882.6548999999998"/>
    <n v="1702.7723999999998"/>
    <n v="1679.3022399999998"/>
    <n v="1198.2809999999999"/>
    <n v="1113.03808"/>
    <n v="818.90102000000002"/>
    <n v="0"/>
    <n v="0"/>
    <n v="0"/>
    <n v="0"/>
    <n v="13811.383179999997"/>
    <n v="0"/>
    <n v="13811.383179999997"/>
    <x v="1"/>
    <s v=""/>
    <s v=""/>
    <s v="Sales"/>
    <s v="Dinner"/>
    <s v="Dining room"/>
    <s v="Bev"/>
    <s v="Beer"/>
    <x v="0"/>
  </r>
  <r>
    <s v="DF"/>
    <x v="1"/>
    <n v="999249"/>
    <s v="000000"/>
    <s v="netSales-dinner-Dining Rm-Beer"/>
    <n v="2016"/>
    <n v="0"/>
    <n v="3606.1097799999998"/>
    <n v="3516.2593200000001"/>
    <n v="3264.2948799999999"/>
    <n v="3030.1804400000001"/>
    <n v="2096.0123099999996"/>
    <n v="2316.3159600000004"/>
    <n v="1726.3144499999996"/>
    <n v="2988.0445"/>
    <n v="2661.8591999999999"/>
    <n v="2451.7508399999997"/>
    <n v="3208.5371500000001"/>
    <n v="3287.6814600000002"/>
    <n v="3835.8795999999993"/>
    <n v="37989.239889999997"/>
    <n v="2451.7508399999997"/>
    <n v="27657.141679999997"/>
    <x v="1"/>
    <s v=""/>
    <s v=""/>
    <s v="Sales"/>
    <s v="Dinner"/>
    <s v="Dining room"/>
    <s v="Bev"/>
    <s v="Beer"/>
    <x v="0"/>
  </r>
  <r>
    <s v="DF"/>
    <x v="2"/>
    <n v="999249"/>
    <s v="000000"/>
    <s v="netSales-dinner-Dining Rm-Beer"/>
    <n v="2016"/>
    <n v="0"/>
    <n v="2944.0947900000001"/>
    <n v="3143.1236200000003"/>
    <n v="3716.223"/>
    <n v="2003.2044199999998"/>
    <n v="2634.7809600000001"/>
    <n v="2063.63913"/>
    <n v="1925.2804199999998"/>
    <n v="2492.6985300000001"/>
    <n v="1898.3244"/>
    <n v="1759.1832999999997"/>
    <n v="1982.9386499999996"/>
    <n v="2009.9533999999996"/>
    <n v="3578.9210099999996"/>
    <n v="32152.36563"/>
    <n v="1759.1832999999997"/>
    <n v="24580.552570000003"/>
    <x v="1"/>
    <s v=""/>
    <s v=""/>
    <s v="Sales"/>
    <s v="Dinner"/>
    <s v="Dining room"/>
    <s v="Bev"/>
    <s v="Beer"/>
    <x v="0"/>
  </r>
  <r>
    <s v="DF"/>
    <x v="3"/>
    <n v="999249"/>
    <s v="000000"/>
    <s v="netSales-dinner-Dining Rm-Beer"/>
    <n v="2016"/>
    <n v="0"/>
    <n v="3122.3125499999996"/>
    <n v="3002.6083499999995"/>
    <n v="1816.0172099999995"/>
    <n v="1792.88004"/>
    <n v="2713.0555199999999"/>
    <n v="2359.46711"/>
    <n v="1579.4687299999998"/>
    <n v="4046.8607199999992"/>
    <n v="3385.34987"/>
    <n v="2426.3609999999999"/>
    <n v="1707.05206"/>
    <n v="2739.8771400000001"/>
    <n v="2385.3941999999997"/>
    <n v="33076.7045"/>
    <n v="2426.3609999999999"/>
    <n v="26244.381100000002"/>
    <x v="1"/>
    <s v=""/>
    <s v=""/>
    <s v="Sales"/>
    <s v="Dinner"/>
    <s v="Dining room"/>
    <s v="Bev"/>
    <s v="Beer"/>
    <x v="0"/>
  </r>
  <r>
    <s v="DF"/>
    <x v="4"/>
    <n v="999249"/>
    <s v="000000"/>
    <s v="netSales-dinner-Dining Rm-Beer"/>
    <n v="2016"/>
    <n v="0"/>
    <n v="2753.0439999999999"/>
    <n v="2423.5078699999999"/>
    <n v="1608.1945599999999"/>
    <n v="2908.0046799999996"/>
    <n v="2560.11"/>
    <n v="2059.56212"/>
    <n v="1657.40904"/>
    <n v="1846.0639399999998"/>
    <n v="2093.46704"/>
    <n v="2029.5489199999997"/>
    <n v="1517.5283199999999"/>
    <n v="1487.4404999999997"/>
    <n v="2220.3719999999998"/>
    <n v="27164.252990000001"/>
    <n v="2029.5489199999997"/>
    <n v="21938.91217"/>
    <x v="1"/>
    <s v=""/>
    <s v=""/>
    <s v="Sales"/>
    <s v="Dinner"/>
    <s v="Dining room"/>
    <s v="Bev"/>
    <s v="Beer"/>
    <x v="0"/>
  </r>
  <r>
    <s v="DF"/>
    <x v="5"/>
    <n v="999249"/>
    <s v="000000"/>
    <s v="netSales-dinner-Dining Rm-Beer"/>
    <n v="2016"/>
    <n v="0"/>
    <n v="0"/>
    <n v="0"/>
    <n v="0"/>
    <n v="0"/>
    <n v="0"/>
    <n v="0"/>
    <n v="0"/>
    <n v="0"/>
    <n v="152.64213999999998"/>
    <n v="1860.8007600000001"/>
    <n v="2293.6036199999994"/>
    <n v="1754.8234199999999"/>
    <n v="2447.70624"/>
    <n v="8509.57618"/>
    <n v="1860.8007600000001"/>
    <n v="2013.4429"/>
    <x v="1"/>
    <s v=""/>
    <s v=""/>
    <s v="Sales"/>
    <s v="Dinner"/>
    <s v="Dining room"/>
    <s v="Bev"/>
    <s v="Beer"/>
    <x v="0"/>
  </r>
  <r>
    <s v="DF"/>
    <x v="6"/>
    <n v="999249"/>
    <s v="000000"/>
    <s v="netSales-dinner-Dining Rm-Beer"/>
    <n v="2016"/>
    <n v="0"/>
    <n v="1971.1719999999998"/>
    <n v="2340.4727499999999"/>
    <n v="2346.12"/>
    <n v="712.4921999999998"/>
    <n v="1581.59547"/>
    <n v="910.44813999999997"/>
    <n v="635.47154999999998"/>
    <n v="895.45315999999991"/>
    <n v="1711.3176499999997"/>
    <n v="2703.4316399999998"/>
    <n v="1809.4509999999998"/>
    <n v="1627.0029999999997"/>
    <n v="1083.8226"/>
    <n v="20328.25116"/>
    <n v="2703.4316399999998"/>
    <n v="15807.974559999999"/>
    <x v="1"/>
    <s v=""/>
    <s v=""/>
    <s v="Sales"/>
    <s v="Dinner"/>
    <s v="Dining room"/>
    <s v="Bev"/>
    <s v="Beer"/>
    <x v="0"/>
  </r>
  <r>
    <s v="DF"/>
    <x v="7"/>
    <n v="999249"/>
    <s v="000000"/>
    <s v="netSales-dinner-Dining Rm-Beer"/>
    <n v="2016"/>
    <n v="0"/>
    <n v="9223.6384799999996"/>
    <n v="9949.8874999999989"/>
    <n v="11632.094879999999"/>
    <n v="11225.980079999998"/>
    <n v="10491.126799999998"/>
    <n v="8629.3161500000006"/>
    <n v="8944.5625499999987"/>
    <n v="9238.7773799999995"/>
    <n v="5746.2372099999993"/>
    <n v="8811.4700799999991"/>
    <n v="8362.8697599999996"/>
    <n v="9250.7965199999981"/>
    <n v="11410.448699999999"/>
    <n v="122917.20608999998"/>
    <n v="8811.4700799999991"/>
    <n v="93893.091109999979"/>
    <x v="1"/>
    <s v=""/>
    <s v=""/>
    <s v="Sales"/>
    <s v="Dinner"/>
    <s v="Dining room"/>
    <s v="Bev"/>
    <s v="Beer"/>
    <x v="0"/>
  </r>
  <r>
    <s v="DF"/>
    <x v="8"/>
    <n v="999249"/>
    <s v="000000"/>
    <s v="netSales-dinner-Dining Rm-Beer"/>
    <n v="2016"/>
    <n v="0"/>
    <n v="5190.0231599999997"/>
    <n v="4970.9274999999998"/>
    <n v="7699.4701000000005"/>
    <n v="6530.7637499999992"/>
    <n v="5891.4377199999999"/>
    <n v="8396.0152499999986"/>
    <n v="7229.0972599999986"/>
    <n v="7536.1330799999996"/>
    <n v="6674.8603599999997"/>
    <n v="4772.8526999999995"/>
    <n v="5097.3473599999998"/>
    <n v="5383.7972299999992"/>
    <n v="7453.0360799999999"/>
    <n v="82825.761549999996"/>
    <n v="4772.8526999999995"/>
    <n v="64891.580879999994"/>
    <x v="1"/>
    <s v=""/>
    <s v=""/>
    <s v="Sales"/>
    <s v="Dinner"/>
    <s v="Dining room"/>
    <s v="Bev"/>
    <s v="Beer"/>
    <x v="0"/>
  </r>
  <r>
    <s v="DF"/>
    <x v="9"/>
    <n v="999249"/>
    <s v="000000"/>
    <s v="netSales-dinner-Dining Rm-Beer"/>
    <n v="2016"/>
    <n v="0"/>
    <n v="4496.5511499999993"/>
    <n v="2386.18408"/>
    <n v="2690.1293999999998"/>
    <n v="2424.6814199999999"/>
    <n v="1834.5599999999997"/>
    <n v="2251.2734999999998"/>
    <n v="1541.8884600000001"/>
    <n v="1316.6809599999999"/>
    <n v="1327.1985999999999"/>
    <n v="2168.9098199999999"/>
    <n v="2037.8442"/>
    <n v="2514.8150999999998"/>
    <n v="1848.9424799999999"/>
    <n v="28839.659170000003"/>
    <n v="2168.9098199999999"/>
    <n v="22438.057390000002"/>
    <x v="1"/>
    <s v=""/>
    <s v=""/>
    <s v="Sales"/>
    <s v="Dinner"/>
    <s v="Dining room"/>
    <s v="Bev"/>
    <s v="Beer"/>
    <x v="0"/>
  </r>
  <r>
    <s v="DF"/>
    <x v="10"/>
    <n v="999249"/>
    <s v="000000"/>
    <s v="netSales-dinner-Dining Rm-Beer"/>
    <n v="2016"/>
    <n v="0"/>
    <n v="818.01657"/>
    <n v="1290.8800799999999"/>
    <n v="579.58551"/>
    <n v="690.774"/>
    <n v="677.45173999999997"/>
    <n v="868.72743999999989"/>
    <n v="558.23040000000003"/>
    <n v="495.52496000000002"/>
    <n v="703.86581999999987"/>
    <n v="938.58625000000006"/>
    <n v="853.57314000000008"/>
    <n v="1160.4949999999999"/>
    <n v="1000.7587799999999"/>
    <n v="10636.469689999998"/>
    <n v="938.58625000000006"/>
    <n v="7621.6427699999995"/>
    <x v="1"/>
    <s v=""/>
    <s v=""/>
    <s v="Sales"/>
    <s v="Dinner"/>
    <s v="Dining room"/>
    <s v="Bev"/>
    <s v="Beer"/>
    <x v="0"/>
  </r>
  <r>
    <s v="DF"/>
    <x v="11"/>
    <n v="999249"/>
    <s v="000000"/>
    <s v="netSales-dinner-Dining Rm-Beer"/>
    <n v="2016"/>
    <n v="0"/>
    <n v="1020.4935999999998"/>
    <n v="1529.0239999999999"/>
    <n v="1862.5267499999998"/>
    <n v="1703.3134999999997"/>
    <n v="1619.52"/>
    <n v="1410.1651199999999"/>
    <n v="1280.5388399999999"/>
    <n v="1574.1818399999997"/>
    <n v="983.00999999999988"/>
    <n v="2111.1836200000002"/>
    <n v="1505.5322100000001"/>
    <n v="1452.2360999999996"/>
    <n v="1881.5719999999999"/>
    <n v="19933.297579999995"/>
    <n v="2111.1836200000002"/>
    <n v="15093.957269999997"/>
    <x v="1"/>
    <s v=""/>
    <s v=""/>
    <s v="Sales"/>
    <s v="Dinner"/>
    <s v="Dining room"/>
    <s v="Bev"/>
    <s v="Beer"/>
    <x v="0"/>
  </r>
  <r>
    <s v="DF"/>
    <x v="12"/>
    <n v="999249"/>
    <s v="000000"/>
    <s v="netSales-dinner-Dining Rm-Beer"/>
    <n v="2016"/>
    <n v="0"/>
    <n v="5667.1935599999997"/>
    <n v="7055.2414799999997"/>
    <n v="6356.7566999999999"/>
    <n v="3902.7927400000003"/>
    <n v="5652.3776399999997"/>
    <n v="3803.62752"/>
    <n v="3074.4535500000002"/>
    <n v="5037.1090000000004"/>
    <n v="3870.6578400000003"/>
    <n v="6045.73333"/>
    <n v="6124.4567999999999"/>
    <n v="5923.4689499999995"/>
    <n v="5347.3683199999996"/>
    <n v="67861.237430000008"/>
    <n v="6045.73333"/>
    <n v="50465.943360000005"/>
    <x v="1"/>
    <s v=""/>
    <s v=""/>
    <s v="Sales"/>
    <s v="Dinner"/>
    <s v="Dining room"/>
    <s v="Bev"/>
    <s v="Beer"/>
    <x v="0"/>
  </r>
  <r>
    <s v="DF"/>
    <x v="13"/>
    <n v="999249"/>
    <s v="000000"/>
    <s v="netSales-dinner-Dining Rm-Beer"/>
    <n v="2016"/>
    <n v="0"/>
    <n v="6070.9325599999993"/>
    <n v="4707.6343999999999"/>
    <n v="6582.8349999999991"/>
    <n v="5111.2275199999995"/>
    <n v="5523.9169999999995"/>
    <n v="4815.5239999999994"/>
    <n v="3075.1139999999996"/>
    <n v="6118.8378999999995"/>
    <n v="4603.4748900000004"/>
    <n v="4192.7129999999997"/>
    <n v="6038.2030799999993"/>
    <n v="8373.8500999999978"/>
    <n v="8962.9475599999987"/>
    <n v="74177.211009999985"/>
    <n v="4192.7129999999997"/>
    <n v="50802.210269999996"/>
    <x v="1"/>
    <s v=""/>
    <s v=""/>
    <s v="Sales"/>
    <s v="Dinner"/>
    <s v="Dining room"/>
    <s v="Bev"/>
    <s v="Beer"/>
    <x v="1"/>
  </r>
  <r>
    <s v="DF"/>
    <x v="14"/>
    <n v="999249"/>
    <s v="000000"/>
    <s v="netSales-dinner-Dining Rm-Beer"/>
    <n v="2016"/>
    <n v="0"/>
    <n v="2749.0080800000001"/>
    <n v="2651.0822800000001"/>
    <n v="2781.6440400000001"/>
    <n v="2636.5155599999998"/>
    <n v="1866.1566"/>
    <n v="1786.20526"/>
    <n v="2725.0643"/>
    <n v="2102.0722799999999"/>
    <n v="1707.5981999999999"/>
    <n v="1603.8203999999998"/>
    <n v="1610.3858399999999"/>
    <n v="2063.6481599999997"/>
    <n v="1586.2505399999998"/>
    <n v="27869.451540000005"/>
    <n v="1603.8203999999998"/>
    <n v="22609.167000000005"/>
    <x v="1"/>
    <s v=""/>
    <s v=""/>
    <s v="Sales"/>
    <s v="Dinner"/>
    <s v="Dining room"/>
    <s v="Bev"/>
    <s v="Beer"/>
    <x v="1"/>
  </r>
  <r>
    <s v="DF"/>
    <x v="15"/>
    <n v="999249"/>
    <s v="000000"/>
    <s v="netSales-dinner-Dining Rm-Beer"/>
    <n v="2016"/>
    <n v="0"/>
    <n v="1043.6317499999998"/>
    <n v="1499.68"/>
    <n v="2070.6839999999997"/>
    <n v="2190.7855199999999"/>
    <n v="2468.1495999999997"/>
    <n v="979.30314999999985"/>
    <n v="1748.81"/>
    <n v="1776.9638600000001"/>
    <n v="2034.4228799999996"/>
    <n v="1305.1083499999997"/>
    <n v="1709.6587199999999"/>
    <n v="2380.6768999999995"/>
    <n v="2054.94436"/>
    <n v="23262.819089999997"/>
    <n v="1305.1083499999997"/>
    <n v="17117.539109999998"/>
    <x v="1"/>
    <s v=""/>
    <s v=""/>
    <s v="Sales"/>
    <s v="Dinner"/>
    <s v="Dining room"/>
    <s v="Bev"/>
    <s v="Beer"/>
    <x v="1"/>
  </r>
  <r>
    <s v="DF"/>
    <x v="16"/>
    <n v="999249"/>
    <s v="000000"/>
    <s v="netSales-dinner-Dining Rm-Beer"/>
    <n v="2016"/>
    <n v="0"/>
    <n v="3153.5968799999996"/>
    <n v="2977.4807999999994"/>
    <n v="2836.701"/>
    <n v="2596.5621499999997"/>
    <n v="2104.4029999999998"/>
    <n v="1893.5048999999999"/>
    <n v="1880.39922"/>
    <n v="1992.2683199999997"/>
    <n v="2094.3579999999997"/>
    <n v="1859.1820799999998"/>
    <n v="2368.9162000000001"/>
    <n v="1840.0497499999999"/>
    <n v="2984.9456"/>
    <n v="30582.367899999994"/>
    <n v="1859.1820799999998"/>
    <n v="23388.456349999997"/>
    <x v="1"/>
    <s v=""/>
    <s v=""/>
    <s v="Sales"/>
    <s v="Dinner"/>
    <s v="Dining room"/>
    <s v="Bev"/>
    <s v="Beer"/>
    <x v="1"/>
  </r>
  <r>
    <s v="DF"/>
    <x v="17"/>
    <n v="999249"/>
    <s v="000000"/>
    <s v="netSales-dinner-Dining Rm-Beer"/>
    <n v="2016"/>
    <n v="0"/>
    <n v="1286.9136000000001"/>
    <n v="1461.9527999999998"/>
    <n v="1075.6989599999999"/>
    <n v="730.21255999999994"/>
    <n v="1157.3332399999997"/>
    <n v="617.34876000000008"/>
    <n v="645.26251999999988"/>
    <n v="1168.5573899999999"/>
    <n v="1045.0936999999999"/>
    <n v="887.15465999999992"/>
    <n v="569.73868000000004"/>
    <n v="774.90643999999998"/>
    <n v="1203.1327000000001"/>
    <n v="12623.30601"/>
    <n v="887.15465999999992"/>
    <n v="10075.528189999999"/>
    <x v="1"/>
    <s v=""/>
    <s v=""/>
    <s v="Sales"/>
    <s v="Dinner"/>
    <s v="Dining room"/>
    <s v="Bev"/>
    <s v="Beer"/>
    <x v="1"/>
  </r>
  <r>
    <s v="DF"/>
    <x v="18"/>
    <n v="999249"/>
    <s v="000000"/>
    <s v="netSales-dinner-Dining Rm-Beer"/>
    <n v="2016"/>
    <n v="0"/>
    <n v="1807.7422999999999"/>
    <n v="2641.3900799999997"/>
    <n v="1774.2947600000002"/>
    <n v="2823.2542799999992"/>
    <n v="2565.3804399999999"/>
    <n v="2530.20264"/>
    <n v="1449.6667499999999"/>
    <n v="1876.8854999999999"/>
    <n v="1471.66796"/>
    <n v="2177.46144"/>
    <n v="2050.9152299999996"/>
    <n v="2400.7722199999998"/>
    <n v="1960.3496500000001"/>
    <n v="27529.983249999994"/>
    <n v="2177.46144"/>
    <n v="21117.946149999996"/>
    <x v="1"/>
    <s v=""/>
    <s v=""/>
    <s v="Sales"/>
    <s v="Dinner"/>
    <s v="Dining room"/>
    <s v="Bev"/>
    <s v="Beer"/>
    <x v="1"/>
  </r>
  <r>
    <s v="DF"/>
    <x v="19"/>
    <n v="999249"/>
    <s v="000000"/>
    <s v="netSales-dinner-Dining Rm-Beer"/>
    <n v="2016"/>
    <n v="0"/>
    <n v="3615.0332399999998"/>
    <n v="4190.0622399999993"/>
    <n v="3832.6154999999994"/>
    <n v="5060.8022499999997"/>
    <n v="5233.1353199999985"/>
    <n v="5225.6026899999997"/>
    <n v="5518.66392"/>
    <n v="8151.1793999999982"/>
    <n v="6172.4975199999999"/>
    <n v="6208.2102599999989"/>
    <n v="4430.8828199999998"/>
    <n v="2963.1664999999998"/>
    <n v="3586.6309499999998"/>
    <n v="64188.482609999985"/>
    <n v="6208.2102599999989"/>
    <n v="53207.802339999987"/>
    <x v="1"/>
    <s v=""/>
    <s v=""/>
    <s v="Sales"/>
    <s v="Dinner"/>
    <s v="Dining room"/>
    <s v="Bev"/>
    <s v="Beer"/>
    <x v="1"/>
  </r>
  <r>
    <s v="DF"/>
    <x v="20"/>
    <n v="999249"/>
    <s v="000000"/>
    <s v="netSales-dinner-Dining Rm-Beer"/>
    <n v="2016"/>
    <n v="0"/>
    <n v="4381.7619999999997"/>
    <n v="4432.9308799999999"/>
    <n v="5196.212489999999"/>
    <n v="3168.4744000000001"/>
    <n v="3191.8164599999991"/>
    <n v="3805.3938999999991"/>
    <n v="5108.0605799999994"/>
    <n v="4757.3906799999995"/>
    <n v="3824.3882599999997"/>
    <n v="4079.8438799999994"/>
    <n v="3880.9690500000002"/>
    <n v="4033.3281099999999"/>
    <n v="4947.4697999999999"/>
    <n v="54808.040489999992"/>
    <n v="4079.8438799999994"/>
    <n v="41946.273529999991"/>
    <x v="1"/>
    <s v=""/>
    <s v=""/>
    <s v="Sales"/>
    <s v="Dinner"/>
    <s v="Dining room"/>
    <s v="Bev"/>
    <s v="Beer"/>
    <x v="1"/>
  </r>
  <r>
    <s v="DF"/>
    <x v="21"/>
    <n v="999249"/>
    <s v="000000"/>
    <s v="netSales-dinner-Dining Rm-Beer"/>
    <n v="2016"/>
    <n v="0"/>
    <n v="1642.6368"/>
    <n v="2461.5645599999998"/>
    <n v="2274.1106500000001"/>
    <n v="2482.5244500000003"/>
    <n v="1655.42139"/>
    <n v="2097.5907399999996"/>
    <n v="2049.8581599999998"/>
    <n v="1984.5056000000002"/>
    <n v="2393.4618399999999"/>
    <n v="1633.4875199999999"/>
    <n v="968.65859999999986"/>
    <n v="1615.2482499999999"/>
    <n v="2149.3063199999997"/>
    <n v="25408.374879999996"/>
    <n v="1633.4875199999999"/>
    <n v="20675.161709999997"/>
    <x v="1"/>
    <s v=""/>
    <s v=""/>
    <s v="Sales"/>
    <s v="Dinner"/>
    <s v="Dining room"/>
    <s v="Bev"/>
    <s v="Beer"/>
    <x v="1"/>
  </r>
  <r>
    <s v="DF"/>
    <x v="22"/>
    <n v="999249"/>
    <s v="000000"/>
    <s v="netSales-dinner-Dining Rm-Beer"/>
    <n v="2016"/>
    <n v="0"/>
    <n v="3233.42236"/>
    <n v="4057.2408800000003"/>
    <n v="2569.0583099999999"/>
    <n v="3852.7235599999999"/>
    <n v="2942.2869000000001"/>
    <n v="2545.4121"/>
    <n v="3786.7586400000005"/>
    <n v="4484.7975899999992"/>
    <n v="3214.0599400000001"/>
    <n v="2940.8914500000001"/>
    <n v="2770.0708"/>
    <n v="2917.2495799999997"/>
    <n v="3091.7459999999996"/>
    <n v="42405.718110000002"/>
    <n v="2940.8914500000001"/>
    <n v="33626.651729999998"/>
    <x v="1"/>
    <s v=""/>
    <s v=""/>
    <s v="Sales"/>
    <s v="Dinner"/>
    <s v="Dining room"/>
    <s v="Bev"/>
    <s v="Beer"/>
    <x v="1"/>
  </r>
  <r>
    <s v="DF"/>
    <x v="23"/>
    <n v="999249"/>
    <s v="000000"/>
    <s v="netSales-dinner-Dining Rm-Beer"/>
    <n v="2016"/>
    <n v="0"/>
    <n v="4953.9706999999989"/>
    <n v="4187.2319999999991"/>
    <n v="3830.232"/>
    <n v="4664.8557899999996"/>
    <n v="4650.5099199999995"/>
    <n v="2469.5631799999992"/>
    <n v="2702.1565900000001"/>
    <n v="2202.9624399999998"/>
    <n v="2926.5690999999997"/>
    <n v="3297.3622499999992"/>
    <n v="4336.8706499999989"/>
    <n v="3953.76982"/>
    <n v="3422.2930000000001"/>
    <n v="47598.347439999998"/>
    <n v="3297.3622499999992"/>
    <n v="35885.413970000001"/>
    <x v="1"/>
    <s v=""/>
    <s v=""/>
    <s v="Sales"/>
    <s v="Dinner"/>
    <s v="Dining room"/>
    <s v="Bev"/>
    <s v="Beer"/>
    <x v="1"/>
  </r>
  <r>
    <s v="DF"/>
    <x v="24"/>
    <n v="999249"/>
    <s v="000000"/>
    <s v="netSales-dinner-Dining Rm-Beer"/>
    <n v="2016"/>
    <n v="0"/>
    <n v="2035.5094199999996"/>
    <n v="2498.2549199999999"/>
    <n v="2374.2549599999998"/>
    <n v="1811.8136399999999"/>
    <n v="1941.8501199999996"/>
    <n v="1143.9910299999999"/>
    <n v="1602.54045"/>
    <n v="1320.8941199999999"/>
    <n v="1026.00512"/>
    <n v="1350.9825000000001"/>
    <n v="1262.8034999999998"/>
    <n v="1714.4729"/>
    <n v="1225.42938"/>
    <n v="21308.802059999998"/>
    <n v="1350.9825000000001"/>
    <n v="17106.096279999998"/>
    <x v="1"/>
    <s v=""/>
    <s v=""/>
    <s v="Sales"/>
    <s v="Dinner"/>
    <s v="Dining room"/>
    <s v="Bev"/>
    <s v="Beer"/>
    <x v="1"/>
  </r>
  <r>
    <s v="DF"/>
    <x v="25"/>
    <n v="999249"/>
    <s v="000000"/>
    <s v="netSales-dinner-Dining Rm-Beer"/>
    <n v="2016"/>
    <n v="0"/>
    <n v="2148.2579999999998"/>
    <n v="2693.7741599999999"/>
    <n v="2520.6089999999999"/>
    <n v="2247.1940399999999"/>
    <n v="1869.3519600000002"/>
    <n v="1778.7189699999999"/>
    <n v="1426.8211999999999"/>
    <n v="2155.7844"/>
    <n v="1524.3884599999999"/>
    <n v="1418.12538"/>
    <n v="1441.1221999999998"/>
    <n v="1869.8412600000001"/>
    <n v="2536.02657"/>
    <n v="25630.015599999999"/>
    <n v="1418.12538"/>
    <n v="19783.025569999998"/>
    <x v="1"/>
    <s v=""/>
    <s v=""/>
    <s v="Sales"/>
    <s v="Dinner"/>
    <s v="Dining room"/>
    <s v="Bev"/>
    <s v="Beer"/>
    <x v="1"/>
  </r>
  <r>
    <s v="DF"/>
    <x v="26"/>
    <n v="999249"/>
    <s v="000000"/>
    <s v="netSales-dinner-Dining Rm-Beer"/>
    <n v="2016"/>
    <n v="0"/>
    <n v="2171.4251999999997"/>
    <n v="3186.9364799999998"/>
    <n v="4134.7415199999996"/>
    <n v="3552.3734399999998"/>
    <n v="2625.9036299999998"/>
    <n v="3277.0592399999996"/>
    <n v="2375.1314299999999"/>
    <n v="2517.5123399999998"/>
    <n v="2169.5839199999996"/>
    <n v="1834.3416"/>
    <n v="2172.2242499999998"/>
    <n v="1526.4112500000001"/>
    <n v="2889.6300999999999"/>
    <n v="34433.274400000002"/>
    <n v="1834.3416"/>
    <n v="27845.0088"/>
    <x v="1"/>
    <s v=""/>
    <s v=""/>
    <s v="Sales"/>
    <s v="Dinner"/>
    <s v="Dining room"/>
    <s v="Bev"/>
    <s v="Beer"/>
    <x v="1"/>
  </r>
  <r>
    <s v="DF"/>
    <x v="27"/>
    <n v="999249"/>
    <s v="000000"/>
    <s v="netSales-dinner-Dining Rm-Beer"/>
    <n v="2016"/>
    <n v="0"/>
    <n v="1255.23594"/>
    <n v="1280.6917199999998"/>
    <n v="1061.77512"/>
    <n v="1434.6975999999997"/>
    <n v="1024.2246"/>
    <n v="832.13283999999987"/>
    <n v="927.19871999999998"/>
    <n v="1060.5051799999999"/>
    <n v="1062.8581599999998"/>
    <n v="1266.3528499999998"/>
    <n v="919.50697999999977"/>
    <n v="820.92591000000004"/>
    <n v="1433.79306"/>
    <n v="14379.898679999998"/>
    <n v="1266.3528499999998"/>
    <n v="11205.672729999998"/>
    <x v="1"/>
    <s v=""/>
    <s v=""/>
    <s v="Sales"/>
    <s v="Dinner"/>
    <s v="Dining room"/>
    <s v="Bev"/>
    <s v="Beer"/>
    <x v="1"/>
  </r>
  <r>
    <s v="DF"/>
    <x v="28"/>
    <n v="999249"/>
    <s v="000000"/>
    <s v="netSales-dinner-Dining Rm-Beer"/>
    <n v="2016"/>
    <n v="0"/>
    <n v="2017.7702999999999"/>
    <n v="2753.8534800000002"/>
    <n v="1839.4485199999999"/>
    <n v="1852.5376799999999"/>
    <n v="1888.19246"/>
    <n v="2096.5908599999998"/>
    <n v="2374.8418399999996"/>
    <n v="2640.1636799999997"/>
    <n v="2360.7074400000001"/>
    <n v="2491.0384800000002"/>
    <n v="1802.9557699999998"/>
    <n v="1547.1487499999998"/>
    <n v="2305.6572000000001"/>
    <n v="27970.906460000002"/>
    <n v="2491.0384800000002"/>
    <n v="22315.14474"/>
    <x v="1"/>
    <s v=""/>
    <s v=""/>
    <s v="Sales"/>
    <s v="Dinner"/>
    <s v="Dining room"/>
    <s v="Bev"/>
    <s v="Beer"/>
    <x v="1"/>
  </r>
  <r>
    <s v="DF"/>
    <x v="29"/>
    <n v="999249"/>
    <s v="000000"/>
    <s v="netSales-dinner-Dining Rm-Beer"/>
    <n v="2016"/>
    <n v="0"/>
    <n v="3413.96524"/>
    <n v="3459.9541900000004"/>
    <n v="2098.9267600000003"/>
    <n v="2349.3515499999999"/>
    <n v="1810.6300799999999"/>
    <n v="1413.0732"/>
    <n v="2069.6788699999997"/>
    <n v="2429.3692499999997"/>
    <n v="1295.3093999999999"/>
    <n v="1128.1200000000001"/>
    <n v="710.85244999999998"/>
    <n v="984.19418999999982"/>
    <n v="1707.5466799999999"/>
    <n v="24870.971859999994"/>
    <n v="1128.1200000000001"/>
    <n v="21468.378539999998"/>
    <x v="1"/>
    <s v=""/>
    <s v=""/>
    <s v="Sales"/>
    <s v="Dinner"/>
    <s v="Dining room"/>
    <s v="Bev"/>
    <s v="Beer"/>
    <x v="1"/>
  </r>
  <r>
    <s v="DF"/>
    <x v="30"/>
    <n v="999249"/>
    <s v="000000"/>
    <s v="netSales-dinner-Dining Rm-Beer"/>
    <n v="2016"/>
    <n v="0"/>
    <n v="3675.4039000000002"/>
    <n v="2884.8768899999995"/>
    <n v="2812.01613"/>
    <n v="3111.2955999999999"/>
    <n v="2954.8237599999998"/>
    <n v="2991.1504"/>
    <n v="3456.2606399999991"/>
    <n v="3658.7555199999993"/>
    <n v="2964.8051999999998"/>
    <n v="3252.3462299999997"/>
    <n v="3183.3984"/>
    <n v="3328.9137000000005"/>
    <n v="3318.7364699999998"/>
    <n v="41592.78284"/>
    <n v="3252.3462299999997"/>
    <n v="31761.734269999997"/>
    <x v="1"/>
    <s v=""/>
    <s v=""/>
    <s v="Sales"/>
    <s v="Dinner"/>
    <s v="Dining room"/>
    <s v="Bev"/>
    <s v="Beer"/>
    <x v="1"/>
  </r>
  <r>
    <s v="DF"/>
    <x v="31"/>
    <n v="999249"/>
    <s v="000000"/>
    <s v="netSales-dinner-Dining Rm-Beer"/>
    <n v="2016"/>
    <n v="0"/>
    <n v="2165.5926600000003"/>
    <n v="2534.3023999999996"/>
    <n v="3175.7755399999996"/>
    <n v="2823.1688099999997"/>
    <n v="3255.0680399999997"/>
    <n v="2421.7504499999995"/>
    <n v="1929.1089999999997"/>
    <n v="2293.2840000000001"/>
    <n v="1864.87637"/>
    <n v="2372.0150999999996"/>
    <n v="2433.2246399999999"/>
    <n v="2278.5"/>
    <n v="2606.2963499999996"/>
    <n v="32152.963360000002"/>
    <n v="2372.0150999999996"/>
    <n v="24834.942370000001"/>
    <x v="1"/>
    <s v=""/>
    <s v=""/>
    <s v="Sales"/>
    <s v="Dinner"/>
    <s v="Dining room"/>
    <s v="Bev"/>
    <s v="Beer"/>
    <x v="1"/>
  </r>
  <r>
    <s v="DF"/>
    <x v="32"/>
    <n v="999249"/>
    <s v="000000"/>
    <s v="netSales-dinner-Dining Rm-Beer"/>
    <n v="2016"/>
    <n v="0"/>
    <n v="3296.8366199999996"/>
    <n v="3049.3794800000001"/>
    <n v="3875.7873"/>
    <n v="5528.9831799999984"/>
    <n v="5607.7865199999997"/>
    <n v="4182.1187099999997"/>
    <n v="4037.4872999999998"/>
    <n v="3663.3094399999995"/>
    <n v="3500.9471700000004"/>
    <n v="3489.7316999999998"/>
    <n v="4378.3200299999999"/>
    <n v="3288.0747200000001"/>
    <n v="3963.6043999999997"/>
    <n v="51862.366569999991"/>
    <n v="3489.7316999999998"/>
    <n v="40232.367419999995"/>
    <x v="1"/>
    <s v=""/>
    <s v=""/>
    <s v="Sales"/>
    <s v="Dinner"/>
    <s v="Dining room"/>
    <s v="Bev"/>
    <s v="Beer"/>
    <x v="1"/>
  </r>
  <r>
    <s v="DF"/>
    <x v="33"/>
    <n v="999249"/>
    <s v="000000"/>
    <s v="netSales-dinner-Dining Rm-Beer"/>
    <n v="2016"/>
    <n v="0"/>
    <n v="0"/>
    <n v="0"/>
    <n v="0"/>
    <n v="0"/>
    <n v="0"/>
    <n v="0"/>
    <n v="1639.5382500000001"/>
    <n v="1943.6508000000001"/>
    <n v="2016.4073999999998"/>
    <n v="2502.6226399999996"/>
    <n v="2750.3748999999998"/>
    <n v="1661.5820200000001"/>
    <n v="3063.7858999999999"/>
    <n v="15577.961909999998"/>
    <n v="2502.6226399999996"/>
    <n v="8102.2190899999996"/>
    <x v="1"/>
    <s v=""/>
    <s v=""/>
    <s v="Sales"/>
    <s v="Dinner"/>
    <s v="Dining room"/>
    <s v="Bev"/>
    <s v="Beer"/>
    <x v="1"/>
  </r>
  <r>
    <s v="DF"/>
    <x v="34"/>
    <n v="999249"/>
    <s v="000000"/>
    <s v="netSales-dinner-Dining Rm-Beer"/>
    <n v="2016"/>
    <n v="0"/>
    <n v="0"/>
    <n v="0"/>
    <n v="0"/>
    <n v="0"/>
    <n v="0"/>
    <n v="0"/>
    <n v="0"/>
    <n v="0"/>
    <n v="0"/>
    <n v="0"/>
    <n v="472.93399999999991"/>
    <n v="2718.5788699999998"/>
    <n v="1936.3856399999997"/>
    <n v="5127.8985099999991"/>
    <n v="0"/>
    <n v="0"/>
    <x v="1"/>
    <s v=""/>
    <s v=""/>
    <s v="Sales"/>
    <s v="Dinner"/>
    <s v="Dining room"/>
    <s v="Bev"/>
    <s v="Beer"/>
    <x v="1"/>
  </r>
  <r>
    <s v="DF"/>
    <x v="35"/>
    <n v="999249"/>
    <s v="000000"/>
    <s v="netSales-dinner-Dining Rm-Beer"/>
    <n v="2016"/>
    <n v="0"/>
    <n v="0"/>
    <n v="0"/>
    <n v="0"/>
    <n v="0"/>
    <n v="0"/>
    <n v="0"/>
    <n v="0"/>
    <n v="0"/>
    <n v="0"/>
    <n v="0"/>
    <n v="0"/>
    <n v="936.57087999999987"/>
    <n v="3543.1253199999996"/>
    <n v="4479.6961999999994"/>
    <n v="0"/>
    <n v="0"/>
    <x v="1"/>
    <s v=""/>
    <s v=""/>
    <s v="Sales"/>
    <s v="Dinner"/>
    <s v="Dining room"/>
    <s v="Bev"/>
    <s v="Beer"/>
    <x v="1"/>
  </r>
  <r>
    <s v="DF"/>
    <x v="0"/>
    <n v="999250"/>
    <s v="000000"/>
    <s v="netSales-lunch-Banquet-Beer"/>
    <n v="2016"/>
    <n v="0"/>
    <n v="0"/>
    <n v="0"/>
    <n v="2.1545999999999998"/>
    <n v="0"/>
    <n v="10.878"/>
    <n v="0"/>
    <n v="0"/>
    <n v="27.345850000000002"/>
    <n v="0"/>
    <n v="0"/>
    <n v="0"/>
    <n v="0"/>
    <n v="0"/>
    <n v="40.378450000000001"/>
    <n v="0"/>
    <n v="40.378450000000001"/>
    <x v="1"/>
    <s v=""/>
    <s v=""/>
    <s v="Sales"/>
    <s v="Lunch"/>
    <s v="Private"/>
    <s v="Bev"/>
    <s v="Beer"/>
    <x v="0"/>
  </r>
  <r>
    <s v="DF"/>
    <x v="1"/>
    <n v="999250"/>
    <s v="000000"/>
    <s v="netSales-lunch-Banquet-Beer"/>
    <n v="2016"/>
    <n v="0"/>
    <n v="2.4777899999999997"/>
    <n v="0"/>
    <n v="0"/>
    <n v="13.222439999999999"/>
    <n v="19.433399999999995"/>
    <n v="0"/>
    <n v="0"/>
    <n v="0"/>
    <n v="0"/>
    <n v="0"/>
    <n v="0"/>
    <n v="0"/>
    <n v="78.17949999999999"/>
    <n v="113.31312999999999"/>
    <n v="0"/>
    <n v="35.133629999999997"/>
    <x v="1"/>
    <s v=""/>
    <s v=""/>
    <s v="Sales"/>
    <s v="Lunch"/>
    <s v="Private"/>
    <s v="Bev"/>
    <s v="Beer"/>
    <x v="0"/>
  </r>
  <r>
    <s v="DF"/>
    <x v="2"/>
    <n v="999250"/>
    <s v="000000"/>
    <s v="netSales-lunch-Banquet-Beer"/>
    <n v="2016"/>
    <n v="0"/>
    <n v="0"/>
    <n v="28.84"/>
    <n v="14.335999999999999"/>
    <n v="0"/>
    <n v="69.614999999999995"/>
    <n v="50.812999999999995"/>
    <n v="64.89"/>
    <n v="12.767999999999997"/>
    <n v="0"/>
    <n v="47.711999999999989"/>
    <n v="6.4679999999999991"/>
    <n v="28.767199999999999"/>
    <n v="1106.7462"/>
    <n v="1430.9554000000001"/>
    <n v="47.711999999999989"/>
    <n v="288.97399999999993"/>
    <x v="1"/>
    <s v=""/>
    <s v=""/>
    <s v="Sales"/>
    <s v="Lunch"/>
    <s v="Private"/>
    <s v="Bev"/>
    <s v="Beer"/>
    <x v="0"/>
  </r>
  <r>
    <s v="DF"/>
    <x v="3"/>
    <n v="999250"/>
    <s v="000000"/>
    <s v="netSales-lunch-Banquet-Beer"/>
    <n v="2016"/>
    <n v="0"/>
    <n v="0"/>
    <n v="0"/>
    <n v="0"/>
    <n v="0"/>
    <n v="23.855999999999995"/>
    <n v="49.104999999999997"/>
    <n v="0"/>
    <n v="0"/>
    <n v="0"/>
    <n v="0"/>
    <n v="0"/>
    <n v="0"/>
    <n v="232.63379999999998"/>
    <n v="305.59479999999996"/>
    <n v="0"/>
    <n v="72.960999999999984"/>
    <x v="1"/>
    <s v=""/>
    <s v=""/>
    <s v="Sales"/>
    <s v="Lunch"/>
    <s v="Private"/>
    <s v="Bev"/>
    <s v="Beer"/>
    <x v="0"/>
  </r>
  <r>
    <s v="DF"/>
    <x v="4"/>
    <n v="999250"/>
    <s v="000000"/>
    <s v="netSales-lunch-Banquet-Beer"/>
    <n v="2016"/>
    <n v="0"/>
    <n v="0"/>
    <n v="12.735519999999999"/>
    <n v="38.789519999999996"/>
    <n v="25.231079999999995"/>
    <n v="54.627159999999989"/>
    <n v="24.30827"/>
    <n v="39.962159999999997"/>
    <n v="0"/>
    <n v="0"/>
    <n v="0"/>
    <n v="18.375419999999998"/>
    <n v="40.25"/>
    <n v="97.125"/>
    <n v="351.40413000000001"/>
    <n v="0"/>
    <n v="195.65370999999999"/>
    <x v="1"/>
    <s v=""/>
    <s v=""/>
    <s v="Sales"/>
    <s v="Lunch"/>
    <s v="Private"/>
    <s v="Bev"/>
    <s v="Beer"/>
    <x v="0"/>
  </r>
  <r>
    <s v="DF"/>
    <x v="5"/>
    <n v="999250"/>
    <s v="000000"/>
    <s v="netSales-lunch-Banquet-Beer"/>
    <n v="2016"/>
    <n v="0"/>
    <n v="0"/>
    <n v="0"/>
    <n v="0"/>
    <n v="0"/>
    <n v="0"/>
    <n v="0"/>
    <n v="0"/>
    <n v="0"/>
    <n v="0"/>
    <n v="0"/>
    <n v="0"/>
    <n v="68.098799999999997"/>
    <n v="219.53021999999999"/>
    <n v="287.62901999999997"/>
    <n v="0"/>
    <n v="0"/>
    <x v="1"/>
    <s v=""/>
    <s v=""/>
    <s v="Sales"/>
    <s v="Lunch"/>
    <s v="Private"/>
    <s v="Bev"/>
    <s v="Beer"/>
    <x v="0"/>
  </r>
  <r>
    <s v="DF"/>
    <x v="6"/>
    <n v="999250"/>
    <s v="000000"/>
    <s v="netSales-lunch-Banquet-Beer"/>
    <n v="2016"/>
    <n v="0"/>
    <n v="0"/>
    <n v="0"/>
    <n v="0"/>
    <n v="0"/>
    <n v="212.86299999999997"/>
    <n v="0"/>
    <n v="0"/>
    <n v="0"/>
    <n v="0"/>
    <n v="0"/>
    <n v="105.33599999999998"/>
    <n v="12.628"/>
    <n v="55.698999999999998"/>
    <n v="386.52599999999995"/>
    <n v="0"/>
    <n v="212.86299999999997"/>
    <x v="1"/>
    <s v=""/>
    <s v=""/>
    <s v="Sales"/>
    <s v="Lunch"/>
    <s v="Private"/>
    <s v="Bev"/>
    <s v="Beer"/>
    <x v="0"/>
  </r>
  <r>
    <s v="DF"/>
    <x v="7"/>
    <n v="999250"/>
    <s v="000000"/>
    <s v="netSales-lunch-Banquet-Beer"/>
    <n v="2016"/>
    <n v="0"/>
    <n v="-89.396999999999991"/>
    <n v="27.1005"/>
    <n v="23.184000000000001"/>
    <n v="22.931999999999999"/>
    <n v="15.68"/>
    <n v="53.091499999999989"/>
    <n v="61.193999999999988"/>
    <n v="-136.61199999999999"/>
    <n v="0"/>
    <n v="-186.25879999999998"/>
    <n v="-481.02599999999995"/>
    <n v="105.462"/>
    <n v="841.81999999999994"/>
    <n v="257.17020000000002"/>
    <n v="-186.25879999999998"/>
    <n v="-209.08580000000001"/>
    <x v="1"/>
    <s v=""/>
    <s v=""/>
    <s v="Sales"/>
    <s v="Lunch"/>
    <s v="Private"/>
    <s v="Bev"/>
    <s v="Beer"/>
    <x v="0"/>
  </r>
  <r>
    <s v="DF"/>
    <x v="8"/>
    <n v="999250"/>
    <s v="000000"/>
    <s v="netSales-lunch-Banquet-Beer"/>
    <n v="2016"/>
    <n v="0"/>
    <n v="168.03325000000001"/>
    <n v="23.1"/>
    <n v="176.31074999999998"/>
    <n v="106.20749999999998"/>
    <n v="438.55699999999996"/>
    <n v="557.83875"/>
    <n v="284.053"/>
    <n v="15.622249999999999"/>
    <n v="335.72"/>
    <n v="98.174999999999983"/>
    <n v="45.86399999999999"/>
    <n v="58.926000000000002"/>
    <n v="1528.1087499999999"/>
    <n v="3836.5162500000001"/>
    <n v="98.174999999999983"/>
    <n v="2203.6175000000003"/>
    <x v="1"/>
    <s v=""/>
    <s v=""/>
    <s v="Sales"/>
    <s v="Lunch"/>
    <s v="Private"/>
    <s v="Bev"/>
    <s v="Beer"/>
    <x v="0"/>
  </r>
  <r>
    <s v="DF"/>
    <x v="9"/>
    <n v="999250"/>
    <s v="000000"/>
    <s v="netSales-lunch-Banquet-Beer"/>
    <n v="2016"/>
    <n v="0"/>
    <n v="27.955199999999998"/>
    <n v="0"/>
    <n v="9.620099999999999"/>
    <n v="0"/>
    <n v="0"/>
    <n v="0"/>
    <n v="0"/>
    <n v="0"/>
    <n v="0"/>
    <n v="0"/>
    <n v="0"/>
    <n v="0"/>
    <n v="34.116739999999993"/>
    <n v="71.692039999999992"/>
    <n v="0"/>
    <n v="37.575299999999999"/>
    <x v="1"/>
    <s v=""/>
    <s v=""/>
    <s v="Sales"/>
    <s v="Lunch"/>
    <s v="Private"/>
    <s v="Bev"/>
    <s v="Beer"/>
    <x v="0"/>
  </r>
  <r>
    <s v="DF"/>
    <x v="10"/>
    <n v="999250"/>
    <s v="000000"/>
    <s v="netSales-lunch-Banquet-Beer"/>
    <n v="2016"/>
    <n v="0"/>
    <n v="7.84"/>
    <n v="8.5259999999999998"/>
    <n v="0"/>
    <n v="0"/>
    <n v="0"/>
    <n v="66.660999999999987"/>
    <n v="10.674999999999999"/>
    <n v="107.261"/>
    <n v="183.79900000000001"/>
    <n v="142.83500000000001"/>
    <n v="35.514499999999998"/>
    <n v="6.3"/>
    <n v="820.95299999999986"/>
    <n v="1390.3644999999997"/>
    <n v="142.83500000000001"/>
    <n v="527.59699999999998"/>
    <x v="1"/>
    <s v=""/>
    <s v=""/>
    <s v="Sales"/>
    <s v="Lunch"/>
    <s v="Private"/>
    <s v="Bev"/>
    <s v="Beer"/>
    <x v="0"/>
  </r>
  <r>
    <s v="DF"/>
    <x v="11"/>
    <n v="999250"/>
    <s v="000000"/>
    <s v="netSales-lunch-Banquet-Beer"/>
    <n v="2016"/>
    <n v="0"/>
    <n v="77.42"/>
    <n v="53.178999999999988"/>
    <n v="7.6439999999999992"/>
    <n v="0"/>
    <n v="0"/>
    <n v="20.58"/>
    <n v="0"/>
    <n v="42.14"/>
    <n v="7.35"/>
    <n v="156.43599999999998"/>
    <n v="0"/>
    <n v="0"/>
    <n v="245.12124"/>
    <n v="609.87023999999997"/>
    <n v="156.43599999999998"/>
    <n v="364.74899999999991"/>
    <x v="1"/>
    <s v=""/>
    <s v=""/>
    <s v="Sales"/>
    <s v="Lunch"/>
    <s v="Private"/>
    <s v="Bev"/>
    <s v="Beer"/>
    <x v="0"/>
  </r>
  <r>
    <s v="DF"/>
    <x v="12"/>
    <n v="999250"/>
    <s v="000000"/>
    <s v="netSales-lunch-Banquet-Beer"/>
    <n v="2016"/>
    <n v="0"/>
    <n v="3.5279999999999996"/>
    <n v="210.66499999999999"/>
    <n v="929.04875000000004"/>
    <n v="0"/>
    <n v="106.42274999999999"/>
    <n v="52.580499999999994"/>
    <n v="24.674999999999997"/>
    <n v="286.23"/>
    <n v="27.047999999999995"/>
    <n v="44.771999999999991"/>
    <n v="9.7439999999999998"/>
    <n v="1.7009999999999998"/>
    <n v="1705.19685"/>
    <n v="3401.6118500000002"/>
    <n v="44.771999999999991"/>
    <n v="1684.97"/>
    <x v="1"/>
    <s v=""/>
    <s v=""/>
    <s v="Sales"/>
    <s v="Lunch"/>
    <s v="Private"/>
    <s v="Bev"/>
    <s v="Beer"/>
    <x v="0"/>
  </r>
  <r>
    <s v="DF"/>
    <x v="14"/>
    <n v="999250"/>
    <s v="000000"/>
    <s v="netSales-lunch-Banquet-Beer"/>
    <n v="2016"/>
    <n v="0"/>
    <n v="0"/>
    <n v="0"/>
    <n v="12.91696"/>
    <n v="0"/>
    <n v="2.8440299999999996"/>
    <n v="111.76787999999999"/>
    <n v="0"/>
    <n v="0"/>
    <n v="7.9430399999999999"/>
    <n v="2.2229199999999998"/>
    <n v="127.98856000000001"/>
    <n v="0"/>
    <n v="10.193399999999999"/>
    <n v="275.87678999999997"/>
    <n v="2.2229199999999998"/>
    <n v="137.69482999999997"/>
    <x v="1"/>
    <s v=""/>
    <s v=""/>
    <s v="Sales"/>
    <s v="Lunch"/>
    <s v="Private"/>
    <s v="Bev"/>
    <s v="Beer"/>
    <x v="1"/>
  </r>
  <r>
    <s v="DF"/>
    <x v="15"/>
    <n v="999250"/>
    <s v="000000"/>
    <s v="netSales-lunch-Banquet-Beer"/>
    <n v="2016"/>
    <n v="0"/>
    <n v="0"/>
    <n v="0"/>
    <n v="9.8279999999999994"/>
    <n v="0"/>
    <n v="13.103999999999997"/>
    <n v="0"/>
    <n v="0"/>
    <n v="0"/>
    <n v="0"/>
    <n v="0"/>
    <n v="0"/>
    <n v="3.4834799999999997"/>
    <n v="29.231999999999996"/>
    <n v="55.647479999999987"/>
    <n v="0"/>
    <n v="22.931999999999995"/>
    <x v="1"/>
    <s v=""/>
    <s v=""/>
    <s v="Sales"/>
    <s v="Lunch"/>
    <s v="Private"/>
    <s v="Bev"/>
    <s v="Beer"/>
    <x v="1"/>
  </r>
  <r>
    <s v="DF"/>
    <x v="16"/>
    <n v="999250"/>
    <s v="000000"/>
    <s v="netSales-lunch-Banquet-Beer"/>
    <n v="2016"/>
    <n v="0"/>
    <n v="22.049999999999997"/>
    <n v="4.851"/>
    <n v="10.100999999999999"/>
    <n v="0"/>
    <n v="7.3919999999999986"/>
    <n v="0"/>
    <n v="67.465999999999994"/>
    <n v="0"/>
    <n v="0"/>
    <n v="0"/>
    <n v="29.925000000000001"/>
    <n v="7.0069999999999997"/>
    <n v="534.49199999999996"/>
    <n v="683.28399999999999"/>
    <n v="0"/>
    <n v="111.85999999999999"/>
    <x v="1"/>
    <s v=""/>
    <s v=""/>
    <s v="Sales"/>
    <s v="Lunch"/>
    <s v="Private"/>
    <s v="Bev"/>
    <s v="Beer"/>
    <x v="1"/>
  </r>
  <r>
    <s v="DF"/>
    <x v="17"/>
    <n v="999250"/>
    <s v="000000"/>
    <s v="netSales-lunch-Banquet-Beer"/>
    <n v="2016"/>
    <n v="0"/>
    <n v="0"/>
    <n v="0"/>
    <n v="0"/>
    <n v="54.062190000000001"/>
    <n v="14.111999999999998"/>
    <n v="12.2752"/>
    <n v="0"/>
    <n v="0"/>
    <n v="0"/>
    <n v="8.5020600000000002"/>
    <n v="0"/>
    <n v="0"/>
    <n v="0"/>
    <n v="88.951449999999994"/>
    <n v="8.5020600000000002"/>
    <n v="88.951449999999994"/>
    <x v="1"/>
    <s v=""/>
    <s v=""/>
    <s v="Sales"/>
    <s v="Lunch"/>
    <s v="Private"/>
    <s v="Bev"/>
    <s v="Beer"/>
    <x v="1"/>
  </r>
  <r>
    <s v="DF"/>
    <x v="18"/>
    <n v="999250"/>
    <s v="000000"/>
    <s v="netSales-lunch-Banquet-Beer"/>
    <n v="2016"/>
    <n v="0"/>
    <n v="9.9540000000000006"/>
    <n v="0"/>
    <n v="0"/>
    <n v="7.4759999999999991"/>
    <n v="15.925000000000001"/>
    <n v="107.758"/>
    <n v="51.428999999999995"/>
    <n v="22.96"/>
    <n v="52.373999999999995"/>
    <n v="0"/>
    <n v="41.16"/>
    <n v="0"/>
    <n v="271.005"/>
    <n v="580.04099999999994"/>
    <n v="0"/>
    <n v="267.87599999999998"/>
    <x v="1"/>
    <s v=""/>
    <s v=""/>
    <s v="Sales"/>
    <s v="Lunch"/>
    <s v="Private"/>
    <s v="Bev"/>
    <s v="Beer"/>
    <x v="1"/>
  </r>
  <r>
    <s v="DF"/>
    <x v="19"/>
    <n v="999250"/>
    <s v="000000"/>
    <s v="netSales-lunch-Banquet-Beer"/>
    <n v="2016"/>
    <n v="0"/>
    <n v="176.79199999999997"/>
    <n v="8.525999999999998"/>
    <n v="0"/>
    <n v="56.202999999999996"/>
    <n v="131.6"/>
    <n v="9.1769999999999978"/>
    <n v="17.146499999999996"/>
    <n v="18.48"/>
    <n v="0"/>
    <n v="3.0589999999999997"/>
    <n v="11.024999999999999"/>
    <n v="38.072999999999993"/>
    <n v="145.54049999999998"/>
    <n v="615.62199999999996"/>
    <n v="3.0589999999999997"/>
    <n v="420.98350000000005"/>
    <x v="1"/>
    <s v=""/>
    <s v=""/>
    <s v="Sales"/>
    <s v="Lunch"/>
    <s v="Private"/>
    <s v="Bev"/>
    <s v="Beer"/>
    <x v="1"/>
  </r>
  <r>
    <s v="DF"/>
    <x v="20"/>
    <n v="999250"/>
    <s v="000000"/>
    <s v="netSales-lunch-Banquet-Beer"/>
    <n v="2016"/>
    <n v="0"/>
    <n v="0"/>
    <n v="2.9791999999999996"/>
    <n v="2.8340199999999998"/>
    <n v="2.0594699999999997"/>
    <n v="45.765299999999996"/>
    <n v="0"/>
    <n v="0"/>
    <n v="5.0945999999999998"/>
    <n v="37.200799999999994"/>
    <n v="12.798799999999998"/>
    <n v="0"/>
    <n v="13.793919999999998"/>
    <n v="56.47641999999999"/>
    <n v="179.00252999999998"/>
    <n v="12.798799999999998"/>
    <n v="108.73218999999999"/>
    <x v="1"/>
    <s v=""/>
    <s v=""/>
    <s v="Sales"/>
    <s v="Lunch"/>
    <s v="Private"/>
    <s v="Bev"/>
    <s v="Beer"/>
    <x v="1"/>
  </r>
  <r>
    <s v="DF"/>
    <x v="21"/>
    <n v="999250"/>
    <s v="000000"/>
    <s v="netSales-lunch-Banquet-Beer"/>
    <n v="2016"/>
    <n v="0"/>
    <n v="97.944000000000003"/>
    <n v="36.442"/>
    <n v="55.44"/>
    <n v="3.1499999999999995"/>
    <n v="10.507"/>
    <n v="5.7329999999999997"/>
    <n v="3.5489999999999999"/>
    <n v="48.355999999999995"/>
    <n v="7.9799999999999986"/>
    <n v="0"/>
    <n v="0"/>
    <n v="0"/>
    <n v="0"/>
    <n v="269.101"/>
    <n v="0"/>
    <n v="269.101"/>
    <x v="1"/>
    <s v=""/>
    <s v=""/>
    <s v="Sales"/>
    <s v="Lunch"/>
    <s v="Private"/>
    <s v="Bev"/>
    <s v="Beer"/>
    <x v="1"/>
  </r>
  <r>
    <s v="DF"/>
    <x v="22"/>
    <n v="999250"/>
    <s v="000000"/>
    <s v="netSales-lunch-Banquet-Beer"/>
    <n v="2016"/>
    <n v="0"/>
    <n v="9.8783999999999992"/>
    <n v="5.9583999999999993"/>
    <n v="0"/>
    <n v="0"/>
    <n v="3.06257"/>
    <n v="0"/>
    <n v="29.306549999999998"/>
    <n v="0"/>
    <n v="0"/>
    <n v="0"/>
    <n v="82.785499999999985"/>
    <n v="15.096899999999996"/>
    <n v="72.318259999999995"/>
    <n v="218.40657999999996"/>
    <n v="0"/>
    <n v="48.205919999999992"/>
    <x v="1"/>
    <s v=""/>
    <s v=""/>
    <s v="Sales"/>
    <s v="Lunch"/>
    <s v="Private"/>
    <s v="Bev"/>
    <s v="Beer"/>
    <x v="1"/>
  </r>
  <r>
    <s v="DF"/>
    <x v="23"/>
    <n v="999250"/>
    <s v="000000"/>
    <s v="netSales-lunch-Banquet-Beer"/>
    <n v="2016"/>
    <n v="0"/>
    <n v="3.0379999999999998"/>
    <n v="0"/>
    <n v="182.75599999999997"/>
    <n v="0"/>
    <n v="297.04499999999996"/>
    <n v="15.606499999999999"/>
    <n v="120.26699999999998"/>
    <n v="162.72899999999998"/>
    <n v="0"/>
    <n v="4.4099999999999993"/>
    <n v="9.702"/>
    <n v="45.220000000000006"/>
    <n v="374.32499999999999"/>
    <n v="1215.0984999999998"/>
    <n v="4.4099999999999993"/>
    <n v="785.85149999999987"/>
    <x v="1"/>
    <s v=""/>
    <s v=""/>
    <s v="Sales"/>
    <s v="Lunch"/>
    <s v="Private"/>
    <s v="Bev"/>
    <s v="Beer"/>
    <x v="1"/>
  </r>
  <r>
    <s v="DF"/>
    <x v="25"/>
    <n v="999250"/>
    <s v="000000"/>
    <s v="netSales-lunch-Banquet-Beer"/>
    <n v="2016"/>
    <n v="0"/>
    <n v="0"/>
    <n v="0"/>
    <n v="0"/>
    <n v="0"/>
    <n v="0"/>
    <n v="0"/>
    <n v="0"/>
    <n v="0"/>
    <n v="22.7395"/>
    <n v="18.227999999999998"/>
    <n v="128.83499999999998"/>
    <n v="18.525500000000001"/>
    <n v="97.642999999999986"/>
    <n v="285.97099999999995"/>
    <n v="18.227999999999998"/>
    <n v="40.967500000000001"/>
    <x v="1"/>
    <s v=""/>
    <s v=""/>
    <s v="Sales"/>
    <s v="Lunch"/>
    <s v="Private"/>
    <s v="Bev"/>
    <s v="Beer"/>
    <x v="1"/>
  </r>
  <r>
    <s v="DF"/>
    <x v="26"/>
    <n v="999250"/>
    <s v="000000"/>
    <s v="netSales-lunch-Banquet-Beer"/>
    <n v="2016"/>
    <n v="0"/>
    <n v="0"/>
    <n v="0"/>
    <n v="0"/>
    <n v="0"/>
    <n v="0"/>
    <n v="0"/>
    <n v="0"/>
    <n v="0"/>
    <n v="0"/>
    <n v="0"/>
    <n v="0"/>
    <n v="0"/>
    <n v="220.66799999999995"/>
    <n v="220.66799999999995"/>
    <n v="0"/>
    <n v="0"/>
    <x v="1"/>
    <s v=""/>
    <s v=""/>
    <s v="Sales"/>
    <s v="Lunch"/>
    <s v="Private"/>
    <s v="Bev"/>
    <s v="Beer"/>
    <x v="1"/>
  </r>
  <r>
    <s v="DF"/>
    <x v="27"/>
    <n v="999250"/>
    <s v="000000"/>
    <s v="netSales-lunch-Banquet-Beer"/>
    <n v="2016"/>
    <n v="0"/>
    <n v="0"/>
    <n v="6.7619999999999987"/>
    <n v="0"/>
    <n v="0"/>
    <n v="0"/>
    <n v="0"/>
    <n v="0"/>
    <n v="0"/>
    <n v="0"/>
    <n v="25.76"/>
    <n v="0"/>
    <n v="0"/>
    <n v="64.448999999999998"/>
    <n v="96.971000000000004"/>
    <n v="25.76"/>
    <n v="32.521999999999998"/>
    <x v="1"/>
    <s v=""/>
    <s v=""/>
    <s v="Sales"/>
    <s v="Lunch"/>
    <s v="Private"/>
    <s v="Bev"/>
    <s v="Beer"/>
    <x v="1"/>
  </r>
  <r>
    <s v="DF"/>
    <x v="28"/>
    <n v="999250"/>
    <s v="000000"/>
    <s v="netSales-lunch-Banquet-Beer"/>
    <n v="2016"/>
    <n v="0"/>
    <n v="0"/>
    <n v="3.0882599999999996"/>
    <n v="0"/>
    <n v="0"/>
    <n v="0"/>
    <n v="0"/>
    <n v="0"/>
    <n v="0"/>
    <n v="0"/>
    <n v="22.89574"/>
    <n v="0"/>
    <n v="0"/>
    <n v="29.500799999999998"/>
    <n v="55.484799999999993"/>
    <n v="22.89574"/>
    <n v="25.983999999999998"/>
    <x v="1"/>
    <s v=""/>
    <s v=""/>
    <s v="Sales"/>
    <s v="Lunch"/>
    <s v="Private"/>
    <s v="Bev"/>
    <s v="Beer"/>
    <x v="1"/>
  </r>
  <r>
    <s v="DF"/>
    <x v="29"/>
    <n v="999250"/>
    <s v="000000"/>
    <s v="netSales-lunch-Banquet-Beer"/>
    <n v="2016"/>
    <n v="0"/>
    <n v="0"/>
    <n v="0"/>
    <n v="0"/>
    <n v="0"/>
    <n v="0"/>
    <n v="0"/>
    <n v="0"/>
    <n v="0"/>
    <n v="0"/>
    <n v="0"/>
    <n v="0"/>
    <n v="3.3179999999999996"/>
    <n v="0"/>
    <n v="3.3179999999999996"/>
    <n v="0"/>
    <n v="0"/>
    <x v="1"/>
    <s v=""/>
    <s v=""/>
    <s v="Sales"/>
    <s v="Lunch"/>
    <s v="Private"/>
    <s v="Bev"/>
    <s v="Beer"/>
    <x v="1"/>
  </r>
  <r>
    <s v="DF"/>
    <x v="30"/>
    <n v="999250"/>
    <s v="000000"/>
    <s v="netSales-lunch-Banquet-Beer"/>
    <n v="2016"/>
    <n v="0"/>
    <n v="0"/>
    <n v="0"/>
    <n v="0"/>
    <n v="0"/>
    <n v="0"/>
    <n v="29.205119999999997"/>
    <n v="0"/>
    <n v="0"/>
    <n v="0"/>
    <n v="0"/>
    <n v="23.413669999999996"/>
    <n v="12.501719999999999"/>
    <n v="48.928319999999992"/>
    <n v="114.04882999999998"/>
    <n v="0"/>
    <n v="29.205119999999997"/>
    <x v="1"/>
    <s v=""/>
    <s v=""/>
    <s v="Sales"/>
    <s v="Lunch"/>
    <s v="Private"/>
    <s v="Bev"/>
    <s v="Beer"/>
    <x v="1"/>
  </r>
  <r>
    <s v="DF"/>
    <x v="31"/>
    <n v="999250"/>
    <s v="000000"/>
    <s v="netSales-lunch-Banquet-Beer"/>
    <n v="2016"/>
    <n v="0"/>
    <n v="7.5249999999999995"/>
    <n v="9.5759999999999987"/>
    <n v="0"/>
    <n v="6.6429999999999998"/>
    <n v="1560.9299999999998"/>
    <n v="6.278999999999999"/>
    <n v="0"/>
    <n v="56.524999999999999"/>
    <n v="0"/>
    <n v="93.320499999999996"/>
    <n v="0"/>
    <n v="0"/>
    <n v="130.72499999999999"/>
    <n v="1871.5234999999998"/>
    <n v="93.320499999999996"/>
    <n v="1740.7984999999999"/>
    <x v="1"/>
    <s v=""/>
    <s v=""/>
    <s v="Sales"/>
    <s v="Lunch"/>
    <s v="Private"/>
    <s v="Bev"/>
    <s v="Beer"/>
    <x v="1"/>
  </r>
  <r>
    <s v="DF"/>
    <x v="32"/>
    <n v="999250"/>
    <s v="000000"/>
    <s v="netSales-lunch-Banquet-Beer"/>
    <n v="2016"/>
    <n v="0"/>
    <n v="3.1849999999999996"/>
    <n v="0"/>
    <n v="95.311999999999998"/>
    <n v="4.1649999999999991"/>
    <n v="22.385999999999996"/>
    <n v="34.65"/>
    <n v="26.459999999999997"/>
    <n v="71.956499999999991"/>
    <n v="33.074999999999996"/>
    <n v="243.52999999999997"/>
    <n v="0"/>
    <n v="7.552999999999999"/>
    <n v="59.219999999999992"/>
    <n v="601.49249999999995"/>
    <n v="243.52999999999997"/>
    <n v="534.71949999999993"/>
    <x v="1"/>
    <s v=""/>
    <s v=""/>
    <s v="Sales"/>
    <s v="Lunch"/>
    <s v="Private"/>
    <s v="Bev"/>
    <s v="Beer"/>
    <x v="1"/>
  </r>
  <r>
    <s v="DF"/>
    <x v="33"/>
    <n v="999250"/>
    <s v="000000"/>
    <s v="netSales-lunch-Banquet-Beer"/>
    <n v="2016"/>
    <n v="0"/>
    <n v="0"/>
    <n v="0"/>
    <n v="0"/>
    <n v="0"/>
    <n v="0"/>
    <n v="0"/>
    <n v="0"/>
    <n v="0"/>
    <n v="0"/>
    <n v="8.5539999999999985"/>
    <n v="5.7749999999999995"/>
    <n v="6.8039999999999994"/>
    <n v="37.264499999999998"/>
    <n v="58.397499999999994"/>
    <n v="8.5539999999999985"/>
    <n v="8.5539999999999985"/>
    <x v="1"/>
    <s v=""/>
    <s v=""/>
    <s v="Sales"/>
    <s v="Lunch"/>
    <s v="Private"/>
    <s v="Bev"/>
    <s v="Beer"/>
    <x v="1"/>
  </r>
  <r>
    <s v="DF"/>
    <x v="34"/>
    <n v="999250"/>
    <s v="000000"/>
    <s v="netSales-lunch-Banquet-Beer"/>
    <n v="2016"/>
    <n v="0"/>
    <n v="0"/>
    <n v="0"/>
    <n v="0"/>
    <n v="0"/>
    <n v="0"/>
    <n v="0"/>
    <n v="0"/>
    <n v="0"/>
    <n v="0"/>
    <n v="0"/>
    <n v="0"/>
    <n v="7.7489999999999988"/>
    <n v="9.3239999999999998"/>
    <n v="17.073"/>
    <n v="0"/>
    <n v="0"/>
    <x v="1"/>
    <s v=""/>
    <s v=""/>
    <s v="Sales"/>
    <s v="Lunch"/>
    <s v="Private"/>
    <s v="Bev"/>
    <s v="Beer"/>
    <x v="1"/>
  </r>
  <r>
    <s v="DF"/>
    <x v="0"/>
    <n v="999251"/>
    <s v="000000"/>
    <s v="netSales-dinner-Banquet-Beer"/>
    <n v="2016"/>
    <n v="0"/>
    <n v="720.77039999999988"/>
    <n v="917.40935999999999"/>
    <n v="627.90805"/>
    <n v="355.29626999999999"/>
    <n v="385.24367000000001"/>
    <n v="168.19075000000001"/>
    <n v="199.30574999999999"/>
    <n v="308.87471999999997"/>
    <n v="176.41007999999999"/>
    <n v="0"/>
    <n v="0"/>
    <n v="0"/>
    <n v="0"/>
    <n v="3859.4090499999998"/>
    <n v="0"/>
    <n v="3859.4090499999998"/>
    <x v="1"/>
    <s v=""/>
    <s v=""/>
    <s v="Sales"/>
    <s v="Dinner"/>
    <s v="Private"/>
    <s v="Bev"/>
    <s v="Beer"/>
    <x v="0"/>
  </r>
  <r>
    <s v="DF"/>
    <x v="1"/>
    <n v="999251"/>
    <s v="000000"/>
    <s v="netSales-dinner-Banquet-Beer"/>
    <n v="2016"/>
    <n v="0"/>
    <n v="866.03790000000004"/>
    <n v="1337.4765599999998"/>
    <n v="771.53523999999993"/>
    <n v="448.39199999999994"/>
    <n v="714.36203999999998"/>
    <n v="864.45246999999983"/>
    <n v="868.05557999999996"/>
    <n v="514.74695999999994"/>
    <n v="863.62317999999982"/>
    <n v="854.39340000000004"/>
    <n v="1042.84656"/>
    <n v="1181.9064599999999"/>
    <n v="2864.3383999999996"/>
    <n v="13192.16675"/>
    <n v="854.39340000000004"/>
    <n v="8103.0753299999997"/>
    <x v="1"/>
    <s v=""/>
    <s v=""/>
    <s v="Sales"/>
    <s v="Dinner"/>
    <s v="Private"/>
    <s v="Bev"/>
    <s v="Beer"/>
    <x v="0"/>
  </r>
  <r>
    <s v="DF"/>
    <x v="2"/>
    <n v="999251"/>
    <s v="000000"/>
    <s v="netSales-dinner-Banquet-Beer"/>
    <n v="2016"/>
    <n v="0"/>
    <n v="432.14149999999995"/>
    <n v="601.35039999999992"/>
    <n v="580.92999999999995"/>
    <n v="286.77005000000003"/>
    <n v="518.23799999999994"/>
    <n v="368.36449999999996"/>
    <n v="865.92799999999988"/>
    <n v="288.77058"/>
    <n v="271.404"/>
    <n v="1292.8251"/>
    <n v="372.23724999999996"/>
    <n v="466.2580999999999"/>
    <n v="1677.30024"/>
    <n v="8022.5177199999998"/>
    <n v="1292.8251"/>
    <n v="5506.7221300000001"/>
    <x v="1"/>
    <s v=""/>
    <s v=""/>
    <s v="Sales"/>
    <s v="Dinner"/>
    <s v="Private"/>
    <s v="Bev"/>
    <s v="Beer"/>
    <x v="0"/>
  </r>
  <r>
    <s v="DF"/>
    <x v="3"/>
    <n v="999251"/>
    <s v="000000"/>
    <s v="netSales-dinner-Banquet-Beer"/>
    <n v="2016"/>
    <n v="0"/>
    <n v="525.4129999999999"/>
    <n v="609.62299999999993"/>
    <n v="991.08449999999982"/>
    <n v="455.50735999999995"/>
    <n v="445.54229999999995"/>
    <n v="502.96399999999994"/>
    <n v="468.21375999999998"/>
    <n v="885.27809999999999"/>
    <n v="545.74799999999993"/>
    <n v="1743.8714999999997"/>
    <n v="841.428"/>
    <n v="781.82999999999993"/>
    <n v="4442.8999999999996"/>
    <n v="13239.403519999998"/>
    <n v="1743.8714999999997"/>
    <n v="7173.2455199999986"/>
    <x v="1"/>
    <s v=""/>
    <s v=""/>
    <s v="Sales"/>
    <s v="Dinner"/>
    <s v="Private"/>
    <s v="Bev"/>
    <s v="Beer"/>
    <x v="0"/>
  </r>
  <r>
    <s v="DF"/>
    <x v="4"/>
    <n v="999251"/>
    <s v="000000"/>
    <s v="netSales-dinner-Banquet-Beer"/>
    <n v="2016"/>
    <n v="0"/>
    <n v="326.83181999999999"/>
    <n v="650.29362999999989"/>
    <n v="356.97808999999995"/>
    <n v="529.55531999999994"/>
    <n v="560.59254999999996"/>
    <n v="397.67615999999998"/>
    <n v="457.87559999999996"/>
    <n v="288.4581"/>
    <n v="500.59981999999997"/>
    <n v="1418.9995399999998"/>
    <n v="441.97033999999996"/>
    <n v="267.90406999999999"/>
    <n v="1421.5571999999997"/>
    <n v="7619.2922399999989"/>
    <n v="1418.9995399999998"/>
    <n v="5487.8606299999992"/>
    <x v="1"/>
    <s v=""/>
    <s v=""/>
    <s v="Sales"/>
    <s v="Dinner"/>
    <s v="Private"/>
    <s v="Bev"/>
    <s v="Beer"/>
    <x v="0"/>
  </r>
  <r>
    <s v="DF"/>
    <x v="5"/>
    <n v="999251"/>
    <s v="000000"/>
    <s v="netSales-dinner-Banquet-Beer"/>
    <n v="2016"/>
    <n v="0"/>
    <n v="0"/>
    <n v="0"/>
    <n v="0"/>
    <n v="0"/>
    <n v="0"/>
    <n v="0"/>
    <n v="0"/>
    <n v="0"/>
    <n v="0"/>
    <n v="399.89655999999991"/>
    <n v="368.07974000000002"/>
    <n v="813.10767999999996"/>
    <n v="2354.57215"/>
    <n v="3935.6561299999998"/>
    <n v="399.89655999999991"/>
    <n v="399.89655999999991"/>
    <x v="1"/>
    <s v=""/>
    <s v=""/>
    <s v="Sales"/>
    <s v="Dinner"/>
    <s v="Private"/>
    <s v="Bev"/>
    <s v="Beer"/>
    <x v="0"/>
  </r>
  <r>
    <s v="DF"/>
    <x v="6"/>
    <n v="999251"/>
    <s v="000000"/>
    <s v="netSales-dinner-Banquet-Beer"/>
    <n v="2016"/>
    <n v="0"/>
    <n v="1026.06"/>
    <n v="1061.7809999999999"/>
    <n v="679.72799999999995"/>
    <n v="163.68799999999999"/>
    <n v="1309.7839999999999"/>
    <n v="4346.6896199999992"/>
    <n v="131.63849999999999"/>
    <n v="542.346"/>
    <n v="438.41755999999998"/>
    <n v="1459.3039999999999"/>
    <n v="1216.2149999999999"/>
    <n v="1035.5519999999999"/>
    <n v="1516.1999999999998"/>
    <n v="14927.403679999996"/>
    <n v="1459.3039999999999"/>
    <n v="11159.436679999997"/>
    <x v="1"/>
    <s v=""/>
    <s v=""/>
    <s v="Sales"/>
    <s v="Dinner"/>
    <s v="Private"/>
    <s v="Bev"/>
    <s v="Beer"/>
    <x v="0"/>
  </r>
  <r>
    <s v="DF"/>
    <x v="7"/>
    <n v="999251"/>
    <s v="000000"/>
    <s v="netSales-dinner-Banquet-Beer"/>
    <n v="2016"/>
    <n v="0"/>
    <n v="1422.0150000000001"/>
    <n v="1215.8509999999999"/>
    <n v="1948.7159999999997"/>
    <n v="1524.7925"/>
    <n v="820.96"/>
    <n v="1753.9269999999999"/>
    <n v="1422.3019999999999"/>
    <n v="1220.3800000000001"/>
    <n v="389.59199999999993"/>
    <n v="1753.0197999999998"/>
    <n v="2554.5239999999999"/>
    <n v="1774.9304999999999"/>
    <n v="4026.3649999999998"/>
    <n v="21827.374799999998"/>
    <n v="1753.0197999999998"/>
    <n v="13471.555300000002"/>
    <x v="1"/>
    <s v=""/>
    <s v=""/>
    <s v="Sales"/>
    <s v="Dinner"/>
    <s v="Private"/>
    <s v="Bev"/>
    <s v="Beer"/>
    <x v="0"/>
  </r>
  <r>
    <s v="DF"/>
    <x v="8"/>
    <n v="999251"/>
    <s v="000000"/>
    <s v="netSales-dinner-Banquet-Beer"/>
    <n v="2016"/>
    <n v="0"/>
    <n v="1347.0449999999998"/>
    <n v="976.97599999999989"/>
    <n v="1211.2537500000001"/>
    <n v="1663.508"/>
    <n v="1577.4849999999999"/>
    <n v="1708.9988999999998"/>
    <n v="1610.5366200000001"/>
    <n v="1649.4585099999997"/>
    <n v="1301.8057499999998"/>
    <n v="2185.7954999999997"/>
    <n v="1434.3192500000002"/>
    <n v="1705.6514999999997"/>
    <n v="4509.3725599999998"/>
    <n v="22882.206340000001"/>
    <n v="2185.7954999999997"/>
    <n v="15232.86303"/>
    <x v="1"/>
    <s v=""/>
    <s v=""/>
    <s v="Sales"/>
    <s v="Dinner"/>
    <s v="Private"/>
    <s v="Bev"/>
    <s v="Beer"/>
    <x v="0"/>
  </r>
  <r>
    <s v="DF"/>
    <x v="9"/>
    <n v="999251"/>
    <s v="000000"/>
    <s v="netSales-dinner-Banquet-Beer"/>
    <n v="2016"/>
    <n v="0"/>
    <n v="777.05949999999984"/>
    <n v="1290.1665"/>
    <n v="258.25814000000003"/>
    <n v="807.99095999999997"/>
    <n v="812.31128999999999"/>
    <n v="666.8845399999999"/>
    <n v="308.64729"/>
    <n v="429.89855999999997"/>
    <n v="884.27618999999993"/>
    <n v="827.70785999999998"/>
    <n v="574.16981999999996"/>
    <n v="805.70174999999983"/>
    <n v="1393.5322799999999"/>
    <n v="9836.6046799999967"/>
    <n v="827.70785999999998"/>
    <n v="7063.2008299999979"/>
    <x v="1"/>
    <s v=""/>
    <s v=""/>
    <s v="Sales"/>
    <s v="Dinner"/>
    <s v="Private"/>
    <s v="Bev"/>
    <s v="Beer"/>
    <x v="0"/>
  </r>
  <r>
    <s v="DF"/>
    <x v="10"/>
    <n v="999251"/>
    <s v="000000"/>
    <s v="netSales-dinner-Banquet-Beer"/>
    <n v="2016"/>
    <n v="0"/>
    <n v="1308.63012"/>
    <n v="516.99199999999996"/>
    <n v="261.42199999999997"/>
    <n v="663.86151999999993"/>
    <n v="1709.1759999999999"/>
    <n v="3217.578"/>
    <n v="323.95999999999998"/>
    <n v="501.22449999999992"/>
    <n v="751.50599999999997"/>
    <n v="1904.2380000000001"/>
    <n v="2415.5949999999998"/>
    <n v="1103.76"/>
    <n v="1181.7078000000001"/>
    <n v="15859.650939999998"/>
    <n v="1904.2380000000001"/>
    <n v="11158.588139999998"/>
    <x v="1"/>
    <s v=""/>
    <s v=""/>
    <s v="Sales"/>
    <s v="Dinner"/>
    <s v="Private"/>
    <s v="Bev"/>
    <s v="Beer"/>
    <x v="0"/>
  </r>
  <r>
    <s v="DF"/>
    <x v="11"/>
    <n v="999251"/>
    <s v="000000"/>
    <s v="netSales-dinner-Banquet-Beer"/>
    <n v="2016"/>
    <n v="0"/>
    <n v="480.48"/>
    <n v="821.11399999999992"/>
    <n v="590.226"/>
    <n v="614.88"/>
    <n v="391.90199999999993"/>
    <n v="462.67199999999997"/>
    <n v="388.11499999999995"/>
    <n v="409.43699999999995"/>
    <n v="254.60399999999996"/>
    <n v="1668.8000000000002"/>
    <n v="340.48"/>
    <n v="282.24"/>
    <n v="1227.24"/>
    <n v="7932.1900000000005"/>
    <n v="1668.8000000000002"/>
    <n v="6082.2300000000005"/>
    <x v="1"/>
    <s v=""/>
    <s v=""/>
    <s v="Sales"/>
    <s v="Dinner"/>
    <s v="Private"/>
    <s v="Bev"/>
    <s v="Beer"/>
    <x v="0"/>
  </r>
  <r>
    <s v="DF"/>
    <x v="12"/>
    <n v="999251"/>
    <s v="000000"/>
    <s v="netSales-dinner-Banquet-Beer"/>
    <n v="2016"/>
    <n v="0"/>
    <n v="2877.9659999999999"/>
    <n v="2267.7017999999998"/>
    <n v="2144.8262499999996"/>
    <n v="2563.6029999999996"/>
    <n v="2223.77925"/>
    <n v="3127.11735"/>
    <n v="2496.8282499999996"/>
    <n v="1909.8518599999998"/>
    <n v="1759.492"/>
    <n v="1827.9385600000001"/>
    <n v="2270.6119799999997"/>
    <n v="2596.49775"/>
    <n v="7321.896749999999"/>
    <n v="35388.110799999988"/>
    <n v="1827.9385600000001"/>
    <n v="23199.104319999995"/>
    <x v="1"/>
    <s v=""/>
    <s v=""/>
    <s v="Sales"/>
    <s v="Dinner"/>
    <s v="Private"/>
    <s v="Bev"/>
    <s v="Beer"/>
    <x v="0"/>
  </r>
  <r>
    <s v="DF"/>
    <x v="14"/>
    <n v="999251"/>
    <s v="000000"/>
    <s v="netSales-dinner-Banquet-Beer"/>
    <n v="2016"/>
    <n v="0"/>
    <n v="77.292879999999997"/>
    <n v="251.60981999999998"/>
    <n v="567.52927"/>
    <n v="83.966399999999993"/>
    <n v="413.58408000000003"/>
    <n v="531.38875999999993"/>
    <n v="16.92306"/>
    <n v="262.01475999999997"/>
    <n v="526.56309999999996"/>
    <n v="170.35928000000001"/>
    <n v="344.56967999999995"/>
    <n v="39.493649999999995"/>
    <n v="341.78584999999993"/>
    <n v="3627.0805899999996"/>
    <n v="170.35928000000001"/>
    <n v="2901.2314099999999"/>
    <x v="1"/>
    <s v=""/>
    <s v=""/>
    <s v="Sales"/>
    <s v="Dinner"/>
    <s v="Private"/>
    <s v="Bev"/>
    <s v="Beer"/>
    <x v="1"/>
  </r>
  <r>
    <s v="DF"/>
    <x v="15"/>
    <n v="999251"/>
    <s v="000000"/>
    <s v="netSales-dinner-Banquet-Beer"/>
    <n v="2016"/>
    <n v="0"/>
    <n v="36.823499999999996"/>
    <n v="181.5625"/>
    <n v="200.732"/>
    <n v="61.151999999999994"/>
    <n v="185.85"/>
    <n v="11.549999999999999"/>
    <n v="96.253499999999988"/>
    <n v="34.177500000000002"/>
    <n v="163.83150000000001"/>
    <n v="51.03"/>
    <n v="51.103359999999988"/>
    <n v="150.59099999999998"/>
    <n v="214.2525"/>
    <n v="1438.9093599999999"/>
    <n v="51.03"/>
    <n v="1022.9625"/>
    <x v="1"/>
    <s v=""/>
    <s v=""/>
    <s v="Sales"/>
    <s v="Dinner"/>
    <s v="Private"/>
    <s v="Bev"/>
    <s v="Beer"/>
    <x v="1"/>
  </r>
  <r>
    <s v="DF"/>
    <x v="16"/>
    <n v="999251"/>
    <s v="000000"/>
    <s v="netSales-dinner-Banquet-Beer"/>
    <n v="2016"/>
    <n v="0"/>
    <n v="596.57499999999993"/>
    <n v="625.72299999999996"/>
    <n v="766.29923999999994"/>
    <n v="384.61149999999998"/>
    <n v="676.8125"/>
    <n v="692.57999999999993"/>
    <n v="302.64849999999996"/>
    <n v="496.86"/>
    <n v="387.03"/>
    <n v="3297"/>
    <n v="985.41660000000002"/>
    <n v="574.20299999999997"/>
    <n v="918.1894400000001"/>
    <n v="10703.948779999999"/>
    <n v="3297"/>
    <n v="8226.1397399999987"/>
    <x v="1"/>
    <s v=""/>
    <s v=""/>
    <s v="Sales"/>
    <s v="Dinner"/>
    <s v="Private"/>
    <s v="Bev"/>
    <s v="Beer"/>
    <x v="1"/>
  </r>
  <r>
    <s v="DF"/>
    <x v="17"/>
    <n v="999251"/>
    <s v="000000"/>
    <s v="netSales-dinner-Banquet-Beer"/>
    <n v="2016"/>
    <n v="0"/>
    <n v="7.8052799999999989"/>
    <n v="25.128179999999993"/>
    <n v="7.1735999999999995"/>
    <n v="16.86412"/>
    <n v="32.099760000000003"/>
    <n v="0"/>
    <n v="2.6263999999999998"/>
    <n v="102.67319999999998"/>
    <n v="2.926979999999999"/>
    <n v="0"/>
    <n v="14.498819999999997"/>
    <n v="5.5301399999999994"/>
    <n v="32.381439999999998"/>
    <n v="249.70791999999994"/>
    <n v="0"/>
    <n v="197.29751999999996"/>
    <x v="1"/>
    <s v=""/>
    <s v=""/>
    <s v="Sales"/>
    <s v="Dinner"/>
    <s v="Private"/>
    <s v="Bev"/>
    <s v="Beer"/>
    <x v="1"/>
  </r>
  <r>
    <s v="DF"/>
    <x v="18"/>
    <n v="999251"/>
    <s v="000000"/>
    <s v="netSales-dinner-Banquet-Beer"/>
    <n v="2016"/>
    <n v="0"/>
    <n v="168.714"/>
    <n v="49.73093999999999"/>
    <n v="70.74199999999999"/>
    <n v="288.20399999999995"/>
    <n v="231.99399999999997"/>
    <n v="323.56799999999998"/>
    <n v="100.464"/>
    <n v="215.55799999999999"/>
    <n v="18.690000000000001"/>
    <n v="379.44479999999999"/>
    <n v="174.72"/>
    <n v="70.010499999999993"/>
    <n v="335.15999999999997"/>
    <n v="2427.0002399999998"/>
    <n v="379.44479999999999"/>
    <n v="1847.1097399999999"/>
    <x v="1"/>
    <s v=""/>
    <s v=""/>
    <s v="Sales"/>
    <s v="Dinner"/>
    <s v="Private"/>
    <s v="Bev"/>
    <s v="Beer"/>
    <x v="1"/>
  </r>
  <r>
    <s v="DF"/>
    <x v="19"/>
    <n v="999251"/>
    <s v="000000"/>
    <s v="netSales-dinner-Banquet-Beer"/>
    <n v="2016"/>
    <n v="0"/>
    <n v="175.40600000000001"/>
    <n v="102.578"/>
    <n v="168.55999999999997"/>
    <n v="376.16249999999997"/>
    <n v="208.98849999999996"/>
    <n v="211.3125"/>
    <n v="109.88249999999999"/>
    <n v="38.9375"/>
    <n v="251.02350000000001"/>
    <n v="245.09799999999996"/>
    <n v="96.693519999999992"/>
    <n v="189.94499999999999"/>
    <n v="814.35900000000004"/>
    <n v="2988.94652"/>
    <n v="245.09799999999996"/>
    <n v="1887.9489999999998"/>
    <x v="1"/>
    <s v=""/>
    <s v=""/>
    <s v="Sales"/>
    <s v="Dinner"/>
    <s v="Private"/>
    <s v="Bev"/>
    <s v="Beer"/>
    <x v="1"/>
  </r>
  <r>
    <s v="DF"/>
    <x v="20"/>
    <n v="999251"/>
    <s v="000000"/>
    <s v="netSales-dinner-Banquet-Beer"/>
    <n v="2016"/>
    <n v="0"/>
    <n v="109.77959999999999"/>
    <n v="624.17963999999995"/>
    <n v="191.52888999999996"/>
    <n v="126.73583999999998"/>
    <n v="265.61430000000001"/>
    <n v="76.98214999999999"/>
    <n v="141.71849999999998"/>
    <n v="443.1798"/>
    <n v="88.482939999999999"/>
    <n v="402.77824999999996"/>
    <n v="550.36386999999991"/>
    <n v="209.19667999999999"/>
    <n v="411.43871999999999"/>
    <n v="3641.9791799999994"/>
    <n v="402.77824999999996"/>
    <n v="2470.9799099999996"/>
    <x v="1"/>
    <s v=""/>
    <s v=""/>
    <s v="Sales"/>
    <s v="Dinner"/>
    <s v="Private"/>
    <s v="Bev"/>
    <s v="Beer"/>
    <x v="1"/>
  </r>
  <r>
    <s v="DF"/>
    <x v="21"/>
    <n v="999251"/>
    <s v="000000"/>
    <s v="netSales-dinner-Banquet-Beer"/>
    <n v="2016"/>
    <n v="0"/>
    <n v="211.25999999999996"/>
    <n v="128.352"/>
    <n v="217.14699999999999"/>
    <n v="175.7525"/>
    <n v="96.232499999999987"/>
    <n v="146.96499999999997"/>
    <n v="100.5585"/>
    <n v="45.069499999999998"/>
    <n v="113.0745"/>
    <n v="22.175999999999998"/>
    <n v="396.06"/>
    <n v="108.72749999999998"/>
    <n v="142.44299999999998"/>
    <n v="1903.818"/>
    <n v="22.175999999999998"/>
    <n v="1256.5875000000001"/>
    <x v="1"/>
    <s v=""/>
    <s v=""/>
    <s v="Sales"/>
    <s v="Dinner"/>
    <s v="Private"/>
    <s v="Bev"/>
    <s v="Beer"/>
    <x v="1"/>
  </r>
  <r>
    <s v="DF"/>
    <x v="22"/>
    <n v="999251"/>
    <s v="000000"/>
    <s v="netSales-dinner-Banquet-Beer"/>
    <n v="2016"/>
    <n v="0"/>
    <n v="45.527579999999993"/>
    <n v="80.235749999999996"/>
    <n v="31.094699999999992"/>
    <n v="280.04717999999997"/>
    <n v="477.55175999999989"/>
    <n v="232.25810999999996"/>
    <n v="145.70415999999997"/>
    <n v="315.39759999999995"/>
    <n v="61.663139999999991"/>
    <n v="633.54269999999997"/>
    <n v="526.47980000000007"/>
    <n v="519.80543999999998"/>
    <n v="669.89958000000001"/>
    <n v="4019.2074999999995"/>
    <n v="633.54269999999997"/>
    <n v="2303.0226799999996"/>
    <x v="1"/>
    <s v=""/>
    <s v=""/>
    <s v="Sales"/>
    <s v="Dinner"/>
    <s v="Private"/>
    <s v="Bev"/>
    <s v="Beer"/>
    <x v="1"/>
  </r>
  <r>
    <s v="DF"/>
    <x v="23"/>
    <n v="999251"/>
    <s v="000000"/>
    <s v="netSales-dinner-Banquet-Beer"/>
    <n v="2016"/>
    <n v="0"/>
    <n v="50.886499999999998"/>
    <n v="226.02299999999997"/>
    <n v="217.56"/>
    <n v="252.03149999999999"/>
    <n v="353.83949999999999"/>
    <n v="445.66199999999998"/>
    <n v="186.22099999999998"/>
    <n v="509.39"/>
    <n v="851.07749999999987"/>
    <n v="425.72599999999994"/>
    <n v="581.81200000000001"/>
    <n v="333.83"/>
    <n v="677.56500000000005"/>
    <n v="5111.6239999999998"/>
    <n v="425.72599999999994"/>
    <n v="3518.4169999999999"/>
    <x v="1"/>
    <s v=""/>
    <s v=""/>
    <s v="Sales"/>
    <s v="Dinner"/>
    <s v="Private"/>
    <s v="Bev"/>
    <s v="Beer"/>
    <x v="1"/>
  </r>
  <r>
    <s v="DF"/>
    <x v="25"/>
    <n v="999251"/>
    <s v="000000"/>
    <s v="netSales-dinner-Banquet-Beer"/>
    <n v="2016"/>
    <n v="0"/>
    <n v="0"/>
    <n v="0"/>
    <n v="18.619999999999997"/>
    <n v="0"/>
    <n v="0"/>
    <n v="-0.93701999999999985"/>
    <n v="0"/>
    <n v="479.21999999999991"/>
    <n v="311.88612000000001"/>
    <n v="372.69750000000005"/>
    <n v="463.37199999999996"/>
    <n v="419.30699999999996"/>
    <n v="369.82399999999996"/>
    <n v="2433.9895999999999"/>
    <n v="372.69750000000005"/>
    <n v="1181.4866"/>
    <x v="1"/>
    <s v=""/>
    <s v=""/>
    <s v="Sales"/>
    <s v="Dinner"/>
    <s v="Private"/>
    <s v="Bev"/>
    <s v="Beer"/>
    <x v="1"/>
  </r>
  <r>
    <s v="DF"/>
    <x v="26"/>
    <n v="999251"/>
    <s v="000000"/>
    <s v="netSales-dinner-Banquet-Beer"/>
    <n v="2016"/>
    <n v="0"/>
    <n v="0"/>
    <n v="3.6749999999999998"/>
    <n v="0"/>
    <n v="77.588000000000008"/>
    <n v="0"/>
    <n v="0"/>
    <n v="0"/>
    <n v="14.805"/>
    <n v="84.041999999999987"/>
    <n v="17.744999999999997"/>
    <n v="195.3"/>
    <n v="122.09399999999998"/>
    <n v="57.133999999999993"/>
    <n v="572.38300000000004"/>
    <n v="17.744999999999997"/>
    <n v="197.85500000000002"/>
    <x v="1"/>
    <s v=""/>
    <s v=""/>
    <s v="Sales"/>
    <s v="Dinner"/>
    <s v="Private"/>
    <s v="Bev"/>
    <s v="Beer"/>
    <x v="1"/>
  </r>
  <r>
    <s v="DF"/>
    <x v="27"/>
    <n v="999251"/>
    <s v="000000"/>
    <s v="netSales-dinner-Banquet-Beer"/>
    <n v="2016"/>
    <n v="0"/>
    <n v="56.976499999999994"/>
    <n v="0"/>
    <n v="20.705999999999996"/>
    <n v="10.142999999999999"/>
    <n v="0"/>
    <n v="144.63749999999999"/>
    <n v="59.009999999999991"/>
    <n v="6.7759999999999998"/>
    <n v="182.595"/>
    <n v="0"/>
    <n v="79.254000000000005"/>
    <n v="48.730499999999999"/>
    <n v="91.664999999999992"/>
    <n v="700.49349999999993"/>
    <n v="0"/>
    <n v="480.84399999999994"/>
    <x v="1"/>
    <s v=""/>
    <s v=""/>
    <s v="Sales"/>
    <s v="Dinner"/>
    <s v="Private"/>
    <s v="Bev"/>
    <s v="Beer"/>
    <x v="1"/>
  </r>
  <r>
    <s v="DF"/>
    <x v="28"/>
    <n v="999251"/>
    <s v="000000"/>
    <s v="netSales-dinner-Banquet-Beer"/>
    <n v="2016"/>
    <n v="0"/>
    <n v="79.157399999999996"/>
    <n v="210.3339"/>
    <n v="89.865090000000009"/>
    <n v="49.431060000000009"/>
    <n v="5.5145999999999988"/>
    <n v="261.99173000000002"/>
    <n v="117.45334999999999"/>
    <n v="44.795519999999996"/>
    <n v="109.85624999999999"/>
    <n v="25.112639999999995"/>
    <n v="141.32846000000001"/>
    <n v="87.166169999999994"/>
    <n v="161.44757999999996"/>
    <n v="1383.4537499999999"/>
    <n v="25.112639999999995"/>
    <n v="993.51153999999985"/>
    <x v="1"/>
    <s v=""/>
    <s v=""/>
    <s v="Sales"/>
    <s v="Dinner"/>
    <s v="Private"/>
    <s v="Bev"/>
    <s v="Beer"/>
    <x v="1"/>
  </r>
  <r>
    <s v="DF"/>
    <x v="29"/>
    <n v="999251"/>
    <s v="000000"/>
    <s v="netSales-dinner-Banquet-Beer"/>
    <n v="2016"/>
    <n v="0"/>
    <n v="5.2184999999999997"/>
    <n v="10.836"/>
    <n v="0"/>
    <n v="30.670499999999993"/>
    <n v="8.1794999999999991"/>
    <n v="73.143000000000001"/>
    <n v="66.010000000000005"/>
    <n v="51.155999999999999"/>
    <n v="125.69200000000001"/>
    <n v="51.744"/>
    <n v="83.254500000000007"/>
    <n v="14.322000000000001"/>
    <n v="199.07999999999998"/>
    <n v="719.30600000000004"/>
    <n v="51.744"/>
    <n v="422.64949999999999"/>
    <x v="1"/>
    <s v=""/>
    <s v=""/>
    <s v="Sales"/>
    <s v="Dinner"/>
    <s v="Private"/>
    <s v="Bev"/>
    <s v="Beer"/>
    <x v="1"/>
  </r>
  <r>
    <s v="DF"/>
    <x v="30"/>
    <n v="999251"/>
    <s v="000000"/>
    <s v="netSales-dinner-Banquet-Beer"/>
    <n v="2016"/>
    <n v="0"/>
    <n v="74.947950000000006"/>
    <n v="24.720079999999999"/>
    <n v="126.85064"/>
    <n v="182.03121999999999"/>
    <n v="304.96927999999997"/>
    <n v="93.233279999999993"/>
    <n v="17.826899999999998"/>
    <n v="63.267750000000007"/>
    <n v="35.022749999999995"/>
    <n v="308.06789999999995"/>
    <n v="329.62719999999996"/>
    <n v="144.95669999999998"/>
    <n v="390.99059999999997"/>
    <n v="2096.5122499999998"/>
    <n v="308.06789999999995"/>
    <n v="1230.9377500000001"/>
    <x v="1"/>
    <s v=""/>
    <s v=""/>
    <s v="Sales"/>
    <s v="Dinner"/>
    <s v="Private"/>
    <s v="Bev"/>
    <s v="Beer"/>
    <x v="1"/>
  </r>
  <r>
    <s v="DF"/>
    <x v="31"/>
    <n v="999251"/>
    <s v="000000"/>
    <s v="netSales-dinner-Banquet-Beer"/>
    <n v="2016"/>
    <n v="0"/>
    <n v="68.99199999999999"/>
    <n v="18.375"/>
    <n v="5.9779999999999989"/>
    <n v="4.508"/>
    <n v="130.851"/>
    <n v="116.68299999999999"/>
    <n v="42.198310000000006"/>
    <n v="44.624999999999993"/>
    <n v="47.302499999999995"/>
    <n v="152.85899999999998"/>
    <n v="35.035000000000004"/>
    <n v="132.608"/>
    <n v="231.62999999999997"/>
    <n v="1031.6448099999998"/>
    <n v="152.85899999999998"/>
    <n v="632.37180999999987"/>
    <x v="1"/>
    <s v=""/>
    <s v=""/>
    <s v="Sales"/>
    <s v="Dinner"/>
    <s v="Private"/>
    <s v="Bev"/>
    <s v="Beer"/>
    <x v="1"/>
  </r>
  <r>
    <s v="DF"/>
    <x v="32"/>
    <n v="999251"/>
    <s v="000000"/>
    <s v="netSales-dinner-Banquet-Beer"/>
    <n v="2016"/>
    <n v="0"/>
    <n v="10.709999999999999"/>
    <n v="73.205999999999989"/>
    <n v="0"/>
    <n v="71.840999999999994"/>
    <n v="17.443999999999999"/>
    <n v="108.76600000000001"/>
    <n v="135.68100000000001"/>
    <n v="58.421999999999997"/>
    <n v="98.279999999999987"/>
    <n v="98.416499999999999"/>
    <n v="293.82849999999996"/>
    <n v="58.393999999999991"/>
    <n v="177.96429000000001"/>
    <n v="1202.9532899999999"/>
    <n v="98.416499999999999"/>
    <n v="672.76650000000006"/>
    <x v="1"/>
    <s v=""/>
    <s v=""/>
    <s v="Sales"/>
    <s v="Dinner"/>
    <s v="Private"/>
    <s v="Bev"/>
    <s v="Beer"/>
    <x v="1"/>
  </r>
  <r>
    <s v="DF"/>
    <x v="33"/>
    <n v="999251"/>
    <s v="000000"/>
    <s v="netSales-dinner-Banquet-Beer"/>
    <n v="2016"/>
    <n v="0"/>
    <n v="0"/>
    <n v="0"/>
    <n v="0"/>
    <n v="0"/>
    <n v="0"/>
    <n v="0"/>
    <n v="0"/>
    <n v="0"/>
    <n v="0"/>
    <n v="40.42499999999999"/>
    <n v="27.845999999999997"/>
    <n v="164.0275"/>
    <n v="160.63249999999999"/>
    <n v="392.93099999999998"/>
    <n v="40.42499999999999"/>
    <n v="40.42499999999999"/>
    <x v="1"/>
    <s v=""/>
    <s v=""/>
    <s v="Sales"/>
    <s v="Dinner"/>
    <s v="Private"/>
    <s v="Bev"/>
    <s v="Beer"/>
    <x v="1"/>
  </r>
  <r>
    <s v="DF"/>
    <x v="34"/>
    <n v="999251"/>
    <s v="000000"/>
    <s v="netSales-dinner-Banquet-Beer"/>
    <n v="2016"/>
    <n v="0"/>
    <n v="0"/>
    <n v="0"/>
    <n v="0"/>
    <n v="0"/>
    <n v="0"/>
    <n v="0"/>
    <n v="0"/>
    <n v="0"/>
    <n v="0"/>
    <n v="0"/>
    <n v="0"/>
    <n v="-6.7094999999999994"/>
    <n v="197.92499999999998"/>
    <n v="191.21549999999999"/>
    <n v="0"/>
    <n v="0"/>
    <x v="1"/>
    <s v=""/>
    <s v=""/>
    <s v="Sales"/>
    <s v="Dinner"/>
    <s v="Private"/>
    <s v="Bev"/>
    <s v="Beer"/>
    <x v="1"/>
  </r>
  <r>
    <s v="DF"/>
    <x v="0"/>
    <n v="999252"/>
    <s v="000000"/>
    <s v="netSales-lunch-Bar-Beer"/>
    <n v="2016"/>
    <n v="0"/>
    <n v="0"/>
    <n v="21.935200000000002"/>
    <n v="0"/>
    <n v="15.453619999999999"/>
    <n v="6.7927999999999997"/>
    <n v="0"/>
    <n v="0"/>
    <n v="7.5196799999999993"/>
    <n v="44.35479999999999"/>
    <n v="0"/>
    <n v="0"/>
    <n v="0"/>
    <n v="0"/>
    <n v="96.056099999999986"/>
    <n v="0"/>
    <n v="96.056099999999986"/>
    <x v="1"/>
    <s v=""/>
    <s v=""/>
    <s v="Sales"/>
    <s v="Lunch"/>
    <s v="Bar"/>
    <s v="Bev"/>
    <s v="Beer"/>
    <x v="0"/>
  </r>
  <r>
    <s v="DF"/>
    <x v="1"/>
    <n v="999252"/>
    <s v="000000"/>
    <s v="netSales-lunch-Bar-Beer"/>
    <n v="2016"/>
    <n v="0"/>
    <n v="35.846649999999997"/>
    <n v="13.115899999999998"/>
    <n v="-13.370629999999998"/>
    <n v="24.035200000000003"/>
    <n v="2.1168"/>
    <n v="-12.3284"/>
    <n v="0"/>
    <n v="40.102509999999995"/>
    <n v="-11.884599999999999"/>
    <n v="0"/>
    <n v="0"/>
    <n v="61.337639999999993"/>
    <n v="74.058599999999984"/>
    <n v="213.02966999999995"/>
    <n v="0"/>
    <n v="77.633429999999976"/>
    <x v="1"/>
    <s v=""/>
    <s v=""/>
    <s v="Sales"/>
    <s v="Lunch"/>
    <s v="Bar"/>
    <s v="Bev"/>
    <s v="Beer"/>
    <x v="0"/>
  </r>
  <r>
    <s v="DF"/>
    <x v="2"/>
    <n v="999252"/>
    <s v="000000"/>
    <s v="netSales-lunch-Bar-Beer"/>
    <n v="2016"/>
    <n v="0"/>
    <n v="520.625"/>
    <n v="542.27250000000004"/>
    <n v="548.08109999999988"/>
    <n v="486.33480000000003"/>
    <n v="528.79750000000001"/>
    <n v="318.37049999999999"/>
    <n v="421.74649999999991"/>
    <n v="387.42340000000002"/>
    <n v="326.32025999999996"/>
    <n v="286.78600999999998"/>
    <n v="341.06694999999996"/>
    <n v="567.10079999999994"/>
    <n v="1002.2081999999999"/>
    <n v="6277.1335200000003"/>
    <n v="286.78600999999998"/>
    <n v="4366.7575699999998"/>
    <x v="1"/>
    <s v=""/>
    <s v=""/>
    <s v="Sales"/>
    <s v="Lunch"/>
    <s v="Bar"/>
    <s v="Bev"/>
    <s v="Beer"/>
    <x v="0"/>
  </r>
  <r>
    <s v="DF"/>
    <x v="3"/>
    <n v="999252"/>
    <s v="000000"/>
    <s v="netSales-lunch-Bar-Beer"/>
    <n v="2016"/>
    <n v="0"/>
    <n v="0.22399999999999998"/>
    <n v="29.945999999999998"/>
    <n v="0"/>
    <n v="37.880499999999998"/>
    <n v="25.9"/>
    <n v="0"/>
    <n v="0"/>
    <n v="38.345999999999997"/>
    <n v="0"/>
    <n v="0"/>
    <n v="-7.1049999999999986"/>
    <n v="18.815999999999999"/>
    <n v="-5.2639999999999993"/>
    <n v="138.74349999999998"/>
    <n v="0"/>
    <n v="132.29650000000001"/>
    <x v="1"/>
    <s v=""/>
    <s v=""/>
    <s v="Sales"/>
    <s v="Lunch"/>
    <s v="Bar"/>
    <s v="Bev"/>
    <s v="Beer"/>
    <x v="0"/>
  </r>
  <r>
    <s v="DF"/>
    <x v="4"/>
    <n v="999252"/>
    <s v="000000"/>
    <s v="netSales-lunch-Bar-Beer"/>
    <n v="2016"/>
    <n v="0"/>
    <n v="124.67119000000001"/>
    <n v="173.3655"/>
    <n v="279.01747999999998"/>
    <n v="177.48359999999997"/>
    <n v="250.73054999999997"/>
    <n v="121.18337"/>
    <n v="152.36479999999997"/>
    <n v="155.58375000000001"/>
    <n v="253.92605"/>
    <n v="266.45709999999997"/>
    <n v="195.70572000000001"/>
    <n v="151.59325999999999"/>
    <n v="314.12037999999995"/>
    <n v="2616.2027499999999"/>
    <n v="266.45709999999997"/>
    <n v="1954.7833900000001"/>
    <x v="1"/>
    <s v=""/>
    <s v=""/>
    <s v="Sales"/>
    <s v="Lunch"/>
    <s v="Bar"/>
    <s v="Bev"/>
    <s v="Beer"/>
    <x v="0"/>
  </r>
  <r>
    <s v="DF"/>
    <x v="5"/>
    <n v="999252"/>
    <s v="000000"/>
    <s v="netSales-lunch-Bar-Beer"/>
    <n v="2016"/>
    <n v="0"/>
    <n v="0"/>
    <n v="0"/>
    <n v="0"/>
    <n v="0"/>
    <n v="0"/>
    <n v="0"/>
    <n v="0"/>
    <n v="0"/>
    <n v="36.034320000000001"/>
    <n v="209.15523999999999"/>
    <n v="164.96717999999998"/>
    <n v="212.19869999999995"/>
    <n v="254.37957999999998"/>
    <n v="876.73501999999985"/>
    <n v="209.15523999999999"/>
    <n v="245.18956"/>
    <x v="1"/>
    <s v=""/>
    <s v=""/>
    <s v="Sales"/>
    <s v="Lunch"/>
    <s v="Bar"/>
    <s v="Bev"/>
    <s v="Beer"/>
    <x v="0"/>
  </r>
  <r>
    <s v="DF"/>
    <x v="6"/>
    <n v="999252"/>
    <s v="000000"/>
    <s v="netSales-lunch-Bar-Beer"/>
    <n v="2016"/>
    <n v="0"/>
    <n v="57.966999999999999"/>
    <n v="20.663999999999998"/>
    <n v="32.448499999999996"/>
    <n v="3.2724999999999995"/>
    <n v="4.0495000000000001"/>
    <n v="-2.9889999999999994"/>
    <n v="7.9379999999999997"/>
    <n v="0"/>
    <n v="4.1649999999999991"/>
    <n v="0"/>
    <n v="-3.3879999999999999"/>
    <n v="10.507"/>
    <n v="4.3119999999999994"/>
    <n v="138.94649999999999"/>
    <n v="0"/>
    <n v="127.51549999999997"/>
    <x v="1"/>
    <s v=""/>
    <s v=""/>
    <s v="Sales"/>
    <s v="Lunch"/>
    <s v="Bar"/>
    <s v="Bev"/>
    <s v="Beer"/>
    <x v="0"/>
  </r>
  <r>
    <s v="DF"/>
    <x v="7"/>
    <n v="999252"/>
    <s v="000000"/>
    <s v="netSales-lunch-Bar-Beer"/>
    <n v="2016"/>
    <n v="0"/>
    <n v="742.47249999999997"/>
    <n v="589.76750000000004"/>
    <n v="989.29599999999982"/>
    <n v="1215.72948"/>
    <n v="946.22849999999994"/>
    <n v="586.72403999999995"/>
    <n v="627.7109999999999"/>
    <n v="873.43997999999999"/>
    <n v="680.31599999999992"/>
    <n v="1031.2749999999999"/>
    <n v="921.88599999999997"/>
    <n v="977.33999999999992"/>
    <n v="1452.8150000000001"/>
    <n v="11635.001000000002"/>
    <n v="1031.2749999999999"/>
    <n v="8282.9600000000009"/>
    <x v="1"/>
    <s v=""/>
    <s v=""/>
    <s v="Sales"/>
    <s v="Lunch"/>
    <s v="Bar"/>
    <s v="Bev"/>
    <s v="Beer"/>
    <x v="0"/>
  </r>
  <r>
    <s v="DF"/>
    <x v="8"/>
    <n v="999252"/>
    <s v="000000"/>
    <s v="netSales-lunch-Bar-Beer"/>
    <n v="2016"/>
    <n v="0"/>
    <n v="561.85849999999994"/>
    <n v="508.03199999999998"/>
    <n v="508.46250000000003"/>
    <n v="843.54199999999992"/>
    <n v="1106.2117499999999"/>
    <n v="939.8024999999999"/>
    <n v="499.76828999999998"/>
    <n v="393.04649999999998"/>
    <n v="462.66849999999999"/>
    <n v="518.37974999999994"/>
    <n v="710.78174999999999"/>
    <n v="820.37199999999996"/>
    <n v="1874.6000000000001"/>
    <n v="9747.5260400000006"/>
    <n v="518.37974999999994"/>
    <n v="6341.7722899999999"/>
    <x v="1"/>
    <s v=""/>
    <s v=""/>
    <s v="Sales"/>
    <s v="Lunch"/>
    <s v="Bar"/>
    <s v="Bev"/>
    <s v="Beer"/>
    <x v="0"/>
  </r>
  <r>
    <s v="DF"/>
    <x v="9"/>
    <n v="999252"/>
    <s v="000000"/>
    <s v="netSales-lunch-Bar-Beer"/>
    <n v="2016"/>
    <n v="0"/>
    <n v="-6.4770299999999983"/>
    <n v="-4.4952599999999991"/>
    <n v="0"/>
    <n v="-10.676399999999999"/>
    <n v="0"/>
    <n v="-0.39711000000000002"/>
    <n v="0"/>
    <n v="-8.7317999999999998"/>
    <n v="-2.4584699999999997"/>
    <n v="0"/>
    <n v="-7.9158799999999996"/>
    <n v="-9.152849999999999"/>
    <n v="-11.907559999999998"/>
    <n v="-62.212359999999997"/>
    <n v="0"/>
    <n v="-33.236069999999998"/>
    <x v="1"/>
    <s v=""/>
    <s v=""/>
    <s v="Sales"/>
    <s v="Lunch"/>
    <s v="Bar"/>
    <s v="Bev"/>
    <s v="Beer"/>
    <x v="0"/>
  </r>
  <r>
    <s v="DF"/>
    <x v="10"/>
    <n v="999252"/>
    <s v="000000"/>
    <s v="netSales-lunch-Bar-Beer"/>
    <n v="2016"/>
    <n v="0"/>
    <n v="15.427999999999997"/>
    <n v="46.815999999999995"/>
    <n v="47.522999999999996"/>
    <n v="54.095999999999989"/>
    <n v="9.2609999999999992"/>
    <n v="9.9749999999999996"/>
    <n v="77.616"/>
    <n v="13.450499999999998"/>
    <n v="28.21"/>
    <n v="24.023999999999997"/>
    <n v="73.825499999999991"/>
    <n v="26.04"/>
    <n v="141.54559999999998"/>
    <n v="567.81059999999991"/>
    <n v="24.023999999999997"/>
    <n v="326.39949999999993"/>
    <x v="1"/>
    <s v=""/>
    <s v=""/>
    <s v="Sales"/>
    <s v="Lunch"/>
    <s v="Bar"/>
    <s v="Bev"/>
    <s v="Beer"/>
    <x v="0"/>
  </r>
  <r>
    <s v="DF"/>
    <x v="11"/>
    <n v="999252"/>
    <s v="000000"/>
    <s v="netSales-lunch-Bar-Beer"/>
    <n v="2016"/>
    <n v="0"/>
    <n v="256.00399999999996"/>
    <n v="576.38"/>
    <n v="467.49499999999995"/>
    <n v="224.18199999999999"/>
    <n v="341.12399999999997"/>
    <n v="211.04299999999998"/>
    <n v="254.04399999999998"/>
    <n v="307.22832"/>
    <n v="310.89240000000001"/>
    <n v="352.79999999999995"/>
    <n v="297.91999999999996"/>
    <n v="278.76799999999997"/>
    <n v="492.07199999999995"/>
    <n v="4369.9527200000002"/>
    <n v="352.79999999999995"/>
    <n v="3301.19272"/>
    <x v="1"/>
    <s v=""/>
    <s v=""/>
    <s v="Sales"/>
    <s v="Lunch"/>
    <s v="Bar"/>
    <s v="Bev"/>
    <s v="Beer"/>
    <x v="0"/>
  </r>
  <r>
    <s v="DF"/>
    <x v="12"/>
    <n v="999252"/>
    <s v="000000"/>
    <s v="netSales-lunch-Bar-Beer"/>
    <n v="2016"/>
    <n v="0"/>
    <n v="374.60499999999996"/>
    <n v="331.49899999999997"/>
    <n v="329.05949999999996"/>
    <n v="308.47949999999997"/>
    <n v="190.53125"/>
    <n v="278.36899999999997"/>
    <n v="191.107"/>
    <n v="208.61750000000001"/>
    <n v="169.30549999999997"/>
    <n v="298.33208999999999"/>
    <n v="198.98969999999997"/>
    <n v="304.92944999999997"/>
    <n v="982.93264999999985"/>
    <n v="4166.7571399999997"/>
    <n v="298.33208999999999"/>
    <n v="2679.9053399999993"/>
    <x v="1"/>
    <s v=""/>
    <s v=""/>
    <s v="Sales"/>
    <s v="Lunch"/>
    <s v="Bar"/>
    <s v="Bev"/>
    <s v="Beer"/>
    <x v="0"/>
  </r>
  <r>
    <s v="DF"/>
    <x v="13"/>
    <n v="999252"/>
    <s v="000000"/>
    <s v="netSales-lunch-Bar-Beer"/>
    <n v="2016"/>
    <n v="0"/>
    <n v="2077.2640000000001"/>
    <n v="2458.4279999999999"/>
    <n v="3413.34"/>
    <n v="2344.88436"/>
    <n v="3257.8349999999996"/>
    <n v="2514.491"/>
    <n v="2438.4569999999994"/>
    <n v="3340.2599999999998"/>
    <n v="2354.6880000000001"/>
    <n v="3073.1679999999997"/>
    <n v="3099.81"/>
    <n v="2843.6240000000003"/>
    <n v="5012.28"/>
    <n v="38228.529359999993"/>
    <n v="3073.1679999999997"/>
    <n v="27272.815359999993"/>
    <x v="1"/>
    <s v=""/>
    <s v=""/>
    <s v="Sales"/>
    <s v="Lunch"/>
    <s v="Bar"/>
    <s v="Bev"/>
    <s v="Beer"/>
    <x v="1"/>
  </r>
  <r>
    <s v="DF"/>
    <x v="14"/>
    <n v="999252"/>
    <s v="000000"/>
    <s v="netSales-lunch-Bar-Beer"/>
    <n v="2016"/>
    <n v="0"/>
    <n v="471.29327000000001"/>
    <n v="482.05569999999994"/>
    <n v="622.68849999999998"/>
    <n v="392.69475"/>
    <n v="547.85185000000001"/>
    <n v="290.35145999999997"/>
    <n v="379.35772000000003"/>
    <n v="408.00143999999995"/>
    <n v="308.66184999999996"/>
    <n v="337.58059999999995"/>
    <n v="419.77844999999996"/>
    <n v="323.95859999999993"/>
    <n v="221.81858999999997"/>
    <n v="5206.092779999999"/>
    <n v="337.58059999999995"/>
    <n v="4240.5371399999995"/>
    <x v="1"/>
    <s v=""/>
    <s v=""/>
    <s v="Sales"/>
    <s v="Lunch"/>
    <s v="Bar"/>
    <s v="Bev"/>
    <s v="Beer"/>
    <x v="1"/>
  </r>
  <r>
    <s v="DF"/>
    <x v="15"/>
    <n v="999252"/>
    <s v="000000"/>
    <s v="netSales-lunch-Bar-Beer"/>
    <n v="2016"/>
    <n v="0"/>
    <n v="474.99563999999998"/>
    <n v="397.11349999999999"/>
    <n v="683.11950000000002"/>
    <n v="494.35749999999996"/>
    <n v="606.4799999999999"/>
    <n v="577.654"/>
    <n v="415.52"/>
    <n v="583.63851"/>
    <n v="508.59899999999988"/>
    <n v="408.61099999999999"/>
    <n v="591.27809999999988"/>
    <n v="545.25799999999992"/>
    <n v="697.72499999999991"/>
    <n v="6984.3497499999994"/>
    <n v="408.61099999999999"/>
    <n v="5150.0886499999997"/>
    <x v="1"/>
    <s v=""/>
    <s v=""/>
    <s v="Sales"/>
    <s v="Lunch"/>
    <s v="Bar"/>
    <s v="Bev"/>
    <s v="Beer"/>
    <x v="1"/>
  </r>
  <r>
    <s v="DF"/>
    <x v="16"/>
    <n v="999252"/>
    <s v="000000"/>
    <s v="netSales-lunch-Bar-Beer"/>
    <n v="2016"/>
    <n v="0"/>
    <n v="494.19096999999994"/>
    <n v="350.02470999999997"/>
    <n v="570.00999999999988"/>
    <n v="375.48699999999997"/>
    <n v="247.21549999999996"/>
    <n v="207.935"/>
    <n v="252.5215"/>
    <n v="299.11349999999999"/>
    <n v="407.48399999999998"/>
    <n v="438.16499999999996"/>
    <n v="351.3048"/>
    <n v="378.34999999999997"/>
    <n v="582.08786999999995"/>
    <n v="4953.8898499999996"/>
    <n v="438.16499999999996"/>
    <n v="3642.1471799999995"/>
    <x v="1"/>
    <s v=""/>
    <s v=""/>
    <s v="Sales"/>
    <s v="Lunch"/>
    <s v="Bar"/>
    <s v="Bev"/>
    <s v="Beer"/>
    <x v="1"/>
  </r>
  <r>
    <s v="DF"/>
    <x v="17"/>
    <n v="999252"/>
    <s v="000000"/>
    <s v="netSales-lunch-Bar-Beer"/>
    <n v="2016"/>
    <n v="0"/>
    <n v="715.98267999999985"/>
    <n v="465.29490000000004"/>
    <n v="405.76256000000001"/>
    <n v="662.88851999999997"/>
    <n v="410.34258999999997"/>
    <n v="568.56183999999996"/>
    <n v="404.94272000000001"/>
    <n v="460.79109999999997"/>
    <n v="476.43287999999995"/>
    <n v="492.86327999999997"/>
    <n v="339.3621"/>
    <n v="334.03796999999997"/>
    <n v="368.74655999999999"/>
    <n v="6106.0096999999996"/>
    <n v="492.86327999999997"/>
    <n v="5063.8630699999994"/>
    <x v="1"/>
    <s v=""/>
    <s v=""/>
    <s v="Sales"/>
    <s v="Lunch"/>
    <s v="Bar"/>
    <s v="Bev"/>
    <s v="Beer"/>
    <x v="1"/>
  </r>
  <r>
    <s v="DF"/>
    <x v="18"/>
    <n v="999252"/>
    <s v="000000"/>
    <s v="netSales-lunch-Bar-Beer"/>
    <n v="2016"/>
    <n v="0"/>
    <n v="715.98799999999994"/>
    <n v="403.767"/>
    <n v="795.34"/>
    <n v="739.70399999999995"/>
    <n v="593.649"/>
    <n v="546.14"/>
    <n v="342.56376"/>
    <n v="439.10999999999996"/>
    <n v="389.84399999999999"/>
    <n v="482.04365999999993"/>
    <n v="811.22019999999998"/>
    <n v="500.70580000000001"/>
    <n v="629.88799999999992"/>
    <n v="7389.9634199999991"/>
    <n v="482.04365999999993"/>
    <n v="5448.1494199999997"/>
    <x v="1"/>
    <s v=""/>
    <s v=""/>
    <s v="Sales"/>
    <s v="Lunch"/>
    <s v="Bar"/>
    <s v="Bev"/>
    <s v="Beer"/>
    <x v="1"/>
  </r>
  <r>
    <s v="DF"/>
    <x v="19"/>
    <n v="999252"/>
    <s v="000000"/>
    <s v="netSales-lunch-Bar-Beer"/>
    <n v="2016"/>
    <n v="0"/>
    <n v="2376.0449999999996"/>
    <n v="2270.268"/>
    <n v="1387.5816500000001"/>
    <n v="1770.0026399999997"/>
    <n v="1418.0249999999999"/>
    <n v="2135.7454999999995"/>
    <n v="1582.2852499999999"/>
    <n v="2054.6343999999999"/>
    <n v="1849.6799999999998"/>
    <n v="1520.6275000000001"/>
    <n v="1827.8924999999999"/>
    <n v="1899.24"/>
    <n v="1149.7231199999999"/>
    <n v="23241.75056"/>
    <n v="1520.6275000000001"/>
    <n v="18364.894939999998"/>
    <x v="1"/>
    <s v=""/>
    <s v=""/>
    <s v="Sales"/>
    <s v="Lunch"/>
    <s v="Bar"/>
    <s v="Bev"/>
    <s v="Beer"/>
    <x v="1"/>
  </r>
  <r>
    <s v="DF"/>
    <x v="20"/>
    <n v="999252"/>
    <s v="000000"/>
    <s v="netSales-lunch-Bar-Beer"/>
    <n v="2016"/>
    <n v="0"/>
    <n v="524.73637999999994"/>
    <n v="345.69779999999997"/>
    <n v="470.78366999999997"/>
    <n v="391.72552999999999"/>
    <n v="350.61487999999991"/>
    <n v="494.43009000000001"/>
    <n v="408.35396000000003"/>
    <n v="265.67912000000001"/>
    <n v="307.47640000000001"/>
    <n v="269.45225999999997"/>
    <n v="512.92836"/>
    <n v="422.44272000000001"/>
    <n v="492.779"/>
    <n v="5257.1001699999997"/>
    <n v="269.45225999999997"/>
    <n v="3828.9500899999998"/>
    <x v="1"/>
    <s v=""/>
    <s v=""/>
    <s v="Sales"/>
    <s v="Lunch"/>
    <s v="Bar"/>
    <s v="Bev"/>
    <s v="Beer"/>
    <x v="1"/>
  </r>
  <r>
    <s v="DF"/>
    <x v="21"/>
    <n v="999252"/>
    <s v="000000"/>
    <s v="netSales-lunch-Bar-Beer"/>
    <n v="2016"/>
    <n v="0"/>
    <n v="1816.6789199999998"/>
    <n v="1586.8159999999998"/>
    <n v="1512.8332799999998"/>
    <n v="1286.5229999999999"/>
    <n v="1561.91084"/>
    <n v="1383.4774799999998"/>
    <n v="1104.4798799999999"/>
    <n v="1034.07808"/>
    <n v="820.77184"/>
    <n v="1035.7829999999999"/>
    <n v="1249.0832199999998"/>
    <n v="1300.047"/>
    <n v="1365.0805"/>
    <n v="17057.563039999997"/>
    <n v="1035.7829999999999"/>
    <n v="13143.352319999996"/>
    <x v="1"/>
    <s v=""/>
    <s v=""/>
    <s v="Sales"/>
    <s v="Lunch"/>
    <s v="Bar"/>
    <s v="Bev"/>
    <s v="Beer"/>
    <x v="1"/>
  </r>
  <r>
    <s v="DF"/>
    <x v="22"/>
    <n v="999252"/>
    <s v="000000"/>
    <s v="netSales-lunch-Bar-Beer"/>
    <n v="2016"/>
    <n v="0"/>
    <n v="741.53960999999993"/>
    <n v="553.14728000000002"/>
    <n v="970.73703999999998"/>
    <n v="589.80655999999999"/>
    <n v="518.4837"/>
    <n v="382.89649999999995"/>
    <n v="505.22009999999995"/>
    <n v="733.79088999999999"/>
    <n v="600.60895999999991"/>
    <n v="420.00574"/>
    <n v="455.16589999999997"/>
    <n v="811.51755999999989"/>
    <n v="768.26420999999993"/>
    <n v="8051.1840499999989"/>
    <n v="420.00574"/>
    <n v="6016.2363799999985"/>
    <x v="1"/>
    <s v=""/>
    <s v=""/>
    <s v="Sales"/>
    <s v="Lunch"/>
    <s v="Bar"/>
    <s v="Bev"/>
    <s v="Beer"/>
    <x v="1"/>
  </r>
  <r>
    <s v="DF"/>
    <x v="23"/>
    <n v="999252"/>
    <s v="000000"/>
    <s v="netSales-lunch-Bar-Beer"/>
    <n v="2016"/>
    <n v="0"/>
    <n v="1788.066"/>
    <n v="1234.14067"/>
    <n v="1251.404"/>
    <n v="1460.55"/>
    <n v="1332.9469999999999"/>
    <n v="1441.4714999999999"/>
    <n v="1077.2042399999998"/>
    <n v="1364.454"/>
    <n v="1301.1599999999999"/>
    <n v="1242.1499999999999"/>
    <n v="1811.2086300000001"/>
    <n v="1314.6689499999998"/>
    <n v="2122.12"/>
    <n v="18741.544989999999"/>
    <n v="1242.1499999999999"/>
    <n v="13493.547409999999"/>
    <x v="1"/>
    <s v=""/>
    <s v=""/>
    <s v="Sales"/>
    <s v="Lunch"/>
    <s v="Bar"/>
    <s v="Bev"/>
    <s v="Beer"/>
    <x v="1"/>
  </r>
  <r>
    <s v="DF"/>
    <x v="24"/>
    <n v="999252"/>
    <s v="000000"/>
    <s v="netSales-lunch-Bar-Beer"/>
    <n v="2016"/>
    <n v="0"/>
    <n v="257.14794000000001"/>
    <n v="348.07499999999999"/>
    <n v="243.43199999999996"/>
    <n v="461.58699999999993"/>
    <n v="363.41549999999995"/>
    <n v="182.81549999999999"/>
    <n v="337.85149999999993"/>
    <n v="323.73599999999993"/>
    <n v="315.83999999999997"/>
    <n v="325.017"/>
    <n v="590.12099999999998"/>
    <n v="499.76009999999991"/>
    <n v="455.67199999999997"/>
    <n v="4704.4705399999993"/>
    <n v="325.017"/>
    <n v="3158.9174399999997"/>
    <x v="1"/>
    <s v=""/>
    <s v=""/>
    <s v="Sales"/>
    <s v="Lunch"/>
    <s v="Bar"/>
    <s v="Bev"/>
    <s v="Beer"/>
    <x v="1"/>
  </r>
  <r>
    <s v="DF"/>
    <x v="25"/>
    <n v="999252"/>
    <s v="000000"/>
    <s v="netSales-lunch-Bar-Beer"/>
    <n v="2016"/>
    <n v="0"/>
    <n v="510.3839999999999"/>
    <n v="693.63"/>
    <n v="603.18593999999996"/>
    <n v="615.2299999999999"/>
    <n v="432.6699999999999"/>
    <n v="461.21544000000006"/>
    <n v="373.18399999999997"/>
    <n v="339.17099999999999"/>
    <n v="619.16399999999999"/>
    <n v="717.3845"/>
    <n v="570.70972000000006"/>
    <n v="787.96900000000005"/>
    <n v="1074.7484999999999"/>
    <n v="7798.6460999999999"/>
    <n v="717.3845"/>
    <n v="5365.2188800000004"/>
    <x v="1"/>
    <s v=""/>
    <s v=""/>
    <s v="Sales"/>
    <s v="Lunch"/>
    <s v="Bar"/>
    <s v="Bev"/>
    <s v="Beer"/>
    <x v="1"/>
  </r>
  <r>
    <s v="DF"/>
    <x v="26"/>
    <n v="999252"/>
    <s v="000000"/>
    <s v="netSales-lunch-Bar-Beer"/>
    <n v="2016"/>
    <n v="0"/>
    <n v="341.03299999999996"/>
    <n v="400.01010000000002"/>
    <n v="367.11499999999995"/>
    <n v="398.66399999999993"/>
    <n v="266.04199999999997"/>
    <n v="382.87899999999996"/>
    <n v="294.56"/>
    <n v="340.78100000000001"/>
    <n v="216.2825"/>
    <n v="348.7484"/>
    <n v="353.45519999999993"/>
    <n v="315.82600000000002"/>
    <n v="690.10549999999989"/>
    <n v="4715.5016999999989"/>
    <n v="348.7484"/>
    <n v="3356.1149999999993"/>
    <x v="1"/>
    <s v=""/>
    <s v=""/>
    <s v="Sales"/>
    <s v="Lunch"/>
    <s v="Bar"/>
    <s v="Bev"/>
    <s v="Beer"/>
    <x v="1"/>
  </r>
  <r>
    <s v="DF"/>
    <x v="27"/>
    <n v="999252"/>
    <s v="000000"/>
    <s v="netSales-lunch-Bar-Beer"/>
    <n v="2016"/>
    <n v="0"/>
    <n v="377.05500000000001"/>
    <n v="231.23099999999997"/>
    <n v="307.73399999999998"/>
    <n v="381.32849999999996"/>
    <n v="395.92"/>
    <n v="380.71249999999998"/>
    <n v="397.66999999999996"/>
    <n v="282.03000000000003"/>
    <n v="378.22399999999999"/>
    <n v="369.55338"/>
    <n v="292.733"/>
    <n v="476.47039999999993"/>
    <n v="462.57574999999997"/>
    <n v="4733.2375300000003"/>
    <n v="369.55338"/>
    <n v="3501.4583800000005"/>
    <x v="1"/>
    <s v=""/>
    <s v=""/>
    <s v="Sales"/>
    <s v="Lunch"/>
    <s v="Bar"/>
    <s v="Bev"/>
    <s v="Beer"/>
    <x v="1"/>
  </r>
  <r>
    <s v="DF"/>
    <x v="28"/>
    <n v="999252"/>
    <s v="000000"/>
    <s v="netSales-lunch-Bar-Beer"/>
    <n v="2016"/>
    <n v="0"/>
    <n v="335.98719000000006"/>
    <n v="396.71771999999999"/>
    <n v="440.33639999999997"/>
    <n v="609.46199999999999"/>
    <n v="399.20705999999996"/>
    <n v="330.67124999999999"/>
    <n v="479.12927999999999"/>
    <n v="247.30859999999998"/>
    <n v="398.80063999999999"/>
    <n v="185.41915"/>
    <n v="230.60919000000001"/>
    <n v="396.18852000000004"/>
    <n v="446.39391999999992"/>
    <n v="4896.2309199999991"/>
    <n v="185.41915"/>
    <n v="3823.0392899999997"/>
    <x v="1"/>
    <s v=""/>
    <s v=""/>
    <s v="Sales"/>
    <s v="Lunch"/>
    <s v="Bar"/>
    <s v="Bev"/>
    <s v="Beer"/>
    <x v="1"/>
  </r>
  <r>
    <s v="DF"/>
    <x v="29"/>
    <n v="999252"/>
    <s v="000000"/>
    <s v="netSales-lunch-Bar-Beer"/>
    <n v="2016"/>
    <n v="0"/>
    <n v="126.63686000000001"/>
    <n v="135.60147999999998"/>
    <n v="133.98000000000002"/>
    <n v="169.81649999999999"/>
    <n v="71.441999999999993"/>
    <n v="122.75899999999997"/>
    <n v="133.01049999999998"/>
    <n v="146.99999999999997"/>
    <n v="227.0625"/>
    <n v="167.03876"/>
    <n v="268.44509999999997"/>
    <n v="306.36199999999997"/>
    <n v="438.0573399999999"/>
    <n v="2447.2120399999994"/>
    <n v="167.03876"/>
    <n v="1434.3475999999998"/>
    <x v="1"/>
    <s v=""/>
    <s v=""/>
    <s v="Sales"/>
    <s v="Lunch"/>
    <s v="Bar"/>
    <s v="Bev"/>
    <s v="Beer"/>
    <x v="1"/>
  </r>
  <r>
    <s v="DF"/>
    <x v="30"/>
    <n v="999252"/>
    <s v="000000"/>
    <s v="netSales-lunch-Bar-Beer"/>
    <n v="2016"/>
    <n v="0"/>
    <n v="532.65030000000002"/>
    <n v="515.78079000000002"/>
    <n v="635.21003000000007"/>
    <n v="345.69920000000002"/>
    <n v="326.12999999999994"/>
    <n v="389.56063999999998"/>
    <n v="604.54407999999989"/>
    <n v="419.37741999999997"/>
    <n v="597.37369999999999"/>
    <n v="578.44779999999992"/>
    <n v="489.73001000000005"/>
    <n v="480.52801999999997"/>
    <n v="564.31438000000003"/>
    <n v="6479.3463700000002"/>
    <n v="578.44779999999992"/>
    <n v="4944.7739600000004"/>
    <x v="1"/>
    <s v=""/>
    <s v=""/>
    <s v="Sales"/>
    <s v="Lunch"/>
    <s v="Bar"/>
    <s v="Bev"/>
    <s v="Beer"/>
    <x v="1"/>
  </r>
  <r>
    <s v="DF"/>
    <x v="31"/>
    <n v="999252"/>
    <s v="000000"/>
    <s v="netSales-lunch-Bar-Beer"/>
    <n v="2016"/>
    <n v="0"/>
    <n v="919.80000000000007"/>
    <n v="602.77035000000001"/>
    <n v="575.34749999999997"/>
    <n v="713.39099999999985"/>
    <n v="643.96850000000006"/>
    <n v="538.38749999999993"/>
    <n v="721.52499999999998"/>
    <n v="610.82699999999988"/>
    <n v="403.58499999999998"/>
    <n v="720.09280000000001"/>
    <n v="499.21087999999997"/>
    <n v="891.80000000000007"/>
    <n v="884.21199999999999"/>
    <n v="8724.9175299999988"/>
    <n v="720.09280000000001"/>
    <n v="6449.6946499999995"/>
    <x v="1"/>
    <s v=""/>
    <s v=""/>
    <s v="Sales"/>
    <s v="Lunch"/>
    <s v="Bar"/>
    <s v="Bev"/>
    <s v="Beer"/>
    <x v="1"/>
  </r>
  <r>
    <s v="DF"/>
    <x v="32"/>
    <n v="999252"/>
    <s v="000000"/>
    <s v="netSales-lunch-Bar-Beer"/>
    <n v="2016"/>
    <n v="0"/>
    <n v="1039.5839999999998"/>
    <n v="934.16399999999999"/>
    <n v="1349.2394999999999"/>
    <n v="903.40249999999992"/>
    <n v="791.42279999999982"/>
    <n v="770.26879999999994"/>
    <n v="809.97"/>
    <n v="865.3889999999999"/>
    <n v="757.91099999999994"/>
    <n v="876.83050000000003"/>
    <n v="801.78"/>
    <n v="1169.336"/>
    <n v="903.15399999999988"/>
    <n v="11972.4521"/>
    <n v="876.83050000000003"/>
    <n v="9098.1821"/>
    <x v="1"/>
    <s v=""/>
    <s v=""/>
    <s v="Sales"/>
    <s v="Lunch"/>
    <s v="Bar"/>
    <s v="Bev"/>
    <s v="Beer"/>
    <x v="1"/>
  </r>
  <r>
    <s v="DF"/>
    <x v="33"/>
    <n v="999252"/>
    <s v="000000"/>
    <s v="netSales-lunch-Bar-Beer"/>
    <n v="2016"/>
    <n v="0"/>
    <n v="0"/>
    <n v="0"/>
    <n v="0"/>
    <n v="0"/>
    <n v="0"/>
    <n v="0"/>
    <n v="1130.8324999999998"/>
    <n v="1056.615"/>
    <n v="1130.038"/>
    <n v="608.57999999999993"/>
    <n v="887.28849999999989"/>
    <n v="1021.1938100000001"/>
    <n v="1273.8074999999999"/>
    <n v="7108.355309999999"/>
    <n v="608.57999999999993"/>
    <n v="3926.0654999999997"/>
    <x v="1"/>
    <s v=""/>
    <s v=""/>
    <s v="Sales"/>
    <s v="Lunch"/>
    <s v="Bar"/>
    <s v="Bev"/>
    <s v="Beer"/>
    <x v="1"/>
  </r>
  <r>
    <s v="DF"/>
    <x v="34"/>
    <n v="999252"/>
    <s v="000000"/>
    <s v="netSales-lunch-Bar-Beer"/>
    <n v="2016"/>
    <n v="0"/>
    <n v="0"/>
    <n v="0"/>
    <n v="0"/>
    <n v="0"/>
    <n v="0"/>
    <n v="0"/>
    <n v="0"/>
    <n v="0"/>
    <n v="0"/>
    <n v="0"/>
    <n v="92.707999999999998"/>
    <n v="829.39499999999998"/>
    <n v="757.87950000000001"/>
    <n v="1679.9825000000001"/>
    <n v="0"/>
    <n v="0"/>
    <x v="1"/>
    <s v=""/>
    <s v=""/>
    <s v="Sales"/>
    <s v="Lunch"/>
    <s v="Bar"/>
    <s v="Bev"/>
    <s v="Beer"/>
    <x v="1"/>
  </r>
  <r>
    <s v="DF"/>
    <x v="35"/>
    <n v="999252"/>
    <s v="000000"/>
    <s v="netSales-lunch-Bar-Beer"/>
    <n v="2016"/>
    <n v="0"/>
    <n v="0"/>
    <n v="0"/>
    <n v="0"/>
    <n v="0"/>
    <n v="0"/>
    <n v="0"/>
    <n v="0"/>
    <n v="0"/>
    <n v="0"/>
    <n v="0"/>
    <n v="0"/>
    <n v="227.22804999999997"/>
    <n v="1046.556"/>
    <n v="1273.78405"/>
    <n v="0"/>
    <n v="0"/>
    <x v="1"/>
    <s v=""/>
    <s v=""/>
    <s v="Sales"/>
    <s v="Lunch"/>
    <s v="Bar"/>
    <s v="Bev"/>
    <s v="Beer"/>
    <x v="1"/>
  </r>
  <r>
    <s v="DF"/>
    <x v="0"/>
    <n v="999253"/>
    <s v="000000"/>
    <s v="netSales-dinner-Bar-Beer"/>
    <n v="2016"/>
    <n v="0"/>
    <n v="1231.1420800000001"/>
    <n v="2565.8323599999999"/>
    <n v="1450.1602499999999"/>
    <n v="1003.7181"/>
    <n v="1197.9804200000001"/>
    <n v="1032.9209099999998"/>
    <n v="961.46820000000002"/>
    <n v="1561.75838"/>
    <n v="916.00298999999995"/>
    <n v="0"/>
    <n v="0"/>
    <n v="0"/>
    <n v="0"/>
    <n v="11920.983689999997"/>
    <n v="0"/>
    <n v="11920.983689999997"/>
    <x v="1"/>
    <s v=""/>
    <s v=""/>
    <s v="Sales"/>
    <s v="Dinner"/>
    <s v="Bar"/>
    <s v="Bev"/>
    <s v="Beer"/>
    <x v="0"/>
  </r>
  <r>
    <s v="DF"/>
    <x v="1"/>
    <n v="999253"/>
    <s v="000000"/>
    <s v="netSales-dinner-Bar-Beer"/>
    <n v="2016"/>
    <n v="0"/>
    <n v="1981.6566"/>
    <n v="2396.7770399999999"/>
    <n v="1993.76352"/>
    <n v="2090.34672"/>
    <n v="1642.0721799999999"/>
    <n v="2751.0524999999998"/>
    <n v="1643.5683599999998"/>
    <n v="2053.8722399999997"/>
    <n v="1880.3814399999997"/>
    <n v="1244.6324099999999"/>
    <n v="1521.1942200000001"/>
    <n v="1616.2448399999998"/>
    <n v="2423.3970599999998"/>
    <n v="25238.959129999996"/>
    <n v="1244.6324099999999"/>
    <n v="19678.123009999996"/>
    <x v="1"/>
    <s v=""/>
    <s v=""/>
    <s v="Sales"/>
    <s v="Dinner"/>
    <s v="Bar"/>
    <s v="Bev"/>
    <s v="Beer"/>
    <x v="0"/>
  </r>
  <r>
    <s v="DF"/>
    <x v="2"/>
    <n v="999253"/>
    <s v="000000"/>
    <s v="netSales-dinner-Bar-Beer"/>
    <n v="2016"/>
    <n v="0"/>
    <n v="2554.5029999999992"/>
    <n v="3338.7164999999995"/>
    <n v="3516.3548000000001"/>
    <n v="2778.6975999999995"/>
    <n v="2542.8598999999999"/>
    <n v="2159.8289999999997"/>
    <n v="1639.1550000000002"/>
    <n v="1794.4793999999997"/>
    <n v="2522.1319199999998"/>
    <n v="2726.3725999999997"/>
    <n v="2761.0915499999996"/>
    <n v="2532.0462299999999"/>
    <n v="3403.3929999999996"/>
    <n v="34269.630499999999"/>
    <n v="2726.3725999999997"/>
    <n v="25573.099719999998"/>
    <x v="1"/>
    <s v=""/>
    <s v=""/>
    <s v="Sales"/>
    <s v="Dinner"/>
    <s v="Bar"/>
    <s v="Bev"/>
    <s v="Beer"/>
    <x v="0"/>
  </r>
  <r>
    <s v="DF"/>
    <x v="3"/>
    <n v="999253"/>
    <s v="000000"/>
    <s v="netSales-dinner-Bar-Beer"/>
    <n v="2016"/>
    <n v="0"/>
    <n v="2673.3525"/>
    <n v="2717.12"/>
    <n v="3665.7375299999994"/>
    <n v="2667.5569199999995"/>
    <n v="3788.3354599999998"/>
    <n v="2132.3312499999997"/>
    <n v="2506.0112000000004"/>
    <n v="3326.6788799999999"/>
    <n v="2702.0279999999998"/>
    <n v="2702.7"/>
    <n v="3336.7949999999996"/>
    <n v="2742.7764000000002"/>
    <n v="4196.2628399999994"/>
    <n v="39157.685979999995"/>
    <n v="2702.7"/>
    <n v="28881.851739999998"/>
    <x v="1"/>
    <s v=""/>
    <s v=""/>
    <s v="Sales"/>
    <s v="Dinner"/>
    <s v="Bar"/>
    <s v="Bev"/>
    <s v="Beer"/>
    <x v="0"/>
  </r>
  <r>
    <s v="DF"/>
    <x v="4"/>
    <n v="999253"/>
    <s v="000000"/>
    <s v="netSales-dinner-Bar-Beer"/>
    <n v="2016"/>
    <n v="0"/>
    <n v="1978.72038"/>
    <n v="2131.8797500000001"/>
    <n v="1319.3088300000002"/>
    <n v="2988.7653599999994"/>
    <n v="2187.7260299999998"/>
    <n v="1567.1083399999998"/>
    <n v="1548.5922899999998"/>
    <n v="1360.50684"/>
    <n v="1526.1607200000001"/>
    <n v="2572.7780400000001"/>
    <n v="1711.1913000000002"/>
    <n v="1669.5604799999999"/>
    <n v="1860.03216"/>
    <n v="24422.33052"/>
    <n v="2572.7780400000001"/>
    <n v="19181.546580000002"/>
    <x v="1"/>
    <s v=""/>
    <s v=""/>
    <s v="Sales"/>
    <s v="Dinner"/>
    <s v="Bar"/>
    <s v="Bev"/>
    <s v="Beer"/>
    <x v="0"/>
  </r>
  <r>
    <s v="DF"/>
    <x v="5"/>
    <n v="999253"/>
    <s v="000000"/>
    <s v="netSales-dinner-Bar-Beer"/>
    <n v="2016"/>
    <n v="0"/>
    <n v="0"/>
    <n v="0"/>
    <n v="0"/>
    <n v="0"/>
    <n v="0"/>
    <n v="0"/>
    <n v="0"/>
    <n v="0"/>
    <n v="216.06585000000001"/>
    <n v="2705.9647999999997"/>
    <n v="3558.6495"/>
    <n v="4131.0631599999997"/>
    <n v="3007.8630399999997"/>
    <n v="13619.60635"/>
    <n v="2705.9647999999997"/>
    <n v="2922.0306499999997"/>
    <x v="1"/>
    <s v=""/>
    <s v=""/>
    <s v="Sales"/>
    <s v="Dinner"/>
    <s v="Bar"/>
    <s v="Bev"/>
    <s v="Beer"/>
    <x v="0"/>
  </r>
  <r>
    <s v="DF"/>
    <x v="6"/>
    <n v="999253"/>
    <s v="000000"/>
    <s v="netSales-dinner-Bar-Beer"/>
    <n v="2016"/>
    <n v="0"/>
    <n v="2316.0420499999996"/>
    <n v="1882.4570099999999"/>
    <n v="1690.0974999999999"/>
    <n v="1051.05"/>
    <n v="1703.058"/>
    <n v="1002.2392799999998"/>
    <n v="487.74599999999998"/>
    <n v="1504.4040199999999"/>
    <n v="953.35967999999991"/>
    <n v="2406.0258599999997"/>
    <n v="1646.0653300000001"/>
    <n v="1567.1880000000001"/>
    <n v="1157.81862"/>
    <n v="19367.551349999994"/>
    <n v="2406.0258599999997"/>
    <n v="14996.479399999997"/>
    <x v="1"/>
    <s v=""/>
    <s v=""/>
    <s v="Sales"/>
    <s v="Dinner"/>
    <s v="Bar"/>
    <s v="Bev"/>
    <s v="Beer"/>
    <x v="0"/>
  </r>
  <r>
    <s v="DF"/>
    <x v="7"/>
    <n v="999253"/>
    <s v="000000"/>
    <s v="netSales-dinner-Bar-Beer"/>
    <n v="2016"/>
    <n v="0"/>
    <n v="8554.7258999999995"/>
    <n v="7894.95"/>
    <n v="10363.26382"/>
    <n v="8478.718499999999"/>
    <n v="8943.4157400000004"/>
    <n v="6790.423499999999"/>
    <n v="5571.7404399999996"/>
    <n v="8699.5299999999988"/>
    <n v="6340.4039999999995"/>
    <n v="7744.2749999999996"/>
    <n v="9728.4704999999994"/>
    <n v="10779.629070000001"/>
    <n v="10628.593499999999"/>
    <n v="110518.13996999997"/>
    <n v="7744.2749999999996"/>
    <n v="79381.446899999981"/>
    <x v="1"/>
    <s v=""/>
    <s v=""/>
    <s v="Sales"/>
    <s v="Dinner"/>
    <s v="Bar"/>
    <s v="Bev"/>
    <s v="Beer"/>
    <x v="0"/>
  </r>
  <r>
    <s v="DF"/>
    <x v="8"/>
    <n v="999253"/>
    <s v="000000"/>
    <s v="netSales-dinner-Bar-Beer"/>
    <n v="2016"/>
    <n v="0"/>
    <n v="6289.8937499999993"/>
    <n v="6055.4637499999999"/>
    <n v="8026.660249999999"/>
    <n v="6889.1881799999983"/>
    <n v="6460.271999999999"/>
    <n v="8507.0439999999999"/>
    <n v="7979.6751999999997"/>
    <n v="10079.22762"/>
    <n v="9038.7114999999994"/>
    <n v="7036.9529999999995"/>
    <n v="7852.3183200000003"/>
    <n v="6350.1230800000003"/>
    <n v="10017.4725"/>
    <n v="100583.00315"/>
    <n v="7036.9529999999995"/>
    <n v="76363.08924999999"/>
    <x v="1"/>
    <s v=""/>
    <s v=""/>
    <s v="Sales"/>
    <s v="Dinner"/>
    <s v="Bar"/>
    <s v="Bev"/>
    <s v="Beer"/>
    <x v="0"/>
  </r>
  <r>
    <s v="DF"/>
    <x v="9"/>
    <n v="999253"/>
    <s v="000000"/>
    <s v="netSales-dinner-Bar-Beer"/>
    <n v="2016"/>
    <n v="0"/>
    <n v="2508.5743199999997"/>
    <n v="2058.1318799999999"/>
    <n v="1110.7608400000001"/>
    <n v="1612.0901999999999"/>
    <n v="1088.46668"/>
    <n v="961.85627999999997"/>
    <n v="886.38059999999984"/>
    <n v="1018.6910999999999"/>
    <n v="1079.82882"/>
    <n v="1229.44598"/>
    <n v="1517.1256799999996"/>
    <n v="1125.7759800000001"/>
    <n v="1251.96225"/>
    <n v="17449.090609999999"/>
    <n v="1229.44598"/>
    <n v="13554.226700000001"/>
    <x v="1"/>
    <s v=""/>
    <s v=""/>
    <s v="Sales"/>
    <s v="Dinner"/>
    <s v="Bar"/>
    <s v="Bev"/>
    <s v="Beer"/>
    <x v="0"/>
  </r>
  <r>
    <s v="DF"/>
    <x v="10"/>
    <n v="999253"/>
    <s v="000000"/>
    <s v="netSales-dinner-Bar-Beer"/>
    <n v="2016"/>
    <n v="0"/>
    <n v="1177.4949199999999"/>
    <n v="919.62394999999992"/>
    <n v="664.125"/>
    <n v="876.00877000000003"/>
    <n v="738.69249999999988"/>
    <n v="980.75361999999996"/>
    <n v="396.05999999999995"/>
    <n v="473.70224999999994"/>
    <n v="640.09750000000008"/>
    <n v="760.19369999999992"/>
    <n v="1013.41541"/>
    <n v="1018.7099999999999"/>
    <n v="1076.04"/>
    <n v="10734.917619999997"/>
    <n v="760.19369999999992"/>
    <n v="7626.7522099999987"/>
    <x v="1"/>
    <s v=""/>
    <s v=""/>
    <s v="Sales"/>
    <s v="Dinner"/>
    <s v="Bar"/>
    <s v="Bev"/>
    <s v="Beer"/>
    <x v="0"/>
  </r>
  <r>
    <s v="DF"/>
    <x v="11"/>
    <n v="999253"/>
    <s v="000000"/>
    <s v="netSales-dinner-Bar-Beer"/>
    <n v="2016"/>
    <n v="0"/>
    <n v="2434.915"/>
    <n v="3091.6829999999995"/>
    <n v="4531.8115499999994"/>
    <n v="3879.82"/>
    <n v="4721.1499999999996"/>
    <n v="2986.4407999999994"/>
    <n v="2819.8392600000002"/>
    <n v="3677.0642999999995"/>
    <n v="1871.2464400000001"/>
    <n v="3949.5583399999996"/>
    <n v="2479.22136"/>
    <n v="2836.5679999999998"/>
    <n v="3201.8909999999996"/>
    <n v="42481.20904999999"/>
    <n v="3949.5583399999996"/>
    <n v="33963.528689999992"/>
    <x v="1"/>
    <s v=""/>
    <s v=""/>
    <s v="Sales"/>
    <s v="Dinner"/>
    <s v="Bar"/>
    <s v="Bev"/>
    <s v="Beer"/>
    <x v="0"/>
  </r>
  <r>
    <s v="DF"/>
    <x v="12"/>
    <n v="999253"/>
    <s v="000000"/>
    <s v="netSales-dinner-Bar-Beer"/>
    <n v="2016"/>
    <n v="0"/>
    <n v="6664.892499999999"/>
    <n v="6684.4721999999992"/>
    <n v="7156.6566399999992"/>
    <n v="5233.5724700000001"/>
    <n v="6583.10142"/>
    <n v="6006.58464"/>
    <n v="5338.3616299999994"/>
    <n v="4594.52448"/>
    <n v="3493.5039999999999"/>
    <n v="5032.9417599999997"/>
    <n v="6371.7544799999996"/>
    <n v="6091.0079999999998"/>
    <n v="9352.6854399999993"/>
    <n v="78604.059659999999"/>
    <n v="5032.9417599999997"/>
    <n v="56788.61174"/>
    <x v="1"/>
    <s v=""/>
    <s v=""/>
    <s v="Sales"/>
    <s v="Dinner"/>
    <s v="Bar"/>
    <s v="Bev"/>
    <s v="Beer"/>
    <x v="0"/>
  </r>
  <r>
    <s v="DF"/>
    <x v="13"/>
    <n v="999253"/>
    <s v="000000"/>
    <s v="netSales-dinner-Bar-Beer"/>
    <n v="2016"/>
    <n v="0"/>
    <n v="6751.3600000000006"/>
    <n v="10308.815999999999"/>
    <n v="8334.3077999999987"/>
    <n v="9390.15"/>
    <n v="6965.8427999999994"/>
    <n v="8246.1610000000001"/>
    <n v="5333.1599999999989"/>
    <n v="6744.29"/>
    <n v="5802.4049999999988"/>
    <n v="7533.833999999998"/>
    <n v="8331.5119999999988"/>
    <n v="12997.348"/>
    <n v="15371.467999999999"/>
    <n v="112110.65459999999"/>
    <n v="7533.833999999998"/>
    <n v="75410.3266"/>
    <x v="1"/>
    <s v=""/>
    <s v=""/>
    <s v="Sales"/>
    <s v="Dinner"/>
    <s v="Bar"/>
    <s v="Bev"/>
    <s v="Beer"/>
    <x v="1"/>
  </r>
  <r>
    <s v="DF"/>
    <x v="14"/>
    <n v="999253"/>
    <s v="000000"/>
    <s v="netSales-dinner-Bar-Beer"/>
    <n v="2016"/>
    <n v="0"/>
    <n v="2704.4135999999999"/>
    <n v="2021.5877499999999"/>
    <n v="2252.6259700000001"/>
    <n v="2119.1587199999999"/>
    <n v="1531.65327"/>
    <n v="1824.3632399999997"/>
    <n v="1947.1922399999999"/>
    <n v="1628.403"/>
    <n v="1524.3468800000001"/>
    <n v="2327.46423"/>
    <n v="1865.1782099999998"/>
    <n v="1898.9427799999999"/>
    <n v="1569.6926000000001"/>
    <n v="25215.022489999999"/>
    <n v="2327.46423"/>
    <n v="19881.208900000001"/>
    <x v="1"/>
    <s v=""/>
    <s v=""/>
    <s v="Sales"/>
    <s v="Dinner"/>
    <s v="Bar"/>
    <s v="Bev"/>
    <s v="Beer"/>
    <x v="1"/>
  </r>
  <r>
    <s v="DF"/>
    <x v="15"/>
    <n v="999253"/>
    <s v="000000"/>
    <s v="netSales-dinner-Bar-Beer"/>
    <n v="2016"/>
    <n v="0"/>
    <n v="2866.8037999999997"/>
    <n v="3791.9051799999997"/>
    <n v="4293.366"/>
    <n v="5392.6126799999993"/>
    <n v="4253.3832599999996"/>
    <n v="3099.7889999999998"/>
    <n v="2845.5034999999998"/>
    <n v="5045.5814500000006"/>
    <n v="3489.6749999999997"/>
    <n v="4629.3065699999997"/>
    <n v="3889.6983999999998"/>
    <n v="3644.7151999999996"/>
    <n v="4016.6746199999998"/>
    <n v="51259.014660000001"/>
    <n v="4629.3065699999997"/>
    <n v="39707.926440000003"/>
    <x v="1"/>
    <s v=""/>
    <s v=""/>
    <s v="Sales"/>
    <s v="Dinner"/>
    <s v="Bar"/>
    <s v="Bev"/>
    <s v="Beer"/>
    <x v="1"/>
  </r>
  <r>
    <s v="DF"/>
    <x v="16"/>
    <n v="999253"/>
    <s v="000000"/>
    <s v="netSales-dinner-Bar-Beer"/>
    <n v="2016"/>
    <n v="0"/>
    <n v="2881.6287499999999"/>
    <n v="3395.5488"/>
    <n v="4088.6019999999994"/>
    <n v="4283.1448799999998"/>
    <n v="3924.3959999999993"/>
    <n v="3279.7182600000001"/>
    <n v="3253.5210399999996"/>
    <n v="2565.66464"/>
    <n v="4203.5069999999996"/>
    <n v="2696.5175999999997"/>
    <n v="3814.1149199999995"/>
    <n v="3139.4781600000001"/>
    <n v="3533.0609999999997"/>
    <n v="45058.903050000001"/>
    <n v="2696.5175999999997"/>
    <n v="34572.248970000001"/>
    <x v="1"/>
    <s v=""/>
    <s v=""/>
    <s v="Sales"/>
    <s v="Dinner"/>
    <s v="Bar"/>
    <s v="Bev"/>
    <s v="Beer"/>
    <x v="1"/>
  </r>
  <r>
    <s v="DF"/>
    <x v="17"/>
    <n v="999253"/>
    <s v="000000"/>
    <s v="netSales-dinner-Bar-Beer"/>
    <n v="2016"/>
    <n v="0"/>
    <n v="3306.4875900000002"/>
    <n v="2726.6072399999994"/>
    <n v="2229.6392999999998"/>
    <n v="1976.4269700000002"/>
    <n v="2329.0696800000001"/>
    <n v="1961.9672799999998"/>
    <n v="2565.8644199999994"/>
    <n v="2292.3241600000001"/>
    <n v="2189.3289599999998"/>
    <n v="1440.3412799999999"/>
    <n v="1742.6135999999999"/>
    <n v="1131.1806799999999"/>
    <n v="1793.2020399999999"/>
    <n v="27685.053200000002"/>
    <n v="1440.3412799999999"/>
    <n v="23018.05688"/>
    <x v="1"/>
    <s v=""/>
    <s v=""/>
    <s v="Sales"/>
    <s v="Dinner"/>
    <s v="Bar"/>
    <s v="Bev"/>
    <s v="Beer"/>
    <x v="1"/>
  </r>
  <r>
    <s v="DF"/>
    <x v="18"/>
    <n v="999253"/>
    <s v="000000"/>
    <s v="netSales-dinner-Bar-Beer"/>
    <n v="2016"/>
    <n v="0"/>
    <n v="2319.0859999999998"/>
    <n v="3477.6"/>
    <n v="2979.9839999999999"/>
    <n v="3429.1267499999994"/>
    <n v="2218.5471000000002"/>
    <n v="2014.0988000000002"/>
    <n v="1919.7259199999999"/>
    <n v="1721.8941599999996"/>
    <n v="2343.9108000000001"/>
    <n v="2660.1292199999998"/>
    <n v="2117.3879999999995"/>
    <n v="3287.8065499999998"/>
    <n v="3161.6312000000003"/>
    <n v="33650.928500000002"/>
    <n v="2660.1292199999998"/>
    <n v="25084.102750000002"/>
    <x v="1"/>
    <s v=""/>
    <s v=""/>
    <s v="Sales"/>
    <s v="Dinner"/>
    <s v="Bar"/>
    <s v="Bev"/>
    <s v="Beer"/>
    <x v="1"/>
  </r>
  <r>
    <s v="DF"/>
    <x v="19"/>
    <n v="999253"/>
    <s v="000000"/>
    <s v="netSales-dinner-Bar-Beer"/>
    <n v="2016"/>
    <n v="0"/>
    <n v="4575.8003200000003"/>
    <n v="4329.3389999999999"/>
    <n v="3954.7200000000003"/>
    <n v="5180.7148399999996"/>
    <n v="5221.425299999999"/>
    <n v="6264.4809500000001"/>
    <n v="6371.1032000000005"/>
    <n v="5515.3881999999994"/>
    <n v="6037.3876499999997"/>
    <n v="6032.5768999999991"/>
    <n v="4612.8547499999995"/>
    <n v="4104.0075999999999"/>
    <n v="3713.5889000000002"/>
    <n v="65913.387609999991"/>
    <n v="6032.5768999999991"/>
    <n v="53482.93636"/>
    <x v="1"/>
    <s v=""/>
    <s v=""/>
    <s v="Sales"/>
    <s v="Dinner"/>
    <s v="Bar"/>
    <s v="Bev"/>
    <s v="Beer"/>
    <x v="1"/>
  </r>
  <r>
    <s v="DF"/>
    <x v="20"/>
    <n v="999253"/>
    <s v="000000"/>
    <s v="netSales-dinner-Bar-Beer"/>
    <n v="2016"/>
    <n v="0"/>
    <n v="2573.43408"/>
    <n v="2596.9260799999997"/>
    <n v="2360.76071"/>
    <n v="1983.9982399999999"/>
    <n v="1786.6296"/>
    <n v="2161.5276899999999"/>
    <n v="2036.2010199999997"/>
    <n v="2169.1471899999997"/>
    <n v="2175.9591700000001"/>
    <n v="2580.7483799999995"/>
    <n v="2928.07879"/>
    <n v="2294.7834700000003"/>
    <n v="4289.4975899999999"/>
    <n v="31937.692009999999"/>
    <n v="2580.7483799999995"/>
    <n v="22425.332160000002"/>
    <x v="1"/>
    <s v=""/>
    <s v=""/>
    <s v="Sales"/>
    <s v="Dinner"/>
    <s v="Bar"/>
    <s v="Bev"/>
    <s v="Beer"/>
    <x v="1"/>
  </r>
  <r>
    <s v="DF"/>
    <x v="21"/>
    <n v="999253"/>
    <s v="000000"/>
    <s v="netSales-dinner-Bar-Beer"/>
    <n v="2016"/>
    <n v="0"/>
    <n v="6797.5150599999988"/>
    <n v="7693.6014399999995"/>
    <n v="4927.0535999999993"/>
    <n v="4397.7181499999997"/>
    <n v="5791.5769099999998"/>
    <n v="9122.59166"/>
    <n v="7610.3288799999991"/>
    <n v="7968.7669599999999"/>
    <n v="5284.9964999999993"/>
    <n v="3941.5057499999998"/>
    <n v="5121.3456000000006"/>
    <n v="4176.0289199999997"/>
    <n v="5336.4186399999999"/>
    <n v="78169.448069999999"/>
    <n v="3941.5057499999998"/>
    <n v="63535.654909999997"/>
    <x v="1"/>
    <s v=""/>
    <s v=""/>
    <s v="Sales"/>
    <s v="Dinner"/>
    <s v="Bar"/>
    <s v="Bev"/>
    <s v="Beer"/>
    <x v="1"/>
  </r>
  <r>
    <s v="DF"/>
    <x v="22"/>
    <n v="999253"/>
    <s v="000000"/>
    <s v="netSales-dinner-Bar-Beer"/>
    <n v="2016"/>
    <n v="0"/>
    <n v="3296.7747399999998"/>
    <n v="4514.8542600000001"/>
    <n v="3090.1972500000002"/>
    <n v="4518.4355999999998"/>
    <n v="3857.8312499999993"/>
    <n v="2545.6687199999997"/>
    <n v="4231.0667000000003"/>
    <n v="4482.2263499999999"/>
    <n v="3066.4038999999998"/>
    <n v="2557.3811199999996"/>
    <n v="2394.7298899999996"/>
    <n v="2998.8494900000001"/>
    <n v="4447.8694399999995"/>
    <n v="46002.288710000001"/>
    <n v="2557.3811199999996"/>
    <n v="36160.839889999996"/>
    <x v="1"/>
    <s v=""/>
    <s v=""/>
    <s v="Sales"/>
    <s v="Dinner"/>
    <s v="Bar"/>
    <s v="Bev"/>
    <s v="Beer"/>
    <x v="1"/>
  </r>
  <r>
    <s v="DF"/>
    <x v="23"/>
    <n v="999253"/>
    <s v="000000"/>
    <s v="netSales-dinner-Bar-Beer"/>
    <n v="2016"/>
    <n v="0"/>
    <n v="3869.1064999999994"/>
    <n v="4030.9359999999997"/>
    <n v="3565.3556399999998"/>
    <n v="3119.2674099999999"/>
    <n v="4360.6002999999992"/>
    <n v="4809.5793199999998"/>
    <n v="3551.4897599999999"/>
    <n v="2568.9341999999997"/>
    <n v="3400.4263999999998"/>
    <n v="3181.8779999999997"/>
    <n v="2467.8233999999998"/>
    <n v="2965.2819"/>
    <n v="4517.497949999999"/>
    <n v="46408.176779999994"/>
    <n v="3181.8779999999997"/>
    <n v="36457.573529999994"/>
    <x v="1"/>
    <s v=""/>
    <s v=""/>
    <s v="Sales"/>
    <s v="Dinner"/>
    <s v="Bar"/>
    <s v="Bev"/>
    <s v="Beer"/>
    <x v="1"/>
  </r>
  <r>
    <s v="DF"/>
    <x v="24"/>
    <n v="999253"/>
    <s v="000000"/>
    <s v="netSales-dinner-Bar-Beer"/>
    <n v="2016"/>
    <n v="0"/>
    <n v="1458.7174"/>
    <n v="2886.1753199999998"/>
    <n v="2741.1048699999997"/>
    <n v="3008.2261299999996"/>
    <n v="2360.9417999999996"/>
    <n v="2442.5288999999998"/>
    <n v="2064.2054999999996"/>
    <n v="2189.4219899999998"/>
    <n v="1785.9649499999998"/>
    <n v="2253.3504000000003"/>
    <n v="2153.4811199999999"/>
    <n v="3143.7096600000004"/>
    <n v="2262.0049199999994"/>
    <n v="30749.832959999996"/>
    <n v="2253.3504000000003"/>
    <n v="23190.637259999996"/>
    <x v="1"/>
    <s v=""/>
    <s v=""/>
    <s v="Sales"/>
    <s v="Dinner"/>
    <s v="Bar"/>
    <s v="Bev"/>
    <s v="Beer"/>
    <x v="1"/>
  </r>
  <r>
    <s v="DF"/>
    <x v="25"/>
    <n v="999253"/>
    <s v="000000"/>
    <s v="netSales-dinner-Bar-Beer"/>
    <n v="2016"/>
    <n v="0"/>
    <n v="2391.4537499999997"/>
    <n v="3708.4945799999996"/>
    <n v="3249.5819999999994"/>
    <n v="2381.4100800000001"/>
    <n v="2394.7946399999996"/>
    <n v="3169.5383999999999"/>
    <n v="2580.4989"/>
    <n v="2123.2411200000001"/>
    <n v="2207.4107999999997"/>
    <n v="2450.7629299999999"/>
    <n v="3009.5735599999994"/>
    <n v="2580.7319999999995"/>
    <n v="2501.4569999999994"/>
    <n v="34748.949759999996"/>
    <n v="2450.7629299999999"/>
    <n v="26657.187199999997"/>
    <x v="1"/>
    <s v=""/>
    <s v=""/>
    <s v="Sales"/>
    <s v="Dinner"/>
    <s v="Bar"/>
    <s v="Bev"/>
    <s v="Beer"/>
    <x v="1"/>
  </r>
  <r>
    <s v="DF"/>
    <x v="26"/>
    <n v="999253"/>
    <s v="000000"/>
    <s v="netSales-dinner-Bar-Beer"/>
    <n v="2016"/>
    <n v="0"/>
    <n v="2943.5531999999998"/>
    <n v="6522.9054800000004"/>
    <n v="5470.1476199999997"/>
    <n v="4277.9144099999994"/>
    <n v="4902.3920399999997"/>
    <n v="4384.0439999999999"/>
    <n v="3412.3258399999995"/>
    <n v="3696.7330399999996"/>
    <n v="2018.1524999999999"/>
    <n v="4089.0789799999993"/>
    <n v="3249.3570199999999"/>
    <n v="2702.8100399999998"/>
    <n v="4346.55123"/>
    <n v="52015.965399999986"/>
    <n v="4089.0789799999993"/>
    <n v="41717.247109999989"/>
    <x v="1"/>
    <s v=""/>
    <s v=""/>
    <s v="Sales"/>
    <s v="Dinner"/>
    <s v="Bar"/>
    <s v="Bev"/>
    <s v="Beer"/>
    <x v="1"/>
  </r>
  <r>
    <s v="DF"/>
    <x v="27"/>
    <n v="999253"/>
    <s v="000000"/>
    <s v="netSales-dinner-Bar-Beer"/>
    <n v="2016"/>
    <n v="0"/>
    <n v="1429.3171200000002"/>
    <n v="2088.7272000000003"/>
    <n v="1745.6823999999999"/>
    <n v="1338.38012"/>
    <n v="1533.90391"/>
    <n v="1493.11652"/>
    <n v="970.88039999999978"/>
    <n v="1426.2956399999998"/>
    <n v="2008.9859999999999"/>
    <n v="1585.95108"/>
    <n v="1881.1642499999998"/>
    <n v="2002.45164"/>
    <n v="1740.3209600000002"/>
    <n v="21245.177240000001"/>
    <n v="1585.95108"/>
    <n v="15621.240390000001"/>
    <x v="1"/>
    <s v=""/>
    <s v=""/>
    <s v="Sales"/>
    <s v="Dinner"/>
    <s v="Bar"/>
    <s v="Bev"/>
    <s v="Beer"/>
    <x v="1"/>
  </r>
  <r>
    <s v="DF"/>
    <x v="28"/>
    <n v="999253"/>
    <s v="000000"/>
    <s v="netSales-dinner-Bar-Beer"/>
    <n v="2016"/>
    <n v="0"/>
    <n v="1689.6302499999999"/>
    <n v="1745.07816"/>
    <n v="1604.20722"/>
    <n v="1685.1298099999999"/>
    <n v="2106.1807199999998"/>
    <n v="1785.4080999999999"/>
    <n v="1958.15473"/>
    <n v="1515.1582599999999"/>
    <n v="1827.9533999999999"/>
    <n v="1666.4744599999999"/>
    <n v="1456.1525999999999"/>
    <n v="1458.5791499999998"/>
    <n v="2406.2253599999995"/>
    <n v="22904.332220000004"/>
    <n v="1666.4744599999999"/>
    <n v="17583.375110000001"/>
    <x v="1"/>
    <s v=""/>
    <s v=""/>
    <s v="Sales"/>
    <s v="Dinner"/>
    <s v="Bar"/>
    <s v="Bev"/>
    <s v="Beer"/>
    <x v="1"/>
  </r>
  <r>
    <s v="DF"/>
    <x v="29"/>
    <n v="999253"/>
    <s v="000000"/>
    <s v="netSales-dinner-Bar-Beer"/>
    <n v="2016"/>
    <n v="0"/>
    <n v="1533.8399999999997"/>
    <n v="1954.4306599999998"/>
    <n v="999.68462999999986"/>
    <n v="908.4425"/>
    <n v="992.50074000000006"/>
    <n v="784.96109999999987"/>
    <n v="878.38540999999998"/>
    <n v="1514.7488999999998"/>
    <n v="891.37202000000002"/>
    <n v="1314.7837499999998"/>
    <n v="1355.2791"/>
    <n v="1890.74424"/>
    <n v="1587.4480999999998"/>
    <n v="16606.621149999999"/>
    <n v="1314.7837499999998"/>
    <n v="11773.14971"/>
    <x v="1"/>
    <s v=""/>
    <s v=""/>
    <s v="Sales"/>
    <s v="Dinner"/>
    <s v="Bar"/>
    <s v="Bev"/>
    <s v="Beer"/>
    <x v="1"/>
  </r>
  <r>
    <s v="DF"/>
    <x v="30"/>
    <n v="999253"/>
    <s v="000000"/>
    <s v="netSales-dinner-Bar-Beer"/>
    <n v="2016"/>
    <n v="0"/>
    <n v="3520.5729999999999"/>
    <n v="2618.0523599999997"/>
    <n v="2930.3618399999996"/>
    <n v="3535.6263599999997"/>
    <n v="3547.7895599999997"/>
    <n v="2915.4558999999995"/>
    <n v="2924.3491199999994"/>
    <n v="3986.5391999999997"/>
    <n v="3208.8851199999999"/>
    <n v="2769.9868000000001"/>
    <n v="4339.1529999999993"/>
    <n v="4581.7461199999998"/>
    <n v="4394.44985"/>
    <n v="45272.968229999991"/>
    <n v="2769.9868000000001"/>
    <n v="31957.619259999996"/>
    <x v="1"/>
    <s v=""/>
    <s v=""/>
    <s v="Sales"/>
    <s v="Dinner"/>
    <s v="Bar"/>
    <s v="Bev"/>
    <s v="Beer"/>
    <x v="1"/>
  </r>
  <r>
    <s v="DF"/>
    <x v="31"/>
    <n v="999253"/>
    <s v="000000"/>
    <s v="netSales-dinner-Bar-Beer"/>
    <n v="2016"/>
    <n v="0"/>
    <n v="4270.5599999999995"/>
    <n v="3615.9794999999999"/>
    <n v="4555.5501599999998"/>
    <n v="3835.5386999999992"/>
    <n v="2826.9360000000001"/>
    <n v="3579.9960000000001"/>
    <n v="2048.7040000000002"/>
    <n v="3213.056"/>
    <n v="2522.7719999999999"/>
    <n v="2719.2047399999997"/>
    <n v="3239.8473099999997"/>
    <n v="3460.7509999999993"/>
    <n v="4147.6049999999996"/>
    <n v="44036.500409999993"/>
    <n v="2719.2047399999997"/>
    <n v="33188.297099999996"/>
    <x v="1"/>
    <s v=""/>
    <s v=""/>
    <s v="Sales"/>
    <s v="Dinner"/>
    <s v="Bar"/>
    <s v="Bev"/>
    <s v="Beer"/>
    <x v="1"/>
  </r>
  <r>
    <s v="DF"/>
    <x v="32"/>
    <n v="999253"/>
    <s v="000000"/>
    <s v="netSales-dinner-Bar-Beer"/>
    <n v="2016"/>
    <n v="0"/>
    <n v="5654.8799999999992"/>
    <n v="5385.1490000000003"/>
    <n v="7319.3206799999998"/>
    <n v="5149.3049999999994"/>
    <n v="6276.942"/>
    <n v="4163.3007499999994"/>
    <n v="3644.0949999999998"/>
    <n v="5663.3814999999995"/>
    <n v="4836.0059999999994"/>
    <n v="4745.1431999999995"/>
    <n v="3871.5246499999998"/>
    <n v="3865.5157099999992"/>
    <n v="4171.6675000000005"/>
    <n v="64746.230990000004"/>
    <n v="4745.1431999999995"/>
    <n v="52837.523130000001"/>
    <x v="1"/>
    <s v=""/>
    <s v=""/>
    <s v="Sales"/>
    <s v="Dinner"/>
    <s v="Bar"/>
    <s v="Bev"/>
    <s v="Beer"/>
    <x v="1"/>
  </r>
  <r>
    <s v="DF"/>
    <x v="33"/>
    <n v="999253"/>
    <s v="000000"/>
    <s v="netSales-dinner-Bar-Beer"/>
    <n v="2016"/>
    <n v="0"/>
    <n v="0"/>
    <n v="0"/>
    <n v="0"/>
    <n v="0"/>
    <n v="0"/>
    <n v="0"/>
    <n v="3101.6304199999995"/>
    <n v="3267.7154999999998"/>
    <n v="3080.5459999999998"/>
    <n v="3560.7599299999997"/>
    <n v="2592.8695799999996"/>
    <n v="2774.1713999999997"/>
    <n v="3035.7782000000002"/>
    <n v="21413.471030000001"/>
    <n v="3560.7599299999997"/>
    <n v="13010.65185"/>
    <x v="1"/>
    <s v=""/>
    <s v=""/>
    <s v="Sales"/>
    <s v="Dinner"/>
    <s v="Bar"/>
    <s v="Bev"/>
    <s v="Beer"/>
    <x v="1"/>
  </r>
  <r>
    <s v="DF"/>
    <x v="34"/>
    <n v="999253"/>
    <s v="000000"/>
    <s v="netSales-dinner-Bar-Beer"/>
    <n v="2016"/>
    <n v="0"/>
    <n v="0"/>
    <n v="0"/>
    <n v="0"/>
    <n v="0"/>
    <n v="0"/>
    <n v="0"/>
    <n v="0"/>
    <n v="0"/>
    <n v="0"/>
    <n v="0"/>
    <n v="509.95"/>
    <n v="2308.9449599999994"/>
    <n v="2827.1759599999996"/>
    <n v="5646.0709199999983"/>
    <n v="0"/>
    <n v="0"/>
    <x v="1"/>
    <s v=""/>
    <s v=""/>
    <s v="Sales"/>
    <s v="Dinner"/>
    <s v="Bar"/>
    <s v="Bev"/>
    <s v="Beer"/>
    <x v="1"/>
  </r>
  <r>
    <s v="DF"/>
    <x v="35"/>
    <n v="999253"/>
    <s v="000000"/>
    <s v="netSales-dinner-Bar-Beer"/>
    <n v="2016"/>
    <n v="0"/>
    <n v="0"/>
    <n v="0"/>
    <n v="0"/>
    <n v="0"/>
    <n v="0"/>
    <n v="0"/>
    <n v="0"/>
    <n v="0"/>
    <n v="0"/>
    <n v="0"/>
    <n v="0"/>
    <n v="972.28599999999983"/>
    <n v="3507.1797599999995"/>
    <n v="4479.4657599999991"/>
    <n v="0"/>
    <n v="0"/>
    <x v="1"/>
    <s v=""/>
    <s v=""/>
    <s v="Sales"/>
    <s v="Dinner"/>
    <s v="Bar"/>
    <s v="Bev"/>
    <s v="Beer"/>
    <x v="1"/>
  </r>
  <r>
    <s v="DF"/>
    <x v="1"/>
    <n v="999256"/>
    <s v="000000"/>
    <s v="netSales-lunch-Patio-Beer"/>
    <n v="2016"/>
    <n v="0"/>
    <n v="3.3037199999999998"/>
    <n v="0"/>
    <n v="0"/>
    <n v="73.753609999999995"/>
    <n v="0"/>
    <n v="0"/>
    <n v="0"/>
    <n v="0"/>
    <n v="0"/>
    <n v="0"/>
    <n v="0"/>
    <n v="0"/>
    <n v="0"/>
    <n v="77.057329999999993"/>
    <n v="0"/>
    <n v="77.057329999999993"/>
    <x v="1"/>
    <s v=""/>
    <s v=""/>
    <s v="Sales"/>
    <s v="Lunch"/>
    <s v="Other"/>
    <s v="Bev"/>
    <s v="Beer"/>
    <x v="0"/>
  </r>
  <r>
    <s v="DF"/>
    <x v="2"/>
    <n v="999256"/>
    <s v="000000"/>
    <s v="netSales-lunch-Patio-Beer"/>
    <n v="2016"/>
    <n v="0"/>
    <n v="0"/>
    <n v="0"/>
    <n v="31.569999999999997"/>
    <n v="50.127000000000002"/>
    <n v="49.84525"/>
    <n v="59.562999999999995"/>
    <n v="21.619499999999999"/>
    <n v="40.632899999999999"/>
    <n v="113.27399999999999"/>
    <n v="65.212000000000003"/>
    <n v="37.799999999999997"/>
    <n v="14.167999999999999"/>
    <n v="0"/>
    <n v="483.81164999999999"/>
    <n v="65.212000000000003"/>
    <n v="431.84364999999997"/>
    <x v="1"/>
    <s v=""/>
    <s v=""/>
    <s v="Sales"/>
    <s v="Lunch"/>
    <s v="Other"/>
    <s v="Bev"/>
    <s v="Beer"/>
    <x v="0"/>
  </r>
  <r>
    <s v="DF"/>
    <x v="4"/>
    <n v="999256"/>
    <s v="000000"/>
    <s v="netSales-lunch-Patio-Beer"/>
    <n v="2016"/>
    <n v="0"/>
    <n v="0"/>
    <n v="0"/>
    <n v="0"/>
    <n v="3.8853499999999999"/>
    <n v="0"/>
    <n v="0"/>
    <n v="0"/>
    <n v="0"/>
    <n v="0"/>
    <n v="0"/>
    <n v="0"/>
    <n v="0"/>
    <n v="0"/>
    <n v="3.8853499999999999"/>
    <n v="0"/>
    <n v="3.8853499999999999"/>
    <x v="1"/>
    <s v=""/>
    <s v=""/>
    <s v="Sales"/>
    <s v="Lunch"/>
    <s v="Other"/>
    <s v="Bev"/>
    <s v="Beer"/>
    <x v="0"/>
  </r>
  <r>
    <s v="DF"/>
    <x v="5"/>
    <n v="999256"/>
    <s v="000000"/>
    <s v="netSales-lunch-Patio-Beer"/>
    <n v="2016"/>
    <n v="0"/>
    <n v="0"/>
    <n v="0"/>
    <n v="0"/>
    <n v="0"/>
    <n v="0"/>
    <n v="0"/>
    <n v="0"/>
    <n v="0"/>
    <n v="0"/>
    <n v="12.47883"/>
    <n v="28.661219999999997"/>
    <n v="3.6110899999999999"/>
    <n v="0"/>
    <n v="44.751139999999992"/>
    <n v="12.47883"/>
    <n v="12.47883"/>
    <x v="1"/>
    <s v=""/>
    <s v=""/>
    <s v="Sales"/>
    <s v="Lunch"/>
    <s v="Other"/>
    <s v="Bev"/>
    <s v="Beer"/>
    <x v="0"/>
  </r>
  <r>
    <s v="DF"/>
    <x v="7"/>
    <n v="999256"/>
    <s v="000000"/>
    <s v="netSales-lunch-Patio-Beer"/>
    <n v="2016"/>
    <n v="0"/>
    <n v="0"/>
    <n v="0"/>
    <n v="0"/>
    <n v="12.169499999999999"/>
    <n v="184.60749999999999"/>
    <n v="491.23549999999994"/>
    <n v="330.85499999999996"/>
    <n v="154.35"/>
    <n v="233.04399999999998"/>
    <n v="221.94899999999998"/>
    <n v="28.413"/>
    <n v="0"/>
    <n v="0"/>
    <n v="1656.6234999999997"/>
    <n v="221.94899999999998"/>
    <n v="1628.2104999999997"/>
    <x v="1"/>
    <s v=""/>
    <s v=""/>
    <s v="Sales"/>
    <s v="Lunch"/>
    <s v="Other"/>
    <s v="Bev"/>
    <s v="Beer"/>
    <x v="0"/>
  </r>
  <r>
    <s v="DF"/>
    <x v="8"/>
    <n v="999256"/>
    <s v="000000"/>
    <s v="netSales-lunch-Patio-Beer"/>
    <n v="2016"/>
    <n v="0"/>
    <n v="0"/>
    <n v="0"/>
    <n v="6.3875000000000002"/>
    <n v="0"/>
    <n v="215.33399999999997"/>
    <n v="331.35025000000002"/>
    <n v="309.3125"/>
    <n v="273.90999999999997"/>
    <n v="311.23399999999998"/>
    <n v="164.02049999999997"/>
    <n v="11.875500000000001"/>
    <n v="0"/>
    <n v="0"/>
    <n v="1623.42425"/>
    <n v="164.02049999999997"/>
    <n v="1611.5487499999999"/>
    <x v="1"/>
    <s v=""/>
    <s v=""/>
    <s v="Sales"/>
    <s v="Lunch"/>
    <s v="Other"/>
    <s v="Bev"/>
    <s v="Beer"/>
    <x v="0"/>
  </r>
  <r>
    <s v="DF"/>
    <x v="10"/>
    <n v="999256"/>
    <s v="000000"/>
    <s v="netSales-lunch-Patio-Beer"/>
    <n v="2016"/>
    <n v="0"/>
    <n v="-9.016"/>
    <n v="0"/>
    <n v="11.969999999999999"/>
    <n v="0"/>
    <n v="0"/>
    <n v="0"/>
    <n v="7.8119999999999994"/>
    <n v="0"/>
    <n v="13.695499999999999"/>
    <n v="9.1349999999999998"/>
    <n v="0"/>
    <n v="18.900000000000002"/>
    <n v="0"/>
    <n v="52.496499999999997"/>
    <n v="9.1349999999999998"/>
    <n v="33.596499999999999"/>
    <x v="1"/>
    <s v=""/>
    <s v=""/>
    <s v="Sales"/>
    <s v="Lunch"/>
    <s v="Other"/>
    <s v="Bev"/>
    <s v="Beer"/>
    <x v="0"/>
  </r>
  <r>
    <s v="DF"/>
    <x v="11"/>
    <n v="999256"/>
    <s v="000000"/>
    <s v="netSales-lunch-Patio-Beer"/>
    <n v="2016"/>
    <n v="0"/>
    <n v="0"/>
    <n v="0"/>
    <n v="0"/>
    <n v="87.779999999999987"/>
    <n v="126.21699999999998"/>
    <n v="123.16499999999999"/>
    <n v="33.005279999999992"/>
    <n v="25.479999999999997"/>
    <n v="70.027999999999992"/>
    <n v="47.396999999999991"/>
    <n v="56.447999999999993"/>
    <n v="0"/>
    <n v="0"/>
    <n v="569.52027999999984"/>
    <n v="47.396999999999991"/>
    <n v="513.07227999999986"/>
    <x v="1"/>
    <s v=""/>
    <s v=""/>
    <s v="Sales"/>
    <s v="Lunch"/>
    <s v="Other"/>
    <s v="Bev"/>
    <s v="Beer"/>
    <x v="0"/>
  </r>
  <r>
    <s v="DF"/>
    <x v="13"/>
    <n v="999256"/>
    <s v="000000"/>
    <s v="netSales-lunch-Patio-Beer"/>
    <n v="2016"/>
    <n v="0"/>
    <n v="20.608000000000001"/>
    <n v="0"/>
    <n v="615.78999999999985"/>
    <n v="664.08299999999986"/>
    <n v="607.42499999999995"/>
    <n v="1603.9799999999998"/>
    <n v="1751.2529999999999"/>
    <n v="1307.124"/>
    <n v="663.13099999999997"/>
    <n v="797.43299999999977"/>
    <n v="561.92500000000007"/>
    <n v="327.66300000000001"/>
    <n v="273.27299999999997"/>
    <n v="9193.6879999999983"/>
    <n v="797.43299999999977"/>
    <n v="8030.8269999999993"/>
    <x v="1"/>
    <s v=""/>
    <s v=""/>
    <s v="Sales"/>
    <s v="Lunch"/>
    <s v="Other"/>
    <s v="Bev"/>
    <s v="Beer"/>
    <x v="1"/>
  </r>
  <r>
    <s v="DF"/>
    <x v="14"/>
    <n v="999256"/>
    <s v="000000"/>
    <s v="netSales-lunch-Patio-Beer"/>
    <n v="2016"/>
    <n v="0"/>
    <n v="0"/>
    <n v="208.12574999999998"/>
    <n v="142.45699999999997"/>
    <n v="128.13107999999997"/>
    <n v="284.77679999999998"/>
    <n v="255.36692999999994"/>
    <n v="44.956800000000001"/>
    <n v="15.88608"/>
    <n v="63.967679999999994"/>
    <n v="118.57216"/>
    <n v="257.53706999999997"/>
    <n v="144.66522000000001"/>
    <n v="0"/>
    <n v="1664.4425699999999"/>
    <n v="118.57216"/>
    <n v="1262.2402799999998"/>
    <x v="1"/>
    <s v=""/>
    <s v=""/>
    <s v="Sales"/>
    <s v="Lunch"/>
    <s v="Other"/>
    <s v="Bev"/>
    <s v="Beer"/>
    <x v="1"/>
  </r>
  <r>
    <s v="DF"/>
    <x v="15"/>
    <n v="999256"/>
    <s v="000000"/>
    <s v="netSales-lunch-Patio-Beer"/>
    <n v="2016"/>
    <n v="0"/>
    <n v="0"/>
    <n v="0"/>
    <n v="317.81399999999996"/>
    <n v="439.97099999999995"/>
    <n v="213.64000000000001"/>
    <n v="446.87999999999994"/>
    <n v="202.10049999999998"/>
    <n v="80.156999999999996"/>
    <n v="102.172"/>
    <n v="95.917500000000004"/>
    <n v="245.15399999999997"/>
    <n v="122.76599999999999"/>
    <n v="0"/>
    <n v="2266.5719999999997"/>
    <n v="95.917500000000004"/>
    <n v="1898.6519999999998"/>
    <x v="1"/>
    <s v=""/>
    <s v=""/>
    <s v="Sales"/>
    <s v="Lunch"/>
    <s v="Other"/>
    <s v="Bev"/>
    <s v="Beer"/>
    <x v="1"/>
  </r>
  <r>
    <s v="DF"/>
    <x v="16"/>
    <n v="999256"/>
    <s v="000000"/>
    <s v="netSales-lunch-Patio-Beer"/>
    <n v="2016"/>
    <n v="0"/>
    <n v="0"/>
    <n v="52.898999999999994"/>
    <n v="312.55"/>
    <n v="174.19500000000002"/>
    <n v="367.61416999999994"/>
    <n v="194.05399999999997"/>
    <n v="139.74029999999999"/>
    <n v="78.792000000000002"/>
    <n v="113.3475"/>
    <n v="85.343999999999994"/>
    <n v="165.68999999999997"/>
    <n v="96.501999999999995"/>
    <n v="3.1079999999999997"/>
    <n v="1783.8359699999999"/>
    <n v="85.343999999999994"/>
    <n v="1518.5359699999999"/>
    <x v="1"/>
    <s v=""/>
    <s v=""/>
    <s v="Sales"/>
    <s v="Lunch"/>
    <s v="Other"/>
    <s v="Bev"/>
    <s v="Beer"/>
    <x v="1"/>
  </r>
  <r>
    <s v="DF"/>
    <x v="17"/>
    <n v="999256"/>
    <s v="000000"/>
    <s v="netSales-lunch-Patio-Beer"/>
    <n v="2016"/>
    <n v="0"/>
    <n v="40.784519999999993"/>
    <n v="298.18151999999998"/>
    <n v="333.01757999999995"/>
    <n v="209.86875000000001"/>
    <n v="203.20937000000001"/>
    <n v="48.594979999999993"/>
    <n v="54.115249999999996"/>
    <n v="51.731679999999997"/>
    <n v="111.02839999999999"/>
    <n v="179.33223000000001"/>
    <n v="172.41426999999999"/>
    <n v="167.67863"/>
    <n v="77.787359999999993"/>
    <n v="1947.7445399999999"/>
    <n v="179.33223000000001"/>
    <n v="1529.86428"/>
    <x v="1"/>
    <s v=""/>
    <s v=""/>
    <s v="Sales"/>
    <s v="Lunch"/>
    <s v="Other"/>
    <s v="Bev"/>
    <s v="Beer"/>
    <x v="1"/>
  </r>
  <r>
    <s v="DF"/>
    <x v="19"/>
    <n v="999256"/>
    <s v="000000"/>
    <s v="netSales-lunch-Patio-Beer"/>
    <n v="2016"/>
    <n v="0"/>
    <n v="2404.5480200000002"/>
    <n v="3546.2120400000003"/>
    <n v="2606.8331099999996"/>
    <n v="3231.9566999999997"/>
    <n v="3289.8739999999998"/>
    <n v="3929.49865"/>
    <n v="4767.3828999999996"/>
    <n v="4760.8592499999995"/>
    <n v="4803.4440299999997"/>
    <n v="3438.9333999999999"/>
    <n v="4234.0825800000002"/>
    <n v="3697.1724999999992"/>
    <n v="3311.2204999999994"/>
    <n v="48022.017680000004"/>
    <n v="3438.9333999999999"/>
    <n v="36779.542099999999"/>
    <x v="1"/>
    <s v=""/>
    <s v=""/>
    <s v="Sales"/>
    <s v="Lunch"/>
    <s v="Other"/>
    <s v="Bev"/>
    <s v="Beer"/>
    <x v="1"/>
  </r>
  <r>
    <s v="DF"/>
    <x v="20"/>
    <n v="999256"/>
    <s v="000000"/>
    <s v="netSales-lunch-Patio-Beer"/>
    <n v="2016"/>
    <n v="0"/>
    <n v="50.538599999999995"/>
    <n v="630.09492"/>
    <n v="662.30331999999999"/>
    <n v="665.2531899999999"/>
    <n v="756.56783999999993"/>
    <n v="578.84904000000006"/>
    <n v="212.87266"/>
    <n v="151.22891000000001"/>
    <n v="505.56561999999997"/>
    <n v="471.14802000000003"/>
    <n v="725.38703999999996"/>
    <n v="946.1844000000001"/>
    <n v="387.53021999999999"/>
    <n v="6743.5237799999986"/>
    <n v="471.14802000000003"/>
    <n v="4684.4221199999993"/>
    <x v="1"/>
    <s v=""/>
    <s v=""/>
    <s v="Sales"/>
    <s v="Lunch"/>
    <s v="Other"/>
    <s v="Bev"/>
    <s v="Beer"/>
    <x v="1"/>
  </r>
  <r>
    <s v="DF"/>
    <x v="21"/>
    <n v="999256"/>
    <s v="000000"/>
    <s v="netSales-lunch-Patio-Beer"/>
    <n v="2016"/>
    <n v="0"/>
    <n v="0"/>
    <n v="0"/>
    <n v="0"/>
    <n v="0"/>
    <n v="0"/>
    <n v="432.40574999999995"/>
    <n v="403.89719999999994"/>
    <n v="504.50400000000002"/>
    <n v="772.45805000000007"/>
    <n v="679.70013999999992"/>
    <n v="715.48749999999995"/>
    <n v="198.744"/>
    <n v="0"/>
    <n v="3707.1966399999997"/>
    <n v="679.70013999999992"/>
    <n v="2792.9651399999998"/>
    <x v="1"/>
    <s v=""/>
    <s v=""/>
    <s v="Sales"/>
    <s v="Lunch"/>
    <s v="Other"/>
    <s v="Bev"/>
    <s v="Beer"/>
    <x v="1"/>
  </r>
  <r>
    <s v="DF"/>
    <x v="22"/>
    <n v="999256"/>
    <s v="000000"/>
    <s v="netSales-lunch-Patio-Beer"/>
    <n v="2016"/>
    <n v="0"/>
    <n v="169.83071000000001"/>
    <n v="717.47129999999993"/>
    <n v="833.28769999999997"/>
    <n v="680.42183999999997"/>
    <n v="726.08899999999994"/>
    <n v="602.16575999999998"/>
    <n v="251.10791999999998"/>
    <n v="97.229859999999974"/>
    <n v="247.72691999999998"/>
    <n v="305.50799999999998"/>
    <n v="774.14862000000005"/>
    <n v="421.22205999999994"/>
    <n v="107.28648"/>
    <n v="5933.4961699999985"/>
    <n v="305.50799999999998"/>
    <n v="4630.8390099999988"/>
    <x v="1"/>
    <s v=""/>
    <s v=""/>
    <s v="Sales"/>
    <s v="Lunch"/>
    <s v="Other"/>
    <s v="Bev"/>
    <s v="Beer"/>
    <x v="1"/>
  </r>
  <r>
    <s v="DF"/>
    <x v="23"/>
    <n v="999256"/>
    <s v="000000"/>
    <s v="netSales-lunch-Patio-Beer"/>
    <n v="2016"/>
    <n v="0"/>
    <n v="0"/>
    <n v="0"/>
    <n v="142.00199999999998"/>
    <n v="23.183999999999997"/>
    <n v="531.846"/>
    <n v="609.04200000000003"/>
    <n v="672.64749999999992"/>
    <n v="279.89849999999996"/>
    <n v="383.98500000000001"/>
    <n v="261.22880000000004"/>
    <n v="221.38557"/>
    <n v="11.269999999999998"/>
    <n v="0"/>
    <n v="3136.4893699999998"/>
    <n v="261.22880000000004"/>
    <n v="2903.8337999999999"/>
    <x v="1"/>
    <s v=""/>
    <s v=""/>
    <s v="Sales"/>
    <s v="Lunch"/>
    <s v="Other"/>
    <s v="Bev"/>
    <s v="Beer"/>
    <x v="1"/>
  </r>
  <r>
    <s v="DF"/>
    <x v="24"/>
    <n v="999256"/>
    <s v="000000"/>
    <s v="netSales-lunch-Patio-Beer"/>
    <n v="2016"/>
    <n v="0"/>
    <n v="0"/>
    <n v="0"/>
    <n v="76.733999999999995"/>
    <n v="91.724499999999992"/>
    <n v="37.337999999999994"/>
    <n v="201.5685"/>
    <n v="67.872"/>
    <n v="18.648"/>
    <n v="41.327999999999996"/>
    <n v="113.77799999999998"/>
    <n v="107.58299999999998"/>
    <n v="47.838000000000001"/>
    <n v="0"/>
    <n v="804.41200000000003"/>
    <n v="113.77799999999998"/>
    <n v="648.9910000000001"/>
    <x v="1"/>
    <s v=""/>
    <s v=""/>
    <s v="Sales"/>
    <s v="Lunch"/>
    <s v="Other"/>
    <s v="Bev"/>
    <s v="Beer"/>
    <x v="1"/>
  </r>
  <r>
    <s v="DF"/>
    <x v="25"/>
    <n v="999256"/>
    <s v="000000"/>
    <s v="netSales-lunch-Patio-Beer"/>
    <n v="2016"/>
    <n v="0"/>
    <n v="104.58"/>
    <n v="229.97099999999998"/>
    <n v="252"/>
    <n v="269.178"/>
    <n v="275.80699999999996"/>
    <n v="264.26399999999995"/>
    <n v="224.96249999999998"/>
    <n v="105.89949999999999"/>
    <n v="92.445499999999981"/>
    <n v="211.68"/>
    <n v="202.13550000000001"/>
    <n v="416.91649999999998"/>
    <n v="284.76"/>
    <n v="2934.5994999999994"/>
    <n v="211.68"/>
    <n v="2030.7874999999999"/>
    <x v="1"/>
    <s v=""/>
    <s v=""/>
    <s v="Sales"/>
    <s v="Lunch"/>
    <s v="Other"/>
    <s v="Bev"/>
    <s v="Beer"/>
    <x v="1"/>
  </r>
  <r>
    <s v="DF"/>
    <x v="26"/>
    <n v="999256"/>
    <s v="000000"/>
    <s v="netSales-lunch-Patio-Beer"/>
    <n v="2016"/>
    <n v="0"/>
    <n v="94.972499999999997"/>
    <n v="197.39999999999998"/>
    <n v="62.244"/>
    <n v="62.870499999999993"/>
    <n v="25.605999999999998"/>
    <n v="29.126999999999999"/>
    <n v="9.4499999999999993"/>
    <n v="21.251999999999999"/>
    <n v="0"/>
    <n v="0"/>
    <n v="71.284499999999994"/>
    <n v="36.907499999999992"/>
    <n v="39.798499999999997"/>
    <n v="650.91250000000002"/>
    <n v="0"/>
    <n v="502.92199999999997"/>
    <x v="1"/>
    <s v=""/>
    <s v=""/>
    <s v="Sales"/>
    <s v="Lunch"/>
    <s v="Other"/>
    <s v="Bev"/>
    <s v="Beer"/>
    <x v="1"/>
  </r>
  <r>
    <s v="DF"/>
    <x v="27"/>
    <n v="999256"/>
    <s v="000000"/>
    <s v="netSales-lunch-Patio-Beer"/>
    <n v="2016"/>
    <n v="0"/>
    <n v="15.434999999999997"/>
    <n v="105.8064"/>
    <n v="44.1"/>
    <n v="93.911999999999992"/>
    <n v="41.198500000000003"/>
    <n v="87.114999999999981"/>
    <n v="163.30299999999997"/>
    <n v="17.695999999999998"/>
    <n v="32.987500000000004"/>
    <n v="43.108799999999995"/>
    <n v="46.845749999999995"/>
    <n v="56.839999999999989"/>
    <n v="100.3275"/>
    <n v="848.67544999999996"/>
    <n v="43.108799999999995"/>
    <n v="644.66219999999998"/>
    <x v="1"/>
    <s v=""/>
    <s v=""/>
    <s v="Sales"/>
    <s v="Lunch"/>
    <s v="Other"/>
    <s v="Bev"/>
    <s v="Beer"/>
    <x v="1"/>
  </r>
  <r>
    <s v="DF"/>
    <x v="28"/>
    <n v="999256"/>
    <s v="000000"/>
    <s v="netSales-lunch-Patio-Beer"/>
    <n v="2016"/>
    <n v="0"/>
    <n v="183.45403999999999"/>
    <n v="603.23318999999992"/>
    <n v="716.28823"/>
    <n v="992.26875999999993"/>
    <n v="487.74074999999993"/>
    <n v="300.92313999999993"/>
    <n v="80.154690000000002"/>
    <n v="62.73917999999999"/>
    <n v="186.09360000000001"/>
    <n v="398.49572000000001"/>
    <n v="888.48228000000006"/>
    <n v="603.08961999999997"/>
    <n v="218.42898"/>
    <n v="5721.3921799999989"/>
    <n v="398.49572000000001"/>
    <n v="4011.3912999999993"/>
    <x v="1"/>
    <s v=""/>
    <s v=""/>
    <s v="Sales"/>
    <s v="Lunch"/>
    <s v="Other"/>
    <s v="Bev"/>
    <s v="Beer"/>
    <x v="1"/>
  </r>
  <r>
    <s v="DF"/>
    <x v="29"/>
    <n v="999256"/>
    <s v="000000"/>
    <s v="netSales-lunch-Patio-Beer"/>
    <n v="2016"/>
    <n v="0"/>
    <n v="11.602499999999999"/>
    <n v="60.031999999999996"/>
    <n v="151.99799999999999"/>
    <n v="259.46199999999999"/>
    <n v="282.50600000000003"/>
    <n v="206.745"/>
    <n v="126.36749999999999"/>
    <n v="91.790999999999997"/>
    <n v="71.253"/>
    <n v="149.6635"/>
    <n v="213.44399999999999"/>
    <n v="160.52399999999997"/>
    <n v="3.4124999999999996"/>
    <n v="1788.8009999999995"/>
    <n v="149.6635"/>
    <n v="1411.4204999999997"/>
    <x v="1"/>
    <s v=""/>
    <s v=""/>
    <s v="Sales"/>
    <s v="Lunch"/>
    <s v="Other"/>
    <s v="Bev"/>
    <s v="Beer"/>
    <x v="1"/>
  </r>
  <r>
    <s v="DF"/>
    <x v="30"/>
    <n v="999256"/>
    <s v="000000"/>
    <s v="netSales-lunch-Patio-Beer"/>
    <n v="2016"/>
    <n v="0"/>
    <n v="21.767479999999999"/>
    <n v="211.43261999999999"/>
    <n v="174.49341000000001"/>
    <n v="245.15358000000001"/>
    <n v="424.24199999999996"/>
    <n v="283.86707999999999"/>
    <n v="143.77775999999997"/>
    <n v="127.86619999999999"/>
    <n v="241.30952999999997"/>
    <n v="195.79958999999999"/>
    <n v="297.59030000000001"/>
    <n v="145.31475"/>
    <n v="21.159599999999998"/>
    <n v="2533.7738999999997"/>
    <n v="195.79958999999999"/>
    <n v="2069.7092499999999"/>
    <x v="1"/>
    <s v=""/>
    <s v=""/>
    <s v="Sales"/>
    <s v="Lunch"/>
    <s v="Other"/>
    <s v="Bev"/>
    <s v="Beer"/>
    <x v="1"/>
  </r>
  <r>
    <s v="DF"/>
    <x v="31"/>
    <n v="999256"/>
    <s v="000000"/>
    <s v="netSales-lunch-Patio-Beer"/>
    <n v="2016"/>
    <n v="0"/>
    <n v="0"/>
    <n v="0"/>
    <n v="0"/>
    <n v="0"/>
    <n v="40.25"/>
    <n v="131.04"/>
    <n v="167.27549999999999"/>
    <n v="99.364999999999995"/>
    <n v="110.922"/>
    <n v="15.4"/>
    <n v="19.4285"/>
    <n v="59.993499999999997"/>
    <n v="0"/>
    <n v="643.67449999999997"/>
    <n v="15.4"/>
    <n v="564.25249999999994"/>
    <x v="1"/>
    <s v=""/>
    <s v=""/>
    <s v="Sales"/>
    <s v="Lunch"/>
    <s v="Other"/>
    <s v="Bev"/>
    <s v="Beer"/>
    <x v="1"/>
  </r>
  <r>
    <s v="DF"/>
    <x v="32"/>
    <n v="999256"/>
    <s v="000000"/>
    <s v="netSales-lunch-Patio-Beer"/>
    <n v="2016"/>
    <n v="0"/>
    <n v="0"/>
    <n v="0"/>
    <n v="9.66"/>
    <n v="190.63800000000001"/>
    <n v="603.98799999999994"/>
    <n v="1102.9199999999998"/>
    <n v="1112.5205000000001"/>
    <n v="521.32500000000005"/>
    <n v="506.46399999999994"/>
    <n v="762.8202399999999"/>
    <n v="254.01599999999999"/>
    <n v="59.64"/>
    <n v="0"/>
    <n v="5123.9917399999995"/>
    <n v="762.8202399999999"/>
    <n v="4810.3357399999995"/>
    <x v="1"/>
    <s v=""/>
    <s v=""/>
    <s v="Sales"/>
    <s v="Lunch"/>
    <s v="Other"/>
    <s v="Bev"/>
    <s v="Beer"/>
    <x v="1"/>
  </r>
  <r>
    <s v="DF"/>
    <x v="33"/>
    <n v="999256"/>
    <s v="000000"/>
    <s v="netSales-lunch-Patio-Beer"/>
    <n v="2016"/>
    <n v="0"/>
    <n v="0"/>
    <n v="0"/>
    <n v="0"/>
    <n v="0"/>
    <n v="0"/>
    <n v="0"/>
    <n v="53.707499999999996"/>
    <n v="71.522499999999994"/>
    <n v="53.707499999999996"/>
    <n v="47.407499999999999"/>
    <n v="45.92"/>
    <n v="0"/>
    <n v="0"/>
    <n v="272.26499999999999"/>
    <n v="47.407499999999999"/>
    <n v="226.345"/>
    <x v="1"/>
    <s v=""/>
    <s v=""/>
    <s v="Sales"/>
    <s v="Lunch"/>
    <s v="Other"/>
    <s v="Bev"/>
    <s v="Beer"/>
    <x v="1"/>
  </r>
  <r>
    <s v="DF"/>
    <x v="34"/>
    <n v="999256"/>
    <s v="000000"/>
    <s v="netSales-lunch-Patio-Beer"/>
    <n v="2016"/>
    <n v="0"/>
    <n v="0"/>
    <n v="0"/>
    <n v="0"/>
    <n v="0"/>
    <n v="0"/>
    <n v="0"/>
    <n v="0"/>
    <n v="0"/>
    <n v="0"/>
    <n v="0"/>
    <n v="0"/>
    <n v="29.074499999999997"/>
    <n v="0"/>
    <n v="29.074499999999997"/>
    <n v="0"/>
    <n v="0"/>
    <x v="1"/>
    <s v=""/>
    <s v=""/>
    <s v="Sales"/>
    <s v="Lunch"/>
    <s v="Other"/>
    <s v="Bev"/>
    <s v="Beer"/>
    <x v="1"/>
  </r>
  <r>
    <s v="DF"/>
    <x v="35"/>
    <n v="999256"/>
    <s v="000000"/>
    <s v="netSales-lunch-Patio-Beer"/>
    <n v="2016"/>
    <n v="0"/>
    <n v="0"/>
    <n v="0"/>
    <n v="0"/>
    <n v="0"/>
    <n v="0"/>
    <n v="0"/>
    <n v="0"/>
    <n v="0"/>
    <n v="0"/>
    <n v="0"/>
    <n v="0"/>
    <n v="11.465999999999999"/>
    <n v="0"/>
    <n v="11.465999999999999"/>
    <n v="0"/>
    <n v="0"/>
    <x v="1"/>
    <s v=""/>
    <s v=""/>
    <s v="Sales"/>
    <s v="Lunch"/>
    <s v="Other"/>
    <s v="Bev"/>
    <s v="Beer"/>
    <x v="1"/>
  </r>
  <r>
    <s v="DF"/>
    <x v="1"/>
    <n v="999257"/>
    <s v="000000"/>
    <s v="netSales-dinner-Patio-Beer"/>
    <n v="2016"/>
    <n v="0"/>
    <n v="42.478590000000004"/>
    <n v="193.99086"/>
    <n v="80.258920000000003"/>
    <n v="180.54021999999998"/>
    <n v="136.31946999999997"/>
    <n v="195.54381000000001"/>
    <n v="52.727639999999994"/>
    <n v="34.971299999999999"/>
    <n v="36.400279999999995"/>
    <n v="118.5184"/>
    <n v="218.29836"/>
    <n v="75.325039999999987"/>
    <n v="97.708449999999999"/>
    <n v="1463.08134"/>
    <n v="118.5184"/>
    <n v="1071.7494899999999"/>
    <x v="1"/>
    <s v=""/>
    <s v=""/>
    <s v="Sales"/>
    <s v="Dinner"/>
    <s v="Other"/>
    <s v="Bev"/>
    <s v="Beer"/>
    <x v="0"/>
  </r>
  <r>
    <s v="DF"/>
    <x v="2"/>
    <n v="999257"/>
    <s v="000000"/>
    <s v="netSales-dinner-Patio-Beer"/>
    <n v="2016"/>
    <n v="0"/>
    <n v="3.4439999999999991"/>
    <n v="6.5519999999999987"/>
    <n v="64.118249999999989"/>
    <n v="6.4399999999999995"/>
    <n v="71.253"/>
    <n v="171.42768999999998"/>
    <n v="183.27434999999994"/>
    <n v="260.22430000000003"/>
    <n v="646.97849999999994"/>
    <n v="731.59729999999979"/>
    <n v="27.824999999999996"/>
    <n v="6.4609999999999994"/>
    <n v="0"/>
    <n v="2179.595389999999"/>
    <n v="731.59729999999979"/>
    <n v="2145.3093899999994"/>
    <x v="1"/>
    <s v=""/>
    <s v=""/>
    <s v="Sales"/>
    <s v="Dinner"/>
    <s v="Other"/>
    <s v="Bev"/>
    <s v="Beer"/>
    <x v="0"/>
  </r>
  <r>
    <s v="DF"/>
    <x v="5"/>
    <n v="999257"/>
    <s v="000000"/>
    <s v="netSales-dinner-Patio-Beer"/>
    <n v="2016"/>
    <n v="0"/>
    <n v="0"/>
    <n v="0"/>
    <n v="0"/>
    <n v="0"/>
    <n v="0"/>
    <n v="0"/>
    <n v="0"/>
    <n v="0"/>
    <n v="0"/>
    <n v="528.60023999999987"/>
    <n v="1279.05134"/>
    <n v="560.79701999999997"/>
    <n v="82.46083999999999"/>
    <n v="2450.9094399999999"/>
    <n v="528.60023999999987"/>
    <n v="528.60023999999987"/>
    <x v="1"/>
    <s v=""/>
    <s v=""/>
    <s v="Sales"/>
    <s v="Dinner"/>
    <s v="Other"/>
    <s v="Bev"/>
    <s v="Beer"/>
    <x v="0"/>
  </r>
  <r>
    <s v="DF"/>
    <x v="6"/>
    <n v="999257"/>
    <s v="000000"/>
    <s v="netSales-dinner-Patio-Beer"/>
    <n v="2016"/>
    <n v="0"/>
    <n v="10.584"/>
    <n v="53.48"/>
    <n v="49.493500000000004"/>
    <n v="45.045000000000002"/>
    <n v="41.250999999999998"/>
    <n v="73.563000000000002"/>
    <n v="0"/>
    <n v="8.6449999999999996"/>
    <n v="0"/>
    <n v="3.92"/>
    <n v="50.935499999999998"/>
    <n v="41.44"/>
    <n v="56.741999999999997"/>
    <n v="435.09900000000005"/>
    <n v="3.92"/>
    <n v="285.98150000000004"/>
    <x v="1"/>
    <s v=""/>
    <s v=""/>
    <s v="Sales"/>
    <s v="Dinner"/>
    <s v="Other"/>
    <s v="Bev"/>
    <s v="Beer"/>
    <x v="0"/>
  </r>
  <r>
    <s v="DF"/>
    <x v="7"/>
    <n v="999257"/>
    <s v="000000"/>
    <s v="netSales-dinner-Patio-Beer"/>
    <n v="2016"/>
    <n v="0"/>
    <n v="0"/>
    <n v="30.915499999999994"/>
    <n v="43.805999999999997"/>
    <n v="82.466999999999999"/>
    <n v="763.76300000000003"/>
    <n v="1491.07"/>
    <n v="1380.33"/>
    <n v="822.15"/>
    <n v="1220.8833"/>
    <n v="1189.335"/>
    <n v="189.41999999999996"/>
    <n v="78.567999999999984"/>
    <n v="55.663999999999994"/>
    <n v="7348.3717999999999"/>
    <n v="1189.335"/>
    <n v="7024.7197999999999"/>
    <x v="1"/>
    <s v=""/>
    <s v=""/>
    <s v="Sales"/>
    <s v="Dinner"/>
    <s v="Other"/>
    <s v="Bev"/>
    <s v="Beer"/>
    <x v="0"/>
  </r>
  <r>
    <s v="DF"/>
    <x v="8"/>
    <n v="999257"/>
    <s v="000000"/>
    <s v="netSales-dinner-Patio-Beer"/>
    <n v="2016"/>
    <n v="0"/>
    <n v="0"/>
    <n v="0"/>
    <n v="0"/>
    <n v="0"/>
    <n v="426.09874999999994"/>
    <n v="907.15625"/>
    <n v="1306.6574499999999"/>
    <n v="2068.3670000000002"/>
    <n v="1030.4244999999999"/>
    <n v="602.33249999999987"/>
    <n v="130.75125"/>
    <n v="0"/>
    <n v="0"/>
    <n v="6471.7876999999999"/>
    <n v="602.33249999999987"/>
    <n v="6341.0364499999996"/>
    <x v="1"/>
    <s v=""/>
    <s v=""/>
    <s v="Sales"/>
    <s v="Dinner"/>
    <s v="Other"/>
    <s v="Bev"/>
    <s v="Beer"/>
    <x v="0"/>
  </r>
  <r>
    <s v="DF"/>
    <x v="9"/>
    <n v="999257"/>
    <s v="000000"/>
    <s v="netSales-dinner-Patio-Beer"/>
    <n v="2016"/>
    <n v="0"/>
    <n v="72.812250000000006"/>
    <n v="97.028679999999994"/>
    <n v="96.38524000000001"/>
    <n v="102.00959999999999"/>
    <n v="122.90040000000002"/>
    <n v="112.78085"/>
    <n v="47.188679999999998"/>
    <n v="33.635069999999999"/>
    <n v="44.029439999999994"/>
    <n v="66.704399999999993"/>
    <n v="90.368459999999985"/>
    <n v="83.895839999999993"/>
    <n v="6.9591200000000004"/>
    <n v="976.69803000000002"/>
    <n v="66.704399999999993"/>
    <n v="795.47460999999998"/>
    <x v="1"/>
    <s v=""/>
    <s v=""/>
    <s v="Sales"/>
    <s v="Dinner"/>
    <s v="Other"/>
    <s v="Bev"/>
    <s v="Beer"/>
    <x v="0"/>
  </r>
  <r>
    <s v="DF"/>
    <x v="10"/>
    <n v="999257"/>
    <s v="000000"/>
    <s v="netSales-dinner-Patio-Beer"/>
    <n v="2016"/>
    <n v="0"/>
    <n v="5.879999999999999"/>
    <n v="4.2629999999999999"/>
    <n v="0"/>
    <n v="0"/>
    <n v="0"/>
    <n v="91.09617999999999"/>
    <n v="118.27199999999998"/>
    <n v="86.288999999999973"/>
    <n v="157.74149999999997"/>
    <n v="79.908500000000004"/>
    <n v="0"/>
    <n v="0"/>
    <n v="18.143999999999998"/>
    <n v="561.59417999999994"/>
    <n v="79.908500000000004"/>
    <n v="543.45017999999993"/>
    <x v="1"/>
    <s v=""/>
    <s v=""/>
    <s v="Sales"/>
    <s v="Dinner"/>
    <s v="Other"/>
    <s v="Bev"/>
    <s v="Beer"/>
    <x v="0"/>
  </r>
  <r>
    <s v="DF"/>
    <x v="11"/>
    <n v="999257"/>
    <s v="000000"/>
    <s v="netSales-dinner-Patio-Beer"/>
    <n v="2016"/>
    <n v="0"/>
    <n v="0"/>
    <n v="0"/>
    <n v="0"/>
    <n v="348.25699999999995"/>
    <n v="90.446999999999989"/>
    <n v="171.297"/>
    <n v="305.71799999999996"/>
    <n v="245.09799999999996"/>
    <n v="145.17999999999998"/>
    <n v="306.88"/>
    <n v="70.076999999999984"/>
    <n v="0"/>
    <n v="0"/>
    <n v="1682.954"/>
    <n v="306.88"/>
    <n v="1612.877"/>
    <x v="1"/>
    <s v=""/>
    <s v=""/>
    <s v="Sales"/>
    <s v="Dinner"/>
    <s v="Other"/>
    <s v="Bev"/>
    <s v="Beer"/>
    <x v="0"/>
  </r>
  <r>
    <s v="DF"/>
    <x v="13"/>
    <n v="999257"/>
    <s v="000000"/>
    <s v="netSales-dinner-Patio-Beer"/>
    <n v="2016"/>
    <n v="0"/>
    <n v="61.053999999999995"/>
    <n v="72.575999999999993"/>
    <n v="854.95199999999988"/>
    <n v="830.82999999999993"/>
    <n v="787.92000000000007"/>
    <n v="2210.5789999999997"/>
    <n v="2501.3799999999997"/>
    <n v="2305.0650000000001"/>
    <n v="1547.2940000000001"/>
    <n v="1827.2449999999999"/>
    <n v="769.16000000000008"/>
    <n v="521.73099999999988"/>
    <n v="677.04000000000008"/>
    <n v="14966.826000000001"/>
    <n v="1827.2449999999999"/>
    <n v="12998.895"/>
    <x v="1"/>
    <s v=""/>
    <s v=""/>
    <s v="Sales"/>
    <s v="Dinner"/>
    <s v="Other"/>
    <s v="Bev"/>
    <s v="Beer"/>
    <x v="1"/>
  </r>
  <r>
    <s v="DF"/>
    <x v="14"/>
    <n v="999257"/>
    <s v="000000"/>
    <s v="netSales-dinner-Patio-Beer"/>
    <n v="2016"/>
    <n v="0"/>
    <n v="7.3136000000000001"/>
    <n v="436.8252"/>
    <n v="464.92543999999992"/>
    <n v="706.20164999999997"/>
    <n v="958.16"/>
    <n v="1040.6466"/>
    <n v="238.85798999999994"/>
    <n v="107.24112"/>
    <n v="343.65064999999998"/>
    <n v="564.48392000000001"/>
    <n v="847.83076000000005"/>
    <n v="380.62640000000005"/>
    <n v="0"/>
    <n v="6096.7633299999998"/>
    <n v="564.48392000000001"/>
    <n v="4868.3061699999998"/>
    <x v="1"/>
    <s v=""/>
    <s v=""/>
    <s v="Sales"/>
    <s v="Dinner"/>
    <s v="Other"/>
    <s v="Bev"/>
    <s v="Beer"/>
    <x v="1"/>
  </r>
  <r>
    <s v="DF"/>
    <x v="15"/>
    <n v="999257"/>
    <s v="000000"/>
    <s v="netSales-dinner-Patio-Beer"/>
    <n v="2016"/>
    <n v="0"/>
    <n v="0"/>
    <n v="0"/>
    <n v="1059.3799999999999"/>
    <n v="1349.9850000000001"/>
    <n v="620.17199999999991"/>
    <n v="2866.4848799999995"/>
    <n v="1534.2635"/>
    <n v="743.23199999999997"/>
    <n v="714.02855999999997"/>
    <n v="1370.2604999999999"/>
    <n v="1015.8119999999999"/>
    <n v="167.05499999999998"/>
    <n v="0"/>
    <n v="11440.67344"/>
    <n v="1370.2604999999999"/>
    <n v="10257.80644"/>
    <x v="1"/>
    <s v=""/>
    <s v=""/>
    <s v="Sales"/>
    <s v="Dinner"/>
    <s v="Other"/>
    <s v="Bev"/>
    <s v="Beer"/>
    <x v="1"/>
  </r>
  <r>
    <s v="DF"/>
    <x v="16"/>
    <n v="999257"/>
    <s v="000000"/>
    <s v="netSales-dinner-Patio-Beer"/>
    <n v="2016"/>
    <n v="0"/>
    <n v="0"/>
    <n v="102.68489"/>
    <n v="1267.7139999999999"/>
    <n v="591.13599999999997"/>
    <n v="1609.3349999999998"/>
    <n v="901.26400000000001"/>
    <n v="633.67079999999999"/>
    <n v="729.26699999999983"/>
    <n v="747.15899999999988"/>
    <n v="795.61299999999994"/>
    <n v="839.0018"/>
    <n v="353.19200000000001"/>
    <n v="3.4299999999999993"/>
    <n v="8573.4674899999991"/>
    <n v="795.61299999999994"/>
    <n v="7377.8436899999997"/>
    <x v="1"/>
    <s v=""/>
    <s v=""/>
    <s v="Sales"/>
    <s v="Dinner"/>
    <s v="Other"/>
    <s v="Bev"/>
    <s v="Beer"/>
    <x v="1"/>
  </r>
  <r>
    <s v="DF"/>
    <x v="17"/>
    <n v="999257"/>
    <s v="000000"/>
    <s v="netSales-dinner-Patio-Beer"/>
    <n v="2016"/>
    <n v="0"/>
    <n v="105.20299999999999"/>
    <n v="404.91800999999992"/>
    <n v="514.97627999999997"/>
    <n v="706.67912000000001"/>
    <n v="735.80702999999994"/>
    <n v="318.35943999999995"/>
    <n v="176.14912000000001"/>
    <n v="115.86666"/>
    <n v="286.65909999999997"/>
    <n v="286.81687999999997"/>
    <n v="338.71487999999999"/>
    <n v="264.52272000000005"/>
    <n v="205.64473999999996"/>
    <n v="4460.3169799999996"/>
    <n v="286.81687999999997"/>
    <n v="3651.4346399999995"/>
    <x v="1"/>
    <s v=""/>
    <s v=""/>
    <s v="Sales"/>
    <s v="Dinner"/>
    <s v="Other"/>
    <s v="Bev"/>
    <s v="Beer"/>
    <x v="1"/>
  </r>
  <r>
    <s v="DF"/>
    <x v="19"/>
    <n v="999257"/>
    <s v="000000"/>
    <s v="netSales-dinner-Patio-Beer"/>
    <n v="2016"/>
    <n v="0"/>
    <n v="2480.7439999999997"/>
    <n v="4298.2396799999997"/>
    <n v="3440.3389999999995"/>
    <n v="7250.6146999999992"/>
    <n v="5549.9096799999988"/>
    <n v="6985.8221999999996"/>
    <n v="7817.7196999999996"/>
    <n v="7876.0541999999987"/>
    <n v="8037.5772399999996"/>
    <n v="8751.8111100000006"/>
    <n v="5806.4214599999996"/>
    <n v="4733.7969000000003"/>
    <n v="2823.2958599999997"/>
    <n v="75852.345730000001"/>
    <n v="8751.8111100000006"/>
    <n v="62488.831509999996"/>
    <x v="1"/>
    <s v=""/>
    <s v=""/>
    <s v="Sales"/>
    <s v="Dinner"/>
    <s v="Other"/>
    <s v="Bev"/>
    <s v="Beer"/>
    <x v="1"/>
  </r>
  <r>
    <s v="DF"/>
    <x v="20"/>
    <n v="999257"/>
    <s v="000000"/>
    <s v="netSales-dinner-Patio-Beer"/>
    <n v="2016"/>
    <n v="0"/>
    <n v="423.60955000000001"/>
    <n v="1285.7663699999998"/>
    <n v="1685.3280499999998"/>
    <n v="2846.6111799999999"/>
    <n v="2930.9069299999996"/>
    <n v="2100.1272599999998"/>
    <n v="1194.5474099999999"/>
    <n v="1091.3393399999998"/>
    <n v="1380.9226200000003"/>
    <n v="2826.6638399999997"/>
    <n v="2869.5802799999997"/>
    <n v="2217.8374399999998"/>
    <n v="1378.00236"/>
    <n v="24231.242629999997"/>
    <n v="2826.6638399999997"/>
    <n v="17765.822550000001"/>
    <x v="1"/>
    <s v=""/>
    <s v=""/>
    <s v="Sales"/>
    <s v="Dinner"/>
    <s v="Other"/>
    <s v="Bev"/>
    <s v="Beer"/>
    <x v="1"/>
  </r>
  <r>
    <s v="DF"/>
    <x v="21"/>
    <n v="999257"/>
    <s v="000000"/>
    <s v="netSales-dinner-Patio-Beer"/>
    <n v="2016"/>
    <n v="0"/>
    <n v="0"/>
    <n v="0"/>
    <n v="0"/>
    <n v="0"/>
    <n v="135.13499999999999"/>
    <n v="2372.5208499999994"/>
    <n v="2941.2767999999996"/>
    <n v="2720.4311399999997"/>
    <n v="2301.8788800000002"/>
    <n v="1644.14985"/>
    <n v="1506.9629399999997"/>
    <n v="416.34515999999996"/>
    <n v="0"/>
    <n v="14038.70062"/>
    <n v="1644.14985"/>
    <n v="12115.392519999999"/>
    <x v="1"/>
    <s v=""/>
    <s v=""/>
    <s v="Sales"/>
    <s v="Dinner"/>
    <s v="Other"/>
    <s v="Bev"/>
    <s v="Beer"/>
    <x v="1"/>
  </r>
  <r>
    <s v="DF"/>
    <x v="22"/>
    <n v="999257"/>
    <s v="000000"/>
    <s v="netSales-dinner-Patio-Beer"/>
    <n v="2016"/>
    <n v="0"/>
    <n v="894.44250000000011"/>
    <n v="2336.1491999999998"/>
    <n v="2150.1412799999994"/>
    <n v="3326.0325000000003"/>
    <n v="2560.55296"/>
    <n v="2935.4422999999992"/>
    <n v="1432.5791200000001"/>
    <n v="1508.7986199999998"/>
    <n v="1355.2741999999998"/>
    <n v="2176.0955999999996"/>
    <n v="2734.9244999999996"/>
    <n v="1305.6438499999999"/>
    <n v="1111.3230099999998"/>
    <n v="25827.39964"/>
    <n v="2176.0955999999996"/>
    <n v="20675.508279999998"/>
    <x v="1"/>
    <s v=""/>
    <s v=""/>
    <s v="Sales"/>
    <s v="Dinner"/>
    <s v="Other"/>
    <s v="Bev"/>
    <s v="Beer"/>
    <x v="1"/>
  </r>
  <r>
    <s v="DF"/>
    <x v="23"/>
    <n v="999257"/>
    <s v="000000"/>
    <s v="netSales-dinner-Patio-Beer"/>
    <n v="2016"/>
    <n v="0"/>
    <n v="0"/>
    <n v="0"/>
    <n v="39.847499999999989"/>
    <n v="59.975999999999999"/>
    <n v="629.59133999999995"/>
    <n v="1587.65824"/>
    <n v="1965.0854999999997"/>
    <n v="1225.28"/>
    <n v="1557.9059999999997"/>
    <n v="782.45629000000008"/>
    <n v="134.23199999999997"/>
    <n v="22.539999999999996"/>
    <n v="0"/>
    <n v="8004.5728699999991"/>
    <n v="782.45629000000008"/>
    <n v="7847.8008699999991"/>
    <x v="1"/>
    <s v=""/>
    <s v=""/>
    <s v="Sales"/>
    <s v="Dinner"/>
    <s v="Other"/>
    <s v="Bev"/>
    <s v="Beer"/>
    <x v="1"/>
  </r>
  <r>
    <s v="DF"/>
    <x v="24"/>
    <n v="999257"/>
    <s v="000000"/>
    <s v="netSales-dinner-Patio-Beer"/>
    <n v="2016"/>
    <n v="0"/>
    <n v="0"/>
    <n v="0"/>
    <n v="363.53800000000001"/>
    <n v="407.43793999999997"/>
    <n v="433.15999999999997"/>
    <n v="1156.5288"/>
    <n v="1230.4336799999999"/>
    <n v="550.83000000000004"/>
    <n v="499.63409999999999"/>
    <n v="807.40212000000008"/>
    <n v="187.23249999999999"/>
    <n v="26.977999999999998"/>
    <n v="0"/>
    <n v="5663.1751400000003"/>
    <n v="807.40212000000008"/>
    <n v="5448.9646400000001"/>
    <x v="1"/>
    <s v=""/>
    <s v=""/>
    <s v="Sales"/>
    <s v="Dinner"/>
    <s v="Other"/>
    <s v="Bev"/>
    <s v="Beer"/>
    <x v="1"/>
  </r>
  <r>
    <s v="DF"/>
    <x v="25"/>
    <n v="999257"/>
    <s v="000000"/>
    <s v="netSales-dinner-Patio-Beer"/>
    <n v="2016"/>
    <n v="0"/>
    <n v="237.96499999999997"/>
    <n v="735.399"/>
    <n v="997.98299999999995"/>
    <n v="1847.1319999999998"/>
    <n v="793.31349999999998"/>
    <n v="1454.0019199999999"/>
    <n v="889.46787999999992"/>
    <n v="1307.7117199999998"/>
    <n v="1171.5905599999999"/>
    <n v="653.60903999999982"/>
    <n v="907.41"/>
    <n v="594.42768000000001"/>
    <n v="647.79750000000001"/>
    <n v="12237.808800000001"/>
    <n v="653.60903999999982"/>
    <n v="10088.17362"/>
    <x v="1"/>
    <s v=""/>
    <s v=""/>
    <s v="Sales"/>
    <s v="Dinner"/>
    <s v="Other"/>
    <s v="Bev"/>
    <s v="Beer"/>
    <x v="1"/>
  </r>
  <r>
    <s v="DF"/>
    <x v="26"/>
    <n v="999257"/>
    <s v="000000"/>
    <s v="netSales-dinner-Patio-Beer"/>
    <n v="2016"/>
    <n v="0"/>
    <n v="352.23999999999995"/>
    <n v="394.96981999999997"/>
    <n v="453.99199999999996"/>
    <n v="214.39599999999996"/>
    <n v="341.88013999999993"/>
    <n v="80.72399999999999"/>
    <n v="110.25"/>
    <n v="47.186999999999998"/>
    <n v="35.953959999999995"/>
    <n v="138.99199999999999"/>
    <n v="114.38"/>
    <n v="264.96343999999993"/>
    <n v="175.39199999999997"/>
    <n v="2725.3203599999997"/>
    <n v="138.99199999999999"/>
    <n v="2170.5849199999998"/>
    <x v="1"/>
    <s v=""/>
    <s v=""/>
    <s v="Sales"/>
    <s v="Dinner"/>
    <s v="Other"/>
    <s v="Bev"/>
    <s v="Beer"/>
    <x v="1"/>
  </r>
  <r>
    <s v="DF"/>
    <x v="27"/>
    <n v="999257"/>
    <s v="000000"/>
    <s v="netSales-dinner-Patio-Beer"/>
    <n v="2016"/>
    <n v="0"/>
    <n v="117.6525"/>
    <n v="320.96756999999997"/>
    <n v="312.06629999999996"/>
    <n v="253.84400999999997"/>
    <n v="309.09899999999999"/>
    <n v="262.06319999999999"/>
    <n v="331.22935999999999"/>
    <n v="635.3549999999999"/>
    <n v="244.63949999999994"/>
    <n v="433.17812999999995"/>
    <n v="813.27189999999996"/>
    <n v="317.41052000000002"/>
    <n v="387.09999999999997"/>
    <n v="4737.8769899999998"/>
    <n v="433.17812999999995"/>
    <n v="3220.0945699999993"/>
    <x v="1"/>
    <s v=""/>
    <s v=""/>
    <s v="Sales"/>
    <s v="Dinner"/>
    <s v="Other"/>
    <s v="Bev"/>
    <s v="Beer"/>
    <x v="1"/>
  </r>
  <r>
    <s v="DF"/>
    <x v="28"/>
    <n v="999257"/>
    <s v="000000"/>
    <s v="netSales-dinner-Patio-Beer"/>
    <n v="2016"/>
    <n v="0"/>
    <n v="117.04245"/>
    <n v="1805.6572799999997"/>
    <n v="1582.2687999999998"/>
    <n v="2988.3237999999997"/>
    <n v="1958.3392499999998"/>
    <n v="941.60996999999998"/>
    <n v="1139.51054"/>
    <n v="1257.60033"/>
    <n v="854.36735999999996"/>
    <n v="1670.7592999999999"/>
    <n v="1947.66264"/>
    <n v="1344.2131499999998"/>
    <n v="587.85299999999995"/>
    <n v="18195.207869999995"/>
    <n v="1670.7592999999999"/>
    <n v="14315.479079999996"/>
    <x v="1"/>
    <s v=""/>
    <s v=""/>
    <s v="Sales"/>
    <s v="Dinner"/>
    <s v="Other"/>
    <s v="Bev"/>
    <s v="Beer"/>
    <x v="1"/>
  </r>
  <r>
    <s v="DF"/>
    <x v="29"/>
    <n v="999257"/>
    <s v="000000"/>
    <s v="netSales-dinner-Patio-Beer"/>
    <n v="2016"/>
    <n v="0"/>
    <n v="15.287999999999998"/>
    <n v="153.51"/>
    <n v="486.21649999999994"/>
    <n v="822.34109999999998"/>
    <n v="1083.6948500000001"/>
    <n v="752.36937999999986"/>
    <n v="300.71859999999998"/>
    <n v="161.48496"/>
    <n v="368.50799999999998"/>
    <n v="750.56729999999993"/>
    <n v="1015.75383"/>
    <n v="277.33999999999997"/>
    <n v="0"/>
    <n v="6187.7925199999991"/>
    <n v="750.56729999999993"/>
    <n v="4894.6986899999993"/>
    <x v="1"/>
    <s v=""/>
    <s v=""/>
    <s v="Sales"/>
    <s v="Dinner"/>
    <s v="Other"/>
    <s v="Bev"/>
    <s v="Beer"/>
    <x v="1"/>
  </r>
  <r>
    <s v="DF"/>
    <x v="30"/>
    <n v="999257"/>
    <s v="000000"/>
    <s v="netSales-dinner-Patio-Beer"/>
    <n v="2016"/>
    <n v="0"/>
    <n v="25.292960000000001"/>
    <n v="384.00872999999996"/>
    <n v="574.77587999999992"/>
    <n v="693.62292999999988"/>
    <n v="780.0533999999999"/>
    <n v="724.71615999999995"/>
    <n v="559.45301999999992"/>
    <n v="469.28279999999995"/>
    <n v="714.50931999999989"/>
    <n v="900.35168999999996"/>
    <n v="1065.0620399999998"/>
    <n v="626.85028"/>
    <n v="95.706800000000001"/>
    <n v="7613.6860099999994"/>
    <n v="900.35168999999996"/>
    <n v="5826.0668900000001"/>
    <x v="1"/>
    <s v=""/>
    <s v=""/>
    <s v="Sales"/>
    <s v="Dinner"/>
    <s v="Other"/>
    <s v="Bev"/>
    <s v="Beer"/>
    <x v="1"/>
  </r>
  <r>
    <s v="DF"/>
    <x v="31"/>
    <n v="999257"/>
    <s v="000000"/>
    <s v="netSales-dinner-Patio-Beer"/>
    <n v="2016"/>
    <n v="0"/>
    <n v="0"/>
    <n v="0"/>
    <n v="0"/>
    <n v="0"/>
    <n v="0"/>
    <n v="506.42613000000006"/>
    <n v="488.80167"/>
    <n v="441.952"/>
    <n v="305.51849999999996"/>
    <n v="216.21347999999998"/>
    <n v="38.36"/>
    <n v="0"/>
    <n v="0"/>
    <n v="1997.2717799999998"/>
    <n v="216.21347999999998"/>
    <n v="1958.9117799999999"/>
    <x v="1"/>
    <s v=""/>
    <s v=""/>
    <s v="Sales"/>
    <s v="Dinner"/>
    <s v="Other"/>
    <s v="Bev"/>
    <s v="Beer"/>
    <x v="1"/>
  </r>
  <r>
    <s v="DF"/>
    <x v="32"/>
    <n v="999257"/>
    <s v="000000"/>
    <s v="netSales-dinner-Patio-Beer"/>
    <n v="2016"/>
    <n v="0"/>
    <n v="7.3079999999999989"/>
    <n v="17.576999999999998"/>
    <n v="145.29900000000001"/>
    <n v="528.8359999999999"/>
    <n v="615.63599999999997"/>
    <n v="2415.826"/>
    <n v="2401.1700999999998"/>
    <n v="1970.5039199999997"/>
    <n v="1724.1139999999998"/>
    <n v="1682.3998100000001"/>
    <n v="365.71499999999997"/>
    <n v="40.088999999999999"/>
    <n v="0"/>
    <n v="11914.473829999999"/>
    <n v="1682.3998100000001"/>
    <n v="11508.669829999999"/>
    <x v="1"/>
    <s v=""/>
    <s v=""/>
    <s v="Sales"/>
    <s v="Dinner"/>
    <s v="Other"/>
    <s v="Bev"/>
    <s v="Beer"/>
    <x v="1"/>
  </r>
  <r>
    <s v="DF"/>
    <x v="33"/>
    <n v="999257"/>
    <s v="000000"/>
    <s v="netSales-dinner-Patio-Beer"/>
    <n v="2016"/>
    <n v="0"/>
    <n v="0"/>
    <n v="0"/>
    <n v="0"/>
    <n v="0"/>
    <n v="0"/>
    <n v="0"/>
    <n v="124.0575"/>
    <n v="301.67549999999994"/>
    <n v="229.78899999999996"/>
    <n v="171.09791999999999"/>
    <n v="16.415000000000003"/>
    <n v="8.0079999999999991"/>
    <n v="0"/>
    <n v="851.04291999999987"/>
    <n v="171.09791999999999"/>
    <n v="826.61991999999987"/>
    <x v="1"/>
    <s v=""/>
    <s v=""/>
    <s v="Sales"/>
    <s v="Dinner"/>
    <s v="Other"/>
    <s v="Bev"/>
    <s v="Beer"/>
    <x v="1"/>
  </r>
  <r>
    <s v="DF"/>
    <x v="34"/>
    <n v="999257"/>
    <s v="000000"/>
    <s v="netSales-dinner-Patio-Beer"/>
    <n v="2016"/>
    <n v="0"/>
    <n v="0"/>
    <n v="0"/>
    <n v="0"/>
    <n v="0"/>
    <n v="0"/>
    <n v="0"/>
    <n v="0"/>
    <n v="0"/>
    <n v="0"/>
    <n v="0"/>
    <n v="30.24"/>
    <n v="0"/>
    <n v="0"/>
    <n v="30.24"/>
    <n v="0"/>
    <n v="0"/>
    <x v="1"/>
    <s v=""/>
    <s v=""/>
    <s v="Sales"/>
    <s v="Dinner"/>
    <s v="Other"/>
    <s v="Bev"/>
    <s v="Beer"/>
    <x v="1"/>
  </r>
  <r>
    <s v="DF"/>
    <x v="35"/>
    <n v="999257"/>
    <s v="000000"/>
    <s v="netSales-dinner-Patio-Beer"/>
    <n v="2016"/>
    <n v="0"/>
    <n v="0"/>
    <n v="0"/>
    <n v="0"/>
    <n v="0"/>
    <n v="0"/>
    <n v="0"/>
    <n v="0"/>
    <n v="0"/>
    <n v="0"/>
    <n v="0"/>
    <n v="0"/>
    <n v="14.244999999999999"/>
    <n v="0"/>
    <n v="14.244999999999999"/>
    <n v="0"/>
    <n v="0"/>
    <x v="1"/>
    <s v=""/>
    <s v=""/>
    <s v="Sales"/>
    <s v="Dinner"/>
    <s v="Other"/>
    <s v="Bev"/>
    <s v="Beer"/>
    <x v="1"/>
  </r>
  <r>
    <s v="DF"/>
    <x v="0"/>
    <n v="999264"/>
    <s v="000000"/>
    <s v="netSales-lunch-Dining Rm-Wine"/>
    <n v="2016"/>
    <n v="0"/>
    <n v="120.73096"/>
    <n v="248.50755999999998"/>
    <n v="0"/>
    <n v="437.06754000000001"/>
    <n v="1095.3746999999998"/>
    <n v="0"/>
    <n v="-274.85766000000001"/>
    <n v="0"/>
    <n v="77.511839999999992"/>
    <n v="0"/>
    <n v="0"/>
    <n v="0"/>
    <n v="0"/>
    <n v="1704.3349399999995"/>
    <n v="0"/>
    <n v="1704.3349399999995"/>
    <x v="1"/>
    <s v=""/>
    <s v=""/>
    <s v="Sales"/>
    <s v="Lunch"/>
    <s v="Dining room"/>
    <s v="Bev"/>
    <s v="Wine"/>
    <x v="0"/>
  </r>
  <r>
    <s v="DF"/>
    <x v="1"/>
    <n v="999264"/>
    <s v="000000"/>
    <s v="netSales-lunch-Dining Rm-Wine"/>
    <n v="2016"/>
    <n v="0"/>
    <n v="785.23164999999995"/>
    <n v="351.10655999999994"/>
    <n v="2756.7350999999999"/>
    <n v="3516.1890400000002"/>
    <n v="2555.5621000000001"/>
    <n v="0"/>
    <n v="0"/>
    <n v="1388.6958399999999"/>
    <n v="0"/>
    <n v="0"/>
    <n v="0"/>
    <n v="1440.3204899999998"/>
    <n v="6896.3383999999996"/>
    <n v="19690.179179999999"/>
    <n v="0"/>
    <n v="11353.52029"/>
    <x v="1"/>
    <s v=""/>
    <s v=""/>
    <s v="Sales"/>
    <s v="Lunch"/>
    <s v="Dining room"/>
    <s v="Bev"/>
    <s v="Wine"/>
    <x v="0"/>
  </r>
  <r>
    <s v="DF"/>
    <x v="2"/>
    <n v="999264"/>
    <s v="000000"/>
    <s v="netSales-lunch-Dining Rm-Wine"/>
    <n v="2016"/>
    <n v="0"/>
    <n v="2533.9431599999998"/>
    <n v="4440.8965999999991"/>
    <n v="2222.8020499999998"/>
    <n v="5147.316859999999"/>
    <n v="4931.2052999999996"/>
    <n v="2075.8422299999997"/>
    <n v="2865.3916200000003"/>
    <n v="1557.72253"/>
    <n v="2091.7551200000003"/>
    <n v="1841.2883999999999"/>
    <n v="1389.0779700000001"/>
    <n v="5888.6396799999993"/>
    <n v="9933.0594999999994"/>
    <n v="46918.941019999998"/>
    <n v="1841.2883999999999"/>
    <n v="29708.16387"/>
    <x v="1"/>
    <s v=""/>
    <s v=""/>
    <s v="Sales"/>
    <s v="Lunch"/>
    <s v="Dining room"/>
    <s v="Bev"/>
    <s v="Wine"/>
    <x v="0"/>
  </r>
  <r>
    <s v="DF"/>
    <x v="3"/>
    <n v="999264"/>
    <s v="000000"/>
    <s v="netSales-lunch-Dining Rm-Wine"/>
    <n v="2016"/>
    <n v="0"/>
    <n v="316.36499999999995"/>
    <n v="400.86899999999997"/>
    <n v="15.224999999999998"/>
    <n v="1364.181"/>
    <n v="1121.3743099999999"/>
    <n v="0"/>
    <n v="219.91200000000001"/>
    <n v="178.22"/>
    <n v="9.2959999999999994"/>
    <n v="2421.9929999999995"/>
    <n v="300.95799999999997"/>
    <n v="2103.2199999999998"/>
    <n v="124.01199999999999"/>
    <n v="8575.6253099999994"/>
    <n v="2421.9929999999995"/>
    <n v="6047.4353099999989"/>
    <x v="1"/>
    <s v=""/>
    <s v=""/>
    <s v="Sales"/>
    <s v="Lunch"/>
    <s v="Dining room"/>
    <s v="Bev"/>
    <s v="Wine"/>
    <x v="0"/>
  </r>
  <r>
    <s v="DF"/>
    <x v="4"/>
    <n v="999264"/>
    <s v="000000"/>
    <s v="netSales-lunch-Dining Rm-Wine"/>
    <n v="2016"/>
    <n v="0"/>
    <n v="4398.9747199999993"/>
    <n v="3722.2415999999998"/>
    <n v="4061.9101599999995"/>
    <n v="4604.7586199999996"/>
    <n v="5889.0708800000002"/>
    <n v="3457.0873399999996"/>
    <n v="1765.9540499999998"/>
    <n v="2856.9912000000004"/>
    <n v="3829.7185500000001"/>
    <n v="6087.6488399999998"/>
    <n v="4261.2593100000004"/>
    <n v="3593.3385599999997"/>
    <n v="7372.692320000001"/>
    <n v="55901.64615"/>
    <n v="6087.6488399999998"/>
    <n v="40674.355960000001"/>
    <x v="1"/>
    <s v=""/>
    <s v=""/>
    <s v="Sales"/>
    <s v="Lunch"/>
    <s v="Dining room"/>
    <s v="Bev"/>
    <s v="Wine"/>
    <x v="0"/>
  </r>
  <r>
    <s v="DF"/>
    <x v="5"/>
    <n v="999264"/>
    <s v="000000"/>
    <s v="netSales-lunch-Dining Rm-Wine"/>
    <n v="2016"/>
    <n v="0"/>
    <n v="0"/>
    <n v="0"/>
    <n v="0"/>
    <n v="0"/>
    <n v="0"/>
    <n v="0"/>
    <n v="0"/>
    <n v="0"/>
    <n v="626.62235999999996"/>
    <n v="1327.23514"/>
    <n v="1863.9656"/>
    <n v="4077.7685199999996"/>
    <n v="4414.25306"/>
    <n v="12309.844679999998"/>
    <n v="1327.23514"/>
    <n v="1953.8575000000001"/>
    <x v="1"/>
    <s v=""/>
    <s v=""/>
    <s v="Sales"/>
    <s v="Lunch"/>
    <s v="Dining room"/>
    <s v="Bev"/>
    <s v="Wine"/>
    <x v="0"/>
  </r>
  <r>
    <s v="DF"/>
    <x v="6"/>
    <n v="999264"/>
    <s v="000000"/>
    <s v="netSales-lunch-Dining Rm-Wine"/>
    <n v="2016"/>
    <n v="0"/>
    <n v="274.54000000000002"/>
    <n v="316.197"/>
    <n v="220.45799999999997"/>
    <n v="360.21999999999997"/>
    <n v="277.66199999999998"/>
    <n v="9.7579999999999991"/>
    <n v="0"/>
    <n v="0"/>
    <n v="0"/>
    <n v="-5.4599999999999991"/>
    <n v="98.097999999999999"/>
    <n v="701.1339999999999"/>
    <n v="0"/>
    <n v="2252.607"/>
    <n v="-5.4599999999999991"/>
    <n v="1453.375"/>
    <x v="1"/>
    <s v=""/>
    <s v=""/>
    <s v="Sales"/>
    <s v="Lunch"/>
    <s v="Dining room"/>
    <s v="Bev"/>
    <s v="Wine"/>
    <x v="0"/>
  </r>
  <r>
    <s v="DF"/>
    <x v="7"/>
    <n v="999264"/>
    <s v="000000"/>
    <s v="netSales-lunch-Dining Rm-Wine"/>
    <n v="2016"/>
    <n v="0"/>
    <n v="15931.059549999998"/>
    <n v="14900.079879999998"/>
    <n v="12866.38654"/>
    <n v="12685.805999999999"/>
    <n v="17295.725999999999"/>
    <n v="10500.70392"/>
    <n v="10849.187999999998"/>
    <n v="12400.703"/>
    <n v="8786.9249999999993"/>
    <n v="13415.639999999998"/>
    <n v="13926.065999999999"/>
    <n v="16630.550999999999"/>
    <n v="42458.526109999999"/>
    <n v="202647.361"/>
    <n v="13415.639999999998"/>
    <n v="129632.21788999999"/>
    <x v="1"/>
    <s v=""/>
    <s v=""/>
    <s v="Sales"/>
    <s v="Lunch"/>
    <s v="Dining room"/>
    <s v="Bev"/>
    <s v="Wine"/>
    <x v="0"/>
  </r>
  <r>
    <s v="DF"/>
    <x v="8"/>
    <n v="999264"/>
    <s v="000000"/>
    <s v="netSales-lunch-Dining Rm-Wine"/>
    <n v="2016"/>
    <n v="0"/>
    <n v="3419.3249999999998"/>
    <n v="5834.71"/>
    <n v="3114.72"/>
    <n v="8665.614999999998"/>
    <n v="8468.8799999999992"/>
    <n v="10378.40776"/>
    <n v="3287.2979999999998"/>
    <n v="1726.4708999999998"/>
    <n v="5049.9287999999997"/>
    <n v="4390.3859999999995"/>
    <n v="4871.125"/>
    <n v="4672.9829999999993"/>
    <n v="9792.51"/>
    <n v="73672.359459999992"/>
    <n v="4390.3859999999995"/>
    <n v="54335.741459999997"/>
    <x v="1"/>
    <s v=""/>
    <s v=""/>
    <s v="Sales"/>
    <s v="Lunch"/>
    <s v="Dining room"/>
    <s v="Bev"/>
    <s v="Wine"/>
    <x v="0"/>
  </r>
  <r>
    <s v="DF"/>
    <x v="9"/>
    <n v="999264"/>
    <s v="000000"/>
    <s v="netSales-lunch-Dining Rm-Wine"/>
    <n v="2016"/>
    <n v="0"/>
    <n v="18.679079999999999"/>
    <n v="374.10744000000005"/>
    <n v="27.26136"/>
    <n v="17.215519999999998"/>
    <n v="61.298160000000003"/>
    <n v="0"/>
    <n v="0"/>
    <n v="0"/>
    <n v="8.6931600000000007"/>
    <n v="-30.815399999999997"/>
    <n v="28.623280000000001"/>
    <n v="0"/>
    <n v="-9.045399999999999"/>
    <n v="496.01720000000006"/>
    <n v="-30.815399999999997"/>
    <n v="476.43932000000001"/>
    <x v="1"/>
    <s v=""/>
    <s v=""/>
    <s v="Sales"/>
    <s v="Lunch"/>
    <s v="Dining room"/>
    <s v="Bev"/>
    <s v="Wine"/>
    <x v="0"/>
  </r>
  <r>
    <s v="DF"/>
    <x v="10"/>
    <n v="999264"/>
    <s v="000000"/>
    <s v="netSales-lunch-Dining Rm-Wine"/>
    <n v="2016"/>
    <n v="0"/>
    <n v="1908.1999999999996"/>
    <n v="835.36998999999992"/>
    <n v="506.57781999999997"/>
    <n v="1423.4192000000003"/>
    <n v="1189.9831999999999"/>
    <n v="364.52597999999995"/>
    <n v="442.35575999999998"/>
    <n v="843.56579999999997"/>
    <n v="243.47399999999999"/>
    <n v="389.79941000000002"/>
    <n v="4427.1359999999995"/>
    <n v="1255.212"/>
    <n v="2005.24415"/>
    <n v="15834.863309999999"/>
    <n v="389.79941000000002"/>
    <n v="8147.2711600000002"/>
    <x v="1"/>
    <s v=""/>
    <s v=""/>
    <s v="Sales"/>
    <s v="Lunch"/>
    <s v="Dining room"/>
    <s v="Bev"/>
    <s v="Wine"/>
    <x v="0"/>
  </r>
  <r>
    <s v="DF"/>
    <x v="11"/>
    <n v="999264"/>
    <s v="000000"/>
    <s v="netSales-lunch-Dining Rm-Wine"/>
    <n v="2016"/>
    <n v="0"/>
    <n v="3694.6279999999997"/>
    <n v="2912.8327199999999"/>
    <n v="2719.8779999999997"/>
    <n v="2546.1239999999998"/>
    <n v="3484.1742599999993"/>
    <n v="1427.3349999999998"/>
    <n v="1942.81836"/>
    <n v="5170.7082"/>
    <n v="2014.4968200000001"/>
    <n v="2565.4607999999998"/>
    <n v="2735.1617999999999"/>
    <n v="3909.2890199999997"/>
    <n v="6521.3819999999996"/>
    <n v="41644.288979999998"/>
    <n v="2565.4607999999998"/>
    <n v="28478.456160000002"/>
    <x v="1"/>
    <s v=""/>
    <s v=""/>
    <s v="Sales"/>
    <s v="Lunch"/>
    <s v="Dining room"/>
    <s v="Bev"/>
    <s v="Wine"/>
    <x v="0"/>
  </r>
  <r>
    <s v="DF"/>
    <x v="12"/>
    <n v="999264"/>
    <s v="000000"/>
    <s v="netSales-lunch-Dining Rm-Wine"/>
    <n v="2016"/>
    <n v="0"/>
    <n v="2752.1795699999998"/>
    <n v="3820.8883999999998"/>
    <n v="2065.4899999999998"/>
    <n v="2828.4928"/>
    <n v="3054.4453800000001"/>
    <n v="1833.41886"/>
    <n v="2372.8156199999999"/>
    <n v="2591.96875"/>
    <n v="1130.8499999999999"/>
    <n v="2175.4802999999997"/>
    <n v="1275.2739999999999"/>
    <n v="4649.8334399999994"/>
    <n v="7685.2775999999994"/>
    <n v="38236.414719999993"/>
    <n v="2175.4802999999997"/>
    <n v="24626.029679999996"/>
    <x v="1"/>
    <s v=""/>
    <s v=""/>
    <s v="Sales"/>
    <s v="Lunch"/>
    <s v="Dining room"/>
    <s v="Bev"/>
    <s v="Wine"/>
    <x v="0"/>
  </r>
  <r>
    <s v="DF"/>
    <x v="13"/>
    <n v="999264"/>
    <s v="000000"/>
    <s v="netSales-lunch-Dining Rm-Wine"/>
    <n v="2016"/>
    <n v="0"/>
    <n v="6694.38"/>
    <n v="5372.8404799999998"/>
    <n v="10175.344899999998"/>
    <n v="7476.8399999999992"/>
    <n v="9205.5457200000001"/>
    <n v="5488.1318099999999"/>
    <n v="5609.5666199999996"/>
    <n v="4886.9918999999991"/>
    <n v="7856.8937999999998"/>
    <n v="4635.7919999999995"/>
    <n v="7193.5919999999987"/>
    <n v="11244.743999999999"/>
    <n v="17464.276199999997"/>
    <n v="103304.93943"/>
    <n v="4635.7919999999995"/>
    <n v="67402.327229999995"/>
    <x v="1"/>
    <s v=""/>
    <s v=""/>
    <s v="Sales"/>
    <s v="Lunch"/>
    <s v="Dining room"/>
    <s v="Bev"/>
    <s v="Wine"/>
    <x v="1"/>
  </r>
  <r>
    <s v="DF"/>
    <x v="14"/>
    <n v="999264"/>
    <s v="000000"/>
    <s v="netSales-lunch-Dining Rm-Wine"/>
    <n v="2016"/>
    <n v="0"/>
    <n v="1021.2607999999999"/>
    <n v="1005.8029799999999"/>
    <n v="1562.4336000000001"/>
    <n v="2278.8379599999998"/>
    <n v="2063.3370100000002"/>
    <n v="1786.5648499999998"/>
    <n v="1870.2095999999999"/>
    <n v="1213.99992"/>
    <n v="1570.9532300000001"/>
    <n v="1265.08998"/>
    <n v="1767.85805"/>
    <n v="1951.14318"/>
    <n v="1454.2894800000001"/>
    <n v="20811.780639999997"/>
    <n v="1265.08998"/>
    <n v="15638.48993"/>
    <x v="1"/>
    <s v=""/>
    <s v=""/>
    <s v="Sales"/>
    <s v="Lunch"/>
    <s v="Dining room"/>
    <s v="Bev"/>
    <s v="Wine"/>
    <x v="1"/>
  </r>
  <r>
    <s v="DF"/>
    <x v="15"/>
    <n v="999264"/>
    <s v="000000"/>
    <s v="netSales-lunch-Dining Rm-Wine"/>
    <n v="2016"/>
    <n v="0"/>
    <n v="551.04"/>
    <n v="887.19399999999985"/>
    <n v="494.76"/>
    <n v="958.3839999999999"/>
    <n v="1118.5719999999999"/>
    <n v="406.95339999999999"/>
    <n v="756.05600000000004"/>
    <n v="518.69999999999993"/>
    <n v="675.49439999999993"/>
    <n v="749.23939999999993"/>
    <n v="503.51027999999997"/>
    <n v="1076.607"/>
    <n v="1350.8712"/>
    <n v="10047.381679999999"/>
    <n v="749.23939999999993"/>
    <n v="7116.3931999999986"/>
    <x v="1"/>
    <s v=""/>
    <s v=""/>
    <s v="Sales"/>
    <s v="Lunch"/>
    <s v="Dining room"/>
    <s v="Bev"/>
    <s v="Wine"/>
    <x v="1"/>
  </r>
  <r>
    <s v="DF"/>
    <x v="16"/>
    <n v="999264"/>
    <s v="000000"/>
    <s v="netSales-lunch-Dining Rm-Wine"/>
    <n v="2016"/>
    <n v="0"/>
    <n v="1628.8456799999999"/>
    <n v="1473.1254999999999"/>
    <n v="587.23559999999998"/>
    <n v="2355.0834999999997"/>
    <n v="1480.8115"/>
    <n v="1823.9857999999999"/>
    <n v="1202.6952699999999"/>
    <n v="3447.3518799999997"/>
    <n v="2002.9659999999999"/>
    <n v="1375.1183599999997"/>
    <n v="2312.4623200000001"/>
    <n v="1720.0259999999998"/>
    <n v="3033.5619999999999"/>
    <n v="24443.269409999994"/>
    <n v="1375.1183599999997"/>
    <n v="17377.219089999999"/>
    <x v="1"/>
    <s v=""/>
    <s v=""/>
    <s v="Sales"/>
    <s v="Lunch"/>
    <s v="Dining room"/>
    <s v="Bev"/>
    <s v="Wine"/>
    <x v="1"/>
  </r>
  <r>
    <s v="DF"/>
    <x v="17"/>
    <n v="999264"/>
    <s v="000000"/>
    <s v="netSales-lunch-Dining Rm-Wine"/>
    <n v="2016"/>
    <n v="0"/>
    <n v="1141.87689"/>
    <n v="921.78449999999998"/>
    <n v="1320.3931999999998"/>
    <n v="1393.2464"/>
    <n v="1897.5338199999999"/>
    <n v="2198.2296000000001"/>
    <n v="1333.1530099999998"/>
    <n v="1334.7366199999999"/>
    <n v="3257.8698599999998"/>
    <n v="1495.6790100000001"/>
    <n v="1307.33421"/>
    <n v="1256.6569399999998"/>
    <n v="2652.6862599999999"/>
    <n v="21511.180319999999"/>
    <n v="1495.6790100000001"/>
    <n v="16294.502909999999"/>
    <x v="1"/>
    <s v=""/>
    <s v=""/>
    <s v="Sales"/>
    <s v="Lunch"/>
    <s v="Dining room"/>
    <s v="Bev"/>
    <s v="Wine"/>
    <x v="1"/>
  </r>
  <r>
    <s v="DF"/>
    <x v="18"/>
    <n v="999264"/>
    <s v="000000"/>
    <s v="netSales-lunch-Dining Rm-Wine"/>
    <n v="2016"/>
    <n v="0"/>
    <n v="1635.7879999999998"/>
    <n v="1063.972"/>
    <n v="634.19999999999993"/>
    <n v="1567.6569999999999"/>
    <n v="996.80000000000007"/>
    <n v="1088.8919999999998"/>
    <n v="536.82041000000004"/>
    <n v="678.80595999999991"/>
    <n v="653.04399999999998"/>
    <n v="568.75"/>
    <n v="826.72750999999994"/>
    <n v="1091.4750000000001"/>
    <n v="2172.7159999999994"/>
    <n v="13515.64788"/>
    <n v="568.75"/>
    <n v="9424.7293699999991"/>
    <x v="1"/>
    <s v=""/>
    <s v=""/>
    <s v="Sales"/>
    <s v="Lunch"/>
    <s v="Dining room"/>
    <s v="Bev"/>
    <s v="Wine"/>
    <x v="1"/>
  </r>
  <r>
    <s v="DF"/>
    <x v="19"/>
    <n v="999264"/>
    <s v="000000"/>
    <s v="netSales-lunch-Dining Rm-Wine"/>
    <n v="2016"/>
    <n v="0"/>
    <n v="1316.0069999999998"/>
    <n v="709.56899999999996"/>
    <n v="771.56799999999987"/>
    <n v="1073.36313"/>
    <n v="1835.82"/>
    <n v="1932.6854399999997"/>
    <n v="919.04399999999998"/>
    <n v="925.64185000000009"/>
    <n v="1017.7398000000001"/>
    <n v="1462.25352"/>
    <n v="1208.3399999999999"/>
    <n v="1409.2155"/>
    <n v="1474.8929999999998"/>
    <n v="16056.140239999999"/>
    <n v="1462.25352"/>
    <n v="11963.691739999998"/>
    <x v="1"/>
    <s v=""/>
    <s v=""/>
    <s v="Sales"/>
    <s v="Lunch"/>
    <s v="Dining room"/>
    <s v="Bev"/>
    <s v="Wine"/>
    <x v="1"/>
  </r>
  <r>
    <s v="DF"/>
    <x v="20"/>
    <n v="999264"/>
    <s v="000000"/>
    <s v="netSales-lunch-Dining Rm-Wine"/>
    <n v="2016"/>
    <n v="0"/>
    <n v="1367.1671999999996"/>
    <n v="1295.5561499999999"/>
    <n v="1091.58987"/>
    <n v="2325.5430799999999"/>
    <n v="1576.3787199999999"/>
    <n v="1551.8564599999997"/>
    <n v="1235.0969399999999"/>
    <n v="1444.9315999999999"/>
    <n v="1757.8246699999997"/>
    <n v="1503.8046099999999"/>
    <n v="1758.6923199999999"/>
    <n v="2409.3102599999997"/>
    <n v="4412.9609999999993"/>
    <n v="23730.712879999995"/>
    <n v="1503.8046099999999"/>
    <n v="15149.749299999998"/>
    <x v="1"/>
    <s v=""/>
    <s v=""/>
    <s v="Sales"/>
    <s v="Lunch"/>
    <s v="Dining room"/>
    <s v="Bev"/>
    <s v="Wine"/>
    <x v="1"/>
  </r>
  <r>
    <s v="DF"/>
    <x v="21"/>
    <n v="999264"/>
    <s v="000000"/>
    <s v="netSales-lunch-Dining Rm-Wine"/>
    <n v="2016"/>
    <n v="0"/>
    <n v="2992.3931099999995"/>
    <n v="2013.8439999999996"/>
    <n v="2099.9686400000001"/>
    <n v="2001.6141600000001"/>
    <n v="2861.0531599999995"/>
    <n v="1348.4012499999999"/>
    <n v="1427.4612099999999"/>
    <n v="1352.5094799999999"/>
    <n v="746.06160999999997"/>
    <n v="806.34400000000005"/>
    <n v="585.33929999999998"/>
    <n v="2474.7685199999996"/>
    <n v="4399.8062499999996"/>
    <n v="25109.564689999999"/>
    <n v="806.34400000000005"/>
    <n v="17649.650619999997"/>
    <x v="1"/>
    <s v=""/>
    <s v=""/>
    <s v="Sales"/>
    <s v="Lunch"/>
    <s v="Dining room"/>
    <s v="Bev"/>
    <s v="Wine"/>
    <x v="1"/>
  </r>
  <r>
    <s v="DF"/>
    <x v="22"/>
    <n v="999264"/>
    <s v="000000"/>
    <s v="netSales-lunch-Dining Rm-Wine"/>
    <n v="2016"/>
    <n v="0"/>
    <n v="2590.0573299999996"/>
    <n v="1610.1836099999998"/>
    <n v="2365.2509999999997"/>
    <n v="2020.27791"/>
    <n v="2241.7735200000002"/>
    <n v="2381.1007499999996"/>
    <n v="2684.5511699999993"/>
    <n v="1586.1788599999998"/>
    <n v="3207.6723000000002"/>
    <n v="2162.8555200000001"/>
    <n v="1718.8954999999996"/>
    <n v="3518.0581799999995"/>
    <n v="4065.6159599999996"/>
    <n v="32152.471610000001"/>
    <n v="2162.8555200000001"/>
    <n v="22849.901970000003"/>
    <x v="1"/>
    <s v=""/>
    <s v=""/>
    <s v="Sales"/>
    <s v="Lunch"/>
    <s v="Dining room"/>
    <s v="Bev"/>
    <s v="Wine"/>
    <x v="1"/>
  </r>
  <r>
    <s v="DF"/>
    <x v="23"/>
    <n v="999264"/>
    <s v="000000"/>
    <s v="netSales-lunch-Dining Rm-Wine"/>
    <n v="2016"/>
    <n v="0"/>
    <n v="1343.3909999999998"/>
    <n v="1452.3339599999999"/>
    <n v="1524.5859999999998"/>
    <n v="2044.9295999999999"/>
    <n v="2064.7777499999997"/>
    <n v="1360.83024"/>
    <n v="618.34667999999988"/>
    <n v="702.24"/>
    <n v="946.2879999999999"/>
    <n v="940.97919999999999"/>
    <n v="1522.67661"/>
    <n v="2971.0937199999998"/>
    <n v="1559.55744"/>
    <n v="19052.030199999997"/>
    <n v="940.97919999999999"/>
    <n v="12998.702429999998"/>
    <x v="1"/>
    <s v=""/>
    <s v=""/>
    <s v="Sales"/>
    <s v="Lunch"/>
    <s v="Dining room"/>
    <s v="Bev"/>
    <s v="Wine"/>
    <x v="1"/>
  </r>
  <r>
    <s v="DF"/>
    <x v="24"/>
    <n v="999264"/>
    <s v="000000"/>
    <s v="netSales-lunch-Dining Rm-Wine"/>
    <n v="2016"/>
    <n v="0"/>
    <n v="971.4319999999999"/>
    <n v="542.5308"/>
    <n v="529.90706999999998"/>
    <n v="659.27428000000009"/>
    <n v="983.52946999999995"/>
    <n v="688.42199999999991"/>
    <n v="491.78752000000003"/>
    <n v="332.51399999999995"/>
    <n v="490.64399999999995"/>
    <n v="416.38799999999992"/>
    <n v="502.7399999999999"/>
    <n v="814.89576"/>
    <n v="1376.83"/>
    <n v="8800.8948999999993"/>
    <n v="416.38799999999992"/>
    <n v="6106.4291400000002"/>
    <x v="1"/>
    <s v=""/>
    <s v=""/>
    <s v="Sales"/>
    <s v="Lunch"/>
    <s v="Dining room"/>
    <s v="Bev"/>
    <s v="Wine"/>
    <x v="1"/>
  </r>
  <r>
    <s v="DF"/>
    <x v="25"/>
    <n v="999264"/>
    <s v="000000"/>
    <s v="netSales-lunch-Dining Rm-Wine"/>
    <n v="2016"/>
    <n v="0"/>
    <n v="537.726"/>
    <n v="569.41499999999996"/>
    <n v="1030.3572299999998"/>
    <n v="1273.8599999999999"/>
    <n v="1065.96"/>
    <n v="1401.44676"/>
    <n v="1017.982"/>
    <n v="662.52199999999993"/>
    <n v="1009.8815999999999"/>
    <n v="662.13"/>
    <n v="689.19199999999989"/>
    <n v="1164.0834799999998"/>
    <n v="1709.9179999999999"/>
    <n v="12794.474069999997"/>
    <n v="662.13"/>
    <n v="9231.2805899999985"/>
    <x v="1"/>
    <s v=""/>
    <s v=""/>
    <s v="Sales"/>
    <s v="Lunch"/>
    <s v="Dining room"/>
    <s v="Bev"/>
    <s v="Wine"/>
    <x v="1"/>
  </r>
  <r>
    <s v="DF"/>
    <x v="26"/>
    <n v="999264"/>
    <s v="000000"/>
    <s v="netSales-lunch-Dining Rm-Wine"/>
    <n v="2016"/>
    <n v="0"/>
    <n v="922.99339999999995"/>
    <n v="1178.9609999999998"/>
    <n v="1264.0319999999999"/>
    <n v="1351.0735"/>
    <n v="1132.78179"/>
    <n v="1066.9058400000001"/>
    <n v="841.72375"/>
    <n v="869.2879999999999"/>
    <n v="699.86279999999988"/>
    <n v="1237.6602"/>
    <n v="618.9218699999999"/>
    <n v="1877.9319999999998"/>
    <n v="1826.4749999999999"/>
    <n v="14888.611150000002"/>
    <n v="1237.6602"/>
    <n v="10565.282280000001"/>
    <x v="1"/>
    <s v=""/>
    <s v=""/>
    <s v="Sales"/>
    <s v="Lunch"/>
    <s v="Dining room"/>
    <s v="Bev"/>
    <s v="Wine"/>
    <x v="1"/>
  </r>
  <r>
    <s v="DF"/>
    <x v="27"/>
    <n v="999264"/>
    <s v="000000"/>
    <s v="netSales-lunch-Dining Rm-Wine"/>
    <n v="2016"/>
    <n v="0"/>
    <n v="1590.4937999999997"/>
    <n v="821.54799999999989"/>
    <n v="606.14399999999989"/>
    <n v="778.47"/>
    <n v="1094.912"/>
    <n v="506.20079999999996"/>
    <n v="575.673"/>
    <n v="731.61199999999997"/>
    <n v="886.51289999999995"/>
    <n v="834.32999999999993"/>
    <n v="565.34519999999998"/>
    <n v="1178.8839999999998"/>
    <n v="1870.1395999999997"/>
    <n v="12040.265299999999"/>
    <n v="834.32999999999993"/>
    <n v="8425.8964999999989"/>
    <x v="1"/>
    <s v=""/>
    <s v=""/>
    <s v="Sales"/>
    <s v="Lunch"/>
    <s v="Dining room"/>
    <s v="Bev"/>
    <s v="Wine"/>
    <x v="1"/>
  </r>
  <r>
    <s v="DF"/>
    <x v="28"/>
    <n v="999264"/>
    <s v="000000"/>
    <s v="netSales-lunch-Dining Rm-Wine"/>
    <n v="2016"/>
    <n v="0"/>
    <n v="2234.1278400000001"/>
    <n v="1293.8475199999998"/>
    <n v="1045.00928"/>
    <n v="2102.05611"/>
    <n v="2187.3913599999996"/>
    <n v="1176.7347199999999"/>
    <n v="1208.3841"/>
    <n v="1614.8402199999998"/>
    <n v="2095.2435"/>
    <n v="1927.2568000000001"/>
    <n v="1357.14348"/>
    <n v="2087.5748599999997"/>
    <n v="2786.7823199999998"/>
    <n v="23116.392109999997"/>
    <n v="1927.2568000000001"/>
    <n v="16884.891449999999"/>
    <x v="1"/>
    <s v=""/>
    <s v=""/>
    <s v="Sales"/>
    <s v="Lunch"/>
    <s v="Dining room"/>
    <s v="Bev"/>
    <s v="Wine"/>
    <x v="1"/>
  </r>
  <r>
    <s v="DF"/>
    <x v="29"/>
    <n v="999264"/>
    <s v="000000"/>
    <s v="netSales-lunch-Dining Rm-Wine"/>
    <n v="2016"/>
    <n v="0"/>
    <n v="837.375"/>
    <n v="836.77397999999994"/>
    <n v="842.44292999999993"/>
    <n v="1149.239"/>
    <n v="895.23699999999997"/>
    <n v="720.33751999999993"/>
    <n v="867.02979999999991"/>
    <n v="1087.6599999999999"/>
    <n v="1162.5578999999998"/>
    <n v="440.55297999999999"/>
    <n v="379.25327999999996"/>
    <n v="684.05119999999999"/>
    <n v="906.75199999999995"/>
    <n v="10809.26259"/>
    <n v="440.55297999999999"/>
    <n v="8839.2061099999992"/>
    <x v="1"/>
    <s v=""/>
    <s v=""/>
    <s v="Sales"/>
    <s v="Lunch"/>
    <s v="Dining room"/>
    <s v="Bev"/>
    <s v="Wine"/>
    <x v="1"/>
  </r>
  <r>
    <s v="DF"/>
    <x v="30"/>
    <n v="999264"/>
    <s v="000000"/>
    <s v="netSales-lunch-Dining Rm-Wine"/>
    <n v="2016"/>
    <n v="0"/>
    <n v="2300.0711999999999"/>
    <n v="1499.0535"/>
    <n v="1315.4498000000001"/>
    <n v="1927.3344999999999"/>
    <n v="3080.89509"/>
    <n v="1046.9381999999998"/>
    <n v="1971.9949200000001"/>
    <n v="1516.75125"/>
    <n v="1884.9413799999998"/>
    <n v="1662.9905599999997"/>
    <n v="1044.12742"/>
    <n v="2216.5898999999999"/>
    <n v="3212.6409000000003"/>
    <n v="24679.778619999997"/>
    <n v="1662.9905599999997"/>
    <n v="18206.420399999995"/>
    <x v="1"/>
    <s v=""/>
    <s v=""/>
    <s v="Sales"/>
    <s v="Lunch"/>
    <s v="Dining room"/>
    <s v="Bev"/>
    <s v="Wine"/>
    <x v="1"/>
  </r>
  <r>
    <s v="DF"/>
    <x v="31"/>
    <n v="999264"/>
    <s v="000000"/>
    <s v="netSales-lunch-Dining Rm-Wine"/>
    <n v="2016"/>
    <n v="0"/>
    <n v="888.3"/>
    <n v="1453.221"/>
    <n v="755.79"/>
    <n v="1632.2599999999998"/>
    <n v="1315.6989999999998"/>
    <n v="708.65900000000011"/>
    <n v="556.85"/>
    <n v="437.64"/>
    <n v="894.29199999999992"/>
    <n v="455.75985000000003"/>
    <n v="1022.0758799999998"/>
    <n v="1377.2373299999999"/>
    <n v="2420.6727999999994"/>
    <n v="13918.456860000002"/>
    <n v="455.75985000000003"/>
    <n v="9098.4708500000015"/>
    <x v="1"/>
    <s v=""/>
    <s v=""/>
    <s v="Sales"/>
    <s v="Lunch"/>
    <s v="Dining room"/>
    <s v="Bev"/>
    <s v="Wine"/>
    <x v="1"/>
  </r>
  <r>
    <s v="DF"/>
    <x v="32"/>
    <n v="999264"/>
    <s v="000000"/>
    <s v="netSales-lunch-Dining Rm-Wine"/>
    <n v="2016"/>
    <n v="0"/>
    <n v="2332.288"/>
    <n v="3124.1839999999997"/>
    <n v="2080.4839999999999"/>
    <n v="3478.3439599999997"/>
    <n v="4548.5370000000003"/>
    <n v="1827.9449999999999"/>
    <n v="1595.1879999999999"/>
    <n v="880.99066999999991"/>
    <n v="1518.8697999999999"/>
    <n v="1225.8889999999999"/>
    <n v="1391.7433600000002"/>
    <n v="2982.5835199999997"/>
    <n v="3152.1909999999998"/>
    <n v="30139.237309999997"/>
    <n v="1225.8889999999999"/>
    <n v="22612.719429999997"/>
    <x v="1"/>
    <s v=""/>
    <s v=""/>
    <s v="Sales"/>
    <s v="Lunch"/>
    <s v="Dining room"/>
    <s v="Bev"/>
    <s v="Wine"/>
    <x v="1"/>
  </r>
  <r>
    <s v="DF"/>
    <x v="33"/>
    <n v="999264"/>
    <s v="000000"/>
    <s v="netSales-lunch-Dining Rm-Wine"/>
    <n v="2016"/>
    <n v="0"/>
    <n v="0"/>
    <n v="0"/>
    <n v="0"/>
    <n v="0"/>
    <n v="0"/>
    <n v="0"/>
    <n v="1340.885"/>
    <n v="2048.0459999999998"/>
    <n v="1661.6647599999999"/>
    <n v="1669.0939999999996"/>
    <n v="1943.4687999999996"/>
    <n v="1996.8983999999998"/>
    <n v="3031.7349999999997"/>
    <n v="13691.791959999999"/>
    <n v="1669.0939999999996"/>
    <n v="6719.6897599999993"/>
    <x v="1"/>
    <s v=""/>
    <s v=""/>
    <s v="Sales"/>
    <s v="Lunch"/>
    <s v="Dining room"/>
    <s v="Bev"/>
    <s v="Wine"/>
    <x v="1"/>
  </r>
  <r>
    <s v="DF"/>
    <x v="34"/>
    <n v="999264"/>
    <s v="000000"/>
    <s v="netSales-lunch-Dining Rm-Wine"/>
    <n v="2016"/>
    <n v="0"/>
    <n v="0"/>
    <n v="0"/>
    <n v="0"/>
    <n v="0"/>
    <n v="0"/>
    <n v="0"/>
    <n v="0"/>
    <n v="0"/>
    <n v="0"/>
    <n v="0"/>
    <n v="174.04463999999999"/>
    <n v="1706.3182499999996"/>
    <n v="1463.3289999999997"/>
    <n v="3343.6918899999991"/>
    <n v="0"/>
    <n v="0"/>
    <x v="1"/>
    <s v=""/>
    <s v=""/>
    <s v="Sales"/>
    <s v="Lunch"/>
    <s v="Dining room"/>
    <s v="Bev"/>
    <s v="Wine"/>
    <x v="1"/>
  </r>
  <r>
    <s v="DF"/>
    <x v="35"/>
    <n v="999264"/>
    <s v="000000"/>
    <s v="netSales-lunch-Dining Rm-Wine"/>
    <n v="2016"/>
    <n v="0"/>
    <n v="0"/>
    <n v="0"/>
    <n v="0"/>
    <n v="0"/>
    <n v="0"/>
    <n v="0"/>
    <n v="0"/>
    <n v="0"/>
    <n v="0"/>
    <n v="0"/>
    <n v="0"/>
    <n v="632.87979999999993"/>
    <n v="3092.6629999999996"/>
    <n v="3725.5427999999993"/>
    <n v="0"/>
    <n v="0"/>
    <x v="1"/>
    <s v=""/>
    <s v=""/>
    <s v="Sales"/>
    <s v="Lunch"/>
    <s v="Dining room"/>
    <s v="Bev"/>
    <s v="Wine"/>
    <x v="1"/>
  </r>
  <r>
    <s v="DF"/>
    <x v="0"/>
    <n v="999265"/>
    <s v="000000"/>
    <s v="netSales-dinner-Dining Rm-Wine"/>
    <n v="2016"/>
    <n v="0"/>
    <n v="49854.73597999999"/>
    <n v="43467.431700000001"/>
    <n v="54713.44025"/>
    <n v="38179.107960000001"/>
    <n v="53442.213439999992"/>
    <n v="45748.023860000008"/>
    <n v="40142.728920000001"/>
    <n v="45944.215519999998"/>
    <n v="27935.666850000001"/>
    <n v="0"/>
    <n v="0"/>
    <n v="0"/>
    <n v="0"/>
    <n v="399427.56448"/>
    <n v="0"/>
    <n v="399427.56448"/>
    <x v="1"/>
    <s v=""/>
    <s v=""/>
    <s v="Sales"/>
    <s v="Dinner"/>
    <s v="Dining room"/>
    <s v="Bev"/>
    <s v="Wine"/>
    <x v="0"/>
  </r>
  <r>
    <s v="DF"/>
    <x v="1"/>
    <n v="999265"/>
    <s v="000000"/>
    <s v="netSales-dinner-Dining Rm-Wine"/>
    <n v="2016"/>
    <n v="0"/>
    <n v="75041.512629999997"/>
    <n v="62753.785499999998"/>
    <n v="55227.667179999997"/>
    <n v="60757.365339999997"/>
    <n v="56634.624059999995"/>
    <n v="80773.770839999997"/>
    <n v="62731.628399999994"/>
    <n v="59658.252149999986"/>
    <n v="56351.374799999998"/>
    <n v="76622.989099999992"/>
    <n v="49622.948479999992"/>
    <n v="61459.406399999993"/>
    <n v="55275.99"/>
    <n v="812911.31487999996"/>
    <n v="76622.989099999992"/>
    <n v="646552.97"/>
    <x v="1"/>
    <s v=""/>
    <s v=""/>
    <s v="Sales"/>
    <s v="Dinner"/>
    <s v="Dining room"/>
    <s v="Bev"/>
    <s v="Wine"/>
    <x v="0"/>
  </r>
  <r>
    <s v="DF"/>
    <x v="2"/>
    <n v="999265"/>
    <s v="000000"/>
    <s v="netSales-dinner-Dining Rm-Wine"/>
    <n v="2016"/>
    <n v="0"/>
    <n v="65296.432739999997"/>
    <n v="58787.100749999998"/>
    <n v="55418.62053"/>
    <n v="41355.522600000004"/>
    <n v="54412.976519999997"/>
    <n v="64187.588079999994"/>
    <n v="45785.036849999997"/>
    <n v="64346.348359999996"/>
    <n v="46809.669759999997"/>
    <n v="44748.025139999998"/>
    <n v="65761.246740000002"/>
    <n v="49860.960379999997"/>
    <n v="75614.795200000008"/>
    <n v="732384.32365000003"/>
    <n v="44748.025139999998"/>
    <n v="541147.32133000006"/>
    <x v="1"/>
    <s v=""/>
    <s v=""/>
    <s v="Sales"/>
    <s v="Dinner"/>
    <s v="Dining room"/>
    <s v="Bev"/>
    <s v="Wine"/>
    <x v="0"/>
  </r>
  <r>
    <s v="DF"/>
    <x v="3"/>
    <n v="999265"/>
    <s v="000000"/>
    <s v="netSales-dinner-Dining Rm-Wine"/>
    <n v="2016"/>
    <n v="0"/>
    <n v="36968.242359999997"/>
    <n v="48915.515880000006"/>
    <n v="49651.415100000006"/>
    <n v="43374.614219999996"/>
    <n v="64977.821719999993"/>
    <n v="47864.161729999993"/>
    <n v="44029.357399999994"/>
    <n v="62075.608139999989"/>
    <n v="34929.881840000002"/>
    <n v="51358.939380000003"/>
    <n v="53993.855299999988"/>
    <n v="45989.200319999996"/>
    <n v="76565.812609999994"/>
    <n v="660694.42599999986"/>
    <n v="51358.939380000003"/>
    <n v="484145.5577699999"/>
    <x v="1"/>
    <s v=""/>
    <s v=""/>
    <s v="Sales"/>
    <s v="Dinner"/>
    <s v="Dining room"/>
    <s v="Bev"/>
    <s v="Wine"/>
    <x v="0"/>
  </r>
  <r>
    <s v="DF"/>
    <x v="4"/>
    <n v="999265"/>
    <s v="000000"/>
    <s v="netSales-dinner-Dining Rm-Wine"/>
    <n v="2016"/>
    <n v="0"/>
    <n v="55864.474750000001"/>
    <n v="50758.425900000002"/>
    <n v="39202.646489999999"/>
    <n v="62409.423719999992"/>
    <n v="53488.872359999994"/>
    <n v="49068.158159999999"/>
    <n v="45391.753539999998"/>
    <n v="54114.742499999993"/>
    <n v="58216.322009999996"/>
    <n v="50732.864909999997"/>
    <n v="46552.459799999997"/>
    <n v="41379.967439999993"/>
    <n v="60119.314709999999"/>
    <n v="667299.42628999997"/>
    <n v="50732.864909999997"/>
    <n v="519247.68433999998"/>
    <x v="1"/>
    <s v=""/>
    <s v=""/>
    <s v="Sales"/>
    <s v="Dinner"/>
    <s v="Dining room"/>
    <s v="Bev"/>
    <s v="Wine"/>
    <x v="0"/>
  </r>
  <r>
    <s v="DF"/>
    <x v="5"/>
    <n v="999265"/>
    <s v="000000"/>
    <s v="netSales-dinner-Dining Rm-Wine"/>
    <n v="2016"/>
    <n v="0"/>
    <n v="0"/>
    <n v="0"/>
    <n v="0"/>
    <n v="0"/>
    <n v="0"/>
    <n v="0"/>
    <n v="0"/>
    <n v="0"/>
    <n v="4909.2678599999999"/>
    <n v="76442.352979999981"/>
    <n v="92350.868539999996"/>
    <n v="90001.081939999989"/>
    <n v="79041.911479999995"/>
    <n v="342745.4828"/>
    <n v="76442.352979999981"/>
    <n v="81351.620839999989"/>
    <x v="1"/>
    <s v=""/>
    <s v=""/>
    <s v="Sales"/>
    <s v="Dinner"/>
    <s v="Dining room"/>
    <s v="Bev"/>
    <s v="Wine"/>
    <x v="0"/>
  </r>
  <r>
    <s v="DF"/>
    <x v="6"/>
    <n v="999265"/>
    <s v="000000"/>
    <s v="netSales-dinner-Dining Rm-Wine"/>
    <n v="2016"/>
    <n v="0"/>
    <n v="47729.868479999997"/>
    <n v="81145.017099999997"/>
    <n v="57261.343999999997"/>
    <n v="24123.110129999997"/>
    <n v="54201.049279999999"/>
    <n v="25674.994799999997"/>
    <n v="21806.609089999998"/>
    <n v="24571.107540000001"/>
    <n v="25921.313599999998"/>
    <n v="49351.957830000007"/>
    <n v="63931.618800000004"/>
    <n v="45431.296539999996"/>
    <n v="39142.824349999995"/>
    <n v="560292.11153999995"/>
    <n v="49351.957830000007"/>
    <n v="411786.37184999994"/>
    <x v="1"/>
    <s v=""/>
    <s v=""/>
    <s v="Sales"/>
    <s v="Dinner"/>
    <s v="Dining room"/>
    <s v="Bev"/>
    <s v="Wine"/>
    <x v="0"/>
  </r>
  <r>
    <s v="DF"/>
    <x v="7"/>
    <n v="999265"/>
    <s v="000000"/>
    <s v="netSales-dinner-Dining Rm-Wine"/>
    <n v="2016"/>
    <n v="0"/>
    <n v="210417.56728999998"/>
    <n v="228251.36403999999"/>
    <n v="267841.01435000001"/>
    <n v="164869.43340000001"/>
    <n v="188385.88439999998"/>
    <n v="209733.41227999996"/>
    <n v="210916.34339999998"/>
    <n v="188255.66647999999"/>
    <n v="133685.1201"/>
    <n v="238006.48290999999"/>
    <n v="242588.89101999995"/>
    <n v="284333.06412"/>
    <n v="272527.05025000003"/>
    <n v="2839811.2940399996"/>
    <n v="238006.48290999999"/>
    <n v="2040362.2886499995"/>
    <x v="1"/>
    <s v=""/>
    <s v=""/>
    <s v="Sales"/>
    <s v="Dinner"/>
    <s v="Dining room"/>
    <s v="Bev"/>
    <s v="Wine"/>
    <x v="0"/>
  </r>
  <r>
    <s v="DF"/>
    <x v="8"/>
    <n v="999265"/>
    <s v="000000"/>
    <s v="netSales-dinner-Dining Rm-Wine"/>
    <n v="2016"/>
    <n v="0"/>
    <n v="87584.589959999998"/>
    <n v="97707.376339999988"/>
    <n v="147294.30303000001"/>
    <n v="113587.86124"/>
    <n v="98232.063089999996"/>
    <n v="136077.25795999999"/>
    <n v="80778.050359999994"/>
    <n v="131929.10668"/>
    <n v="114691.94477999999"/>
    <n v="154791.80394999997"/>
    <n v="108198.89388"/>
    <n v="116855.02933999999"/>
    <n v="127727.11419999998"/>
    <n v="1515455.39481"/>
    <n v="154791.80394999997"/>
    <n v="1162674.35739"/>
    <x v="1"/>
    <s v=""/>
    <s v=""/>
    <s v="Sales"/>
    <s v="Dinner"/>
    <s v="Dining room"/>
    <s v="Bev"/>
    <s v="Wine"/>
    <x v="0"/>
  </r>
  <r>
    <s v="DF"/>
    <x v="9"/>
    <n v="999265"/>
    <s v="000000"/>
    <s v="netSales-dinner-Dining Rm-Wine"/>
    <n v="2016"/>
    <n v="0"/>
    <n v="97297.08113999998"/>
    <n v="55406.990100000003"/>
    <n v="48831.71832"/>
    <n v="52258.64699999999"/>
    <n v="52129.6587"/>
    <n v="38015.783189999995"/>
    <n v="30734.68923"/>
    <n v="37615.599000000002"/>
    <n v="39680.41805"/>
    <n v="51229.83060999999"/>
    <n v="62126.53615"/>
    <n v="60100.958679999996"/>
    <n v="33126.809100000006"/>
    <n v="658554.71926999989"/>
    <n v="51229.83060999999"/>
    <n v="503200.41533999995"/>
    <x v="1"/>
    <s v=""/>
    <s v=""/>
    <s v="Sales"/>
    <s v="Dinner"/>
    <s v="Dining room"/>
    <s v="Bev"/>
    <s v="Wine"/>
    <x v="0"/>
  </r>
  <r>
    <s v="DF"/>
    <x v="10"/>
    <n v="999265"/>
    <s v="000000"/>
    <s v="netSales-dinner-Dining Rm-Wine"/>
    <n v="2016"/>
    <n v="0"/>
    <n v="36080.880920000003"/>
    <n v="37214.33625"/>
    <n v="29299.398099999995"/>
    <n v="33243.710289999995"/>
    <n v="32029.189149999998"/>
    <n v="36401.773799999995"/>
    <n v="17703.235130000001"/>
    <n v="24153.298819999996"/>
    <n v="32441.031839999996"/>
    <n v="33747.374569999993"/>
    <n v="27076.433999999994"/>
    <n v="39347.789250000002"/>
    <n v="47311.941599999998"/>
    <n v="426050.39371999993"/>
    <n v="33747.374569999993"/>
    <n v="312314.22886999993"/>
    <x v="1"/>
    <s v=""/>
    <s v=""/>
    <s v="Sales"/>
    <s v="Dinner"/>
    <s v="Dining room"/>
    <s v="Bev"/>
    <s v="Wine"/>
    <x v="0"/>
  </r>
  <r>
    <s v="DF"/>
    <x v="11"/>
    <n v="999265"/>
    <s v="000000"/>
    <s v="netSales-dinner-Dining Rm-Wine"/>
    <n v="2016"/>
    <n v="0"/>
    <n v="33376.92484"/>
    <n v="66390.134720000002"/>
    <n v="67559.574739999996"/>
    <n v="70063.371839999993"/>
    <n v="73582.196589999992"/>
    <n v="56480.886559999999"/>
    <n v="47184.089399999997"/>
    <n v="44115.353239999989"/>
    <n v="30480.312519999999"/>
    <n v="66364.903919999997"/>
    <n v="60374.200319999996"/>
    <n v="48788.425839999996"/>
    <n v="62788.855500000005"/>
    <n v="727549.23002999998"/>
    <n v="66364.903919999997"/>
    <n v="555597.74836999993"/>
    <x v="1"/>
    <s v=""/>
    <s v=""/>
    <s v="Sales"/>
    <s v="Dinner"/>
    <s v="Dining room"/>
    <s v="Bev"/>
    <s v="Wine"/>
    <x v="0"/>
  </r>
  <r>
    <s v="DF"/>
    <x v="12"/>
    <n v="999265"/>
    <s v="000000"/>
    <s v="netSales-dinner-Dining Rm-Wine"/>
    <n v="2016"/>
    <n v="0"/>
    <n v="60795.748579999992"/>
    <n v="73930.664220000006"/>
    <n v="81493.8943"/>
    <n v="57792.264319999995"/>
    <n v="93195.7068"/>
    <n v="70335.482349999991"/>
    <n v="40983.339599999999"/>
    <n v="50453.319419999993"/>
    <n v="46836.011669999993"/>
    <n v="78439.208889999994"/>
    <n v="83986.554399999994"/>
    <n v="83998.997459999999"/>
    <n v="120073.52951999998"/>
    <n v="942314.72152999998"/>
    <n v="78439.208889999994"/>
    <n v="654255.64014999999"/>
    <x v="1"/>
    <s v=""/>
    <s v=""/>
    <s v="Sales"/>
    <s v="Dinner"/>
    <s v="Dining room"/>
    <s v="Bev"/>
    <s v="Wine"/>
    <x v="0"/>
  </r>
  <r>
    <s v="DF"/>
    <x v="13"/>
    <n v="999265"/>
    <s v="000000"/>
    <s v="netSales-dinner-Dining Rm-Wine"/>
    <n v="2016"/>
    <n v="0"/>
    <n v="25882.257450000001"/>
    <n v="32037.360529999998"/>
    <n v="45000.228000000003"/>
    <n v="40585.803650000002"/>
    <n v="33290.790399999998"/>
    <n v="34329.651579999998"/>
    <n v="23681.14112"/>
    <n v="35929.309780000003"/>
    <n v="19313.956339999997"/>
    <n v="37783.157649999994"/>
    <n v="37064.97647999999"/>
    <n v="45241.466269999997"/>
    <n v="66389.497299999988"/>
    <n v="476529.59654999996"/>
    <n v="37783.157649999994"/>
    <n v="327833.65649999998"/>
    <x v="1"/>
    <s v=""/>
    <s v=""/>
    <s v="Sales"/>
    <s v="Dinner"/>
    <s v="Dining room"/>
    <s v="Bev"/>
    <s v="Wine"/>
    <x v="1"/>
  </r>
  <r>
    <s v="DF"/>
    <x v="14"/>
    <n v="999265"/>
    <s v="000000"/>
    <s v="netSales-dinner-Dining Rm-Wine"/>
    <n v="2016"/>
    <n v="0"/>
    <n v="14792.815799999997"/>
    <n v="18682.67828"/>
    <n v="14257.773599999999"/>
    <n v="9154.0985899999978"/>
    <n v="7959.4177600000003"/>
    <n v="12345.274199999998"/>
    <n v="12478.35925"/>
    <n v="8617.8279600000005"/>
    <n v="11482.740569999998"/>
    <n v="8993.5137599999998"/>
    <n v="11013.51188"/>
    <n v="11670.845619999998"/>
    <n v="15273.403529999998"/>
    <n v="156722.26079999999"/>
    <n v="8993.5137599999998"/>
    <n v="118764.49976999998"/>
    <x v="1"/>
    <s v=""/>
    <s v=""/>
    <s v="Sales"/>
    <s v="Dinner"/>
    <s v="Dining room"/>
    <s v="Bev"/>
    <s v="Wine"/>
    <x v="1"/>
  </r>
  <r>
    <s v="DF"/>
    <x v="15"/>
    <n v="999265"/>
    <s v="000000"/>
    <s v="netSales-dinner-Dining Rm-Wine"/>
    <n v="2016"/>
    <n v="0"/>
    <n v="5318.8225999999995"/>
    <n v="8829.1337399999975"/>
    <n v="7672.8915200000001"/>
    <n v="10930.62845"/>
    <n v="8212.3523999999998"/>
    <n v="5634.6588899999997"/>
    <n v="4388.7854499999994"/>
    <n v="4775.7628799999993"/>
    <n v="4107.5886599999994"/>
    <n v="7759.6217999999999"/>
    <n v="7506.4987199999987"/>
    <n v="8001.304149999999"/>
    <n v="14576.154179999998"/>
    <n v="97714.203439999997"/>
    <n v="7759.6217999999999"/>
    <n v="67630.24639"/>
    <x v="1"/>
    <s v=""/>
    <s v=""/>
    <s v="Sales"/>
    <s v="Dinner"/>
    <s v="Dining room"/>
    <s v="Bev"/>
    <s v="Wine"/>
    <x v="1"/>
  </r>
  <r>
    <s v="DF"/>
    <x v="16"/>
    <n v="999265"/>
    <s v="000000"/>
    <s v="netSales-dinner-Dining Rm-Wine"/>
    <n v="2016"/>
    <n v="0"/>
    <n v="18928.84994"/>
    <n v="17562.098399999999"/>
    <n v="14088.275249999999"/>
    <n v="21307.711040000002"/>
    <n v="16301.797259999998"/>
    <n v="11645.555109999999"/>
    <n v="9964.202989999998"/>
    <n v="11606.765309999997"/>
    <n v="11946.101789999999"/>
    <n v="14576.096639999998"/>
    <n v="15580.467629999999"/>
    <n v="17161.85296"/>
    <n v="16563.574439999997"/>
    <n v="197233.34875999999"/>
    <n v="14576.096639999998"/>
    <n v="147927.45373000001"/>
    <x v="1"/>
    <s v=""/>
    <s v=""/>
    <s v="Sales"/>
    <s v="Dinner"/>
    <s v="Dining room"/>
    <s v="Bev"/>
    <s v="Wine"/>
    <x v="1"/>
  </r>
  <r>
    <s v="DF"/>
    <x v="17"/>
    <n v="999265"/>
    <s v="000000"/>
    <s v="netSales-dinner-Dining Rm-Wine"/>
    <n v="2016"/>
    <n v="0"/>
    <n v="10789.43656"/>
    <n v="9753.8145599999989"/>
    <n v="7085.8234299999995"/>
    <n v="8338.9241599999987"/>
    <n v="7098.0046199999997"/>
    <n v="6318.9519399999999"/>
    <n v="7172.4971499999983"/>
    <n v="8372.9232999999986"/>
    <n v="8886.6393000000007"/>
    <n v="4630.3398399999996"/>
    <n v="4957.3691999999992"/>
    <n v="5783.407979999999"/>
    <n v="6952.8437999999987"/>
    <n v="96140.975839999999"/>
    <n v="4630.3398399999996"/>
    <n v="78447.354859999992"/>
    <x v="1"/>
    <s v=""/>
    <s v=""/>
    <s v="Sales"/>
    <s v="Dinner"/>
    <s v="Dining room"/>
    <s v="Bev"/>
    <s v="Wine"/>
    <x v="1"/>
  </r>
  <r>
    <s v="DF"/>
    <x v="18"/>
    <n v="999265"/>
    <s v="000000"/>
    <s v="netSales-dinner-Dining Rm-Wine"/>
    <n v="2016"/>
    <n v="0"/>
    <n v="10327.748479999998"/>
    <n v="14741.837039999999"/>
    <n v="11185.526239999999"/>
    <n v="13190.213399999999"/>
    <n v="11212.25749"/>
    <n v="9819.2516800000012"/>
    <n v="7237.7944100000004"/>
    <n v="8188.613159999999"/>
    <n v="10788.821189999999"/>
    <n v="11177.38818"/>
    <n v="11921.941569999999"/>
    <n v="14576.474289999998"/>
    <n v="13365.532599999999"/>
    <n v="147733.39972999998"/>
    <n v="11177.38818"/>
    <n v="107869.45126999999"/>
    <x v="1"/>
    <s v=""/>
    <s v=""/>
    <s v="Sales"/>
    <s v="Dinner"/>
    <s v="Dining room"/>
    <s v="Bev"/>
    <s v="Wine"/>
    <x v="1"/>
  </r>
  <r>
    <s v="DF"/>
    <x v="19"/>
    <n v="999265"/>
    <s v="000000"/>
    <s v="netSales-dinner-Dining Rm-Wine"/>
    <n v="2016"/>
    <n v="0"/>
    <n v="10243.442159999999"/>
    <n v="11553.152659999998"/>
    <n v="9691.8528000000006"/>
    <n v="8667.9353599999995"/>
    <n v="12877.78289"/>
    <n v="9882.8743999999988"/>
    <n v="12537.695169999999"/>
    <n v="19400.975439999998"/>
    <n v="12027.02536"/>
    <n v="12337.54816"/>
    <n v="13285.231399999997"/>
    <n v="9108.2668599999997"/>
    <n v="11172.273209999999"/>
    <n v="152786.05586999998"/>
    <n v="12337.54816"/>
    <n v="119220.28439999999"/>
    <x v="1"/>
    <s v=""/>
    <s v=""/>
    <s v="Sales"/>
    <s v="Dinner"/>
    <s v="Dining room"/>
    <s v="Bev"/>
    <s v="Wine"/>
    <x v="1"/>
  </r>
  <r>
    <s v="DF"/>
    <x v="20"/>
    <n v="999265"/>
    <s v="000000"/>
    <s v="netSales-dinner-Dining Rm-Wine"/>
    <n v="2016"/>
    <n v="0"/>
    <n v="22765.060919999996"/>
    <n v="17347.809849999998"/>
    <n v="14423.293499999998"/>
    <n v="19987.824570000001"/>
    <n v="12597.514019999997"/>
    <n v="17054.214660000001"/>
    <n v="14902.951419999998"/>
    <n v="14520.806999999997"/>
    <n v="19497.744419999999"/>
    <n v="16385.436900000001"/>
    <n v="13310.820600000001"/>
    <n v="18458.138159999999"/>
    <n v="29826.48648"/>
    <n v="231078.10249999998"/>
    <n v="16385.436900000001"/>
    <n v="169482.65725999998"/>
    <x v="1"/>
    <s v=""/>
    <s v=""/>
    <s v="Sales"/>
    <s v="Dinner"/>
    <s v="Dining room"/>
    <s v="Bev"/>
    <s v="Wine"/>
    <x v="1"/>
  </r>
  <r>
    <s v="DF"/>
    <x v="21"/>
    <n v="999265"/>
    <s v="000000"/>
    <s v="netSales-dinner-Dining Rm-Wine"/>
    <n v="2016"/>
    <n v="0"/>
    <n v="21329.1659"/>
    <n v="20368.23936"/>
    <n v="25685.729159999999"/>
    <n v="25463.242349999997"/>
    <n v="17630.505479999996"/>
    <n v="22724.366700000002"/>
    <n v="14366.928519999998"/>
    <n v="15060.740099999997"/>
    <n v="18393.447799999998"/>
    <n v="13714.439969999999"/>
    <n v="14736.618120000001"/>
    <n v="15335.34793"/>
    <n v="15573.6994"/>
    <n v="240382.47078999999"/>
    <n v="13714.439969999999"/>
    <n v="194736.80533999999"/>
    <x v="1"/>
    <s v=""/>
    <s v=""/>
    <s v="Sales"/>
    <s v="Dinner"/>
    <s v="Dining room"/>
    <s v="Bev"/>
    <s v="Wine"/>
    <x v="1"/>
  </r>
  <r>
    <s v="DF"/>
    <x v="22"/>
    <n v="999265"/>
    <s v="000000"/>
    <s v="netSales-dinner-Dining Rm-Wine"/>
    <n v="2016"/>
    <n v="0"/>
    <n v="20341.6626"/>
    <n v="19484.877439999997"/>
    <n v="22932.893339999999"/>
    <n v="17489.083079999997"/>
    <n v="17715.940760000001"/>
    <n v="15922.384029999999"/>
    <n v="13434.8606"/>
    <n v="21499.08152"/>
    <n v="16045.139249999997"/>
    <n v="19921.559279999998"/>
    <n v="13696.46495"/>
    <n v="16427.79768"/>
    <n v="26443.30976"/>
    <n v="241355.05428999997"/>
    <n v="19921.559279999998"/>
    <n v="184787.48189999998"/>
    <x v="1"/>
    <s v=""/>
    <s v=""/>
    <s v="Sales"/>
    <s v="Dinner"/>
    <s v="Dining room"/>
    <s v="Bev"/>
    <s v="Wine"/>
    <x v="1"/>
  </r>
  <r>
    <s v="DF"/>
    <x v="23"/>
    <n v="999265"/>
    <s v="000000"/>
    <s v="netSales-dinner-Dining Rm-Wine"/>
    <n v="2016"/>
    <n v="0"/>
    <n v="10751.34186"/>
    <n v="11747.441999999997"/>
    <n v="12457.00575"/>
    <n v="9774.000109999999"/>
    <n v="14544.343799999999"/>
    <n v="9611.4972799999996"/>
    <n v="5758.8621999999996"/>
    <n v="6483.6603999999988"/>
    <n v="8198.6372999999985"/>
    <n v="8205.6547300000002"/>
    <n v="11360.328"/>
    <n v="10800.077749999999"/>
    <n v="13049.73271"/>
    <n v="132742.58388999998"/>
    <n v="8205.6547300000002"/>
    <n v="97532.445429999978"/>
    <x v="1"/>
    <s v=""/>
    <s v=""/>
    <s v="Sales"/>
    <s v="Dinner"/>
    <s v="Dining room"/>
    <s v="Bev"/>
    <s v="Wine"/>
    <x v="1"/>
  </r>
  <r>
    <s v="DF"/>
    <x v="24"/>
    <n v="999265"/>
    <s v="000000"/>
    <s v="netSales-dinner-Dining Rm-Wine"/>
    <n v="2016"/>
    <n v="0"/>
    <n v="5991.0325999999995"/>
    <n v="9161.7541399999991"/>
    <n v="6727.3688999999995"/>
    <n v="6055.9765700000007"/>
    <n v="5924.1892499999994"/>
    <n v="5522.8326999999999"/>
    <n v="4101.0585000000001"/>
    <n v="4660.2823399999997"/>
    <n v="4008.6698399999996"/>
    <n v="5030.5560899999991"/>
    <n v="5747.5593699999999"/>
    <n v="8624.5739999999987"/>
    <n v="6163.8700199999994"/>
    <n v="77719.724319999994"/>
    <n v="5030.5560899999991"/>
    <n v="57183.720929999989"/>
    <x v="1"/>
    <s v=""/>
    <s v=""/>
    <s v="Sales"/>
    <s v="Dinner"/>
    <s v="Dining room"/>
    <s v="Bev"/>
    <s v="Wine"/>
    <x v="1"/>
  </r>
  <r>
    <s v="DF"/>
    <x v="25"/>
    <n v="999265"/>
    <s v="000000"/>
    <s v="netSales-dinner-Dining Rm-Wine"/>
    <n v="2016"/>
    <n v="0"/>
    <n v="11347.70357"/>
    <n v="9952.454819999999"/>
    <n v="10972.371059999998"/>
    <n v="8761.8691999999992"/>
    <n v="9097.7490799999996"/>
    <n v="6874.5969599999999"/>
    <n v="6222.5137800000011"/>
    <n v="9228.5750199999984"/>
    <n v="6023.01728"/>
    <n v="7914.007779999999"/>
    <n v="6099.0514199999998"/>
    <n v="6879.2453799999994"/>
    <n v="12134.622150000001"/>
    <n v="111507.7775"/>
    <n v="7914.007779999999"/>
    <n v="86394.858550000004"/>
    <x v="1"/>
    <s v=""/>
    <s v=""/>
    <s v="Sales"/>
    <s v="Dinner"/>
    <s v="Dining room"/>
    <s v="Bev"/>
    <s v="Wine"/>
    <x v="1"/>
  </r>
  <r>
    <s v="DF"/>
    <x v="26"/>
    <n v="999265"/>
    <s v="000000"/>
    <s v="netSales-dinner-Dining Rm-Wine"/>
    <n v="2016"/>
    <n v="0"/>
    <n v="18577.183380000002"/>
    <n v="16716.439739999998"/>
    <n v="14785.030119999998"/>
    <n v="10886.000999999998"/>
    <n v="12149.038439999998"/>
    <n v="8791.0191599999998"/>
    <n v="7497.0523599999997"/>
    <n v="12814.082189999999"/>
    <n v="9426.0212200000005"/>
    <n v="8988.3914399999994"/>
    <n v="8973.754719999999"/>
    <n v="8643.9183599999997"/>
    <n v="15842.839599999998"/>
    <n v="154090.77173000001"/>
    <n v="8988.3914399999994"/>
    <n v="120630.25904999999"/>
    <x v="1"/>
    <s v=""/>
    <s v=""/>
    <s v="Sales"/>
    <s v="Dinner"/>
    <s v="Dining room"/>
    <s v="Bev"/>
    <s v="Wine"/>
    <x v="1"/>
  </r>
  <r>
    <s v="DF"/>
    <x v="27"/>
    <n v="999265"/>
    <s v="000000"/>
    <s v="netSales-dinner-Dining Rm-Wine"/>
    <n v="2016"/>
    <n v="0"/>
    <n v="11712.811249999999"/>
    <n v="8759.595949999999"/>
    <n v="5132.26098"/>
    <n v="7121.5817400000005"/>
    <n v="7906.7624999999998"/>
    <n v="8683.3693800000001"/>
    <n v="6313.2703199999996"/>
    <n v="5886.1095999999998"/>
    <n v="6926.4641599999995"/>
    <n v="4784.1830399999999"/>
    <n v="6327.5780399999994"/>
    <n v="6907.2176599999993"/>
    <n v="8145.1644399999996"/>
    <n v="94606.369059999983"/>
    <n v="4784.1830399999999"/>
    <n v="73226.408920000002"/>
    <x v="1"/>
    <s v=""/>
    <s v=""/>
    <s v="Sales"/>
    <s v="Dinner"/>
    <s v="Dining room"/>
    <s v="Bev"/>
    <s v="Wine"/>
    <x v="1"/>
  </r>
  <r>
    <s v="DF"/>
    <x v="28"/>
    <n v="999265"/>
    <s v="000000"/>
    <s v="netSales-dinner-Dining Rm-Wine"/>
    <n v="2016"/>
    <n v="0"/>
    <n v="16844.460499999997"/>
    <n v="19570.987239999999"/>
    <n v="10601.4678"/>
    <n v="17295.162499999999"/>
    <n v="15028.035540000001"/>
    <n v="13365.974579999996"/>
    <n v="10574.01072"/>
    <n v="16846.338599999999"/>
    <n v="18860.712499999998"/>
    <n v="11637.79155"/>
    <n v="11980.699499999999"/>
    <n v="12421.961090000001"/>
    <n v="20549.253479999996"/>
    <n v="195576.85559999995"/>
    <n v="11637.79155"/>
    <n v="150624.94152999998"/>
    <x v="1"/>
    <s v=""/>
    <s v=""/>
    <s v="Sales"/>
    <s v="Dinner"/>
    <s v="Dining room"/>
    <s v="Bev"/>
    <s v="Wine"/>
    <x v="1"/>
  </r>
  <r>
    <s v="DF"/>
    <x v="29"/>
    <n v="999265"/>
    <s v="000000"/>
    <s v="netSales-dinner-Dining Rm-Wine"/>
    <n v="2016"/>
    <n v="0"/>
    <n v="9968.3723999999984"/>
    <n v="14944.264719999999"/>
    <n v="9623.4652499999993"/>
    <n v="9410.3417099999988"/>
    <n v="7115.8231199999991"/>
    <n v="7189.1232"/>
    <n v="8633.5686499999993"/>
    <n v="6741.2498999999998"/>
    <n v="6178.1689200000001"/>
    <n v="3047.0915999999993"/>
    <n v="3984.0973899999999"/>
    <n v="3632.1779199999996"/>
    <n v="8168.6371199999994"/>
    <n v="98636.381899999993"/>
    <n v="3047.0915999999993"/>
    <n v="82851.469469999996"/>
    <x v="1"/>
    <s v=""/>
    <s v=""/>
    <s v="Sales"/>
    <s v="Dinner"/>
    <s v="Dining room"/>
    <s v="Bev"/>
    <s v="Wine"/>
    <x v="1"/>
  </r>
  <r>
    <s v="DF"/>
    <x v="30"/>
    <n v="999265"/>
    <s v="000000"/>
    <s v="netSales-dinner-Dining Rm-Wine"/>
    <n v="2016"/>
    <n v="0"/>
    <n v="22166.16836"/>
    <n v="22985.645199999999"/>
    <n v="25592.912730000004"/>
    <n v="20284.149759999997"/>
    <n v="23325.732849999997"/>
    <n v="20874.109899999999"/>
    <n v="20504.001979999997"/>
    <n v="18396.185219999996"/>
    <n v="23662.945529999997"/>
    <n v="15389.7562"/>
    <n v="14365.40301"/>
    <n v="21617.527610000001"/>
    <n v="29134.299040000002"/>
    <n v="278298.83739"/>
    <n v="15389.7562"/>
    <n v="213181.60772999999"/>
    <x v="1"/>
    <s v=""/>
    <s v=""/>
    <s v="Sales"/>
    <s v="Dinner"/>
    <s v="Dining room"/>
    <s v="Bev"/>
    <s v="Wine"/>
    <x v="1"/>
  </r>
  <r>
    <s v="DF"/>
    <x v="31"/>
    <n v="999265"/>
    <s v="000000"/>
    <s v="netSales-dinner-Dining Rm-Wine"/>
    <n v="2016"/>
    <n v="0"/>
    <n v="11587.595039999998"/>
    <n v="12401.331599999998"/>
    <n v="14991.39264"/>
    <n v="9019.9647999999997"/>
    <n v="10843.747039999998"/>
    <n v="5827.0419200000006"/>
    <n v="7362.9422999999988"/>
    <n v="5900.2834799999991"/>
    <n v="8489.4631499999996"/>
    <n v="9101.0861199999981"/>
    <n v="8607.0938800000004"/>
    <n v="9239.2713000000003"/>
    <n v="9636.6785899999995"/>
    <n v="123007.89185999997"/>
    <n v="9101.0861199999981"/>
    <n v="95524.848089999985"/>
    <x v="1"/>
    <s v=""/>
    <s v=""/>
    <s v="Sales"/>
    <s v="Dinner"/>
    <s v="Dining room"/>
    <s v="Bev"/>
    <s v="Wine"/>
    <x v="1"/>
  </r>
  <r>
    <s v="DF"/>
    <x v="32"/>
    <n v="999265"/>
    <s v="000000"/>
    <s v="netSales-dinner-Dining Rm-Wine"/>
    <n v="2016"/>
    <n v="0"/>
    <n v="16490.628699999997"/>
    <n v="19622.798299999999"/>
    <n v="19159.876819999998"/>
    <n v="18665.169040000001"/>
    <n v="22048.084170000002"/>
    <n v="15397.677750000001"/>
    <n v="12869.098759999999"/>
    <n v="13816.109439999998"/>
    <n v="12168.493259999999"/>
    <n v="16413.816999999999"/>
    <n v="16710.630719999997"/>
    <n v="21089.228999999999"/>
    <n v="20975.977889999998"/>
    <n v="225427.59084999998"/>
    <n v="16413.816999999999"/>
    <n v="166651.75323999999"/>
    <x v="1"/>
    <s v=""/>
    <s v=""/>
    <s v="Sales"/>
    <s v="Dinner"/>
    <s v="Dining room"/>
    <s v="Bev"/>
    <s v="Wine"/>
    <x v="1"/>
  </r>
  <r>
    <s v="DF"/>
    <x v="33"/>
    <n v="999265"/>
    <s v="000000"/>
    <s v="netSales-dinner-Dining Rm-Wine"/>
    <n v="2016"/>
    <n v="0"/>
    <n v="0"/>
    <n v="0"/>
    <n v="0"/>
    <n v="0"/>
    <n v="0"/>
    <n v="0"/>
    <n v="5712.2645999999995"/>
    <n v="8215.3154999999988"/>
    <n v="10697.017099999999"/>
    <n v="8464.992479999999"/>
    <n v="9942.1744799999979"/>
    <n v="6840.2081999999982"/>
    <n v="7670.5325199999997"/>
    <n v="57542.504879999993"/>
    <n v="8464.992479999999"/>
    <n v="33089.589679999997"/>
    <x v="1"/>
    <s v=""/>
    <s v=""/>
    <s v="Sales"/>
    <s v="Dinner"/>
    <s v="Dining room"/>
    <s v="Bev"/>
    <s v="Wine"/>
    <x v="1"/>
  </r>
  <r>
    <s v="DF"/>
    <x v="34"/>
    <n v="999265"/>
    <s v="000000"/>
    <s v="netSales-dinner-Dining Rm-Wine"/>
    <n v="2016"/>
    <n v="0"/>
    <n v="0"/>
    <n v="0"/>
    <n v="0"/>
    <n v="0"/>
    <n v="0"/>
    <n v="0"/>
    <n v="0"/>
    <n v="0"/>
    <n v="0"/>
    <n v="0"/>
    <n v="2879.5378500000002"/>
    <n v="12951.313199999999"/>
    <n v="11586.763859999999"/>
    <n v="27417.614909999997"/>
    <n v="0"/>
    <n v="0"/>
    <x v="1"/>
    <s v=""/>
    <s v=""/>
    <s v="Sales"/>
    <s v="Dinner"/>
    <s v="Dining room"/>
    <s v="Bev"/>
    <s v="Wine"/>
    <x v="1"/>
  </r>
  <r>
    <s v="DF"/>
    <x v="35"/>
    <n v="999265"/>
    <s v="000000"/>
    <s v="netSales-dinner-Dining Rm-Wine"/>
    <n v="2016"/>
    <n v="0"/>
    <n v="0"/>
    <n v="0"/>
    <n v="0"/>
    <n v="0"/>
    <n v="0"/>
    <n v="0"/>
    <n v="0"/>
    <n v="0"/>
    <n v="0"/>
    <n v="0"/>
    <n v="0"/>
    <n v="8626.2802499999998"/>
    <n v="19779.23864"/>
    <n v="28405.518889999999"/>
    <n v="0"/>
    <n v="0"/>
    <x v="1"/>
    <s v=""/>
    <s v=""/>
    <s v="Sales"/>
    <s v="Dinner"/>
    <s v="Dining room"/>
    <s v="Bev"/>
    <s v="Wine"/>
    <x v="1"/>
  </r>
  <r>
    <s v="DF"/>
    <x v="0"/>
    <n v="999266"/>
    <s v="000000"/>
    <s v="netSales-lunch-Banquet-Wine"/>
    <n v="2016"/>
    <n v="0"/>
    <n v="63.956479999999992"/>
    <n v="160.07782"/>
    <n v="0"/>
    <n v="19.11"/>
    <n v="960.26755999999989"/>
    <n v="627.06721000000005"/>
    <n v="-15.8697"/>
    <n v="115.15671999999999"/>
    <n v="0"/>
    <n v="0"/>
    <n v="0"/>
    <n v="0"/>
    <n v="0"/>
    <n v="1929.7660899999998"/>
    <n v="0"/>
    <n v="1929.7660899999998"/>
    <x v="1"/>
    <s v=""/>
    <s v=""/>
    <s v="Sales"/>
    <s v="Lunch"/>
    <s v="Private"/>
    <s v="Bev"/>
    <s v="Wine"/>
    <x v="0"/>
  </r>
  <r>
    <s v="DF"/>
    <x v="1"/>
    <n v="999266"/>
    <s v="000000"/>
    <s v="netSales-lunch-Banquet-Wine"/>
    <n v="2016"/>
    <n v="0"/>
    <n v="26.263999999999999"/>
    <n v="0"/>
    <n v="34.483679999999993"/>
    <n v="639.40884000000005"/>
    <n v="38.4741"/>
    <n v="0"/>
    <n v="12.278279999999999"/>
    <n v="0"/>
    <n v="0"/>
    <n v="0"/>
    <n v="86.029439999999994"/>
    <n v="55.644119999999987"/>
    <n v="1444.0503000000001"/>
    <n v="2336.6327600000004"/>
    <n v="0"/>
    <n v="750.90890000000002"/>
    <x v="1"/>
    <s v=""/>
    <s v=""/>
    <s v="Sales"/>
    <s v="Lunch"/>
    <s v="Private"/>
    <s v="Bev"/>
    <s v="Wine"/>
    <x v="0"/>
  </r>
  <r>
    <s v="DF"/>
    <x v="2"/>
    <n v="999266"/>
    <s v="000000"/>
    <s v="netSales-lunch-Banquet-Wine"/>
    <n v="2016"/>
    <n v="0"/>
    <n v="779.41499999999996"/>
    <n v="692.05500000000006"/>
    <n v="230.81100000000001"/>
    <n v="428.62399999999997"/>
    <n v="27.306999999999999"/>
    <n v="674.66000000000008"/>
    <n v="2798.1398199999999"/>
    <n v="204.51199999999997"/>
    <n v="53.801999999999992"/>
    <n v="514.55600000000004"/>
    <n v="1290.7089999999998"/>
    <n v="180.30600000000001"/>
    <n v="9808.4840000000004"/>
    <n v="17683.380819999998"/>
    <n v="514.55600000000004"/>
    <n v="6403.8818199999987"/>
    <x v="1"/>
    <s v=""/>
    <s v=""/>
    <s v="Sales"/>
    <s v="Lunch"/>
    <s v="Private"/>
    <s v="Bev"/>
    <s v="Wine"/>
    <x v="0"/>
  </r>
  <r>
    <s v="DF"/>
    <x v="3"/>
    <n v="999266"/>
    <s v="000000"/>
    <s v="netSales-lunch-Banquet-Wine"/>
    <n v="2016"/>
    <n v="0"/>
    <n v="0"/>
    <n v="538.83199999999999"/>
    <n v="8.847999999999999"/>
    <n v="325.70999999999998"/>
    <n v="154.791"/>
    <n v="407.67999999999995"/>
    <n v="335.78999999999996"/>
    <n v="0"/>
    <n v="0"/>
    <n v="878.22"/>
    <n v="188.01999999999998"/>
    <n v="742.86799999999994"/>
    <n v="6995.3184000000001"/>
    <n v="10576.0774"/>
    <n v="878.22"/>
    <n v="2649.8710000000001"/>
    <x v="1"/>
    <s v=""/>
    <s v=""/>
    <s v="Sales"/>
    <s v="Lunch"/>
    <s v="Private"/>
    <s v="Bev"/>
    <s v="Wine"/>
    <x v="0"/>
  </r>
  <r>
    <s v="DF"/>
    <x v="4"/>
    <n v="999266"/>
    <s v="000000"/>
    <s v="netSales-lunch-Banquet-Wine"/>
    <n v="2016"/>
    <n v="0"/>
    <n v="290.04828999999995"/>
    <n v="436.83359999999993"/>
    <n v="358.80263999999994"/>
    <n v="1137.9983999999999"/>
    <n v="718.31759999999997"/>
    <n v="519.07225999999991"/>
    <n v="486.92174999999997"/>
    <n v="507.19101999999992"/>
    <n v="796.74713999999983"/>
    <n v="238.81346999999997"/>
    <n v="1551.6032"/>
    <n v="695.14395999999988"/>
    <n v="4958.6709199999996"/>
    <n v="12696.164249999998"/>
    <n v="238.81346999999997"/>
    <n v="5490.7461699999994"/>
    <x v="1"/>
    <s v=""/>
    <s v=""/>
    <s v="Sales"/>
    <s v="Lunch"/>
    <s v="Private"/>
    <s v="Bev"/>
    <s v="Wine"/>
    <x v="0"/>
  </r>
  <r>
    <s v="DF"/>
    <x v="5"/>
    <n v="999266"/>
    <s v="000000"/>
    <s v="netSales-lunch-Banquet-Wine"/>
    <n v="2016"/>
    <n v="0"/>
    <n v="0"/>
    <n v="0"/>
    <n v="0"/>
    <n v="0"/>
    <n v="0"/>
    <n v="0"/>
    <n v="0"/>
    <n v="0"/>
    <n v="0"/>
    <n v="0"/>
    <n v="181.50579999999997"/>
    <n v="6999.9553399999995"/>
    <n v="3529.1424000000002"/>
    <n v="10710.60354"/>
    <n v="0"/>
    <n v="0"/>
    <x v="1"/>
    <s v=""/>
    <s v=""/>
    <s v="Sales"/>
    <s v="Lunch"/>
    <s v="Private"/>
    <s v="Bev"/>
    <s v="Wine"/>
    <x v="0"/>
  </r>
  <r>
    <s v="DF"/>
    <x v="6"/>
    <n v="999266"/>
    <s v="000000"/>
    <s v="netSales-lunch-Banquet-Wine"/>
    <n v="2016"/>
    <n v="0"/>
    <n v="149.72999999999999"/>
    <n v="0"/>
    <n v="58.071999999999996"/>
    <n v="26.543999999999997"/>
    <n v="313.69799999999998"/>
    <n v="0"/>
    <n v="0"/>
    <n v="0"/>
    <n v="0"/>
    <n v="333.20000000000005"/>
    <n v="900.59199999999998"/>
    <n v="383.18699999999995"/>
    <n v="231.952"/>
    <n v="2396.9750000000004"/>
    <n v="333.20000000000005"/>
    <n v="881.24400000000003"/>
    <x v="1"/>
    <s v=""/>
    <s v=""/>
    <s v="Sales"/>
    <s v="Lunch"/>
    <s v="Private"/>
    <s v="Bev"/>
    <s v="Wine"/>
    <x v="0"/>
  </r>
  <r>
    <s v="DF"/>
    <x v="7"/>
    <n v="999266"/>
    <s v="000000"/>
    <s v="netSales-lunch-Banquet-Wine"/>
    <n v="2016"/>
    <n v="0"/>
    <n v="3343.6619999999998"/>
    <n v="4342.933"/>
    <n v="1946.2799999999997"/>
    <n v="3912.86"/>
    <n v="2468.5499999999997"/>
    <n v="5181.12"/>
    <n v="3503.8079999999995"/>
    <n v="1746.36"/>
    <n v="453.17999999999995"/>
    <n v="51.953089999999996"/>
    <n v="4968.7469999999994"/>
    <n v="10617.277999999998"/>
    <n v="20131.356"/>
    <n v="62668.087090000001"/>
    <n v="51.953089999999996"/>
    <n v="26950.70609"/>
    <x v="1"/>
    <s v=""/>
    <s v=""/>
    <s v="Sales"/>
    <s v="Lunch"/>
    <s v="Private"/>
    <s v="Bev"/>
    <s v="Wine"/>
    <x v="0"/>
  </r>
  <r>
    <s v="DF"/>
    <x v="8"/>
    <n v="999266"/>
    <s v="000000"/>
    <s v="netSales-lunch-Banquet-Wine"/>
    <n v="2016"/>
    <n v="0"/>
    <n v="880.42499999999995"/>
    <n v="795.76700000000005"/>
    <n v="667.93999999999994"/>
    <n v="2140.6279999999997"/>
    <n v="3110.2259999999997"/>
    <n v="9198.1819999999989"/>
    <n v="1046.808"/>
    <n v="980.07"/>
    <n v="1272.201"/>
    <n v="2616.1685199999997"/>
    <n v="1461.0049999999999"/>
    <n v="4079.8239999999992"/>
    <n v="10968.832"/>
    <n v="39218.076520000002"/>
    <n v="2616.1685199999997"/>
    <n v="22708.415519999999"/>
    <x v="1"/>
    <s v=""/>
    <s v=""/>
    <s v="Sales"/>
    <s v="Lunch"/>
    <s v="Private"/>
    <s v="Bev"/>
    <s v="Wine"/>
    <x v="0"/>
  </r>
  <r>
    <s v="DF"/>
    <x v="9"/>
    <n v="999266"/>
    <s v="000000"/>
    <s v="netSales-lunch-Banquet-Wine"/>
    <n v="2016"/>
    <n v="0"/>
    <n v="351.4126"/>
    <n v="0"/>
    <n v="166.45397999999997"/>
    <n v="0"/>
    <n v="0"/>
    <n v="0"/>
    <n v="0"/>
    <n v="0"/>
    <n v="0"/>
    <n v="1460.2097999999999"/>
    <n v="0"/>
    <n v="0"/>
    <n v="2413.4158999999995"/>
    <n v="4391.4922799999995"/>
    <n v="1460.2097999999999"/>
    <n v="1978.07638"/>
    <x v="1"/>
    <s v=""/>
    <s v=""/>
    <s v="Sales"/>
    <s v="Lunch"/>
    <s v="Private"/>
    <s v="Bev"/>
    <s v="Wine"/>
    <x v="0"/>
  </r>
  <r>
    <s v="DF"/>
    <x v="10"/>
    <n v="999266"/>
    <s v="000000"/>
    <s v="netSales-lunch-Banquet-Wine"/>
    <n v="2016"/>
    <n v="0"/>
    <n v="75.85199999999999"/>
    <n v="433.15999999999997"/>
    <n v="1096.48"/>
    <n v="2119.4459999999999"/>
    <n v="3941.6369999999997"/>
    <n v="1077.3"/>
    <n v="85.007999999999996"/>
    <n v="284.79500000000002"/>
    <n v="3011.1759999999999"/>
    <n v="1662.2759999999998"/>
    <n v="8037.4243599999991"/>
    <n v="3953.2639999999992"/>
    <n v="7843.8989999999994"/>
    <n v="33621.717359999995"/>
    <n v="1662.2759999999998"/>
    <n v="13787.13"/>
    <x v="1"/>
    <s v=""/>
    <s v=""/>
    <s v="Sales"/>
    <s v="Lunch"/>
    <s v="Private"/>
    <s v="Bev"/>
    <s v="Wine"/>
    <x v="0"/>
  </r>
  <r>
    <s v="DF"/>
    <x v="11"/>
    <n v="999266"/>
    <s v="000000"/>
    <s v="netSales-lunch-Banquet-Wine"/>
    <n v="2016"/>
    <n v="0"/>
    <n v="351.95999999999992"/>
    <n v="82.270999999999987"/>
    <n v="1157.31"/>
    <n v="198.15599999999998"/>
    <n v="483.21000000000004"/>
    <n v="1034.145"/>
    <n v="756.71399999999994"/>
    <n v="553.35"/>
    <n v="254.18399999999997"/>
    <n v="757.57499999999993"/>
    <n v="2808.9599999999996"/>
    <n v="822.64"/>
    <n v="9237.8631800000003"/>
    <n v="18498.338179999999"/>
    <n v="757.57499999999993"/>
    <n v="5628.875"/>
    <x v="1"/>
    <s v=""/>
    <s v=""/>
    <s v="Sales"/>
    <s v="Lunch"/>
    <s v="Private"/>
    <s v="Bev"/>
    <s v="Wine"/>
    <x v="0"/>
  </r>
  <r>
    <s v="DF"/>
    <x v="12"/>
    <n v="999266"/>
    <s v="000000"/>
    <s v="netSales-lunch-Banquet-Wine"/>
    <n v="2016"/>
    <n v="0"/>
    <n v="-318.78000000000003"/>
    <n v="415.54799999999994"/>
    <n v="-1004.0436000000001"/>
    <n v="195.13200000000001"/>
    <n v="1589.721"/>
    <n v="5648.271999999999"/>
    <n v="311.77999999999997"/>
    <n v="10230.465"/>
    <n v="1145.5289999999998"/>
    <n v="697.00399999999991"/>
    <n v="91.377999999999986"/>
    <n v="109.72499999999998"/>
    <n v="17117.738259999998"/>
    <n v="36229.468659999999"/>
    <n v="697.00399999999991"/>
    <n v="18910.627399999998"/>
    <x v="1"/>
    <s v=""/>
    <s v=""/>
    <s v="Sales"/>
    <s v="Lunch"/>
    <s v="Private"/>
    <s v="Bev"/>
    <s v="Wine"/>
    <x v="0"/>
  </r>
  <r>
    <s v="DF"/>
    <x v="14"/>
    <n v="999266"/>
    <s v="000000"/>
    <s v="netSales-lunch-Banquet-Wine"/>
    <n v="2016"/>
    <n v="0"/>
    <n v="0"/>
    <n v="0"/>
    <n v="24.421600000000002"/>
    <n v="184.70549999999997"/>
    <n v="-51.725519999999996"/>
    <n v="265.11631999999997"/>
    <n v="0"/>
    <n v="0"/>
    <n v="55.289430000000003"/>
    <n v="96.415199999999984"/>
    <n v="83.831439999999986"/>
    <n v="0"/>
    <n v="33.655439999999999"/>
    <n v="691.70940999999993"/>
    <n v="96.415199999999984"/>
    <n v="574.22252999999989"/>
    <x v="1"/>
    <s v=""/>
    <s v=""/>
    <s v="Sales"/>
    <s v="Lunch"/>
    <s v="Private"/>
    <s v="Bev"/>
    <s v="Wine"/>
    <x v="1"/>
  </r>
  <r>
    <s v="DF"/>
    <x v="15"/>
    <n v="999266"/>
    <s v="000000"/>
    <s v="netSales-lunch-Banquet-Wine"/>
    <n v="2016"/>
    <n v="0"/>
    <n v="0"/>
    <n v="21.84"/>
    <n v="69.551999999999992"/>
    <n v="92.707999999999998"/>
    <n v="715.78499999999985"/>
    <n v="0"/>
    <n v="120.58199999999999"/>
    <n v="100.345"/>
    <n v="0"/>
    <n v="0"/>
    <n v="0"/>
    <n v="11.591999999999997"/>
    <n v="276.35999999999996"/>
    <n v="1408.7639999999999"/>
    <n v="0"/>
    <n v="1120.8119999999999"/>
    <x v="1"/>
    <s v=""/>
    <s v=""/>
    <s v="Sales"/>
    <s v="Lunch"/>
    <s v="Private"/>
    <s v="Bev"/>
    <s v="Wine"/>
    <x v="1"/>
  </r>
  <r>
    <s v="DF"/>
    <x v="16"/>
    <n v="999266"/>
    <s v="000000"/>
    <s v="netSales-lunch-Banquet-Wine"/>
    <n v="2016"/>
    <n v="0"/>
    <n v="194.71199999999999"/>
    <n v="237.69899999999998"/>
    <n v="177.55499999999998"/>
    <n v="1619.1769999999999"/>
    <n v="270.81600000000003"/>
    <n v="11.591999999999997"/>
    <n v="1371.8249999999998"/>
    <n v="27.720000000000002"/>
    <n v="13.860000000000001"/>
    <n v="3.1150000000000002"/>
    <n v="292.95"/>
    <n v="0"/>
    <n v="593.77499999999998"/>
    <n v="4814.7959999999994"/>
    <n v="3.1150000000000002"/>
    <n v="3928.0709999999995"/>
    <x v="1"/>
    <s v=""/>
    <s v=""/>
    <s v="Sales"/>
    <s v="Lunch"/>
    <s v="Private"/>
    <s v="Bev"/>
    <s v="Wine"/>
    <x v="1"/>
  </r>
  <r>
    <s v="DF"/>
    <x v="17"/>
    <n v="999266"/>
    <s v="000000"/>
    <s v="netSales-lunch-Banquet-Wine"/>
    <n v="2016"/>
    <n v="0"/>
    <n v="0"/>
    <n v="27.439999999999994"/>
    <n v="0"/>
    <n v="61.959659999999992"/>
    <n v="0"/>
    <n v="94.912649999999985"/>
    <n v="0"/>
    <n v="29.716049999999996"/>
    <n v="18.034799999999997"/>
    <n v="30.448180000000004"/>
    <n v="0"/>
    <n v="4.8607999999999993"/>
    <n v="458.58119999999997"/>
    <n v="725.95333999999991"/>
    <n v="30.448180000000004"/>
    <n v="262.51133999999996"/>
    <x v="1"/>
    <s v=""/>
    <s v=""/>
    <s v="Sales"/>
    <s v="Lunch"/>
    <s v="Private"/>
    <s v="Bev"/>
    <s v="Wine"/>
    <x v="1"/>
  </r>
  <r>
    <s v="DF"/>
    <x v="18"/>
    <n v="999266"/>
    <s v="000000"/>
    <s v="netSales-lunch-Banquet-Wine"/>
    <n v="2016"/>
    <n v="0"/>
    <n v="55.418999999999997"/>
    <n v="39.69"/>
    <n v="0"/>
    <n v="129.21299999999999"/>
    <n v="504.68599999999992"/>
    <n v="249.89999999999998"/>
    <n v="239.51199999999997"/>
    <n v="85.525999999999996"/>
    <n v="200.655"/>
    <n v="36.889999999999993"/>
    <n v="72.828000000000003"/>
    <n v="107.1"/>
    <n v="822.36"/>
    <n v="2543.779"/>
    <n v="36.889999999999993"/>
    <n v="1541.491"/>
    <x v="1"/>
    <s v=""/>
    <s v=""/>
    <s v="Sales"/>
    <s v="Lunch"/>
    <s v="Private"/>
    <s v="Bev"/>
    <s v="Wine"/>
    <x v="1"/>
  </r>
  <r>
    <s v="DF"/>
    <x v="19"/>
    <n v="999266"/>
    <s v="000000"/>
    <s v="netSales-lunch-Banquet-Wine"/>
    <n v="2016"/>
    <n v="0"/>
    <n v="433.35599999999999"/>
    <n v="0"/>
    <n v="0"/>
    <n v="487.87199999999996"/>
    <n v="1166.0739999999998"/>
    <n v="380.32399999999996"/>
    <n v="155.23199999999997"/>
    <n v="201.37599999999998"/>
    <n v="0"/>
    <n v="668.47899999999993"/>
    <n v="137.78100000000001"/>
    <n v="76.16"/>
    <n v="582.95999999999992"/>
    <n v="4289.6139999999987"/>
    <n v="668.47899999999993"/>
    <n v="3492.7129999999993"/>
    <x v="1"/>
    <s v=""/>
    <s v=""/>
    <s v="Sales"/>
    <s v="Lunch"/>
    <s v="Private"/>
    <s v="Bev"/>
    <s v="Wine"/>
    <x v="1"/>
  </r>
  <r>
    <s v="DF"/>
    <x v="20"/>
    <n v="999266"/>
    <s v="000000"/>
    <s v="netSales-lunch-Banquet-Wine"/>
    <n v="2016"/>
    <n v="0"/>
    <n v="0"/>
    <n v="224.73947999999999"/>
    <n v="194.40805999999998"/>
    <n v="73.236869999999982"/>
    <n v="246.94823999999997"/>
    <n v="215.29374999999996"/>
    <n v="314.68667999999997"/>
    <n v="160.0179"/>
    <n v="104.70613999999998"/>
    <n v="138.19623999999999"/>
    <n v="135.65356"/>
    <n v="275.77199999999999"/>
    <n v="943.2131099999998"/>
    <n v="3026.8720299999995"/>
    <n v="138.19623999999999"/>
    <n v="1672.2333599999997"/>
    <x v="1"/>
    <s v=""/>
    <s v=""/>
    <s v="Sales"/>
    <s v="Lunch"/>
    <s v="Private"/>
    <s v="Bev"/>
    <s v="Wine"/>
    <x v="1"/>
  </r>
  <r>
    <s v="DF"/>
    <x v="21"/>
    <n v="999266"/>
    <s v="000000"/>
    <s v="netSales-lunch-Banquet-Wine"/>
    <n v="2016"/>
    <n v="0"/>
    <n v="496.43999999999994"/>
    <n v="222.65599999999998"/>
    <n v="490.77"/>
    <n v="26.117000000000001"/>
    <n v="377.28053999999997"/>
    <n v="147.26599999999999"/>
    <n v="6.9719999999999986"/>
    <n v="49.769999999999996"/>
    <n v="359.35199999999992"/>
    <n v="0"/>
    <n v="0"/>
    <n v="200.69"/>
    <n v="464.79999999999995"/>
    <n v="2842.1135400000003"/>
    <n v="0"/>
    <n v="2176.62354"/>
    <x v="1"/>
    <s v=""/>
    <s v=""/>
    <s v="Sales"/>
    <s v="Lunch"/>
    <s v="Private"/>
    <s v="Bev"/>
    <s v="Wine"/>
    <x v="1"/>
  </r>
  <r>
    <s v="DF"/>
    <x v="22"/>
    <n v="999266"/>
    <s v="000000"/>
    <s v="netSales-lunch-Banquet-Wine"/>
    <n v="2016"/>
    <n v="0"/>
    <n v="81.003439999999998"/>
    <n v="225.26209999999998"/>
    <n v="0"/>
    <n v="0"/>
    <n v="44.827859999999994"/>
    <n v="167.00865999999999"/>
    <n v="76.436359999999993"/>
    <n v="6.1391399999999994"/>
    <n v="0"/>
    <n v="21.167999999999999"/>
    <n v="99.449700000000007"/>
    <n v="37.628639999999997"/>
    <n v="685.6808699999998"/>
    <n v="1444.6047699999999"/>
    <n v="21.167999999999999"/>
    <n v="621.84555999999998"/>
    <x v="1"/>
    <s v=""/>
    <s v=""/>
    <s v="Sales"/>
    <s v="Lunch"/>
    <s v="Private"/>
    <s v="Bev"/>
    <s v="Wine"/>
    <x v="1"/>
  </r>
  <r>
    <s v="DF"/>
    <x v="23"/>
    <n v="999266"/>
    <s v="000000"/>
    <s v="netSales-lunch-Banquet-Wine"/>
    <n v="2016"/>
    <n v="0"/>
    <n v="193.08799999999999"/>
    <n v="97.887999999999991"/>
    <n v="200.08799999999997"/>
    <n v="24.381"/>
    <n v="294.14699999999993"/>
    <n v="331.42199999999997"/>
    <n v="93.24"/>
    <n v="267.33000000000004"/>
    <n v="83.125"/>
    <n v="59.241"/>
    <n v="0"/>
    <n v="193.732"/>
    <n v="1115.7299999999998"/>
    <n v="2953.4119999999994"/>
    <n v="59.241"/>
    <n v="1643.9499999999998"/>
    <x v="1"/>
    <s v=""/>
    <s v=""/>
    <s v="Sales"/>
    <s v="Lunch"/>
    <s v="Private"/>
    <s v="Bev"/>
    <s v="Wine"/>
    <x v="1"/>
  </r>
  <r>
    <s v="DF"/>
    <x v="25"/>
    <n v="999266"/>
    <s v="000000"/>
    <s v="netSales-lunch-Banquet-Wine"/>
    <n v="2016"/>
    <n v="0"/>
    <n v="0"/>
    <n v="0"/>
    <n v="0"/>
    <n v="0"/>
    <n v="42.111999999999995"/>
    <n v="5.18"/>
    <n v="0"/>
    <n v="33.957000000000001"/>
    <n v="197.92500000000001"/>
    <n v="28.644000000000002"/>
    <n v="180.97800000000001"/>
    <n v="42.966000000000001"/>
    <n v="749.38499999999999"/>
    <n v="1281.1469999999999"/>
    <n v="28.644000000000002"/>
    <n v="307.81799999999998"/>
    <x v="1"/>
    <s v=""/>
    <s v=""/>
    <s v="Sales"/>
    <s v="Lunch"/>
    <s v="Private"/>
    <s v="Bev"/>
    <s v="Wine"/>
    <x v="1"/>
  </r>
  <r>
    <s v="DF"/>
    <x v="27"/>
    <n v="999266"/>
    <s v="000000"/>
    <s v="netSales-lunch-Banquet-Wine"/>
    <n v="2016"/>
    <n v="0"/>
    <n v="0"/>
    <n v="22.959999999999997"/>
    <n v="223.29300000000001"/>
    <n v="17.36"/>
    <n v="0"/>
    <n v="17.919999999999998"/>
    <n v="0"/>
    <n v="0"/>
    <n v="0"/>
    <n v="28.643999999999998"/>
    <n v="0"/>
    <n v="20.285999999999998"/>
    <n v="175.77"/>
    <n v="506.23300000000006"/>
    <n v="28.643999999999998"/>
    <n v="310.17700000000002"/>
    <x v="1"/>
    <s v=""/>
    <s v=""/>
    <s v="Sales"/>
    <s v="Lunch"/>
    <s v="Private"/>
    <s v="Bev"/>
    <s v="Wine"/>
    <x v="1"/>
  </r>
  <r>
    <s v="DF"/>
    <x v="28"/>
    <n v="999266"/>
    <s v="000000"/>
    <s v="netSales-lunch-Banquet-Wine"/>
    <n v="2016"/>
    <n v="0"/>
    <n v="51.630809999999997"/>
    <n v="-80.18010000000001"/>
    <n v="207.80437999999998"/>
    <n v="7.2127999999999997"/>
    <n v="11.233319999999999"/>
    <n v="0"/>
    <n v="21.946399999999997"/>
    <n v="0"/>
    <n v="113.3496"/>
    <n v="66.678080000000008"/>
    <n v="0"/>
    <n v="0"/>
    <n v="381.84621999999996"/>
    <n v="781.52150999999992"/>
    <n v="66.678080000000008"/>
    <n v="399.67528999999996"/>
    <x v="1"/>
    <s v=""/>
    <s v=""/>
    <s v="Sales"/>
    <s v="Lunch"/>
    <s v="Private"/>
    <s v="Bev"/>
    <s v="Wine"/>
    <x v="1"/>
  </r>
  <r>
    <s v="DF"/>
    <x v="29"/>
    <n v="999266"/>
    <s v="000000"/>
    <s v="netSales-lunch-Banquet-Wine"/>
    <n v="2016"/>
    <n v="0"/>
    <n v="142.80000000000001"/>
    <n v="0"/>
    <n v="0"/>
    <n v="0"/>
    <n v="0"/>
    <n v="0"/>
    <n v="0"/>
    <n v="0"/>
    <n v="0"/>
    <n v="0"/>
    <n v="0"/>
    <n v="0"/>
    <n v="0"/>
    <n v="142.80000000000001"/>
    <n v="0"/>
    <n v="142.80000000000001"/>
    <x v="1"/>
    <s v=""/>
    <s v=""/>
    <s v="Sales"/>
    <s v="Lunch"/>
    <s v="Private"/>
    <s v="Bev"/>
    <s v="Wine"/>
    <x v="1"/>
  </r>
  <r>
    <s v="DF"/>
    <x v="30"/>
    <n v="999266"/>
    <s v="000000"/>
    <s v="netSales-lunch-Banquet-Wine"/>
    <n v="2016"/>
    <n v="0"/>
    <n v="0"/>
    <n v="0"/>
    <n v="202.72895999999997"/>
    <n v="0"/>
    <n v="250.47295"/>
    <n v="186.5136"/>
    <n v="0"/>
    <n v="82.570319999999981"/>
    <n v="126.17891999999999"/>
    <n v="306.70080000000002"/>
    <n v="31.892000000000003"/>
    <n v="4.1843199999999996"/>
    <n v="241.51217999999997"/>
    <n v="1432.75405"/>
    <n v="306.70080000000002"/>
    <n v="1155.1655499999999"/>
    <x v="1"/>
    <s v=""/>
    <s v=""/>
    <s v="Sales"/>
    <s v="Lunch"/>
    <s v="Private"/>
    <s v="Bev"/>
    <s v="Wine"/>
    <x v="1"/>
  </r>
  <r>
    <s v="DF"/>
    <x v="31"/>
    <n v="999266"/>
    <s v="000000"/>
    <s v="netSales-lunch-Banquet-Wine"/>
    <n v="2016"/>
    <n v="0"/>
    <n v="22.847999999999999"/>
    <n v="0"/>
    <n v="0"/>
    <n v="10.472"/>
    <n v="1485.624"/>
    <n v="52.64"/>
    <n v="274.05"/>
    <n v="0"/>
    <n v="0"/>
    <n v="43.47"/>
    <n v="0"/>
    <n v="0"/>
    <n v="753.81599999999992"/>
    <n v="2642.92"/>
    <n v="43.47"/>
    <n v="1889.104"/>
    <x v="1"/>
    <s v=""/>
    <s v=""/>
    <s v="Sales"/>
    <s v="Lunch"/>
    <s v="Private"/>
    <s v="Bev"/>
    <s v="Wine"/>
    <x v="1"/>
  </r>
  <r>
    <s v="DF"/>
    <x v="32"/>
    <n v="999266"/>
    <s v="000000"/>
    <s v="netSales-lunch-Banquet-Wine"/>
    <n v="2016"/>
    <n v="0"/>
    <n v="159.06799999999998"/>
    <n v="0"/>
    <n v="354.85799999999995"/>
    <n v="510.97199999999998"/>
    <n v="415.29599999999999"/>
    <n v="61.823999999999991"/>
    <n v="433.44"/>
    <n v="390.57199999999995"/>
    <n v="58.52"/>
    <n v="575.09199999999987"/>
    <n v="6.6150000000000002"/>
    <n v="43.553999999999995"/>
    <n v="1050.56"/>
    <n v="4060.3709999999996"/>
    <n v="575.09199999999987"/>
    <n v="2959.6419999999998"/>
    <x v="1"/>
    <s v=""/>
    <s v=""/>
    <s v="Sales"/>
    <s v="Lunch"/>
    <s v="Private"/>
    <s v="Bev"/>
    <s v="Wine"/>
    <x v="1"/>
  </r>
  <r>
    <s v="DF"/>
    <x v="33"/>
    <n v="999266"/>
    <s v="000000"/>
    <s v="netSales-lunch-Banquet-Wine"/>
    <n v="2016"/>
    <n v="0"/>
    <n v="0"/>
    <n v="0"/>
    <n v="0"/>
    <n v="0"/>
    <n v="0"/>
    <n v="0"/>
    <n v="0"/>
    <n v="84"/>
    <n v="0"/>
    <n v="0"/>
    <n v="125.74099999999999"/>
    <n v="31.751999999999999"/>
    <n v="243.089"/>
    <n v="484.58199999999999"/>
    <n v="0"/>
    <n v="84"/>
    <x v="1"/>
    <s v=""/>
    <s v=""/>
    <s v="Sales"/>
    <s v="Lunch"/>
    <s v="Private"/>
    <s v="Bev"/>
    <s v="Wine"/>
    <x v="1"/>
  </r>
  <r>
    <s v="DF"/>
    <x v="34"/>
    <n v="999266"/>
    <s v="000000"/>
    <s v="netSales-lunch-Banquet-Wine"/>
    <n v="2016"/>
    <n v="0"/>
    <n v="0"/>
    <n v="0"/>
    <n v="0"/>
    <n v="0"/>
    <n v="0"/>
    <n v="0"/>
    <n v="0"/>
    <n v="0"/>
    <n v="0"/>
    <n v="0"/>
    <n v="0"/>
    <n v="0"/>
    <n v="15.875999999999999"/>
    <n v="15.875999999999999"/>
    <n v="0"/>
    <n v="0"/>
    <x v="1"/>
    <s v=""/>
    <s v=""/>
    <s v="Sales"/>
    <s v="Lunch"/>
    <s v="Private"/>
    <s v="Bev"/>
    <s v="Wine"/>
    <x v="1"/>
  </r>
  <r>
    <s v="DF"/>
    <x v="0"/>
    <n v="999267"/>
    <s v="000000"/>
    <s v="netSales-dinner-Banquet-Wine"/>
    <n v="2016"/>
    <n v="0"/>
    <n v="12311.37873"/>
    <n v="18968.046439999998"/>
    <n v="16521.15122"/>
    <n v="14410.406359999999"/>
    <n v="16665.332319999998"/>
    <n v="7432.2975999999999"/>
    <n v="5939.0855999999994"/>
    <n v="7513.0003200000001"/>
    <n v="3092.1901499999999"/>
    <n v="0"/>
    <n v="0"/>
    <n v="0"/>
    <n v="0"/>
    <n v="102852.88874000001"/>
    <n v="0"/>
    <n v="102852.88874000001"/>
    <x v="1"/>
    <s v=""/>
    <s v=""/>
    <s v="Sales"/>
    <s v="Dinner"/>
    <s v="Private"/>
    <s v="Bev"/>
    <s v="Wine"/>
    <x v="0"/>
  </r>
  <r>
    <s v="DF"/>
    <x v="1"/>
    <n v="999267"/>
    <s v="000000"/>
    <s v="netSales-dinner-Banquet-Wine"/>
    <n v="2016"/>
    <n v="0"/>
    <n v="15818.659079999998"/>
    <n v="25831.087099999997"/>
    <n v="18658.432379999998"/>
    <n v="16529.947980000001"/>
    <n v="19766.995080000001"/>
    <n v="25262.051919999998"/>
    <n v="16047.532059999998"/>
    <n v="15638.029049999999"/>
    <n v="14285.30313"/>
    <n v="24502.6404"/>
    <n v="28517.053319999999"/>
    <n v="22583.07114"/>
    <n v="39059.247499999998"/>
    <n v="282500.05014000001"/>
    <n v="24502.6404"/>
    <n v="192340.67818000002"/>
    <x v="1"/>
    <s v=""/>
    <s v=""/>
    <s v="Sales"/>
    <s v="Dinner"/>
    <s v="Private"/>
    <s v="Bev"/>
    <s v="Wine"/>
    <x v="0"/>
  </r>
  <r>
    <s v="DF"/>
    <x v="2"/>
    <n v="999267"/>
    <s v="000000"/>
    <s v="netSales-dinner-Banquet-Wine"/>
    <n v="2016"/>
    <n v="0"/>
    <n v="11092.552239999999"/>
    <n v="17877.600999999999"/>
    <n v="10490.998"/>
    <n v="10721.619999999999"/>
    <n v="18900.70448"/>
    <n v="8458.9049999999988"/>
    <n v="16539.740000000002"/>
    <n v="11104.63816"/>
    <n v="14954.519999999999"/>
    <n v="17009.479199999998"/>
    <n v="16118.535999999998"/>
    <n v="12644.213400000001"/>
    <n v="39789.685599999997"/>
    <n v="205703.19308"/>
    <n v="17009.479199999998"/>
    <n v="137150.75808"/>
    <x v="1"/>
    <s v=""/>
    <s v=""/>
    <s v="Sales"/>
    <s v="Dinner"/>
    <s v="Private"/>
    <s v="Bev"/>
    <s v="Wine"/>
    <x v="0"/>
  </r>
  <r>
    <s v="DF"/>
    <x v="3"/>
    <n v="999267"/>
    <s v="000000"/>
    <s v="netSales-dinner-Banquet-Wine"/>
    <n v="2016"/>
    <n v="0"/>
    <n v="9216.5499999999993"/>
    <n v="13272.447999999999"/>
    <n v="14392.728000000001"/>
    <n v="7970.0105100000001"/>
    <n v="16128.524999999998"/>
    <n v="17411.995999999996"/>
    <n v="11766.025879999999"/>
    <n v="16561.858179999999"/>
    <n v="8771.909999999998"/>
    <n v="15624.251999999997"/>
    <n v="11089.848"/>
    <n v="15424.793999999998"/>
    <n v="43292.675999999999"/>
    <n v="200923.62156999999"/>
    <n v="15624.251999999997"/>
    <n v="131116.30356999999"/>
    <x v="1"/>
    <s v=""/>
    <s v=""/>
    <s v="Sales"/>
    <s v="Dinner"/>
    <s v="Private"/>
    <s v="Bev"/>
    <s v="Wine"/>
    <x v="0"/>
  </r>
  <r>
    <s v="DF"/>
    <x v="4"/>
    <n v="999267"/>
    <s v="000000"/>
    <s v="netSales-dinner-Banquet-Wine"/>
    <n v="2016"/>
    <n v="0"/>
    <n v="23007.803"/>
    <n v="17461.912439999996"/>
    <n v="16136.3069"/>
    <n v="21416.793300000001"/>
    <n v="22137.796799999996"/>
    <n v="9432.5092399999994"/>
    <n v="12205.506319999999"/>
    <n v="9697.0217400000001"/>
    <n v="22613.966339999999"/>
    <n v="32963.545439999994"/>
    <n v="14626.870649999999"/>
    <n v="9983.6186099999995"/>
    <n v="47505.257519999999"/>
    <n v="259188.90830000001"/>
    <n v="32963.545439999994"/>
    <n v="187073.16151999999"/>
    <x v="1"/>
    <s v=""/>
    <s v=""/>
    <s v="Sales"/>
    <s v="Dinner"/>
    <s v="Private"/>
    <s v="Bev"/>
    <s v="Wine"/>
    <x v="0"/>
  </r>
  <r>
    <s v="DF"/>
    <x v="5"/>
    <n v="999267"/>
    <s v="000000"/>
    <s v="netSales-dinner-Banquet-Wine"/>
    <n v="2016"/>
    <n v="0"/>
    <n v="0"/>
    <n v="0"/>
    <n v="0"/>
    <n v="0"/>
    <n v="0"/>
    <n v="0"/>
    <n v="0"/>
    <n v="0"/>
    <n v="0"/>
    <n v="10566.36924"/>
    <n v="18587.2533"/>
    <n v="30065.080919999997"/>
    <n v="45584.567699999992"/>
    <n v="104803.27115999999"/>
    <n v="10566.36924"/>
    <n v="10566.36924"/>
    <x v="1"/>
    <s v=""/>
    <s v=""/>
    <s v="Sales"/>
    <s v="Dinner"/>
    <s v="Private"/>
    <s v="Bev"/>
    <s v="Wine"/>
    <x v="0"/>
  </r>
  <r>
    <s v="DF"/>
    <x v="6"/>
    <n v="999267"/>
    <s v="000000"/>
    <s v="netSales-dinner-Banquet-Wine"/>
    <n v="2016"/>
    <n v="0"/>
    <n v="15087.050999999998"/>
    <n v="13846.518"/>
    <n v="17804.4944"/>
    <n v="7724.6189999999988"/>
    <n v="13174.855680000001"/>
    <n v="33653.148479999996"/>
    <n v="3976.056"/>
    <n v="11782.847999999998"/>
    <n v="5246.3410999999996"/>
    <n v="8898.735999999999"/>
    <n v="19346.516"/>
    <n v="16548.525000000001"/>
    <n v="16126.879999999997"/>
    <n v="183216.58866000001"/>
    <n v="8898.735999999999"/>
    <n v="131194.66766000001"/>
    <x v="1"/>
    <s v=""/>
    <s v=""/>
    <s v="Sales"/>
    <s v="Dinner"/>
    <s v="Private"/>
    <s v="Bev"/>
    <s v="Wine"/>
    <x v="0"/>
  </r>
  <r>
    <s v="DF"/>
    <x v="7"/>
    <n v="999267"/>
    <s v="000000"/>
    <s v="netSales-dinner-Banquet-Wine"/>
    <n v="2016"/>
    <n v="0"/>
    <n v="39988.122999999992"/>
    <n v="40735.519999999997"/>
    <n v="42444.402000000002"/>
    <n v="54644.94"/>
    <n v="36093.175999999999"/>
    <n v="56179.43099999999"/>
    <n v="38385.297999999995"/>
    <n v="33538.343999999997"/>
    <n v="26788.103999999996"/>
    <n v="42521.101770000001"/>
    <n v="83881.475999999995"/>
    <n v="49613.144"/>
    <n v="110858.09699999999"/>
    <n v="655671.15676999989"/>
    <n v="42521.101770000001"/>
    <n v="411318.43977"/>
    <x v="1"/>
    <s v=""/>
    <s v=""/>
    <s v="Sales"/>
    <s v="Dinner"/>
    <s v="Private"/>
    <s v="Bev"/>
    <s v="Wine"/>
    <x v="0"/>
  </r>
  <r>
    <s v="DF"/>
    <x v="8"/>
    <n v="999267"/>
    <s v="000000"/>
    <s v="netSales-dinner-Banquet-Wine"/>
    <n v="2016"/>
    <n v="0"/>
    <n v="31507.098000000002"/>
    <n v="18882.520999999997"/>
    <n v="29375.807999999997"/>
    <n v="23555.027999999998"/>
    <n v="24105.9"/>
    <n v="33224.817780000005"/>
    <n v="34004.690719999999"/>
    <n v="28000.9863"/>
    <n v="21781.850999999995"/>
    <n v="43311.491999999998"/>
    <n v="49353.584000000003"/>
    <n v="22895.040000000001"/>
    <n v="72141.82583999999"/>
    <n v="432140.64263999998"/>
    <n v="43311.491999999998"/>
    <n v="287750.19279999996"/>
    <x v="1"/>
    <s v=""/>
    <s v=""/>
    <s v="Sales"/>
    <s v="Dinner"/>
    <s v="Private"/>
    <s v="Bev"/>
    <s v="Wine"/>
    <x v="0"/>
  </r>
  <r>
    <s v="DF"/>
    <x v="9"/>
    <n v="999267"/>
    <s v="000000"/>
    <s v="netSales-dinner-Banquet-Wine"/>
    <n v="2016"/>
    <n v="0"/>
    <n v="40551.799050000001"/>
    <n v="24954.302940000001"/>
    <n v="26214.216419999997"/>
    <n v="41772.956399999995"/>
    <n v="17744.948199999999"/>
    <n v="18987.322199999999"/>
    <n v="11831.253699999999"/>
    <n v="15031.327499999998"/>
    <n v="13311.087159999999"/>
    <n v="26847.323579999997"/>
    <n v="19482.26742"/>
    <n v="17466.623999999996"/>
    <n v="23022.292299999994"/>
    <n v="297217.72086999996"/>
    <n v="26847.323579999997"/>
    <n v="237246.53714999999"/>
    <x v="1"/>
    <s v=""/>
    <s v=""/>
    <s v="Sales"/>
    <s v="Dinner"/>
    <s v="Private"/>
    <s v="Bev"/>
    <s v="Wine"/>
    <x v="0"/>
  </r>
  <r>
    <s v="DF"/>
    <x v="10"/>
    <n v="999267"/>
    <s v="000000"/>
    <s v="netSales-dinner-Banquet-Wine"/>
    <n v="2016"/>
    <n v="0"/>
    <n v="18072.403579999998"/>
    <n v="11719.526"/>
    <n v="11435.149039999998"/>
    <n v="20958.222669999999"/>
    <n v="27706.069999999996"/>
    <n v="55387.71"/>
    <n v="6069.8357999999998"/>
    <n v="11279.498999999998"/>
    <n v="7403.2"/>
    <n v="47204.92"/>
    <n v="80116.834559999988"/>
    <n v="35563.22"/>
    <n v="52565.190299999995"/>
    <n v="385481.78095000004"/>
    <n v="47204.92"/>
    <n v="217236.53609000001"/>
    <x v="1"/>
    <s v=""/>
    <s v=""/>
    <s v="Sales"/>
    <s v="Dinner"/>
    <s v="Private"/>
    <s v="Bev"/>
    <s v="Wine"/>
    <x v="0"/>
  </r>
  <r>
    <s v="DF"/>
    <x v="11"/>
    <n v="999267"/>
    <s v="000000"/>
    <s v="netSales-dinner-Banquet-Wine"/>
    <n v="2016"/>
    <n v="0"/>
    <n v="14495.774999999998"/>
    <n v="21662.871999999999"/>
    <n v="27634.151999999995"/>
    <n v="35078.084999999992"/>
    <n v="33243.104999999996"/>
    <n v="26872.649999999998"/>
    <n v="15747.689999999999"/>
    <n v="9956.0159999999996"/>
    <n v="5052.5019999999995"/>
    <n v="51177.853999999999"/>
    <n v="24680.942999999999"/>
    <n v="19158.272000000001"/>
    <n v="34506.583999999995"/>
    <n v="319266.49999999994"/>
    <n v="51177.853999999999"/>
    <n v="240920.701"/>
    <x v="1"/>
    <s v=""/>
    <s v=""/>
    <s v="Sales"/>
    <s v="Dinner"/>
    <s v="Private"/>
    <s v="Bev"/>
    <s v="Wine"/>
    <x v="0"/>
  </r>
  <r>
    <s v="DF"/>
    <x v="12"/>
    <n v="999267"/>
    <s v="000000"/>
    <s v="netSales-dinner-Banquet-Wine"/>
    <n v="2016"/>
    <n v="0"/>
    <n v="24064.335819999997"/>
    <n v="25876.425120000004"/>
    <n v="24072.719999999998"/>
    <n v="32249.372399999997"/>
    <n v="42120.294579999994"/>
    <n v="46742.484249999994"/>
    <n v="22980.663999999997"/>
    <n v="40056.427949999998"/>
    <n v="22698.357499999998"/>
    <n v="39588.660229999994"/>
    <n v="38727.943659999997"/>
    <n v="25970.560000000001"/>
    <n v="77583.62324999999"/>
    <n v="462731.86875999992"/>
    <n v="39588.660229999994"/>
    <n v="320449.74184999993"/>
    <x v="1"/>
    <s v=""/>
    <s v=""/>
    <s v="Sales"/>
    <s v="Dinner"/>
    <s v="Private"/>
    <s v="Bev"/>
    <s v="Wine"/>
    <x v="0"/>
  </r>
  <r>
    <s v="DF"/>
    <x v="14"/>
    <n v="999267"/>
    <s v="000000"/>
    <s v="netSales-dinner-Banquet-Wine"/>
    <n v="2016"/>
    <n v="0"/>
    <n v="1574.8888400000001"/>
    <n v="1361.7743300000002"/>
    <n v="1197.7035000000001"/>
    <n v="1738.6025999999999"/>
    <n v="1044.2199599999999"/>
    <n v="1388.2246699999998"/>
    <n v="378.60444999999993"/>
    <n v="1863.8743200000001"/>
    <n v="1093.134"/>
    <n v="616.02660000000003"/>
    <n v="2408.4183199999998"/>
    <n v="941.80855999999983"/>
    <n v="1831.5798199999997"/>
    <n v="17438.859970000001"/>
    <n v="616.02660000000003"/>
    <n v="12257.05327"/>
    <x v="1"/>
    <s v=""/>
    <s v=""/>
    <s v="Sales"/>
    <s v="Dinner"/>
    <s v="Private"/>
    <s v="Bev"/>
    <s v="Wine"/>
    <x v="1"/>
  </r>
  <r>
    <s v="DF"/>
    <x v="15"/>
    <n v="999267"/>
    <s v="000000"/>
    <s v="netSales-dinner-Banquet-Wine"/>
    <n v="2016"/>
    <n v="0"/>
    <n v="1848.7"/>
    <n v="2982.252"/>
    <n v="6366.8150000000005"/>
    <n v="3040.3240000000001"/>
    <n v="5216.6239999999989"/>
    <n v="2369.64"/>
    <n v="2783.3959999999997"/>
    <n v="1079.0359999999998"/>
    <n v="1994.8319999999999"/>
    <n v="3884.7199999999993"/>
    <n v="2108.3808199999999"/>
    <n v="2852.1149999999998"/>
    <n v="11425.700999999999"/>
    <n v="47952.535819999997"/>
    <n v="3884.7199999999993"/>
    <n v="31566.339"/>
    <x v="1"/>
    <s v=""/>
    <s v=""/>
    <s v="Sales"/>
    <s v="Dinner"/>
    <s v="Private"/>
    <s v="Bev"/>
    <s v="Wine"/>
    <x v="1"/>
  </r>
  <r>
    <s v="DF"/>
    <x v="16"/>
    <n v="999267"/>
    <s v="000000"/>
    <s v="netSales-dinner-Banquet-Wine"/>
    <n v="2016"/>
    <n v="0"/>
    <n v="9209.9699999999993"/>
    <n v="9642.2340000000004"/>
    <n v="8817.9469000000008"/>
    <n v="7217.9520000000002"/>
    <n v="8279.5020000000004"/>
    <n v="4166.5679999999993"/>
    <n v="5028.3449999999993"/>
    <n v="6171.4519999999993"/>
    <n v="3756.7739999999994"/>
    <n v="13770.280999999999"/>
    <n v="9656.5250599999981"/>
    <n v="7220.3040000000001"/>
    <n v="16008.478919999996"/>
    <n v="108946.33287999999"/>
    <n v="13770.280999999999"/>
    <n v="76061.024899999989"/>
    <x v="1"/>
    <s v=""/>
    <s v=""/>
    <s v="Sales"/>
    <s v="Dinner"/>
    <s v="Private"/>
    <s v="Bev"/>
    <s v="Wine"/>
    <x v="1"/>
  </r>
  <r>
    <s v="DF"/>
    <x v="17"/>
    <n v="999267"/>
    <s v="000000"/>
    <s v="netSales-dinner-Banquet-Wine"/>
    <n v="2016"/>
    <n v="0"/>
    <n v="275.88399999999996"/>
    <n v="3027.3427799999999"/>
    <n v="593.08032000000003"/>
    <n v="1537.6272799999999"/>
    <n v="398.74603999999994"/>
    <n v="706.91417999999999"/>
    <n v="47.779060000000001"/>
    <n v="887.42191999999989"/>
    <n v="437.72791999999993"/>
    <n v="444.76684"/>
    <n v="353.52520000000004"/>
    <n v="415.04791999999998"/>
    <n v="1521.3030000000001"/>
    <n v="10647.16646"/>
    <n v="444.76684"/>
    <n v="8357.2903399999996"/>
    <x v="1"/>
    <s v=""/>
    <s v=""/>
    <s v="Sales"/>
    <s v="Dinner"/>
    <s v="Private"/>
    <s v="Bev"/>
    <s v="Wine"/>
    <x v="1"/>
  </r>
  <r>
    <s v="DF"/>
    <x v="18"/>
    <n v="999267"/>
    <s v="000000"/>
    <s v="netSales-dinner-Banquet-Wine"/>
    <n v="2016"/>
    <n v="0"/>
    <n v="732.4799999999999"/>
    <n v="1303.2255599999999"/>
    <n v="1417.752"/>
    <n v="1400.175"/>
    <n v="1582.7909999999997"/>
    <n v="3546.8160000000003"/>
    <n v="354.82999999999993"/>
    <n v="1255.905"/>
    <n v="748.28599999999994"/>
    <n v="2680.7225199999998"/>
    <n v="1568"/>
    <n v="1044.1200000000001"/>
    <n v="2812.5229999999997"/>
    <n v="20447.626079999998"/>
    <n v="2680.7225199999998"/>
    <n v="15022.98308"/>
    <x v="1"/>
    <s v=""/>
    <s v=""/>
    <s v="Sales"/>
    <s v="Dinner"/>
    <s v="Private"/>
    <s v="Bev"/>
    <s v="Wine"/>
    <x v="1"/>
  </r>
  <r>
    <s v="DF"/>
    <x v="19"/>
    <n v="999267"/>
    <s v="000000"/>
    <s v="netSales-dinner-Banquet-Wine"/>
    <n v="2016"/>
    <n v="0"/>
    <n v="2996.9286199999997"/>
    <n v="1730.596"/>
    <n v="3167.9602500000001"/>
    <n v="3047.3382799999995"/>
    <n v="961.63199999999995"/>
    <n v="2572.6666700000001"/>
    <n v="1287.58"/>
    <n v="837.2"/>
    <n v="1557.7380000000001"/>
    <n v="1964.1439999999998"/>
    <n v="2277.8056000000001"/>
    <n v="4640.3279999999995"/>
    <n v="6112.26"/>
    <n v="33154.17742"/>
    <n v="1964.1439999999998"/>
    <n v="20123.783820000001"/>
    <x v="1"/>
    <s v=""/>
    <s v=""/>
    <s v="Sales"/>
    <s v="Dinner"/>
    <s v="Private"/>
    <s v="Bev"/>
    <s v="Wine"/>
    <x v="1"/>
  </r>
  <r>
    <s v="DF"/>
    <x v="20"/>
    <n v="999267"/>
    <s v="000000"/>
    <s v="netSales-dinner-Banquet-Wine"/>
    <n v="2016"/>
    <n v="0"/>
    <n v="433.04169999999999"/>
    <n v="4899.9257999999991"/>
    <n v="2061.5137199999995"/>
    <n v="2073.0254300000001"/>
    <n v="1952.23119"/>
    <n v="1337.3828999999998"/>
    <n v="854.63622999999995"/>
    <n v="1412.20695"/>
    <n v="891.11427999999989"/>
    <n v="3594.2228700000001"/>
    <n v="4264.4981399999997"/>
    <n v="2761.6739499999999"/>
    <n v="5078.2829999999985"/>
    <n v="31613.756159999997"/>
    <n v="3594.2228700000001"/>
    <n v="19509.301069999998"/>
    <x v="1"/>
    <s v=""/>
    <s v=""/>
    <s v="Sales"/>
    <s v="Dinner"/>
    <s v="Private"/>
    <s v="Bev"/>
    <s v="Wine"/>
    <x v="1"/>
  </r>
  <r>
    <s v="DF"/>
    <x v="21"/>
    <n v="999267"/>
    <s v="000000"/>
    <s v="netSales-dinner-Banquet-Wine"/>
    <n v="2016"/>
    <n v="0"/>
    <n v="2427.88"/>
    <n v="1116.1499999999999"/>
    <n v="2410.2539999999999"/>
    <n v="1721.7199999999998"/>
    <n v="2558.5"/>
    <n v="2071.1039999999998"/>
    <n v="1387.722"/>
    <n v="1326.5279999999998"/>
    <n v="2133.2219999999998"/>
    <n v="1452.066"/>
    <n v="4180.1899999999996"/>
    <n v="1911.6719999999998"/>
    <n v="8919.4139999999989"/>
    <n v="33616.421999999991"/>
    <n v="1452.066"/>
    <n v="18605.145999999997"/>
    <x v="1"/>
    <s v=""/>
    <s v=""/>
    <s v="Sales"/>
    <s v="Dinner"/>
    <s v="Private"/>
    <s v="Bev"/>
    <s v="Wine"/>
    <x v="1"/>
  </r>
  <r>
    <s v="DF"/>
    <x v="22"/>
    <n v="999267"/>
    <s v="000000"/>
    <s v="netSales-dinner-Banquet-Wine"/>
    <n v="2016"/>
    <n v="0"/>
    <n v="2732.5580099999997"/>
    <n v="957.91394999999989"/>
    <n v="1185.0348299999998"/>
    <n v="4168.3966799999998"/>
    <n v="3219.28152"/>
    <n v="3704.2607699999999"/>
    <n v="1047.5184300000001"/>
    <n v="3725.4622999999992"/>
    <n v="1850.7500199999997"/>
    <n v="2200.0734000000002"/>
    <n v="2399.7255099999998"/>
    <n v="3437.2801399999994"/>
    <n v="5740.4984699999995"/>
    <n v="36368.754029999996"/>
    <n v="2200.0734000000002"/>
    <n v="24791.249909999999"/>
    <x v="1"/>
    <s v=""/>
    <s v=""/>
    <s v="Sales"/>
    <s v="Dinner"/>
    <s v="Private"/>
    <s v="Bev"/>
    <s v="Wine"/>
    <x v="1"/>
  </r>
  <r>
    <s v="DF"/>
    <x v="23"/>
    <n v="999267"/>
    <s v="000000"/>
    <s v="netSales-dinner-Banquet-Wine"/>
    <n v="2016"/>
    <n v="0"/>
    <n v="988.72199999999987"/>
    <n v="1653.2599999999998"/>
    <n v="1694.6159999999998"/>
    <n v="1557.92"/>
    <n v="2543.18316"/>
    <n v="3277.5539999999992"/>
    <n v="2179.2959999999994"/>
    <n v="2470.8040000000001"/>
    <n v="3368.547"/>
    <n v="1320.5499999999997"/>
    <n v="2747.5489999999995"/>
    <n v="2659.8879999999999"/>
    <n v="4700.22"/>
    <n v="31162.109159999993"/>
    <n v="1320.5499999999997"/>
    <n v="21054.452159999993"/>
    <x v="1"/>
    <s v=""/>
    <s v=""/>
    <s v="Sales"/>
    <s v="Dinner"/>
    <s v="Private"/>
    <s v="Bev"/>
    <s v="Wine"/>
    <x v="1"/>
  </r>
  <r>
    <s v="DF"/>
    <x v="25"/>
    <n v="999267"/>
    <s v="000000"/>
    <s v="netSales-dinner-Banquet-Wine"/>
    <n v="2016"/>
    <n v="0"/>
    <n v="0"/>
    <n v="0"/>
    <n v="59.562999999999995"/>
    <n v="0"/>
    <n v="0"/>
    <n v="-4.7174399999999999"/>
    <n v="0"/>
    <n v="1643.04"/>
    <n v="2027.8584899999996"/>
    <n v="1503.271"/>
    <n v="1441.8879999999997"/>
    <n v="1172.0939999999998"/>
    <n v="2692.8719999999998"/>
    <n v="10535.869049999999"/>
    <n v="1503.271"/>
    <n v="5229.0150499999991"/>
    <x v="1"/>
    <s v=""/>
    <s v=""/>
    <s v="Sales"/>
    <s v="Dinner"/>
    <s v="Private"/>
    <s v="Bev"/>
    <s v="Wine"/>
    <x v="1"/>
  </r>
  <r>
    <s v="DF"/>
    <x v="26"/>
    <n v="999267"/>
    <s v="000000"/>
    <s v="netSales-dinner-Banquet-Wine"/>
    <n v="2016"/>
    <n v="0"/>
    <n v="0"/>
    <n v="162.62126999999998"/>
    <n v="0"/>
    <n v="994.72799999999995"/>
    <n v="0"/>
    <n v="0"/>
    <n v="134.316"/>
    <n v="175.81199999999998"/>
    <n v="63.664999999999992"/>
    <n v="32.507999999999996"/>
    <n v="2659.636"/>
    <n v="494.935"/>
    <n v="189.50399999999999"/>
    <n v="4907.7252699999999"/>
    <n v="32.507999999999996"/>
    <n v="1563.6502699999999"/>
    <x v="1"/>
    <s v=""/>
    <s v=""/>
    <s v="Sales"/>
    <s v="Dinner"/>
    <s v="Private"/>
    <s v="Bev"/>
    <s v="Wine"/>
    <x v="1"/>
  </r>
  <r>
    <s v="DF"/>
    <x v="27"/>
    <n v="999267"/>
    <s v="000000"/>
    <s v="netSales-dinner-Banquet-Wine"/>
    <n v="2016"/>
    <n v="0"/>
    <n v="445.09500000000003"/>
    <n v="137.76"/>
    <n v="1587.2108700000001"/>
    <n v="187.06799999999998"/>
    <n v="139.74799999999999"/>
    <n v="2293.2000000000003"/>
    <n v="184.79999999999998"/>
    <n v="467.87299999999993"/>
    <n v="2805.0539999999996"/>
    <n v="279.32799999999997"/>
    <n v="173.78899999999999"/>
    <n v="1306.8719999999998"/>
    <n v="1057.0559999999998"/>
    <n v="11064.853870000001"/>
    <n v="279.32799999999997"/>
    <n v="8527.1368700000003"/>
    <x v="1"/>
    <s v=""/>
    <s v=""/>
    <s v="Sales"/>
    <s v="Dinner"/>
    <s v="Private"/>
    <s v="Bev"/>
    <s v="Wine"/>
    <x v="1"/>
  </r>
  <r>
    <s v="DF"/>
    <x v="28"/>
    <n v="999267"/>
    <s v="000000"/>
    <s v="netSales-dinner-Banquet-Wine"/>
    <n v="2016"/>
    <n v="0"/>
    <n v="1389.1852799999999"/>
    <n v="2034.7277999999997"/>
    <n v="712.90800000000002"/>
    <n v="827.16689999999983"/>
    <n v="893.68845999999996"/>
    <n v="1329.5400299999999"/>
    <n v="1015.3265499999999"/>
    <n v="799.6162999999998"/>
    <n v="631.65949000000001"/>
    <n v="501.73003999999997"/>
    <n v="1706.9392899999998"/>
    <n v="1034.3956000000001"/>
    <n v="1855.7334599999997"/>
    <n v="14732.617200000001"/>
    <n v="501.73003999999997"/>
    <n v="10135.548850000001"/>
    <x v="1"/>
    <s v=""/>
    <s v=""/>
    <s v="Sales"/>
    <s v="Dinner"/>
    <s v="Private"/>
    <s v="Bev"/>
    <s v="Wine"/>
    <x v="1"/>
  </r>
  <r>
    <s v="DF"/>
    <x v="29"/>
    <n v="999267"/>
    <s v="000000"/>
    <s v="netSales-dinner-Banquet-Wine"/>
    <n v="2016"/>
    <n v="0"/>
    <n v="29.512699999999999"/>
    <n v="321.44"/>
    <n v="241.48599999999996"/>
    <n v="291.59199999999993"/>
    <n v="466.29519999999997"/>
    <n v="805.64399999999989"/>
    <n v="662.92099999999994"/>
    <n v="186.98399999999998"/>
    <n v="807.89099999999985"/>
    <n v="629.74799999999993"/>
    <n v="288.71359999999999"/>
    <n v="526.00799999999992"/>
    <n v="1216.18"/>
    <n v="6474.4154999999992"/>
    <n v="629.74799999999993"/>
    <n v="4443.513899999999"/>
    <x v="1"/>
    <s v=""/>
    <s v=""/>
    <s v="Sales"/>
    <s v="Dinner"/>
    <s v="Private"/>
    <s v="Bev"/>
    <s v="Wine"/>
    <x v="1"/>
  </r>
  <r>
    <s v="DF"/>
    <x v="30"/>
    <n v="999267"/>
    <s v="000000"/>
    <s v="netSales-dinner-Banquet-Wine"/>
    <n v="2016"/>
    <n v="0"/>
    <n v="414.76890000000003"/>
    <n v="1991.4501600000001"/>
    <n v="1473.9479999999999"/>
    <n v="734.58615999999995"/>
    <n v="4684.7889199999991"/>
    <n v="1133.1001499999998"/>
    <n v="680.75083999999993"/>
    <n v="1536.59968"/>
    <n v="657.01313999999991"/>
    <n v="1584.8365399999998"/>
    <n v="4693.5039199999992"/>
    <n v="1660.9787599999997"/>
    <n v="5710.2626700000001"/>
    <n v="26956.587839999997"/>
    <n v="1584.8365399999998"/>
    <n v="14891.842489999999"/>
    <x v="1"/>
    <s v=""/>
    <s v=""/>
    <s v="Sales"/>
    <s v="Dinner"/>
    <s v="Private"/>
    <s v="Bev"/>
    <s v="Wine"/>
    <x v="1"/>
  </r>
  <r>
    <s v="DF"/>
    <x v="31"/>
    <n v="999267"/>
    <s v="000000"/>
    <s v="netSales-dinner-Banquet-Wine"/>
    <n v="2016"/>
    <n v="0"/>
    <n v="188.47499999999999"/>
    <n v="769.35599999999988"/>
    <n v="609.30799999999988"/>
    <n v="588.28"/>
    <n v="666.91800000000001"/>
    <n v="541.40099999999995"/>
    <n v="586.48527000000001"/>
    <n v="164.64"/>
    <n v="563.13599999999997"/>
    <n v="599.87199999999996"/>
    <n v="1002.5959999999999"/>
    <n v="1192.4639999999999"/>
    <n v="4450.8239999999996"/>
    <n v="11923.75527"/>
    <n v="599.87199999999996"/>
    <n v="5277.8712700000005"/>
    <x v="1"/>
    <s v=""/>
    <s v=""/>
    <s v="Sales"/>
    <s v="Dinner"/>
    <s v="Private"/>
    <s v="Bev"/>
    <s v="Wine"/>
    <x v="1"/>
  </r>
  <r>
    <s v="DF"/>
    <x v="32"/>
    <n v="999267"/>
    <s v="000000"/>
    <s v="netSales-dinner-Banquet-Wine"/>
    <n v="2016"/>
    <n v="0"/>
    <n v="1110.4379999999999"/>
    <n v="554.21659999999997"/>
    <n v="17.29"/>
    <n v="1350.72"/>
    <n v="287.19600000000003"/>
    <n v="1867.66398"/>
    <n v="1662.57"/>
    <n v="994.89599999999984"/>
    <n v="3113.9499999999994"/>
    <n v="1422.0360000000001"/>
    <n v="1379.3009999999999"/>
    <n v="1656.1859999999997"/>
    <n v="9079.5575499999977"/>
    <n v="24496.021129999994"/>
    <n v="1422.0360000000001"/>
    <n v="12380.976579999999"/>
    <x v="1"/>
    <s v=""/>
    <s v=""/>
    <s v="Sales"/>
    <s v="Dinner"/>
    <s v="Private"/>
    <s v="Bev"/>
    <s v="Wine"/>
    <x v="1"/>
  </r>
  <r>
    <s v="DF"/>
    <x v="33"/>
    <n v="999267"/>
    <s v="000000"/>
    <s v="netSales-dinner-Banquet-Wine"/>
    <n v="2016"/>
    <n v="0"/>
    <n v="0"/>
    <n v="0"/>
    <n v="0"/>
    <n v="0"/>
    <n v="0"/>
    <n v="0"/>
    <n v="0"/>
    <n v="0"/>
    <n v="0"/>
    <n v="347.76"/>
    <n v="354.47300000000001"/>
    <n v="786.69500000000005"/>
    <n v="745.41599999999994"/>
    <n v="2234.3440000000001"/>
    <n v="347.76"/>
    <n v="347.76"/>
    <x v="1"/>
    <s v=""/>
    <s v=""/>
    <s v="Sales"/>
    <s v="Dinner"/>
    <s v="Private"/>
    <s v="Bev"/>
    <s v="Wine"/>
    <x v="1"/>
  </r>
  <r>
    <s v="DF"/>
    <x v="34"/>
    <n v="999267"/>
    <s v="000000"/>
    <s v="netSales-dinner-Banquet-Wine"/>
    <n v="2016"/>
    <n v="0"/>
    <n v="0"/>
    <n v="0"/>
    <n v="0"/>
    <n v="0"/>
    <n v="0"/>
    <n v="0"/>
    <n v="0"/>
    <n v="0"/>
    <n v="0"/>
    <n v="0"/>
    <n v="0"/>
    <n v="0"/>
    <n v="2019.2899999999997"/>
    <n v="2019.2899999999997"/>
    <n v="0"/>
    <n v="0"/>
    <x v="1"/>
    <s v=""/>
    <s v=""/>
    <s v="Sales"/>
    <s v="Dinner"/>
    <s v="Private"/>
    <s v="Bev"/>
    <s v="Wine"/>
    <x v="1"/>
  </r>
  <r>
    <s v="DF"/>
    <x v="0"/>
    <n v="999268"/>
    <s v="000000"/>
    <s v="netSales-lunch-Bar-Wine"/>
    <n v="2016"/>
    <n v="0"/>
    <n v="55.731339999999996"/>
    <n v="93.071999999999989"/>
    <n v="0"/>
    <n v="155.41329999999999"/>
    <n v="445.51696000000004"/>
    <n v="0"/>
    <n v="0"/>
    <n v="0"/>
    <n v="83.587139999999991"/>
    <n v="0"/>
    <n v="0"/>
    <n v="0"/>
    <n v="0"/>
    <n v="833.32074"/>
    <n v="0"/>
    <n v="833.32074"/>
    <x v="1"/>
    <s v=""/>
    <s v=""/>
    <s v="Sales"/>
    <s v="Lunch"/>
    <s v="Bar"/>
    <s v="Bev"/>
    <s v="Wine"/>
    <x v="0"/>
  </r>
  <r>
    <s v="DF"/>
    <x v="1"/>
    <n v="999268"/>
    <s v="000000"/>
    <s v="netSales-lunch-Bar-Wine"/>
    <n v="2016"/>
    <n v="0"/>
    <n v="173.48078999999998"/>
    <n v="40.168519999999994"/>
    <n v="-3.6521100000000004"/>
    <n v="335.74212"/>
    <n v="133.72225999999998"/>
    <n v="-10.34712"/>
    <n v="0"/>
    <n v="62.194090000000003"/>
    <n v="-15.518580000000002"/>
    <n v="4.7447399999999993"/>
    <n v="-8.0449599999999997"/>
    <n v="93.281440000000003"/>
    <n v="300.45456000000001"/>
    <n v="1106.2257500000001"/>
    <n v="4.7447399999999993"/>
    <n v="720.5347099999999"/>
    <x v="1"/>
    <s v=""/>
    <s v=""/>
    <s v="Sales"/>
    <s v="Lunch"/>
    <s v="Bar"/>
    <s v="Bev"/>
    <s v="Wine"/>
    <x v="0"/>
  </r>
  <r>
    <s v="DF"/>
    <x v="2"/>
    <n v="999268"/>
    <s v="000000"/>
    <s v="netSales-lunch-Bar-Wine"/>
    <n v="2016"/>
    <n v="0"/>
    <n v="2637.2716999999998"/>
    <n v="1895.7175999999999"/>
    <n v="2329.4250000000002"/>
    <n v="1623.6720499999999"/>
    <n v="1285.4380000000001"/>
    <n v="1462.0759999999998"/>
    <n v="941.43419999999992"/>
    <n v="1053.99"/>
    <n v="1258.5440000000001"/>
    <n v="779.91549999999995"/>
    <n v="1396.36"/>
    <n v="2512.125"/>
    <n v="2957.9969999999998"/>
    <n v="22133.966049999995"/>
    <n v="779.91549999999995"/>
    <n v="15267.484049999997"/>
    <x v="1"/>
    <s v=""/>
    <s v=""/>
    <s v="Sales"/>
    <s v="Lunch"/>
    <s v="Bar"/>
    <s v="Bev"/>
    <s v="Wine"/>
    <x v="0"/>
  </r>
  <r>
    <s v="DF"/>
    <x v="3"/>
    <n v="999268"/>
    <s v="000000"/>
    <s v="netSales-lunch-Bar-Wine"/>
    <n v="2016"/>
    <n v="0"/>
    <n v="19.683999999999997"/>
    <n v="-16.926000000000002"/>
    <n v="-2.8664999999999998"/>
    <n v="175.68599999999998"/>
    <n v="29.046499999999998"/>
    <n v="0"/>
    <n v="69.138999999999996"/>
    <n v="11.759999999999998"/>
    <n v="0"/>
    <n v="0"/>
    <n v="-6.37"/>
    <n v="68.459999999999994"/>
    <n v="105.62299999999999"/>
    <n v="453.23599999999993"/>
    <n v="0"/>
    <n v="285.52299999999997"/>
    <x v="1"/>
    <s v=""/>
    <s v=""/>
    <s v="Sales"/>
    <s v="Lunch"/>
    <s v="Bar"/>
    <s v="Bev"/>
    <s v="Wine"/>
    <x v="0"/>
  </r>
  <r>
    <s v="DF"/>
    <x v="4"/>
    <n v="999268"/>
    <s v="000000"/>
    <s v="netSales-lunch-Bar-Wine"/>
    <n v="2016"/>
    <n v="0"/>
    <n v="686.14979999999991"/>
    <n v="599.92309999999986"/>
    <n v="677.80818000000011"/>
    <n v="248.82900000000001"/>
    <n v="1089.11124"/>
    <n v="500.0016"/>
    <n v="629.82296999999994"/>
    <n v="462.00385"/>
    <n v="683.92323999999996"/>
    <n v="643.11323999999991"/>
    <n v="983.9617199999999"/>
    <n v="744.27569999999992"/>
    <n v="1457.7872399999999"/>
    <n v="9406.7108800000005"/>
    <n v="643.11323999999991"/>
    <n v="6220.6862199999996"/>
    <x v="1"/>
    <s v=""/>
    <s v=""/>
    <s v="Sales"/>
    <s v="Lunch"/>
    <s v="Bar"/>
    <s v="Bev"/>
    <s v="Wine"/>
    <x v="0"/>
  </r>
  <r>
    <s v="DF"/>
    <x v="5"/>
    <n v="999268"/>
    <s v="000000"/>
    <s v="netSales-lunch-Bar-Wine"/>
    <n v="2016"/>
    <n v="0"/>
    <n v="0"/>
    <n v="0"/>
    <n v="0"/>
    <n v="0"/>
    <n v="0"/>
    <n v="0"/>
    <n v="0"/>
    <n v="0"/>
    <n v="123.60488000000001"/>
    <n v="839.38329999999996"/>
    <n v="747.2331999999999"/>
    <n v="1249.1388000000002"/>
    <n v="1467.02864"/>
    <n v="4426.3888200000001"/>
    <n v="839.38329999999996"/>
    <n v="962.98817999999994"/>
    <x v="1"/>
    <s v=""/>
    <s v=""/>
    <s v="Sales"/>
    <s v="Lunch"/>
    <s v="Bar"/>
    <s v="Bev"/>
    <s v="Wine"/>
    <x v="0"/>
  </r>
  <r>
    <s v="DF"/>
    <x v="6"/>
    <n v="999268"/>
    <s v="000000"/>
    <s v="netSales-lunch-Bar-Wine"/>
    <n v="2016"/>
    <n v="0"/>
    <n v="232.26000000000002"/>
    <n v="-43.120000000000005"/>
    <n v="14.174999999999999"/>
    <n v="6.58"/>
    <n v="8.8199999999999985"/>
    <n v="25.48"/>
    <n v="0"/>
    <n v="0"/>
    <n v="41.831999999999994"/>
    <n v="0"/>
    <n v="-168.64399999999998"/>
    <n v="111.50999999999999"/>
    <n v="-49.329000000000001"/>
    <n v="179.56400000000005"/>
    <n v="0"/>
    <n v="286.02700000000004"/>
    <x v="1"/>
    <s v=""/>
    <s v=""/>
    <s v="Sales"/>
    <s v="Lunch"/>
    <s v="Bar"/>
    <s v="Bev"/>
    <s v="Wine"/>
    <x v="0"/>
  </r>
  <r>
    <s v="DF"/>
    <x v="7"/>
    <n v="999268"/>
    <s v="000000"/>
    <s v="netSales-lunch-Bar-Wine"/>
    <n v="2016"/>
    <n v="0"/>
    <n v="4022.5919999999996"/>
    <n v="4016.3760000000002"/>
    <n v="4927.8599999999997"/>
    <n v="5173.5249999999996"/>
    <n v="3753.6184000000003"/>
    <n v="3348.1559999999995"/>
    <n v="2926"/>
    <n v="3471.0129999999999"/>
    <n v="3008.8435300000001"/>
    <n v="3672.4799999999996"/>
    <n v="3429.0976999999993"/>
    <n v="5115.4739999999993"/>
    <n v="10414.950000000001"/>
    <n v="57279.985629999996"/>
    <n v="3672.4799999999996"/>
    <n v="38320.463929999998"/>
    <x v="1"/>
    <s v=""/>
    <s v=""/>
    <s v="Sales"/>
    <s v="Lunch"/>
    <s v="Bar"/>
    <s v="Bev"/>
    <s v="Wine"/>
    <x v="0"/>
  </r>
  <r>
    <s v="DF"/>
    <x v="8"/>
    <n v="999268"/>
    <s v="000000"/>
    <s v="netSales-lunch-Bar-Wine"/>
    <n v="2016"/>
    <n v="0"/>
    <n v="1551.06"/>
    <n v="1568.8050000000001"/>
    <n v="1463.3289999999997"/>
    <n v="2127.8403999999996"/>
    <n v="2082.8849999999998"/>
    <n v="1270.318"/>
    <n v="1330.0933799999998"/>
    <n v="1738.4639999999999"/>
    <n v="2144.14662"/>
    <n v="992.46"/>
    <n v="2554.6639999999998"/>
    <n v="2038.232"/>
    <n v="2449.2370000000001"/>
    <n v="23311.5344"/>
    <n v="992.46"/>
    <n v="16269.401399999999"/>
    <x v="1"/>
    <s v=""/>
    <s v=""/>
    <s v="Sales"/>
    <s v="Lunch"/>
    <s v="Bar"/>
    <s v="Bev"/>
    <s v="Wine"/>
    <x v="0"/>
  </r>
  <r>
    <s v="DF"/>
    <x v="9"/>
    <n v="999268"/>
    <s v="000000"/>
    <s v="netSales-lunch-Bar-Wine"/>
    <n v="2016"/>
    <n v="0"/>
    <n v="6.1644099999999984"/>
    <n v="163.69478999999998"/>
    <n v="-31.942189999999997"/>
    <n v="15.45313"/>
    <n v="-22.136520000000001"/>
    <n v="88.072110000000009"/>
    <n v="3.5271599999999994"/>
    <n v="-39.526409999999998"/>
    <n v="8.7964800000000007"/>
    <n v="-25.906859999999998"/>
    <n v="-65.530499999999989"/>
    <n v="-37.624859999999998"/>
    <n v="288.76302000000004"/>
    <n v="351.80376000000007"/>
    <n v="-25.906859999999998"/>
    <n v="166.19610000000003"/>
    <x v="1"/>
    <s v=""/>
    <s v=""/>
    <s v="Sales"/>
    <s v="Lunch"/>
    <s v="Bar"/>
    <s v="Bev"/>
    <s v="Wine"/>
    <x v="0"/>
  </r>
  <r>
    <s v="DF"/>
    <x v="10"/>
    <n v="999268"/>
    <s v="000000"/>
    <s v="netSales-lunch-Bar-Wine"/>
    <n v="2016"/>
    <n v="0"/>
    <n v="278.31999999999994"/>
    <n v="135.45000000000002"/>
    <n v="153.51"/>
    <n v="485.57599999999996"/>
    <n v="201.6"/>
    <n v="216.13900000000001"/>
    <n v="897.10424999999987"/>
    <n v="191.89099999999999"/>
    <n v="566.69899999999996"/>
    <n v="294.29189999999994"/>
    <n v="646.57053999999994"/>
    <n v="699.2299999999999"/>
    <n v="568.0532199999999"/>
    <n v="5334.434909999999"/>
    <n v="294.29189999999994"/>
    <n v="3420.58115"/>
    <x v="1"/>
    <s v=""/>
    <s v=""/>
    <s v="Sales"/>
    <s v="Lunch"/>
    <s v="Bar"/>
    <s v="Bev"/>
    <s v="Wine"/>
    <x v="0"/>
  </r>
  <r>
    <s v="DF"/>
    <x v="11"/>
    <n v="999268"/>
    <s v="000000"/>
    <s v="netSales-lunch-Bar-Wine"/>
    <n v="2016"/>
    <n v="0"/>
    <n v="1407.77"/>
    <n v="2035.6559999999997"/>
    <n v="2204.2341999999999"/>
    <n v="1334.5639999999999"/>
    <n v="2092.9650000000001"/>
    <n v="901.37599999999998"/>
    <n v="851.27840000000003"/>
    <n v="1560.26388"/>
    <n v="2714.6842799999999"/>
    <n v="1429.82"/>
    <n v="1272.49234"/>
    <n v="1390.242"/>
    <n v="1982.8199999999997"/>
    <n v="21178.166099999999"/>
    <n v="1429.82"/>
    <n v="16532.61176"/>
    <x v="1"/>
    <s v=""/>
    <s v=""/>
    <s v="Sales"/>
    <s v="Lunch"/>
    <s v="Bar"/>
    <s v="Bev"/>
    <s v="Wine"/>
    <x v="0"/>
  </r>
  <r>
    <s v="DF"/>
    <x v="12"/>
    <n v="999268"/>
    <s v="000000"/>
    <s v="netSales-lunch-Bar-Wine"/>
    <n v="2016"/>
    <n v="0"/>
    <n v="1153.6000000000001"/>
    <n v="2683.45"/>
    <n v="1033.578"/>
    <n v="1115.1239399999999"/>
    <n v="2351.79"/>
    <n v="509.03369999999995"/>
    <n v="412.33500000000004"/>
    <n v="690.17717999999991"/>
    <n v="393.57499999999999"/>
    <n v="2434.6"/>
    <n v="844.02317999999991"/>
    <n v="1314.04"/>
    <n v="3797.0239999999999"/>
    <n v="18732.350000000002"/>
    <n v="2434.6"/>
    <n v="12777.26282"/>
    <x v="1"/>
    <s v=""/>
    <s v=""/>
    <s v="Sales"/>
    <s v="Lunch"/>
    <s v="Bar"/>
    <s v="Bev"/>
    <s v="Wine"/>
    <x v="0"/>
  </r>
  <r>
    <s v="DF"/>
    <x v="13"/>
    <n v="999268"/>
    <s v="000000"/>
    <s v="netSales-lunch-Bar-Wine"/>
    <n v="2016"/>
    <n v="0"/>
    <n v="4501.3289999999997"/>
    <n v="4429.04"/>
    <n v="4002.88"/>
    <n v="4079.8309999999997"/>
    <n v="4513.9080000000004"/>
    <n v="4129.3"/>
    <n v="4750.1089999999995"/>
    <n v="3900.2249999999995"/>
    <n v="4625.74"/>
    <n v="3908.7299999999996"/>
    <n v="5243.7839999999997"/>
    <n v="5780.1149699999996"/>
    <n v="13720.168"/>
    <n v="67585.158969999989"/>
    <n v="3908.7299999999996"/>
    <n v="42841.09199999999"/>
    <x v="1"/>
    <s v=""/>
    <s v=""/>
    <s v="Sales"/>
    <s v="Lunch"/>
    <s v="Bar"/>
    <s v="Bev"/>
    <s v="Wine"/>
    <x v="1"/>
  </r>
  <r>
    <s v="DF"/>
    <x v="14"/>
    <n v="999268"/>
    <s v="000000"/>
    <s v="netSales-lunch-Bar-Wine"/>
    <n v="2016"/>
    <n v="0"/>
    <n v="1183.4109000000001"/>
    <n v="568.47489999999993"/>
    <n v="671.73644999999999"/>
    <n v="740.08662000000004"/>
    <n v="860.00824"/>
    <n v="666.5779399999999"/>
    <n v="685.03665999999998"/>
    <n v="403.86303999999996"/>
    <n v="767.26208999999994"/>
    <n v="669.08085999999992"/>
    <n v="757.28589999999997"/>
    <n v="762.22439999999995"/>
    <n v="589.26419999999996"/>
    <n v="9324.3121999999985"/>
    <n v="669.08085999999992"/>
    <n v="7215.5376999999999"/>
    <x v="1"/>
    <s v=""/>
    <s v=""/>
    <s v="Sales"/>
    <s v="Lunch"/>
    <s v="Bar"/>
    <s v="Bev"/>
    <s v="Wine"/>
    <x v="1"/>
  </r>
  <r>
    <s v="DF"/>
    <x v="15"/>
    <n v="999268"/>
    <s v="000000"/>
    <s v="netSales-lunch-Bar-Wine"/>
    <n v="2016"/>
    <n v="0"/>
    <n v="341.29200000000003"/>
    <n v="1068.4449999999999"/>
    <n v="1248.674"/>
    <n v="792.79199999999992"/>
    <n v="1292.6479999999999"/>
    <n v="755.77599999999995"/>
    <n v="887.67"/>
    <n v="593.57199999999989"/>
    <n v="894.88349999999991"/>
    <n v="1633.9049999999997"/>
    <n v="524.05499999999995"/>
    <n v="763.22399999999993"/>
    <n v="592.70399999999995"/>
    <n v="11389.6405"/>
    <n v="1633.9049999999997"/>
    <n v="9509.6574999999993"/>
    <x v="1"/>
    <s v=""/>
    <s v=""/>
    <s v="Sales"/>
    <s v="Lunch"/>
    <s v="Bar"/>
    <s v="Bev"/>
    <s v="Wine"/>
    <x v="1"/>
  </r>
  <r>
    <s v="DF"/>
    <x v="16"/>
    <n v="999268"/>
    <s v="000000"/>
    <s v="netSales-lunch-Bar-Wine"/>
    <n v="2016"/>
    <n v="0"/>
    <n v="1447.635"/>
    <n v="1109.9724999999999"/>
    <n v="534.91200000000003"/>
    <n v="1266.9089999999999"/>
    <n v="824.72949999999992"/>
    <n v="1028.72"/>
    <n v="572.83799999999997"/>
    <n v="841.38117"/>
    <n v="1220.5830000000001"/>
    <n v="736.32250999999997"/>
    <n v="769.02293999999995"/>
    <n v="685.99999999999989"/>
    <n v="1613.9759999999999"/>
    <n v="12653.001620000001"/>
    <n v="736.32250999999997"/>
    <n v="9584.0026799999996"/>
    <x v="1"/>
    <s v=""/>
    <s v=""/>
    <s v="Sales"/>
    <s v="Lunch"/>
    <s v="Bar"/>
    <s v="Bev"/>
    <s v="Wine"/>
    <x v="1"/>
  </r>
  <r>
    <s v="DF"/>
    <x v="17"/>
    <n v="999268"/>
    <s v="000000"/>
    <s v="netSales-lunch-Bar-Wine"/>
    <n v="2016"/>
    <n v="0"/>
    <n v="2182.2176599999998"/>
    <n v="1443.1514999999999"/>
    <n v="1826.21012"/>
    <n v="1167.6458499999999"/>
    <n v="1373.3155099999999"/>
    <n v="1649.5827599999998"/>
    <n v="1532.3926799999999"/>
    <n v="1241.6222"/>
    <n v="1636.2877299999998"/>
    <n v="900.90594999999985"/>
    <n v="1669.9757200000001"/>
    <n v="1664.3886"/>
    <n v="1251.5592599999998"/>
    <n v="19539.255539999995"/>
    <n v="900.90594999999985"/>
    <n v="14953.331959999998"/>
    <x v="1"/>
    <s v=""/>
    <s v=""/>
    <s v="Sales"/>
    <s v="Lunch"/>
    <s v="Bar"/>
    <s v="Bev"/>
    <s v="Wine"/>
    <x v="1"/>
  </r>
  <r>
    <s v="DF"/>
    <x v="18"/>
    <n v="999268"/>
    <s v="000000"/>
    <s v="netSales-lunch-Bar-Wine"/>
    <n v="2016"/>
    <n v="0"/>
    <n v="1343.16"/>
    <n v="1103.1299999999999"/>
    <n v="738.19200000000001"/>
    <n v="1130.3319999999999"/>
    <n v="896.29399999999998"/>
    <n v="825.80399999999997"/>
    <n v="446.35499999999996"/>
    <n v="431.97"/>
    <n v="665.28"/>
    <n v="649.18475999999998"/>
    <n v="926.63164999999992"/>
    <n v="860.91599999999994"/>
    <n v="1577.61968"/>
    <n v="11594.869089999998"/>
    <n v="649.18475999999998"/>
    <n v="8229.7017599999999"/>
    <x v="1"/>
    <s v=""/>
    <s v=""/>
    <s v="Sales"/>
    <s v="Lunch"/>
    <s v="Bar"/>
    <s v="Bev"/>
    <s v="Wine"/>
    <x v="1"/>
  </r>
  <r>
    <s v="DF"/>
    <x v="19"/>
    <n v="999268"/>
    <s v="000000"/>
    <s v="netSales-lunch-Bar-Wine"/>
    <n v="2016"/>
    <n v="0"/>
    <n v="868.79834999999991"/>
    <n v="993.25072"/>
    <n v="597.44999999999993"/>
    <n v="833.30498999999986"/>
    <n v="829.13599999999997"/>
    <n v="1043.28"/>
    <n v="1177.1759999999999"/>
    <n v="1083.9321499999999"/>
    <n v="914.4799999999999"/>
    <n v="818.5867199999999"/>
    <n v="987.28"/>
    <n v="841.79200000000003"/>
    <n v="728.93939999999986"/>
    <n v="11717.406329999998"/>
    <n v="818.5867199999999"/>
    <n v="9159.3949299999986"/>
    <x v="1"/>
    <s v=""/>
    <s v=""/>
    <s v="Sales"/>
    <s v="Lunch"/>
    <s v="Bar"/>
    <s v="Bev"/>
    <s v="Wine"/>
    <x v="1"/>
  </r>
  <r>
    <s v="DF"/>
    <x v="20"/>
    <n v="999268"/>
    <s v="000000"/>
    <s v="netSales-lunch-Bar-Wine"/>
    <n v="2016"/>
    <n v="0"/>
    <n v="857.92139999999995"/>
    <n v="669.9669899999999"/>
    <n v="593.15955999999994"/>
    <n v="823.48"/>
    <n v="741.80610000000001"/>
    <n v="688.78704999999991"/>
    <n v="465.85314999999997"/>
    <n v="589.70673999999997"/>
    <n v="803.30095999999992"/>
    <n v="448.39837"/>
    <n v="655.23821999999996"/>
    <n v="490.51106999999996"/>
    <n v="849.13920000000007"/>
    <n v="8677.2688099999978"/>
    <n v="448.39837"/>
    <n v="6682.3803199999984"/>
    <x v="1"/>
    <s v=""/>
    <s v=""/>
    <s v="Sales"/>
    <s v="Lunch"/>
    <s v="Bar"/>
    <s v="Bev"/>
    <s v="Wine"/>
    <x v="1"/>
  </r>
  <r>
    <s v="DF"/>
    <x v="21"/>
    <n v="999268"/>
    <s v="000000"/>
    <s v="netSales-lunch-Bar-Wine"/>
    <n v="2016"/>
    <n v="0"/>
    <n v="4228.07"/>
    <n v="2899.5489600000001"/>
    <n v="2606.5640999999996"/>
    <n v="1864.59"/>
    <n v="3158.9958399999996"/>
    <n v="2957.3283599999995"/>
    <n v="1402.6285699999999"/>
    <n v="2220.2056799999996"/>
    <n v="2389.3869999999997"/>
    <n v="1382.528"/>
    <n v="1305.9816000000001"/>
    <n v="2847.5104000000001"/>
    <n v="2033.85"/>
    <n v="31297.188509999993"/>
    <n v="1382.528"/>
    <n v="25109.846509999996"/>
    <x v="1"/>
    <s v=""/>
    <s v=""/>
    <s v="Sales"/>
    <s v="Lunch"/>
    <s v="Bar"/>
    <s v="Bev"/>
    <s v="Wine"/>
    <x v="1"/>
  </r>
  <r>
    <s v="DF"/>
    <x v="22"/>
    <n v="999268"/>
    <s v="000000"/>
    <s v="netSales-lunch-Bar-Wine"/>
    <n v="2016"/>
    <n v="0"/>
    <n v="2537.8667999999998"/>
    <n v="1857.7327999999998"/>
    <n v="1552.9290000000001"/>
    <n v="1281.69363"/>
    <n v="1759.4533599999997"/>
    <n v="1614.7977999999998"/>
    <n v="1145.59872"/>
    <n v="1493.9190000000001"/>
    <n v="1914.7934399999999"/>
    <n v="1929.0307399999997"/>
    <n v="1285.1632499999998"/>
    <n v="1685.3927999999999"/>
    <n v="3415.0397399999997"/>
    <n v="23473.411080000002"/>
    <n v="1929.0307399999997"/>
    <n v="17087.815289999999"/>
    <x v="1"/>
    <s v=""/>
    <s v=""/>
    <s v="Sales"/>
    <s v="Lunch"/>
    <s v="Bar"/>
    <s v="Bev"/>
    <s v="Wine"/>
    <x v="1"/>
  </r>
  <r>
    <s v="DF"/>
    <x v="23"/>
    <n v="999268"/>
    <s v="000000"/>
    <s v="netSales-lunch-Bar-Wine"/>
    <n v="2016"/>
    <n v="0"/>
    <n v="1008.78848"/>
    <n v="1253.6999999999998"/>
    <n v="889.69299999999998"/>
    <n v="1885.9399999999998"/>
    <n v="1397.655"/>
    <n v="814.46399999999983"/>
    <n v="733.82399999999996"/>
    <n v="473.63399999999996"/>
    <n v="967.18999999999994"/>
    <n v="1213.94"/>
    <n v="1103.0018999999998"/>
    <n v="1480.0239999999999"/>
    <n v="1187.886"/>
    <n v="14409.740379999999"/>
    <n v="1213.94"/>
    <n v="10638.82848"/>
    <x v="1"/>
    <s v=""/>
    <s v=""/>
    <s v="Sales"/>
    <s v="Lunch"/>
    <s v="Bar"/>
    <s v="Bev"/>
    <s v="Wine"/>
    <x v="1"/>
  </r>
  <r>
    <s v="DF"/>
    <x v="24"/>
    <n v="999268"/>
    <s v="000000"/>
    <s v="netSales-lunch-Bar-Wine"/>
    <n v="2016"/>
    <n v="0"/>
    <n v="376.15647999999999"/>
    <n v="219.07199999999997"/>
    <n v="369.81"/>
    <n v="239.90399999999997"/>
    <n v="159.93599999999998"/>
    <n v="148.148"/>
    <n v="140.89600000000002"/>
    <n v="219.26799999999997"/>
    <n v="362.20799999999997"/>
    <n v="376.09599999999995"/>
    <n v="636.13703999999996"/>
    <n v="374.64"/>
    <n v="341.34799999999996"/>
    <n v="3963.6195199999997"/>
    <n v="376.09599999999995"/>
    <n v="2611.4944799999998"/>
    <x v="1"/>
    <s v=""/>
    <s v=""/>
    <s v="Sales"/>
    <s v="Lunch"/>
    <s v="Bar"/>
    <s v="Bev"/>
    <s v="Wine"/>
    <x v="1"/>
  </r>
  <r>
    <s v="DF"/>
    <x v="25"/>
    <n v="999268"/>
    <s v="000000"/>
    <s v="netSales-lunch-Bar-Wine"/>
    <n v="2016"/>
    <n v="0"/>
    <n v="807.06479000000002"/>
    <n v="1074.5279999999998"/>
    <n v="1243.6199999999999"/>
    <n v="882.98"/>
    <n v="1258.7819999999999"/>
    <n v="870.51040999999987"/>
    <n v="1644.9089999999999"/>
    <n v="510.43299999999999"/>
    <n v="961.82240000000002"/>
    <n v="936.53"/>
    <n v="693.31500000000005"/>
    <n v="959.36924999999997"/>
    <n v="1951.9909499999997"/>
    <n v="13795.854800000001"/>
    <n v="936.53"/>
    <n v="10191.179600000001"/>
    <x v="1"/>
    <s v=""/>
    <s v=""/>
    <s v="Sales"/>
    <s v="Lunch"/>
    <s v="Bar"/>
    <s v="Bev"/>
    <s v="Wine"/>
    <x v="1"/>
  </r>
  <r>
    <s v="DF"/>
    <x v="26"/>
    <n v="999268"/>
    <s v="000000"/>
    <s v="netSales-lunch-Bar-Wine"/>
    <n v="2016"/>
    <n v="0"/>
    <n v="623.62299999999993"/>
    <n v="913.3180000000001"/>
    <n v="474.93599999999992"/>
    <n v="573.58699999999999"/>
    <n v="832.10399999999981"/>
    <n v="586.05399999999986"/>
    <n v="647.53471999999999"/>
    <n v="360.59099999999995"/>
    <n v="557.0270999999999"/>
    <n v="528.14993000000004"/>
    <n v="480.75999999999993"/>
    <n v="784.31856999999991"/>
    <n v="553.28"/>
    <n v="7915.2833199999995"/>
    <n v="528.14993000000004"/>
    <n v="6096.9247500000001"/>
    <x v="1"/>
    <s v=""/>
    <s v=""/>
    <s v="Sales"/>
    <s v="Lunch"/>
    <s v="Bar"/>
    <s v="Bev"/>
    <s v="Wine"/>
    <x v="1"/>
  </r>
  <r>
    <s v="DF"/>
    <x v="27"/>
    <n v="999268"/>
    <s v="000000"/>
    <s v="netSales-lunch-Bar-Wine"/>
    <n v="2016"/>
    <n v="0"/>
    <n v="450.44075999999995"/>
    <n v="284.08799999999997"/>
    <n v="371.02799999999996"/>
    <n v="610.9319999999999"/>
    <n v="687.81999999999994"/>
    <n v="342.32162999999997"/>
    <n v="319.14399999999995"/>
    <n v="306.93599999999998"/>
    <n v="245.78399999999999"/>
    <n v="518.36400000000003"/>
    <n v="263.79079999999999"/>
    <n v="615.34577999999999"/>
    <n v="611.51999999999987"/>
    <n v="5627.5149699999984"/>
    <n v="518.36400000000003"/>
    <n v="4136.8583899999994"/>
    <x v="1"/>
    <s v=""/>
    <s v=""/>
    <s v="Sales"/>
    <s v="Lunch"/>
    <s v="Bar"/>
    <s v="Bev"/>
    <s v="Wine"/>
    <x v="1"/>
  </r>
  <r>
    <s v="DF"/>
    <x v="28"/>
    <n v="999268"/>
    <s v="000000"/>
    <s v="netSales-lunch-Bar-Wine"/>
    <n v="2016"/>
    <n v="0"/>
    <n v="817.79775000000006"/>
    <n v="914.24514999999997"/>
    <n v="1016.96455"/>
    <n v="1463.7975799999999"/>
    <n v="1014.3006300000001"/>
    <n v="725.8359499999998"/>
    <n v="1163.25755"/>
    <n v="585.24479999999994"/>
    <n v="1019.58822"/>
    <n v="853.50657000000001"/>
    <n v="861.09589999999992"/>
    <n v="700.72253999999998"/>
    <n v="1590.5999900000002"/>
    <n v="12726.957179999999"/>
    <n v="853.50657000000001"/>
    <n v="9574.5387499999979"/>
    <x v="1"/>
    <s v=""/>
    <s v=""/>
    <s v="Sales"/>
    <s v="Lunch"/>
    <s v="Bar"/>
    <s v="Bev"/>
    <s v="Wine"/>
    <x v="1"/>
  </r>
  <r>
    <s v="DF"/>
    <x v="29"/>
    <n v="999268"/>
    <s v="000000"/>
    <s v="netSales-lunch-Bar-Wine"/>
    <n v="2016"/>
    <n v="0"/>
    <n v="159.54399999999998"/>
    <n v="149.05799999999999"/>
    <n v="191.47799999999998"/>
    <n v="191.1"/>
    <n v="253.73599999999996"/>
    <n v="234.47199999999998"/>
    <n v="222.30599999999998"/>
    <n v="236.88"/>
    <n v="272.09000000000003"/>
    <n v="457.31391999999994"/>
    <n v="639.26800000000003"/>
    <n v="660.35199999999998"/>
    <n v="1039.2627"/>
    <n v="4706.8606200000004"/>
    <n v="457.31391999999994"/>
    <n v="2367.9779200000003"/>
    <x v="1"/>
    <s v=""/>
    <s v=""/>
    <s v="Sales"/>
    <s v="Lunch"/>
    <s v="Bar"/>
    <s v="Bev"/>
    <s v="Wine"/>
    <x v="1"/>
  </r>
  <r>
    <s v="DF"/>
    <x v="30"/>
    <n v="999268"/>
    <s v="000000"/>
    <s v="netSales-lunch-Bar-Wine"/>
    <n v="2016"/>
    <n v="0"/>
    <n v="1244.84115"/>
    <n v="565.99381999999991"/>
    <n v="923.66134"/>
    <n v="901.00919999999996"/>
    <n v="1211.4593399999999"/>
    <n v="1002.8129999999999"/>
    <n v="1009.8637499999999"/>
    <n v="900.13769999999988"/>
    <n v="1142.7942399999999"/>
    <n v="954.8175"/>
    <n v="1210.1347999999998"/>
    <n v="1119.7418399999999"/>
    <n v="1543.9002599999997"/>
    <n v="13731.167939999999"/>
    <n v="954.8175"/>
    <n v="9857.3910399999986"/>
    <x v="1"/>
    <s v=""/>
    <s v=""/>
    <s v="Sales"/>
    <s v="Lunch"/>
    <s v="Bar"/>
    <s v="Bev"/>
    <s v="Wine"/>
    <x v="1"/>
  </r>
  <r>
    <s v="DF"/>
    <x v="31"/>
    <n v="999268"/>
    <s v="000000"/>
    <s v="netSales-lunch-Bar-Wine"/>
    <n v="2016"/>
    <n v="0"/>
    <n v="823.22099999999989"/>
    <n v="651.09177"/>
    <n v="818.55899999999986"/>
    <n v="1046.5840000000001"/>
    <n v="970.51499999999999"/>
    <n v="585.76"/>
    <n v="458.73099999999994"/>
    <n v="431.63399999999996"/>
    <n v="1004.0267999999999"/>
    <n v="832.99999999999989"/>
    <n v="944.27549999999997"/>
    <n v="862.68944999999997"/>
    <n v="999.07499999999993"/>
    <n v="10429.16252"/>
    <n v="832.99999999999989"/>
    <n v="7623.1225699999995"/>
    <x v="1"/>
    <s v=""/>
    <s v=""/>
    <s v="Sales"/>
    <s v="Lunch"/>
    <s v="Bar"/>
    <s v="Bev"/>
    <s v="Wine"/>
    <x v="1"/>
  </r>
  <r>
    <s v="DF"/>
    <x v="32"/>
    <n v="999268"/>
    <s v="000000"/>
    <s v="netSales-lunch-Bar-Wine"/>
    <n v="2016"/>
    <n v="0"/>
    <n v="1580.25"/>
    <n v="1919.9109999999998"/>
    <n v="1497.0199999999998"/>
    <n v="2079.7139999999999"/>
    <n v="1543.248"/>
    <n v="1327.49568"/>
    <n v="981.03599999999994"/>
    <n v="2020.5639999999999"/>
    <n v="1262.2764"/>
    <n v="1256.2549999999999"/>
    <n v="2132.7753999999995"/>
    <n v="1710.77522"/>
    <n v="1849.7850000000001"/>
    <n v="21161.1057"/>
    <n v="1256.2549999999999"/>
    <n v="15467.77008"/>
    <x v="1"/>
    <s v=""/>
    <s v=""/>
    <s v="Sales"/>
    <s v="Lunch"/>
    <s v="Bar"/>
    <s v="Bev"/>
    <s v="Wine"/>
    <x v="1"/>
  </r>
  <r>
    <s v="DF"/>
    <x v="33"/>
    <n v="999268"/>
    <s v="000000"/>
    <s v="netSales-lunch-Bar-Wine"/>
    <n v="2016"/>
    <n v="0"/>
    <n v="0"/>
    <n v="0"/>
    <n v="0"/>
    <n v="0"/>
    <n v="0"/>
    <n v="0"/>
    <n v="1012.8633199999999"/>
    <n v="981.14799999999991"/>
    <n v="885.31659999999999"/>
    <n v="1113.8400000000001"/>
    <n v="1198.7884999999999"/>
    <n v="1163.5931999999998"/>
    <n v="1649.9279999999999"/>
    <n v="8005.4776199999997"/>
    <n v="1113.8400000000001"/>
    <n v="3993.1679199999999"/>
    <x v="1"/>
    <s v=""/>
    <s v=""/>
    <s v="Sales"/>
    <s v="Lunch"/>
    <s v="Bar"/>
    <s v="Bev"/>
    <s v="Wine"/>
    <x v="1"/>
  </r>
  <r>
    <s v="DF"/>
    <x v="34"/>
    <n v="999268"/>
    <s v="000000"/>
    <s v="netSales-lunch-Bar-Wine"/>
    <n v="2016"/>
    <n v="0"/>
    <n v="0"/>
    <n v="0"/>
    <n v="0"/>
    <n v="0"/>
    <n v="0"/>
    <n v="0"/>
    <n v="0"/>
    <n v="0"/>
    <n v="0"/>
    <n v="0"/>
    <n v="153.63431999999997"/>
    <n v="1453.6899999999998"/>
    <n v="1624.3500000000001"/>
    <n v="3231.6743200000001"/>
    <n v="0"/>
    <n v="0"/>
    <x v="1"/>
    <s v=""/>
    <s v=""/>
    <s v="Sales"/>
    <s v="Lunch"/>
    <s v="Bar"/>
    <s v="Bev"/>
    <s v="Wine"/>
    <x v="1"/>
  </r>
  <r>
    <s v="DF"/>
    <x v="35"/>
    <n v="999268"/>
    <s v="000000"/>
    <s v="netSales-lunch-Bar-Wine"/>
    <n v="2016"/>
    <n v="0"/>
    <n v="0"/>
    <n v="0"/>
    <n v="0"/>
    <n v="0"/>
    <n v="0"/>
    <n v="0"/>
    <n v="0"/>
    <n v="0"/>
    <n v="0"/>
    <n v="0"/>
    <n v="0"/>
    <n v="800.69493"/>
    <n v="1799.4899999999998"/>
    <n v="2600.1849299999999"/>
    <n v="0"/>
    <n v="0"/>
    <x v="1"/>
    <s v=""/>
    <s v=""/>
    <s v="Sales"/>
    <s v="Lunch"/>
    <s v="Bar"/>
    <s v="Bev"/>
    <s v="Wine"/>
    <x v="1"/>
  </r>
  <r>
    <s v="DF"/>
    <x v="0"/>
    <n v="999269"/>
    <s v="000000"/>
    <s v="netSales-dinner-Bar-Wine"/>
    <n v="2016"/>
    <n v="0"/>
    <n v="7884.9752799999997"/>
    <n v="9115.5101799999975"/>
    <n v="8807.0954999999994"/>
    <n v="9913.1253199999992"/>
    <n v="9144.2181599999985"/>
    <n v="9019.4654899999987"/>
    <n v="7123.7238799999996"/>
    <n v="7111.7312000000002"/>
    <n v="4445.740389999999"/>
    <n v="0"/>
    <n v="0"/>
    <n v="0"/>
    <n v="0"/>
    <n v="72565.585399999982"/>
    <n v="0"/>
    <n v="72565.585399999982"/>
    <x v="1"/>
    <s v=""/>
    <s v=""/>
    <s v="Sales"/>
    <s v="Dinner"/>
    <s v="Bar"/>
    <s v="Bev"/>
    <s v="Wine"/>
    <x v="0"/>
  </r>
  <r>
    <s v="DF"/>
    <x v="1"/>
    <n v="999269"/>
    <s v="000000"/>
    <s v="netSales-dinner-Bar-Wine"/>
    <n v="2016"/>
    <n v="0"/>
    <n v="13127.994599999998"/>
    <n v="10299.28536"/>
    <n v="7583.0214599999999"/>
    <n v="8719.135040000001"/>
    <n v="8957.2522200000003"/>
    <n v="6750.2292899999984"/>
    <n v="7224.8172500000001"/>
    <n v="8311.0809600000011"/>
    <n v="10122.352800000001"/>
    <n v="9705.7984799999995"/>
    <n v="9836.0760399999999"/>
    <n v="9656.8289999999997"/>
    <n v="12846.097600000001"/>
    <n v="123139.97009999998"/>
    <n v="9705.7984799999995"/>
    <n v="90800.967459999985"/>
    <x v="1"/>
    <s v=""/>
    <s v=""/>
    <s v="Sales"/>
    <s v="Dinner"/>
    <s v="Bar"/>
    <s v="Bev"/>
    <s v="Wine"/>
    <x v="0"/>
  </r>
  <r>
    <s v="DF"/>
    <x v="2"/>
    <n v="999269"/>
    <s v="000000"/>
    <s v="netSales-dinner-Bar-Wine"/>
    <n v="2016"/>
    <n v="0"/>
    <n v="20188.89327"/>
    <n v="15987.97018"/>
    <n v="17415.703549999998"/>
    <n v="10659.749099999999"/>
    <n v="12657.83008"/>
    <n v="8685.4510399999999"/>
    <n v="7743.5234099999998"/>
    <n v="12805.963799999998"/>
    <n v="14318.433359999999"/>
    <n v="9633.280999999999"/>
    <n v="15527.472029999999"/>
    <n v="14701.935639999998"/>
    <n v="20290.625599999999"/>
    <n v="180616.83206000002"/>
    <n v="9633.280999999999"/>
    <n v="130096.79879"/>
    <x v="1"/>
    <s v=""/>
    <s v=""/>
    <s v="Sales"/>
    <s v="Dinner"/>
    <s v="Bar"/>
    <s v="Bev"/>
    <s v="Wine"/>
    <x v="0"/>
  </r>
  <r>
    <s v="DF"/>
    <x v="3"/>
    <n v="999269"/>
    <s v="000000"/>
    <s v="netSales-dinner-Bar-Wine"/>
    <n v="2016"/>
    <n v="0"/>
    <n v="19071.158399999997"/>
    <n v="19710.327000000001"/>
    <n v="16395.730820000001"/>
    <n v="15353.44874"/>
    <n v="17968.09938"/>
    <n v="11952.749899999999"/>
    <n v="13962.028079999998"/>
    <n v="17097.031139999999"/>
    <n v="13953.299849999999"/>
    <n v="15125.900019999997"/>
    <n v="15683.248139999998"/>
    <n v="19722.513720000003"/>
    <n v="18342.318750000002"/>
    <n v="214337.85394000003"/>
    <n v="15125.900019999997"/>
    <n v="160589.77333"/>
    <x v="1"/>
    <s v=""/>
    <s v=""/>
    <s v="Sales"/>
    <s v="Dinner"/>
    <s v="Bar"/>
    <s v="Bev"/>
    <s v="Wine"/>
    <x v="0"/>
  </r>
  <r>
    <s v="DF"/>
    <x v="4"/>
    <n v="999269"/>
    <s v="000000"/>
    <s v="netSales-dinner-Bar-Wine"/>
    <n v="2016"/>
    <n v="0"/>
    <n v="11786.871039999998"/>
    <n v="10661.197679999997"/>
    <n v="7952.60466"/>
    <n v="13114.544799999998"/>
    <n v="13241.868639999999"/>
    <n v="9347.988440000001"/>
    <n v="9139.1264999999985"/>
    <n v="7618.4276"/>
    <n v="9510.7460699999992"/>
    <n v="11103.58655"/>
    <n v="22137.885000000002"/>
    <n v="8066.1480900000006"/>
    <n v="12977.277879999998"/>
    <n v="146658.27295000001"/>
    <n v="11103.58655"/>
    <n v="103476.96197999999"/>
    <x v="1"/>
    <s v=""/>
    <s v=""/>
    <s v="Sales"/>
    <s v="Dinner"/>
    <s v="Bar"/>
    <s v="Bev"/>
    <s v="Wine"/>
    <x v="0"/>
  </r>
  <r>
    <s v="DF"/>
    <x v="5"/>
    <n v="999269"/>
    <s v="000000"/>
    <s v="netSales-dinner-Bar-Wine"/>
    <n v="2016"/>
    <n v="0"/>
    <n v="0"/>
    <n v="0"/>
    <n v="0"/>
    <n v="0"/>
    <n v="0"/>
    <n v="0"/>
    <n v="0"/>
    <n v="0"/>
    <n v="1039.07853"/>
    <n v="17454.6106"/>
    <n v="25203.814859999999"/>
    <n v="25033.668659999999"/>
    <n v="19899.118049999997"/>
    <n v="88630.290699999983"/>
    <n v="17454.6106"/>
    <n v="18493.689129999999"/>
    <x v="1"/>
    <s v=""/>
    <s v=""/>
    <s v="Sales"/>
    <s v="Dinner"/>
    <s v="Bar"/>
    <s v="Bev"/>
    <s v="Wine"/>
    <x v="0"/>
  </r>
  <r>
    <s v="DF"/>
    <x v="6"/>
    <n v="999269"/>
    <s v="000000"/>
    <s v="netSales-dinner-Bar-Wine"/>
    <n v="2016"/>
    <n v="0"/>
    <n v="9590.5509700000002"/>
    <n v="9427.7736000000004"/>
    <n v="10823.327199999998"/>
    <n v="8346.9848000000002"/>
    <n v="4239.7676999999994"/>
    <n v="7902.7790800000002"/>
    <n v="2954.5170900000003"/>
    <n v="3863.4980999999998"/>
    <n v="7116.4455599999992"/>
    <n v="11257.22745"/>
    <n v="7712.92634"/>
    <n v="12037.511219999999"/>
    <n v="6139.4657100000004"/>
    <n v="101412.77482000001"/>
    <n v="11257.22745"/>
    <n v="75522.871549999996"/>
    <x v="1"/>
    <s v=""/>
    <s v=""/>
    <s v="Sales"/>
    <s v="Dinner"/>
    <s v="Bar"/>
    <s v="Bev"/>
    <s v="Wine"/>
    <x v="0"/>
  </r>
  <r>
    <s v="DF"/>
    <x v="7"/>
    <n v="999269"/>
    <s v="000000"/>
    <s v="netSales-dinner-Bar-Wine"/>
    <n v="2016"/>
    <n v="0"/>
    <n v="30785.474999999999"/>
    <n v="32272.631999999998"/>
    <n v="29854.93"/>
    <n v="29896.182749999996"/>
    <n v="37380.538859999993"/>
    <n v="32296.389999999996"/>
    <n v="20347.020539999998"/>
    <n v="26144.168049999997"/>
    <n v="24855.830999999998"/>
    <n v="41922.364399999999"/>
    <n v="41393.128700000001"/>
    <n v="40871.815109999996"/>
    <n v="56753.114179999997"/>
    <n v="444773.59058999998"/>
    <n v="41922.364399999999"/>
    <n v="305755.53259999998"/>
    <x v="1"/>
    <s v=""/>
    <s v=""/>
    <s v="Sales"/>
    <s v="Dinner"/>
    <s v="Bar"/>
    <s v="Bev"/>
    <s v="Wine"/>
    <x v="0"/>
  </r>
  <r>
    <s v="DF"/>
    <x v="8"/>
    <n v="999269"/>
    <s v="000000"/>
    <s v="netSales-dinner-Bar-Wine"/>
    <n v="2016"/>
    <n v="0"/>
    <n v="19569.2"/>
    <n v="25462.896479999999"/>
    <n v="23049.979960000001"/>
    <n v="29216.450339999999"/>
    <n v="26008.381699999998"/>
    <n v="30631.6738"/>
    <n v="21731.973270000002"/>
    <n v="36638.499380000001"/>
    <n v="28248.047449999995"/>
    <n v="28135.274999999998"/>
    <n v="25484.529069999997"/>
    <n v="23340.355499999998"/>
    <n v="25536.534660000001"/>
    <n v="343053.79660999996"/>
    <n v="28135.274999999998"/>
    <n v="268692.37737999996"/>
    <x v="1"/>
    <s v=""/>
    <s v=""/>
    <s v="Sales"/>
    <s v="Dinner"/>
    <s v="Bar"/>
    <s v="Bev"/>
    <s v="Wine"/>
    <x v="0"/>
  </r>
  <r>
    <s v="DF"/>
    <x v="9"/>
    <n v="999269"/>
    <s v="000000"/>
    <s v="netSales-dinner-Bar-Wine"/>
    <n v="2016"/>
    <n v="0"/>
    <n v="6304.5051299999996"/>
    <n v="6609.5302000000001"/>
    <n v="8077.0351199999986"/>
    <n v="4693.9486999999999"/>
    <n v="5219.4221799999996"/>
    <n v="5088.9718599999997"/>
    <n v="3584.8007999999995"/>
    <n v="3850.9970800000001"/>
    <n v="5710.7573599999996"/>
    <n v="5181.0553199999995"/>
    <n v="6032.2880800000003"/>
    <n v="5384.2214999999997"/>
    <n v="5947.3262100000002"/>
    <n v="71684.85953999999"/>
    <n v="5181.0553199999995"/>
    <n v="54321.023749999993"/>
    <x v="1"/>
    <s v=""/>
    <s v=""/>
    <s v="Sales"/>
    <s v="Dinner"/>
    <s v="Bar"/>
    <s v="Bev"/>
    <s v="Wine"/>
    <x v="0"/>
  </r>
  <r>
    <s v="DF"/>
    <x v="10"/>
    <n v="999269"/>
    <s v="000000"/>
    <s v="netSales-dinner-Bar-Wine"/>
    <n v="2016"/>
    <n v="0"/>
    <n v="5171.8295999999991"/>
    <n v="8004.3431999999984"/>
    <n v="4333.4108999999999"/>
    <n v="7727.2186599999995"/>
    <n v="6939.4528"/>
    <n v="6183.5149599999995"/>
    <n v="4719.3546400000005"/>
    <n v="5139.9809999999998"/>
    <n v="4841.7249999999995"/>
    <n v="4358.3861999999999"/>
    <n v="5412.8054400000001"/>
    <n v="5179.6243800000002"/>
    <n v="10488.132900000001"/>
    <n v="78499.779679999978"/>
    <n v="4358.3861999999999"/>
    <n v="57419.216959999991"/>
    <x v="1"/>
    <s v=""/>
    <s v=""/>
    <s v="Sales"/>
    <s v="Dinner"/>
    <s v="Bar"/>
    <s v="Bev"/>
    <s v="Wine"/>
    <x v="0"/>
  </r>
  <r>
    <s v="DF"/>
    <x v="11"/>
    <n v="999269"/>
    <s v="000000"/>
    <s v="netSales-dinner-Bar-Wine"/>
    <n v="2016"/>
    <n v="0"/>
    <n v="19080.520199999999"/>
    <n v="18853.665599999997"/>
    <n v="28440.701099999998"/>
    <n v="19800.738999999998"/>
    <n v="26020.619730000002"/>
    <n v="17587.762499999997"/>
    <n v="13882.775199999998"/>
    <n v="11031.8208"/>
    <n v="17000.330199999997"/>
    <n v="17910.898950000003"/>
    <n v="18815.578109999999"/>
    <n v="20439.223699999999"/>
    <n v="21392.25865"/>
    <n v="250256.89373999997"/>
    <n v="17910.898950000003"/>
    <n v="189609.83327999996"/>
    <x v="1"/>
    <s v=""/>
    <s v=""/>
    <s v="Sales"/>
    <s v="Dinner"/>
    <s v="Bar"/>
    <s v="Bev"/>
    <s v="Wine"/>
    <x v="0"/>
  </r>
  <r>
    <s v="DF"/>
    <x v="12"/>
    <n v="999269"/>
    <s v="000000"/>
    <s v="netSales-dinner-Bar-Wine"/>
    <n v="2016"/>
    <n v="0"/>
    <n v="24991.677899999999"/>
    <n v="28188.195839999997"/>
    <n v="27224.74755"/>
    <n v="22673.360779999999"/>
    <n v="18757.233950000002"/>
    <n v="16411.604160000003"/>
    <n v="17537.241959999999"/>
    <n v="15938.93448"/>
    <n v="12986.915759999998"/>
    <n v="23472.108659999998"/>
    <n v="25737.621209999998"/>
    <n v="27414.839199999999"/>
    <n v="24108.223999999998"/>
    <n v="285442.70544999995"/>
    <n v="23472.108659999998"/>
    <n v="208182.02103999999"/>
    <x v="1"/>
    <s v=""/>
    <s v=""/>
    <s v="Sales"/>
    <s v="Dinner"/>
    <s v="Bar"/>
    <s v="Bev"/>
    <s v="Wine"/>
    <x v="0"/>
  </r>
  <r>
    <s v="DF"/>
    <x v="13"/>
    <n v="999269"/>
    <s v="000000"/>
    <s v="netSales-dinner-Bar-Wine"/>
    <n v="2016"/>
    <n v="0"/>
    <n v="16353.372699999998"/>
    <n v="14419.314"/>
    <n v="11958.07144"/>
    <n v="11809.713999999998"/>
    <n v="11006.297189999999"/>
    <n v="14421.091999999999"/>
    <n v="12246.933999999999"/>
    <n v="11131.819999999998"/>
    <n v="7618.8580999999995"/>
    <n v="15899.484999999999"/>
    <n v="15857.323999999997"/>
    <n v="18913.656999999999"/>
    <n v="33632.020799999998"/>
    <n v="195267.96023"/>
    <n v="15899.484999999999"/>
    <n v="126864.95842999998"/>
    <x v="1"/>
    <s v=""/>
    <s v=""/>
    <s v="Sales"/>
    <s v="Dinner"/>
    <s v="Bar"/>
    <s v="Bev"/>
    <s v="Wine"/>
    <x v="1"/>
  </r>
  <r>
    <s v="DF"/>
    <x v="14"/>
    <n v="999269"/>
    <s v="000000"/>
    <s v="netSales-dinner-Bar-Wine"/>
    <n v="2016"/>
    <n v="0"/>
    <n v="6140.0143000000007"/>
    <n v="5264.7688799999996"/>
    <n v="4355.1799200000005"/>
    <n v="3607.9724799999999"/>
    <n v="3566.07258"/>
    <n v="3447.1130399999997"/>
    <n v="3215.2889999999998"/>
    <n v="4322.9522000000006"/>
    <n v="5546.2622599999995"/>
    <n v="3410.0186399999993"/>
    <n v="3474.8070000000002"/>
    <n v="5130.83032"/>
    <n v="7090.9172599999984"/>
    <n v="58572.197880000007"/>
    <n v="3410.0186399999993"/>
    <n v="42875.643300000003"/>
    <x v="1"/>
    <s v=""/>
    <s v=""/>
    <s v="Sales"/>
    <s v="Dinner"/>
    <s v="Bar"/>
    <s v="Bev"/>
    <s v="Wine"/>
    <x v="1"/>
  </r>
  <r>
    <s v="DF"/>
    <x v="15"/>
    <n v="999269"/>
    <s v="000000"/>
    <s v="netSales-dinner-Bar-Wine"/>
    <n v="2016"/>
    <n v="0"/>
    <n v="4965.6158999999998"/>
    <n v="8769.4202399999976"/>
    <n v="8290.5760000000009"/>
    <n v="9670.9890899999991"/>
    <n v="6837.8353399999987"/>
    <n v="4974.6549999999997"/>
    <n v="3970.7919999999999"/>
    <n v="6043.5521999999992"/>
    <n v="4372.76"/>
    <n v="7479.1394999999993"/>
    <n v="6931.4963899999993"/>
    <n v="7462.9939999999997"/>
    <n v="7548.2766799999999"/>
    <n v="87318.102339999998"/>
    <n v="7479.1394999999993"/>
    <n v="65375.335269999996"/>
    <x v="1"/>
    <s v=""/>
    <s v=""/>
    <s v="Sales"/>
    <s v="Dinner"/>
    <s v="Bar"/>
    <s v="Bev"/>
    <s v="Wine"/>
    <x v="1"/>
  </r>
  <r>
    <s v="DF"/>
    <x v="16"/>
    <n v="999269"/>
    <s v="000000"/>
    <s v="netSales-dinner-Bar-Wine"/>
    <n v="2016"/>
    <n v="0"/>
    <n v="7703.2664100000002"/>
    <n v="8625.8340000000007"/>
    <n v="9184.5161099999987"/>
    <n v="10512.655999999999"/>
    <n v="6598.1915999999992"/>
    <n v="5331.1713"/>
    <n v="5410.1879300000001"/>
    <n v="5995.4474299999993"/>
    <n v="7204.7429999999995"/>
    <n v="8231.3351399999992"/>
    <n v="7486.3985699999985"/>
    <n v="6334.4960000000001"/>
    <n v="7231.4218899999996"/>
    <n v="95849.665379999991"/>
    <n v="8231.3351399999992"/>
    <n v="74797.348919999989"/>
    <x v="1"/>
    <s v=""/>
    <s v=""/>
    <s v="Sales"/>
    <s v="Dinner"/>
    <s v="Bar"/>
    <s v="Bev"/>
    <s v="Wine"/>
    <x v="1"/>
  </r>
  <r>
    <s v="DF"/>
    <x v="17"/>
    <n v="999269"/>
    <s v="000000"/>
    <s v="netSales-dinner-Bar-Wine"/>
    <n v="2016"/>
    <n v="0"/>
    <n v="5944.713389999999"/>
    <n v="5759.0164800000002"/>
    <n v="5569.0817699999998"/>
    <n v="5047.6282499999998"/>
    <n v="4282.0178099999994"/>
    <n v="4530.6626399999996"/>
    <n v="3806.0822799999996"/>
    <n v="4025.5034400000004"/>
    <n v="4800.6562800000002"/>
    <n v="4073.7229400000001"/>
    <n v="3880.63879"/>
    <n v="3532.0454399999999"/>
    <n v="3569.3385699999999"/>
    <n v="58821.108079999998"/>
    <n v="4073.7229400000001"/>
    <n v="47839.085279999999"/>
    <x v="1"/>
    <s v=""/>
    <s v=""/>
    <s v="Sales"/>
    <s v="Dinner"/>
    <s v="Bar"/>
    <s v="Bev"/>
    <s v="Wine"/>
    <x v="1"/>
  </r>
  <r>
    <s v="DF"/>
    <x v="18"/>
    <n v="999269"/>
    <s v="000000"/>
    <s v="netSales-dinner-Bar-Wine"/>
    <n v="2016"/>
    <n v="0"/>
    <n v="7766.67983"/>
    <n v="8452.6679999999978"/>
    <n v="5180.47138"/>
    <n v="5242.4377599999998"/>
    <n v="5815.2150000000001"/>
    <n v="5569.583599999999"/>
    <n v="3936.1646099999998"/>
    <n v="5065.2692999999999"/>
    <n v="4825.6581799999994"/>
    <n v="7289.9622599999984"/>
    <n v="6538.3180800000009"/>
    <n v="8889.1172999999999"/>
    <n v="7725.1613600000001"/>
    <n v="82296.706659999996"/>
    <n v="7289.9622599999984"/>
    <n v="59144.109919999995"/>
    <x v="1"/>
    <s v=""/>
    <s v=""/>
    <s v="Sales"/>
    <s v="Dinner"/>
    <s v="Bar"/>
    <s v="Bev"/>
    <s v="Wine"/>
    <x v="1"/>
  </r>
  <r>
    <s v="DF"/>
    <x v="19"/>
    <n v="999269"/>
    <s v="000000"/>
    <s v="netSales-dinner-Bar-Wine"/>
    <n v="2016"/>
    <n v="0"/>
    <n v="3237.3809999999999"/>
    <n v="4169.62"/>
    <n v="4558.4162399999996"/>
    <n v="4345.6534099999999"/>
    <n v="4188.4919999999993"/>
    <n v="5169.2536"/>
    <n v="4265.8973000000005"/>
    <n v="5574.7159999999994"/>
    <n v="5983.1730000000007"/>
    <n v="4114.7539999999999"/>
    <n v="5341.1492399999988"/>
    <n v="3608.9759999999997"/>
    <n v="3848.3017999999997"/>
    <n v="58405.783589999999"/>
    <n v="4114.7539999999999"/>
    <n v="45607.356549999997"/>
    <x v="1"/>
    <s v=""/>
    <s v=""/>
    <s v="Sales"/>
    <s v="Dinner"/>
    <s v="Bar"/>
    <s v="Bev"/>
    <s v="Wine"/>
    <x v="1"/>
  </r>
  <r>
    <s v="DF"/>
    <x v="20"/>
    <n v="999269"/>
    <s v="000000"/>
    <s v="netSales-dinner-Bar-Wine"/>
    <n v="2016"/>
    <n v="0"/>
    <n v="4093.9094700000001"/>
    <n v="4440.6900299999998"/>
    <n v="4109.6570199999996"/>
    <n v="4607.2983599999998"/>
    <n v="4257.7353000000003"/>
    <n v="4121.0610699999997"/>
    <n v="3422.5368100000001"/>
    <n v="3969.3551099999995"/>
    <n v="4478.6511"/>
    <n v="3682.2015999999999"/>
    <n v="5303.6444999999994"/>
    <n v="5849.1152999999995"/>
    <n v="6579.5791599999993"/>
    <n v="58915.434830000006"/>
    <n v="3682.2015999999999"/>
    <n v="41183.095870000005"/>
    <x v="1"/>
    <s v=""/>
    <s v=""/>
    <s v="Sales"/>
    <s v="Dinner"/>
    <s v="Bar"/>
    <s v="Bev"/>
    <s v="Wine"/>
    <x v="1"/>
  </r>
  <r>
    <s v="DF"/>
    <x v="21"/>
    <n v="999269"/>
    <s v="000000"/>
    <s v="netSales-dinner-Bar-Wine"/>
    <n v="2016"/>
    <n v="0"/>
    <n v="23514.294579999998"/>
    <n v="16615.2798"/>
    <n v="20962.425399999996"/>
    <n v="18834.683699999998"/>
    <n v="19380.115439999994"/>
    <n v="23024.071980000001"/>
    <n v="17371.090379999998"/>
    <n v="13251.8645"/>
    <n v="10798.082749999998"/>
    <n v="10003.956479999999"/>
    <n v="11269.63796"/>
    <n v="17035.005749999997"/>
    <n v="19199.797399999999"/>
    <n v="221260.30611999999"/>
    <n v="10003.956479999999"/>
    <n v="173755.86500999998"/>
    <x v="1"/>
    <s v=""/>
    <s v=""/>
    <s v="Sales"/>
    <s v="Dinner"/>
    <s v="Bar"/>
    <s v="Bev"/>
    <s v="Wine"/>
    <x v="1"/>
  </r>
  <r>
    <s v="DF"/>
    <x v="22"/>
    <n v="999269"/>
    <s v="000000"/>
    <s v="netSales-dinner-Bar-Wine"/>
    <n v="2016"/>
    <n v="0"/>
    <n v="16230.58388"/>
    <n v="9618.8078000000005"/>
    <n v="10507.536689999999"/>
    <n v="7138.8356199999998"/>
    <n v="7619.3429899999992"/>
    <n v="8065.3372799999997"/>
    <n v="6923.9256799999994"/>
    <n v="10750.305509999998"/>
    <n v="7631.4167999999991"/>
    <n v="8323.8382499999989"/>
    <n v="8128.820560000001"/>
    <n v="12244.44585"/>
    <n v="11712.774079999999"/>
    <n v="124895.97099"/>
    <n v="8323.8382499999989"/>
    <n v="92809.930499999988"/>
    <x v="1"/>
    <s v=""/>
    <s v=""/>
    <s v="Sales"/>
    <s v="Dinner"/>
    <s v="Bar"/>
    <s v="Bev"/>
    <s v="Wine"/>
    <x v="1"/>
  </r>
  <r>
    <s v="DF"/>
    <x v="23"/>
    <n v="999269"/>
    <s v="000000"/>
    <s v="netSales-dinner-Bar-Wine"/>
    <n v="2016"/>
    <n v="0"/>
    <n v="6040.4097600000005"/>
    <n v="3951.7799999999993"/>
    <n v="4860.9399999999996"/>
    <n v="5254.9242199999999"/>
    <n v="4419.8733600000005"/>
    <n v="4555.95"/>
    <n v="3712.6655999999994"/>
    <n v="5433.4413000000004"/>
    <n v="5483.5199999999995"/>
    <n v="5450.6083099999996"/>
    <n v="5325.0666700000002"/>
    <n v="3890.0220100000006"/>
    <n v="4325.6953599999997"/>
    <n v="62704.896589999989"/>
    <n v="5450.6083099999996"/>
    <n v="49164.112549999991"/>
    <x v="1"/>
    <s v=""/>
    <s v=""/>
    <s v="Sales"/>
    <s v="Dinner"/>
    <s v="Bar"/>
    <s v="Bev"/>
    <s v="Wine"/>
    <x v="1"/>
  </r>
  <r>
    <s v="DF"/>
    <x v="24"/>
    <n v="999269"/>
    <s v="000000"/>
    <s v="netSales-dinner-Bar-Wine"/>
    <n v="2016"/>
    <n v="0"/>
    <n v="3180.9800399999999"/>
    <n v="5249.4629600000007"/>
    <n v="4885.9764800000003"/>
    <n v="3497.8943999999997"/>
    <n v="4328.6930399999992"/>
    <n v="1891.89"/>
    <n v="2715.7872000000002"/>
    <n v="1692.1995999999997"/>
    <n v="2185.4064399999997"/>
    <n v="2723.0834399999999"/>
    <n v="2750.2141099999994"/>
    <n v="3746.62673"/>
    <n v="4103.73873"/>
    <n v="42951.953169999993"/>
    <n v="2723.0834399999999"/>
    <n v="32351.373599999995"/>
    <x v="1"/>
    <s v=""/>
    <s v=""/>
    <s v="Sales"/>
    <s v="Dinner"/>
    <s v="Bar"/>
    <s v="Bev"/>
    <s v="Wine"/>
    <x v="1"/>
  </r>
  <r>
    <s v="DF"/>
    <x v="25"/>
    <n v="999269"/>
    <s v="000000"/>
    <s v="netSales-dinner-Bar-Wine"/>
    <n v="2016"/>
    <n v="0"/>
    <n v="8473.5332499999986"/>
    <n v="5294.0518400000001"/>
    <n v="6482.2221799999988"/>
    <n v="6313.78244"/>
    <n v="6665.6004800000001"/>
    <n v="4817.9910800000007"/>
    <n v="4985.3666800000001"/>
    <n v="4052.9972699999994"/>
    <n v="5524.6127999999999"/>
    <n v="6607.1951399999989"/>
    <n v="4964.1197199999997"/>
    <n v="3715.9151400000001"/>
    <n v="5442.4187999999995"/>
    <n v="73339.806819999998"/>
    <n v="6607.1951399999989"/>
    <n v="59217.353159999991"/>
    <x v="1"/>
    <s v=""/>
    <s v=""/>
    <s v="Sales"/>
    <s v="Dinner"/>
    <s v="Bar"/>
    <s v="Bev"/>
    <s v="Wine"/>
    <x v="1"/>
  </r>
  <r>
    <s v="DF"/>
    <x v="26"/>
    <n v="999269"/>
    <s v="000000"/>
    <s v="netSales-dinner-Bar-Wine"/>
    <n v="2016"/>
    <n v="0"/>
    <n v="6996.0743999999995"/>
    <n v="10639.613529999999"/>
    <n v="6623.0269699999999"/>
    <n v="6433.4206999999988"/>
    <n v="7925.0253599999996"/>
    <n v="6552.5833799999991"/>
    <n v="6139.2519999999995"/>
    <n v="4588.90488"/>
    <n v="6381.8697599999996"/>
    <n v="6536.2903199999992"/>
    <n v="6467.2423200000003"/>
    <n v="7229.5536599999996"/>
    <n v="11432.388099999998"/>
    <n v="93945.245379999993"/>
    <n v="6536.2903199999992"/>
    <n v="68816.061299999987"/>
    <x v="1"/>
    <s v=""/>
    <s v=""/>
    <s v="Sales"/>
    <s v="Dinner"/>
    <s v="Bar"/>
    <s v="Bev"/>
    <s v="Wine"/>
    <x v="1"/>
  </r>
  <r>
    <s v="DF"/>
    <x v="27"/>
    <n v="999269"/>
    <s v="000000"/>
    <s v="netSales-dinner-Bar-Wine"/>
    <n v="2016"/>
    <n v="0"/>
    <n v="2337.2538"/>
    <n v="4173.8058600000004"/>
    <n v="2292.7816799999996"/>
    <n v="2370.5709999999995"/>
    <n v="3318.1959999999999"/>
    <n v="2729.2322399999998"/>
    <n v="2368.0641599999994"/>
    <n v="2898.9029999999998"/>
    <n v="2796.9584999999997"/>
    <n v="3347.4314999999997"/>
    <n v="3273.9147000000003"/>
    <n v="2504.6749"/>
    <n v="4298.3692499999997"/>
    <n v="38710.156589999999"/>
    <n v="3347.4314999999997"/>
    <n v="28633.197739999996"/>
    <x v="1"/>
    <s v=""/>
    <s v=""/>
    <s v="Sales"/>
    <s v="Dinner"/>
    <s v="Bar"/>
    <s v="Bev"/>
    <s v="Wine"/>
    <x v="1"/>
  </r>
  <r>
    <s v="DF"/>
    <x v="28"/>
    <n v="999269"/>
    <s v="000000"/>
    <s v="netSales-dinner-Bar-Wine"/>
    <n v="2016"/>
    <n v="0"/>
    <n v="7358.2425000000003"/>
    <n v="9198.7149799999988"/>
    <n v="7339.4619199999997"/>
    <n v="6046.9762499999997"/>
    <n v="6594.5471199999993"/>
    <n v="5257.7530599999991"/>
    <n v="5551.5875099999985"/>
    <n v="5714.3673999999992"/>
    <n v="6145.92839"/>
    <n v="4613.1123499999994"/>
    <n v="4260.9890399999995"/>
    <n v="5132.28352"/>
    <n v="4413.9690000000001"/>
    <n v="77627.933039999989"/>
    <n v="4613.1123499999994"/>
    <n v="63820.691479999994"/>
    <x v="1"/>
    <s v=""/>
    <s v=""/>
    <s v="Sales"/>
    <s v="Dinner"/>
    <s v="Bar"/>
    <s v="Bev"/>
    <s v="Wine"/>
    <x v="1"/>
  </r>
  <r>
    <s v="DF"/>
    <x v="29"/>
    <n v="999269"/>
    <s v="000000"/>
    <s v="netSales-dinner-Bar-Wine"/>
    <n v="2016"/>
    <n v="0"/>
    <n v="2256.4079999999999"/>
    <n v="2208.3178600000001"/>
    <n v="2208.1051299999999"/>
    <n v="1834.0011900000002"/>
    <n v="1729.7867999999996"/>
    <n v="1254.848"/>
    <n v="1910.1788999999999"/>
    <n v="2912.1707999999999"/>
    <n v="2369.1452399999994"/>
    <n v="3264.4763900000003"/>
    <n v="3717.2323999999999"/>
    <n v="4874.4024000000009"/>
    <n v="4539.6511999999993"/>
    <n v="35078.724309999998"/>
    <n v="3264.4763900000003"/>
    <n v="21947.438309999998"/>
    <x v="1"/>
    <s v=""/>
    <s v=""/>
    <s v="Sales"/>
    <s v="Dinner"/>
    <s v="Bar"/>
    <s v="Bev"/>
    <s v="Wine"/>
    <x v="1"/>
  </r>
  <r>
    <s v="DF"/>
    <x v="30"/>
    <n v="999269"/>
    <s v="000000"/>
    <s v="netSales-dinner-Bar-Wine"/>
    <n v="2016"/>
    <n v="0"/>
    <n v="7516.0542800000012"/>
    <n v="9934.4163099999987"/>
    <n v="6808.5132499999991"/>
    <n v="6684.6100999999999"/>
    <n v="7197.4338099999995"/>
    <n v="5357.1354199999996"/>
    <n v="4951.380979999999"/>
    <n v="8560.4006599999993"/>
    <n v="9838.6350999999995"/>
    <n v="7033.7958600000002"/>
    <n v="6676.3631899999991"/>
    <n v="6822.7212200000004"/>
    <n v="7959.0027299999992"/>
    <n v="95340.462910000002"/>
    <n v="7033.7958600000002"/>
    <n v="73882.375769999999"/>
    <x v="1"/>
    <s v=""/>
    <s v=""/>
    <s v="Sales"/>
    <s v="Dinner"/>
    <s v="Bar"/>
    <s v="Bev"/>
    <s v="Wine"/>
    <x v="1"/>
  </r>
  <r>
    <s v="DF"/>
    <x v="31"/>
    <n v="999269"/>
    <s v="000000"/>
    <s v="netSales-dinner-Bar-Wine"/>
    <n v="2016"/>
    <n v="0"/>
    <n v="5794.565700000001"/>
    <n v="7734.0839799999994"/>
    <n v="7573.1039999999994"/>
    <n v="7255.796519999999"/>
    <n v="4306.0004399999998"/>
    <n v="3926.52288"/>
    <n v="3376.5580099999997"/>
    <n v="4105.0240000000003"/>
    <n v="4878.4525999999996"/>
    <n v="5589.2574499999992"/>
    <n v="3832.4663999999993"/>
    <n v="6902.8959999999997"/>
    <n v="6835.7926699999998"/>
    <n v="72110.520649999991"/>
    <n v="5589.2574499999992"/>
    <n v="54539.365579999991"/>
    <x v="1"/>
    <s v=""/>
    <s v=""/>
    <s v="Sales"/>
    <s v="Dinner"/>
    <s v="Bar"/>
    <s v="Bev"/>
    <s v="Wine"/>
    <x v="1"/>
  </r>
  <r>
    <s v="DF"/>
    <x v="32"/>
    <n v="999269"/>
    <s v="000000"/>
    <s v="netSales-dinner-Bar-Wine"/>
    <n v="2016"/>
    <n v="0"/>
    <n v="12417.545"/>
    <n v="15504.72"/>
    <n v="9434.9919999999984"/>
    <n v="10541.70376"/>
    <n v="13713.575399999998"/>
    <n v="10965.085319999998"/>
    <n v="7692.8494999999994"/>
    <n v="7151.5301199999994"/>
    <n v="6128.9849599999998"/>
    <n v="11531.682959999998"/>
    <n v="7655.4323999999997"/>
    <n v="12207.115199999998"/>
    <n v="11067.771119999999"/>
    <n v="136012.98774000001"/>
    <n v="11531.682959999998"/>
    <n v="105082.66902"/>
    <x v="1"/>
    <s v=""/>
    <s v=""/>
    <s v="Sales"/>
    <s v="Dinner"/>
    <s v="Bar"/>
    <s v="Bev"/>
    <s v="Wine"/>
    <x v="1"/>
  </r>
  <r>
    <s v="DF"/>
    <x v="33"/>
    <n v="999269"/>
    <s v="000000"/>
    <s v="netSales-dinner-Bar-Wine"/>
    <n v="2016"/>
    <n v="0"/>
    <n v="0"/>
    <n v="0"/>
    <n v="0"/>
    <n v="0"/>
    <n v="0"/>
    <n v="0"/>
    <n v="5584.9223500000007"/>
    <n v="7220.8696"/>
    <n v="8785.5054"/>
    <n v="6605.1507899999997"/>
    <n v="6229.2995099999998"/>
    <n v="5224.7748000000001"/>
    <n v="8454.4380199999996"/>
    <n v="48104.960469999998"/>
    <n v="6605.1507899999997"/>
    <n v="28196.44814"/>
    <x v="1"/>
    <s v=""/>
    <s v=""/>
    <s v="Sales"/>
    <s v="Dinner"/>
    <s v="Bar"/>
    <s v="Bev"/>
    <s v="Wine"/>
    <x v="1"/>
  </r>
  <r>
    <s v="DF"/>
    <x v="34"/>
    <n v="999269"/>
    <s v="000000"/>
    <s v="netSales-dinner-Bar-Wine"/>
    <n v="2016"/>
    <n v="0"/>
    <n v="0"/>
    <n v="0"/>
    <n v="0"/>
    <n v="0"/>
    <n v="0"/>
    <n v="0"/>
    <n v="0"/>
    <n v="0"/>
    <n v="0"/>
    <n v="0"/>
    <n v="1564.3530000000001"/>
    <n v="6463.800839999999"/>
    <n v="4621.7124800000001"/>
    <n v="12649.866319999999"/>
    <n v="0"/>
    <n v="0"/>
    <x v="1"/>
    <s v=""/>
    <s v=""/>
    <s v="Sales"/>
    <s v="Dinner"/>
    <s v="Bar"/>
    <s v="Bev"/>
    <s v="Wine"/>
    <x v="1"/>
  </r>
  <r>
    <s v="DF"/>
    <x v="35"/>
    <n v="999269"/>
    <s v="000000"/>
    <s v="netSales-dinner-Bar-Wine"/>
    <n v="2016"/>
    <n v="0"/>
    <n v="0"/>
    <n v="0"/>
    <n v="0"/>
    <n v="0"/>
    <n v="0"/>
    <n v="0"/>
    <n v="0"/>
    <n v="0"/>
    <n v="0"/>
    <n v="0"/>
    <n v="0"/>
    <n v="2787.8485599999999"/>
    <n v="11213.50216"/>
    <n v="14001.35072"/>
    <n v="0"/>
    <n v="0"/>
    <x v="1"/>
    <s v=""/>
    <s v=""/>
    <s v="Sales"/>
    <s v="Dinner"/>
    <s v="Bar"/>
    <s v="Bev"/>
    <s v="Wine"/>
    <x v="1"/>
  </r>
  <r>
    <s v="DF"/>
    <x v="1"/>
    <n v="999272"/>
    <s v="000000"/>
    <s v="netSales-lunch-Patio-Wine"/>
    <n v="2016"/>
    <n v="0"/>
    <n v="0"/>
    <n v="0"/>
    <n v="0"/>
    <n v="173.05889999999999"/>
    <n v="0"/>
    <n v="0"/>
    <n v="0"/>
    <n v="0"/>
    <n v="0"/>
    <n v="0"/>
    <n v="0"/>
    <n v="0"/>
    <n v="0"/>
    <n v="173.05889999999999"/>
    <n v="0"/>
    <n v="173.05889999999999"/>
    <x v="1"/>
    <s v=""/>
    <s v=""/>
    <s v="Sales"/>
    <s v="Lunch"/>
    <s v="Other"/>
    <s v="Bev"/>
    <s v="Wine"/>
    <x v="0"/>
  </r>
  <r>
    <s v="DF"/>
    <x v="2"/>
    <n v="999272"/>
    <s v="000000"/>
    <s v="netSales-lunch-Patio-Wine"/>
    <n v="2016"/>
    <n v="0"/>
    <n v="0"/>
    <n v="17.639999999999997"/>
    <n v="28.909999999999997"/>
    <n v="24.254999999999999"/>
    <n v="347.03025000000002"/>
    <n v="636.95715999999993"/>
    <n v="146.59049999999999"/>
    <n v="229.59299999999999"/>
    <n v="174.33499999999998"/>
    <n v="955.70999999999992"/>
    <n v="483.21000000000004"/>
    <n v="556.47199999999998"/>
    <n v="0"/>
    <n v="3600.70291"/>
    <n v="955.70999999999992"/>
    <n v="2561.0209100000002"/>
    <x v="1"/>
    <s v=""/>
    <s v=""/>
    <s v="Sales"/>
    <s v="Lunch"/>
    <s v="Other"/>
    <s v="Bev"/>
    <s v="Wine"/>
    <x v="0"/>
  </r>
  <r>
    <s v="DF"/>
    <x v="4"/>
    <n v="999272"/>
    <s v="000000"/>
    <s v="netSales-lunch-Patio-Wine"/>
    <n v="2016"/>
    <n v="0"/>
    <n v="0"/>
    <n v="0"/>
    <n v="0"/>
    <n v="0"/>
    <n v="28.888719999999999"/>
    <n v="0"/>
    <n v="0"/>
    <n v="0"/>
    <n v="0"/>
    <n v="0"/>
    <n v="0"/>
    <n v="0"/>
    <n v="0"/>
    <n v="28.888719999999999"/>
    <n v="0"/>
    <n v="28.888719999999999"/>
    <x v="1"/>
    <s v=""/>
    <s v=""/>
    <s v="Sales"/>
    <s v="Lunch"/>
    <s v="Other"/>
    <s v="Bev"/>
    <s v="Wine"/>
    <x v="0"/>
  </r>
  <r>
    <s v="DF"/>
    <x v="5"/>
    <n v="999272"/>
    <s v="000000"/>
    <s v="netSales-lunch-Patio-Wine"/>
    <n v="2016"/>
    <n v="0"/>
    <n v="0"/>
    <n v="0"/>
    <n v="0"/>
    <n v="0"/>
    <n v="0"/>
    <n v="0"/>
    <n v="0"/>
    <n v="0"/>
    <n v="0"/>
    <n v="64.37088"/>
    <n v="302.61503999999996"/>
    <n v="223.83837"/>
    <n v="0"/>
    <n v="590.82429000000002"/>
    <n v="64.37088"/>
    <n v="64.37088"/>
    <x v="1"/>
    <s v=""/>
    <s v=""/>
    <s v="Sales"/>
    <s v="Lunch"/>
    <s v="Other"/>
    <s v="Bev"/>
    <s v="Wine"/>
    <x v="0"/>
  </r>
  <r>
    <s v="DF"/>
    <x v="6"/>
    <n v="999272"/>
    <s v="000000"/>
    <s v="netSales-lunch-Patio-Wine"/>
    <n v="2016"/>
    <n v="0"/>
    <n v="23.204999999999998"/>
    <n v="51.519999999999996"/>
    <n v="0"/>
    <n v="0"/>
    <n v="10.472"/>
    <n v="0"/>
    <n v="0"/>
    <n v="0"/>
    <n v="0"/>
    <n v="0"/>
    <n v="0"/>
    <n v="0"/>
    <n v="0"/>
    <n v="85.196999999999989"/>
    <n v="0"/>
    <n v="85.196999999999989"/>
    <x v="1"/>
    <s v=""/>
    <s v=""/>
    <s v="Sales"/>
    <s v="Lunch"/>
    <s v="Other"/>
    <s v="Bev"/>
    <s v="Wine"/>
    <x v="0"/>
  </r>
  <r>
    <s v="DF"/>
    <x v="7"/>
    <n v="999272"/>
    <s v="000000"/>
    <s v="netSales-lunch-Patio-Wine"/>
    <n v="2016"/>
    <n v="0"/>
    <n v="0"/>
    <n v="0"/>
    <n v="0"/>
    <n v="203.75599999999997"/>
    <n v="823.19999999999993"/>
    <n v="2251.9769999999999"/>
    <n v="1527.386"/>
    <n v="645.31599999999992"/>
    <n v="670.94999999999993"/>
    <n v="1095.7520000000002"/>
    <n v="267.65199999999999"/>
    <n v="0"/>
    <n v="0"/>
    <n v="7485.9889999999996"/>
    <n v="1095.7520000000002"/>
    <n v="7218.3369999999995"/>
    <x v="1"/>
    <s v=""/>
    <s v=""/>
    <s v="Sales"/>
    <s v="Lunch"/>
    <s v="Other"/>
    <s v="Bev"/>
    <s v="Wine"/>
    <x v="0"/>
  </r>
  <r>
    <s v="DF"/>
    <x v="8"/>
    <n v="999272"/>
    <s v="000000"/>
    <s v="netSales-lunch-Patio-Wine"/>
    <n v="2016"/>
    <n v="0"/>
    <n v="0"/>
    <n v="0"/>
    <n v="12.627999999999998"/>
    <n v="0"/>
    <n v="348.096"/>
    <n v="1318.058"/>
    <n v="2339.3579999999997"/>
    <n v="1472.3519999999999"/>
    <n v="1520.848"/>
    <n v="814.91199999999992"/>
    <n v="166.95000000000002"/>
    <n v="0"/>
    <n v="0"/>
    <n v="7993.2019999999993"/>
    <n v="814.91199999999992"/>
    <n v="7826.2519999999995"/>
    <x v="1"/>
    <s v=""/>
    <s v=""/>
    <s v="Sales"/>
    <s v="Lunch"/>
    <s v="Other"/>
    <s v="Bev"/>
    <s v="Wine"/>
    <x v="0"/>
  </r>
  <r>
    <s v="DF"/>
    <x v="9"/>
    <n v="999272"/>
    <s v="000000"/>
    <s v="netSales-lunch-Patio-Wine"/>
    <n v="2016"/>
    <n v="0"/>
    <n v="0"/>
    <n v="0"/>
    <n v="0"/>
    <n v="0"/>
    <n v="23.050999999999998"/>
    <n v="0"/>
    <n v="21.203279999999999"/>
    <n v="0"/>
    <n v="0"/>
    <n v="0"/>
    <n v="0"/>
    <n v="61.846329999999995"/>
    <n v="0"/>
    <n v="106.10060999999999"/>
    <n v="0"/>
    <n v="44.254279999999994"/>
    <x v="1"/>
    <s v=""/>
    <s v=""/>
    <s v="Sales"/>
    <s v="Lunch"/>
    <s v="Other"/>
    <s v="Bev"/>
    <s v="Wine"/>
    <x v="0"/>
  </r>
  <r>
    <s v="DF"/>
    <x v="10"/>
    <n v="999272"/>
    <s v="000000"/>
    <s v="netSales-lunch-Patio-Wine"/>
    <n v="2016"/>
    <n v="0"/>
    <n v="-147"/>
    <n v="-39.199999999999996"/>
    <n v="0"/>
    <n v="0"/>
    <n v="0"/>
    <n v="147.88536000000002"/>
    <n v="150.892"/>
    <n v="144.65527999999998"/>
    <n v="80.989999999999995"/>
    <n v="153.636"/>
    <n v="55.943999999999996"/>
    <n v="91.090999999999994"/>
    <n v="0"/>
    <n v="638.89364"/>
    <n v="153.636"/>
    <n v="491.85864000000004"/>
    <x v="1"/>
    <s v=""/>
    <s v=""/>
    <s v="Sales"/>
    <s v="Lunch"/>
    <s v="Other"/>
    <s v="Bev"/>
    <s v="Wine"/>
    <x v="0"/>
  </r>
  <r>
    <s v="DF"/>
    <x v="11"/>
    <n v="999272"/>
    <s v="000000"/>
    <s v="netSales-lunch-Patio-Wine"/>
    <n v="2016"/>
    <n v="0"/>
    <n v="0"/>
    <n v="0"/>
    <n v="0"/>
    <n v="903.67199999999991"/>
    <n v="218.60999999999999"/>
    <n v="417.15324000000004"/>
    <n v="178.5"/>
    <n v="95.647999999999982"/>
    <n v="360.64000000000004"/>
    <n v="539.57399999999996"/>
    <n v="266.53199999999998"/>
    <n v="133.245"/>
    <n v="0"/>
    <n v="3113.5742399999999"/>
    <n v="539.57399999999996"/>
    <n v="2713.7972399999999"/>
    <x v="1"/>
    <s v=""/>
    <s v=""/>
    <s v="Sales"/>
    <s v="Lunch"/>
    <s v="Other"/>
    <s v="Bev"/>
    <s v="Wine"/>
    <x v="0"/>
  </r>
  <r>
    <s v="DF"/>
    <x v="13"/>
    <n v="999272"/>
    <s v="000000"/>
    <s v="netSales-lunch-Patio-Wine"/>
    <n v="2016"/>
    <n v="0"/>
    <n v="29.840999999999998"/>
    <n v="81.143999999999991"/>
    <n v="1036.308"/>
    <n v="1445.5349999999999"/>
    <n v="1801.2119999999998"/>
    <n v="2579.808"/>
    <n v="3869.3058599999999"/>
    <n v="2595.81"/>
    <n v="2789.2955999999995"/>
    <n v="2007.684"/>
    <n v="1472.9749999999999"/>
    <n v="1202.5160000000001"/>
    <n v="824.88042000000007"/>
    <n v="21736.314879999998"/>
    <n v="2007.684"/>
    <n v="18235.943459999999"/>
    <x v="1"/>
    <s v=""/>
    <s v=""/>
    <s v="Sales"/>
    <s v="Lunch"/>
    <s v="Other"/>
    <s v="Bev"/>
    <s v="Wine"/>
    <x v="1"/>
  </r>
  <r>
    <s v="DF"/>
    <x v="14"/>
    <n v="999272"/>
    <s v="000000"/>
    <s v="netSales-lunch-Patio-Wine"/>
    <n v="2016"/>
    <n v="0"/>
    <n v="8.8773999999999997"/>
    <n v="382.87752999999998"/>
    <n v="243.94124999999997"/>
    <n v="588.66192000000001"/>
    <n v="858.47579999999994"/>
    <n v="722.57989999999995"/>
    <n v="152.33336999999997"/>
    <n v="41.147399999999998"/>
    <n v="762.05808000000002"/>
    <n v="762.42880000000002"/>
    <n v="920.06837999999993"/>
    <n v="308.23883999999998"/>
    <n v="11.377940000000001"/>
    <n v="5763.0666099999989"/>
    <n v="762.42880000000002"/>
    <n v="4523.3814499999989"/>
    <x v="1"/>
    <s v=""/>
    <s v=""/>
    <s v="Sales"/>
    <s v="Lunch"/>
    <s v="Other"/>
    <s v="Bev"/>
    <s v="Wine"/>
    <x v="1"/>
  </r>
  <r>
    <s v="DF"/>
    <x v="15"/>
    <n v="999272"/>
    <s v="000000"/>
    <s v="netSales-lunch-Patio-Wine"/>
    <n v="2016"/>
    <n v="0"/>
    <n v="0"/>
    <n v="0"/>
    <n v="467.67699999999991"/>
    <n v="514.01"/>
    <n v="351.428"/>
    <n v="627.44220000000007"/>
    <n v="264.18"/>
    <n v="169.32999999999998"/>
    <n v="137.28049999999999"/>
    <n v="249.52199999999999"/>
    <n v="414.09199999999998"/>
    <n v="77.7"/>
    <n v="0"/>
    <n v="3272.6616999999992"/>
    <n v="249.52199999999999"/>
    <n v="2780.8696999999993"/>
    <x v="1"/>
    <s v=""/>
    <s v=""/>
    <s v="Sales"/>
    <s v="Lunch"/>
    <s v="Other"/>
    <s v="Bev"/>
    <s v="Wine"/>
    <x v="1"/>
  </r>
  <r>
    <s v="DF"/>
    <x v="16"/>
    <n v="999272"/>
    <s v="000000"/>
    <s v="netSales-lunch-Patio-Wine"/>
    <n v="2016"/>
    <n v="0"/>
    <n v="5.9219999999999997"/>
    <n v="51.281999999999996"/>
    <n v="632.68799999999987"/>
    <n v="707.84"/>
    <n v="1243.40328"/>
    <n v="841.92499999999984"/>
    <n v="464.03489999999994"/>
    <n v="308.57399999999996"/>
    <n v="434.93449999999996"/>
    <n v="778.96685999999988"/>
    <n v="927.75619999999981"/>
    <n v="507.3599999999999"/>
    <n v="21.567"/>
    <n v="6926.2537399999992"/>
    <n v="778.96685999999988"/>
    <n v="5469.5705399999997"/>
    <x v="1"/>
    <s v=""/>
    <s v=""/>
    <s v="Sales"/>
    <s v="Lunch"/>
    <s v="Other"/>
    <s v="Bev"/>
    <s v="Wine"/>
    <x v="1"/>
  </r>
  <r>
    <s v="DF"/>
    <x v="17"/>
    <n v="999272"/>
    <s v="000000"/>
    <s v="netSales-lunch-Patio-Wine"/>
    <n v="2016"/>
    <n v="0"/>
    <n v="71.881109999999993"/>
    <n v="746.53431999999998"/>
    <n v="813.08247999999992"/>
    <n v="1330.2450000000001"/>
    <n v="1074.1903199999999"/>
    <n v="497.50959999999998"/>
    <n v="587.58741999999995"/>
    <n v="404.20834999999994"/>
    <n v="500.39681999999999"/>
    <n v="699.09055999999998"/>
    <n v="872.45066999999983"/>
    <n v="861.15189999999984"/>
    <n v="425.57130000000001"/>
    <n v="8883.899849999998"/>
    <n v="699.09055999999998"/>
    <n v="6724.7259799999993"/>
    <x v="1"/>
    <s v=""/>
    <s v=""/>
    <s v="Sales"/>
    <s v="Lunch"/>
    <s v="Other"/>
    <s v="Bev"/>
    <s v="Wine"/>
    <x v="1"/>
  </r>
  <r>
    <s v="DF"/>
    <x v="19"/>
    <n v="999272"/>
    <s v="000000"/>
    <s v="netSales-lunch-Patio-Wine"/>
    <n v="2016"/>
    <n v="0"/>
    <n v="1935.2847499999998"/>
    <n v="1704.2616499999999"/>
    <n v="1302.4199999999998"/>
    <n v="2868.0189999999998"/>
    <n v="3196.7028800000003"/>
    <n v="2772.8916599999998"/>
    <n v="3964.6879999999996"/>
    <n v="3304.0412999999999"/>
    <n v="3208.8419999999996"/>
    <n v="2671.99548"/>
    <n v="2285.7887500000002"/>
    <n v="2794.0919999999996"/>
    <n v="2068.3739999999998"/>
    <n v="34077.401469999997"/>
    <n v="2671.99548"/>
    <n v="26929.146720000001"/>
    <x v="1"/>
    <s v=""/>
    <s v=""/>
    <s v="Sales"/>
    <s v="Lunch"/>
    <s v="Other"/>
    <s v="Bev"/>
    <s v="Wine"/>
    <x v="1"/>
  </r>
  <r>
    <s v="DF"/>
    <x v="20"/>
    <n v="999272"/>
    <s v="000000"/>
    <s v="netSales-lunch-Patio-Wine"/>
    <n v="2016"/>
    <n v="0"/>
    <n v="139.3056"/>
    <n v="1222.6158"/>
    <n v="975.17448000000002"/>
    <n v="2223.93444"/>
    <n v="2625.6873999999998"/>
    <n v="1197.8238999999999"/>
    <n v="535.05899999999986"/>
    <n v="415.53980999999999"/>
    <n v="1382.9712400000001"/>
    <n v="1246.62265"/>
    <n v="1886.9370800000002"/>
    <n v="1932.4248999999998"/>
    <n v="787.14544999999998"/>
    <n v="16571.241750000001"/>
    <n v="1246.62265"/>
    <n v="11964.73432"/>
    <x v="1"/>
    <s v=""/>
    <s v=""/>
    <s v="Sales"/>
    <s v="Lunch"/>
    <s v="Other"/>
    <s v="Bev"/>
    <s v="Wine"/>
    <x v="1"/>
  </r>
  <r>
    <s v="DF"/>
    <x v="21"/>
    <n v="999272"/>
    <s v="000000"/>
    <s v="netSales-lunch-Patio-Wine"/>
    <n v="2016"/>
    <n v="0"/>
    <n v="0"/>
    <n v="0"/>
    <n v="0"/>
    <n v="0"/>
    <n v="0"/>
    <n v="1417.3319999999999"/>
    <n v="970.08366000000001"/>
    <n v="805.97439999999995"/>
    <n v="1254.4895999999999"/>
    <n v="1320.7740000000001"/>
    <n v="1110.0558000000001"/>
    <n v="279.53799999999995"/>
    <n v="0"/>
    <n v="7158.2474599999996"/>
    <n v="1320.7740000000001"/>
    <n v="5768.6536599999999"/>
    <x v="1"/>
    <s v=""/>
    <s v=""/>
    <s v="Sales"/>
    <s v="Lunch"/>
    <s v="Other"/>
    <s v="Bev"/>
    <s v="Wine"/>
    <x v="1"/>
  </r>
  <r>
    <s v="DF"/>
    <x v="22"/>
    <n v="999272"/>
    <s v="000000"/>
    <s v="netSales-lunch-Patio-Wine"/>
    <n v="2016"/>
    <n v="0"/>
    <n v="350.27202"/>
    <n v="1238.64384"/>
    <n v="1410.1025399999999"/>
    <n v="1984.5345799999998"/>
    <n v="1956.2318999999998"/>
    <n v="1208.41644"/>
    <n v="542.21313999999995"/>
    <n v="205.46483999999998"/>
    <n v="1036.5705"/>
    <n v="827.87795999999992"/>
    <n v="2036.7320399999996"/>
    <n v="2477.80897"/>
    <n v="567.84727999999996"/>
    <n v="15842.716049999999"/>
    <n v="827.87795999999992"/>
    <n v="10760.32776"/>
    <x v="1"/>
    <s v=""/>
    <s v=""/>
    <s v="Sales"/>
    <s v="Lunch"/>
    <s v="Other"/>
    <s v="Bev"/>
    <s v="Wine"/>
    <x v="1"/>
  </r>
  <r>
    <s v="DF"/>
    <x v="23"/>
    <n v="999272"/>
    <s v="000000"/>
    <s v="netSales-lunch-Patio-Wine"/>
    <n v="2016"/>
    <n v="0"/>
    <n v="0"/>
    <n v="0"/>
    <n v="136.20599999999996"/>
    <n v="35.945"/>
    <n v="343.77700000000004"/>
    <n v="404.54399999999993"/>
    <n v="480.47999999999996"/>
    <n v="708.29751999999996"/>
    <n v="452.34559999999993"/>
    <n v="254.23999999999998"/>
    <n v="84.647359999999992"/>
    <n v="0"/>
    <n v="0"/>
    <n v="2900.4824799999997"/>
    <n v="254.23999999999998"/>
    <n v="2815.8351199999997"/>
    <x v="1"/>
    <s v=""/>
    <s v=""/>
    <s v="Sales"/>
    <s v="Lunch"/>
    <s v="Other"/>
    <s v="Bev"/>
    <s v="Wine"/>
    <x v="1"/>
  </r>
  <r>
    <s v="DF"/>
    <x v="24"/>
    <n v="999272"/>
    <s v="000000"/>
    <s v="netSales-lunch-Patio-Wine"/>
    <n v="2016"/>
    <n v="0"/>
    <n v="0"/>
    <n v="0"/>
    <n v="141.01500000000001"/>
    <n v="116.298"/>
    <n v="277.09499999999997"/>
    <n v="320.64199999999994"/>
    <n v="356.97899999999998"/>
    <n v="79.8"/>
    <n v="54.969599999999993"/>
    <n v="71.680000000000007"/>
    <n v="108.92699999999999"/>
    <n v="32.76"/>
    <n v="0"/>
    <n v="1560.1655999999996"/>
    <n v="71.680000000000007"/>
    <n v="1418.4785999999997"/>
    <x v="1"/>
    <s v=""/>
    <s v=""/>
    <s v="Sales"/>
    <s v="Lunch"/>
    <s v="Other"/>
    <s v="Bev"/>
    <s v="Wine"/>
    <x v="1"/>
  </r>
  <r>
    <s v="DF"/>
    <x v="25"/>
    <n v="999272"/>
    <s v="000000"/>
    <s v="netSales-lunch-Patio-Wine"/>
    <n v="2016"/>
    <n v="0"/>
    <n v="129.899"/>
    <n v="575.72199999999987"/>
    <n v="457.35899999999992"/>
    <n v="465.00299999999999"/>
    <n v="768.32"/>
    <n v="649.22199999999998"/>
    <n v="361.85519999999991"/>
    <n v="204.73599999999999"/>
    <n v="413.9058"/>
    <n v="332.20599999999996"/>
    <n v="410.56399999999996"/>
    <n v="558.74699999999996"/>
    <n v="926.34499999999991"/>
    <n v="6253.884"/>
    <n v="332.20599999999996"/>
    <n v="4358.2279999999992"/>
    <x v="1"/>
    <s v=""/>
    <s v=""/>
    <s v="Sales"/>
    <s v="Lunch"/>
    <s v="Other"/>
    <s v="Bev"/>
    <s v="Wine"/>
    <x v="1"/>
  </r>
  <r>
    <s v="DF"/>
    <x v="26"/>
    <n v="999272"/>
    <s v="000000"/>
    <s v="netSales-lunch-Patio-Wine"/>
    <n v="2016"/>
    <n v="0"/>
    <n v="145.63499999999999"/>
    <n v="128.261"/>
    <n v="87.359999999999985"/>
    <n v="142.97499999999999"/>
    <n v="195.62199999999999"/>
    <n v="169.4"/>
    <n v="27.082999999999995"/>
    <n v="35.279999999999994"/>
    <n v="0"/>
    <n v="50.875999999999998"/>
    <n v="194.66524000000001"/>
    <n v="6.1880000000000006"/>
    <n v="204.41399999999999"/>
    <n v="1387.7592399999999"/>
    <n v="50.875999999999998"/>
    <n v="982.49199999999985"/>
    <x v="1"/>
    <s v=""/>
    <s v=""/>
    <s v="Sales"/>
    <s v="Lunch"/>
    <s v="Other"/>
    <s v="Bev"/>
    <s v="Wine"/>
    <x v="1"/>
  </r>
  <r>
    <s v="DF"/>
    <x v="27"/>
    <n v="999272"/>
    <s v="000000"/>
    <s v="netSales-lunch-Patio-Wine"/>
    <n v="2016"/>
    <n v="0"/>
    <n v="43.26"/>
    <n v="180.6"/>
    <n v="240.87"/>
    <n v="181.35599999999999"/>
    <n v="298.935"/>
    <n v="386.31599999999997"/>
    <n v="226.23999999999998"/>
    <n v="118.40499999999999"/>
    <n v="173.6"/>
    <n v="269.37399999999997"/>
    <n v="126.03360000000001"/>
    <n v="200.69"/>
    <n v="315.54599999999999"/>
    <n v="2761.2255999999998"/>
    <n v="269.37399999999997"/>
    <n v="2118.9559999999997"/>
    <x v="1"/>
    <s v=""/>
    <s v=""/>
    <s v="Sales"/>
    <s v="Lunch"/>
    <s v="Other"/>
    <s v="Bev"/>
    <s v="Wine"/>
    <x v="1"/>
  </r>
  <r>
    <s v="DF"/>
    <x v="28"/>
    <n v="999272"/>
    <s v="000000"/>
    <s v="netSales-lunch-Patio-Wine"/>
    <n v="2016"/>
    <n v="0"/>
    <n v="330.65738999999996"/>
    <n v="1633.63599"/>
    <n v="1775.5630200000001"/>
    <n v="3068.22516"/>
    <n v="2269.58214"/>
    <n v="912.9085"/>
    <n v="194.26175999999998"/>
    <n v="77.351680000000002"/>
    <n v="303.86727000000002"/>
    <n v="1109.7016000000001"/>
    <n v="1655.41068"/>
    <n v="2425.6186499999999"/>
    <n v="1023.5497999999999"/>
    <n v="16780.333640000001"/>
    <n v="1109.7016000000001"/>
    <n v="11675.754510000001"/>
    <x v="1"/>
    <s v=""/>
    <s v=""/>
    <s v="Sales"/>
    <s v="Lunch"/>
    <s v="Other"/>
    <s v="Bev"/>
    <s v="Wine"/>
    <x v="1"/>
  </r>
  <r>
    <s v="DF"/>
    <x v="29"/>
    <n v="999272"/>
    <s v="000000"/>
    <s v="netSales-lunch-Patio-Wine"/>
    <n v="2016"/>
    <n v="0"/>
    <n v="60.290999999999997"/>
    <n v="163.40100000000001"/>
    <n v="217.93057999999999"/>
    <n v="471.55079999999998"/>
    <n v="1054.6311999999998"/>
    <n v="568.89951999999994"/>
    <n v="154.07699999999997"/>
    <n v="103.22199999999998"/>
    <n v="336.47039999999998"/>
    <n v="574.54656"/>
    <n v="712.39979999999991"/>
    <n v="383.68399999999997"/>
    <n v="26.753999999999998"/>
    <n v="4827.8578600000001"/>
    <n v="574.54656"/>
    <n v="3705.0200599999998"/>
    <x v="1"/>
    <s v=""/>
    <s v=""/>
    <s v="Sales"/>
    <s v="Lunch"/>
    <s v="Other"/>
    <s v="Bev"/>
    <s v="Wine"/>
    <x v="1"/>
  </r>
  <r>
    <s v="DF"/>
    <x v="30"/>
    <n v="999272"/>
    <s v="000000"/>
    <s v="netSales-lunch-Patio-Wine"/>
    <n v="2016"/>
    <n v="0"/>
    <n v="28.531230000000001"/>
    <n v="716.625"/>
    <n v="527.25112999999999"/>
    <n v="684.18881999999985"/>
    <n v="950.48184000000003"/>
    <n v="1126.9817999999998"/>
    <n v="375.774"/>
    <n v="469.75599999999991"/>
    <n v="820.84940000000006"/>
    <n v="852.02424999999994"/>
    <n v="1002.3193600000001"/>
    <n v="543.85694999999998"/>
    <n v="155.39159999999998"/>
    <n v="8254.0313800000022"/>
    <n v="852.02424999999994"/>
    <n v="6552.4634700000006"/>
    <x v="1"/>
    <s v=""/>
    <s v=""/>
    <s v="Sales"/>
    <s v="Lunch"/>
    <s v="Other"/>
    <s v="Bev"/>
    <s v="Wine"/>
    <x v="1"/>
  </r>
  <r>
    <s v="DF"/>
    <x v="31"/>
    <n v="999272"/>
    <s v="000000"/>
    <s v="netSales-lunch-Patio-Wine"/>
    <n v="2016"/>
    <n v="0"/>
    <n v="0"/>
    <n v="0"/>
    <n v="0"/>
    <n v="0"/>
    <n v="51.029999999999994"/>
    <n v="150.5"/>
    <n v="231.76999999999995"/>
    <n v="153.07599999999999"/>
    <n v="167.43299999999999"/>
    <n v="127.16199999999999"/>
    <n v="68.795999999999992"/>
    <n v="42.531999999999996"/>
    <n v="0"/>
    <n v="992.29900000000009"/>
    <n v="127.16199999999999"/>
    <n v="880.971"/>
    <x v="1"/>
    <s v=""/>
    <s v=""/>
    <s v="Sales"/>
    <s v="Lunch"/>
    <s v="Other"/>
    <s v="Bev"/>
    <s v="Wine"/>
    <x v="1"/>
  </r>
  <r>
    <s v="DF"/>
    <x v="32"/>
    <n v="999272"/>
    <s v="000000"/>
    <s v="netSales-lunch-Patio-Wine"/>
    <n v="2016"/>
    <n v="0"/>
    <n v="0"/>
    <n v="0"/>
    <n v="259.51799999999997"/>
    <n v="290.24799999999999"/>
    <n v="581.47599999999989"/>
    <n v="1443.9389999999999"/>
    <n v="998.75299999999993"/>
    <n v="700.35"/>
    <n v="912.18119999999999"/>
    <n v="1072.0079999999998"/>
    <n v="287.61599999999999"/>
    <n v="129.05619999999999"/>
    <n v="0"/>
    <n v="6675.1453999999994"/>
    <n v="1072.0079999999998"/>
    <n v="6258.4731999999995"/>
    <x v="1"/>
    <s v=""/>
    <s v=""/>
    <s v="Sales"/>
    <s v="Lunch"/>
    <s v="Other"/>
    <s v="Bev"/>
    <s v="Wine"/>
    <x v="1"/>
  </r>
  <r>
    <s v="DF"/>
    <x v="33"/>
    <n v="999272"/>
    <s v="000000"/>
    <s v="netSales-lunch-Patio-Wine"/>
    <n v="2016"/>
    <n v="0"/>
    <n v="0"/>
    <n v="0"/>
    <n v="0"/>
    <n v="0"/>
    <n v="0"/>
    <n v="0"/>
    <n v="133.66500000000002"/>
    <n v="239.95299999999995"/>
    <n v="179.81949999999998"/>
    <n v="420.46199999999993"/>
    <n v="143.70811"/>
    <n v="19.11"/>
    <n v="0"/>
    <n v="1136.7176099999997"/>
    <n v="420.46199999999993"/>
    <n v="973.89949999999976"/>
    <x v="1"/>
    <s v=""/>
    <s v=""/>
    <s v="Sales"/>
    <s v="Lunch"/>
    <s v="Other"/>
    <s v="Bev"/>
    <s v="Wine"/>
    <x v="1"/>
  </r>
  <r>
    <s v="DF"/>
    <x v="34"/>
    <n v="999272"/>
    <s v="000000"/>
    <s v="netSales-lunch-Patio-Wine"/>
    <n v="2016"/>
    <n v="0"/>
    <n v="0"/>
    <n v="0"/>
    <n v="0"/>
    <n v="0"/>
    <n v="0"/>
    <n v="0"/>
    <n v="0"/>
    <n v="0"/>
    <n v="0"/>
    <n v="0"/>
    <n v="22.133999999999997"/>
    <n v="44.701999999999998"/>
    <n v="0"/>
    <n v="66.835999999999999"/>
    <n v="0"/>
    <n v="0"/>
    <x v="1"/>
    <s v=""/>
    <s v=""/>
    <s v="Sales"/>
    <s v="Lunch"/>
    <s v="Other"/>
    <s v="Bev"/>
    <s v="Wine"/>
    <x v="1"/>
  </r>
  <r>
    <s v="DF"/>
    <x v="35"/>
    <n v="999272"/>
    <s v="000000"/>
    <s v="netSales-lunch-Patio-Wine"/>
    <n v="2016"/>
    <n v="0"/>
    <n v="0"/>
    <n v="0"/>
    <n v="0"/>
    <n v="0"/>
    <n v="0"/>
    <n v="0"/>
    <n v="0"/>
    <n v="0"/>
    <n v="0"/>
    <n v="0"/>
    <n v="0"/>
    <n v="16.400999999999996"/>
    <n v="12.936"/>
    <n v="29.336999999999996"/>
    <n v="0"/>
    <n v="0"/>
    <x v="1"/>
    <s v=""/>
    <s v=""/>
    <s v="Sales"/>
    <s v="Lunch"/>
    <s v="Other"/>
    <s v="Bev"/>
    <s v="Wine"/>
    <x v="1"/>
  </r>
  <r>
    <s v="DF"/>
    <x v="1"/>
    <n v="999273"/>
    <s v="000000"/>
    <s v="netSales-dinner-Patio-Wine"/>
    <n v="2016"/>
    <n v="0"/>
    <n v="366.28955999999999"/>
    <n v="1090.4023199999999"/>
    <n v="1686.1959799999997"/>
    <n v="2660.7761600000003"/>
    <n v="2634.4392199999998"/>
    <n v="1736.9402399999999"/>
    <n v="384.30524999999994"/>
    <n v="401.99061"/>
    <n v="1359.24712"/>
    <n v="1312.5852599999998"/>
    <n v="3582.2371199999998"/>
    <n v="2820.21432"/>
    <n v="823.47783000000004"/>
    <n v="20859.100989999999"/>
    <n v="1312.5852599999998"/>
    <n v="13633.17172"/>
    <x v="1"/>
    <s v=""/>
    <s v=""/>
    <s v="Sales"/>
    <s v="Dinner"/>
    <s v="Other"/>
    <s v="Bev"/>
    <s v="Wine"/>
    <x v="0"/>
  </r>
  <r>
    <s v="DF"/>
    <x v="2"/>
    <n v="999273"/>
    <s v="000000"/>
    <s v="netSales-dinner-Patio-Wine"/>
    <n v="2016"/>
    <n v="0"/>
    <n v="83.410249999999991"/>
    <n v="122.59099999999998"/>
    <n v="54.613999999999997"/>
    <n v="7.2449999999999992"/>
    <n v="513.13535000000002"/>
    <n v="3787.9178400000001"/>
    <n v="2052.4284200000002"/>
    <n v="2510.6061399999994"/>
    <n v="2783.1104"/>
    <n v="2185.4895999999999"/>
    <n v="774.69"/>
    <n v="15.68"/>
    <n v="0"/>
    <n v="14890.918"/>
    <n v="2185.4895999999999"/>
    <n v="14100.547999999999"/>
    <x v="1"/>
    <s v=""/>
    <s v=""/>
    <s v="Sales"/>
    <s v="Dinner"/>
    <s v="Other"/>
    <s v="Bev"/>
    <s v="Wine"/>
    <x v="0"/>
  </r>
  <r>
    <s v="DF"/>
    <x v="4"/>
    <n v="999273"/>
    <s v="000000"/>
    <s v="netSales-dinner-Patio-Wine"/>
    <n v="2016"/>
    <n v="0"/>
    <n v="0"/>
    <n v="167.72"/>
    <n v="0"/>
    <n v="15.963079999999998"/>
    <n v="11.102699999999999"/>
    <n v="0"/>
    <n v="0"/>
    <n v="25.783799999999999"/>
    <n v="0"/>
    <n v="0"/>
    <n v="39.907699999999998"/>
    <n v="0"/>
    <n v="0"/>
    <n v="260.47727999999995"/>
    <n v="0"/>
    <n v="220.56957999999997"/>
    <x v="1"/>
    <s v=""/>
    <s v=""/>
    <s v="Sales"/>
    <s v="Dinner"/>
    <s v="Other"/>
    <s v="Bev"/>
    <s v="Wine"/>
    <x v="0"/>
  </r>
  <r>
    <s v="DF"/>
    <x v="5"/>
    <n v="999273"/>
    <s v="000000"/>
    <s v="netSales-dinner-Patio-Wine"/>
    <n v="2016"/>
    <n v="0"/>
    <n v="0"/>
    <n v="0"/>
    <n v="0"/>
    <n v="0"/>
    <n v="0"/>
    <n v="0"/>
    <n v="0"/>
    <n v="0"/>
    <n v="0"/>
    <n v="10366.591899999999"/>
    <n v="27057.91662"/>
    <n v="9964.8541299999997"/>
    <n v="615.4239"/>
    <n v="48004.786550000004"/>
    <n v="10366.591899999999"/>
    <n v="10366.591899999999"/>
    <x v="1"/>
    <s v=""/>
    <s v=""/>
    <s v="Sales"/>
    <s v="Dinner"/>
    <s v="Other"/>
    <s v="Bev"/>
    <s v="Wine"/>
    <x v="0"/>
  </r>
  <r>
    <s v="DF"/>
    <x v="6"/>
    <n v="999273"/>
    <s v="000000"/>
    <s v="netSales-dinner-Patio-Wine"/>
    <n v="2016"/>
    <n v="0"/>
    <n v="83.125"/>
    <n v="892.58399999999983"/>
    <n v="2300.2349999999997"/>
    <n v="514.15139999999997"/>
    <n v="990.18499999999995"/>
    <n v="361.59899999999999"/>
    <n v="200.82999999999996"/>
    <n v="127.28099999999998"/>
    <n v="25.9"/>
    <n v="338.55499999999995"/>
    <n v="1288.98"/>
    <n v="889.43399999999997"/>
    <n v="534.05099999999993"/>
    <n v="8546.9104000000007"/>
    <n v="338.55499999999995"/>
    <n v="5834.4453999999996"/>
    <x v="1"/>
    <s v=""/>
    <s v=""/>
    <s v="Sales"/>
    <s v="Dinner"/>
    <s v="Other"/>
    <s v="Bev"/>
    <s v="Wine"/>
    <x v="0"/>
  </r>
  <r>
    <s v="DF"/>
    <x v="7"/>
    <n v="999273"/>
    <s v="000000"/>
    <s v="netSales-dinner-Patio-Wine"/>
    <n v="2016"/>
    <n v="0"/>
    <n v="0"/>
    <n v="531.69200000000001"/>
    <n v="23.183999999999997"/>
    <n v="1778.1119999999996"/>
    <n v="4317.8239999999996"/>
    <n v="16939.776000000002"/>
    <n v="14866.214649999998"/>
    <n v="11575.34"/>
    <n v="7513.7999999999993"/>
    <n v="10315.371219999997"/>
    <n v="1956.2759999999996"/>
    <n v="829.92"/>
    <n v="1208.8439999999998"/>
    <n v="71856.353869999992"/>
    <n v="10315.371219999997"/>
    <n v="67861.313869999998"/>
    <x v="1"/>
    <s v=""/>
    <s v=""/>
    <s v="Sales"/>
    <s v="Dinner"/>
    <s v="Other"/>
    <s v="Bev"/>
    <s v="Wine"/>
    <x v="0"/>
  </r>
  <r>
    <s v="DF"/>
    <x v="8"/>
    <n v="999273"/>
    <s v="000000"/>
    <s v="netSales-dinner-Patio-Wine"/>
    <n v="2016"/>
    <n v="0"/>
    <n v="0"/>
    <n v="0"/>
    <n v="340.19999999999993"/>
    <n v="0"/>
    <n v="3164.1329999999998"/>
    <n v="12038.6448"/>
    <n v="23902.642400000001"/>
    <n v="20448.170399999999"/>
    <n v="20269.176479999998"/>
    <n v="9524.9918399999988"/>
    <n v="1814.4525699999999"/>
    <n v="0"/>
    <n v="0"/>
    <n v="91502.411489999999"/>
    <n v="9524.9918399999988"/>
    <n v="89687.958920000005"/>
    <x v="1"/>
    <s v=""/>
    <s v=""/>
    <s v="Sales"/>
    <s v="Dinner"/>
    <s v="Other"/>
    <s v="Bev"/>
    <s v="Wine"/>
    <x v="0"/>
  </r>
  <r>
    <s v="DF"/>
    <x v="9"/>
    <n v="999273"/>
    <s v="000000"/>
    <s v="netSales-dinner-Patio-Wine"/>
    <n v="2016"/>
    <n v="0"/>
    <n v="756.13103999999998"/>
    <n v="750.94355000000007"/>
    <n v="1657.9532199999999"/>
    <n v="1860.69975"/>
    <n v="880.3216799999999"/>
    <n v="941.29070000000013"/>
    <n v="363.19031000000001"/>
    <n v="142.46945999999997"/>
    <n v="179.10396"/>
    <n v="1533.50218"/>
    <n v="1738.54674"/>
    <n v="975.1145600000001"/>
    <n v="4.2087500000000002"/>
    <n v="11783.475900000001"/>
    <n v="1533.50218"/>
    <n v="9065.6058500000017"/>
    <x v="1"/>
    <s v=""/>
    <s v=""/>
    <s v="Sales"/>
    <s v="Dinner"/>
    <s v="Other"/>
    <s v="Bev"/>
    <s v="Wine"/>
    <x v="0"/>
  </r>
  <r>
    <s v="DF"/>
    <x v="10"/>
    <n v="999273"/>
    <s v="000000"/>
    <s v="netSales-dinner-Patio-Wine"/>
    <n v="2016"/>
    <n v="0"/>
    <n v="177.82799999999997"/>
    <n v="292.21499999999997"/>
    <n v="259.90999999999997"/>
    <n v="0"/>
    <n v="86.268000000000001"/>
    <n v="2333.5906999999997"/>
    <n v="3143.5663"/>
    <n v="3242.4478799999997"/>
    <n v="6251.7652399999997"/>
    <n v="1384.684"/>
    <n v="53.311999999999998"/>
    <n v="0"/>
    <n v="638.77967999999987"/>
    <n v="17864.366800000003"/>
    <n v="1384.684"/>
    <n v="17172.275120000002"/>
    <x v="1"/>
    <s v=""/>
    <s v=""/>
    <s v="Sales"/>
    <s v="Dinner"/>
    <s v="Other"/>
    <s v="Bev"/>
    <s v="Wine"/>
    <x v="0"/>
  </r>
  <r>
    <s v="DF"/>
    <x v="11"/>
    <n v="999273"/>
    <s v="000000"/>
    <s v="netSales-dinner-Patio-Wine"/>
    <n v="2016"/>
    <n v="0"/>
    <n v="0"/>
    <n v="15.686999999999998"/>
    <n v="0"/>
    <n v="1940.9039999999998"/>
    <n v="1196.0269999999998"/>
    <n v="2522.6856199999997"/>
    <n v="1924.1267500000001"/>
    <n v="1405.0114400000002"/>
    <n v="1570.0363"/>
    <n v="2672.74"/>
    <n v="553.84699999999998"/>
    <n v="0"/>
    <n v="0"/>
    <n v="13801.06511"/>
    <n v="2672.74"/>
    <n v="13247.21811"/>
    <x v="1"/>
    <s v=""/>
    <s v=""/>
    <s v="Sales"/>
    <s v="Dinner"/>
    <s v="Other"/>
    <s v="Bev"/>
    <s v="Wine"/>
    <x v="0"/>
  </r>
  <r>
    <s v="DF"/>
    <x v="13"/>
    <n v="999273"/>
    <s v="000000"/>
    <s v="netSales-dinner-Patio-Wine"/>
    <n v="2016"/>
    <n v="0"/>
    <n v="77.679000000000002"/>
    <n v="199.5"/>
    <n v="1359.7709999999997"/>
    <n v="2753.0789999999997"/>
    <n v="3398.4649999999997"/>
    <n v="9840.641999999998"/>
    <n v="8152.980779999998"/>
    <n v="10159.205"/>
    <n v="6804.1512000000002"/>
    <n v="9460.9199999999983"/>
    <n v="2561.5379999999996"/>
    <n v="2880.5069999999996"/>
    <n v="3860.01"/>
    <n v="61508.447979999997"/>
    <n v="9460.9199999999983"/>
    <n v="52206.392979999997"/>
    <x v="1"/>
    <s v=""/>
    <s v=""/>
    <s v="Sales"/>
    <s v="Dinner"/>
    <s v="Other"/>
    <s v="Bev"/>
    <s v="Wine"/>
    <x v="1"/>
  </r>
  <r>
    <s v="DF"/>
    <x v="14"/>
    <n v="999273"/>
    <s v="000000"/>
    <s v="netSales-dinner-Patio-Wine"/>
    <n v="2016"/>
    <n v="0"/>
    <n v="100.27135999999999"/>
    <n v="1734.5453300000001"/>
    <n v="1213.9080100000001"/>
    <n v="2261.1875999999997"/>
    <n v="4320.6233699999993"/>
    <n v="2705.3326999999999"/>
    <n v="944.68079999999998"/>
    <n v="254.71991999999997"/>
    <n v="1016.1703299999999"/>
    <n v="3160.4103300000002"/>
    <n v="4396.32557"/>
    <n v="1380.7514699999999"/>
    <n v="0"/>
    <n v="23488.926789999998"/>
    <n v="3160.4103300000002"/>
    <n v="17711.849749999998"/>
    <x v="1"/>
    <s v=""/>
    <s v=""/>
    <s v="Sales"/>
    <s v="Dinner"/>
    <s v="Other"/>
    <s v="Bev"/>
    <s v="Wine"/>
    <x v="1"/>
  </r>
  <r>
    <s v="DF"/>
    <x v="15"/>
    <n v="999273"/>
    <s v="000000"/>
    <s v="netSales-dinner-Patio-Wine"/>
    <n v="2016"/>
    <n v="0"/>
    <n v="0"/>
    <n v="0"/>
    <n v="3449.8072699999998"/>
    <n v="3027.7246299999993"/>
    <n v="1733.5357199999999"/>
    <n v="5298.3976499999999"/>
    <n v="2536.1133"/>
    <n v="1107.645"/>
    <n v="1342.7568000000001"/>
    <n v="2668.4750400000003"/>
    <n v="1978.2"/>
    <n v="269.51400000000001"/>
    <n v="0"/>
    <n v="23412.169409999999"/>
    <n v="2668.4750400000003"/>
    <n v="21164.455409999999"/>
    <x v="1"/>
    <s v=""/>
    <s v=""/>
    <s v="Sales"/>
    <s v="Dinner"/>
    <s v="Other"/>
    <s v="Bev"/>
    <s v="Wine"/>
    <x v="1"/>
  </r>
  <r>
    <s v="DF"/>
    <x v="16"/>
    <n v="999273"/>
    <s v="000000"/>
    <s v="netSales-dinner-Patio-Wine"/>
    <n v="2016"/>
    <n v="0"/>
    <n v="0"/>
    <n v="381.92"/>
    <n v="3080.7776999999996"/>
    <n v="3219.3524999999995"/>
    <n v="4525.07888"/>
    <n v="4647.2789999999995"/>
    <n v="2255.9355"/>
    <n v="2706.2945"/>
    <n v="3645.18"/>
    <n v="2994.5117999999998"/>
    <n v="3972.13355"/>
    <n v="1043.2248400000001"/>
    <n v="28.657999999999998"/>
    <n v="32500.346269999995"/>
    <n v="2994.5117999999998"/>
    <n v="27456.329879999998"/>
    <x v="1"/>
    <s v=""/>
    <s v=""/>
    <s v="Sales"/>
    <s v="Dinner"/>
    <s v="Other"/>
    <s v="Bev"/>
    <s v="Wine"/>
    <x v="1"/>
  </r>
  <r>
    <s v="DF"/>
    <x v="17"/>
    <n v="999273"/>
    <s v="000000"/>
    <s v="netSales-dinner-Patio-Wine"/>
    <n v="2016"/>
    <n v="0"/>
    <n v="215.15339999999995"/>
    <n v="1591.0983899999999"/>
    <n v="1835.4166599999999"/>
    <n v="2517.4102800000001"/>
    <n v="2492.3175199999996"/>
    <n v="1674.4563499999997"/>
    <n v="457.6844999999999"/>
    <n v="442.51199999999994"/>
    <n v="698.10181"/>
    <n v="902.06591999999989"/>
    <n v="2073.8701199999996"/>
    <n v="2043.3940799999998"/>
    <n v="773.95289999999989"/>
    <n v="17717.433929999996"/>
    <n v="902.06591999999989"/>
    <n v="12826.216829999998"/>
    <x v="1"/>
    <s v=""/>
    <s v=""/>
    <s v="Sales"/>
    <s v="Dinner"/>
    <s v="Other"/>
    <s v="Bev"/>
    <s v="Wine"/>
    <x v="1"/>
  </r>
  <r>
    <s v="DF"/>
    <x v="19"/>
    <n v="999273"/>
    <s v="000000"/>
    <s v="netSales-dinner-Patio-Wine"/>
    <n v="2016"/>
    <n v="0"/>
    <n v="4543.1819999999998"/>
    <n v="8779.547700000001"/>
    <n v="4969.1914999999999"/>
    <n v="9007.8221799999992"/>
    <n v="6882.8731999999991"/>
    <n v="10829.23576"/>
    <n v="8403.8261999999995"/>
    <n v="13836.05307"/>
    <n v="11073.239099999999"/>
    <n v="9992.2326000000012"/>
    <n v="11094.450639999999"/>
    <n v="7498.0053399999997"/>
    <n v="6165.048749999999"/>
    <n v="113074.70804"/>
    <n v="9992.2326000000012"/>
    <n v="88317.203309999997"/>
    <x v="1"/>
    <s v=""/>
    <s v=""/>
    <s v="Sales"/>
    <s v="Dinner"/>
    <s v="Other"/>
    <s v="Bev"/>
    <s v="Wine"/>
    <x v="1"/>
  </r>
  <r>
    <s v="DF"/>
    <x v="20"/>
    <n v="999273"/>
    <s v="000000"/>
    <s v="netSales-dinner-Patio-Wine"/>
    <n v="2016"/>
    <n v="0"/>
    <n v="1484.5576199999998"/>
    <n v="3670.5769100000002"/>
    <n v="4665.4540799999995"/>
    <n v="9792.2441399999989"/>
    <n v="7049.379539999999"/>
    <n v="7543.4715999999999"/>
    <n v="2056.9040800000002"/>
    <n v="1605.7383299999999"/>
    <n v="3919.5410800000004"/>
    <n v="7034.3418599999995"/>
    <n v="10942.109639999999"/>
    <n v="8923.2360000000008"/>
    <n v="3673.9293499999994"/>
    <n v="72361.484230000002"/>
    <n v="7034.3418599999995"/>
    <n v="48822.209239999996"/>
    <x v="1"/>
    <s v=""/>
    <s v=""/>
    <s v="Sales"/>
    <s v="Dinner"/>
    <s v="Other"/>
    <s v="Bev"/>
    <s v="Wine"/>
    <x v="1"/>
  </r>
  <r>
    <s v="DF"/>
    <x v="21"/>
    <n v="999273"/>
    <s v="000000"/>
    <s v="netSales-dinner-Patio-Wine"/>
    <n v="2016"/>
    <n v="0"/>
    <n v="0"/>
    <n v="0"/>
    <n v="0"/>
    <n v="0"/>
    <n v="357.20999999999992"/>
    <n v="4835.5072499999997"/>
    <n v="9156.0419999999995"/>
    <n v="7543.8439999999991"/>
    <n v="7736.7981599999985"/>
    <n v="6276.6475799999998"/>
    <n v="3746.1449199999993"/>
    <n v="1031.24567"/>
    <n v="0"/>
    <n v="40683.439579999991"/>
    <n v="6276.6475799999998"/>
    <n v="35906.048989999996"/>
    <x v="1"/>
    <s v=""/>
    <s v=""/>
    <s v="Sales"/>
    <s v="Dinner"/>
    <s v="Other"/>
    <s v="Bev"/>
    <s v="Wine"/>
    <x v="1"/>
  </r>
  <r>
    <s v="DF"/>
    <x v="22"/>
    <n v="999273"/>
    <s v="000000"/>
    <s v="netSales-dinner-Patio-Wine"/>
    <n v="2016"/>
    <n v="0"/>
    <n v="3443.9466600000001"/>
    <n v="8187.6715199999999"/>
    <n v="9857.3731199999984"/>
    <n v="12125.391389999999"/>
    <n v="8450.5971200000004"/>
    <n v="7137.4060799999997"/>
    <n v="3449.5891500000002"/>
    <n v="3576.1179999999999"/>
    <n v="4609.2085199999992"/>
    <n v="8565.3313199999993"/>
    <n v="10488.320849999998"/>
    <n v="9868.2957799999986"/>
    <n v="5339.428359999999"/>
    <n v="95098.677870000014"/>
    <n v="8565.3313199999993"/>
    <n v="69402.632880000005"/>
    <x v="1"/>
    <s v=""/>
    <s v=""/>
    <s v="Sales"/>
    <s v="Dinner"/>
    <s v="Other"/>
    <s v="Bev"/>
    <s v="Wine"/>
    <x v="1"/>
  </r>
  <r>
    <s v="DF"/>
    <x v="23"/>
    <n v="999273"/>
    <s v="000000"/>
    <s v="netSales-dinner-Patio-Wine"/>
    <n v="2016"/>
    <n v="0"/>
    <n v="0"/>
    <n v="0"/>
    <n v="116.84399999999999"/>
    <n v="58.253999999999998"/>
    <n v="875.5838"/>
    <n v="3170.8555199999996"/>
    <n v="5367.2509099999997"/>
    <n v="3977.5050000000001"/>
    <n v="3816.0731700000001"/>
    <n v="1642.5444"/>
    <n v="422.03699999999992"/>
    <n v="221.99100000000001"/>
    <n v="0"/>
    <n v="19668.9388"/>
    <n v="1642.5444"/>
    <n v="19024.910799999998"/>
    <x v="1"/>
    <s v=""/>
    <s v=""/>
    <s v="Sales"/>
    <s v="Dinner"/>
    <s v="Other"/>
    <s v="Bev"/>
    <s v="Wine"/>
    <x v="1"/>
  </r>
  <r>
    <s v="DF"/>
    <x v="24"/>
    <n v="999273"/>
    <s v="000000"/>
    <s v="netSales-dinner-Patio-Wine"/>
    <n v="2016"/>
    <n v="0"/>
    <n v="0"/>
    <n v="0"/>
    <n v="762.27199999999993"/>
    <n v="878.01021000000003"/>
    <n v="788.32264000000009"/>
    <n v="1866.2282100000002"/>
    <n v="2063.4442499999996"/>
    <n v="877.61099999999988"/>
    <n v="1309.1343999999999"/>
    <n v="1590.7163999999998"/>
    <n v="588.45499999999993"/>
    <n v="159.488"/>
    <n v="0"/>
    <n v="10883.682109999998"/>
    <n v="1590.7163999999998"/>
    <n v="10135.739109999999"/>
    <x v="1"/>
    <s v=""/>
    <s v=""/>
    <s v="Sales"/>
    <s v="Dinner"/>
    <s v="Other"/>
    <s v="Bev"/>
    <s v="Wine"/>
    <x v="1"/>
  </r>
  <r>
    <s v="DF"/>
    <x v="25"/>
    <n v="999273"/>
    <s v="000000"/>
    <s v="netSales-dinner-Patio-Wine"/>
    <n v="2016"/>
    <n v="0"/>
    <n v="1247.8619999999999"/>
    <n v="4549.2649999999994"/>
    <n v="1746.29"/>
    <n v="2939.2999999999997"/>
    <n v="1665.048"/>
    <n v="3089.7271999999998"/>
    <n v="2580.8025599999996"/>
    <n v="3205.9010199999993"/>
    <n v="2828.2211999999995"/>
    <n v="1892.7470099999998"/>
    <n v="1445.7729999999999"/>
    <n v="1596.126"/>
    <n v="2068.7823799999996"/>
    <n v="30855.845369999995"/>
    <n v="1892.7470099999998"/>
    <n v="25745.163989999994"/>
    <x v="1"/>
    <s v=""/>
    <s v=""/>
    <s v="Sales"/>
    <s v="Dinner"/>
    <s v="Other"/>
    <s v="Bev"/>
    <s v="Wine"/>
    <x v="1"/>
  </r>
  <r>
    <s v="DF"/>
    <x v="26"/>
    <n v="999273"/>
    <s v="000000"/>
    <s v="netSales-dinner-Patio-Wine"/>
    <n v="2016"/>
    <n v="0"/>
    <n v="1043.5544"/>
    <n v="1362.704"/>
    <n v="1237.6942200000001"/>
    <n v="1033.2629999999999"/>
    <n v="691.47953000000007"/>
    <n v="204.792"/>
    <n v="19.417999999999999"/>
    <n v="66.835999999999999"/>
    <n v="78.904560000000004"/>
    <n v="242.70399999999995"/>
    <n v="657.36579999999992"/>
    <n v="349.44"/>
    <n v="464.46246000000002"/>
    <n v="7452.6179699999984"/>
    <n v="242.70399999999995"/>
    <n v="5981.3497099999995"/>
    <x v="1"/>
    <s v=""/>
    <s v=""/>
    <s v="Sales"/>
    <s v="Dinner"/>
    <s v="Other"/>
    <s v="Bev"/>
    <s v="Wine"/>
    <x v="1"/>
  </r>
  <r>
    <s v="DF"/>
    <x v="27"/>
    <n v="999273"/>
    <s v="000000"/>
    <s v="netSales-dinner-Patio-Wine"/>
    <n v="2016"/>
    <n v="0"/>
    <n v="575.94599999999991"/>
    <n v="1230.0469999999998"/>
    <n v="869.84939999999983"/>
    <n v="3136.1973999999996"/>
    <n v="1169.89257"/>
    <n v="1324.9879999999998"/>
    <n v="880.6013999999999"/>
    <n v="2760.9119999999998"/>
    <n v="957.26182999999992"/>
    <n v="2919.77826"/>
    <n v="1781.4954499999999"/>
    <n v="1578.1625999999997"/>
    <n v="1180.473"/>
    <n v="20365.604909999995"/>
    <n v="2919.77826"/>
    <n v="15825.473859999998"/>
    <x v="1"/>
    <s v=""/>
    <s v=""/>
    <s v="Sales"/>
    <s v="Dinner"/>
    <s v="Other"/>
    <s v="Bev"/>
    <s v="Wine"/>
    <x v="1"/>
  </r>
  <r>
    <s v="DF"/>
    <x v="28"/>
    <n v="999273"/>
    <s v="000000"/>
    <s v="netSales-dinner-Patio-Wine"/>
    <n v="2016"/>
    <n v="0"/>
    <n v="579.35724000000005"/>
    <n v="4975.238519999999"/>
    <n v="7322.3296999999993"/>
    <n v="11086.89876"/>
    <n v="10305.117899999999"/>
    <n v="4339.3765800000001"/>
    <n v="2536.51944"/>
    <n v="3629.87835"/>
    <n v="2119.5059199999996"/>
    <n v="6112.7950799999999"/>
    <n v="10928.726550000001"/>
    <n v="8369.9557199999999"/>
    <n v="2616.2251500000002"/>
    <n v="74921.924910000002"/>
    <n v="6112.7950799999999"/>
    <n v="53007.017489999998"/>
    <x v="1"/>
    <s v=""/>
    <s v=""/>
    <s v="Sales"/>
    <s v="Dinner"/>
    <s v="Other"/>
    <s v="Bev"/>
    <s v="Wine"/>
    <x v="1"/>
  </r>
  <r>
    <s v="DF"/>
    <x v="29"/>
    <n v="999273"/>
    <s v="000000"/>
    <s v="netSales-dinner-Patio-Wine"/>
    <n v="2016"/>
    <n v="0"/>
    <n v="48.663999999999994"/>
    <n v="413.83537999999999"/>
    <n v="795.8675199999999"/>
    <n v="2294.9387999999999"/>
    <n v="4677.3027000000002"/>
    <n v="2499.7433999999998"/>
    <n v="924.11199999999997"/>
    <n v="522.29099999999994"/>
    <n v="1271.1516999999999"/>
    <n v="3008.9768799999993"/>
    <n v="3073.2046799999998"/>
    <n v="1596.4760000000001"/>
    <n v="16.492000000000001"/>
    <n v="21143.056059999995"/>
    <n v="3008.9768799999993"/>
    <n v="16456.883379999999"/>
    <x v="1"/>
    <s v=""/>
    <s v=""/>
    <s v="Sales"/>
    <s v="Dinner"/>
    <s v="Other"/>
    <s v="Bev"/>
    <s v="Wine"/>
    <x v="1"/>
  </r>
  <r>
    <s v="DF"/>
    <x v="30"/>
    <n v="999273"/>
    <s v="000000"/>
    <s v="netSales-dinner-Patio-Wine"/>
    <n v="2016"/>
    <n v="0"/>
    <n v="0.42315000000000003"/>
    <n v="2368.4547600000001"/>
    <n v="2071.78125"/>
    <n v="3764.922"/>
    <n v="4007.5890399999998"/>
    <n v="3888.2075399999994"/>
    <n v="2533.1858999999999"/>
    <n v="1224.4168999999999"/>
    <n v="2679.8595599999999"/>
    <n v="3153.4787899999997"/>
    <n v="4392.8068800000001"/>
    <n v="2261.8763999999996"/>
    <n v="310.05183999999997"/>
    <n v="32657.054010000003"/>
    <n v="3153.4787899999997"/>
    <n v="25692.318890000002"/>
    <x v="1"/>
    <s v=""/>
    <s v=""/>
    <s v="Sales"/>
    <s v="Dinner"/>
    <s v="Other"/>
    <s v="Bev"/>
    <s v="Wine"/>
    <x v="1"/>
  </r>
  <r>
    <s v="DF"/>
    <x v="31"/>
    <n v="999273"/>
    <s v="000000"/>
    <s v="netSales-dinner-Patio-Wine"/>
    <n v="2016"/>
    <n v="0"/>
    <n v="0"/>
    <n v="0"/>
    <n v="0"/>
    <n v="0"/>
    <n v="3.6959999999999997"/>
    <n v="725.80661999999995"/>
    <n v="1030.4494199999999"/>
    <n v="833.72799999999995"/>
    <n v="1154.3700000000001"/>
    <n v="527.25455999999997"/>
    <n v="58.695"/>
    <n v="0"/>
    <n v="0"/>
    <n v="4333.9996000000001"/>
    <n v="527.25455999999997"/>
    <n v="4275.3046000000004"/>
    <x v="1"/>
    <s v=""/>
    <s v=""/>
    <s v="Sales"/>
    <s v="Dinner"/>
    <s v="Other"/>
    <s v="Bev"/>
    <s v="Wine"/>
    <x v="1"/>
  </r>
  <r>
    <s v="DF"/>
    <x v="32"/>
    <n v="999273"/>
    <s v="000000"/>
    <s v="netSales-dinner-Patio-Wine"/>
    <n v="2016"/>
    <n v="0"/>
    <n v="7.2799999999999994"/>
    <n v="107.63199999999999"/>
    <n v="569.52"/>
    <n v="1270.038"/>
    <n v="1925.4479999999999"/>
    <n v="5301.3319799999999"/>
    <n v="5380.7353599999997"/>
    <n v="4952.7704799999992"/>
    <n v="6021.4303799999998"/>
    <n v="4532.2704000000003"/>
    <n v="1017.38"/>
    <n v="41.845999999999997"/>
    <n v="0"/>
    <n v="31127.6826"/>
    <n v="4532.2704000000003"/>
    <n v="30068.456599999998"/>
    <x v="1"/>
    <s v=""/>
    <s v=""/>
    <s v="Sales"/>
    <s v="Dinner"/>
    <s v="Other"/>
    <s v="Bev"/>
    <s v="Wine"/>
    <x v="1"/>
  </r>
  <r>
    <s v="DF"/>
    <x v="33"/>
    <n v="999273"/>
    <s v="000000"/>
    <s v="netSales-dinner-Patio-Wine"/>
    <n v="2016"/>
    <n v="0"/>
    <n v="0"/>
    <n v="0"/>
    <n v="0"/>
    <n v="0"/>
    <n v="0"/>
    <n v="0"/>
    <n v="299.87999999999994"/>
    <n v="807.12799999999993"/>
    <n v="569.52"/>
    <n v="360.21999999999997"/>
    <n v="27.528689999999997"/>
    <n v="14.7"/>
    <n v="0"/>
    <n v="2078.9766899999995"/>
    <n v="360.21999999999997"/>
    <n v="2036.7479999999998"/>
    <x v="1"/>
    <s v=""/>
    <s v=""/>
    <s v="Sales"/>
    <s v="Dinner"/>
    <s v="Other"/>
    <s v="Bev"/>
    <s v="Wine"/>
    <x v="1"/>
  </r>
  <r>
    <s v="DF"/>
    <x v="34"/>
    <n v="999273"/>
    <s v="000000"/>
    <s v="netSales-dinner-Patio-Wine"/>
    <n v="2016"/>
    <n v="0"/>
    <n v="0"/>
    <n v="0"/>
    <n v="0"/>
    <n v="0"/>
    <n v="0"/>
    <n v="0"/>
    <n v="0"/>
    <n v="0"/>
    <n v="0"/>
    <n v="0"/>
    <n v="168.11199999999999"/>
    <n v="0"/>
    <n v="0"/>
    <n v="168.11199999999999"/>
    <n v="0"/>
    <n v="0"/>
    <x v="1"/>
    <s v=""/>
    <s v=""/>
    <s v="Sales"/>
    <s v="Dinner"/>
    <s v="Other"/>
    <s v="Bev"/>
    <s v="Wine"/>
    <x v="1"/>
  </r>
  <r>
    <s v="DF"/>
    <x v="35"/>
    <n v="999273"/>
    <s v="000000"/>
    <s v="netSales-dinner-Patio-Wine"/>
    <n v="2016"/>
    <n v="0"/>
    <n v="0"/>
    <n v="0"/>
    <n v="0"/>
    <n v="0"/>
    <n v="0"/>
    <n v="0"/>
    <n v="0"/>
    <n v="0"/>
    <n v="0"/>
    <n v="0"/>
    <n v="0"/>
    <n v="64.448999999999998"/>
    <n v="0"/>
    <n v="64.448999999999998"/>
    <n v="0"/>
    <n v="0"/>
    <x v="1"/>
    <s v=""/>
    <s v=""/>
    <s v="Sales"/>
    <s v="Dinner"/>
    <s v="Other"/>
    <s v="Bev"/>
    <s v="Wine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B28" firstHeaderRow="1" firstDataRow="1" firstDataCol="1" rowPageCount="2" colPageCount="1"/>
  <pivotFields count="32">
    <pivotField showAll="0"/>
    <pivotField axis="axisRow" showAll="0">
      <items count="37"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t="default"/>
      </items>
    </pivotField>
    <pivotField showAll="0"/>
    <pivotField showAll="0"/>
    <pivotField showAll="0"/>
    <pivotField showAll="0"/>
    <pivotField numFmtId="17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71" showAll="0"/>
    <pivotField numFmtId="171"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</pivotFields>
  <rowFields count="1">
    <field x="1"/>
  </rowFields>
  <rowItems count="24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pageFields count="2">
    <pageField fld="31" item="1" hier="-1"/>
    <pageField fld="23" item="1" hier="-1"/>
  </pageFields>
  <dataFields count="1">
    <dataField name="Sum of P10" fld="16" baseField="0" baseItem="0" numFmtId="43"/>
  </dataFields>
  <formats count="1">
    <format dxfId="1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6"/>
  <sheetViews>
    <sheetView workbookViewId="0">
      <selection activeCell="C7" sqref="C7"/>
    </sheetView>
  </sheetViews>
  <sheetFormatPr defaultRowHeight="15"/>
  <cols>
    <col min="1" max="1" width="19.140625" customWidth="1"/>
  </cols>
  <sheetData>
    <row r="1" spans="1:3" ht="23.25">
      <c r="A1" s="174" t="s">
        <v>967</v>
      </c>
    </row>
    <row r="2" spans="1:3">
      <c r="A2" s="5" t="s">
        <v>995</v>
      </c>
      <c r="C2" s="5" t="s">
        <v>996</v>
      </c>
    </row>
    <row r="3" spans="1:3">
      <c r="A3" s="198" t="s">
        <v>2</v>
      </c>
      <c r="C3" t="s">
        <v>2</v>
      </c>
    </row>
    <row r="4" spans="1:3">
      <c r="A4" s="175" t="s">
        <v>968</v>
      </c>
      <c r="C4" t="s">
        <v>968</v>
      </c>
    </row>
    <row r="5" spans="1:3">
      <c r="A5" s="199" t="s">
        <v>969</v>
      </c>
      <c r="C5" t="s">
        <v>994</v>
      </c>
    </row>
    <row r="6" spans="1:3">
      <c r="A6" s="199" t="s">
        <v>970</v>
      </c>
      <c r="C6" t="s">
        <v>994</v>
      </c>
    </row>
    <row r="7" spans="1:3">
      <c r="A7" s="176" t="s">
        <v>66</v>
      </c>
      <c r="C7" t="s">
        <v>990</v>
      </c>
    </row>
    <row r="8" spans="1:3">
      <c r="A8" s="176" t="s">
        <v>69</v>
      </c>
      <c r="C8" t="s">
        <v>990</v>
      </c>
    </row>
    <row r="9" spans="1:3">
      <c r="A9" s="176" t="s">
        <v>60</v>
      </c>
      <c r="C9" t="s">
        <v>990</v>
      </c>
    </row>
    <row r="10" spans="1:3">
      <c r="A10" s="176" t="s">
        <v>64</v>
      </c>
      <c r="C10" t="s">
        <v>990</v>
      </c>
    </row>
    <row r="11" spans="1:3">
      <c r="A11" s="199" t="s">
        <v>971</v>
      </c>
      <c r="C11" t="s">
        <v>991</v>
      </c>
    </row>
    <row r="12" spans="1:3">
      <c r="A12" s="199" t="s">
        <v>972</v>
      </c>
      <c r="C12" t="s">
        <v>991</v>
      </c>
    </row>
    <row r="13" spans="1:3">
      <c r="A13" s="177" t="s">
        <v>973</v>
      </c>
      <c r="C13" t="s">
        <v>992</v>
      </c>
    </row>
    <row r="14" spans="1:3">
      <c r="A14" s="177" t="s">
        <v>974</v>
      </c>
      <c r="C14" t="s">
        <v>992</v>
      </c>
    </row>
    <row r="15" spans="1:3">
      <c r="A15" s="175" t="s">
        <v>415</v>
      </c>
      <c r="C15" t="s">
        <v>993</v>
      </c>
    </row>
    <row r="16" spans="1:3">
      <c r="A16" s="175" t="s">
        <v>414</v>
      </c>
      <c r="C16" t="s">
        <v>993</v>
      </c>
    </row>
  </sheetData>
  <hyperlinks>
    <hyperlink ref="A3" location="'Instructions'!A1" display="'Instructions"/>
    <hyperlink ref="A4" location="'Inputs'!A1" display="'Inputs"/>
    <hyperlink ref="A5" location="'Update_Headers'!A1" display="'Update_Headers"/>
    <hyperlink ref="A6" location="'Sort_Ranges'!A1" display="'Sort_Ranges"/>
    <hyperlink ref="A7" location="'DFDE Revcenter'!A1" display="'DFDE Revcenter"/>
    <hyperlink ref="A8" location="'DFG Revcenter'!A1" display="'DFG Revcenter"/>
    <hyperlink ref="A9" location="'DFDE Bar Mix'!A1" display="'DFDE Bar Mix"/>
    <hyperlink ref="A10" location="'DFG Bar Mix'!A1" display="'DFG Bar Mix"/>
    <hyperlink ref="A11" location="'PTD Calculations'!A1" display="'PTD Calculations"/>
    <hyperlink ref="A12" location="'YTD Calculations'!A1" display="'YTD Calculations"/>
    <hyperlink ref="A13" location="'Stores'!A1" display="'Stores"/>
    <hyperlink ref="A14" location="'Lookups'!A1" display="'Lookups"/>
    <hyperlink ref="A15" location="'TB PY'!A1" display="'TB PY"/>
    <hyperlink ref="A16" location="'TB CY'!A1" display="'TB CY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DI77"/>
  <sheetViews>
    <sheetView zoomScale="80" zoomScaleNormal="80" workbookViewId="0">
      <pane xSplit="5" ySplit="7" topLeftCell="F8" activePane="bottomRight" state="frozen"/>
      <selection activeCell="E28" sqref="E28"/>
      <selection pane="topRight" activeCell="E28" sqref="E28"/>
      <selection pane="bottomLeft" activeCell="E28" sqref="E28"/>
      <selection pane="bottomRight" activeCell="G7" sqref="G7"/>
    </sheetView>
  </sheetViews>
  <sheetFormatPr defaultColWidth="9.140625" defaultRowHeight="12.75" outlineLevelRow="1" outlineLevelCol="2"/>
  <cols>
    <col min="1" max="1" width="2.42578125" style="78" hidden="1" customWidth="1" outlineLevel="1"/>
    <col min="2" max="2" width="7.85546875" style="78" hidden="1" customWidth="1" outlineLevel="2"/>
    <col min="3" max="3" width="23.85546875" style="78" bestFit="1" customWidth="1" collapsed="1"/>
    <col min="4" max="4" width="5.5703125" style="78" hidden="1" customWidth="1" outlineLevel="2"/>
    <col min="5" max="5" width="8.85546875" style="78" customWidth="1" collapsed="1"/>
    <col min="6" max="6" width="1.5703125" style="65" customWidth="1"/>
    <col min="7" max="7" width="1.140625" style="65" customWidth="1"/>
    <col min="8" max="8" width="8.7109375" style="78" bestFit="1" customWidth="1"/>
    <col min="9" max="9" width="5.85546875" style="78" hidden="1" customWidth="1" outlineLevel="2"/>
    <col min="10" max="10" width="6.28515625" style="78" bestFit="1" customWidth="1" collapsed="1"/>
    <col min="11" max="12" width="1.42578125" style="78" customWidth="1"/>
    <col min="13" max="13" width="6" style="78" bestFit="1" customWidth="1"/>
    <col min="14" max="14" width="5.85546875" style="78" hidden="1" customWidth="1" outlineLevel="2"/>
    <col min="15" max="15" width="6.28515625" style="78" bestFit="1" customWidth="1" collapsed="1"/>
    <col min="16" max="17" width="1.42578125" style="78" hidden="1" customWidth="1" outlineLevel="1"/>
    <col min="18" max="18" width="6" style="78" hidden="1" customWidth="1" outlineLevel="1"/>
    <col min="19" max="19" width="5.85546875" style="78" hidden="1" customWidth="1" outlineLevel="2"/>
    <col min="20" max="20" width="6.28515625" style="78" hidden="1" customWidth="1" outlineLevel="1"/>
    <col min="21" max="22" width="1.42578125" style="78" hidden="1" customWidth="1" outlineLevel="1"/>
    <col min="23" max="23" width="6" style="78" hidden="1" customWidth="1" outlineLevel="1"/>
    <col min="24" max="24" width="5.85546875" style="78" hidden="1" customWidth="1" outlineLevel="2"/>
    <col min="25" max="25" width="6.28515625" style="78" hidden="1" customWidth="1" outlineLevel="1"/>
    <col min="26" max="26" width="1.140625" style="78" customWidth="1" collapsed="1"/>
    <col min="27" max="27" width="1.7109375" style="78" customWidth="1"/>
    <col min="28" max="28" width="1.140625" style="78" customWidth="1"/>
    <col min="29" max="29" width="6" style="78" bestFit="1" customWidth="1"/>
    <col min="30" max="30" width="5.85546875" style="78" hidden="1" customWidth="1" outlineLevel="2"/>
    <col min="31" max="31" width="6.28515625" style="78" bestFit="1" customWidth="1" collapsed="1"/>
    <col min="32" max="33" width="1.42578125" style="78" customWidth="1"/>
    <col min="34" max="34" width="6" style="78" bestFit="1" customWidth="1"/>
    <col min="35" max="35" width="5.85546875" style="78" hidden="1" customWidth="1" outlineLevel="2"/>
    <col min="36" max="36" width="6.28515625" style="78" bestFit="1" customWidth="1" collapsed="1"/>
    <col min="37" max="38" width="1.42578125" style="78" hidden="1" customWidth="1" outlineLevel="1"/>
    <col min="39" max="39" width="6" style="78" hidden="1" customWidth="1" outlineLevel="1"/>
    <col min="40" max="40" width="5.85546875" style="78" hidden="1" customWidth="1" outlineLevel="2"/>
    <col min="41" max="41" width="6.28515625" style="78" hidden="1" customWidth="1" outlineLevel="1"/>
    <col min="42" max="43" width="1.42578125" style="78" hidden="1" customWidth="1" outlineLevel="1"/>
    <col min="44" max="44" width="6" style="78" hidden="1" customWidth="1" outlineLevel="1"/>
    <col min="45" max="45" width="5.85546875" style="78" hidden="1" customWidth="1" outlineLevel="2"/>
    <col min="46" max="46" width="6.28515625" style="78" hidden="1" customWidth="1" outlineLevel="1"/>
    <col min="47" max="47" width="1.140625" style="78" customWidth="1" collapsed="1"/>
    <col min="48" max="48" width="1.7109375" style="78" customWidth="1"/>
    <col min="49" max="49" width="1.140625" style="78" customWidth="1"/>
    <col min="50" max="50" width="6" style="78" bestFit="1" customWidth="1"/>
    <col min="51" max="51" width="5.85546875" style="78" hidden="1" customWidth="1" outlineLevel="2"/>
    <col min="52" max="52" width="6.28515625" style="78" bestFit="1" customWidth="1" collapsed="1"/>
    <col min="53" max="54" width="1.42578125" style="78" customWidth="1"/>
    <col min="55" max="55" width="6" style="78" bestFit="1" customWidth="1"/>
    <col min="56" max="56" width="5.85546875" style="78" hidden="1" customWidth="1" outlineLevel="2"/>
    <col min="57" max="57" width="6.42578125" style="78" bestFit="1" customWidth="1" collapsed="1"/>
    <col min="58" max="59" width="1.42578125" style="78" hidden="1" customWidth="1" outlineLevel="1"/>
    <col min="60" max="60" width="6" style="78" hidden="1" customWidth="1" outlineLevel="1"/>
    <col min="61" max="61" width="5.85546875" style="78" hidden="1" customWidth="1" outlineLevel="2"/>
    <col min="62" max="62" width="6.28515625" style="78" hidden="1" customWidth="1" outlineLevel="1"/>
    <col min="63" max="64" width="1.42578125" style="78" hidden="1" customWidth="1" outlineLevel="1"/>
    <col min="65" max="65" width="6" style="78" hidden="1" customWidth="1" outlineLevel="1"/>
    <col min="66" max="66" width="5.85546875" style="78" hidden="1" customWidth="1" outlineLevel="2"/>
    <col min="67" max="67" width="6.28515625" style="78" hidden="1" customWidth="1" outlineLevel="1"/>
    <col min="68" max="68" width="1.140625" style="78" customWidth="1" collapsed="1"/>
    <col min="69" max="69" width="1.7109375" style="78" customWidth="1"/>
    <col min="70" max="70" width="1.140625" style="78" customWidth="1"/>
    <col min="71" max="71" width="6" style="78" bestFit="1" customWidth="1"/>
    <col min="72" max="72" width="5.85546875" style="78" hidden="1" customWidth="1" outlineLevel="2"/>
    <col min="73" max="73" width="6.42578125" style="78" bestFit="1" customWidth="1" collapsed="1"/>
    <col min="74" max="75" width="1.42578125" style="78" customWidth="1"/>
    <col min="76" max="76" width="6" style="78" bestFit="1" customWidth="1"/>
    <col min="77" max="77" width="5.85546875" style="78" hidden="1" customWidth="1" outlineLevel="2"/>
    <col min="78" max="78" width="6.28515625" style="78" bestFit="1" customWidth="1" collapsed="1"/>
    <col min="79" max="80" width="1.42578125" style="78" hidden="1" customWidth="1" outlineLevel="1"/>
    <col min="81" max="81" width="6" style="78" hidden="1" customWidth="1" outlineLevel="1"/>
    <col min="82" max="82" width="5.85546875" style="78" hidden="1" customWidth="1" outlineLevel="2"/>
    <col min="83" max="83" width="6.28515625" style="78" hidden="1" customWidth="1" outlineLevel="1"/>
    <col min="84" max="85" width="1.42578125" style="78" hidden="1" customWidth="1" outlineLevel="1"/>
    <col min="86" max="86" width="6" style="78" hidden="1" customWidth="1" outlineLevel="1"/>
    <col min="87" max="87" width="5.85546875" style="78" hidden="1" customWidth="1" outlineLevel="2"/>
    <col min="88" max="88" width="6.28515625" style="78" hidden="1" customWidth="1" outlineLevel="1"/>
    <col min="89" max="89" width="1.140625" style="78" customWidth="1" collapsed="1"/>
    <col min="90" max="90" width="1.7109375" style="78" customWidth="1"/>
    <col min="91" max="91" width="1.140625" style="78" customWidth="1"/>
    <col min="92" max="92" width="6" style="78" bestFit="1" customWidth="1"/>
    <col min="93" max="93" width="5.85546875" style="78" hidden="1" customWidth="1" outlineLevel="2"/>
    <col min="94" max="94" width="6.42578125" style="78" bestFit="1" customWidth="1" collapsed="1"/>
    <col min="95" max="96" width="1.42578125" style="78" customWidth="1"/>
    <col min="97" max="97" width="6" style="78" bestFit="1" customWidth="1"/>
    <col min="98" max="98" width="5.85546875" style="78" hidden="1" customWidth="1" outlineLevel="2"/>
    <col min="99" max="99" width="6.28515625" style="78" bestFit="1" customWidth="1" collapsed="1"/>
    <col min="100" max="101" width="1.42578125" style="78" hidden="1" customWidth="1" outlineLevel="1"/>
    <col min="102" max="102" width="6" style="78" hidden="1" customWidth="1" outlineLevel="1"/>
    <col min="103" max="103" width="5.85546875" style="78" hidden="1" customWidth="1" outlineLevel="2"/>
    <col min="104" max="104" width="6.28515625" style="78" hidden="1" customWidth="1" outlineLevel="1"/>
    <col min="105" max="106" width="1.42578125" style="78" hidden="1" customWidth="1" outlineLevel="1"/>
    <col min="107" max="107" width="6" style="78" hidden="1" customWidth="1" outlineLevel="1"/>
    <col min="108" max="108" width="5.85546875" style="78" hidden="1" customWidth="1" outlineLevel="2"/>
    <col min="109" max="109" width="6.28515625" style="78" hidden="1" customWidth="1" outlineLevel="1"/>
    <col min="110" max="110" width="1.140625" style="78" customWidth="1" collapsed="1"/>
    <col min="111" max="111" width="9.140625" style="78" customWidth="1"/>
    <col min="112" max="112" width="10.28515625" style="78" hidden="1" customWidth="1" outlineLevel="1"/>
    <col min="113" max="113" width="9.140625" style="78" collapsed="1"/>
    <col min="114" max="16384" width="9.140625" style="78"/>
  </cols>
  <sheetData>
    <row r="1" spans="1:112" s="12" customFormat="1" ht="15.75">
      <c r="B1" s="13"/>
      <c r="C1" s="14"/>
      <c r="F1" s="15"/>
      <c r="G1" s="15"/>
    </row>
    <row r="2" spans="1:112" s="12" customFormat="1" ht="15.75" hidden="1" outlineLevel="1">
      <c r="B2" s="16" t="s">
        <v>125</v>
      </c>
      <c r="C2" s="17"/>
      <c r="D2" s="18"/>
      <c r="E2" s="18"/>
      <c r="F2" s="19"/>
      <c r="G2" s="19"/>
      <c r="H2" s="20">
        <v>8</v>
      </c>
      <c r="I2" s="20">
        <f>+H2+1</f>
        <v>9</v>
      </c>
      <c r="M2" s="18">
        <f>+I2+3</f>
        <v>12</v>
      </c>
      <c r="N2" s="18">
        <f>+M2+1</f>
        <v>13</v>
      </c>
      <c r="R2" s="18">
        <f>+N2+3</f>
        <v>16</v>
      </c>
      <c r="S2" s="18">
        <f>+R2+1</f>
        <v>17</v>
      </c>
      <c r="W2" s="18">
        <f>+S2+3</f>
        <v>20</v>
      </c>
      <c r="X2" s="18">
        <f>+W2+1</f>
        <v>21</v>
      </c>
      <c r="AC2" s="22">
        <f>+X2+8</f>
        <v>29</v>
      </c>
      <c r="AD2" s="22">
        <f>+AC2+1</f>
        <v>30</v>
      </c>
      <c r="AE2" s="22"/>
      <c r="AF2" s="22"/>
      <c r="AG2" s="22"/>
      <c r="AH2" s="22">
        <f>+AD2+3</f>
        <v>33</v>
      </c>
      <c r="AI2" s="22">
        <f>+AH2+1</f>
        <v>34</v>
      </c>
      <c r="AJ2" s="22"/>
      <c r="AK2" s="22"/>
      <c r="AL2" s="22"/>
      <c r="AM2" s="22">
        <f>+AI2+3</f>
        <v>37</v>
      </c>
      <c r="AN2" s="22">
        <f>+AM2+1</f>
        <v>38</v>
      </c>
      <c r="AO2" s="22"/>
      <c r="AP2" s="22"/>
      <c r="AQ2" s="22"/>
      <c r="AR2" s="22">
        <f>+AN2+3</f>
        <v>41</v>
      </c>
      <c r="AS2" s="22">
        <f>+AR2+1</f>
        <v>42</v>
      </c>
      <c r="AT2" s="22"/>
      <c r="AU2" s="22"/>
      <c r="AV2" s="22"/>
      <c r="AW2" s="22"/>
      <c r="AX2" s="22">
        <f>+AS2+8</f>
        <v>50</v>
      </c>
      <c r="AY2" s="22">
        <f>+AX2+1</f>
        <v>51</v>
      </c>
      <c r="AZ2" s="22"/>
      <c r="BA2" s="22"/>
      <c r="BB2" s="22"/>
      <c r="BC2" s="22">
        <f>+AY2+3</f>
        <v>54</v>
      </c>
      <c r="BD2" s="22">
        <f>+BC2+1</f>
        <v>55</v>
      </c>
      <c r="BE2" s="22"/>
      <c r="BF2" s="22"/>
      <c r="BG2" s="22"/>
      <c r="BH2" s="22">
        <f>+BD2+3</f>
        <v>58</v>
      </c>
      <c r="BI2" s="22">
        <f>+BH2+1</f>
        <v>59</v>
      </c>
      <c r="BJ2" s="22"/>
      <c r="BK2" s="22"/>
      <c r="BL2" s="22"/>
      <c r="BM2" s="22">
        <f>+BI2+3</f>
        <v>62</v>
      </c>
      <c r="BN2" s="22">
        <f>+BM2+1</f>
        <v>63</v>
      </c>
      <c r="BO2" s="22"/>
      <c r="BP2" s="22"/>
      <c r="BQ2" s="22"/>
      <c r="BR2" s="22"/>
      <c r="BS2" s="22">
        <f>+BN2+8</f>
        <v>71</v>
      </c>
      <c r="BT2" s="22">
        <f>+BS2+1</f>
        <v>72</v>
      </c>
      <c r="BU2" s="22"/>
      <c r="BV2" s="22"/>
      <c r="BW2" s="22"/>
      <c r="BX2" s="22">
        <f>+BT2+3</f>
        <v>75</v>
      </c>
      <c r="BY2" s="22">
        <f>+BX2+1</f>
        <v>76</v>
      </c>
      <c r="BZ2" s="22"/>
      <c r="CA2" s="22"/>
      <c r="CB2" s="22"/>
      <c r="CC2" s="22">
        <f>+BY2+3</f>
        <v>79</v>
      </c>
      <c r="CD2" s="22">
        <f>+CC2+1</f>
        <v>80</v>
      </c>
      <c r="CE2" s="22"/>
      <c r="CF2" s="22"/>
      <c r="CG2" s="22"/>
      <c r="CH2" s="22">
        <f>+CD2+3</f>
        <v>83</v>
      </c>
      <c r="CI2" s="22">
        <f>+CH2+1</f>
        <v>84</v>
      </c>
      <c r="CJ2" s="22"/>
      <c r="CK2" s="22"/>
      <c r="CL2" s="22"/>
      <c r="CM2" s="22"/>
      <c r="CN2" s="22">
        <f>+CI2+8</f>
        <v>92</v>
      </c>
      <c r="CO2" s="22">
        <f>+CN2+1</f>
        <v>93</v>
      </c>
      <c r="CP2" s="22"/>
      <c r="CQ2" s="22"/>
      <c r="CR2" s="22"/>
      <c r="CS2" s="22">
        <f>+CO2+3</f>
        <v>96</v>
      </c>
      <c r="CT2" s="22">
        <f>+CS2+1</f>
        <v>97</v>
      </c>
      <c r="CU2" s="22"/>
      <c r="CV2" s="22"/>
      <c r="CW2" s="22"/>
      <c r="CX2" s="22">
        <f>+CT2+3</f>
        <v>100</v>
      </c>
      <c r="CY2" s="22">
        <f>+CX2+1</f>
        <v>101</v>
      </c>
      <c r="CZ2" s="22"/>
      <c r="DA2" s="22"/>
      <c r="DB2" s="22"/>
      <c r="DC2" s="22">
        <f>+CY2+3</f>
        <v>104</v>
      </c>
      <c r="DD2" s="22">
        <f>+DC2+1</f>
        <v>105</v>
      </c>
      <c r="DE2" s="22"/>
    </row>
    <row r="3" spans="1:112" s="12" customFormat="1" ht="16.5" collapsed="1" thickBot="1"/>
    <row r="4" spans="1:112" s="12" customFormat="1" ht="16.5" thickBot="1">
      <c r="B4" s="24"/>
      <c r="C4" s="24"/>
      <c r="D4" s="24"/>
      <c r="E4" s="24"/>
      <c r="F4" s="24"/>
      <c r="G4" s="25"/>
      <c r="H4" s="192" t="s">
        <v>126</v>
      </c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26"/>
      <c r="DG4" s="15"/>
      <c r="DH4" s="15"/>
    </row>
    <row r="5" spans="1:112" s="12" customFormat="1" ht="16.5" thickBot="1">
      <c r="B5" s="27"/>
      <c r="C5" s="28"/>
      <c r="D5" s="28"/>
      <c r="E5" s="28"/>
      <c r="F5" s="29"/>
      <c r="G5" s="25"/>
      <c r="H5" s="192" t="s">
        <v>97</v>
      </c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26"/>
      <c r="AA5" s="96"/>
      <c r="AB5" s="25"/>
      <c r="AC5" s="192" t="s">
        <v>98</v>
      </c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26"/>
      <c r="AV5" s="96"/>
      <c r="AW5" s="25"/>
      <c r="AX5" s="192" t="s">
        <v>99</v>
      </c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26"/>
      <c r="BQ5" s="97"/>
      <c r="BR5" s="25"/>
      <c r="BS5" s="192" t="s">
        <v>100</v>
      </c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26"/>
      <c r="CL5" s="96"/>
      <c r="CM5" s="25"/>
      <c r="CN5" s="192" t="s">
        <v>101</v>
      </c>
      <c r="CO5" s="192"/>
      <c r="CP5" s="192"/>
      <c r="CQ5" s="192"/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26"/>
      <c r="DG5" s="15"/>
      <c r="DH5" s="15"/>
    </row>
    <row r="6" spans="1:112" s="12" customFormat="1" ht="15.75">
      <c r="B6" s="98"/>
      <c r="C6" s="24"/>
      <c r="D6" s="24"/>
      <c r="E6" s="24"/>
      <c r="F6" s="32"/>
      <c r="G6" s="99"/>
      <c r="H6" s="194" t="s">
        <v>127</v>
      </c>
      <c r="I6" s="194"/>
      <c r="J6" s="194"/>
      <c r="K6" s="100"/>
      <c r="L6" s="101"/>
      <c r="M6" s="194" t="s">
        <v>128</v>
      </c>
      <c r="N6" s="194"/>
      <c r="O6" s="194"/>
      <c r="P6" s="100"/>
      <c r="Q6" s="101"/>
      <c r="R6" s="194" t="s">
        <v>129</v>
      </c>
      <c r="S6" s="194"/>
      <c r="T6" s="194"/>
      <c r="U6" s="102"/>
      <c r="V6" s="103"/>
      <c r="W6" s="194" t="s">
        <v>130</v>
      </c>
      <c r="X6" s="194"/>
      <c r="Y6" s="194"/>
      <c r="Z6" s="104"/>
      <c r="AA6" s="32"/>
      <c r="AB6" s="99"/>
      <c r="AC6" s="194" t="s">
        <v>127</v>
      </c>
      <c r="AD6" s="194"/>
      <c r="AE6" s="194"/>
      <c r="AF6" s="100"/>
      <c r="AG6" s="101"/>
      <c r="AH6" s="194" t="s">
        <v>128</v>
      </c>
      <c r="AI6" s="194"/>
      <c r="AJ6" s="194"/>
      <c r="AK6" s="100"/>
      <c r="AL6" s="101"/>
      <c r="AM6" s="194" t="s">
        <v>129</v>
      </c>
      <c r="AN6" s="194"/>
      <c r="AO6" s="194"/>
      <c r="AP6" s="102"/>
      <c r="AQ6" s="103"/>
      <c r="AR6" s="194" t="s">
        <v>130</v>
      </c>
      <c r="AS6" s="194"/>
      <c r="AT6" s="194"/>
      <c r="AU6" s="104"/>
      <c r="AV6" s="32"/>
      <c r="AW6" s="99"/>
      <c r="AX6" s="194" t="s">
        <v>127</v>
      </c>
      <c r="AY6" s="194"/>
      <c r="AZ6" s="194"/>
      <c r="BA6" s="100"/>
      <c r="BB6" s="101"/>
      <c r="BC6" s="194" t="s">
        <v>128</v>
      </c>
      <c r="BD6" s="194"/>
      <c r="BE6" s="194"/>
      <c r="BF6" s="100"/>
      <c r="BG6" s="101"/>
      <c r="BH6" s="194" t="s">
        <v>129</v>
      </c>
      <c r="BI6" s="194"/>
      <c r="BJ6" s="194"/>
      <c r="BK6" s="102"/>
      <c r="BL6" s="103"/>
      <c r="BM6" s="194" t="s">
        <v>130</v>
      </c>
      <c r="BN6" s="194"/>
      <c r="BO6" s="194"/>
      <c r="BP6" s="104"/>
      <c r="BQ6" s="34"/>
      <c r="BR6" s="99"/>
      <c r="BS6" s="194" t="s">
        <v>127</v>
      </c>
      <c r="BT6" s="194"/>
      <c r="BU6" s="194"/>
      <c r="BV6" s="100"/>
      <c r="BW6" s="101"/>
      <c r="BX6" s="194" t="s">
        <v>128</v>
      </c>
      <c r="BY6" s="194"/>
      <c r="BZ6" s="194"/>
      <c r="CA6" s="100"/>
      <c r="CB6" s="101"/>
      <c r="CC6" s="194" t="s">
        <v>129</v>
      </c>
      <c r="CD6" s="194"/>
      <c r="CE6" s="194"/>
      <c r="CF6" s="102"/>
      <c r="CG6" s="103"/>
      <c r="CH6" s="194" t="s">
        <v>130</v>
      </c>
      <c r="CI6" s="194"/>
      <c r="CJ6" s="194"/>
      <c r="CK6" s="104"/>
      <c r="CL6" s="32"/>
      <c r="CM6" s="99"/>
      <c r="CN6" s="194" t="s">
        <v>127</v>
      </c>
      <c r="CO6" s="194"/>
      <c r="CP6" s="194"/>
      <c r="CQ6" s="100"/>
      <c r="CR6" s="101"/>
      <c r="CS6" s="194" t="s">
        <v>128</v>
      </c>
      <c r="CT6" s="194"/>
      <c r="CU6" s="194"/>
      <c r="CV6" s="100"/>
      <c r="CW6" s="101"/>
      <c r="CX6" s="194" t="s">
        <v>129</v>
      </c>
      <c r="CY6" s="194"/>
      <c r="CZ6" s="194"/>
      <c r="DA6" s="102"/>
      <c r="DB6" s="103"/>
      <c r="DC6" s="194" t="s">
        <v>130</v>
      </c>
      <c r="DD6" s="194"/>
      <c r="DE6" s="194"/>
      <c r="DF6" s="104"/>
      <c r="DG6" s="15"/>
      <c r="DH6" s="15"/>
    </row>
    <row r="7" spans="1:112" s="23" customFormat="1">
      <c r="B7" s="35" t="s">
        <v>135</v>
      </c>
      <c r="C7" s="35" t="s">
        <v>103</v>
      </c>
      <c r="D7" s="36" t="s">
        <v>105</v>
      </c>
      <c r="E7" s="36" t="s">
        <v>106</v>
      </c>
      <c r="F7" s="36"/>
      <c r="G7" s="37"/>
      <c r="H7" s="38" t="s">
        <v>131</v>
      </c>
      <c r="I7" s="38" t="s">
        <v>132</v>
      </c>
      <c r="J7" s="38" t="s">
        <v>95</v>
      </c>
      <c r="K7" s="38"/>
      <c r="L7" s="105"/>
      <c r="M7" s="38" t="s">
        <v>133</v>
      </c>
      <c r="N7" s="38" t="s">
        <v>132</v>
      </c>
      <c r="O7" s="38" t="s">
        <v>95</v>
      </c>
      <c r="P7" s="38"/>
      <c r="Q7" s="105"/>
      <c r="R7" s="38" t="s">
        <v>133</v>
      </c>
      <c r="S7" s="38" t="s">
        <v>132</v>
      </c>
      <c r="T7" s="38" t="s">
        <v>95</v>
      </c>
      <c r="U7" s="106"/>
      <c r="V7" s="107"/>
      <c r="W7" s="38" t="s">
        <v>133</v>
      </c>
      <c r="X7" s="38" t="s">
        <v>132</v>
      </c>
      <c r="Y7" s="38" t="s">
        <v>95</v>
      </c>
      <c r="Z7" s="39"/>
      <c r="AA7" s="40"/>
      <c r="AB7" s="37"/>
      <c r="AC7" s="38" t="s">
        <v>133</v>
      </c>
      <c r="AD7" s="38" t="s">
        <v>132</v>
      </c>
      <c r="AE7" s="38" t="s">
        <v>95</v>
      </c>
      <c r="AF7" s="38"/>
      <c r="AG7" s="105"/>
      <c r="AH7" s="38" t="s">
        <v>133</v>
      </c>
      <c r="AI7" s="38" t="s">
        <v>132</v>
      </c>
      <c r="AJ7" s="38" t="s">
        <v>95</v>
      </c>
      <c r="AK7" s="38"/>
      <c r="AL7" s="105"/>
      <c r="AM7" s="38" t="s">
        <v>133</v>
      </c>
      <c r="AN7" s="38" t="s">
        <v>132</v>
      </c>
      <c r="AO7" s="38" t="s">
        <v>95</v>
      </c>
      <c r="AP7" s="106"/>
      <c r="AQ7" s="107"/>
      <c r="AR7" s="38" t="s">
        <v>133</v>
      </c>
      <c r="AS7" s="38" t="s">
        <v>132</v>
      </c>
      <c r="AT7" s="38" t="s">
        <v>95</v>
      </c>
      <c r="AU7" s="39"/>
      <c r="AV7" s="40"/>
      <c r="AW7" s="37"/>
      <c r="AX7" s="38" t="s">
        <v>133</v>
      </c>
      <c r="AY7" s="38" t="s">
        <v>132</v>
      </c>
      <c r="AZ7" s="38" t="s">
        <v>95</v>
      </c>
      <c r="BA7" s="38"/>
      <c r="BB7" s="105"/>
      <c r="BC7" s="38" t="s">
        <v>133</v>
      </c>
      <c r="BD7" s="38" t="s">
        <v>132</v>
      </c>
      <c r="BE7" s="38" t="s">
        <v>95</v>
      </c>
      <c r="BF7" s="38"/>
      <c r="BG7" s="105"/>
      <c r="BH7" s="38" t="s">
        <v>133</v>
      </c>
      <c r="BI7" s="38" t="s">
        <v>132</v>
      </c>
      <c r="BJ7" s="38" t="s">
        <v>95</v>
      </c>
      <c r="BK7" s="106"/>
      <c r="BL7" s="107"/>
      <c r="BM7" s="38" t="s">
        <v>133</v>
      </c>
      <c r="BN7" s="38" t="s">
        <v>132</v>
      </c>
      <c r="BO7" s="38" t="s">
        <v>95</v>
      </c>
      <c r="BP7" s="39"/>
      <c r="BQ7" s="42"/>
      <c r="BR7" s="37"/>
      <c r="BS7" s="38" t="s">
        <v>133</v>
      </c>
      <c r="BT7" s="38" t="s">
        <v>132</v>
      </c>
      <c r="BU7" s="38" t="s">
        <v>95</v>
      </c>
      <c r="BV7" s="38"/>
      <c r="BW7" s="105"/>
      <c r="BX7" s="38" t="s">
        <v>133</v>
      </c>
      <c r="BY7" s="38" t="s">
        <v>132</v>
      </c>
      <c r="BZ7" s="38" t="s">
        <v>95</v>
      </c>
      <c r="CA7" s="38"/>
      <c r="CB7" s="105"/>
      <c r="CC7" s="38" t="s">
        <v>133</v>
      </c>
      <c r="CD7" s="38" t="s">
        <v>132</v>
      </c>
      <c r="CE7" s="38" t="s">
        <v>95</v>
      </c>
      <c r="CF7" s="106"/>
      <c r="CG7" s="107"/>
      <c r="CH7" s="38" t="s">
        <v>133</v>
      </c>
      <c r="CI7" s="38" t="s">
        <v>132</v>
      </c>
      <c r="CJ7" s="38" t="s">
        <v>95</v>
      </c>
      <c r="CK7" s="39"/>
      <c r="CL7" s="40"/>
      <c r="CM7" s="37"/>
      <c r="CN7" s="38" t="s">
        <v>133</v>
      </c>
      <c r="CO7" s="38" t="s">
        <v>132</v>
      </c>
      <c r="CP7" s="38" t="s">
        <v>95</v>
      </c>
      <c r="CQ7" s="38"/>
      <c r="CR7" s="105"/>
      <c r="CS7" s="38" t="s">
        <v>133</v>
      </c>
      <c r="CT7" s="38" t="s">
        <v>132</v>
      </c>
      <c r="CU7" s="38" t="s">
        <v>95</v>
      </c>
      <c r="CV7" s="38"/>
      <c r="CW7" s="105"/>
      <c r="CX7" s="38" t="s">
        <v>133</v>
      </c>
      <c r="CY7" s="38" t="s">
        <v>132</v>
      </c>
      <c r="CZ7" s="38" t="s">
        <v>95</v>
      </c>
      <c r="DA7" s="106"/>
      <c r="DB7" s="107"/>
      <c r="DC7" s="38" t="s">
        <v>133</v>
      </c>
      <c r="DD7" s="38" t="s">
        <v>132</v>
      </c>
      <c r="DE7" s="38" t="s">
        <v>95</v>
      </c>
      <c r="DF7" s="39"/>
      <c r="DG7" s="43"/>
      <c r="DH7" s="44" t="s">
        <v>112</v>
      </c>
    </row>
    <row r="8" spans="1:112" s="23" customFormat="1" ht="6" customHeight="1">
      <c r="B8" s="45"/>
      <c r="C8" s="45"/>
      <c r="D8" s="46"/>
      <c r="E8" s="46"/>
      <c r="F8" s="40"/>
      <c r="G8" s="47"/>
      <c r="H8" s="40"/>
      <c r="I8" s="40"/>
      <c r="J8" s="40"/>
      <c r="K8" s="40"/>
      <c r="L8" s="108"/>
      <c r="M8" s="40"/>
      <c r="N8" s="40"/>
      <c r="O8" s="40"/>
      <c r="P8" s="40"/>
      <c r="Q8" s="108"/>
      <c r="R8" s="40"/>
      <c r="S8" s="40"/>
      <c r="T8" s="40"/>
      <c r="U8" s="40"/>
      <c r="V8" s="108"/>
      <c r="W8" s="40"/>
      <c r="X8" s="40"/>
      <c r="Y8" s="40"/>
      <c r="Z8" s="48"/>
      <c r="AA8" s="40"/>
      <c r="AB8" s="47"/>
      <c r="AC8" s="40"/>
      <c r="AD8" s="40"/>
      <c r="AE8" s="40"/>
      <c r="AF8" s="40"/>
      <c r="AG8" s="108"/>
      <c r="AH8" s="40"/>
      <c r="AI8" s="40"/>
      <c r="AJ8" s="40"/>
      <c r="AK8" s="40"/>
      <c r="AL8" s="108"/>
      <c r="AM8" s="40"/>
      <c r="AN8" s="40"/>
      <c r="AO8" s="40"/>
      <c r="AP8" s="40"/>
      <c r="AQ8" s="108"/>
      <c r="AR8" s="40"/>
      <c r="AS8" s="40"/>
      <c r="AT8" s="40"/>
      <c r="AU8" s="48"/>
      <c r="AV8" s="40"/>
      <c r="AW8" s="47"/>
      <c r="AX8" s="40"/>
      <c r="AY8" s="40"/>
      <c r="AZ8" s="40"/>
      <c r="BA8" s="40"/>
      <c r="BB8" s="108"/>
      <c r="BC8" s="40"/>
      <c r="BD8" s="40"/>
      <c r="BE8" s="40"/>
      <c r="BF8" s="40"/>
      <c r="BG8" s="108"/>
      <c r="BH8" s="40"/>
      <c r="BI8" s="40"/>
      <c r="BJ8" s="40"/>
      <c r="BK8" s="40"/>
      <c r="BL8" s="108"/>
      <c r="BM8" s="40"/>
      <c r="BN8" s="40"/>
      <c r="BO8" s="40"/>
      <c r="BP8" s="48"/>
      <c r="BQ8" s="40"/>
      <c r="BR8" s="47"/>
      <c r="BS8" s="40"/>
      <c r="BT8" s="40"/>
      <c r="BU8" s="40"/>
      <c r="BV8" s="40"/>
      <c r="BW8" s="108"/>
      <c r="BX8" s="40"/>
      <c r="BY8" s="40"/>
      <c r="BZ8" s="40"/>
      <c r="CA8" s="40"/>
      <c r="CB8" s="108"/>
      <c r="CC8" s="40"/>
      <c r="CD8" s="40"/>
      <c r="CE8" s="40"/>
      <c r="CF8" s="40"/>
      <c r="CG8" s="108"/>
      <c r="CH8" s="40"/>
      <c r="CI8" s="40"/>
      <c r="CJ8" s="40"/>
      <c r="CK8" s="48"/>
      <c r="CL8" s="40"/>
      <c r="CM8" s="47"/>
      <c r="CN8" s="40"/>
      <c r="CO8" s="40"/>
      <c r="CP8" s="40"/>
      <c r="CQ8" s="40"/>
      <c r="CR8" s="108"/>
      <c r="CS8" s="40"/>
      <c r="CT8" s="40"/>
      <c r="CU8" s="40"/>
      <c r="CV8" s="40"/>
      <c r="CW8" s="108"/>
      <c r="CX8" s="40"/>
      <c r="CY8" s="40"/>
      <c r="CZ8" s="40"/>
      <c r="DA8" s="40"/>
      <c r="DB8" s="108"/>
      <c r="DC8" s="40"/>
      <c r="DD8" s="40"/>
      <c r="DE8" s="40"/>
      <c r="DF8" s="48"/>
      <c r="DG8" s="43"/>
      <c r="DH8" s="43" t="s">
        <v>113</v>
      </c>
    </row>
    <row r="9" spans="1:112" s="23" customFormat="1" ht="14.25" customHeight="1">
      <c r="A9" s="49"/>
      <c r="B9" s="50">
        <v>8711</v>
      </c>
      <c r="C9" s="51" t="str">
        <f>VLOOKUP(B9,Stores!$A:$H,8,FALSE)</f>
        <v>8711 - Cherry Creek, CO</v>
      </c>
      <c r="D9" s="40" t="str">
        <f>VLOOKUP(B9,Stores!$A:$H,7,FALSE)</f>
        <v>CO</v>
      </c>
      <c r="E9" s="52">
        <f>VLOOKUP(B9,Stores!$A:$F,6,FALSE)</f>
        <v>36057</v>
      </c>
      <c r="F9" s="53"/>
      <c r="G9" s="54"/>
      <c r="H9" s="53">
        <f ca="1">[1]!Min_Max(VLOOKUP($B9,'PTD Calculations'!$A:$DF,H$2,FALSE),0,99.9)</f>
        <v>34.464855776909964</v>
      </c>
      <c r="I9" s="53">
        <f ca="1">[1]!Min_Max(VLOOKUP($B9,'PTD Calculations'!$A:$DF,I$2,FALSE),0,99.9)</f>
        <v>34.771574966024794</v>
      </c>
      <c r="J9" s="53">
        <f t="shared" ref="J9:J29" ca="1" si="0">IF(OR(H9=0,I9=0),"NA",H9-I9)</f>
        <v>-0.30671918911482976</v>
      </c>
      <c r="K9" s="53"/>
      <c r="L9" s="110"/>
      <c r="M9" s="53">
        <f ca="1">[1]!Min_Max(VLOOKUP($B9,'PTD Calculations'!$A:$DF,M$2,FALSE),0,99.9)</f>
        <v>14.569150873409011</v>
      </c>
      <c r="N9" s="53">
        <f ca="1">[1]!Min_Max(VLOOKUP($B9,'PTD Calculations'!$A:$DF,N$2,FALSE),0,99.9)</f>
        <v>14.211339448678231</v>
      </c>
      <c r="O9" s="53">
        <f t="shared" ref="O9:O29" ca="1" si="1">IF(OR(M9=0,N9=0),"NA",M9-N9)</f>
        <v>0.3578114247307802</v>
      </c>
      <c r="P9" s="53"/>
      <c r="Q9" s="110"/>
      <c r="R9" s="53">
        <f ca="1">[1]!Min_Max(VLOOKUP($B9,'PTD Calculations'!$A:$DF,R$2,FALSE),0,99.9)</f>
        <v>15.115519995573875</v>
      </c>
      <c r="S9" s="53">
        <f ca="1">[1]!Min_Max(VLOOKUP($B9,'PTD Calculations'!$A:$DF,S$2,FALSE),0,99.9)</f>
        <v>16.269783091778407</v>
      </c>
      <c r="T9" s="53">
        <f t="shared" ref="T9:T29" ca="1" si="2">IF(OR(R9=0,S9=0),"NA",R9-S9)</f>
        <v>-1.1542630962045326</v>
      </c>
      <c r="U9" s="40"/>
      <c r="V9" s="108"/>
      <c r="W9" s="53">
        <f ca="1">[1]!Min_Max(VLOOKUP($B9,'PTD Calculations'!$A:$DF,W$2,FALSE),0,99.9)</f>
        <v>4.7801849079270715</v>
      </c>
      <c r="X9" s="53">
        <f ca="1">[1]!Min_Max(VLOOKUP($B9,'PTD Calculations'!$A:$DF,X$2,FALSE),0,99.9)</f>
        <v>4.2904524255681524</v>
      </c>
      <c r="Y9" s="53">
        <f t="shared" ref="Y9:Y29" ca="1" si="3">IF(OR(W9=0,X9=0),"NA",W9-X9)</f>
        <v>0.48973248235891909</v>
      </c>
      <c r="Z9" s="48"/>
      <c r="AA9" s="40"/>
      <c r="AB9" s="54"/>
      <c r="AC9" s="53">
        <f ca="1">[1]!Min_Max(VLOOKUP($B9,'PTD Calculations'!$A:$DF,AC$2,FALSE),0,99.9)</f>
        <v>22.33620482897128</v>
      </c>
      <c r="AD9" s="53">
        <f ca="1">[1]!Min_Max(VLOOKUP($B9,'PTD Calculations'!$A:$DF,AD$2,FALSE),0,99.9)</f>
        <v>20.055525787720324</v>
      </c>
      <c r="AE9" s="53">
        <f t="shared" ref="AE9:AE29" ca="1" si="4">IF(OR(AC9=0,AD9=0),"NA",AC9-AD9)</f>
        <v>2.2806790412509557</v>
      </c>
      <c r="AF9" s="53"/>
      <c r="AG9" s="110"/>
      <c r="AH9" s="53">
        <f ca="1">[1]!Min_Max(VLOOKUP($B9,'PTD Calculations'!$A:$DF,AH$2,FALSE),0,99.9)</f>
        <v>8.8929163748337619</v>
      </c>
      <c r="AI9" s="53">
        <f ca="1">[1]!Min_Max(VLOOKUP($B9,'PTD Calculations'!$A:$DF,AI$2,FALSE),0,99.9)</f>
        <v>8.9531052920050893</v>
      </c>
      <c r="AJ9" s="53">
        <f t="shared" ref="AJ9:AJ29" ca="1" si="5">IF(OR(AH9=0,AI9=0),"NA",AH9-AI9)</f>
        <v>-6.0188917171327461E-2</v>
      </c>
      <c r="AK9" s="53"/>
      <c r="AL9" s="110"/>
      <c r="AM9" s="53">
        <f ca="1">[1]!Min_Max(VLOOKUP($B9,'PTD Calculations'!$A:$DF,AM$2,FALSE),0,99.9)</f>
        <v>11.533339073406946</v>
      </c>
      <c r="AN9" s="53">
        <f ca="1">[1]!Min_Max(VLOOKUP($B9,'PTD Calculations'!$A:$DF,AN$2,FALSE),0,99.9)</f>
        <v>9.2439452998717808</v>
      </c>
      <c r="AO9" s="53">
        <f t="shared" ref="AO9:AO29" ca="1" si="6">IF(OR(AM9=0,AN9=0),"NA",AM9-AN9)</f>
        <v>2.2893937735351653</v>
      </c>
      <c r="AP9" s="40"/>
      <c r="AQ9" s="108"/>
      <c r="AR9" s="53">
        <f ca="1">[1]!Min_Max(VLOOKUP($B9,'PTD Calculations'!$A:$DF,AR$2,FALSE),0,99.9)</f>
        <v>1.9099493807305714</v>
      </c>
      <c r="AS9" s="53">
        <f ca="1">[1]!Min_Max(VLOOKUP($B9,'PTD Calculations'!$A:$DF,AS$2,FALSE),0,99.9)</f>
        <v>1.8584751958434547</v>
      </c>
      <c r="AT9" s="53">
        <f t="shared" ref="AT9:AT29" ca="1" si="7">IF(OR(AR9=0,AS9=0),"NA",AR9-AS9)</f>
        <v>5.1474184887116747E-2</v>
      </c>
      <c r="AU9" s="48"/>
      <c r="AV9" s="40"/>
      <c r="AW9" s="54"/>
      <c r="AX9" s="53">
        <f ca="1">[1]!Min_Max(VLOOKUP($B9,'PTD Calculations'!$A:$DF,AX$2,FALSE),0,99.9)</f>
        <v>58.874863557266202</v>
      </c>
      <c r="AY9" s="53">
        <f ca="1">[1]!Min_Max(VLOOKUP($B9,'PTD Calculations'!$A:$DF,AY$2,FALSE),0,99.9)</f>
        <v>25.201845838318238</v>
      </c>
      <c r="AZ9" s="53">
        <f t="shared" ref="AZ9:AZ29" ca="1" si="8">IF(OR(AX9=0,AY9=0),"NA",AX9-AY9)</f>
        <v>33.67301771894796</v>
      </c>
      <c r="BA9" s="53"/>
      <c r="BB9" s="110"/>
      <c r="BC9" s="53">
        <f ca="1">[1]!Min_Max(VLOOKUP($B9,'PTD Calculations'!$A:$DF,BC$2,FALSE),0,99.9)</f>
        <v>7.6511231424301966</v>
      </c>
      <c r="BD9" s="53">
        <f ca="1">[1]!Min_Max(VLOOKUP($B9,'PTD Calculations'!$A:$DF,BD$2,FALSE),0,99.9)</f>
        <v>6.3496838147325247</v>
      </c>
      <c r="BE9" s="53">
        <f t="shared" ref="BE9:BE29" ca="1" si="9">IF(OR(BC9=0,BD9=0),"NA",BC9-BD9)</f>
        <v>1.3014393276976719</v>
      </c>
      <c r="BF9" s="53"/>
      <c r="BG9" s="110"/>
      <c r="BH9" s="53">
        <f ca="1">[1]!Min_Max(VLOOKUP($B9,'PTD Calculations'!$A:$DF,BH$2,FALSE),0,99.9)</f>
        <v>49.417338267688308</v>
      </c>
      <c r="BI9" s="53">
        <f ca="1">[1]!Min_Max(VLOOKUP($B9,'PTD Calculations'!$A:$DF,BI$2,FALSE),0,99.9)</f>
        <v>15.386087848231073</v>
      </c>
      <c r="BJ9" s="53">
        <f t="shared" ref="BJ9:BJ29" ca="1" si="10">IF(OR(BH9=0,BI9=0),"NA",BH9-BI9)</f>
        <v>34.031250419457237</v>
      </c>
      <c r="BK9" s="40"/>
      <c r="BL9" s="108"/>
      <c r="BM9" s="53">
        <f ca="1">[1]!Min_Max(VLOOKUP($B9,'PTD Calculations'!$A:$DF,BM$2,FALSE),0,99.9)</f>
        <v>1.806402147147691</v>
      </c>
      <c r="BN9" s="53">
        <f ca="1">[1]!Min_Max(VLOOKUP($B9,'PTD Calculations'!$A:$DF,BN$2,FALSE),0,99.9)</f>
        <v>3.46607417535464</v>
      </c>
      <c r="BO9" s="53">
        <f t="shared" ref="BO9:BO29" ca="1" si="11">IF(OR(BM9=0,BN9=0),"NA",BM9-BN9)</f>
        <v>-1.659672028206949</v>
      </c>
      <c r="BP9" s="48"/>
      <c r="BQ9" s="40"/>
      <c r="BR9" s="54"/>
      <c r="BS9" s="53">
        <f ca="1">[1]!Min_Max(VLOOKUP($B9,'PTD Calculations'!$A:$DF,BS$2,FALSE),0,99.9)</f>
        <v>49.040885017914057</v>
      </c>
      <c r="BT9" s="53">
        <f ca="1">[1]!Min_Max(VLOOKUP($B9,'PTD Calculations'!$A:$DF,BT$2,FALSE),0,99.9)</f>
        <v>43.309335414620378</v>
      </c>
      <c r="BU9" s="53">
        <f t="shared" ref="BU9:BU29" ca="1" si="12">IF(OR(BS9=0,BT9=0),"NA",BS9-BT9)</f>
        <v>5.7315496032936792</v>
      </c>
      <c r="BV9" s="53"/>
      <c r="BW9" s="110"/>
      <c r="BX9" s="53">
        <f ca="1">[1]!Min_Max(VLOOKUP($B9,'PTD Calculations'!$A:$DF,BX$2,FALSE),0,99.9)</f>
        <v>14.9200583477264</v>
      </c>
      <c r="BY9" s="53">
        <f ca="1">[1]!Min_Max(VLOOKUP($B9,'PTD Calculations'!$A:$DF,BY$2,FALSE),0,99.9)</f>
        <v>14.703108352994127</v>
      </c>
      <c r="BZ9" s="53">
        <f t="shared" ref="BZ9:BZ29" ca="1" si="13">IF(OR(BX9=0,BY9=0),"NA",BX9-BY9)</f>
        <v>0.21694999473227305</v>
      </c>
      <c r="CA9" s="53"/>
      <c r="CB9" s="110"/>
      <c r="CC9" s="53">
        <f ca="1">[1]!Min_Max(VLOOKUP($B9,'PTD Calculations'!$A:$DF,CC$2,FALSE),0,99.9)</f>
        <v>27.234943531062218</v>
      </c>
      <c r="CD9" s="53">
        <f ca="1">[1]!Min_Max(VLOOKUP($B9,'PTD Calculations'!$A:$DF,CD$2,FALSE),0,99.9)</f>
        <v>19.369846752510604</v>
      </c>
      <c r="CE9" s="53">
        <f t="shared" ref="CE9:CE29" ca="1" si="14">IF(OR(CC9=0,CD9=0),"NA",CC9-CD9)</f>
        <v>7.8650967785516137</v>
      </c>
      <c r="CF9" s="40"/>
      <c r="CG9" s="108"/>
      <c r="CH9" s="53">
        <f ca="1">[1]!Min_Max(VLOOKUP($B9,'PTD Calculations'!$A:$DF,CH$2,FALSE),0,99.9)</f>
        <v>6.8858831391254425</v>
      </c>
      <c r="CI9" s="53">
        <f ca="1">[1]!Min_Max(VLOOKUP($B9,'PTD Calculations'!$A:$DF,CI$2,FALSE),0,99.9)</f>
        <v>9.2363803091156509</v>
      </c>
      <c r="CJ9" s="53">
        <f t="shared" ref="CJ9:CJ29" ca="1" si="15">IF(OR(CH9=0,CI9=0),"NA",CH9-CI9)</f>
        <v>-2.3504971699902084</v>
      </c>
      <c r="CK9" s="48"/>
      <c r="CL9" s="40"/>
      <c r="CM9" s="54"/>
      <c r="CN9" s="53">
        <f ca="1">[1]!Min_Max(VLOOKUP($B9,'PTD Calculations'!$A:$DF,CN$2,FALSE),0,99.9)</f>
        <v>37.603627352205521</v>
      </c>
      <c r="CO9" s="53">
        <f ca="1">[1]!Min_Max(VLOOKUP($B9,'PTD Calculations'!$A:$DF,CO$2,FALSE),0,99.9)</f>
        <v>34.857058274743039</v>
      </c>
      <c r="CP9" s="53">
        <f t="shared" ref="CP9:CP29" ca="1" si="16">IF(OR(CN9=0,CO9=0),"NA",CN9-CO9)</f>
        <v>2.7465690774624818</v>
      </c>
      <c r="CQ9" s="53"/>
      <c r="CR9" s="110"/>
      <c r="CS9" s="53">
        <f ca="1">[1]!Min_Max(VLOOKUP($B9,'PTD Calculations'!$A:$DF,CS$2,FALSE),0,99.9)</f>
        <v>14.269774095756866</v>
      </c>
      <c r="CT9" s="53">
        <f ca="1">[1]!Min_Max(VLOOKUP($B9,'PTD Calculations'!$A:$DF,CT$2,FALSE),0,99.9)</f>
        <v>12.9197195305712</v>
      </c>
      <c r="CU9" s="53">
        <f t="shared" ref="CU9:CU29" ca="1" si="17">IF(OR(CS9=0,CT9=0),"NA",CS9-CT9)</f>
        <v>1.3500545651856655</v>
      </c>
      <c r="CV9" s="53"/>
      <c r="CW9" s="110"/>
      <c r="CX9" s="53">
        <f ca="1">[1]!Min_Max(VLOOKUP($B9,'PTD Calculations'!$A:$DF,CX$2,FALSE),0,99.9)</f>
        <v>19.365960812275983</v>
      </c>
      <c r="CY9" s="53">
        <f ca="1">[1]!Min_Max(VLOOKUP($B9,'PTD Calculations'!$A:$DF,CY$2,FALSE),0,99.9)</f>
        <v>15.820649402278139</v>
      </c>
      <c r="CZ9" s="53">
        <f t="shared" ref="CZ9:CZ29" ca="1" si="18">IF(OR(CX9=0,CY9=0),"NA",CX9-CY9)</f>
        <v>3.5453114099978436</v>
      </c>
      <c r="DA9" s="40"/>
      <c r="DB9" s="108"/>
      <c r="DC9" s="53">
        <f ca="1">[1]!Min_Max(VLOOKUP($B9,'PTD Calculations'!$A:$DF,DC$2,FALSE),0,99.9)</f>
        <v>3.967892444172668</v>
      </c>
      <c r="DD9" s="53">
        <f ca="1">[1]!Min_Max(VLOOKUP($B9,'PTD Calculations'!$A:$DF,DD$2,FALSE),0,99.9)</f>
        <v>6.1166893418937001</v>
      </c>
      <c r="DE9" s="53">
        <f t="shared" ref="DE9:DE29" ca="1" si="19">IF(OR(DC9=0,DD9=0),"NA",DC9-DD9)</f>
        <v>-2.1487968977210321</v>
      </c>
      <c r="DF9" s="48"/>
      <c r="DG9" s="43"/>
      <c r="DH9" s="43" t="str">
        <f t="shared" ref="DH9:DH28" ca="1" si="20">IF(H9=0,"Hide","Show")</f>
        <v>Show</v>
      </c>
    </row>
    <row r="10" spans="1:112" s="23" customFormat="1">
      <c r="A10" s="49"/>
      <c r="B10" s="50">
        <v>8706</v>
      </c>
      <c r="C10" s="51" t="str">
        <f>VLOOKUP(B10,Stores!$A:$H,8,FALSE)</f>
        <v>8706 - Atlanta, GA</v>
      </c>
      <c r="D10" s="40" t="str">
        <f>VLOOKUP(B10,Stores!$A:$H,7,FALSE)</f>
        <v>GA</v>
      </c>
      <c r="E10" s="52">
        <f>VLOOKUP(B10,Stores!$A:$F,6,FALSE)</f>
        <v>39290</v>
      </c>
      <c r="F10" s="53"/>
      <c r="G10" s="54"/>
      <c r="H10" s="53">
        <f ca="1">[1]!Min_Max(VLOOKUP($B10,'PTD Calculations'!$A:$DF,H$2,FALSE),0,99.9)</f>
        <v>33.101829792025143</v>
      </c>
      <c r="I10" s="53">
        <f ca="1">[1]!Min_Max(VLOOKUP($B10,'PTD Calculations'!$A:$DF,I$2,FALSE),0,99.9)</f>
        <v>31.431599832067509</v>
      </c>
      <c r="J10" s="53">
        <f t="shared" ca="1" si="0"/>
        <v>1.6702299599576342</v>
      </c>
      <c r="K10" s="53"/>
      <c r="L10" s="110"/>
      <c r="M10" s="53">
        <f ca="1">[1]!Min_Max(VLOOKUP($B10,'PTD Calculations'!$A:$DF,M$2,FALSE),0,99.9)</f>
        <v>12.92383226819633</v>
      </c>
      <c r="N10" s="53">
        <f ca="1">[1]!Min_Max(VLOOKUP($B10,'PTD Calculations'!$A:$DF,N$2,FALSE),0,99.9)</f>
        <v>10.782434846270549</v>
      </c>
      <c r="O10" s="53">
        <f t="shared" ca="1" si="1"/>
        <v>2.141397421925781</v>
      </c>
      <c r="P10" s="53"/>
      <c r="Q10" s="110"/>
      <c r="R10" s="53">
        <f ca="1">[1]!Min_Max(VLOOKUP($B10,'PTD Calculations'!$A:$DF,R$2,FALSE),0,99.9)</f>
        <v>15.358026812067163</v>
      </c>
      <c r="S10" s="53">
        <f ca="1">[1]!Min_Max(VLOOKUP($B10,'PTD Calculations'!$A:$DF,S$2,FALSE),0,99.9)</f>
        <v>15.06998579221178</v>
      </c>
      <c r="T10" s="53">
        <f t="shared" ca="1" si="2"/>
        <v>0.28804101985538288</v>
      </c>
      <c r="U10" s="40"/>
      <c r="V10" s="108"/>
      <c r="W10" s="53">
        <f ca="1">[1]!Min_Max(VLOOKUP($B10,'PTD Calculations'!$A:$DF,W$2,FALSE),0,99.9)</f>
        <v>4.8199707117616519</v>
      </c>
      <c r="X10" s="53">
        <f ca="1">[1]!Min_Max(VLOOKUP($B10,'PTD Calculations'!$A:$DF,X$2,FALSE),0,99.9)</f>
        <v>5.5791791935851789</v>
      </c>
      <c r="Y10" s="53">
        <f t="shared" ca="1" si="3"/>
        <v>-0.75920848182352696</v>
      </c>
      <c r="Z10" s="48"/>
      <c r="AA10" s="40"/>
      <c r="AB10" s="54"/>
      <c r="AC10" s="53">
        <f ca="1">[1]!Min_Max(VLOOKUP($B10,'PTD Calculations'!$A:$DF,AC$2,FALSE),0,99.9)</f>
        <v>21.412969595846342</v>
      </c>
      <c r="AD10" s="53">
        <f ca="1">[1]!Min_Max(VLOOKUP($B10,'PTD Calculations'!$A:$DF,AD$2,FALSE),0,99.9)</f>
        <v>27.691489082240395</v>
      </c>
      <c r="AE10" s="53">
        <f t="shared" ca="1" si="4"/>
        <v>-6.2785194863940532</v>
      </c>
      <c r="AF10" s="53"/>
      <c r="AG10" s="110"/>
      <c r="AH10" s="53">
        <f ca="1">[1]!Min_Max(VLOOKUP($B10,'PTD Calculations'!$A:$DF,AH$2,FALSE),0,99.9)</f>
        <v>11.749126820778084</v>
      </c>
      <c r="AI10" s="53">
        <f ca="1">[1]!Min_Max(VLOOKUP($B10,'PTD Calculations'!$A:$DF,AI$2,FALSE),0,99.9)</f>
        <v>13.887574941227616</v>
      </c>
      <c r="AJ10" s="53">
        <f t="shared" ca="1" si="5"/>
        <v>-2.1384481204495316</v>
      </c>
      <c r="AK10" s="53"/>
      <c r="AL10" s="110"/>
      <c r="AM10" s="53">
        <f ca="1">[1]!Min_Max(VLOOKUP($B10,'PTD Calculations'!$A:$DF,AM$2,FALSE),0,99.9)</f>
        <v>7.3027746333413912</v>
      </c>
      <c r="AN10" s="53">
        <f ca="1">[1]!Min_Max(VLOOKUP($B10,'PTD Calculations'!$A:$DF,AN$2,FALSE),0,99.9)</f>
        <v>9.8490514342445454</v>
      </c>
      <c r="AO10" s="53">
        <f t="shared" ca="1" si="6"/>
        <v>-2.5462768009031542</v>
      </c>
      <c r="AP10" s="40"/>
      <c r="AQ10" s="108"/>
      <c r="AR10" s="53">
        <f ca="1">[1]!Min_Max(VLOOKUP($B10,'PTD Calculations'!$A:$DF,AR$2,FALSE),0,99.9)</f>
        <v>2.3610681417268626</v>
      </c>
      <c r="AS10" s="53">
        <f ca="1">[1]!Min_Max(VLOOKUP($B10,'PTD Calculations'!$A:$DF,AS$2,FALSE),0,99.9)</f>
        <v>3.9548627067682371</v>
      </c>
      <c r="AT10" s="53">
        <f t="shared" ca="1" si="7"/>
        <v>-1.5937945650413745</v>
      </c>
      <c r="AU10" s="48"/>
      <c r="AV10" s="40"/>
      <c r="AW10" s="54"/>
      <c r="AX10" s="53">
        <f ca="1">[1]!Min_Max(VLOOKUP($B10,'PTD Calculations'!$A:$DF,AX$2,FALSE),0,99.9)</f>
        <v>29.115737848477597</v>
      </c>
      <c r="AY10" s="53">
        <f ca="1">[1]!Min_Max(VLOOKUP($B10,'PTD Calculations'!$A:$DF,AY$2,FALSE),0,99.9)</f>
        <v>38.277680601664308</v>
      </c>
      <c r="AZ10" s="53">
        <f t="shared" ca="1" si="8"/>
        <v>-9.161942753186711</v>
      </c>
      <c r="BA10" s="53"/>
      <c r="BB10" s="110"/>
      <c r="BC10" s="53">
        <f ca="1">[1]!Min_Max(VLOOKUP($B10,'PTD Calculations'!$A:$DF,BC$2,FALSE),0,99.9)</f>
        <v>16.591243621656012</v>
      </c>
      <c r="BD10" s="53">
        <f ca="1">[1]!Min_Max(VLOOKUP($B10,'PTD Calculations'!$A:$DF,BD$2,FALSE),0,99.9)</f>
        <v>20.966315216752797</v>
      </c>
      <c r="BE10" s="53">
        <f t="shared" ca="1" si="9"/>
        <v>-4.3750715950967844</v>
      </c>
      <c r="BF10" s="53"/>
      <c r="BG10" s="110"/>
      <c r="BH10" s="53">
        <f ca="1">[1]!Min_Max(VLOOKUP($B10,'PTD Calculations'!$A:$DF,BH$2,FALSE),0,99.9)</f>
        <v>11.792561771902031</v>
      </c>
      <c r="BI10" s="53">
        <f ca="1">[1]!Min_Max(VLOOKUP($B10,'PTD Calculations'!$A:$DF,BI$2,FALSE),0,99.9)</f>
        <v>9.2884522268982117</v>
      </c>
      <c r="BJ10" s="53">
        <f t="shared" ca="1" si="10"/>
        <v>2.5041095450038195</v>
      </c>
      <c r="BK10" s="40"/>
      <c r="BL10" s="108"/>
      <c r="BM10" s="53">
        <f ca="1">[1]!Min_Max(VLOOKUP($B10,'PTD Calculations'!$A:$DF,BM$2,FALSE),0,99.9)</f>
        <v>0.73193245491955228</v>
      </c>
      <c r="BN10" s="53">
        <f ca="1">[1]!Min_Max(VLOOKUP($B10,'PTD Calculations'!$A:$DF,BN$2,FALSE),0,99.9)</f>
        <v>8.0229131580133028</v>
      </c>
      <c r="BO10" s="53">
        <f t="shared" ca="1" si="11"/>
        <v>-7.2909807030937506</v>
      </c>
      <c r="BP10" s="48"/>
      <c r="BQ10" s="40"/>
      <c r="BR10" s="54"/>
      <c r="BS10" s="53">
        <f ca="1">[1]!Min_Max(VLOOKUP($B10,'PTD Calculations'!$A:$DF,BS$2,FALSE),0,99.9)</f>
        <v>46.900644807774597</v>
      </c>
      <c r="BT10" s="53">
        <f ca="1">[1]!Min_Max(VLOOKUP($B10,'PTD Calculations'!$A:$DF,BT$2,FALSE),0,99.9)</f>
        <v>40.424054628330559</v>
      </c>
      <c r="BU10" s="53">
        <f t="shared" ca="1" si="12"/>
        <v>6.4765901794440381</v>
      </c>
      <c r="BV10" s="53"/>
      <c r="BW10" s="110"/>
      <c r="BX10" s="53">
        <f ca="1">[1]!Min_Max(VLOOKUP($B10,'PTD Calculations'!$A:$DF,BX$2,FALSE),0,99.9)</f>
        <v>18.569776300361866</v>
      </c>
      <c r="BY10" s="53">
        <f ca="1">[1]!Min_Max(VLOOKUP($B10,'PTD Calculations'!$A:$DF,BY$2,FALSE),0,99.9)</f>
        <v>15.619791672119968</v>
      </c>
      <c r="BZ10" s="53">
        <f t="shared" ca="1" si="13"/>
        <v>2.9499846282418982</v>
      </c>
      <c r="CA10" s="53"/>
      <c r="CB10" s="110"/>
      <c r="CC10" s="53">
        <f ca="1">[1]!Min_Max(VLOOKUP($B10,'PTD Calculations'!$A:$DF,CC$2,FALSE),0,99.9)</f>
        <v>21.933254956276087</v>
      </c>
      <c r="CD10" s="53">
        <f ca="1">[1]!Min_Max(VLOOKUP($B10,'PTD Calculations'!$A:$DF,CD$2,FALSE),0,99.9)</f>
        <v>16.439429952944007</v>
      </c>
      <c r="CE10" s="53">
        <f t="shared" ca="1" si="14"/>
        <v>5.4938250033320806</v>
      </c>
      <c r="CF10" s="40"/>
      <c r="CG10" s="108"/>
      <c r="CH10" s="53">
        <f ca="1">[1]!Min_Max(VLOOKUP($B10,'PTD Calculations'!$A:$DF,CH$2,FALSE),0,99.9)</f>
        <v>6.3976135511366428</v>
      </c>
      <c r="CI10" s="53">
        <f ca="1">[1]!Min_Max(VLOOKUP($B10,'PTD Calculations'!$A:$DF,CI$2,FALSE),0,99.9)</f>
        <v>8.3648330032665843</v>
      </c>
      <c r="CJ10" s="53">
        <f t="shared" ca="1" si="15"/>
        <v>-1.9672194521299415</v>
      </c>
      <c r="CK10" s="48"/>
      <c r="CL10" s="40"/>
      <c r="CM10" s="54"/>
      <c r="CN10" s="53">
        <f ca="1">[1]!Min_Max(VLOOKUP($B10,'PTD Calculations'!$A:$DF,CN$2,FALSE),0,99.9)</f>
        <v>24.038141358949883</v>
      </c>
      <c r="CO10" s="53">
        <f ca="1">[1]!Min_Max(VLOOKUP($B10,'PTD Calculations'!$A:$DF,CO$2,FALSE),0,99.9)</f>
        <v>38.116905030375015</v>
      </c>
      <c r="CP10" s="53">
        <f t="shared" ca="1" si="16"/>
        <v>-14.078763671425133</v>
      </c>
      <c r="CQ10" s="53"/>
      <c r="CR10" s="110"/>
      <c r="CS10" s="53">
        <f ca="1">[1]!Min_Max(VLOOKUP($B10,'PTD Calculations'!$A:$DF,CS$2,FALSE),0,99.9)</f>
        <v>8.8865523557994006</v>
      </c>
      <c r="CT10" s="53">
        <f ca="1">[1]!Min_Max(VLOOKUP($B10,'PTD Calculations'!$A:$DF,CT$2,FALSE),0,99.9)</f>
        <v>13.629347835214489</v>
      </c>
      <c r="CU10" s="53">
        <f t="shared" ca="1" si="17"/>
        <v>-4.7427954794150882</v>
      </c>
      <c r="CV10" s="53"/>
      <c r="CW10" s="110"/>
      <c r="CX10" s="53">
        <f ca="1">[1]!Min_Max(VLOOKUP($B10,'PTD Calculations'!$A:$DF,CX$2,FALSE),0,99.9)</f>
        <v>12.410983514898422</v>
      </c>
      <c r="CY10" s="53">
        <f ca="1">[1]!Min_Max(VLOOKUP($B10,'PTD Calculations'!$A:$DF,CY$2,FALSE),0,99.9)</f>
        <v>19.663809027411688</v>
      </c>
      <c r="CZ10" s="53">
        <f t="shared" ca="1" si="18"/>
        <v>-7.2528255125132652</v>
      </c>
      <c r="DA10" s="40"/>
      <c r="DB10" s="108"/>
      <c r="DC10" s="53">
        <f ca="1">[1]!Min_Max(VLOOKUP($B10,'PTD Calculations'!$A:$DF,DC$2,FALSE),0,99.9)</f>
        <v>2.7406054882520601</v>
      </c>
      <c r="DD10" s="53">
        <f ca="1">[1]!Min_Max(VLOOKUP($B10,'PTD Calculations'!$A:$DF,DD$2,FALSE),0,99.9)</f>
        <v>4.8237481677488336</v>
      </c>
      <c r="DE10" s="53">
        <f t="shared" ca="1" si="19"/>
        <v>-2.0831426794967736</v>
      </c>
      <c r="DF10" s="48"/>
      <c r="DG10" s="43"/>
      <c r="DH10" s="43" t="str">
        <f t="shared" ca="1" si="20"/>
        <v>Show</v>
      </c>
    </row>
    <row r="11" spans="1:112" s="23" customFormat="1">
      <c r="A11" s="49"/>
      <c r="B11" s="50">
        <v>8701</v>
      </c>
      <c r="C11" s="51" t="str">
        <f>VLOOKUP(B11,Stores!$A:$H,8,FALSE)</f>
        <v>8701 - New York City, NY</v>
      </c>
      <c r="D11" s="40" t="str">
        <f>VLOOKUP(B11,Stores!$A:$H,7,FALSE)</f>
        <v>NY</v>
      </c>
      <c r="E11" s="52">
        <f>VLOOKUP(B11,Stores!$A:$F,6,FALSE)</f>
        <v>36337</v>
      </c>
      <c r="F11" s="53"/>
      <c r="G11" s="54"/>
      <c r="H11" s="53">
        <f ca="1">[1]!Min_Max(VLOOKUP($B11,'PTD Calculations'!$A:$DF,H$2,FALSE),0,99.9)</f>
        <v>35.603135826366341</v>
      </c>
      <c r="I11" s="53">
        <f ca="1">[1]!Min_Max(VLOOKUP($B11,'PTD Calculations'!$A:$DF,I$2,FALSE),0,99.9)</f>
        <v>0</v>
      </c>
      <c r="J11" s="53" t="str">
        <f t="shared" ca="1" si="0"/>
        <v>NA</v>
      </c>
      <c r="K11" s="53"/>
      <c r="L11" s="110"/>
      <c r="M11" s="53">
        <f ca="1">[1]!Min_Max(VLOOKUP($B11,'PTD Calculations'!$A:$DF,M$2,FALSE),0,99.9)</f>
        <v>17.942556025691843</v>
      </c>
      <c r="N11" s="53">
        <f ca="1">[1]!Min_Max(VLOOKUP($B11,'PTD Calculations'!$A:$DF,N$2,FALSE),0,99.9)</f>
        <v>0</v>
      </c>
      <c r="O11" s="53" t="str">
        <f t="shared" ca="1" si="1"/>
        <v>NA</v>
      </c>
      <c r="P11" s="53"/>
      <c r="Q11" s="110"/>
      <c r="R11" s="53">
        <f ca="1">[1]!Min_Max(VLOOKUP($B11,'PTD Calculations'!$A:$DF,R$2,FALSE),0,99.9)</f>
        <v>13.174262715060022</v>
      </c>
      <c r="S11" s="53">
        <f ca="1">[1]!Min_Max(VLOOKUP($B11,'PTD Calculations'!$A:$DF,S$2,FALSE),0,99.9)</f>
        <v>0</v>
      </c>
      <c r="T11" s="53" t="str">
        <f t="shared" ca="1" si="2"/>
        <v>NA</v>
      </c>
      <c r="U11" s="40"/>
      <c r="V11" s="108"/>
      <c r="W11" s="53">
        <f ca="1">[1]!Min_Max(VLOOKUP($B11,'PTD Calculations'!$A:$DF,W$2,FALSE),0,99.9)</f>
        <v>4.4863170856144743</v>
      </c>
      <c r="X11" s="53">
        <f ca="1">[1]!Min_Max(VLOOKUP($B11,'PTD Calculations'!$A:$DF,X$2,FALSE),0,99.9)</f>
        <v>0</v>
      </c>
      <c r="Y11" s="53" t="str">
        <f t="shared" ca="1" si="3"/>
        <v>NA</v>
      </c>
      <c r="Z11" s="48"/>
      <c r="AA11" s="40"/>
      <c r="AB11" s="54"/>
      <c r="AC11" s="53">
        <f ca="1">[1]!Min_Max(VLOOKUP($B11,'PTD Calculations'!$A:$DF,AC$2,FALSE),0,99.9)</f>
        <v>25.635182108737563</v>
      </c>
      <c r="AD11" s="53">
        <f ca="1">[1]!Min_Max(VLOOKUP($B11,'PTD Calculations'!$A:$DF,AD$2,FALSE),0,99.9)</f>
        <v>0</v>
      </c>
      <c r="AE11" s="53" t="str">
        <f t="shared" ca="1" si="4"/>
        <v>NA</v>
      </c>
      <c r="AF11" s="53"/>
      <c r="AG11" s="110"/>
      <c r="AH11" s="53">
        <f ca="1">[1]!Min_Max(VLOOKUP($B11,'PTD Calculations'!$A:$DF,AH$2,FALSE),0,99.9)</f>
        <v>13.948324291146333</v>
      </c>
      <c r="AI11" s="53">
        <f ca="1">[1]!Min_Max(VLOOKUP($B11,'PTD Calculations'!$A:$DF,AI$2,FALSE),0,99.9)</f>
        <v>0</v>
      </c>
      <c r="AJ11" s="53" t="str">
        <f t="shared" ca="1" si="5"/>
        <v>NA</v>
      </c>
      <c r="AK11" s="53"/>
      <c r="AL11" s="110"/>
      <c r="AM11" s="53">
        <f ca="1">[1]!Min_Max(VLOOKUP($B11,'PTD Calculations'!$A:$DF,AM$2,FALSE),0,99.9)</f>
        <v>9.3725523834793734</v>
      </c>
      <c r="AN11" s="53">
        <f ca="1">[1]!Min_Max(VLOOKUP($B11,'PTD Calculations'!$A:$DF,AN$2,FALSE),0,99.9)</f>
        <v>0</v>
      </c>
      <c r="AO11" s="53" t="str">
        <f t="shared" ca="1" si="6"/>
        <v>NA</v>
      </c>
      <c r="AP11" s="40"/>
      <c r="AQ11" s="108"/>
      <c r="AR11" s="53">
        <f ca="1">[1]!Min_Max(VLOOKUP($B11,'PTD Calculations'!$A:$DF,AR$2,FALSE),0,99.9)</f>
        <v>2.3143054341118554</v>
      </c>
      <c r="AS11" s="53">
        <f ca="1">[1]!Min_Max(VLOOKUP($B11,'PTD Calculations'!$A:$DF,AS$2,FALSE),0,99.9)</f>
        <v>0</v>
      </c>
      <c r="AT11" s="53" t="str">
        <f t="shared" ca="1" si="7"/>
        <v>NA</v>
      </c>
      <c r="AU11" s="48"/>
      <c r="AV11" s="40"/>
      <c r="AW11" s="54"/>
      <c r="AX11" s="53">
        <f ca="1">[1]!Min_Max(VLOOKUP($B11,'PTD Calculations'!$A:$DF,AX$2,FALSE),0,99.9)</f>
        <v>47.43455074061238</v>
      </c>
      <c r="AY11" s="53">
        <f ca="1">[1]!Min_Max(VLOOKUP($B11,'PTD Calculations'!$A:$DF,AY$2,FALSE),0,99.9)</f>
        <v>0</v>
      </c>
      <c r="AZ11" s="53" t="str">
        <f t="shared" ca="1" si="8"/>
        <v>NA</v>
      </c>
      <c r="BA11" s="53"/>
      <c r="BB11" s="110"/>
      <c r="BC11" s="53">
        <f ca="1">[1]!Min_Max(VLOOKUP($B11,'PTD Calculations'!$A:$DF,BC$2,FALSE),0,99.9)</f>
        <v>18.104589920457638</v>
      </c>
      <c r="BD11" s="53">
        <f ca="1">[1]!Min_Max(VLOOKUP($B11,'PTD Calculations'!$A:$DF,BD$2,FALSE),0,99.9)</f>
        <v>0</v>
      </c>
      <c r="BE11" s="53" t="str">
        <f t="shared" ca="1" si="9"/>
        <v>NA</v>
      </c>
      <c r="BF11" s="53"/>
      <c r="BG11" s="110"/>
      <c r="BH11" s="53">
        <f ca="1">[1]!Min_Max(VLOOKUP($B11,'PTD Calculations'!$A:$DF,BH$2,FALSE),0,99.9)</f>
        <v>28.17401151263363</v>
      </c>
      <c r="BI11" s="53">
        <f ca="1">[1]!Min_Max(VLOOKUP($B11,'PTD Calculations'!$A:$DF,BI$2,FALSE),0,99.9)</f>
        <v>0</v>
      </c>
      <c r="BJ11" s="53" t="str">
        <f t="shared" ca="1" si="10"/>
        <v>NA</v>
      </c>
      <c r="BK11" s="40"/>
      <c r="BL11" s="108"/>
      <c r="BM11" s="53">
        <f ca="1">[1]!Min_Max(VLOOKUP($B11,'PTD Calculations'!$A:$DF,BM$2,FALSE),0,99.9)</f>
        <v>1.1559493075211098</v>
      </c>
      <c r="BN11" s="53">
        <f ca="1">[1]!Min_Max(VLOOKUP($B11,'PTD Calculations'!$A:$DF,BN$2,FALSE),0,99.9)</f>
        <v>0</v>
      </c>
      <c r="BO11" s="53" t="str">
        <f t="shared" ca="1" si="11"/>
        <v>NA</v>
      </c>
      <c r="BP11" s="48"/>
      <c r="BQ11" s="40"/>
      <c r="BR11" s="54"/>
      <c r="BS11" s="53">
        <f ca="1">[1]!Min_Max(VLOOKUP($B11,'PTD Calculations'!$A:$DF,BS$2,FALSE),0,99.9)</f>
        <v>53.546184899728132</v>
      </c>
      <c r="BT11" s="53">
        <f ca="1">[1]!Min_Max(VLOOKUP($B11,'PTD Calculations'!$A:$DF,BT$2,FALSE),0,99.9)</f>
        <v>0</v>
      </c>
      <c r="BU11" s="53" t="str">
        <f t="shared" ca="1" si="12"/>
        <v>NA</v>
      </c>
      <c r="BV11" s="53"/>
      <c r="BW11" s="110"/>
      <c r="BX11" s="53">
        <f ca="1">[1]!Min_Max(VLOOKUP($B11,'PTD Calculations'!$A:$DF,BX$2,FALSE),0,99.9)</f>
        <v>16.311315020156158</v>
      </c>
      <c r="BY11" s="53">
        <f ca="1">[1]!Min_Max(VLOOKUP($B11,'PTD Calculations'!$A:$DF,BY$2,FALSE),0,99.9)</f>
        <v>0</v>
      </c>
      <c r="BZ11" s="53" t="str">
        <f t="shared" ca="1" si="13"/>
        <v>NA</v>
      </c>
      <c r="CA11" s="53"/>
      <c r="CB11" s="110"/>
      <c r="CC11" s="53">
        <f ca="1">[1]!Min_Max(VLOOKUP($B11,'PTD Calculations'!$A:$DF,CC$2,FALSE),0,99.9)</f>
        <v>26.574363085809722</v>
      </c>
      <c r="CD11" s="53">
        <f ca="1">[1]!Min_Max(VLOOKUP($B11,'PTD Calculations'!$A:$DF,CD$2,FALSE),0,99.9)</f>
        <v>0</v>
      </c>
      <c r="CE11" s="53" t="str">
        <f t="shared" ca="1" si="14"/>
        <v>NA</v>
      </c>
      <c r="CF11" s="40"/>
      <c r="CG11" s="108"/>
      <c r="CH11" s="53">
        <f ca="1">[1]!Min_Max(VLOOKUP($B11,'PTD Calculations'!$A:$DF,CH$2,FALSE),0,99.9)</f>
        <v>10.660506793762258</v>
      </c>
      <c r="CI11" s="53">
        <f ca="1">[1]!Min_Max(VLOOKUP($B11,'PTD Calculations'!$A:$DF,CI$2,FALSE),0,99.9)</f>
        <v>0</v>
      </c>
      <c r="CJ11" s="53" t="str">
        <f t="shared" ca="1" si="15"/>
        <v>NA</v>
      </c>
      <c r="CK11" s="48"/>
      <c r="CL11" s="40"/>
      <c r="CM11" s="54"/>
      <c r="CN11" s="53">
        <f ca="1">[1]!Min_Max(VLOOKUP($B11,'PTD Calculations'!$A:$DF,CN$2,FALSE),0,99.9)</f>
        <v>30.960717170488412</v>
      </c>
      <c r="CO11" s="53">
        <f ca="1">[1]!Min_Max(VLOOKUP($B11,'PTD Calculations'!$A:$DF,CO$2,FALSE),0,99.9)</f>
        <v>0</v>
      </c>
      <c r="CP11" s="53" t="str">
        <f t="shared" ca="1" si="16"/>
        <v>NA</v>
      </c>
      <c r="CQ11" s="53"/>
      <c r="CR11" s="110"/>
      <c r="CS11" s="53">
        <f ca="1">[1]!Min_Max(VLOOKUP($B11,'PTD Calculations'!$A:$DF,CS$2,FALSE),0,99.9)</f>
        <v>16.187331905923198</v>
      </c>
      <c r="CT11" s="53">
        <f ca="1">[1]!Min_Max(VLOOKUP($B11,'PTD Calculations'!$A:$DF,CT$2,FALSE),0,99.9)</f>
        <v>0</v>
      </c>
      <c r="CU11" s="53" t="str">
        <f t="shared" ca="1" si="17"/>
        <v>NA</v>
      </c>
      <c r="CV11" s="53"/>
      <c r="CW11" s="110"/>
      <c r="CX11" s="53">
        <f ca="1">[1]!Min_Max(VLOOKUP($B11,'PTD Calculations'!$A:$DF,CX$2,FALSE),0,99.9)</f>
        <v>11.498957173759964</v>
      </c>
      <c r="CY11" s="53">
        <f ca="1">[1]!Min_Max(VLOOKUP($B11,'PTD Calculations'!$A:$DF,CY$2,FALSE),0,99.9)</f>
        <v>0</v>
      </c>
      <c r="CZ11" s="53" t="str">
        <f t="shared" ca="1" si="18"/>
        <v>NA</v>
      </c>
      <c r="DA11" s="40"/>
      <c r="DB11" s="108"/>
      <c r="DC11" s="53">
        <f ca="1">[1]!Min_Max(VLOOKUP($B11,'PTD Calculations'!$A:$DF,DC$2,FALSE),0,99.9)</f>
        <v>3.2744280908052508</v>
      </c>
      <c r="DD11" s="53">
        <f ca="1">[1]!Min_Max(VLOOKUP($B11,'PTD Calculations'!$A:$DF,DD$2,FALSE),0,99.9)</f>
        <v>0</v>
      </c>
      <c r="DE11" s="53" t="str">
        <f t="shared" ca="1" si="19"/>
        <v>NA</v>
      </c>
      <c r="DF11" s="48"/>
      <c r="DG11" s="43"/>
      <c r="DH11" s="43" t="str">
        <f t="shared" ca="1" si="20"/>
        <v>Show</v>
      </c>
    </row>
    <row r="12" spans="1:112" s="23" customFormat="1">
      <c r="A12" s="49"/>
      <c r="B12" s="50">
        <v>8721</v>
      </c>
      <c r="C12" s="51" t="str">
        <f>VLOOKUP(B12,Stores!$A:$H,8,FALSE)</f>
        <v>8721 - Plano, TX</v>
      </c>
      <c r="D12" s="40" t="str">
        <f>VLOOKUP(B12,Stores!$A:$H,7,FALSE)</f>
        <v>TX</v>
      </c>
      <c r="E12" s="52">
        <f>VLOOKUP(B12,Stores!$A:$F,6,FALSE)</f>
        <v>40872</v>
      </c>
      <c r="F12" s="53"/>
      <c r="G12" s="54"/>
      <c r="H12" s="53">
        <f ca="1">[1]!Min_Max(VLOOKUP($B12,'PTD Calculations'!$A:$DF,H$2,FALSE),0,99.9)</f>
        <v>30.021220729486974</v>
      </c>
      <c r="I12" s="53">
        <f ca="1">[1]!Min_Max(VLOOKUP($B12,'PTD Calculations'!$A:$DF,I$2,FALSE),0,99.9)</f>
        <v>30.37212310211418</v>
      </c>
      <c r="J12" s="53">
        <f t="shared" ca="1" si="0"/>
        <v>-0.35090237262720692</v>
      </c>
      <c r="K12" s="53"/>
      <c r="L12" s="110"/>
      <c r="M12" s="53">
        <f ca="1">[1]!Min_Max(VLOOKUP($B12,'PTD Calculations'!$A:$DF,M$2,FALSE),0,99.9)</f>
        <v>9.7072576547898741</v>
      </c>
      <c r="N12" s="53">
        <f ca="1">[1]!Min_Max(VLOOKUP($B12,'PTD Calculations'!$A:$DF,N$2,FALSE),0,99.9)</f>
        <v>11.748930935496469</v>
      </c>
      <c r="O12" s="53">
        <f t="shared" ca="1" si="1"/>
        <v>-2.0416732807065952</v>
      </c>
      <c r="P12" s="53"/>
      <c r="Q12" s="110"/>
      <c r="R12" s="53">
        <f ca="1">[1]!Min_Max(VLOOKUP($B12,'PTD Calculations'!$A:$DF,R$2,FALSE),0,99.9)</f>
        <v>17.777792673775675</v>
      </c>
      <c r="S12" s="53">
        <f ca="1">[1]!Min_Max(VLOOKUP($B12,'PTD Calculations'!$A:$DF,S$2,FALSE),0,99.9)</f>
        <v>16.047284431339929</v>
      </c>
      <c r="T12" s="53">
        <f t="shared" ca="1" si="2"/>
        <v>1.7305082424357465</v>
      </c>
      <c r="U12" s="40"/>
      <c r="V12" s="108"/>
      <c r="W12" s="53">
        <f ca="1">[1]!Min_Max(VLOOKUP($B12,'PTD Calculations'!$A:$DF,W$2,FALSE),0,99.9)</f>
        <v>2.5361704009214234</v>
      </c>
      <c r="X12" s="53">
        <f ca="1">[1]!Min_Max(VLOOKUP($B12,'PTD Calculations'!$A:$DF,X$2,FALSE),0,99.9)</f>
        <v>2.5759077352777808</v>
      </c>
      <c r="Y12" s="53">
        <f t="shared" ca="1" si="3"/>
        <v>-3.9737334356357401E-2</v>
      </c>
      <c r="Z12" s="48"/>
      <c r="AA12" s="40"/>
      <c r="AB12" s="54"/>
      <c r="AC12" s="53">
        <f ca="1">[1]!Min_Max(VLOOKUP($B12,'PTD Calculations'!$A:$DF,AC$2,FALSE),0,99.9)</f>
        <v>22.733373934148602</v>
      </c>
      <c r="AD12" s="53">
        <f ca="1">[1]!Min_Max(VLOOKUP($B12,'PTD Calculations'!$A:$DF,AD$2,FALSE),0,99.9)</f>
        <v>24.766781740334455</v>
      </c>
      <c r="AE12" s="53">
        <f t="shared" ca="1" si="4"/>
        <v>-2.0334078061858527</v>
      </c>
      <c r="AF12" s="53"/>
      <c r="AG12" s="110"/>
      <c r="AH12" s="53">
        <f ca="1">[1]!Min_Max(VLOOKUP($B12,'PTD Calculations'!$A:$DF,AH$2,FALSE),0,99.9)</f>
        <v>11.289944188058975</v>
      </c>
      <c r="AI12" s="53">
        <f ca="1">[1]!Min_Max(VLOOKUP($B12,'PTD Calculations'!$A:$DF,AI$2,FALSE),0,99.9)</f>
        <v>11.36065757832546</v>
      </c>
      <c r="AJ12" s="53">
        <f t="shared" ca="1" si="5"/>
        <v>-7.0713390266485376E-2</v>
      </c>
      <c r="AK12" s="53"/>
      <c r="AL12" s="110"/>
      <c r="AM12" s="53">
        <f ca="1">[1]!Min_Max(VLOOKUP($B12,'PTD Calculations'!$A:$DF,AM$2,FALSE),0,99.9)</f>
        <v>10.383595139273041</v>
      </c>
      <c r="AN12" s="53">
        <f ca="1">[1]!Min_Max(VLOOKUP($B12,'PTD Calculations'!$A:$DF,AN$2,FALSE),0,99.9)</f>
        <v>11.410462855742322</v>
      </c>
      <c r="AO12" s="53">
        <f t="shared" ca="1" si="6"/>
        <v>-1.0268677164692814</v>
      </c>
      <c r="AP12" s="40"/>
      <c r="AQ12" s="108"/>
      <c r="AR12" s="53">
        <f ca="1">[1]!Min_Max(VLOOKUP($B12,'PTD Calculations'!$A:$DF,AR$2,FALSE),0,99.9)</f>
        <v>1.0598346068165903</v>
      </c>
      <c r="AS12" s="53">
        <f ca="1">[1]!Min_Max(VLOOKUP($B12,'PTD Calculations'!$A:$DF,AS$2,FALSE),0,99.9)</f>
        <v>1.9956613062666686</v>
      </c>
      <c r="AT12" s="53">
        <f t="shared" ca="1" si="7"/>
        <v>-0.93582669945007835</v>
      </c>
      <c r="AU12" s="48"/>
      <c r="AV12" s="40"/>
      <c r="AW12" s="54"/>
      <c r="AX12" s="53">
        <f ca="1">[1]!Min_Max(VLOOKUP($B12,'PTD Calculations'!$A:$DF,AX$2,FALSE),0,99.9)</f>
        <v>54.393419996060452</v>
      </c>
      <c r="AY12" s="53">
        <f ca="1">[1]!Min_Max(VLOOKUP($B12,'PTD Calculations'!$A:$DF,AY$2,FALSE),0,99.9)</f>
        <v>19.893466507419006</v>
      </c>
      <c r="AZ12" s="53">
        <f t="shared" ca="1" si="8"/>
        <v>34.499953488641445</v>
      </c>
      <c r="BA12" s="53"/>
      <c r="BB12" s="110"/>
      <c r="BC12" s="53">
        <f ca="1">[1]!Min_Max(VLOOKUP($B12,'PTD Calculations'!$A:$DF,BC$2,FALSE),0,99.9)</f>
        <v>14.778978391662481</v>
      </c>
      <c r="BD12" s="53">
        <f ca="1">[1]!Min_Max(VLOOKUP($B12,'PTD Calculations'!$A:$DF,BD$2,FALSE),0,99.9)</f>
        <v>18.266321569664893</v>
      </c>
      <c r="BE12" s="53">
        <f t="shared" ca="1" si="9"/>
        <v>-3.487343178002412</v>
      </c>
      <c r="BF12" s="53"/>
      <c r="BG12" s="110"/>
      <c r="BH12" s="53">
        <f ca="1">[1]!Min_Max(VLOOKUP($B12,'PTD Calculations'!$A:$DF,BH$2,FALSE),0,99.9)</f>
        <v>39.230156418765098</v>
      </c>
      <c r="BI12" s="53">
        <f ca="1">[1]!Min_Max(VLOOKUP($B12,'PTD Calculations'!$A:$DF,BI$2,FALSE),0,99.9)</f>
        <v>1.3003426368407618</v>
      </c>
      <c r="BJ12" s="53">
        <f t="shared" ca="1" si="10"/>
        <v>37.929813781924338</v>
      </c>
      <c r="BK12" s="40"/>
      <c r="BL12" s="108"/>
      <c r="BM12" s="53">
        <f ca="1">[1]!Min_Max(VLOOKUP($B12,'PTD Calculations'!$A:$DF,BM$2,FALSE),0,99.9)</f>
        <v>0.384285185632881</v>
      </c>
      <c r="BN12" s="53">
        <f ca="1">[1]!Min_Max(VLOOKUP($B12,'PTD Calculations'!$A:$DF,BN$2,FALSE),0,99.9)</f>
        <v>0.32680230091335305</v>
      </c>
      <c r="BO12" s="53">
        <f t="shared" ca="1" si="11"/>
        <v>5.7482884719527949E-2</v>
      </c>
      <c r="BP12" s="48"/>
      <c r="BQ12" s="40"/>
      <c r="BR12" s="54"/>
      <c r="BS12" s="53">
        <f ca="1">[1]!Min_Max(VLOOKUP($B12,'PTD Calculations'!$A:$DF,BS$2,FALSE),0,99.9)</f>
        <v>44.354844384771944</v>
      </c>
      <c r="BT12" s="53">
        <f ca="1">[1]!Min_Max(VLOOKUP($B12,'PTD Calculations'!$A:$DF,BT$2,FALSE),0,99.9)</f>
        <v>41.11282983319709</v>
      </c>
      <c r="BU12" s="53">
        <f t="shared" ca="1" si="12"/>
        <v>3.2420145515748544</v>
      </c>
      <c r="BV12" s="53"/>
      <c r="BW12" s="110"/>
      <c r="BX12" s="53">
        <f ca="1">[1]!Min_Max(VLOOKUP($B12,'PTD Calculations'!$A:$DF,BX$2,FALSE),0,99.9)</f>
        <v>14.299148678214904</v>
      </c>
      <c r="BY12" s="53">
        <f ca="1">[1]!Min_Max(VLOOKUP($B12,'PTD Calculations'!$A:$DF,BY$2,FALSE),0,99.9)</f>
        <v>11.924707311765209</v>
      </c>
      <c r="BZ12" s="53">
        <f t="shared" ca="1" si="13"/>
        <v>2.3744413664496946</v>
      </c>
      <c r="CA12" s="53"/>
      <c r="CB12" s="110"/>
      <c r="CC12" s="53">
        <f ca="1">[1]!Min_Max(VLOOKUP($B12,'PTD Calculations'!$A:$DF,CC$2,FALSE),0,99.9)</f>
        <v>25.319588992239566</v>
      </c>
      <c r="CD12" s="53">
        <f ca="1">[1]!Min_Max(VLOOKUP($B12,'PTD Calculations'!$A:$DF,CD$2,FALSE),0,99.9)</f>
        <v>24.554028388679431</v>
      </c>
      <c r="CE12" s="53">
        <f t="shared" ca="1" si="14"/>
        <v>0.76556060356013589</v>
      </c>
      <c r="CF12" s="40"/>
      <c r="CG12" s="108"/>
      <c r="CH12" s="53">
        <f ca="1">[1]!Min_Max(VLOOKUP($B12,'PTD Calculations'!$A:$DF,CH$2,FALSE),0,99.9)</f>
        <v>4.736106714317474</v>
      </c>
      <c r="CI12" s="53">
        <f ca="1">[1]!Min_Max(VLOOKUP($B12,'PTD Calculations'!$A:$DF,CI$2,FALSE),0,99.9)</f>
        <v>4.6340941327524519</v>
      </c>
      <c r="CJ12" s="53">
        <f t="shared" ca="1" si="15"/>
        <v>0.10201258156502213</v>
      </c>
      <c r="CK12" s="48"/>
      <c r="CL12" s="40"/>
      <c r="CM12" s="54"/>
      <c r="CN12" s="53">
        <f ca="1">[1]!Min_Max(VLOOKUP($B12,'PTD Calculations'!$A:$DF,CN$2,FALSE),0,99.9)</f>
        <v>28.134115259925725</v>
      </c>
      <c r="CO12" s="53">
        <f ca="1">[1]!Min_Max(VLOOKUP($B12,'PTD Calculations'!$A:$DF,CO$2,FALSE),0,99.9)</f>
        <v>31.998988496642255</v>
      </c>
      <c r="CP12" s="53">
        <f t="shared" ca="1" si="16"/>
        <v>-3.8648732367165302</v>
      </c>
      <c r="CQ12" s="53"/>
      <c r="CR12" s="110"/>
      <c r="CS12" s="53">
        <f ca="1">[1]!Min_Max(VLOOKUP($B12,'PTD Calculations'!$A:$DF,CS$2,FALSE),0,99.9)</f>
        <v>10.106548352835643</v>
      </c>
      <c r="CT12" s="53">
        <f ca="1">[1]!Min_Max(VLOOKUP($B12,'PTD Calculations'!$A:$DF,CT$2,FALSE),0,99.9)</f>
        <v>11.236032139296542</v>
      </c>
      <c r="CU12" s="53">
        <f t="shared" ca="1" si="17"/>
        <v>-1.1294837864608986</v>
      </c>
      <c r="CV12" s="53"/>
      <c r="CW12" s="110"/>
      <c r="CX12" s="53">
        <f ca="1">[1]!Min_Max(VLOOKUP($B12,'PTD Calculations'!$A:$DF,CX$2,FALSE),0,99.9)</f>
        <v>15.820840284566238</v>
      </c>
      <c r="CY12" s="53">
        <f ca="1">[1]!Min_Max(VLOOKUP($B12,'PTD Calculations'!$A:$DF,CY$2,FALSE),0,99.9)</f>
        <v>17.491779275600098</v>
      </c>
      <c r="CZ12" s="53">
        <f t="shared" ca="1" si="18"/>
        <v>-1.6709389910338608</v>
      </c>
      <c r="DA12" s="40"/>
      <c r="DB12" s="108"/>
      <c r="DC12" s="53">
        <f ca="1">[1]!Min_Max(VLOOKUP($B12,'PTD Calculations'!$A:$DF,DC$2,FALSE),0,99.9)</f>
        <v>2.2067266225238447</v>
      </c>
      <c r="DD12" s="53">
        <f ca="1">[1]!Min_Max(VLOOKUP($B12,'PTD Calculations'!$A:$DF,DD$2,FALSE),0,99.9)</f>
        <v>3.2711770817456141</v>
      </c>
      <c r="DE12" s="53">
        <f t="shared" ca="1" si="19"/>
        <v>-1.0644504592217694</v>
      </c>
      <c r="DF12" s="48"/>
      <c r="DG12" s="43"/>
      <c r="DH12" s="43" t="str">
        <f t="shared" ca="1" si="20"/>
        <v>Show</v>
      </c>
    </row>
    <row r="13" spans="1:112" s="23" customFormat="1">
      <c r="A13" s="49"/>
      <c r="B13" s="50">
        <v>8723</v>
      </c>
      <c r="C13" s="51" t="str">
        <f>VLOOKUP(B13,Stores!$A:$H,8,FALSE)</f>
        <v>8723 - Hoboken, NJ</v>
      </c>
      <c r="D13" s="40" t="str">
        <f>VLOOKUP(B13,Stores!$A:$H,7,FALSE)</f>
        <v>NJ</v>
      </c>
      <c r="E13" s="52">
        <f>VLOOKUP(B13,Stores!$A:$F,6,FALSE)</f>
        <v>42545</v>
      </c>
      <c r="F13" s="53"/>
      <c r="G13" s="54"/>
      <c r="H13" s="53">
        <f ca="1">[1]!Min_Max(VLOOKUP($B13,'PTD Calculations'!$A:$DF,H$2,FALSE),0,99.9)</f>
        <v>0</v>
      </c>
      <c r="I13" s="53">
        <f ca="1">[1]!Min_Max(VLOOKUP($B13,'PTD Calculations'!$A:$DF,I$2,FALSE),0,99.9)</f>
        <v>0</v>
      </c>
      <c r="J13" s="53" t="str">
        <f t="shared" ca="1" si="0"/>
        <v>NA</v>
      </c>
      <c r="K13" s="53"/>
      <c r="L13" s="110"/>
      <c r="M13" s="53">
        <f ca="1">[1]!Min_Max(VLOOKUP($B13,'PTD Calculations'!$A:$DF,M$2,FALSE),0,99.9)</f>
        <v>0</v>
      </c>
      <c r="N13" s="53">
        <f ca="1">[1]!Min_Max(VLOOKUP($B13,'PTD Calculations'!$A:$DF,N$2,FALSE),0,99.9)</f>
        <v>0</v>
      </c>
      <c r="O13" s="53" t="str">
        <f t="shared" ca="1" si="1"/>
        <v>NA</v>
      </c>
      <c r="P13" s="53"/>
      <c r="Q13" s="110"/>
      <c r="R13" s="53">
        <f ca="1">[1]!Min_Max(VLOOKUP($B13,'PTD Calculations'!$A:$DF,R$2,FALSE),0,99.9)</f>
        <v>0</v>
      </c>
      <c r="S13" s="53">
        <f ca="1">[1]!Min_Max(VLOOKUP($B13,'PTD Calculations'!$A:$DF,S$2,FALSE),0,99.9)</f>
        <v>0</v>
      </c>
      <c r="T13" s="53" t="str">
        <f t="shared" ca="1" si="2"/>
        <v>NA</v>
      </c>
      <c r="U13" s="40"/>
      <c r="V13" s="108"/>
      <c r="W13" s="53">
        <f ca="1">[1]!Min_Max(VLOOKUP($B13,'PTD Calculations'!$A:$DF,W$2,FALSE),0,99.9)</f>
        <v>0</v>
      </c>
      <c r="X13" s="53">
        <f ca="1">[1]!Min_Max(VLOOKUP($B13,'PTD Calculations'!$A:$DF,X$2,FALSE),0,99.9)</f>
        <v>0</v>
      </c>
      <c r="Y13" s="53" t="str">
        <f t="shared" ca="1" si="3"/>
        <v>NA</v>
      </c>
      <c r="Z13" s="48"/>
      <c r="AA13" s="40"/>
      <c r="AB13" s="54"/>
      <c r="AC13" s="53">
        <f ca="1">[1]!Min_Max(VLOOKUP($B13,'PTD Calculations'!$A:$DF,AC$2,FALSE),0,99.9)</f>
        <v>0</v>
      </c>
      <c r="AD13" s="53">
        <f ca="1">[1]!Min_Max(VLOOKUP($B13,'PTD Calculations'!$A:$DF,AD$2,FALSE),0,99.9)</f>
        <v>0</v>
      </c>
      <c r="AE13" s="53" t="str">
        <f t="shared" ca="1" si="4"/>
        <v>NA</v>
      </c>
      <c r="AF13" s="53"/>
      <c r="AG13" s="110"/>
      <c r="AH13" s="53">
        <f ca="1">[1]!Min_Max(VLOOKUP($B13,'PTD Calculations'!$A:$DF,AH$2,FALSE),0,99.9)</f>
        <v>0</v>
      </c>
      <c r="AI13" s="53">
        <f ca="1">[1]!Min_Max(VLOOKUP($B13,'PTD Calculations'!$A:$DF,AI$2,FALSE),0,99.9)</f>
        <v>0</v>
      </c>
      <c r="AJ13" s="53" t="str">
        <f t="shared" ca="1" si="5"/>
        <v>NA</v>
      </c>
      <c r="AK13" s="53"/>
      <c r="AL13" s="110"/>
      <c r="AM13" s="53">
        <f ca="1">[1]!Min_Max(VLOOKUP($B13,'PTD Calculations'!$A:$DF,AM$2,FALSE),0,99.9)</f>
        <v>0</v>
      </c>
      <c r="AN13" s="53">
        <f ca="1">[1]!Min_Max(VLOOKUP($B13,'PTD Calculations'!$A:$DF,AN$2,FALSE),0,99.9)</f>
        <v>0</v>
      </c>
      <c r="AO13" s="53" t="str">
        <f t="shared" ca="1" si="6"/>
        <v>NA</v>
      </c>
      <c r="AP13" s="40"/>
      <c r="AQ13" s="108"/>
      <c r="AR13" s="53">
        <f ca="1">[1]!Min_Max(VLOOKUP($B13,'PTD Calculations'!$A:$DF,AR$2,FALSE),0,99.9)</f>
        <v>0</v>
      </c>
      <c r="AS13" s="53">
        <f ca="1">[1]!Min_Max(VLOOKUP($B13,'PTD Calculations'!$A:$DF,AS$2,FALSE),0,99.9)</f>
        <v>0</v>
      </c>
      <c r="AT13" s="53" t="str">
        <f t="shared" ca="1" si="7"/>
        <v>NA</v>
      </c>
      <c r="AU13" s="48"/>
      <c r="AV13" s="40"/>
      <c r="AW13" s="54"/>
      <c r="AX13" s="53">
        <f ca="1">[1]!Min_Max(VLOOKUP($B13,'PTD Calculations'!$A:$DF,AX$2,FALSE),0,99.9)</f>
        <v>0</v>
      </c>
      <c r="AY13" s="53">
        <f ca="1">[1]!Min_Max(VLOOKUP($B13,'PTD Calculations'!$A:$DF,AY$2,FALSE),0,99.9)</f>
        <v>0</v>
      </c>
      <c r="AZ13" s="53" t="str">
        <f t="shared" ca="1" si="8"/>
        <v>NA</v>
      </c>
      <c r="BA13" s="53"/>
      <c r="BB13" s="110"/>
      <c r="BC13" s="53">
        <f ca="1">[1]!Min_Max(VLOOKUP($B13,'PTD Calculations'!$A:$DF,BC$2,FALSE),0,99.9)</f>
        <v>0</v>
      </c>
      <c r="BD13" s="53">
        <f ca="1">[1]!Min_Max(VLOOKUP($B13,'PTD Calculations'!$A:$DF,BD$2,FALSE),0,99.9)</f>
        <v>0</v>
      </c>
      <c r="BE13" s="53" t="str">
        <f t="shared" ca="1" si="9"/>
        <v>NA</v>
      </c>
      <c r="BF13" s="53"/>
      <c r="BG13" s="110"/>
      <c r="BH13" s="53">
        <f ca="1">[1]!Min_Max(VLOOKUP($B13,'PTD Calculations'!$A:$DF,BH$2,FALSE),0,99.9)</f>
        <v>0</v>
      </c>
      <c r="BI13" s="53">
        <f ca="1">[1]!Min_Max(VLOOKUP($B13,'PTD Calculations'!$A:$DF,BI$2,FALSE),0,99.9)</f>
        <v>0</v>
      </c>
      <c r="BJ13" s="53" t="str">
        <f t="shared" ca="1" si="10"/>
        <v>NA</v>
      </c>
      <c r="BK13" s="40"/>
      <c r="BL13" s="108"/>
      <c r="BM13" s="53">
        <f ca="1">[1]!Min_Max(VLOOKUP($B13,'PTD Calculations'!$A:$DF,BM$2,FALSE),0,99.9)</f>
        <v>0</v>
      </c>
      <c r="BN13" s="53">
        <f ca="1">[1]!Min_Max(VLOOKUP($B13,'PTD Calculations'!$A:$DF,BN$2,FALSE),0,99.9)</f>
        <v>0</v>
      </c>
      <c r="BO13" s="53" t="str">
        <f t="shared" ca="1" si="11"/>
        <v>NA</v>
      </c>
      <c r="BP13" s="48"/>
      <c r="BQ13" s="40"/>
      <c r="BR13" s="54"/>
      <c r="BS13" s="53">
        <f ca="1">[1]!Min_Max(VLOOKUP($B13,'PTD Calculations'!$A:$DF,BS$2,FALSE),0,99.9)</f>
        <v>0</v>
      </c>
      <c r="BT13" s="53">
        <f ca="1">[1]!Min_Max(VLOOKUP($B13,'PTD Calculations'!$A:$DF,BT$2,FALSE),0,99.9)</f>
        <v>0</v>
      </c>
      <c r="BU13" s="53" t="str">
        <f t="shared" ca="1" si="12"/>
        <v>NA</v>
      </c>
      <c r="BV13" s="53"/>
      <c r="BW13" s="110"/>
      <c r="BX13" s="53">
        <f ca="1">[1]!Min_Max(VLOOKUP($B13,'PTD Calculations'!$A:$DF,BX$2,FALSE),0,99.9)</f>
        <v>0</v>
      </c>
      <c r="BY13" s="53">
        <f ca="1">[1]!Min_Max(VLOOKUP($B13,'PTD Calculations'!$A:$DF,BY$2,FALSE),0,99.9)</f>
        <v>0</v>
      </c>
      <c r="BZ13" s="53" t="str">
        <f t="shared" ca="1" si="13"/>
        <v>NA</v>
      </c>
      <c r="CA13" s="53"/>
      <c r="CB13" s="110"/>
      <c r="CC13" s="53">
        <f ca="1">[1]!Min_Max(VLOOKUP($B13,'PTD Calculations'!$A:$DF,CC$2,FALSE),0,99.9)</f>
        <v>0</v>
      </c>
      <c r="CD13" s="53">
        <f ca="1">[1]!Min_Max(VLOOKUP($B13,'PTD Calculations'!$A:$DF,CD$2,FALSE),0,99.9)</f>
        <v>0</v>
      </c>
      <c r="CE13" s="53" t="str">
        <f t="shared" ca="1" si="14"/>
        <v>NA</v>
      </c>
      <c r="CF13" s="40"/>
      <c r="CG13" s="108"/>
      <c r="CH13" s="53">
        <f ca="1">[1]!Min_Max(VLOOKUP($B13,'PTD Calculations'!$A:$DF,CH$2,FALSE),0,99.9)</f>
        <v>0</v>
      </c>
      <c r="CI13" s="53">
        <f ca="1">[1]!Min_Max(VLOOKUP($B13,'PTD Calculations'!$A:$DF,CI$2,FALSE),0,99.9)</f>
        <v>0</v>
      </c>
      <c r="CJ13" s="53" t="str">
        <f t="shared" ca="1" si="15"/>
        <v>NA</v>
      </c>
      <c r="CK13" s="48"/>
      <c r="CL13" s="40"/>
      <c r="CM13" s="54"/>
      <c r="CN13" s="53">
        <f ca="1">[1]!Min_Max(VLOOKUP($B13,'PTD Calculations'!$A:$DF,CN$2,FALSE),0,99.9)</f>
        <v>0</v>
      </c>
      <c r="CO13" s="53">
        <f ca="1">[1]!Min_Max(VLOOKUP($B13,'PTD Calculations'!$A:$DF,CO$2,FALSE),0,99.9)</f>
        <v>0</v>
      </c>
      <c r="CP13" s="53" t="str">
        <f t="shared" ca="1" si="16"/>
        <v>NA</v>
      </c>
      <c r="CQ13" s="53"/>
      <c r="CR13" s="110"/>
      <c r="CS13" s="53">
        <f ca="1">[1]!Min_Max(VLOOKUP($B13,'PTD Calculations'!$A:$DF,CS$2,FALSE),0,99.9)</f>
        <v>0</v>
      </c>
      <c r="CT13" s="53">
        <f ca="1">[1]!Min_Max(VLOOKUP($B13,'PTD Calculations'!$A:$DF,CT$2,FALSE),0,99.9)</f>
        <v>0</v>
      </c>
      <c r="CU13" s="53" t="str">
        <f t="shared" ca="1" si="17"/>
        <v>NA</v>
      </c>
      <c r="CV13" s="53"/>
      <c r="CW13" s="110"/>
      <c r="CX13" s="53">
        <f ca="1">[1]!Min_Max(VLOOKUP($B13,'PTD Calculations'!$A:$DF,CX$2,FALSE),0,99.9)</f>
        <v>0</v>
      </c>
      <c r="CY13" s="53">
        <f ca="1">[1]!Min_Max(VLOOKUP($B13,'PTD Calculations'!$A:$DF,CY$2,FALSE),0,99.9)</f>
        <v>0</v>
      </c>
      <c r="CZ13" s="53" t="str">
        <f t="shared" ca="1" si="18"/>
        <v>NA</v>
      </c>
      <c r="DA13" s="40"/>
      <c r="DB13" s="108"/>
      <c r="DC13" s="53">
        <f ca="1">[1]!Min_Max(VLOOKUP($B13,'PTD Calculations'!$A:$DF,DC$2,FALSE),0,99.9)</f>
        <v>0</v>
      </c>
      <c r="DD13" s="53">
        <f ca="1">[1]!Min_Max(VLOOKUP($B13,'PTD Calculations'!$A:$DF,DD$2,FALSE),0,99.9)</f>
        <v>0</v>
      </c>
      <c r="DE13" s="53" t="str">
        <f t="shared" ca="1" si="19"/>
        <v>NA</v>
      </c>
      <c r="DF13" s="48"/>
      <c r="DG13" s="43"/>
      <c r="DH13" s="43" t="str">
        <f t="shared" ca="1" si="20"/>
        <v>Hide</v>
      </c>
    </row>
    <row r="14" spans="1:112" s="23" customFormat="1">
      <c r="A14" s="49"/>
      <c r="B14" s="50">
        <v>8712</v>
      </c>
      <c r="C14" s="51" t="str">
        <f>VLOOKUP(B14,Stores!$A:$H,8,FALSE)</f>
        <v>8712 - Southlake, TX</v>
      </c>
      <c r="D14" s="40" t="str">
        <f>VLOOKUP(B14,Stores!$A:$H,7,FALSE)</f>
        <v>TX</v>
      </c>
      <c r="E14" s="52">
        <f>VLOOKUP(B14,Stores!$A:$F,6,FALSE)</f>
        <v>42623</v>
      </c>
      <c r="F14" s="53"/>
      <c r="G14" s="54"/>
      <c r="H14" s="53">
        <f ca="1">[1]!Min_Max(VLOOKUP($B14,'PTD Calculations'!$A:$DF,H$2,FALSE),0,99.9)</f>
        <v>32.479924944921827</v>
      </c>
      <c r="I14" s="53">
        <f ca="1">[1]!Min_Max(VLOOKUP($B14,'PTD Calculations'!$A:$DF,I$2,FALSE),0,99.9)</f>
        <v>23.941870637362207</v>
      </c>
      <c r="J14" s="53">
        <f t="shared" ca="1" si="0"/>
        <v>8.5380543075596194</v>
      </c>
      <c r="K14" s="53"/>
      <c r="L14" s="110"/>
      <c r="M14" s="53">
        <f ca="1">[1]!Min_Max(VLOOKUP($B14,'PTD Calculations'!$A:$DF,M$2,FALSE),0,99.9)</f>
        <v>12.750589263966795</v>
      </c>
      <c r="N14" s="53">
        <f ca="1">[1]!Min_Max(VLOOKUP($B14,'PTD Calculations'!$A:$DF,N$2,FALSE),0,99.9)</f>
        <v>8.341809905252024</v>
      </c>
      <c r="O14" s="53">
        <f t="shared" ca="1" si="1"/>
        <v>4.4087793587147708</v>
      </c>
      <c r="P14" s="53"/>
      <c r="Q14" s="110"/>
      <c r="R14" s="53">
        <f ca="1">[1]!Min_Max(VLOOKUP($B14,'PTD Calculations'!$A:$DF,R$2,FALSE),0,99.9)</f>
        <v>14.848927205278549</v>
      </c>
      <c r="S14" s="53">
        <f ca="1">[1]!Min_Max(VLOOKUP($B14,'PTD Calculations'!$A:$DF,S$2,FALSE),0,99.9)</f>
        <v>11.687797949157195</v>
      </c>
      <c r="T14" s="53">
        <f t="shared" ca="1" si="2"/>
        <v>3.1611292561213542</v>
      </c>
      <c r="U14" s="40"/>
      <c r="V14" s="108"/>
      <c r="W14" s="53">
        <f ca="1">[1]!Min_Max(VLOOKUP($B14,'PTD Calculations'!$A:$DF,W$2,FALSE),0,99.9)</f>
        <v>4.8804084756764832</v>
      </c>
      <c r="X14" s="53">
        <f ca="1">[1]!Min_Max(VLOOKUP($B14,'PTD Calculations'!$A:$DF,X$2,FALSE),0,99.9)</f>
        <v>3.9122627829529897</v>
      </c>
      <c r="Y14" s="53">
        <f t="shared" ca="1" si="3"/>
        <v>0.96814569272349349</v>
      </c>
      <c r="Z14" s="48"/>
      <c r="AA14" s="40"/>
      <c r="AB14" s="54"/>
      <c r="AC14" s="53">
        <f ca="1">[1]!Min_Max(VLOOKUP($B14,'PTD Calculations'!$A:$DF,AC$2,FALSE),0,99.9)</f>
        <v>17.312905372710439</v>
      </c>
      <c r="AD14" s="53">
        <f ca="1">[1]!Min_Max(VLOOKUP($B14,'PTD Calculations'!$A:$DF,AD$2,FALSE),0,99.9)</f>
        <v>19.79895151309584</v>
      </c>
      <c r="AE14" s="53">
        <f t="shared" ca="1" si="4"/>
        <v>-2.4860461403854011</v>
      </c>
      <c r="AF14" s="53"/>
      <c r="AG14" s="110"/>
      <c r="AH14" s="53">
        <f ca="1">[1]!Min_Max(VLOOKUP($B14,'PTD Calculations'!$A:$DF,AH$2,FALSE),0,99.9)</f>
        <v>8.5226148583681969</v>
      </c>
      <c r="AI14" s="53">
        <f ca="1">[1]!Min_Max(VLOOKUP($B14,'PTD Calculations'!$A:$DF,AI$2,FALSE),0,99.9)</f>
        <v>9.4349357418798263</v>
      </c>
      <c r="AJ14" s="53">
        <f t="shared" ca="1" si="5"/>
        <v>-0.91232088351162943</v>
      </c>
      <c r="AK14" s="53"/>
      <c r="AL14" s="110"/>
      <c r="AM14" s="53">
        <f ca="1">[1]!Min_Max(VLOOKUP($B14,'PTD Calculations'!$A:$DF,AM$2,FALSE),0,99.9)</f>
        <v>6.5305081430171956</v>
      </c>
      <c r="AN14" s="53">
        <f ca="1">[1]!Min_Max(VLOOKUP($B14,'PTD Calculations'!$A:$DF,AN$2,FALSE),0,99.9)</f>
        <v>8.4613045429022851</v>
      </c>
      <c r="AO14" s="53">
        <f t="shared" ca="1" si="6"/>
        <v>-1.9307963998850894</v>
      </c>
      <c r="AP14" s="40"/>
      <c r="AQ14" s="108"/>
      <c r="AR14" s="53">
        <f ca="1">[1]!Min_Max(VLOOKUP($B14,'PTD Calculations'!$A:$DF,AR$2,FALSE),0,99.9)</f>
        <v>2.2597823713250484</v>
      </c>
      <c r="AS14" s="53">
        <f ca="1">[1]!Min_Max(VLOOKUP($B14,'PTD Calculations'!$A:$DF,AS$2,FALSE),0,99.9)</f>
        <v>1.9027112283137293</v>
      </c>
      <c r="AT14" s="53">
        <f t="shared" ca="1" si="7"/>
        <v>0.35707114301131915</v>
      </c>
      <c r="AU14" s="48"/>
      <c r="AV14" s="40"/>
      <c r="AW14" s="54"/>
      <c r="AX14" s="53">
        <f ca="1">[1]!Min_Max(VLOOKUP($B14,'PTD Calculations'!$A:$DF,AX$2,FALSE),0,99.9)</f>
        <v>36.702688231407485</v>
      </c>
      <c r="AY14" s="53">
        <f ca="1">[1]!Min_Max(VLOOKUP($B14,'PTD Calculations'!$A:$DF,AY$2,FALSE),0,99.9)</f>
        <v>22.132317874356218</v>
      </c>
      <c r="AZ14" s="53">
        <f t="shared" ca="1" si="8"/>
        <v>14.570370357051267</v>
      </c>
      <c r="BA14" s="53"/>
      <c r="BB14" s="110"/>
      <c r="BC14" s="53">
        <f ca="1">[1]!Min_Max(VLOOKUP($B14,'PTD Calculations'!$A:$DF,BC$2,FALSE),0,99.9)</f>
        <v>7.7019814007525724</v>
      </c>
      <c r="BD14" s="53">
        <f ca="1">[1]!Min_Max(VLOOKUP($B14,'PTD Calculations'!$A:$DF,BD$2,FALSE),0,99.9)</f>
        <v>12.778585439291062</v>
      </c>
      <c r="BE14" s="53">
        <f t="shared" ca="1" si="9"/>
        <v>-5.0766040385384894</v>
      </c>
      <c r="BF14" s="53"/>
      <c r="BG14" s="110"/>
      <c r="BH14" s="53">
        <f ca="1">[1]!Min_Max(VLOOKUP($B14,'PTD Calculations'!$A:$DF,BH$2,FALSE),0,99.9)</f>
        <v>26.263624596366281</v>
      </c>
      <c r="BI14" s="53">
        <f ca="1">[1]!Min_Max(VLOOKUP($B14,'PTD Calculations'!$A:$DF,BI$2,FALSE),0,99.9)</f>
        <v>6.0927976559504025</v>
      </c>
      <c r="BJ14" s="53">
        <f t="shared" ca="1" si="10"/>
        <v>20.170826940415878</v>
      </c>
      <c r="BK14" s="40"/>
      <c r="BL14" s="108"/>
      <c r="BM14" s="53">
        <f ca="1">[1]!Min_Max(VLOOKUP($B14,'PTD Calculations'!$A:$DF,BM$2,FALSE),0,99.9)</f>
        <v>2.7370822342886401</v>
      </c>
      <c r="BN14" s="53">
        <f ca="1">[1]!Min_Max(VLOOKUP($B14,'PTD Calculations'!$A:$DF,BN$2,FALSE),0,99.9)</f>
        <v>3.2609347791147538</v>
      </c>
      <c r="BO14" s="53">
        <f t="shared" ca="1" si="11"/>
        <v>-0.52385254482611376</v>
      </c>
      <c r="BP14" s="48"/>
      <c r="BQ14" s="40"/>
      <c r="BR14" s="54"/>
      <c r="BS14" s="53">
        <f ca="1">[1]!Min_Max(VLOOKUP($B14,'PTD Calculations'!$A:$DF,BS$2,FALSE),0,99.9)</f>
        <v>39.794341770057287</v>
      </c>
      <c r="BT14" s="53">
        <f ca="1">[1]!Min_Max(VLOOKUP($B14,'PTD Calculations'!$A:$DF,BT$2,FALSE),0,99.9)</f>
        <v>49.582025873468723</v>
      </c>
      <c r="BU14" s="53">
        <f t="shared" ca="1" si="12"/>
        <v>-9.7876841034114364</v>
      </c>
      <c r="BV14" s="53"/>
      <c r="BW14" s="110"/>
      <c r="BX14" s="53">
        <f ca="1">[1]!Min_Max(VLOOKUP($B14,'PTD Calculations'!$A:$DF,BX$2,FALSE),0,99.9)</f>
        <v>15.448636848797367</v>
      </c>
      <c r="BY14" s="53">
        <f ca="1">[1]!Min_Max(VLOOKUP($B14,'PTD Calculations'!$A:$DF,BY$2,FALSE),0,99.9)</f>
        <v>17.36797576755859</v>
      </c>
      <c r="BZ14" s="53">
        <f t="shared" ca="1" si="13"/>
        <v>-1.9193389187612233</v>
      </c>
      <c r="CA14" s="53"/>
      <c r="CB14" s="110"/>
      <c r="CC14" s="53">
        <f ca="1">[1]!Min_Max(VLOOKUP($B14,'PTD Calculations'!$A:$DF,CC$2,FALSE),0,99.9)</f>
        <v>17.601109113250281</v>
      </c>
      <c r="CD14" s="53">
        <f ca="1">[1]!Min_Max(VLOOKUP($B14,'PTD Calculations'!$A:$DF,CD$2,FALSE),0,99.9)</f>
        <v>24.920000180823244</v>
      </c>
      <c r="CE14" s="53">
        <f t="shared" ca="1" si="14"/>
        <v>-7.318891067572963</v>
      </c>
      <c r="CF14" s="40"/>
      <c r="CG14" s="108"/>
      <c r="CH14" s="53">
        <f ca="1">[1]!Min_Max(VLOOKUP($B14,'PTD Calculations'!$A:$DF,CH$2,FALSE),0,99.9)</f>
        <v>6.7445958080096426</v>
      </c>
      <c r="CI14" s="53">
        <f ca="1">[1]!Min_Max(VLOOKUP($B14,'PTD Calculations'!$A:$DF,CI$2,FALSE),0,99.9)</f>
        <v>7.2940499250868829</v>
      </c>
      <c r="CJ14" s="53">
        <f t="shared" ca="1" si="15"/>
        <v>-0.54945411707724023</v>
      </c>
      <c r="CK14" s="48"/>
      <c r="CL14" s="40"/>
      <c r="CM14" s="54"/>
      <c r="CN14" s="53">
        <f ca="1">[1]!Min_Max(VLOOKUP($B14,'PTD Calculations'!$A:$DF,CN$2,FALSE),0,99.9)</f>
        <v>32.10236103046779</v>
      </c>
      <c r="CO14" s="53">
        <f ca="1">[1]!Min_Max(VLOOKUP($B14,'PTD Calculations'!$A:$DF,CO$2,FALSE),0,99.9)</f>
        <v>25.824960115301227</v>
      </c>
      <c r="CP14" s="53">
        <f t="shared" ca="1" si="16"/>
        <v>6.2774009151665631</v>
      </c>
      <c r="CQ14" s="53"/>
      <c r="CR14" s="110"/>
      <c r="CS14" s="53">
        <f ca="1">[1]!Min_Max(VLOOKUP($B14,'PTD Calculations'!$A:$DF,CS$2,FALSE),0,99.9)</f>
        <v>12.801989789062146</v>
      </c>
      <c r="CT14" s="53">
        <f ca="1">[1]!Min_Max(VLOOKUP($B14,'PTD Calculations'!$A:$DF,CT$2,FALSE),0,99.9)</f>
        <v>10.192019275238779</v>
      </c>
      <c r="CU14" s="53">
        <f t="shared" ca="1" si="17"/>
        <v>2.6099705138233666</v>
      </c>
      <c r="CV14" s="53"/>
      <c r="CW14" s="110"/>
      <c r="CX14" s="53">
        <f ca="1">[1]!Min_Max(VLOOKUP($B14,'PTD Calculations'!$A:$DF,CX$2,FALSE),0,99.9)</f>
        <v>14.298300687278747</v>
      </c>
      <c r="CY14" s="53">
        <f ca="1">[1]!Min_Max(VLOOKUP($B14,'PTD Calculations'!$A:$DF,CY$2,FALSE),0,99.9)</f>
        <v>11.669242490166576</v>
      </c>
      <c r="CZ14" s="53">
        <f t="shared" ca="1" si="18"/>
        <v>2.6290581971121707</v>
      </c>
      <c r="DA14" s="40"/>
      <c r="DB14" s="108"/>
      <c r="DC14" s="53">
        <f ca="1">[1]!Min_Max(VLOOKUP($B14,'PTD Calculations'!$A:$DF,DC$2,FALSE),0,99.9)</f>
        <v>5.0020705541268997</v>
      </c>
      <c r="DD14" s="53">
        <f ca="1">[1]!Min_Max(VLOOKUP($B14,'PTD Calculations'!$A:$DF,DD$2,FALSE),0,99.9)</f>
        <v>3.9636983498958744</v>
      </c>
      <c r="DE14" s="53">
        <f t="shared" ca="1" si="19"/>
        <v>1.0383722042310253</v>
      </c>
      <c r="DF14" s="48"/>
      <c r="DG14" s="43"/>
      <c r="DH14" s="43" t="str">
        <f t="shared" ca="1" si="20"/>
        <v>Show</v>
      </c>
    </row>
    <row r="15" spans="1:112" s="23" customFormat="1">
      <c r="A15" s="49"/>
      <c r="B15" s="50">
        <v>8716</v>
      </c>
      <c r="C15" s="51" t="str">
        <f>VLOOKUP(B15,Stores!$A:$H,8,FALSE)</f>
        <v>8716 - Tampa, FL</v>
      </c>
      <c r="D15" s="40" t="str">
        <f>VLOOKUP(B15,Stores!$A:$H,7,FALSE)</f>
        <v>FL</v>
      </c>
      <c r="E15" s="52">
        <f>VLOOKUP(B15,Stores!$A:$F,6,FALSE)</f>
        <v>41195</v>
      </c>
      <c r="F15" s="53"/>
      <c r="G15" s="54"/>
      <c r="H15" s="53">
        <f ca="1">[1]!Min_Max(VLOOKUP($B15,'PTD Calculations'!$A:$DF,H$2,FALSE),0,99.9)</f>
        <v>49.441127507584078</v>
      </c>
      <c r="I15" s="53">
        <f ca="1">[1]!Min_Max(VLOOKUP($B15,'PTD Calculations'!$A:$DF,I$2,FALSE),0,99.9)</f>
        <v>45.500136103191785</v>
      </c>
      <c r="J15" s="53">
        <f t="shared" ca="1" si="0"/>
        <v>3.9409914043922925</v>
      </c>
      <c r="K15" s="53"/>
      <c r="L15" s="110"/>
      <c r="M15" s="53">
        <f ca="1">[1]!Min_Max(VLOOKUP($B15,'PTD Calculations'!$A:$DF,M$2,FALSE),0,99.9)</f>
        <v>24.905166783857194</v>
      </c>
      <c r="N15" s="53">
        <f ca="1">[1]!Min_Max(VLOOKUP($B15,'PTD Calculations'!$A:$DF,N$2,FALSE),0,99.9)</f>
        <v>23.893328937377046</v>
      </c>
      <c r="O15" s="53">
        <f t="shared" ca="1" si="1"/>
        <v>1.0118378464801481</v>
      </c>
      <c r="P15" s="53"/>
      <c r="Q15" s="110"/>
      <c r="R15" s="53">
        <f ca="1">[1]!Min_Max(VLOOKUP($B15,'PTD Calculations'!$A:$DF,R$2,FALSE),0,99.9)</f>
        <v>20.121739188800905</v>
      </c>
      <c r="S15" s="53">
        <f ca="1">[1]!Min_Max(VLOOKUP($B15,'PTD Calculations'!$A:$DF,S$2,FALSE),0,99.9)</f>
        <v>17.23404469391485</v>
      </c>
      <c r="T15" s="53">
        <f t="shared" ca="1" si="2"/>
        <v>2.8876944948860555</v>
      </c>
      <c r="U15" s="40"/>
      <c r="V15" s="108"/>
      <c r="W15" s="53">
        <f ca="1">[1]!Min_Max(VLOOKUP($B15,'PTD Calculations'!$A:$DF,W$2,FALSE),0,99.9)</f>
        <v>4.4142215349259804</v>
      </c>
      <c r="X15" s="53">
        <f ca="1">[1]!Min_Max(VLOOKUP($B15,'PTD Calculations'!$A:$DF,X$2,FALSE),0,99.9)</f>
        <v>4.3727624718998843</v>
      </c>
      <c r="Y15" s="53">
        <f t="shared" ca="1" si="3"/>
        <v>4.1459063026096032E-2</v>
      </c>
      <c r="Z15" s="48"/>
      <c r="AA15" s="40"/>
      <c r="AB15" s="54"/>
      <c r="AC15" s="53">
        <f ca="1">[1]!Min_Max(VLOOKUP($B15,'PTD Calculations'!$A:$DF,AC$2,FALSE),0,99.9)</f>
        <v>31.967400775278783</v>
      </c>
      <c r="AD15" s="53">
        <f ca="1">[1]!Min_Max(VLOOKUP($B15,'PTD Calculations'!$A:$DF,AD$2,FALSE),0,99.9)</f>
        <v>26.988258905115398</v>
      </c>
      <c r="AE15" s="53">
        <f t="shared" ca="1" si="4"/>
        <v>4.9791418701633852</v>
      </c>
      <c r="AF15" s="53"/>
      <c r="AG15" s="110"/>
      <c r="AH15" s="53">
        <f ca="1">[1]!Min_Max(VLOOKUP($B15,'PTD Calculations'!$A:$DF,AH$2,FALSE),0,99.9)</f>
        <v>18.347419693069451</v>
      </c>
      <c r="AI15" s="53">
        <f ca="1">[1]!Min_Max(VLOOKUP($B15,'PTD Calculations'!$A:$DF,AI$2,FALSE),0,99.9)</f>
        <v>16.170368266489067</v>
      </c>
      <c r="AJ15" s="53">
        <f t="shared" ca="1" si="5"/>
        <v>2.177051426580384</v>
      </c>
      <c r="AK15" s="53"/>
      <c r="AL15" s="110"/>
      <c r="AM15" s="53">
        <f ca="1">[1]!Min_Max(VLOOKUP($B15,'PTD Calculations'!$A:$DF,AM$2,FALSE),0,99.9)</f>
        <v>11.167005769938227</v>
      </c>
      <c r="AN15" s="53">
        <f ca="1">[1]!Min_Max(VLOOKUP($B15,'PTD Calculations'!$A:$DF,AN$2,FALSE),0,99.9)</f>
        <v>8.7480760707440339</v>
      </c>
      <c r="AO15" s="53">
        <f t="shared" ca="1" si="6"/>
        <v>2.4189296991941927</v>
      </c>
      <c r="AP15" s="40"/>
      <c r="AQ15" s="108"/>
      <c r="AR15" s="53">
        <f ca="1">[1]!Min_Max(VLOOKUP($B15,'PTD Calculations'!$A:$DF,AR$2,FALSE),0,99.9)</f>
        <v>2.4529753122711004</v>
      </c>
      <c r="AS15" s="53">
        <f ca="1">[1]!Min_Max(VLOOKUP($B15,'PTD Calculations'!$A:$DF,AS$2,FALSE),0,99.9)</f>
        <v>2.0698145678823008</v>
      </c>
      <c r="AT15" s="53">
        <f t="shared" ca="1" si="7"/>
        <v>0.38316074438879966</v>
      </c>
      <c r="AU15" s="48"/>
      <c r="AV15" s="40"/>
      <c r="AW15" s="54"/>
      <c r="AX15" s="53">
        <f ca="1">[1]!Min_Max(VLOOKUP($B15,'PTD Calculations'!$A:$DF,AX$2,FALSE),0,99.9)</f>
        <v>28.505934111414405</v>
      </c>
      <c r="AY15" s="53">
        <f ca="1">[1]!Min_Max(VLOOKUP($B15,'PTD Calculations'!$A:$DF,AY$2,FALSE),0,99.9)</f>
        <v>17.850266199662205</v>
      </c>
      <c r="AZ15" s="53">
        <f t="shared" ca="1" si="8"/>
        <v>10.6556679117522</v>
      </c>
      <c r="BA15" s="53"/>
      <c r="BB15" s="110"/>
      <c r="BC15" s="53">
        <f ca="1">[1]!Min_Max(VLOOKUP($B15,'PTD Calculations'!$A:$DF,BC$2,FALSE),0,99.9)</f>
        <v>22.513618657018959</v>
      </c>
      <c r="BD15" s="53">
        <f ca="1">[1]!Min_Max(VLOOKUP($B15,'PTD Calculations'!$A:$DF,BD$2,FALSE),0,99.9)</f>
        <v>16.406425173633838</v>
      </c>
      <c r="BE15" s="53">
        <f t="shared" ca="1" si="9"/>
        <v>6.1071934833851209</v>
      </c>
      <c r="BF15" s="53"/>
      <c r="BG15" s="110"/>
      <c r="BH15" s="53">
        <f ca="1">[1]!Min_Max(VLOOKUP($B15,'PTD Calculations'!$A:$DF,BH$2,FALSE),0,99.9)</f>
        <v>5.2335773181201937</v>
      </c>
      <c r="BI15" s="53">
        <f ca="1">[1]!Min_Max(VLOOKUP($B15,'PTD Calculations'!$A:$DF,BI$2,FALSE),0,99.9)</f>
        <v>1.193281557897784</v>
      </c>
      <c r="BJ15" s="53">
        <f t="shared" ca="1" si="10"/>
        <v>4.0402957602224099</v>
      </c>
      <c r="BK15" s="40"/>
      <c r="BL15" s="108"/>
      <c r="BM15" s="53">
        <f ca="1">[1]!Min_Max(VLOOKUP($B15,'PTD Calculations'!$A:$DF,BM$2,FALSE),0,99.9)</f>
        <v>0.75873813627525011</v>
      </c>
      <c r="BN15" s="53">
        <f ca="1">[1]!Min_Max(VLOOKUP($B15,'PTD Calculations'!$A:$DF,BN$2,FALSE),0,99.9)</f>
        <v>0.25055946813058361</v>
      </c>
      <c r="BO15" s="53">
        <f t="shared" ca="1" si="11"/>
        <v>0.5081786681446665</v>
      </c>
      <c r="BP15" s="48"/>
      <c r="BQ15" s="40"/>
      <c r="BR15" s="54"/>
      <c r="BS15" s="53">
        <f ca="1">[1]!Min_Max(VLOOKUP($B15,'PTD Calculations'!$A:$DF,BS$2,FALSE),0,99.9)</f>
        <v>55.203100362196075</v>
      </c>
      <c r="BT15" s="53">
        <f ca="1">[1]!Min_Max(VLOOKUP($B15,'PTD Calculations'!$A:$DF,BT$2,FALSE),0,99.9)</f>
        <v>53.192390274971999</v>
      </c>
      <c r="BU15" s="53">
        <f t="shared" ca="1" si="12"/>
        <v>2.0107100872240764</v>
      </c>
      <c r="BV15" s="53"/>
      <c r="BW15" s="110"/>
      <c r="BX15" s="53">
        <f ca="1">[1]!Min_Max(VLOOKUP($B15,'PTD Calculations'!$A:$DF,BX$2,FALSE),0,99.9)</f>
        <v>18.363736105281156</v>
      </c>
      <c r="BY15" s="53">
        <f ca="1">[1]!Min_Max(VLOOKUP($B15,'PTD Calculations'!$A:$DF,BY$2,FALSE),0,99.9)</f>
        <v>17.490679187996935</v>
      </c>
      <c r="BZ15" s="53">
        <f t="shared" ca="1" si="13"/>
        <v>0.87305691728422019</v>
      </c>
      <c r="CA15" s="53"/>
      <c r="CB15" s="110"/>
      <c r="CC15" s="53">
        <f ca="1">[1]!Min_Max(VLOOKUP($B15,'PTD Calculations'!$A:$DF,CC$2,FALSE),0,99.9)</f>
        <v>29.00130824386838</v>
      </c>
      <c r="CD15" s="53">
        <f ca="1">[1]!Min_Max(VLOOKUP($B15,'PTD Calculations'!$A:$DF,CD$2,FALSE),0,99.9)</f>
        <v>28.056141385001848</v>
      </c>
      <c r="CE15" s="53">
        <f t="shared" ca="1" si="14"/>
        <v>0.94516685886653207</v>
      </c>
      <c r="CF15" s="40"/>
      <c r="CG15" s="108"/>
      <c r="CH15" s="53">
        <f ca="1">[1]!Min_Max(VLOOKUP($B15,'PTD Calculations'!$A:$DF,CH$2,FALSE),0,99.9)</f>
        <v>7.838056013046538</v>
      </c>
      <c r="CI15" s="53">
        <f ca="1">[1]!Min_Max(VLOOKUP($B15,'PTD Calculations'!$A:$DF,CI$2,FALSE),0,99.9)</f>
        <v>7.6455697019732192</v>
      </c>
      <c r="CJ15" s="53">
        <f t="shared" ca="1" si="15"/>
        <v>0.19248631107331882</v>
      </c>
      <c r="CK15" s="48"/>
      <c r="CL15" s="40"/>
      <c r="CM15" s="54"/>
      <c r="CN15" s="53">
        <f ca="1">[1]!Min_Max(VLOOKUP($B15,'PTD Calculations'!$A:$DF,CN$2,FALSE),0,99.9)</f>
        <v>43.958747895604859</v>
      </c>
      <c r="CO15" s="53">
        <f ca="1">[1]!Min_Max(VLOOKUP($B15,'PTD Calculations'!$A:$DF,CO$2,FALSE),0,99.9)</f>
        <v>54.552959302068082</v>
      </c>
      <c r="CP15" s="53">
        <f t="shared" ca="1" si="16"/>
        <v>-10.594211406463224</v>
      </c>
      <c r="CQ15" s="53"/>
      <c r="CR15" s="110"/>
      <c r="CS15" s="53">
        <f ca="1">[1]!Min_Max(VLOOKUP($B15,'PTD Calculations'!$A:$DF,CS$2,FALSE),0,99.9)</f>
        <v>16.957952856275266</v>
      </c>
      <c r="CT15" s="53">
        <f ca="1">[1]!Min_Max(VLOOKUP($B15,'PTD Calculations'!$A:$DF,CT$2,FALSE),0,99.9)</f>
        <v>21.743298687171634</v>
      </c>
      <c r="CU15" s="53">
        <f t="shared" ca="1" si="17"/>
        <v>-4.7853458308963681</v>
      </c>
      <c r="CV15" s="53"/>
      <c r="CW15" s="110"/>
      <c r="CX15" s="53">
        <f ca="1">[1]!Min_Max(VLOOKUP($B15,'PTD Calculations'!$A:$DF,CX$2,FALSE),0,99.9)</f>
        <v>22.467726344353022</v>
      </c>
      <c r="CY15" s="53">
        <f ca="1">[1]!Min_Max(VLOOKUP($B15,'PTD Calculations'!$A:$DF,CY$2,FALSE),0,99.9)</f>
        <v>26.158961571188676</v>
      </c>
      <c r="CZ15" s="53">
        <f t="shared" ca="1" si="18"/>
        <v>-3.691235226835655</v>
      </c>
      <c r="DA15" s="40"/>
      <c r="DB15" s="108"/>
      <c r="DC15" s="53">
        <f ca="1">[1]!Min_Max(VLOOKUP($B15,'PTD Calculations'!$A:$DF,DC$2,FALSE),0,99.9)</f>
        <v>4.5330686949765679</v>
      </c>
      <c r="DD15" s="53">
        <f ca="1">[1]!Min_Max(VLOOKUP($B15,'PTD Calculations'!$A:$DF,DD$2,FALSE),0,99.9)</f>
        <v>6.6506990437077746</v>
      </c>
      <c r="DE15" s="53">
        <f t="shared" ca="1" si="19"/>
        <v>-2.1176303487312067</v>
      </c>
      <c r="DF15" s="48"/>
      <c r="DG15" s="43"/>
      <c r="DH15" s="43" t="str">
        <f t="shared" ca="1" si="20"/>
        <v>Show</v>
      </c>
    </row>
    <row r="16" spans="1:112" s="23" customFormat="1">
      <c r="A16" s="49"/>
      <c r="B16" s="50">
        <v>8713</v>
      </c>
      <c r="C16" s="51" t="str">
        <f>VLOOKUP(B16,Stores!$A:$H,8,FALSE)</f>
        <v>8713 - Burlington, MA</v>
      </c>
      <c r="D16" s="40" t="str">
        <f>VLOOKUP(B16,Stores!$A:$H,7,FALSE)</f>
        <v>MA</v>
      </c>
      <c r="E16" s="52">
        <f>VLOOKUP(B16,Stores!$A:$F,6,FALSE)</f>
        <v>36182</v>
      </c>
      <c r="F16" s="53"/>
      <c r="G16" s="54"/>
      <c r="H16" s="53">
        <f ca="1">[1]!Min_Max(VLOOKUP($B16,'PTD Calculations'!$A:$DF,H$2,FALSE),0,99.9)</f>
        <v>22.29046058913255</v>
      </c>
      <c r="I16" s="53">
        <f ca="1">[1]!Min_Max(VLOOKUP($B16,'PTD Calculations'!$A:$DF,I$2,FALSE),0,99.9)</f>
        <v>29.753263179063882</v>
      </c>
      <c r="J16" s="53">
        <f t="shared" ca="1" si="0"/>
        <v>-7.4628025899313322</v>
      </c>
      <c r="K16" s="53"/>
      <c r="L16" s="110"/>
      <c r="M16" s="53">
        <f ca="1">[1]!Min_Max(VLOOKUP($B16,'PTD Calculations'!$A:$DF,M$2,FALSE),0,99.9)</f>
        <v>8.4684199807916301</v>
      </c>
      <c r="N16" s="53">
        <f ca="1">[1]!Min_Max(VLOOKUP($B16,'PTD Calculations'!$A:$DF,N$2,FALSE),0,99.9)</f>
        <v>10.513813737681565</v>
      </c>
      <c r="O16" s="53">
        <f t="shared" ca="1" si="1"/>
        <v>-2.0453937568899345</v>
      </c>
      <c r="P16" s="53"/>
      <c r="Q16" s="110"/>
      <c r="R16" s="53">
        <f ca="1">[1]!Min_Max(VLOOKUP($B16,'PTD Calculations'!$A:$DF,R$2,FALSE),0,99.9)</f>
        <v>11.467400947185498</v>
      </c>
      <c r="S16" s="53">
        <f ca="1">[1]!Min_Max(VLOOKUP($B16,'PTD Calculations'!$A:$DF,S$2,FALSE),0,99.9)</f>
        <v>14.423507393203094</v>
      </c>
      <c r="T16" s="53">
        <f t="shared" ca="1" si="2"/>
        <v>-2.9561064460175963</v>
      </c>
      <c r="U16" s="40"/>
      <c r="V16" s="108"/>
      <c r="W16" s="53">
        <f ca="1">[1]!Min_Max(VLOOKUP($B16,'PTD Calculations'!$A:$DF,W$2,FALSE),0,99.9)</f>
        <v>2.3546396611554221</v>
      </c>
      <c r="X16" s="53">
        <f ca="1">[1]!Min_Max(VLOOKUP($B16,'PTD Calculations'!$A:$DF,X$2,FALSE),0,99.9)</f>
        <v>4.8159420481792248</v>
      </c>
      <c r="Y16" s="53">
        <f t="shared" ca="1" si="3"/>
        <v>-2.4613023870238027</v>
      </c>
      <c r="Z16" s="48"/>
      <c r="AA16" s="40"/>
      <c r="AB16" s="54"/>
      <c r="AC16" s="53">
        <f ca="1">[1]!Min_Max(VLOOKUP($B16,'PTD Calculations'!$A:$DF,AC$2,FALSE),0,99.9)</f>
        <v>17.077248984715979</v>
      </c>
      <c r="AD16" s="53">
        <f ca="1">[1]!Min_Max(VLOOKUP($B16,'PTD Calculations'!$A:$DF,AD$2,FALSE),0,99.9)</f>
        <v>19.39006366254111</v>
      </c>
      <c r="AE16" s="53">
        <f t="shared" ca="1" si="4"/>
        <v>-2.3128146778251306</v>
      </c>
      <c r="AF16" s="53"/>
      <c r="AG16" s="110"/>
      <c r="AH16" s="53">
        <f ca="1">[1]!Min_Max(VLOOKUP($B16,'PTD Calculations'!$A:$DF,AH$2,FALSE),0,99.9)</f>
        <v>7.0841154046733763</v>
      </c>
      <c r="AI16" s="53">
        <f ca="1">[1]!Min_Max(VLOOKUP($B16,'PTD Calculations'!$A:$DF,AI$2,FALSE),0,99.9)</f>
        <v>8.5191169466187873</v>
      </c>
      <c r="AJ16" s="53">
        <f t="shared" ca="1" si="5"/>
        <v>-1.435001541945411</v>
      </c>
      <c r="AK16" s="53"/>
      <c r="AL16" s="110"/>
      <c r="AM16" s="53">
        <f ca="1">[1]!Min_Max(VLOOKUP($B16,'PTD Calculations'!$A:$DF,AM$2,FALSE),0,99.9)</f>
        <v>8.4033425557765362</v>
      </c>
      <c r="AN16" s="53">
        <f ca="1">[1]!Min_Max(VLOOKUP($B16,'PTD Calculations'!$A:$DF,AN$2,FALSE),0,99.9)</f>
        <v>8.4351916944834695</v>
      </c>
      <c r="AO16" s="53">
        <f t="shared" ca="1" si="6"/>
        <v>-3.1849138706933289E-2</v>
      </c>
      <c r="AP16" s="40"/>
      <c r="AQ16" s="108"/>
      <c r="AR16" s="53">
        <f ca="1">[1]!Min_Max(VLOOKUP($B16,'PTD Calculations'!$A:$DF,AR$2,FALSE),0,99.9)</f>
        <v>1.5897910242660671</v>
      </c>
      <c r="AS16" s="53">
        <f ca="1">[1]!Min_Max(VLOOKUP($B16,'PTD Calculations'!$A:$DF,AS$2,FALSE),0,99.9)</f>
        <v>2.4357550214388515</v>
      </c>
      <c r="AT16" s="53">
        <f t="shared" ca="1" si="7"/>
        <v>-0.84596399717278437</v>
      </c>
      <c r="AU16" s="48"/>
      <c r="AV16" s="40"/>
      <c r="AW16" s="54"/>
      <c r="AX16" s="53">
        <f ca="1">[1]!Min_Max(VLOOKUP($B16,'PTD Calculations'!$A:$DF,AX$2,FALSE),0,99.9)</f>
        <v>77.753162295433427</v>
      </c>
      <c r="AY16" s="53">
        <f ca="1">[1]!Min_Max(VLOOKUP($B16,'PTD Calculations'!$A:$DF,AY$2,FALSE),0,99.9)</f>
        <v>0</v>
      </c>
      <c r="AZ16" s="53" t="str">
        <f t="shared" ca="1" si="8"/>
        <v>NA</v>
      </c>
      <c r="BA16" s="53"/>
      <c r="BB16" s="110"/>
      <c r="BC16" s="53">
        <f ca="1">[1]!Min_Max(VLOOKUP($B16,'PTD Calculations'!$A:$DF,BC$2,FALSE),0,99.9)</f>
        <v>0</v>
      </c>
      <c r="BD16" s="53">
        <f ca="1">[1]!Min_Max(VLOOKUP($B16,'PTD Calculations'!$A:$DF,BD$2,FALSE),0,99.9)</f>
        <v>0</v>
      </c>
      <c r="BE16" s="53" t="str">
        <f t="shared" ca="1" si="9"/>
        <v>NA</v>
      </c>
      <c r="BF16" s="53"/>
      <c r="BG16" s="110"/>
      <c r="BH16" s="53">
        <f ca="1">[1]!Min_Max(VLOOKUP($B16,'PTD Calculations'!$A:$DF,BH$2,FALSE),0,99.9)</f>
        <v>77.753162295433427</v>
      </c>
      <c r="BI16" s="53">
        <f ca="1">[1]!Min_Max(VLOOKUP($B16,'PTD Calculations'!$A:$DF,BI$2,FALSE),0,99.9)</f>
        <v>0</v>
      </c>
      <c r="BJ16" s="53" t="str">
        <f t="shared" ca="1" si="10"/>
        <v>NA</v>
      </c>
      <c r="BK16" s="40"/>
      <c r="BL16" s="108"/>
      <c r="BM16" s="53">
        <f ca="1">[1]!Min_Max(VLOOKUP($B16,'PTD Calculations'!$A:$DF,BM$2,FALSE),0,99.9)</f>
        <v>0</v>
      </c>
      <c r="BN16" s="53">
        <f ca="1">[1]!Min_Max(VLOOKUP($B16,'PTD Calculations'!$A:$DF,BN$2,FALSE),0,99.9)</f>
        <v>0</v>
      </c>
      <c r="BO16" s="53" t="str">
        <f t="shared" ca="1" si="11"/>
        <v>NA</v>
      </c>
      <c r="BP16" s="48"/>
      <c r="BQ16" s="40"/>
      <c r="BR16" s="54"/>
      <c r="BS16" s="53">
        <f ca="1">[1]!Min_Max(VLOOKUP($B16,'PTD Calculations'!$A:$DF,BS$2,FALSE),0,99.9)</f>
        <v>42.711717462004025</v>
      </c>
      <c r="BT16" s="53">
        <f ca="1">[1]!Min_Max(VLOOKUP($B16,'PTD Calculations'!$A:$DF,BT$2,FALSE),0,99.9)</f>
        <v>45.641053806071618</v>
      </c>
      <c r="BU16" s="53">
        <f t="shared" ca="1" si="12"/>
        <v>-2.9293363440675932</v>
      </c>
      <c r="BV16" s="53"/>
      <c r="BW16" s="110"/>
      <c r="BX16" s="53">
        <f ca="1">[1]!Min_Max(VLOOKUP($B16,'PTD Calculations'!$A:$DF,BX$2,FALSE),0,99.9)</f>
        <v>9.9927118955485206</v>
      </c>
      <c r="BY16" s="53">
        <f ca="1">[1]!Min_Max(VLOOKUP($B16,'PTD Calculations'!$A:$DF,BY$2,FALSE),0,99.9)</f>
        <v>12.513426767464333</v>
      </c>
      <c r="BZ16" s="53">
        <f t="shared" ca="1" si="13"/>
        <v>-2.5207148719158123</v>
      </c>
      <c r="CA16" s="53"/>
      <c r="CB16" s="110"/>
      <c r="CC16" s="53">
        <f ca="1">[1]!Min_Max(VLOOKUP($B16,'PTD Calculations'!$A:$DF,CC$2,FALSE),0,99.9)</f>
        <v>26.744295344270121</v>
      </c>
      <c r="CD16" s="53">
        <f ca="1">[1]!Min_Max(VLOOKUP($B16,'PTD Calculations'!$A:$DF,CD$2,FALSE),0,99.9)</f>
        <v>22.717061189113451</v>
      </c>
      <c r="CE16" s="53">
        <f t="shared" ca="1" si="14"/>
        <v>4.0272341551566697</v>
      </c>
      <c r="CF16" s="40"/>
      <c r="CG16" s="108"/>
      <c r="CH16" s="53">
        <f ca="1">[1]!Min_Max(VLOOKUP($B16,'PTD Calculations'!$A:$DF,CH$2,FALSE),0,99.9)</f>
        <v>5.9747102221853883</v>
      </c>
      <c r="CI16" s="53">
        <f ca="1">[1]!Min_Max(VLOOKUP($B16,'PTD Calculations'!$A:$DF,CI$2,FALSE),0,99.9)</f>
        <v>10.410565849493834</v>
      </c>
      <c r="CJ16" s="53">
        <f t="shared" ca="1" si="15"/>
        <v>-4.4358556273084453</v>
      </c>
      <c r="CK16" s="48"/>
      <c r="CL16" s="40"/>
      <c r="CM16" s="54"/>
      <c r="CN16" s="53">
        <f ca="1">[1]!Min_Max(VLOOKUP($B16,'PTD Calculations'!$A:$DF,CN$2,FALSE),0,99.9)</f>
        <v>26.663769053965126</v>
      </c>
      <c r="CO16" s="53">
        <f ca="1">[1]!Min_Max(VLOOKUP($B16,'PTD Calculations'!$A:$DF,CO$2,FALSE),0,99.9)</f>
        <v>32.129701247018758</v>
      </c>
      <c r="CP16" s="53">
        <f t="shared" ca="1" si="16"/>
        <v>-5.4659321930536322</v>
      </c>
      <c r="CQ16" s="53"/>
      <c r="CR16" s="110"/>
      <c r="CS16" s="53">
        <f ca="1">[1]!Min_Max(VLOOKUP($B16,'PTD Calculations'!$A:$DF,CS$2,FALSE),0,99.9)</f>
        <v>11.779797405081602</v>
      </c>
      <c r="CT16" s="53">
        <f ca="1">[1]!Min_Max(VLOOKUP($B16,'PTD Calculations'!$A:$DF,CT$2,FALSE),0,99.9)</f>
        <v>11.448463093632393</v>
      </c>
      <c r="CU16" s="53">
        <f t="shared" ca="1" si="17"/>
        <v>0.33133431144920955</v>
      </c>
      <c r="CV16" s="53"/>
      <c r="CW16" s="110"/>
      <c r="CX16" s="53">
        <f ca="1">[1]!Min_Max(VLOOKUP($B16,'PTD Calculations'!$A:$DF,CX$2,FALSE),0,99.9)</f>
        <v>11.909558135883033</v>
      </c>
      <c r="CY16" s="53">
        <f ca="1">[1]!Min_Max(VLOOKUP($B16,'PTD Calculations'!$A:$DF,CY$2,FALSE),0,99.9)</f>
        <v>14.337326071762599</v>
      </c>
      <c r="CZ16" s="53">
        <f t="shared" ca="1" si="18"/>
        <v>-2.4277679358795652</v>
      </c>
      <c r="DA16" s="40"/>
      <c r="DB16" s="108"/>
      <c r="DC16" s="53">
        <f ca="1">[1]!Min_Max(VLOOKUP($B16,'PTD Calculations'!$A:$DF,DC$2,FALSE),0,99.9)</f>
        <v>2.9744135130004934</v>
      </c>
      <c r="DD16" s="53">
        <f ca="1">[1]!Min_Max(VLOOKUP($B16,'PTD Calculations'!$A:$DF,DD$2,FALSE),0,99.9)</f>
        <v>6.3439120816237686</v>
      </c>
      <c r="DE16" s="53">
        <f t="shared" ca="1" si="19"/>
        <v>-3.3694985686232752</v>
      </c>
      <c r="DF16" s="48"/>
      <c r="DG16" s="43"/>
      <c r="DH16" s="43" t="str">
        <f t="shared" ca="1" si="20"/>
        <v>Show</v>
      </c>
    </row>
    <row r="17" spans="1:112" s="23" customFormat="1">
      <c r="A17" s="49"/>
      <c r="B17" s="50">
        <v>8718</v>
      </c>
      <c r="C17" s="51" t="str">
        <f>VLOOKUP(B17,Stores!$A:$H,8,FALSE)</f>
        <v>8718 - Woodlands, TX</v>
      </c>
      <c r="D17" s="40" t="str">
        <f>VLOOKUP(B17,Stores!$A:$H,7,FALSE)</f>
        <v>TX</v>
      </c>
      <c r="E17" s="52">
        <f>VLOOKUP(B17,Stores!$A:$F,6,FALSE)</f>
        <v>36864</v>
      </c>
      <c r="F17" s="53"/>
      <c r="G17" s="54"/>
      <c r="H17" s="53">
        <f ca="1">[1]!Min_Max(VLOOKUP($B17,'PTD Calculations'!$A:$DF,H$2,FALSE),0,99.9)</f>
        <v>31.57019911638082</v>
      </c>
      <c r="I17" s="53">
        <f ca="1">[1]!Min_Max(VLOOKUP($B17,'PTD Calculations'!$A:$DF,I$2,FALSE),0,99.9)</f>
        <v>29.071641215091031</v>
      </c>
      <c r="J17" s="53">
        <f t="shared" ca="1" si="0"/>
        <v>2.4985579012897894</v>
      </c>
      <c r="K17" s="53"/>
      <c r="L17" s="110"/>
      <c r="M17" s="53">
        <f ca="1">[1]!Min_Max(VLOOKUP($B17,'PTD Calculations'!$A:$DF,M$2,FALSE),0,99.9)</f>
        <v>11.737414642950668</v>
      </c>
      <c r="N17" s="53">
        <f ca="1">[1]!Min_Max(VLOOKUP($B17,'PTD Calculations'!$A:$DF,N$2,FALSE),0,99.9)</f>
        <v>8.7584129888861657</v>
      </c>
      <c r="O17" s="53">
        <f t="shared" ca="1" si="1"/>
        <v>2.9790016540645023</v>
      </c>
      <c r="P17" s="53"/>
      <c r="Q17" s="110"/>
      <c r="R17" s="53">
        <f ca="1">[1]!Min_Max(VLOOKUP($B17,'PTD Calculations'!$A:$DF,R$2,FALSE),0,99.9)</f>
        <v>12.041469771855622</v>
      </c>
      <c r="S17" s="53">
        <f ca="1">[1]!Min_Max(VLOOKUP($B17,'PTD Calculations'!$A:$DF,S$2,FALSE),0,99.9)</f>
        <v>14.484162012679027</v>
      </c>
      <c r="T17" s="53">
        <f t="shared" ca="1" si="2"/>
        <v>-2.4426922408234049</v>
      </c>
      <c r="U17" s="40"/>
      <c r="V17" s="108"/>
      <c r="W17" s="53">
        <f ca="1">[1]!Min_Max(VLOOKUP($B17,'PTD Calculations'!$A:$DF,W$2,FALSE),0,99.9)</f>
        <v>7.7913147015745308</v>
      </c>
      <c r="X17" s="53">
        <f ca="1">[1]!Min_Max(VLOOKUP($B17,'PTD Calculations'!$A:$DF,X$2,FALSE),0,99.9)</f>
        <v>5.8290662135258389</v>
      </c>
      <c r="Y17" s="53">
        <f t="shared" ca="1" si="3"/>
        <v>1.9622484880486919</v>
      </c>
      <c r="Z17" s="48"/>
      <c r="AA17" s="40"/>
      <c r="AB17" s="54"/>
      <c r="AC17" s="53">
        <f ca="1">[1]!Min_Max(VLOOKUP($B17,'PTD Calculations'!$A:$DF,AC$2,FALSE),0,99.9)</f>
        <v>25.469861002192573</v>
      </c>
      <c r="AD17" s="53">
        <f ca="1">[1]!Min_Max(VLOOKUP($B17,'PTD Calculations'!$A:$DF,AD$2,FALSE),0,99.9)</f>
        <v>22.413981515552191</v>
      </c>
      <c r="AE17" s="53">
        <f t="shared" ca="1" si="4"/>
        <v>3.0558794866403822</v>
      </c>
      <c r="AF17" s="53"/>
      <c r="AG17" s="110"/>
      <c r="AH17" s="53">
        <f ca="1">[1]!Min_Max(VLOOKUP($B17,'PTD Calculations'!$A:$DF,AH$2,FALSE),0,99.9)</f>
        <v>11.527048281701088</v>
      </c>
      <c r="AI17" s="53">
        <f ca="1">[1]!Min_Max(VLOOKUP($B17,'PTD Calculations'!$A:$DF,AI$2,FALSE),0,99.9)</f>
        <v>9.0315674055221375</v>
      </c>
      <c r="AJ17" s="53">
        <f t="shared" ca="1" si="5"/>
        <v>2.4954808761789504</v>
      </c>
      <c r="AK17" s="53"/>
      <c r="AL17" s="110"/>
      <c r="AM17" s="53">
        <f ca="1">[1]!Min_Max(VLOOKUP($B17,'PTD Calculations'!$A:$DF,AM$2,FALSE),0,99.9)</f>
        <v>8.7602207408824135</v>
      </c>
      <c r="AN17" s="53">
        <f ca="1">[1]!Min_Max(VLOOKUP($B17,'PTD Calculations'!$A:$DF,AN$2,FALSE),0,99.9)</f>
        <v>7.9760056361261835</v>
      </c>
      <c r="AO17" s="53">
        <f t="shared" ca="1" si="6"/>
        <v>0.78421510475623002</v>
      </c>
      <c r="AP17" s="40"/>
      <c r="AQ17" s="108"/>
      <c r="AR17" s="53">
        <f ca="1">[1]!Min_Max(VLOOKUP($B17,'PTD Calculations'!$A:$DF,AR$2,FALSE),0,99.9)</f>
        <v>5.182591979609068</v>
      </c>
      <c r="AS17" s="53">
        <f ca="1">[1]!Min_Max(VLOOKUP($B17,'PTD Calculations'!$A:$DF,AS$2,FALSE),0,99.9)</f>
        <v>5.4064084739038734</v>
      </c>
      <c r="AT17" s="53">
        <f t="shared" ca="1" si="7"/>
        <v>-0.22381649429480532</v>
      </c>
      <c r="AU17" s="48"/>
      <c r="AV17" s="40"/>
      <c r="AW17" s="54"/>
      <c r="AX17" s="53">
        <f ca="1">[1]!Min_Max(VLOOKUP($B17,'PTD Calculations'!$A:$DF,AX$2,FALSE),0,99.9)</f>
        <v>40.331695750379524</v>
      </c>
      <c r="AY17" s="53">
        <f ca="1">[1]!Min_Max(VLOOKUP($B17,'PTD Calculations'!$A:$DF,AY$2,FALSE),0,99.9)</f>
        <v>27.028966027519928</v>
      </c>
      <c r="AZ17" s="53">
        <f t="shared" ca="1" si="8"/>
        <v>13.302729722859596</v>
      </c>
      <c r="BA17" s="53"/>
      <c r="BB17" s="110"/>
      <c r="BC17" s="53">
        <f ca="1">[1]!Min_Max(VLOOKUP($B17,'PTD Calculations'!$A:$DF,BC$2,FALSE),0,99.9)</f>
        <v>14.639096960774655</v>
      </c>
      <c r="BD17" s="53">
        <f ca="1">[1]!Min_Max(VLOOKUP($B17,'PTD Calculations'!$A:$DF,BD$2,FALSE),0,99.9)</f>
        <v>17.571970033144527</v>
      </c>
      <c r="BE17" s="53">
        <f t="shared" ca="1" si="9"/>
        <v>-2.9328730723698726</v>
      </c>
      <c r="BF17" s="53"/>
      <c r="BG17" s="110"/>
      <c r="BH17" s="53">
        <f ca="1">[1]!Min_Max(VLOOKUP($B17,'PTD Calculations'!$A:$DF,BH$2,FALSE),0,99.9)</f>
        <v>24.184291677018745</v>
      </c>
      <c r="BI17" s="53">
        <f ca="1">[1]!Min_Max(VLOOKUP($B17,'PTD Calculations'!$A:$DF,BI$2,FALSE),0,99.9)</f>
        <v>7.8006223444015772</v>
      </c>
      <c r="BJ17" s="53">
        <f t="shared" ca="1" si="10"/>
        <v>16.383669332617167</v>
      </c>
      <c r="BK17" s="40"/>
      <c r="BL17" s="108"/>
      <c r="BM17" s="53">
        <f ca="1">[1]!Min_Max(VLOOKUP($B17,'PTD Calculations'!$A:$DF,BM$2,FALSE),0,99.9)</f>
        <v>1.5083071125861174</v>
      </c>
      <c r="BN17" s="53">
        <f ca="1">[1]!Min_Max(VLOOKUP($B17,'PTD Calculations'!$A:$DF,BN$2,FALSE),0,99.9)</f>
        <v>1.6563736499738271</v>
      </c>
      <c r="BO17" s="53">
        <f t="shared" ca="1" si="11"/>
        <v>-0.1480665373877097</v>
      </c>
      <c r="BP17" s="48"/>
      <c r="BQ17" s="40"/>
      <c r="BR17" s="54"/>
      <c r="BS17" s="53">
        <f ca="1">[1]!Min_Max(VLOOKUP($B17,'PTD Calculations'!$A:$DF,BS$2,FALSE),0,99.9)</f>
        <v>59.386616209790141</v>
      </c>
      <c r="BT17" s="53">
        <f ca="1">[1]!Min_Max(VLOOKUP($B17,'PTD Calculations'!$A:$DF,BT$2,FALSE),0,99.9)</f>
        <v>69.475144022235284</v>
      </c>
      <c r="BU17" s="53">
        <f t="shared" ca="1" si="12"/>
        <v>-10.088527812445143</v>
      </c>
      <c r="BV17" s="53"/>
      <c r="BW17" s="110"/>
      <c r="BX17" s="53">
        <f ca="1">[1]!Min_Max(VLOOKUP($B17,'PTD Calculations'!$A:$DF,BX$2,FALSE),0,99.9)</f>
        <v>15.20090034608371</v>
      </c>
      <c r="BY17" s="53">
        <f ca="1">[1]!Min_Max(VLOOKUP($B17,'PTD Calculations'!$A:$DF,BY$2,FALSE),0,99.9)</f>
        <v>11.924970961643384</v>
      </c>
      <c r="BZ17" s="53">
        <f t="shared" ca="1" si="13"/>
        <v>3.2759293844403263</v>
      </c>
      <c r="CA17" s="53"/>
      <c r="CB17" s="110"/>
      <c r="CC17" s="53">
        <f ca="1">[1]!Min_Max(VLOOKUP($B17,'PTD Calculations'!$A:$DF,CC$2,FALSE),0,99.9)</f>
        <v>29.521645898226868</v>
      </c>
      <c r="CD17" s="53">
        <f ca="1">[1]!Min_Max(VLOOKUP($B17,'PTD Calculations'!$A:$DF,CD$2,FALSE),0,99.9)</f>
        <v>39.292414626798369</v>
      </c>
      <c r="CE17" s="53">
        <f t="shared" ca="1" si="14"/>
        <v>-9.7707687285715004</v>
      </c>
      <c r="CF17" s="40"/>
      <c r="CG17" s="108"/>
      <c r="CH17" s="53">
        <f ca="1">[1]!Min_Max(VLOOKUP($B17,'PTD Calculations'!$A:$DF,CH$2,FALSE),0,99.9)</f>
        <v>14.664069965479573</v>
      </c>
      <c r="CI17" s="53">
        <f ca="1">[1]!Min_Max(VLOOKUP($B17,'PTD Calculations'!$A:$DF,CI$2,FALSE),0,99.9)</f>
        <v>18.257758433793523</v>
      </c>
      <c r="CJ17" s="53">
        <f t="shared" ca="1" si="15"/>
        <v>-3.5936884683139496</v>
      </c>
      <c r="CK17" s="48"/>
      <c r="CL17" s="40"/>
      <c r="CM17" s="54"/>
      <c r="CN17" s="53">
        <f ca="1">[1]!Min_Max(VLOOKUP($B17,'PTD Calculations'!$A:$DF,CN$2,FALSE),0,99.9)</f>
        <v>27.975515319789508</v>
      </c>
      <c r="CO17" s="53">
        <f ca="1">[1]!Min_Max(VLOOKUP($B17,'PTD Calculations'!$A:$DF,CO$2,FALSE),0,99.9)</f>
        <v>27.315546238861955</v>
      </c>
      <c r="CP17" s="53">
        <f t="shared" ca="1" si="16"/>
        <v>0.65996908092755291</v>
      </c>
      <c r="CQ17" s="53"/>
      <c r="CR17" s="110"/>
      <c r="CS17" s="53">
        <f ca="1">[1]!Min_Max(VLOOKUP($B17,'PTD Calculations'!$A:$DF,CS$2,FALSE),0,99.9)</f>
        <v>9.3064484048729739</v>
      </c>
      <c r="CT17" s="53">
        <f ca="1">[1]!Min_Max(VLOOKUP($B17,'PTD Calculations'!$A:$DF,CT$2,FALSE),0,99.9)</f>
        <v>7.7733761767210501</v>
      </c>
      <c r="CU17" s="53">
        <f t="shared" ca="1" si="17"/>
        <v>1.5330722281519238</v>
      </c>
      <c r="CV17" s="53"/>
      <c r="CW17" s="110"/>
      <c r="CX17" s="53">
        <f ca="1">[1]!Min_Max(VLOOKUP($B17,'PTD Calculations'!$A:$DF,CX$2,FALSE),0,99.9)</f>
        <v>10.593470130261663</v>
      </c>
      <c r="CY17" s="53">
        <f ca="1">[1]!Min_Max(VLOOKUP($B17,'PTD Calculations'!$A:$DF,CY$2,FALSE),0,99.9)</f>
        <v>12.059420829269619</v>
      </c>
      <c r="CZ17" s="53">
        <f t="shared" ca="1" si="18"/>
        <v>-1.4659506990079567</v>
      </c>
      <c r="DA17" s="40"/>
      <c r="DB17" s="108"/>
      <c r="DC17" s="53">
        <f ca="1">[1]!Min_Max(VLOOKUP($B17,'PTD Calculations'!$A:$DF,DC$2,FALSE),0,99.9)</f>
        <v>8.0755967846548682</v>
      </c>
      <c r="DD17" s="53">
        <f ca="1">[1]!Min_Max(VLOOKUP($B17,'PTD Calculations'!$A:$DF,DD$2,FALSE),0,99.9)</f>
        <v>7.4827492328712806</v>
      </c>
      <c r="DE17" s="53">
        <f t="shared" ca="1" si="19"/>
        <v>0.59284755178358761</v>
      </c>
      <c r="DF17" s="48"/>
      <c r="DG17" s="43"/>
      <c r="DH17" s="43" t="str">
        <f t="shared" ca="1" si="20"/>
        <v>Show</v>
      </c>
    </row>
    <row r="18" spans="1:112" s="23" customFormat="1">
      <c r="A18" s="49"/>
      <c r="B18" s="50">
        <v>8722</v>
      </c>
      <c r="C18" s="51" t="str">
        <f>VLOOKUP(B18,Stores!$A:$H,8,FALSE)</f>
        <v>8722 - Stamford, CT</v>
      </c>
      <c r="D18" s="40" t="str">
        <f>VLOOKUP(B18,Stores!$A:$H,7,FALSE)</f>
        <v>CT</v>
      </c>
      <c r="E18" s="52">
        <f>VLOOKUP(B18,Stores!$A:$F,6,FALSE)</f>
        <v>41804</v>
      </c>
      <c r="F18" s="53"/>
      <c r="G18" s="54"/>
      <c r="H18" s="53">
        <f ca="1">[1]!Min_Max(VLOOKUP($B18,'PTD Calculations'!$A:$DF,H$2,FALSE),0,99.9)</f>
        <v>41.88702462621027</v>
      </c>
      <c r="I18" s="53">
        <f ca="1">[1]!Min_Max(VLOOKUP($B18,'PTD Calculations'!$A:$DF,I$2,FALSE),0,99.9)</f>
        <v>35.198035095620675</v>
      </c>
      <c r="J18" s="53">
        <f t="shared" ca="1" si="0"/>
        <v>6.6889895305895948</v>
      </c>
      <c r="K18" s="53"/>
      <c r="L18" s="110"/>
      <c r="M18" s="53">
        <f ca="1">[1]!Min_Max(VLOOKUP($B18,'PTD Calculations'!$A:$DF,M$2,FALSE),0,99.9)</f>
        <v>16.86438574435936</v>
      </c>
      <c r="N18" s="53">
        <f ca="1">[1]!Min_Max(VLOOKUP($B18,'PTD Calculations'!$A:$DF,N$2,FALSE),0,99.9)</f>
        <v>16.605875330167695</v>
      </c>
      <c r="O18" s="53">
        <f t="shared" ca="1" si="1"/>
        <v>0.25851041419166521</v>
      </c>
      <c r="P18" s="53"/>
      <c r="Q18" s="110"/>
      <c r="R18" s="53">
        <f ca="1">[1]!Min_Max(VLOOKUP($B18,'PTD Calculations'!$A:$DF,R$2,FALSE),0,99.9)</f>
        <v>21.247918397128728</v>
      </c>
      <c r="S18" s="53">
        <f ca="1">[1]!Min_Max(VLOOKUP($B18,'PTD Calculations'!$A:$DF,S$2,FALSE),0,99.9)</f>
        <v>14.715029941168186</v>
      </c>
      <c r="T18" s="53">
        <f t="shared" ca="1" si="2"/>
        <v>6.532888455960542</v>
      </c>
      <c r="U18" s="40"/>
      <c r="V18" s="108"/>
      <c r="W18" s="53">
        <f ca="1">[1]!Min_Max(VLOOKUP($B18,'PTD Calculations'!$A:$DF,W$2,FALSE),0,99.9)</f>
        <v>3.7747204847221805</v>
      </c>
      <c r="X18" s="53">
        <f ca="1">[1]!Min_Max(VLOOKUP($B18,'PTD Calculations'!$A:$DF,X$2,FALSE),0,99.9)</f>
        <v>3.8771298242847925</v>
      </c>
      <c r="Y18" s="53">
        <f t="shared" ca="1" si="3"/>
        <v>-0.102409339562612</v>
      </c>
      <c r="Z18" s="48"/>
      <c r="AA18" s="40"/>
      <c r="AB18" s="54"/>
      <c r="AC18" s="53">
        <f ca="1">[1]!Min_Max(VLOOKUP($B18,'PTD Calculations'!$A:$DF,AC$2,FALSE),0,99.9)</f>
        <v>30.73489890020452</v>
      </c>
      <c r="AD18" s="53">
        <f ca="1">[1]!Min_Max(VLOOKUP($B18,'PTD Calculations'!$A:$DF,AD$2,FALSE),0,99.9)</f>
        <v>24.738259096020045</v>
      </c>
      <c r="AE18" s="53">
        <f t="shared" ca="1" si="4"/>
        <v>5.9966398041844755</v>
      </c>
      <c r="AF18" s="53"/>
      <c r="AG18" s="110"/>
      <c r="AH18" s="53">
        <f ca="1">[1]!Min_Max(VLOOKUP($B18,'PTD Calculations'!$A:$DF,AH$2,FALSE),0,99.9)</f>
        <v>13.896766681373125</v>
      </c>
      <c r="AI18" s="53">
        <f ca="1">[1]!Min_Max(VLOOKUP($B18,'PTD Calculations'!$A:$DF,AI$2,FALSE),0,99.9)</f>
        <v>13.16863020701971</v>
      </c>
      <c r="AJ18" s="53">
        <f t="shared" ca="1" si="5"/>
        <v>0.72813647435341444</v>
      </c>
      <c r="AK18" s="53"/>
      <c r="AL18" s="110"/>
      <c r="AM18" s="53">
        <f ca="1">[1]!Min_Max(VLOOKUP($B18,'PTD Calculations'!$A:$DF,AM$2,FALSE),0,99.9)</f>
        <v>15.286161999526589</v>
      </c>
      <c r="AN18" s="53">
        <f ca="1">[1]!Min_Max(VLOOKUP($B18,'PTD Calculations'!$A:$DF,AN$2,FALSE),0,99.9)</f>
        <v>9.7416402066721339</v>
      </c>
      <c r="AO18" s="53">
        <f t="shared" ca="1" si="6"/>
        <v>5.5445217928544555</v>
      </c>
      <c r="AP18" s="40"/>
      <c r="AQ18" s="108"/>
      <c r="AR18" s="53">
        <f ca="1">[1]!Min_Max(VLOOKUP($B18,'PTD Calculations'!$A:$DF,AR$2,FALSE),0,99.9)</f>
        <v>1.5519702193048113</v>
      </c>
      <c r="AS18" s="53">
        <f ca="1">[1]!Min_Max(VLOOKUP($B18,'PTD Calculations'!$A:$DF,AS$2,FALSE),0,99.9)</f>
        <v>1.8279886823281997</v>
      </c>
      <c r="AT18" s="53">
        <f t="shared" ca="1" si="7"/>
        <v>-0.27601846302338839</v>
      </c>
      <c r="AU18" s="48"/>
      <c r="AV18" s="40"/>
      <c r="AW18" s="54"/>
      <c r="AX18" s="53">
        <f ca="1">[1]!Min_Max(VLOOKUP($B18,'PTD Calculations'!$A:$DF,AX$2,FALSE),0,99.9)</f>
        <v>38.135498191540755</v>
      </c>
      <c r="AY18" s="53">
        <f ca="1">[1]!Min_Max(VLOOKUP($B18,'PTD Calculations'!$A:$DF,AY$2,FALSE),0,99.9)</f>
        <v>44.149739762255116</v>
      </c>
      <c r="AZ18" s="53">
        <f t="shared" ca="1" si="8"/>
        <v>-6.0142415707143613</v>
      </c>
      <c r="BA18" s="53"/>
      <c r="BB18" s="110"/>
      <c r="BC18" s="53">
        <f ca="1">[1]!Min_Max(VLOOKUP($B18,'PTD Calculations'!$A:$DF,BC$2,FALSE),0,99.9)</f>
        <v>19.561771047213448</v>
      </c>
      <c r="BD18" s="53">
        <f ca="1">[1]!Min_Max(VLOOKUP($B18,'PTD Calculations'!$A:$DF,BD$2,FALSE),0,99.9)</f>
        <v>27.343807324456254</v>
      </c>
      <c r="BE18" s="53">
        <f t="shared" ca="1" si="9"/>
        <v>-7.7820362772428062</v>
      </c>
      <c r="BF18" s="53"/>
      <c r="BG18" s="110"/>
      <c r="BH18" s="53">
        <f ca="1">[1]!Min_Max(VLOOKUP($B18,'PTD Calculations'!$A:$DF,BH$2,FALSE),0,99.9)</f>
        <v>15.827461509428861</v>
      </c>
      <c r="BI18" s="53">
        <f ca="1">[1]!Min_Max(VLOOKUP($B18,'PTD Calculations'!$A:$DF,BI$2,FALSE),0,99.9)</f>
        <v>10.26052179624523</v>
      </c>
      <c r="BJ18" s="53">
        <f t="shared" ca="1" si="10"/>
        <v>5.5669397131836309</v>
      </c>
      <c r="BK18" s="40"/>
      <c r="BL18" s="108"/>
      <c r="BM18" s="53">
        <f ca="1">[1]!Min_Max(VLOOKUP($B18,'PTD Calculations'!$A:$DF,BM$2,FALSE),0,99.9)</f>
        <v>2.7462656348984433</v>
      </c>
      <c r="BN18" s="53">
        <f ca="1">[1]!Min_Max(VLOOKUP($B18,'PTD Calculations'!$A:$DF,BN$2,FALSE),0,99.9)</f>
        <v>6.5454106415536355</v>
      </c>
      <c r="BO18" s="53">
        <f t="shared" ca="1" si="11"/>
        <v>-3.7991450066551922</v>
      </c>
      <c r="BP18" s="48"/>
      <c r="BQ18" s="40"/>
      <c r="BR18" s="54"/>
      <c r="BS18" s="53">
        <f ca="1">[1]!Min_Max(VLOOKUP($B18,'PTD Calculations'!$A:$DF,BS$2,FALSE),0,99.9)</f>
        <v>45.129778068151708</v>
      </c>
      <c r="BT18" s="53">
        <f ca="1">[1]!Min_Max(VLOOKUP($B18,'PTD Calculations'!$A:$DF,BT$2,FALSE),0,99.9)</f>
        <v>51.68668437548186</v>
      </c>
      <c r="BU18" s="53">
        <f t="shared" ca="1" si="12"/>
        <v>-6.5569063073301521</v>
      </c>
      <c r="BV18" s="53"/>
      <c r="BW18" s="110"/>
      <c r="BX18" s="53">
        <f ca="1">[1]!Min_Max(VLOOKUP($B18,'PTD Calculations'!$A:$DF,BX$2,FALSE),0,99.9)</f>
        <v>13.683113144488445</v>
      </c>
      <c r="BY18" s="53">
        <f ca="1">[1]!Min_Max(VLOOKUP($B18,'PTD Calculations'!$A:$DF,BY$2,FALSE),0,99.9)</f>
        <v>17.995599200453338</v>
      </c>
      <c r="BZ18" s="53">
        <f t="shared" ca="1" si="13"/>
        <v>-4.312486055964893</v>
      </c>
      <c r="CA18" s="53"/>
      <c r="CB18" s="110"/>
      <c r="CC18" s="53">
        <f ca="1">[1]!Min_Max(VLOOKUP($B18,'PTD Calculations'!$A:$DF,CC$2,FALSE),0,99.9)</f>
        <v>26.858184537169507</v>
      </c>
      <c r="CD18" s="53">
        <f ca="1">[1]!Min_Max(VLOOKUP($B18,'PTD Calculations'!$A:$DF,CD$2,FALSE),0,99.9)</f>
        <v>27.40064748305943</v>
      </c>
      <c r="CE18" s="53">
        <f t="shared" ca="1" si="14"/>
        <v>-0.54246294588992328</v>
      </c>
      <c r="CF18" s="40"/>
      <c r="CG18" s="108"/>
      <c r="CH18" s="53">
        <f ca="1">[1]!Min_Max(VLOOKUP($B18,'PTD Calculations'!$A:$DF,CH$2,FALSE),0,99.9)</f>
        <v>4.5884803864937496</v>
      </c>
      <c r="CI18" s="53">
        <f ca="1">[1]!Min_Max(VLOOKUP($B18,'PTD Calculations'!$A:$DF,CI$2,FALSE),0,99.9)</f>
        <v>6.2904376919690943</v>
      </c>
      <c r="CJ18" s="53">
        <f t="shared" ca="1" si="15"/>
        <v>-1.7019573054753447</v>
      </c>
      <c r="CK18" s="48"/>
      <c r="CL18" s="40"/>
      <c r="CM18" s="54"/>
      <c r="CN18" s="53">
        <f ca="1">[1]!Min_Max(VLOOKUP($B18,'PTD Calculations'!$A:$DF,CN$2,FALSE),0,99.9)</f>
        <v>36.513077100418343</v>
      </c>
      <c r="CO18" s="53">
        <f ca="1">[1]!Min_Max(VLOOKUP($B18,'PTD Calculations'!$A:$DF,CO$2,FALSE),0,99.9)</f>
        <v>34.073211940921333</v>
      </c>
      <c r="CP18" s="53">
        <f t="shared" ca="1" si="16"/>
        <v>2.4398651594970104</v>
      </c>
      <c r="CQ18" s="53"/>
      <c r="CR18" s="110"/>
      <c r="CS18" s="53">
        <f ca="1">[1]!Min_Max(VLOOKUP($B18,'PTD Calculations'!$A:$DF,CS$2,FALSE),0,99.9)</f>
        <v>13.774095675993728</v>
      </c>
      <c r="CT18" s="53">
        <f ca="1">[1]!Min_Max(VLOOKUP($B18,'PTD Calculations'!$A:$DF,CT$2,FALSE),0,99.9)</f>
        <v>10.809208424151333</v>
      </c>
      <c r="CU18" s="53">
        <f t="shared" ca="1" si="17"/>
        <v>2.964887251842395</v>
      </c>
      <c r="CV18" s="53"/>
      <c r="CW18" s="110"/>
      <c r="CX18" s="53">
        <f ca="1">[1]!Min_Max(VLOOKUP($B18,'PTD Calculations'!$A:$DF,CX$2,FALSE),0,99.9)</f>
        <v>20.648474126795939</v>
      </c>
      <c r="CY18" s="53">
        <f ca="1">[1]!Min_Max(VLOOKUP($B18,'PTD Calculations'!$A:$DF,CY$2,FALSE),0,99.9)</f>
        <v>20.740483793005325</v>
      </c>
      <c r="CZ18" s="53">
        <f t="shared" ca="1" si="18"/>
        <v>-9.2009666209385443E-2</v>
      </c>
      <c r="DA18" s="40"/>
      <c r="DB18" s="108"/>
      <c r="DC18" s="53">
        <f ca="1">[1]!Min_Max(VLOOKUP($B18,'PTD Calculations'!$A:$DF,DC$2,FALSE),0,99.9)</f>
        <v>2.0905072976286747</v>
      </c>
      <c r="DD18" s="53">
        <f ca="1">[1]!Min_Max(VLOOKUP($B18,'PTD Calculations'!$A:$DF,DD$2,FALSE),0,99.9)</f>
        <v>2.5235197237646725</v>
      </c>
      <c r="DE18" s="53">
        <f t="shared" ca="1" si="19"/>
        <v>-0.43301242613599777</v>
      </c>
      <c r="DF18" s="48"/>
      <c r="DG18" s="43"/>
      <c r="DH18" s="43" t="str">
        <f t="shared" ca="1" si="20"/>
        <v>Show</v>
      </c>
    </row>
    <row r="19" spans="1:112" s="23" customFormat="1">
      <c r="A19" s="49"/>
      <c r="B19" s="50">
        <v>8717</v>
      </c>
      <c r="C19" s="51" t="str">
        <f>VLOOKUP(B19,Stores!$A:$H,8,FALSE)</f>
        <v>8717 - Pasadena, CA</v>
      </c>
      <c r="D19" s="40" t="str">
        <f>VLOOKUP(B19,Stores!$A:$H,7,FALSE)</f>
        <v>CA</v>
      </c>
      <c r="E19" s="52">
        <f>VLOOKUP(B19,Stores!$A:$F,6,FALSE)</f>
        <v>41478</v>
      </c>
      <c r="F19" s="53"/>
      <c r="G19" s="54"/>
      <c r="H19" s="53">
        <f ca="1">[1]!Min_Max(VLOOKUP($B19,'PTD Calculations'!$A:$DF,H$2,FALSE),0,99.9)</f>
        <v>35.900714089178024</v>
      </c>
      <c r="I19" s="53">
        <f ca="1">[1]!Min_Max(VLOOKUP($B19,'PTD Calculations'!$A:$DF,I$2,FALSE),0,99.9)</f>
        <v>24.454702084569625</v>
      </c>
      <c r="J19" s="53">
        <f t="shared" ca="1" si="0"/>
        <v>11.446012004608399</v>
      </c>
      <c r="K19" s="53"/>
      <c r="L19" s="110"/>
      <c r="M19" s="53">
        <f ca="1">[1]!Min_Max(VLOOKUP($B19,'PTD Calculations'!$A:$DF,M$2,FALSE),0,99.9)</f>
        <v>15.576179489331226</v>
      </c>
      <c r="N19" s="53">
        <f ca="1">[1]!Min_Max(VLOOKUP($B19,'PTD Calculations'!$A:$DF,N$2,FALSE),0,99.9)</f>
        <v>9.6132078581695062</v>
      </c>
      <c r="O19" s="53">
        <f t="shared" ca="1" si="1"/>
        <v>5.9629716311617198</v>
      </c>
      <c r="P19" s="53"/>
      <c r="Q19" s="110"/>
      <c r="R19" s="53">
        <f ca="1">[1]!Min_Max(VLOOKUP($B19,'PTD Calculations'!$A:$DF,R$2,FALSE),0,99.9)</f>
        <v>17.800882551302642</v>
      </c>
      <c r="S19" s="53">
        <f ca="1">[1]!Min_Max(VLOOKUP($B19,'PTD Calculations'!$A:$DF,S$2,FALSE),0,99.9)</f>
        <v>10.653807815455203</v>
      </c>
      <c r="T19" s="53">
        <f t="shared" ca="1" si="2"/>
        <v>7.1470747358474398</v>
      </c>
      <c r="U19" s="40"/>
      <c r="V19" s="108"/>
      <c r="W19" s="53">
        <f ca="1">[1]!Min_Max(VLOOKUP($B19,'PTD Calculations'!$A:$DF,W$2,FALSE),0,99.9)</f>
        <v>2.5236520485441609</v>
      </c>
      <c r="X19" s="53">
        <f ca="1">[1]!Min_Max(VLOOKUP($B19,'PTD Calculations'!$A:$DF,X$2,FALSE),0,99.9)</f>
        <v>4.1876864109449174</v>
      </c>
      <c r="Y19" s="53">
        <f t="shared" ca="1" si="3"/>
        <v>-1.6640343624007565</v>
      </c>
      <c r="Z19" s="48"/>
      <c r="AA19" s="40"/>
      <c r="AB19" s="54"/>
      <c r="AC19" s="53">
        <f ca="1">[1]!Min_Max(VLOOKUP($B19,'PTD Calculations'!$A:$DF,AC$2,FALSE),0,99.9)</f>
        <v>25.441518917148137</v>
      </c>
      <c r="AD19" s="53">
        <f ca="1">[1]!Min_Max(VLOOKUP($B19,'PTD Calculations'!$A:$DF,AD$2,FALSE),0,99.9)</f>
        <v>23.362130699085043</v>
      </c>
      <c r="AE19" s="53">
        <f t="shared" ca="1" si="4"/>
        <v>2.0793882180630945</v>
      </c>
      <c r="AF19" s="53"/>
      <c r="AG19" s="110"/>
      <c r="AH19" s="53">
        <f ca="1">[1]!Min_Max(VLOOKUP($B19,'PTD Calculations'!$A:$DF,AH$2,FALSE),0,99.9)</f>
        <v>11.785662591207323</v>
      </c>
      <c r="AI19" s="53">
        <f ca="1">[1]!Min_Max(VLOOKUP($B19,'PTD Calculations'!$A:$DF,AI$2,FALSE),0,99.9)</f>
        <v>11.879765991112592</v>
      </c>
      <c r="AJ19" s="53">
        <f t="shared" ca="1" si="5"/>
        <v>-9.4103399905268503E-2</v>
      </c>
      <c r="AK19" s="53"/>
      <c r="AL19" s="110"/>
      <c r="AM19" s="53">
        <f ca="1">[1]!Min_Max(VLOOKUP($B19,'PTD Calculations'!$A:$DF,AM$2,FALSE),0,99.9)</f>
        <v>11.47234273461549</v>
      </c>
      <c r="AN19" s="53">
        <f ca="1">[1]!Min_Max(VLOOKUP($B19,'PTD Calculations'!$A:$DF,AN$2,FALSE),0,99.9)</f>
        <v>8.478136444752419</v>
      </c>
      <c r="AO19" s="53">
        <f t="shared" ca="1" si="6"/>
        <v>2.9942062898630706</v>
      </c>
      <c r="AP19" s="40"/>
      <c r="AQ19" s="108"/>
      <c r="AR19" s="53">
        <f ca="1">[1]!Min_Max(VLOOKUP($B19,'PTD Calculations'!$A:$DF,AR$2,FALSE),0,99.9)</f>
        <v>2.1835135913253221</v>
      </c>
      <c r="AS19" s="53">
        <f ca="1">[1]!Min_Max(VLOOKUP($B19,'PTD Calculations'!$A:$DF,AS$2,FALSE),0,99.9)</f>
        <v>3.0042282632200297</v>
      </c>
      <c r="AT19" s="53">
        <f t="shared" ca="1" si="7"/>
        <v>-0.82071467189470759</v>
      </c>
      <c r="AU19" s="48"/>
      <c r="AV19" s="40"/>
      <c r="AW19" s="54"/>
      <c r="AX19" s="53">
        <f ca="1">[1]!Min_Max(VLOOKUP($B19,'PTD Calculations'!$A:$DF,AX$2,FALSE),0,99.9)</f>
        <v>31.975411746595821</v>
      </c>
      <c r="AY19" s="53">
        <f ca="1">[1]!Min_Max(VLOOKUP($B19,'PTD Calculations'!$A:$DF,AY$2,FALSE),0,99.9)</f>
        <v>29.233752675237</v>
      </c>
      <c r="AZ19" s="53">
        <f t="shared" ca="1" si="8"/>
        <v>2.7416590713588214</v>
      </c>
      <c r="BA19" s="53"/>
      <c r="BB19" s="110"/>
      <c r="BC19" s="53">
        <f ca="1">[1]!Min_Max(VLOOKUP($B19,'PTD Calculations'!$A:$DF,BC$2,FALSE),0,99.9)</f>
        <v>10.402013433963594</v>
      </c>
      <c r="BD19" s="53">
        <f ca="1">[1]!Min_Max(VLOOKUP($B19,'PTD Calculations'!$A:$DF,BD$2,FALSE),0,99.9)</f>
        <v>20.848648331023416</v>
      </c>
      <c r="BE19" s="53">
        <f t="shared" ca="1" si="9"/>
        <v>-10.446634897059822</v>
      </c>
      <c r="BF19" s="53"/>
      <c r="BG19" s="110"/>
      <c r="BH19" s="53">
        <f ca="1">[1]!Min_Max(VLOOKUP($B19,'PTD Calculations'!$A:$DF,BH$2,FALSE),0,99.9)</f>
        <v>19.857869216627233</v>
      </c>
      <c r="BI19" s="53">
        <f ca="1">[1]!Min_Max(VLOOKUP($B19,'PTD Calculations'!$A:$DF,BI$2,FALSE),0,99.9)</f>
        <v>6.0637627385292907</v>
      </c>
      <c r="BJ19" s="53">
        <f t="shared" ca="1" si="10"/>
        <v>13.794106478097941</v>
      </c>
      <c r="BK19" s="40"/>
      <c r="BL19" s="108"/>
      <c r="BM19" s="53">
        <f ca="1">[1]!Min_Max(VLOOKUP($B19,'PTD Calculations'!$A:$DF,BM$2,FALSE),0,99.9)</f>
        <v>1.7155290960049974</v>
      </c>
      <c r="BN19" s="53">
        <f ca="1">[1]!Min_Max(VLOOKUP($B19,'PTD Calculations'!$A:$DF,BN$2,FALSE),0,99.9)</f>
        <v>2.3213416056842915</v>
      </c>
      <c r="BO19" s="53">
        <f t="shared" ca="1" si="11"/>
        <v>-0.60581250967929412</v>
      </c>
      <c r="BP19" s="48"/>
      <c r="BQ19" s="40"/>
      <c r="BR19" s="54"/>
      <c r="BS19" s="53">
        <f ca="1">[1]!Min_Max(VLOOKUP($B19,'PTD Calculations'!$A:$DF,BS$2,FALSE),0,99.9)</f>
        <v>55.213141729664216</v>
      </c>
      <c r="BT19" s="53">
        <f ca="1">[1]!Min_Max(VLOOKUP($B19,'PTD Calculations'!$A:$DF,BT$2,FALSE),0,99.9)</f>
        <v>49.996812567886764</v>
      </c>
      <c r="BU19" s="53">
        <f t="shared" ca="1" si="12"/>
        <v>5.2163291617774519</v>
      </c>
      <c r="BV19" s="53"/>
      <c r="BW19" s="110"/>
      <c r="BX19" s="53">
        <f ca="1">[1]!Min_Max(VLOOKUP($B19,'PTD Calculations'!$A:$DF,BX$2,FALSE),0,99.9)</f>
        <v>14.319054294985062</v>
      </c>
      <c r="BY19" s="53">
        <f ca="1">[1]!Min_Max(VLOOKUP($B19,'PTD Calculations'!$A:$DF,BY$2,FALSE),0,99.9)</f>
        <v>12.716663680229228</v>
      </c>
      <c r="BZ19" s="53">
        <f t="shared" ca="1" si="13"/>
        <v>1.6023906147558336</v>
      </c>
      <c r="CA19" s="53"/>
      <c r="CB19" s="110"/>
      <c r="CC19" s="53">
        <f ca="1">[1]!Min_Max(VLOOKUP($B19,'PTD Calculations'!$A:$DF,CC$2,FALSE),0,99.9)</f>
        <v>35.587135103908722</v>
      </c>
      <c r="CD19" s="53">
        <f ca="1">[1]!Min_Max(VLOOKUP($B19,'PTD Calculations'!$A:$DF,CD$2,FALSE),0,99.9)</f>
        <v>28.505384150501417</v>
      </c>
      <c r="CE19" s="53">
        <f t="shared" ca="1" si="14"/>
        <v>7.0817509534073046</v>
      </c>
      <c r="CF19" s="40"/>
      <c r="CG19" s="108"/>
      <c r="CH19" s="53">
        <f ca="1">[1]!Min_Max(VLOOKUP($B19,'PTD Calculations'!$A:$DF,CH$2,FALSE),0,99.9)</f>
        <v>5.3069523307704367</v>
      </c>
      <c r="CI19" s="53">
        <f ca="1">[1]!Min_Max(VLOOKUP($B19,'PTD Calculations'!$A:$DF,CI$2,FALSE),0,99.9)</f>
        <v>8.7747647371561115</v>
      </c>
      <c r="CJ19" s="53">
        <f t="shared" ca="1" si="15"/>
        <v>-3.4678124063856748</v>
      </c>
      <c r="CK19" s="48"/>
      <c r="CL19" s="40"/>
      <c r="CM19" s="54"/>
      <c r="CN19" s="53">
        <f ca="1">[1]!Min_Max(VLOOKUP($B19,'PTD Calculations'!$A:$DF,CN$2,FALSE),0,99.9)</f>
        <v>25.403143479891177</v>
      </c>
      <c r="CO19" s="53">
        <f ca="1">[1]!Min_Max(VLOOKUP($B19,'PTD Calculations'!$A:$DF,CO$2,FALSE),0,99.9)</f>
        <v>28.018695558808375</v>
      </c>
      <c r="CP19" s="53">
        <f t="shared" ca="1" si="16"/>
        <v>-2.6155520789171973</v>
      </c>
      <c r="CQ19" s="53"/>
      <c r="CR19" s="110"/>
      <c r="CS19" s="53">
        <f ca="1">[1]!Min_Max(VLOOKUP($B19,'PTD Calculations'!$A:$DF,CS$2,FALSE),0,99.9)</f>
        <v>8.0885591085458923</v>
      </c>
      <c r="CT19" s="53">
        <f ca="1">[1]!Min_Max(VLOOKUP($B19,'PTD Calculations'!$A:$DF,CT$2,FALSE),0,99.9)</f>
        <v>10.41110476532635</v>
      </c>
      <c r="CU19" s="53">
        <f t="shared" ca="1" si="17"/>
        <v>-2.3225456567804574</v>
      </c>
      <c r="CV19" s="53"/>
      <c r="CW19" s="110"/>
      <c r="CX19" s="53">
        <f ca="1">[1]!Min_Max(VLOOKUP($B19,'PTD Calculations'!$A:$DF,CX$2,FALSE),0,99.9)</f>
        <v>13.994727234208423</v>
      </c>
      <c r="CY19" s="53">
        <f ca="1">[1]!Min_Max(VLOOKUP($B19,'PTD Calculations'!$A:$DF,CY$2,FALSE),0,99.9)</f>
        <v>13.461471735812532</v>
      </c>
      <c r="CZ19" s="53">
        <f t="shared" ca="1" si="18"/>
        <v>0.53325549839589037</v>
      </c>
      <c r="DA19" s="40"/>
      <c r="DB19" s="108"/>
      <c r="DC19" s="53">
        <f ca="1">[1]!Min_Max(VLOOKUP($B19,'PTD Calculations'!$A:$DF,DC$2,FALSE),0,99.9)</f>
        <v>3.3198571371368564</v>
      </c>
      <c r="DD19" s="53">
        <f ca="1">[1]!Min_Max(VLOOKUP($B19,'PTD Calculations'!$A:$DF,DD$2,FALSE),0,99.9)</f>
        <v>4.1461190576694973</v>
      </c>
      <c r="DE19" s="53">
        <f t="shared" ca="1" si="19"/>
        <v>-0.82626192053264091</v>
      </c>
      <c r="DF19" s="48"/>
      <c r="DG19" s="43"/>
      <c r="DH19" s="43" t="str">
        <f t="shared" ca="1" si="20"/>
        <v>Show</v>
      </c>
    </row>
    <row r="20" spans="1:112" s="23" customFormat="1">
      <c r="A20" s="49"/>
      <c r="B20" s="50">
        <v>8709</v>
      </c>
      <c r="C20" s="51" t="str">
        <f>VLOOKUP(B20,Stores!$A:$H,8,FALSE)</f>
        <v>8709 - Santa Monica, CA</v>
      </c>
      <c r="D20" s="40" t="str">
        <f>VLOOKUP(B20,Stores!$A:$H,7,FALSE)</f>
        <v>CA</v>
      </c>
      <c r="E20" s="52">
        <f>VLOOKUP(B20,Stores!$A:$F,6,FALSE)</f>
        <v>42693</v>
      </c>
      <c r="F20" s="53"/>
      <c r="G20" s="54"/>
      <c r="H20" s="53">
        <f ca="1">[1]!Min_Max(VLOOKUP($B20,'PTD Calculations'!$A:$DF,H$2,FALSE),0,99.9)</f>
        <v>31.511150155182893</v>
      </c>
      <c r="I20" s="53">
        <f ca="1">[1]!Min_Max(VLOOKUP($B20,'PTD Calculations'!$A:$DF,I$2,FALSE),0,99.9)</f>
        <v>31.753512225179897</v>
      </c>
      <c r="J20" s="53">
        <f t="shared" ca="1" si="0"/>
        <v>-0.24236206999700372</v>
      </c>
      <c r="K20" s="53"/>
      <c r="L20" s="110"/>
      <c r="M20" s="53">
        <f ca="1">[1]!Min_Max(VLOOKUP($B20,'PTD Calculations'!$A:$DF,M$2,FALSE),0,99.9)</f>
        <v>16.448012729115387</v>
      </c>
      <c r="N20" s="53">
        <f ca="1">[1]!Min_Max(VLOOKUP($B20,'PTD Calculations'!$A:$DF,N$2,FALSE),0,99.9)</f>
        <v>14.539614683374422</v>
      </c>
      <c r="O20" s="53">
        <f t="shared" ca="1" si="1"/>
        <v>1.9083980457409648</v>
      </c>
      <c r="P20" s="53"/>
      <c r="Q20" s="110"/>
      <c r="R20" s="53">
        <f ca="1">[1]!Min_Max(VLOOKUP($B20,'PTD Calculations'!$A:$DF,R$2,FALSE),0,99.9)</f>
        <v>12.404283699733618</v>
      </c>
      <c r="S20" s="53">
        <f ca="1">[1]!Min_Max(VLOOKUP($B20,'PTD Calculations'!$A:$DF,S$2,FALSE),0,99.9)</f>
        <v>13.78509277982824</v>
      </c>
      <c r="T20" s="53">
        <f t="shared" ca="1" si="2"/>
        <v>-1.3808090800946218</v>
      </c>
      <c r="U20" s="40"/>
      <c r="V20" s="108"/>
      <c r="W20" s="53">
        <f ca="1">[1]!Min_Max(VLOOKUP($B20,'PTD Calculations'!$A:$DF,W$2,FALSE),0,99.9)</f>
        <v>2.6588537263338878</v>
      </c>
      <c r="X20" s="53">
        <f ca="1">[1]!Min_Max(VLOOKUP($B20,'PTD Calculations'!$A:$DF,X$2,FALSE),0,99.9)</f>
        <v>3.4288047619772324</v>
      </c>
      <c r="Y20" s="53">
        <f t="shared" ca="1" si="3"/>
        <v>-0.76995103564334455</v>
      </c>
      <c r="Z20" s="48"/>
      <c r="AA20" s="40"/>
      <c r="AB20" s="54"/>
      <c r="AC20" s="53">
        <f ca="1">[1]!Min_Max(VLOOKUP($B20,'PTD Calculations'!$A:$DF,AC$2,FALSE),0,99.9)</f>
        <v>22.636011449367984</v>
      </c>
      <c r="AD20" s="53">
        <f ca="1">[1]!Min_Max(VLOOKUP($B20,'PTD Calculations'!$A:$DF,AD$2,FALSE),0,99.9)</f>
        <v>26.33511301525574</v>
      </c>
      <c r="AE20" s="53">
        <f t="shared" ca="1" si="4"/>
        <v>-3.6991015658877551</v>
      </c>
      <c r="AF20" s="53"/>
      <c r="AG20" s="110"/>
      <c r="AH20" s="53">
        <f ca="1">[1]!Min_Max(VLOOKUP($B20,'PTD Calculations'!$A:$DF,AH$2,FALSE),0,99.9)</f>
        <v>12.50368548858955</v>
      </c>
      <c r="AI20" s="53">
        <f ca="1">[1]!Min_Max(VLOOKUP($B20,'PTD Calculations'!$A:$DF,AI$2,FALSE),0,99.9)</f>
        <v>14.077205515573088</v>
      </c>
      <c r="AJ20" s="53">
        <f t="shared" ca="1" si="5"/>
        <v>-1.5735200269835374</v>
      </c>
      <c r="AK20" s="53"/>
      <c r="AL20" s="110"/>
      <c r="AM20" s="53">
        <f ca="1">[1]!Min_Max(VLOOKUP($B20,'PTD Calculations'!$A:$DF,AM$2,FALSE),0,99.9)</f>
        <v>8.1858409437784587</v>
      </c>
      <c r="AN20" s="53">
        <f ca="1">[1]!Min_Max(VLOOKUP($B20,'PTD Calculations'!$A:$DF,AN$2,FALSE),0,99.9)</f>
        <v>9.3459923457706786</v>
      </c>
      <c r="AO20" s="53">
        <f t="shared" ca="1" si="6"/>
        <v>-1.1601514019922199</v>
      </c>
      <c r="AP20" s="40"/>
      <c r="AQ20" s="108"/>
      <c r="AR20" s="53">
        <f ca="1">[1]!Min_Max(VLOOKUP($B20,'PTD Calculations'!$A:$DF,AR$2,FALSE),0,99.9)</f>
        <v>1.9464850169999734</v>
      </c>
      <c r="AS20" s="53">
        <f ca="1">[1]!Min_Max(VLOOKUP($B20,'PTD Calculations'!$A:$DF,AS$2,FALSE),0,99.9)</f>
        <v>2.9119151539119712</v>
      </c>
      <c r="AT20" s="53">
        <f t="shared" ca="1" si="7"/>
        <v>-0.96543013691199775</v>
      </c>
      <c r="AU20" s="48"/>
      <c r="AV20" s="40"/>
      <c r="AW20" s="54"/>
      <c r="AX20" s="53">
        <f ca="1">[1]!Min_Max(VLOOKUP($B20,'PTD Calculations'!$A:$DF,AX$2,FALSE),0,99.9)</f>
        <v>44.097458871900713</v>
      </c>
      <c r="AY20" s="53">
        <f ca="1">[1]!Min_Max(VLOOKUP($B20,'PTD Calculations'!$A:$DF,AY$2,FALSE),0,99.9)</f>
        <v>20.914658028383528</v>
      </c>
      <c r="AZ20" s="53">
        <f t="shared" ca="1" si="8"/>
        <v>23.182800843517185</v>
      </c>
      <c r="BA20" s="53"/>
      <c r="BB20" s="110"/>
      <c r="BC20" s="53">
        <f ca="1">[1]!Min_Max(VLOOKUP($B20,'PTD Calculations'!$A:$DF,BC$2,FALSE),0,99.9)</f>
        <v>19.90299540664293</v>
      </c>
      <c r="BD20" s="53">
        <f ca="1">[1]!Min_Max(VLOOKUP($B20,'PTD Calculations'!$A:$DF,BD$2,FALSE),0,99.9)</f>
        <v>15.524598317272293</v>
      </c>
      <c r="BE20" s="53">
        <f t="shared" ca="1" si="9"/>
        <v>4.3783970893706368</v>
      </c>
      <c r="BF20" s="53"/>
      <c r="BG20" s="110"/>
      <c r="BH20" s="53">
        <f ca="1">[1]!Min_Max(VLOOKUP($B20,'PTD Calculations'!$A:$DF,BH$2,FALSE),0,99.9)</f>
        <v>22.004411792239459</v>
      </c>
      <c r="BI20" s="53">
        <f ca="1">[1]!Min_Max(VLOOKUP($B20,'PTD Calculations'!$A:$DF,BI$2,FALSE),0,99.9)</f>
        <v>4.0788349253657943</v>
      </c>
      <c r="BJ20" s="53">
        <f t="shared" ca="1" si="10"/>
        <v>17.925576866873666</v>
      </c>
      <c r="BK20" s="40"/>
      <c r="BL20" s="108"/>
      <c r="BM20" s="53">
        <f ca="1">[1]!Min_Max(VLOOKUP($B20,'PTD Calculations'!$A:$DF,BM$2,FALSE),0,99.9)</f>
        <v>2.1900516730183268</v>
      </c>
      <c r="BN20" s="53">
        <f ca="1">[1]!Min_Max(VLOOKUP($B20,'PTD Calculations'!$A:$DF,BN$2,FALSE),0,99.9)</f>
        <v>1.3112247857454407</v>
      </c>
      <c r="BO20" s="53">
        <f t="shared" ca="1" si="11"/>
        <v>0.87882688727288616</v>
      </c>
      <c r="BP20" s="48"/>
      <c r="BQ20" s="40"/>
      <c r="BR20" s="54"/>
      <c r="BS20" s="53">
        <f ca="1">[1]!Min_Max(VLOOKUP($B20,'PTD Calculations'!$A:$DF,BS$2,FALSE),0,99.9)</f>
        <v>42.246260186091185</v>
      </c>
      <c r="BT20" s="53">
        <f ca="1">[1]!Min_Max(VLOOKUP($B20,'PTD Calculations'!$A:$DF,BT$2,FALSE),0,99.9)</f>
        <v>54.377042261529063</v>
      </c>
      <c r="BU20" s="53">
        <f t="shared" ca="1" si="12"/>
        <v>-12.130782075437878</v>
      </c>
      <c r="BV20" s="53"/>
      <c r="BW20" s="110"/>
      <c r="BX20" s="53">
        <f ca="1">[1]!Min_Max(VLOOKUP($B20,'PTD Calculations'!$A:$DF,BX$2,FALSE),0,99.9)</f>
        <v>14.029074669397454</v>
      </c>
      <c r="BY20" s="53">
        <f ca="1">[1]!Min_Max(VLOOKUP($B20,'PTD Calculations'!$A:$DF,BY$2,FALSE),0,99.9)</f>
        <v>17.276299633482193</v>
      </c>
      <c r="BZ20" s="53">
        <f t="shared" ca="1" si="13"/>
        <v>-3.2472249640847384</v>
      </c>
      <c r="CA20" s="53"/>
      <c r="CB20" s="110"/>
      <c r="CC20" s="53">
        <f ca="1">[1]!Min_Max(VLOOKUP($B20,'PTD Calculations'!$A:$DF,CC$2,FALSE),0,99.9)</f>
        <v>21.346048109205981</v>
      </c>
      <c r="CD20" s="53">
        <f ca="1">[1]!Min_Max(VLOOKUP($B20,'PTD Calculations'!$A:$DF,CD$2,FALSE),0,99.9)</f>
        <v>31.248154517571635</v>
      </c>
      <c r="CE20" s="53">
        <f t="shared" ca="1" si="14"/>
        <v>-9.902106408365654</v>
      </c>
      <c r="CF20" s="40"/>
      <c r="CG20" s="108"/>
      <c r="CH20" s="53">
        <f ca="1">[1]!Min_Max(VLOOKUP($B20,'PTD Calculations'!$A:$DF,CH$2,FALSE),0,99.9)</f>
        <v>6.8711374074877432</v>
      </c>
      <c r="CI20" s="53">
        <f ca="1">[1]!Min_Max(VLOOKUP($B20,'PTD Calculations'!$A:$DF,CI$2,FALSE),0,99.9)</f>
        <v>5.852588110475244</v>
      </c>
      <c r="CJ20" s="53">
        <f t="shared" ca="1" si="15"/>
        <v>1.0185492970124992</v>
      </c>
      <c r="CK20" s="48"/>
      <c r="CL20" s="40"/>
      <c r="CM20" s="54"/>
      <c r="CN20" s="53">
        <f ca="1">[1]!Min_Max(VLOOKUP($B20,'PTD Calculations'!$A:$DF,CN$2,FALSE),0,99.9)</f>
        <v>37.019438341767305</v>
      </c>
      <c r="CO20" s="53">
        <f ca="1">[1]!Min_Max(VLOOKUP($B20,'PTD Calculations'!$A:$DF,CO$2,FALSE),0,99.9)</f>
        <v>38.81152942895126</v>
      </c>
      <c r="CP20" s="53">
        <f t="shared" ca="1" si="16"/>
        <v>-1.7920910871839553</v>
      </c>
      <c r="CQ20" s="53"/>
      <c r="CR20" s="110"/>
      <c r="CS20" s="53">
        <f ca="1">[1]!Min_Max(VLOOKUP($B20,'PTD Calculations'!$A:$DF,CS$2,FALSE),0,99.9)</f>
        <v>15.851296896418066</v>
      </c>
      <c r="CT20" s="53">
        <f ca="1">[1]!Min_Max(VLOOKUP($B20,'PTD Calculations'!$A:$DF,CT$2,FALSE),0,99.9)</f>
        <v>18.836892376632555</v>
      </c>
      <c r="CU20" s="53">
        <f t="shared" ca="1" si="17"/>
        <v>-2.9855954802144886</v>
      </c>
      <c r="CV20" s="53"/>
      <c r="CW20" s="110"/>
      <c r="CX20" s="53">
        <f ca="1">[1]!Min_Max(VLOOKUP($B20,'PTD Calculations'!$A:$DF,CX$2,FALSE),0,99.9)</f>
        <v>17.640720124763057</v>
      </c>
      <c r="CY20" s="53">
        <f ca="1">[1]!Min_Max(VLOOKUP($B20,'PTD Calculations'!$A:$DF,CY$2,FALSE),0,99.9)</f>
        <v>14.577842032740151</v>
      </c>
      <c r="CZ20" s="53">
        <f t="shared" ca="1" si="18"/>
        <v>3.0628780920229062</v>
      </c>
      <c r="DA20" s="40"/>
      <c r="DB20" s="108"/>
      <c r="DC20" s="53">
        <f ca="1">[1]!Min_Max(VLOOKUP($B20,'PTD Calculations'!$A:$DF,DC$2,FALSE),0,99.9)</f>
        <v>3.5274213205861829</v>
      </c>
      <c r="DD20" s="53">
        <f ca="1">[1]!Min_Max(VLOOKUP($B20,'PTD Calculations'!$A:$DF,DD$2,FALSE),0,99.9)</f>
        <v>5.3967950195785539</v>
      </c>
      <c r="DE20" s="53">
        <f t="shared" ca="1" si="19"/>
        <v>-1.869373698992371</v>
      </c>
      <c r="DF20" s="48"/>
      <c r="DG20" s="43"/>
      <c r="DH20" s="43" t="str">
        <f t="shared" ca="1" si="20"/>
        <v>Show</v>
      </c>
    </row>
    <row r="21" spans="1:112" s="23" customFormat="1">
      <c r="A21" s="49"/>
      <c r="B21" s="50">
        <v>8707</v>
      </c>
      <c r="C21" s="51" t="str">
        <f>VLOOKUP(B21,Stores!$A:$H,8,FALSE)</f>
        <v>8707 - Houston, TX</v>
      </c>
      <c r="D21" s="40" t="str">
        <f>VLOOKUP(B21,Stores!$A:$H,7,FALSE)</f>
        <v>TX</v>
      </c>
      <c r="E21" s="52">
        <f>VLOOKUP(B21,Stores!$A:$F,6,FALSE)</f>
        <v>41993</v>
      </c>
      <c r="F21" s="53"/>
      <c r="G21" s="54"/>
      <c r="H21" s="53">
        <f ca="1">[1]!Min_Max(VLOOKUP($B21,'PTD Calculations'!$A:$DF,H$2,FALSE),0,99.9)</f>
        <v>35.619966931032153</v>
      </c>
      <c r="I21" s="53">
        <f ca="1">[1]!Min_Max(VLOOKUP($B21,'PTD Calculations'!$A:$DF,I$2,FALSE),0,99.9)</f>
        <v>31.596947062681469</v>
      </c>
      <c r="J21" s="53">
        <f t="shared" ca="1" si="0"/>
        <v>4.0230198683506835</v>
      </c>
      <c r="K21" s="53"/>
      <c r="L21" s="110"/>
      <c r="M21" s="53">
        <f ca="1">[1]!Min_Max(VLOOKUP($B21,'PTD Calculations'!$A:$DF,M$2,FALSE),0,99.9)</f>
        <v>15.151758172204563</v>
      </c>
      <c r="N21" s="53">
        <f ca="1">[1]!Min_Max(VLOOKUP($B21,'PTD Calculations'!$A:$DF,N$2,FALSE),0,99.9)</f>
        <v>16.138107817819709</v>
      </c>
      <c r="O21" s="53">
        <f t="shared" ca="1" si="1"/>
        <v>-0.98634964561514593</v>
      </c>
      <c r="P21" s="53"/>
      <c r="Q21" s="110"/>
      <c r="R21" s="53">
        <f ca="1">[1]!Min_Max(VLOOKUP($B21,'PTD Calculations'!$A:$DF,R$2,FALSE),0,99.9)</f>
        <v>17.778282155394702</v>
      </c>
      <c r="S21" s="53">
        <f ca="1">[1]!Min_Max(VLOOKUP($B21,'PTD Calculations'!$A:$DF,S$2,FALSE),0,99.9)</f>
        <v>11.574480475886977</v>
      </c>
      <c r="T21" s="53">
        <f t="shared" ca="1" si="2"/>
        <v>6.2038016795077251</v>
      </c>
      <c r="U21" s="40"/>
      <c r="V21" s="108"/>
      <c r="W21" s="53">
        <f ca="1">[1]!Min_Max(VLOOKUP($B21,'PTD Calculations'!$A:$DF,W$2,FALSE),0,99.9)</f>
        <v>2.6899266034328848</v>
      </c>
      <c r="X21" s="53">
        <f ca="1">[1]!Min_Max(VLOOKUP($B21,'PTD Calculations'!$A:$DF,X$2,FALSE),0,99.9)</f>
        <v>3.8843587689747827</v>
      </c>
      <c r="Y21" s="53">
        <f t="shared" ca="1" si="3"/>
        <v>-1.1944321655418979</v>
      </c>
      <c r="Z21" s="48"/>
      <c r="AA21" s="40"/>
      <c r="AB21" s="54"/>
      <c r="AC21" s="53">
        <f ca="1">[1]!Min_Max(VLOOKUP($B21,'PTD Calculations'!$A:$DF,AC$2,FALSE),0,99.9)</f>
        <v>24.709449463952428</v>
      </c>
      <c r="AD21" s="53">
        <f ca="1">[1]!Min_Max(VLOOKUP($B21,'PTD Calculations'!$A:$DF,AD$2,FALSE),0,99.9)</f>
        <v>23.774466372844881</v>
      </c>
      <c r="AE21" s="53">
        <f t="shared" ca="1" si="4"/>
        <v>0.93498309110754718</v>
      </c>
      <c r="AF21" s="53"/>
      <c r="AG21" s="110"/>
      <c r="AH21" s="53">
        <f ca="1">[1]!Min_Max(VLOOKUP($B21,'PTD Calculations'!$A:$DF,AH$2,FALSE),0,99.9)</f>
        <v>11.969627009230594</v>
      </c>
      <c r="AI21" s="53">
        <f ca="1">[1]!Min_Max(VLOOKUP($B21,'PTD Calculations'!$A:$DF,AI$2,FALSE),0,99.9)</f>
        <v>11.526398842998576</v>
      </c>
      <c r="AJ21" s="53">
        <f t="shared" ca="1" si="5"/>
        <v>0.44322816623201788</v>
      </c>
      <c r="AK21" s="53"/>
      <c r="AL21" s="110"/>
      <c r="AM21" s="53">
        <f ca="1">[1]!Min_Max(VLOOKUP($B21,'PTD Calculations'!$A:$DF,AM$2,FALSE),0,99.9)</f>
        <v>10.473144721435579</v>
      </c>
      <c r="AN21" s="53">
        <f ca="1">[1]!Min_Max(VLOOKUP($B21,'PTD Calculations'!$A:$DF,AN$2,FALSE),0,99.9)</f>
        <v>9.8593056819759362</v>
      </c>
      <c r="AO21" s="53">
        <f t="shared" ca="1" si="6"/>
        <v>0.61383903945964313</v>
      </c>
      <c r="AP21" s="40"/>
      <c r="AQ21" s="108"/>
      <c r="AR21" s="53">
        <f ca="1">[1]!Min_Max(VLOOKUP($B21,'PTD Calculations'!$A:$DF,AR$2,FALSE),0,99.9)</f>
        <v>2.2666777332862589</v>
      </c>
      <c r="AS21" s="53">
        <f ca="1">[1]!Min_Max(VLOOKUP($B21,'PTD Calculations'!$A:$DF,AS$2,FALSE),0,99.9)</f>
        <v>2.3887618478703652</v>
      </c>
      <c r="AT21" s="53">
        <f t="shared" ca="1" si="7"/>
        <v>-0.12208411458410628</v>
      </c>
      <c r="AU21" s="48"/>
      <c r="AV21" s="40"/>
      <c r="AW21" s="54"/>
      <c r="AX21" s="53">
        <f ca="1">[1]!Min_Max(VLOOKUP($B21,'PTD Calculations'!$A:$DF,AX$2,FALSE),0,99.9)</f>
        <v>39.793646744653159</v>
      </c>
      <c r="AY21" s="53">
        <f ca="1">[1]!Min_Max(VLOOKUP($B21,'PTD Calculations'!$A:$DF,AY$2,FALSE),0,99.9)</f>
        <v>28.041655623527635</v>
      </c>
      <c r="AZ21" s="53">
        <f t="shared" ca="1" si="8"/>
        <v>11.751991121125524</v>
      </c>
      <c r="BA21" s="53"/>
      <c r="BB21" s="110"/>
      <c r="BC21" s="53">
        <f ca="1">[1]!Min_Max(VLOOKUP($B21,'PTD Calculations'!$A:$DF,BC$2,FALSE),0,99.9)</f>
        <v>19.881238815446256</v>
      </c>
      <c r="BD21" s="53">
        <f ca="1">[1]!Min_Max(VLOOKUP($B21,'PTD Calculations'!$A:$DF,BD$2,FALSE),0,99.9)</f>
        <v>20.112825203449304</v>
      </c>
      <c r="BE21" s="53">
        <f t="shared" ca="1" si="9"/>
        <v>-0.23158638800304843</v>
      </c>
      <c r="BF21" s="53"/>
      <c r="BG21" s="110"/>
      <c r="BH21" s="53">
        <f ca="1">[1]!Min_Max(VLOOKUP($B21,'PTD Calculations'!$A:$DF,BH$2,FALSE),0,99.9)</f>
        <v>19.190658115323693</v>
      </c>
      <c r="BI21" s="53">
        <f ca="1">[1]!Min_Max(VLOOKUP($B21,'PTD Calculations'!$A:$DF,BI$2,FALSE),0,99.9)</f>
        <v>4.6531267411365738</v>
      </c>
      <c r="BJ21" s="53">
        <f t="shared" ca="1" si="10"/>
        <v>14.537531374187118</v>
      </c>
      <c r="BK21" s="40"/>
      <c r="BL21" s="108"/>
      <c r="BM21" s="53">
        <f ca="1">[1]!Min_Max(VLOOKUP($B21,'PTD Calculations'!$A:$DF,BM$2,FALSE),0,99.9)</f>
        <v>0.72174981388321491</v>
      </c>
      <c r="BN21" s="53">
        <f ca="1">[1]!Min_Max(VLOOKUP($B21,'PTD Calculations'!$A:$DF,BN$2,FALSE),0,99.9)</f>
        <v>3.275703678941754</v>
      </c>
      <c r="BO21" s="53">
        <f t="shared" ca="1" si="11"/>
        <v>-2.5539538650585389</v>
      </c>
      <c r="BP21" s="48"/>
      <c r="BQ21" s="40"/>
      <c r="BR21" s="54"/>
      <c r="BS21" s="53">
        <f ca="1">[1]!Min_Max(VLOOKUP($B21,'PTD Calculations'!$A:$DF,BS$2,FALSE),0,99.9)</f>
        <v>59.847835993919951</v>
      </c>
      <c r="BT21" s="53">
        <f ca="1">[1]!Min_Max(VLOOKUP($B21,'PTD Calculations'!$A:$DF,BT$2,FALSE),0,99.9)</f>
        <v>63.671009671894282</v>
      </c>
      <c r="BU21" s="53">
        <f t="shared" ca="1" si="12"/>
        <v>-3.8231736779743315</v>
      </c>
      <c r="BV21" s="53"/>
      <c r="BW21" s="110"/>
      <c r="BX21" s="53">
        <f ca="1">[1]!Min_Max(VLOOKUP($B21,'PTD Calculations'!$A:$DF,BX$2,FALSE),0,99.9)</f>
        <v>18.91152274791969</v>
      </c>
      <c r="BY21" s="53">
        <f ca="1">[1]!Min_Max(VLOOKUP($B21,'PTD Calculations'!$A:$DF,BY$2,FALSE),0,99.9)</f>
        <v>19.421938492955832</v>
      </c>
      <c r="BZ21" s="53">
        <f t="shared" ca="1" si="13"/>
        <v>-0.51041574503614129</v>
      </c>
      <c r="CA21" s="53"/>
      <c r="CB21" s="110"/>
      <c r="CC21" s="53">
        <f ca="1">[1]!Min_Max(VLOOKUP($B21,'PTD Calculations'!$A:$DF,CC$2,FALSE),0,99.9)</f>
        <v>34.864155808557491</v>
      </c>
      <c r="CD21" s="53">
        <f ca="1">[1]!Min_Max(VLOOKUP($B21,'PTD Calculations'!$A:$DF,CD$2,FALSE),0,99.9)</f>
        <v>36.108347887144902</v>
      </c>
      <c r="CE21" s="53">
        <f t="shared" ca="1" si="14"/>
        <v>-1.2441920785874103</v>
      </c>
      <c r="CF21" s="40"/>
      <c r="CG21" s="108"/>
      <c r="CH21" s="53">
        <f ca="1">[1]!Min_Max(VLOOKUP($B21,'PTD Calculations'!$A:$DF,CH$2,FALSE),0,99.9)</f>
        <v>6.0721574374427796</v>
      </c>
      <c r="CI21" s="53">
        <f ca="1">[1]!Min_Max(VLOOKUP($B21,'PTD Calculations'!$A:$DF,CI$2,FALSE),0,99.9)</f>
        <v>8.1407232917935524</v>
      </c>
      <c r="CJ21" s="53">
        <f t="shared" ca="1" si="15"/>
        <v>-2.0685658543507728</v>
      </c>
      <c r="CK21" s="48"/>
      <c r="CL21" s="40"/>
      <c r="CM21" s="54"/>
      <c r="CN21" s="53">
        <f ca="1">[1]!Min_Max(VLOOKUP($B21,'PTD Calculations'!$A:$DF,CN$2,FALSE),0,99.9)</f>
        <v>32.237982849667908</v>
      </c>
      <c r="CO21" s="53">
        <f ca="1">[1]!Min_Max(VLOOKUP($B21,'PTD Calculations'!$A:$DF,CO$2,FALSE),0,99.9)</f>
        <v>33.809302729054039</v>
      </c>
      <c r="CP21" s="53">
        <f t="shared" ca="1" si="16"/>
        <v>-1.5713198793861309</v>
      </c>
      <c r="CQ21" s="53"/>
      <c r="CR21" s="110"/>
      <c r="CS21" s="53">
        <f ca="1">[1]!Min_Max(VLOOKUP($B21,'PTD Calculations'!$A:$DF,CS$2,FALSE),0,99.9)</f>
        <v>12.316232626184405</v>
      </c>
      <c r="CT21" s="53">
        <f ca="1">[1]!Min_Max(VLOOKUP($B21,'PTD Calculations'!$A:$DF,CT$2,FALSE),0,99.9)</f>
        <v>14.842919853339954</v>
      </c>
      <c r="CU21" s="53">
        <f t="shared" ca="1" si="17"/>
        <v>-2.5266872271555485</v>
      </c>
      <c r="CV21" s="53"/>
      <c r="CW21" s="110"/>
      <c r="CX21" s="53">
        <f ca="1">[1]!Min_Max(VLOOKUP($B21,'PTD Calculations'!$A:$DF,CX$2,FALSE),0,99.9)</f>
        <v>16.881675797511271</v>
      </c>
      <c r="CY21" s="53">
        <f ca="1">[1]!Min_Max(VLOOKUP($B21,'PTD Calculations'!$A:$DF,CY$2,FALSE),0,99.9)</f>
        <v>14.904449721825886</v>
      </c>
      <c r="CZ21" s="53">
        <f t="shared" ca="1" si="18"/>
        <v>1.977226075685385</v>
      </c>
      <c r="DA21" s="40"/>
      <c r="DB21" s="108"/>
      <c r="DC21" s="53">
        <f ca="1">[1]!Min_Max(VLOOKUP($B21,'PTD Calculations'!$A:$DF,DC$2,FALSE),0,99.9)</f>
        <v>3.0400744259722337</v>
      </c>
      <c r="DD21" s="53">
        <f ca="1">[1]!Min_Max(VLOOKUP($B21,'PTD Calculations'!$A:$DF,DD$2,FALSE),0,99.9)</f>
        <v>4.0619331538882077</v>
      </c>
      <c r="DE21" s="53">
        <f t="shared" ca="1" si="19"/>
        <v>-1.0218587279159741</v>
      </c>
      <c r="DF21" s="48"/>
      <c r="DG21" s="43"/>
      <c r="DH21" s="43" t="str">
        <f t="shared" ca="1" si="20"/>
        <v>Show</v>
      </c>
    </row>
    <row r="22" spans="1:112" s="23" customFormat="1">
      <c r="A22" s="49"/>
      <c r="B22" s="50">
        <v>8720</v>
      </c>
      <c r="C22" s="51" t="str">
        <f>VLOOKUP(B22,Stores!$A:$H,8,FALSE)</f>
        <v>8720 - Little Rock, AR</v>
      </c>
      <c r="D22" s="40" t="str">
        <f>VLOOKUP(B22,Stores!$A:$H,7,FALSE)</f>
        <v>AR</v>
      </c>
      <c r="E22" s="52">
        <f>VLOOKUP(B22,Stores!$A:$F,6,FALSE)</f>
        <v>36139</v>
      </c>
      <c r="F22" s="53"/>
      <c r="G22" s="54"/>
      <c r="H22" s="53">
        <f ca="1">[1]!Min_Max(VLOOKUP($B22,'PTD Calculations'!$A:$DF,H$2,FALSE),0,99.9)</f>
        <v>30.366683044802333</v>
      </c>
      <c r="I22" s="53">
        <f ca="1">[1]!Min_Max(VLOOKUP($B22,'PTD Calculations'!$A:$DF,I$2,FALSE),0,99.9)</f>
        <v>29.037375573745688</v>
      </c>
      <c r="J22" s="53">
        <f t="shared" ca="1" si="0"/>
        <v>1.3293074710566444</v>
      </c>
      <c r="K22" s="53"/>
      <c r="L22" s="110"/>
      <c r="M22" s="53">
        <f ca="1">[1]!Min_Max(VLOOKUP($B22,'PTD Calculations'!$A:$DF,M$2,FALSE),0,99.9)</f>
        <v>16.14521184671467</v>
      </c>
      <c r="N22" s="53">
        <f ca="1">[1]!Min_Max(VLOOKUP($B22,'PTD Calculations'!$A:$DF,N$2,FALSE),0,99.9)</f>
        <v>13.492150500629583</v>
      </c>
      <c r="O22" s="53">
        <f t="shared" ca="1" si="1"/>
        <v>2.6530613460850869</v>
      </c>
      <c r="P22" s="53"/>
      <c r="Q22" s="110"/>
      <c r="R22" s="53">
        <f ca="1">[1]!Min_Max(VLOOKUP($B22,'PTD Calculations'!$A:$DF,R$2,FALSE),0,99.9)</f>
        <v>11.524074884693805</v>
      </c>
      <c r="S22" s="53">
        <f ca="1">[1]!Min_Max(VLOOKUP($B22,'PTD Calculations'!$A:$DF,S$2,FALSE),0,99.9)</f>
        <v>11.770712067796534</v>
      </c>
      <c r="T22" s="53">
        <f t="shared" ca="1" si="2"/>
        <v>-0.2466371831027292</v>
      </c>
      <c r="U22" s="40"/>
      <c r="V22" s="108"/>
      <c r="W22" s="53">
        <f ca="1">[1]!Min_Max(VLOOKUP($B22,'PTD Calculations'!$A:$DF,W$2,FALSE),0,99.9)</f>
        <v>2.6973963133938628</v>
      </c>
      <c r="X22" s="53">
        <f ca="1">[1]!Min_Max(VLOOKUP($B22,'PTD Calculations'!$A:$DF,X$2,FALSE),0,99.9)</f>
        <v>3.7745130053195663</v>
      </c>
      <c r="Y22" s="53">
        <f t="shared" ca="1" si="3"/>
        <v>-1.0771166919257036</v>
      </c>
      <c r="Z22" s="48"/>
      <c r="AA22" s="40"/>
      <c r="AB22" s="54"/>
      <c r="AC22" s="53">
        <f ca="1">[1]!Min_Max(VLOOKUP($B22,'PTD Calculations'!$A:$DF,AC$2,FALSE),0,99.9)</f>
        <v>25.263655400972361</v>
      </c>
      <c r="AD22" s="53">
        <f ca="1">[1]!Min_Max(VLOOKUP($B22,'PTD Calculations'!$A:$DF,AD$2,FALSE),0,99.9)</f>
        <v>25.757270792297181</v>
      </c>
      <c r="AE22" s="53">
        <f t="shared" ca="1" si="4"/>
        <v>-0.4936153913248198</v>
      </c>
      <c r="AF22" s="53"/>
      <c r="AG22" s="110"/>
      <c r="AH22" s="53">
        <f ca="1">[1]!Min_Max(VLOOKUP($B22,'PTD Calculations'!$A:$DF,AH$2,FALSE),0,99.9)</f>
        <v>15.692722033572512</v>
      </c>
      <c r="AI22" s="53">
        <f ca="1">[1]!Min_Max(VLOOKUP($B22,'PTD Calculations'!$A:$DF,AI$2,FALSE),0,99.9)</f>
        <v>13.581150676276858</v>
      </c>
      <c r="AJ22" s="53">
        <f t="shared" ca="1" si="5"/>
        <v>2.111571357295654</v>
      </c>
      <c r="AK22" s="53"/>
      <c r="AL22" s="110"/>
      <c r="AM22" s="53">
        <f ca="1">[1]!Min_Max(VLOOKUP($B22,'PTD Calculations'!$A:$DF,AM$2,FALSE),0,99.9)</f>
        <v>7.4907601153738552</v>
      </c>
      <c r="AN22" s="53">
        <f ca="1">[1]!Min_Max(VLOOKUP($B22,'PTD Calculations'!$A:$DF,AN$2,FALSE),0,99.9)</f>
        <v>9.4701528393709733</v>
      </c>
      <c r="AO22" s="53">
        <f t="shared" ca="1" si="6"/>
        <v>-1.9793927239971181</v>
      </c>
      <c r="AP22" s="40"/>
      <c r="AQ22" s="108"/>
      <c r="AR22" s="53">
        <f ca="1">[1]!Min_Max(VLOOKUP($B22,'PTD Calculations'!$A:$DF,AR$2,FALSE),0,99.9)</f>
        <v>2.0801732520259888</v>
      </c>
      <c r="AS22" s="53">
        <f ca="1">[1]!Min_Max(VLOOKUP($B22,'PTD Calculations'!$A:$DF,AS$2,FALSE),0,99.9)</f>
        <v>2.7059672766493468</v>
      </c>
      <c r="AT22" s="53">
        <f t="shared" ca="1" si="7"/>
        <v>-0.62579402462335798</v>
      </c>
      <c r="AU22" s="48"/>
      <c r="AV22" s="40"/>
      <c r="AW22" s="54"/>
      <c r="AX22" s="53">
        <f ca="1">[1]!Min_Max(VLOOKUP($B22,'PTD Calculations'!$A:$DF,AX$2,FALSE),0,99.9)</f>
        <v>27.76053312819014</v>
      </c>
      <c r="AY22" s="53">
        <f ca="1">[1]!Min_Max(VLOOKUP($B22,'PTD Calculations'!$A:$DF,AY$2,FALSE),0,99.9)</f>
        <v>22.598428831465352</v>
      </c>
      <c r="AZ22" s="53">
        <f t="shared" ca="1" si="8"/>
        <v>5.1621042967247881</v>
      </c>
      <c r="BA22" s="53"/>
      <c r="BB22" s="110"/>
      <c r="BC22" s="53">
        <f ca="1">[1]!Min_Max(VLOOKUP($B22,'PTD Calculations'!$A:$DF,BC$2,FALSE),0,99.9)</f>
        <v>13.61903976028408</v>
      </c>
      <c r="BD22" s="53">
        <f ca="1">[1]!Min_Max(VLOOKUP($B22,'PTD Calculations'!$A:$DF,BD$2,FALSE),0,99.9)</f>
        <v>13.217703203894335</v>
      </c>
      <c r="BE22" s="53">
        <f t="shared" ca="1" si="9"/>
        <v>0.40133655638974552</v>
      </c>
      <c r="BF22" s="53"/>
      <c r="BG22" s="110"/>
      <c r="BH22" s="53">
        <f ca="1">[1]!Min_Max(VLOOKUP($B22,'PTD Calculations'!$A:$DF,BH$2,FALSE),0,99.9)</f>
        <v>13.284872952979111</v>
      </c>
      <c r="BI22" s="53">
        <f ca="1">[1]!Min_Max(VLOOKUP($B22,'PTD Calculations'!$A:$DF,BI$2,FALSE),0,99.9)</f>
        <v>7.5352128063903692</v>
      </c>
      <c r="BJ22" s="53">
        <f t="shared" ca="1" si="10"/>
        <v>5.7496601465887416</v>
      </c>
      <c r="BK22" s="40"/>
      <c r="BL22" s="108"/>
      <c r="BM22" s="53">
        <f ca="1">[1]!Min_Max(VLOOKUP($B22,'PTD Calculations'!$A:$DF,BM$2,FALSE),0,99.9)</f>
        <v>0.85662041492694885</v>
      </c>
      <c r="BN22" s="53">
        <f ca="1">[1]!Min_Max(VLOOKUP($B22,'PTD Calculations'!$A:$DF,BN$2,FALSE),0,99.9)</f>
        <v>1.8455128211806462</v>
      </c>
      <c r="BO22" s="53">
        <f t="shared" ca="1" si="11"/>
        <v>-0.98889240625369734</v>
      </c>
      <c r="BP22" s="48"/>
      <c r="BQ22" s="40"/>
      <c r="BR22" s="54"/>
      <c r="BS22" s="53">
        <f ca="1">[1]!Min_Max(VLOOKUP($B22,'PTD Calculations'!$A:$DF,BS$2,FALSE),0,99.9)</f>
        <v>39.588502661957733</v>
      </c>
      <c r="BT22" s="53">
        <f ca="1">[1]!Min_Max(VLOOKUP($B22,'PTD Calculations'!$A:$DF,BT$2,FALSE),0,99.9)</f>
        <v>43.504171692926363</v>
      </c>
      <c r="BU22" s="53">
        <f t="shared" ca="1" si="12"/>
        <v>-3.9156690309686297</v>
      </c>
      <c r="BV22" s="53"/>
      <c r="BW22" s="110"/>
      <c r="BX22" s="53">
        <f ca="1">[1]!Min_Max(VLOOKUP($B22,'PTD Calculations'!$A:$DF,BX$2,FALSE),0,99.9)</f>
        <v>15.396973738685199</v>
      </c>
      <c r="BY22" s="53">
        <f ca="1">[1]!Min_Max(VLOOKUP($B22,'PTD Calculations'!$A:$DF,BY$2,FALSE),0,99.9)</f>
        <v>19.697379149801865</v>
      </c>
      <c r="BZ22" s="53">
        <f t="shared" ca="1" si="13"/>
        <v>-4.3004054111166656</v>
      </c>
      <c r="CA22" s="53"/>
      <c r="CB22" s="110"/>
      <c r="CC22" s="53">
        <f ca="1">[1]!Min_Max(VLOOKUP($B22,'PTD Calculations'!$A:$DF,CC$2,FALSE),0,99.9)</f>
        <v>18.620265217850861</v>
      </c>
      <c r="CD22" s="53">
        <f ca="1">[1]!Min_Max(VLOOKUP($B22,'PTD Calculations'!$A:$DF,CD$2,FALSE),0,99.9)</f>
        <v>16.01092096955778</v>
      </c>
      <c r="CE22" s="53">
        <f t="shared" ca="1" si="14"/>
        <v>2.6093442482930804</v>
      </c>
      <c r="CF22" s="40"/>
      <c r="CG22" s="108"/>
      <c r="CH22" s="53">
        <f ca="1">[1]!Min_Max(VLOOKUP($B22,'PTD Calculations'!$A:$DF,CH$2,FALSE),0,99.9)</f>
        <v>5.5712637054216652</v>
      </c>
      <c r="CI22" s="53">
        <f ca="1">[1]!Min_Max(VLOOKUP($B22,'PTD Calculations'!$A:$DF,CI$2,FALSE),0,99.9)</f>
        <v>7.7958715735667123</v>
      </c>
      <c r="CJ22" s="53">
        <f t="shared" ca="1" si="15"/>
        <v>-2.2246078681450472</v>
      </c>
      <c r="CK22" s="48"/>
      <c r="CL22" s="40"/>
      <c r="CM22" s="54"/>
      <c r="CN22" s="53">
        <f ca="1">[1]!Min_Max(VLOOKUP($B22,'PTD Calculations'!$A:$DF,CN$2,FALSE),0,99.9)</f>
        <v>0</v>
      </c>
      <c r="CO22" s="53">
        <f ca="1">[1]!Min_Max(VLOOKUP($B22,'PTD Calculations'!$A:$DF,CO$2,FALSE),0,99.9)</f>
        <v>0</v>
      </c>
      <c r="CP22" s="53" t="str">
        <f t="shared" ca="1" si="16"/>
        <v>NA</v>
      </c>
      <c r="CQ22" s="53"/>
      <c r="CR22" s="110"/>
      <c r="CS22" s="53">
        <f ca="1">[1]!Min_Max(VLOOKUP($B22,'PTD Calculations'!$A:$DF,CS$2,FALSE),0,99.9)</f>
        <v>0</v>
      </c>
      <c r="CT22" s="53">
        <f ca="1">[1]!Min_Max(VLOOKUP($B22,'PTD Calculations'!$A:$DF,CT$2,FALSE),0,99.9)</f>
        <v>0</v>
      </c>
      <c r="CU22" s="53" t="str">
        <f t="shared" ca="1" si="17"/>
        <v>NA</v>
      </c>
      <c r="CV22" s="53"/>
      <c r="CW22" s="110"/>
      <c r="CX22" s="53">
        <f ca="1">[1]!Min_Max(VLOOKUP($B22,'PTD Calculations'!$A:$DF,CX$2,FALSE),0,99.9)</f>
        <v>0</v>
      </c>
      <c r="CY22" s="53">
        <f ca="1">[1]!Min_Max(VLOOKUP($B22,'PTD Calculations'!$A:$DF,CY$2,FALSE),0,99.9)</f>
        <v>0</v>
      </c>
      <c r="CZ22" s="53" t="str">
        <f t="shared" ca="1" si="18"/>
        <v>NA</v>
      </c>
      <c r="DA22" s="40"/>
      <c r="DB22" s="108"/>
      <c r="DC22" s="53">
        <f ca="1">[1]!Min_Max(VLOOKUP($B22,'PTD Calculations'!$A:$DF,DC$2,FALSE),0,99.9)</f>
        <v>0</v>
      </c>
      <c r="DD22" s="53">
        <f ca="1">[1]!Min_Max(VLOOKUP($B22,'PTD Calculations'!$A:$DF,DD$2,FALSE),0,99.9)</f>
        <v>0</v>
      </c>
      <c r="DE22" s="53" t="str">
        <f t="shared" ca="1" si="19"/>
        <v>NA</v>
      </c>
      <c r="DF22" s="48"/>
      <c r="DG22" s="43"/>
      <c r="DH22" s="43" t="str">
        <f t="shared" ca="1" si="20"/>
        <v>Show</v>
      </c>
    </row>
    <row r="23" spans="1:112" s="23" customFormat="1">
      <c r="A23" s="49"/>
      <c r="B23" s="50">
        <v>8708</v>
      </c>
      <c r="C23" s="51" t="str">
        <f>VLOOKUP(B23,Stores!$A:$H,8,FALSE)</f>
        <v>8708 - Chestnut Hill, MA</v>
      </c>
      <c r="D23" s="40" t="str">
        <f>VLOOKUP(B23,Stores!$A:$H,7,FALSE)</f>
        <v>MA</v>
      </c>
      <c r="E23" s="52">
        <f>VLOOKUP(B23,Stores!$A:$F,6,FALSE)</f>
        <v>39200</v>
      </c>
      <c r="F23" s="53"/>
      <c r="G23" s="54"/>
      <c r="H23" s="53">
        <f ca="1">[1]!Min_Max(VLOOKUP($B23,'PTD Calculations'!$A:$DF,H$2,FALSE),0,99.9)</f>
        <v>26.658238848547754</v>
      </c>
      <c r="I23" s="53">
        <f ca="1">[1]!Min_Max(VLOOKUP($B23,'PTD Calculations'!$A:$DF,I$2,FALSE),0,99.9)</f>
        <v>29.520479819044777</v>
      </c>
      <c r="J23" s="53">
        <f t="shared" ca="1" si="0"/>
        <v>-2.8622409704970231</v>
      </c>
      <c r="K23" s="53"/>
      <c r="L23" s="110"/>
      <c r="M23" s="53">
        <f ca="1">[1]!Min_Max(VLOOKUP($B23,'PTD Calculations'!$A:$DF,M$2,FALSE),0,99.9)</f>
        <v>11.197018727346148</v>
      </c>
      <c r="N23" s="53">
        <f ca="1">[1]!Min_Max(VLOOKUP($B23,'PTD Calculations'!$A:$DF,N$2,FALSE),0,99.9)</f>
        <v>10.970347944303382</v>
      </c>
      <c r="O23" s="53">
        <f t="shared" ca="1" si="1"/>
        <v>0.22667078304276522</v>
      </c>
      <c r="P23" s="53"/>
      <c r="Q23" s="110"/>
      <c r="R23" s="53">
        <f ca="1">[1]!Min_Max(VLOOKUP($B23,'PTD Calculations'!$A:$DF,R$2,FALSE),0,99.9)</f>
        <v>12.577252978410034</v>
      </c>
      <c r="S23" s="53">
        <f ca="1">[1]!Min_Max(VLOOKUP($B23,'PTD Calculations'!$A:$DF,S$2,FALSE),0,99.9)</f>
        <v>13.528111250914327</v>
      </c>
      <c r="T23" s="53">
        <f t="shared" ca="1" si="2"/>
        <v>-0.95085827250429311</v>
      </c>
      <c r="U23" s="40"/>
      <c r="V23" s="108"/>
      <c r="W23" s="53">
        <f ca="1">[1]!Min_Max(VLOOKUP($B23,'PTD Calculations'!$A:$DF,W$2,FALSE),0,99.9)</f>
        <v>2.8839671427915734</v>
      </c>
      <c r="X23" s="53">
        <f ca="1">[1]!Min_Max(VLOOKUP($B23,'PTD Calculations'!$A:$DF,X$2,FALSE),0,99.9)</f>
        <v>5.0220206238270695</v>
      </c>
      <c r="Y23" s="53">
        <f t="shared" ca="1" si="3"/>
        <v>-2.1380534810354961</v>
      </c>
      <c r="Z23" s="48"/>
      <c r="AA23" s="40"/>
      <c r="AB23" s="54"/>
      <c r="AC23" s="53">
        <f ca="1">[1]!Min_Max(VLOOKUP($B23,'PTD Calculations'!$A:$DF,AC$2,FALSE),0,99.9)</f>
        <v>24.002776766007219</v>
      </c>
      <c r="AD23" s="53">
        <f ca="1">[1]!Min_Max(VLOOKUP($B23,'PTD Calculations'!$A:$DF,AD$2,FALSE),0,99.9)</f>
        <v>19.998636004638843</v>
      </c>
      <c r="AE23" s="53">
        <f t="shared" ca="1" si="4"/>
        <v>4.0041407613683759</v>
      </c>
      <c r="AF23" s="53"/>
      <c r="AG23" s="110"/>
      <c r="AH23" s="53">
        <f ca="1">[1]!Min_Max(VLOOKUP($B23,'PTD Calculations'!$A:$DF,AH$2,FALSE),0,99.9)</f>
        <v>14.361761627178593</v>
      </c>
      <c r="AI23" s="53">
        <f ca="1">[1]!Min_Max(VLOOKUP($B23,'PTD Calculations'!$A:$DF,AI$2,FALSE),0,99.9)</f>
        <v>6.4688370671576774</v>
      </c>
      <c r="AJ23" s="53">
        <f t="shared" ca="1" si="5"/>
        <v>7.8929245600209157</v>
      </c>
      <c r="AK23" s="53"/>
      <c r="AL23" s="110"/>
      <c r="AM23" s="53">
        <f ca="1">[1]!Min_Max(VLOOKUP($B23,'PTD Calculations'!$A:$DF,AM$2,FALSE),0,99.9)</f>
        <v>8.2461025872464671</v>
      </c>
      <c r="AN23" s="53">
        <f ca="1">[1]!Min_Max(VLOOKUP($B23,'PTD Calculations'!$A:$DF,AN$2,FALSE),0,99.9)</f>
        <v>11.180029473029371</v>
      </c>
      <c r="AO23" s="53">
        <f t="shared" ca="1" si="6"/>
        <v>-2.9339268857829044</v>
      </c>
      <c r="AP23" s="40"/>
      <c r="AQ23" s="108"/>
      <c r="AR23" s="53">
        <f ca="1">[1]!Min_Max(VLOOKUP($B23,'PTD Calculations'!$A:$DF,AR$2,FALSE),0,99.9)</f>
        <v>1.3949125515821594</v>
      </c>
      <c r="AS23" s="53">
        <f ca="1">[1]!Min_Max(VLOOKUP($B23,'PTD Calculations'!$A:$DF,AS$2,FALSE),0,99.9)</f>
        <v>2.3497694644517924</v>
      </c>
      <c r="AT23" s="53">
        <f t="shared" ca="1" si="7"/>
        <v>-0.95485691286963292</v>
      </c>
      <c r="AU23" s="48"/>
      <c r="AV23" s="40"/>
      <c r="AW23" s="54"/>
      <c r="AX23" s="53">
        <f ca="1">[1]!Min_Max(VLOOKUP($B23,'PTD Calculations'!$A:$DF,AX$2,FALSE),0,99.9)</f>
        <v>37.889794472005676</v>
      </c>
      <c r="AY23" s="53">
        <f ca="1">[1]!Min_Max(VLOOKUP($B23,'PTD Calculations'!$A:$DF,AY$2,FALSE),0,99.9)</f>
        <v>17.459693968762348</v>
      </c>
      <c r="AZ23" s="53">
        <f t="shared" ca="1" si="8"/>
        <v>20.430100503243327</v>
      </c>
      <c r="BA23" s="53"/>
      <c r="BB23" s="110"/>
      <c r="BC23" s="53">
        <f ca="1">[1]!Min_Max(VLOOKUP($B23,'PTD Calculations'!$A:$DF,BC$2,FALSE),0,99.9)</f>
        <v>11.707035755478662</v>
      </c>
      <c r="BD23" s="53">
        <f ca="1">[1]!Min_Max(VLOOKUP($B23,'PTD Calculations'!$A:$DF,BD$2,FALSE),0,99.9)</f>
        <v>15.101636917126818</v>
      </c>
      <c r="BE23" s="53">
        <f t="shared" ca="1" si="9"/>
        <v>-3.394601161648156</v>
      </c>
      <c r="BF23" s="53"/>
      <c r="BG23" s="110"/>
      <c r="BH23" s="53">
        <f ca="1">[1]!Min_Max(VLOOKUP($B23,'PTD Calculations'!$A:$DF,BH$2,FALSE),0,99.9)</f>
        <v>25.415937104820667</v>
      </c>
      <c r="BI23" s="53">
        <f ca="1">[1]!Min_Max(VLOOKUP($B23,'PTD Calculations'!$A:$DF,BI$2,FALSE),0,99.9)</f>
        <v>1.1172129351956064</v>
      </c>
      <c r="BJ23" s="53">
        <f t="shared" ca="1" si="10"/>
        <v>24.298724169625061</v>
      </c>
      <c r="BK23" s="40"/>
      <c r="BL23" s="108"/>
      <c r="BM23" s="53">
        <f ca="1">[1]!Min_Max(VLOOKUP($B23,'PTD Calculations'!$A:$DF,BM$2,FALSE),0,99.9)</f>
        <v>0.766821611706341</v>
      </c>
      <c r="BN23" s="53">
        <f ca="1">[1]!Min_Max(VLOOKUP($B23,'PTD Calculations'!$A:$DF,BN$2,FALSE),0,99.9)</f>
        <v>1.2408441164399253</v>
      </c>
      <c r="BO23" s="53">
        <f t="shared" ca="1" si="11"/>
        <v>-0.47402250473358432</v>
      </c>
      <c r="BP23" s="48"/>
      <c r="BQ23" s="40"/>
      <c r="BR23" s="54"/>
      <c r="BS23" s="53">
        <f ca="1">[1]!Min_Max(VLOOKUP($B23,'PTD Calculations'!$A:$DF,BS$2,FALSE),0,99.9)</f>
        <v>28.322086343726227</v>
      </c>
      <c r="BT23" s="53">
        <f ca="1">[1]!Min_Max(VLOOKUP($B23,'PTD Calculations'!$A:$DF,BT$2,FALSE),0,99.9)</f>
        <v>37.471903093940902</v>
      </c>
      <c r="BU23" s="53">
        <f t="shared" ca="1" si="12"/>
        <v>-9.1498167502146757</v>
      </c>
      <c r="BV23" s="53"/>
      <c r="BW23" s="110"/>
      <c r="BX23" s="53">
        <f ca="1">[1]!Min_Max(VLOOKUP($B23,'PTD Calculations'!$A:$DF,BX$2,FALSE),0,99.9)</f>
        <v>11.554437352875031</v>
      </c>
      <c r="BY23" s="53">
        <f ca="1">[1]!Min_Max(VLOOKUP($B23,'PTD Calculations'!$A:$DF,BY$2,FALSE),0,99.9)</f>
        <v>16.221501270447639</v>
      </c>
      <c r="BZ23" s="53">
        <f t="shared" ca="1" si="13"/>
        <v>-4.6670639175726087</v>
      </c>
      <c r="CA23" s="53"/>
      <c r="CB23" s="110"/>
      <c r="CC23" s="53">
        <f ca="1">[1]!Min_Max(VLOOKUP($B23,'PTD Calculations'!$A:$DF,CC$2,FALSE),0,99.9)</f>
        <v>13.30295501922277</v>
      </c>
      <c r="CD23" s="53">
        <f ca="1">[1]!Min_Max(VLOOKUP($B23,'PTD Calculations'!$A:$DF,CD$2,FALSE),0,99.9)</f>
        <v>14.791847276785633</v>
      </c>
      <c r="CE23" s="53">
        <f t="shared" ca="1" si="14"/>
        <v>-1.4888922575628634</v>
      </c>
      <c r="CF23" s="40"/>
      <c r="CG23" s="108"/>
      <c r="CH23" s="53">
        <f ca="1">[1]!Min_Max(VLOOKUP($B23,'PTD Calculations'!$A:$DF,CH$2,FALSE),0,99.9)</f>
        <v>3.4646939716284306</v>
      </c>
      <c r="CI23" s="53">
        <f ca="1">[1]!Min_Max(VLOOKUP($B23,'PTD Calculations'!$A:$DF,CI$2,FALSE),0,99.9)</f>
        <v>6.4585545467076315</v>
      </c>
      <c r="CJ23" s="53">
        <f t="shared" ca="1" si="15"/>
        <v>-2.9938605750792009</v>
      </c>
      <c r="CK23" s="48"/>
      <c r="CL23" s="40"/>
      <c r="CM23" s="54"/>
      <c r="CN23" s="53">
        <f ca="1">[1]!Min_Max(VLOOKUP($B23,'PTD Calculations'!$A:$DF,CN$2,FALSE),0,99.9)</f>
        <v>29.124849226007409</v>
      </c>
      <c r="CO23" s="53">
        <f ca="1">[1]!Min_Max(VLOOKUP($B23,'PTD Calculations'!$A:$DF,CO$2,FALSE),0,99.9)</f>
        <v>32.180066822353055</v>
      </c>
      <c r="CP23" s="53">
        <f t="shared" ca="1" si="16"/>
        <v>-3.0552175963456456</v>
      </c>
      <c r="CQ23" s="53"/>
      <c r="CR23" s="110"/>
      <c r="CS23" s="53">
        <f ca="1">[1]!Min_Max(VLOOKUP($B23,'PTD Calculations'!$A:$DF,CS$2,FALSE),0,99.9)</f>
        <v>12.098766865422977</v>
      </c>
      <c r="CT23" s="53">
        <f ca="1">[1]!Min_Max(VLOOKUP($B23,'PTD Calculations'!$A:$DF,CT$2,FALSE),0,99.9)</f>
        <v>14.214201986698338</v>
      </c>
      <c r="CU23" s="53">
        <f t="shared" ca="1" si="17"/>
        <v>-2.115435121275361</v>
      </c>
      <c r="CV23" s="53"/>
      <c r="CW23" s="110"/>
      <c r="CX23" s="53">
        <f ca="1">[1]!Min_Max(VLOOKUP($B23,'PTD Calculations'!$A:$DF,CX$2,FALSE),0,99.9)</f>
        <v>14.421870084231999</v>
      </c>
      <c r="CY23" s="53">
        <f ca="1">[1]!Min_Max(VLOOKUP($B23,'PTD Calculations'!$A:$DF,CY$2,FALSE),0,99.9)</f>
        <v>14.395060112288082</v>
      </c>
      <c r="CZ23" s="53">
        <f t="shared" ca="1" si="18"/>
        <v>2.6809971943917432E-2</v>
      </c>
      <c r="DA23" s="40"/>
      <c r="DB23" s="108"/>
      <c r="DC23" s="53">
        <f ca="1">[1]!Min_Max(VLOOKUP($B23,'PTD Calculations'!$A:$DF,DC$2,FALSE),0,99.9)</f>
        <v>2.6042122763524276</v>
      </c>
      <c r="DD23" s="53">
        <f ca="1">[1]!Min_Max(VLOOKUP($B23,'PTD Calculations'!$A:$DF,DD$2,FALSE),0,99.9)</f>
        <v>3.5708047233666309</v>
      </c>
      <c r="DE23" s="53">
        <f t="shared" ca="1" si="19"/>
        <v>-0.96659244701420333</v>
      </c>
      <c r="DF23" s="48"/>
      <c r="DG23" s="43"/>
      <c r="DH23" s="43" t="str">
        <f t="shared" ca="1" si="20"/>
        <v>Show</v>
      </c>
    </row>
    <row r="24" spans="1:112" s="23" customFormat="1">
      <c r="A24" s="49"/>
      <c r="B24" s="50">
        <v>8702</v>
      </c>
      <c r="C24" s="51" t="str">
        <f>VLOOKUP(B24,Stores!$A:$H,8,FALSE)</f>
        <v>8702 - Dallas, TX</v>
      </c>
      <c r="D24" s="40" t="str">
        <f>VLOOKUP(B24,Stores!$A:$H,7,FALSE)</f>
        <v>TX</v>
      </c>
      <c r="E24" s="52">
        <f>VLOOKUP(B24,Stores!$A:$F,6,FALSE)</f>
        <v>35734</v>
      </c>
      <c r="F24" s="53"/>
      <c r="G24" s="54"/>
      <c r="H24" s="53">
        <f ca="1">[1]!Min_Max(VLOOKUP($B24,'PTD Calculations'!$A:$DF,H$2,FALSE),0,99.9)</f>
        <v>24.785169155644503</v>
      </c>
      <c r="I24" s="53">
        <f ca="1">[1]!Min_Max(VLOOKUP($B24,'PTD Calculations'!$A:$DF,I$2,FALSE),0,99.9)</f>
        <v>0</v>
      </c>
      <c r="J24" s="53" t="str">
        <f t="shared" ca="1" si="0"/>
        <v>NA</v>
      </c>
      <c r="K24" s="53"/>
      <c r="L24" s="110"/>
      <c r="M24" s="53">
        <f ca="1">[1]!Min_Max(VLOOKUP($B24,'PTD Calculations'!$A:$DF,M$2,FALSE),0,99.9)</f>
        <v>12.955960188441749</v>
      </c>
      <c r="N24" s="53">
        <f ca="1">[1]!Min_Max(VLOOKUP($B24,'PTD Calculations'!$A:$DF,N$2,FALSE),0,99.9)</f>
        <v>0</v>
      </c>
      <c r="O24" s="53" t="str">
        <f t="shared" ca="1" si="1"/>
        <v>NA</v>
      </c>
      <c r="P24" s="53"/>
      <c r="Q24" s="110"/>
      <c r="R24" s="53">
        <f ca="1">[1]!Min_Max(VLOOKUP($B24,'PTD Calculations'!$A:$DF,R$2,FALSE),0,99.9)</f>
        <v>9.3735713809683432</v>
      </c>
      <c r="S24" s="53">
        <f ca="1">[1]!Min_Max(VLOOKUP($B24,'PTD Calculations'!$A:$DF,S$2,FALSE),0,99.9)</f>
        <v>0</v>
      </c>
      <c r="T24" s="53" t="str">
        <f t="shared" ca="1" si="2"/>
        <v>NA</v>
      </c>
      <c r="U24" s="40"/>
      <c r="V24" s="108"/>
      <c r="W24" s="53">
        <f ca="1">[1]!Min_Max(VLOOKUP($B24,'PTD Calculations'!$A:$DF,W$2,FALSE),0,99.9)</f>
        <v>2.4556375862344137</v>
      </c>
      <c r="X24" s="53">
        <f ca="1">[1]!Min_Max(VLOOKUP($B24,'PTD Calculations'!$A:$DF,X$2,FALSE),0,99.9)</f>
        <v>0</v>
      </c>
      <c r="Y24" s="53" t="str">
        <f t="shared" ca="1" si="3"/>
        <v>NA</v>
      </c>
      <c r="Z24" s="48"/>
      <c r="AA24" s="40"/>
      <c r="AB24" s="54"/>
      <c r="AC24" s="53">
        <f ca="1">[1]!Min_Max(VLOOKUP($B24,'PTD Calculations'!$A:$DF,AC$2,FALSE),0,99.9)</f>
        <v>21.354174876286599</v>
      </c>
      <c r="AD24" s="53">
        <f ca="1">[1]!Min_Max(VLOOKUP($B24,'PTD Calculations'!$A:$DF,AD$2,FALSE),0,99.9)</f>
        <v>0</v>
      </c>
      <c r="AE24" s="53" t="str">
        <f t="shared" ca="1" si="4"/>
        <v>NA</v>
      </c>
      <c r="AF24" s="53"/>
      <c r="AG24" s="110"/>
      <c r="AH24" s="53">
        <f ca="1">[1]!Min_Max(VLOOKUP($B24,'PTD Calculations'!$A:$DF,AH$2,FALSE),0,99.9)</f>
        <v>13.063073593074611</v>
      </c>
      <c r="AI24" s="53">
        <f ca="1">[1]!Min_Max(VLOOKUP($B24,'PTD Calculations'!$A:$DF,AI$2,FALSE),0,99.9)</f>
        <v>0</v>
      </c>
      <c r="AJ24" s="53" t="str">
        <f t="shared" ca="1" si="5"/>
        <v>NA</v>
      </c>
      <c r="AK24" s="53"/>
      <c r="AL24" s="110"/>
      <c r="AM24" s="53">
        <f ca="1">[1]!Min_Max(VLOOKUP($B24,'PTD Calculations'!$A:$DF,AM$2,FALSE),0,99.9)</f>
        <v>6.5321170678368627</v>
      </c>
      <c r="AN24" s="53">
        <f ca="1">[1]!Min_Max(VLOOKUP($B24,'PTD Calculations'!$A:$DF,AN$2,FALSE),0,99.9)</f>
        <v>0</v>
      </c>
      <c r="AO24" s="53" t="str">
        <f t="shared" ca="1" si="6"/>
        <v>NA</v>
      </c>
      <c r="AP24" s="40"/>
      <c r="AQ24" s="108"/>
      <c r="AR24" s="53">
        <f ca="1">[1]!Min_Max(VLOOKUP($B24,'PTD Calculations'!$A:$DF,AR$2,FALSE),0,99.9)</f>
        <v>1.7589842153751263</v>
      </c>
      <c r="AS24" s="53">
        <f ca="1">[1]!Min_Max(VLOOKUP($B24,'PTD Calculations'!$A:$DF,AS$2,FALSE),0,99.9)</f>
        <v>0</v>
      </c>
      <c r="AT24" s="53" t="str">
        <f t="shared" ca="1" si="7"/>
        <v>NA</v>
      </c>
      <c r="AU24" s="48"/>
      <c r="AV24" s="40"/>
      <c r="AW24" s="54"/>
      <c r="AX24" s="53">
        <f ca="1">[1]!Min_Max(VLOOKUP($B24,'PTD Calculations'!$A:$DF,AX$2,FALSE),0,99.9)</f>
        <v>39.267054249743524</v>
      </c>
      <c r="AY24" s="53">
        <f ca="1">[1]!Min_Max(VLOOKUP($B24,'PTD Calculations'!$A:$DF,AY$2,FALSE),0,99.9)</f>
        <v>0</v>
      </c>
      <c r="AZ24" s="53" t="str">
        <f t="shared" ca="1" si="8"/>
        <v>NA</v>
      </c>
      <c r="BA24" s="53"/>
      <c r="BB24" s="110"/>
      <c r="BC24" s="53">
        <f ca="1">[1]!Min_Max(VLOOKUP($B24,'PTD Calculations'!$A:$DF,BC$2,FALSE),0,99.9)</f>
        <v>26.408258876571377</v>
      </c>
      <c r="BD24" s="53">
        <f ca="1">[1]!Min_Max(VLOOKUP($B24,'PTD Calculations'!$A:$DF,BD$2,FALSE),0,99.9)</f>
        <v>0</v>
      </c>
      <c r="BE24" s="53" t="str">
        <f t="shared" ca="1" si="9"/>
        <v>NA</v>
      </c>
      <c r="BF24" s="53"/>
      <c r="BG24" s="110"/>
      <c r="BH24" s="53">
        <f ca="1">[1]!Min_Max(VLOOKUP($B24,'PTD Calculations'!$A:$DF,BH$2,FALSE),0,99.9)</f>
        <v>11.623164069453619</v>
      </c>
      <c r="BI24" s="53">
        <f ca="1">[1]!Min_Max(VLOOKUP($B24,'PTD Calculations'!$A:$DF,BI$2,FALSE),0,99.9)</f>
        <v>0</v>
      </c>
      <c r="BJ24" s="53" t="str">
        <f t="shared" ca="1" si="10"/>
        <v>NA</v>
      </c>
      <c r="BK24" s="40"/>
      <c r="BL24" s="108"/>
      <c r="BM24" s="53">
        <f ca="1">[1]!Min_Max(VLOOKUP($B24,'PTD Calculations'!$A:$DF,BM$2,FALSE),0,99.9)</f>
        <v>1.2356313037185296</v>
      </c>
      <c r="BN24" s="53">
        <f ca="1">[1]!Min_Max(VLOOKUP($B24,'PTD Calculations'!$A:$DF,BN$2,FALSE),0,99.9)</f>
        <v>0</v>
      </c>
      <c r="BO24" s="53" t="str">
        <f t="shared" ca="1" si="11"/>
        <v>NA</v>
      </c>
      <c r="BP24" s="48"/>
      <c r="BQ24" s="40"/>
      <c r="BR24" s="54"/>
      <c r="BS24" s="53">
        <f ca="1">[1]!Min_Max(VLOOKUP($B24,'PTD Calculations'!$A:$DF,BS$2,FALSE),0,99.9)</f>
        <v>47.474520439443737</v>
      </c>
      <c r="BT24" s="53">
        <f ca="1">[1]!Min_Max(VLOOKUP($B24,'PTD Calculations'!$A:$DF,BT$2,FALSE),0,99.9)</f>
        <v>0</v>
      </c>
      <c r="BU24" s="53" t="str">
        <f t="shared" ca="1" si="12"/>
        <v>NA</v>
      </c>
      <c r="BV24" s="53"/>
      <c r="BW24" s="110"/>
      <c r="BX24" s="53">
        <f ca="1">[1]!Min_Max(VLOOKUP($B24,'PTD Calculations'!$A:$DF,BX$2,FALSE),0,99.9)</f>
        <v>14.924695495727242</v>
      </c>
      <c r="BY24" s="53">
        <f ca="1">[1]!Min_Max(VLOOKUP($B24,'PTD Calculations'!$A:$DF,BY$2,FALSE),0,99.9)</f>
        <v>0</v>
      </c>
      <c r="BZ24" s="53" t="str">
        <f t="shared" ca="1" si="13"/>
        <v>NA</v>
      </c>
      <c r="CA24" s="53"/>
      <c r="CB24" s="110"/>
      <c r="CC24" s="53">
        <f ca="1">[1]!Min_Max(VLOOKUP($B24,'PTD Calculations'!$A:$DF,CC$2,FALSE),0,99.9)</f>
        <v>25.715469127707991</v>
      </c>
      <c r="CD24" s="53">
        <f ca="1">[1]!Min_Max(VLOOKUP($B24,'PTD Calculations'!$A:$DF,CD$2,FALSE),0,99.9)</f>
        <v>0</v>
      </c>
      <c r="CE24" s="53" t="str">
        <f t="shared" ca="1" si="14"/>
        <v>NA</v>
      </c>
      <c r="CF24" s="40"/>
      <c r="CG24" s="108"/>
      <c r="CH24" s="53">
        <f ca="1">[1]!Min_Max(VLOOKUP($B24,'PTD Calculations'!$A:$DF,CH$2,FALSE),0,99.9)</f>
        <v>6.8343558160085065</v>
      </c>
      <c r="CI24" s="53">
        <f ca="1">[1]!Min_Max(VLOOKUP($B24,'PTD Calculations'!$A:$DF,CI$2,FALSE),0,99.9)</f>
        <v>0</v>
      </c>
      <c r="CJ24" s="53" t="str">
        <f t="shared" ca="1" si="15"/>
        <v>NA</v>
      </c>
      <c r="CK24" s="48"/>
      <c r="CL24" s="40"/>
      <c r="CM24" s="54"/>
      <c r="CN24" s="53">
        <f ca="1">[1]!Min_Max(VLOOKUP($B24,'PTD Calculations'!$A:$DF,CN$2,FALSE),0,99.9)</f>
        <v>30.551157115841001</v>
      </c>
      <c r="CO24" s="53">
        <f ca="1">[1]!Min_Max(VLOOKUP($B24,'PTD Calculations'!$A:$DF,CO$2,FALSE),0,99.9)</f>
        <v>0</v>
      </c>
      <c r="CP24" s="53" t="str">
        <f t="shared" ca="1" si="16"/>
        <v>NA</v>
      </c>
      <c r="CQ24" s="53"/>
      <c r="CR24" s="110"/>
      <c r="CS24" s="53">
        <f ca="1">[1]!Min_Max(VLOOKUP($B24,'PTD Calculations'!$A:$DF,CS$2,FALSE),0,99.9)</f>
        <v>14.724205041978713</v>
      </c>
      <c r="CT24" s="53">
        <f ca="1">[1]!Min_Max(VLOOKUP($B24,'PTD Calculations'!$A:$DF,CT$2,FALSE),0,99.9)</f>
        <v>0</v>
      </c>
      <c r="CU24" s="53" t="str">
        <f t="shared" ca="1" si="17"/>
        <v>NA</v>
      </c>
      <c r="CV24" s="53"/>
      <c r="CW24" s="110"/>
      <c r="CX24" s="53">
        <f ca="1">[1]!Min_Max(VLOOKUP($B24,'PTD Calculations'!$A:$DF,CX$2,FALSE),0,99.9)</f>
        <v>13.038921753106678</v>
      </c>
      <c r="CY24" s="53">
        <f ca="1">[1]!Min_Max(VLOOKUP($B24,'PTD Calculations'!$A:$DF,CY$2,FALSE),0,99.9)</f>
        <v>0</v>
      </c>
      <c r="CZ24" s="53" t="str">
        <f t="shared" ca="1" si="18"/>
        <v>NA</v>
      </c>
      <c r="DA24" s="40"/>
      <c r="DB24" s="108"/>
      <c r="DC24" s="53">
        <f ca="1">[1]!Min_Max(VLOOKUP($B24,'PTD Calculations'!$A:$DF,DC$2,FALSE),0,99.9)</f>
        <v>2.7880303207556079</v>
      </c>
      <c r="DD24" s="53">
        <f ca="1">[1]!Min_Max(VLOOKUP($B24,'PTD Calculations'!$A:$DF,DD$2,FALSE),0,99.9)</f>
        <v>0</v>
      </c>
      <c r="DE24" s="53" t="str">
        <f t="shared" ca="1" si="19"/>
        <v>NA</v>
      </c>
      <c r="DF24" s="48"/>
      <c r="DG24" s="43"/>
      <c r="DH24" s="43" t="str">
        <f t="shared" ca="1" si="20"/>
        <v>Show</v>
      </c>
    </row>
    <row r="25" spans="1:112" s="23" customFormat="1">
      <c r="A25" s="49"/>
      <c r="B25" s="50">
        <v>8710</v>
      </c>
      <c r="C25" s="51" t="str">
        <f>VLOOKUP(B25,Stores!$A:$H,8,FALSE)</f>
        <v>8710 - Ft. Worth, TX</v>
      </c>
      <c r="D25" s="40" t="str">
        <f>VLOOKUP(B25,Stores!$A:$H,7,FALSE)</f>
        <v>TX</v>
      </c>
      <c r="E25" s="52">
        <f>VLOOKUP(B25,Stores!$A:$F,6,FALSE)</f>
        <v>42174</v>
      </c>
      <c r="F25" s="53"/>
      <c r="G25" s="54"/>
      <c r="H25" s="53">
        <f ca="1">[1]!Min_Max(VLOOKUP($B25,'PTD Calculations'!$A:$DF,H$2,FALSE),0,99.9)</f>
        <v>35.079597597402177</v>
      </c>
      <c r="I25" s="53">
        <f ca="1">[1]!Min_Max(VLOOKUP($B25,'PTD Calculations'!$A:$DF,I$2,FALSE),0,99.9)</f>
        <v>26.795215748039404</v>
      </c>
      <c r="J25" s="53">
        <f t="shared" ca="1" si="0"/>
        <v>8.2843818493627737</v>
      </c>
      <c r="K25" s="53"/>
      <c r="L25" s="110"/>
      <c r="M25" s="53">
        <f ca="1">[1]!Min_Max(VLOOKUP($B25,'PTD Calculations'!$A:$DF,M$2,FALSE),0,99.9)</f>
        <v>11.522740308628348</v>
      </c>
      <c r="N25" s="53">
        <f ca="1">[1]!Min_Max(VLOOKUP($B25,'PTD Calculations'!$A:$DF,N$2,FALSE),0,99.9)</f>
        <v>12.383001286917871</v>
      </c>
      <c r="O25" s="53">
        <f t="shared" ca="1" si="1"/>
        <v>-0.86026097828952253</v>
      </c>
      <c r="P25" s="53"/>
      <c r="Q25" s="110"/>
      <c r="R25" s="53">
        <f ca="1">[1]!Min_Max(VLOOKUP($B25,'PTD Calculations'!$A:$DF,R$2,FALSE),0,99.9)</f>
        <v>19.443614965636414</v>
      </c>
      <c r="S25" s="53">
        <f ca="1">[1]!Min_Max(VLOOKUP($B25,'PTD Calculations'!$A:$DF,S$2,FALSE),0,99.9)</f>
        <v>11.361682201896349</v>
      </c>
      <c r="T25" s="53">
        <f t="shared" ca="1" si="2"/>
        <v>8.0819327637400651</v>
      </c>
      <c r="U25" s="40"/>
      <c r="V25" s="108"/>
      <c r="W25" s="53">
        <f ca="1">[1]!Min_Max(VLOOKUP($B25,'PTD Calculations'!$A:$DF,W$2,FALSE),0,99.9)</f>
        <v>4.1132423231374196</v>
      </c>
      <c r="X25" s="53">
        <f ca="1">[1]!Min_Max(VLOOKUP($B25,'PTD Calculations'!$A:$DF,X$2,FALSE),0,99.9)</f>
        <v>3.0505322592251813</v>
      </c>
      <c r="Y25" s="53">
        <f t="shared" ca="1" si="3"/>
        <v>1.0627100639122382</v>
      </c>
      <c r="Z25" s="48"/>
      <c r="AA25" s="40"/>
      <c r="AB25" s="54"/>
      <c r="AC25" s="53">
        <f ca="1">[1]!Min_Max(VLOOKUP($B25,'PTD Calculations'!$A:$DF,AC$2,FALSE),0,99.9)</f>
        <v>21.393580538161345</v>
      </c>
      <c r="AD25" s="53">
        <f ca="1">[1]!Min_Max(VLOOKUP($B25,'PTD Calculations'!$A:$DF,AD$2,FALSE),0,99.9)</f>
        <v>21.987361828536137</v>
      </c>
      <c r="AE25" s="53">
        <f t="shared" ca="1" si="4"/>
        <v>-0.59378129037479255</v>
      </c>
      <c r="AF25" s="53"/>
      <c r="AG25" s="110"/>
      <c r="AH25" s="53">
        <f ca="1">[1]!Min_Max(VLOOKUP($B25,'PTD Calculations'!$A:$DF,AH$2,FALSE),0,99.9)</f>
        <v>10.54748642672833</v>
      </c>
      <c r="AI25" s="53">
        <f ca="1">[1]!Min_Max(VLOOKUP($B25,'PTD Calculations'!$A:$DF,AI$2,FALSE),0,99.9)</f>
        <v>9.1726495547437015</v>
      </c>
      <c r="AJ25" s="53">
        <f t="shared" ca="1" si="5"/>
        <v>1.3748368719846287</v>
      </c>
      <c r="AK25" s="53"/>
      <c r="AL25" s="110"/>
      <c r="AM25" s="53">
        <f ca="1">[1]!Min_Max(VLOOKUP($B25,'PTD Calculations'!$A:$DF,AM$2,FALSE),0,99.9)</f>
        <v>8.9865978683467524</v>
      </c>
      <c r="AN25" s="53">
        <f ca="1">[1]!Min_Max(VLOOKUP($B25,'PTD Calculations'!$A:$DF,AN$2,FALSE),0,99.9)</f>
        <v>10.475113562668284</v>
      </c>
      <c r="AO25" s="53">
        <f t="shared" ca="1" si="6"/>
        <v>-1.4885156943215314</v>
      </c>
      <c r="AP25" s="40"/>
      <c r="AQ25" s="108"/>
      <c r="AR25" s="53">
        <f ca="1">[1]!Min_Max(VLOOKUP($B25,'PTD Calculations'!$A:$DF,AR$2,FALSE),0,99.9)</f>
        <v>1.8594962430862636</v>
      </c>
      <c r="AS25" s="53">
        <f ca="1">[1]!Min_Max(VLOOKUP($B25,'PTD Calculations'!$A:$DF,AS$2,FALSE),0,99.9)</f>
        <v>2.3395987111241507</v>
      </c>
      <c r="AT25" s="53">
        <f t="shared" ca="1" si="7"/>
        <v>-0.48010246803788714</v>
      </c>
      <c r="AU25" s="48"/>
      <c r="AV25" s="40"/>
      <c r="AW25" s="54"/>
      <c r="AX25" s="53">
        <f ca="1">[1]!Min_Max(VLOOKUP($B25,'PTD Calculations'!$A:$DF,AX$2,FALSE),0,99.9)</f>
        <v>39.320028846668379</v>
      </c>
      <c r="AY25" s="53">
        <f ca="1">[1]!Min_Max(VLOOKUP($B25,'PTD Calculations'!$A:$DF,AY$2,FALSE),0,99.9)</f>
        <v>10.753504171429036</v>
      </c>
      <c r="AZ25" s="53">
        <f t="shared" ca="1" si="8"/>
        <v>28.566524675239343</v>
      </c>
      <c r="BA25" s="53"/>
      <c r="BB25" s="110"/>
      <c r="BC25" s="53">
        <f ca="1">[1]!Min_Max(VLOOKUP($B25,'PTD Calculations'!$A:$DF,BC$2,FALSE),0,99.9)</f>
        <v>17.199389192447168</v>
      </c>
      <c r="BD25" s="53">
        <f ca="1">[1]!Min_Max(VLOOKUP($B25,'PTD Calculations'!$A:$DF,BD$2,FALSE),0,99.9)</f>
        <v>7.3058335576483513</v>
      </c>
      <c r="BE25" s="53">
        <f t="shared" ca="1" si="9"/>
        <v>9.8935556347988154</v>
      </c>
      <c r="BF25" s="53"/>
      <c r="BG25" s="110"/>
      <c r="BH25" s="53">
        <f ca="1">[1]!Min_Max(VLOOKUP($B25,'PTD Calculations'!$A:$DF,BH$2,FALSE),0,99.9)</f>
        <v>20.57118359202773</v>
      </c>
      <c r="BI25" s="53">
        <f ca="1">[1]!Min_Max(VLOOKUP($B25,'PTD Calculations'!$A:$DF,BI$2,FALSE),0,99.9)</f>
        <v>2.8365817081495845</v>
      </c>
      <c r="BJ25" s="53">
        <f t="shared" ca="1" si="10"/>
        <v>17.734601883878145</v>
      </c>
      <c r="BK25" s="40"/>
      <c r="BL25" s="108"/>
      <c r="BM25" s="53">
        <f ca="1">[1]!Min_Max(VLOOKUP($B25,'PTD Calculations'!$A:$DF,BM$2,FALSE),0,99.9)</f>
        <v>1.5494560621934803</v>
      </c>
      <c r="BN25" s="53">
        <f ca="1">[1]!Min_Max(VLOOKUP($B25,'PTD Calculations'!$A:$DF,BN$2,FALSE),0,99.9)</f>
        <v>0.61108890563110141</v>
      </c>
      <c r="BO25" s="53">
        <f t="shared" ca="1" si="11"/>
        <v>0.9383671565623789</v>
      </c>
      <c r="BP25" s="48"/>
      <c r="BQ25" s="40"/>
      <c r="BR25" s="54"/>
      <c r="BS25" s="53">
        <f ca="1">[1]!Min_Max(VLOOKUP($B25,'PTD Calculations'!$A:$DF,BS$2,FALSE),0,99.9)</f>
        <v>54.409620793182725</v>
      </c>
      <c r="BT25" s="53">
        <f ca="1">[1]!Min_Max(VLOOKUP($B25,'PTD Calculations'!$A:$DF,BT$2,FALSE),0,99.9)</f>
        <v>57.156352045667234</v>
      </c>
      <c r="BU25" s="53">
        <f t="shared" ca="1" si="12"/>
        <v>-2.7467312524845084</v>
      </c>
      <c r="BV25" s="53"/>
      <c r="BW25" s="110"/>
      <c r="BX25" s="53">
        <f ca="1">[1]!Min_Max(VLOOKUP($B25,'PTD Calculations'!$A:$DF,BX$2,FALSE),0,99.9)</f>
        <v>11.863280144318443</v>
      </c>
      <c r="BY25" s="53">
        <f ca="1">[1]!Min_Max(VLOOKUP($B25,'PTD Calculations'!$A:$DF,BY$2,FALSE),0,99.9)</f>
        <v>16.702964020935401</v>
      </c>
      <c r="BZ25" s="53">
        <f t="shared" ca="1" si="13"/>
        <v>-4.8396838766169576</v>
      </c>
      <c r="CA25" s="53"/>
      <c r="CB25" s="110"/>
      <c r="CC25" s="53">
        <f ca="1">[1]!Min_Max(VLOOKUP($B25,'PTD Calculations'!$A:$DF,CC$2,FALSE),0,99.9)</f>
        <v>33.653493563849885</v>
      </c>
      <c r="CD25" s="53">
        <f ca="1">[1]!Min_Max(VLOOKUP($B25,'PTD Calculations'!$A:$DF,CD$2,FALSE),0,99.9)</f>
        <v>32.004229077198609</v>
      </c>
      <c r="CE25" s="53">
        <f t="shared" ca="1" si="14"/>
        <v>1.6492644866512762</v>
      </c>
      <c r="CF25" s="40"/>
      <c r="CG25" s="108"/>
      <c r="CH25" s="53">
        <f ca="1">[1]!Min_Max(VLOOKUP($B25,'PTD Calculations'!$A:$DF,CH$2,FALSE),0,99.9)</f>
        <v>8.8928470850144059</v>
      </c>
      <c r="CI25" s="53">
        <f ca="1">[1]!Min_Max(VLOOKUP($B25,'PTD Calculations'!$A:$DF,CI$2,FALSE),0,99.9)</f>
        <v>8.4491589475332347</v>
      </c>
      <c r="CJ25" s="53">
        <f t="shared" ca="1" si="15"/>
        <v>0.4436881374811712</v>
      </c>
      <c r="CK25" s="48"/>
      <c r="CL25" s="40"/>
      <c r="CM25" s="54"/>
      <c r="CN25" s="53">
        <f ca="1">[1]!Min_Max(VLOOKUP($B25,'PTD Calculations'!$A:$DF,CN$2,FALSE),0,99.9)</f>
        <v>33.567828645816292</v>
      </c>
      <c r="CO25" s="53">
        <f ca="1">[1]!Min_Max(VLOOKUP($B25,'PTD Calculations'!$A:$DF,CO$2,FALSE),0,99.9)</f>
        <v>37.399901340663646</v>
      </c>
      <c r="CP25" s="53">
        <f t="shared" ca="1" si="16"/>
        <v>-3.8320726948473549</v>
      </c>
      <c r="CQ25" s="53"/>
      <c r="CR25" s="110"/>
      <c r="CS25" s="53">
        <f ca="1">[1]!Min_Max(VLOOKUP($B25,'PTD Calculations'!$A:$DF,CS$2,FALSE),0,99.9)</f>
        <v>11.927457720039307</v>
      </c>
      <c r="CT25" s="53">
        <f ca="1">[1]!Min_Max(VLOOKUP($B25,'PTD Calculations'!$A:$DF,CT$2,FALSE),0,99.9)</f>
        <v>19.91710347715733</v>
      </c>
      <c r="CU25" s="53">
        <f t="shared" ca="1" si="17"/>
        <v>-7.9896457571180228</v>
      </c>
      <c r="CV25" s="53"/>
      <c r="CW25" s="110"/>
      <c r="CX25" s="53">
        <f ca="1">[1]!Min_Max(VLOOKUP($B25,'PTD Calculations'!$A:$DF,CX$2,FALSE),0,99.9)</f>
        <v>17.913106755578127</v>
      </c>
      <c r="CY25" s="53">
        <f ca="1">[1]!Min_Max(VLOOKUP($B25,'PTD Calculations'!$A:$DF,CY$2,FALSE),0,99.9)</f>
        <v>14.508259398030987</v>
      </c>
      <c r="CZ25" s="53">
        <f t="shared" ca="1" si="18"/>
        <v>3.4048473575471405</v>
      </c>
      <c r="DA25" s="40"/>
      <c r="DB25" s="108"/>
      <c r="DC25" s="53">
        <f ca="1">[1]!Min_Max(VLOOKUP($B25,'PTD Calculations'!$A:$DF,DC$2,FALSE),0,99.9)</f>
        <v>3.7272641701988607</v>
      </c>
      <c r="DD25" s="53">
        <f ca="1">[1]!Min_Max(VLOOKUP($B25,'PTD Calculations'!$A:$DF,DD$2,FALSE),0,99.9)</f>
        <v>2.9745384654753328</v>
      </c>
      <c r="DE25" s="53">
        <f t="shared" ca="1" si="19"/>
        <v>0.75272570472352784</v>
      </c>
      <c r="DF25" s="48"/>
      <c r="DG25" s="43"/>
      <c r="DH25" s="43" t="str">
        <f t="shared" ca="1" si="20"/>
        <v>Show</v>
      </c>
    </row>
    <row r="26" spans="1:112" s="23" customFormat="1">
      <c r="A26" s="49"/>
      <c r="B26" s="50">
        <v>8703</v>
      </c>
      <c r="C26" s="51" t="str">
        <f>VLOOKUP(B26,Stores!$A:$H,8,FALSE)</f>
        <v>8703 - Washington, D.C.</v>
      </c>
      <c r="D26" s="40" t="str">
        <f>VLOOKUP(B26,Stores!$A:$H,7,FALSE)</f>
        <v>DC</v>
      </c>
      <c r="E26" s="52">
        <f>VLOOKUP(B26,Stores!$A:$F,6,FALSE)</f>
        <v>41244</v>
      </c>
      <c r="F26" s="53"/>
      <c r="G26" s="54"/>
      <c r="H26" s="53">
        <f ca="1">[1]!Min_Max(VLOOKUP($B26,'PTD Calculations'!$A:$DF,H$2,FALSE),0,99.9)</f>
        <v>27.764756431185106</v>
      </c>
      <c r="I26" s="53">
        <f ca="1">[1]!Min_Max(VLOOKUP($B26,'PTD Calculations'!$A:$DF,I$2,FALSE),0,99.9)</f>
        <v>0</v>
      </c>
      <c r="J26" s="53" t="str">
        <f t="shared" ca="1" si="0"/>
        <v>NA</v>
      </c>
      <c r="K26" s="53"/>
      <c r="L26" s="110"/>
      <c r="M26" s="53">
        <f ca="1">[1]!Min_Max(VLOOKUP($B26,'PTD Calculations'!$A:$DF,M$2,FALSE),0,99.9)</f>
        <v>10.351871072650491</v>
      </c>
      <c r="N26" s="53">
        <f ca="1">[1]!Min_Max(VLOOKUP($B26,'PTD Calculations'!$A:$DF,N$2,FALSE),0,99.9)</f>
        <v>0</v>
      </c>
      <c r="O26" s="53" t="str">
        <f t="shared" ca="1" si="1"/>
        <v>NA</v>
      </c>
      <c r="P26" s="53"/>
      <c r="Q26" s="110"/>
      <c r="R26" s="53">
        <f ca="1">[1]!Min_Max(VLOOKUP($B26,'PTD Calculations'!$A:$DF,R$2,FALSE),0,99.9)</f>
        <v>14.614698276723351</v>
      </c>
      <c r="S26" s="53">
        <f ca="1">[1]!Min_Max(VLOOKUP($B26,'PTD Calculations'!$A:$DF,S$2,FALSE),0,99.9)</f>
        <v>0</v>
      </c>
      <c r="T26" s="53" t="str">
        <f t="shared" ca="1" si="2"/>
        <v>NA</v>
      </c>
      <c r="U26" s="40"/>
      <c r="V26" s="108"/>
      <c r="W26" s="53">
        <f ca="1">[1]!Min_Max(VLOOKUP($B26,'PTD Calculations'!$A:$DF,W$2,FALSE),0,99.9)</f>
        <v>2.7981870818112662</v>
      </c>
      <c r="X26" s="53">
        <f ca="1">[1]!Min_Max(VLOOKUP($B26,'PTD Calculations'!$A:$DF,X$2,FALSE),0,99.9)</f>
        <v>0</v>
      </c>
      <c r="Y26" s="53" t="str">
        <f t="shared" ca="1" si="3"/>
        <v>NA</v>
      </c>
      <c r="Z26" s="48"/>
      <c r="AA26" s="40"/>
      <c r="AB26" s="54"/>
      <c r="AC26" s="53">
        <f ca="1">[1]!Min_Max(VLOOKUP($B26,'PTD Calculations'!$A:$DF,AC$2,FALSE),0,99.9)</f>
        <v>22.242690996891447</v>
      </c>
      <c r="AD26" s="53">
        <f ca="1">[1]!Min_Max(VLOOKUP($B26,'PTD Calculations'!$A:$DF,AD$2,FALSE),0,99.9)</f>
        <v>0</v>
      </c>
      <c r="AE26" s="53" t="str">
        <f t="shared" ca="1" si="4"/>
        <v>NA</v>
      </c>
      <c r="AF26" s="53"/>
      <c r="AG26" s="110"/>
      <c r="AH26" s="53">
        <f ca="1">[1]!Min_Max(VLOOKUP($B26,'PTD Calculations'!$A:$DF,AH$2,FALSE),0,99.9)</f>
        <v>11.364796866956453</v>
      </c>
      <c r="AI26" s="53">
        <f ca="1">[1]!Min_Max(VLOOKUP($B26,'PTD Calculations'!$A:$DF,AI$2,FALSE),0,99.9)</f>
        <v>0</v>
      </c>
      <c r="AJ26" s="53" t="str">
        <f t="shared" ca="1" si="5"/>
        <v>NA</v>
      </c>
      <c r="AK26" s="53"/>
      <c r="AL26" s="110"/>
      <c r="AM26" s="53">
        <f ca="1">[1]!Min_Max(VLOOKUP($B26,'PTD Calculations'!$A:$DF,AM$2,FALSE),0,99.9)</f>
        <v>8.799196119971354</v>
      </c>
      <c r="AN26" s="53">
        <f ca="1">[1]!Min_Max(VLOOKUP($B26,'PTD Calculations'!$A:$DF,AN$2,FALSE),0,99.9)</f>
        <v>0</v>
      </c>
      <c r="AO26" s="53" t="str">
        <f t="shared" ca="1" si="6"/>
        <v>NA</v>
      </c>
      <c r="AP26" s="40"/>
      <c r="AQ26" s="108"/>
      <c r="AR26" s="53">
        <f ca="1">[1]!Min_Max(VLOOKUP($B26,'PTD Calculations'!$A:$DF,AR$2,FALSE),0,99.9)</f>
        <v>2.0786980099636363</v>
      </c>
      <c r="AS26" s="53">
        <f ca="1">[1]!Min_Max(VLOOKUP($B26,'PTD Calculations'!$A:$DF,AS$2,FALSE),0,99.9)</f>
        <v>0</v>
      </c>
      <c r="AT26" s="53" t="str">
        <f t="shared" ca="1" si="7"/>
        <v>NA</v>
      </c>
      <c r="AU26" s="48"/>
      <c r="AV26" s="40"/>
      <c r="AW26" s="54"/>
      <c r="AX26" s="53">
        <f ca="1">[1]!Min_Max(VLOOKUP($B26,'PTD Calculations'!$A:$DF,AX$2,FALSE),0,99.9)</f>
        <v>50.214855608753304</v>
      </c>
      <c r="AY26" s="53">
        <f ca="1">[1]!Min_Max(VLOOKUP($B26,'PTD Calculations'!$A:$DF,AY$2,FALSE),0,99.9)</f>
        <v>0</v>
      </c>
      <c r="AZ26" s="53" t="str">
        <f t="shared" ca="1" si="8"/>
        <v>NA</v>
      </c>
      <c r="BA26" s="53"/>
      <c r="BB26" s="110"/>
      <c r="BC26" s="53">
        <f ca="1">[1]!Min_Max(VLOOKUP($B26,'PTD Calculations'!$A:$DF,BC$2,FALSE),0,99.9)</f>
        <v>25.15749891089477</v>
      </c>
      <c r="BD26" s="53">
        <f ca="1">[1]!Min_Max(VLOOKUP($B26,'PTD Calculations'!$A:$DF,BD$2,FALSE),0,99.9)</f>
        <v>0</v>
      </c>
      <c r="BE26" s="53" t="str">
        <f t="shared" ca="1" si="9"/>
        <v>NA</v>
      </c>
      <c r="BF26" s="53"/>
      <c r="BG26" s="110"/>
      <c r="BH26" s="53">
        <f ca="1">[1]!Min_Max(VLOOKUP($B26,'PTD Calculations'!$A:$DF,BH$2,FALSE),0,99.9)</f>
        <v>24.223791178524937</v>
      </c>
      <c r="BI26" s="53">
        <f ca="1">[1]!Min_Max(VLOOKUP($B26,'PTD Calculations'!$A:$DF,BI$2,FALSE),0,99.9)</f>
        <v>0</v>
      </c>
      <c r="BJ26" s="53" t="str">
        <f t="shared" ca="1" si="10"/>
        <v>NA</v>
      </c>
      <c r="BK26" s="40"/>
      <c r="BL26" s="108"/>
      <c r="BM26" s="53">
        <f ca="1">[1]!Min_Max(VLOOKUP($B26,'PTD Calculations'!$A:$DF,BM$2,FALSE),0,99.9)</f>
        <v>0.83356551933359135</v>
      </c>
      <c r="BN26" s="53">
        <f ca="1">[1]!Min_Max(VLOOKUP($B26,'PTD Calculations'!$A:$DF,BN$2,FALSE),0,99.9)</f>
        <v>0</v>
      </c>
      <c r="BO26" s="53" t="str">
        <f t="shared" ca="1" si="11"/>
        <v>NA</v>
      </c>
      <c r="BP26" s="48"/>
      <c r="BQ26" s="40"/>
      <c r="BR26" s="54"/>
      <c r="BS26" s="53">
        <f ca="1">[1]!Min_Max(VLOOKUP($B26,'PTD Calculations'!$A:$DF,BS$2,FALSE),0,99.9)</f>
        <v>39.445491093030441</v>
      </c>
      <c r="BT26" s="53">
        <f ca="1">[1]!Min_Max(VLOOKUP($B26,'PTD Calculations'!$A:$DF,BT$2,FALSE),0,99.9)</f>
        <v>0</v>
      </c>
      <c r="BU26" s="53" t="str">
        <f t="shared" ca="1" si="12"/>
        <v>NA</v>
      </c>
      <c r="BV26" s="53"/>
      <c r="BW26" s="110"/>
      <c r="BX26" s="53">
        <f ca="1">[1]!Min_Max(VLOOKUP($B26,'PTD Calculations'!$A:$DF,BX$2,FALSE),0,99.9)</f>
        <v>13.077033977705232</v>
      </c>
      <c r="BY26" s="53">
        <f ca="1">[1]!Min_Max(VLOOKUP($B26,'PTD Calculations'!$A:$DF,BY$2,FALSE),0,99.9)</f>
        <v>0</v>
      </c>
      <c r="BZ26" s="53" t="str">
        <f t="shared" ca="1" si="13"/>
        <v>NA</v>
      </c>
      <c r="CA26" s="53"/>
      <c r="CB26" s="110"/>
      <c r="CC26" s="53">
        <f ca="1">[1]!Min_Max(VLOOKUP($B26,'PTD Calculations'!$A:$DF,CC$2,FALSE),0,99.9)</f>
        <v>20.605850145828708</v>
      </c>
      <c r="CD26" s="53">
        <f ca="1">[1]!Min_Max(VLOOKUP($B26,'PTD Calculations'!$A:$DF,CD$2,FALSE),0,99.9)</f>
        <v>0</v>
      </c>
      <c r="CE26" s="53" t="str">
        <f t="shared" ca="1" si="14"/>
        <v>NA</v>
      </c>
      <c r="CF26" s="40"/>
      <c r="CG26" s="108"/>
      <c r="CH26" s="53">
        <f ca="1">[1]!Min_Max(VLOOKUP($B26,'PTD Calculations'!$A:$DF,CH$2,FALSE),0,99.9)</f>
        <v>5.7626069694964972</v>
      </c>
      <c r="CI26" s="53">
        <f ca="1">[1]!Min_Max(VLOOKUP($B26,'PTD Calculations'!$A:$DF,CI$2,FALSE),0,99.9)</f>
        <v>0</v>
      </c>
      <c r="CJ26" s="53" t="str">
        <f t="shared" ca="1" si="15"/>
        <v>NA</v>
      </c>
      <c r="CK26" s="48"/>
      <c r="CL26" s="40"/>
      <c r="CM26" s="54"/>
      <c r="CN26" s="53">
        <f ca="1">[1]!Min_Max(VLOOKUP($B26,'PTD Calculations'!$A:$DF,CN$2,FALSE),0,99.9)</f>
        <v>30.677761882887317</v>
      </c>
      <c r="CO26" s="53">
        <f ca="1">[1]!Min_Max(VLOOKUP($B26,'PTD Calculations'!$A:$DF,CO$2,FALSE),0,99.9)</f>
        <v>0</v>
      </c>
      <c r="CP26" s="53" t="str">
        <f t="shared" ca="1" si="16"/>
        <v>NA</v>
      </c>
      <c r="CQ26" s="53"/>
      <c r="CR26" s="110"/>
      <c r="CS26" s="53">
        <f ca="1">[1]!Min_Max(VLOOKUP($B26,'PTD Calculations'!$A:$DF,CS$2,FALSE),0,99.9)</f>
        <v>10.574626342612598</v>
      </c>
      <c r="CT26" s="53">
        <f ca="1">[1]!Min_Max(VLOOKUP($B26,'PTD Calculations'!$A:$DF,CT$2,FALSE),0,99.9)</f>
        <v>0</v>
      </c>
      <c r="CU26" s="53" t="str">
        <f t="shared" ca="1" si="17"/>
        <v>NA</v>
      </c>
      <c r="CV26" s="53"/>
      <c r="CW26" s="110"/>
      <c r="CX26" s="53">
        <f ca="1">[1]!Min_Max(VLOOKUP($B26,'PTD Calculations'!$A:$DF,CX$2,FALSE),0,99.9)</f>
        <v>16.69911056406243</v>
      </c>
      <c r="CY26" s="53">
        <f ca="1">[1]!Min_Max(VLOOKUP($B26,'PTD Calculations'!$A:$DF,CY$2,FALSE),0,99.9)</f>
        <v>0</v>
      </c>
      <c r="CZ26" s="53" t="str">
        <f t="shared" ca="1" si="18"/>
        <v>NA</v>
      </c>
      <c r="DA26" s="40"/>
      <c r="DB26" s="108"/>
      <c r="DC26" s="53">
        <f ca="1">[1]!Min_Max(VLOOKUP($B26,'PTD Calculations'!$A:$DF,DC$2,FALSE),0,99.9)</f>
        <v>3.4040249762122907</v>
      </c>
      <c r="DD26" s="53">
        <f ca="1">[1]!Min_Max(VLOOKUP($B26,'PTD Calculations'!$A:$DF,DD$2,FALSE),0,99.9)</f>
        <v>0</v>
      </c>
      <c r="DE26" s="53" t="str">
        <f t="shared" ca="1" si="19"/>
        <v>NA</v>
      </c>
      <c r="DF26" s="48"/>
      <c r="DG26" s="43"/>
      <c r="DH26" s="43" t="str">
        <f t="shared" ca="1" si="20"/>
        <v>Show</v>
      </c>
    </row>
    <row r="27" spans="1:112" s="23" customFormat="1">
      <c r="A27" s="49"/>
      <c r="B27" s="50">
        <v>8715</v>
      </c>
      <c r="C27" s="51" t="str">
        <f>VLOOKUP(B27,Stores!$A:$H,8,FALSE)</f>
        <v>8715 - Irvine, CA</v>
      </c>
      <c r="D27" s="40" t="str">
        <f>VLOOKUP(B27,Stores!$A:$H,7,FALSE)</f>
        <v>CA</v>
      </c>
      <c r="E27" s="52">
        <f>VLOOKUP(B27,Stores!$A:$F,6,FALSE)</f>
        <v>36062</v>
      </c>
      <c r="F27" s="53"/>
      <c r="G27" s="54"/>
      <c r="H27" s="53">
        <f ca="1">[1]!Min_Max(VLOOKUP($B27,'PTD Calculations'!$A:$DF,H$2,FALSE),0,99.9)</f>
        <v>34.122431868187178</v>
      </c>
      <c r="I27" s="53">
        <f ca="1">[1]!Min_Max(VLOOKUP($B27,'PTD Calculations'!$A:$DF,I$2,FALSE),0,99.9)</f>
        <v>33.526103190993609</v>
      </c>
      <c r="J27" s="53">
        <f t="shared" ca="1" si="0"/>
        <v>0.59632867719356852</v>
      </c>
      <c r="K27" s="53"/>
      <c r="L27" s="110"/>
      <c r="M27" s="53">
        <f ca="1">[1]!Min_Max(VLOOKUP($B27,'PTD Calculations'!$A:$DF,M$2,FALSE),0,99.9)</f>
        <v>17.634801381968025</v>
      </c>
      <c r="N27" s="53">
        <f ca="1">[1]!Min_Max(VLOOKUP($B27,'PTD Calculations'!$A:$DF,N$2,FALSE),0,99.9)</f>
        <v>13.764351096671653</v>
      </c>
      <c r="O27" s="53">
        <f t="shared" ca="1" si="1"/>
        <v>3.8704502852963714</v>
      </c>
      <c r="P27" s="53"/>
      <c r="Q27" s="110"/>
      <c r="R27" s="53">
        <f ca="1">[1]!Min_Max(VLOOKUP($B27,'PTD Calculations'!$A:$DF,R$2,FALSE),0,99.9)</f>
        <v>12.861617514080702</v>
      </c>
      <c r="S27" s="53">
        <f ca="1">[1]!Min_Max(VLOOKUP($B27,'PTD Calculations'!$A:$DF,S$2,FALSE),0,99.9)</f>
        <v>16.159035983824293</v>
      </c>
      <c r="T27" s="53">
        <f t="shared" ca="1" si="2"/>
        <v>-3.2974184697435902</v>
      </c>
      <c r="U27" s="40"/>
      <c r="V27" s="108"/>
      <c r="W27" s="53">
        <f ca="1">[1]!Min_Max(VLOOKUP($B27,'PTD Calculations'!$A:$DF,W$2,FALSE),0,99.9)</f>
        <v>3.6260129721384482</v>
      </c>
      <c r="X27" s="53">
        <f ca="1">[1]!Min_Max(VLOOKUP($B27,'PTD Calculations'!$A:$DF,X$2,FALSE),0,99.9)</f>
        <v>3.6027161104976564</v>
      </c>
      <c r="Y27" s="53">
        <f t="shared" ca="1" si="3"/>
        <v>2.3296861640791811E-2</v>
      </c>
      <c r="Z27" s="48"/>
      <c r="AA27" s="40"/>
      <c r="AB27" s="54"/>
      <c r="AC27" s="53">
        <f ca="1">[1]!Min_Max(VLOOKUP($B27,'PTD Calculations'!$A:$DF,AC$2,FALSE),0,99.9)</f>
        <v>21.575340144418149</v>
      </c>
      <c r="AD27" s="53">
        <f ca="1">[1]!Min_Max(VLOOKUP($B27,'PTD Calculations'!$A:$DF,AD$2,FALSE),0,99.9)</f>
        <v>23.096988867045944</v>
      </c>
      <c r="AE27" s="53">
        <f t="shared" ca="1" si="4"/>
        <v>-1.5216487226277948</v>
      </c>
      <c r="AF27" s="53"/>
      <c r="AG27" s="110"/>
      <c r="AH27" s="53">
        <f ca="1">[1]!Min_Max(VLOOKUP($B27,'PTD Calculations'!$A:$DF,AH$2,FALSE),0,99.9)</f>
        <v>10.942411351197165</v>
      </c>
      <c r="AI27" s="53">
        <f ca="1">[1]!Min_Max(VLOOKUP($B27,'PTD Calculations'!$A:$DF,AI$2,FALSE),0,99.9)</f>
        <v>13.262608811501339</v>
      </c>
      <c r="AJ27" s="53">
        <f t="shared" ca="1" si="5"/>
        <v>-2.3201974603041737</v>
      </c>
      <c r="AK27" s="53"/>
      <c r="AL27" s="110"/>
      <c r="AM27" s="53">
        <f ca="1">[1]!Min_Max(VLOOKUP($B27,'PTD Calculations'!$A:$DF,AM$2,FALSE),0,99.9)</f>
        <v>8.6934496106742536</v>
      </c>
      <c r="AN27" s="53">
        <f ca="1">[1]!Min_Max(VLOOKUP($B27,'PTD Calculations'!$A:$DF,AN$2,FALSE),0,99.9)</f>
        <v>7.853196551450413</v>
      </c>
      <c r="AO27" s="53">
        <f t="shared" ca="1" si="6"/>
        <v>0.84025305922384064</v>
      </c>
      <c r="AP27" s="40"/>
      <c r="AQ27" s="108"/>
      <c r="AR27" s="53">
        <f ca="1">[1]!Min_Max(VLOOKUP($B27,'PTD Calculations'!$A:$DF,AR$2,FALSE),0,99.9)</f>
        <v>1.9394791825467308</v>
      </c>
      <c r="AS27" s="53">
        <f ca="1">[1]!Min_Max(VLOOKUP($B27,'PTD Calculations'!$A:$DF,AS$2,FALSE),0,99.9)</f>
        <v>1.9811835040941916</v>
      </c>
      <c r="AT27" s="53">
        <f t="shared" ca="1" si="7"/>
        <v>-4.1704321547460843E-2</v>
      </c>
      <c r="AU27" s="48"/>
      <c r="AV27" s="40"/>
      <c r="AW27" s="54"/>
      <c r="AX27" s="53">
        <f ca="1">[1]!Min_Max(VLOOKUP($B27,'PTD Calculations'!$A:$DF,AX$2,FALSE),0,99.9)</f>
        <v>37.906706264526377</v>
      </c>
      <c r="AY27" s="53">
        <f ca="1">[1]!Min_Max(VLOOKUP($B27,'PTD Calculations'!$A:$DF,AY$2,FALSE),0,99.9)</f>
        <v>30.432911776886439</v>
      </c>
      <c r="AZ27" s="53">
        <f t="shared" ca="1" si="8"/>
        <v>7.4737944876399389</v>
      </c>
      <c r="BA27" s="53"/>
      <c r="BB27" s="110"/>
      <c r="BC27" s="53">
        <f ca="1">[1]!Min_Max(VLOOKUP($B27,'PTD Calculations'!$A:$DF,BC$2,FALSE),0,99.9)</f>
        <v>18.965762908316851</v>
      </c>
      <c r="BD27" s="53">
        <f ca="1">[1]!Min_Max(VLOOKUP($B27,'PTD Calculations'!$A:$DF,BD$2,FALSE),0,99.9)</f>
        <v>15.688857461752024</v>
      </c>
      <c r="BE27" s="53">
        <f t="shared" ca="1" si="9"/>
        <v>3.2769054465648271</v>
      </c>
      <c r="BF27" s="53"/>
      <c r="BG27" s="110"/>
      <c r="BH27" s="53">
        <f ca="1">[1]!Min_Max(VLOOKUP($B27,'PTD Calculations'!$A:$DF,BH$2,FALSE),0,99.9)</f>
        <v>15.807998174713742</v>
      </c>
      <c r="BI27" s="53">
        <f ca="1">[1]!Min_Max(VLOOKUP($B27,'PTD Calculations'!$A:$DF,BI$2,FALSE),0,99.9)</f>
        <v>10.269276780268768</v>
      </c>
      <c r="BJ27" s="53">
        <f t="shared" ca="1" si="10"/>
        <v>5.5387213944449734</v>
      </c>
      <c r="BK27" s="40"/>
      <c r="BL27" s="108"/>
      <c r="BM27" s="53">
        <f ca="1">[1]!Min_Max(VLOOKUP($B27,'PTD Calculations'!$A:$DF,BM$2,FALSE),0,99.9)</f>
        <v>3.1329451814957872</v>
      </c>
      <c r="BN27" s="53">
        <f ca="1">[1]!Min_Max(VLOOKUP($B27,'PTD Calculations'!$A:$DF,BN$2,FALSE),0,99.9)</f>
        <v>4.4747775348656482</v>
      </c>
      <c r="BO27" s="53">
        <f t="shared" ca="1" si="11"/>
        <v>-1.3418323533698611</v>
      </c>
      <c r="BP27" s="48"/>
      <c r="BQ27" s="40"/>
      <c r="BR27" s="54"/>
      <c r="BS27" s="53">
        <f ca="1">[1]!Min_Max(VLOOKUP($B27,'PTD Calculations'!$A:$DF,BS$2,FALSE),0,99.9)</f>
        <v>52.012266876544032</v>
      </c>
      <c r="BT27" s="53">
        <f ca="1">[1]!Min_Max(VLOOKUP($B27,'PTD Calculations'!$A:$DF,BT$2,FALSE),0,99.9)</f>
        <v>51.594356160988021</v>
      </c>
      <c r="BU27" s="53">
        <f t="shared" ca="1" si="12"/>
        <v>0.41791071555601178</v>
      </c>
      <c r="BV27" s="53"/>
      <c r="BW27" s="110"/>
      <c r="BX27" s="53">
        <f ca="1">[1]!Min_Max(VLOOKUP($B27,'PTD Calculations'!$A:$DF,BX$2,FALSE),0,99.9)</f>
        <v>17.718122224289289</v>
      </c>
      <c r="BY27" s="53">
        <f ca="1">[1]!Min_Max(VLOOKUP($B27,'PTD Calculations'!$A:$DF,BY$2,FALSE),0,99.9)</f>
        <v>18.976932750054392</v>
      </c>
      <c r="BZ27" s="53">
        <f t="shared" ca="1" si="13"/>
        <v>-1.258810525765103</v>
      </c>
      <c r="CA27" s="53"/>
      <c r="CB27" s="110"/>
      <c r="CC27" s="53">
        <f ca="1">[1]!Min_Max(VLOOKUP($B27,'PTD Calculations'!$A:$DF,CC$2,FALSE),0,99.9)</f>
        <v>27.717498346188442</v>
      </c>
      <c r="CD27" s="53">
        <f ca="1">[1]!Min_Max(VLOOKUP($B27,'PTD Calculations'!$A:$DF,CD$2,FALSE),0,99.9)</f>
        <v>27.106607826708011</v>
      </c>
      <c r="CE27" s="53">
        <f t="shared" ca="1" si="14"/>
        <v>0.61089051948043149</v>
      </c>
      <c r="CF27" s="40"/>
      <c r="CG27" s="108"/>
      <c r="CH27" s="53">
        <f ca="1">[1]!Min_Max(VLOOKUP($B27,'PTD Calculations'!$A:$DF,CH$2,FALSE),0,99.9)</f>
        <v>6.5766463060663058</v>
      </c>
      <c r="CI27" s="53">
        <f ca="1">[1]!Min_Max(VLOOKUP($B27,'PTD Calculations'!$A:$DF,CI$2,FALSE),0,99.9)</f>
        <v>5.5108155842256217</v>
      </c>
      <c r="CJ27" s="53">
        <f t="shared" ca="1" si="15"/>
        <v>1.0658307218406842</v>
      </c>
      <c r="CK27" s="48"/>
      <c r="CL27" s="40"/>
      <c r="CM27" s="54"/>
      <c r="CN27" s="53">
        <f ca="1">[1]!Min_Max(VLOOKUP($B27,'PTD Calculations'!$A:$DF,CN$2,FALSE),0,99.9)</f>
        <v>34.381313155521028</v>
      </c>
      <c r="CO27" s="53">
        <f ca="1">[1]!Min_Max(VLOOKUP($B27,'PTD Calculations'!$A:$DF,CO$2,FALSE),0,99.9)</f>
        <v>35.056830579000255</v>
      </c>
      <c r="CP27" s="53">
        <f t="shared" ca="1" si="16"/>
        <v>-0.67551742347922783</v>
      </c>
      <c r="CQ27" s="53"/>
      <c r="CR27" s="110"/>
      <c r="CS27" s="53">
        <f ca="1">[1]!Min_Max(VLOOKUP($B27,'PTD Calculations'!$A:$DF,CS$2,FALSE),0,99.9)</f>
        <v>13.676161937728843</v>
      </c>
      <c r="CT27" s="53">
        <f ca="1">[1]!Min_Max(VLOOKUP($B27,'PTD Calculations'!$A:$DF,CT$2,FALSE),0,99.9)</f>
        <v>14.716753939538368</v>
      </c>
      <c r="CU27" s="53">
        <f t="shared" ca="1" si="17"/>
        <v>-1.0405920018095252</v>
      </c>
      <c r="CV27" s="53"/>
      <c r="CW27" s="110"/>
      <c r="CX27" s="53">
        <f ca="1">[1]!Min_Max(VLOOKUP($B27,'PTD Calculations'!$A:$DF,CX$2,FALSE),0,99.9)</f>
        <v>16.980826978565368</v>
      </c>
      <c r="CY27" s="53">
        <f ca="1">[1]!Min_Max(VLOOKUP($B27,'PTD Calculations'!$A:$DF,CY$2,FALSE),0,99.9)</f>
        <v>16.45203917877917</v>
      </c>
      <c r="CZ27" s="53">
        <f t="shared" ca="1" si="18"/>
        <v>0.52878779978619761</v>
      </c>
      <c r="DA27" s="40"/>
      <c r="DB27" s="108"/>
      <c r="DC27" s="53">
        <f ca="1">[1]!Min_Max(VLOOKUP($B27,'PTD Calculations'!$A:$DF,DC$2,FALSE),0,99.9)</f>
        <v>3.7243242392268119</v>
      </c>
      <c r="DD27" s="53">
        <f ca="1">[1]!Min_Max(VLOOKUP($B27,'PTD Calculations'!$A:$DF,DD$2,FALSE),0,99.9)</f>
        <v>3.8880374606827237</v>
      </c>
      <c r="DE27" s="53">
        <f t="shared" ca="1" si="19"/>
        <v>-0.16371322145591183</v>
      </c>
      <c r="DF27" s="48"/>
      <c r="DG27" s="43"/>
      <c r="DH27" s="43" t="str">
        <f t="shared" ca="1" si="20"/>
        <v>Show</v>
      </c>
    </row>
    <row r="28" spans="1:112" s="23" customFormat="1">
      <c r="A28" s="49"/>
      <c r="B28" s="50">
        <v>8714</v>
      </c>
      <c r="C28" s="51" t="str">
        <f>VLOOKUP(B28,Stores!$A:$H,8,FALSE)</f>
        <v>8714 - North Bethesda, MD</v>
      </c>
      <c r="D28" s="40" t="str">
        <f>VLOOKUP(B28,Stores!$A:$H,7,FALSE)</f>
        <v>MD</v>
      </c>
      <c r="E28" s="52">
        <f>VLOOKUP(B28,Stores!$A:$F,6,FALSE)</f>
        <v>41907</v>
      </c>
      <c r="F28" s="53"/>
      <c r="G28" s="54"/>
      <c r="H28" s="53">
        <f ca="1">[1]!Min_Max(VLOOKUP($B28,'PTD Calculations'!$A:$DF,H$2,FALSE),0,99.9)</f>
        <v>29.693190192171116</v>
      </c>
      <c r="I28" s="53">
        <f ca="1">[1]!Min_Max(VLOOKUP($B28,'PTD Calculations'!$A:$DF,I$2,FALSE),0,99.9)</f>
        <v>30.916317260473409</v>
      </c>
      <c r="J28" s="53">
        <f t="shared" ca="1" si="0"/>
        <v>-1.2231270683022935</v>
      </c>
      <c r="K28" s="53"/>
      <c r="L28" s="110"/>
      <c r="M28" s="53">
        <f ca="1">[1]!Min_Max(VLOOKUP($B28,'PTD Calculations'!$A:$DF,M$2,FALSE),0,99.9)</f>
        <v>12.261652388961817</v>
      </c>
      <c r="N28" s="53">
        <f ca="1">[1]!Min_Max(VLOOKUP($B28,'PTD Calculations'!$A:$DF,N$2,FALSE),0,99.9)</f>
        <v>12.218277814826902</v>
      </c>
      <c r="O28" s="53">
        <f t="shared" ca="1" si="1"/>
        <v>4.3374574134915633E-2</v>
      </c>
      <c r="P28" s="53"/>
      <c r="Q28" s="110"/>
      <c r="R28" s="53">
        <f ca="1">[1]!Min_Max(VLOOKUP($B28,'PTD Calculations'!$A:$DF,R$2,FALSE),0,99.9)</f>
        <v>11.753590629907707</v>
      </c>
      <c r="S28" s="53">
        <f ca="1">[1]!Min_Max(VLOOKUP($B28,'PTD Calculations'!$A:$DF,S$2,FALSE),0,99.9)</f>
        <v>13.145505429977069</v>
      </c>
      <c r="T28" s="53">
        <f t="shared" ca="1" si="2"/>
        <v>-1.3919148000693617</v>
      </c>
      <c r="U28" s="40"/>
      <c r="V28" s="108"/>
      <c r="W28" s="53">
        <f ca="1">[1]!Min_Max(VLOOKUP($B28,'PTD Calculations'!$A:$DF,W$2,FALSE),0,99.9)</f>
        <v>5.6779471733015905</v>
      </c>
      <c r="X28" s="53">
        <f ca="1">[1]!Min_Max(VLOOKUP($B28,'PTD Calculations'!$A:$DF,X$2,FALSE),0,99.9)</f>
        <v>5.5525340156694361</v>
      </c>
      <c r="Y28" s="53">
        <f t="shared" ca="1" si="3"/>
        <v>0.12541315763215444</v>
      </c>
      <c r="Z28" s="48"/>
      <c r="AA28" s="40"/>
      <c r="AB28" s="54"/>
      <c r="AC28" s="53">
        <f ca="1">[1]!Min_Max(VLOOKUP($B28,'PTD Calculations'!$A:$DF,AC$2,FALSE),0,99.9)</f>
        <v>27.574967251171312</v>
      </c>
      <c r="AD28" s="53">
        <f ca="1">[1]!Min_Max(VLOOKUP($B28,'PTD Calculations'!$A:$DF,AD$2,FALSE),0,99.9)</f>
        <v>23.150101545804944</v>
      </c>
      <c r="AE28" s="53">
        <f t="shared" ca="1" si="4"/>
        <v>4.4248657053663685</v>
      </c>
      <c r="AF28" s="53"/>
      <c r="AG28" s="110"/>
      <c r="AH28" s="53">
        <f ca="1">[1]!Min_Max(VLOOKUP($B28,'PTD Calculations'!$A:$DF,AH$2,FALSE),0,99.9)</f>
        <v>12.096842373282753</v>
      </c>
      <c r="AI28" s="53">
        <f ca="1">[1]!Min_Max(VLOOKUP($B28,'PTD Calculations'!$A:$DF,AI$2,FALSE),0,99.9)</f>
        <v>8.5047469147942749</v>
      </c>
      <c r="AJ28" s="53">
        <f t="shared" ca="1" si="5"/>
        <v>3.5920954584884779</v>
      </c>
      <c r="AK28" s="53"/>
      <c r="AL28" s="110"/>
      <c r="AM28" s="53">
        <f ca="1">[1]!Min_Max(VLOOKUP($B28,'PTD Calculations'!$A:$DF,AM$2,FALSE),0,99.9)</f>
        <v>12.242867780999758</v>
      </c>
      <c r="AN28" s="53">
        <f ca="1">[1]!Min_Max(VLOOKUP($B28,'PTD Calculations'!$A:$DF,AN$2,FALSE),0,99.9)</f>
        <v>11.06278904898781</v>
      </c>
      <c r="AO28" s="53">
        <f t="shared" ca="1" si="6"/>
        <v>1.1800787320119479</v>
      </c>
      <c r="AP28" s="40"/>
      <c r="AQ28" s="108"/>
      <c r="AR28" s="53">
        <f ca="1">[1]!Min_Max(VLOOKUP($B28,'PTD Calculations'!$A:$DF,AR$2,FALSE),0,99.9)</f>
        <v>3.235257096888803</v>
      </c>
      <c r="AS28" s="53">
        <f ca="1">[1]!Min_Max(VLOOKUP($B28,'PTD Calculations'!$A:$DF,AS$2,FALSE),0,99.9)</f>
        <v>3.5825655820228604</v>
      </c>
      <c r="AT28" s="53">
        <f t="shared" ca="1" si="7"/>
        <v>-0.34730848513405732</v>
      </c>
      <c r="AU28" s="48"/>
      <c r="AV28" s="40"/>
      <c r="AW28" s="54"/>
      <c r="AX28" s="53">
        <f ca="1">[1]!Min_Max(VLOOKUP($B28,'PTD Calculations'!$A:$DF,AX$2,FALSE),0,99.9)</f>
        <v>44.815838520927258</v>
      </c>
      <c r="AY28" s="53">
        <f ca="1">[1]!Min_Max(VLOOKUP($B28,'PTD Calculations'!$A:$DF,AY$2,FALSE),0,99.9)</f>
        <v>25.661223600818118</v>
      </c>
      <c r="AZ28" s="53">
        <f t="shared" ca="1" si="8"/>
        <v>19.15461492010914</v>
      </c>
      <c r="BA28" s="53"/>
      <c r="BB28" s="110"/>
      <c r="BC28" s="53">
        <f ca="1">[1]!Min_Max(VLOOKUP($B28,'PTD Calculations'!$A:$DF,BC$2,FALSE),0,99.9)</f>
        <v>13.487576854163827</v>
      </c>
      <c r="BD28" s="53">
        <f ca="1">[1]!Min_Max(VLOOKUP($B28,'PTD Calculations'!$A:$DF,BD$2,FALSE),0,99.9)</f>
        <v>11.846336880629492</v>
      </c>
      <c r="BE28" s="53">
        <f t="shared" ca="1" si="9"/>
        <v>1.6412399735343346</v>
      </c>
      <c r="BF28" s="53"/>
      <c r="BG28" s="110"/>
      <c r="BH28" s="53">
        <f ca="1">[1]!Min_Max(VLOOKUP($B28,'PTD Calculations'!$A:$DF,BH$2,FALSE),0,99.9)</f>
        <v>28.677091643125358</v>
      </c>
      <c r="BI28" s="53">
        <f ca="1">[1]!Min_Max(VLOOKUP($B28,'PTD Calculations'!$A:$DF,BI$2,FALSE),0,99.9)</f>
        <v>10.121910058878001</v>
      </c>
      <c r="BJ28" s="53">
        <f t="shared" ca="1" si="10"/>
        <v>18.555181584247357</v>
      </c>
      <c r="BK28" s="40"/>
      <c r="BL28" s="108"/>
      <c r="BM28" s="53">
        <f ca="1">[1]!Min_Max(VLOOKUP($B28,'PTD Calculations'!$A:$DF,BM$2,FALSE),0,99.9)</f>
        <v>2.651170023638076</v>
      </c>
      <c r="BN28" s="53">
        <f ca="1">[1]!Min_Max(VLOOKUP($B28,'PTD Calculations'!$A:$DF,BN$2,FALSE),0,99.9)</f>
        <v>3.6929766613106243</v>
      </c>
      <c r="BO28" s="53">
        <f t="shared" ca="1" si="11"/>
        <v>-1.0418066376725483</v>
      </c>
      <c r="BP28" s="48"/>
      <c r="BQ28" s="40"/>
      <c r="BR28" s="54"/>
      <c r="BS28" s="53">
        <f ca="1">[1]!Min_Max(VLOOKUP($B28,'PTD Calculations'!$A:$DF,BS$2,FALSE),0,99.9)</f>
        <v>53.319616267744088</v>
      </c>
      <c r="BT28" s="53">
        <f ca="1">[1]!Min_Max(VLOOKUP($B28,'PTD Calculations'!$A:$DF,BT$2,FALSE),0,99.9)</f>
        <v>54.378226021107345</v>
      </c>
      <c r="BU28" s="53">
        <f t="shared" ca="1" si="12"/>
        <v>-1.0586097533632568</v>
      </c>
      <c r="BV28" s="53"/>
      <c r="BW28" s="110"/>
      <c r="BX28" s="53">
        <f ca="1">[1]!Min_Max(VLOOKUP($B28,'PTD Calculations'!$A:$DF,BX$2,FALSE),0,99.9)</f>
        <v>13.339437363864795</v>
      </c>
      <c r="BY28" s="53">
        <f ca="1">[1]!Min_Max(VLOOKUP($B28,'PTD Calculations'!$A:$DF,BY$2,FALSE),0,99.9)</f>
        <v>15.630039077546668</v>
      </c>
      <c r="BZ28" s="53">
        <f t="shared" ca="1" si="13"/>
        <v>-2.2906017136818733</v>
      </c>
      <c r="CA28" s="53"/>
      <c r="CB28" s="110"/>
      <c r="CC28" s="53">
        <f ca="1">[1]!Min_Max(VLOOKUP($B28,'PTD Calculations'!$A:$DF,CC$2,FALSE),0,99.9)</f>
        <v>27.538329664359441</v>
      </c>
      <c r="CD28" s="53">
        <f ca="1">[1]!Min_Max(VLOOKUP($B28,'PTD Calculations'!$A:$DF,CD$2,FALSE),0,99.9)</f>
        <v>28.372730527946427</v>
      </c>
      <c r="CE28" s="53">
        <f t="shared" ca="1" si="14"/>
        <v>-0.83440086358698551</v>
      </c>
      <c r="CF28" s="40"/>
      <c r="CG28" s="108"/>
      <c r="CH28" s="53">
        <f ca="1">[1]!Min_Max(VLOOKUP($B28,'PTD Calculations'!$A:$DF,CH$2,FALSE),0,99.9)</f>
        <v>12.441849239519845</v>
      </c>
      <c r="CI28" s="53">
        <f ca="1">[1]!Min_Max(VLOOKUP($B28,'PTD Calculations'!$A:$DF,CI$2,FALSE),0,99.9)</f>
        <v>10.37545641561425</v>
      </c>
      <c r="CJ28" s="53">
        <f t="shared" ca="1" si="15"/>
        <v>2.0663928239055949</v>
      </c>
      <c r="CK28" s="48"/>
      <c r="CL28" s="40"/>
      <c r="CM28" s="54"/>
      <c r="CN28" s="53">
        <f ca="1">[1]!Min_Max(VLOOKUP($B28,'PTD Calculations'!$A:$DF,CN$2,FALSE),0,99.9)</f>
        <v>35.416061427858139</v>
      </c>
      <c r="CO28" s="53">
        <f ca="1">[1]!Min_Max(VLOOKUP($B28,'PTD Calculations'!$A:$DF,CO$2,FALSE),0,99.9)</f>
        <v>33.418293409665992</v>
      </c>
      <c r="CP28" s="53">
        <f t="shared" ca="1" si="16"/>
        <v>1.9977680181921471</v>
      </c>
      <c r="CQ28" s="53"/>
      <c r="CR28" s="110"/>
      <c r="CS28" s="53">
        <f ca="1">[1]!Min_Max(VLOOKUP($B28,'PTD Calculations'!$A:$DF,CS$2,FALSE),0,99.9)</f>
        <v>13.921246762374409</v>
      </c>
      <c r="CT28" s="53">
        <f ca="1">[1]!Min_Max(VLOOKUP($B28,'PTD Calculations'!$A:$DF,CT$2,FALSE),0,99.9)</f>
        <v>10.731763262663055</v>
      </c>
      <c r="CU28" s="53">
        <f t="shared" ca="1" si="17"/>
        <v>3.1894834997113541</v>
      </c>
      <c r="CV28" s="53"/>
      <c r="CW28" s="110"/>
      <c r="CX28" s="53">
        <f ca="1">[1]!Min_Max(VLOOKUP($B28,'PTD Calculations'!$A:$DF,CX$2,FALSE),0,99.9)</f>
        <v>17.450375417118845</v>
      </c>
      <c r="CY28" s="53">
        <f ca="1">[1]!Min_Max(VLOOKUP($B28,'PTD Calculations'!$A:$DF,CY$2,FALSE),0,99.9)</f>
        <v>16.781493545768139</v>
      </c>
      <c r="CZ28" s="53">
        <f t="shared" ca="1" si="18"/>
        <v>0.66888187135070609</v>
      </c>
      <c r="DA28" s="40"/>
      <c r="DB28" s="108"/>
      <c r="DC28" s="53">
        <f ca="1">[1]!Min_Max(VLOOKUP($B28,'PTD Calculations'!$A:$DF,DC$2,FALSE),0,99.9)</f>
        <v>4.0444392483648874</v>
      </c>
      <c r="DD28" s="53">
        <f ca="1">[1]!Min_Max(VLOOKUP($B28,'PTD Calculations'!$A:$DF,DD$2,FALSE),0,99.9)</f>
        <v>5.9050366012347988</v>
      </c>
      <c r="DE28" s="53">
        <f t="shared" ca="1" si="19"/>
        <v>-1.8605973528699113</v>
      </c>
      <c r="DF28" s="48"/>
      <c r="DG28" s="43"/>
      <c r="DH28" s="43" t="str">
        <f t="shared" ca="1" si="20"/>
        <v>Show</v>
      </c>
    </row>
    <row r="29" spans="1:112" s="65" customFormat="1" ht="13.5" thickBot="1">
      <c r="B29" s="66" t="s">
        <v>122</v>
      </c>
      <c r="C29" s="67" t="s">
        <v>115</v>
      </c>
      <c r="D29" s="67">
        <f ca="1">COUNTIFS($H$9:$H$28,"&gt;"&amp;0)</f>
        <v>19</v>
      </c>
      <c r="E29" s="68"/>
      <c r="F29" s="53"/>
      <c r="G29" s="69"/>
      <c r="H29" s="131">
        <f ca="1">[1]!Min_Max(VLOOKUP($B29,'PTD Calculations'!$A:$DF,H$2,FALSE),0,99.9)</f>
        <v>33.220890224994527</v>
      </c>
      <c r="I29" s="131">
        <f ca="1">[1]!Min_Max(VLOOKUP($B29,'PTD Calculations'!$A:$DF,I$2,FALSE),0,99.9)</f>
        <v>31.155491494296612</v>
      </c>
      <c r="J29" s="131">
        <f t="shared" ca="1" si="0"/>
        <v>2.0653987306979147</v>
      </c>
      <c r="K29" s="131"/>
      <c r="L29" s="132"/>
      <c r="M29" s="131">
        <f ca="1">[1]!Min_Max(VLOOKUP($B29,'PTD Calculations'!$A:$DF,M$2,FALSE),0,99.9)</f>
        <v>14.749212220839631</v>
      </c>
      <c r="N29" s="131">
        <f ca="1">[1]!Min_Max(VLOOKUP($B29,'PTD Calculations'!$A:$DF,N$2,FALSE),0,99.9)</f>
        <v>13.044244399893875</v>
      </c>
      <c r="O29" s="131">
        <f t="shared" ca="1" si="1"/>
        <v>1.7049678209457557</v>
      </c>
      <c r="P29" s="131"/>
      <c r="Q29" s="132"/>
      <c r="R29" s="131">
        <f ca="1">[1]!Min_Max(VLOOKUP($B29,'PTD Calculations'!$A:$DF,R$2,FALSE),0,99.9)</f>
        <v>14.553662808274503</v>
      </c>
      <c r="S29" s="131">
        <f ca="1">[1]!Min_Max(VLOOKUP($B29,'PTD Calculations'!$A:$DF,S$2,FALSE),0,99.9)</f>
        <v>13.81295370320575</v>
      </c>
      <c r="T29" s="131">
        <f t="shared" ca="1" si="2"/>
        <v>0.74070910506875265</v>
      </c>
      <c r="U29" s="133"/>
      <c r="V29" s="134"/>
      <c r="W29" s="131">
        <f ca="1">[1]!Min_Max(VLOOKUP($B29,'PTD Calculations'!$A:$DF,W$2,FALSE),0,99.9)</f>
        <v>3.9180151958803986</v>
      </c>
      <c r="X29" s="131">
        <f ca="1">[1]!Min_Max(VLOOKUP($B29,'PTD Calculations'!$A:$DF,X$2,FALSE),0,99.9)</f>
        <v>4.2982933911969834</v>
      </c>
      <c r="Y29" s="131">
        <f t="shared" ca="1" si="3"/>
        <v>-0.3802781953165848</v>
      </c>
      <c r="Z29" s="135"/>
      <c r="AA29" s="40"/>
      <c r="AB29" s="69"/>
      <c r="AC29" s="131">
        <f ca="1">[1]!Min_Max(VLOOKUP($B29,'PTD Calculations'!$A:$DF,AC$2,FALSE),0,99.9)</f>
        <v>23.975718437219541</v>
      </c>
      <c r="AD29" s="131">
        <f ca="1">[1]!Min_Max(VLOOKUP($B29,'PTD Calculations'!$A:$DF,AD$2,FALSE),0,99.9)</f>
        <v>23.354579724161169</v>
      </c>
      <c r="AE29" s="131">
        <f t="shared" ca="1" si="4"/>
        <v>0.62113871305837165</v>
      </c>
      <c r="AF29" s="131"/>
      <c r="AG29" s="132"/>
      <c r="AH29" s="131">
        <f ca="1">[1]!Min_Max(VLOOKUP($B29,'PTD Calculations'!$A:$DF,AH$2,FALSE),0,99.9)</f>
        <v>12.113736329988122</v>
      </c>
      <c r="AI29" s="131">
        <f ca="1">[1]!Min_Max(VLOOKUP($B29,'PTD Calculations'!$A:$DF,AI$2,FALSE),0,99.9)</f>
        <v>11.364052562765444</v>
      </c>
      <c r="AJ29" s="131">
        <f t="shared" ca="1" si="5"/>
        <v>0.74968376722267749</v>
      </c>
      <c r="AK29" s="131"/>
      <c r="AL29" s="132"/>
      <c r="AM29" s="131">
        <f ca="1">[1]!Min_Max(VLOOKUP($B29,'PTD Calculations'!$A:$DF,AM$2,FALSE),0,99.9)</f>
        <v>9.581232073333787</v>
      </c>
      <c r="AN29" s="131">
        <f ca="1">[1]!Min_Max(VLOOKUP($B29,'PTD Calculations'!$A:$DF,AN$2,FALSE),0,99.9)</f>
        <v>9.2479923787343132</v>
      </c>
      <c r="AO29" s="131">
        <f t="shared" ca="1" si="6"/>
        <v>0.33323969459947378</v>
      </c>
      <c r="AP29" s="133"/>
      <c r="AQ29" s="134"/>
      <c r="AR29" s="131">
        <f ca="1">[1]!Min_Max(VLOOKUP($B29,'PTD Calculations'!$A:$DF,AR$2,FALSE),0,99.9)</f>
        <v>2.2807500338976325</v>
      </c>
      <c r="AS29" s="131">
        <f ca="1">[1]!Min_Max(VLOOKUP($B29,'PTD Calculations'!$A:$DF,AS$2,FALSE),0,99.9)</f>
        <v>2.7425347826614108</v>
      </c>
      <c r="AT29" s="131">
        <f t="shared" ca="1" si="7"/>
        <v>-0.46178474876377829</v>
      </c>
      <c r="AU29" s="135"/>
      <c r="AV29" s="141"/>
      <c r="AW29" s="69"/>
      <c r="AX29" s="131">
        <f ca="1">[1]!Min_Max(VLOOKUP($B29,'PTD Calculations'!$A:$DF,AX$2,FALSE),0,99.9)</f>
        <v>38.111422933844388</v>
      </c>
      <c r="AY29" s="131">
        <f ca="1">[1]!Min_Max(VLOOKUP($B29,'PTD Calculations'!$A:$DF,AY$2,FALSE),0,99.9)</f>
        <v>30.379657849057146</v>
      </c>
      <c r="AZ29" s="131">
        <f t="shared" ca="1" si="8"/>
        <v>7.7317650847872414</v>
      </c>
      <c r="BA29" s="131"/>
      <c r="BB29" s="132"/>
      <c r="BC29" s="131">
        <f ca="1">[1]!Min_Max(VLOOKUP($B29,'PTD Calculations'!$A:$DF,BC$2,FALSE),0,99.9)</f>
        <v>17.873663449206859</v>
      </c>
      <c r="BD29" s="131">
        <f ca="1">[1]!Min_Max(VLOOKUP($B29,'PTD Calculations'!$A:$DF,BD$2,FALSE),0,99.9)</f>
        <v>19.085347563984715</v>
      </c>
      <c r="BE29" s="131">
        <f t="shared" ca="1" si="9"/>
        <v>-1.2116841147778565</v>
      </c>
      <c r="BF29" s="131"/>
      <c r="BG29" s="132"/>
      <c r="BH29" s="131">
        <f ca="1">[1]!Min_Max(VLOOKUP($B29,'PTD Calculations'!$A:$DF,BH$2,FALSE),0,99.9)</f>
        <v>18.604908934227414</v>
      </c>
      <c r="BI29" s="131">
        <f ca="1">[1]!Min_Max(VLOOKUP($B29,'PTD Calculations'!$A:$DF,BI$2,FALSE),0,99.9)</f>
        <v>7.6316499791373502</v>
      </c>
      <c r="BJ29" s="131">
        <f t="shared" ca="1" si="10"/>
        <v>10.973258955090063</v>
      </c>
      <c r="BK29" s="133"/>
      <c r="BL29" s="134"/>
      <c r="BM29" s="131">
        <f ca="1">[1]!Min_Max(VLOOKUP($B29,'PTD Calculations'!$A:$DF,BM$2,FALSE),0,99.9)</f>
        <v>1.6328505504101205</v>
      </c>
      <c r="BN29" s="131">
        <f ca="1">[1]!Min_Max(VLOOKUP($B29,'PTD Calculations'!$A:$DF,BN$2,FALSE),0,99.9)</f>
        <v>3.6626603059350735</v>
      </c>
      <c r="BO29" s="131">
        <f t="shared" ca="1" si="11"/>
        <v>-2.029809755524953</v>
      </c>
      <c r="BP29" s="135"/>
      <c r="BQ29" s="40"/>
      <c r="BR29" s="69"/>
      <c r="BS29" s="131">
        <f ca="1">[1]!Min_Max(VLOOKUP($B29,'PTD Calculations'!$A:$DF,BS$2,FALSE),0,99.9)</f>
        <v>48.20916115844998</v>
      </c>
      <c r="BT29" s="131">
        <f ca="1">[1]!Min_Max(VLOOKUP($B29,'PTD Calculations'!$A:$DF,BT$2,FALSE),0,99.9)</f>
        <v>50.738566163119813</v>
      </c>
      <c r="BU29" s="131">
        <f t="shared" ca="1" si="12"/>
        <v>-2.5294050046698331</v>
      </c>
      <c r="BV29" s="131"/>
      <c r="BW29" s="132"/>
      <c r="BX29" s="131">
        <f ca="1">[1]!Min_Max(VLOOKUP($B29,'PTD Calculations'!$A:$DF,BX$2,FALSE),0,99.9)</f>
        <v>15.212092218275483</v>
      </c>
      <c r="BY29" s="131">
        <f ca="1">[1]!Min_Max(VLOOKUP($B29,'PTD Calculations'!$A:$DF,BY$2,FALSE),0,99.9)</f>
        <v>16.222068194814739</v>
      </c>
      <c r="BZ29" s="131">
        <f t="shared" ca="1" si="13"/>
        <v>-1.0099759765392555</v>
      </c>
      <c r="CA29" s="131"/>
      <c r="CB29" s="132"/>
      <c r="CC29" s="131">
        <f ca="1">[1]!Min_Max(VLOOKUP($B29,'PTD Calculations'!$A:$DF,CC$2,FALSE),0,99.9)</f>
        <v>25.777790752286506</v>
      </c>
      <c r="CD29" s="131">
        <f ca="1">[1]!Min_Max(VLOOKUP($B29,'PTD Calculations'!$A:$DF,CD$2,FALSE),0,99.9)</f>
        <v>26.243491991228034</v>
      </c>
      <c r="CE29" s="131">
        <f t="shared" ca="1" si="14"/>
        <v>-0.46570123894152715</v>
      </c>
      <c r="CF29" s="133"/>
      <c r="CG29" s="134"/>
      <c r="CH29" s="131">
        <f ca="1">[1]!Min_Max(VLOOKUP($B29,'PTD Calculations'!$A:$DF,CH$2,FALSE),0,99.9)</f>
        <v>7.219278187887987</v>
      </c>
      <c r="CI29" s="131">
        <f ca="1">[1]!Min_Max(VLOOKUP($B29,'PTD Calculations'!$A:$DF,CI$2,FALSE),0,99.9)</f>
        <v>8.273005977077057</v>
      </c>
      <c r="CJ29" s="131">
        <f t="shared" ca="1" si="15"/>
        <v>-1.05372778918907</v>
      </c>
      <c r="CK29" s="135"/>
      <c r="CL29" s="40"/>
      <c r="CM29" s="69"/>
      <c r="CN29" s="131">
        <f ca="1">[1]!Min_Max(VLOOKUP($B29,'PTD Calculations'!$A:$DF,CN$2,FALSE),0,99.9)</f>
        <v>31.16056502384092</v>
      </c>
      <c r="CO29" s="131">
        <f ca="1">[1]!Min_Max(VLOOKUP($B29,'PTD Calculations'!$A:$DF,CO$2,FALSE),0,99.9)</f>
        <v>32.545944422948438</v>
      </c>
      <c r="CP29" s="131">
        <f t="shared" ca="1" si="16"/>
        <v>-1.3853793991075172</v>
      </c>
      <c r="CQ29" s="131"/>
      <c r="CR29" s="132"/>
      <c r="CS29" s="131">
        <f ca="1">[1]!Min_Max(VLOOKUP($B29,'PTD Calculations'!$A:$DF,CS$2,FALSE),0,99.9)</f>
        <v>12.199955763463516</v>
      </c>
      <c r="CT29" s="131">
        <f ca="1">[1]!Min_Max(VLOOKUP($B29,'PTD Calculations'!$A:$DF,CT$2,FALSE),0,99.9)</f>
        <v>12.193336308835473</v>
      </c>
      <c r="CU29" s="131">
        <f t="shared" ca="1" si="17"/>
        <v>6.619454628042476E-3</v>
      </c>
      <c r="CV29" s="131"/>
      <c r="CW29" s="132"/>
      <c r="CX29" s="131">
        <f ca="1">[1]!Min_Max(VLOOKUP($B29,'PTD Calculations'!$A:$DF,CX$2,FALSE),0,99.9)</f>
        <v>14.593626595577847</v>
      </c>
      <c r="CY29" s="131">
        <f ca="1">[1]!Min_Max(VLOOKUP($B29,'PTD Calculations'!$A:$DF,CY$2,FALSE),0,99.9)</f>
        <v>15.087038382511372</v>
      </c>
      <c r="CZ29" s="131">
        <f t="shared" ca="1" si="18"/>
        <v>-0.49341178693352461</v>
      </c>
      <c r="DA29" s="133"/>
      <c r="DB29" s="134"/>
      <c r="DC29" s="131">
        <f ca="1">VLOOKUP($B29,'PTD Calculations'!$A:$DF,DC$2,FALSE)</f>
        <v>4.3669826647995649</v>
      </c>
      <c r="DD29" s="131">
        <f ca="1">VLOOKUP($B29,'PTD Calculations'!$A:$DF,DD$2,FALSE)</f>
        <v>5.2655697316015893</v>
      </c>
      <c r="DE29" s="131">
        <f t="shared" ca="1" si="19"/>
        <v>-0.89858706680202438</v>
      </c>
      <c r="DF29" s="135"/>
      <c r="DH29" s="65" t="s">
        <v>113</v>
      </c>
    </row>
    <row r="30" spans="1:112" ht="13.5" thickBot="1">
      <c r="B30" s="46"/>
      <c r="C30" s="46"/>
      <c r="D30" s="46"/>
      <c r="E30" s="46"/>
      <c r="F30" s="40"/>
      <c r="G30" s="40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0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0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0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H30" s="78" t="s">
        <v>113</v>
      </c>
    </row>
    <row r="31" spans="1:112">
      <c r="B31" s="50">
        <v>8724</v>
      </c>
      <c r="C31" s="51" t="str">
        <f>VLOOKUP(B31,Stores!$A:$H,8,FALSE)</f>
        <v>8724 - Huntington, NY</v>
      </c>
      <c r="D31" s="40" t="str">
        <f>VLOOKUP(B31,Stores!$A:$H,7,FALSE)</f>
        <v>NY</v>
      </c>
      <c r="E31" s="52">
        <f>VLOOKUP(B31,Stores!$A:$F,6,FALSE)</f>
        <v>40656</v>
      </c>
      <c r="F31" s="53"/>
      <c r="G31" s="79"/>
      <c r="H31" s="126">
        <f ca="1">[1]!Min_Max(VLOOKUP($B31,'PTD Calculations'!$A:$DF,H$2,FALSE),0,99.9)</f>
        <v>0</v>
      </c>
      <c r="I31" s="126">
        <f ca="1">[1]!Min_Max(VLOOKUP($B31,'PTD Calculations'!$A:$DF,I$2,FALSE),0,99.9)</f>
        <v>0</v>
      </c>
      <c r="J31" s="126" t="str">
        <f ca="1">IF(OR(H31=0,I31=0),"NA",H31-I31)</f>
        <v>NA</v>
      </c>
      <c r="K31" s="126"/>
      <c r="L31" s="127"/>
      <c r="M31" s="126">
        <f ca="1">[1]!Min_Max(VLOOKUP($B31,'PTD Calculations'!$A:$DF,M$2,FALSE),0,99.9)</f>
        <v>0</v>
      </c>
      <c r="N31" s="126">
        <f ca="1">[1]!Min_Max(VLOOKUP($B31,'PTD Calculations'!$A:$DF,N$2,FALSE),0,99.9)</f>
        <v>0</v>
      </c>
      <c r="O31" s="126" t="str">
        <f ca="1">IF(OR(M31=0,N31=0),"NA",M31-N31)</f>
        <v>NA</v>
      </c>
      <c r="P31" s="126"/>
      <c r="Q31" s="127"/>
      <c r="R31" s="126">
        <f ca="1">[1]!Min_Max(VLOOKUP($B31,'PTD Calculations'!$A:$DF,R$2,FALSE),0,99.9)</f>
        <v>0</v>
      </c>
      <c r="S31" s="126">
        <f ca="1">[1]!Min_Max(VLOOKUP($B31,'PTD Calculations'!$A:$DF,S$2,FALSE),0,99.9)</f>
        <v>0</v>
      </c>
      <c r="T31" s="126" t="str">
        <f ca="1">IF(OR(R31=0,S31=0),"NA",R31-S31)</f>
        <v>NA</v>
      </c>
      <c r="U31" s="128"/>
      <c r="V31" s="129"/>
      <c r="W31" s="126">
        <f ca="1">[1]!Min_Max(VLOOKUP($B31,'PTD Calculations'!$A:$DF,W$2,FALSE),0,99.9)</f>
        <v>0</v>
      </c>
      <c r="X31" s="126">
        <f ca="1">[1]!Min_Max(VLOOKUP($B31,'PTD Calculations'!$A:$DF,X$2,FALSE),0,99.9)</f>
        <v>0</v>
      </c>
      <c r="Y31" s="126" t="str">
        <f ca="1">IF(OR(W31=0,X31=0),"NA",W31-X31)</f>
        <v>NA</v>
      </c>
      <c r="Z31" s="130"/>
      <c r="AA31" s="40"/>
      <c r="AB31" s="79"/>
      <c r="AC31" s="126">
        <f ca="1">[1]!Min_Max(VLOOKUP($B31,'PTD Calculations'!$A:$DF,AC$2,FALSE),0,99.9)</f>
        <v>0</v>
      </c>
      <c r="AD31" s="126">
        <f ca="1">[1]!Min_Max(VLOOKUP($B31,'PTD Calculations'!$A:$DF,AD$2,FALSE),0,99.9)</f>
        <v>0</v>
      </c>
      <c r="AE31" s="126" t="str">
        <f ca="1">IF(OR(AC31=0,AD31=0),"NA",AC31-AD31)</f>
        <v>NA</v>
      </c>
      <c r="AF31" s="126"/>
      <c r="AG31" s="127"/>
      <c r="AH31" s="126">
        <f ca="1">[1]!Min_Max(VLOOKUP($B31,'PTD Calculations'!$A:$DF,AH$2,FALSE),0,99.9)</f>
        <v>0</v>
      </c>
      <c r="AI31" s="126">
        <f ca="1">[1]!Min_Max(VLOOKUP($B31,'PTD Calculations'!$A:$DF,AI$2,FALSE),0,99.9)</f>
        <v>0</v>
      </c>
      <c r="AJ31" s="126" t="str">
        <f ca="1">IF(OR(AH31=0,AI31=0),"NA",AH31-AI31)</f>
        <v>NA</v>
      </c>
      <c r="AK31" s="126"/>
      <c r="AL31" s="127"/>
      <c r="AM31" s="126">
        <f ca="1">[1]!Min_Max(VLOOKUP($B31,'PTD Calculations'!$A:$DF,AM$2,FALSE),0,99.9)</f>
        <v>0</v>
      </c>
      <c r="AN31" s="126">
        <f ca="1">[1]!Min_Max(VLOOKUP($B31,'PTD Calculations'!$A:$DF,AN$2,FALSE),0,99.9)</f>
        <v>0</v>
      </c>
      <c r="AO31" s="126" t="str">
        <f ca="1">IF(OR(AM31=0,AN31=0),"NA",AM31-AN31)</f>
        <v>NA</v>
      </c>
      <c r="AP31" s="128"/>
      <c r="AQ31" s="129"/>
      <c r="AR31" s="126">
        <f ca="1">[1]!Min_Max(VLOOKUP($B31,'PTD Calculations'!$A:$DF,AR$2,FALSE),0,99.9)</f>
        <v>0</v>
      </c>
      <c r="AS31" s="126">
        <f ca="1">[1]!Min_Max(VLOOKUP($B31,'PTD Calculations'!$A:$DF,AS$2,FALSE),0,99.9)</f>
        <v>0</v>
      </c>
      <c r="AT31" s="126" t="str">
        <f ca="1">IF(OR(AR31=0,AS31=0),"NA",AR31-AS31)</f>
        <v>NA</v>
      </c>
      <c r="AU31" s="130"/>
      <c r="AV31" s="40"/>
      <c r="AW31" s="79"/>
      <c r="AX31" s="126">
        <f ca="1">[1]!Min_Max(VLOOKUP($B31,'PTD Calculations'!$A:$DF,AX$2,FALSE),0,99.9)</f>
        <v>0</v>
      </c>
      <c r="AY31" s="126">
        <f ca="1">[1]!Min_Max(VLOOKUP($B31,'PTD Calculations'!$A:$DF,AY$2,FALSE),0,99.9)</f>
        <v>0</v>
      </c>
      <c r="AZ31" s="126" t="str">
        <f ca="1">IF(OR(AX31=0,AY31=0),"NA",AX31-AY31)</f>
        <v>NA</v>
      </c>
      <c r="BA31" s="126"/>
      <c r="BB31" s="127"/>
      <c r="BC31" s="126">
        <f ca="1">[1]!Min_Max(VLOOKUP($B31,'PTD Calculations'!$A:$DF,BC$2,FALSE),0,99.9)</f>
        <v>0</v>
      </c>
      <c r="BD31" s="126">
        <f ca="1">[1]!Min_Max(VLOOKUP($B31,'PTD Calculations'!$A:$DF,BD$2,FALSE),0,99.9)</f>
        <v>0</v>
      </c>
      <c r="BE31" s="126" t="str">
        <f ca="1">IF(OR(BC31=0,BD31=0),"NA",BC31-BD31)</f>
        <v>NA</v>
      </c>
      <c r="BF31" s="126"/>
      <c r="BG31" s="127"/>
      <c r="BH31" s="126">
        <f ca="1">[1]!Min_Max(VLOOKUP($B31,'PTD Calculations'!$A:$DF,BH$2,FALSE),0,99.9)</f>
        <v>0</v>
      </c>
      <c r="BI31" s="126">
        <f ca="1">[1]!Min_Max(VLOOKUP($B31,'PTD Calculations'!$A:$DF,BI$2,FALSE),0,99.9)</f>
        <v>0</v>
      </c>
      <c r="BJ31" s="126" t="str">
        <f ca="1">IF(OR(BH31=0,BI31=0),"NA",BH31-BI31)</f>
        <v>NA</v>
      </c>
      <c r="BK31" s="128"/>
      <c r="BL31" s="129"/>
      <c r="BM31" s="126">
        <f ca="1">[1]!Min_Max(VLOOKUP($B31,'PTD Calculations'!$A:$DF,BM$2,FALSE),0,99.9)</f>
        <v>0</v>
      </c>
      <c r="BN31" s="126">
        <f ca="1">[1]!Min_Max(VLOOKUP($B31,'PTD Calculations'!$A:$DF,BN$2,FALSE),0,99.9)</f>
        <v>0</v>
      </c>
      <c r="BO31" s="126" t="str">
        <f ca="1">IF(OR(BM31=0,BN31=0),"NA",BM31-BN31)</f>
        <v>NA</v>
      </c>
      <c r="BP31" s="130"/>
      <c r="BQ31" s="40"/>
      <c r="BR31" s="79"/>
      <c r="BS31" s="126">
        <f ca="1">[1]!Min_Max(VLOOKUP($B31,'PTD Calculations'!$A:$DF,BS$2,FALSE),0,99.9)</f>
        <v>0</v>
      </c>
      <c r="BT31" s="126">
        <f ca="1">[1]!Min_Max(VLOOKUP($B31,'PTD Calculations'!$A:$DF,BT$2,FALSE),0,99.9)</f>
        <v>0</v>
      </c>
      <c r="BU31" s="126" t="str">
        <f ca="1">IF(OR(BS31=0,BT31=0),"NA",BS31-BT31)</f>
        <v>NA</v>
      </c>
      <c r="BV31" s="126"/>
      <c r="BW31" s="127"/>
      <c r="BX31" s="126">
        <f ca="1">[1]!Min_Max(VLOOKUP($B31,'PTD Calculations'!$A:$DF,BX$2,FALSE),0,99.9)</f>
        <v>0</v>
      </c>
      <c r="BY31" s="126">
        <f ca="1">[1]!Min_Max(VLOOKUP($B31,'PTD Calculations'!$A:$DF,BY$2,FALSE),0,99.9)</f>
        <v>0</v>
      </c>
      <c r="BZ31" s="126" t="str">
        <f ca="1">IF(OR(BX31=0,BY31=0),"NA",BX31-BY31)</f>
        <v>NA</v>
      </c>
      <c r="CA31" s="126"/>
      <c r="CB31" s="127"/>
      <c r="CC31" s="126">
        <f ca="1">[1]!Min_Max(VLOOKUP($B31,'PTD Calculations'!$A:$DF,CC$2,FALSE),0,99.9)</f>
        <v>0</v>
      </c>
      <c r="CD31" s="126">
        <f ca="1">[1]!Min_Max(VLOOKUP($B31,'PTD Calculations'!$A:$DF,CD$2,FALSE),0,99.9)</f>
        <v>0</v>
      </c>
      <c r="CE31" s="126" t="str">
        <f ca="1">IF(OR(CC31=0,CD31=0),"NA",CC31-CD31)</f>
        <v>NA</v>
      </c>
      <c r="CF31" s="128"/>
      <c r="CG31" s="129"/>
      <c r="CH31" s="126">
        <f ca="1">[1]!Min_Max(VLOOKUP($B31,'PTD Calculations'!$A:$DF,CH$2,FALSE),0,99.9)</f>
        <v>0</v>
      </c>
      <c r="CI31" s="126">
        <f ca="1">[1]!Min_Max(VLOOKUP($B31,'PTD Calculations'!$A:$DF,CI$2,FALSE),0,99.9)</f>
        <v>0</v>
      </c>
      <c r="CJ31" s="126" t="str">
        <f ca="1">IF(OR(CH31=0,CI31=0),"NA",CH31-CI31)</f>
        <v>NA</v>
      </c>
      <c r="CK31" s="130"/>
      <c r="CL31" s="40"/>
      <c r="CM31" s="79"/>
      <c r="CN31" s="126">
        <f ca="1">[1]!Min_Max(VLOOKUP($B31,'PTD Calculations'!$A:$DF,CN$2,FALSE),0,99.9)</f>
        <v>0</v>
      </c>
      <c r="CO31" s="126">
        <f ca="1">[1]!Min_Max(VLOOKUP($B31,'PTD Calculations'!$A:$DF,CO$2,FALSE),0,99.9)</f>
        <v>0</v>
      </c>
      <c r="CP31" s="126" t="str">
        <f ca="1">IF(OR(CN31=0,CO31=0),"NA",CN31-CO31)</f>
        <v>NA</v>
      </c>
      <c r="CQ31" s="126"/>
      <c r="CR31" s="127"/>
      <c r="CS31" s="126">
        <f ca="1">[1]!Min_Max(VLOOKUP($B31,'PTD Calculations'!$A:$DF,CS$2,FALSE),0,99.9)</f>
        <v>0</v>
      </c>
      <c r="CT31" s="126">
        <f ca="1">[1]!Min_Max(VLOOKUP($B31,'PTD Calculations'!$A:$DF,CT$2,FALSE),0,99.9)</f>
        <v>0</v>
      </c>
      <c r="CU31" s="126" t="str">
        <f ca="1">IF(OR(CS31=0,CT31=0),"NA",CS31-CT31)</f>
        <v>NA</v>
      </c>
      <c r="CV31" s="126"/>
      <c r="CW31" s="127"/>
      <c r="CX31" s="126">
        <f ca="1">[1]!Min_Max(VLOOKUP($B31,'PTD Calculations'!$A:$DF,CX$2,FALSE),0,99.9)</f>
        <v>0</v>
      </c>
      <c r="CY31" s="126">
        <f ca="1">[1]!Min_Max(VLOOKUP($B31,'PTD Calculations'!$A:$DF,CY$2,FALSE),0,99.9)</f>
        <v>0</v>
      </c>
      <c r="CZ31" s="126" t="str">
        <f ca="1">IF(OR(CX31=0,CY31=0),"NA",CX31-CY31)</f>
        <v>NA</v>
      </c>
      <c r="DA31" s="128"/>
      <c r="DB31" s="129"/>
      <c r="DC31" s="126">
        <f ca="1">[1]!Min_Max(VLOOKUP($B31,'PTD Calculations'!$A:$DF,DC$2,FALSE),0,99.9)</f>
        <v>0</v>
      </c>
      <c r="DD31" s="126">
        <f ca="1">[1]!Min_Max(VLOOKUP($B31,'PTD Calculations'!$A:$DF,DD$2,FALSE),0,99.9)</f>
        <v>0</v>
      </c>
      <c r="DE31" s="126" t="str">
        <f ca="1">IF(OR(DC31=0,DD31=0),"NA",DC31-DD31)</f>
        <v>NA</v>
      </c>
      <c r="DF31" s="130"/>
      <c r="DG31" s="43"/>
      <c r="DH31" s="43" t="str">
        <f ca="1">IF(H31=0,"Hide","Show")</f>
        <v>Hide</v>
      </c>
    </row>
    <row r="32" spans="1:112">
      <c r="B32" s="50">
        <v>8725</v>
      </c>
      <c r="C32" s="51" t="str">
        <f>VLOOKUP(B32,Stores!$A:$H,8,FALSE)</f>
        <v>8725 - Nashville, TN</v>
      </c>
      <c r="D32" s="40" t="str">
        <f>VLOOKUP(B32,Stores!$A:$H,7,FALSE)</f>
        <v>TN</v>
      </c>
      <c r="E32" s="52">
        <f>VLOOKUP(B32,Stores!$A:$F,6,FALSE)</f>
        <v>40775</v>
      </c>
      <c r="F32" s="53"/>
      <c r="G32" s="54"/>
      <c r="H32" s="53">
        <f ca="1">[1]!Min_Max(VLOOKUP($B32,'PTD Calculations'!$A:$DF,H$2,FALSE),0,99.9)</f>
        <v>31.851963457151346</v>
      </c>
      <c r="I32" s="53">
        <f ca="1">[1]!Min_Max(VLOOKUP($B32,'PTD Calculations'!$A:$DF,I$2,FALSE),0,99.9)</f>
        <v>38.081571277993554</v>
      </c>
      <c r="J32" s="53">
        <f ca="1">IF(OR(H32=0,I32=0),"NA",H32-I32)</f>
        <v>-6.2296078208422081</v>
      </c>
      <c r="K32" s="53"/>
      <c r="L32" s="110"/>
      <c r="M32" s="53">
        <f ca="1">[1]!Min_Max(VLOOKUP($B32,'PTD Calculations'!$A:$DF,M$2,FALSE),0,99.9)</f>
        <v>14.494233179209365</v>
      </c>
      <c r="N32" s="53">
        <f ca="1">[1]!Min_Max(VLOOKUP($B32,'PTD Calculations'!$A:$DF,N$2,FALSE),0,99.9)</f>
        <v>17.91142542794131</v>
      </c>
      <c r="O32" s="53">
        <f ca="1">IF(OR(M32=0,N32=0),"NA",M32-N32)</f>
        <v>-3.4171922487319453</v>
      </c>
      <c r="P32" s="53"/>
      <c r="Q32" s="110"/>
      <c r="R32" s="53">
        <f ca="1">[1]!Min_Max(VLOOKUP($B32,'PTD Calculations'!$A:$DF,R$2,FALSE),0,99.9)</f>
        <v>13.15628315072426</v>
      </c>
      <c r="S32" s="53">
        <f ca="1">[1]!Min_Max(VLOOKUP($B32,'PTD Calculations'!$A:$DF,S$2,FALSE),0,99.9)</f>
        <v>15.177293513669815</v>
      </c>
      <c r="T32" s="53">
        <f ca="1">IF(OR(R32=0,S32=0),"NA",R32-S32)</f>
        <v>-2.0210103629455549</v>
      </c>
      <c r="U32" s="40"/>
      <c r="V32" s="108"/>
      <c r="W32" s="53">
        <f ca="1">[1]!Min_Max(VLOOKUP($B32,'PTD Calculations'!$A:$DF,W$2,FALSE),0,99.9)</f>
        <v>4.2014471272177207</v>
      </c>
      <c r="X32" s="53">
        <f ca="1">[1]!Min_Max(VLOOKUP($B32,'PTD Calculations'!$A:$DF,X$2,FALSE),0,99.9)</f>
        <v>4.9928523363824313</v>
      </c>
      <c r="Y32" s="53">
        <f ca="1">IF(OR(W32=0,X32=0),"NA",W32-X32)</f>
        <v>-0.79140520916471058</v>
      </c>
      <c r="Z32" s="48"/>
      <c r="AA32" s="40"/>
      <c r="AB32" s="54"/>
      <c r="AC32" s="53">
        <f ca="1">[1]!Min_Max(VLOOKUP($B32,'PTD Calculations'!$A:$DF,AC$2,FALSE),0,99.9)</f>
        <v>19.811497869017565</v>
      </c>
      <c r="AD32" s="53">
        <f ca="1">[1]!Min_Max(VLOOKUP($B32,'PTD Calculations'!$A:$DF,AD$2,FALSE),0,99.9)</f>
        <v>20.908818224838058</v>
      </c>
      <c r="AE32" s="53">
        <f ca="1">IF(OR(AC32=0,AD32=0),"NA",AC32-AD32)</f>
        <v>-1.0973203558204929</v>
      </c>
      <c r="AF32" s="53"/>
      <c r="AG32" s="110"/>
      <c r="AH32" s="53">
        <f ca="1">[1]!Min_Max(VLOOKUP($B32,'PTD Calculations'!$A:$DF,AH$2,FALSE),0,99.9)</f>
        <v>9.7586408077894014</v>
      </c>
      <c r="AI32" s="53">
        <f ca="1">[1]!Min_Max(VLOOKUP($B32,'PTD Calculations'!$A:$DF,AI$2,FALSE),0,99.9)</f>
        <v>10.022539441648251</v>
      </c>
      <c r="AJ32" s="53">
        <f ca="1">IF(OR(AH32=0,AI32=0),"NA",AH32-AI32)</f>
        <v>-0.26389863385884915</v>
      </c>
      <c r="AK32" s="53"/>
      <c r="AL32" s="110"/>
      <c r="AM32" s="53">
        <f ca="1">[1]!Min_Max(VLOOKUP($B32,'PTD Calculations'!$A:$DF,AM$2,FALSE),0,99.9)</f>
        <v>8.1659977017212242</v>
      </c>
      <c r="AN32" s="53">
        <f ca="1">[1]!Min_Max(VLOOKUP($B32,'PTD Calculations'!$A:$DF,AN$2,FALSE),0,99.9)</f>
        <v>8.793573570845556</v>
      </c>
      <c r="AO32" s="53">
        <f ca="1">IF(OR(AM32=0,AN32=0),"NA",AM32-AN32)</f>
        <v>-0.62757586912433183</v>
      </c>
      <c r="AP32" s="40"/>
      <c r="AQ32" s="108"/>
      <c r="AR32" s="53">
        <f ca="1">[1]!Min_Max(VLOOKUP($B32,'PTD Calculations'!$A:$DF,AR$2,FALSE),0,99.9)</f>
        <v>1.8868593595069352</v>
      </c>
      <c r="AS32" s="53">
        <f ca="1">[1]!Min_Max(VLOOKUP($B32,'PTD Calculations'!$A:$DF,AS$2,FALSE),0,99.9)</f>
        <v>2.0927052123442471</v>
      </c>
      <c r="AT32" s="53">
        <f ca="1">IF(OR(AR32=0,AS32=0),"NA",AR32-AS32)</f>
        <v>-0.20584585283731194</v>
      </c>
      <c r="AU32" s="48"/>
      <c r="AV32" s="40"/>
      <c r="AW32" s="54"/>
      <c r="AX32" s="53">
        <f ca="1">[1]!Min_Max(VLOOKUP($B32,'PTD Calculations'!$A:$DF,AX$2,FALSE),0,99.9)</f>
        <v>43.554138790470674</v>
      </c>
      <c r="AY32" s="53">
        <f ca="1">[1]!Min_Max(VLOOKUP($B32,'PTD Calculations'!$A:$DF,AY$2,FALSE),0,99.9)</f>
        <v>28.801725779938963</v>
      </c>
      <c r="AZ32" s="53">
        <f ca="1">IF(OR(AX32=0,AY32=0),"NA",AX32-AY32)</f>
        <v>14.752413010531711</v>
      </c>
      <c r="BA32" s="53"/>
      <c r="BB32" s="110"/>
      <c r="BC32" s="53">
        <f ca="1">[1]!Min_Max(VLOOKUP($B32,'PTD Calculations'!$A:$DF,BC$2,FALSE),0,99.9)</f>
        <v>31.913258238165572</v>
      </c>
      <c r="BD32" s="53">
        <f ca="1">[1]!Min_Max(VLOOKUP($B32,'PTD Calculations'!$A:$DF,BD$2,FALSE),0,99.9)</f>
        <v>24.942154749404963</v>
      </c>
      <c r="BE32" s="53">
        <f ca="1">IF(OR(BC32=0,BD32=0),"NA",BC32-BD32)</f>
        <v>6.9711034887606083</v>
      </c>
      <c r="BF32" s="53"/>
      <c r="BG32" s="110"/>
      <c r="BH32" s="53">
        <f ca="1">[1]!Min_Max(VLOOKUP($B32,'PTD Calculations'!$A:$DF,BH$2,FALSE),0,99.9)</f>
        <v>9.9107767915946638</v>
      </c>
      <c r="BI32" s="53">
        <f ca="1">[1]!Min_Max(VLOOKUP($B32,'PTD Calculations'!$A:$DF,BI$2,FALSE),0,99.9)</f>
        <v>3.5319288434877998</v>
      </c>
      <c r="BJ32" s="53">
        <f ca="1">IF(OR(BH32=0,BI32=0),"NA",BH32-BI32)</f>
        <v>6.3788479481068645</v>
      </c>
      <c r="BK32" s="40"/>
      <c r="BL32" s="108"/>
      <c r="BM32" s="53">
        <f ca="1">[1]!Min_Max(VLOOKUP($B32,'PTD Calculations'!$A:$DF,BM$2,FALSE),0,99.9)</f>
        <v>1.7301037607104435</v>
      </c>
      <c r="BN32" s="53">
        <f ca="1">[1]!Min_Max(VLOOKUP($B32,'PTD Calculations'!$A:$DF,BN$2,FALSE),0,99.9)</f>
        <v>0.32764218704620551</v>
      </c>
      <c r="BO32" s="53">
        <f ca="1">IF(OR(BM32=0,BN32=0),"NA",BM32-BN32)</f>
        <v>1.4024615736642381</v>
      </c>
      <c r="BP32" s="48"/>
      <c r="BQ32" s="40"/>
      <c r="BR32" s="54"/>
      <c r="BS32" s="53">
        <f ca="1">[1]!Min_Max(VLOOKUP($B32,'PTD Calculations'!$A:$DF,BS$2,FALSE),0,99.9)</f>
        <v>41.709592373547984</v>
      </c>
      <c r="BT32" s="53">
        <f ca="1">[1]!Min_Max(VLOOKUP($B32,'PTD Calculations'!$A:$DF,BT$2,FALSE),0,99.9)</f>
        <v>57.591238631523304</v>
      </c>
      <c r="BU32" s="53">
        <f ca="1">IF(OR(BS32=0,BT32=0),"NA",BS32-BT32)</f>
        <v>-15.881646257975319</v>
      </c>
      <c r="BV32" s="53"/>
      <c r="BW32" s="110"/>
      <c r="BX32" s="53">
        <f ca="1">[1]!Min_Max(VLOOKUP($B32,'PTD Calculations'!$A:$DF,BX$2,FALSE),0,99.9)</f>
        <v>14.033189479794617</v>
      </c>
      <c r="BY32" s="53">
        <f ca="1">[1]!Min_Max(VLOOKUP($B32,'PTD Calculations'!$A:$DF,BY$2,FALSE),0,99.9)</f>
        <v>19.382108712166854</v>
      </c>
      <c r="BZ32" s="53">
        <f ca="1">IF(OR(BX32=0,BY32=0),"NA",BX32-BY32)</f>
        <v>-5.3489192323722374</v>
      </c>
      <c r="CA32" s="53"/>
      <c r="CB32" s="110"/>
      <c r="CC32" s="53">
        <f ca="1">[1]!Min_Max(VLOOKUP($B32,'PTD Calculations'!$A:$DF,CC$2,FALSE),0,99.9)</f>
        <v>18.168030997632805</v>
      </c>
      <c r="CD32" s="53">
        <f ca="1">[1]!Min_Max(VLOOKUP($B32,'PTD Calculations'!$A:$DF,CD$2,FALSE),0,99.9)</f>
        <v>27.494218341269079</v>
      </c>
      <c r="CE32" s="53">
        <f ca="1">IF(OR(CC32=0,CD32=0),"NA",CC32-CD32)</f>
        <v>-9.3261873436362741</v>
      </c>
      <c r="CF32" s="40"/>
      <c r="CG32" s="108"/>
      <c r="CH32" s="53">
        <f ca="1">[1]!Min_Max(VLOOKUP($B32,'PTD Calculations'!$A:$DF,CH$2,FALSE),0,99.9)</f>
        <v>9.5083718961205577</v>
      </c>
      <c r="CI32" s="53">
        <f ca="1">[1]!Min_Max(VLOOKUP($B32,'PTD Calculations'!$A:$DF,CI$2,FALSE),0,99.9)</f>
        <v>10.714911578087374</v>
      </c>
      <c r="CJ32" s="53">
        <f ca="1">IF(OR(CH32=0,CI32=0),"NA",CH32-CI32)</f>
        <v>-1.2065396819668166</v>
      </c>
      <c r="CK32" s="48"/>
      <c r="CL32" s="40"/>
      <c r="CM32" s="54"/>
      <c r="CN32" s="53">
        <f ca="1">[1]!Min_Max(VLOOKUP($B32,'PTD Calculations'!$A:$DF,CN$2,FALSE),0,99.9)</f>
        <v>38.516097260899038</v>
      </c>
      <c r="CO32" s="53">
        <f ca="1">[1]!Min_Max(VLOOKUP($B32,'PTD Calculations'!$A:$DF,CO$2,FALSE),0,99.9)</f>
        <v>35.851069184327706</v>
      </c>
      <c r="CP32" s="53">
        <f ca="1">IF(OR(CN32=0,CO32=0),"NA",CN32-CO32)</f>
        <v>2.6650280765713319</v>
      </c>
      <c r="CQ32" s="53"/>
      <c r="CR32" s="110"/>
      <c r="CS32" s="53">
        <f ca="1">[1]!Min_Max(VLOOKUP($B32,'PTD Calculations'!$A:$DF,CS$2,FALSE),0,99.9)</f>
        <v>17.82127833351753</v>
      </c>
      <c r="CT32" s="53">
        <f ca="1">[1]!Min_Max(VLOOKUP($B32,'PTD Calculations'!$A:$DF,CT$2,FALSE),0,99.9)</f>
        <v>14.755971650060204</v>
      </c>
      <c r="CU32" s="53">
        <f ca="1">IF(OR(CS32=0,CT32=0),"NA",CS32-CT32)</f>
        <v>3.0653066834573259</v>
      </c>
      <c r="CV32" s="53"/>
      <c r="CW32" s="110"/>
      <c r="CX32" s="53">
        <f ca="1">[1]!Min_Max(VLOOKUP($B32,'PTD Calculations'!$A:$DF,CX$2,FALSE),0,99.9)</f>
        <v>15.763184156525103</v>
      </c>
      <c r="CY32" s="53">
        <f ca="1">[1]!Min_Max(VLOOKUP($B32,'PTD Calculations'!$A:$DF,CY$2,FALSE),0,99.9)</f>
        <v>13.680805913895616</v>
      </c>
      <c r="CZ32" s="53">
        <f ca="1">IF(OR(CX32=0,CY32=0),"NA",CX32-CY32)</f>
        <v>2.0823782426294866</v>
      </c>
      <c r="DA32" s="40"/>
      <c r="DB32" s="108"/>
      <c r="DC32" s="53">
        <f ca="1">[1]!Min_Max(VLOOKUP($B32,'PTD Calculations'!$A:$DF,DC$2,FALSE),0,99.9)</f>
        <v>4.9316347708564034</v>
      </c>
      <c r="DD32" s="53">
        <f ca="1">[1]!Min_Max(VLOOKUP($B32,'PTD Calculations'!$A:$DF,DD$2,FALSE),0,99.9)</f>
        <v>7.4142916203718849</v>
      </c>
      <c r="DE32" s="53">
        <f ca="1">IF(OR(DC32=0,DD32=0),"NA",DC32-DD32)</f>
        <v>-2.4826568495154815</v>
      </c>
      <c r="DF32" s="48"/>
      <c r="DG32" s="43"/>
      <c r="DH32" s="43" t="str">
        <f ca="1">IF(H32=0,"Hide","Show")</f>
        <v>Show</v>
      </c>
    </row>
    <row r="33" spans="2:112">
      <c r="B33" s="50">
        <v>8726</v>
      </c>
      <c r="C33" s="51" t="str">
        <f>VLOOKUP(B33,Stores!$A:$H,8,FALSE)</f>
        <v>8726 - Brentwood, TN</v>
      </c>
      <c r="D33" s="40" t="str">
        <f>VLOOKUP(B33,Stores!$A:$H,7,FALSE)</f>
        <v>TN</v>
      </c>
      <c r="E33" s="52">
        <f>VLOOKUP(B33,Stores!$A:$F,6,FALSE)</f>
        <v>41944</v>
      </c>
      <c r="F33" s="53"/>
      <c r="G33" s="54"/>
      <c r="H33" s="53">
        <f ca="1">[1]!Min_Max(VLOOKUP($B33,'PTD Calculations'!$A:$DF,H$2,FALSE),0,99.9)</f>
        <v>32.27026801200509</v>
      </c>
      <c r="I33" s="53">
        <f ca="1">[1]!Min_Max(VLOOKUP($B33,'PTD Calculations'!$A:$DF,I$2,FALSE),0,99.9)</f>
        <v>31.802959303344736</v>
      </c>
      <c r="J33" s="53">
        <f ca="1">IF(OR(H33=0,I33=0),"NA",H33-I33)</f>
        <v>0.46730870866035445</v>
      </c>
      <c r="K33" s="53"/>
      <c r="L33" s="110"/>
      <c r="M33" s="53">
        <f ca="1">[1]!Min_Max(VLOOKUP($B33,'PTD Calculations'!$A:$DF,M$2,FALSE),0,99.9)</f>
        <v>14.164586308873838</v>
      </c>
      <c r="N33" s="53">
        <f ca="1">[1]!Min_Max(VLOOKUP($B33,'PTD Calculations'!$A:$DF,N$2,FALSE),0,99.9)</f>
        <v>15.874984137571479</v>
      </c>
      <c r="O33" s="53">
        <f ca="1">IF(OR(M33=0,N33=0),"NA",M33-N33)</f>
        <v>-1.7103978286976407</v>
      </c>
      <c r="P33" s="53"/>
      <c r="Q33" s="110"/>
      <c r="R33" s="53">
        <f ca="1">[1]!Min_Max(VLOOKUP($B33,'PTD Calculations'!$A:$DF,R$2,FALSE),0,99.9)</f>
        <v>16.009862950572089</v>
      </c>
      <c r="S33" s="53">
        <f ca="1">[1]!Min_Max(VLOOKUP($B33,'PTD Calculations'!$A:$DF,S$2,FALSE),0,99.9)</f>
        <v>13.186384891650041</v>
      </c>
      <c r="T33" s="53">
        <f ca="1">IF(OR(R33=0,S33=0),"NA",R33-S33)</f>
        <v>2.8234780589220474</v>
      </c>
      <c r="U33" s="40"/>
      <c r="V33" s="108"/>
      <c r="W33" s="53">
        <f ca="1">[1]!Min_Max(VLOOKUP($B33,'PTD Calculations'!$A:$DF,W$2,FALSE),0,99.9)</f>
        <v>2.0958187525591581</v>
      </c>
      <c r="X33" s="53">
        <f ca="1">[1]!Min_Max(VLOOKUP($B33,'PTD Calculations'!$A:$DF,X$2,FALSE),0,99.9)</f>
        <v>2.7415902741232112</v>
      </c>
      <c r="Y33" s="53">
        <f ca="1">IF(OR(W33=0,X33=0),"NA",W33-X33)</f>
        <v>-0.64577152156405315</v>
      </c>
      <c r="Z33" s="48"/>
      <c r="AA33" s="40"/>
      <c r="AB33" s="54"/>
      <c r="AC33" s="53">
        <f ca="1">[1]!Min_Max(VLOOKUP($B33,'PTD Calculations'!$A:$DF,AC$2,FALSE),0,99.9)</f>
        <v>31.00782114339367</v>
      </c>
      <c r="AD33" s="53">
        <f ca="1">[1]!Min_Max(VLOOKUP($B33,'PTD Calculations'!$A:$DF,AD$2,FALSE),0,99.9)</f>
        <v>20.344660216661225</v>
      </c>
      <c r="AE33" s="53">
        <f ca="1">IF(OR(AC33=0,AD33=0),"NA",AC33-AD33)</f>
        <v>10.663160926732445</v>
      </c>
      <c r="AF33" s="53"/>
      <c r="AG33" s="110"/>
      <c r="AH33" s="53">
        <f ca="1">[1]!Min_Max(VLOOKUP($B33,'PTD Calculations'!$A:$DF,AH$2,FALSE),0,99.9)</f>
        <v>17.399067736199903</v>
      </c>
      <c r="AI33" s="53">
        <f ca="1">[1]!Min_Max(VLOOKUP($B33,'PTD Calculations'!$A:$DF,AI$2,FALSE),0,99.9)</f>
        <v>9.5439016066529927</v>
      </c>
      <c r="AJ33" s="53">
        <f ca="1">IF(OR(AH33=0,AI33=0),"NA",AH33-AI33)</f>
        <v>7.8551661295469106</v>
      </c>
      <c r="AK33" s="53"/>
      <c r="AL33" s="110"/>
      <c r="AM33" s="53">
        <f ca="1">[1]!Min_Max(VLOOKUP($B33,'PTD Calculations'!$A:$DF,AM$2,FALSE),0,99.9)</f>
        <v>11.85602377372919</v>
      </c>
      <c r="AN33" s="53">
        <f ca="1">[1]!Min_Max(VLOOKUP($B33,'PTD Calculations'!$A:$DF,AN$2,FALSE),0,99.9)</f>
        <v>9.1038892105037945</v>
      </c>
      <c r="AO33" s="53">
        <f ca="1">IF(OR(AM33=0,AN33=0),"NA",AM33-AN33)</f>
        <v>2.7521345632253951</v>
      </c>
      <c r="AP33" s="40"/>
      <c r="AQ33" s="108"/>
      <c r="AR33" s="53">
        <f ca="1">[1]!Min_Max(VLOOKUP($B33,'PTD Calculations'!$A:$DF,AR$2,FALSE),0,99.9)</f>
        <v>1.7527296334645743</v>
      </c>
      <c r="AS33" s="53">
        <f ca="1">[1]!Min_Max(VLOOKUP($B33,'PTD Calculations'!$A:$DF,AS$2,FALSE),0,99.9)</f>
        <v>1.696869399504441</v>
      </c>
      <c r="AT33" s="53">
        <f ca="1">IF(OR(AR33=0,AS33=0),"NA",AR33-AS33)</f>
        <v>5.5860233960133288E-2</v>
      </c>
      <c r="AU33" s="48"/>
      <c r="AV33" s="40"/>
      <c r="AW33" s="54"/>
      <c r="AX33" s="53">
        <f ca="1">[1]!Min_Max(VLOOKUP($B33,'PTD Calculations'!$A:$DF,AX$2,FALSE),0,99.9)</f>
        <v>54.19199427673643</v>
      </c>
      <c r="AY33" s="53">
        <f ca="1">[1]!Min_Max(VLOOKUP($B33,'PTD Calculations'!$A:$DF,AY$2,FALSE),0,99.9)</f>
        <v>14.591510973952889</v>
      </c>
      <c r="AZ33" s="53">
        <f ca="1">IF(OR(AX33=0,AY33=0),"NA",AX33-AY33)</f>
        <v>39.600483302783545</v>
      </c>
      <c r="BA33" s="53"/>
      <c r="BB33" s="110"/>
      <c r="BC33" s="53">
        <f ca="1">[1]!Min_Max(VLOOKUP($B33,'PTD Calculations'!$A:$DF,BC$2,FALSE),0,99.9)</f>
        <v>16.52552181521683</v>
      </c>
      <c r="BD33" s="53">
        <f ca="1">[1]!Min_Max(VLOOKUP($B33,'PTD Calculations'!$A:$DF,BD$2,FALSE),0,99.9)</f>
        <v>8.1113348599258721</v>
      </c>
      <c r="BE33" s="53">
        <f ca="1">IF(OR(BC33=0,BD33=0),"NA",BC33-BD33)</f>
        <v>8.4141869552909583</v>
      </c>
      <c r="BF33" s="53"/>
      <c r="BG33" s="110"/>
      <c r="BH33" s="53">
        <f ca="1">[1]!Min_Max(VLOOKUP($B33,'PTD Calculations'!$A:$DF,BH$2,FALSE),0,99.9)</f>
        <v>33.782035508456033</v>
      </c>
      <c r="BI33" s="53">
        <f ca="1">[1]!Min_Max(VLOOKUP($B33,'PTD Calculations'!$A:$DF,BI$2,FALSE),0,99.9)</f>
        <v>4.5152829605614322</v>
      </c>
      <c r="BJ33" s="53">
        <f ca="1">IF(OR(BH33=0,BI33=0),"NA",BH33-BI33)</f>
        <v>29.266752547894601</v>
      </c>
      <c r="BK33" s="40"/>
      <c r="BL33" s="108"/>
      <c r="BM33" s="53">
        <f ca="1">[1]!Min_Max(VLOOKUP($B33,'PTD Calculations'!$A:$DF,BM$2,FALSE),0,99.9)</f>
        <v>3.8844369530635774</v>
      </c>
      <c r="BN33" s="53">
        <f ca="1">[1]!Min_Max(VLOOKUP($B33,'PTD Calculations'!$A:$DF,BN$2,FALSE),0,99.9)</f>
        <v>1.9648931534655862</v>
      </c>
      <c r="BO33" s="53">
        <f ca="1">IF(OR(BM33=0,BN33=0),"NA",BM33-BN33)</f>
        <v>1.9195437995979912</v>
      </c>
      <c r="BP33" s="48"/>
      <c r="BQ33" s="40"/>
      <c r="BR33" s="54"/>
      <c r="BS33" s="53">
        <f ca="1">[1]!Min_Max(VLOOKUP($B33,'PTD Calculations'!$A:$DF,BS$2,FALSE),0,99.9)</f>
        <v>51.264370491291359</v>
      </c>
      <c r="BT33" s="53">
        <f ca="1">[1]!Min_Max(VLOOKUP($B33,'PTD Calculations'!$A:$DF,BT$2,FALSE),0,99.9)</f>
        <v>50.959654519508668</v>
      </c>
      <c r="BU33" s="53">
        <f ca="1">IF(OR(BS33=0,BT33=0),"NA",BS33-BT33)</f>
        <v>0.3047159717826915</v>
      </c>
      <c r="BV33" s="53"/>
      <c r="BW33" s="110"/>
      <c r="BX33" s="53">
        <f ca="1">[1]!Min_Max(VLOOKUP($B33,'PTD Calculations'!$A:$DF,BX$2,FALSE),0,99.9)</f>
        <v>15.195748263307507</v>
      </c>
      <c r="BY33" s="53">
        <f ca="1">[1]!Min_Max(VLOOKUP($B33,'PTD Calculations'!$A:$DF,BY$2,FALSE),0,99.9)</f>
        <v>14.506517116826871</v>
      </c>
      <c r="BZ33" s="53">
        <f ca="1">IF(OR(BX33=0,BY33=0),"NA",BX33-BY33)</f>
        <v>0.68923114648063688</v>
      </c>
      <c r="CA33" s="53"/>
      <c r="CB33" s="110"/>
      <c r="CC33" s="53">
        <f ca="1">[1]!Min_Max(VLOOKUP($B33,'PTD Calculations'!$A:$DF,CC$2,FALSE),0,99.9)</f>
        <v>29.610617814497846</v>
      </c>
      <c r="CD33" s="53">
        <f ca="1">[1]!Min_Max(VLOOKUP($B33,'PTD Calculations'!$A:$DF,CD$2,FALSE),0,99.9)</f>
        <v>26.975428304508053</v>
      </c>
      <c r="CE33" s="53">
        <f ca="1">IF(OR(CC33=0,CD33=0),"NA",CC33-CD33)</f>
        <v>2.6351895099897931</v>
      </c>
      <c r="CF33" s="40"/>
      <c r="CG33" s="108"/>
      <c r="CH33" s="53">
        <f ca="1">[1]!Min_Max(VLOOKUP($B33,'PTD Calculations'!$A:$DF,CH$2,FALSE),0,99.9)</f>
        <v>6.4580044134860053</v>
      </c>
      <c r="CI33" s="53">
        <f ca="1">[1]!Min_Max(VLOOKUP($B33,'PTD Calculations'!$A:$DF,CI$2,FALSE),0,99.9)</f>
        <v>9.4777090981737402</v>
      </c>
      <c r="CJ33" s="53">
        <f ca="1">IF(OR(CH33=0,CI33=0),"NA",CH33-CI33)</f>
        <v>-3.0197046846877349</v>
      </c>
      <c r="CK33" s="48"/>
      <c r="CL33" s="40"/>
      <c r="CM33" s="54"/>
      <c r="CN33" s="53">
        <f ca="1">[1]!Min_Max(VLOOKUP($B33,'PTD Calculations'!$A:$DF,CN$2,FALSE),0,99.9)</f>
        <v>30.525144062209499</v>
      </c>
      <c r="CO33" s="53">
        <f ca="1">[1]!Min_Max(VLOOKUP($B33,'PTD Calculations'!$A:$DF,CO$2,FALSE),0,99.9)</f>
        <v>30.19849089775159</v>
      </c>
      <c r="CP33" s="53">
        <f ca="1">IF(OR(CN33=0,CO33=0),"NA",CN33-CO33)</f>
        <v>0.32665316445790893</v>
      </c>
      <c r="CQ33" s="53"/>
      <c r="CR33" s="110"/>
      <c r="CS33" s="53">
        <f ca="1">[1]!Min_Max(VLOOKUP($B33,'PTD Calculations'!$A:$DF,CS$2,FALSE),0,99.9)</f>
        <v>11.298952426263675</v>
      </c>
      <c r="CT33" s="53">
        <f ca="1">[1]!Min_Max(VLOOKUP($B33,'PTD Calculations'!$A:$DF,CT$2,FALSE),0,99.9)</f>
        <v>13.159129193120917</v>
      </c>
      <c r="CU33" s="53">
        <f ca="1">IF(OR(CS33=0,CT33=0),"NA",CS33-CT33)</f>
        <v>-1.8601767668572418</v>
      </c>
      <c r="CV33" s="53"/>
      <c r="CW33" s="110"/>
      <c r="CX33" s="53">
        <f ca="1">[1]!Min_Max(VLOOKUP($B33,'PTD Calculations'!$A:$DF,CX$2,FALSE),0,99.9)</f>
        <v>16.773039752141521</v>
      </c>
      <c r="CY33" s="53">
        <f ca="1">[1]!Min_Max(VLOOKUP($B33,'PTD Calculations'!$A:$DF,CY$2,FALSE),0,99.9)</f>
        <v>14.748056120843787</v>
      </c>
      <c r="CZ33" s="53">
        <f ca="1">IF(OR(CX33=0,CY33=0),"NA",CX33-CY33)</f>
        <v>2.0249836312977347</v>
      </c>
      <c r="DA33" s="40"/>
      <c r="DB33" s="108"/>
      <c r="DC33" s="53">
        <f ca="1">[1]!Min_Max(VLOOKUP($B33,'PTD Calculations'!$A:$DF,DC$2,FALSE),0,99.9)</f>
        <v>2.4531518838043005</v>
      </c>
      <c r="DD33" s="53">
        <f ca="1">[1]!Min_Max(VLOOKUP($B33,'PTD Calculations'!$A:$DF,DD$2,FALSE),0,99.9)</f>
        <v>2.2913055837868979</v>
      </c>
      <c r="DE33" s="53">
        <f ca="1">IF(OR(DC33=0,DD33=0),"NA",DC33-DD33)</f>
        <v>0.16184630001740263</v>
      </c>
      <c r="DF33" s="48"/>
      <c r="DG33" s="43"/>
      <c r="DH33" s="43" t="str">
        <f ca="1">IF(H33=0,"Hide","Show")</f>
        <v>Show</v>
      </c>
    </row>
    <row r="34" spans="2:112">
      <c r="B34" s="50">
        <v>8728</v>
      </c>
      <c r="C34" s="51" t="str">
        <f>VLOOKUP(B34,Stores!$A:$H,8,FALSE)</f>
        <v>8728 - Brookfield NYC, NY</v>
      </c>
      <c r="D34" s="40" t="str">
        <f>VLOOKUP(B34,Stores!$A:$H,7,FALSE)</f>
        <v>NY</v>
      </c>
      <c r="E34" s="52">
        <f>VLOOKUP(B34,Stores!$A:$F,6,FALSE)</f>
        <v>35195</v>
      </c>
      <c r="F34" s="53"/>
      <c r="G34" s="54"/>
      <c r="H34" s="53">
        <f ca="1">[1]!Min_Max(VLOOKUP($B34,'PTD Calculations'!$A:$DF,H$2,FALSE),0,99.9)</f>
        <v>35.819534139815858</v>
      </c>
      <c r="I34" s="53">
        <f ca="1">[1]!Min_Max(VLOOKUP($B34,'PTD Calculations'!$A:$DF,I$2,FALSE),0,99.9)</f>
        <v>34.188415428397867</v>
      </c>
      <c r="J34" s="53">
        <f ca="1">IF(OR(H34=0,I34=0),"NA",H34-I34)</f>
        <v>1.6311187114179901</v>
      </c>
      <c r="K34" s="53"/>
      <c r="L34" s="110"/>
      <c r="M34" s="53">
        <f ca="1">[1]!Min_Max(VLOOKUP($B34,'PTD Calculations'!$A:$DF,M$2,FALSE),0,99.9)</f>
        <v>20.365878945212614</v>
      </c>
      <c r="N34" s="53">
        <f ca="1">[1]!Min_Max(VLOOKUP($B34,'PTD Calculations'!$A:$DF,N$2,FALSE),0,99.9)</f>
        <v>18.676625376958128</v>
      </c>
      <c r="O34" s="53">
        <f ca="1">IF(OR(M34=0,N34=0),"NA",M34-N34)</f>
        <v>1.689253568254486</v>
      </c>
      <c r="P34" s="53"/>
      <c r="Q34" s="110"/>
      <c r="R34" s="53">
        <f ca="1">[1]!Min_Max(VLOOKUP($B34,'PTD Calculations'!$A:$DF,R$2,FALSE),0,99.9)</f>
        <v>9.9603401424340188</v>
      </c>
      <c r="S34" s="53">
        <f ca="1">[1]!Min_Max(VLOOKUP($B34,'PTD Calculations'!$A:$DF,S$2,FALSE),0,99.9)</f>
        <v>11.478268569485483</v>
      </c>
      <c r="T34" s="53">
        <f ca="1">IF(OR(R34=0,S34=0),"NA",R34-S34)</f>
        <v>-1.5179284270514639</v>
      </c>
      <c r="U34" s="40"/>
      <c r="V34" s="108"/>
      <c r="W34" s="53">
        <f ca="1">[1]!Min_Max(VLOOKUP($B34,'PTD Calculations'!$A:$DF,W$2,FALSE),0,99.9)</f>
        <v>5.493315052169228</v>
      </c>
      <c r="X34" s="53">
        <f ca="1">[1]!Min_Max(VLOOKUP($B34,'PTD Calculations'!$A:$DF,X$2,FALSE),0,99.9)</f>
        <v>4.0335214819542564</v>
      </c>
      <c r="Y34" s="53">
        <f ca="1">IF(OR(W34=0,X34=0),"NA",W34-X34)</f>
        <v>1.4597935702149716</v>
      </c>
      <c r="Z34" s="48"/>
      <c r="AA34" s="40"/>
      <c r="AB34" s="54"/>
      <c r="AC34" s="53">
        <f ca="1">[1]!Min_Max(VLOOKUP($B34,'PTD Calculations'!$A:$DF,AC$2,FALSE),0,99.9)</f>
        <v>29.106493552231822</v>
      </c>
      <c r="AD34" s="53">
        <f ca="1">[1]!Min_Max(VLOOKUP($B34,'PTD Calculations'!$A:$DF,AD$2,FALSE),0,99.9)</f>
        <v>24.77921135530374</v>
      </c>
      <c r="AE34" s="53">
        <f ca="1">IF(OR(AC34=0,AD34=0),"NA",AC34-AD34)</f>
        <v>4.3272821969280812</v>
      </c>
      <c r="AF34" s="53"/>
      <c r="AG34" s="110"/>
      <c r="AH34" s="53">
        <f ca="1">[1]!Min_Max(VLOOKUP($B34,'PTD Calculations'!$A:$DF,AH$2,FALSE),0,99.9)</f>
        <v>18.487646899992082</v>
      </c>
      <c r="AI34" s="53">
        <f ca="1">[1]!Min_Max(VLOOKUP($B34,'PTD Calculations'!$A:$DF,AI$2,FALSE),0,99.9)</f>
        <v>14.645295577193806</v>
      </c>
      <c r="AJ34" s="53">
        <f ca="1">IF(OR(AH34=0,AI34=0),"NA",AH34-AI34)</f>
        <v>3.842351322798276</v>
      </c>
      <c r="AK34" s="53"/>
      <c r="AL34" s="110"/>
      <c r="AM34" s="53">
        <f ca="1">[1]!Min_Max(VLOOKUP($B34,'PTD Calculations'!$A:$DF,AM$2,FALSE),0,99.9)</f>
        <v>7.8094863033378994</v>
      </c>
      <c r="AN34" s="53">
        <f ca="1">[1]!Min_Max(VLOOKUP($B34,'PTD Calculations'!$A:$DF,AN$2,FALSE),0,99.9)</f>
        <v>8.0372206304595046</v>
      </c>
      <c r="AO34" s="53">
        <f ca="1">IF(OR(AM34=0,AN34=0),"NA",AM34-AN34)</f>
        <v>-0.22773432712160524</v>
      </c>
      <c r="AP34" s="40"/>
      <c r="AQ34" s="108"/>
      <c r="AR34" s="53">
        <f ca="1">[1]!Min_Max(VLOOKUP($B34,'PTD Calculations'!$A:$DF,AR$2,FALSE),0,99.9)</f>
        <v>2.8093603489018419</v>
      </c>
      <c r="AS34" s="53">
        <f ca="1">[1]!Min_Max(VLOOKUP($B34,'PTD Calculations'!$A:$DF,AS$2,FALSE),0,99.9)</f>
        <v>2.096695147650427</v>
      </c>
      <c r="AT34" s="53">
        <f ca="1">IF(OR(AR34=0,AS34=0),"NA",AR34-AS34)</f>
        <v>0.71266520125141497</v>
      </c>
      <c r="AU34" s="48"/>
      <c r="AV34" s="40"/>
      <c r="AW34" s="54"/>
      <c r="AX34" s="53">
        <f ca="1">[1]!Min_Max(VLOOKUP($B34,'PTD Calculations'!$A:$DF,AX$2,FALSE),0,99.9)</f>
        <v>83.429772209921452</v>
      </c>
      <c r="AY34" s="53">
        <f ca="1">[1]!Min_Max(VLOOKUP($B34,'PTD Calculations'!$A:$DF,AY$2,FALSE),0,99.9)</f>
        <v>0</v>
      </c>
      <c r="AZ34" s="53" t="str">
        <f ca="1">IF(OR(AX34=0,AY34=0),"NA",AX34-AY34)</f>
        <v>NA</v>
      </c>
      <c r="BA34" s="53"/>
      <c r="BB34" s="110"/>
      <c r="BC34" s="53">
        <f ca="1">[1]!Min_Max(VLOOKUP($B34,'PTD Calculations'!$A:$DF,BC$2,FALSE),0,99.9)</f>
        <v>30.111890809668857</v>
      </c>
      <c r="BD34" s="53">
        <f ca="1">[1]!Min_Max(VLOOKUP($B34,'PTD Calculations'!$A:$DF,BD$2,FALSE),0,99.9)</f>
        <v>0</v>
      </c>
      <c r="BE34" s="53" t="str">
        <f ca="1">IF(OR(BC34=0,BD34=0),"NA",BC34-BD34)</f>
        <v>NA</v>
      </c>
      <c r="BF34" s="53"/>
      <c r="BG34" s="110"/>
      <c r="BH34" s="53">
        <f ca="1">[1]!Min_Max(VLOOKUP($B34,'PTD Calculations'!$A:$DF,BH$2,FALSE),0,99.9)</f>
        <v>52.484923088146942</v>
      </c>
      <c r="BI34" s="53">
        <f ca="1">[1]!Min_Max(VLOOKUP($B34,'PTD Calculations'!$A:$DF,BI$2,FALSE),0,99.9)</f>
        <v>0</v>
      </c>
      <c r="BJ34" s="53" t="str">
        <f ca="1">IF(OR(BH34=0,BI34=0),"NA",BH34-BI34)</f>
        <v>NA</v>
      </c>
      <c r="BK34" s="40"/>
      <c r="BL34" s="108"/>
      <c r="BM34" s="53">
        <f ca="1">[1]!Min_Max(VLOOKUP($B34,'PTD Calculations'!$A:$DF,BM$2,FALSE),0,99.9)</f>
        <v>0.83295831210565252</v>
      </c>
      <c r="BN34" s="53">
        <f ca="1">[1]!Min_Max(VLOOKUP($B34,'PTD Calculations'!$A:$DF,BN$2,FALSE),0,99.9)</f>
        <v>0</v>
      </c>
      <c r="BO34" s="53" t="str">
        <f ca="1">IF(OR(BM34=0,BN34=0),"NA",BM34-BN34)</f>
        <v>NA</v>
      </c>
      <c r="BP34" s="48"/>
      <c r="BQ34" s="40"/>
      <c r="BR34" s="54"/>
      <c r="BS34" s="53">
        <f ca="1">[1]!Min_Max(VLOOKUP($B34,'PTD Calculations'!$A:$DF,BS$2,FALSE),0,99.9)</f>
        <v>55.13899306551113</v>
      </c>
      <c r="BT34" s="53">
        <f ca="1">[1]!Min_Max(VLOOKUP($B34,'PTD Calculations'!$A:$DF,BT$2,FALSE),0,99.9)</f>
        <v>58.3063644326541</v>
      </c>
      <c r="BU34" s="53">
        <f ca="1">IF(OR(BS34=0,BT34=0),"NA",BS34-BT34)</f>
        <v>-3.1673713671429695</v>
      </c>
      <c r="BV34" s="53"/>
      <c r="BW34" s="110"/>
      <c r="BX34" s="53">
        <f ca="1">[1]!Min_Max(VLOOKUP($B34,'PTD Calculations'!$A:$DF,BX$2,FALSE),0,99.9)</f>
        <v>19.951959615464514</v>
      </c>
      <c r="BY34" s="53">
        <f ca="1">[1]!Min_Max(VLOOKUP($B34,'PTD Calculations'!$A:$DF,BY$2,FALSE),0,99.9)</f>
        <v>21.497214606356607</v>
      </c>
      <c r="BZ34" s="53">
        <f ca="1">IF(OR(BX34=0,BY34=0),"NA",BX34-BY34)</f>
        <v>-1.5452549908920936</v>
      </c>
      <c r="CA34" s="53"/>
      <c r="CB34" s="110"/>
      <c r="CC34" s="53">
        <f ca="1">[1]!Min_Max(VLOOKUP($B34,'PTD Calculations'!$A:$DF,CC$2,FALSE),0,99.9)</f>
        <v>24.296749250280495</v>
      </c>
      <c r="CD34" s="53">
        <f ca="1">[1]!Min_Max(VLOOKUP($B34,'PTD Calculations'!$A:$DF,CD$2,FALSE),0,99.9)</f>
        <v>25.297713872878479</v>
      </c>
      <c r="CE34" s="53">
        <f ca="1">IF(OR(CC34=0,CD34=0),"NA",CC34-CD34)</f>
        <v>-1.0009646225979836</v>
      </c>
      <c r="CF34" s="40"/>
      <c r="CG34" s="108"/>
      <c r="CH34" s="53">
        <f ca="1">[1]!Min_Max(VLOOKUP($B34,'PTD Calculations'!$A:$DF,CH$2,FALSE),0,99.9)</f>
        <v>10.890284199766125</v>
      </c>
      <c r="CI34" s="53">
        <f ca="1">[1]!Min_Max(VLOOKUP($B34,'PTD Calculations'!$A:$DF,CI$2,FALSE),0,99.9)</f>
        <v>11.51143595341901</v>
      </c>
      <c r="CJ34" s="53">
        <f ca="1">IF(OR(CH34=0,CI34=0),"NA",CH34-CI34)</f>
        <v>-0.62115175365288522</v>
      </c>
      <c r="CK34" s="48"/>
      <c r="CL34" s="40"/>
      <c r="CM34" s="54"/>
      <c r="CN34" s="53">
        <f ca="1">[1]!Min_Max(VLOOKUP($B34,'PTD Calculations'!$A:$DF,CN$2,FALSE),0,99.9)</f>
        <v>28.993595200330773</v>
      </c>
      <c r="CO34" s="53">
        <f ca="1">[1]!Min_Max(VLOOKUP($B34,'PTD Calculations'!$A:$DF,CO$2,FALSE),0,99.9)</f>
        <v>29.411493071189337</v>
      </c>
      <c r="CP34" s="53">
        <f ca="1">IF(OR(CN34=0,CO34=0),"NA",CN34-CO34)</f>
        <v>-0.41789787085856389</v>
      </c>
      <c r="CQ34" s="53"/>
      <c r="CR34" s="110"/>
      <c r="CS34" s="53">
        <f ca="1">[1]!Min_Max(VLOOKUP($B34,'PTD Calculations'!$A:$DF,CS$2,FALSE),0,99.9)</f>
        <v>13.864730351168486</v>
      </c>
      <c r="CT34" s="53">
        <f ca="1">[1]!Min_Max(VLOOKUP($B34,'PTD Calculations'!$A:$DF,CT$2,FALSE),0,99.9)</f>
        <v>17.372347828637306</v>
      </c>
      <c r="CU34" s="53">
        <f ca="1">IF(OR(CS34=0,CT34=0),"NA",CS34-CT34)</f>
        <v>-3.5076174774688198</v>
      </c>
      <c r="CV34" s="53"/>
      <c r="CW34" s="110"/>
      <c r="CX34" s="53">
        <f ca="1">[1]!Min_Max(VLOOKUP($B34,'PTD Calculations'!$A:$DF,CX$2,FALSE),0,99.9)</f>
        <v>9.562433487449594</v>
      </c>
      <c r="CY34" s="53">
        <f ca="1">[1]!Min_Max(VLOOKUP($B34,'PTD Calculations'!$A:$DF,CY$2,FALSE),0,99.9)</f>
        <v>8.0633501802957941</v>
      </c>
      <c r="CZ34" s="53">
        <f ca="1">IF(OR(CX34=0,CY34=0),"NA",CX34-CY34)</f>
        <v>1.4990833071537999</v>
      </c>
      <c r="DA34" s="40"/>
      <c r="DB34" s="108"/>
      <c r="DC34" s="53">
        <f ca="1">[1]!Min_Max(VLOOKUP($B34,'PTD Calculations'!$A:$DF,DC$2,FALSE),0,99.9)</f>
        <v>5.5664313617126853</v>
      </c>
      <c r="DD34" s="53">
        <f ca="1">[1]!Min_Max(VLOOKUP($B34,'PTD Calculations'!$A:$DF,DD$2,FALSE),0,99.9)</f>
        <v>3.9757950622562355</v>
      </c>
      <c r="DE34" s="53">
        <f ca="1">IF(OR(DC34=0,DD34=0),"NA",DC34-DD34)</f>
        <v>1.5906362994564498</v>
      </c>
      <c r="DF34" s="48"/>
      <c r="DG34" s="43"/>
      <c r="DH34" s="43" t="str">
        <f ca="1">IF(H34=0,"Hide","Show")</f>
        <v>Show</v>
      </c>
    </row>
    <row r="35" spans="2:112" ht="13.5" thickBot="1">
      <c r="B35" s="66" t="s">
        <v>123</v>
      </c>
      <c r="C35" s="67" t="s">
        <v>117</v>
      </c>
      <c r="D35" s="67">
        <f ca="1">COUNTIFS($H$9:$H$28,"&gt;"&amp;0)</f>
        <v>19</v>
      </c>
      <c r="E35" s="68"/>
      <c r="F35" s="53"/>
      <c r="G35" s="69"/>
      <c r="H35" s="131">
        <f ca="1">[1]!Min_Max(VLOOKUP($B35,'PTD Calculations'!$A:$DF,H$2,FALSE),0,99.9)</f>
        <v>33.695709926366376</v>
      </c>
      <c r="I35" s="131">
        <f ca="1">[1]!Min_Max(VLOOKUP($B35,'PTD Calculations'!$A:$DF,I$2,FALSE),0,99.9)</f>
        <v>33.825432225598952</v>
      </c>
      <c r="J35" s="131">
        <f ca="1">IF(OR(H35=0,I35=0),"NA",H35-I35)</f>
        <v>-0.12972229923257572</v>
      </c>
      <c r="K35" s="131"/>
      <c r="L35" s="132"/>
      <c r="M35" s="131">
        <f ca="1">[1]!Min_Max(VLOOKUP($B35,'PTD Calculations'!$A:$DF,M$2,FALSE),0,99.9)</f>
        <v>16.840320277895458</v>
      </c>
      <c r="N35" s="131">
        <f ca="1">[1]!Min_Max(VLOOKUP($B35,'PTD Calculations'!$A:$DF,N$2,FALSE),0,99.9)</f>
        <v>15.954374668458666</v>
      </c>
      <c r="O35" s="131">
        <f ca="1">IF(OR(M35=0,N35=0),"NA",M35-N35)</f>
        <v>0.88594560943679213</v>
      </c>
      <c r="P35" s="131"/>
      <c r="Q35" s="132"/>
      <c r="R35" s="131">
        <f ca="1">[1]!Min_Max(VLOOKUP($B35,'PTD Calculations'!$A:$DF,R$2,FALSE),0,99.9)</f>
        <v>12.788212827509124</v>
      </c>
      <c r="S35" s="131">
        <f ca="1">[1]!Min_Max(VLOOKUP($B35,'PTD Calculations'!$A:$DF,S$2,FALSE),0,99.9)</f>
        <v>13.806164541741872</v>
      </c>
      <c r="T35" s="131">
        <f ca="1">IF(OR(R35=0,S35=0),"NA",R35-S35)</f>
        <v>-1.0179517142327477</v>
      </c>
      <c r="U35" s="133"/>
      <c r="V35" s="134"/>
      <c r="W35" s="131">
        <f ca="1">[1]!Min_Max(VLOOKUP($B35,'PTD Calculations'!$A:$DF,W$2,FALSE),0,99.9)</f>
        <v>4.0671768209617953</v>
      </c>
      <c r="X35" s="131">
        <f ca="1">[1]!Min_Max(VLOOKUP($B35,'PTD Calculations'!$A:$DF,X$2,FALSE),0,99.9)</f>
        <v>4.0648930153984164</v>
      </c>
      <c r="Y35" s="131">
        <f ca="1">IF(OR(W35=0,X35=0),"NA",W35-X35)</f>
        <v>2.2838055633789267E-3</v>
      </c>
      <c r="Z35" s="135"/>
      <c r="AA35" s="40"/>
      <c r="AB35" s="69"/>
      <c r="AC35" s="131">
        <f ca="1">[1]!Min_Max(VLOOKUP($B35,'PTD Calculations'!$A:$DF,AC$2,FALSE),0,99.9)</f>
        <v>24.699640789444963</v>
      </c>
      <c r="AD35" s="131">
        <f ca="1">[1]!Min_Max(VLOOKUP($B35,'PTD Calculations'!$A:$DF,AD$2,FALSE),0,99.9)</f>
        <v>22.936585517950142</v>
      </c>
      <c r="AE35" s="131">
        <f ca="1">IF(OR(AC35=0,AD35=0),"NA",AC35-AD35)</f>
        <v>1.7630552714948209</v>
      </c>
      <c r="AF35" s="131"/>
      <c r="AG35" s="132"/>
      <c r="AH35" s="131">
        <f ca="1">[1]!Min_Max(VLOOKUP($B35,'PTD Calculations'!$A:$DF,AH$2,FALSE),0,99.9)</f>
        <v>13.502747976841404</v>
      </c>
      <c r="AI35" s="131">
        <f ca="1">[1]!Min_Max(VLOOKUP($B35,'PTD Calculations'!$A:$DF,AI$2,FALSE),0,99.9)</f>
        <v>11.62429740620537</v>
      </c>
      <c r="AJ35" s="131">
        <f ca="1">IF(OR(AH35=0,AI35=0),"NA",AH35-AI35)</f>
        <v>1.8784505706360335</v>
      </c>
      <c r="AK35" s="131"/>
      <c r="AL35" s="132"/>
      <c r="AM35" s="131">
        <f ca="1">[1]!Min_Max(VLOOKUP($B35,'PTD Calculations'!$A:$DF,AM$2,FALSE),0,99.9)</f>
        <v>8.8623098201060255</v>
      </c>
      <c r="AN35" s="131">
        <f ca="1">[1]!Min_Max(VLOOKUP($B35,'PTD Calculations'!$A:$DF,AN$2,FALSE),0,99.9)</f>
        <v>9.0903235138950631</v>
      </c>
      <c r="AO35" s="131">
        <f ca="1">IF(OR(AM35=0,AN35=0),"NA",AM35-AN35)</f>
        <v>-0.22801369378903757</v>
      </c>
      <c r="AP35" s="133"/>
      <c r="AQ35" s="134"/>
      <c r="AR35" s="131">
        <f ca="1">[1]!Min_Max(VLOOKUP($B35,'PTD Calculations'!$A:$DF,AR$2,FALSE),0,99.9)</f>
        <v>2.3345829924975376</v>
      </c>
      <c r="AS35" s="131">
        <f ca="1">[1]!Min_Max(VLOOKUP($B35,'PTD Calculations'!$A:$DF,AS$2,FALSE),0,99.9)</f>
        <v>2.22196459784971</v>
      </c>
      <c r="AT35" s="131">
        <f ca="1">IF(OR(AR35=0,AS35=0),"NA",AR35-AS35)</f>
        <v>0.11261839464782764</v>
      </c>
      <c r="AU35" s="135"/>
      <c r="AV35" s="40"/>
      <c r="AW35" s="69"/>
      <c r="AX35" s="131">
        <f ca="1">[1]!Min_Max(VLOOKUP($B35,'PTD Calculations'!$A:$DF,AX$2,FALSE),0,99.9)</f>
        <v>57.652794242656057</v>
      </c>
      <c r="AY35" s="131">
        <f ca="1">[1]!Min_Max(VLOOKUP($B35,'PTD Calculations'!$A:$DF,AY$2,FALSE),0,99.9)</f>
        <v>28.05117112785198</v>
      </c>
      <c r="AZ35" s="131">
        <f ca="1">IF(OR(AX35=0,AY35=0),"NA",AX35-AY35)</f>
        <v>29.601623114804077</v>
      </c>
      <c r="BA35" s="131"/>
      <c r="BB35" s="132"/>
      <c r="BC35" s="131">
        <f ca="1">[1]!Min_Max(VLOOKUP($B35,'PTD Calculations'!$A:$DF,BC$2,FALSE),0,99.9)</f>
        <v>22.587672930595527</v>
      </c>
      <c r="BD35" s="131">
        <f ca="1">[1]!Min_Max(VLOOKUP($B35,'PTD Calculations'!$A:$DF,BD$2,FALSE),0,99.9)</f>
        <v>19.262493927914861</v>
      </c>
      <c r="BE35" s="131">
        <f ca="1">IF(OR(BC35=0,BD35=0),"NA",BC35-BD35)</f>
        <v>3.3251790026806667</v>
      </c>
      <c r="BF35" s="131"/>
      <c r="BG35" s="132"/>
      <c r="BH35" s="131">
        <f ca="1">[1]!Min_Max(VLOOKUP($B35,'PTD Calculations'!$A:$DF,BH$2,FALSE),0,99.9)</f>
        <v>33.095199953132486</v>
      </c>
      <c r="BI35" s="131">
        <f ca="1">[1]!Min_Max(VLOOKUP($B35,'PTD Calculations'!$A:$DF,BI$2,FALSE),0,99.9)</f>
        <v>7.0834850656593211</v>
      </c>
      <c r="BJ35" s="131">
        <f ca="1">IF(OR(BH35=0,BI35=0),"NA",BH35-BI35)</f>
        <v>26.011714887473165</v>
      </c>
      <c r="BK35" s="133"/>
      <c r="BL35" s="134"/>
      <c r="BM35" s="131">
        <f ca="1">[1]!Min_Max(VLOOKUP($B35,'PTD Calculations'!$A:$DF,BM$2,FALSE),0,99.9)</f>
        <v>1.969921358928044</v>
      </c>
      <c r="BN35" s="131">
        <f ca="1">[1]!Min_Max(VLOOKUP($B35,'PTD Calculations'!$A:$DF,BN$2,FALSE),0,99.9)</f>
        <v>1.7051921342777985</v>
      </c>
      <c r="BO35" s="131">
        <f ca="1">IF(OR(BM35=0,BN35=0),"NA",BM35-BN35)</f>
        <v>0.26472922465024551</v>
      </c>
      <c r="BP35" s="135"/>
      <c r="BQ35" s="40"/>
      <c r="BR35" s="69"/>
      <c r="BS35" s="131">
        <f ca="1">[1]!Min_Max(VLOOKUP($B35,'PTD Calculations'!$A:$DF,BS$2,FALSE),0,99.9)</f>
        <v>49.778073980814142</v>
      </c>
      <c r="BT35" s="131">
        <f ca="1">[1]!Min_Max(VLOOKUP($B35,'PTD Calculations'!$A:$DF,BT$2,FALSE),0,99.9)</f>
        <v>51.027170103501916</v>
      </c>
      <c r="BU35" s="131">
        <f ca="1">IF(OR(BS35=0,BT35=0),"NA",BS35-BT35)</f>
        <v>-1.2490961226877744</v>
      </c>
      <c r="BV35" s="131"/>
      <c r="BW35" s="132"/>
      <c r="BX35" s="131">
        <f ca="1">[1]!Min_Max(VLOOKUP($B35,'PTD Calculations'!$A:$DF,BX$2,FALSE),0,99.9)</f>
        <v>17.535830699940096</v>
      </c>
      <c r="BY35" s="131">
        <f ca="1">[1]!Min_Max(VLOOKUP($B35,'PTD Calculations'!$A:$DF,BY$2,FALSE),0,99.9)</f>
        <v>17.890621614964022</v>
      </c>
      <c r="BZ35" s="131">
        <f ca="1">IF(OR(BX35=0,BY35=0),"NA",BX35-BY35)</f>
        <v>-0.35479091502392635</v>
      </c>
      <c r="CA35" s="131"/>
      <c r="CB35" s="132"/>
      <c r="CC35" s="131">
        <f ca="1">[1]!Min_Max(VLOOKUP($B35,'PTD Calculations'!$A:$DF,CC$2,FALSE),0,99.9)</f>
        <v>23.795970754732281</v>
      </c>
      <c r="CD35" s="131">
        <f ca="1">[1]!Min_Max(VLOOKUP($B35,'PTD Calculations'!$A:$DF,CD$2,FALSE),0,99.9)</f>
        <v>23.740644616889469</v>
      </c>
      <c r="CE35" s="131">
        <f ca="1">IF(OR(CC35=0,CD35=0),"NA",CC35-CD35)</f>
        <v>5.5326137842811818E-2</v>
      </c>
      <c r="CF35" s="133"/>
      <c r="CG35" s="134"/>
      <c r="CH35" s="131">
        <f ca="1">[1]!Min_Max(VLOOKUP($B35,'PTD Calculations'!$A:$DF,CH$2,FALSE),0,99.9)</f>
        <v>8.4462725261417653</v>
      </c>
      <c r="CI35" s="131">
        <f ca="1">[1]!Min_Max(VLOOKUP($B35,'PTD Calculations'!$A:$DF,CI$2,FALSE),0,99.9)</f>
        <v>9.3959038716484304</v>
      </c>
      <c r="CJ35" s="131">
        <f ca="1">IF(OR(CH35=0,CI35=0),"NA",CH35-CI35)</f>
        <v>-0.94963134550666517</v>
      </c>
      <c r="CK35" s="135"/>
      <c r="CL35" s="40"/>
      <c r="CM35" s="69"/>
      <c r="CN35" s="131">
        <f ca="1">[1]!Min_Max(VLOOKUP($B35,'PTD Calculations'!$A:$DF,CN$2,FALSE),0,99.9)</f>
        <v>33.01178307194553</v>
      </c>
      <c r="CO35" s="131">
        <f ca="1">[1]!Min_Max(VLOOKUP($B35,'PTD Calculations'!$A:$DF,CO$2,FALSE),0,99.9)</f>
        <v>31.163447068285759</v>
      </c>
      <c r="CP35" s="131">
        <f ca="1">IF(OR(CN35=0,CO35=0),"NA",CN35-CO35)</f>
        <v>1.8483360036597709</v>
      </c>
      <c r="CQ35" s="131"/>
      <c r="CR35" s="132"/>
      <c r="CS35" s="131">
        <f ca="1">[1]!Min_Max(VLOOKUP($B35,'PTD Calculations'!$A:$DF,CS$2,FALSE),0,99.9)</f>
        <v>14.891183109317844</v>
      </c>
      <c r="CT35" s="131">
        <f ca="1">[1]!Min_Max(VLOOKUP($B35,'PTD Calculations'!$A:$DF,CT$2,FALSE),0,99.9)</f>
        <v>14.657693072895558</v>
      </c>
      <c r="CU35" s="131">
        <f ca="1">IF(OR(CS35=0,CT35=0),"NA",CS35-CT35)</f>
        <v>0.23349003642228539</v>
      </c>
      <c r="CV35" s="131"/>
      <c r="CW35" s="132"/>
      <c r="CX35" s="131">
        <f ca="1">[1]!Min_Max(VLOOKUP($B35,'PTD Calculations'!$A:$DF,CX$2,FALSE),0,99.9)</f>
        <v>13.10823528551073</v>
      </c>
      <c r="CY35" s="131">
        <f ca="1">[1]!Min_Max(VLOOKUP($B35,'PTD Calculations'!$A:$DF,CY$2,FALSE),0,99.9)</f>
        <v>12.091044349520759</v>
      </c>
      <c r="CZ35" s="131">
        <f ca="1">IF(OR(CX35=0,CY35=0),"NA",CX35-CY35)</f>
        <v>1.0171909359899711</v>
      </c>
      <c r="DA35" s="133"/>
      <c r="DB35" s="134"/>
      <c r="DC35" s="131">
        <f ca="1">VLOOKUP($B35,'PTD Calculations'!$A:$DF,DC$2,FALSE)</f>
        <v>5.0123646771169508</v>
      </c>
      <c r="DD35" s="131">
        <f ca="1">VLOOKUP($B35,'PTD Calculations'!$A:$DF,DD$2,FALSE)</f>
        <v>4.4147096458694444</v>
      </c>
      <c r="DE35" s="131">
        <f ca="1">IF(OR(DC35=0,DD35=0),"NA",DC35-DD35)</f>
        <v>0.59765503124750641</v>
      </c>
      <c r="DF35" s="135"/>
      <c r="DG35" s="65"/>
      <c r="DH35" s="43" t="str">
        <f ca="1">IF(H35=0,"Hide","Show")</f>
        <v>Show</v>
      </c>
    </row>
    <row r="36" spans="2:112" ht="13.5" thickBot="1">
      <c r="B36" s="46"/>
      <c r="C36" s="46"/>
      <c r="D36" s="46"/>
      <c r="E36" s="46"/>
      <c r="F36" s="40"/>
      <c r="G36" s="40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0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0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0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0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H36" s="78" t="s">
        <v>113</v>
      </c>
    </row>
    <row r="37" spans="2:112" ht="13.5" thickBot="1">
      <c r="B37" s="66" t="s">
        <v>124</v>
      </c>
      <c r="C37" s="67" t="s">
        <v>119</v>
      </c>
      <c r="D37" s="67">
        <f ca="1">COUNTIFS($H$9:$H$28,"&gt;"&amp;0)</f>
        <v>19</v>
      </c>
      <c r="E37" s="68"/>
      <c r="F37" s="53"/>
      <c r="G37" s="87"/>
      <c r="H37" s="136">
        <f ca="1">[1]!Min_Max(VLOOKUP($B37,'PTD Calculations'!$A:$DF,H$2,FALSE),0,99.9)</f>
        <v>33.338977217614044</v>
      </c>
      <c r="I37" s="136">
        <f ca="1">[1]!Min_Max(VLOOKUP($B37,'PTD Calculations'!$A:$DF,I$2,FALSE),0,99.9)</f>
        <v>31.892694683746637</v>
      </c>
      <c r="J37" s="136">
        <f ca="1">IF(OR(H37=0,I37=0),"NA",H37-I37)</f>
        <v>1.4462825338674072</v>
      </c>
      <c r="K37" s="136"/>
      <c r="L37" s="137"/>
      <c r="M37" s="136">
        <f ca="1">[1]!Min_Max(VLOOKUP($B37,'PTD Calculations'!$A:$DF,M$2,FALSE),0,99.9)</f>
        <v>15.269267856666739</v>
      </c>
      <c r="N37" s="136">
        <f ca="1">[1]!Min_Max(VLOOKUP($B37,'PTD Calculations'!$A:$DF,N$2,FALSE),0,99.9)</f>
        <v>13.847766849118646</v>
      </c>
      <c r="O37" s="136">
        <f ca="1">IF(OR(M37=0,N37=0),"NA",M37-N37)</f>
        <v>1.4215010075480929</v>
      </c>
      <c r="P37" s="136"/>
      <c r="Q37" s="137"/>
      <c r="R37" s="136">
        <f ca="1">[1]!Min_Max(VLOOKUP($B37,'PTD Calculations'!$A:$DF,R$2,FALSE),0,99.9)</f>
        <v>14.114597878478104</v>
      </c>
      <c r="S37" s="136">
        <f ca="1">[1]!Min_Max(VLOOKUP($B37,'PTD Calculations'!$A:$DF,S$2,FALSE),0,99.9)</f>
        <v>13.811079132947995</v>
      </c>
      <c r="T37" s="136">
        <f ca="1">IF(OR(R37=0,S37=0),"NA",R37-S37)</f>
        <v>0.30351874553010916</v>
      </c>
      <c r="U37" s="138"/>
      <c r="V37" s="139"/>
      <c r="W37" s="136">
        <f ca="1">[1]!Min_Max(VLOOKUP($B37,'PTD Calculations'!$A:$DF,W$2,FALSE),0,99.9)</f>
        <v>3.9551114824692069</v>
      </c>
      <c r="X37" s="136">
        <f ca="1">[1]!Min_Max(VLOOKUP($B37,'PTD Calculations'!$A:$DF,X$2,FALSE),0,99.9)</f>
        <v>4.2338487016799951</v>
      </c>
      <c r="Y37" s="136">
        <f ca="1">IF(OR(W37=0,X37=0),"NA",W37-X37)</f>
        <v>-0.2787372192107882</v>
      </c>
      <c r="Z37" s="140"/>
      <c r="AA37" s="40"/>
      <c r="AB37" s="87"/>
      <c r="AC37" s="136">
        <f ca="1">[1]!Min_Max(VLOOKUP($B37,'PTD Calculations'!$A:$DF,AC$2,FALSE),0,99.9)</f>
        <v>24.169221155718738</v>
      </c>
      <c r="AD37" s="136">
        <f ca="1">[1]!Min_Max(VLOOKUP($B37,'PTD Calculations'!$A:$DF,AD$2,FALSE),0,99.9)</f>
        <v>23.220814677052676</v>
      </c>
      <c r="AE37" s="136">
        <f ca="1">IF(OR(AC37=0,AD37=0),"NA",AC37-AD37)</f>
        <v>0.94840647866606176</v>
      </c>
      <c r="AF37" s="136"/>
      <c r="AG37" s="137"/>
      <c r="AH37" s="136">
        <f ca="1">[1]!Min_Max(VLOOKUP($B37,'PTD Calculations'!$A:$DF,AH$2,FALSE),0,99.9)</f>
        <v>12.485015830982803</v>
      </c>
      <c r="AI37" s="136">
        <f ca="1">[1]!Min_Max(VLOOKUP($B37,'PTD Calculations'!$A:$DF,AI$2,FALSE),0,99.9)</f>
        <v>11.447335209331383</v>
      </c>
      <c r="AJ37" s="136">
        <f ca="1">IF(OR(AH37=0,AI37=0),"NA",AH37-AI37)</f>
        <v>1.0376806216514201</v>
      </c>
      <c r="AK37" s="136"/>
      <c r="AL37" s="137"/>
      <c r="AM37" s="136">
        <f ca="1">[1]!Min_Max(VLOOKUP($B37,'PTD Calculations'!$A:$DF,AM$2,FALSE),0,99.9)</f>
        <v>9.3890658693735336</v>
      </c>
      <c r="AN37" s="136">
        <f ca="1">[1]!Min_Max(VLOOKUP($B37,'PTD Calculations'!$A:$DF,AN$2,FALSE),0,99.9)</f>
        <v>9.1975357388589813</v>
      </c>
      <c r="AO37" s="136">
        <f ca="1">IF(OR(AM37=0,AN37=0),"NA",AM37-AN37)</f>
        <v>0.19153013051455225</v>
      </c>
      <c r="AP37" s="138"/>
      <c r="AQ37" s="139"/>
      <c r="AR37" s="136">
        <f ca="1">[1]!Min_Max(VLOOKUP($B37,'PTD Calculations'!$A:$DF,AR$2,FALSE),0,99.9)</f>
        <v>2.2951394553623983</v>
      </c>
      <c r="AS37" s="136">
        <f ca="1">[1]!Min_Max(VLOOKUP($B37,'PTD Calculations'!$A:$DF,AS$2,FALSE),0,99.9)</f>
        <v>2.5759437288623124</v>
      </c>
      <c r="AT37" s="136">
        <f ca="1">IF(OR(AR37=0,AS37=0),"NA",AR37-AS37)</f>
        <v>-0.2808042734999141</v>
      </c>
      <c r="AU37" s="140"/>
      <c r="AV37" s="40"/>
      <c r="AW37" s="87"/>
      <c r="AX37" s="136">
        <f ca="1">[1]!Min_Max(VLOOKUP($B37,'PTD Calculations'!$A:$DF,AX$2,FALSE),0,99.9)</f>
        <v>41.445343055225983</v>
      </c>
      <c r="AY37" s="136">
        <f ca="1">[1]!Min_Max(VLOOKUP($B37,'PTD Calculations'!$A:$DF,AY$2,FALSE),0,99.9)</f>
        <v>29.987766531964237</v>
      </c>
      <c r="AZ37" s="136">
        <f ca="1">IF(OR(AX37=0,AY37=0),"NA",AX37-AY37)</f>
        <v>11.457576523261746</v>
      </c>
      <c r="BA37" s="136"/>
      <c r="BB37" s="137"/>
      <c r="BC37" s="136">
        <f ca="1">[1]!Min_Max(VLOOKUP($B37,'PTD Calculations'!$A:$DF,BC$2,FALSE),0,99.9)</f>
        <v>18.677912588841114</v>
      </c>
      <c r="BD37" s="136">
        <f ca="1">[1]!Min_Max(VLOOKUP($B37,'PTD Calculations'!$A:$DF,BD$2,FALSE),0,99.9)</f>
        <v>19.115161829725029</v>
      </c>
      <c r="BE37" s="136">
        <f ca="1">IF(OR(BC37=0,BD37=0),"NA",BC37-BD37)</f>
        <v>-0.43724924088391504</v>
      </c>
      <c r="BF37" s="136"/>
      <c r="BG37" s="137"/>
      <c r="BH37" s="136">
        <f ca="1">[1]!Min_Max(VLOOKUP($B37,'PTD Calculations'!$A:$DF,BH$2,FALSE),0,99.9)</f>
        <v>21.077072838652004</v>
      </c>
      <c r="BI37" s="136">
        <f ca="1">[1]!Min_Max(VLOOKUP($B37,'PTD Calculations'!$A:$DF,BI$2,FALSE),0,99.9)</f>
        <v>7.5393921758307307</v>
      </c>
      <c r="BJ37" s="136">
        <f ca="1">IF(OR(BH37=0,BI37=0),"NA",BH37-BI37)</f>
        <v>13.537680662821273</v>
      </c>
      <c r="BK37" s="138"/>
      <c r="BL37" s="139"/>
      <c r="BM37" s="136">
        <f ca="1">[1]!Min_Max(VLOOKUP($B37,'PTD Calculations'!$A:$DF,BM$2,FALSE),0,99.9)</f>
        <v>1.690357627732864</v>
      </c>
      <c r="BN37" s="136">
        <f ca="1">[1]!Min_Max(VLOOKUP($B37,'PTD Calculations'!$A:$DF,BN$2,FALSE),0,99.9)</f>
        <v>3.3332125264084724</v>
      </c>
      <c r="BO37" s="136">
        <f ca="1">IF(OR(BM37=0,BN37=0),"NA",BM37-BN37)</f>
        <v>-1.6428548986756084</v>
      </c>
      <c r="BP37" s="140"/>
      <c r="BQ37" s="40"/>
      <c r="BR37" s="87"/>
      <c r="BS37" s="136">
        <f ca="1">[1]!Min_Max(VLOOKUP($B37,'PTD Calculations'!$A:$DF,BS$2,FALSE),0,99.9)</f>
        <v>48.615624611904259</v>
      </c>
      <c r="BT37" s="136">
        <f ca="1">[1]!Min_Max(VLOOKUP($B37,'PTD Calculations'!$A:$DF,BT$2,FALSE),0,99.9)</f>
        <v>50.830120446634595</v>
      </c>
      <c r="BU37" s="136">
        <f ca="1">IF(OR(BS37=0,BT37=0),"NA",BS37-BT37)</f>
        <v>-2.2144958347303358</v>
      </c>
      <c r="BV37" s="136"/>
      <c r="BW37" s="137"/>
      <c r="BX37" s="136">
        <f ca="1">[1]!Min_Max(VLOOKUP($B37,'PTD Calculations'!$A:$DF,BX$2,FALSE),0,99.9)</f>
        <v>15.814110861197106</v>
      </c>
      <c r="BY37" s="136">
        <f ca="1">[1]!Min_Max(VLOOKUP($B37,'PTD Calculations'!$A:$DF,BY$2,FALSE),0,99.9)</f>
        <v>16.751386029788307</v>
      </c>
      <c r="BZ37" s="136">
        <f ca="1">IF(OR(BX37=0,BY37=0),"NA",BX37-BY37)</f>
        <v>-0.93727516859120108</v>
      </c>
      <c r="CA37" s="136"/>
      <c r="CB37" s="137"/>
      <c r="CC37" s="136">
        <f ca="1">[1]!Min_Max(VLOOKUP($B37,'PTD Calculations'!$A:$DF,CC$2,FALSE),0,99.9)</f>
        <v>25.264354066163431</v>
      </c>
      <c r="CD37" s="136">
        <f ca="1">[1]!Min_Max(VLOOKUP($B37,'PTD Calculations'!$A:$DF,CD$2,FALSE),0,99.9)</f>
        <v>25.449509768389976</v>
      </c>
      <c r="CE37" s="136">
        <f ca="1">IF(OR(CC37=0,CD37=0),"NA",CC37-CD37)</f>
        <v>-0.18515570222654532</v>
      </c>
      <c r="CF37" s="138"/>
      <c r="CG37" s="139"/>
      <c r="CH37" s="136">
        <f ca="1">[1]!Min_Max(VLOOKUP($B37,'PTD Calculations'!$A:$DF,CH$2,FALSE),0,99.9)</f>
        <v>7.537159684543715</v>
      </c>
      <c r="CI37" s="136">
        <f ca="1">[1]!Min_Max(VLOOKUP($B37,'PTD Calculations'!$A:$DF,CI$2,FALSE),0,99.9)</f>
        <v>8.6292246484563169</v>
      </c>
      <c r="CJ37" s="136">
        <f ca="1">IF(OR(CH37=0,CI37=0),"NA",CH37-CI37)</f>
        <v>-1.0920649639126019</v>
      </c>
      <c r="CK37" s="140"/>
      <c r="CL37" s="40"/>
      <c r="CM37" s="87"/>
      <c r="CN37" s="136">
        <f ca="1">[1]!Min_Max(VLOOKUP($B37,'PTD Calculations'!$A:$DF,CN$2,FALSE),0,99.9)</f>
        <v>31.570092171490799</v>
      </c>
      <c r="CO37" s="136">
        <f ca="1">[1]!Min_Max(VLOOKUP($B37,'PTD Calculations'!$A:$DF,CO$2,FALSE),0,99.9)</f>
        <v>32.225350491330516</v>
      </c>
      <c r="CP37" s="136">
        <f ca="1">IF(OR(CN37=0,CO37=0),"NA",CN37-CO37)</f>
        <v>-0.65525831983971727</v>
      </c>
      <c r="CQ37" s="136"/>
      <c r="CR37" s="137"/>
      <c r="CS37" s="136">
        <f ca="1">[1]!Min_Max(VLOOKUP($B37,'PTD Calculations'!$A:$DF,CS$2,FALSE),0,99.9)</f>
        <v>12.795310081531833</v>
      </c>
      <c r="CT37" s="136">
        <f ca="1">[1]!Min_Max(VLOOKUP($B37,'PTD Calculations'!$A:$DF,CT$2,FALSE),0,99.9)</f>
        <v>12.764807799348391</v>
      </c>
      <c r="CU37" s="136">
        <f ca="1">IF(OR(CS37=0,CT37=0),"NA",CS37-CT37)</f>
        <v>3.0502282183441309E-2</v>
      </c>
      <c r="CV37" s="136"/>
      <c r="CW37" s="137"/>
      <c r="CX37" s="136">
        <f ca="1">[1]!Min_Max(VLOOKUP($B37,'PTD Calculations'!$A:$DF,CX$2,FALSE),0,99.9)</f>
        <v>14.265027775477465</v>
      </c>
      <c r="CY37" s="136">
        <f ca="1">[1]!Min_Max(VLOOKUP($B37,'PTD Calculations'!$A:$DF,CY$2,FALSE),0,99.9)</f>
        <v>14.392282979977775</v>
      </c>
      <c r="CZ37" s="136">
        <f ca="1">IF(OR(CX37=0,CY37=0),"NA",CX37-CY37)</f>
        <v>-0.12725520450030992</v>
      </c>
      <c r="DA37" s="138"/>
      <c r="DB37" s="139"/>
      <c r="DC37" s="136">
        <f ca="1">VLOOKUP($B37,'PTD Calculations'!$A:$DF,DC$2,FALSE)</f>
        <v>4.5097543144815075</v>
      </c>
      <c r="DD37" s="136">
        <f ca="1">VLOOKUP($B37,'PTD Calculations'!$A:$DF,DD$2,FALSE)</f>
        <v>5.0682597120043438</v>
      </c>
      <c r="DE37" s="136">
        <f ca="1">IF(OR(DC37=0,DD37=0),"NA",DC37-DD37)</f>
        <v>-0.55850539752283623</v>
      </c>
      <c r="DF37" s="140"/>
      <c r="DG37" s="65"/>
      <c r="DH37" s="65" t="s">
        <v>113</v>
      </c>
    </row>
    <row r="38" spans="2:112">
      <c r="B38" s="46"/>
      <c r="C38" s="46"/>
      <c r="D38" s="46"/>
      <c r="E38" s="46"/>
      <c r="F38" s="40"/>
      <c r="G38" s="40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0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0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0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0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H38" s="78" t="s">
        <v>113</v>
      </c>
    </row>
    <row r="39" spans="2:112" ht="13.5" thickBot="1">
      <c r="B39" s="46"/>
      <c r="C39" s="46"/>
      <c r="D39" s="46"/>
      <c r="E39" s="46"/>
      <c r="F39" s="40"/>
      <c r="G39" s="40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H39" s="78" t="s">
        <v>113</v>
      </c>
    </row>
    <row r="40" spans="2:112" ht="16.5" thickBot="1">
      <c r="B40" s="46"/>
      <c r="C40" s="46"/>
      <c r="D40" s="46"/>
      <c r="E40" s="46"/>
      <c r="F40" s="40"/>
      <c r="G40" s="25"/>
      <c r="H40" s="192" t="s">
        <v>134</v>
      </c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26"/>
      <c r="DH40" s="78" t="s">
        <v>113</v>
      </c>
    </row>
    <row r="41" spans="2:112" ht="16.5" thickBot="1">
      <c r="B41" s="27"/>
      <c r="C41" s="28"/>
      <c r="D41" s="28"/>
      <c r="E41" s="28"/>
      <c r="F41" s="29"/>
      <c r="G41" s="25"/>
      <c r="H41" s="192" t="s">
        <v>97</v>
      </c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26"/>
      <c r="AA41" s="96"/>
      <c r="AB41" s="25"/>
      <c r="AC41" s="192" t="s">
        <v>98</v>
      </c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26"/>
      <c r="AV41" s="96"/>
      <c r="AW41" s="25"/>
      <c r="AX41" s="192" t="s">
        <v>99</v>
      </c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26"/>
      <c r="BQ41" s="97"/>
      <c r="BR41" s="25"/>
      <c r="BS41" s="192" t="s">
        <v>100</v>
      </c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26"/>
      <c r="CL41" s="96"/>
      <c r="CM41" s="25"/>
      <c r="CN41" s="192" t="s">
        <v>101</v>
      </c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26"/>
      <c r="DH41" s="78" t="s">
        <v>113</v>
      </c>
    </row>
    <row r="42" spans="2:112" ht="15.75">
      <c r="B42" s="98"/>
      <c r="C42" s="24"/>
      <c r="D42" s="24"/>
      <c r="E42" s="24"/>
      <c r="F42" s="32"/>
      <c r="G42" s="99"/>
      <c r="H42" s="194" t="s">
        <v>127</v>
      </c>
      <c r="I42" s="194"/>
      <c r="J42" s="194"/>
      <c r="K42" s="100"/>
      <c r="L42" s="101"/>
      <c r="M42" s="194" t="s">
        <v>128</v>
      </c>
      <c r="N42" s="194"/>
      <c r="O42" s="194"/>
      <c r="P42" s="100"/>
      <c r="Q42" s="101"/>
      <c r="R42" s="194" t="s">
        <v>129</v>
      </c>
      <c r="S42" s="194"/>
      <c r="T42" s="194"/>
      <c r="U42" s="102"/>
      <c r="V42" s="103"/>
      <c r="W42" s="194" t="s">
        <v>130</v>
      </c>
      <c r="X42" s="194"/>
      <c r="Y42" s="194"/>
      <c r="Z42" s="104"/>
      <c r="AA42" s="32"/>
      <c r="AB42" s="99"/>
      <c r="AC42" s="194" t="s">
        <v>127</v>
      </c>
      <c r="AD42" s="194"/>
      <c r="AE42" s="194"/>
      <c r="AF42" s="100"/>
      <c r="AG42" s="101"/>
      <c r="AH42" s="194" t="s">
        <v>128</v>
      </c>
      <c r="AI42" s="194"/>
      <c r="AJ42" s="194"/>
      <c r="AK42" s="100"/>
      <c r="AL42" s="101"/>
      <c r="AM42" s="194" t="s">
        <v>129</v>
      </c>
      <c r="AN42" s="194"/>
      <c r="AO42" s="194"/>
      <c r="AP42" s="102"/>
      <c r="AQ42" s="103"/>
      <c r="AR42" s="194" t="s">
        <v>130</v>
      </c>
      <c r="AS42" s="194"/>
      <c r="AT42" s="194"/>
      <c r="AU42" s="104"/>
      <c r="AV42" s="32"/>
      <c r="AW42" s="99"/>
      <c r="AX42" s="194" t="s">
        <v>127</v>
      </c>
      <c r="AY42" s="194"/>
      <c r="AZ42" s="194"/>
      <c r="BA42" s="100"/>
      <c r="BB42" s="101"/>
      <c r="BC42" s="194" t="s">
        <v>128</v>
      </c>
      <c r="BD42" s="194"/>
      <c r="BE42" s="194"/>
      <c r="BF42" s="100"/>
      <c r="BG42" s="101"/>
      <c r="BH42" s="194" t="s">
        <v>129</v>
      </c>
      <c r="BI42" s="194"/>
      <c r="BJ42" s="194"/>
      <c r="BK42" s="102"/>
      <c r="BL42" s="103"/>
      <c r="BM42" s="194" t="s">
        <v>130</v>
      </c>
      <c r="BN42" s="194"/>
      <c r="BO42" s="194"/>
      <c r="BP42" s="104"/>
      <c r="BQ42" s="34"/>
      <c r="BR42" s="99"/>
      <c r="BS42" s="194" t="s">
        <v>127</v>
      </c>
      <c r="BT42" s="194"/>
      <c r="BU42" s="194"/>
      <c r="BV42" s="100"/>
      <c r="BW42" s="101"/>
      <c r="BX42" s="194" t="s">
        <v>128</v>
      </c>
      <c r="BY42" s="194"/>
      <c r="BZ42" s="194"/>
      <c r="CA42" s="100"/>
      <c r="CB42" s="101"/>
      <c r="CC42" s="194" t="s">
        <v>129</v>
      </c>
      <c r="CD42" s="194"/>
      <c r="CE42" s="194"/>
      <c r="CF42" s="102"/>
      <c r="CG42" s="103"/>
      <c r="CH42" s="194" t="s">
        <v>130</v>
      </c>
      <c r="CI42" s="194"/>
      <c r="CJ42" s="194"/>
      <c r="CK42" s="104"/>
      <c r="CL42" s="32"/>
      <c r="CM42" s="99"/>
      <c r="CN42" s="194" t="s">
        <v>127</v>
      </c>
      <c r="CO42" s="194"/>
      <c r="CP42" s="194"/>
      <c r="CQ42" s="100"/>
      <c r="CR42" s="101"/>
      <c r="CS42" s="194" t="s">
        <v>128</v>
      </c>
      <c r="CT42" s="194"/>
      <c r="CU42" s="194"/>
      <c r="CV42" s="100"/>
      <c r="CW42" s="101"/>
      <c r="CX42" s="194" t="s">
        <v>129</v>
      </c>
      <c r="CY42" s="194"/>
      <c r="CZ42" s="194"/>
      <c r="DA42" s="102"/>
      <c r="DB42" s="103"/>
      <c r="DC42" s="194" t="s">
        <v>130</v>
      </c>
      <c r="DD42" s="194"/>
      <c r="DE42" s="194"/>
      <c r="DF42" s="104"/>
      <c r="DH42" s="78" t="s">
        <v>113</v>
      </c>
    </row>
    <row r="43" spans="2:112">
      <c r="B43" s="35" t="s">
        <v>135</v>
      </c>
      <c r="C43" s="35" t="s">
        <v>103</v>
      </c>
      <c r="D43" s="36" t="s">
        <v>105</v>
      </c>
      <c r="E43" s="36" t="s">
        <v>106</v>
      </c>
      <c r="F43" s="36"/>
      <c r="G43" s="37"/>
      <c r="H43" s="38" t="s">
        <v>131</v>
      </c>
      <c r="I43" s="38" t="s">
        <v>132</v>
      </c>
      <c r="J43" s="38" t="s">
        <v>95</v>
      </c>
      <c r="K43" s="38"/>
      <c r="L43" s="105"/>
      <c r="M43" s="38" t="s">
        <v>133</v>
      </c>
      <c r="N43" s="38" t="s">
        <v>132</v>
      </c>
      <c r="O43" s="38" t="s">
        <v>95</v>
      </c>
      <c r="P43" s="38"/>
      <c r="Q43" s="105"/>
      <c r="R43" s="38" t="s">
        <v>133</v>
      </c>
      <c r="S43" s="38" t="s">
        <v>132</v>
      </c>
      <c r="T43" s="38" t="s">
        <v>95</v>
      </c>
      <c r="U43" s="106"/>
      <c r="V43" s="107"/>
      <c r="W43" s="38" t="s">
        <v>133</v>
      </c>
      <c r="X43" s="38" t="s">
        <v>132</v>
      </c>
      <c r="Y43" s="38" t="s">
        <v>95</v>
      </c>
      <c r="Z43" s="39"/>
      <c r="AA43" s="40"/>
      <c r="AB43" s="37"/>
      <c r="AC43" s="38" t="s">
        <v>133</v>
      </c>
      <c r="AD43" s="38" t="s">
        <v>132</v>
      </c>
      <c r="AE43" s="38" t="s">
        <v>95</v>
      </c>
      <c r="AF43" s="38"/>
      <c r="AG43" s="105"/>
      <c r="AH43" s="38" t="s">
        <v>133</v>
      </c>
      <c r="AI43" s="38" t="s">
        <v>132</v>
      </c>
      <c r="AJ43" s="38" t="s">
        <v>95</v>
      </c>
      <c r="AK43" s="38"/>
      <c r="AL43" s="105"/>
      <c r="AM43" s="38" t="s">
        <v>133</v>
      </c>
      <c r="AN43" s="38" t="s">
        <v>132</v>
      </c>
      <c r="AO43" s="38" t="s">
        <v>95</v>
      </c>
      <c r="AP43" s="106"/>
      <c r="AQ43" s="107"/>
      <c r="AR43" s="38" t="s">
        <v>133</v>
      </c>
      <c r="AS43" s="38" t="s">
        <v>132</v>
      </c>
      <c r="AT43" s="38" t="s">
        <v>95</v>
      </c>
      <c r="AU43" s="39"/>
      <c r="AV43" s="40"/>
      <c r="AW43" s="37"/>
      <c r="AX43" s="38" t="s">
        <v>133</v>
      </c>
      <c r="AY43" s="38" t="s">
        <v>132</v>
      </c>
      <c r="AZ43" s="38" t="s">
        <v>95</v>
      </c>
      <c r="BA43" s="38"/>
      <c r="BB43" s="105"/>
      <c r="BC43" s="38" t="s">
        <v>133</v>
      </c>
      <c r="BD43" s="38" t="s">
        <v>132</v>
      </c>
      <c r="BE43" s="38" t="s">
        <v>95</v>
      </c>
      <c r="BF43" s="38"/>
      <c r="BG43" s="105"/>
      <c r="BH43" s="38" t="s">
        <v>133</v>
      </c>
      <c r="BI43" s="38" t="s">
        <v>132</v>
      </c>
      <c r="BJ43" s="38" t="s">
        <v>95</v>
      </c>
      <c r="BK43" s="106"/>
      <c r="BL43" s="107"/>
      <c r="BM43" s="38" t="s">
        <v>133</v>
      </c>
      <c r="BN43" s="38" t="s">
        <v>132</v>
      </c>
      <c r="BO43" s="38" t="s">
        <v>95</v>
      </c>
      <c r="BP43" s="39"/>
      <c r="BQ43" s="42"/>
      <c r="BR43" s="37"/>
      <c r="BS43" s="38" t="s">
        <v>133</v>
      </c>
      <c r="BT43" s="38" t="s">
        <v>132</v>
      </c>
      <c r="BU43" s="38" t="s">
        <v>95</v>
      </c>
      <c r="BV43" s="38"/>
      <c r="BW43" s="105"/>
      <c r="BX43" s="38" t="s">
        <v>133</v>
      </c>
      <c r="BY43" s="38" t="s">
        <v>132</v>
      </c>
      <c r="BZ43" s="38" t="s">
        <v>95</v>
      </c>
      <c r="CA43" s="38"/>
      <c r="CB43" s="105"/>
      <c r="CC43" s="38" t="s">
        <v>133</v>
      </c>
      <c r="CD43" s="38" t="s">
        <v>132</v>
      </c>
      <c r="CE43" s="38" t="s">
        <v>95</v>
      </c>
      <c r="CF43" s="106"/>
      <c r="CG43" s="107"/>
      <c r="CH43" s="38" t="s">
        <v>133</v>
      </c>
      <c r="CI43" s="38" t="s">
        <v>132</v>
      </c>
      <c r="CJ43" s="38" t="s">
        <v>95</v>
      </c>
      <c r="CK43" s="39"/>
      <c r="CL43" s="40"/>
      <c r="CM43" s="37"/>
      <c r="CN43" s="38" t="s">
        <v>133</v>
      </c>
      <c r="CO43" s="38" t="s">
        <v>132</v>
      </c>
      <c r="CP43" s="38" t="s">
        <v>95</v>
      </c>
      <c r="CQ43" s="38"/>
      <c r="CR43" s="105"/>
      <c r="CS43" s="38" t="s">
        <v>133</v>
      </c>
      <c r="CT43" s="38" t="s">
        <v>132</v>
      </c>
      <c r="CU43" s="38" t="s">
        <v>95</v>
      </c>
      <c r="CV43" s="38"/>
      <c r="CW43" s="105"/>
      <c r="CX43" s="38" t="s">
        <v>133</v>
      </c>
      <c r="CY43" s="38" t="s">
        <v>132</v>
      </c>
      <c r="CZ43" s="38" t="s">
        <v>95</v>
      </c>
      <c r="DA43" s="106"/>
      <c r="DB43" s="107"/>
      <c r="DC43" s="38" t="s">
        <v>133</v>
      </c>
      <c r="DD43" s="38" t="s">
        <v>132</v>
      </c>
      <c r="DE43" s="38" t="s">
        <v>95</v>
      </c>
      <c r="DF43" s="39"/>
      <c r="DH43" s="78" t="s">
        <v>113</v>
      </c>
    </row>
    <row r="44" spans="2:112" ht="5.25" customHeight="1">
      <c r="B44" s="46"/>
      <c r="C44" s="46"/>
      <c r="D44" s="46"/>
      <c r="E44" s="46"/>
      <c r="F44" s="40"/>
      <c r="G44" s="47"/>
      <c r="H44" s="40"/>
      <c r="I44" s="40"/>
      <c r="J44" s="40"/>
      <c r="K44" s="40"/>
      <c r="L44" s="108"/>
      <c r="M44" s="40"/>
      <c r="N44" s="40"/>
      <c r="O44" s="40"/>
      <c r="P44" s="40"/>
      <c r="Q44" s="108"/>
      <c r="R44" s="40"/>
      <c r="S44" s="40"/>
      <c r="T44" s="40"/>
      <c r="U44" s="40"/>
      <c r="V44" s="108"/>
      <c r="W44" s="40"/>
      <c r="X44" s="40"/>
      <c r="Y44" s="40"/>
      <c r="Z44" s="48"/>
      <c r="AA44" s="40"/>
      <c r="AB44" s="47"/>
      <c r="AC44" s="40"/>
      <c r="AD44" s="40"/>
      <c r="AE44" s="40"/>
      <c r="AF44" s="40"/>
      <c r="AG44" s="108"/>
      <c r="AH44" s="40"/>
      <c r="AI44" s="40"/>
      <c r="AJ44" s="40"/>
      <c r="AK44" s="40"/>
      <c r="AL44" s="108"/>
      <c r="AM44" s="40"/>
      <c r="AN44" s="40"/>
      <c r="AO44" s="40"/>
      <c r="AP44" s="40"/>
      <c r="AQ44" s="108"/>
      <c r="AR44" s="40"/>
      <c r="AS44" s="40"/>
      <c r="AT44" s="40"/>
      <c r="AU44" s="48"/>
      <c r="AV44" s="40"/>
      <c r="AW44" s="47"/>
      <c r="AX44" s="40"/>
      <c r="AY44" s="40"/>
      <c r="AZ44" s="40"/>
      <c r="BA44" s="40"/>
      <c r="BB44" s="108"/>
      <c r="BC44" s="40"/>
      <c r="BD44" s="40"/>
      <c r="BE44" s="40"/>
      <c r="BF44" s="40"/>
      <c r="BG44" s="108"/>
      <c r="BH44" s="40"/>
      <c r="BI44" s="40"/>
      <c r="BJ44" s="40"/>
      <c r="BK44" s="40"/>
      <c r="BL44" s="108"/>
      <c r="BM44" s="40"/>
      <c r="BN44" s="40"/>
      <c r="BO44" s="40"/>
      <c r="BP44" s="48"/>
      <c r="BQ44" s="40"/>
      <c r="BR44" s="47"/>
      <c r="BS44" s="40"/>
      <c r="BT44" s="40"/>
      <c r="BU44" s="40"/>
      <c r="BV44" s="40"/>
      <c r="BW44" s="108"/>
      <c r="BX44" s="40"/>
      <c r="BY44" s="40"/>
      <c r="BZ44" s="40"/>
      <c r="CA44" s="40"/>
      <c r="CB44" s="108"/>
      <c r="CC44" s="40"/>
      <c r="CD44" s="40"/>
      <c r="CE44" s="40"/>
      <c r="CF44" s="40"/>
      <c r="CG44" s="108"/>
      <c r="CH44" s="40"/>
      <c r="CI44" s="40"/>
      <c r="CJ44" s="40"/>
      <c r="CK44" s="48"/>
      <c r="CL44" s="40"/>
      <c r="CM44" s="47"/>
      <c r="CN44" s="40"/>
      <c r="CO44" s="40"/>
      <c r="CP44" s="40"/>
      <c r="CQ44" s="40"/>
      <c r="CR44" s="108"/>
      <c r="CS44" s="40"/>
      <c r="CT44" s="40"/>
      <c r="CU44" s="40"/>
      <c r="CV44" s="40"/>
      <c r="CW44" s="108"/>
      <c r="CX44" s="40"/>
      <c r="CY44" s="40"/>
      <c r="CZ44" s="40"/>
      <c r="DA44" s="40"/>
      <c r="DB44" s="108"/>
      <c r="DC44" s="40"/>
      <c r="DD44" s="40"/>
      <c r="DE44" s="40"/>
      <c r="DF44" s="48"/>
      <c r="DH44" s="78" t="s">
        <v>113</v>
      </c>
    </row>
    <row r="45" spans="2:112">
      <c r="B45" s="50">
        <v>8711</v>
      </c>
      <c r="C45" s="51" t="str">
        <f>VLOOKUP(B45,Stores!$A:$H,8,FALSE)</f>
        <v>8711 - Cherry Creek, CO</v>
      </c>
      <c r="D45" s="40" t="str">
        <f>VLOOKUP(B45,Stores!$A:$H,7,FALSE)</f>
        <v>CO</v>
      </c>
      <c r="E45" s="52">
        <f>VLOOKUP(B45,Stores!$A:$F,6,FALSE)</f>
        <v>36057</v>
      </c>
      <c r="F45" s="53"/>
      <c r="G45" s="54"/>
      <c r="H45" s="53">
        <f ca="1">[1]!Min_Max(VLOOKUP($B45,'YTD Calculations'!$A:$DF,H$2,FALSE),0,99.9)</f>
        <v>31.46527555177278</v>
      </c>
      <c r="I45" s="53">
        <f ca="1">[1]!Min_Max(VLOOKUP($B45,'YTD Calculations'!$A:$DF,I$2,FALSE),0,99.9)</f>
        <v>33.830872105860458</v>
      </c>
      <c r="J45" s="53">
        <f t="shared" ref="J45:J65" ca="1" si="21">IF(OR(H45=0,I45=0),"NA",H45-I45)</f>
        <v>-2.3655965540876771</v>
      </c>
      <c r="K45" s="53"/>
      <c r="L45" s="110"/>
      <c r="M45" s="53">
        <f ca="1">[1]!Min_Max(VLOOKUP($B45,'YTD Calculations'!$A:$DF,M$2,FALSE),0,99.9)</f>
        <v>12.385904799130911</v>
      </c>
      <c r="N45" s="53">
        <f ca="1">[1]!Min_Max(VLOOKUP($B45,'YTD Calculations'!$A:$DF,N$2,FALSE),0,99.9)</f>
        <v>12.831683866187474</v>
      </c>
      <c r="O45" s="53">
        <f t="shared" ref="O45:O65" ca="1" si="22">IF(OR(M45=0,N45=0),"NA",M45-N45)</f>
        <v>-0.44577906705656289</v>
      </c>
      <c r="P45" s="53"/>
      <c r="Q45" s="110"/>
      <c r="R45" s="53">
        <f ca="1">[1]!Min_Max(VLOOKUP($B45,'YTD Calculations'!$A:$DF,R$2,FALSE),0,99.9)</f>
        <v>14.899078690673621</v>
      </c>
      <c r="S45" s="53">
        <f ca="1">[1]!Min_Max(VLOOKUP($B45,'YTD Calculations'!$A:$DF,S$2,FALSE),0,99.9)</f>
        <v>16.241241307690863</v>
      </c>
      <c r="T45" s="53">
        <f t="shared" ref="T45:T65" ca="1" si="23">IF(OR(R45=0,S45=0),"NA",R45-S45)</f>
        <v>-1.3421626170172427</v>
      </c>
      <c r="U45" s="40"/>
      <c r="V45" s="108"/>
      <c r="W45" s="53">
        <f ca="1">[1]!Min_Max(VLOOKUP($B45,'YTD Calculations'!$A:$DF,W$2,FALSE),0,99.9)</f>
        <v>4.180292061968256</v>
      </c>
      <c r="X45" s="53">
        <f ca="1">[1]!Min_Max(VLOOKUP($B45,'YTD Calculations'!$A:$DF,X$2,FALSE),0,99.9)</f>
        <v>4.7579469319821284</v>
      </c>
      <c r="Y45" s="53">
        <f t="shared" ref="Y45:Y65" ca="1" si="24">IF(OR(W45=0,X45=0),"NA",W45-X45)</f>
        <v>-0.57765487001387239</v>
      </c>
      <c r="Z45" s="48"/>
      <c r="AA45" s="40"/>
      <c r="AB45" s="54"/>
      <c r="AC45" s="53">
        <f ca="1">[1]!Min_Max(VLOOKUP($B45,'YTD Calculations'!$A:$DF,AC$2,FALSE),0,99.9)</f>
        <v>23.729162469271063</v>
      </c>
      <c r="AD45" s="53">
        <f ca="1">[1]!Min_Max(VLOOKUP($B45,'YTD Calculations'!$A:$DF,AD$2,FALSE),0,99.9)</f>
        <v>25.110650277243433</v>
      </c>
      <c r="AE45" s="53">
        <f t="shared" ref="AE45:AE65" ca="1" si="25">IF(OR(AC45=0,AD45=0),"NA",AC45-AD45)</f>
        <v>-1.3814878079723698</v>
      </c>
      <c r="AF45" s="53"/>
      <c r="AG45" s="110"/>
      <c r="AH45" s="53">
        <f ca="1">[1]!Min_Max(VLOOKUP($B45,'YTD Calculations'!$A:$DF,AH$2,FALSE),0,99.9)</f>
        <v>11.169211852981419</v>
      </c>
      <c r="AI45" s="53">
        <f ca="1">[1]!Min_Max(VLOOKUP($B45,'YTD Calculations'!$A:$DF,AI$2,FALSE),0,99.9)</f>
        <v>11.548831915835244</v>
      </c>
      <c r="AJ45" s="53">
        <f t="shared" ref="AJ45:AJ65" ca="1" si="26">IF(OR(AH45=0,AI45=0),"NA",AH45-AI45)</f>
        <v>-0.37962006285382444</v>
      </c>
      <c r="AK45" s="53"/>
      <c r="AL45" s="110"/>
      <c r="AM45" s="53">
        <f ca="1">[1]!Min_Max(VLOOKUP($B45,'YTD Calculations'!$A:$DF,AM$2,FALSE),0,99.9)</f>
        <v>10.240257524264109</v>
      </c>
      <c r="AN45" s="53">
        <f ca="1">[1]!Min_Max(VLOOKUP($B45,'YTD Calculations'!$A:$DF,AN$2,FALSE),0,99.9)</f>
        <v>10.772123580226818</v>
      </c>
      <c r="AO45" s="53">
        <f t="shared" ref="AO45:AO65" ca="1" si="27">IF(OR(AM45=0,AN45=0),"NA",AM45-AN45)</f>
        <v>-0.53186605596270908</v>
      </c>
      <c r="AP45" s="40"/>
      <c r="AQ45" s="108"/>
      <c r="AR45" s="53">
        <f ca="1">[1]!Min_Max(VLOOKUP($B45,'YTD Calculations'!$A:$DF,AR$2,FALSE),0,99.9)</f>
        <v>2.3196930920255401</v>
      </c>
      <c r="AS45" s="53">
        <f ca="1">[1]!Min_Max(VLOOKUP($B45,'YTD Calculations'!$A:$DF,AS$2,FALSE),0,99.9)</f>
        <v>2.7896947811813702</v>
      </c>
      <c r="AT45" s="53">
        <f t="shared" ref="AT45:AT65" ca="1" si="28">IF(OR(AR45=0,AS45=0),"NA",AR45-AS45)</f>
        <v>-0.47000168915583007</v>
      </c>
      <c r="AU45" s="48"/>
      <c r="AV45" s="40"/>
      <c r="AW45" s="54"/>
      <c r="AX45" s="53">
        <f ca="1">[1]!Min_Max(VLOOKUP($B45,'YTD Calculations'!$A:$DF,AX$2,FALSE),0,99.9)</f>
        <v>46.618651259439439</v>
      </c>
      <c r="AY45" s="53">
        <f ca="1">[1]!Min_Max(VLOOKUP($B45,'YTD Calculations'!$A:$DF,AY$2,FALSE),0,99.9)</f>
        <v>21.95278949345057</v>
      </c>
      <c r="AZ45" s="53">
        <f t="shared" ref="AZ45:AZ65" ca="1" si="29">IF(OR(AX45=0,AY45=0),"NA",AX45-AY45)</f>
        <v>24.665861765988868</v>
      </c>
      <c r="BA45" s="53"/>
      <c r="BB45" s="110"/>
      <c r="BC45" s="53">
        <f ca="1">[1]!Min_Max(VLOOKUP($B45,'YTD Calculations'!$A:$DF,BC$2,FALSE),0,99.9)</f>
        <v>12.554642053199947</v>
      </c>
      <c r="BD45" s="53">
        <f ca="1">[1]!Min_Max(VLOOKUP($B45,'YTD Calculations'!$A:$DF,BD$2,FALSE),0,99.9)</f>
        <v>15.282030262028862</v>
      </c>
      <c r="BE45" s="53">
        <f t="shared" ref="BE45:BE65" ca="1" si="30">IF(OR(BC45=0,BD45=0),"NA",BC45-BD45)</f>
        <v>-2.7273882088289145</v>
      </c>
      <c r="BF45" s="53"/>
      <c r="BG45" s="110"/>
      <c r="BH45" s="53">
        <f ca="1">[1]!Min_Max(VLOOKUP($B45,'YTD Calculations'!$A:$DF,BH$2,FALSE),0,99.9)</f>
        <v>31.065751009012182</v>
      </c>
      <c r="BI45" s="53">
        <f ca="1">[1]!Min_Max(VLOOKUP($B45,'YTD Calculations'!$A:$DF,BI$2,FALSE),0,99.9)</f>
        <v>4.7370620642836059</v>
      </c>
      <c r="BJ45" s="53">
        <f t="shared" ref="BJ45:BJ65" ca="1" si="31">IF(OR(BH45=0,BI45=0),"NA",BH45-BI45)</f>
        <v>26.328688944728576</v>
      </c>
      <c r="BK45" s="40"/>
      <c r="BL45" s="108"/>
      <c r="BM45" s="53">
        <f ca="1">[1]!Min_Max(VLOOKUP($B45,'YTD Calculations'!$A:$DF,BM$2,FALSE),0,99.9)</f>
        <v>2.9982581972273183</v>
      </c>
      <c r="BN45" s="53">
        <f ca="1">[1]!Min_Max(VLOOKUP($B45,'YTD Calculations'!$A:$DF,BN$2,FALSE),0,99.9)</f>
        <v>1.9336971671380974</v>
      </c>
      <c r="BO45" s="53">
        <f t="shared" ref="BO45:BO65" ca="1" si="32">IF(OR(BM45=0,BN45=0),"NA",BM45-BN45)</f>
        <v>1.064561030089221</v>
      </c>
      <c r="BP45" s="48"/>
      <c r="BQ45" s="40"/>
      <c r="BR45" s="54"/>
      <c r="BS45" s="53">
        <f ca="1">[1]!Min_Max(VLOOKUP($B45,'YTD Calculations'!$A:$DF,BS$2,FALSE),0,99.9)</f>
        <v>52.273057145885083</v>
      </c>
      <c r="BT45" s="53">
        <f ca="1">[1]!Min_Max(VLOOKUP($B45,'YTD Calculations'!$A:$DF,BT$2,FALSE),0,99.9)</f>
        <v>52.91907309677962</v>
      </c>
      <c r="BU45" s="53">
        <f t="shared" ref="BU45:BU65" ca="1" si="33">IF(OR(BS45=0,BT45=0),"NA",BS45-BT45)</f>
        <v>-0.64601595089453667</v>
      </c>
      <c r="BV45" s="53"/>
      <c r="BW45" s="110"/>
      <c r="BX45" s="53">
        <f ca="1">[1]!Min_Max(VLOOKUP($B45,'YTD Calculations'!$A:$DF,BX$2,FALSE),0,99.9)</f>
        <v>14.774180845420689</v>
      </c>
      <c r="BY45" s="53">
        <f ca="1">[1]!Min_Max(VLOOKUP($B45,'YTD Calculations'!$A:$DF,BY$2,FALSE),0,99.9)</f>
        <v>15.75000953523516</v>
      </c>
      <c r="BZ45" s="53">
        <f t="shared" ref="BZ45:BZ65" ca="1" si="34">IF(OR(BX45=0,BY45=0),"NA",BX45-BY45)</f>
        <v>-0.97582868981447035</v>
      </c>
      <c r="CA45" s="53"/>
      <c r="CB45" s="110"/>
      <c r="CC45" s="53">
        <f ca="1">[1]!Min_Max(VLOOKUP($B45,'YTD Calculations'!$A:$DF,CC$2,FALSE),0,99.9)</f>
        <v>29.354655524820387</v>
      </c>
      <c r="CD45" s="53">
        <f ca="1">[1]!Min_Max(VLOOKUP($B45,'YTD Calculations'!$A:$DF,CD$2,FALSE),0,99.9)</f>
        <v>27.69265739421072</v>
      </c>
      <c r="CE45" s="53">
        <f t="shared" ref="CE45:CE65" ca="1" si="35">IF(OR(CC45=0,CD45=0),"NA",CC45-CD45)</f>
        <v>1.6619981306096676</v>
      </c>
      <c r="CF45" s="40"/>
      <c r="CG45" s="108"/>
      <c r="CH45" s="53">
        <f ca="1">[1]!Min_Max(VLOOKUP($B45,'YTD Calculations'!$A:$DF,CH$2,FALSE),0,99.9)</f>
        <v>8.1442207756440155</v>
      </c>
      <c r="CI45" s="53">
        <f ca="1">[1]!Min_Max(VLOOKUP($B45,'YTD Calculations'!$A:$DF,CI$2,FALSE),0,99.9)</f>
        <v>9.4764061673337494</v>
      </c>
      <c r="CJ45" s="53">
        <f t="shared" ref="CJ45:CJ65" ca="1" si="36">IF(OR(CH45=0,CI45=0),"NA",CH45-CI45)</f>
        <v>-1.3321853916897339</v>
      </c>
      <c r="CK45" s="48"/>
      <c r="CL45" s="40"/>
      <c r="CM45" s="54"/>
      <c r="CN45" s="53">
        <f ca="1">[1]!Min_Max(VLOOKUP($B45,'YTD Calculations'!$A:$DF,CN$2,FALSE),0,99.9)</f>
        <v>32.720934427640351</v>
      </c>
      <c r="CO45" s="53">
        <f ca="1">[1]!Min_Max(VLOOKUP($B45,'YTD Calculations'!$A:$DF,CO$2,FALSE),0,99.9)</f>
        <v>27.309130386121765</v>
      </c>
      <c r="CP45" s="53">
        <f t="shared" ref="CP45:CP65" ca="1" si="37">IF(OR(CN45=0,CO45=0),"NA",CN45-CO45)</f>
        <v>5.411804041518586</v>
      </c>
      <c r="CQ45" s="53"/>
      <c r="CR45" s="110"/>
      <c r="CS45" s="53">
        <f ca="1">[1]!Min_Max(VLOOKUP($B45,'YTD Calculations'!$A:$DF,CS$2,FALSE),0,99.9)</f>
        <v>10.649376731603548</v>
      </c>
      <c r="CT45" s="53">
        <f ca="1">[1]!Min_Max(VLOOKUP($B45,'YTD Calculations'!$A:$DF,CT$2,FALSE),0,99.9)</f>
        <v>9.915295013995765</v>
      </c>
      <c r="CU45" s="53">
        <f t="shared" ref="CU45:CU65" ca="1" si="38">IF(OR(CS45=0,CT45=0),"NA",CS45-CT45)</f>
        <v>0.73408171760778274</v>
      </c>
      <c r="CV45" s="53"/>
      <c r="CW45" s="110"/>
      <c r="CX45" s="53">
        <f ca="1">[1]!Min_Max(VLOOKUP($B45,'YTD Calculations'!$A:$DF,CX$2,FALSE),0,99.9)</f>
        <v>17.514238908875441</v>
      </c>
      <c r="CY45" s="53">
        <f ca="1">[1]!Min_Max(VLOOKUP($B45,'YTD Calculations'!$A:$DF,CY$2,FALSE),0,99.9)</f>
        <v>13.587228194985098</v>
      </c>
      <c r="CZ45" s="53">
        <f t="shared" ref="CZ45:CZ65" ca="1" si="39">IF(OR(CX45=0,CY45=0),"NA",CX45-CY45)</f>
        <v>3.9270107138903434</v>
      </c>
      <c r="DA45" s="40"/>
      <c r="DB45" s="108"/>
      <c r="DC45" s="53">
        <f ca="1">[1]!Min_Max(VLOOKUP($B45,'YTD Calculations'!$A:$DF,DC$2,FALSE),0,99.9)</f>
        <v>4.5573187871613641</v>
      </c>
      <c r="DD45" s="53">
        <f ca="1">[1]!Min_Max(VLOOKUP($B45,'YTD Calculations'!$A:$DF,DD$2,FALSE),0,99.9)</f>
        <v>3.806607177140902</v>
      </c>
      <c r="DE45" s="53">
        <f t="shared" ref="DE45:DE65" ca="1" si="40">IF(OR(DC45=0,DD45=0),"NA",DC45-DD45)</f>
        <v>0.75071161002046205</v>
      </c>
      <c r="DF45" s="48"/>
      <c r="DH45" s="23" t="str">
        <f t="shared" ref="DH45:DH64" ca="1" si="41">IF(H45=0,"Hide","Show")</f>
        <v>Show</v>
      </c>
    </row>
    <row r="46" spans="2:112">
      <c r="B46" s="50">
        <v>8723</v>
      </c>
      <c r="C46" s="51" t="str">
        <f>VLOOKUP(B46,Stores!$A:$H,8,FALSE)</f>
        <v>8723 - Hoboken, NJ</v>
      </c>
      <c r="D46" s="40" t="str">
        <f>VLOOKUP(B46,Stores!$A:$H,7,FALSE)</f>
        <v>NJ</v>
      </c>
      <c r="E46" s="52">
        <f>VLOOKUP(B46,Stores!$A:$F,6,FALSE)</f>
        <v>42545</v>
      </c>
      <c r="F46" s="53"/>
      <c r="G46" s="54"/>
      <c r="H46" s="53">
        <f ca="1">[1]!Min_Max(VLOOKUP($B46,'YTD Calculations'!$A:$DF,H$2,FALSE),0,99.9)</f>
        <v>0</v>
      </c>
      <c r="I46" s="53">
        <f ca="1">[1]!Min_Max(VLOOKUP($B46,'YTD Calculations'!$A:$DF,I$2,FALSE),0,99.9)</f>
        <v>0</v>
      </c>
      <c r="J46" s="53" t="str">
        <f t="shared" ca="1" si="21"/>
        <v>NA</v>
      </c>
      <c r="K46" s="53"/>
      <c r="L46" s="110"/>
      <c r="M46" s="53">
        <f ca="1">[1]!Min_Max(VLOOKUP($B46,'YTD Calculations'!$A:$DF,M$2,FALSE),0,99.9)</f>
        <v>0</v>
      </c>
      <c r="N46" s="53">
        <f ca="1">[1]!Min_Max(VLOOKUP($B46,'YTD Calculations'!$A:$DF,N$2,FALSE),0,99.9)</f>
        <v>0</v>
      </c>
      <c r="O46" s="53" t="str">
        <f t="shared" ca="1" si="22"/>
        <v>NA</v>
      </c>
      <c r="P46" s="53"/>
      <c r="Q46" s="110"/>
      <c r="R46" s="53">
        <f ca="1">[1]!Min_Max(VLOOKUP($B46,'YTD Calculations'!$A:$DF,R$2,FALSE),0,99.9)</f>
        <v>0</v>
      </c>
      <c r="S46" s="53">
        <f ca="1">[1]!Min_Max(VLOOKUP($B46,'YTD Calculations'!$A:$DF,S$2,FALSE),0,99.9)</f>
        <v>0</v>
      </c>
      <c r="T46" s="53" t="str">
        <f t="shared" ca="1" si="23"/>
        <v>NA</v>
      </c>
      <c r="U46" s="40"/>
      <c r="V46" s="108"/>
      <c r="W46" s="53">
        <f ca="1">[1]!Min_Max(VLOOKUP($B46,'YTD Calculations'!$A:$DF,W$2,FALSE),0,99.9)</f>
        <v>0</v>
      </c>
      <c r="X46" s="53">
        <f ca="1">[1]!Min_Max(VLOOKUP($B46,'YTD Calculations'!$A:$DF,X$2,FALSE),0,99.9)</f>
        <v>0</v>
      </c>
      <c r="Y46" s="53" t="str">
        <f t="shared" ca="1" si="24"/>
        <v>NA</v>
      </c>
      <c r="Z46" s="48"/>
      <c r="AA46" s="40"/>
      <c r="AB46" s="54"/>
      <c r="AC46" s="53">
        <f ca="1">[1]!Min_Max(VLOOKUP($B46,'YTD Calculations'!$A:$DF,AC$2,FALSE),0,99.9)</f>
        <v>0</v>
      </c>
      <c r="AD46" s="53">
        <f ca="1">[1]!Min_Max(VLOOKUP($B46,'YTD Calculations'!$A:$DF,AD$2,FALSE),0,99.9)</f>
        <v>0</v>
      </c>
      <c r="AE46" s="53" t="str">
        <f t="shared" ca="1" si="25"/>
        <v>NA</v>
      </c>
      <c r="AF46" s="53"/>
      <c r="AG46" s="110"/>
      <c r="AH46" s="53">
        <f ca="1">[1]!Min_Max(VLOOKUP($B46,'YTD Calculations'!$A:$DF,AH$2,FALSE),0,99.9)</f>
        <v>0</v>
      </c>
      <c r="AI46" s="53">
        <f ca="1">[1]!Min_Max(VLOOKUP($B46,'YTD Calculations'!$A:$DF,AI$2,FALSE),0,99.9)</f>
        <v>0</v>
      </c>
      <c r="AJ46" s="53" t="str">
        <f t="shared" ca="1" si="26"/>
        <v>NA</v>
      </c>
      <c r="AK46" s="53"/>
      <c r="AL46" s="110"/>
      <c r="AM46" s="53">
        <f ca="1">[1]!Min_Max(VLOOKUP($B46,'YTD Calculations'!$A:$DF,AM$2,FALSE),0,99.9)</f>
        <v>0</v>
      </c>
      <c r="AN46" s="53">
        <f ca="1">[1]!Min_Max(VLOOKUP($B46,'YTD Calculations'!$A:$DF,AN$2,FALSE),0,99.9)</f>
        <v>0</v>
      </c>
      <c r="AO46" s="53" t="str">
        <f t="shared" ca="1" si="27"/>
        <v>NA</v>
      </c>
      <c r="AP46" s="40"/>
      <c r="AQ46" s="108"/>
      <c r="AR46" s="53">
        <f ca="1">[1]!Min_Max(VLOOKUP($B46,'YTD Calculations'!$A:$DF,AR$2,FALSE),0,99.9)</f>
        <v>0</v>
      </c>
      <c r="AS46" s="53">
        <f ca="1">[1]!Min_Max(VLOOKUP($B46,'YTD Calculations'!$A:$DF,AS$2,FALSE),0,99.9)</f>
        <v>0</v>
      </c>
      <c r="AT46" s="53" t="str">
        <f t="shared" ca="1" si="28"/>
        <v>NA</v>
      </c>
      <c r="AU46" s="48"/>
      <c r="AV46" s="40"/>
      <c r="AW46" s="54"/>
      <c r="AX46" s="53">
        <f ca="1">[1]!Min_Max(VLOOKUP($B46,'YTD Calculations'!$A:$DF,AX$2,FALSE),0,99.9)</f>
        <v>0</v>
      </c>
      <c r="AY46" s="53">
        <f ca="1">[1]!Min_Max(VLOOKUP($B46,'YTD Calculations'!$A:$DF,AY$2,FALSE),0,99.9)</f>
        <v>0</v>
      </c>
      <c r="AZ46" s="53" t="str">
        <f t="shared" ca="1" si="29"/>
        <v>NA</v>
      </c>
      <c r="BA46" s="53"/>
      <c r="BB46" s="110"/>
      <c r="BC46" s="53">
        <f ca="1">[1]!Min_Max(VLOOKUP($B46,'YTD Calculations'!$A:$DF,BC$2,FALSE),0,99.9)</f>
        <v>0</v>
      </c>
      <c r="BD46" s="53">
        <f ca="1">[1]!Min_Max(VLOOKUP($B46,'YTD Calculations'!$A:$DF,BD$2,FALSE),0,99.9)</f>
        <v>0</v>
      </c>
      <c r="BE46" s="53" t="str">
        <f t="shared" ca="1" si="30"/>
        <v>NA</v>
      </c>
      <c r="BF46" s="53"/>
      <c r="BG46" s="110"/>
      <c r="BH46" s="53">
        <f ca="1">[1]!Min_Max(VLOOKUP($B46,'YTD Calculations'!$A:$DF,BH$2,FALSE),0,99.9)</f>
        <v>0</v>
      </c>
      <c r="BI46" s="53">
        <f ca="1">[1]!Min_Max(VLOOKUP($B46,'YTD Calculations'!$A:$DF,BI$2,FALSE),0,99.9)</f>
        <v>0</v>
      </c>
      <c r="BJ46" s="53" t="str">
        <f t="shared" ca="1" si="31"/>
        <v>NA</v>
      </c>
      <c r="BK46" s="40"/>
      <c r="BL46" s="108"/>
      <c r="BM46" s="53">
        <f ca="1">[1]!Min_Max(VLOOKUP($B46,'YTD Calculations'!$A:$DF,BM$2,FALSE),0,99.9)</f>
        <v>0</v>
      </c>
      <c r="BN46" s="53">
        <f ca="1">[1]!Min_Max(VLOOKUP($B46,'YTD Calculations'!$A:$DF,BN$2,FALSE),0,99.9)</f>
        <v>0</v>
      </c>
      <c r="BO46" s="53" t="str">
        <f t="shared" ca="1" si="32"/>
        <v>NA</v>
      </c>
      <c r="BP46" s="48"/>
      <c r="BQ46" s="40"/>
      <c r="BR46" s="54"/>
      <c r="BS46" s="53">
        <f ca="1">[1]!Min_Max(VLOOKUP($B46,'YTD Calculations'!$A:$DF,BS$2,FALSE),0,99.9)</f>
        <v>0</v>
      </c>
      <c r="BT46" s="53">
        <f ca="1">[1]!Min_Max(VLOOKUP($B46,'YTD Calculations'!$A:$DF,BT$2,FALSE),0,99.9)</f>
        <v>0</v>
      </c>
      <c r="BU46" s="53" t="str">
        <f t="shared" ca="1" si="33"/>
        <v>NA</v>
      </c>
      <c r="BV46" s="53"/>
      <c r="BW46" s="110"/>
      <c r="BX46" s="53">
        <f ca="1">[1]!Min_Max(VLOOKUP($B46,'YTD Calculations'!$A:$DF,BX$2,FALSE),0,99.9)</f>
        <v>0</v>
      </c>
      <c r="BY46" s="53">
        <f ca="1">[1]!Min_Max(VLOOKUP($B46,'YTD Calculations'!$A:$DF,BY$2,FALSE),0,99.9)</f>
        <v>0</v>
      </c>
      <c r="BZ46" s="53" t="str">
        <f t="shared" ca="1" si="34"/>
        <v>NA</v>
      </c>
      <c r="CA46" s="53"/>
      <c r="CB46" s="110"/>
      <c r="CC46" s="53">
        <f ca="1">[1]!Min_Max(VLOOKUP($B46,'YTD Calculations'!$A:$DF,CC$2,FALSE),0,99.9)</f>
        <v>0</v>
      </c>
      <c r="CD46" s="53">
        <f ca="1">[1]!Min_Max(VLOOKUP($B46,'YTD Calculations'!$A:$DF,CD$2,FALSE),0,99.9)</f>
        <v>0</v>
      </c>
      <c r="CE46" s="53" t="str">
        <f t="shared" ca="1" si="35"/>
        <v>NA</v>
      </c>
      <c r="CF46" s="40"/>
      <c r="CG46" s="108"/>
      <c r="CH46" s="53">
        <f ca="1">[1]!Min_Max(VLOOKUP($B46,'YTD Calculations'!$A:$DF,CH$2,FALSE),0,99.9)</f>
        <v>0</v>
      </c>
      <c r="CI46" s="53">
        <f ca="1">[1]!Min_Max(VLOOKUP($B46,'YTD Calculations'!$A:$DF,CI$2,FALSE),0,99.9)</f>
        <v>0</v>
      </c>
      <c r="CJ46" s="53" t="str">
        <f t="shared" ca="1" si="36"/>
        <v>NA</v>
      </c>
      <c r="CK46" s="48"/>
      <c r="CL46" s="40"/>
      <c r="CM46" s="54"/>
      <c r="CN46" s="53">
        <f ca="1">[1]!Min_Max(VLOOKUP($B46,'YTD Calculations'!$A:$DF,CN$2,FALSE),0,99.9)</f>
        <v>0</v>
      </c>
      <c r="CO46" s="53">
        <f ca="1">[1]!Min_Max(VLOOKUP($B46,'YTD Calculations'!$A:$DF,CO$2,FALSE),0,99.9)</f>
        <v>0</v>
      </c>
      <c r="CP46" s="53" t="str">
        <f t="shared" ca="1" si="37"/>
        <v>NA</v>
      </c>
      <c r="CQ46" s="53"/>
      <c r="CR46" s="110"/>
      <c r="CS46" s="53">
        <f ca="1">[1]!Min_Max(VLOOKUP($B46,'YTD Calculations'!$A:$DF,CS$2,FALSE),0,99.9)</f>
        <v>0</v>
      </c>
      <c r="CT46" s="53">
        <f ca="1">[1]!Min_Max(VLOOKUP($B46,'YTD Calculations'!$A:$DF,CT$2,FALSE),0,99.9)</f>
        <v>0</v>
      </c>
      <c r="CU46" s="53" t="str">
        <f t="shared" ca="1" si="38"/>
        <v>NA</v>
      </c>
      <c r="CV46" s="53"/>
      <c r="CW46" s="110"/>
      <c r="CX46" s="53">
        <f ca="1">[1]!Min_Max(VLOOKUP($B46,'YTD Calculations'!$A:$DF,CX$2,FALSE),0,99.9)</f>
        <v>0</v>
      </c>
      <c r="CY46" s="53">
        <f ca="1">[1]!Min_Max(VLOOKUP($B46,'YTD Calculations'!$A:$DF,CY$2,FALSE),0,99.9)</f>
        <v>0</v>
      </c>
      <c r="CZ46" s="53" t="str">
        <f t="shared" ca="1" si="39"/>
        <v>NA</v>
      </c>
      <c r="DA46" s="40"/>
      <c r="DB46" s="108"/>
      <c r="DC46" s="53">
        <f ca="1">[1]!Min_Max(VLOOKUP($B46,'YTD Calculations'!$A:$DF,DC$2,FALSE),0,99.9)</f>
        <v>0</v>
      </c>
      <c r="DD46" s="53">
        <f ca="1">[1]!Min_Max(VLOOKUP($B46,'YTD Calculations'!$A:$DF,DD$2,FALSE),0,99.9)</f>
        <v>0</v>
      </c>
      <c r="DE46" s="53" t="str">
        <f t="shared" ca="1" si="40"/>
        <v>NA</v>
      </c>
      <c r="DF46" s="48"/>
      <c r="DH46" s="23" t="str">
        <f t="shared" ca="1" si="41"/>
        <v>Hide</v>
      </c>
    </row>
    <row r="47" spans="2:112">
      <c r="B47" s="50">
        <v>8706</v>
      </c>
      <c r="C47" s="51" t="str">
        <f>VLOOKUP(B47,Stores!$A:$H,8,FALSE)</f>
        <v>8706 - Atlanta, GA</v>
      </c>
      <c r="D47" s="40" t="str">
        <f>VLOOKUP(B47,Stores!$A:$H,7,FALSE)</f>
        <v>GA</v>
      </c>
      <c r="E47" s="52">
        <f>VLOOKUP(B47,Stores!$A:$F,6,FALSE)</f>
        <v>39290</v>
      </c>
      <c r="F47" s="53"/>
      <c r="G47" s="54"/>
      <c r="H47" s="53">
        <f ca="1">[1]!Min_Max(VLOOKUP($B47,'YTD Calculations'!$A:$DF,H$2,FALSE),0,99.9)</f>
        <v>30.079864848173841</v>
      </c>
      <c r="I47" s="53">
        <f ca="1">[1]!Min_Max(VLOOKUP($B47,'YTD Calculations'!$A:$DF,I$2,FALSE),0,99.9)</f>
        <v>31.793566498919468</v>
      </c>
      <c r="J47" s="53">
        <f t="shared" ca="1" si="21"/>
        <v>-1.7137016507456266</v>
      </c>
      <c r="K47" s="53"/>
      <c r="L47" s="110"/>
      <c r="M47" s="53">
        <f ca="1">[1]!Min_Max(VLOOKUP($B47,'YTD Calculations'!$A:$DF,M$2,FALSE),0,99.9)</f>
        <v>12.705918638356154</v>
      </c>
      <c r="N47" s="53">
        <f ca="1">[1]!Min_Max(VLOOKUP($B47,'YTD Calculations'!$A:$DF,N$2,FALSE),0,99.9)</f>
        <v>12.661343824840458</v>
      </c>
      <c r="O47" s="53">
        <f t="shared" ca="1" si="22"/>
        <v>4.4574813515696476E-2</v>
      </c>
      <c r="P47" s="53"/>
      <c r="Q47" s="110"/>
      <c r="R47" s="53">
        <f ca="1">[1]!Min_Max(VLOOKUP($B47,'YTD Calculations'!$A:$DF,R$2,FALSE),0,99.9)</f>
        <v>12.988691019595022</v>
      </c>
      <c r="S47" s="53">
        <f ca="1">[1]!Min_Max(VLOOKUP($B47,'YTD Calculations'!$A:$DF,S$2,FALSE),0,99.9)</f>
        <v>14.064875274447813</v>
      </c>
      <c r="T47" s="53">
        <f t="shared" ca="1" si="23"/>
        <v>-1.0761842548527909</v>
      </c>
      <c r="U47" s="40"/>
      <c r="V47" s="108"/>
      <c r="W47" s="53">
        <f ca="1">[1]!Min_Max(VLOOKUP($B47,'YTD Calculations'!$A:$DF,W$2,FALSE),0,99.9)</f>
        <v>4.3852551902226669</v>
      </c>
      <c r="X47" s="53">
        <f ca="1">[1]!Min_Max(VLOOKUP($B47,'YTD Calculations'!$A:$DF,X$2,FALSE),0,99.9)</f>
        <v>5.0673473996311937</v>
      </c>
      <c r="Y47" s="53">
        <f t="shared" ca="1" si="24"/>
        <v>-0.68209220940852688</v>
      </c>
      <c r="Z47" s="48"/>
      <c r="AA47" s="40"/>
      <c r="AB47" s="54"/>
      <c r="AC47" s="53">
        <f ca="1">[1]!Min_Max(VLOOKUP($B47,'YTD Calculations'!$A:$DF,AC$2,FALSE),0,99.9)</f>
        <v>21.987859047861679</v>
      </c>
      <c r="AD47" s="53">
        <f ca="1">[1]!Min_Max(VLOOKUP($B47,'YTD Calculations'!$A:$DF,AD$2,FALSE),0,99.9)</f>
        <v>24.996850711951712</v>
      </c>
      <c r="AE47" s="53">
        <f t="shared" ca="1" si="25"/>
        <v>-3.0089916640900327</v>
      </c>
      <c r="AF47" s="53"/>
      <c r="AG47" s="110"/>
      <c r="AH47" s="53">
        <f ca="1">[1]!Min_Max(VLOOKUP($B47,'YTD Calculations'!$A:$DF,AH$2,FALSE),0,99.9)</f>
        <v>10.7558877419876</v>
      </c>
      <c r="AI47" s="53">
        <f ca="1">[1]!Min_Max(VLOOKUP($B47,'YTD Calculations'!$A:$DF,AI$2,FALSE),0,99.9)</f>
        <v>11.636127621702709</v>
      </c>
      <c r="AJ47" s="53">
        <f t="shared" ca="1" si="26"/>
        <v>-0.8802398797151092</v>
      </c>
      <c r="AK47" s="53"/>
      <c r="AL47" s="110"/>
      <c r="AM47" s="53">
        <f ca="1">[1]!Min_Max(VLOOKUP($B47,'YTD Calculations'!$A:$DF,AM$2,FALSE),0,99.9)</f>
        <v>8.5659445541186621</v>
      </c>
      <c r="AN47" s="53">
        <f ca="1">[1]!Min_Max(VLOOKUP($B47,'YTD Calculations'!$A:$DF,AN$2,FALSE),0,99.9)</f>
        <v>10.015083593777257</v>
      </c>
      <c r="AO47" s="53">
        <f t="shared" ca="1" si="27"/>
        <v>-1.4491390396585953</v>
      </c>
      <c r="AP47" s="40"/>
      <c r="AQ47" s="108"/>
      <c r="AR47" s="53">
        <f ca="1">[1]!Min_Max(VLOOKUP($B47,'YTD Calculations'!$A:$DF,AR$2,FALSE),0,99.9)</f>
        <v>2.6660267517554148</v>
      </c>
      <c r="AS47" s="53">
        <f ca="1">[1]!Min_Max(VLOOKUP($B47,'YTD Calculations'!$A:$DF,AS$2,FALSE),0,99.9)</f>
        <v>3.3456394964717431</v>
      </c>
      <c r="AT47" s="53">
        <f t="shared" ca="1" si="28"/>
        <v>-0.67961274471632827</v>
      </c>
      <c r="AU47" s="48"/>
      <c r="AV47" s="40"/>
      <c r="AW47" s="54"/>
      <c r="AX47" s="53">
        <f ca="1">[1]!Min_Max(VLOOKUP($B47,'YTD Calculations'!$A:$DF,AX$2,FALSE),0,99.9)</f>
        <v>42.441241617330775</v>
      </c>
      <c r="AY47" s="53">
        <f ca="1">[1]!Min_Max(VLOOKUP($B47,'YTD Calculations'!$A:$DF,AY$2,FALSE),0,99.9)</f>
        <v>37.147573082278825</v>
      </c>
      <c r="AZ47" s="53">
        <f t="shared" ca="1" si="29"/>
        <v>5.2936685350519497</v>
      </c>
      <c r="BA47" s="53"/>
      <c r="BB47" s="110"/>
      <c r="BC47" s="53">
        <f ca="1">[1]!Min_Max(VLOOKUP($B47,'YTD Calculations'!$A:$DF,BC$2,FALSE),0,99.9)</f>
        <v>15.44198945253717</v>
      </c>
      <c r="BD47" s="53">
        <f ca="1">[1]!Min_Max(VLOOKUP($B47,'YTD Calculations'!$A:$DF,BD$2,FALSE),0,99.9)</f>
        <v>15.326408079680821</v>
      </c>
      <c r="BE47" s="53">
        <f t="shared" ca="1" si="30"/>
        <v>0.11558137285634906</v>
      </c>
      <c r="BF47" s="53"/>
      <c r="BG47" s="110"/>
      <c r="BH47" s="53">
        <f ca="1">[1]!Min_Max(VLOOKUP($B47,'YTD Calculations'!$A:$DF,BH$2,FALSE),0,99.9)</f>
        <v>24.767918201500645</v>
      </c>
      <c r="BI47" s="53">
        <f ca="1">[1]!Min_Max(VLOOKUP($B47,'YTD Calculations'!$A:$DF,BI$2,FALSE),0,99.9)</f>
        <v>16.74619610101805</v>
      </c>
      <c r="BJ47" s="53">
        <f t="shared" ca="1" si="31"/>
        <v>8.0217221004825952</v>
      </c>
      <c r="BK47" s="40"/>
      <c r="BL47" s="108"/>
      <c r="BM47" s="53">
        <f ca="1">[1]!Min_Max(VLOOKUP($B47,'YTD Calculations'!$A:$DF,BM$2,FALSE),0,99.9)</f>
        <v>2.2313339632929599</v>
      </c>
      <c r="BN47" s="53">
        <f ca="1">[1]!Min_Max(VLOOKUP($B47,'YTD Calculations'!$A:$DF,BN$2,FALSE),0,99.9)</f>
        <v>5.0749689015799584</v>
      </c>
      <c r="BO47" s="53">
        <f t="shared" ca="1" si="32"/>
        <v>-2.8436349382869985</v>
      </c>
      <c r="BP47" s="48"/>
      <c r="BQ47" s="40"/>
      <c r="BR47" s="54"/>
      <c r="BS47" s="53">
        <f ca="1">[1]!Min_Max(VLOOKUP($B47,'YTD Calculations'!$A:$DF,BS$2,FALSE),0,99.9)</f>
        <v>41.185311097626403</v>
      </c>
      <c r="BT47" s="53">
        <f ca="1">[1]!Min_Max(VLOOKUP($B47,'YTD Calculations'!$A:$DF,BT$2,FALSE),0,99.9)</f>
        <v>44.5695632364978</v>
      </c>
      <c r="BU47" s="53">
        <f t="shared" ca="1" si="33"/>
        <v>-3.3842521388713962</v>
      </c>
      <c r="BV47" s="53"/>
      <c r="BW47" s="110"/>
      <c r="BX47" s="53">
        <f ca="1">[1]!Min_Max(VLOOKUP($B47,'YTD Calculations'!$A:$DF,BX$2,FALSE),0,99.9)</f>
        <v>14.920924343692068</v>
      </c>
      <c r="BY47" s="53">
        <f ca="1">[1]!Min_Max(VLOOKUP($B47,'YTD Calculations'!$A:$DF,BY$2,FALSE),0,99.9)</f>
        <v>13.974807825387654</v>
      </c>
      <c r="BZ47" s="53">
        <f t="shared" ca="1" si="34"/>
        <v>0.94611651830441446</v>
      </c>
      <c r="CA47" s="53"/>
      <c r="CB47" s="110"/>
      <c r="CC47" s="53">
        <f ca="1">[1]!Min_Max(VLOOKUP($B47,'YTD Calculations'!$A:$DF,CC$2,FALSE),0,99.9)</f>
        <v>19.694003733476169</v>
      </c>
      <c r="CD47" s="53">
        <f ca="1">[1]!Min_Max(VLOOKUP($B47,'YTD Calculations'!$A:$DF,CD$2,FALSE),0,99.9)</f>
        <v>21.683700950839938</v>
      </c>
      <c r="CE47" s="53">
        <f t="shared" ca="1" si="35"/>
        <v>-1.9896972173637693</v>
      </c>
      <c r="CF47" s="40"/>
      <c r="CG47" s="108"/>
      <c r="CH47" s="53">
        <f ca="1">[1]!Min_Max(VLOOKUP($B47,'YTD Calculations'!$A:$DF,CH$2,FALSE),0,99.9)</f>
        <v>6.5703830204581717</v>
      </c>
      <c r="CI47" s="53">
        <f ca="1">[1]!Min_Max(VLOOKUP($B47,'YTD Calculations'!$A:$DF,CI$2,FALSE),0,99.9)</f>
        <v>8.9110544602702042</v>
      </c>
      <c r="CJ47" s="53">
        <f t="shared" ca="1" si="36"/>
        <v>-2.3406714398120325</v>
      </c>
      <c r="CK47" s="48"/>
      <c r="CL47" s="40"/>
      <c r="CM47" s="54"/>
      <c r="CN47" s="53">
        <f ca="1">[1]!Min_Max(VLOOKUP($B47,'YTD Calculations'!$A:$DF,CN$2,FALSE),0,99.9)</f>
        <v>23.853811577688898</v>
      </c>
      <c r="CO47" s="53">
        <f ca="1">[1]!Min_Max(VLOOKUP($B47,'YTD Calculations'!$A:$DF,CO$2,FALSE),0,99.9)</f>
        <v>22.98163660328844</v>
      </c>
      <c r="CP47" s="53">
        <f t="shared" ca="1" si="37"/>
        <v>0.87217497440045832</v>
      </c>
      <c r="CQ47" s="53"/>
      <c r="CR47" s="110"/>
      <c r="CS47" s="53">
        <f ca="1">[1]!Min_Max(VLOOKUP($B47,'YTD Calculations'!$A:$DF,CS$2,FALSE),0,99.9)</f>
        <v>8.9523452797597969</v>
      </c>
      <c r="CT47" s="53">
        <f ca="1">[1]!Min_Max(VLOOKUP($B47,'YTD Calculations'!$A:$DF,CT$2,FALSE),0,99.9)</f>
        <v>7.0123905858797198</v>
      </c>
      <c r="CU47" s="53">
        <f t="shared" ca="1" si="38"/>
        <v>1.9399546938800771</v>
      </c>
      <c r="CV47" s="53"/>
      <c r="CW47" s="110"/>
      <c r="CX47" s="53">
        <f ca="1">[1]!Min_Max(VLOOKUP($B47,'YTD Calculations'!$A:$DF,CX$2,FALSE),0,99.9)</f>
        <v>11.894572371959033</v>
      </c>
      <c r="CY47" s="53">
        <f ca="1">[1]!Min_Max(VLOOKUP($B47,'YTD Calculations'!$A:$DF,CY$2,FALSE),0,99.9)</f>
        <v>12.537813173962572</v>
      </c>
      <c r="CZ47" s="53">
        <f t="shared" ca="1" si="39"/>
        <v>-0.64324080200353961</v>
      </c>
      <c r="DA47" s="40"/>
      <c r="DB47" s="108"/>
      <c r="DC47" s="53">
        <f ca="1">[1]!Min_Max(VLOOKUP($B47,'YTD Calculations'!$A:$DF,DC$2,FALSE),0,99.9)</f>
        <v>3.0068939259700653</v>
      </c>
      <c r="DD47" s="53">
        <f ca="1">[1]!Min_Max(VLOOKUP($B47,'YTD Calculations'!$A:$DF,DD$2,FALSE),0,99.9)</f>
        <v>3.431432843446145</v>
      </c>
      <c r="DE47" s="53">
        <f t="shared" ca="1" si="40"/>
        <v>-0.42453891747607964</v>
      </c>
      <c r="DF47" s="48"/>
      <c r="DH47" s="23" t="str">
        <f t="shared" ca="1" si="41"/>
        <v>Show</v>
      </c>
    </row>
    <row r="48" spans="2:112">
      <c r="B48" s="50">
        <v>8721</v>
      </c>
      <c r="C48" s="51" t="str">
        <f>VLOOKUP(B48,Stores!$A:$H,8,FALSE)</f>
        <v>8721 - Plano, TX</v>
      </c>
      <c r="D48" s="40" t="str">
        <f>VLOOKUP(B48,Stores!$A:$H,7,FALSE)</f>
        <v>TX</v>
      </c>
      <c r="E48" s="52">
        <f>VLOOKUP(B48,Stores!$A:$F,6,FALSE)</f>
        <v>40872</v>
      </c>
      <c r="F48" s="53"/>
      <c r="G48" s="54"/>
      <c r="H48" s="53">
        <f ca="1">[1]!Min_Max(VLOOKUP($B48,'YTD Calculations'!$A:$DF,H$2,FALSE),0,99.9)</f>
        <v>30.95784021922487</v>
      </c>
      <c r="I48" s="53">
        <f ca="1">[1]!Min_Max(VLOOKUP($B48,'YTD Calculations'!$A:$DF,I$2,FALSE),0,99.9)</f>
        <v>32.739434058181097</v>
      </c>
      <c r="J48" s="53">
        <f t="shared" ca="1" si="21"/>
        <v>-1.7815938389562263</v>
      </c>
      <c r="K48" s="53"/>
      <c r="L48" s="110"/>
      <c r="M48" s="53">
        <f ca="1">[1]!Min_Max(VLOOKUP($B48,'YTD Calculations'!$A:$DF,M$2,FALSE),0,99.9)</f>
        <v>12.088676873776032</v>
      </c>
      <c r="N48" s="53">
        <f ca="1">[1]!Min_Max(VLOOKUP($B48,'YTD Calculations'!$A:$DF,N$2,FALSE),0,99.9)</f>
        <v>12.33166494584154</v>
      </c>
      <c r="O48" s="53">
        <f t="shared" ca="1" si="22"/>
        <v>-0.24298807206550777</v>
      </c>
      <c r="P48" s="53"/>
      <c r="Q48" s="110"/>
      <c r="R48" s="53">
        <f ca="1">[1]!Min_Max(VLOOKUP($B48,'YTD Calculations'!$A:$DF,R$2,FALSE),0,99.9)</f>
        <v>16.44850414195696</v>
      </c>
      <c r="S48" s="53">
        <f ca="1">[1]!Min_Max(VLOOKUP($B48,'YTD Calculations'!$A:$DF,S$2,FALSE),0,99.9)</f>
        <v>17.613525513210107</v>
      </c>
      <c r="T48" s="53">
        <f t="shared" ca="1" si="23"/>
        <v>-1.1650213712531468</v>
      </c>
      <c r="U48" s="40"/>
      <c r="V48" s="108"/>
      <c r="W48" s="53">
        <f ca="1">[1]!Min_Max(VLOOKUP($B48,'YTD Calculations'!$A:$DF,W$2,FALSE),0,99.9)</f>
        <v>2.4206592034918781</v>
      </c>
      <c r="X48" s="53">
        <f ca="1">[1]!Min_Max(VLOOKUP($B48,'YTD Calculations'!$A:$DF,X$2,FALSE),0,99.9)</f>
        <v>2.7942435991294508</v>
      </c>
      <c r="Y48" s="53">
        <f t="shared" ca="1" si="24"/>
        <v>-0.37358439563757262</v>
      </c>
      <c r="Z48" s="48"/>
      <c r="AA48" s="40"/>
      <c r="AB48" s="54"/>
      <c r="AC48" s="53">
        <f ca="1">[1]!Min_Max(VLOOKUP($B48,'YTD Calculations'!$A:$DF,AC$2,FALSE),0,99.9)</f>
        <v>22.38773477029984</v>
      </c>
      <c r="AD48" s="53">
        <f ca="1">[1]!Min_Max(VLOOKUP($B48,'YTD Calculations'!$A:$DF,AD$2,FALSE),0,99.9)</f>
        <v>23.015477697123512</v>
      </c>
      <c r="AE48" s="53">
        <f t="shared" ca="1" si="25"/>
        <v>-0.62774292682367161</v>
      </c>
      <c r="AF48" s="53"/>
      <c r="AG48" s="110"/>
      <c r="AH48" s="53">
        <f ca="1">[1]!Min_Max(VLOOKUP($B48,'YTD Calculations'!$A:$DF,AH$2,FALSE),0,99.9)</f>
        <v>10.27804406457914</v>
      </c>
      <c r="AI48" s="53">
        <f ca="1">[1]!Min_Max(VLOOKUP($B48,'YTD Calculations'!$A:$DF,AI$2,FALSE),0,99.9)</f>
        <v>10.821448814299812</v>
      </c>
      <c r="AJ48" s="53">
        <f t="shared" ca="1" si="26"/>
        <v>-0.54340474972067199</v>
      </c>
      <c r="AK48" s="53"/>
      <c r="AL48" s="110"/>
      <c r="AM48" s="53">
        <f ca="1">[1]!Min_Max(VLOOKUP($B48,'YTD Calculations'!$A:$DF,AM$2,FALSE),0,99.9)</f>
        <v>10.772898582911058</v>
      </c>
      <c r="AN48" s="53">
        <f ca="1">[1]!Min_Max(VLOOKUP($B48,'YTD Calculations'!$A:$DF,AN$2,FALSE),0,99.9)</f>
        <v>10.743473448097539</v>
      </c>
      <c r="AO48" s="53">
        <f t="shared" ca="1" si="27"/>
        <v>2.9425134813518383E-2</v>
      </c>
      <c r="AP48" s="40"/>
      <c r="AQ48" s="108"/>
      <c r="AR48" s="53">
        <f ca="1">[1]!Min_Max(VLOOKUP($B48,'YTD Calculations'!$A:$DF,AR$2,FALSE),0,99.9)</f>
        <v>1.3367921228096447</v>
      </c>
      <c r="AS48" s="53">
        <f ca="1">[1]!Min_Max(VLOOKUP($B48,'YTD Calculations'!$A:$DF,AS$2,FALSE),0,99.9)</f>
        <v>1.4505554347261613</v>
      </c>
      <c r="AT48" s="53">
        <f t="shared" ca="1" si="28"/>
        <v>-0.11376331191651667</v>
      </c>
      <c r="AU48" s="48"/>
      <c r="AV48" s="40"/>
      <c r="AW48" s="54"/>
      <c r="AX48" s="53">
        <f ca="1">[1]!Min_Max(VLOOKUP($B48,'YTD Calculations'!$A:$DF,AX$2,FALSE),0,99.9)</f>
        <v>51.747958917979396</v>
      </c>
      <c r="AY48" s="53">
        <f ca="1">[1]!Min_Max(VLOOKUP($B48,'YTD Calculations'!$A:$DF,AY$2,FALSE),0,99.9)</f>
        <v>24.213728918588963</v>
      </c>
      <c r="AZ48" s="53">
        <f t="shared" ca="1" si="29"/>
        <v>27.534229999390433</v>
      </c>
      <c r="BA48" s="53"/>
      <c r="BB48" s="110"/>
      <c r="BC48" s="53">
        <f ca="1">[1]!Min_Max(VLOOKUP($B48,'YTD Calculations'!$A:$DF,BC$2,FALSE),0,99.9)</f>
        <v>11.330320627683738</v>
      </c>
      <c r="BD48" s="53">
        <f ca="1">[1]!Min_Max(VLOOKUP($B48,'YTD Calculations'!$A:$DF,BD$2,FALSE),0,99.9)</f>
        <v>19.629157935526781</v>
      </c>
      <c r="BE48" s="53">
        <f t="shared" ca="1" si="30"/>
        <v>-8.2988373078430424</v>
      </c>
      <c r="BF48" s="53"/>
      <c r="BG48" s="110"/>
      <c r="BH48" s="53">
        <f ca="1">[1]!Min_Max(VLOOKUP($B48,'YTD Calculations'!$A:$DF,BH$2,FALSE),0,99.9)</f>
        <v>39.950081621043573</v>
      </c>
      <c r="BI48" s="53">
        <f ca="1">[1]!Min_Max(VLOOKUP($B48,'YTD Calculations'!$A:$DF,BI$2,FALSE),0,99.9)</f>
        <v>3.9327199951155705</v>
      </c>
      <c r="BJ48" s="53">
        <f t="shared" ca="1" si="31"/>
        <v>36.017361625928004</v>
      </c>
      <c r="BK48" s="40"/>
      <c r="BL48" s="108"/>
      <c r="BM48" s="53">
        <f ca="1">[1]!Min_Max(VLOOKUP($B48,'YTD Calculations'!$A:$DF,BM$2,FALSE),0,99.9)</f>
        <v>0.46755666925208</v>
      </c>
      <c r="BN48" s="53">
        <f ca="1">[1]!Min_Max(VLOOKUP($B48,'YTD Calculations'!$A:$DF,BN$2,FALSE),0,99.9)</f>
        <v>0.65185098794661223</v>
      </c>
      <c r="BO48" s="53">
        <f t="shared" ca="1" si="32"/>
        <v>-0.18429431869453222</v>
      </c>
      <c r="BP48" s="48"/>
      <c r="BQ48" s="40"/>
      <c r="BR48" s="54"/>
      <c r="BS48" s="53">
        <f ca="1">[1]!Min_Max(VLOOKUP($B48,'YTD Calculations'!$A:$DF,BS$2,FALSE),0,99.9)</f>
        <v>45.618917376831305</v>
      </c>
      <c r="BT48" s="53">
        <f ca="1">[1]!Min_Max(VLOOKUP($B48,'YTD Calculations'!$A:$DF,BT$2,FALSE),0,99.9)</f>
        <v>47.928927887344983</v>
      </c>
      <c r="BU48" s="53">
        <f t="shared" ca="1" si="33"/>
        <v>-2.3100105105136777</v>
      </c>
      <c r="BV48" s="53"/>
      <c r="BW48" s="110"/>
      <c r="BX48" s="53">
        <f ca="1">[1]!Min_Max(VLOOKUP($B48,'YTD Calculations'!$A:$DF,BX$2,FALSE),0,99.9)</f>
        <v>13.558146455979491</v>
      </c>
      <c r="BY48" s="53">
        <f ca="1">[1]!Min_Max(VLOOKUP($B48,'YTD Calculations'!$A:$DF,BY$2,FALSE),0,99.9)</f>
        <v>12.810766261012423</v>
      </c>
      <c r="BZ48" s="53">
        <f t="shared" ca="1" si="34"/>
        <v>0.74738019496706798</v>
      </c>
      <c r="CA48" s="53"/>
      <c r="CB48" s="110"/>
      <c r="CC48" s="53">
        <f ca="1">[1]!Min_Max(VLOOKUP($B48,'YTD Calculations'!$A:$DF,CC$2,FALSE),0,99.9)</f>
        <v>27.499885531899103</v>
      </c>
      <c r="CD48" s="53">
        <f ca="1">[1]!Min_Max(VLOOKUP($B48,'YTD Calculations'!$A:$DF,CD$2,FALSE),0,99.9)</f>
        <v>29.388952138108827</v>
      </c>
      <c r="CE48" s="53">
        <f t="shared" ca="1" si="35"/>
        <v>-1.8890666062097239</v>
      </c>
      <c r="CF48" s="40"/>
      <c r="CG48" s="108"/>
      <c r="CH48" s="53">
        <f ca="1">[1]!Min_Max(VLOOKUP($B48,'YTD Calculations'!$A:$DF,CH$2,FALSE),0,99.9)</f>
        <v>4.5608853889527037</v>
      </c>
      <c r="CI48" s="53">
        <f ca="1">[1]!Min_Max(VLOOKUP($B48,'YTD Calculations'!$A:$DF,CI$2,FALSE),0,99.9)</f>
        <v>5.7292094882237361</v>
      </c>
      <c r="CJ48" s="53">
        <f t="shared" ca="1" si="36"/>
        <v>-1.1683240992710324</v>
      </c>
      <c r="CK48" s="48"/>
      <c r="CL48" s="40"/>
      <c r="CM48" s="54"/>
      <c r="CN48" s="53">
        <f ca="1">[1]!Min_Max(VLOOKUP($B48,'YTD Calculations'!$A:$DF,CN$2,FALSE),0,99.9)</f>
        <v>30.195401208608587</v>
      </c>
      <c r="CO48" s="53">
        <f ca="1">[1]!Min_Max(VLOOKUP($B48,'YTD Calculations'!$A:$DF,CO$2,FALSE),0,99.9)</f>
        <v>34.490657726048553</v>
      </c>
      <c r="CP48" s="53">
        <f t="shared" ca="1" si="37"/>
        <v>-4.2952565174399666</v>
      </c>
      <c r="CQ48" s="53"/>
      <c r="CR48" s="110"/>
      <c r="CS48" s="53">
        <f ca="1">[1]!Min_Max(VLOOKUP($B48,'YTD Calculations'!$A:$DF,CS$2,FALSE),0,99.9)</f>
        <v>11.356262611579458</v>
      </c>
      <c r="CT48" s="53">
        <f ca="1">[1]!Min_Max(VLOOKUP($B48,'YTD Calculations'!$A:$DF,CT$2,FALSE),0,99.9)</f>
        <v>11.85818494372799</v>
      </c>
      <c r="CU48" s="53">
        <f t="shared" ca="1" si="38"/>
        <v>-0.50192233214853132</v>
      </c>
      <c r="CV48" s="53"/>
      <c r="CW48" s="110"/>
      <c r="CX48" s="53">
        <f ca="1">[1]!Min_Max(VLOOKUP($B48,'YTD Calculations'!$A:$DF,CX$2,FALSE),0,99.9)</f>
        <v>16.554992455265495</v>
      </c>
      <c r="CY48" s="53">
        <f ca="1">[1]!Min_Max(VLOOKUP($B48,'YTD Calculations'!$A:$DF,CY$2,FALSE),0,99.9)</f>
        <v>19.489872374800974</v>
      </c>
      <c r="CZ48" s="53">
        <f t="shared" ca="1" si="39"/>
        <v>-2.9348799195354793</v>
      </c>
      <c r="DA48" s="40"/>
      <c r="DB48" s="108"/>
      <c r="DC48" s="53">
        <f ca="1">[1]!Min_Max(VLOOKUP($B48,'YTD Calculations'!$A:$DF,DC$2,FALSE),0,99.9)</f>
        <v>2.2841461417636331</v>
      </c>
      <c r="DD48" s="53">
        <f ca="1">[1]!Min_Max(VLOOKUP($B48,'YTD Calculations'!$A:$DF,DD$2,FALSE),0,99.9)</f>
        <v>3.142600407519585</v>
      </c>
      <c r="DE48" s="53">
        <f t="shared" ca="1" si="40"/>
        <v>-0.85845426575595196</v>
      </c>
      <c r="DF48" s="48"/>
      <c r="DH48" s="23" t="str">
        <f t="shared" ca="1" si="41"/>
        <v>Show</v>
      </c>
    </row>
    <row r="49" spans="2:112">
      <c r="B49" s="50">
        <v>8701</v>
      </c>
      <c r="C49" s="51" t="str">
        <f>VLOOKUP(B49,Stores!$A:$H,8,FALSE)</f>
        <v>8701 - New York City, NY</v>
      </c>
      <c r="D49" s="40" t="str">
        <f>VLOOKUP(B49,Stores!$A:$H,7,FALSE)</f>
        <v>NY</v>
      </c>
      <c r="E49" s="52">
        <f>VLOOKUP(B49,Stores!$A:$F,6,FALSE)</f>
        <v>36337</v>
      </c>
      <c r="F49" s="53"/>
      <c r="G49" s="54"/>
      <c r="H49" s="53">
        <f ca="1">[1]!Min_Max(VLOOKUP($B49,'YTD Calculations'!$A:$DF,H$2,FALSE),0,99.9)</f>
        <v>32.620546054365676</v>
      </c>
      <c r="I49" s="53">
        <f ca="1">[1]!Min_Max(VLOOKUP($B49,'YTD Calculations'!$A:$DF,I$2,FALSE),0,99.9)</f>
        <v>0</v>
      </c>
      <c r="J49" s="53" t="str">
        <f t="shared" ca="1" si="21"/>
        <v>NA</v>
      </c>
      <c r="K49" s="53"/>
      <c r="L49" s="110"/>
      <c r="M49" s="53">
        <f ca="1">[1]!Min_Max(VLOOKUP($B49,'YTD Calculations'!$A:$DF,M$2,FALSE),0,99.9)</f>
        <v>14.839406889175748</v>
      </c>
      <c r="N49" s="53">
        <f ca="1">[1]!Min_Max(VLOOKUP($B49,'YTD Calculations'!$A:$DF,N$2,FALSE),0,99.9)</f>
        <v>0</v>
      </c>
      <c r="O49" s="53" t="str">
        <f t="shared" ca="1" si="22"/>
        <v>NA</v>
      </c>
      <c r="P49" s="53"/>
      <c r="Q49" s="110"/>
      <c r="R49" s="53">
        <f ca="1">[1]!Min_Max(VLOOKUP($B49,'YTD Calculations'!$A:$DF,R$2,FALSE),0,99.9)</f>
        <v>13.497299635611382</v>
      </c>
      <c r="S49" s="53">
        <f ca="1">[1]!Min_Max(VLOOKUP($B49,'YTD Calculations'!$A:$DF,S$2,FALSE),0,99.9)</f>
        <v>0</v>
      </c>
      <c r="T49" s="53" t="str">
        <f t="shared" ca="1" si="23"/>
        <v>NA</v>
      </c>
      <c r="U49" s="40"/>
      <c r="V49" s="108"/>
      <c r="W49" s="53">
        <f ca="1">[1]!Min_Max(VLOOKUP($B49,'YTD Calculations'!$A:$DF,W$2,FALSE),0,99.9)</f>
        <v>4.2838395295785494</v>
      </c>
      <c r="X49" s="53">
        <f ca="1">[1]!Min_Max(VLOOKUP($B49,'YTD Calculations'!$A:$DF,X$2,FALSE),0,99.9)</f>
        <v>0</v>
      </c>
      <c r="Y49" s="53" t="str">
        <f t="shared" ca="1" si="24"/>
        <v>NA</v>
      </c>
      <c r="Z49" s="48"/>
      <c r="AA49" s="40"/>
      <c r="AB49" s="54"/>
      <c r="AC49" s="53">
        <f ca="1">[1]!Min_Max(VLOOKUP($B49,'YTD Calculations'!$A:$DF,AC$2,FALSE),0,99.9)</f>
        <v>25.540226215406719</v>
      </c>
      <c r="AD49" s="53">
        <f ca="1">[1]!Min_Max(VLOOKUP($B49,'YTD Calculations'!$A:$DF,AD$2,FALSE),0,99.9)</f>
        <v>0</v>
      </c>
      <c r="AE49" s="53" t="str">
        <f t="shared" ca="1" si="25"/>
        <v>NA</v>
      </c>
      <c r="AF49" s="53"/>
      <c r="AG49" s="110"/>
      <c r="AH49" s="53">
        <f ca="1">[1]!Min_Max(VLOOKUP($B49,'YTD Calculations'!$A:$DF,AH$2,FALSE),0,99.9)</f>
        <v>14.000626306036764</v>
      </c>
      <c r="AI49" s="53">
        <f ca="1">[1]!Min_Max(VLOOKUP($B49,'YTD Calculations'!$A:$DF,AI$2,FALSE),0,99.9)</f>
        <v>0</v>
      </c>
      <c r="AJ49" s="53" t="str">
        <f t="shared" ca="1" si="26"/>
        <v>NA</v>
      </c>
      <c r="AK49" s="53"/>
      <c r="AL49" s="110"/>
      <c r="AM49" s="53">
        <f ca="1">[1]!Min_Max(VLOOKUP($B49,'YTD Calculations'!$A:$DF,AM$2,FALSE),0,99.9)</f>
        <v>9.5431370197188148</v>
      </c>
      <c r="AN49" s="53">
        <f ca="1">[1]!Min_Max(VLOOKUP($B49,'YTD Calculations'!$A:$DF,AN$2,FALSE),0,99.9)</f>
        <v>0</v>
      </c>
      <c r="AO49" s="53" t="str">
        <f t="shared" ca="1" si="27"/>
        <v>NA</v>
      </c>
      <c r="AP49" s="40"/>
      <c r="AQ49" s="108"/>
      <c r="AR49" s="53">
        <f ca="1">[1]!Min_Max(VLOOKUP($B49,'YTD Calculations'!$A:$DF,AR$2,FALSE),0,99.9)</f>
        <v>1.9964628896511387</v>
      </c>
      <c r="AS49" s="53">
        <f ca="1">[1]!Min_Max(VLOOKUP($B49,'YTD Calculations'!$A:$DF,AS$2,FALSE),0,99.9)</f>
        <v>0</v>
      </c>
      <c r="AT49" s="53" t="str">
        <f t="shared" ca="1" si="28"/>
        <v>NA</v>
      </c>
      <c r="AU49" s="48"/>
      <c r="AV49" s="40"/>
      <c r="AW49" s="54"/>
      <c r="AX49" s="53">
        <f ca="1">[1]!Min_Max(VLOOKUP($B49,'YTD Calculations'!$A:$DF,AX$2,FALSE),0,99.9)</f>
        <v>58.88050240581012</v>
      </c>
      <c r="AY49" s="53">
        <f ca="1">[1]!Min_Max(VLOOKUP($B49,'YTD Calculations'!$A:$DF,AY$2,FALSE),0,99.9)</f>
        <v>0</v>
      </c>
      <c r="AZ49" s="53" t="str">
        <f t="shared" ca="1" si="29"/>
        <v>NA</v>
      </c>
      <c r="BA49" s="53"/>
      <c r="BB49" s="110"/>
      <c r="BC49" s="53">
        <f ca="1">[1]!Min_Max(VLOOKUP($B49,'YTD Calculations'!$A:$DF,BC$2,FALSE),0,99.9)</f>
        <v>18.479744648598555</v>
      </c>
      <c r="BD49" s="53">
        <f ca="1">[1]!Min_Max(VLOOKUP($B49,'YTD Calculations'!$A:$DF,BD$2,FALSE),0,99.9)</f>
        <v>0</v>
      </c>
      <c r="BE49" s="53" t="str">
        <f t="shared" ca="1" si="30"/>
        <v>NA</v>
      </c>
      <c r="BF49" s="53"/>
      <c r="BG49" s="110"/>
      <c r="BH49" s="53">
        <f ca="1">[1]!Min_Max(VLOOKUP($B49,'YTD Calculations'!$A:$DF,BH$2,FALSE),0,99.9)</f>
        <v>39.032955649412571</v>
      </c>
      <c r="BI49" s="53">
        <f ca="1">[1]!Min_Max(VLOOKUP($B49,'YTD Calculations'!$A:$DF,BI$2,FALSE),0,99.9)</f>
        <v>0</v>
      </c>
      <c r="BJ49" s="53" t="str">
        <f t="shared" ca="1" si="31"/>
        <v>NA</v>
      </c>
      <c r="BK49" s="40"/>
      <c r="BL49" s="108"/>
      <c r="BM49" s="53">
        <f ca="1">[1]!Min_Max(VLOOKUP($B49,'YTD Calculations'!$A:$DF,BM$2,FALSE),0,99.9)</f>
        <v>1.3678021077989904</v>
      </c>
      <c r="BN49" s="53">
        <f ca="1">[1]!Min_Max(VLOOKUP($B49,'YTD Calculations'!$A:$DF,BN$2,FALSE),0,99.9)</f>
        <v>0</v>
      </c>
      <c r="BO49" s="53" t="str">
        <f t="shared" ca="1" si="32"/>
        <v>NA</v>
      </c>
      <c r="BP49" s="48"/>
      <c r="BQ49" s="40"/>
      <c r="BR49" s="54"/>
      <c r="BS49" s="53">
        <f ca="1">[1]!Min_Max(VLOOKUP($B49,'YTD Calculations'!$A:$DF,BS$2,FALSE),0,99.9)</f>
        <v>56.786523690939774</v>
      </c>
      <c r="BT49" s="53">
        <f ca="1">[1]!Min_Max(VLOOKUP($B49,'YTD Calculations'!$A:$DF,BT$2,FALSE),0,99.9)</f>
        <v>0</v>
      </c>
      <c r="BU49" s="53" t="str">
        <f t="shared" ca="1" si="33"/>
        <v>NA</v>
      </c>
      <c r="BV49" s="53"/>
      <c r="BW49" s="110"/>
      <c r="BX49" s="53">
        <f ca="1">[1]!Min_Max(VLOOKUP($B49,'YTD Calculations'!$A:$DF,BX$2,FALSE),0,99.9)</f>
        <v>15.78723567553069</v>
      </c>
      <c r="BY49" s="53">
        <f ca="1">[1]!Min_Max(VLOOKUP($B49,'YTD Calculations'!$A:$DF,BY$2,FALSE),0,99.9)</f>
        <v>0</v>
      </c>
      <c r="BZ49" s="53" t="str">
        <f t="shared" ca="1" si="34"/>
        <v>NA</v>
      </c>
      <c r="CA49" s="53"/>
      <c r="CB49" s="110"/>
      <c r="CC49" s="53">
        <f ca="1">[1]!Min_Max(VLOOKUP($B49,'YTD Calculations'!$A:$DF,CC$2,FALSE),0,99.9)</f>
        <v>29.6993060583183</v>
      </c>
      <c r="CD49" s="53">
        <f ca="1">[1]!Min_Max(VLOOKUP($B49,'YTD Calculations'!$A:$DF,CD$2,FALSE),0,99.9)</f>
        <v>0</v>
      </c>
      <c r="CE49" s="53" t="str">
        <f t="shared" ca="1" si="35"/>
        <v>NA</v>
      </c>
      <c r="CF49" s="40"/>
      <c r="CG49" s="108"/>
      <c r="CH49" s="53">
        <f ca="1">[1]!Min_Max(VLOOKUP($B49,'YTD Calculations'!$A:$DF,CH$2,FALSE),0,99.9)</f>
        <v>11.299981957090782</v>
      </c>
      <c r="CI49" s="53">
        <f ca="1">[1]!Min_Max(VLOOKUP($B49,'YTD Calculations'!$A:$DF,CI$2,FALSE),0,99.9)</f>
        <v>0</v>
      </c>
      <c r="CJ49" s="53" t="str">
        <f t="shared" ca="1" si="36"/>
        <v>NA</v>
      </c>
      <c r="CK49" s="48"/>
      <c r="CL49" s="40"/>
      <c r="CM49" s="54"/>
      <c r="CN49" s="53">
        <f ca="1">[1]!Min_Max(VLOOKUP($B49,'YTD Calculations'!$A:$DF,CN$2,FALSE),0,99.9)</f>
        <v>31.398550754850447</v>
      </c>
      <c r="CO49" s="53">
        <f ca="1">[1]!Min_Max(VLOOKUP($B49,'YTD Calculations'!$A:$DF,CO$2,FALSE),0,99.9)</f>
        <v>0</v>
      </c>
      <c r="CP49" s="53" t="str">
        <f t="shared" ca="1" si="37"/>
        <v>NA</v>
      </c>
      <c r="CQ49" s="53"/>
      <c r="CR49" s="110"/>
      <c r="CS49" s="53">
        <f ca="1">[1]!Min_Max(VLOOKUP($B49,'YTD Calculations'!$A:$DF,CS$2,FALSE),0,99.9)</f>
        <v>14.553608351515853</v>
      </c>
      <c r="CT49" s="53">
        <f ca="1">[1]!Min_Max(VLOOKUP($B49,'YTD Calculations'!$A:$DF,CT$2,FALSE),0,99.9)</f>
        <v>0</v>
      </c>
      <c r="CU49" s="53" t="str">
        <f t="shared" ca="1" si="38"/>
        <v>NA</v>
      </c>
      <c r="CV49" s="53"/>
      <c r="CW49" s="110"/>
      <c r="CX49" s="53">
        <f ca="1">[1]!Min_Max(VLOOKUP($B49,'YTD Calculations'!$A:$DF,CX$2,FALSE),0,99.9)</f>
        <v>13.82667768665797</v>
      </c>
      <c r="CY49" s="53">
        <f ca="1">[1]!Min_Max(VLOOKUP($B49,'YTD Calculations'!$A:$DF,CY$2,FALSE),0,99.9)</f>
        <v>0</v>
      </c>
      <c r="CZ49" s="53" t="str">
        <f t="shared" ca="1" si="39"/>
        <v>NA</v>
      </c>
      <c r="DA49" s="40"/>
      <c r="DB49" s="108"/>
      <c r="DC49" s="53">
        <f ca="1">[1]!Min_Max(VLOOKUP($B49,'YTD Calculations'!$A:$DF,DC$2,FALSE),0,99.9)</f>
        <v>3.018264716676617</v>
      </c>
      <c r="DD49" s="53">
        <f ca="1">[1]!Min_Max(VLOOKUP($B49,'YTD Calculations'!$A:$DF,DD$2,FALSE),0,99.9)</f>
        <v>0</v>
      </c>
      <c r="DE49" s="53" t="str">
        <f t="shared" ca="1" si="40"/>
        <v>NA</v>
      </c>
      <c r="DF49" s="48"/>
      <c r="DH49" s="23" t="str">
        <f t="shared" ca="1" si="41"/>
        <v>Show</v>
      </c>
    </row>
    <row r="50" spans="2:112">
      <c r="B50" s="50">
        <v>8712</v>
      </c>
      <c r="C50" s="51" t="str">
        <f>VLOOKUP(B50,Stores!$A:$H,8,FALSE)</f>
        <v>8712 - Southlake, TX</v>
      </c>
      <c r="D50" s="40" t="str">
        <f>VLOOKUP(B50,Stores!$A:$H,7,FALSE)</f>
        <v>TX</v>
      </c>
      <c r="E50" s="52">
        <f>VLOOKUP(B50,Stores!$A:$F,6,FALSE)</f>
        <v>42623</v>
      </c>
      <c r="F50" s="53"/>
      <c r="G50" s="54"/>
      <c r="H50" s="53">
        <f ca="1">[1]!Min_Max(VLOOKUP($B50,'YTD Calculations'!$A:$DF,H$2,FALSE),0,99.9)</f>
        <v>26.944314448372953</v>
      </c>
      <c r="I50" s="53">
        <f ca="1">[1]!Min_Max(VLOOKUP($B50,'YTD Calculations'!$A:$DF,I$2,FALSE),0,99.9)</f>
        <v>27.122305133235159</v>
      </c>
      <c r="J50" s="53">
        <f t="shared" ca="1" si="21"/>
        <v>-0.17799068486220548</v>
      </c>
      <c r="K50" s="53"/>
      <c r="L50" s="110"/>
      <c r="M50" s="53">
        <f ca="1">[1]!Min_Max(VLOOKUP($B50,'YTD Calculations'!$A:$DF,M$2,FALSE),0,99.9)</f>
        <v>11.847372900368407</v>
      </c>
      <c r="N50" s="53">
        <f ca="1">[1]!Min_Max(VLOOKUP($B50,'YTD Calculations'!$A:$DF,N$2,FALSE),0,99.9)</f>
        <v>10.08377545609375</v>
      </c>
      <c r="O50" s="53">
        <f t="shared" ca="1" si="22"/>
        <v>1.7635974442746569</v>
      </c>
      <c r="P50" s="53"/>
      <c r="Q50" s="110"/>
      <c r="R50" s="53">
        <f ca="1">[1]!Min_Max(VLOOKUP($B50,'YTD Calculations'!$A:$DF,R$2,FALSE),0,99.9)</f>
        <v>11.277630598426335</v>
      </c>
      <c r="S50" s="53">
        <f ca="1">[1]!Min_Max(VLOOKUP($B50,'YTD Calculations'!$A:$DF,S$2,FALSE),0,99.9)</f>
        <v>13.282102085809258</v>
      </c>
      <c r="T50" s="53">
        <f t="shared" ca="1" si="23"/>
        <v>-2.0044714873829239</v>
      </c>
      <c r="U50" s="40"/>
      <c r="V50" s="108"/>
      <c r="W50" s="53">
        <f ca="1">[1]!Min_Max(VLOOKUP($B50,'YTD Calculations'!$A:$DF,W$2,FALSE),0,99.9)</f>
        <v>3.8193109495782092</v>
      </c>
      <c r="X50" s="53">
        <f ca="1">[1]!Min_Max(VLOOKUP($B50,'YTD Calculations'!$A:$DF,X$2,FALSE),0,99.9)</f>
        <v>3.756427591332149</v>
      </c>
      <c r="Y50" s="53">
        <f t="shared" ca="1" si="24"/>
        <v>6.2883358246060173E-2</v>
      </c>
      <c r="Z50" s="48"/>
      <c r="AA50" s="40"/>
      <c r="AB50" s="54"/>
      <c r="AC50" s="53">
        <f ca="1">[1]!Min_Max(VLOOKUP($B50,'YTD Calculations'!$A:$DF,AC$2,FALSE),0,99.9)</f>
        <v>22.378512685248875</v>
      </c>
      <c r="AD50" s="53">
        <f ca="1">[1]!Min_Max(VLOOKUP($B50,'YTD Calculations'!$A:$DF,AD$2,FALSE),0,99.9)</f>
        <v>20.947287028969694</v>
      </c>
      <c r="AE50" s="53">
        <f t="shared" ca="1" si="25"/>
        <v>1.4312256562791816</v>
      </c>
      <c r="AF50" s="53"/>
      <c r="AG50" s="110"/>
      <c r="AH50" s="53">
        <f ca="1">[1]!Min_Max(VLOOKUP($B50,'YTD Calculations'!$A:$DF,AH$2,FALSE),0,99.9)</f>
        <v>11.285750067215899</v>
      </c>
      <c r="AI50" s="53">
        <f ca="1">[1]!Min_Max(VLOOKUP($B50,'YTD Calculations'!$A:$DF,AI$2,FALSE),0,99.9)</f>
        <v>9.9749597232184222</v>
      </c>
      <c r="AJ50" s="53">
        <f t="shared" ca="1" si="26"/>
        <v>1.3107903439974766</v>
      </c>
      <c r="AK50" s="53"/>
      <c r="AL50" s="110"/>
      <c r="AM50" s="53">
        <f ca="1">[1]!Min_Max(VLOOKUP($B50,'YTD Calculations'!$A:$DF,AM$2,FALSE),0,99.9)</f>
        <v>8.7107461040341114</v>
      </c>
      <c r="AN50" s="53">
        <f ca="1">[1]!Min_Max(VLOOKUP($B50,'YTD Calculations'!$A:$DF,AN$2,FALSE),0,99.9)</f>
        <v>8.5675091437646653</v>
      </c>
      <c r="AO50" s="53">
        <f t="shared" ca="1" si="27"/>
        <v>0.1432369602694461</v>
      </c>
      <c r="AP50" s="40"/>
      <c r="AQ50" s="108"/>
      <c r="AR50" s="53">
        <f ca="1">[1]!Min_Max(VLOOKUP($B50,'YTD Calculations'!$A:$DF,AR$2,FALSE),0,99.9)</f>
        <v>2.3820165139988632</v>
      </c>
      <c r="AS50" s="53">
        <f ca="1">[1]!Min_Max(VLOOKUP($B50,'YTD Calculations'!$A:$DF,AS$2,FALSE),0,99.9)</f>
        <v>2.4048181619866051</v>
      </c>
      <c r="AT50" s="53">
        <f t="shared" ca="1" si="28"/>
        <v>-2.280164798774198E-2</v>
      </c>
      <c r="AU50" s="48"/>
      <c r="AV50" s="40"/>
      <c r="AW50" s="54"/>
      <c r="AX50" s="53">
        <f ca="1">[1]!Min_Max(VLOOKUP($B50,'YTD Calculations'!$A:$DF,AX$2,FALSE),0,99.9)</f>
        <v>38.847519826421802</v>
      </c>
      <c r="AY50" s="53">
        <f ca="1">[1]!Min_Max(VLOOKUP($B50,'YTD Calculations'!$A:$DF,AY$2,FALSE),0,99.9)</f>
        <v>19.544696937897225</v>
      </c>
      <c r="AZ50" s="53">
        <f t="shared" ca="1" si="29"/>
        <v>19.302822888524577</v>
      </c>
      <c r="BA50" s="53"/>
      <c r="BB50" s="110"/>
      <c r="BC50" s="53">
        <f ca="1">[1]!Min_Max(VLOOKUP($B50,'YTD Calculations'!$A:$DF,BC$2,FALSE),0,99.9)</f>
        <v>11.611729752007474</v>
      </c>
      <c r="BD50" s="53">
        <f ca="1">[1]!Min_Max(VLOOKUP($B50,'YTD Calculations'!$A:$DF,BD$2,FALSE),0,99.9)</f>
        <v>12.571184511902347</v>
      </c>
      <c r="BE50" s="53">
        <f t="shared" ca="1" si="30"/>
        <v>-0.95945475989487328</v>
      </c>
      <c r="BF50" s="53"/>
      <c r="BG50" s="110"/>
      <c r="BH50" s="53">
        <f ca="1">[1]!Min_Max(VLOOKUP($B50,'YTD Calculations'!$A:$DF,BH$2,FALSE),0,99.9)</f>
        <v>25.137138758353579</v>
      </c>
      <c r="BI50" s="53">
        <f ca="1">[1]!Min_Max(VLOOKUP($B50,'YTD Calculations'!$A:$DF,BI$2,FALSE),0,99.9)</f>
        <v>4.1979734293058701</v>
      </c>
      <c r="BJ50" s="53">
        <f t="shared" ca="1" si="31"/>
        <v>20.939165329047711</v>
      </c>
      <c r="BK50" s="40"/>
      <c r="BL50" s="108"/>
      <c r="BM50" s="53">
        <f ca="1">[1]!Min_Max(VLOOKUP($B50,'YTD Calculations'!$A:$DF,BM$2,FALSE),0,99.9)</f>
        <v>2.0986513160607494</v>
      </c>
      <c r="BN50" s="53">
        <f ca="1">[1]!Min_Max(VLOOKUP($B50,'YTD Calculations'!$A:$DF,BN$2,FALSE),0,99.9)</f>
        <v>2.7755389966890052</v>
      </c>
      <c r="BO50" s="53">
        <f t="shared" ca="1" si="32"/>
        <v>-0.67688768062825577</v>
      </c>
      <c r="BP50" s="48"/>
      <c r="BQ50" s="40"/>
      <c r="BR50" s="54"/>
      <c r="BS50" s="53">
        <f ca="1">[1]!Min_Max(VLOOKUP($B50,'YTD Calculations'!$A:$DF,BS$2,FALSE),0,99.9)</f>
        <v>41.963182537481558</v>
      </c>
      <c r="BT50" s="53">
        <f ca="1">[1]!Min_Max(VLOOKUP($B50,'YTD Calculations'!$A:$DF,BT$2,FALSE),0,99.9)</f>
        <v>47.370456985656809</v>
      </c>
      <c r="BU50" s="53">
        <f t="shared" ca="1" si="33"/>
        <v>-5.4072744481752508</v>
      </c>
      <c r="BV50" s="53"/>
      <c r="BW50" s="110"/>
      <c r="BX50" s="53">
        <f ca="1">[1]!Min_Max(VLOOKUP($B50,'YTD Calculations'!$A:$DF,BX$2,FALSE),0,99.9)</f>
        <v>14.37426228652596</v>
      </c>
      <c r="BY50" s="53">
        <f ca="1">[1]!Min_Max(VLOOKUP($B50,'YTD Calculations'!$A:$DF,BY$2,FALSE),0,99.9)</f>
        <v>14.706218429921025</v>
      </c>
      <c r="BZ50" s="53">
        <f t="shared" ca="1" si="34"/>
        <v>-0.33195614339506463</v>
      </c>
      <c r="CA50" s="53"/>
      <c r="CB50" s="110"/>
      <c r="CC50" s="53">
        <f ca="1">[1]!Min_Max(VLOOKUP($B50,'YTD Calculations'!$A:$DF,CC$2,FALSE),0,99.9)</f>
        <v>21.4822614665289</v>
      </c>
      <c r="CD50" s="53">
        <f ca="1">[1]!Min_Max(VLOOKUP($B50,'YTD Calculations'!$A:$DF,CD$2,FALSE),0,99.9)</f>
        <v>25.879359525192346</v>
      </c>
      <c r="CE50" s="53">
        <f t="shared" ca="1" si="35"/>
        <v>-4.3970980586634454</v>
      </c>
      <c r="CF50" s="40"/>
      <c r="CG50" s="108"/>
      <c r="CH50" s="53">
        <f ca="1">[1]!Min_Max(VLOOKUP($B50,'YTD Calculations'!$A:$DF,CH$2,FALSE),0,99.9)</f>
        <v>6.1066587844267008</v>
      </c>
      <c r="CI50" s="53">
        <f ca="1">[1]!Min_Max(VLOOKUP($B50,'YTD Calculations'!$A:$DF,CI$2,FALSE),0,99.9)</f>
        <v>6.7848790305434363</v>
      </c>
      <c r="CJ50" s="53">
        <f t="shared" ca="1" si="36"/>
        <v>-0.67822024611673548</v>
      </c>
      <c r="CK50" s="48"/>
      <c r="CL50" s="40"/>
      <c r="CM50" s="54"/>
      <c r="CN50" s="53">
        <f ca="1">[1]!Min_Max(VLOOKUP($B50,'YTD Calculations'!$A:$DF,CN$2,FALSE),0,99.9)</f>
        <v>26.982084236804376</v>
      </c>
      <c r="CO50" s="53">
        <f ca="1">[1]!Min_Max(VLOOKUP($B50,'YTD Calculations'!$A:$DF,CO$2,FALSE),0,99.9)</f>
        <v>26.738639084646476</v>
      </c>
      <c r="CP50" s="53">
        <f t="shared" ca="1" si="37"/>
        <v>0.24344515215789997</v>
      </c>
      <c r="CQ50" s="53"/>
      <c r="CR50" s="110"/>
      <c r="CS50" s="53">
        <f ca="1">[1]!Min_Max(VLOOKUP($B50,'YTD Calculations'!$A:$DF,CS$2,FALSE),0,99.9)</f>
        <v>10.652906493318241</v>
      </c>
      <c r="CT50" s="53">
        <f ca="1">[1]!Min_Max(VLOOKUP($B50,'YTD Calculations'!$A:$DF,CT$2,FALSE),0,99.9)</f>
        <v>10.750252440668341</v>
      </c>
      <c r="CU50" s="53">
        <f t="shared" ca="1" si="38"/>
        <v>-9.7345947350099493E-2</v>
      </c>
      <c r="CV50" s="53"/>
      <c r="CW50" s="110"/>
      <c r="CX50" s="53">
        <f ca="1">[1]!Min_Max(VLOOKUP($B50,'YTD Calculations'!$A:$DF,CX$2,FALSE),0,99.9)</f>
        <v>11.788083353121863</v>
      </c>
      <c r="CY50" s="53">
        <f ca="1">[1]!Min_Max(VLOOKUP($B50,'YTD Calculations'!$A:$DF,CY$2,FALSE),0,99.9)</f>
        <v>11.660572309901667</v>
      </c>
      <c r="CZ50" s="53">
        <f t="shared" ca="1" si="39"/>
        <v>0.12751104322019557</v>
      </c>
      <c r="DA50" s="40"/>
      <c r="DB50" s="108"/>
      <c r="DC50" s="53">
        <f ca="1">[1]!Min_Max(VLOOKUP($B50,'YTD Calculations'!$A:$DF,DC$2,FALSE),0,99.9)</f>
        <v>4.54109439036427</v>
      </c>
      <c r="DD50" s="53">
        <f ca="1">[1]!Min_Max(VLOOKUP($B50,'YTD Calculations'!$A:$DF,DD$2,FALSE),0,99.9)</f>
        <v>4.3278143340764688</v>
      </c>
      <c r="DE50" s="53">
        <f t="shared" ca="1" si="40"/>
        <v>0.21328005628780122</v>
      </c>
      <c r="DF50" s="48"/>
      <c r="DH50" s="23" t="str">
        <f t="shared" ca="1" si="41"/>
        <v>Show</v>
      </c>
    </row>
    <row r="51" spans="2:112">
      <c r="B51" s="50">
        <v>8716</v>
      </c>
      <c r="C51" s="51" t="str">
        <f>VLOOKUP(B51,Stores!$A:$H,8,FALSE)</f>
        <v>8716 - Tampa, FL</v>
      </c>
      <c r="D51" s="40" t="str">
        <f>VLOOKUP(B51,Stores!$A:$H,7,FALSE)</f>
        <v>FL</v>
      </c>
      <c r="E51" s="52">
        <f>VLOOKUP(B51,Stores!$A:$F,6,FALSE)</f>
        <v>41195</v>
      </c>
      <c r="F51" s="53"/>
      <c r="G51" s="54"/>
      <c r="H51" s="53">
        <f ca="1">[1]!Min_Max(VLOOKUP($B51,'YTD Calculations'!$A:$DF,H$2,FALSE),0,99.9)</f>
        <v>39.786068157066993</v>
      </c>
      <c r="I51" s="53">
        <f ca="1">[1]!Min_Max(VLOOKUP($B51,'YTD Calculations'!$A:$DF,I$2,FALSE),0,99.9)</f>
        <v>43.540306459283947</v>
      </c>
      <c r="J51" s="53">
        <f t="shared" ca="1" si="21"/>
        <v>-3.7542383022169545</v>
      </c>
      <c r="K51" s="53"/>
      <c r="L51" s="110"/>
      <c r="M51" s="53">
        <f ca="1">[1]!Min_Max(VLOOKUP($B51,'YTD Calculations'!$A:$DF,M$2,FALSE),0,99.9)</f>
        <v>16.6824402892283</v>
      </c>
      <c r="N51" s="53">
        <f ca="1">[1]!Min_Max(VLOOKUP($B51,'YTD Calculations'!$A:$DF,N$2,FALSE),0,99.9)</f>
        <v>19.168730872712793</v>
      </c>
      <c r="O51" s="53">
        <f t="shared" ca="1" si="22"/>
        <v>-2.4862905834844931</v>
      </c>
      <c r="P51" s="53"/>
      <c r="Q51" s="110"/>
      <c r="R51" s="53">
        <f ca="1">[1]!Min_Max(VLOOKUP($B51,'YTD Calculations'!$A:$DF,R$2,FALSE),0,99.9)</f>
        <v>18.44936059466999</v>
      </c>
      <c r="S51" s="53">
        <f ca="1">[1]!Min_Max(VLOOKUP($B51,'YTD Calculations'!$A:$DF,S$2,FALSE),0,99.9)</f>
        <v>19.727389275619782</v>
      </c>
      <c r="T51" s="53">
        <f t="shared" ca="1" si="23"/>
        <v>-1.2780286809497916</v>
      </c>
      <c r="U51" s="40"/>
      <c r="V51" s="108"/>
      <c r="W51" s="53">
        <f ca="1">[1]!Min_Max(VLOOKUP($B51,'YTD Calculations'!$A:$DF,W$2,FALSE),0,99.9)</f>
        <v>4.6542672731687089</v>
      </c>
      <c r="X51" s="53">
        <f ca="1">[1]!Min_Max(VLOOKUP($B51,'YTD Calculations'!$A:$DF,X$2,FALSE),0,99.9)</f>
        <v>4.6441863109513628</v>
      </c>
      <c r="Y51" s="53">
        <f t="shared" ca="1" si="24"/>
        <v>1.0080962217346112E-2</v>
      </c>
      <c r="Z51" s="48"/>
      <c r="AA51" s="40"/>
      <c r="AB51" s="54"/>
      <c r="AC51" s="53">
        <f ca="1">[1]!Min_Max(VLOOKUP($B51,'YTD Calculations'!$A:$DF,AC$2,FALSE),0,99.9)</f>
        <v>29.629823738246436</v>
      </c>
      <c r="AD51" s="53">
        <f ca="1">[1]!Min_Max(VLOOKUP($B51,'YTD Calculations'!$A:$DF,AD$2,FALSE),0,99.9)</f>
        <v>29.7628091279602</v>
      </c>
      <c r="AE51" s="53">
        <f t="shared" ca="1" si="25"/>
        <v>-0.13298538971376317</v>
      </c>
      <c r="AF51" s="53"/>
      <c r="AG51" s="110"/>
      <c r="AH51" s="53">
        <f ca="1">[1]!Min_Max(VLOOKUP($B51,'YTD Calculations'!$A:$DF,AH$2,FALSE),0,99.9)</f>
        <v>17.716679835997422</v>
      </c>
      <c r="AI51" s="53">
        <f ca="1">[1]!Min_Max(VLOOKUP($B51,'YTD Calculations'!$A:$DF,AI$2,FALSE),0,99.9)</f>
        <v>17.880006107138836</v>
      </c>
      <c r="AJ51" s="53">
        <f t="shared" ca="1" si="26"/>
        <v>-0.16332627114141474</v>
      </c>
      <c r="AK51" s="53"/>
      <c r="AL51" s="110"/>
      <c r="AM51" s="53">
        <f ca="1">[1]!Min_Max(VLOOKUP($B51,'YTD Calculations'!$A:$DF,AM$2,FALSE),0,99.9)</f>
        <v>9.7334763970818372</v>
      </c>
      <c r="AN51" s="53">
        <f ca="1">[1]!Min_Max(VLOOKUP($B51,'YTD Calculations'!$A:$DF,AN$2,FALSE),0,99.9)</f>
        <v>9.785528014218233</v>
      </c>
      <c r="AO51" s="53">
        <f t="shared" ca="1" si="27"/>
        <v>-5.2051617136395834E-2</v>
      </c>
      <c r="AP51" s="40"/>
      <c r="AQ51" s="108"/>
      <c r="AR51" s="53">
        <f ca="1">[1]!Min_Max(VLOOKUP($B51,'YTD Calculations'!$A:$DF,AR$2,FALSE),0,99.9)</f>
        <v>2.1796675051671768</v>
      </c>
      <c r="AS51" s="53">
        <f ca="1">[1]!Min_Max(VLOOKUP($B51,'YTD Calculations'!$A:$DF,AS$2,FALSE),0,99.9)</f>
        <v>2.0972750066031285</v>
      </c>
      <c r="AT51" s="53">
        <f t="shared" ca="1" si="28"/>
        <v>8.2392498564048289E-2</v>
      </c>
      <c r="AU51" s="48"/>
      <c r="AV51" s="40"/>
      <c r="AW51" s="54"/>
      <c r="AX51" s="53">
        <f ca="1">[1]!Min_Max(VLOOKUP($B51,'YTD Calculations'!$A:$DF,AX$2,FALSE),0,99.9)</f>
        <v>28.55793595807495</v>
      </c>
      <c r="AY51" s="53">
        <f ca="1">[1]!Min_Max(VLOOKUP($B51,'YTD Calculations'!$A:$DF,AY$2,FALSE),0,99.9)</f>
        <v>22.170013232260679</v>
      </c>
      <c r="AZ51" s="53">
        <f t="shared" ca="1" si="29"/>
        <v>6.3879227258142706</v>
      </c>
      <c r="BA51" s="53"/>
      <c r="BB51" s="110"/>
      <c r="BC51" s="53">
        <f ca="1">[1]!Min_Max(VLOOKUP($B51,'YTD Calculations'!$A:$DF,BC$2,FALSE),0,99.9)</f>
        <v>11.843477393801487</v>
      </c>
      <c r="BD51" s="53">
        <f ca="1">[1]!Min_Max(VLOOKUP($B51,'YTD Calculations'!$A:$DF,BD$2,FALSE),0,99.9)</f>
        <v>14.507287943547265</v>
      </c>
      <c r="BE51" s="53">
        <f t="shared" ca="1" si="30"/>
        <v>-2.6638105497457776</v>
      </c>
      <c r="BF51" s="53"/>
      <c r="BG51" s="110"/>
      <c r="BH51" s="53">
        <f ca="1">[1]!Min_Max(VLOOKUP($B51,'YTD Calculations'!$A:$DF,BH$2,FALSE),0,99.9)</f>
        <v>16.191709603173766</v>
      </c>
      <c r="BI51" s="53">
        <f ca="1">[1]!Min_Max(VLOOKUP($B51,'YTD Calculations'!$A:$DF,BI$2,FALSE),0,99.9)</f>
        <v>6.5976763120583373</v>
      </c>
      <c r="BJ51" s="53">
        <f t="shared" ca="1" si="31"/>
        <v>9.59403329111543</v>
      </c>
      <c r="BK51" s="40"/>
      <c r="BL51" s="108"/>
      <c r="BM51" s="53">
        <f ca="1">[1]!Min_Max(VLOOKUP($B51,'YTD Calculations'!$A:$DF,BM$2,FALSE),0,99.9)</f>
        <v>0.52274896109968982</v>
      </c>
      <c r="BN51" s="53">
        <f ca="1">[1]!Min_Max(VLOOKUP($B51,'YTD Calculations'!$A:$DF,BN$2,FALSE),0,99.9)</f>
        <v>1.0650489766550801</v>
      </c>
      <c r="BO51" s="53">
        <f t="shared" ca="1" si="32"/>
        <v>-0.54230001555539031</v>
      </c>
      <c r="BP51" s="48"/>
      <c r="BQ51" s="40"/>
      <c r="BR51" s="54"/>
      <c r="BS51" s="53">
        <f ca="1">[1]!Min_Max(VLOOKUP($B51,'YTD Calculations'!$A:$DF,BS$2,FALSE),0,99.9)</f>
        <v>55.43130801263689</v>
      </c>
      <c r="BT51" s="53">
        <f ca="1">[1]!Min_Max(VLOOKUP($B51,'YTD Calculations'!$A:$DF,BT$2,FALSE),0,99.9)</f>
        <v>57.771085054989179</v>
      </c>
      <c r="BU51" s="53">
        <f t="shared" ca="1" si="33"/>
        <v>-2.3397770423522886</v>
      </c>
      <c r="BV51" s="53"/>
      <c r="BW51" s="110"/>
      <c r="BX51" s="53">
        <f ca="1">[1]!Min_Max(VLOOKUP($B51,'YTD Calculations'!$A:$DF,BX$2,FALSE),0,99.9)</f>
        <v>20.980121038933824</v>
      </c>
      <c r="BY51" s="53">
        <f ca="1">[1]!Min_Max(VLOOKUP($B51,'YTD Calculations'!$A:$DF,BY$2,FALSE),0,99.9)</f>
        <v>21.77318963296565</v>
      </c>
      <c r="BZ51" s="53">
        <f t="shared" ca="1" si="34"/>
        <v>-0.79306859403182628</v>
      </c>
      <c r="CA51" s="53"/>
      <c r="CB51" s="110"/>
      <c r="CC51" s="53">
        <f ca="1">[1]!Min_Max(VLOOKUP($B51,'YTD Calculations'!$A:$DF,CC$2,FALSE),0,99.9)</f>
        <v>26.406446619757496</v>
      </c>
      <c r="CD51" s="53">
        <f ca="1">[1]!Min_Max(VLOOKUP($B51,'YTD Calculations'!$A:$DF,CD$2,FALSE),0,99.9)</f>
        <v>27.602548871200831</v>
      </c>
      <c r="CE51" s="53">
        <f t="shared" ca="1" si="35"/>
        <v>-1.1961022514433353</v>
      </c>
      <c r="CF51" s="40"/>
      <c r="CG51" s="108"/>
      <c r="CH51" s="53">
        <f ca="1">[1]!Min_Max(VLOOKUP($B51,'YTD Calculations'!$A:$DF,CH$2,FALSE),0,99.9)</f>
        <v>8.044740353945576</v>
      </c>
      <c r="CI51" s="53">
        <f ca="1">[1]!Min_Max(VLOOKUP($B51,'YTD Calculations'!$A:$DF,CI$2,FALSE),0,99.9)</f>
        <v>8.3953465508226994</v>
      </c>
      <c r="CJ51" s="53">
        <f t="shared" ca="1" si="36"/>
        <v>-0.35060619687712347</v>
      </c>
      <c r="CK51" s="48"/>
      <c r="CL51" s="40"/>
      <c r="CM51" s="54"/>
      <c r="CN51" s="53">
        <f ca="1">[1]!Min_Max(VLOOKUP($B51,'YTD Calculations'!$A:$DF,CN$2,FALSE),0,99.9)</f>
        <v>49.157720692200769</v>
      </c>
      <c r="CO51" s="53">
        <f ca="1">[1]!Min_Max(VLOOKUP($B51,'YTD Calculations'!$A:$DF,CO$2,FALSE),0,99.9)</f>
        <v>53.185603557606662</v>
      </c>
      <c r="CP51" s="53">
        <f t="shared" ca="1" si="37"/>
        <v>-4.0278828654058927</v>
      </c>
      <c r="CQ51" s="53"/>
      <c r="CR51" s="110"/>
      <c r="CS51" s="53">
        <f ca="1">[1]!Min_Max(VLOOKUP($B51,'YTD Calculations'!$A:$DF,CS$2,FALSE),0,99.9)</f>
        <v>18.611278642533289</v>
      </c>
      <c r="CT51" s="53">
        <f ca="1">[1]!Min_Max(VLOOKUP($B51,'YTD Calculations'!$A:$DF,CT$2,FALSE),0,99.9)</f>
        <v>18.783351342794116</v>
      </c>
      <c r="CU51" s="53">
        <f t="shared" ca="1" si="38"/>
        <v>-0.17207270026082711</v>
      </c>
      <c r="CV51" s="53"/>
      <c r="CW51" s="110"/>
      <c r="CX51" s="53">
        <f ca="1">[1]!Min_Max(VLOOKUP($B51,'YTD Calculations'!$A:$DF,CX$2,FALSE),0,99.9)</f>
        <v>24.179827293562564</v>
      </c>
      <c r="CY51" s="53">
        <f ca="1">[1]!Min_Max(VLOOKUP($B51,'YTD Calculations'!$A:$DF,CY$2,FALSE),0,99.9)</f>
        <v>27.682854065205937</v>
      </c>
      <c r="CZ51" s="53">
        <f t="shared" ca="1" si="39"/>
        <v>-3.5030267716433734</v>
      </c>
      <c r="DA51" s="40"/>
      <c r="DB51" s="108"/>
      <c r="DC51" s="53">
        <f ca="1">[1]!Min_Max(VLOOKUP($B51,'YTD Calculations'!$A:$DF,DC$2,FALSE),0,99.9)</f>
        <v>6.3666147561049131</v>
      </c>
      <c r="DD51" s="53">
        <f ca="1">[1]!Min_Max(VLOOKUP($B51,'YTD Calculations'!$A:$DF,DD$2,FALSE),0,99.9)</f>
        <v>6.7193981496066177</v>
      </c>
      <c r="DE51" s="53">
        <f t="shared" ca="1" si="40"/>
        <v>-0.35278339350170462</v>
      </c>
      <c r="DF51" s="48"/>
      <c r="DH51" s="23" t="str">
        <f t="shared" ca="1" si="41"/>
        <v>Show</v>
      </c>
    </row>
    <row r="52" spans="2:112">
      <c r="B52" s="50">
        <v>8713</v>
      </c>
      <c r="C52" s="51" t="str">
        <f>VLOOKUP(B52,Stores!$A:$H,8,FALSE)</f>
        <v>8713 - Burlington, MA</v>
      </c>
      <c r="D52" s="40" t="str">
        <f>VLOOKUP(B52,Stores!$A:$H,7,FALSE)</f>
        <v>MA</v>
      </c>
      <c r="E52" s="52">
        <f>VLOOKUP(B52,Stores!$A:$F,6,FALSE)</f>
        <v>36182</v>
      </c>
      <c r="F52" s="53"/>
      <c r="G52" s="54"/>
      <c r="H52" s="53">
        <f ca="1">[1]!Min_Max(VLOOKUP($B52,'YTD Calculations'!$A:$DF,H$2,FALSE),0,99.9)</f>
        <v>25.737820567420865</v>
      </c>
      <c r="I52" s="53">
        <f ca="1">[1]!Min_Max(VLOOKUP($B52,'YTD Calculations'!$A:$DF,I$2,FALSE),0,99.9)</f>
        <v>26.437521174507228</v>
      </c>
      <c r="J52" s="53">
        <f t="shared" ca="1" si="21"/>
        <v>-0.69970060708636339</v>
      </c>
      <c r="K52" s="53"/>
      <c r="L52" s="110"/>
      <c r="M52" s="53">
        <f ca="1">[1]!Min_Max(VLOOKUP($B52,'YTD Calculations'!$A:$DF,M$2,FALSE),0,99.9)</f>
        <v>9.0380336227673599</v>
      </c>
      <c r="N52" s="53">
        <f ca="1">[1]!Min_Max(VLOOKUP($B52,'YTD Calculations'!$A:$DF,N$2,FALSE),0,99.9)</f>
        <v>9.3141967612980281</v>
      </c>
      <c r="O52" s="53">
        <f t="shared" ca="1" si="22"/>
        <v>-0.27616313853066821</v>
      </c>
      <c r="P52" s="53"/>
      <c r="Q52" s="110"/>
      <c r="R52" s="53">
        <f ca="1">[1]!Min_Max(VLOOKUP($B52,'YTD Calculations'!$A:$DF,R$2,FALSE),0,99.9)</f>
        <v>13.16461938403693</v>
      </c>
      <c r="S52" s="53">
        <f ca="1">[1]!Min_Max(VLOOKUP($B52,'YTD Calculations'!$A:$DF,S$2,FALSE),0,99.9)</f>
        <v>12.901685562683216</v>
      </c>
      <c r="T52" s="53">
        <f t="shared" ca="1" si="23"/>
        <v>0.26293382135371424</v>
      </c>
      <c r="U52" s="40"/>
      <c r="V52" s="108"/>
      <c r="W52" s="53">
        <f ca="1">[1]!Min_Max(VLOOKUP($B52,'YTD Calculations'!$A:$DF,W$2,FALSE),0,99.9)</f>
        <v>3.5351675606165736</v>
      </c>
      <c r="X52" s="53">
        <f ca="1">[1]!Min_Max(VLOOKUP($B52,'YTD Calculations'!$A:$DF,X$2,FALSE),0,99.9)</f>
        <v>4.2216388505259808</v>
      </c>
      <c r="Y52" s="53">
        <f t="shared" ca="1" si="24"/>
        <v>-0.6864712899094072</v>
      </c>
      <c r="Z52" s="48"/>
      <c r="AA52" s="40"/>
      <c r="AB52" s="54"/>
      <c r="AC52" s="53">
        <f ca="1">[1]!Min_Max(VLOOKUP($B52,'YTD Calculations'!$A:$DF,AC$2,FALSE),0,99.9)</f>
        <v>18.428319611873324</v>
      </c>
      <c r="AD52" s="53">
        <f ca="1">[1]!Min_Max(VLOOKUP($B52,'YTD Calculations'!$A:$DF,AD$2,FALSE),0,99.9)</f>
        <v>20.318948329344728</v>
      </c>
      <c r="AE52" s="53">
        <f t="shared" ca="1" si="25"/>
        <v>-1.8906287174714045</v>
      </c>
      <c r="AF52" s="53"/>
      <c r="AG52" s="110"/>
      <c r="AH52" s="53">
        <f ca="1">[1]!Min_Max(VLOOKUP($B52,'YTD Calculations'!$A:$DF,AH$2,FALSE),0,99.9)</f>
        <v>8.0047126606730998</v>
      </c>
      <c r="AI52" s="53">
        <f ca="1">[1]!Min_Max(VLOOKUP($B52,'YTD Calculations'!$A:$DF,AI$2,FALSE),0,99.9)</f>
        <v>8.5959575694468704</v>
      </c>
      <c r="AJ52" s="53">
        <f t="shared" ca="1" si="26"/>
        <v>-0.59124490877377056</v>
      </c>
      <c r="AK52" s="53"/>
      <c r="AL52" s="110"/>
      <c r="AM52" s="53">
        <f ca="1">[1]!Min_Max(VLOOKUP($B52,'YTD Calculations'!$A:$DF,AM$2,FALSE),0,99.9)</f>
        <v>8.1145378516835525</v>
      </c>
      <c r="AN52" s="53">
        <f ca="1">[1]!Min_Max(VLOOKUP($B52,'YTD Calculations'!$A:$DF,AN$2,FALSE),0,99.9)</f>
        <v>9.0971637923225561</v>
      </c>
      <c r="AO52" s="53">
        <f t="shared" ca="1" si="27"/>
        <v>-0.98262594063900366</v>
      </c>
      <c r="AP52" s="40"/>
      <c r="AQ52" s="108"/>
      <c r="AR52" s="53">
        <f ca="1">[1]!Min_Max(VLOOKUP($B52,'YTD Calculations'!$A:$DF,AR$2,FALSE),0,99.9)</f>
        <v>2.3090690995166727</v>
      </c>
      <c r="AS52" s="53">
        <f ca="1">[1]!Min_Max(VLOOKUP($B52,'YTD Calculations'!$A:$DF,AS$2,FALSE),0,99.9)</f>
        <v>2.6258269675752994</v>
      </c>
      <c r="AT52" s="53">
        <f t="shared" ca="1" si="28"/>
        <v>-0.31675786805862671</v>
      </c>
      <c r="AU52" s="48"/>
      <c r="AV52" s="40"/>
      <c r="AW52" s="54"/>
      <c r="AX52" s="53">
        <f ca="1">[1]!Min_Max(VLOOKUP($B52,'YTD Calculations'!$A:$DF,AX$2,FALSE),0,99.9)</f>
        <v>69.53290135281955</v>
      </c>
      <c r="AY52" s="53">
        <f ca="1">[1]!Min_Max(VLOOKUP($B52,'YTD Calculations'!$A:$DF,AY$2,FALSE),0,99.9)</f>
        <v>0</v>
      </c>
      <c r="AZ52" s="53" t="str">
        <f t="shared" ca="1" si="29"/>
        <v>NA</v>
      </c>
      <c r="BA52" s="53"/>
      <c r="BB52" s="110"/>
      <c r="BC52" s="53">
        <f ca="1">[1]!Min_Max(VLOOKUP($B52,'YTD Calculations'!$A:$DF,BC$2,FALSE),0,99.9)</f>
        <v>3.2089861640675656E-2</v>
      </c>
      <c r="BD52" s="53">
        <f ca="1">[1]!Min_Max(VLOOKUP($B52,'YTD Calculations'!$A:$DF,BD$2,FALSE),0,99.9)</f>
        <v>0</v>
      </c>
      <c r="BE52" s="53" t="str">
        <f t="shared" ca="1" si="30"/>
        <v>NA</v>
      </c>
      <c r="BF52" s="53"/>
      <c r="BG52" s="110"/>
      <c r="BH52" s="53">
        <f ca="1">[1]!Min_Max(VLOOKUP($B52,'YTD Calculations'!$A:$DF,BH$2,FALSE),0,99.9)</f>
        <v>69.359039485258549</v>
      </c>
      <c r="BI52" s="53">
        <f ca="1">[1]!Min_Max(VLOOKUP($B52,'YTD Calculations'!$A:$DF,BI$2,FALSE),0,99.9)</f>
        <v>0</v>
      </c>
      <c r="BJ52" s="53" t="str">
        <f t="shared" ca="1" si="31"/>
        <v>NA</v>
      </c>
      <c r="BK52" s="40"/>
      <c r="BL52" s="108"/>
      <c r="BM52" s="53">
        <f ca="1">[1]!Min_Max(VLOOKUP($B52,'YTD Calculations'!$A:$DF,BM$2,FALSE),0,99.9)</f>
        <v>0.14177200592032879</v>
      </c>
      <c r="BN52" s="53">
        <f ca="1">[1]!Min_Max(VLOOKUP($B52,'YTD Calculations'!$A:$DF,BN$2,FALSE),0,99.9)</f>
        <v>0</v>
      </c>
      <c r="BO52" s="53" t="str">
        <f t="shared" ca="1" si="32"/>
        <v>NA</v>
      </c>
      <c r="BP52" s="48"/>
      <c r="BQ52" s="40"/>
      <c r="BR52" s="54"/>
      <c r="BS52" s="53">
        <f ca="1">[1]!Min_Max(VLOOKUP($B52,'YTD Calculations'!$A:$DF,BS$2,FALSE),0,99.9)</f>
        <v>45.551680190334743</v>
      </c>
      <c r="BT52" s="53">
        <f ca="1">[1]!Min_Max(VLOOKUP($B52,'YTD Calculations'!$A:$DF,BT$2,FALSE),0,99.9)</f>
        <v>46.431791936716735</v>
      </c>
      <c r="BU52" s="53">
        <f t="shared" ca="1" si="33"/>
        <v>-0.88011174638199208</v>
      </c>
      <c r="BV52" s="53"/>
      <c r="BW52" s="110"/>
      <c r="BX52" s="53">
        <f ca="1">[1]!Min_Max(VLOOKUP($B52,'YTD Calculations'!$A:$DF,BX$2,FALSE),0,99.9)</f>
        <v>10.79218405907209</v>
      </c>
      <c r="BY52" s="53">
        <f ca="1">[1]!Min_Max(VLOOKUP($B52,'YTD Calculations'!$A:$DF,BY$2,FALSE),0,99.9)</f>
        <v>12.346084187689508</v>
      </c>
      <c r="BZ52" s="53">
        <f t="shared" ca="1" si="34"/>
        <v>-1.5539001286174177</v>
      </c>
      <c r="CA52" s="53"/>
      <c r="CB52" s="110"/>
      <c r="CC52" s="53">
        <f ca="1">[1]!Min_Max(VLOOKUP($B52,'YTD Calculations'!$A:$DF,CC$2,FALSE),0,99.9)</f>
        <v>25.968182934918783</v>
      </c>
      <c r="CD52" s="53">
        <f ca="1">[1]!Min_Max(VLOOKUP($B52,'YTD Calculations'!$A:$DF,CD$2,FALSE),0,99.9)</f>
        <v>24.781155848709275</v>
      </c>
      <c r="CE52" s="53">
        <f t="shared" ca="1" si="35"/>
        <v>1.1870270862095076</v>
      </c>
      <c r="CF52" s="40"/>
      <c r="CG52" s="108"/>
      <c r="CH52" s="53">
        <f ca="1">[1]!Min_Max(VLOOKUP($B52,'YTD Calculations'!$A:$DF,CH$2,FALSE),0,99.9)</f>
        <v>8.7913131963438733</v>
      </c>
      <c r="CI52" s="53">
        <f ca="1">[1]!Min_Max(VLOOKUP($B52,'YTD Calculations'!$A:$DF,CI$2,FALSE),0,99.9)</f>
        <v>9.30455190031795</v>
      </c>
      <c r="CJ52" s="53">
        <f t="shared" ca="1" si="36"/>
        <v>-0.51323870397407667</v>
      </c>
      <c r="CK52" s="48"/>
      <c r="CL52" s="40"/>
      <c r="CM52" s="54"/>
      <c r="CN52" s="53">
        <f ca="1">[1]!Min_Max(VLOOKUP($B52,'YTD Calculations'!$A:$DF,CN$2,FALSE),0,99.9)</f>
        <v>26.47481144591999</v>
      </c>
      <c r="CO52" s="53">
        <f ca="1">[1]!Min_Max(VLOOKUP($B52,'YTD Calculations'!$A:$DF,CO$2,FALSE),0,99.9)</f>
        <v>26.065145440989646</v>
      </c>
      <c r="CP52" s="53">
        <f t="shared" ca="1" si="37"/>
        <v>0.40966600493034377</v>
      </c>
      <c r="CQ52" s="53"/>
      <c r="CR52" s="110"/>
      <c r="CS52" s="53">
        <f ca="1">[1]!Min_Max(VLOOKUP($B52,'YTD Calculations'!$A:$DF,CS$2,FALSE),0,99.9)</f>
        <v>8.3495711584370405</v>
      </c>
      <c r="CT52" s="53">
        <f ca="1">[1]!Min_Max(VLOOKUP($B52,'YTD Calculations'!$A:$DF,CT$2,FALSE),0,99.9)</f>
        <v>8.4782525717270207</v>
      </c>
      <c r="CU52" s="53">
        <f t="shared" ca="1" si="38"/>
        <v>-0.12868141328998028</v>
      </c>
      <c r="CV52" s="53"/>
      <c r="CW52" s="110"/>
      <c r="CX52" s="53">
        <f ca="1">[1]!Min_Max(VLOOKUP($B52,'YTD Calculations'!$A:$DF,CX$2,FALSE),0,99.9)</f>
        <v>14.37187281413469</v>
      </c>
      <c r="CY52" s="53">
        <f ca="1">[1]!Min_Max(VLOOKUP($B52,'YTD Calculations'!$A:$DF,CY$2,FALSE),0,99.9)</f>
        <v>13.112335665587841</v>
      </c>
      <c r="CZ52" s="53">
        <f t="shared" ca="1" si="39"/>
        <v>1.2595371485468494</v>
      </c>
      <c r="DA52" s="40"/>
      <c r="DB52" s="108"/>
      <c r="DC52" s="53">
        <f ca="1">[1]!Min_Max(VLOOKUP($B52,'YTD Calculations'!$A:$DF,DC$2,FALSE),0,99.9)</f>
        <v>3.753367473348256</v>
      </c>
      <c r="DD52" s="53">
        <f ca="1">[1]!Min_Max(VLOOKUP($B52,'YTD Calculations'!$A:$DF,DD$2,FALSE),0,99.9)</f>
        <v>4.4745572036747872</v>
      </c>
      <c r="DE52" s="53">
        <f t="shared" ca="1" si="40"/>
        <v>-0.72118973032653111</v>
      </c>
      <c r="DF52" s="48"/>
      <c r="DH52" s="23" t="str">
        <f t="shared" ca="1" si="41"/>
        <v>Show</v>
      </c>
    </row>
    <row r="53" spans="2:112">
      <c r="B53" s="50">
        <v>8718</v>
      </c>
      <c r="C53" s="51" t="str">
        <f>VLOOKUP(B53,Stores!$A:$H,8,FALSE)</f>
        <v>8718 - Woodlands, TX</v>
      </c>
      <c r="D53" s="40" t="str">
        <f>VLOOKUP(B53,Stores!$A:$H,7,FALSE)</f>
        <v>TX</v>
      </c>
      <c r="E53" s="52">
        <f>VLOOKUP(B53,Stores!$A:$F,6,FALSE)</f>
        <v>36864</v>
      </c>
      <c r="F53" s="53"/>
      <c r="G53" s="54"/>
      <c r="H53" s="53">
        <f ca="1">[1]!Min_Max(VLOOKUP($B53,'YTD Calculations'!$A:$DF,H$2,FALSE),0,99.9)</f>
        <v>27.900660752507626</v>
      </c>
      <c r="I53" s="53">
        <f ca="1">[1]!Min_Max(VLOOKUP($B53,'YTD Calculations'!$A:$DF,I$2,FALSE),0,99.9)</f>
        <v>29.855416015392223</v>
      </c>
      <c r="J53" s="53">
        <f t="shared" ca="1" si="21"/>
        <v>-1.9547552628845963</v>
      </c>
      <c r="K53" s="53"/>
      <c r="L53" s="110"/>
      <c r="M53" s="53">
        <f ca="1">[1]!Min_Max(VLOOKUP($B53,'YTD Calculations'!$A:$DF,M$2,FALSE),0,99.9)</f>
        <v>9.5603604938153506</v>
      </c>
      <c r="N53" s="53">
        <f ca="1">[1]!Min_Max(VLOOKUP($B53,'YTD Calculations'!$A:$DF,N$2,FALSE),0,99.9)</f>
        <v>9.9125212952278545</v>
      </c>
      <c r="O53" s="53">
        <f t="shared" ca="1" si="22"/>
        <v>-0.35216080141250394</v>
      </c>
      <c r="P53" s="53"/>
      <c r="Q53" s="110"/>
      <c r="R53" s="53">
        <f ca="1">[1]!Min_Max(VLOOKUP($B53,'YTD Calculations'!$A:$DF,R$2,FALSE),0,99.9)</f>
        <v>12.052871855566231</v>
      </c>
      <c r="S53" s="53">
        <f ca="1">[1]!Min_Max(VLOOKUP($B53,'YTD Calculations'!$A:$DF,S$2,FALSE),0,99.9)</f>
        <v>13.40407650458657</v>
      </c>
      <c r="T53" s="53">
        <f t="shared" ca="1" si="23"/>
        <v>-1.3512046490203389</v>
      </c>
      <c r="U53" s="40"/>
      <c r="V53" s="108"/>
      <c r="W53" s="53">
        <f ca="1">[1]!Min_Max(VLOOKUP($B53,'YTD Calculations'!$A:$DF,W$2,FALSE),0,99.9)</f>
        <v>6.2874284031260466</v>
      </c>
      <c r="X53" s="53">
        <f ca="1">[1]!Min_Max(VLOOKUP($B53,'YTD Calculations'!$A:$DF,X$2,FALSE),0,99.9)</f>
        <v>6.5388182155777974</v>
      </c>
      <c r="Y53" s="53">
        <f t="shared" ca="1" si="24"/>
        <v>-0.25138981245175085</v>
      </c>
      <c r="Z53" s="48"/>
      <c r="AA53" s="40"/>
      <c r="AB53" s="54"/>
      <c r="AC53" s="53">
        <f ca="1">[1]!Min_Max(VLOOKUP($B53,'YTD Calculations'!$A:$DF,AC$2,FALSE),0,99.9)</f>
        <v>22.613484647406985</v>
      </c>
      <c r="AD53" s="53">
        <f ca="1">[1]!Min_Max(VLOOKUP($B53,'YTD Calculations'!$A:$DF,AD$2,FALSE),0,99.9)</f>
        <v>22.601814233853538</v>
      </c>
      <c r="AE53" s="53">
        <f t="shared" ca="1" si="25"/>
        <v>1.1670413553446224E-2</v>
      </c>
      <c r="AF53" s="53"/>
      <c r="AG53" s="110"/>
      <c r="AH53" s="53">
        <f ca="1">[1]!Min_Max(VLOOKUP($B53,'YTD Calculations'!$A:$DF,AH$2,FALSE),0,99.9)</f>
        <v>9.1884917829413926</v>
      </c>
      <c r="AI53" s="53">
        <f ca="1">[1]!Min_Max(VLOOKUP($B53,'YTD Calculations'!$A:$DF,AI$2,FALSE),0,99.9)</f>
        <v>8.4519923766898142</v>
      </c>
      <c r="AJ53" s="53">
        <f t="shared" ca="1" si="26"/>
        <v>0.73649940625157839</v>
      </c>
      <c r="AK53" s="53"/>
      <c r="AL53" s="110"/>
      <c r="AM53" s="53">
        <f ca="1">[1]!Min_Max(VLOOKUP($B53,'YTD Calculations'!$A:$DF,AM$2,FALSE),0,99.9)</f>
        <v>8.9882702793501714</v>
      </c>
      <c r="AN53" s="53">
        <f ca="1">[1]!Min_Max(VLOOKUP($B53,'YTD Calculations'!$A:$DF,AN$2,FALSE),0,99.9)</f>
        <v>9.4880404264340701</v>
      </c>
      <c r="AO53" s="53">
        <f t="shared" ca="1" si="27"/>
        <v>-0.49977014708389866</v>
      </c>
      <c r="AP53" s="40"/>
      <c r="AQ53" s="108"/>
      <c r="AR53" s="53">
        <f ca="1">[1]!Min_Max(VLOOKUP($B53,'YTD Calculations'!$A:$DF,AR$2,FALSE),0,99.9)</f>
        <v>4.4367225851154197</v>
      </c>
      <c r="AS53" s="53">
        <f ca="1">[1]!Min_Max(VLOOKUP($B53,'YTD Calculations'!$A:$DF,AS$2,FALSE),0,99.9)</f>
        <v>4.6617814307296506</v>
      </c>
      <c r="AT53" s="53">
        <f t="shared" ca="1" si="28"/>
        <v>-0.22505884561423084</v>
      </c>
      <c r="AU53" s="48"/>
      <c r="AV53" s="40"/>
      <c r="AW53" s="54"/>
      <c r="AX53" s="53">
        <f ca="1">[1]!Min_Max(VLOOKUP($B53,'YTD Calculations'!$A:$DF,AX$2,FALSE),0,99.9)</f>
        <v>43.676936559392956</v>
      </c>
      <c r="AY53" s="53">
        <f ca="1">[1]!Min_Max(VLOOKUP($B53,'YTD Calculations'!$A:$DF,AY$2,FALSE),0,99.9)</f>
        <v>29.008664093993129</v>
      </c>
      <c r="AZ53" s="53">
        <f t="shared" ca="1" si="29"/>
        <v>14.668272465399827</v>
      </c>
      <c r="BA53" s="53"/>
      <c r="BB53" s="110"/>
      <c r="BC53" s="53">
        <f ca="1">[1]!Min_Max(VLOOKUP($B53,'YTD Calculations'!$A:$DF,BC$2,FALSE),0,99.9)</f>
        <v>17.983378297490606</v>
      </c>
      <c r="BD53" s="53">
        <f ca="1">[1]!Min_Max(VLOOKUP($B53,'YTD Calculations'!$A:$DF,BD$2,FALSE),0,99.9)</f>
        <v>19.099883806381264</v>
      </c>
      <c r="BE53" s="53">
        <f t="shared" ca="1" si="30"/>
        <v>-1.1165055088906577</v>
      </c>
      <c r="BF53" s="53"/>
      <c r="BG53" s="110"/>
      <c r="BH53" s="53">
        <f ca="1">[1]!Min_Max(VLOOKUP($B53,'YTD Calculations'!$A:$DF,BH$2,FALSE),0,99.9)</f>
        <v>24.219858617187516</v>
      </c>
      <c r="BI53" s="53">
        <f ca="1">[1]!Min_Max(VLOOKUP($B53,'YTD Calculations'!$A:$DF,BI$2,FALSE),0,99.9)</f>
        <v>8.0414270216765775</v>
      </c>
      <c r="BJ53" s="53">
        <f t="shared" ca="1" si="31"/>
        <v>16.178431595510936</v>
      </c>
      <c r="BK53" s="40"/>
      <c r="BL53" s="108"/>
      <c r="BM53" s="53">
        <f ca="1">[1]!Min_Max(VLOOKUP($B53,'YTD Calculations'!$A:$DF,BM$2,FALSE),0,99.9)</f>
        <v>1.473699644714842</v>
      </c>
      <c r="BN53" s="53">
        <f ca="1">[1]!Min_Max(VLOOKUP($B53,'YTD Calculations'!$A:$DF,BN$2,FALSE),0,99.9)</f>
        <v>1.8673532659352905</v>
      </c>
      <c r="BO53" s="53">
        <f t="shared" ca="1" si="32"/>
        <v>-0.39365362122044845</v>
      </c>
      <c r="BP53" s="48"/>
      <c r="BQ53" s="40"/>
      <c r="BR53" s="54"/>
      <c r="BS53" s="53">
        <f ca="1">[1]!Min_Max(VLOOKUP($B53,'YTD Calculations'!$A:$DF,BS$2,FALSE),0,99.9)</f>
        <v>62.660456205501788</v>
      </c>
      <c r="BT53" s="53">
        <f ca="1">[1]!Min_Max(VLOOKUP($B53,'YTD Calculations'!$A:$DF,BT$2,FALSE),0,99.9)</f>
        <v>64.45587398279919</v>
      </c>
      <c r="BU53" s="53">
        <f t="shared" ca="1" si="33"/>
        <v>-1.795417777297402</v>
      </c>
      <c r="BV53" s="53"/>
      <c r="BW53" s="110"/>
      <c r="BX53" s="53">
        <f ca="1">[1]!Min_Max(VLOOKUP($B53,'YTD Calculations'!$A:$DF,BX$2,FALSE),0,99.9)</f>
        <v>13.675354810129292</v>
      </c>
      <c r="BY53" s="53">
        <f ca="1">[1]!Min_Max(VLOOKUP($B53,'YTD Calculations'!$A:$DF,BY$2,FALSE),0,99.9)</f>
        <v>13.219670996017751</v>
      </c>
      <c r="BZ53" s="53">
        <f t="shared" ca="1" si="34"/>
        <v>0.45568381411154135</v>
      </c>
      <c r="CA53" s="53"/>
      <c r="CB53" s="110"/>
      <c r="CC53" s="53">
        <f ca="1">[1]!Min_Max(VLOOKUP($B53,'YTD Calculations'!$A:$DF,CC$2,FALSE),0,99.9)</f>
        <v>32.118409114524461</v>
      </c>
      <c r="CD53" s="53">
        <f ca="1">[1]!Min_Max(VLOOKUP($B53,'YTD Calculations'!$A:$DF,CD$2,FALSE),0,99.9)</f>
        <v>33.893478324533731</v>
      </c>
      <c r="CE53" s="53">
        <f t="shared" ca="1" si="35"/>
        <v>-1.7750692100092706</v>
      </c>
      <c r="CF53" s="40"/>
      <c r="CG53" s="108"/>
      <c r="CH53" s="53">
        <f ca="1">[1]!Min_Max(VLOOKUP($B53,'YTD Calculations'!$A:$DF,CH$2,FALSE),0,99.9)</f>
        <v>16.866692280848032</v>
      </c>
      <c r="CI53" s="53">
        <f ca="1">[1]!Min_Max(VLOOKUP($B53,'YTD Calculations'!$A:$DF,CI$2,FALSE),0,99.9)</f>
        <v>17.342724662247694</v>
      </c>
      <c r="CJ53" s="53">
        <f t="shared" ca="1" si="36"/>
        <v>-0.47603238139966209</v>
      </c>
      <c r="CK53" s="48"/>
      <c r="CL53" s="40"/>
      <c r="CM53" s="54"/>
      <c r="CN53" s="53">
        <f ca="1">[1]!Min_Max(VLOOKUP($B53,'YTD Calculations'!$A:$DF,CN$2,FALSE),0,99.9)</f>
        <v>26.007407179135868</v>
      </c>
      <c r="CO53" s="53">
        <f ca="1">[1]!Min_Max(VLOOKUP($B53,'YTD Calculations'!$A:$DF,CO$2,FALSE),0,99.9)</f>
        <v>27.43221131857176</v>
      </c>
      <c r="CP53" s="53">
        <f t="shared" ca="1" si="37"/>
        <v>-1.4248041394358921</v>
      </c>
      <c r="CQ53" s="53"/>
      <c r="CR53" s="110"/>
      <c r="CS53" s="53">
        <f ca="1">[1]!Min_Max(VLOOKUP($B53,'YTD Calculations'!$A:$DF,CS$2,FALSE),0,99.9)</f>
        <v>8.0229324931406936</v>
      </c>
      <c r="CT53" s="53">
        <f ca="1">[1]!Min_Max(VLOOKUP($B53,'YTD Calculations'!$A:$DF,CT$2,FALSE),0,99.9)</f>
        <v>8.0481314349557209</v>
      </c>
      <c r="CU53" s="53">
        <f t="shared" ca="1" si="38"/>
        <v>-2.5198941815027354E-2</v>
      </c>
      <c r="CV53" s="53"/>
      <c r="CW53" s="110"/>
      <c r="CX53" s="53">
        <f ca="1">[1]!Min_Max(VLOOKUP($B53,'YTD Calculations'!$A:$DF,CX$2,FALSE),0,99.9)</f>
        <v>11.411035238526694</v>
      </c>
      <c r="CY53" s="53">
        <f ca="1">[1]!Min_Max(VLOOKUP($B53,'YTD Calculations'!$A:$DF,CY$2,FALSE),0,99.9)</f>
        <v>12.451756925538835</v>
      </c>
      <c r="CZ53" s="53">
        <f t="shared" ca="1" si="39"/>
        <v>-1.040721687012141</v>
      </c>
      <c r="DA53" s="40"/>
      <c r="DB53" s="108"/>
      <c r="DC53" s="53">
        <f ca="1">[1]!Min_Max(VLOOKUP($B53,'YTD Calculations'!$A:$DF,DC$2,FALSE),0,99.9)</f>
        <v>6.5734394474684779</v>
      </c>
      <c r="DD53" s="53">
        <f ca="1">[1]!Min_Max(VLOOKUP($B53,'YTD Calculations'!$A:$DF,DD$2,FALSE),0,99.9)</f>
        <v>6.932322958077199</v>
      </c>
      <c r="DE53" s="53">
        <f t="shared" ca="1" si="40"/>
        <v>-0.35888351060872115</v>
      </c>
      <c r="DF53" s="48"/>
      <c r="DH53" s="23" t="str">
        <f t="shared" ca="1" si="41"/>
        <v>Show</v>
      </c>
    </row>
    <row r="54" spans="2:112">
      <c r="B54" s="50">
        <v>8707</v>
      </c>
      <c r="C54" s="51" t="str">
        <f>VLOOKUP(B54,Stores!$A:$H,8,FALSE)</f>
        <v>8707 - Houston, TX</v>
      </c>
      <c r="D54" s="40" t="str">
        <f>VLOOKUP(B54,Stores!$A:$H,7,FALSE)</f>
        <v>TX</v>
      </c>
      <c r="E54" s="52">
        <f>VLOOKUP(B54,Stores!$A:$F,6,FALSE)</f>
        <v>41993</v>
      </c>
      <c r="F54" s="53"/>
      <c r="G54" s="54"/>
      <c r="H54" s="53">
        <f ca="1">[1]!Min_Max(VLOOKUP($B54,'YTD Calculations'!$A:$DF,H$2,FALSE),0,99.9)</f>
        <v>33.557251024815358</v>
      </c>
      <c r="I54" s="53">
        <f ca="1">[1]!Min_Max(VLOOKUP($B54,'YTD Calculations'!$A:$DF,I$2,FALSE),0,99.9)</f>
        <v>33.906091046322359</v>
      </c>
      <c r="J54" s="53">
        <f t="shared" ca="1" si="21"/>
        <v>-0.34884002150700155</v>
      </c>
      <c r="K54" s="53"/>
      <c r="L54" s="110"/>
      <c r="M54" s="53">
        <f ca="1">[1]!Min_Max(VLOOKUP($B54,'YTD Calculations'!$A:$DF,M$2,FALSE),0,99.9)</f>
        <v>14.922599454446992</v>
      </c>
      <c r="N54" s="53">
        <f ca="1">[1]!Min_Max(VLOOKUP($B54,'YTD Calculations'!$A:$DF,N$2,FALSE),0,99.9)</f>
        <v>15.311068544059586</v>
      </c>
      <c r="O54" s="53">
        <f t="shared" ca="1" si="22"/>
        <v>-0.38846908961259352</v>
      </c>
      <c r="P54" s="53"/>
      <c r="Q54" s="110"/>
      <c r="R54" s="53">
        <f ca="1">[1]!Min_Max(VLOOKUP($B54,'YTD Calculations'!$A:$DF,R$2,FALSE),0,99.9)</f>
        <v>15.569319146219119</v>
      </c>
      <c r="S54" s="53">
        <f ca="1">[1]!Min_Max(VLOOKUP($B54,'YTD Calculations'!$A:$DF,S$2,FALSE),0,99.9)</f>
        <v>14.983248500113097</v>
      </c>
      <c r="T54" s="53">
        <f t="shared" ca="1" si="23"/>
        <v>0.58607064610602144</v>
      </c>
      <c r="U54" s="40"/>
      <c r="V54" s="108"/>
      <c r="W54" s="53">
        <f ca="1">[1]!Min_Max(VLOOKUP($B54,'YTD Calculations'!$A:$DF,W$2,FALSE),0,99.9)</f>
        <v>3.0653324241492448</v>
      </c>
      <c r="X54" s="53">
        <f ca="1">[1]!Min_Max(VLOOKUP($B54,'YTD Calculations'!$A:$DF,X$2,FALSE),0,99.9)</f>
        <v>3.61177400214968</v>
      </c>
      <c r="Y54" s="53">
        <f t="shared" ca="1" si="24"/>
        <v>-0.54644157800043525</v>
      </c>
      <c r="Z54" s="48"/>
      <c r="AA54" s="40"/>
      <c r="AB54" s="54"/>
      <c r="AC54" s="53">
        <f ca="1">[1]!Min_Max(VLOOKUP($B54,'YTD Calculations'!$A:$DF,AC$2,FALSE),0,99.9)</f>
        <v>25.332379780214264</v>
      </c>
      <c r="AD54" s="53">
        <f ca="1">[1]!Min_Max(VLOOKUP($B54,'YTD Calculations'!$A:$DF,AD$2,FALSE),0,99.9)</f>
        <v>27.151251637124403</v>
      </c>
      <c r="AE54" s="53">
        <f t="shared" ca="1" si="25"/>
        <v>-1.818871856910139</v>
      </c>
      <c r="AF54" s="53"/>
      <c r="AG54" s="110"/>
      <c r="AH54" s="53">
        <f ca="1">[1]!Min_Max(VLOOKUP($B54,'YTD Calculations'!$A:$DF,AH$2,FALSE),0,99.9)</f>
        <v>13.154115568732882</v>
      </c>
      <c r="AI54" s="53">
        <f ca="1">[1]!Min_Max(VLOOKUP($B54,'YTD Calculations'!$A:$DF,AI$2,FALSE),0,99.9)</f>
        <v>13.913442224520638</v>
      </c>
      <c r="AJ54" s="53">
        <f t="shared" ca="1" si="26"/>
        <v>-0.75932665578775627</v>
      </c>
      <c r="AK54" s="53"/>
      <c r="AL54" s="110"/>
      <c r="AM54" s="53">
        <f ca="1">[1]!Min_Max(VLOOKUP($B54,'YTD Calculations'!$A:$DF,AM$2,FALSE),0,99.9)</f>
        <v>10.120414846019038</v>
      </c>
      <c r="AN54" s="53">
        <f ca="1">[1]!Min_Max(VLOOKUP($B54,'YTD Calculations'!$A:$DF,AN$2,FALSE),0,99.9)</f>
        <v>11.066645651491514</v>
      </c>
      <c r="AO54" s="53">
        <f t="shared" ca="1" si="27"/>
        <v>-0.94623080547247618</v>
      </c>
      <c r="AP54" s="40"/>
      <c r="AQ54" s="108"/>
      <c r="AR54" s="53">
        <f ca="1">[1]!Min_Max(VLOOKUP($B54,'YTD Calculations'!$A:$DF,AR$2,FALSE),0,99.9)</f>
        <v>2.0578493654623409</v>
      </c>
      <c r="AS54" s="53">
        <f ca="1">[1]!Min_Max(VLOOKUP($B54,'YTD Calculations'!$A:$DF,AS$2,FALSE),0,99.9)</f>
        <v>2.1711637611122443</v>
      </c>
      <c r="AT54" s="53">
        <f t="shared" ca="1" si="28"/>
        <v>-0.11331439564990342</v>
      </c>
      <c r="AU54" s="48"/>
      <c r="AV54" s="40"/>
      <c r="AW54" s="54"/>
      <c r="AX54" s="53">
        <f ca="1">[1]!Min_Max(VLOOKUP($B54,'YTD Calculations'!$A:$DF,AX$2,FALSE),0,99.9)</f>
        <v>43.416278977140564</v>
      </c>
      <c r="AY54" s="53">
        <f ca="1">[1]!Min_Max(VLOOKUP($B54,'YTD Calculations'!$A:$DF,AY$2,FALSE),0,99.9)</f>
        <v>28.726766067775284</v>
      </c>
      <c r="AZ54" s="53">
        <f t="shared" ca="1" si="29"/>
        <v>14.689512909365281</v>
      </c>
      <c r="BA54" s="53"/>
      <c r="BB54" s="110"/>
      <c r="BC54" s="53">
        <f ca="1">[1]!Min_Max(VLOOKUP($B54,'YTD Calculations'!$A:$DF,BC$2,FALSE),0,99.9)</f>
        <v>17.45440554571417</v>
      </c>
      <c r="BD54" s="53">
        <f ca="1">[1]!Min_Max(VLOOKUP($B54,'YTD Calculations'!$A:$DF,BD$2,FALSE),0,99.9)</f>
        <v>21.677074321676248</v>
      </c>
      <c r="BE54" s="53">
        <f t="shared" ca="1" si="30"/>
        <v>-4.2226687759620773</v>
      </c>
      <c r="BF54" s="53"/>
      <c r="BG54" s="110"/>
      <c r="BH54" s="53">
        <f ca="1">[1]!Min_Max(VLOOKUP($B54,'YTD Calculations'!$A:$DF,BH$2,FALSE),0,99.9)</f>
        <v>24.65741000620886</v>
      </c>
      <c r="BI54" s="53">
        <f ca="1">[1]!Min_Max(VLOOKUP($B54,'YTD Calculations'!$A:$DF,BI$2,FALSE),0,99.9)</f>
        <v>5.3474298303057628</v>
      </c>
      <c r="BJ54" s="53">
        <f t="shared" ca="1" si="31"/>
        <v>19.309980175903096</v>
      </c>
      <c r="BK54" s="40"/>
      <c r="BL54" s="108"/>
      <c r="BM54" s="53">
        <f ca="1">[1]!Min_Max(VLOOKUP($B54,'YTD Calculations'!$A:$DF,BM$2,FALSE),0,99.9)</f>
        <v>1.3044634252175331</v>
      </c>
      <c r="BN54" s="53">
        <f ca="1">[1]!Min_Max(VLOOKUP($B54,'YTD Calculations'!$A:$DF,BN$2,FALSE),0,99.9)</f>
        <v>1.7022619157932704</v>
      </c>
      <c r="BO54" s="53">
        <f t="shared" ca="1" si="32"/>
        <v>-0.39779849057573724</v>
      </c>
      <c r="BP54" s="48"/>
      <c r="BQ54" s="40"/>
      <c r="BR54" s="54"/>
      <c r="BS54" s="53">
        <f ca="1">[1]!Min_Max(VLOOKUP($B54,'YTD Calculations'!$A:$DF,BS$2,FALSE),0,99.9)</f>
        <v>59.609132788711015</v>
      </c>
      <c r="BT54" s="53">
        <f ca="1">[1]!Min_Max(VLOOKUP($B54,'YTD Calculations'!$A:$DF,BT$2,FALSE),0,99.9)</f>
        <v>59.311735812502839</v>
      </c>
      <c r="BU54" s="53">
        <f t="shared" ca="1" si="33"/>
        <v>0.29739697620817651</v>
      </c>
      <c r="BV54" s="53"/>
      <c r="BW54" s="110"/>
      <c r="BX54" s="53">
        <f ca="1">[1]!Min_Max(VLOOKUP($B54,'YTD Calculations'!$A:$DF,BX$2,FALSE),0,99.9)</f>
        <v>18.968217829454538</v>
      </c>
      <c r="BY54" s="53">
        <f ca="1">[1]!Min_Max(VLOOKUP($B54,'YTD Calculations'!$A:$DF,BY$2,FALSE),0,99.9)</f>
        <v>18.876965421129441</v>
      </c>
      <c r="BZ54" s="53">
        <f t="shared" ca="1" si="34"/>
        <v>9.1252408325097178E-2</v>
      </c>
      <c r="CA54" s="53"/>
      <c r="CB54" s="110"/>
      <c r="CC54" s="53">
        <f ca="1">[1]!Min_Max(VLOOKUP($B54,'YTD Calculations'!$A:$DF,CC$2,FALSE),0,99.9)</f>
        <v>33.477311832167246</v>
      </c>
      <c r="CD54" s="53">
        <f ca="1">[1]!Min_Max(VLOOKUP($B54,'YTD Calculations'!$A:$DF,CD$2,FALSE),0,99.9)</f>
        <v>32.116079913629264</v>
      </c>
      <c r="CE54" s="53">
        <f t="shared" ca="1" si="35"/>
        <v>1.3612319185379818</v>
      </c>
      <c r="CF54" s="40"/>
      <c r="CG54" s="108"/>
      <c r="CH54" s="53">
        <f ca="1">[1]!Min_Max(VLOOKUP($B54,'YTD Calculations'!$A:$DF,CH$2,FALSE),0,99.9)</f>
        <v>7.1636031270892282</v>
      </c>
      <c r="CI54" s="53">
        <f ca="1">[1]!Min_Max(VLOOKUP($B54,'YTD Calculations'!$A:$DF,CI$2,FALSE),0,99.9)</f>
        <v>8.3186904777441359</v>
      </c>
      <c r="CJ54" s="53">
        <f t="shared" ca="1" si="36"/>
        <v>-1.1550873506549078</v>
      </c>
      <c r="CK54" s="48"/>
      <c r="CL54" s="40"/>
      <c r="CM54" s="54"/>
      <c r="CN54" s="53">
        <f ca="1">[1]!Min_Max(VLOOKUP($B54,'YTD Calculations'!$A:$DF,CN$2,FALSE),0,99.9)</f>
        <v>36.124755511644494</v>
      </c>
      <c r="CO54" s="53">
        <f ca="1">[1]!Min_Max(VLOOKUP($B54,'YTD Calculations'!$A:$DF,CO$2,FALSE),0,99.9)</f>
        <v>37.743741382457898</v>
      </c>
      <c r="CP54" s="53">
        <f t="shared" ca="1" si="37"/>
        <v>-1.6189858708134039</v>
      </c>
      <c r="CQ54" s="53"/>
      <c r="CR54" s="110"/>
      <c r="CS54" s="53">
        <f ca="1">[1]!Min_Max(VLOOKUP($B54,'YTD Calculations'!$A:$DF,CS$2,FALSE),0,99.9)</f>
        <v>14.858569321468416</v>
      </c>
      <c r="CT54" s="53">
        <f ca="1">[1]!Min_Max(VLOOKUP($B54,'YTD Calculations'!$A:$DF,CT$2,FALSE),0,99.9)</f>
        <v>15.548598349090486</v>
      </c>
      <c r="CU54" s="53">
        <f t="shared" ca="1" si="38"/>
        <v>-0.69002902762207086</v>
      </c>
      <c r="CV54" s="53"/>
      <c r="CW54" s="110"/>
      <c r="CX54" s="53">
        <f ca="1">[1]!Min_Max(VLOOKUP($B54,'YTD Calculations'!$A:$DF,CX$2,FALSE),0,99.9)</f>
        <v>17.837252512814533</v>
      </c>
      <c r="CY54" s="53">
        <f ca="1">[1]!Min_Max(VLOOKUP($B54,'YTD Calculations'!$A:$DF,CY$2,FALSE),0,99.9)</f>
        <v>18.387759547737584</v>
      </c>
      <c r="CZ54" s="53">
        <f t="shared" ca="1" si="39"/>
        <v>-0.55050703492305075</v>
      </c>
      <c r="DA54" s="40"/>
      <c r="DB54" s="108"/>
      <c r="DC54" s="53">
        <f ca="1">[1]!Min_Max(VLOOKUP($B54,'YTD Calculations'!$A:$DF,DC$2,FALSE),0,99.9)</f>
        <v>3.428933677361548</v>
      </c>
      <c r="DD54" s="53">
        <f ca="1">[1]!Min_Max(VLOOKUP($B54,'YTD Calculations'!$A:$DF,DD$2,FALSE),0,99.9)</f>
        <v>3.8073834856298299</v>
      </c>
      <c r="DE54" s="53">
        <f t="shared" ca="1" si="40"/>
        <v>-0.3784498082682819</v>
      </c>
      <c r="DF54" s="48"/>
      <c r="DH54" s="23" t="str">
        <f t="shared" ca="1" si="41"/>
        <v>Show</v>
      </c>
    </row>
    <row r="55" spans="2:112">
      <c r="B55" s="50">
        <v>8702</v>
      </c>
      <c r="C55" s="51" t="str">
        <f>VLOOKUP(B55,Stores!$A:$H,8,FALSE)</f>
        <v>8702 - Dallas, TX</v>
      </c>
      <c r="D55" s="40" t="str">
        <f>VLOOKUP(B55,Stores!$A:$H,7,FALSE)</f>
        <v>TX</v>
      </c>
      <c r="E55" s="52">
        <f>VLOOKUP(B55,Stores!$A:$F,6,FALSE)</f>
        <v>35734</v>
      </c>
      <c r="F55" s="53"/>
      <c r="G55" s="54"/>
      <c r="H55" s="53">
        <f ca="1">[1]!Min_Max(VLOOKUP($B55,'YTD Calculations'!$A:$DF,H$2,FALSE),0,99.9)</f>
        <v>28.1367491290614</v>
      </c>
      <c r="I55" s="53">
        <f ca="1">[1]!Min_Max(VLOOKUP($B55,'YTD Calculations'!$A:$DF,I$2,FALSE),0,99.9)</f>
        <v>0</v>
      </c>
      <c r="J55" s="53" t="str">
        <f t="shared" ca="1" si="21"/>
        <v>NA</v>
      </c>
      <c r="K55" s="53"/>
      <c r="L55" s="110"/>
      <c r="M55" s="53">
        <f ca="1">[1]!Min_Max(VLOOKUP($B55,'YTD Calculations'!$A:$DF,M$2,FALSE),0,99.9)</f>
        <v>12.912470256387254</v>
      </c>
      <c r="N55" s="53">
        <f ca="1">[1]!Min_Max(VLOOKUP($B55,'YTD Calculations'!$A:$DF,N$2,FALSE),0,99.9)</f>
        <v>0</v>
      </c>
      <c r="O55" s="53" t="str">
        <f t="shared" ca="1" si="22"/>
        <v>NA</v>
      </c>
      <c r="P55" s="53"/>
      <c r="Q55" s="110"/>
      <c r="R55" s="53">
        <f ca="1">[1]!Min_Max(VLOOKUP($B55,'YTD Calculations'!$A:$DF,R$2,FALSE),0,99.9)</f>
        <v>11.831515553683674</v>
      </c>
      <c r="S55" s="53">
        <f ca="1">[1]!Min_Max(VLOOKUP($B55,'YTD Calculations'!$A:$DF,S$2,FALSE),0,99.9)</f>
        <v>0</v>
      </c>
      <c r="T55" s="53" t="str">
        <f t="shared" ca="1" si="23"/>
        <v>NA</v>
      </c>
      <c r="U55" s="40"/>
      <c r="V55" s="108"/>
      <c r="W55" s="53">
        <f ca="1">[1]!Min_Max(VLOOKUP($B55,'YTD Calculations'!$A:$DF,W$2,FALSE),0,99.9)</f>
        <v>3.3927633189904736</v>
      </c>
      <c r="X55" s="53">
        <f ca="1">[1]!Min_Max(VLOOKUP($B55,'YTD Calculations'!$A:$DF,X$2,FALSE),0,99.9)</f>
        <v>0</v>
      </c>
      <c r="Y55" s="53" t="str">
        <f t="shared" ca="1" si="24"/>
        <v>NA</v>
      </c>
      <c r="Z55" s="48"/>
      <c r="AA55" s="40"/>
      <c r="AB55" s="54"/>
      <c r="AC55" s="53">
        <f ca="1">[1]!Min_Max(VLOOKUP($B55,'YTD Calculations'!$A:$DF,AC$2,FALSE),0,99.9)</f>
        <v>21.098001954909023</v>
      </c>
      <c r="AD55" s="53">
        <f ca="1">[1]!Min_Max(VLOOKUP($B55,'YTD Calculations'!$A:$DF,AD$2,FALSE),0,99.9)</f>
        <v>0</v>
      </c>
      <c r="AE55" s="53" t="str">
        <f t="shared" ca="1" si="25"/>
        <v>NA</v>
      </c>
      <c r="AF55" s="53"/>
      <c r="AG55" s="110"/>
      <c r="AH55" s="53">
        <f ca="1">[1]!Min_Max(VLOOKUP($B55,'YTD Calculations'!$A:$DF,AH$2,FALSE),0,99.9)</f>
        <v>10.769820375674033</v>
      </c>
      <c r="AI55" s="53">
        <f ca="1">[1]!Min_Max(VLOOKUP($B55,'YTD Calculations'!$A:$DF,AI$2,FALSE),0,99.9)</f>
        <v>0</v>
      </c>
      <c r="AJ55" s="53" t="str">
        <f t="shared" ca="1" si="26"/>
        <v>NA</v>
      </c>
      <c r="AK55" s="53"/>
      <c r="AL55" s="110"/>
      <c r="AM55" s="53">
        <f ca="1">[1]!Min_Max(VLOOKUP($B55,'YTD Calculations'!$A:$DF,AM$2,FALSE),0,99.9)</f>
        <v>8.1499274065783833</v>
      </c>
      <c r="AN55" s="53">
        <f ca="1">[1]!Min_Max(VLOOKUP($B55,'YTD Calculations'!$A:$DF,AN$2,FALSE),0,99.9)</f>
        <v>0</v>
      </c>
      <c r="AO55" s="53" t="str">
        <f t="shared" ca="1" si="27"/>
        <v>NA</v>
      </c>
      <c r="AP55" s="40"/>
      <c r="AQ55" s="108"/>
      <c r="AR55" s="53">
        <f ca="1">[1]!Min_Max(VLOOKUP($B55,'YTD Calculations'!$A:$DF,AR$2,FALSE),0,99.9)</f>
        <v>2.178254172656608</v>
      </c>
      <c r="AS55" s="53">
        <f ca="1">[1]!Min_Max(VLOOKUP($B55,'YTD Calculations'!$A:$DF,AS$2,FALSE),0,99.9)</f>
        <v>0</v>
      </c>
      <c r="AT55" s="53" t="str">
        <f t="shared" ca="1" si="28"/>
        <v>NA</v>
      </c>
      <c r="AU55" s="48"/>
      <c r="AV55" s="40"/>
      <c r="AW55" s="54"/>
      <c r="AX55" s="53">
        <f ca="1">[1]!Min_Max(VLOOKUP($B55,'YTD Calculations'!$A:$DF,AX$2,FALSE),0,99.9)</f>
        <v>38.565944075017391</v>
      </c>
      <c r="AY55" s="53">
        <f ca="1">[1]!Min_Max(VLOOKUP($B55,'YTD Calculations'!$A:$DF,AY$2,FALSE),0,99.9)</f>
        <v>0</v>
      </c>
      <c r="AZ55" s="53" t="str">
        <f t="shared" ca="1" si="29"/>
        <v>NA</v>
      </c>
      <c r="BA55" s="53"/>
      <c r="BB55" s="110"/>
      <c r="BC55" s="53">
        <f ca="1">[1]!Min_Max(VLOOKUP($B55,'YTD Calculations'!$A:$DF,BC$2,FALSE),0,99.9)</f>
        <v>15.336416436918704</v>
      </c>
      <c r="BD55" s="53">
        <f ca="1">[1]!Min_Max(VLOOKUP($B55,'YTD Calculations'!$A:$DF,BD$2,FALSE),0,99.9)</f>
        <v>0</v>
      </c>
      <c r="BE55" s="53" t="str">
        <f t="shared" ca="1" si="30"/>
        <v>NA</v>
      </c>
      <c r="BF55" s="53"/>
      <c r="BG55" s="110"/>
      <c r="BH55" s="53">
        <f ca="1">[1]!Min_Max(VLOOKUP($B55,'YTD Calculations'!$A:$DF,BH$2,FALSE),0,99.9)</f>
        <v>21.327019669292604</v>
      </c>
      <c r="BI55" s="53">
        <f ca="1">[1]!Min_Max(VLOOKUP($B55,'YTD Calculations'!$A:$DF,BI$2,FALSE),0,99.9)</f>
        <v>0</v>
      </c>
      <c r="BJ55" s="53" t="str">
        <f t="shared" ca="1" si="31"/>
        <v>NA</v>
      </c>
      <c r="BK55" s="40"/>
      <c r="BL55" s="108"/>
      <c r="BM55" s="53">
        <f ca="1">[1]!Min_Max(VLOOKUP($B55,'YTD Calculations'!$A:$DF,BM$2,FALSE),0,99.9)</f>
        <v>1.9025079688060849</v>
      </c>
      <c r="BN55" s="53">
        <f ca="1">[1]!Min_Max(VLOOKUP($B55,'YTD Calculations'!$A:$DF,BN$2,FALSE),0,99.9)</f>
        <v>0</v>
      </c>
      <c r="BO55" s="53" t="str">
        <f t="shared" ca="1" si="32"/>
        <v>NA</v>
      </c>
      <c r="BP55" s="48"/>
      <c r="BQ55" s="40"/>
      <c r="BR55" s="54"/>
      <c r="BS55" s="53">
        <f ca="1">[1]!Min_Max(VLOOKUP($B55,'YTD Calculations'!$A:$DF,BS$2,FALSE),0,99.9)</f>
        <v>42.815837593740071</v>
      </c>
      <c r="BT55" s="53">
        <f ca="1">[1]!Min_Max(VLOOKUP($B55,'YTD Calculations'!$A:$DF,BT$2,FALSE),0,99.9)</f>
        <v>0</v>
      </c>
      <c r="BU55" s="53" t="str">
        <f t="shared" ca="1" si="33"/>
        <v>NA</v>
      </c>
      <c r="BV55" s="53"/>
      <c r="BW55" s="110"/>
      <c r="BX55" s="53">
        <f ca="1">[1]!Min_Max(VLOOKUP($B55,'YTD Calculations'!$A:$DF,BX$2,FALSE),0,99.9)</f>
        <v>15.57012061857731</v>
      </c>
      <c r="BY55" s="53">
        <f ca="1">[1]!Min_Max(VLOOKUP($B55,'YTD Calculations'!$A:$DF,BY$2,FALSE),0,99.9)</f>
        <v>0</v>
      </c>
      <c r="BZ55" s="53" t="str">
        <f t="shared" ca="1" si="34"/>
        <v>NA</v>
      </c>
      <c r="CA55" s="53"/>
      <c r="CB55" s="110"/>
      <c r="CC55" s="53">
        <f ca="1">[1]!Min_Max(VLOOKUP($B55,'YTD Calculations'!$A:$DF,CC$2,FALSE),0,99.9)</f>
        <v>19.992965315886867</v>
      </c>
      <c r="CD55" s="53">
        <f ca="1">[1]!Min_Max(VLOOKUP($B55,'YTD Calculations'!$A:$DF,CD$2,FALSE),0,99.9)</f>
        <v>0</v>
      </c>
      <c r="CE55" s="53" t="str">
        <f t="shared" ca="1" si="35"/>
        <v>NA</v>
      </c>
      <c r="CF55" s="40"/>
      <c r="CG55" s="108"/>
      <c r="CH55" s="53">
        <f ca="1">[1]!Min_Max(VLOOKUP($B55,'YTD Calculations'!$A:$DF,CH$2,FALSE),0,99.9)</f>
        <v>7.2527516592758907</v>
      </c>
      <c r="CI55" s="53">
        <f ca="1">[1]!Min_Max(VLOOKUP($B55,'YTD Calculations'!$A:$DF,CI$2,FALSE),0,99.9)</f>
        <v>0</v>
      </c>
      <c r="CJ55" s="53" t="str">
        <f t="shared" ca="1" si="36"/>
        <v>NA</v>
      </c>
      <c r="CK55" s="48"/>
      <c r="CL55" s="40"/>
      <c r="CM55" s="54"/>
      <c r="CN55" s="53">
        <f ca="1">[1]!Min_Max(VLOOKUP($B55,'YTD Calculations'!$A:$DF,CN$2,FALSE),0,99.9)</f>
        <v>28.013564341537755</v>
      </c>
      <c r="CO55" s="53">
        <f ca="1">[1]!Min_Max(VLOOKUP($B55,'YTD Calculations'!$A:$DF,CO$2,FALSE),0,99.9)</f>
        <v>0</v>
      </c>
      <c r="CP55" s="53" t="str">
        <f t="shared" ca="1" si="37"/>
        <v>NA</v>
      </c>
      <c r="CQ55" s="53"/>
      <c r="CR55" s="110"/>
      <c r="CS55" s="53">
        <f ca="1">[1]!Min_Max(VLOOKUP($B55,'YTD Calculations'!$A:$DF,CS$2,FALSE),0,99.9)</f>
        <v>12.412410679448367</v>
      </c>
      <c r="CT55" s="53">
        <f ca="1">[1]!Min_Max(VLOOKUP($B55,'YTD Calculations'!$A:$DF,CT$2,FALSE),0,99.9)</f>
        <v>0</v>
      </c>
      <c r="CU55" s="53" t="str">
        <f t="shared" ca="1" si="38"/>
        <v>NA</v>
      </c>
      <c r="CV55" s="53"/>
      <c r="CW55" s="110"/>
      <c r="CX55" s="53">
        <f ca="1">[1]!Min_Max(VLOOKUP($B55,'YTD Calculations'!$A:$DF,CX$2,FALSE),0,99.9)</f>
        <v>12.304710949813174</v>
      </c>
      <c r="CY55" s="53">
        <f ca="1">[1]!Min_Max(VLOOKUP($B55,'YTD Calculations'!$A:$DF,CY$2,FALSE),0,99.9)</f>
        <v>0</v>
      </c>
      <c r="CZ55" s="53" t="str">
        <f t="shared" ca="1" si="39"/>
        <v>NA</v>
      </c>
      <c r="DA55" s="40"/>
      <c r="DB55" s="108"/>
      <c r="DC55" s="53">
        <f ca="1">[1]!Min_Max(VLOOKUP($B55,'YTD Calculations'!$A:$DF,DC$2,FALSE),0,99.9)</f>
        <v>3.2964427122762143</v>
      </c>
      <c r="DD55" s="53">
        <f ca="1">[1]!Min_Max(VLOOKUP($B55,'YTD Calculations'!$A:$DF,DD$2,FALSE),0,99.9)</f>
        <v>0</v>
      </c>
      <c r="DE55" s="53" t="str">
        <f t="shared" ca="1" si="40"/>
        <v>NA</v>
      </c>
      <c r="DF55" s="48"/>
      <c r="DH55" s="23" t="str">
        <f t="shared" ca="1" si="41"/>
        <v>Show</v>
      </c>
    </row>
    <row r="56" spans="2:112">
      <c r="B56" s="50">
        <v>8722</v>
      </c>
      <c r="C56" s="51" t="str">
        <f>VLOOKUP(B56,Stores!$A:$H,8,FALSE)</f>
        <v>8722 - Stamford, CT</v>
      </c>
      <c r="D56" s="40" t="str">
        <f>VLOOKUP(B56,Stores!$A:$H,7,FALSE)</f>
        <v>CT</v>
      </c>
      <c r="E56" s="52">
        <f>VLOOKUP(B56,Stores!$A:$F,6,FALSE)</f>
        <v>41804</v>
      </c>
      <c r="F56" s="53"/>
      <c r="G56" s="54"/>
      <c r="H56" s="53">
        <f ca="1">[1]!Min_Max(VLOOKUP($B56,'YTD Calculations'!$A:$DF,H$2,FALSE),0,99.9)</f>
        <v>35.093635310970718</v>
      </c>
      <c r="I56" s="53">
        <f ca="1">[1]!Min_Max(VLOOKUP($B56,'YTD Calculations'!$A:$DF,I$2,FALSE),0,99.9)</f>
        <v>34.39403615171495</v>
      </c>
      <c r="J56" s="53">
        <f t="shared" ca="1" si="21"/>
        <v>0.69959915925576865</v>
      </c>
      <c r="K56" s="53"/>
      <c r="L56" s="110"/>
      <c r="M56" s="53">
        <f ca="1">[1]!Min_Max(VLOOKUP($B56,'YTD Calculations'!$A:$DF,M$2,FALSE),0,99.9)</f>
        <v>14.480639496807484</v>
      </c>
      <c r="N56" s="53">
        <f ca="1">[1]!Min_Max(VLOOKUP($B56,'YTD Calculations'!$A:$DF,N$2,FALSE),0,99.9)</f>
        <v>14.175241502424063</v>
      </c>
      <c r="O56" s="53">
        <f t="shared" ca="1" si="22"/>
        <v>0.30539799438342108</v>
      </c>
      <c r="P56" s="53"/>
      <c r="Q56" s="110"/>
      <c r="R56" s="53">
        <f ca="1">[1]!Min_Max(VLOOKUP($B56,'YTD Calculations'!$A:$DF,R$2,FALSE),0,99.9)</f>
        <v>17.167950643347826</v>
      </c>
      <c r="S56" s="53">
        <f ca="1">[1]!Min_Max(VLOOKUP($B56,'YTD Calculations'!$A:$DF,S$2,FALSE),0,99.9)</f>
        <v>17.099278133359892</v>
      </c>
      <c r="T56" s="53">
        <f t="shared" ca="1" si="23"/>
        <v>6.867250998793395E-2</v>
      </c>
      <c r="U56" s="40"/>
      <c r="V56" s="108"/>
      <c r="W56" s="53">
        <f ca="1">[1]!Min_Max(VLOOKUP($B56,'YTD Calculations'!$A:$DF,W$2,FALSE),0,99.9)</f>
        <v>3.4450451708154031</v>
      </c>
      <c r="X56" s="53">
        <f ca="1">[1]!Min_Max(VLOOKUP($B56,'YTD Calculations'!$A:$DF,X$2,FALSE),0,99.9)</f>
        <v>3.119516515930997</v>
      </c>
      <c r="Y56" s="53">
        <f t="shared" ca="1" si="24"/>
        <v>0.32552865488440608</v>
      </c>
      <c r="Z56" s="48"/>
      <c r="AA56" s="40"/>
      <c r="AB56" s="54"/>
      <c r="AC56" s="53">
        <f ca="1">[1]!Min_Max(VLOOKUP($B56,'YTD Calculations'!$A:$DF,AC$2,FALSE),0,99.9)</f>
        <v>26.458211833124302</v>
      </c>
      <c r="AD56" s="53">
        <f ca="1">[1]!Min_Max(VLOOKUP($B56,'YTD Calculations'!$A:$DF,AD$2,FALSE),0,99.9)</f>
        <v>26.371437921584711</v>
      </c>
      <c r="AE56" s="53">
        <f t="shared" ca="1" si="25"/>
        <v>8.6773911539591353E-2</v>
      </c>
      <c r="AF56" s="53"/>
      <c r="AG56" s="110"/>
      <c r="AH56" s="53">
        <f ca="1">[1]!Min_Max(VLOOKUP($B56,'YTD Calculations'!$A:$DF,AH$2,FALSE),0,99.9)</f>
        <v>11.099089724673416</v>
      </c>
      <c r="AI56" s="53">
        <f ca="1">[1]!Min_Max(VLOOKUP($B56,'YTD Calculations'!$A:$DF,AI$2,FALSE),0,99.9)</f>
        <v>12.12836482348577</v>
      </c>
      <c r="AJ56" s="53">
        <f t="shared" ca="1" si="26"/>
        <v>-1.029275098812354</v>
      </c>
      <c r="AK56" s="53"/>
      <c r="AL56" s="110"/>
      <c r="AM56" s="53">
        <f ca="1">[1]!Min_Max(VLOOKUP($B56,'YTD Calculations'!$A:$DF,AM$2,FALSE),0,99.9)</f>
        <v>13.260789019349273</v>
      </c>
      <c r="AN56" s="53">
        <f ca="1">[1]!Min_Max(VLOOKUP($B56,'YTD Calculations'!$A:$DF,AN$2,FALSE),0,99.9)</f>
        <v>12.273440702246216</v>
      </c>
      <c r="AO56" s="53">
        <f t="shared" ca="1" si="27"/>
        <v>0.98734831710305748</v>
      </c>
      <c r="AP56" s="40"/>
      <c r="AQ56" s="108"/>
      <c r="AR56" s="53">
        <f ca="1">[1]!Min_Max(VLOOKUP($B56,'YTD Calculations'!$A:$DF,AR$2,FALSE),0,99.9)</f>
        <v>2.0983330891016152</v>
      </c>
      <c r="AS56" s="53">
        <f ca="1">[1]!Min_Max(VLOOKUP($B56,'YTD Calculations'!$A:$DF,AS$2,FALSE),0,99.9)</f>
        <v>1.9696323958527249</v>
      </c>
      <c r="AT56" s="53">
        <f t="shared" ca="1" si="28"/>
        <v>0.12870069324889033</v>
      </c>
      <c r="AU56" s="48"/>
      <c r="AV56" s="40"/>
      <c r="AW56" s="54"/>
      <c r="AX56" s="53">
        <f ca="1">[1]!Min_Max(VLOOKUP($B56,'YTD Calculations'!$A:$DF,AX$2,FALSE),0,99.9)</f>
        <v>43.703076910186127</v>
      </c>
      <c r="AY56" s="53">
        <f ca="1">[1]!Min_Max(VLOOKUP($B56,'YTD Calculations'!$A:$DF,AY$2,FALSE),0,99.9)</f>
        <v>40.578311324580696</v>
      </c>
      <c r="AZ56" s="53">
        <f t="shared" ca="1" si="29"/>
        <v>3.1247655856054308</v>
      </c>
      <c r="BA56" s="53"/>
      <c r="BB56" s="110"/>
      <c r="BC56" s="53">
        <f ca="1">[1]!Min_Max(VLOOKUP($B56,'YTD Calculations'!$A:$DF,BC$2,FALSE),0,99.9)</f>
        <v>23.362061210918711</v>
      </c>
      <c r="BD56" s="53">
        <f ca="1">[1]!Min_Max(VLOOKUP($B56,'YTD Calculations'!$A:$DF,BD$2,FALSE),0,99.9)</f>
        <v>25.71240357271526</v>
      </c>
      <c r="BE56" s="53">
        <f t="shared" ca="1" si="30"/>
        <v>-2.3503423617965495</v>
      </c>
      <c r="BF56" s="53"/>
      <c r="BG56" s="110"/>
      <c r="BH56" s="53">
        <f ca="1">[1]!Min_Max(VLOOKUP($B56,'YTD Calculations'!$A:$DF,BH$2,FALSE),0,99.9)</f>
        <v>18.149932918475802</v>
      </c>
      <c r="BI56" s="53">
        <f ca="1">[1]!Min_Max(VLOOKUP($B56,'YTD Calculations'!$A:$DF,BI$2,FALSE),0,99.9)</f>
        <v>12.18566725293419</v>
      </c>
      <c r="BJ56" s="53">
        <f t="shared" ca="1" si="31"/>
        <v>5.9642656655416122</v>
      </c>
      <c r="BK56" s="40"/>
      <c r="BL56" s="108"/>
      <c r="BM56" s="53">
        <f ca="1">[1]!Min_Max(VLOOKUP($B56,'YTD Calculations'!$A:$DF,BM$2,FALSE),0,99.9)</f>
        <v>2.1910827807916138</v>
      </c>
      <c r="BN56" s="53">
        <f ca="1">[1]!Min_Max(VLOOKUP($B56,'YTD Calculations'!$A:$DF,BN$2,FALSE),0,99.9)</f>
        <v>2.6802404989312421</v>
      </c>
      <c r="BO56" s="53">
        <f t="shared" ca="1" si="32"/>
        <v>-0.48915771813962827</v>
      </c>
      <c r="BP56" s="48"/>
      <c r="BQ56" s="40"/>
      <c r="BR56" s="54"/>
      <c r="BS56" s="53">
        <f ca="1">[1]!Min_Max(VLOOKUP($B56,'YTD Calculations'!$A:$DF,BS$2,FALSE),0,99.9)</f>
        <v>45.739676722833359</v>
      </c>
      <c r="BT56" s="53">
        <f ca="1">[1]!Min_Max(VLOOKUP($B56,'YTD Calculations'!$A:$DF,BT$2,FALSE),0,99.9)</f>
        <v>51.708214249618202</v>
      </c>
      <c r="BU56" s="53">
        <f t="shared" ca="1" si="33"/>
        <v>-5.9685375267848428</v>
      </c>
      <c r="BV56" s="53"/>
      <c r="BW56" s="110"/>
      <c r="BX56" s="53">
        <f ca="1">[1]!Min_Max(VLOOKUP($B56,'YTD Calculations'!$A:$DF,BX$2,FALSE),0,99.9)</f>
        <v>14.34503832493958</v>
      </c>
      <c r="BY56" s="53">
        <f ca="1">[1]!Min_Max(VLOOKUP($B56,'YTD Calculations'!$A:$DF,BY$2,FALSE),0,99.9)</f>
        <v>15.038348991376255</v>
      </c>
      <c r="BZ56" s="53">
        <f t="shared" ca="1" si="34"/>
        <v>-0.69331066643667505</v>
      </c>
      <c r="CA56" s="53"/>
      <c r="CB56" s="110"/>
      <c r="CC56" s="53">
        <f ca="1">[1]!Min_Max(VLOOKUP($B56,'YTD Calculations'!$A:$DF,CC$2,FALSE),0,99.9)</f>
        <v>25.58352558944048</v>
      </c>
      <c r="CD56" s="53">
        <f ca="1">[1]!Min_Max(VLOOKUP($B56,'YTD Calculations'!$A:$DF,CD$2,FALSE),0,99.9)</f>
        <v>29.859338821990772</v>
      </c>
      <c r="CE56" s="53">
        <f t="shared" ca="1" si="35"/>
        <v>-4.2758132325502913</v>
      </c>
      <c r="CF56" s="40"/>
      <c r="CG56" s="108"/>
      <c r="CH56" s="53">
        <f ca="1">[1]!Min_Max(VLOOKUP($B56,'YTD Calculations'!$A:$DF,CH$2,FALSE),0,99.9)</f>
        <v>5.8111128084532924</v>
      </c>
      <c r="CI56" s="53">
        <f ca="1">[1]!Min_Max(VLOOKUP($B56,'YTD Calculations'!$A:$DF,CI$2,FALSE),0,99.9)</f>
        <v>6.8105264362511724</v>
      </c>
      <c r="CJ56" s="53">
        <f t="shared" ca="1" si="36"/>
        <v>-0.99941362779788001</v>
      </c>
      <c r="CK56" s="48"/>
      <c r="CL56" s="40"/>
      <c r="CM56" s="54"/>
      <c r="CN56" s="53">
        <f ca="1">[1]!Min_Max(VLOOKUP($B56,'YTD Calculations'!$A:$DF,CN$2,FALSE),0,99.9)</f>
        <v>33.412640873954579</v>
      </c>
      <c r="CO56" s="53">
        <f ca="1">[1]!Min_Max(VLOOKUP($B56,'YTD Calculations'!$A:$DF,CO$2,FALSE),0,99.9)</f>
        <v>34.384780481043599</v>
      </c>
      <c r="CP56" s="53">
        <f t="shared" ca="1" si="37"/>
        <v>-0.97213960708901936</v>
      </c>
      <c r="CQ56" s="53"/>
      <c r="CR56" s="110"/>
      <c r="CS56" s="53">
        <f ca="1">[1]!Min_Max(VLOOKUP($B56,'YTD Calculations'!$A:$DF,CS$2,FALSE),0,99.9)</f>
        <v>11.096703174625741</v>
      </c>
      <c r="CT56" s="53">
        <f ca="1">[1]!Min_Max(VLOOKUP($B56,'YTD Calculations'!$A:$DF,CT$2,FALSE),0,99.9)</f>
        <v>12.16493374463073</v>
      </c>
      <c r="CU56" s="53">
        <f t="shared" ca="1" si="38"/>
        <v>-1.0682305700049888</v>
      </c>
      <c r="CV56" s="53"/>
      <c r="CW56" s="110"/>
      <c r="CX56" s="53">
        <f ca="1">[1]!Min_Max(VLOOKUP($B56,'YTD Calculations'!$A:$DF,CX$2,FALSE),0,99.9)</f>
        <v>19.660891215495909</v>
      </c>
      <c r="CY56" s="53">
        <f ca="1">[1]!Min_Max(VLOOKUP($B56,'YTD Calculations'!$A:$DF,CY$2,FALSE),0,99.9)</f>
        <v>18.932955026528369</v>
      </c>
      <c r="CZ56" s="53">
        <f t="shared" ca="1" si="39"/>
        <v>0.72793618896753998</v>
      </c>
      <c r="DA56" s="40"/>
      <c r="DB56" s="108"/>
      <c r="DC56" s="53">
        <f ca="1">[1]!Min_Max(VLOOKUP($B56,'YTD Calculations'!$A:$DF,DC$2,FALSE),0,99.9)</f>
        <v>2.6550464838329324</v>
      </c>
      <c r="DD56" s="53">
        <f ca="1">[1]!Min_Max(VLOOKUP($B56,'YTD Calculations'!$A:$DF,DD$2,FALSE),0,99.9)</f>
        <v>3.2868917098844959</v>
      </c>
      <c r="DE56" s="53">
        <f t="shared" ca="1" si="40"/>
        <v>-0.63184522605156346</v>
      </c>
      <c r="DF56" s="48"/>
      <c r="DH56" s="23" t="str">
        <f t="shared" ca="1" si="41"/>
        <v>Show</v>
      </c>
    </row>
    <row r="57" spans="2:112">
      <c r="B57" s="50">
        <v>8709</v>
      </c>
      <c r="C57" s="51" t="str">
        <f>VLOOKUP(B57,Stores!$A:$H,8,FALSE)</f>
        <v>8709 - Santa Monica, CA</v>
      </c>
      <c r="D57" s="40" t="str">
        <f>VLOOKUP(B57,Stores!$A:$H,7,FALSE)</f>
        <v>CA</v>
      </c>
      <c r="E57" s="52">
        <f>VLOOKUP(B57,Stores!$A:$F,6,FALSE)</f>
        <v>42693</v>
      </c>
      <c r="F57" s="53"/>
      <c r="G57" s="54"/>
      <c r="H57" s="53">
        <f ca="1">[1]!Min_Max(VLOOKUP($B57,'YTD Calculations'!$A:$DF,H$2,FALSE),0,99.9)</f>
        <v>32.510696972577115</v>
      </c>
      <c r="I57" s="53">
        <f ca="1">[1]!Min_Max(VLOOKUP($B57,'YTD Calculations'!$A:$DF,I$2,FALSE),0,99.9)</f>
        <v>32.977682089236104</v>
      </c>
      <c r="J57" s="53">
        <f t="shared" ca="1" si="21"/>
        <v>-0.46698511665898934</v>
      </c>
      <c r="K57" s="53"/>
      <c r="L57" s="110"/>
      <c r="M57" s="53">
        <f ca="1">[1]!Min_Max(VLOOKUP($B57,'YTD Calculations'!$A:$DF,M$2,FALSE),0,99.9)</f>
        <v>16.229385183826395</v>
      </c>
      <c r="N57" s="53">
        <f ca="1">[1]!Min_Max(VLOOKUP($B57,'YTD Calculations'!$A:$DF,N$2,FALSE),0,99.9)</f>
        <v>15.951374679398603</v>
      </c>
      <c r="O57" s="53">
        <f t="shared" ca="1" si="22"/>
        <v>0.27801050442779207</v>
      </c>
      <c r="P57" s="53"/>
      <c r="Q57" s="110"/>
      <c r="R57" s="53">
        <f ca="1">[1]!Min_Max(VLOOKUP($B57,'YTD Calculations'!$A:$DF,R$2,FALSE),0,99.9)</f>
        <v>12.958748739653792</v>
      </c>
      <c r="S57" s="53">
        <f ca="1">[1]!Min_Max(VLOOKUP($B57,'YTD Calculations'!$A:$DF,S$2,FALSE),0,99.9)</f>
        <v>13.630151904748033</v>
      </c>
      <c r="T57" s="53">
        <f t="shared" ca="1" si="23"/>
        <v>-0.67140316509424025</v>
      </c>
      <c r="U57" s="40"/>
      <c r="V57" s="108"/>
      <c r="W57" s="53">
        <f ca="1">[1]!Min_Max(VLOOKUP($B57,'YTD Calculations'!$A:$DF,W$2,FALSE),0,99.9)</f>
        <v>3.3225630490969271</v>
      </c>
      <c r="X57" s="53">
        <f ca="1">[1]!Min_Max(VLOOKUP($B57,'YTD Calculations'!$A:$DF,X$2,FALSE),0,99.9)</f>
        <v>3.3961555050894687</v>
      </c>
      <c r="Y57" s="53">
        <f t="shared" ca="1" si="24"/>
        <v>-7.3592455992541606E-2</v>
      </c>
      <c r="Z57" s="48"/>
      <c r="AA57" s="40"/>
      <c r="AB57" s="54"/>
      <c r="AC57" s="53">
        <f ca="1">[1]!Min_Max(VLOOKUP($B57,'YTD Calculations'!$A:$DF,AC$2,FALSE),0,99.9)</f>
        <v>24.35637765712659</v>
      </c>
      <c r="AD57" s="53">
        <f ca="1">[1]!Min_Max(VLOOKUP($B57,'YTD Calculations'!$A:$DF,AD$2,FALSE),0,99.9)</f>
        <v>24.347353719901214</v>
      </c>
      <c r="AE57" s="53">
        <f t="shared" ca="1" si="25"/>
        <v>9.0239372253755334E-3</v>
      </c>
      <c r="AF57" s="53"/>
      <c r="AG57" s="110"/>
      <c r="AH57" s="53">
        <f ca="1">[1]!Min_Max(VLOOKUP($B57,'YTD Calculations'!$A:$DF,AH$2,FALSE),0,99.9)</f>
        <v>14.355260985600152</v>
      </c>
      <c r="AI57" s="53">
        <f ca="1">[1]!Min_Max(VLOOKUP($B57,'YTD Calculations'!$A:$DF,AI$2,FALSE),0,99.9)</f>
        <v>13.592754601655486</v>
      </c>
      <c r="AJ57" s="53">
        <f t="shared" ca="1" si="26"/>
        <v>0.76250638394466641</v>
      </c>
      <c r="AK57" s="53"/>
      <c r="AL57" s="110"/>
      <c r="AM57" s="53">
        <f ca="1">[1]!Min_Max(VLOOKUP($B57,'YTD Calculations'!$A:$DF,AM$2,FALSE),0,99.9)</f>
        <v>8.0964358856424603</v>
      </c>
      <c r="AN57" s="53">
        <f ca="1">[1]!Min_Max(VLOOKUP($B57,'YTD Calculations'!$A:$DF,AN$2,FALSE),0,99.9)</f>
        <v>8.6177104542331939</v>
      </c>
      <c r="AO57" s="53">
        <f t="shared" ca="1" si="27"/>
        <v>-0.52127456859073362</v>
      </c>
      <c r="AP57" s="40"/>
      <c r="AQ57" s="108"/>
      <c r="AR57" s="53">
        <f ca="1">[1]!Min_Max(VLOOKUP($B57,'YTD Calculations'!$A:$DF,AR$2,FALSE),0,99.9)</f>
        <v>1.9046807858839783</v>
      </c>
      <c r="AS57" s="53">
        <f ca="1">[1]!Min_Max(VLOOKUP($B57,'YTD Calculations'!$A:$DF,AS$2,FALSE),0,99.9)</f>
        <v>2.136888664012536</v>
      </c>
      <c r="AT57" s="53">
        <f t="shared" ca="1" si="28"/>
        <v>-0.2322078781285577</v>
      </c>
      <c r="AU57" s="48"/>
      <c r="AV57" s="40"/>
      <c r="AW57" s="54"/>
      <c r="AX57" s="53">
        <f ca="1">[1]!Min_Max(VLOOKUP($B57,'YTD Calculations'!$A:$DF,AX$2,FALSE),0,99.9)</f>
        <v>39.496984786825607</v>
      </c>
      <c r="AY57" s="53">
        <f ca="1">[1]!Min_Max(VLOOKUP($B57,'YTD Calculations'!$A:$DF,AY$2,FALSE),0,99.9)</f>
        <v>22.5779019567237</v>
      </c>
      <c r="AZ57" s="53">
        <f t="shared" ca="1" si="29"/>
        <v>16.919082830101907</v>
      </c>
      <c r="BA57" s="53"/>
      <c r="BB57" s="110"/>
      <c r="BC57" s="53">
        <f ca="1">[1]!Min_Max(VLOOKUP($B57,'YTD Calculations'!$A:$DF,BC$2,FALSE),0,99.9)</f>
        <v>16.63278394477522</v>
      </c>
      <c r="BD57" s="53">
        <f ca="1">[1]!Min_Max(VLOOKUP($B57,'YTD Calculations'!$A:$DF,BD$2,FALSE),0,99.9)</f>
        <v>16.789905614792573</v>
      </c>
      <c r="BE57" s="53">
        <f t="shared" ca="1" si="30"/>
        <v>-0.15712167001735367</v>
      </c>
      <c r="BF57" s="53"/>
      <c r="BG57" s="110"/>
      <c r="BH57" s="53">
        <f ca="1">[1]!Min_Max(VLOOKUP($B57,'YTD Calculations'!$A:$DF,BH$2,FALSE),0,99.9)</f>
        <v>20.744626721119662</v>
      </c>
      <c r="BI57" s="53">
        <f ca="1">[1]!Min_Max(VLOOKUP($B57,'YTD Calculations'!$A:$DF,BI$2,FALSE),0,99.9)</f>
        <v>4.1632341476165777</v>
      </c>
      <c r="BJ57" s="53">
        <f t="shared" ca="1" si="31"/>
        <v>16.581392573503084</v>
      </c>
      <c r="BK57" s="40"/>
      <c r="BL57" s="108"/>
      <c r="BM57" s="53">
        <f ca="1">[1]!Min_Max(VLOOKUP($B57,'YTD Calculations'!$A:$DF,BM$2,FALSE),0,99.9)</f>
        <v>2.1195741209307282</v>
      </c>
      <c r="BN57" s="53">
        <f ca="1">[1]!Min_Max(VLOOKUP($B57,'YTD Calculations'!$A:$DF,BN$2,FALSE),0,99.9)</f>
        <v>1.6247621943145472</v>
      </c>
      <c r="BO57" s="53">
        <f t="shared" ca="1" si="32"/>
        <v>0.49481192661618101</v>
      </c>
      <c r="BP57" s="48"/>
      <c r="BQ57" s="40"/>
      <c r="BR57" s="54"/>
      <c r="BS57" s="53">
        <f ca="1">[1]!Min_Max(VLOOKUP($B57,'YTD Calculations'!$A:$DF,BS$2,FALSE),0,99.9)</f>
        <v>50.072543798695804</v>
      </c>
      <c r="BT57" s="53">
        <f ca="1">[1]!Min_Max(VLOOKUP($B57,'YTD Calculations'!$A:$DF,BT$2,FALSE),0,99.9)</f>
        <v>52.310008527482779</v>
      </c>
      <c r="BU57" s="53">
        <f t="shared" ca="1" si="33"/>
        <v>-2.2374647287869749</v>
      </c>
      <c r="BV57" s="53"/>
      <c r="BW57" s="110"/>
      <c r="BX57" s="53">
        <f ca="1">[1]!Min_Max(VLOOKUP($B57,'YTD Calculations'!$A:$DF,BX$2,FALSE),0,99.9)</f>
        <v>17.10864117348947</v>
      </c>
      <c r="BY57" s="53">
        <f ca="1">[1]!Min_Max(VLOOKUP($B57,'YTD Calculations'!$A:$DF,BY$2,FALSE),0,99.9)</f>
        <v>19.677495223881046</v>
      </c>
      <c r="BZ57" s="53">
        <f t="shared" ca="1" si="34"/>
        <v>-2.5688540503915753</v>
      </c>
      <c r="CA57" s="53"/>
      <c r="CB57" s="110"/>
      <c r="CC57" s="53">
        <f ca="1">[1]!Min_Max(VLOOKUP($B57,'YTD Calculations'!$A:$DF,CC$2,FALSE),0,99.9)</f>
        <v>26.999196613462605</v>
      </c>
      <c r="CD57" s="53">
        <f ca="1">[1]!Min_Max(VLOOKUP($B57,'YTD Calculations'!$A:$DF,CD$2,FALSE),0,99.9)</f>
        <v>26.893385354872368</v>
      </c>
      <c r="CE57" s="53">
        <f t="shared" ca="1" si="35"/>
        <v>0.10581125859023643</v>
      </c>
      <c r="CF57" s="40"/>
      <c r="CG57" s="108"/>
      <c r="CH57" s="53">
        <f ca="1">[1]!Min_Max(VLOOKUP($B57,'YTD Calculations'!$A:$DF,CH$2,FALSE),0,99.9)</f>
        <v>5.9647060117437292</v>
      </c>
      <c r="CI57" s="53">
        <f ca="1">[1]!Min_Max(VLOOKUP($B57,'YTD Calculations'!$A:$DF,CI$2,FALSE),0,99.9)</f>
        <v>5.7391279487293536</v>
      </c>
      <c r="CJ57" s="53">
        <f t="shared" ca="1" si="36"/>
        <v>0.22557806301437555</v>
      </c>
      <c r="CK57" s="48"/>
      <c r="CL57" s="40"/>
      <c r="CM57" s="54"/>
      <c r="CN57" s="53">
        <f ca="1">[1]!Min_Max(VLOOKUP($B57,'YTD Calculations'!$A:$DF,CN$2,FALSE),0,99.9)</f>
        <v>34.186387749278992</v>
      </c>
      <c r="CO57" s="53">
        <f ca="1">[1]!Min_Max(VLOOKUP($B57,'YTD Calculations'!$A:$DF,CO$2,FALSE),0,99.9)</f>
        <v>34.653177442915819</v>
      </c>
      <c r="CP57" s="53">
        <f t="shared" ca="1" si="37"/>
        <v>-0.46678969363682654</v>
      </c>
      <c r="CQ57" s="53"/>
      <c r="CR57" s="110"/>
      <c r="CS57" s="53">
        <f ca="1">[1]!Min_Max(VLOOKUP($B57,'YTD Calculations'!$A:$DF,CS$2,FALSE),0,99.9)</f>
        <v>15.954733885892514</v>
      </c>
      <c r="CT57" s="53">
        <f ca="1">[1]!Min_Max(VLOOKUP($B57,'YTD Calculations'!$A:$DF,CT$2,FALSE),0,99.9)</f>
        <v>14.534619976272529</v>
      </c>
      <c r="CU57" s="53">
        <f t="shared" ca="1" si="38"/>
        <v>1.4201139096199853</v>
      </c>
      <c r="CV57" s="53"/>
      <c r="CW57" s="110"/>
      <c r="CX57" s="53">
        <f ca="1">[1]!Min_Max(VLOOKUP($B57,'YTD Calculations'!$A:$DF,CX$2,FALSE),0,99.9)</f>
        <v>14.122754644579569</v>
      </c>
      <c r="CY57" s="53">
        <f ca="1">[1]!Min_Max(VLOOKUP($B57,'YTD Calculations'!$A:$DF,CY$2,FALSE),0,99.9)</f>
        <v>16.000396044499769</v>
      </c>
      <c r="CZ57" s="53">
        <f t="shared" ca="1" si="39"/>
        <v>-1.8776413999202006</v>
      </c>
      <c r="DA57" s="40"/>
      <c r="DB57" s="108"/>
      <c r="DC57" s="53">
        <f ca="1">[1]!Min_Max(VLOOKUP($B57,'YTD Calculations'!$A:$DF,DC$2,FALSE),0,99.9)</f>
        <v>4.1088992188069176</v>
      </c>
      <c r="DD57" s="53">
        <f ca="1">[1]!Min_Max(VLOOKUP($B57,'YTD Calculations'!$A:$DF,DD$2,FALSE),0,99.9)</f>
        <v>4.1181614221435225</v>
      </c>
      <c r="DE57" s="53">
        <f t="shared" ca="1" si="40"/>
        <v>-9.2622033366049905E-3</v>
      </c>
      <c r="DF57" s="48"/>
      <c r="DH57" s="23" t="str">
        <f t="shared" ca="1" si="41"/>
        <v>Show</v>
      </c>
    </row>
    <row r="58" spans="2:112">
      <c r="B58" s="50">
        <v>8703</v>
      </c>
      <c r="C58" s="51" t="str">
        <f>VLOOKUP(B58,Stores!$A:$H,8,FALSE)</f>
        <v>8703 - Washington, D.C.</v>
      </c>
      <c r="D58" s="40" t="str">
        <f>VLOOKUP(B58,Stores!$A:$H,7,FALSE)</f>
        <v>DC</v>
      </c>
      <c r="E58" s="52">
        <f>VLOOKUP(B58,Stores!$A:$F,6,FALSE)</f>
        <v>41244</v>
      </c>
      <c r="F58" s="53"/>
      <c r="G58" s="54"/>
      <c r="H58" s="53">
        <f ca="1">[1]!Min_Max(VLOOKUP($B58,'YTD Calculations'!$A:$DF,H$2,FALSE),0,99.9)</f>
        <v>29.806380793521679</v>
      </c>
      <c r="I58" s="53">
        <f ca="1">[1]!Min_Max(VLOOKUP($B58,'YTD Calculations'!$A:$DF,I$2,FALSE),0,99.9)</f>
        <v>0</v>
      </c>
      <c r="J58" s="53" t="str">
        <f t="shared" ca="1" si="21"/>
        <v>NA</v>
      </c>
      <c r="K58" s="53"/>
      <c r="L58" s="110"/>
      <c r="M58" s="53">
        <f ca="1">[1]!Min_Max(VLOOKUP($B58,'YTD Calculations'!$A:$DF,M$2,FALSE),0,99.9)</f>
        <v>10.448614499602835</v>
      </c>
      <c r="N58" s="53">
        <f ca="1">[1]!Min_Max(VLOOKUP($B58,'YTD Calculations'!$A:$DF,N$2,FALSE),0,99.9)</f>
        <v>0</v>
      </c>
      <c r="O58" s="53" t="str">
        <f t="shared" ca="1" si="22"/>
        <v>NA</v>
      </c>
      <c r="P58" s="53"/>
      <c r="Q58" s="110"/>
      <c r="R58" s="53">
        <f ca="1">[1]!Min_Max(VLOOKUP($B58,'YTD Calculations'!$A:$DF,R$2,FALSE),0,99.9)</f>
        <v>16.094992147027519</v>
      </c>
      <c r="S58" s="53">
        <f ca="1">[1]!Min_Max(VLOOKUP($B58,'YTD Calculations'!$A:$DF,S$2,FALSE),0,99.9)</f>
        <v>0</v>
      </c>
      <c r="T58" s="53" t="str">
        <f t="shared" ca="1" si="23"/>
        <v>NA</v>
      </c>
      <c r="U58" s="40"/>
      <c r="V58" s="108"/>
      <c r="W58" s="53">
        <f ca="1">[1]!Min_Max(VLOOKUP($B58,'YTD Calculations'!$A:$DF,W$2,FALSE),0,99.9)</f>
        <v>3.2627741468913318</v>
      </c>
      <c r="X58" s="53">
        <f ca="1">[1]!Min_Max(VLOOKUP($B58,'YTD Calculations'!$A:$DF,X$2,FALSE),0,99.9)</f>
        <v>0</v>
      </c>
      <c r="Y58" s="53" t="str">
        <f t="shared" ca="1" si="24"/>
        <v>NA</v>
      </c>
      <c r="Z58" s="48"/>
      <c r="AA58" s="40"/>
      <c r="AB58" s="54"/>
      <c r="AC58" s="53">
        <f ca="1">[1]!Min_Max(VLOOKUP($B58,'YTD Calculations'!$A:$DF,AC$2,FALSE),0,99.9)</f>
        <v>25.139943562829853</v>
      </c>
      <c r="AD58" s="53">
        <f ca="1">[1]!Min_Max(VLOOKUP($B58,'YTD Calculations'!$A:$DF,AD$2,FALSE),0,99.9)</f>
        <v>0</v>
      </c>
      <c r="AE58" s="53" t="str">
        <f t="shared" ca="1" si="25"/>
        <v>NA</v>
      </c>
      <c r="AF58" s="53"/>
      <c r="AG58" s="110"/>
      <c r="AH58" s="53">
        <f ca="1">[1]!Min_Max(VLOOKUP($B58,'YTD Calculations'!$A:$DF,AH$2,FALSE),0,99.9)</f>
        <v>11.131053686628697</v>
      </c>
      <c r="AI58" s="53">
        <f ca="1">[1]!Min_Max(VLOOKUP($B58,'YTD Calculations'!$A:$DF,AI$2,FALSE),0,99.9)</f>
        <v>0</v>
      </c>
      <c r="AJ58" s="53" t="str">
        <f t="shared" ca="1" si="26"/>
        <v>NA</v>
      </c>
      <c r="AK58" s="53"/>
      <c r="AL58" s="110"/>
      <c r="AM58" s="53">
        <f ca="1">[1]!Min_Max(VLOOKUP($B58,'YTD Calculations'!$A:$DF,AM$2,FALSE),0,99.9)</f>
        <v>11.771478068699606</v>
      </c>
      <c r="AN58" s="53">
        <f ca="1">[1]!Min_Max(VLOOKUP($B58,'YTD Calculations'!$A:$DF,AN$2,FALSE),0,99.9)</f>
        <v>0</v>
      </c>
      <c r="AO58" s="53" t="str">
        <f t="shared" ca="1" si="27"/>
        <v>NA</v>
      </c>
      <c r="AP58" s="40"/>
      <c r="AQ58" s="108"/>
      <c r="AR58" s="53">
        <f ca="1">[1]!Min_Max(VLOOKUP($B58,'YTD Calculations'!$A:$DF,AR$2,FALSE),0,99.9)</f>
        <v>2.237411807501553</v>
      </c>
      <c r="AS58" s="53">
        <f ca="1">[1]!Min_Max(VLOOKUP($B58,'YTD Calculations'!$A:$DF,AS$2,FALSE),0,99.9)</f>
        <v>0</v>
      </c>
      <c r="AT58" s="53" t="str">
        <f t="shared" ca="1" si="28"/>
        <v>NA</v>
      </c>
      <c r="AU58" s="48"/>
      <c r="AV58" s="40"/>
      <c r="AW58" s="54"/>
      <c r="AX58" s="53">
        <f ca="1">[1]!Min_Max(VLOOKUP($B58,'YTD Calculations'!$A:$DF,AX$2,FALSE),0,99.9)</f>
        <v>42.683619369774085</v>
      </c>
      <c r="AY58" s="53">
        <f ca="1">[1]!Min_Max(VLOOKUP($B58,'YTD Calculations'!$A:$DF,AY$2,FALSE),0,99.9)</f>
        <v>0</v>
      </c>
      <c r="AZ58" s="53" t="str">
        <f t="shared" ca="1" si="29"/>
        <v>NA</v>
      </c>
      <c r="BA58" s="53"/>
      <c r="BB58" s="110"/>
      <c r="BC58" s="53">
        <f ca="1">[1]!Min_Max(VLOOKUP($B58,'YTD Calculations'!$A:$DF,BC$2,FALSE),0,99.9)</f>
        <v>15.466852827554952</v>
      </c>
      <c r="BD58" s="53">
        <f ca="1">[1]!Min_Max(VLOOKUP($B58,'YTD Calculations'!$A:$DF,BD$2,FALSE),0,99.9)</f>
        <v>0</v>
      </c>
      <c r="BE58" s="53" t="str">
        <f t="shared" ca="1" si="30"/>
        <v>NA</v>
      </c>
      <c r="BF58" s="53"/>
      <c r="BG58" s="110"/>
      <c r="BH58" s="53">
        <f ca="1">[1]!Min_Max(VLOOKUP($B58,'YTD Calculations'!$A:$DF,BH$2,FALSE),0,99.9)</f>
        <v>25.873595268854171</v>
      </c>
      <c r="BI58" s="53">
        <f ca="1">[1]!Min_Max(VLOOKUP($B58,'YTD Calculations'!$A:$DF,BI$2,FALSE),0,99.9)</f>
        <v>0</v>
      </c>
      <c r="BJ58" s="53" t="str">
        <f t="shared" ca="1" si="31"/>
        <v>NA</v>
      </c>
      <c r="BK58" s="40"/>
      <c r="BL58" s="108"/>
      <c r="BM58" s="53">
        <f ca="1">[1]!Min_Max(VLOOKUP($B58,'YTD Calculations'!$A:$DF,BM$2,FALSE),0,99.9)</f>
        <v>1.3431712733649599</v>
      </c>
      <c r="BN58" s="53">
        <f ca="1">[1]!Min_Max(VLOOKUP($B58,'YTD Calculations'!$A:$DF,BN$2,FALSE),0,99.9)</f>
        <v>0</v>
      </c>
      <c r="BO58" s="53" t="str">
        <f t="shared" ca="1" si="32"/>
        <v>NA</v>
      </c>
      <c r="BP58" s="48"/>
      <c r="BQ58" s="40"/>
      <c r="BR58" s="54"/>
      <c r="BS58" s="53">
        <f ca="1">[1]!Min_Max(VLOOKUP($B58,'YTD Calculations'!$A:$DF,BS$2,FALSE),0,99.9)</f>
        <v>43.523349068138096</v>
      </c>
      <c r="BT58" s="53">
        <f ca="1">[1]!Min_Max(VLOOKUP($B58,'YTD Calculations'!$A:$DF,BT$2,FALSE),0,99.9)</f>
        <v>0</v>
      </c>
      <c r="BU58" s="53" t="str">
        <f t="shared" ca="1" si="33"/>
        <v>NA</v>
      </c>
      <c r="BV58" s="53"/>
      <c r="BW58" s="110"/>
      <c r="BX58" s="53">
        <f ca="1">[1]!Min_Max(VLOOKUP($B58,'YTD Calculations'!$A:$DF,BX$2,FALSE),0,99.9)</f>
        <v>13.566503796127446</v>
      </c>
      <c r="BY58" s="53">
        <f ca="1">[1]!Min_Max(VLOOKUP($B58,'YTD Calculations'!$A:$DF,BY$2,FALSE),0,99.9)</f>
        <v>0</v>
      </c>
      <c r="BZ58" s="53" t="str">
        <f t="shared" ca="1" si="34"/>
        <v>NA</v>
      </c>
      <c r="CA58" s="53"/>
      <c r="CB58" s="110"/>
      <c r="CC58" s="53">
        <f ca="1">[1]!Min_Max(VLOOKUP($B58,'YTD Calculations'!$A:$DF,CC$2,FALSE),0,99.9)</f>
        <v>23.689358387567815</v>
      </c>
      <c r="CD58" s="53">
        <f ca="1">[1]!Min_Max(VLOOKUP($B58,'YTD Calculations'!$A:$DF,CD$2,FALSE),0,99.9)</f>
        <v>0</v>
      </c>
      <c r="CE58" s="53" t="str">
        <f t="shared" ca="1" si="35"/>
        <v>NA</v>
      </c>
      <c r="CF58" s="40"/>
      <c r="CG58" s="108"/>
      <c r="CH58" s="53">
        <f ca="1">[1]!Min_Max(VLOOKUP($B58,'YTD Calculations'!$A:$DF,CH$2,FALSE),0,99.9)</f>
        <v>6.267486884442838</v>
      </c>
      <c r="CI58" s="53">
        <f ca="1">[1]!Min_Max(VLOOKUP($B58,'YTD Calculations'!$A:$DF,CI$2,FALSE),0,99.9)</f>
        <v>0</v>
      </c>
      <c r="CJ58" s="53" t="str">
        <f t="shared" ca="1" si="36"/>
        <v>NA</v>
      </c>
      <c r="CK58" s="48"/>
      <c r="CL58" s="40"/>
      <c r="CM58" s="54"/>
      <c r="CN58" s="53">
        <f ca="1">[1]!Min_Max(VLOOKUP($B58,'YTD Calculations'!$A:$DF,CN$2,FALSE),0,99.9)</f>
        <v>31.250162148529448</v>
      </c>
      <c r="CO58" s="53">
        <f ca="1">[1]!Min_Max(VLOOKUP($B58,'YTD Calculations'!$A:$DF,CO$2,FALSE),0,99.9)</f>
        <v>0</v>
      </c>
      <c r="CP58" s="53" t="str">
        <f t="shared" ca="1" si="37"/>
        <v>NA</v>
      </c>
      <c r="CQ58" s="53"/>
      <c r="CR58" s="110"/>
      <c r="CS58" s="53">
        <f ca="1">[1]!Min_Max(VLOOKUP($B58,'YTD Calculations'!$A:$DF,CS$2,FALSE),0,99.9)</f>
        <v>10.774131528143126</v>
      </c>
      <c r="CT58" s="53">
        <f ca="1">[1]!Min_Max(VLOOKUP($B58,'YTD Calculations'!$A:$DF,CT$2,FALSE),0,99.9)</f>
        <v>0</v>
      </c>
      <c r="CU58" s="53" t="str">
        <f t="shared" ca="1" si="38"/>
        <v>NA</v>
      </c>
      <c r="CV58" s="53"/>
      <c r="CW58" s="110"/>
      <c r="CX58" s="53">
        <f ca="1">[1]!Min_Max(VLOOKUP($B58,'YTD Calculations'!$A:$DF,CX$2,FALSE),0,99.9)</f>
        <v>16.586770362835878</v>
      </c>
      <c r="CY58" s="53">
        <f ca="1">[1]!Min_Max(VLOOKUP($B58,'YTD Calculations'!$A:$DF,CY$2,FALSE),0,99.9)</f>
        <v>0</v>
      </c>
      <c r="CZ58" s="53" t="str">
        <f t="shared" ca="1" si="39"/>
        <v>NA</v>
      </c>
      <c r="DA58" s="40"/>
      <c r="DB58" s="108"/>
      <c r="DC58" s="53">
        <f ca="1">[1]!Min_Max(VLOOKUP($B58,'YTD Calculations'!$A:$DF,DC$2,FALSE),0,99.9)</f>
        <v>3.889260257550442</v>
      </c>
      <c r="DD58" s="53">
        <f ca="1">[1]!Min_Max(VLOOKUP($B58,'YTD Calculations'!$A:$DF,DD$2,FALSE),0,99.9)</f>
        <v>0</v>
      </c>
      <c r="DE58" s="53" t="str">
        <f t="shared" ca="1" si="40"/>
        <v>NA</v>
      </c>
      <c r="DF58" s="48"/>
      <c r="DH58" s="23" t="str">
        <f t="shared" ca="1" si="41"/>
        <v>Show</v>
      </c>
    </row>
    <row r="59" spans="2:112">
      <c r="B59" s="50">
        <v>8717</v>
      </c>
      <c r="C59" s="51" t="str">
        <f>VLOOKUP(B59,Stores!$A:$H,8,FALSE)</f>
        <v>8717 - Pasadena, CA</v>
      </c>
      <c r="D59" s="40" t="str">
        <f>VLOOKUP(B59,Stores!$A:$H,7,FALSE)</f>
        <v>CA</v>
      </c>
      <c r="E59" s="52">
        <f>VLOOKUP(B59,Stores!$A:$F,6,FALSE)</f>
        <v>41478</v>
      </c>
      <c r="F59" s="53"/>
      <c r="G59" s="54"/>
      <c r="H59" s="53">
        <f ca="1">[1]!Min_Max(VLOOKUP($B59,'YTD Calculations'!$A:$DF,H$2,FALSE),0,99.9)</f>
        <v>28.998765652330377</v>
      </c>
      <c r="I59" s="53">
        <f ca="1">[1]!Min_Max(VLOOKUP($B59,'YTD Calculations'!$A:$DF,I$2,FALSE),0,99.9)</f>
        <v>27.618140586119839</v>
      </c>
      <c r="J59" s="53">
        <f t="shared" ca="1" si="21"/>
        <v>1.3806250662105377</v>
      </c>
      <c r="K59" s="53"/>
      <c r="L59" s="110"/>
      <c r="M59" s="53">
        <f ca="1">[1]!Min_Max(VLOOKUP($B59,'YTD Calculations'!$A:$DF,M$2,FALSE),0,99.9)</f>
        <v>11.604296395608896</v>
      </c>
      <c r="N59" s="53">
        <f ca="1">[1]!Min_Max(VLOOKUP($B59,'YTD Calculations'!$A:$DF,N$2,FALSE),0,99.9)</f>
        <v>10.849631228162002</v>
      </c>
      <c r="O59" s="53">
        <f t="shared" ca="1" si="22"/>
        <v>0.75466516744689471</v>
      </c>
      <c r="P59" s="53"/>
      <c r="Q59" s="110"/>
      <c r="R59" s="53">
        <f ca="1">[1]!Min_Max(VLOOKUP($B59,'YTD Calculations'!$A:$DF,R$2,FALSE),0,99.9)</f>
        <v>13.844557957610407</v>
      </c>
      <c r="S59" s="53">
        <f ca="1">[1]!Min_Max(VLOOKUP($B59,'YTD Calculations'!$A:$DF,S$2,FALSE),0,99.9)</f>
        <v>12.854162637419847</v>
      </c>
      <c r="T59" s="53">
        <f t="shared" ca="1" si="23"/>
        <v>0.99039532019055976</v>
      </c>
      <c r="U59" s="40"/>
      <c r="V59" s="108"/>
      <c r="W59" s="53">
        <f ca="1">[1]!Min_Max(VLOOKUP($B59,'YTD Calculations'!$A:$DF,W$2,FALSE),0,99.9)</f>
        <v>3.5499112991110735</v>
      </c>
      <c r="X59" s="53">
        <f ca="1">[1]!Min_Max(VLOOKUP($B59,'YTD Calculations'!$A:$DF,X$2,FALSE),0,99.9)</f>
        <v>3.9143467205379876</v>
      </c>
      <c r="Y59" s="53">
        <f t="shared" ca="1" si="24"/>
        <v>-0.3644354214269141</v>
      </c>
      <c r="Z59" s="48"/>
      <c r="AA59" s="40"/>
      <c r="AB59" s="54"/>
      <c r="AC59" s="53">
        <f ca="1">[1]!Min_Max(VLOOKUP($B59,'YTD Calculations'!$A:$DF,AC$2,FALSE),0,99.9)</f>
        <v>23.424896586115061</v>
      </c>
      <c r="AD59" s="53">
        <f ca="1">[1]!Min_Max(VLOOKUP($B59,'YTD Calculations'!$A:$DF,AD$2,FALSE),0,99.9)</f>
        <v>23.642458497438795</v>
      </c>
      <c r="AE59" s="53">
        <f t="shared" ca="1" si="25"/>
        <v>-0.21756191132373459</v>
      </c>
      <c r="AF59" s="53"/>
      <c r="AG59" s="110"/>
      <c r="AH59" s="53">
        <f ca="1">[1]!Min_Max(VLOOKUP($B59,'YTD Calculations'!$A:$DF,AH$2,FALSE),0,99.9)</f>
        <v>10.018301679302883</v>
      </c>
      <c r="AI59" s="53">
        <f ca="1">[1]!Min_Max(VLOOKUP($B59,'YTD Calculations'!$A:$DF,AI$2,FALSE),0,99.9)</f>
        <v>10.346175826275191</v>
      </c>
      <c r="AJ59" s="53">
        <f t="shared" ca="1" si="26"/>
        <v>-0.32787414697230766</v>
      </c>
      <c r="AK59" s="53"/>
      <c r="AL59" s="110"/>
      <c r="AM59" s="53">
        <f ca="1">[1]!Min_Max(VLOOKUP($B59,'YTD Calculations'!$A:$DF,AM$2,FALSE),0,99.9)</f>
        <v>11.022376418249008</v>
      </c>
      <c r="AN59" s="53">
        <f ca="1">[1]!Min_Max(VLOOKUP($B59,'YTD Calculations'!$A:$DF,AN$2,FALSE),0,99.9)</f>
        <v>10.608821868664787</v>
      </c>
      <c r="AO59" s="53">
        <f t="shared" ca="1" si="27"/>
        <v>0.41355454958422122</v>
      </c>
      <c r="AP59" s="40"/>
      <c r="AQ59" s="108"/>
      <c r="AR59" s="53">
        <f ca="1">[1]!Min_Max(VLOOKUP($B59,'YTD Calculations'!$A:$DF,AR$2,FALSE),0,99.9)</f>
        <v>2.3842184885631683</v>
      </c>
      <c r="AS59" s="53">
        <f ca="1">[1]!Min_Max(VLOOKUP($B59,'YTD Calculations'!$A:$DF,AS$2,FALSE),0,99.9)</f>
        <v>2.6874608024988151</v>
      </c>
      <c r="AT59" s="53">
        <f t="shared" ca="1" si="28"/>
        <v>-0.30324231393564682</v>
      </c>
      <c r="AU59" s="48"/>
      <c r="AV59" s="40"/>
      <c r="AW59" s="54"/>
      <c r="AX59" s="53">
        <f ca="1">[1]!Min_Max(VLOOKUP($B59,'YTD Calculations'!$A:$DF,AX$2,FALSE),0,99.9)</f>
        <v>37.057398979942668</v>
      </c>
      <c r="AY59" s="53">
        <f ca="1">[1]!Min_Max(VLOOKUP($B59,'YTD Calculations'!$A:$DF,AY$2,FALSE),0,99.9)</f>
        <v>25.277063845268703</v>
      </c>
      <c r="AZ59" s="53">
        <f t="shared" ca="1" si="29"/>
        <v>11.780335134673965</v>
      </c>
      <c r="BA59" s="53"/>
      <c r="BB59" s="110"/>
      <c r="BC59" s="53">
        <f ca="1">[1]!Min_Max(VLOOKUP($B59,'YTD Calculations'!$A:$DF,BC$2,FALSE),0,99.9)</f>
        <v>13.269428553882143</v>
      </c>
      <c r="BD59" s="53">
        <f ca="1">[1]!Min_Max(VLOOKUP($B59,'YTD Calculations'!$A:$DF,BD$2,FALSE),0,99.9)</f>
        <v>16.515247616975454</v>
      </c>
      <c r="BE59" s="53">
        <f t="shared" ca="1" si="30"/>
        <v>-3.245819063093311</v>
      </c>
      <c r="BF59" s="53"/>
      <c r="BG59" s="110"/>
      <c r="BH59" s="53">
        <f ca="1">[1]!Min_Max(VLOOKUP($B59,'YTD Calculations'!$A:$DF,BH$2,FALSE),0,99.9)</f>
        <v>21.89498947130787</v>
      </c>
      <c r="BI59" s="53">
        <f ca="1">[1]!Min_Max(VLOOKUP($B59,'YTD Calculations'!$A:$DF,BI$2,FALSE),0,99.9)</f>
        <v>6.7504140679442965</v>
      </c>
      <c r="BJ59" s="53">
        <f t="shared" ca="1" si="31"/>
        <v>15.144575403363573</v>
      </c>
      <c r="BK59" s="40"/>
      <c r="BL59" s="108"/>
      <c r="BM59" s="53">
        <f ca="1">[1]!Min_Max(VLOOKUP($B59,'YTD Calculations'!$A:$DF,BM$2,FALSE),0,99.9)</f>
        <v>1.8929809547526526</v>
      </c>
      <c r="BN59" s="53">
        <f ca="1">[1]!Min_Max(VLOOKUP($B59,'YTD Calculations'!$A:$DF,BN$2,FALSE),0,99.9)</f>
        <v>2.011402160348954</v>
      </c>
      <c r="BO59" s="53">
        <f t="shared" ca="1" si="32"/>
        <v>-0.11842120559630143</v>
      </c>
      <c r="BP59" s="48"/>
      <c r="BQ59" s="40"/>
      <c r="BR59" s="54"/>
      <c r="BS59" s="53">
        <f ca="1">[1]!Min_Max(VLOOKUP($B59,'YTD Calculations'!$A:$DF,BS$2,FALSE),0,99.9)</f>
        <v>51.956514544990561</v>
      </c>
      <c r="BT59" s="53">
        <f ca="1">[1]!Min_Max(VLOOKUP($B59,'YTD Calculations'!$A:$DF,BT$2,FALSE),0,99.9)</f>
        <v>53.617196872474359</v>
      </c>
      <c r="BU59" s="53">
        <f t="shared" ca="1" si="33"/>
        <v>-1.6606823274837978</v>
      </c>
      <c r="BV59" s="53"/>
      <c r="BW59" s="110"/>
      <c r="BX59" s="53">
        <f ca="1">[1]!Min_Max(VLOOKUP($B59,'YTD Calculations'!$A:$DF,BX$2,FALSE),0,99.9)</f>
        <v>13.782775762973722</v>
      </c>
      <c r="BY59" s="53">
        <f ca="1">[1]!Min_Max(VLOOKUP($B59,'YTD Calculations'!$A:$DF,BY$2,FALSE),0,99.9)</f>
        <v>14.775379604475217</v>
      </c>
      <c r="BZ59" s="53">
        <f t="shared" ca="1" si="34"/>
        <v>-0.99260384150149505</v>
      </c>
      <c r="CA59" s="53"/>
      <c r="CB59" s="110"/>
      <c r="CC59" s="53">
        <f ca="1">[1]!Min_Max(VLOOKUP($B59,'YTD Calculations'!$A:$DF,CC$2,FALSE),0,99.9)</f>
        <v>30.855979305308946</v>
      </c>
      <c r="CD59" s="53">
        <f ca="1">[1]!Min_Max(VLOOKUP($B59,'YTD Calculations'!$A:$DF,CD$2,FALSE),0,99.9)</f>
        <v>30.737500391531309</v>
      </c>
      <c r="CE59" s="53">
        <f t="shared" ca="1" si="35"/>
        <v>0.11847891377763631</v>
      </c>
      <c r="CF59" s="40"/>
      <c r="CG59" s="108"/>
      <c r="CH59" s="53">
        <f ca="1">[1]!Min_Max(VLOOKUP($B59,'YTD Calculations'!$A:$DF,CH$2,FALSE),0,99.9)</f>
        <v>7.3177594767078968</v>
      </c>
      <c r="CI59" s="53">
        <f ca="1">[1]!Min_Max(VLOOKUP($B59,'YTD Calculations'!$A:$DF,CI$2,FALSE),0,99.9)</f>
        <v>8.1043168764678217</v>
      </c>
      <c r="CJ59" s="53">
        <f t="shared" ca="1" si="36"/>
        <v>-0.78655739975992489</v>
      </c>
      <c r="CK59" s="48"/>
      <c r="CL59" s="40"/>
      <c r="CM59" s="54"/>
      <c r="CN59" s="53">
        <f ca="1">[1]!Min_Max(VLOOKUP($B59,'YTD Calculations'!$A:$DF,CN$2,FALSE),0,99.9)</f>
        <v>27.768738303472578</v>
      </c>
      <c r="CO59" s="53">
        <f ca="1">[1]!Min_Max(VLOOKUP($B59,'YTD Calculations'!$A:$DF,CO$2,FALSE),0,99.9)</f>
        <v>29.447412978630812</v>
      </c>
      <c r="CP59" s="53">
        <f t="shared" ca="1" si="37"/>
        <v>-1.6786746751582342</v>
      </c>
      <c r="CQ59" s="53"/>
      <c r="CR59" s="110"/>
      <c r="CS59" s="53">
        <f ca="1">[1]!Min_Max(VLOOKUP($B59,'YTD Calculations'!$A:$DF,CS$2,FALSE),0,99.9)</f>
        <v>9.701402437985081</v>
      </c>
      <c r="CT59" s="53">
        <f ca="1">[1]!Min_Max(VLOOKUP($B59,'YTD Calculations'!$A:$DF,CT$2,FALSE),0,99.9)</f>
        <v>10.909218309467979</v>
      </c>
      <c r="CU59" s="53">
        <f t="shared" ca="1" si="38"/>
        <v>-1.2078158714828984</v>
      </c>
      <c r="CV59" s="53"/>
      <c r="CW59" s="110"/>
      <c r="CX59" s="53">
        <f ca="1">[1]!Min_Max(VLOOKUP($B59,'YTD Calculations'!$A:$DF,CX$2,FALSE),0,99.9)</f>
        <v>14.079608782794285</v>
      </c>
      <c r="CY59" s="53">
        <f ca="1">[1]!Min_Max(VLOOKUP($B59,'YTD Calculations'!$A:$DF,CY$2,FALSE),0,99.9)</f>
        <v>14.509128460820639</v>
      </c>
      <c r="CZ59" s="53">
        <f t="shared" ca="1" si="39"/>
        <v>-0.42951967802635416</v>
      </c>
      <c r="DA59" s="40"/>
      <c r="DB59" s="108"/>
      <c r="DC59" s="53">
        <f ca="1">[1]!Min_Max(VLOOKUP($B59,'YTD Calculations'!$A:$DF,DC$2,FALSE),0,99.9)</f>
        <v>3.9877270826932119</v>
      </c>
      <c r="DD59" s="53">
        <f ca="1">[1]!Min_Max(VLOOKUP($B59,'YTD Calculations'!$A:$DF,DD$2,FALSE),0,99.9)</f>
        <v>4.0290662083421909</v>
      </c>
      <c r="DE59" s="53">
        <f t="shared" ca="1" si="40"/>
        <v>-4.1339125648979014E-2</v>
      </c>
      <c r="DF59" s="48"/>
      <c r="DH59" s="23" t="str">
        <f t="shared" ca="1" si="41"/>
        <v>Show</v>
      </c>
    </row>
    <row r="60" spans="2:112">
      <c r="B60" s="50">
        <v>8710</v>
      </c>
      <c r="C60" s="51" t="str">
        <f>VLOOKUP(B60,Stores!$A:$H,8,FALSE)</f>
        <v>8710 - Ft. Worth, TX</v>
      </c>
      <c r="D60" s="40" t="str">
        <f>VLOOKUP(B60,Stores!$A:$H,7,FALSE)</f>
        <v>TX</v>
      </c>
      <c r="E60" s="52">
        <f>VLOOKUP(B60,Stores!$A:$F,6,FALSE)</f>
        <v>42174</v>
      </c>
      <c r="F60" s="53"/>
      <c r="G60" s="54"/>
      <c r="H60" s="53">
        <f ca="1">[1]!Min_Max(VLOOKUP($B60,'YTD Calculations'!$A:$DF,H$2,FALSE),0,99.9)</f>
        <v>28.878133963534879</v>
      </c>
      <c r="I60" s="53">
        <f ca="1">[1]!Min_Max(VLOOKUP($B60,'YTD Calculations'!$A:$DF,I$2,FALSE),0,99.9)</f>
        <v>25.821670828391813</v>
      </c>
      <c r="J60" s="53">
        <f t="shared" ca="1" si="21"/>
        <v>3.0564631351430656</v>
      </c>
      <c r="K60" s="53"/>
      <c r="L60" s="110"/>
      <c r="M60" s="53">
        <f ca="1">[1]!Min_Max(VLOOKUP($B60,'YTD Calculations'!$A:$DF,M$2,FALSE),0,99.9)</f>
        <v>10.958038481332345</v>
      </c>
      <c r="N60" s="53">
        <f ca="1">[1]!Min_Max(VLOOKUP($B60,'YTD Calculations'!$A:$DF,N$2,FALSE),0,99.9)</f>
        <v>11.589080587228111</v>
      </c>
      <c r="O60" s="53">
        <f t="shared" ca="1" si="22"/>
        <v>-0.63104210589576581</v>
      </c>
      <c r="P60" s="53"/>
      <c r="Q60" s="110"/>
      <c r="R60" s="53">
        <f ca="1">[1]!Min_Max(VLOOKUP($B60,'YTD Calculations'!$A:$DF,R$2,FALSE),0,99.9)</f>
        <v>14.378347746752615</v>
      </c>
      <c r="S60" s="53">
        <f ca="1">[1]!Min_Max(VLOOKUP($B60,'YTD Calculations'!$A:$DF,S$2,FALSE),0,99.9)</f>
        <v>11.102192073739136</v>
      </c>
      <c r="T60" s="53">
        <f t="shared" ca="1" si="23"/>
        <v>3.2761556730134789</v>
      </c>
      <c r="U60" s="40"/>
      <c r="V60" s="108"/>
      <c r="W60" s="53">
        <f ca="1">[1]!Min_Max(VLOOKUP($B60,'YTD Calculations'!$A:$DF,W$2,FALSE),0,99.9)</f>
        <v>3.5417477354499241</v>
      </c>
      <c r="X60" s="53">
        <f ca="1">[1]!Min_Max(VLOOKUP($B60,'YTD Calculations'!$A:$DF,X$2,FALSE),0,99.9)</f>
        <v>3.1303981674245676</v>
      </c>
      <c r="Y60" s="53">
        <f t="shared" ca="1" si="24"/>
        <v>0.41134956802535649</v>
      </c>
      <c r="Z60" s="48"/>
      <c r="AA60" s="40"/>
      <c r="AB60" s="54"/>
      <c r="AC60" s="53">
        <f ca="1">[1]!Min_Max(VLOOKUP($B60,'YTD Calculations'!$A:$DF,AC$2,FALSE),0,99.9)</f>
        <v>20.702100937279937</v>
      </c>
      <c r="AD60" s="53">
        <f ca="1">[1]!Min_Max(VLOOKUP($B60,'YTD Calculations'!$A:$DF,AD$2,FALSE),0,99.9)</f>
        <v>21.749958568979245</v>
      </c>
      <c r="AE60" s="53">
        <f t="shared" ca="1" si="25"/>
        <v>-1.0478576316993085</v>
      </c>
      <c r="AF60" s="53"/>
      <c r="AG60" s="110"/>
      <c r="AH60" s="53">
        <f ca="1">[1]!Min_Max(VLOOKUP($B60,'YTD Calculations'!$A:$DF,AH$2,FALSE),0,99.9)</f>
        <v>10.015127975006648</v>
      </c>
      <c r="AI60" s="53">
        <f ca="1">[1]!Min_Max(VLOOKUP($B60,'YTD Calculations'!$A:$DF,AI$2,FALSE),0,99.9)</f>
        <v>10.693788736081025</v>
      </c>
      <c r="AJ60" s="53">
        <f t="shared" ca="1" si="26"/>
        <v>-0.67866076107437756</v>
      </c>
      <c r="AK60" s="53"/>
      <c r="AL60" s="110"/>
      <c r="AM60" s="53">
        <f ca="1">[1]!Min_Max(VLOOKUP($B60,'YTD Calculations'!$A:$DF,AM$2,FALSE),0,99.9)</f>
        <v>8.8688526407760833</v>
      </c>
      <c r="AN60" s="53">
        <f ca="1">[1]!Min_Max(VLOOKUP($B60,'YTD Calculations'!$A:$DF,AN$2,FALSE),0,99.9)</f>
        <v>9.289508864725402</v>
      </c>
      <c r="AO60" s="53">
        <f t="shared" ca="1" si="27"/>
        <v>-0.42065622394931879</v>
      </c>
      <c r="AP60" s="40"/>
      <c r="AQ60" s="108"/>
      <c r="AR60" s="53">
        <f ca="1">[1]!Min_Max(VLOOKUP($B60,'YTD Calculations'!$A:$DF,AR$2,FALSE),0,99.9)</f>
        <v>1.8181203214972075</v>
      </c>
      <c r="AS60" s="53">
        <f ca="1">[1]!Min_Max(VLOOKUP($B60,'YTD Calculations'!$A:$DF,AS$2,FALSE),0,99.9)</f>
        <v>1.766660968172816</v>
      </c>
      <c r="AT60" s="53">
        <f t="shared" ca="1" si="28"/>
        <v>5.1459353324391444E-2</v>
      </c>
      <c r="AU60" s="48"/>
      <c r="AV60" s="40"/>
      <c r="AW60" s="54"/>
      <c r="AX60" s="53">
        <f ca="1">[1]!Min_Max(VLOOKUP($B60,'YTD Calculations'!$A:$DF,AX$2,FALSE),0,99.9)</f>
        <v>33.551297024003816</v>
      </c>
      <c r="AY60" s="53">
        <f ca="1">[1]!Min_Max(VLOOKUP($B60,'YTD Calculations'!$A:$DF,AY$2,FALSE),0,99.9)</f>
        <v>23.242456603350348</v>
      </c>
      <c r="AZ60" s="53">
        <f t="shared" ca="1" si="29"/>
        <v>10.308840420653468</v>
      </c>
      <c r="BA60" s="53"/>
      <c r="BB60" s="110"/>
      <c r="BC60" s="53">
        <f ca="1">[1]!Min_Max(VLOOKUP($B60,'YTD Calculations'!$A:$DF,BC$2,FALSE),0,99.9)</f>
        <v>13.003641727850779</v>
      </c>
      <c r="BD60" s="53">
        <f ca="1">[1]!Min_Max(VLOOKUP($B60,'YTD Calculations'!$A:$DF,BD$2,FALSE),0,99.9)</f>
        <v>19.098604488147071</v>
      </c>
      <c r="BE60" s="53">
        <f t="shared" ca="1" si="30"/>
        <v>-6.0949627602962924</v>
      </c>
      <c r="BF60" s="53"/>
      <c r="BG60" s="110"/>
      <c r="BH60" s="53">
        <f ca="1">[1]!Min_Max(VLOOKUP($B60,'YTD Calculations'!$A:$DF,BH$2,FALSE),0,99.9)</f>
        <v>19.358605659936138</v>
      </c>
      <c r="BI60" s="53">
        <f ca="1">[1]!Min_Max(VLOOKUP($B60,'YTD Calculations'!$A:$DF,BI$2,FALSE),0,99.9)</f>
        <v>3.0344002686477642</v>
      </c>
      <c r="BJ60" s="53">
        <f t="shared" ca="1" si="31"/>
        <v>16.324205391288373</v>
      </c>
      <c r="BK60" s="40"/>
      <c r="BL60" s="108"/>
      <c r="BM60" s="53">
        <f ca="1">[1]!Min_Max(VLOOKUP($B60,'YTD Calculations'!$A:$DF,BM$2,FALSE),0,99.9)</f>
        <v>1.1890496362169012</v>
      </c>
      <c r="BN60" s="53">
        <f ca="1">[1]!Min_Max(VLOOKUP($B60,'YTD Calculations'!$A:$DF,BN$2,FALSE),0,99.9)</f>
        <v>1.1094518465555088</v>
      </c>
      <c r="BO60" s="53">
        <f t="shared" ca="1" si="32"/>
        <v>7.9597789661392415E-2</v>
      </c>
      <c r="BP60" s="48"/>
      <c r="BQ60" s="40"/>
      <c r="BR60" s="54"/>
      <c r="BS60" s="53">
        <f ca="1">[1]!Min_Max(VLOOKUP($B60,'YTD Calculations'!$A:$DF,BS$2,FALSE),0,99.9)</f>
        <v>54.132294732673735</v>
      </c>
      <c r="BT60" s="53">
        <f ca="1">[1]!Min_Max(VLOOKUP($B60,'YTD Calculations'!$A:$DF,BT$2,FALSE),0,99.9)</f>
        <v>50.641846717170289</v>
      </c>
      <c r="BU60" s="53">
        <f t="shared" ca="1" si="33"/>
        <v>3.4904480155034463</v>
      </c>
      <c r="BV60" s="53"/>
      <c r="BW60" s="110"/>
      <c r="BX60" s="53">
        <f ca="1">[1]!Min_Max(VLOOKUP($B60,'YTD Calculations'!$A:$DF,BX$2,FALSE),0,99.9)</f>
        <v>12.860673237320938</v>
      </c>
      <c r="BY60" s="53">
        <f ca="1">[1]!Min_Max(VLOOKUP($B60,'YTD Calculations'!$A:$DF,BY$2,FALSE),0,99.9)</f>
        <v>15.141513598873937</v>
      </c>
      <c r="BZ60" s="53">
        <f t="shared" ca="1" si="34"/>
        <v>-2.2808403615529986</v>
      </c>
      <c r="CA60" s="53"/>
      <c r="CB60" s="110"/>
      <c r="CC60" s="53">
        <f ca="1">[1]!Min_Max(VLOOKUP($B60,'YTD Calculations'!$A:$DF,CC$2,FALSE),0,99.9)</f>
        <v>31.838913164048265</v>
      </c>
      <c r="CD60" s="53">
        <f ca="1">[1]!Min_Max(VLOOKUP($B60,'YTD Calculations'!$A:$DF,CD$2,FALSE),0,99.9)</f>
        <v>26.664626449852353</v>
      </c>
      <c r="CE60" s="53">
        <f t="shared" ca="1" si="35"/>
        <v>5.1742867141959117</v>
      </c>
      <c r="CF60" s="40"/>
      <c r="CG60" s="108"/>
      <c r="CH60" s="53">
        <f ca="1">[1]!Min_Max(VLOOKUP($B60,'YTD Calculations'!$A:$DF,CH$2,FALSE),0,99.9)</f>
        <v>9.4327083313045339</v>
      </c>
      <c r="CI60" s="53">
        <f ca="1">[1]!Min_Max(VLOOKUP($B60,'YTD Calculations'!$A:$DF,CI$2,FALSE),0,99.9)</f>
        <v>8.8357066684439953</v>
      </c>
      <c r="CJ60" s="53">
        <f t="shared" ca="1" si="36"/>
        <v>0.59700166286053857</v>
      </c>
      <c r="CK60" s="48"/>
      <c r="CL60" s="40"/>
      <c r="CM60" s="54"/>
      <c r="CN60" s="53">
        <f ca="1">[1]!Min_Max(VLOOKUP($B60,'YTD Calculations'!$A:$DF,CN$2,FALSE),0,99.9)</f>
        <v>25.814818203853374</v>
      </c>
      <c r="CO60" s="53">
        <f ca="1">[1]!Min_Max(VLOOKUP($B60,'YTD Calculations'!$A:$DF,CO$2,FALSE),0,99.9)</f>
        <v>27.650040887759587</v>
      </c>
      <c r="CP60" s="53">
        <f t="shared" ca="1" si="37"/>
        <v>-1.8352226839062133</v>
      </c>
      <c r="CQ60" s="53"/>
      <c r="CR60" s="110"/>
      <c r="CS60" s="53">
        <f ca="1">[1]!Min_Max(VLOOKUP($B60,'YTD Calculations'!$A:$DF,CS$2,FALSE),0,99.9)</f>
        <v>10.357341761051639</v>
      </c>
      <c r="CT60" s="53">
        <f ca="1">[1]!Min_Max(VLOOKUP($B60,'YTD Calculations'!$A:$DF,CT$2,FALSE),0,99.9)</f>
        <v>13.510607689149682</v>
      </c>
      <c r="CU60" s="53">
        <f t="shared" ca="1" si="38"/>
        <v>-3.1532659280980422</v>
      </c>
      <c r="CV60" s="53"/>
      <c r="CW60" s="110"/>
      <c r="CX60" s="53">
        <f ca="1">[1]!Min_Max(VLOOKUP($B60,'YTD Calculations'!$A:$DF,CX$2,FALSE),0,99.9)</f>
        <v>12.661495583369883</v>
      </c>
      <c r="CY60" s="53">
        <f ca="1">[1]!Min_Max(VLOOKUP($B60,'YTD Calculations'!$A:$DF,CY$2,FALSE),0,99.9)</f>
        <v>11.229604748175351</v>
      </c>
      <c r="CZ60" s="53">
        <f t="shared" ca="1" si="39"/>
        <v>1.4318908351945314</v>
      </c>
      <c r="DA60" s="40"/>
      <c r="DB60" s="108"/>
      <c r="DC60" s="53">
        <f ca="1">[1]!Min_Max(VLOOKUP($B60,'YTD Calculations'!$A:$DF,DC$2,FALSE),0,99.9)</f>
        <v>2.7959808594318516</v>
      </c>
      <c r="DD60" s="53">
        <f ca="1">[1]!Min_Max(VLOOKUP($B60,'YTD Calculations'!$A:$DF,DD$2,FALSE),0,99.9)</f>
        <v>2.9098284504345506</v>
      </c>
      <c r="DE60" s="53">
        <f t="shared" ca="1" si="40"/>
        <v>-0.11384759100269903</v>
      </c>
      <c r="DF60" s="48"/>
      <c r="DH60" s="23" t="str">
        <f t="shared" ca="1" si="41"/>
        <v>Show</v>
      </c>
    </row>
    <row r="61" spans="2:112">
      <c r="B61" s="50">
        <v>8720</v>
      </c>
      <c r="C61" s="51" t="str">
        <f>VLOOKUP(B61,Stores!$A:$H,8,FALSE)</f>
        <v>8720 - Little Rock, AR</v>
      </c>
      <c r="D61" s="40" t="str">
        <f>VLOOKUP(B61,Stores!$A:$H,7,FALSE)</f>
        <v>AR</v>
      </c>
      <c r="E61" s="52">
        <f>VLOOKUP(B61,Stores!$A:$F,6,FALSE)</f>
        <v>36139</v>
      </c>
      <c r="F61" s="53"/>
      <c r="G61" s="54"/>
      <c r="H61" s="53">
        <f ca="1">[1]!Min_Max(VLOOKUP($B61,'YTD Calculations'!$A:$DF,H$2,FALSE),0,99.9)</f>
        <v>26.840531445339451</v>
      </c>
      <c r="I61" s="53">
        <f ca="1">[1]!Min_Max(VLOOKUP($B61,'YTD Calculations'!$A:$DF,I$2,FALSE),0,99.9)</f>
        <v>29.673580914396453</v>
      </c>
      <c r="J61" s="53">
        <f t="shared" ca="1" si="21"/>
        <v>-2.8330494690570021</v>
      </c>
      <c r="K61" s="53"/>
      <c r="L61" s="110"/>
      <c r="M61" s="53">
        <f ca="1">[1]!Min_Max(VLOOKUP($B61,'YTD Calculations'!$A:$DF,M$2,FALSE),0,99.9)</f>
        <v>11.932784803917153</v>
      </c>
      <c r="N61" s="53">
        <f ca="1">[1]!Min_Max(VLOOKUP($B61,'YTD Calculations'!$A:$DF,N$2,FALSE),0,99.9)</f>
        <v>13.192682105403076</v>
      </c>
      <c r="O61" s="53">
        <f t="shared" ca="1" si="22"/>
        <v>-1.2598973014859229</v>
      </c>
      <c r="P61" s="53"/>
      <c r="Q61" s="110"/>
      <c r="R61" s="53">
        <f ca="1">[1]!Min_Max(VLOOKUP($B61,'YTD Calculations'!$A:$DF,R$2,FALSE),0,99.9)</f>
        <v>11.761185740453252</v>
      </c>
      <c r="S61" s="53">
        <f ca="1">[1]!Min_Max(VLOOKUP($B61,'YTD Calculations'!$A:$DF,S$2,FALSE),0,99.9)</f>
        <v>12.533824275984317</v>
      </c>
      <c r="T61" s="53">
        <f t="shared" ca="1" si="23"/>
        <v>-0.77263853553106543</v>
      </c>
      <c r="U61" s="40"/>
      <c r="V61" s="108"/>
      <c r="W61" s="53">
        <f ca="1">[1]!Min_Max(VLOOKUP($B61,'YTD Calculations'!$A:$DF,W$2,FALSE),0,99.9)</f>
        <v>3.1465609009690447</v>
      </c>
      <c r="X61" s="53">
        <f ca="1">[1]!Min_Max(VLOOKUP($B61,'YTD Calculations'!$A:$DF,X$2,FALSE),0,99.9)</f>
        <v>3.9470745330090597</v>
      </c>
      <c r="Y61" s="53">
        <f t="shared" ca="1" si="24"/>
        <v>-0.80051363204001502</v>
      </c>
      <c r="Z61" s="48"/>
      <c r="AA61" s="40"/>
      <c r="AB61" s="54"/>
      <c r="AC61" s="53">
        <f ca="1">[1]!Min_Max(VLOOKUP($B61,'YTD Calculations'!$A:$DF,AC$2,FALSE),0,99.9)</f>
        <v>22.625560067292128</v>
      </c>
      <c r="AD61" s="53">
        <f ca="1">[1]!Min_Max(VLOOKUP($B61,'YTD Calculations'!$A:$DF,AD$2,FALSE),0,99.9)</f>
        <v>24.077913548886428</v>
      </c>
      <c r="AE61" s="53">
        <f t="shared" ca="1" si="25"/>
        <v>-1.4523534815943009</v>
      </c>
      <c r="AF61" s="53"/>
      <c r="AG61" s="110"/>
      <c r="AH61" s="53">
        <f ca="1">[1]!Min_Max(VLOOKUP($B61,'YTD Calculations'!$A:$DF,AH$2,FALSE),0,99.9)</f>
        <v>11.977947136568435</v>
      </c>
      <c r="AI61" s="53">
        <f ca="1">[1]!Min_Max(VLOOKUP($B61,'YTD Calculations'!$A:$DF,AI$2,FALSE),0,99.9)</f>
        <v>12.069556399098671</v>
      </c>
      <c r="AJ61" s="53">
        <f t="shared" ca="1" si="26"/>
        <v>-9.1609262530235824E-2</v>
      </c>
      <c r="AK61" s="53"/>
      <c r="AL61" s="110"/>
      <c r="AM61" s="53">
        <f ca="1">[1]!Min_Max(VLOOKUP($B61,'YTD Calculations'!$A:$DF,AM$2,FALSE),0,99.9)</f>
        <v>8.5742904621378244</v>
      </c>
      <c r="AN61" s="53">
        <f ca="1">[1]!Min_Max(VLOOKUP($B61,'YTD Calculations'!$A:$DF,AN$2,FALSE),0,99.9)</f>
        <v>9.5444507754679222</v>
      </c>
      <c r="AO61" s="53">
        <f t="shared" ca="1" si="27"/>
        <v>-0.97016031333009778</v>
      </c>
      <c r="AP61" s="40"/>
      <c r="AQ61" s="108"/>
      <c r="AR61" s="53">
        <f ca="1">[1]!Min_Max(VLOOKUP($B61,'YTD Calculations'!$A:$DF,AR$2,FALSE),0,99.9)</f>
        <v>2.0733224685858711</v>
      </c>
      <c r="AS61" s="53">
        <f ca="1">[1]!Min_Max(VLOOKUP($B61,'YTD Calculations'!$A:$DF,AS$2,FALSE),0,99.9)</f>
        <v>2.4639063743198353</v>
      </c>
      <c r="AT61" s="53">
        <f t="shared" ca="1" si="28"/>
        <v>-0.39058390573396418</v>
      </c>
      <c r="AU61" s="48"/>
      <c r="AV61" s="40"/>
      <c r="AW61" s="54"/>
      <c r="AX61" s="53">
        <f ca="1">[1]!Min_Max(VLOOKUP($B61,'YTD Calculations'!$A:$DF,AX$2,FALSE),0,99.9)</f>
        <v>34.41353298664643</v>
      </c>
      <c r="AY61" s="53">
        <f ca="1">[1]!Min_Max(VLOOKUP($B61,'YTD Calculations'!$A:$DF,AY$2,FALSE),0,99.9)</f>
        <v>25.295061018719768</v>
      </c>
      <c r="AZ61" s="53">
        <f t="shared" ca="1" si="29"/>
        <v>9.1184719679266628</v>
      </c>
      <c r="BA61" s="53"/>
      <c r="BB61" s="110"/>
      <c r="BC61" s="53">
        <f ca="1">[1]!Min_Max(VLOOKUP($B61,'YTD Calculations'!$A:$DF,BC$2,FALSE),0,99.9)</f>
        <v>13.757539573159978</v>
      </c>
      <c r="BD61" s="53">
        <f ca="1">[1]!Min_Max(VLOOKUP($B61,'YTD Calculations'!$A:$DF,BD$2,FALSE),0,99.9)</f>
        <v>16.744164873995448</v>
      </c>
      <c r="BE61" s="53">
        <f t="shared" ca="1" si="30"/>
        <v>-2.9866253008354704</v>
      </c>
      <c r="BF61" s="53"/>
      <c r="BG61" s="110"/>
      <c r="BH61" s="53">
        <f ca="1">[1]!Min_Max(VLOOKUP($B61,'YTD Calculations'!$A:$DF,BH$2,FALSE),0,99.9)</f>
        <v>19.193136570024162</v>
      </c>
      <c r="BI61" s="53">
        <f ca="1">[1]!Min_Max(VLOOKUP($B61,'YTD Calculations'!$A:$DF,BI$2,FALSE),0,99.9)</f>
        <v>6.4129671186849189</v>
      </c>
      <c r="BJ61" s="53">
        <f t="shared" ca="1" si="31"/>
        <v>12.780169451339244</v>
      </c>
      <c r="BK61" s="40"/>
      <c r="BL61" s="108"/>
      <c r="BM61" s="53">
        <f ca="1">[1]!Min_Max(VLOOKUP($B61,'YTD Calculations'!$A:$DF,BM$2,FALSE),0,99.9)</f>
        <v>1.4628568434622973</v>
      </c>
      <c r="BN61" s="53">
        <f ca="1">[1]!Min_Max(VLOOKUP($B61,'YTD Calculations'!$A:$DF,BN$2,FALSE),0,99.9)</f>
        <v>2.1379290260393988</v>
      </c>
      <c r="BO61" s="53">
        <f t="shared" ca="1" si="32"/>
        <v>-0.67507218257710155</v>
      </c>
      <c r="BP61" s="48"/>
      <c r="BQ61" s="40"/>
      <c r="BR61" s="54"/>
      <c r="BS61" s="53">
        <f ca="1">[1]!Min_Max(VLOOKUP($B61,'YTD Calculations'!$A:$DF,BS$2,FALSE),0,99.9)</f>
        <v>38.232455825677491</v>
      </c>
      <c r="BT61" s="53">
        <f ca="1">[1]!Min_Max(VLOOKUP($B61,'YTD Calculations'!$A:$DF,BT$2,FALSE),0,99.9)</f>
        <v>42.470859185663009</v>
      </c>
      <c r="BU61" s="53">
        <f t="shared" ca="1" si="33"/>
        <v>-4.2384033599855186</v>
      </c>
      <c r="BV61" s="53"/>
      <c r="BW61" s="110"/>
      <c r="BX61" s="53">
        <f ca="1">[1]!Min_Max(VLOOKUP($B61,'YTD Calculations'!$A:$DF,BX$2,FALSE),0,99.9)</f>
        <v>14.448615623220695</v>
      </c>
      <c r="BY61" s="53">
        <f ca="1">[1]!Min_Max(VLOOKUP($B61,'YTD Calculations'!$A:$DF,BY$2,FALSE),0,99.9)</f>
        <v>15.535002131824029</v>
      </c>
      <c r="BZ61" s="53">
        <f t="shared" ca="1" si="34"/>
        <v>-1.0863865086033346</v>
      </c>
      <c r="CA61" s="53"/>
      <c r="CB61" s="110"/>
      <c r="CC61" s="53">
        <f ca="1">[1]!Min_Max(VLOOKUP($B61,'YTD Calculations'!$A:$DF,CC$2,FALSE),0,99.9)</f>
        <v>17.55609575189499</v>
      </c>
      <c r="CD61" s="53">
        <f ca="1">[1]!Min_Max(VLOOKUP($B61,'YTD Calculations'!$A:$DF,CD$2,FALSE),0,99.9)</f>
        <v>19.895753626068384</v>
      </c>
      <c r="CE61" s="53">
        <f t="shared" ca="1" si="35"/>
        <v>-2.339657874173394</v>
      </c>
      <c r="CF61" s="40"/>
      <c r="CG61" s="108"/>
      <c r="CH61" s="53">
        <f ca="1">[1]!Min_Max(VLOOKUP($B61,'YTD Calculations'!$A:$DF,CH$2,FALSE),0,99.9)</f>
        <v>6.2277444505618034</v>
      </c>
      <c r="CI61" s="53">
        <f ca="1">[1]!Min_Max(VLOOKUP($B61,'YTD Calculations'!$A:$DF,CI$2,FALSE),0,99.9)</f>
        <v>7.0401034277705996</v>
      </c>
      <c r="CJ61" s="53">
        <f t="shared" ca="1" si="36"/>
        <v>-0.81235897720879624</v>
      </c>
      <c r="CK61" s="48"/>
      <c r="CL61" s="40"/>
      <c r="CM61" s="54"/>
      <c r="CN61" s="53">
        <f ca="1">[1]!Min_Max(VLOOKUP($B61,'YTD Calculations'!$A:$DF,CN$2,FALSE),0,99.9)</f>
        <v>0</v>
      </c>
      <c r="CO61" s="53">
        <f ca="1">[1]!Min_Max(VLOOKUP($B61,'YTD Calculations'!$A:$DF,CO$2,FALSE),0,99.9)</f>
        <v>0</v>
      </c>
      <c r="CP61" s="53" t="str">
        <f t="shared" ca="1" si="37"/>
        <v>NA</v>
      </c>
      <c r="CQ61" s="53"/>
      <c r="CR61" s="110"/>
      <c r="CS61" s="53">
        <f ca="1">[1]!Min_Max(VLOOKUP($B61,'YTD Calculations'!$A:$DF,CS$2,FALSE),0,99.9)</f>
        <v>0</v>
      </c>
      <c r="CT61" s="53">
        <f ca="1">[1]!Min_Max(VLOOKUP($B61,'YTD Calculations'!$A:$DF,CT$2,FALSE),0,99.9)</f>
        <v>0</v>
      </c>
      <c r="CU61" s="53" t="str">
        <f t="shared" ca="1" si="38"/>
        <v>NA</v>
      </c>
      <c r="CV61" s="53"/>
      <c r="CW61" s="110"/>
      <c r="CX61" s="53">
        <f ca="1">[1]!Min_Max(VLOOKUP($B61,'YTD Calculations'!$A:$DF,CX$2,FALSE),0,99.9)</f>
        <v>0</v>
      </c>
      <c r="CY61" s="53">
        <f ca="1">[1]!Min_Max(VLOOKUP($B61,'YTD Calculations'!$A:$DF,CY$2,FALSE),0,99.9)</f>
        <v>0</v>
      </c>
      <c r="CZ61" s="53" t="str">
        <f t="shared" ca="1" si="39"/>
        <v>NA</v>
      </c>
      <c r="DA61" s="40"/>
      <c r="DB61" s="108"/>
      <c r="DC61" s="53">
        <f ca="1">[1]!Min_Max(VLOOKUP($B61,'YTD Calculations'!$A:$DF,DC$2,FALSE),0,99.9)</f>
        <v>0</v>
      </c>
      <c r="DD61" s="53">
        <f ca="1">[1]!Min_Max(VLOOKUP($B61,'YTD Calculations'!$A:$DF,DD$2,FALSE),0,99.9)</f>
        <v>0</v>
      </c>
      <c r="DE61" s="53" t="str">
        <f t="shared" ca="1" si="40"/>
        <v>NA</v>
      </c>
      <c r="DF61" s="48"/>
      <c r="DH61" s="23" t="str">
        <f t="shared" ca="1" si="41"/>
        <v>Show</v>
      </c>
    </row>
    <row r="62" spans="2:112">
      <c r="B62" s="50">
        <v>8708</v>
      </c>
      <c r="C62" s="51" t="str">
        <f>VLOOKUP(B62,Stores!$A:$H,8,FALSE)</f>
        <v>8708 - Chestnut Hill, MA</v>
      </c>
      <c r="D62" s="40" t="str">
        <f>VLOOKUP(B62,Stores!$A:$H,7,FALSE)</f>
        <v>MA</v>
      </c>
      <c r="E62" s="52">
        <f>VLOOKUP(B62,Stores!$A:$F,6,FALSE)</f>
        <v>39200</v>
      </c>
      <c r="F62" s="53"/>
      <c r="G62" s="54"/>
      <c r="H62" s="53">
        <f ca="1">[1]!Min_Max(VLOOKUP($B62,'YTD Calculations'!$A:$DF,H$2,FALSE),0,99.9)</f>
        <v>30.711537418221557</v>
      </c>
      <c r="I62" s="53">
        <f ca="1">[1]!Min_Max(VLOOKUP($B62,'YTD Calculations'!$A:$DF,I$2,FALSE),0,99.9)</f>
        <v>30.298241722353008</v>
      </c>
      <c r="J62" s="53">
        <f t="shared" ca="1" si="21"/>
        <v>0.41329569586854831</v>
      </c>
      <c r="K62" s="53"/>
      <c r="L62" s="110"/>
      <c r="M62" s="53">
        <f ca="1">[1]!Min_Max(VLOOKUP($B62,'YTD Calculations'!$A:$DF,M$2,FALSE),0,99.9)</f>
        <v>12.444207145394918</v>
      </c>
      <c r="N62" s="53">
        <f ca="1">[1]!Min_Max(VLOOKUP($B62,'YTD Calculations'!$A:$DF,N$2,FALSE),0,99.9)</f>
        <v>11.887589452184738</v>
      </c>
      <c r="O62" s="53">
        <f t="shared" ca="1" si="22"/>
        <v>0.55661769321018006</v>
      </c>
      <c r="P62" s="53"/>
      <c r="Q62" s="110"/>
      <c r="R62" s="53">
        <f ca="1">[1]!Min_Max(VLOOKUP($B62,'YTD Calculations'!$A:$DF,R$2,FALSE),0,99.9)</f>
        <v>14.432782939323593</v>
      </c>
      <c r="S62" s="53">
        <f ca="1">[1]!Min_Max(VLOOKUP($B62,'YTD Calculations'!$A:$DF,S$2,FALSE),0,99.9)</f>
        <v>14.424417436558617</v>
      </c>
      <c r="T62" s="53">
        <f t="shared" ca="1" si="23"/>
        <v>8.3655027649758296E-3</v>
      </c>
      <c r="U62" s="40"/>
      <c r="V62" s="108"/>
      <c r="W62" s="53">
        <f ca="1">[1]!Min_Max(VLOOKUP($B62,'YTD Calculations'!$A:$DF,W$2,FALSE),0,99.9)</f>
        <v>3.8345473335030458</v>
      </c>
      <c r="X62" s="53">
        <f ca="1">[1]!Min_Max(VLOOKUP($B62,'YTD Calculations'!$A:$DF,X$2,FALSE),0,99.9)</f>
        <v>3.9862348336096574</v>
      </c>
      <c r="Y62" s="53">
        <f t="shared" ca="1" si="24"/>
        <v>-0.15168750010661158</v>
      </c>
      <c r="Z62" s="48"/>
      <c r="AA62" s="40"/>
      <c r="AB62" s="54"/>
      <c r="AC62" s="53">
        <f ca="1">[1]!Min_Max(VLOOKUP($B62,'YTD Calculations'!$A:$DF,AC$2,FALSE),0,99.9)</f>
        <v>23.226908013229121</v>
      </c>
      <c r="AD62" s="53">
        <f ca="1">[1]!Min_Max(VLOOKUP($B62,'YTD Calculations'!$A:$DF,AD$2,FALSE),0,99.9)</f>
        <v>22.297901394237922</v>
      </c>
      <c r="AE62" s="53">
        <f t="shared" ca="1" si="25"/>
        <v>0.92900661899119896</v>
      </c>
      <c r="AF62" s="53"/>
      <c r="AG62" s="110"/>
      <c r="AH62" s="53">
        <f ca="1">[1]!Min_Max(VLOOKUP($B62,'YTD Calculations'!$A:$DF,AH$2,FALSE),0,99.9)</f>
        <v>10.613868347816618</v>
      </c>
      <c r="AI62" s="53">
        <f ca="1">[1]!Min_Max(VLOOKUP($B62,'YTD Calculations'!$A:$DF,AI$2,FALSE),0,99.9)</f>
        <v>9.6997514803874925</v>
      </c>
      <c r="AJ62" s="53">
        <f t="shared" ca="1" si="26"/>
        <v>0.91411686742912579</v>
      </c>
      <c r="AK62" s="53"/>
      <c r="AL62" s="110"/>
      <c r="AM62" s="53">
        <f ca="1">[1]!Min_Max(VLOOKUP($B62,'YTD Calculations'!$A:$DF,AM$2,FALSE),0,99.9)</f>
        <v>10.302459728257881</v>
      </c>
      <c r="AN62" s="53">
        <f ca="1">[1]!Min_Max(VLOOKUP($B62,'YTD Calculations'!$A:$DF,AN$2,FALSE),0,99.9)</f>
        <v>9.9712969346686844</v>
      </c>
      <c r="AO62" s="53">
        <f t="shared" ca="1" si="27"/>
        <v>0.33116279358919698</v>
      </c>
      <c r="AP62" s="40"/>
      <c r="AQ62" s="108"/>
      <c r="AR62" s="53">
        <f ca="1">[1]!Min_Max(VLOOKUP($B62,'YTD Calculations'!$A:$DF,AR$2,FALSE),0,99.9)</f>
        <v>2.3105799371546181</v>
      </c>
      <c r="AS62" s="53">
        <f ca="1">[1]!Min_Max(VLOOKUP($B62,'YTD Calculations'!$A:$DF,AS$2,FALSE),0,99.9)</f>
        <v>2.6268529791817463</v>
      </c>
      <c r="AT62" s="53">
        <f t="shared" ca="1" si="28"/>
        <v>-0.31627304202712825</v>
      </c>
      <c r="AU62" s="48"/>
      <c r="AV62" s="40"/>
      <c r="AW62" s="54"/>
      <c r="AX62" s="53">
        <f ca="1">[1]!Min_Max(VLOOKUP($B62,'YTD Calculations'!$A:$DF,AX$2,FALSE),0,99.9)</f>
        <v>38.369244280346408</v>
      </c>
      <c r="AY62" s="53">
        <f ca="1">[1]!Min_Max(VLOOKUP($B62,'YTD Calculations'!$A:$DF,AY$2,FALSE),0,99.9)</f>
        <v>17.807936677810556</v>
      </c>
      <c r="AZ62" s="53">
        <f t="shared" ca="1" si="29"/>
        <v>20.561307602535852</v>
      </c>
      <c r="BA62" s="53"/>
      <c r="BB62" s="110"/>
      <c r="BC62" s="53">
        <f ca="1">[1]!Min_Max(VLOOKUP($B62,'YTD Calculations'!$A:$DF,BC$2,FALSE),0,99.9)</f>
        <v>12.4670303599243</v>
      </c>
      <c r="BD62" s="53">
        <f ca="1">[1]!Min_Max(VLOOKUP($B62,'YTD Calculations'!$A:$DF,BD$2,FALSE),0,99.9)</f>
        <v>12.716700393566557</v>
      </c>
      <c r="BE62" s="53">
        <f t="shared" ca="1" si="30"/>
        <v>-0.24967003364225704</v>
      </c>
      <c r="BF62" s="53"/>
      <c r="BG62" s="110"/>
      <c r="BH62" s="53">
        <f ca="1">[1]!Min_Max(VLOOKUP($B62,'YTD Calculations'!$A:$DF,BH$2,FALSE),0,99.9)</f>
        <v>24.71942039293457</v>
      </c>
      <c r="BI62" s="53">
        <f ca="1">[1]!Min_Max(VLOOKUP($B62,'YTD Calculations'!$A:$DF,BI$2,FALSE),0,99.9)</f>
        <v>3.9193350188311151</v>
      </c>
      <c r="BJ62" s="53">
        <f t="shared" ca="1" si="31"/>
        <v>20.800085374103453</v>
      </c>
      <c r="BK62" s="40"/>
      <c r="BL62" s="108"/>
      <c r="BM62" s="53">
        <f ca="1">[1]!Min_Max(VLOOKUP($B62,'YTD Calculations'!$A:$DF,BM$2,FALSE),0,99.9)</f>
        <v>1.1827935274875343</v>
      </c>
      <c r="BN62" s="53">
        <f ca="1">[1]!Min_Max(VLOOKUP($B62,'YTD Calculations'!$A:$DF,BN$2,FALSE),0,99.9)</f>
        <v>1.1719012654128862</v>
      </c>
      <c r="BO62" s="53">
        <f t="shared" ca="1" si="32"/>
        <v>1.0892262074648107E-2</v>
      </c>
      <c r="BP62" s="48"/>
      <c r="BQ62" s="40"/>
      <c r="BR62" s="54"/>
      <c r="BS62" s="53">
        <f ca="1">[1]!Min_Max(VLOOKUP($B62,'YTD Calculations'!$A:$DF,BS$2,FALSE),0,99.9)</f>
        <v>35.423476636637751</v>
      </c>
      <c r="BT62" s="53">
        <f ca="1">[1]!Min_Max(VLOOKUP($B62,'YTD Calculations'!$A:$DF,BT$2,FALSE),0,99.9)</f>
        <v>46.820371010438279</v>
      </c>
      <c r="BU62" s="53">
        <f t="shared" ca="1" si="33"/>
        <v>-11.396894373800528</v>
      </c>
      <c r="BV62" s="53"/>
      <c r="BW62" s="110"/>
      <c r="BX62" s="53">
        <f ca="1">[1]!Min_Max(VLOOKUP($B62,'YTD Calculations'!$A:$DF,BX$2,FALSE),0,99.9)</f>
        <v>13.477195488423483</v>
      </c>
      <c r="BY62" s="53">
        <f ca="1">[1]!Min_Max(VLOOKUP($B62,'YTD Calculations'!$A:$DF,BY$2,FALSE),0,99.9)</f>
        <v>14.818812061041287</v>
      </c>
      <c r="BZ62" s="53">
        <f t="shared" ca="1" si="34"/>
        <v>-1.341616572617804</v>
      </c>
      <c r="CA62" s="53"/>
      <c r="CB62" s="110"/>
      <c r="CC62" s="53">
        <f ca="1">[1]!Min_Max(VLOOKUP($B62,'YTD Calculations'!$A:$DF,CC$2,FALSE),0,99.9)</f>
        <v>16.739948126005462</v>
      </c>
      <c r="CD62" s="53">
        <f ca="1">[1]!Min_Max(VLOOKUP($B62,'YTD Calculations'!$A:$DF,CD$2,FALSE),0,99.9)</f>
        <v>23.952368321431415</v>
      </c>
      <c r="CE62" s="53">
        <f t="shared" ca="1" si="35"/>
        <v>-7.2124201954259526</v>
      </c>
      <c r="CF62" s="40"/>
      <c r="CG62" s="108"/>
      <c r="CH62" s="53">
        <f ca="1">[1]!Min_Max(VLOOKUP($B62,'YTD Calculations'!$A:$DF,CH$2,FALSE),0,99.9)</f>
        <v>5.2063330222088053</v>
      </c>
      <c r="CI62" s="53">
        <f ca="1">[1]!Min_Max(VLOOKUP($B62,'YTD Calculations'!$A:$DF,CI$2,FALSE),0,99.9)</f>
        <v>8.0491906279655865</v>
      </c>
      <c r="CJ62" s="53">
        <f t="shared" ca="1" si="36"/>
        <v>-2.8428576057567811</v>
      </c>
      <c r="CK62" s="48"/>
      <c r="CL62" s="40"/>
      <c r="CM62" s="54"/>
      <c r="CN62" s="53">
        <f ca="1">[1]!Min_Max(VLOOKUP($B62,'YTD Calculations'!$A:$DF,CN$2,FALSE),0,99.9)</f>
        <v>31.181805675531759</v>
      </c>
      <c r="CO62" s="53">
        <f ca="1">[1]!Min_Max(VLOOKUP($B62,'YTD Calculations'!$A:$DF,CO$2,FALSE),0,99.9)</f>
        <v>31.786263034558182</v>
      </c>
      <c r="CP62" s="53">
        <f t="shared" ca="1" si="37"/>
        <v>-0.60445735902642284</v>
      </c>
      <c r="CQ62" s="53"/>
      <c r="CR62" s="110"/>
      <c r="CS62" s="53">
        <f ca="1">[1]!Min_Max(VLOOKUP($B62,'YTD Calculations'!$A:$DF,CS$2,FALSE),0,99.9)</f>
        <v>11.130219598597261</v>
      </c>
      <c r="CT62" s="53">
        <f ca="1">[1]!Min_Max(VLOOKUP($B62,'YTD Calculations'!$A:$DF,CT$2,FALSE),0,99.9)</f>
        <v>12.293438591870792</v>
      </c>
      <c r="CU62" s="53">
        <f t="shared" ca="1" si="38"/>
        <v>-1.1632189932735315</v>
      </c>
      <c r="CV62" s="53"/>
      <c r="CW62" s="110"/>
      <c r="CX62" s="53">
        <f ca="1">[1]!Min_Max(VLOOKUP($B62,'YTD Calculations'!$A:$DF,CX$2,FALSE),0,99.9)</f>
        <v>16.311279253419752</v>
      </c>
      <c r="CY62" s="53">
        <f ca="1">[1]!Min_Max(VLOOKUP($B62,'YTD Calculations'!$A:$DF,CY$2,FALSE),0,99.9)</f>
        <v>15.647756478445467</v>
      </c>
      <c r="CZ62" s="53">
        <f t="shared" ca="1" si="39"/>
        <v>0.66352277497428425</v>
      </c>
      <c r="DA62" s="40"/>
      <c r="DB62" s="108"/>
      <c r="DC62" s="53">
        <f ca="1">[1]!Min_Max(VLOOKUP($B62,'YTD Calculations'!$A:$DF,DC$2,FALSE),0,99.9)</f>
        <v>3.740306823514747</v>
      </c>
      <c r="DD62" s="53">
        <f ca="1">[1]!Min_Max(VLOOKUP($B62,'YTD Calculations'!$A:$DF,DD$2,FALSE),0,99.9)</f>
        <v>3.8450679642419208</v>
      </c>
      <c r="DE62" s="53">
        <f t="shared" ca="1" si="40"/>
        <v>-0.1047611407271738</v>
      </c>
      <c r="DF62" s="48"/>
      <c r="DH62" s="23" t="str">
        <f t="shared" ca="1" si="41"/>
        <v>Show</v>
      </c>
    </row>
    <row r="63" spans="2:112">
      <c r="B63" s="50">
        <v>8715</v>
      </c>
      <c r="C63" s="51" t="str">
        <f>VLOOKUP(B63,Stores!$A:$H,8,FALSE)</f>
        <v>8715 - Irvine, CA</v>
      </c>
      <c r="D63" s="40" t="str">
        <f>VLOOKUP(B63,Stores!$A:$H,7,FALSE)</f>
        <v>CA</v>
      </c>
      <c r="E63" s="52">
        <f>VLOOKUP(B63,Stores!$A:$F,6,FALSE)</f>
        <v>36062</v>
      </c>
      <c r="F63" s="53"/>
      <c r="G63" s="54"/>
      <c r="H63" s="53">
        <f ca="1">[1]!Min_Max(VLOOKUP($B63,'YTD Calculations'!$A:$DF,H$2,FALSE),0,99.9)</f>
        <v>32.063408078537478</v>
      </c>
      <c r="I63" s="53">
        <f ca="1">[1]!Min_Max(VLOOKUP($B63,'YTD Calculations'!$A:$DF,I$2,FALSE),0,99.9)</f>
        <v>32.819931209026961</v>
      </c>
      <c r="J63" s="53">
        <f t="shared" ca="1" si="21"/>
        <v>-0.75652313048948372</v>
      </c>
      <c r="K63" s="53"/>
      <c r="L63" s="110"/>
      <c r="M63" s="53">
        <f ca="1">[1]!Min_Max(VLOOKUP($B63,'YTD Calculations'!$A:$DF,M$2,FALSE),0,99.9)</f>
        <v>14.417038890317935</v>
      </c>
      <c r="N63" s="53">
        <f ca="1">[1]!Min_Max(VLOOKUP($B63,'YTD Calculations'!$A:$DF,N$2,FALSE),0,99.9)</f>
        <v>13.814778968600791</v>
      </c>
      <c r="O63" s="53">
        <f t="shared" ca="1" si="22"/>
        <v>0.6022599217171436</v>
      </c>
      <c r="P63" s="53"/>
      <c r="Q63" s="110"/>
      <c r="R63" s="53">
        <f ca="1">[1]!Min_Max(VLOOKUP($B63,'YTD Calculations'!$A:$DF,R$2,FALSE),0,99.9)</f>
        <v>14.196285316859461</v>
      </c>
      <c r="S63" s="53">
        <f ca="1">[1]!Min_Max(VLOOKUP($B63,'YTD Calculations'!$A:$DF,S$2,FALSE),0,99.9)</f>
        <v>15.372238232626215</v>
      </c>
      <c r="T63" s="53">
        <f t="shared" ca="1" si="23"/>
        <v>-1.1759529157667536</v>
      </c>
      <c r="U63" s="40"/>
      <c r="V63" s="108"/>
      <c r="W63" s="53">
        <f ca="1">[1]!Min_Max(VLOOKUP($B63,'YTD Calculations'!$A:$DF,W$2,FALSE),0,99.9)</f>
        <v>3.4500838713600888</v>
      </c>
      <c r="X63" s="53">
        <f ca="1">[1]!Min_Max(VLOOKUP($B63,'YTD Calculations'!$A:$DF,X$2,FALSE),0,99.9)</f>
        <v>3.6329140077999589</v>
      </c>
      <c r="Y63" s="53">
        <f t="shared" ca="1" si="24"/>
        <v>-0.18283013643987012</v>
      </c>
      <c r="Z63" s="48"/>
      <c r="AA63" s="40"/>
      <c r="AB63" s="54"/>
      <c r="AC63" s="53">
        <f ca="1">[1]!Min_Max(VLOOKUP($B63,'YTD Calculations'!$A:$DF,AC$2,FALSE),0,99.9)</f>
        <v>22.191849997376579</v>
      </c>
      <c r="AD63" s="53">
        <f ca="1">[1]!Min_Max(VLOOKUP($B63,'YTD Calculations'!$A:$DF,AD$2,FALSE),0,99.9)</f>
        <v>23.470495851984278</v>
      </c>
      <c r="AE63" s="53">
        <f t="shared" ca="1" si="25"/>
        <v>-1.2786458546076993</v>
      </c>
      <c r="AF63" s="53"/>
      <c r="AG63" s="110"/>
      <c r="AH63" s="53">
        <f ca="1">[1]!Min_Max(VLOOKUP($B63,'YTD Calculations'!$A:$DF,AH$2,FALSE),0,99.9)</f>
        <v>11.741888677449523</v>
      </c>
      <c r="AI63" s="53">
        <f ca="1">[1]!Min_Max(VLOOKUP($B63,'YTD Calculations'!$A:$DF,AI$2,FALSE),0,99.9)</f>
        <v>11.82209362633996</v>
      </c>
      <c r="AJ63" s="53">
        <f t="shared" ca="1" si="26"/>
        <v>-8.0204948890436611E-2</v>
      </c>
      <c r="AK63" s="53"/>
      <c r="AL63" s="110"/>
      <c r="AM63" s="53">
        <f ca="1">[1]!Min_Max(VLOOKUP($B63,'YTD Calculations'!$A:$DF,AM$2,FALSE),0,99.9)</f>
        <v>8.6286462825253665</v>
      </c>
      <c r="AN63" s="53">
        <f ca="1">[1]!Min_Max(VLOOKUP($B63,'YTD Calculations'!$A:$DF,AN$2,FALSE),0,99.9)</f>
        <v>9.3884141217727279</v>
      </c>
      <c r="AO63" s="53">
        <f t="shared" ca="1" si="27"/>
        <v>-0.75976783924736147</v>
      </c>
      <c r="AP63" s="40"/>
      <c r="AQ63" s="108"/>
      <c r="AR63" s="53">
        <f ca="1">[1]!Min_Max(VLOOKUP($B63,'YTD Calculations'!$A:$DF,AR$2,FALSE),0,99.9)</f>
        <v>1.821315037401688</v>
      </c>
      <c r="AS63" s="53">
        <f ca="1">[1]!Min_Max(VLOOKUP($B63,'YTD Calculations'!$A:$DF,AS$2,FALSE),0,99.9)</f>
        <v>2.259988103871593</v>
      </c>
      <c r="AT63" s="53">
        <f t="shared" ca="1" si="28"/>
        <v>-0.438673066469905</v>
      </c>
      <c r="AU63" s="48"/>
      <c r="AV63" s="40"/>
      <c r="AW63" s="54"/>
      <c r="AX63" s="53">
        <f ca="1">[1]!Min_Max(VLOOKUP($B63,'YTD Calculations'!$A:$DF,AX$2,FALSE),0,99.9)</f>
        <v>48.111486937451545</v>
      </c>
      <c r="AY63" s="53">
        <f ca="1">[1]!Min_Max(VLOOKUP($B63,'YTD Calculations'!$A:$DF,AY$2,FALSE),0,99.9)</f>
        <v>31.889986782400477</v>
      </c>
      <c r="AZ63" s="53">
        <f t="shared" ca="1" si="29"/>
        <v>16.221500155051068</v>
      </c>
      <c r="BA63" s="53"/>
      <c r="BB63" s="110"/>
      <c r="BC63" s="53">
        <f ca="1">[1]!Min_Max(VLOOKUP($B63,'YTD Calculations'!$A:$DF,BC$2,FALSE),0,99.9)</f>
        <v>17.85815728821774</v>
      </c>
      <c r="BD63" s="53">
        <f ca="1">[1]!Min_Max(VLOOKUP($B63,'YTD Calculations'!$A:$DF,BD$2,FALSE),0,99.9)</f>
        <v>22.024998111328621</v>
      </c>
      <c r="BE63" s="53">
        <f t="shared" ca="1" si="30"/>
        <v>-4.1668408231108813</v>
      </c>
      <c r="BF63" s="53"/>
      <c r="BG63" s="110"/>
      <c r="BH63" s="53">
        <f ca="1">[1]!Min_Max(VLOOKUP($B63,'YTD Calculations'!$A:$DF,BH$2,FALSE),0,99.9)</f>
        <v>27.917487333777057</v>
      </c>
      <c r="BI63" s="53">
        <f ca="1">[1]!Min_Max(VLOOKUP($B63,'YTD Calculations'!$A:$DF,BI$2,FALSE),0,99.9)</f>
        <v>7.8272280395330966</v>
      </c>
      <c r="BJ63" s="53">
        <f t="shared" ca="1" si="31"/>
        <v>20.09025929424396</v>
      </c>
      <c r="BK63" s="40"/>
      <c r="BL63" s="108"/>
      <c r="BM63" s="53">
        <f ca="1">[1]!Min_Max(VLOOKUP($B63,'YTD Calculations'!$A:$DF,BM$2,FALSE),0,99.9)</f>
        <v>2.3358423154567518</v>
      </c>
      <c r="BN63" s="53">
        <f ca="1">[1]!Min_Max(VLOOKUP($B63,'YTD Calculations'!$A:$DF,BN$2,FALSE),0,99.9)</f>
        <v>2.0377606315387533</v>
      </c>
      <c r="BO63" s="53">
        <f t="shared" ca="1" si="32"/>
        <v>0.2980816839179985</v>
      </c>
      <c r="BP63" s="48"/>
      <c r="BQ63" s="40"/>
      <c r="BR63" s="54"/>
      <c r="BS63" s="53">
        <f ca="1">[1]!Min_Max(VLOOKUP($B63,'YTD Calculations'!$A:$DF,BS$2,FALSE),0,99.9)</f>
        <v>52.202232336579179</v>
      </c>
      <c r="BT63" s="53">
        <f ca="1">[1]!Min_Max(VLOOKUP($B63,'YTD Calculations'!$A:$DF,BT$2,FALSE),0,99.9)</f>
        <v>56.397428812612304</v>
      </c>
      <c r="BU63" s="53">
        <f t="shared" ca="1" si="33"/>
        <v>-4.1951964760331251</v>
      </c>
      <c r="BV63" s="53"/>
      <c r="BW63" s="110"/>
      <c r="BX63" s="53">
        <f ca="1">[1]!Min_Max(VLOOKUP($B63,'YTD Calculations'!$A:$DF,BX$2,FALSE),0,99.9)</f>
        <v>18.933161544119802</v>
      </c>
      <c r="BY63" s="53">
        <f ca="1">[1]!Min_Max(VLOOKUP($B63,'YTD Calculations'!$A:$DF,BY$2,FALSE),0,99.9)</f>
        <v>19.469114765950785</v>
      </c>
      <c r="BZ63" s="53">
        <f t="shared" ca="1" si="34"/>
        <v>-0.53595322183098304</v>
      </c>
      <c r="CA63" s="53"/>
      <c r="CB63" s="110"/>
      <c r="CC63" s="53">
        <f ca="1">[1]!Min_Max(VLOOKUP($B63,'YTD Calculations'!$A:$DF,CC$2,FALSE),0,99.9)</f>
        <v>26.546392837977123</v>
      </c>
      <c r="CD63" s="53">
        <f ca="1">[1]!Min_Max(VLOOKUP($B63,'YTD Calculations'!$A:$DF,CD$2,FALSE),0,99.9)</f>
        <v>29.456365168274161</v>
      </c>
      <c r="CE63" s="53">
        <f t="shared" ca="1" si="35"/>
        <v>-2.9099723302970375</v>
      </c>
      <c r="CF63" s="40"/>
      <c r="CG63" s="108"/>
      <c r="CH63" s="53">
        <f ca="1">[1]!Min_Max(VLOOKUP($B63,'YTD Calculations'!$A:$DF,CH$2,FALSE),0,99.9)</f>
        <v>6.7226779544822595</v>
      </c>
      <c r="CI63" s="53">
        <f ca="1">[1]!Min_Max(VLOOKUP($B63,'YTD Calculations'!$A:$DF,CI$2,FALSE),0,99.9)</f>
        <v>7.471948878387356</v>
      </c>
      <c r="CJ63" s="53">
        <f t="shared" ca="1" si="36"/>
        <v>-0.74927092390509653</v>
      </c>
      <c r="CK63" s="48"/>
      <c r="CL63" s="40"/>
      <c r="CM63" s="54"/>
      <c r="CN63" s="53">
        <f ca="1">[1]!Min_Max(VLOOKUP($B63,'YTD Calculations'!$A:$DF,CN$2,FALSE),0,99.9)</f>
        <v>34.837673145688171</v>
      </c>
      <c r="CO63" s="53">
        <f ca="1">[1]!Min_Max(VLOOKUP($B63,'YTD Calculations'!$A:$DF,CO$2,FALSE),0,99.9)</f>
        <v>37.324944608878759</v>
      </c>
      <c r="CP63" s="53">
        <f t="shared" ca="1" si="37"/>
        <v>-2.4872714631905879</v>
      </c>
      <c r="CQ63" s="53"/>
      <c r="CR63" s="110"/>
      <c r="CS63" s="53">
        <f ca="1">[1]!Min_Max(VLOOKUP($B63,'YTD Calculations'!$A:$DF,CS$2,FALSE),0,99.9)</f>
        <v>14.267978476542066</v>
      </c>
      <c r="CT63" s="53">
        <f ca="1">[1]!Min_Max(VLOOKUP($B63,'YTD Calculations'!$A:$DF,CT$2,FALSE),0,99.9)</f>
        <v>13.7811484229653</v>
      </c>
      <c r="CU63" s="53">
        <f t="shared" ca="1" si="38"/>
        <v>0.48683005357676556</v>
      </c>
      <c r="CV63" s="53"/>
      <c r="CW63" s="110"/>
      <c r="CX63" s="53">
        <f ca="1">[1]!Min_Max(VLOOKUP($B63,'YTD Calculations'!$A:$DF,CX$2,FALSE),0,99.9)</f>
        <v>16.621398667929082</v>
      </c>
      <c r="CY63" s="53">
        <f ca="1">[1]!Min_Max(VLOOKUP($B63,'YTD Calculations'!$A:$DF,CY$2,FALSE),0,99.9)</f>
        <v>19.193276628473672</v>
      </c>
      <c r="CZ63" s="53">
        <f t="shared" ca="1" si="39"/>
        <v>-2.5718779605445903</v>
      </c>
      <c r="DA63" s="40"/>
      <c r="DB63" s="108"/>
      <c r="DC63" s="53">
        <f ca="1">[1]!Min_Max(VLOOKUP($B63,'YTD Calculations'!$A:$DF,DC$2,FALSE),0,99.9)</f>
        <v>3.9482960012170221</v>
      </c>
      <c r="DD63" s="53">
        <f ca="1">[1]!Min_Max(VLOOKUP($B63,'YTD Calculations'!$A:$DF,DD$2,FALSE),0,99.9)</f>
        <v>4.3505195574397844</v>
      </c>
      <c r="DE63" s="53">
        <f t="shared" ca="1" si="40"/>
        <v>-0.40222355622276229</v>
      </c>
      <c r="DF63" s="48"/>
      <c r="DH63" s="23" t="str">
        <f t="shared" ca="1" si="41"/>
        <v>Show</v>
      </c>
    </row>
    <row r="64" spans="2:112">
      <c r="B64" s="50">
        <v>8714</v>
      </c>
      <c r="C64" s="51" t="str">
        <f>VLOOKUP(B64,Stores!$A:$H,8,FALSE)</f>
        <v>8714 - North Bethesda, MD</v>
      </c>
      <c r="D64" s="40" t="str">
        <f>VLOOKUP(B64,Stores!$A:$H,7,FALSE)</f>
        <v>MD</v>
      </c>
      <c r="E64" s="52">
        <f>VLOOKUP(B64,Stores!$A:$F,6,FALSE)</f>
        <v>41907</v>
      </c>
      <c r="F64" s="53"/>
      <c r="G64" s="54"/>
      <c r="H64" s="53">
        <f ca="1">[1]!Min_Max(VLOOKUP($B64,'YTD Calculations'!$A:$DF,H$2,FALSE),0,99.9)</f>
        <v>32.996514858866242</v>
      </c>
      <c r="I64" s="53">
        <f ca="1">[1]!Min_Max(VLOOKUP($B64,'YTD Calculations'!$A:$DF,I$2,FALSE),0,99.9)</f>
        <v>33.234726312661742</v>
      </c>
      <c r="J64" s="53">
        <f t="shared" ca="1" si="21"/>
        <v>-0.23821145379550046</v>
      </c>
      <c r="K64" s="53"/>
      <c r="L64" s="110"/>
      <c r="M64" s="53">
        <f ca="1">[1]!Min_Max(VLOOKUP($B64,'YTD Calculations'!$A:$DF,M$2,FALSE),0,99.9)</f>
        <v>11.136733917700205</v>
      </c>
      <c r="N64" s="53">
        <f ca="1">[1]!Min_Max(VLOOKUP($B64,'YTD Calculations'!$A:$DF,N$2,FALSE),0,99.9)</f>
        <v>12.282427650297839</v>
      </c>
      <c r="O64" s="53">
        <f t="shared" ca="1" si="22"/>
        <v>-1.1456937325976337</v>
      </c>
      <c r="P64" s="53"/>
      <c r="Q64" s="110"/>
      <c r="R64" s="53">
        <f ca="1">[1]!Min_Max(VLOOKUP($B64,'YTD Calculations'!$A:$DF,R$2,FALSE),0,99.9)</f>
        <v>16.30187207365265</v>
      </c>
      <c r="S64" s="53">
        <f ca="1">[1]!Min_Max(VLOOKUP($B64,'YTD Calculations'!$A:$DF,S$2,FALSE),0,99.9)</f>
        <v>15.179942303627517</v>
      </c>
      <c r="T64" s="53">
        <f t="shared" ca="1" si="23"/>
        <v>1.1219297700251332</v>
      </c>
      <c r="U64" s="40"/>
      <c r="V64" s="108"/>
      <c r="W64" s="53">
        <f ca="1">[1]!Min_Max(VLOOKUP($B64,'YTD Calculations'!$A:$DF,W$2,FALSE),0,99.9)</f>
        <v>5.5579088675133939</v>
      </c>
      <c r="X64" s="53">
        <f ca="1">[1]!Min_Max(VLOOKUP($B64,'YTD Calculations'!$A:$DF,X$2,FALSE),0,99.9)</f>
        <v>5.7723563587363849</v>
      </c>
      <c r="Y64" s="53">
        <f t="shared" ca="1" si="24"/>
        <v>-0.214447491222991</v>
      </c>
      <c r="Z64" s="48"/>
      <c r="AA64" s="40"/>
      <c r="AB64" s="54"/>
      <c r="AC64" s="53">
        <f ca="1">[1]!Min_Max(VLOOKUP($B64,'YTD Calculations'!$A:$DF,AC$2,FALSE),0,99.9)</f>
        <v>23.746815067398558</v>
      </c>
      <c r="AD64" s="53">
        <f ca="1">[1]!Min_Max(VLOOKUP($B64,'YTD Calculations'!$A:$DF,AD$2,FALSE),0,99.9)</f>
        <v>22.139903272473003</v>
      </c>
      <c r="AE64" s="53">
        <f t="shared" ca="1" si="25"/>
        <v>1.6069117949255549</v>
      </c>
      <c r="AF64" s="53"/>
      <c r="AG64" s="110"/>
      <c r="AH64" s="53">
        <f ca="1">[1]!Min_Max(VLOOKUP($B64,'YTD Calculations'!$A:$DF,AH$2,FALSE),0,99.9)</f>
        <v>9.7376692041908726</v>
      </c>
      <c r="AI64" s="53">
        <f ca="1">[1]!Min_Max(VLOOKUP($B64,'YTD Calculations'!$A:$DF,AI$2,FALSE),0,99.9)</f>
        <v>8.6360101615107911</v>
      </c>
      <c r="AJ64" s="53">
        <f t="shared" ca="1" si="26"/>
        <v>1.1016590426800814</v>
      </c>
      <c r="AK64" s="53"/>
      <c r="AL64" s="110"/>
      <c r="AM64" s="53">
        <f ca="1">[1]!Min_Max(VLOOKUP($B64,'YTD Calculations'!$A:$DF,AM$2,FALSE),0,99.9)</f>
        <v>10.913689331014096</v>
      </c>
      <c r="AN64" s="53">
        <f ca="1">[1]!Min_Max(VLOOKUP($B64,'YTD Calculations'!$A:$DF,AN$2,FALSE),0,99.9)</f>
        <v>10.006455276721905</v>
      </c>
      <c r="AO64" s="53">
        <f t="shared" ca="1" si="27"/>
        <v>0.90723405429219106</v>
      </c>
      <c r="AP64" s="40"/>
      <c r="AQ64" s="108"/>
      <c r="AR64" s="53">
        <f ca="1">[1]!Min_Max(VLOOKUP($B64,'YTD Calculations'!$A:$DF,AR$2,FALSE),0,99.9)</f>
        <v>3.0954565321935865</v>
      </c>
      <c r="AS64" s="53">
        <f ca="1">[1]!Min_Max(VLOOKUP($B64,'YTD Calculations'!$A:$DF,AS$2,FALSE),0,99.9)</f>
        <v>3.497437834240305</v>
      </c>
      <c r="AT64" s="53">
        <f t="shared" ca="1" si="28"/>
        <v>-0.40198130204671845</v>
      </c>
      <c r="AU64" s="48"/>
      <c r="AV64" s="40"/>
      <c r="AW64" s="54"/>
      <c r="AX64" s="53">
        <f ca="1">[1]!Min_Max(VLOOKUP($B64,'YTD Calculations'!$A:$DF,AX$2,FALSE),0,99.9)</f>
        <v>51.303785812614819</v>
      </c>
      <c r="AY64" s="53">
        <f ca="1">[1]!Min_Max(VLOOKUP($B64,'YTD Calculations'!$A:$DF,AY$2,FALSE),0,99.9)</f>
        <v>34.695518428473846</v>
      </c>
      <c r="AZ64" s="53">
        <f t="shared" ca="1" si="29"/>
        <v>16.608267384140973</v>
      </c>
      <c r="BA64" s="53"/>
      <c r="BB64" s="110"/>
      <c r="BC64" s="53">
        <f ca="1">[1]!Min_Max(VLOOKUP($B64,'YTD Calculations'!$A:$DF,BC$2,FALSE),0,99.9)</f>
        <v>14.290979850270849</v>
      </c>
      <c r="BD64" s="53">
        <f ca="1">[1]!Min_Max(VLOOKUP($B64,'YTD Calculations'!$A:$DF,BD$2,FALSE),0,99.9)</f>
        <v>22.034799885703013</v>
      </c>
      <c r="BE64" s="53">
        <f t="shared" ca="1" si="30"/>
        <v>-7.7438200354321634</v>
      </c>
      <c r="BF64" s="53"/>
      <c r="BG64" s="110"/>
      <c r="BH64" s="53">
        <f ca="1">[1]!Min_Max(VLOOKUP($B64,'YTD Calculations'!$A:$DF,BH$2,FALSE),0,99.9)</f>
        <v>34.00076966640507</v>
      </c>
      <c r="BI64" s="53">
        <f ca="1">[1]!Min_Max(VLOOKUP($B64,'YTD Calculations'!$A:$DF,BI$2,FALSE),0,99.9)</f>
        <v>8.4822880795476454</v>
      </c>
      <c r="BJ64" s="53">
        <f t="shared" ca="1" si="31"/>
        <v>25.518481586857426</v>
      </c>
      <c r="BK64" s="40"/>
      <c r="BL64" s="108"/>
      <c r="BM64" s="53">
        <f ca="1">[1]!Min_Max(VLOOKUP($B64,'YTD Calculations'!$A:$DF,BM$2,FALSE),0,99.9)</f>
        <v>3.0120362959388971</v>
      </c>
      <c r="BN64" s="53">
        <f ca="1">[1]!Min_Max(VLOOKUP($B64,'YTD Calculations'!$A:$DF,BN$2,FALSE),0,99.9)</f>
        <v>4.1784304632231919</v>
      </c>
      <c r="BO64" s="53">
        <f t="shared" ca="1" si="32"/>
        <v>-1.1663941672842948</v>
      </c>
      <c r="BP64" s="48"/>
      <c r="BQ64" s="40"/>
      <c r="BR64" s="54"/>
      <c r="BS64" s="53">
        <f ca="1">[1]!Min_Max(VLOOKUP($B64,'YTD Calculations'!$A:$DF,BS$2,FALSE),0,99.9)</f>
        <v>54.837519792717828</v>
      </c>
      <c r="BT64" s="53">
        <f ca="1">[1]!Min_Max(VLOOKUP($B64,'YTD Calculations'!$A:$DF,BT$2,FALSE),0,99.9)</f>
        <v>53.231206682132282</v>
      </c>
      <c r="BU64" s="53">
        <f t="shared" ca="1" si="33"/>
        <v>1.6063131105855462</v>
      </c>
      <c r="BV64" s="53"/>
      <c r="BW64" s="110"/>
      <c r="BX64" s="53">
        <f ca="1">[1]!Min_Max(VLOOKUP($B64,'YTD Calculations'!$A:$DF,BX$2,FALSE),0,99.9)</f>
        <v>13.380891503009714</v>
      </c>
      <c r="BY64" s="53">
        <f ca="1">[1]!Min_Max(VLOOKUP($B64,'YTD Calculations'!$A:$DF,BY$2,FALSE),0,99.9)</f>
        <v>14.174260147751919</v>
      </c>
      <c r="BZ64" s="53">
        <f t="shared" ca="1" si="34"/>
        <v>-0.79336864474220548</v>
      </c>
      <c r="CA64" s="53"/>
      <c r="CB64" s="110"/>
      <c r="CC64" s="53">
        <f ca="1">[1]!Min_Max(VLOOKUP($B64,'YTD Calculations'!$A:$DF,CC$2,FALSE),0,99.9)</f>
        <v>30.009396755068131</v>
      </c>
      <c r="CD64" s="53">
        <f ca="1">[1]!Min_Max(VLOOKUP($B64,'YTD Calculations'!$A:$DF,CD$2,FALSE),0,99.9)</f>
        <v>27.217726411072356</v>
      </c>
      <c r="CE64" s="53">
        <f t="shared" ca="1" si="35"/>
        <v>2.7916703439957757</v>
      </c>
      <c r="CF64" s="40"/>
      <c r="CG64" s="108"/>
      <c r="CH64" s="53">
        <f ca="1">[1]!Min_Max(VLOOKUP($B64,'YTD Calculations'!$A:$DF,CH$2,FALSE),0,99.9)</f>
        <v>11.447231534639972</v>
      </c>
      <c r="CI64" s="53">
        <f ca="1">[1]!Min_Max(VLOOKUP($B64,'YTD Calculations'!$A:$DF,CI$2,FALSE),0,99.9)</f>
        <v>11.839220123308012</v>
      </c>
      <c r="CJ64" s="53">
        <f t="shared" ca="1" si="36"/>
        <v>-0.39198858866804009</v>
      </c>
      <c r="CK64" s="48"/>
      <c r="CL64" s="40"/>
      <c r="CM64" s="54"/>
      <c r="CN64" s="53">
        <f ca="1">[1]!Min_Max(VLOOKUP($B64,'YTD Calculations'!$A:$DF,CN$2,FALSE),0,99.9)</f>
        <v>33.245893858257517</v>
      </c>
      <c r="CO64" s="53">
        <f ca="1">[1]!Min_Max(VLOOKUP($B64,'YTD Calculations'!$A:$DF,CO$2,FALSE),0,99.9)</f>
        <v>30.683461653292749</v>
      </c>
      <c r="CP64" s="53">
        <f t="shared" ca="1" si="37"/>
        <v>2.5624322049647681</v>
      </c>
      <c r="CQ64" s="53"/>
      <c r="CR64" s="110"/>
      <c r="CS64" s="53">
        <f ca="1">[1]!Min_Max(VLOOKUP($B64,'YTD Calculations'!$A:$DF,CS$2,FALSE),0,99.9)</f>
        <v>9.9517549226836319</v>
      </c>
      <c r="CT64" s="53">
        <f ca="1">[1]!Min_Max(VLOOKUP($B64,'YTD Calculations'!$A:$DF,CT$2,FALSE),0,99.9)</f>
        <v>9.9723763709759741</v>
      </c>
      <c r="CU64" s="53">
        <f t="shared" ca="1" si="38"/>
        <v>-2.0621448292342137E-2</v>
      </c>
      <c r="CV64" s="53"/>
      <c r="CW64" s="110"/>
      <c r="CX64" s="53">
        <f ca="1">[1]!Min_Max(VLOOKUP($B64,'YTD Calculations'!$A:$DF,CX$2,FALSE),0,99.9)</f>
        <v>18.675975079269069</v>
      </c>
      <c r="CY64" s="53">
        <f ca="1">[1]!Min_Max(VLOOKUP($B64,'YTD Calculations'!$A:$DF,CY$2,FALSE),0,99.9)</f>
        <v>15.801942163981645</v>
      </c>
      <c r="CZ64" s="53">
        <f t="shared" ca="1" si="39"/>
        <v>2.8740329152874242</v>
      </c>
      <c r="DA64" s="40"/>
      <c r="DB64" s="108"/>
      <c r="DC64" s="53">
        <f ca="1">[1]!Min_Max(VLOOKUP($B64,'YTD Calculations'!$A:$DF,DC$2,FALSE),0,99.9)</f>
        <v>4.6181638563048262</v>
      </c>
      <c r="DD64" s="53">
        <f ca="1">[1]!Min_Max(VLOOKUP($B64,'YTD Calculations'!$A:$DF,DD$2,FALSE),0,99.9)</f>
        <v>4.9091431183351304</v>
      </c>
      <c r="DE64" s="53">
        <f t="shared" ca="1" si="40"/>
        <v>-0.29097926203030422</v>
      </c>
      <c r="DF64" s="48"/>
      <c r="DH64" s="23" t="str">
        <f t="shared" ca="1" si="41"/>
        <v>Show</v>
      </c>
    </row>
    <row r="65" spans="2:112" ht="13.5" thickBot="1">
      <c r="B65" s="66" t="s">
        <v>122</v>
      </c>
      <c r="C65" s="67" t="s">
        <v>115</v>
      </c>
      <c r="D65" s="40">
        <f ca="1">COUNTIFS($H$45:$H$64,"&gt;"&amp;0)</f>
        <v>19</v>
      </c>
      <c r="E65" s="68"/>
      <c r="F65" s="53"/>
      <c r="G65" s="69"/>
      <c r="H65" s="131">
        <f ca="1">[1]!Min_Max(VLOOKUP($B65,'YTD Calculations'!$A:$DF,H$2,FALSE),0,99.9)</f>
        <v>30.917473449485875</v>
      </c>
      <c r="I65" s="131">
        <f ca="1">[1]!Min_Max(VLOOKUP($B65,'YTD Calculations'!$A:$DF,I$2,FALSE),0,99.9)</f>
        <v>32.091801366859755</v>
      </c>
      <c r="J65" s="131">
        <f t="shared" ca="1" si="21"/>
        <v>-1.1743279173738799</v>
      </c>
      <c r="K65" s="131"/>
      <c r="L65" s="132"/>
      <c r="M65" s="131">
        <f ca="1">[1]!Min_Max(VLOOKUP($B65,'YTD Calculations'!$A:$DF,M$2,FALSE),0,99.9)</f>
        <v>12.719244959844003</v>
      </c>
      <c r="N65" s="131">
        <f ca="1">[1]!Min_Max(VLOOKUP($B65,'YTD Calculations'!$A:$DF,N$2,FALSE),0,99.9)</f>
        <v>13.012277698225541</v>
      </c>
      <c r="O65" s="131">
        <f t="shared" ca="1" si="22"/>
        <v>-0.29303273838153743</v>
      </c>
      <c r="P65" s="131"/>
      <c r="Q65" s="132"/>
      <c r="R65" s="131">
        <f ca="1">[1]!Min_Max(VLOOKUP($B65,'YTD Calculations'!$A:$DF,R$2,FALSE),0,99.9)</f>
        <v>14.229905370409007</v>
      </c>
      <c r="S65" s="131">
        <f ca="1">[1]!Min_Max(VLOOKUP($B65,'YTD Calculations'!$A:$DF,S$2,FALSE),0,99.9)</f>
        <v>14.832663825481465</v>
      </c>
      <c r="T65" s="131">
        <f t="shared" ca="1" si="23"/>
        <v>-0.60275845507245762</v>
      </c>
      <c r="U65" s="133"/>
      <c r="V65" s="134"/>
      <c r="W65" s="131">
        <f ca="1">[1]!Min_Max(VLOOKUP($B65,'YTD Calculations'!$A:$DF,W$2,FALSE),0,99.9)</f>
        <v>3.9683231192328652</v>
      </c>
      <c r="X65" s="131">
        <f ca="1">[1]!Min_Max(VLOOKUP($B65,'YTD Calculations'!$A:$DF,X$2,FALSE),0,99.9)</f>
        <v>4.2468598431527536</v>
      </c>
      <c r="Y65" s="131">
        <f t="shared" ca="1" si="24"/>
        <v>-0.27853672391988837</v>
      </c>
      <c r="Z65" s="135"/>
      <c r="AA65" s="40"/>
      <c r="AB65" s="69"/>
      <c r="AC65" s="131">
        <f ca="1">[1]!Min_Max(VLOOKUP($B65,'YTD Calculations'!$A:$DF,AC$2,FALSE),0,99.9)</f>
        <v>23.471797442992422</v>
      </c>
      <c r="AD65" s="131">
        <f ca="1">[1]!Min_Max(VLOOKUP($B65,'YTD Calculations'!$A:$DF,AD$2,FALSE),0,99.9)</f>
        <v>24.10653239090524</v>
      </c>
      <c r="AE65" s="131">
        <f t="shared" ca="1" si="25"/>
        <v>-0.63473494791281837</v>
      </c>
      <c r="AF65" s="131"/>
      <c r="AG65" s="132"/>
      <c r="AH65" s="131">
        <f ca="1">[1]!Min_Max(VLOOKUP($B65,'YTD Calculations'!$A:$DF,AH$2,FALSE),0,99.9)</f>
        <v>11.385751757680932</v>
      </c>
      <c r="AI65" s="131">
        <f ca="1">[1]!Min_Max(VLOOKUP($B65,'YTD Calculations'!$A:$DF,AI$2,FALSE),0,99.9)</f>
        <v>11.466375327628924</v>
      </c>
      <c r="AJ65" s="131">
        <f t="shared" ca="1" si="26"/>
        <v>-8.0623569947992024E-2</v>
      </c>
      <c r="AK65" s="131"/>
      <c r="AL65" s="132"/>
      <c r="AM65" s="131">
        <f ca="1">[1]!Min_Max(VLOOKUP($B65,'YTD Calculations'!$A:$DF,AM$2,FALSE),0,99.9)</f>
        <v>9.7183960656744972</v>
      </c>
      <c r="AN65" s="131">
        <f ca="1">[1]!Min_Max(VLOOKUP($B65,'YTD Calculations'!$A:$DF,AN$2,FALSE),0,99.9)</f>
        <v>10.033053383160045</v>
      </c>
      <c r="AO65" s="131">
        <f t="shared" ca="1" si="27"/>
        <v>-0.31465731748554759</v>
      </c>
      <c r="AP65" s="133"/>
      <c r="AQ65" s="134"/>
      <c r="AR65" s="131">
        <f ca="1">[1]!Min_Max(VLOOKUP($B65,'YTD Calculations'!$A:$DF,AR$2,FALSE),0,99.9)</f>
        <v>2.3676496196369903</v>
      </c>
      <c r="AS65" s="131">
        <f ca="1">[1]!Min_Max(VLOOKUP($B65,'YTD Calculations'!$A:$DF,AS$2,FALSE),0,99.9)</f>
        <v>2.6071036801162721</v>
      </c>
      <c r="AT65" s="131">
        <f t="shared" ca="1" si="28"/>
        <v>-0.23945406047928186</v>
      </c>
      <c r="AU65" s="135"/>
      <c r="AV65" s="141"/>
      <c r="AW65" s="69"/>
      <c r="AX65" s="131">
        <f ca="1">[1]!Min_Max(VLOOKUP($B65,'YTD Calculations'!$A:$DF,AX$2,FALSE),0,99.9)</f>
        <v>41.881984917197649</v>
      </c>
      <c r="AY65" s="131">
        <f ca="1">[1]!Min_Max(VLOOKUP($B65,'YTD Calculations'!$A:$DF,AY$2,FALSE),0,99.9)</f>
        <v>29.929465843026392</v>
      </c>
      <c r="AZ65" s="131">
        <f t="shared" ca="1" si="29"/>
        <v>11.952519074171256</v>
      </c>
      <c r="BA65" s="131"/>
      <c r="BB65" s="132"/>
      <c r="BC65" s="131">
        <f ca="1">[1]!Min_Max(VLOOKUP($B65,'YTD Calculations'!$A:$DF,BC$2,FALSE),0,99.9)</f>
        <v>15.776161463996161</v>
      </c>
      <c r="BD65" s="131">
        <f ca="1">[1]!Min_Max(VLOOKUP($B65,'YTD Calculations'!$A:$DF,BD$2,FALSE),0,99.9)</f>
        <v>19.683794241662273</v>
      </c>
      <c r="BE65" s="131">
        <f t="shared" ca="1" si="30"/>
        <v>-3.9076327776661124</v>
      </c>
      <c r="BF65" s="131"/>
      <c r="BG65" s="132"/>
      <c r="BH65" s="131">
        <f ca="1">[1]!Min_Max(VLOOKUP($B65,'YTD Calculations'!$A:$DF,BH$2,FALSE),0,99.9)</f>
        <v>24.309657311848689</v>
      </c>
      <c r="BI65" s="131">
        <f ca="1">[1]!Min_Max(VLOOKUP($B65,'YTD Calculations'!$A:$DF,BI$2,FALSE),0,99.9)</f>
        <v>8.0247463071376721</v>
      </c>
      <c r="BJ65" s="131">
        <f t="shared" ca="1" si="31"/>
        <v>16.284911004711017</v>
      </c>
      <c r="BK65" s="133"/>
      <c r="BL65" s="134"/>
      <c r="BM65" s="131">
        <f ca="1">[1]!Min_Max(VLOOKUP($B65,'YTD Calculations'!$A:$DF,BM$2,FALSE),0,99.9)</f>
        <v>1.7961661413528007</v>
      </c>
      <c r="BN65" s="131">
        <f ca="1">[1]!Min_Max(VLOOKUP($B65,'YTD Calculations'!$A:$DF,BN$2,FALSE),0,99.9)</f>
        <v>2.2209252942264492</v>
      </c>
      <c r="BO65" s="131">
        <f t="shared" ca="1" si="32"/>
        <v>-0.42475915287364852</v>
      </c>
      <c r="BP65" s="135"/>
      <c r="BQ65" s="40"/>
      <c r="BR65" s="69"/>
      <c r="BS65" s="131">
        <f ca="1">[1]!Min_Max(VLOOKUP($B65,'YTD Calculations'!$A:$DF,BS$2,FALSE),0,99.9)</f>
        <v>48.985638608166781</v>
      </c>
      <c r="BT65" s="131">
        <f ca="1">[1]!Min_Max(VLOOKUP($B65,'YTD Calculations'!$A:$DF,BT$2,FALSE),0,99.9)</f>
        <v>52.464636062124846</v>
      </c>
      <c r="BU65" s="131">
        <f t="shared" ca="1" si="33"/>
        <v>-3.4789974539580655</v>
      </c>
      <c r="BV65" s="131"/>
      <c r="BW65" s="132"/>
      <c r="BX65" s="131">
        <f ca="1">[1]!Min_Max(VLOOKUP($B65,'YTD Calculations'!$A:$DF,BX$2,FALSE),0,99.9)</f>
        <v>15.453336607475121</v>
      </c>
      <c r="BY65" s="131">
        <f ca="1">[1]!Min_Max(VLOOKUP($B65,'YTD Calculations'!$A:$DF,BY$2,FALSE),0,99.9)</f>
        <v>16.316056322282865</v>
      </c>
      <c r="BZ65" s="131">
        <f t="shared" ca="1" si="34"/>
        <v>-0.8627197148077439</v>
      </c>
      <c r="CA65" s="131"/>
      <c r="CB65" s="132"/>
      <c r="CC65" s="131">
        <f ca="1">[1]!Min_Max(VLOOKUP($B65,'YTD Calculations'!$A:$DF,CC$2,FALSE),0,99.9)</f>
        <v>25.847583176091295</v>
      </c>
      <c r="CD65" s="131">
        <f ca="1">[1]!Min_Max(VLOOKUP($B65,'YTD Calculations'!$A:$DF,CD$2,FALSE),0,99.9)</f>
        <v>27.608121866101133</v>
      </c>
      <c r="CE65" s="131">
        <f t="shared" ca="1" si="35"/>
        <v>-1.7605386900098381</v>
      </c>
      <c r="CF65" s="133"/>
      <c r="CG65" s="134"/>
      <c r="CH65" s="131">
        <f ca="1">[1]!Min_Max(VLOOKUP($B65,'YTD Calculations'!$A:$DF,CH$2,FALSE),0,99.9)</f>
        <v>7.6847188246003659</v>
      </c>
      <c r="CI65" s="131">
        <f ca="1">[1]!Min_Max(VLOOKUP($B65,'YTD Calculations'!$A:$DF,CI$2,FALSE),0,99.9)</f>
        <v>8.5404578737408539</v>
      </c>
      <c r="CJ65" s="131">
        <f t="shared" ca="1" si="36"/>
        <v>-0.85573904914048793</v>
      </c>
      <c r="CK65" s="135"/>
      <c r="CL65" s="40"/>
      <c r="CM65" s="69"/>
      <c r="CN65" s="131">
        <f ca="1">[1]!Min_Max(VLOOKUP($B65,'YTD Calculations'!$A:$DF,CN$2,FALSE),0,99.9)</f>
        <v>30.60073952862561</v>
      </c>
      <c r="CO65" s="131">
        <f ca="1">[1]!Min_Max(VLOOKUP($B65,'YTD Calculations'!$A:$DF,CO$2,FALSE),0,99.9)</f>
        <v>31.813172033148234</v>
      </c>
      <c r="CP65" s="131">
        <f t="shared" ca="1" si="37"/>
        <v>-1.2124325045226243</v>
      </c>
      <c r="CQ65" s="131"/>
      <c r="CR65" s="132"/>
      <c r="CS65" s="131">
        <f ca="1">[1]!Min_Max(VLOOKUP($B65,'YTD Calculations'!$A:$DF,CS$2,FALSE),0,99.9)</f>
        <v>11.432109489925056</v>
      </c>
      <c r="CT65" s="131">
        <f ca="1">[1]!Min_Max(VLOOKUP($B65,'YTD Calculations'!$A:$DF,CT$2,FALSE),0,99.9)</f>
        <v>11.317383563027105</v>
      </c>
      <c r="CU65" s="131">
        <f t="shared" ca="1" si="38"/>
        <v>0.11472592689795036</v>
      </c>
      <c r="CV65" s="131"/>
      <c r="CW65" s="132"/>
      <c r="CX65" s="131">
        <f ca="1">[1]!Min_Max(VLOOKUP($B65,'YTD Calculations'!$A:$DF,CX$2,FALSE),0,99.9)</f>
        <v>14.633892179032657</v>
      </c>
      <c r="CY65" s="131">
        <f ca="1">[1]!Min_Max(VLOOKUP($B65,'YTD Calculations'!$A:$DF,CY$2,FALSE),0,99.9)</f>
        <v>15.521593101887676</v>
      </c>
      <c r="CZ65" s="131">
        <f t="shared" ca="1" si="39"/>
        <v>-0.88770092285501967</v>
      </c>
      <c r="DA65" s="133"/>
      <c r="DB65" s="134"/>
      <c r="DC65" s="131">
        <f ca="1">[1]!Min_Max(VLOOKUP($B65,'YTD Calculations'!$A:$DF,DC$2,FALSE),0,99.9)</f>
        <v>4.5347378596678976</v>
      </c>
      <c r="DD65" s="131">
        <f ca="1">[1]!Min_Max(VLOOKUP($B65,'YTD Calculations'!$A:$DF,DD$2,FALSE),0,99.9)</f>
        <v>4.9741953682334499</v>
      </c>
      <c r="DE65" s="131">
        <f t="shared" ca="1" si="40"/>
        <v>-0.43945750856555232</v>
      </c>
      <c r="DF65" s="135"/>
      <c r="DH65" s="78" t="s">
        <v>113</v>
      </c>
    </row>
    <row r="66" spans="2:112" ht="13.5" thickBot="1">
      <c r="B66" s="46"/>
      <c r="C66" s="46"/>
      <c r="D66" s="46"/>
      <c r="E66" s="46"/>
      <c r="F66" s="40"/>
      <c r="G66" s="40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0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0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0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78" t="s">
        <v>113</v>
      </c>
    </row>
    <row r="67" spans="2:112">
      <c r="B67" s="50">
        <v>8724</v>
      </c>
      <c r="C67" s="51" t="str">
        <f>VLOOKUP(B67,Stores!$A:$H,8,FALSE)</f>
        <v>8724 - Huntington, NY</v>
      </c>
      <c r="D67" s="40" t="str">
        <f>VLOOKUP(B67,Stores!$A:$H,7,FALSE)</f>
        <v>NY</v>
      </c>
      <c r="E67" s="52">
        <f>VLOOKUP(B67,Stores!$A:$F,6,FALSE)</f>
        <v>40656</v>
      </c>
      <c r="F67" s="53"/>
      <c r="G67" s="79"/>
      <c r="H67" s="126">
        <f ca="1">[1]!Min_Max(VLOOKUP($B67,'YTD Calculations'!$A:$DF,H$2,FALSE),0,99.9)</f>
        <v>0</v>
      </c>
      <c r="I67" s="126">
        <f ca="1">[1]!Min_Max(VLOOKUP($B67,'YTD Calculations'!$A:$DF,I$2,FALSE),0,99.9)</f>
        <v>0</v>
      </c>
      <c r="J67" s="126" t="str">
        <f ca="1">IF(OR(H67=0,I67=0),"NA",H67-I67)</f>
        <v>NA</v>
      </c>
      <c r="K67" s="126"/>
      <c r="L67" s="127"/>
      <c r="M67" s="126">
        <f ca="1">[1]!Min_Max(VLOOKUP($B67,'YTD Calculations'!$A:$DF,M$2,FALSE),0,99.9)</f>
        <v>0</v>
      </c>
      <c r="N67" s="126">
        <f ca="1">[1]!Min_Max(VLOOKUP($B67,'YTD Calculations'!$A:$DF,N$2,FALSE),0,99.9)</f>
        <v>0</v>
      </c>
      <c r="O67" s="126" t="str">
        <f ca="1">IF(OR(M67=0,N67=0),"NA",M67-N67)</f>
        <v>NA</v>
      </c>
      <c r="P67" s="126"/>
      <c r="Q67" s="127"/>
      <c r="R67" s="126">
        <f ca="1">[1]!Min_Max(VLOOKUP($B67,'YTD Calculations'!$A:$DF,R$2,FALSE),0,99.9)</f>
        <v>0</v>
      </c>
      <c r="S67" s="126">
        <f ca="1">[1]!Min_Max(VLOOKUP($B67,'YTD Calculations'!$A:$DF,S$2,FALSE),0,99.9)</f>
        <v>0</v>
      </c>
      <c r="T67" s="126" t="str">
        <f ca="1">IF(OR(R67=0,S67=0),"NA",R67-S67)</f>
        <v>NA</v>
      </c>
      <c r="U67" s="128"/>
      <c r="V67" s="129"/>
      <c r="W67" s="126">
        <f ca="1">[1]!Min_Max(VLOOKUP($B67,'YTD Calculations'!$A:$DF,W$2,FALSE),0,99.9)</f>
        <v>0</v>
      </c>
      <c r="X67" s="126">
        <f ca="1">[1]!Min_Max(VLOOKUP($B67,'YTD Calculations'!$A:$DF,X$2,FALSE),0,99.9)</f>
        <v>0</v>
      </c>
      <c r="Y67" s="126" t="str">
        <f ca="1">IF(OR(W67=0,X67=0),"NA",W67-X67)</f>
        <v>NA</v>
      </c>
      <c r="Z67" s="130"/>
      <c r="AA67" s="40"/>
      <c r="AB67" s="79"/>
      <c r="AC67" s="126">
        <f ca="1">[1]!Min_Max(VLOOKUP($B67,'YTD Calculations'!$A:$DF,AC$2,FALSE),0,99.9)</f>
        <v>0</v>
      </c>
      <c r="AD67" s="126">
        <f ca="1">[1]!Min_Max(VLOOKUP($B67,'YTD Calculations'!$A:$DF,AD$2,FALSE),0,99.9)</f>
        <v>0</v>
      </c>
      <c r="AE67" s="126" t="str">
        <f ca="1">IF(OR(AC67=0,AD67=0),"NA",AC67-AD67)</f>
        <v>NA</v>
      </c>
      <c r="AF67" s="126"/>
      <c r="AG67" s="127"/>
      <c r="AH67" s="126">
        <f ca="1">[1]!Min_Max(VLOOKUP($B67,'YTD Calculations'!$A:$DF,AH$2,FALSE),0,99.9)</f>
        <v>0</v>
      </c>
      <c r="AI67" s="126">
        <f ca="1">[1]!Min_Max(VLOOKUP($B67,'YTD Calculations'!$A:$DF,AI$2,FALSE),0,99.9)</f>
        <v>0</v>
      </c>
      <c r="AJ67" s="126" t="str">
        <f ca="1">IF(OR(AH67=0,AI67=0),"NA",AH67-AI67)</f>
        <v>NA</v>
      </c>
      <c r="AK67" s="126"/>
      <c r="AL67" s="127"/>
      <c r="AM67" s="126">
        <f ca="1">[1]!Min_Max(VLOOKUP($B67,'YTD Calculations'!$A:$DF,AM$2,FALSE),0,99.9)</f>
        <v>0</v>
      </c>
      <c r="AN67" s="126">
        <f ca="1">[1]!Min_Max(VLOOKUP($B67,'YTD Calculations'!$A:$DF,AN$2,FALSE),0,99.9)</f>
        <v>0</v>
      </c>
      <c r="AO67" s="126" t="str">
        <f ca="1">IF(OR(AM67=0,AN67=0),"NA",AM67-AN67)</f>
        <v>NA</v>
      </c>
      <c r="AP67" s="128"/>
      <c r="AQ67" s="129"/>
      <c r="AR67" s="126">
        <f ca="1">[1]!Min_Max(VLOOKUP($B67,'YTD Calculations'!$A:$DF,AR$2,FALSE),0,99.9)</f>
        <v>0</v>
      </c>
      <c r="AS67" s="126">
        <f ca="1">[1]!Min_Max(VLOOKUP($B67,'YTD Calculations'!$A:$DF,AS$2,FALSE),0,99.9)</f>
        <v>0</v>
      </c>
      <c r="AT67" s="126" t="str">
        <f ca="1">IF(OR(AR67=0,AS67=0),"NA",AR67-AS67)</f>
        <v>NA</v>
      </c>
      <c r="AU67" s="130"/>
      <c r="AV67" s="40"/>
      <c r="AW67" s="79"/>
      <c r="AX67" s="126">
        <f ca="1">[1]!Min_Max(VLOOKUP($B67,'YTD Calculations'!$A:$DF,AX$2,FALSE),0,99.9)</f>
        <v>0</v>
      </c>
      <c r="AY67" s="126">
        <f ca="1">[1]!Min_Max(VLOOKUP($B67,'YTD Calculations'!$A:$DF,AY$2,FALSE),0,99.9)</f>
        <v>0</v>
      </c>
      <c r="AZ67" s="126" t="str">
        <f ca="1">IF(OR(AX67=0,AY67=0),"NA",AX67-AY67)</f>
        <v>NA</v>
      </c>
      <c r="BA67" s="126"/>
      <c r="BB67" s="127"/>
      <c r="BC67" s="126">
        <f ca="1">[1]!Min_Max(VLOOKUP($B67,'YTD Calculations'!$A:$DF,BC$2,FALSE),0,99.9)</f>
        <v>0</v>
      </c>
      <c r="BD67" s="126">
        <f ca="1">[1]!Min_Max(VLOOKUP($B67,'YTD Calculations'!$A:$DF,BD$2,FALSE),0,99.9)</f>
        <v>0</v>
      </c>
      <c r="BE67" s="126" t="str">
        <f ca="1">IF(OR(BC67=0,BD67=0),"NA",BC67-BD67)</f>
        <v>NA</v>
      </c>
      <c r="BF67" s="126"/>
      <c r="BG67" s="127"/>
      <c r="BH67" s="126">
        <f ca="1">[1]!Min_Max(VLOOKUP($B67,'YTD Calculations'!$A:$DF,BH$2,FALSE),0,99.9)</f>
        <v>0</v>
      </c>
      <c r="BI67" s="126">
        <f ca="1">[1]!Min_Max(VLOOKUP($B67,'YTD Calculations'!$A:$DF,BI$2,FALSE),0,99.9)</f>
        <v>0</v>
      </c>
      <c r="BJ67" s="126" t="str">
        <f ca="1">IF(OR(BH67=0,BI67=0),"NA",BH67-BI67)</f>
        <v>NA</v>
      </c>
      <c r="BK67" s="128"/>
      <c r="BL67" s="129"/>
      <c r="BM67" s="126">
        <f ca="1">[1]!Min_Max(VLOOKUP($B67,'YTD Calculations'!$A:$DF,BM$2,FALSE),0,99.9)</f>
        <v>0</v>
      </c>
      <c r="BN67" s="126">
        <f ca="1">[1]!Min_Max(VLOOKUP($B67,'YTD Calculations'!$A:$DF,BN$2,FALSE),0,99.9)</f>
        <v>0</v>
      </c>
      <c r="BO67" s="126" t="str">
        <f ca="1">IF(OR(BM67=0,BN67=0),"NA",BM67-BN67)</f>
        <v>NA</v>
      </c>
      <c r="BP67" s="130"/>
      <c r="BQ67" s="40"/>
      <c r="BR67" s="79"/>
      <c r="BS67" s="126">
        <f ca="1">[1]!Min_Max(VLOOKUP($B67,'YTD Calculations'!$A:$DF,BS$2,FALSE),0,99.9)</f>
        <v>0</v>
      </c>
      <c r="BT67" s="126">
        <f ca="1">[1]!Min_Max(VLOOKUP($B67,'YTD Calculations'!$A:$DF,BT$2,FALSE),0,99.9)</f>
        <v>0</v>
      </c>
      <c r="BU67" s="126" t="str">
        <f ca="1">IF(OR(BS67=0,BT67=0),"NA",BS67-BT67)</f>
        <v>NA</v>
      </c>
      <c r="BV67" s="126"/>
      <c r="BW67" s="127"/>
      <c r="BX67" s="126">
        <f ca="1">[1]!Min_Max(VLOOKUP($B67,'YTD Calculations'!$A:$DF,BX$2,FALSE),0,99.9)</f>
        <v>0</v>
      </c>
      <c r="BY67" s="126">
        <f ca="1">[1]!Min_Max(VLOOKUP($B67,'YTD Calculations'!$A:$DF,BY$2,FALSE),0,99.9)</f>
        <v>0</v>
      </c>
      <c r="BZ67" s="126" t="str">
        <f ca="1">IF(OR(BX67=0,BY67=0),"NA",BX67-BY67)</f>
        <v>NA</v>
      </c>
      <c r="CA67" s="126"/>
      <c r="CB67" s="127"/>
      <c r="CC67" s="126">
        <f ca="1">[1]!Min_Max(VLOOKUP($B67,'YTD Calculations'!$A:$DF,CC$2,FALSE),0,99.9)</f>
        <v>0</v>
      </c>
      <c r="CD67" s="126">
        <f ca="1">[1]!Min_Max(VLOOKUP($B67,'YTD Calculations'!$A:$DF,CD$2,FALSE),0,99.9)</f>
        <v>0</v>
      </c>
      <c r="CE67" s="126" t="str">
        <f ca="1">IF(OR(CC67=0,CD67=0),"NA",CC67-CD67)</f>
        <v>NA</v>
      </c>
      <c r="CF67" s="128"/>
      <c r="CG67" s="129"/>
      <c r="CH67" s="126">
        <f ca="1">[1]!Min_Max(VLOOKUP($B67,'YTD Calculations'!$A:$DF,CH$2,FALSE),0,99.9)</f>
        <v>0</v>
      </c>
      <c r="CI67" s="126">
        <f ca="1">[1]!Min_Max(VLOOKUP($B67,'YTD Calculations'!$A:$DF,CI$2,FALSE),0,99.9)</f>
        <v>0</v>
      </c>
      <c r="CJ67" s="126" t="str">
        <f ca="1">IF(OR(CH67=0,CI67=0),"NA",CH67-CI67)</f>
        <v>NA</v>
      </c>
      <c r="CK67" s="130"/>
      <c r="CL67" s="40"/>
      <c r="CM67" s="79"/>
      <c r="CN67" s="126">
        <f ca="1">[1]!Min_Max(VLOOKUP($B67,'YTD Calculations'!$A:$DF,CN$2,FALSE),0,99.9)</f>
        <v>0</v>
      </c>
      <c r="CO67" s="126">
        <f ca="1">[1]!Min_Max(VLOOKUP($B67,'YTD Calculations'!$A:$DF,CO$2,FALSE),0,99.9)</f>
        <v>0</v>
      </c>
      <c r="CP67" s="126" t="str">
        <f ca="1">IF(OR(CN67=0,CO67=0),"NA",CN67-CO67)</f>
        <v>NA</v>
      </c>
      <c r="CQ67" s="126"/>
      <c r="CR67" s="127"/>
      <c r="CS67" s="126">
        <f ca="1">[1]!Min_Max(VLOOKUP($B67,'YTD Calculations'!$A:$DF,CS$2,FALSE),0,99.9)</f>
        <v>0</v>
      </c>
      <c r="CT67" s="126">
        <f ca="1">[1]!Min_Max(VLOOKUP($B67,'YTD Calculations'!$A:$DF,CT$2,FALSE),0,99.9)</f>
        <v>0</v>
      </c>
      <c r="CU67" s="126" t="str">
        <f ca="1">IF(OR(CS67=0,CT67=0),"NA",CS67-CT67)</f>
        <v>NA</v>
      </c>
      <c r="CV67" s="126"/>
      <c r="CW67" s="127"/>
      <c r="CX67" s="126">
        <f ca="1">[1]!Min_Max(VLOOKUP($B67,'YTD Calculations'!$A:$DF,CX$2,FALSE),0,99.9)</f>
        <v>0</v>
      </c>
      <c r="CY67" s="126">
        <f ca="1">[1]!Min_Max(VLOOKUP($B67,'YTD Calculations'!$A:$DF,CY$2,FALSE),0,99.9)</f>
        <v>0</v>
      </c>
      <c r="CZ67" s="126" t="str">
        <f ca="1">IF(OR(CX67=0,CY67=0),"NA",CX67-CY67)</f>
        <v>NA</v>
      </c>
      <c r="DA67" s="128"/>
      <c r="DB67" s="129"/>
      <c r="DC67" s="126">
        <f ca="1">[1]!Min_Max(VLOOKUP($B67,'YTD Calculations'!$A:$DF,DC$2,FALSE),0,99.9)</f>
        <v>0</v>
      </c>
      <c r="DD67" s="126">
        <f ca="1">[1]!Min_Max(VLOOKUP($B67,'YTD Calculations'!$A:$DF,DD$2,FALSE),0,99.9)</f>
        <v>0</v>
      </c>
      <c r="DE67" s="126" t="str">
        <f ca="1">IF(OR(DC67=0,DD67=0),"NA",DC67-DD67)</f>
        <v>NA</v>
      </c>
      <c r="DF67" s="130"/>
      <c r="DH67" s="23" t="str">
        <f ca="1">IF(H67=0,"Hide","Show")</f>
        <v>Hide</v>
      </c>
    </row>
    <row r="68" spans="2:112">
      <c r="B68" s="50">
        <v>8725</v>
      </c>
      <c r="C68" s="51" t="str">
        <f>VLOOKUP(B68,Stores!$A:$H,8,FALSE)</f>
        <v>8725 - Nashville, TN</v>
      </c>
      <c r="D68" s="40" t="str">
        <f>VLOOKUP(B68,Stores!$A:$H,7,FALSE)</f>
        <v>TN</v>
      </c>
      <c r="E68" s="52">
        <f>VLOOKUP(B68,Stores!$A:$F,6,FALSE)</f>
        <v>40775</v>
      </c>
      <c r="F68" s="53"/>
      <c r="G68" s="54"/>
      <c r="H68" s="53">
        <f ca="1">[1]!Min_Max(VLOOKUP($B68,'YTD Calculations'!$A:$DF,H$2,FALSE),0,99.9)</f>
        <v>28.798807130166416</v>
      </c>
      <c r="I68" s="53">
        <f ca="1">[1]!Min_Max(VLOOKUP($B68,'YTD Calculations'!$A:$DF,I$2,FALSE),0,99.9)</f>
        <v>34.048836852837148</v>
      </c>
      <c r="J68" s="53">
        <f ca="1">IF(OR(H68=0,I68=0),"NA",H68-I68)</f>
        <v>-5.2500297226707318</v>
      </c>
      <c r="K68" s="53"/>
      <c r="L68" s="110"/>
      <c r="M68" s="53">
        <f ca="1">[1]!Min_Max(VLOOKUP($B68,'YTD Calculations'!$A:$DF,M$2,FALSE),0,99.9)</f>
        <v>12.312079542934333</v>
      </c>
      <c r="N68" s="53">
        <f ca="1">[1]!Min_Max(VLOOKUP($B68,'YTD Calculations'!$A:$DF,N$2,FALSE),0,99.9)</f>
        <v>14.021243365308541</v>
      </c>
      <c r="O68" s="53">
        <f ca="1">IF(OR(M68=0,N68=0),"NA",M68-N68)</f>
        <v>-1.7091638223742081</v>
      </c>
      <c r="P68" s="53"/>
      <c r="Q68" s="110"/>
      <c r="R68" s="53">
        <f ca="1">[1]!Min_Max(VLOOKUP($B68,'YTD Calculations'!$A:$DF,R$2,FALSE),0,99.9)</f>
        <v>12.354863356268449</v>
      </c>
      <c r="S68" s="53">
        <f ca="1">[1]!Min_Max(VLOOKUP($B68,'YTD Calculations'!$A:$DF,S$2,FALSE),0,99.9)</f>
        <v>14.568725078447233</v>
      </c>
      <c r="T68" s="53">
        <f ca="1">IF(OR(R68=0,S68=0),"NA",R68-S68)</f>
        <v>-2.213861722178784</v>
      </c>
      <c r="U68" s="40"/>
      <c r="V68" s="108"/>
      <c r="W68" s="53">
        <f ca="1">[1]!Min_Max(VLOOKUP($B68,'YTD Calculations'!$A:$DF,W$2,FALSE),0,99.9)</f>
        <v>4.1318642309636298</v>
      </c>
      <c r="X68" s="53">
        <f ca="1">[1]!Min_Max(VLOOKUP($B68,'YTD Calculations'!$A:$DF,X$2,FALSE),0,99.9)</f>
        <v>5.4588684090813766</v>
      </c>
      <c r="Y68" s="53">
        <f ca="1">IF(OR(W68=0,X68=0),"NA",W68-X68)</f>
        <v>-1.3270041781177468</v>
      </c>
      <c r="Z68" s="48"/>
      <c r="AA68" s="40"/>
      <c r="AB68" s="54"/>
      <c r="AC68" s="53">
        <f ca="1">[1]!Min_Max(VLOOKUP($B68,'YTD Calculations'!$A:$DF,AC$2,FALSE),0,99.9)</f>
        <v>19.259117244457595</v>
      </c>
      <c r="AD68" s="53">
        <f ca="1">[1]!Min_Max(VLOOKUP($B68,'YTD Calculations'!$A:$DF,AD$2,FALSE),0,99.9)</f>
        <v>20.162466581501658</v>
      </c>
      <c r="AE68" s="53">
        <f ca="1">IF(OR(AC68=0,AD68=0),"NA",AC68-AD68)</f>
        <v>-0.90334933704406239</v>
      </c>
      <c r="AF68" s="53"/>
      <c r="AG68" s="110"/>
      <c r="AH68" s="53">
        <f ca="1">[1]!Min_Max(VLOOKUP($B68,'YTD Calculations'!$A:$DF,AH$2,FALSE),0,99.9)</f>
        <v>8.8916414889560933</v>
      </c>
      <c r="AI68" s="53">
        <f ca="1">[1]!Min_Max(VLOOKUP($B68,'YTD Calculations'!$A:$DF,AI$2,FALSE),0,99.9)</f>
        <v>9.070303626696683</v>
      </c>
      <c r="AJ68" s="53">
        <f ca="1">IF(OR(AH68=0,AI68=0),"NA",AH68-AI68)</f>
        <v>-0.1786621377405897</v>
      </c>
      <c r="AK68" s="53"/>
      <c r="AL68" s="110"/>
      <c r="AM68" s="53">
        <f ca="1">[1]!Min_Max(VLOOKUP($B68,'YTD Calculations'!$A:$DF,AM$2,FALSE),0,99.9)</f>
        <v>8.1992138103338803</v>
      </c>
      <c r="AN68" s="53">
        <f ca="1">[1]!Min_Max(VLOOKUP($B68,'YTD Calculations'!$A:$DF,AN$2,FALSE),0,99.9)</f>
        <v>8.578432014431673</v>
      </c>
      <c r="AO68" s="53">
        <f ca="1">IF(OR(AM68=0,AN68=0),"NA",AM68-AN68)</f>
        <v>-0.37921820409779272</v>
      </c>
      <c r="AP68" s="40"/>
      <c r="AQ68" s="108"/>
      <c r="AR68" s="53">
        <f ca="1">[1]!Min_Max(VLOOKUP($B68,'YTD Calculations'!$A:$DF,AR$2,FALSE),0,99.9)</f>
        <v>2.1682619451676244</v>
      </c>
      <c r="AS68" s="53">
        <f ca="1">[1]!Min_Max(VLOOKUP($B68,'YTD Calculations'!$A:$DF,AS$2,FALSE),0,99.9)</f>
        <v>2.5137309403733012</v>
      </c>
      <c r="AT68" s="53">
        <f ca="1">IF(OR(AR68=0,AS68=0),"NA",AR68-AS68)</f>
        <v>-0.34546899520567687</v>
      </c>
      <c r="AU68" s="48"/>
      <c r="AV68" s="40"/>
      <c r="AW68" s="54"/>
      <c r="AX68" s="53">
        <f ca="1">[1]!Min_Max(VLOOKUP($B68,'YTD Calculations'!$A:$DF,AX$2,FALSE),0,99.9)</f>
        <v>41.887712508883311</v>
      </c>
      <c r="AY68" s="53">
        <f ca="1">[1]!Min_Max(VLOOKUP($B68,'YTD Calculations'!$A:$DF,AY$2,FALSE),0,99.9)</f>
        <v>36.630829054389331</v>
      </c>
      <c r="AZ68" s="53">
        <f ca="1">IF(OR(AX68=0,AY68=0),"NA",AX68-AY68)</f>
        <v>5.2568834544939804</v>
      </c>
      <c r="BA68" s="53"/>
      <c r="BB68" s="110"/>
      <c r="BC68" s="53">
        <f ca="1">[1]!Min_Max(VLOOKUP($B68,'YTD Calculations'!$A:$DF,BC$2,FALSE),0,99.9)</f>
        <v>26.17733200195077</v>
      </c>
      <c r="BD68" s="53">
        <f ca="1">[1]!Min_Max(VLOOKUP($B68,'YTD Calculations'!$A:$DF,BD$2,FALSE),0,99.9)</f>
        <v>31.042874005383887</v>
      </c>
      <c r="BE68" s="53">
        <f ca="1">IF(OR(BC68=0,BD68=0),"NA",BC68-BD68)</f>
        <v>-4.8655420034331165</v>
      </c>
      <c r="BF68" s="53"/>
      <c r="BG68" s="110"/>
      <c r="BH68" s="53">
        <f ca="1">[1]!Min_Max(VLOOKUP($B68,'YTD Calculations'!$A:$DF,BH$2,FALSE),0,99.9)</f>
        <v>13.349465605566069</v>
      </c>
      <c r="BI68" s="53">
        <f ca="1">[1]!Min_Max(VLOOKUP($B68,'YTD Calculations'!$A:$DF,BI$2,FALSE),0,99.9)</f>
        <v>4.5946726676065914</v>
      </c>
      <c r="BJ68" s="53">
        <f ca="1">IF(OR(BH68=0,BI68=0),"NA",BH68-BI68)</f>
        <v>8.7547929379594773</v>
      </c>
      <c r="BK68" s="40"/>
      <c r="BL68" s="108"/>
      <c r="BM68" s="53">
        <f ca="1">[1]!Min_Max(VLOOKUP($B68,'YTD Calculations'!$A:$DF,BM$2,FALSE),0,99.9)</f>
        <v>2.3609149013664741</v>
      </c>
      <c r="BN68" s="53">
        <f ca="1">[1]!Min_Max(VLOOKUP($B68,'YTD Calculations'!$A:$DF,BN$2,FALSE),0,99.9)</f>
        <v>0.99328238139885527</v>
      </c>
      <c r="BO68" s="53">
        <f ca="1">IF(OR(BM68=0,BN68=0),"NA",BM68-BN68)</f>
        <v>1.3676325199676187</v>
      </c>
      <c r="BP68" s="48"/>
      <c r="BQ68" s="40"/>
      <c r="BR68" s="54"/>
      <c r="BS68" s="53">
        <f ca="1">[1]!Min_Max(VLOOKUP($B68,'YTD Calculations'!$A:$DF,BS$2,FALSE),0,99.9)</f>
        <v>46.011540653319969</v>
      </c>
      <c r="BT68" s="53">
        <f ca="1">[1]!Min_Max(VLOOKUP($B68,'YTD Calculations'!$A:$DF,BT$2,FALSE),0,99.9)</f>
        <v>48.418058542660248</v>
      </c>
      <c r="BU68" s="53">
        <f ca="1">IF(OR(BS68=0,BT68=0),"NA",BS68-BT68)</f>
        <v>-2.4065178893402788</v>
      </c>
      <c r="BV68" s="53"/>
      <c r="BW68" s="110"/>
      <c r="BX68" s="53">
        <f ca="1">[1]!Min_Max(VLOOKUP($B68,'YTD Calculations'!$A:$DF,BX$2,FALSE),0,99.9)</f>
        <v>16.519685770436286</v>
      </c>
      <c r="BY68" s="53">
        <f ca="1">[1]!Min_Max(VLOOKUP($B68,'YTD Calculations'!$A:$DF,BY$2,FALSE),0,99.9)</f>
        <v>16.347743857072306</v>
      </c>
      <c r="BZ68" s="53">
        <f ca="1">IF(OR(BX68=0,BY68=0),"NA",BX68-BY68)</f>
        <v>0.17194191336398035</v>
      </c>
      <c r="CA68" s="53"/>
      <c r="CB68" s="110"/>
      <c r="CC68" s="53">
        <f ca="1">[1]!Min_Max(VLOOKUP($B68,'YTD Calculations'!$A:$DF,CC$2,FALSE),0,99.9)</f>
        <v>20.33195078349765</v>
      </c>
      <c r="CD68" s="53">
        <f ca="1">[1]!Min_Max(VLOOKUP($B68,'YTD Calculations'!$A:$DF,CD$2,FALSE),0,99.9)</f>
        <v>22.27760037124823</v>
      </c>
      <c r="CE68" s="53">
        <f ca="1">IF(OR(CC68=0,CD68=0),"NA",CC68-CD68)</f>
        <v>-1.9456495877505802</v>
      </c>
      <c r="CF68" s="40"/>
      <c r="CG68" s="108"/>
      <c r="CH68" s="53">
        <f ca="1">[1]!Min_Max(VLOOKUP($B68,'YTD Calculations'!$A:$DF,CH$2,FALSE),0,99.9)</f>
        <v>9.1599040993860257</v>
      </c>
      <c r="CI68" s="53">
        <f ca="1">[1]!Min_Max(VLOOKUP($B68,'YTD Calculations'!$A:$DF,CI$2,FALSE),0,99.9)</f>
        <v>9.7927143143397046</v>
      </c>
      <c r="CJ68" s="53">
        <f ca="1">IF(OR(CH68=0,CI68=0),"NA",CH68-CI68)</f>
        <v>-0.63281021495367895</v>
      </c>
      <c r="CK68" s="48"/>
      <c r="CL68" s="40"/>
      <c r="CM68" s="54"/>
      <c r="CN68" s="53">
        <f ca="1">[1]!Min_Max(VLOOKUP($B68,'YTD Calculations'!$A:$DF,CN$2,FALSE),0,99.9)</f>
        <v>33.028624693167444</v>
      </c>
      <c r="CO68" s="53">
        <f ca="1">[1]!Min_Max(VLOOKUP($B68,'YTD Calculations'!$A:$DF,CO$2,FALSE),0,99.9)</f>
        <v>36.12302211270741</v>
      </c>
      <c r="CP68" s="53">
        <f ca="1">IF(OR(CN68=0,CO68=0),"NA",CN68-CO68)</f>
        <v>-3.0943974195399662</v>
      </c>
      <c r="CQ68" s="53"/>
      <c r="CR68" s="110"/>
      <c r="CS68" s="53">
        <f ca="1">[1]!Min_Max(VLOOKUP($B68,'YTD Calculations'!$A:$DF,CS$2,FALSE),0,99.9)</f>
        <v>14.518728347257525</v>
      </c>
      <c r="CT68" s="53">
        <f ca="1">[1]!Min_Max(VLOOKUP($B68,'YTD Calculations'!$A:$DF,CT$2,FALSE),0,99.9)</f>
        <v>14.363749458466927</v>
      </c>
      <c r="CU68" s="53">
        <f ca="1">IF(OR(CS68=0,CT68=0),"NA",CS68-CT68)</f>
        <v>0.15497888879059829</v>
      </c>
      <c r="CV68" s="53"/>
      <c r="CW68" s="110"/>
      <c r="CX68" s="53">
        <f ca="1">[1]!Min_Max(VLOOKUP($B68,'YTD Calculations'!$A:$DF,CX$2,FALSE),0,99.9)</f>
        <v>13.421807462767585</v>
      </c>
      <c r="CY68" s="53">
        <f ca="1">[1]!Min_Max(VLOOKUP($B68,'YTD Calculations'!$A:$DF,CY$2,FALSE),0,99.9)</f>
        <v>14.467146841277332</v>
      </c>
      <c r="CZ68" s="53">
        <f ca="1">IF(OR(CX68=0,CY68=0),"NA",CX68-CY68)</f>
        <v>-1.0453393785097465</v>
      </c>
      <c r="DA68" s="40"/>
      <c r="DB68" s="108"/>
      <c r="DC68" s="53">
        <f ca="1">[1]!Min_Max(VLOOKUP($B68,'YTD Calculations'!$A:$DF,DC$2,FALSE),0,99.9)</f>
        <v>5.0880888831423272</v>
      </c>
      <c r="DD68" s="53">
        <f ca="1">[1]!Min_Max(VLOOKUP($B68,'YTD Calculations'!$A:$DF,DD$2,FALSE),0,99.9)</f>
        <v>7.2921258129631514</v>
      </c>
      <c r="DE68" s="53">
        <f ca="1">IF(OR(DC68=0,DD68=0),"NA",DC68-DD68)</f>
        <v>-2.2040369298208242</v>
      </c>
      <c r="DF68" s="48"/>
      <c r="DH68" s="23" t="str">
        <f ca="1">IF(H68=0,"Hide","Show")</f>
        <v>Show</v>
      </c>
    </row>
    <row r="69" spans="2:112">
      <c r="B69" s="50">
        <v>8726</v>
      </c>
      <c r="C69" s="51" t="str">
        <f>VLOOKUP(B69,Stores!$A:$H,8,FALSE)</f>
        <v>8726 - Brentwood, TN</v>
      </c>
      <c r="D69" s="40" t="str">
        <f>VLOOKUP(B69,Stores!$A:$H,7,FALSE)</f>
        <v>TN</v>
      </c>
      <c r="E69" s="52">
        <f>VLOOKUP(B69,Stores!$A:$F,6,FALSE)</f>
        <v>41944</v>
      </c>
      <c r="F69" s="53"/>
      <c r="G69" s="54"/>
      <c r="H69" s="53">
        <f ca="1">[1]!Min_Max(VLOOKUP($B69,'YTD Calculations'!$A:$DF,H$2,FALSE),0,99.9)</f>
        <v>32.745930061899138</v>
      </c>
      <c r="I69" s="53">
        <f ca="1">[1]!Min_Max(VLOOKUP($B69,'YTD Calculations'!$A:$DF,I$2,FALSE),0,99.9)</f>
        <v>34.383857707486676</v>
      </c>
      <c r="J69" s="53">
        <f ca="1">IF(OR(H69=0,I69=0),"NA",H69-I69)</f>
        <v>-1.6379276455875384</v>
      </c>
      <c r="K69" s="53"/>
      <c r="L69" s="110"/>
      <c r="M69" s="53">
        <f ca="1">[1]!Min_Max(VLOOKUP($B69,'YTD Calculations'!$A:$DF,M$2,FALSE),0,99.9)</f>
        <v>13.414921276699021</v>
      </c>
      <c r="N69" s="53">
        <f ca="1">[1]!Min_Max(VLOOKUP($B69,'YTD Calculations'!$A:$DF,N$2,FALSE),0,99.9)</f>
        <v>13.142399764983939</v>
      </c>
      <c r="O69" s="53">
        <f ca="1">IF(OR(M69=0,N69=0),"NA",M69-N69)</f>
        <v>0.2725215117150821</v>
      </c>
      <c r="P69" s="53"/>
      <c r="Q69" s="110"/>
      <c r="R69" s="53">
        <f ca="1">[1]!Min_Max(VLOOKUP($B69,'YTD Calculations'!$A:$DF,R$2,FALSE),0,99.9)</f>
        <v>16.526693209264394</v>
      </c>
      <c r="S69" s="53">
        <f ca="1">[1]!Min_Max(VLOOKUP($B69,'YTD Calculations'!$A:$DF,S$2,FALSE),0,99.9)</f>
        <v>17.419836013515809</v>
      </c>
      <c r="T69" s="53">
        <f ca="1">IF(OR(R69=0,S69=0),"NA",R69-S69)</f>
        <v>-0.8931428042514149</v>
      </c>
      <c r="U69" s="40"/>
      <c r="V69" s="108"/>
      <c r="W69" s="53">
        <f ca="1">[1]!Min_Max(VLOOKUP($B69,'YTD Calculations'!$A:$DF,W$2,FALSE),0,99.9)</f>
        <v>2.8043155759357217</v>
      </c>
      <c r="X69" s="53">
        <f ca="1">[1]!Min_Max(VLOOKUP($B69,'YTD Calculations'!$A:$DF,X$2,FALSE),0,99.9)</f>
        <v>3.8216219289869255</v>
      </c>
      <c r="Y69" s="53">
        <f ca="1">IF(OR(W69=0,X69=0),"NA",W69-X69)</f>
        <v>-1.0173063530512039</v>
      </c>
      <c r="Z69" s="48"/>
      <c r="AA69" s="40"/>
      <c r="AB69" s="54"/>
      <c r="AC69" s="53">
        <f ca="1">[1]!Min_Max(VLOOKUP($B69,'YTD Calculations'!$A:$DF,AC$2,FALSE),0,99.9)</f>
        <v>25.985424907517125</v>
      </c>
      <c r="AD69" s="53">
        <f ca="1">[1]!Min_Max(VLOOKUP($B69,'YTD Calculations'!$A:$DF,AD$2,FALSE),0,99.9)</f>
        <v>25.740060702843913</v>
      </c>
      <c r="AE69" s="53">
        <f ca="1">IF(OR(AC69=0,AD69=0),"NA",AC69-AD69)</f>
        <v>0.24536420467321207</v>
      </c>
      <c r="AF69" s="53"/>
      <c r="AG69" s="110"/>
      <c r="AH69" s="53">
        <f ca="1">[1]!Min_Max(VLOOKUP($B69,'YTD Calculations'!$A:$DF,AH$2,FALSE),0,99.9)</f>
        <v>11.591418150793126</v>
      </c>
      <c r="AI69" s="53">
        <f ca="1">[1]!Min_Max(VLOOKUP($B69,'YTD Calculations'!$A:$DF,AI$2,FALSE),0,99.9)</f>
        <v>11.031619815417375</v>
      </c>
      <c r="AJ69" s="53">
        <f ca="1">IF(OR(AH69=0,AI69=0),"NA",AH69-AI69)</f>
        <v>0.55979833537575097</v>
      </c>
      <c r="AK69" s="53"/>
      <c r="AL69" s="110"/>
      <c r="AM69" s="53">
        <f ca="1">[1]!Min_Max(VLOOKUP($B69,'YTD Calculations'!$A:$DF,AM$2,FALSE),0,99.9)</f>
        <v>12.468761040095513</v>
      </c>
      <c r="AN69" s="53">
        <f ca="1">[1]!Min_Max(VLOOKUP($B69,'YTD Calculations'!$A:$DF,AN$2,FALSE),0,99.9)</f>
        <v>12.525473256972655</v>
      </c>
      <c r="AO69" s="53">
        <f ca="1">IF(OR(AM69=0,AN69=0),"NA",AM69-AN69)</f>
        <v>-5.671221687714123E-2</v>
      </c>
      <c r="AP69" s="40"/>
      <c r="AQ69" s="108"/>
      <c r="AR69" s="53">
        <f ca="1">[1]!Min_Max(VLOOKUP($B69,'YTD Calculations'!$A:$DF,AR$2,FALSE),0,99.9)</f>
        <v>1.9252457166284809</v>
      </c>
      <c r="AS69" s="53">
        <f ca="1">[1]!Min_Max(VLOOKUP($B69,'YTD Calculations'!$A:$DF,AS$2,FALSE),0,99.9)</f>
        <v>2.182967630453883</v>
      </c>
      <c r="AT69" s="53">
        <f ca="1">IF(OR(AR69=0,AS69=0),"NA",AR69-AS69)</f>
        <v>-0.2577219138254021</v>
      </c>
      <c r="AU69" s="48"/>
      <c r="AV69" s="40"/>
      <c r="AW69" s="54"/>
      <c r="AX69" s="53">
        <f ca="1">[1]!Min_Max(VLOOKUP($B69,'YTD Calculations'!$A:$DF,AX$2,FALSE),0,99.9)</f>
        <v>47.728294556554161</v>
      </c>
      <c r="AY69" s="53">
        <f ca="1">[1]!Min_Max(VLOOKUP($B69,'YTD Calculations'!$A:$DF,AY$2,FALSE),0,99.9)</f>
        <v>41.390830370955619</v>
      </c>
      <c r="AZ69" s="53">
        <f ca="1">IF(OR(AX69=0,AY69=0),"NA",AX69-AY69)</f>
        <v>6.3374641855985416</v>
      </c>
      <c r="BA69" s="53"/>
      <c r="BB69" s="110"/>
      <c r="BC69" s="53">
        <f ca="1">[1]!Min_Max(VLOOKUP($B69,'YTD Calculations'!$A:$DF,BC$2,FALSE),0,99.9)</f>
        <v>12.425547594212883</v>
      </c>
      <c r="BD69" s="53">
        <f ca="1">[1]!Min_Max(VLOOKUP($B69,'YTD Calculations'!$A:$DF,BD$2,FALSE),0,99.9)</f>
        <v>16.574890345848406</v>
      </c>
      <c r="BE69" s="53">
        <f ca="1">IF(OR(BC69=0,BD69=0),"NA",BC69-BD69)</f>
        <v>-4.1493427516355226</v>
      </c>
      <c r="BF69" s="53"/>
      <c r="BG69" s="110"/>
      <c r="BH69" s="53">
        <f ca="1">[1]!Min_Max(VLOOKUP($B69,'YTD Calculations'!$A:$DF,BH$2,FALSE),0,99.9)</f>
        <v>33.155600945052328</v>
      </c>
      <c r="BI69" s="53">
        <f ca="1">[1]!Min_Max(VLOOKUP($B69,'YTD Calculations'!$A:$DF,BI$2,FALSE),0,99.9)</f>
        <v>20.890385779198052</v>
      </c>
      <c r="BJ69" s="53">
        <f ca="1">IF(OR(BH69=0,BI69=0),"NA",BH69-BI69)</f>
        <v>12.265215165854276</v>
      </c>
      <c r="BK69" s="40"/>
      <c r="BL69" s="108"/>
      <c r="BM69" s="53">
        <f ca="1">[1]!Min_Max(VLOOKUP($B69,'YTD Calculations'!$A:$DF,BM$2,FALSE),0,99.9)</f>
        <v>2.147146017288958</v>
      </c>
      <c r="BN69" s="53">
        <f ca="1">[1]!Min_Max(VLOOKUP($B69,'YTD Calculations'!$A:$DF,BN$2,FALSE),0,99.9)</f>
        <v>3.9255542459091552</v>
      </c>
      <c r="BO69" s="53">
        <f ca="1">IF(OR(BM69=0,BN69=0),"NA",BM69-BN69)</f>
        <v>-1.7784082286201972</v>
      </c>
      <c r="BP69" s="48"/>
      <c r="BQ69" s="40"/>
      <c r="BR69" s="54"/>
      <c r="BS69" s="53">
        <f ca="1">[1]!Min_Max(VLOOKUP($B69,'YTD Calculations'!$A:$DF,BS$2,FALSE),0,99.9)</f>
        <v>48.937335086138503</v>
      </c>
      <c r="BT69" s="53">
        <f ca="1">[1]!Min_Max(VLOOKUP($B69,'YTD Calculations'!$A:$DF,BT$2,FALSE),0,99.9)</f>
        <v>52.503013745853679</v>
      </c>
      <c r="BU69" s="53">
        <f ca="1">IF(OR(BS69=0,BT69=0),"NA",BS69-BT69)</f>
        <v>-3.5656786597151751</v>
      </c>
      <c r="BV69" s="53"/>
      <c r="BW69" s="110"/>
      <c r="BX69" s="53">
        <f ca="1">[1]!Min_Max(VLOOKUP($B69,'YTD Calculations'!$A:$DF,BX$2,FALSE),0,99.9)</f>
        <v>15.512013771278601</v>
      </c>
      <c r="BY69" s="53">
        <f ca="1">[1]!Min_Max(VLOOKUP($B69,'YTD Calculations'!$A:$DF,BY$2,FALSE),0,99.9)</f>
        <v>14.575421795996466</v>
      </c>
      <c r="BZ69" s="53">
        <f ca="1">IF(OR(BX69=0,BY69=0),"NA",BX69-BY69)</f>
        <v>0.93659197528213589</v>
      </c>
      <c r="CA69" s="53"/>
      <c r="CB69" s="110"/>
      <c r="CC69" s="53">
        <f ca="1">[1]!Min_Max(VLOOKUP($B69,'YTD Calculations'!$A:$DF,CC$2,FALSE),0,99.9)</f>
        <v>27.628874779759443</v>
      </c>
      <c r="CD69" s="53">
        <f ca="1">[1]!Min_Max(VLOOKUP($B69,'YTD Calculations'!$A:$DF,CD$2,FALSE),0,99.9)</f>
        <v>30.90869928312398</v>
      </c>
      <c r="CE69" s="53">
        <f ca="1">IF(OR(CC69=0,CD69=0),"NA",CC69-CD69)</f>
        <v>-3.2798245033645372</v>
      </c>
      <c r="CF69" s="40"/>
      <c r="CG69" s="108"/>
      <c r="CH69" s="53">
        <f ca="1">[1]!Min_Max(VLOOKUP($B69,'YTD Calculations'!$A:$DF,CH$2,FALSE),0,99.9)</f>
        <v>5.7964465351004533</v>
      </c>
      <c r="CI69" s="53">
        <f ca="1">[1]!Min_Max(VLOOKUP($B69,'YTD Calculations'!$A:$DF,CI$2,FALSE),0,99.9)</f>
        <v>7.0188926667332412</v>
      </c>
      <c r="CJ69" s="53">
        <f ca="1">IF(OR(CH69=0,CI69=0),"NA",CH69-CI69)</f>
        <v>-1.2224461316327879</v>
      </c>
      <c r="CK69" s="48"/>
      <c r="CL69" s="40"/>
      <c r="CM69" s="54"/>
      <c r="CN69" s="53">
        <f ca="1">[1]!Min_Max(VLOOKUP($B69,'YTD Calculations'!$A:$DF,CN$2,FALSE),0,99.9)</f>
        <v>30.820627727786174</v>
      </c>
      <c r="CO69" s="53">
        <f ca="1">[1]!Min_Max(VLOOKUP($B69,'YTD Calculations'!$A:$DF,CO$2,FALSE),0,99.9)</f>
        <v>33.298229245833923</v>
      </c>
      <c r="CP69" s="53">
        <f ca="1">IF(OR(CN69=0,CO69=0),"NA",CN69-CO69)</f>
        <v>-2.4776015180477486</v>
      </c>
      <c r="CQ69" s="53"/>
      <c r="CR69" s="110"/>
      <c r="CS69" s="53">
        <f ca="1">[1]!Min_Max(VLOOKUP($B69,'YTD Calculations'!$A:$DF,CS$2,FALSE),0,99.9)</f>
        <v>11.491503504028556</v>
      </c>
      <c r="CT69" s="53">
        <f ca="1">[1]!Min_Max(VLOOKUP($B69,'YTD Calculations'!$A:$DF,CT$2,FALSE),0,99.9)</f>
        <v>11.448221692349021</v>
      </c>
      <c r="CU69" s="53">
        <f ca="1">IF(OR(CS69=0,CT69=0),"NA",CS69-CT69)</f>
        <v>4.3281811679534599E-2</v>
      </c>
      <c r="CV69" s="53"/>
      <c r="CW69" s="110"/>
      <c r="CX69" s="53">
        <f ca="1">[1]!Min_Max(VLOOKUP($B69,'YTD Calculations'!$A:$DF,CX$2,FALSE),0,99.9)</f>
        <v>16.496631425901004</v>
      </c>
      <c r="CY69" s="53">
        <f ca="1">[1]!Min_Max(VLOOKUP($B69,'YTD Calculations'!$A:$DF,CY$2,FALSE),0,99.9)</f>
        <v>18.693581869238219</v>
      </c>
      <c r="CZ69" s="53">
        <f ca="1">IF(OR(CX69=0,CY69=0),"NA",CX69-CY69)</f>
        <v>-2.1969504433372151</v>
      </c>
      <c r="DA69" s="40"/>
      <c r="DB69" s="108"/>
      <c r="DC69" s="53">
        <f ca="1">[1]!Min_Max(VLOOKUP($B69,'YTD Calculations'!$A:$DF,DC$2,FALSE),0,99.9)</f>
        <v>2.8324927978566126</v>
      </c>
      <c r="DD69" s="53">
        <f ca="1">[1]!Min_Max(VLOOKUP($B69,'YTD Calculations'!$A:$DF,DD$2,FALSE),0,99.9)</f>
        <v>3.1564256842466878</v>
      </c>
      <c r="DE69" s="53">
        <f ca="1">IF(OR(DC69=0,DD69=0),"NA",DC69-DD69)</f>
        <v>-0.32393288639007523</v>
      </c>
      <c r="DF69" s="48"/>
      <c r="DH69" s="23" t="str">
        <f ca="1">IF(H69=0,"Hide","Show")</f>
        <v>Show</v>
      </c>
    </row>
    <row r="70" spans="2:112">
      <c r="B70" s="50">
        <v>8728</v>
      </c>
      <c r="C70" s="51" t="str">
        <f>VLOOKUP(B70,Stores!$A:$H,8,FALSE)</f>
        <v>8728 - Brookfield NYC, NY</v>
      </c>
      <c r="D70" s="40" t="str">
        <f>VLOOKUP(B70,Stores!$A:$H,7,FALSE)</f>
        <v>NY</v>
      </c>
      <c r="E70" s="52">
        <f>VLOOKUP(B70,Stores!$A:$F,6,FALSE)</f>
        <v>35195</v>
      </c>
      <c r="F70" s="53"/>
      <c r="G70" s="54"/>
      <c r="H70" s="53">
        <f ca="1">[1]!Min_Max(VLOOKUP($B70,'YTD Calculations'!$A:$DF,H$2,FALSE),0,99.9)</f>
        <v>34.265599124797738</v>
      </c>
      <c r="I70" s="53">
        <f ca="1">[1]!Min_Max(VLOOKUP($B70,'YTD Calculations'!$A:$DF,I$2,FALSE),0,99.9)</f>
        <v>33.765014349893413</v>
      </c>
      <c r="J70" s="53">
        <f ca="1">IF(OR(H70=0,I70=0),"NA",H70-I70)</f>
        <v>0.50058477490432551</v>
      </c>
      <c r="K70" s="53"/>
      <c r="L70" s="110"/>
      <c r="M70" s="53">
        <f ca="1">[1]!Min_Max(VLOOKUP($B70,'YTD Calculations'!$A:$DF,M$2,FALSE),0,99.9)</f>
        <v>17.314868876603594</v>
      </c>
      <c r="N70" s="53">
        <f ca="1">[1]!Min_Max(VLOOKUP($B70,'YTD Calculations'!$A:$DF,N$2,FALSE),0,99.9)</f>
        <v>16.164916572503643</v>
      </c>
      <c r="O70" s="53">
        <f ca="1">IF(OR(M70=0,N70=0),"NA",M70-N70)</f>
        <v>1.1499523040999513</v>
      </c>
      <c r="P70" s="53"/>
      <c r="Q70" s="110"/>
      <c r="R70" s="53">
        <f ca="1">[1]!Min_Max(VLOOKUP($B70,'YTD Calculations'!$A:$DF,R$2,FALSE),0,99.9)</f>
        <v>12.106811944398356</v>
      </c>
      <c r="S70" s="53">
        <f ca="1">[1]!Min_Max(VLOOKUP($B70,'YTD Calculations'!$A:$DF,S$2,FALSE),0,99.9)</f>
        <v>12.44344982186235</v>
      </c>
      <c r="T70" s="53">
        <f ca="1">IF(OR(R70=0,S70=0),"NA",R70-S70)</f>
        <v>-0.33663787746399443</v>
      </c>
      <c r="U70" s="40"/>
      <c r="V70" s="108"/>
      <c r="W70" s="53">
        <f ca="1">[1]!Min_Max(VLOOKUP($B70,'YTD Calculations'!$A:$DF,W$2,FALSE),0,99.9)</f>
        <v>4.8439183037957845</v>
      </c>
      <c r="X70" s="53">
        <f ca="1">[1]!Min_Max(VLOOKUP($B70,'YTD Calculations'!$A:$DF,X$2,FALSE),0,99.9)</f>
        <v>5.1566479555274194</v>
      </c>
      <c r="Y70" s="53">
        <f ca="1">IF(OR(W70=0,X70=0),"NA",W70-X70)</f>
        <v>-0.31272965173163492</v>
      </c>
      <c r="Z70" s="48"/>
      <c r="AA70" s="40"/>
      <c r="AB70" s="54"/>
      <c r="AC70" s="53">
        <f ca="1">[1]!Min_Max(VLOOKUP($B70,'YTD Calculations'!$A:$DF,AC$2,FALSE),0,99.9)</f>
        <v>26.486349832489921</v>
      </c>
      <c r="AD70" s="53">
        <f ca="1">[1]!Min_Max(VLOOKUP($B70,'YTD Calculations'!$A:$DF,AD$2,FALSE),0,99.9)</f>
        <v>25.26438277328754</v>
      </c>
      <c r="AE70" s="53">
        <f ca="1">IF(OR(AC70=0,AD70=0),"NA",AC70-AD70)</f>
        <v>1.221967059202381</v>
      </c>
      <c r="AF70" s="53"/>
      <c r="AG70" s="110"/>
      <c r="AH70" s="53">
        <f ca="1">[1]!Min_Max(VLOOKUP($B70,'YTD Calculations'!$A:$DF,AH$2,FALSE),0,99.9)</f>
        <v>16.070252493416568</v>
      </c>
      <c r="AI70" s="53">
        <f ca="1">[1]!Min_Max(VLOOKUP($B70,'YTD Calculations'!$A:$DF,AI$2,FALSE),0,99.9)</f>
        <v>14.59221356799755</v>
      </c>
      <c r="AJ70" s="53">
        <f ca="1">IF(OR(AH70=0,AI70=0),"NA",AH70-AI70)</f>
        <v>1.4780389254190176</v>
      </c>
      <c r="AK70" s="53"/>
      <c r="AL70" s="110"/>
      <c r="AM70" s="53">
        <f ca="1">[1]!Min_Max(VLOOKUP($B70,'YTD Calculations'!$A:$DF,AM$2,FALSE),0,99.9)</f>
        <v>7.674687881417551</v>
      </c>
      <c r="AN70" s="53">
        <f ca="1">[1]!Min_Max(VLOOKUP($B70,'YTD Calculations'!$A:$DF,AN$2,FALSE),0,99.9)</f>
        <v>7.9870730480894396</v>
      </c>
      <c r="AO70" s="53">
        <f ca="1">IF(OR(AM70=0,AN70=0),"NA",AM70-AN70)</f>
        <v>-0.31238516667188865</v>
      </c>
      <c r="AP70" s="40"/>
      <c r="AQ70" s="108"/>
      <c r="AR70" s="53">
        <f ca="1">[1]!Min_Max(VLOOKUP($B70,'YTD Calculations'!$A:$DF,AR$2,FALSE),0,99.9)</f>
        <v>2.7414094576558039</v>
      </c>
      <c r="AS70" s="53">
        <f ca="1">[1]!Min_Max(VLOOKUP($B70,'YTD Calculations'!$A:$DF,AS$2,FALSE),0,99.9)</f>
        <v>2.6850961572005545</v>
      </c>
      <c r="AT70" s="53">
        <f ca="1">IF(OR(AR70=0,AS70=0),"NA",AR70-AS70)</f>
        <v>5.6313300455249404E-2</v>
      </c>
      <c r="AU70" s="48"/>
      <c r="AV70" s="40"/>
      <c r="AW70" s="54"/>
      <c r="AX70" s="53">
        <f ca="1">[1]!Min_Max(VLOOKUP($B70,'YTD Calculations'!$A:$DF,AX$2,FALSE),0,99.9)</f>
        <v>83.819137658947469</v>
      </c>
      <c r="AY70" s="53">
        <f ca="1">[1]!Min_Max(VLOOKUP($B70,'YTD Calculations'!$A:$DF,AY$2,FALSE),0,99.9)</f>
        <v>0</v>
      </c>
      <c r="AZ70" s="53" t="str">
        <f ca="1">IF(OR(AX70=0,AY70=0),"NA",AX70-AY70)</f>
        <v>NA</v>
      </c>
      <c r="BA70" s="53"/>
      <c r="BB70" s="110"/>
      <c r="BC70" s="53">
        <f ca="1">[1]!Min_Max(VLOOKUP($B70,'YTD Calculations'!$A:$DF,BC$2,FALSE),0,99.9)</f>
        <v>11.909613568731162</v>
      </c>
      <c r="BD70" s="53">
        <f ca="1">[1]!Min_Max(VLOOKUP($B70,'YTD Calculations'!$A:$DF,BD$2,FALSE),0,99.9)</f>
        <v>0</v>
      </c>
      <c r="BE70" s="53" t="str">
        <f ca="1">IF(OR(BC70=0,BD70=0),"NA",BC70-BD70)</f>
        <v>NA</v>
      </c>
      <c r="BF70" s="53"/>
      <c r="BG70" s="110"/>
      <c r="BH70" s="53">
        <f ca="1">[1]!Min_Max(VLOOKUP($B70,'YTD Calculations'!$A:$DF,BH$2,FALSE),0,99.9)</f>
        <v>70.579989565294497</v>
      </c>
      <c r="BI70" s="53">
        <f ca="1">[1]!Min_Max(VLOOKUP($B70,'YTD Calculations'!$A:$DF,BI$2,FALSE),0,99.9)</f>
        <v>0</v>
      </c>
      <c r="BJ70" s="53" t="str">
        <f ca="1">IF(OR(BH70=0,BI70=0),"NA",BH70-BI70)</f>
        <v>NA</v>
      </c>
      <c r="BK70" s="40"/>
      <c r="BL70" s="108"/>
      <c r="BM70" s="53">
        <f ca="1">[1]!Min_Max(VLOOKUP($B70,'YTD Calculations'!$A:$DF,BM$2,FALSE),0,99.9)</f>
        <v>1.3295345249218149</v>
      </c>
      <c r="BN70" s="53">
        <f ca="1">[1]!Min_Max(VLOOKUP($B70,'YTD Calculations'!$A:$DF,BN$2,FALSE),0,99.9)</f>
        <v>0</v>
      </c>
      <c r="BO70" s="53" t="str">
        <f ca="1">IF(OR(BM70=0,BN70=0),"NA",BM70-BN70)</f>
        <v>NA</v>
      </c>
      <c r="BP70" s="48"/>
      <c r="BQ70" s="40"/>
      <c r="BR70" s="54"/>
      <c r="BS70" s="53">
        <f ca="1">[1]!Min_Max(VLOOKUP($B70,'YTD Calculations'!$A:$DF,BS$2,FALSE),0,99.9)</f>
        <v>55.13278765312468</v>
      </c>
      <c r="BT70" s="53">
        <f ca="1">[1]!Min_Max(VLOOKUP($B70,'YTD Calculations'!$A:$DF,BT$2,FALSE),0,99.9)</f>
        <v>56.763612876999993</v>
      </c>
      <c r="BU70" s="53">
        <f ca="1">IF(OR(BS70=0,BT70=0),"NA",BS70-BT70)</f>
        <v>-1.6308252238753127</v>
      </c>
      <c r="BV70" s="53"/>
      <c r="BW70" s="110"/>
      <c r="BX70" s="53">
        <f ca="1">[1]!Min_Max(VLOOKUP($B70,'YTD Calculations'!$A:$DF,BX$2,FALSE),0,99.9)</f>
        <v>17.133559919885904</v>
      </c>
      <c r="BY70" s="53">
        <f ca="1">[1]!Min_Max(VLOOKUP($B70,'YTD Calculations'!$A:$DF,BY$2,FALSE),0,99.9)</f>
        <v>18.881062213187676</v>
      </c>
      <c r="BZ70" s="53">
        <f ca="1">IF(OR(BX70=0,BY70=0),"NA",BX70-BY70)</f>
        <v>-1.7475022933017712</v>
      </c>
      <c r="CA70" s="53"/>
      <c r="CB70" s="110"/>
      <c r="CC70" s="53">
        <f ca="1">[1]!Min_Max(VLOOKUP($B70,'YTD Calculations'!$A:$DF,CC$2,FALSE),0,99.9)</f>
        <v>25.774214055951965</v>
      </c>
      <c r="CD70" s="53">
        <f ca="1">[1]!Min_Max(VLOOKUP($B70,'YTD Calculations'!$A:$DF,CD$2,FALSE),0,99.9)</f>
        <v>26.458286256739562</v>
      </c>
      <c r="CE70" s="53">
        <f ca="1">IF(OR(CC70=0,CD70=0),"NA",CC70-CD70)</f>
        <v>-0.68407220078759678</v>
      </c>
      <c r="CF70" s="40"/>
      <c r="CG70" s="108"/>
      <c r="CH70" s="53">
        <f ca="1">[1]!Min_Max(VLOOKUP($B70,'YTD Calculations'!$A:$DF,CH$2,FALSE),0,99.9)</f>
        <v>12.225013677286812</v>
      </c>
      <c r="CI70" s="53">
        <f ca="1">[1]!Min_Max(VLOOKUP($B70,'YTD Calculations'!$A:$DF,CI$2,FALSE),0,99.9)</f>
        <v>11.42426440707275</v>
      </c>
      <c r="CJ70" s="53">
        <f ca="1">IF(OR(CH70=0,CI70=0),"NA",CH70-CI70)</f>
        <v>0.80074927021406239</v>
      </c>
      <c r="CK70" s="48"/>
      <c r="CL70" s="40"/>
      <c r="CM70" s="54"/>
      <c r="CN70" s="53">
        <f ca="1">[1]!Min_Max(VLOOKUP($B70,'YTD Calculations'!$A:$DF,CN$2,FALSE),0,99.9)</f>
        <v>28.75106054841563</v>
      </c>
      <c r="CO70" s="53">
        <f ca="1">[1]!Min_Max(VLOOKUP($B70,'YTD Calculations'!$A:$DF,CO$2,FALSE),0,99.9)</f>
        <v>29.235867270408473</v>
      </c>
      <c r="CP70" s="53">
        <f ca="1">IF(OR(CN70=0,CO70=0),"NA",CN70-CO70)</f>
        <v>-0.48480672199284314</v>
      </c>
      <c r="CQ70" s="53"/>
      <c r="CR70" s="110"/>
      <c r="CS70" s="53">
        <f ca="1">[1]!Min_Max(VLOOKUP($B70,'YTD Calculations'!$A:$DF,CS$2,FALSE),0,99.9)</f>
        <v>14.020329994314832</v>
      </c>
      <c r="CT70" s="53">
        <f ca="1">[1]!Min_Max(VLOOKUP($B70,'YTD Calculations'!$A:$DF,CT$2,FALSE),0,99.9)</f>
        <v>15.247847430334904</v>
      </c>
      <c r="CU70" s="53">
        <f ca="1">IF(OR(CS70=0,CT70=0),"NA",CS70-CT70)</f>
        <v>-1.2275174360200722</v>
      </c>
      <c r="CV70" s="53"/>
      <c r="CW70" s="110"/>
      <c r="CX70" s="53">
        <f ca="1">[1]!Min_Max(VLOOKUP($B70,'YTD Calculations'!$A:$DF,CX$2,FALSE),0,99.9)</f>
        <v>9.6921829912309434</v>
      </c>
      <c r="CY70" s="53">
        <f ca="1">[1]!Min_Max(VLOOKUP($B70,'YTD Calculations'!$A:$DF,CY$2,FALSE),0,99.9)</f>
        <v>9.4359562833589017</v>
      </c>
      <c r="CZ70" s="53">
        <f ca="1">IF(OR(CX70=0,CY70=0),"NA",CX70-CY70)</f>
        <v>0.25622670787204171</v>
      </c>
      <c r="DA70" s="40"/>
      <c r="DB70" s="108"/>
      <c r="DC70" s="53">
        <f ca="1">[1]!Min_Max(VLOOKUP($B70,'YTD Calculations'!$A:$DF,DC$2,FALSE),0,99.9)</f>
        <v>5.0385475628698533</v>
      </c>
      <c r="DD70" s="53">
        <f ca="1">[1]!Min_Max(VLOOKUP($B70,'YTD Calculations'!$A:$DF,DD$2,FALSE),0,99.9)</f>
        <v>4.552063556714665</v>
      </c>
      <c r="DE70" s="53">
        <f ca="1">IF(OR(DC70=0,DD70=0),"NA",DC70-DD70)</f>
        <v>0.48648400615518828</v>
      </c>
      <c r="DF70" s="48"/>
      <c r="DH70" s="23" t="str">
        <f ca="1">IF(H70=0,"Hide","Show")</f>
        <v>Show</v>
      </c>
    </row>
    <row r="71" spans="2:112" ht="13.5" thickBot="1">
      <c r="B71" s="66" t="s">
        <v>123</v>
      </c>
      <c r="C71" s="67" t="s">
        <v>117</v>
      </c>
      <c r="D71" s="40">
        <f ca="1">COUNTIFS($H$45:$H$64,"&gt;"&amp;0)</f>
        <v>19</v>
      </c>
      <c r="E71" s="68"/>
      <c r="F71" s="53"/>
      <c r="G71" s="69"/>
      <c r="H71" s="131">
        <f ca="1">[1]!Min_Max(VLOOKUP($B71,'YTD Calculations'!$A:$DF,H$2,FALSE),0,99.9)</f>
        <v>31.463509368695135</v>
      </c>
      <c r="I71" s="131">
        <f ca="1">[1]!Min_Max(VLOOKUP($B71,'YTD Calculations'!$A:$DF,I$2,FALSE),0,99.9)</f>
        <v>33.688770303642919</v>
      </c>
      <c r="J71" s="131">
        <f ca="1">IF(OR(H71=0,I71=0),"NA",H71-I71)</f>
        <v>-2.2252609349477837</v>
      </c>
      <c r="K71" s="131"/>
      <c r="L71" s="132"/>
      <c r="M71" s="131">
        <f ca="1">[1]!Min_Max(VLOOKUP($B71,'YTD Calculations'!$A:$DF,M$2,FALSE),0,99.9)</f>
        <v>13.985914530748522</v>
      </c>
      <c r="N71" s="131">
        <f ca="1">[1]!Min_Max(VLOOKUP($B71,'YTD Calculations'!$A:$DF,N$2,FALSE),0,99.9)</f>
        <v>14.132595105204384</v>
      </c>
      <c r="O71" s="131">
        <f ca="1">IF(OR(M71=0,N71=0),"NA",M71-N71)</f>
        <v>-0.14668057445586236</v>
      </c>
      <c r="P71" s="131"/>
      <c r="Q71" s="132"/>
      <c r="R71" s="131">
        <f ca="1">[1]!Min_Max(VLOOKUP($B71,'YTD Calculations'!$A:$DF,R$2,FALSE),0,99.9)</f>
        <v>13.296016303072932</v>
      </c>
      <c r="S71" s="131">
        <f ca="1">[1]!Min_Max(VLOOKUP($B71,'YTD Calculations'!$A:$DF,S$2,FALSE),0,99.9)</f>
        <v>14.765396972899905</v>
      </c>
      <c r="T71" s="131">
        <f ca="1">IF(OR(R71=0,S71=0),"NA",R71-S71)</f>
        <v>-1.4693806698269736</v>
      </c>
      <c r="U71" s="133"/>
      <c r="V71" s="134"/>
      <c r="W71" s="131">
        <f ca="1">[1]!Min_Max(VLOOKUP($B71,'YTD Calculations'!$A:$DF,W$2,FALSE),0,99.9)</f>
        <v>4.1815785348736814</v>
      </c>
      <c r="X71" s="131">
        <f ca="1">[1]!Min_Max(VLOOKUP($B71,'YTD Calculations'!$A:$DF,X$2,FALSE),0,99.9)</f>
        <v>4.7907782255386273</v>
      </c>
      <c r="Y71" s="131">
        <f ca="1">IF(OR(W71=0,X71=0),"NA",W71-X71)</f>
        <v>-0.60919969066494595</v>
      </c>
      <c r="Z71" s="135"/>
      <c r="AA71" s="40"/>
      <c r="AB71" s="69"/>
      <c r="AC71" s="131">
        <f ca="1">[1]!Min_Max(VLOOKUP($B71,'YTD Calculations'!$A:$DF,AC$2,FALSE),0,99.9)</f>
        <v>23.595463231876256</v>
      </c>
      <c r="AD71" s="131">
        <f ca="1">[1]!Min_Max(VLOOKUP($B71,'YTD Calculations'!$A:$DF,AD$2,FALSE),0,99.9)</f>
        <v>24.257923069557428</v>
      </c>
      <c r="AE71" s="131">
        <f ca="1">IF(OR(AC71=0,AD71=0),"NA",AC71-AD71)</f>
        <v>-0.66245983768117256</v>
      </c>
      <c r="AF71" s="131"/>
      <c r="AG71" s="132"/>
      <c r="AH71" s="131">
        <f ca="1">[1]!Min_Max(VLOOKUP($B71,'YTD Calculations'!$A:$DF,AH$2,FALSE),0,99.9)</f>
        <v>12.109528138136303</v>
      </c>
      <c r="AI71" s="131">
        <f ca="1">[1]!Min_Max(VLOOKUP($B71,'YTD Calculations'!$A:$DF,AI$2,FALSE),0,99.9)</f>
        <v>11.96386797175562</v>
      </c>
      <c r="AJ71" s="131">
        <f ca="1">IF(OR(AH71=0,AI71=0),"NA",AH71-AI71)</f>
        <v>0.14566016638068291</v>
      </c>
      <c r="AK71" s="131"/>
      <c r="AL71" s="132"/>
      <c r="AM71" s="131">
        <f ca="1">[1]!Min_Max(VLOOKUP($B71,'YTD Calculations'!$A:$DF,AM$2,FALSE),0,99.9)</f>
        <v>9.0147787195280458</v>
      </c>
      <c r="AN71" s="131">
        <f ca="1">[1]!Min_Max(VLOOKUP($B71,'YTD Calculations'!$A:$DF,AN$2,FALSE),0,99.9)</f>
        <v>9.6939231173700495</v>
      </c>
      <c r="AO71" s="131">
        <f ca="1">IF(OR(AM71=0,AN71=0),"NA",AM71-AN71)</f>
        <v>-0.67914439784200376</v>
      </c>
      <c r="AP71" s="133"/>
      <c r="AQ71" s="134"/>
      <c r="AR71" s="131">
        <f ca="1">[1]!Min_Max(VLOOKUP($B71,'YTD Calculations'!$A:$DF,AR$2,FALSE),0,99.9)</f>
        <v>2.4711563742119083</v>
      </c>
      <c r="AS71" s="131">
        <f ca="1">[1]!Min_Max(VLOOKUP($B71,'YTD Calculations'!$A:$DF,AS$2,FALSE),0,99.9)</f>
        <v>2.600131980431764</v>
      </c>
      <c r="AT71" s="131">
        <f ca="1">IF(OR(AR71=0,AS71=0),"NA",AR71-AS71)</f>
        <v>-0.12897560621985571</v>
      </c>
      <c r="AU71" s="135"/>
      <c r="AV71" s="40"/>
      <c r="AW71" s="69"/>
      <c r="AX71" s="131">
        <f ca="1">[1]!Min_Max(VLOOKUP($B71,'YTD Calculations'!$A:$DF,AX$2,FALSE),0,99.9)</f>
        <v>52.171067982265882</v>
      </c>
      <c r="AY71" s="131">
        <f ca="1">[1]!Min_Max(VLOOKUP($B71,'YTD Calculations'!$A:$DF,AY$2,FALSE),0,99.9)</f>
        <v>38.346101896750781</v>
      </c>
      <c r="AZ71" s="131">
        <f ca="1">IF(OR(AX71=0,AY71=0),"NA",AX71-AY71)</f>
        <v>13.824966085515101</v>
      </c>
      <c r="BA71" s="131"/>
      <c r="BB71" s="132"/>
      <c r="BC71" s="131">
        <f ca="1">[1]!Min_Max(VLOOKUP($B71,'YTD Calculations'!$A:$DF,BC$2,FALSE),0,99.9)</f>
        <v>16.522852109395046</v>
      </c>
      <c r="BD71" s="131">
        <f ca="1">[1]!Min_Max(VLOOKUP($B71,'YTD Calculations'!$A:$DF,BD$2,FALSE),0,99.9)</f>
        <v>24.845519221364025</v>
      </c>
      <c r="BE71" s="131">
        <f ca="1">IF(OR(BC71=0,BD71=0),"NA",BC71-BD71)</f>
        <v>-8.322667111968979</v>
      </c>
      <c r="BF71" s="131"/>
      <c r="BG71" s="132"/>
      <c r="BH71" s="131">
        <f ca="1">[1]!Min_Max(VLOOKUP($B71,'YTD Calculations'!$A:$DF,BH$2,FALSE),0,99.9)</f>
        <v>33.741766961683226</v>
      </c>
      <c r="BI71" s="131">
        <f ca="1">[1]!Min_Max(VLOOKUP($B71,'YTD Calculations'!$A:$DF,BI$2,FALSE),0,99.9)</f>
        <v>11.335379971699131</v>
      </c>
      <c r="BJ71" s="131">
        <f ca="1">IF(OR(BH71=0,BI71=0),"NA",BH71-BI71)</f>
        <v>22.406386989984092</v>
      </c>
      <c r="BK71" s="133"/>
      <c r="BL71" s="134"/>
      <c r="BM71" s="131">
        <f ca="1">[1]!Min_Max(VLOOKUP($B71,'YTD Calculations'!$A:$DF,BM$2,FALSE),0,99.9)</f>
        <v>1.9064489111876095</v>
      </c>
      <c r="BN71" s="131">
        <f ca="1">[1]!Min_Max(VLOOKUP($B71,'YTD Calculations'!$A:$DF,BN$2,FALSE),0,99.9)</f>
        <v>2.1652027036876174</v>
      </c>
      <c r="BO71" s="131">
        <f ca="1">IF(OR(BM71=0,BN71=0),"NA",BM71-BN71)</f>
        <v>-0.25875379250000785</v>
      </c>
      <c r="BP71" s="135"/>
      <c r="BQ71" s="40"/>
      <c r="BR71" s="69"/>
      <c r="BS71" s="131">
        <f ca="1">[1]!Min_Max(VLOOKUP($B71,'YTD Calculations'!$A:$DF,BS$2,FALSE),0,99.9)</f>
        <v>49.014918904419652</v>
      </c>
      <c r="BT71" s="131">
        <f ca="1">[1]!Min_Max(VLOOKUP($B71,'YTD Calculations'!$A:$DF,BT$2,FALSE),0,99.9)</f>
        <v>51.4806420276932</v>
      </c>
      <c r="BU71" s="131">
        <f ca="1">IF(OR(BS71=0,BT71=0),"NA",BS71-BT71)</f>
        <v>-2.4657231232735484</v>
      </c>
      <c r="BV71" s="131"/>
      <c r="BW71" s="132"/>
      <c r="BX71" s="131">
        <f ca="1">[1]!Min_Max(VLOOKUP($B71,'YTD Calculations'!$A:$DF,BX$2,FALSE),0,99.9)</f>
        <v>16.232629241865329</v>
      </c>
      <c r="BY71" s="131">
        <f ca="1">[1]!Min_Max(VLOOKUP($B71,'YTD Calculations'!$A:$DF,BY$2,FALSE),0,99.9)</f>
        <v>16.590912802651072</v>
      </c>
      <c r="BZ71" s="131">
        <f ca="1">IF(OR(BX71=0,BY71=0),"NA",BX71-BY71)</f>
        <v>-0.3582835607857433</v>
      </c>
      <c r="CA71" s="131"/>
      <c r="CB71" s="132"/>
      <c r="CC71" s="131">
        <f ca="1">[1]!Min_Max(VLOOKUP($B71,'YTD Calculations'!$A:$DF,CC$2,FALSE),0,99.9)</f>
        <v>23.804518589634707</v>
      </c>
      <c r="CD71" s="131">
        <f ca="1">[1]!Min_Max(VLOOKUP($B71,'YTD Calculations'!$A:$DF,CD$2,FALSE),0,99.9)</f>
        <v>25.599602349553408</v>
      </c>
      <c r="CE71" s="131">
        <f ca="1">IF(OR(CC71=0,CD71=0),"NA",CC71-CD71)</f>
        <v>-1.7950837599187004</v>
      </c>
      <c r="CF71" s="133"/>
      <c r="CG71" s="134"/>
      <c r="CH71" s="131">
        <f ca="1">[1]!Min_Max(VLOOKUP($B71,'YTD Calculations'!$A:$DF,CH$2,FALSE),0,99.9)</f>
        <v>8.9777710729196141</v>
      </c>
      <c r="CI71" s="131">
        <f ca="1">[1]!Min_Max(VLOOKUP($B71,'YTD Calculations'!$A:$DF,CI$2,FALSE),0,99.9)</f>
        <v>9.2901268754887241</v>
      </c>
      <c r="CJ71" s="131">
        <f ca="1">IF(OR(CH71=0,CI71=0),"NA",CH71-CI71)</f>
        <v>-0.31235580256911</v>
      </c>
      <c r="CK71" s="135"/>
      <c r="CL71" s="40"/>
      <c r="CM71" s="69"/>
      <c r="CN71" s="131">
        <f ca="1">[1]!Min_Max(VLOOKUP($B71,'YTD Calculations'!$A:$DF,CN$2,FALSE),0,99.9)</f>
        <v>31.285335005392245</v>
      </c>
      <c r="CO71" s="131">
        <f ca="1">[1]!Min_Max(VLOOKUP($B71,'YTD Calculations'!$A:$DF,CO$2,FALSE),0,99.9)</f>
        <v>31.49193779928655</v>
      </c>
      <c r="CP71" s="131">
        <f ca="1">IF(OR(CN71=0,CO71=0),"NA",CN71-CO71)</f>
        <v>-0.20660279389430514</v>
      </c>
      <c r="CQ71" s="131"/>
      <c r="CR71" s="132"/>
      <c r="CS71" s="131">
        <f ca="1">[1]!Min_Max(VLOOKUP($B71,'YTD Calculations'!$A:$DF,CS$2,FALSE),0,99.9)</f>
        <v>13.558189433744944</v>
      </c>
      <c r="CT71" s="131">
        <f ca="1">[1]!Min_Max(VLOOKUP($B71,'YTD Calculations'!$A:$DF,CT$2,FALSE),0,99.9)</f>
        <v>13.22625341804553</v>
      </c>
      <c r="CU71" s="131">
        <f ca="1">IF(OR(CS71=0,CT71=0),"NA",CS71-CT71)</f>
        <v>0.331936015699414</v>
      </c>
      <c r="CV71" s="131"/>
      <c r="CW71" s="132"/>
      <c r="CX71" s="131">
        <f ca="1">[1]!Min_Max(VLOOKUP($B71,'YTD Calculations'!$A:$DF,CX$2,FALSE),0,99.9)</f>
        <v>12.986517076640347</v>
      </c>
      <c r="CY71" s="131">
        <f ca="1">[1]!Min_Max(VLOOKUP($B71,'YTD Calculations'!$A:$DF,CY$2,FALSE),0,99.9)</f>
        <v>13.458190038306572</v>
      </c>
      <c r="CZ71" s="131">
        <f ca="1">IF(OR(CX71=0,CY71=0),"NA",CX71-CY71)</f>
        <v>-0.47167296166622563</v>
      </c>
      <c r="DA71" s="133"/>
      <c r="DB71" s="134"/>
      <c r="DC71" s="131">
        <f ca="1">[1]!Min_Max(VLOOKUP($B71,'YTD Calculations'!$A:$DF,DC$2,FALSE),0,99.9)</f>
        <v>4.7406284950069519</v>
      </c>
      <c r="DD71" s="131">
        <f ca="1">[1]!Min_Max(VLOOKUP($B71,'YTD Calculations'!$A:$DF,DD$2,FALSE),0,99.9)</f>
        <v>4.8074943429344561</v>
      </c>
      <c r="DE71" s="131">
        <f ca="1">IF(OR(DC71=0,DD71=0),"NA",DC71-DD71)</f>
        <v>-6.6865847927504163E-2</v>
      </c>
      <c r="DF71" s="135"/>
      <c r="DH71" s="43" t="str">
        <f ca="1">IF(H71=0,"Hide","Show")</f>
        <v>Show</v>
      </c>
    </row>
    <row r="72" spans="2:112" ht="13.5" thickBot="1">
      <c r="B72" s="46"/>
      <c r="C72" s="46"/>
      <c r="D72" s="46"/>
      <c r="E72" s="46"/>
      <c r="F72" s="40"/>
      <c r="G72" s="40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0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0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0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0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78" t="s">
        <v>113</v>
      </c>
    </row>
    <row r="73" spans="2:112" ht="13.5" thickBot="1">
      <c r="B73" s="66" t="s">
        <v>124</v>
      </c>
      <c r="C73" s="67" t="s">
        <v>119</v>
      </c>
      <c r="D73" s="40">
        <f ca="1">COUNTIFS($H$45:$H$64,"&gt;"&amp;0)</f>
        <v>19</v>
      </c>
      <c r="E73" s="68"/>
      <c r="F73" s="53"/>
      <c r="G73" s="87"/>
      <c r="H73" s="136">
        <f ca="1">[1]!Min_Max(VLOOKUP($B73,'YTD Calculations'!$A:$DF,H$2,FALSE),0,99.9)</f>
        <v>31.051646278912866</v>
      </c>
      <c r="I73" s="136">
        <f ca="1">[1]!Min_Max(VLOOKUP($B73,'YTD Calculations'!$A:$DF,I$2,FALSE),0,99.9)</f>
        <v>32.489027694344109</v>
      </c>
      <c r="J73" s="136">
        <f ca="1">IF(OR(H73=0,I73=0),"NA",H73-I73)</f>
        <v>-1.4373814154312434</v>
      </c>
      <c r="K73" s="136"/>
      <c r="L73" s="137"/>
      <c r="M73" s="136">
        <f ca="1">[1]!Min_Max(VLOOKUP($B73,'YTD Calculations'!$A:$DF,M$2,FALSE),0,99.9)</f>
        <v>13.030493055982895</v>
      </c>
      <c r="N73" s="136">
        <f ca="1">[1]!Min_Max(VLOOKUP($B73,'YTD Calculations'!$A:$DF,N$2,FALSE),0,99.9)</f>
        <v>13.290942836250968</v>
      </c>
      <c r="O73" s="136">
        <f ca="1">IF(OR(M73=0,N73=0),"NA",M73-N73)</f>
        <v>-0.26044978026807364</v>
      </c>
      <c r="P73" s="136"/>
      <c r="Q73" s="137"/>
      <c r="R73" s="136">
        <f ca="1">[1]!Min_Max(VLOOKUP($B73,'YTD Calculations'!$A:$DF,R$2,FALSE),0,99.9)</f>
        <v>14.000428637968271</v>
      </c>
      <c r="S73" s="136">
        <f ca="1">[1]!Min_Max(VLOOKUP($B73,'YTD Calculations'!$A:$DF,S$2,FALSE),0,99.9)</f>
        <v>14.815932025509056</v>
      </c>
      <c r="T73" s="136">
        <f ca="1">IF(OR(R73=0,S73=0),"NA",R73-S73)</f>
        <v>-0.81550338754078489</v>
      </c>
      <c r="U73" s="138"/>
      <c r="V73" s="139"/>
      <c r="W73" s="136">
        <f ca="1">[1]!Min_Max(VLOOKUP($B73,'YTD Calculations'!$A:$DF,W$2,FALSE),0,99.9)</f>
        <v>4.0207245849617008</v>
      </c>
      <c r="X73" s="136">
        <f ca="1">[1]!Min_Max(VLOOKUP($B73,'YTD Calculations'!$A:$DF,X$2,FALSE),0,99.9)</f>
        <v>4.3821528325840848</v>
      </c>
      <c r="Y73" s="136">
        <f ca="1">IF(OR(W73=0,X73=0),"NA",W73-X73)</f>
        <v>-0.36142824762238401</v>
      </c>
      <c r="Z73" s="140"/>
      <c r="AA73" s="40"/>
      <c r="AB73" s="87"/>
      <c r="AC73" s="136">
        <f ca="1">[1]!Min_Max(VLOOKUP($B73,'YTD Calculations'!$A:$DF,AC$2,FALSE),0,99.9)</f>
        <v>23.504949521973696</v>
      </c>
      <c r="AD73" s="136">
        <f ca="1">[1]!Min_Max(VLOOKUP($B73,'YTD Calculations'!$A:$DF,AD$2,FALSE),0,99.9)</f>
        <v>24.146984487763493</v>
      </c>
      <c r="AE73" s="136">
        <f ca="1">IF(OR(AC73=0,AD73=0),"NA",AC73-AD73)</f>
        <v>-0.64203496578979724</v>
      </c>
      <c r="AF73" s="136"/>
      <c r="AG73" s="137"/>
      <c r="AH73" s="136">
        <f ca="1">[1]!Min_Max(VLOOKUP($B73,'YTD Calculations'!$A:$DF,AH$2,FALSE),0,99.9)</f>
        <v>11.57978029173392</v>
      </c>
      <c r="AI73" s="136">
        <f ca="1">[1]!Min_Max(VLOOKUP($B73,'YTD Calculations'!$A:$DF,AI$2,FALSE),0,99.9)</f>
        <v>11.599307029934815</v>
      </c>
      <c r="AJ73" s="136">
        <f ca="1">IF(OR(AH73=0,AI73=0),"NA",AH73-AI73)</f>
        <v>-1.9526738200895011E-2</v>
      </c>
      <c r="AK73" s="136"/>
      <c r="AL73" s="137"/>
      <c r="AM73" s="136">
        <f ca="1">[1]!Min_Max(VLOOKUP($B73,'YTD Calculations'!$A:$DF,AM$2,FALSE),0,99.9)</f>
        <v>9.5297717254865031</v>
      </c>
      <c r="AN73" s="136">
        <f ca="1">[1]!Min_Max(VLOOKUP($B73,'YTD Calculations'!$A:$DF,AN$2,FALSE),0,99.9)</f>
        <v>9.9424366392400447</v>
      </c>
      <c r="AO73" s="136">
        <f ca="1">IF(OR(AM73=0,AN73=0),"NA",AM73-AN73)</f>
        <v>-0.41266491375354164</v>
      </c>
      <c r="AP73" s="138"/>
      <c r="AQ73" s="139"/>
      <c r="AR73" s="136">
        <f ca="1">[1]!Min_Max(VLOOKUP($B73,'YTD Calculations'!$A:$DF,AR$2,FALSE),0,99.9)</f>
        <v>2.3953975047532716</v>
      </c>
      <c r="AS73" s="136">
        <f ca="1">[1]!Min_Max(VLOOKUP($B73,'YTD Calculations'!$A:$DF,AS$2,FALSE),0,99.9)</f>
        <v>2.6052408185886331</v>
      </c>
      <c r="AT73" s="136">
        <f ca="1">IF(OR(AR73=0,AS73=0),"NA",AR73-AS73)</f>
        <v>-0.20984331383536148</v>
      </c>
      <c r="AU73" s="140"/>
      <c r="AV73" s="40"/>
      <c r="AW73" s="87"/>
      <c r="AX73" s="136">
        <f ca="1">[1]!Min_Max(VLOOKUP($B73,'YTD Calculations'!$A:$DF,AX$2,FALSE),0,99.9)</f>
        <v>43.623611539623965</v>
      </c>
      <c r="AY73" s="136">
        <f ca="1">[1]!Min_Max(VLOOKUP($B73,'YTD Calculations'!$A:$DF,AY$2,FALSE),0,99.9)</f>
        <v>31.199892749814406</v>
      </c>
      <c r="AZ73" s="136">
        <f ca="1">IF(OR(AX73=0,AY73=0),"NA",AX73-AY73)</f>
        <v>12.423718789809559</v>
      </c>
      <c r="BA73" s="136"/>
      <c r="BB73" s="137"/>
      <c r="BC73" s="136">
        <f ca="1">[1]!Min_Max(VLOOKUP($B73,'YTD Calculations'!$A:$DF,BC$2,FALSE),0,99.9)</f>
        <v>15.902553320152757</v>
      </c>
      <c r="BD73" s="136">
        <f ca="1">[1]!Min_Max(VLOOKUP($B73,'YTD Calculations'!$A:$DF,BD$2,FALSE),0,99.9)</f>
        <v>20.46291719028391</v>
      </c>
      <c r="BE73" s="136">
        <f ca="1">IF(OR(BC73=0,BD73=0),"NA",BC73-BD73)</f>
        <v>-4.5603638701311535</v>
      </c>
      <c r="BF73" s="136"/>
      <c r="BG73" s="137"/>
      <c r="BH73" s="136">
        <f ca="1">[1]!Min_Max(VLOOKUP($B73,'YTD Calculations'!$A:$DF,BH$2,FALSE),0,99.9)</f>
        <v>25.906224582995218</v>
      </c>
      <c r="BI73" s="136">
        <f ca="1">[1]!Min_Max(VLOOKUP($B73,'YTD Calculations'!$A:$DF,BI$2,FALSE),0,99.9)</f>
        <v>8.5244611646092601</v>
      </c>
      <c r="BJ73" s="136">
        <f ca="1">IF(OR(BH73=0,BI73=0),"NA",BH73-BI73)</f>
        <v>17.381763418385958</v>
      </c>
      <c r="BK73" s="138"/>
      <c r="BL73" s="139"/>
      <c r="BM73" s="136">
        <f ca="1">[1]!Min_Max(VLOOKUP($B73,'YTD Calculations'!$A:$DF,BM$2,FALSE),0,99.9)</f>
        <v>1.8148336364759869</v>
      </c>
      <c r="BN73" s="136">
        <f ca="1">[1]!Min_Max(VLOOKUP($B73,'YTD Calculations'!$A:$DF,BN$2,FALSE),0,99.9)</f>
        <v>2.2125143949212407</v>
      </c>
      <c r="BO73" s="136">
        <f ca="1">IF(OR(BM73=0,BN73=0),"NA",BM73-BN73)</f>
        <v>-0.39768075844525375</v>
      </c>
      <c r="BP73" s="140"/>
      <c r="BQ73" s="40"/>
      <c r="BR73" s="87"/>
      <c r="BS73" s="136">
        <f ca="1">[1]!Min_Max(VLOOKUP($B73,'YTD Calculations'!$A:$DF,BS$2,FALSE),0,99.9)</f>
        <v>48.99314925538183</v>
      </c>
      <c r="BT73" s="136">
        <f ca="1">[1]!Min_Max(VLOOKUP($B73,'YTD Calculations'!$A:$DF,BT$2,FALSE),0,99.9)</f>
        <v>52.190852864502482</v>
      </c>
      <c r="BU73" s="136">
        <f ca="1">IF(OR(BS73=0,BT73=0),"NA",BS73-BT73)</f>
        <v>-3.1977036091206514</v>
      </c>
      <c r="BV73" s="136"/>
      <c r="BW73" s="137"/>
      <c r="BX73" s="136">
        <f ca="1">[1]!Min_Max(VLOOKUP($B73,'YTD Calculations'!$A:$DF,BX$2,FALSE),0,99.9)</f>
        <v>15.653231854560094</v>
      </c>
      <c r="BY73" s="136">
        <f ca="1">[1]!Min_Max(VLOOKUP($B73,'YTD Calculations'!$A:$DF,BY$2,FALSE),0,99.9)</f>
        <v>16.392531466896827</v>
      </c>
      <c r="BZ73" s="136">
        <f ca="1">IF(OR(BX73=0,BY73=0),"NA",BX73-BY73)</f>
        <v>-0.73929961233673325</v>
      </c>
      <c r="CA73" s="136"/>
      <c r="CB73" s="137"/>
      <c r="CC73" s="136">
        <f ca="1">[1]!Min_Max(VLOOKUP($B73,'YTD Calculations'!$A:$DF,CC$2,FALSE),0,99.9)</f>
        <v>25.323519580084291</v>
      </c>
      <c r="CD73" s="136">
        <f ca="1">[1]!Min_Max(VLOOKUP($B73,'YTD Calculations'!$A:$DF,CD$2,FALSE),0,99.9)</f>
        <v>27.049278136885853</v>
      </c>
      <c r="CE73" s="136">
        <f ca="1">IF(OR(CC73=0,CD73=0),"NA",CC73-CD73)</f>
        <v>-1.7257585568015621</v>
      </c>
      <c r="CF73" s="138"/>
      <c r="CG73" s="139"/>
      <c r="CH73" s="136">
        <f ca="1">[1]!Min_Max(VLOOKUP($B73,'YTD Calculations'!$A:$DF,CH$2,FALSE),0,99.9)</f>
        <v>8.0163978207374385</v>
      </c>
      <c r="CI73" s="136">
        <f ca="1">[1]!Min_Max(VLOOKUP($B73,'YTD Calculations'!$A:$DF,CI$2,FALSE),0,99.9)</f>
        <v>8.7490432607198034</v>
      </c>
      <c r="CJ73" s="136">
        <f ca="1">IF(OR(CH73=0,CI73=0),"NA",CH73-CI73)</f>
        <v>-0.73264543998236498</v>
      </c>
      <c r="CK73" s="140"/>
      <c r="CL73" s="40"/>
      <c r="CM73" s="87"/>
      <c r="CN73" s="136">
        <f ca="1">[1]!Min_Max(VLOOKUP($B73,'YTD Calculations'!$A:$DF,CN$2,FALSE),0,99.9)</f>
        <v>30.709605753696135</v>
      </c>
      <c r="CO73" s="136">
        <f ca="1">[1]!Min_Max(VLOOKUP($B73,'YTD Calculations'!$A:$DF,CO$2,FALSE),0,99.9)</f>
        <v>31.751441009360871</v>
      </c>
      <c r="CP73" s="136">
        <f ca="1">IF(OR(CN73=0,CO73=0),"NA",CN73-CO73)</f>
        <v>-1.0418352556647363</v>
      </c>
      <c r="CQ73" s="136"/>
      <c r="CR73" s="137"/>
      <c r="CS73" s="136">
        <f ca="1">[1]!Min_Max(VLOOKUP($B73,'YTD Calculations'!$A:$DF,CS$2,FALSE),0,99.9)</f>
        <v>11.770204475265921</v>
      </c>
      <c r="CT73" s="136">
        <f ca="1">[1]!Min_Max(VLOOKUP($B73,'YTD Calculations'!$A:$DF,CT$2,FALSE),0,99.9)</f>
        <v>11.684207761714058</v>
      </c>
      <c r="CU73" s="136">
        <f ca="1">IF(OR(CS73=0,CT73=0),"NA",CS73-CT73)</f>
        <v>8.5996713551862669E-2</v>
      </c>
      <c r="CV73" s="136"/>
      <c r="CW73" s="137"/>
      <c r="CX73" s="136">
        <f ca="1">[1]!Min_Max(VLOOKUP($B73,'YTD Calculations'!$A:$DF,CX$2,FALSE),0,99.9)</f>
        <v>14.371922132838844</v>
      </c>
      <c r="CY73" s="136">
        <f ca="1">[1]!Min_Max(VLOOKUP($B73,'YTD Calculations'!$A:$DF,CY$2,FALSE),0,99.9)</f>
        <v>15.125072525392413</v>
      </c>
      <c r="CZ73" s="136">
        <f ca="1">IF(OR(CX73=0,CY73=0),"NA",CX73-CY73)</f>
        <v>-0.75315039255356986</v>
      </c>
      <c r="DA73" s="138"/>
      <c r="DB73" s="139"/>
      <c r="DC73" s="136">
        <f ca="1">[1]!Min_Max(VLOOKUP($B73,'YTD Calculations'!$A:$DF,DC$2,FALSE),0,99.9)</f>
        <v>4.567479145591375</v>
      </c>
      <c r="DD73" s="136">
        <f ca="1">[1]!Min_Max(VLOOKUP($B73,'YTD Calculations'!$A:$DF,DD$2,FALSE),0,99.9)</f>
        <v>4.9421607222543997</v>
      </c>
      <c r="DE73" s="136">
        <f ca="1">IF(OR(DC73=0,DD73=0),"NA",DC73-DD73)</f>
        <v>-0.37468157666302471</v>
      </c>
      <c r="DF73" s="140"/>
      <c r="DH73" s="78" t="s">
        <v>113</v>
      </c>
    </row>
    <row r="74" spans="2:112">
      <c r="B74" s="46"/>
      <c r="C74" s="46"/>
      <c r="D74" s="46"/>
      <c r="E74" s="46"/>
      <c r="F74" s="40"/>
      <c r="G74" s="40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0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0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0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0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</row>
    <row r="75" spans="2:112">
      <c r="AA75" s="65"/>
      <c r="AV75" s="65"/>
      <c r="BQ75" s="65"/>
      <c r="CL75" s="65"/>
    </row>
    <row r="76" spans="2:112">
      <c r="BQ76" s="65"/>
      <c r="CL76" s="65"/>
    </row>
    <row r="77" spans="2:112">
      <c r="BQ77" s="65"/>
      <c r="CL77" s="65"/>
    </row>
  </sheetData>
  <autoFilter ref="A7:DH6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  <filterColumn colId="83" hiddenButton="1"/>
    <filterColumn colId="84" hiddenButton="1"/>
    <filterColumn colId="85" hiddenButton="1"/>
    <filterColumn colId="86" hiddenButton="1"/>
    <filterColumn colId="87" hiddenButton="1"/>
    <filterColumn colId="88" hiddenButton="1"/>
    <filterColumn colId="89" hiddenButton="1"/>
    <filterColumn colId="90" hiddenButton="1"/>
    <filterColumn colId="91" hiddenButton="1"/>
    <filterColumn colId="92" hiddenButton="1"/>
    <filterColumn colId="93" hiddenButton="1"/>
    <filterColumn colId="94" hiddenButton="1"/>
    <filterColumn colId="95" hiddenButton="1"/>
    <filterColumn colId="96" hiddenButton="1"/>
    <filterColumn colId="97" hiddenButton="1"/>
    <filterColumn colId="98" hiddenButton="1"/>
    <filterColumn colId="99" hiddenButton="1"/>
    <filterColumn colId="100" hiddenButton="1"/>
    <filterColumn colId="101" hiddenButton="1"/>
    <filterColumn colId="102" hiddenButton="1"/>
    <filterColumn colId="103" hiddenButton="1"/>
    <filterColumn colId="104" hiddenButton="1"/>
    <filterColumn colId="105" hiddenButton="1"/>
    <filterColumn colId="106" hiddenButton="1"/>
    <filterColumn colId="107" hiddenButton="1"/>
    <filterColumn colId="108" hiddenButton="1"/>
    <filterColumn colId="109" hiddenButton="1"/>
    <filterColumn colId="110" hiddenButton="1"/>
  </autoFilter>
  <mergeCells count="52">
    <mergeCell ref="CX42:CZ42"/>
    <mergeCell ref="DC42:DE42"/>
    <mergeCell ref="BS42:BU42"/>
    <mergeCell ref="BX42:BZ42"/>
    <mergeCell ref="CC42:CE42"/>
    <mergeCell ref="CH42:CJ42"/>
    <mergeCell ref="CN42:CP42"/>
    <mergeCell ref="CS42:CU42"/>
    <mergeCell ref="BM42:BO42"/>
    <mergeCell ref="H42:J42"/>
    <mergeCell ref="M42:O42"/>
    <mergeCell ref="R42:T42"/>
    <mergeCell ref="W42:Y42"/>
    <mergeCell ref="AC42:AE42"/>
    <mergeCell ref="AH42:AJ42"/>
    <mergeCell ref="AM42:AO42"/>
    <mergeCell ref="AR42:AT42"/>
    <mergeCell ref="AX42:AZ42"/>
    <mergeCell ref="BC42:BE42"/>
    <mergeCell ref="BH42:BJ42"/>
    <mergeCell ref="CX6:CZ6"/>
    <mergeCell ref="DC6:DE6"/>
    <mergeCell ref="H40:DE40"/>
    <mergeCell ref="H41:Y41"/>
    <mergeCell ref="AC41:AT41"/>
    <mergeCell ref="AX41:BO41"/>
    <mergeCell ref="BS41:CJ41"/>
    <mergeCell ref="CN41:DE41"/>
    <mergeCell ref="BS6:BU6"/>
    <mergeCell ref="BX6:BZ6"/>
    <mergeCell ref="CC6:CE6"/>
    <mergeCell ref="CH6:CJ6"/>
    <mergeCell ref="CN6:CP6"/>
    <mergeCell ref="CS6:CU6"/>
    <mergeCell ref="AM6:AO6"/>
    <mergeCell ref="AR6:AT6"/>
    <mergeCell ref="AX6:AZ6"/>
    <mergeCell ref="BC6:BE6"/>
    <mergeCell ref="BH6:BJ6"/>
    <mergeCell ref="BM6:BO6"/>
    <mergeCell ref="H6:J6"/>
    <mergeCell ref="M6:O6"/>
    <mergeCell ref="R6:T6"/>
    <mergeCell ref="W6:Y6"/>
    <mergeCell ref="AC6:AE6"/>
    <mergeCell ref="AH6:AJ6"/>
    <mergeCell ref="H4:DE4"/>
    <mergeCell ref="H5:Y5"/>
    <mergeCell ref="AC5:AT5"/>
    <mergeCell ref="AX5:BO5"/>
    <mergeCell ref="BS5:CJ5"/>
    <mergeCell ref="CN5:DE5"/>
  </mergeCells>
  <conditionalFormatting sqref="G9:DF29">
    <cfRule type="expression" dxfId="31" priority="31">
      <formula>AND(G$7=$J$7,G9&lt;&gt;"NA",G9&lt;0)</formula>
    </cfRule>
    <cfRule type="expression" dxfId="30" priority="32">
      <formula>AND(G$7=$J$7,G9&lt;&gt;"NA",G9&gt;0)</formula>
    </cfRule>
  </conditionalFormatting>
  <conditionalFormatting sqref="G31:DF31">
    <cfRule type="expression" dxfId="29" priority="29">
      <formula>AND(G$7=$J$7,G31&lt;&gt;"NA",G31&lt;0)</formula>
    </cfRule>
    <cfRule type="expression" dxfId="28" priority="30">
      <formula>AND(G$7=$J$7,G31&lt;&gt;"NA",G31&gt;0)</formula>
    </cfRule>
  </conditionalFormatting>
  <conditionalFormatting sqref="G32:DF32">
    <cfRule type="expression" dxfId="27" priority="27">
      <formula>AND(G$7=$J$7,G32&lt;&gt;"NA",G32&lt;0)</formula>
    </cfRule>
    <cfRule type="expression" dxfId="26" priority="28">
      <formula>AND(G$7=$J$7,G32&lt;&gt;"NA",G32&gt;0)</formula>
    </cfRule>
  </conditionalFormatting>
  <conditionalFormatting sqref="G33:DF33">
    <cfRule type="expression" dxfId="25" priority="25">
      <formula>AND(G$7=$J$7,G33&lt;&gt;"NA",G33&lt;0)</formula>
    </cfRule>
    <cfRule type="expression" dxfId="24" priority="26">
      <formula>AND(G$7=$J$7,G33&lt;&gt;"NA",G33&gt;0)</formula>
    </cfRule>
  </conditionalFormatting>
  <conditionalFormatting sqref="G34:DF34">
    <cfRule type="expression" dxfId="23" priority="23">
      <formula>AND(G$7=$J$7,G34&lt;&gt;"NA",G34&lt;0)</formula>
    </cfRule>
    <cfRule type="expression" dxfId="22" priority="24">
      <formula>AND(G$7=$J$7,G34&lt;&gt;"NA",G34&gt;0)</formula>
    </cfRule>
  </conditionalFormatting>
  <conditionalFormatting sqref="G35:DF35">
    <cfRule type="expression" dxfId="21" priority="21">
      <formula>AND(G$7=$J$7,G35&lt;&gt;"NA",G35&lt;0)</formula>
    </cfRule>
    <cfRule type="expression" dxfId="20" priority="22">
      <formula>AND(G$7=$J$7,G35&lt;&gt;"NA",G35&gt;0)</formula>
    </cfRule>
  </conditionalFormatting>
  <conditionalFormatting sqref="G37:DF37">
    <cfRule type="expression" dxfId="19" priority="19">
      <formula>AND(G$7=$J$7,G37&lt;&gt;"NA",G37&lt;0)</formula>
    </cfRule>
    <cfRule type="expression" dxfId="18" priority="20">
      <formula>AND(G$7=$J$7,G37&lt;&gt;"NA",G37&gt;0)</formula>
    </cfRule>
  </conditionalFormatting>
  <conditionalFormatting sqref="H45:DE65">
    <cfRule type="expression" dxfId="17" priority="17">
      <formula>AND(H$7=$J$7,H45&lt;&gt;"NA",H45&lt;0)</formula>
    </cfRule>
    <cfRule type="expression" dxfId="16" priority="18">
      <formula>AND(H$7=$J$7,H45&lt;&gt;"NA",H45&gt;0)</formula>
    </cfRule>
  </conditionalFormatting>
  <conditionalFormatting sqref="H67:DE67">
    <cfRule type="expression" dxfId="15" priority="15">
      <formula>AND(H$7=$J$7,H67&lt;&gt;"NA",H67&lt;0)</formula>
    </cfRule>
    <cfRule type="expression" dxfId="14" priority="16">
      <formula>AND(H$7=$J$7,H67&lt;&gt;"NA",H67&gt;0)</formula>
    </cfRule>
  </conditionalFormatting>
  <conditionalFormatting sqref="H68:DE68">
    <cfRule type="expression" dxfId="13" priority="13">
      <formula>AND(H$7=$J$7,H68&lt;&gt;"NA",H68&lt;0)</formula>
    </cfRule>
    <cfRule type="expression" dxfId="12" priority="14">
      <formula>AND(H$7=$J$7,H68&lt;&gt;"NA",H68&gt;0)</formula>
    </cfRule>
  </conditionalFormatting>
  <conditionalFormatting sqref="H69:DE69">
    <cfRule type="expression" dxfId="11" priority="11">
      <formula>AND(H$7=$J$7,H69&lt;&gt;"NA",H69&lt;0)</formula>
    </cfRule>
    <cfRule type="expression" dxfId="10" priority="12">
      <formula>AND(H$7=$J$7,H69&lt;&gt;"NA",H69&gt;0)</formula>
    </cfRule>
  </conditionalFormatting>
  <conditionalFormatting sqref="H70:DE70">
    <cfRule type="expression" dxfId="9" priority="9">
      <formula>AND(H$7=$J$7,H70&lt;&gt;"NA",H70&lt;0)</formula>
    </cfRule>
    <cfRule type="expression" dxfId="8" priority="10">
      <formula>AND(H$7=$J$7,H70&lt;&gt;"NA",H70&gt;0)</formula>
    </cfRule>
  </conditionalFormatting>
  <conditionalFormatting sqref="H71:DE71">
    <cfRule type="expression" dxfId="7" priority="7">
      <formula>AND(H$7=$J$7,H71&lt;&gt;"NA",H71&lt;0)</formula>
    </cfRule>
    <cfRule type="expression" dxfId="6" priority="8">
      <formula>AND(H$7=$J$7,H71&lt;&gt;"NA",H71&gt;0)</formula>
    </cfRule>
  </conditionalFormatting>
  <conditionalFormatting sqref="H73:DE73">
    <cfRule type="expression" dxfId="5" priority="5">
      <formula>AND(H$7=$J$7,H73&lt;&gt;"NA",H73&lt;0)</formula>
    </cfRule>
    <cfRule type="expression" dxfId="4" priority="6">
      <formula>AND(H$7=$J$7,H73&lt;&gt;"NA",H73&gt;0)</formula>
    </cfRule>
  </conditionalFormatting>
  <conditionalFormatting sqref="C9:DF37">
    <cfRule type="expression" dxfId="3" priority="3">
      <formula>AND($A$1&lt;&gt;"Review",MOD(SUBTOTAL(3,$C$8:$C9),2)=0)</formula>
    </cfRule>
    <cfRule type="expression" dxfId="2" priority="4">
      <formula>AND(UPPER($A$1)&lt;&gt;"REVIEW",MOD(SUBTOTAL(3,$C$8:$C9),2)=1)</formula>
    </cfRule>
  </conditionalFormatting>
  <conditionalFormatting sqref="C45:DF73">
    <cfRule type="expression" dxfId="1" priority="1">
      <formula>AND($A$1&lt;&gt;"Review",MOD(SUBTOTAL(3,$C$44:$C45),2)=0)</formula>
    </cfRule>
    <cfRule type="expression" dxfId="0" priority="2">
      <formula>AND(UPPER($A$1)&lt;&gt;"REVIEW",MOD(SUBTOTAL(3,$C$44:$C45),2)=1)</formula>
    </cfRule>
  </conditionalFormatting>
  <pageMargins left="0.2" right="0.2" top="0.75" bottom="0.75" header="0.3" footer="0.3"/>
  <pageSetup scale="54" orientation="landscape" r:id="rId1"/>
  <headerFooter>
    <oddHeader>&amp;C&amp;IBeverage Mix Report - Del Frisco's Grille&amp;I
&amp;BFor the period and year ended March 21, 2017&amp;B
(Sorted best to worst on overall beverage mix %)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A1:DF69"/>
  <sheetViews>
    <sheetView zoomScale="80" zoomScaleNormal="80" workbookViewId="0">
      <pane xSplit="3" ySplit="14" topLeftCell="CT31" activePane="bottomRight" state="frozen"/>
      <selection activeCell="E28" sqref="E28"/>
      <selection pane="topRight" activeCell="E28" sqref="E28"/>
      <selection pane="bottomLeft" activeCell="E28" sqref="E28"/>
      <selection pane="bottomRight" activeCell="CT44" sqref="CS44:CT44"/>
    </sheetView>
  </sheetViews>
  <sheetFormatPr defaultRowHeight="15"/>
  <cols>
    <col min="2" max="2" width="27.28515625" bestFit="1" customWidth="1"/>
    <col min="3" max="3" width="18.140625" bestFit="1" customWidth="1"/>
    <col min="4" max="23" width="12.7109375" customWidth="1"/>
    <col min="25" max="44" width="12.7109375" customWidth="1"/>
    <col min="46" max="65" width="12.7109375" customWidth="1"/>
    <col min="67" max="86" width="12.7109375" customWidth="1"/>
    <col min="88" max="107" width="12.7109375" customWidth="1"/>
    <col min="109" max="110" width="12.7109375" customWidth="1"/>
  </cols>
  <sheetData>
    <row r="1" spans="1:110" ht="16.5" thickBot="1">
      <c r="C1" s="12"/>
      <c r="D1" s="142" t="s">
        <v>136</v>
      </c>
      <c r="E1" s="143" t="s">
        <v>137</v>
      </c>
      <c r="F1" s="143" t="str">
        <f>$D1</f>
        <v>All</v>
      </c>
      <c r="G1" s="143" t="s">
        <v>138</v>
      </c>
      <c r="H1" s="143" t="str">
        <f>$D1</f>
        <v>All</v>
      </c>
      <c r="I1" s="143" t="s">
        <v>139</v>
      </c>
      <c r="J1" s="143" t="str">
        <f>$D1</f>
        <v>All</v>
      </c>
      <c r="K1" s="143" t="s">
        <v>140</v>
      </c>
      <c r="L1" s="143" t="str">
        <f>$D1</f>
        <v>All</v>
      </c>
      <c r="M1" s="143" t="s">
        <v>141</v>
      </c>
      <c r="N1" s="143" t="str">
        <f>$D1</f>
        <v>All</v>
      </c>
      <c r="O1" s="143" t="s">
        <v>142</v>
      </c>
      <c r="P1" s="143" t="str">
        <f>$D1</f>
        <v>All</v>
      </c>
      <c r="Q1" s="143" t="s">
        <v>143</v>
      </c>
      <c r="R1" s="143" t="str">
        <f>$D1</f>
        <v>All</v>
      </c>
      <c r="S1" s="143" t="s">
        <v>144</v>
      </c>
      <c r="T1" s="143" t="str">
        <f>$D1</f>
        <v>All</v>
      </c>
      <c r="U1" s="143" t="s">
        <v>145</v>
      </c>
      <c r="V1" s="143" t="s">
        <v>136</v>
      </c>
      <c r="W1" s="144" t="s">
        <v>146</v>
      </c>
      <c r="X1" s="15"/>
      <c r="Y1" s="142" t="s">
        <v>147</v>
      </c>
      <c r="Z1" s="143" t="s">
        <v>137</v>
      </c>
      <c r="AA1" s="143" t="str">
        <f>$Y1</f>
        <v>Dining room</v>
      </c>
      <c r="AB1" s="143" t="s">
        <v>138</v>
      </c>
      <c r="AC1" s="143" t="str">
        <f>$Y1</f>
        <v>Dining room</v>
      </c>
      <c r="AD1" s="143" t="s">
        <v>139</v>
      </c>
      <c r="AE1" s="143" t="str">
        <f>$Y1</f>
        <v>Dining room</v>
      </c>
      <c r="AF1" s="143" t="s">
        <v>140</v>
      </c>
      <c r="AG1" s="143" t="str">
        <f>$Y1</f>
        <v>Dining room</v>
      </c>
      <c r="AH1" s="143" t="s">
        <v>140</v>
      </c>
      <c r="AI1" s="143" t="str">
        <f>$Y1</f>
        <v>Dining room</v>
      </c>
      <c r="AJ1" s="143" t="s">
        <v>142</v>
      </c>
      <c r="AK1" s="143" t="str">
        <f>$Y1</f>
        <v>Dining room</v>
      </c>
      <c r="AL1" s="143" t="s">
        <v>142</v>
      </c>
      <c r="AM1" s="143" t="str">
        <f>$Y1</f>
        <v>Dining room</v>
      </c>
      <c r="AN1" s="143" t="s">
        <v>144</v>
      </c>
      <c r="AO1" s="143" t="str">
        <f>$Y1</f>
        <v>Dining room</v>
      </c>
      <c r="AP1" s="143" t="s">
        <v>144</v>
      </c>
      <c r="AQ1" s="143" t="s">
        <v>147</v>
      </c>
      <c r="AR1" s="144" t="s">
        <v>148</v>
      </c>
      <c r="AS1" s="12"/>
      <c r="AT1" s="142" t="s">
        <v>149</v>
      </c>
      <c r="AU1" s="143" t="s">
        <v>137</v>
      </c>
      <c r="AV1" s="143" t="str">
        <f>$AT1</f>
        <v>Private</v>
      </c>
      <c r="AW1" s="143" t="s">
        <v>138</v>
      </c>
      <c r="AX1" s="143" t="str">
        <f>$AT1</f>
        <v>Private</v>
      </c>
      <c r="AY1" s="143" t="s">
        <v>139</v>
      </c>
      <c r="AZ1" s="143" t="str">
        <f>$AT1</f>
        <v>Private</v>
      </c>
      <c r="BA1" s="143" t="s">
        <v>140</v>
      </c>
      <c r="BB1" s="143" t="str">
        <f>$AT1</f>
        <v>Private</v>
      </c>
      <c r="BC1" s="143" t="s">
        <v>140</v>
      </c>
      <c r="BD1" s="143" t="str">
        <f>$AT1</f>
        <v>Private</v>
      </c>
      <c r="BE1" s="143" t="s">
        <v>142</v>
      </c>
      <c r="BF1" s="143" t="str">
        <f>$AT1</f>
        <v>Private</v>
      </c>
      <c r="BG1" s="143" t="s">
        <v>142</v>
      </c>
      <c r="BH1" s="143" t="str">
        <f>$AT1</f>
        <v>Private</v>
      </c>
      <c r="BI1" s="143" t="s">
        <v>144</v>
      </c>
      <c r="BJ1" s="143" t="str">
        <f>$AT1</f>
        <v>Private</v>
      </c>
      <c r="BK1" s="143" t="s">
        <v>144</v>
      </c>
      <c r="BL1" s="143" t="s">
        <v>149</v>
      </c>
      <c r="BM1" s="144" t="s">
        <v>148</v>
      </c>
      <c r="BN1" s="12"/>
      <c r="BO1" s="142" t="s">
        <v>100</v>
      </c>
      <c r="BP1" s="143" t="s">
        <v>137</v>
      </c>
      <c r="BQ1" s="143" t="str">
        <f>$BO1</f>
        <v>Bar</v>
      </c>
      <c r="BR1" s="143" t="s">
        <v>138</v>
      </c>
      <c r="BS1" s="143" t="str">
        <f>$BO1</f>
        <v>Bar</v>
      </c>
      <c r="BT1" s="143" t="s">
        <v>139</v>
      </c>
      <c r="BU1" s="143" t="str">
        <f>$BO1</f>
        <v>Bar</v>
      </c>
      <c r="BV1" s="143" t="s">
        <v>140</v>
      </c>
      <c r="BW1" s="143" t="str">
        <f>$BO1</f>
        <v>Bar</v>
      </c>
      <c r="BX1" s="143" t="s">
        <v>140</v>
      </c>
      <c r="BY1" s="143" t="str">
        <f>$BO1</f>
        <v>Bar</v>
      </c>
      <c r="BZ1" s="143" t="s">
        <v>142</v>
      </c>
      <c r="CA1" s="143" t="str">
        <f>$BO1</f>
        <v>Bar</v>
      </c>
      <c r="CB1" s="143" t="s">
        <v>142</v>
      </c>
      <c r="CC1" s="143" t="str">
        <f>$BO1</f>
        <v>Bar</v>
      </c>
      <c r="CD1" s="143" t="s">
        <v>144</v>
      </c>
      <c r="CE1" s="143" t="str">
        <f>$BO1</f>
        <v>Bar</v>
      </c>
      <c r="CF1" s="143" t="s">
        <v>144</v>
      </c>
      <c r="CG1" s="143" t="s">
        <v>100</v>
      </c>
      <c r="CH1" s="144" t="s">
        <v>148</v>
      </c>
      <c r="CI1" s="12"/>
      <c r="CJ1" s="142" t="s">
        <v>101</v>
      </c>
      <c r="CK1" s="143" t="s">
        <v>137</v>
      </c>
      <c r="CL1" s="143" t="str">
        <f>$CJ1</f>
        <v>Other</v>
      </c>
      <c r="CM1" s="143" t="s">
        <v>138</v>
      </c>
      <c r="CN1" s="143" t="str">
        <f>$CJ1</f>
        <v>Other</v>
      </c>
      <c r="CO1" s="143" t="s">
        <v>139</v>
      </c>
      <c r="CP1" s="143" t="str">
        <f>$CJ1</f>
        <v>Other</v>
      </c>
      <c r="CQ1" s="143" t="s">
        <v>140</v>
      </c>
      <c r="CR1" s="143" t="str">
        <f>$CJ1</f>
        <v>Other</v>
      </c>
      <c r="CS1" s="143" t="s">
        <v>140</v>
      </c>
      <c r="CT1" s="143" t="str">
        <f>$CJ1</f>
        <v>Other</v>
      </c>
      <c r="CU1" s="143" t="s">
        <v>142</v>
      </c>
      <c r="CV1" s="143" t="str">
        <f>$CJ1</f>
        <v>Other</v>
      </c>
      <c r="CW1" s="143" t="s">
        <v>142</v>
      </c>
      <c r="CX1" s="143" t="str">
        <f>$CJ1</f>
        <v>Other</v>
      </c>
      <c r="CY1" s="143" t="s">
        <v>144</v>
      </c>
      <c r="CZ1" s="143" t="str">
        <f>$CJ1</f>
        <v>Other</v>
      </c>
      <c r="DA1" s="143" t="s">
        <v>144</v>
      </c>
      <c r="DB1" s="145" t="s">
        <v>101</v>
      </c>
      <c r="DC1" s="146" t="s">
        <v>148</v>
      </c>
      <c r="DE1" s="142" t="s">
        <v>136</v>
      </c>
      <c r="DF1" s="144" t="s">
        <v>150</v>
      </c>
    </row>
    <row r="2" spans="1:110" ht="15.75">
      <c r="C2" s="12" t="s">
        <v>151</v>
      </c>
      <c r="D2" s="18" t="s">
        <v>152</v>
      </c>
      <c r="E2" s="18" t="str">
        <f>D2</f>
        <v>$X:$X</v>
      </c>
      <c r="F2" s="18" t="s">
        <v>153</v>
      </c>
      <c r="G2" s="18" t="str">
        <f>F2</f>
        <v>$Y:$Y</v>
      </c>
      <c r="H2" s="12"/>
      <c r="I2" s="12"/>
      <c r="J2" s="18" t="s">
        <v>154</v>
      </c>
      <c r="K2" s="18" t="str">
        <f>J2</f>
        <v>$Z:$Z</v>
      </c>
      <c r="L2" s="18"/>
      <c r="M2" s="18"/>
      <c r="N2" s="18" t="s">
        <v>154</v>
      </c>
      <c r="O2" s="18" t="str">
        <f>N2</f>
        <v>$Z:$Z</v>
      </c>
      <c r="P2" s="18"/>
      <c r="Q2" s="18"/>
      <c r="R2" s="18" t="s">
        <v>154</v>
      </c>
      <c r="S2" s="18" t="str">
        <f>R2</f>
        <v>$Z:$Z</v>
      </c>
      <c r="T2" s="18"/>
      <c r="U2" s="18"/>
      <c r="V2" s="18" t="s">
        <v>155</v>
      </c>
      <c r="W2" s="18" t="str">
        <f>V2</f>
        <v>$AA:$AA</v>
      </c>
      <c r="X2" s="12"/>
      <c r="Y2" s="18" t="s">
        <v>156</v>
      </c>
      <c r="Z2" s="18" t="str">
        <f>$Y2</f>
        <v>$AC:$AC</v>
      </c>
      <c r="AA2" s="18" t="str">
        <f>$Y2</f>
        <v>$AC:$AC</v>
      </c>
      <c r="AB2" s="18" t="str">
        <f>$Y2</f>
        <v>$AC:$AC</v>
      </c>
      <c r="AC2" s="12"/>
      <c r="AD2" s="12"/>
      <c r="AE2" s="18" t="str">
        <f>$Y2</f>
        <v>$AC:$AC</v>
      </c>
      <c r="AF2" s="18" t="str">
        <f>$Y2</f>
        <v>$AC:$AC</v>
      </c>
      <c r="AG2" s="12"/>
      <c r="AH2" s="12"/>
      <c r="AI2" s="18" t="str">
        <f>$Y2</f>
        <v>$AC:$AC</v>
      </c>
      <c r="AJ2" s="18" t="str">
        <f>$Y2</f>
        <v>$AC:$AC</v>
      </c>
      <c r="AK2" s="12"/>
      <c r="AL2" s="12"/>
      <c r="AM2" s="18" t="str">
        <f>$Y2</f>
        <v>$AC:$AC</v>
      </c>
      <c r="AN2" s="18" t="str">
        <f>$Y2</f>
        <v>$AC:$AC</v>
      </c>
      <c r="AO2" s="12"/>
      <c r="AP2" s="12"/>
      <c r="AQ2" s="12"/>
      <c r="AR2" s="12"/>
      <c r="AS2" s="12"/>
      <c r="AT2" s="18" t="s">
        <v>156</v>
      </c>
      <c r="AU2" s="18" t="str">
        <f>$AT2</f>
        <v>$AC:$AC</v>
      </c>
      <c r="AV2" s="18" t="str">
        <f>$AT2</f>
        <v>$AC:$AC</v>
      </c>
      <c r="AW2" s="18" t="str">
        <f>$AT2</f>
        <v>$AC:$AC</v>
      </c>
      <c r="AX2" s="12"/>
      <c r="AY2" s="12"/>
      <c r="AZ2" s="18" t="str">
        <f>$AT2</f>
        <v>$AC:$AC</v>
      </c>
      <c r="BA2" s="18" t="str">
        <f>$AT2</f>
        <v>$AC:$AC</v>
      </c>
      <c r="BB2" s="12"/>
      <c r="BC2" s="12"/>
      <c r="BD2" s="18" t="str">
        <f>$AT2</f>
        <v>$AC:$AC</v>
      </c>
      <c r="BE2" s="18" t="str">
        <f>$AT2</f>
        <v>$AC:$AC</v>
      </c>
      <c r="BF2" s="12"/>
      <c r="BG2" s="12"/>
      <c r="BH2" s="18" t="str">
        <f>$AT2</f>
        <v>$AC:$AC</v>
      </c>
      <c r="BI2" s="18" t="str">
        <f>$AT2</f>
        <v>$AC:$AC</v>
      </c>
      <c r="BJ2" s="12"/>
      <c r="BK2" s="12"/>
      <c r="BL2" s="12"/>
      <c r="BM2" s="12"/>
      <c r="BN2" s="12"/>
      <c r="BO2" s="18" t="s">
        <v>156</v>
      </c>
      <c r="BP2" s="18" t="str">
        <f>$BO2</f>
        <v>$AC:$AC</v>
      </c>
      <c r="BQ2" s="18" t="str">
        <f>$BO2</f>
        <v>$AC:$AC</v>
      </c>
      <c r="BR2" s="18" t="str">
        <f>$BO2</f>
        <v>$AC:$AC</v>
      </c>
      <c r="BS2" s="12"/>
      <c r="BT2" s="12"/>
      <c r="BU2" s="18" t="str">
        <f>$BO2</f>
        <v>$AC:$AC</v>
      </c>
      <c r="BV2" s="18" t="str">
        <f>$BO2</f>
        <v>$AC:$AC</v>
      </c>
      <c r="BW2" s="12"/>
      <c r="BX2" s="12"/>
      <c r="BY2" s="18" t="str">
        <f>$BO2</f>
        <v>$AC:$AC</v>
      </c>
      <c r="BZ2" s="18" t="str">
        <f>$BO2</f>
        <v>$AC:$AC</v>
      </c>
      <c r="CA2" s="12"/>
      <c r="CB2" s="12"/>
      <c r="CC2" s="18" t="str">
        <f>$BO2</f>
        <v>$AC:$AC</v>
      </c>
      <c r="CD2" s="18" t="str">
        <f>$BO2</f>
        <v>$AC:$AC</v>
      </c>
      <c r="CE2" s="12"/>
      <c r="CF2" s="12"/>
      <c r="CG2" s="12"/>
      <c r="CH2" s="12"/>
      <c r="CI2" s="12"/>
      <c r="CJ2" s="18" t="s">
        <v>156</v>
      </c>
      <c r="CK2" s="18" t="str">
        <f>$CJ2</f>
        <v>$AC:$AC</v>
      </c>
      <c r="CL2" s="18" t="str">
        <f>$CJ2</f>
        <v>$AC:$AC</v>
      </c>
      <c r="CM2" s="18" t="str">
        <f>$CJ2</f>
        <v>$AC:$AC</v>
      </c>
      <c r="CN2" s="12"/>
      <c r="CO2" s="12"/>
      <c r="CP2" s="18" t="str">
        <f>$CJ2</f>
        <v>$AC:$AC</v>
      </c>
      <c r="CQ2" s="18" t="str">
        <f>$CJ2</f>
        <v>$AC:$AC</v>
      </c>
      <c r="CR2" s="12"/>
      <c r="CS2" s="12"/>
      <c r="CT2" s="18" t="str">
        <f>$CJ2</f>
        <v>$AC:$AC</v>
      </c>
      <c r="CU2" s="18" t="str">
        <f>$CJ2</f>
        <v>$AC:$AC</v>
      </c>
      <c r="CV2" s="12"/>
      <c r="CW2" s="12"/>
      <c r="CX2" s="18" t="str">
        <f>$CJ2</f>
        <v>$AC:$AC</v>
      </c>
      <c r="CY2" s="18" t="str">
        <f>$CJ2</f>
        <v>$AC:$AC</v>
      </c>
      <c r="CZ2" s="12"/>
      <c r="DA2" s="12"/>
    </row>
    <row r="3" spans="1:110" ht="15.75">
      <c r="C3" s="12" t="s">
        <v>157</v>
      </c>
      <c r="D3" s="18" t="s">
        <v>158</v>
      </c>
      <c r="E3" s="18" t="str">
        <f>D3</f>
        <v>Gross Sales</v>
      </c>
      <c r="F3" s="18" t="s">
        <v>159</v>
      </c>
      <c r="G3" s="18" t="str">
        <f>F3</f>
        <v>Bar Sales</v>
      </c>
      <c r="H3" s="12"/>
      <c r="I3" s="12"/>
      <c r="J3" s="18" t="s">
        <v>160</v>
      </c>
      <c r="K3" s="18" t="str">
        <f>J3</f>
        <v>Wine</v>
      </c>
      <c r="L3" s="18"/>
      <c r="M3" s="18"/>
      <c r="N3" s="18" t="s">
        <v>161</v>
      </c>
      <c r="O3" s="18" t="str">
        <f>N3</f>
        <v>Liquor</v>
      </c>
      <c r="P3" s="18"/>
      <c r="Q3" s="18"/>
      <c r="R3" s="18" t="s">
        <v>162</v>
      </c>
      <c r="S3" s="18" t="str">
        <f>R3</f>
        <v>Beer</v>
      </c>
      <c r="T3" s="18"/>
      <c r="U3" s="18"/>
      <c r="V3" s="18" t="s">
        <v>163</v>
      </c>
      <c r="W3" s="18" t="s">
        <v>163</v>
      </c>
      <c r="X3" s="12"/>
      <c r="Y3" s="18" t="s">
        <v>147</v>
      </c>
      <c r="Z3" s="18" t="str">
        <f>$Y3</f>
        <v>Dining room</v>
      </c>
      <c r="AA3" s="18" t="str">
        <f>$Y3</f>
        <v>Dining room</v>
      </c>
      <c r="AB3" s="18" t="str">
        <f>$Y3</f>
        <v>Dining room</v>
      </c>
      <c r="AC3" s="12"/>
      <c r="AD3" s="12"/>
      <c r="AE3" s="18" t="str">
        <f>$Y3</f>
        <v>Dining room</v>
      </c>
      <c r="AF3" s="18" t="str">
        <f>$Y3</f>
        <v>Dining room</v>
      </c>
      <c r="AG3" s="12"/>
      <c r="AH3" s="12"/>
      <c r="AI3" s="18" t="str">
        <f>$Y3</f>
        <v>Dining room</v>
      </c>
      <c r="AJ3" s="18" t="str">
        <f>$Y3</f>
        <v>Dining room</v>
      </c>
      <c r="AK3" s="12"/>
      <c r="AL3" s="12"/>
      <c r="AM3" s="18" t="str">
        <f>$Y3</f>
        <v>Dining room</v>
      </c>
      <c r="AN3" s="18" t="str">
        <f>$Y3</f>
        <v>Dining room</v>
      </c>
      <c r="AO3" s="12"/>
      <c r="AP3" s="12"/>
      <c r="AQ3" s="12"/>
      <c r="AR3" s="12"/>
      <c r="AS3" s="12"/>
      <c r="AT3" s="18" t="s">
        <v>149</v>
      </c>
      <c r="AU3" s="18" t="str">
        <f>$AT3</f>
        <v>Private</v>
      </c>
      <c r="AV3" s="18" t="str">
        <f>$AT3</f>
        <v>Private</v>
      </c>
      <c r="AW3" s="18" t="str">
        <f>$AT3</f>
        <v>Private</v>
      </c>
      <c r="AX3" s="12"/>
      <c r="AY3" s="12"/>
      <c r="AZ3" s="18" t="str">
        <f>$AT3</f>
        <v>Private</v>
      </c>
      <c r="BA3" s="18" t="str">
        <f>$AT3</f>
        <v>Private</v>
      </c>
      <c r="BB3" s="12"/>
      <c r="BC3" s="12"/>
      <c r="BD3" s="18" t="str">
        <f>$AT3</f>
        <v>Private</v>
      </c>
      <c r="BE3" s="18" t="str">
        <f>$AT3</f>
        <v>Private</v>
      </c>
      <c r="BF3" s="12"/>
      <c r="BG3" s="12"/>
      <c r="BH3" s="18" t="str">
        <f>$AT3</f>
        <v>Private</v>
      </c>
      <c r="BI3" s="18" t="str">
        <f>$AT3</f>
        <v>Private</v>
      </c>
      <c r="BJ3" s="12"/>
      <c r="BK3" s="12"/>
      <c r="BL3" s="12"/>
      <c r="BM3" s="12"/>
      <c r="BN3" s="12"/>
      <c r="BO3" s="18" t="s">
        <v>100</v>
      </c>
      <c r="BP3" s="18" t="str">
        <f>$BO3</f>
        <v>Bar</v>
      </c>
      <c r="BQ3" s="18" t="str">
        <f>$BO3</f>
        <v>Bar</v>
      </c>
      <c r="BR3" s="18" t="str">
        <f>$BO3</f>
        <v>Bar</v>
      </c>
      <c r="BS3" s="12"/>
      <c r="BT3" s="12"/>
      <c r="BU3" s="18" t="str">
        <f>$BO3</f>
        <v>Bar</v>
      </c>
      <c r="BV3" s="18" t="str">
        <f>$BO3</f>
        <v>Bar</v>
      </c>
      <c r="BW3" s="12"/>
      <c r="BX3" s="12"/>
      <c r="BY3" s="18" t="str">
        <f>$BO3</f>
        <v>Bar</v>
      </c>
      <c r="BZ3" s="18" t="str">
        <f>$BO3</f>
        <v>Bar</v>
      </c>
      <c r="CA3" s="12"/>
      <c r="CB3" s="12"/>
      <c r="CC3" s="18" t="str">
        <f>$BO3</f>
        <v>Bar</v>
      </c>
      <c r="CD3" s="18" t="str">
        <f>$BO3</f>
        <v>Bar</v>
      </c>
      <c r="CE3" s="12"/>
      <c r="CF3" s="12"/>
      <c r="CG3" s="12"/>
      <c r="CH3" s="12"/>
      <c r="CI3" s="12"/>
      <c r="CJ3" s="18" t="s">
        <v>101</v>
      </c>
      <c r="CK3" s="18" t="str">
        <f>$CJ3</f>
        <v>Other</v>
      </c>
      <c r="CL3" s="18" t="str">
        <f>$CJ3</f>
        <v>Other</v>
      </c>
      <c r="CM3" s="18" t="str">
        <f>$CJ3</f>
        <v>Other</v>
      </c>
      <c r="CN3" s="12"/>
      <c r="CO3" s="12"/>
      <c r="CP3" s="18" t="str">
        <f>$CJ3</f>
        <v>Other</v>
      </c>
      <c r="CQ3" s="18" t="str">
        <f>$CJ3</f>
        <v>Other</v>
      </c>
      <c r="CR3" s="12"/>
      <c r="CS3" s="12"/>
      <c r="CT3" s="18" t="str">
        <f>$CJ3</f>
        <v>Other</v>
      </c>
      <c r="CU3" s="18" t="str">
        <f>$CJ3</f>
        <v>Other</v>
      </c>
      <c r="CV3" s="12"/>
      <c r="CW3" s="12"/>
      <c r="CX3" s="18" t="str">
        <f>$CJ3</f>
        <v>Other</v>
      </c>
      <c r="CY3" s="18" t="str">
        <f>$CJ3</f>
        <v>Other</v>
      </c>
      <c r="CZ3" s="12"/>
      <c r="DA3" s="12"/>
    </row>
    <row r="4" spans="1:110" ht="15.75">
      <c r="C4" s="12"/>
      <c r="D4" s="18"/>
      <c r="E4" s="18"/>
      <c r="F4" s="18"/>
      <c r="G4" s="18"/>
      <c r="H4" s="12"/>
      <c r="I4" s="12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2"/>
      <c r="Y4" s="18" t="s">
        <v>155</v>
      </c>
      <c r="Z4" s="18" t="str">
        <f>$Y4</f>
        <v>$AA:$AA</v>
      </c>
      <c r="AA4" s="18" t="str">
        <f>$Y4</f>
        <v>$AA:$AA</v>
      </c>
      <c r="AB4" s="18" t="str">
        <f>$Y4</f>
        <v>$AA:$AA</v>
      </c>
      <c r="AC4" s="12"/>
      <c r="AD4" s="12"/>
      <c r="AE4" s="18" t="str">
        <f>$Y4</f>
        <v>$AA:$AA</v>
      </c>
      <c r="AF4" s="18" t="str">
        <f>$Y4</f>
        <v>$AA:$AA</v>
      </c>
      <c r="AG4" s="12"/>
      <c r="AH4" s="12"/>
      <c r="AI4" s="18" t="str">
        <f>$Y4</f>
        <v>$AA:$AA</v>
      </c>
      <c r="AJ4" s="18" t="str">
        <f>$Y4</f>
        <v>$AA:$AA</v>
      </c>
      <c r="AK4" s="12"/>
      <c r="AL4" s="12"/>
      <c r="AM4" s="18" t="str">
        <f>$Y4</f>
        <v>$AA:$AA</v>
      </c>
      <c r="AN4" s="18" t="str">
        <f>$Y4</f>
        <v>$AA:$AA</v>
      </c>
      <c r="AO4" s="12"/>
      <c r="AP4" s="12"/>
      <c r="AQ4" s="12"/>
      <c r="AR4" s="12"/>
      <c r="AS4" s="12"/>
      <c r="AT4" s="18" t="s">
        <v>155</v>
      </c>
      <c r="AU4" s="18" t="str">
        <f>$AT4</f>
        <v>$AA:$AA</v>
      </c>
      <c r="AV4" s="18" t="str">
        <f>$AT4</f>
        <v>$AA:$AA</v>
      </c>
      <c r="AW4" s="18" t="str">
        <f>$AT4</f>
        <v>$AA:$AA</v>
      </c>
      <c r="AX4" s="12"/>
      <c r="AY4" s="12"/>
      <c r="AZ4" s="18" t="str">
        <f>$AT4</f>
        <v>$AA:$AA</v>
      </c>
      <c r="BA4" s="18" t="str">
        <f>$AT4</f>
        <v>$AA:$AA</v>
      </c>
      <c r="BB4" s="12"/>
      <c r="BC4" s="12"/>
      <c r="BD4" s="18" t="str">
        <f>$AT4</f>
        <v>$AA:$AA</v>
      </c>
      <c r="BE4" s="18" t="str">
        <f>$AT4</f>
        <v>$AA:$AA</v>
      </c>
      <c r="BF4" s="12"/>
      <c r="BG4" s="12"/>
      <c r="BH4" s="18" t="str">
        <f>$AT4</f>
        <v>$AA:$AA</v>
      </c>
      <c r="BI4" s="18" t="str">
        <f>$AT4</f>
        <v>$AA:$AA</v>
      </c>
      <c r="BJ4" s="12"/>
      <c r="BK4" s="12"/>
      <c r="BL4" s="12"/>
      <c r="BM4" s="12"/>
      <c r="BN4" s="12"/>
      <c r="BO4" s="18" t="s">
        <v>155</v>
      </c>
      <c r="BP4" s="18" t="str">
        <f>$BO4</f>
        <v>$AA:$AA</v>
      </c>
      <c r="BQ4" s="18" t="str">
        <f>$BO4</f>
        <v>$AA:$AA</v>
      </c>
      <c r="BR4" s="18" t="str">
        <f>$BO4</f>
        <v>$AA:$AA</v>
      </c>
      <c r="BS4" s="12"/>
      <c r="BT4" s="12"/>
      <c r="BU4" s="18" t="str">
        <f>$BO4</f>
        <v>$AA:$AA</v>
      </c>
      <c r="BV4" s="18" t="str">
        <f>$BO4</f>
        <v>$AA:$AA</v>
      </c>
      <c r="BW4" s="12"/>
      <c r="BX4" s="12"/>
      <c r="BY4" s="18" t="str">
        <f>$BO4</f>
        <v>$AA:$AA</v>
      </c>
      <c r="BZ4" s="18" t="str">
        <f>$BO4</f>
        <v>$AA:$AA</v>
      </c>
      <c r="CA4" s="12"/>
      <c r="CB4" s="12"/>
      <c r="CC4" s="18" t="str">
        <f>$BO4</f>
        <v>$AA:$AA</v>
      </c>
      <c r="CD4" s="18" t="str">
        <f>$BO4</f>
        <v>$AA:$AA</v>
      </c>
      <c r="CE4" s="12"/>
      <c r="CF4" s="12"/>
      <c r="CG4" s="12"/>
      <c r="CH4" s="12"/>
      <c r="CI4" s="12"/>
      <c r="CJ4" s="18" t="s">
        <v>155</v>
      </c>
      <c r="CK4" s="18" t="str">
        <f>$CJ4</f>
        <v>$AA:$AA</v>
      </c>
      <c r="CL4" s="18" t="str">
        <f>$CJ4</f>
        <v>$AA:$AA</v>
      </c>
      <c r="CM4" s="18" t="str">
        <f>$CJ4</f>
        <v>$AA:$AA</v>
      </c>
      <c r="CN4" s="12"/>
      <c r="CO4" s="12"/>
      <c r="CP4" s="18" t="str">
        <f>$CJ4</f>
        <v>$AA:$AA</v>
      </c>
      <c r="CQ4" s="18" t="str">
        <f>$CJ4</f>
        <v>$AA:$AA</v>
      </c>
      <c r="CR4" s="12"/>
      <c r="CS4" s="12"/>
      <c r="CT4" s="18" t="str">
        <f>$CJ4</f>
        <v>$AA:$AA</v>
      </c>
      <c r="CU4" s="18" t="str">
        <f>$CJ4</f>
        <v>$AA:$AA</v>
      </c>
      <c r="CV4" s="12"/>
      <c r="CW4" s="12"/>
      <c r="CX4" s="18" t="str">
        <f>$CJ4</f>
        <v>$AA:$AA</v>
      </c>
      <c r="CY4" s="18" t="str">
        <f>$CJ4</f>
        <v>$AA:$AA</v>
      </c>
      <c r="CZ4" s="12"/>
      <c r="DA4" s="12"/>
      <c r="DB4" s="12"/>
      <c r="DC4" s="12"/>
    </row>
    <row r="5" spans="1:110" ht="15.75">
      <c r="C5" s="12"/>
      <c r="D5" s="18"/>
      <c r="E5" s="18"/>
      <c r="F5" s="18"/>
      <c r="G5" s="18"/>
      <c r="H5" s="12"/>
      <c r="I5" s="12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2"/>
      <c r="Y5" s="18" t="s">
        <v>163</v>
      </c>
      <c r="Z5" s="18" t="str">
        <f>$Y5</f>
        <v>Sales</v>
      </c>
      <c r="AA5" s="18" t="str">
        <f>$Y5</f>
        <v>Sales</v>
      </c>
      <c r="AB5" s="18" t="str">
        <f>$Y5</f>
        <v>Sales</v>
      </c>
      <c r="AC5" s="12"/>
      <c r="AD5" s="12"/>
      <c r="AE5" s="18" t="str">
        <f>$Y5</f>
        <v>Sales</v>
      </c>
      <c r="AF5" s="18" t="str">
        <f>$Y5</f>
        <v>Sales</v>
      </c>
      <c r="AG5" s="12"/>
      <c r="AH5" s="12"/>
      <c r="AI5" s="18" t="str">
        <f>$Y5</f>
        <v>Sales</v>
      </c>
      <c r="AJ5" s="18" t="str">
        <f>$Y5</f>
        <v>Sales</v>
      </c>
      <c r="AK5" s="12"/>
      <c r="AL5" s="12"/>
      <c r="AM5" s="18" t="str">
        <f>$Y5</f>
        <v>Sales</v>
      </c>
      <c r="AN5" s="18" t="str">
        <f>$Y5</f>
        <v>Sales</v>
      </c>
      <c r="AO5" s="12"/>
      <c r="AP5" s="12"/>
      <c r="AQ5" s="12"/>
      <c r="AR5" s="12"/>
      <c r="AS5" s="12"/>
      <c r="AT5" s="18" t="s">
        <v>163</v>
      </c>
      <c r="AU5" s="18" t="str">
        <f>$AT5</f>
        <v>Sales</v>
      </c>
      <c r="AV5" s="18" t="str">
        <f>$AT5</f>
        <v>Sales</v>
      </c>
      <c r="AW5" s="18" t="str">
        <f>$AT5</f>
        <v>Sales</v>
      </c>
      <c r="AX5" s="12"/>
      <c r="AY5" s="12"/>
      <c r="AZ5" s="18" t="str">
        <f>$AT5</f>
        <v>Sales</v>
      </c>
      <c r="BA5" s="18" t="str">
        <f>$AT5</f>
        <v>Sales</v>
      </c>
      <c r="BB5" s="12"/>
      <c r="BC5" s="12"/>
      <c r="BD5" s="18" t="str">
        <f>$AT5</f>
        <v>Sales</v>
      </c>
      <c r="BE5" s="18" t="str">
        <f>$AT5</f>
        <v>Sales</v>
      </c>
      <c r="BF5" s="12"/>
      <c r="BG5" s="12"/>
      <c r="BH5" s="18" t="str">
        <f>$AT5</f>
        <v>Sales</v>
      </c>
      <c r="BI5" s="18" t="str">
        <f>$AT5</f>
        <v>Sales</v>
      </c>
      <c r="BJ5" s="12"/>
      <c r="BK5" s="12"/>
      <c r="BL5" s="12"/>
      <c r="BM5" s="12"/>
      <c r="BN5" s="12"/>
      <c r="BO5" s="18" t="s">
        <v>163</v>
      </c>
      <c r="BP5" s="18" t="str">
        <f>$BO5</f>
        <v>Sales</v>
      </c>
      <c r="BQ5" s="18" t="str">
        <f>$BO5</f>
        <v>Sales</v>
      </c>
      <c r="BR5" s="18" t="str">
        <f>$BO5</f>
        <v>Sales</v>
      </c>
      <c r="BS5" s="12"/>
      <c r="BT5" s="12"/>
      <c r="BU5" s="18" t="str">
        <f>$BO5</f>
        <v>Sales</v>
      </c>
      <c r="BV5" s="18" t="str">
        <f>$BO5</f>
        <v>Sales</v>
      </c>
      <c r="BW5" s="12"/>
      <c r="BX5" s="12"/>
      <c r="BY5" s="18" t="str">
        <f>$BO5</f>
        <v>Sales</v>
      </c>
      <c r="BZ5" s="18" t="str">
        <f>$BO5</f>
        <v>Sales</v>
      </c>
      <c r="CA5" s="12"/>
      <c r="CB5" s="12"/>
      <c r="CC5" s="18" t="str">
        <f>$BO5</f>
        <v>Sales</v>
      </c>
      <c r="CD5" s="18" t="str">
        <f>$BO5</f>
        <v>Sales</v>
      </c>
      <c r="CE5" s="12"/>
      <c r="CF5" s="12"/>
      <c r="CG5" s="12"/>
      <c r="CH5" s="12"/>
      <c r="CI5" s="12"/>
      <c r="CJ5" s="18" t="s">
        <v>163</v>
      </c>
      <c r="CK5" s="18" t="str">
        <f>$CJ5</f>
        <v>Sales</v>
      </c>
      <c r="CL5" s="18" t="str">
        <f>$CJ5</f>
        <v>Sales</v>
      </c>
      <c r="CM5" s="18" t="str">
        <f>$CJ5</f>
        <v>Sales</v>
      </c>
      <c r="CN5" s="12"/>
      <c r="CO5" s="12"/>
      <c r="CP5" s="18" t="str">
        <f>$CJ5</f>
        <v>Sales</v>
      </c>
      <c r="CQ5" s="18" t="str">
        <f>$CJ5</f>
        <v>Sales</v>
      </c>
      <c r="CR5" s="12"/>
      <c r="CS5" s="12"/>
      <c r="CT5" s="18" t="str">
        <f>$CJ5</f>
        <v>Sales</v>
      </c>
      <c r="CU5" s="18" t="str">
        <f>$CJ5</f>
        <v>Sales</v>
      </c>
      <c r="CV5" s="12"/>
      <c r="CW5" s="12"/>
      <c r="CX5" s="18" t="str">
        <f>$CJ5</f>
        <v>Sales</v>
      </c>
      <c r="CY5" s="18" t="str">
        <f>$CJ5</f>
        <v>Sales</v>
      </c>
      <c r="CZ5" s="12"/>
      <c r="DA5" s="12"/>
      <c r="DB5" s="12"/>
      <c r="DC5" s="12"/>
    </row>
    <row r="6" spans="1:110" ht="15.75">
      <c r="C6" s="12"/>
      <c r="D6" s="18"/>
      <c r="E6" s="18"/>
      <c r="F6" s="18"/>
      <c r="G6" s="18"/>
      <c r="H6" s="12"/>
      <c r="I6" s="12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2"/>
      <c r="Y6" s="18"/>
      <c r="Z6" s="18"/>
      <c r="AA6" s="18" t="s">
        <v>164</v>
      </c>
      <c r="AB6" s="18" t="str">
        <f>$AA6</f>
        <v>$AD:$AD</v>
      </c>
      <c r="AC6" s="12"/>
      <c r="AD6" s="12"/>
      <c r="AE6" s="18" t="str">
        <f>$AA6</f>
        <v>$AD:$AD</v>
      </c>
      <c r="AF6" s="18" t="str">
        <f>$AA6</f>
        <v>$AD:$AD</v>
      </c>
      <c r="AG6" s="12"/>
      <c r="AH6" s="12"/>
      <c r="AI6" s="18" t="str">
        <f>$AA6</f>
        <v>$AD:$AD</v>
      </c>
      <c r="AJ6" s="18" t="str">
        <f>$AA6</f>
        <v>$AD:$AD</v>
      </c>
      <c r="AK6" s="12"/>
      <c r="AL6" s="12"/>
      <c r="AM6" s="18" t="str">
        <f>$AA6</f>
        <v>$AD:$AD</v>
      </c>
      <c r="AN6" s="18" t="str">
        <f>$AA6</f>
        <v>$AD:$AD</v>
      </c>
      <c r="AO6" s="12"/>
      <c r="AP6" s="12"/>
      <c r="AQ6" s="12"/>
      <c r="AR6" s="12"/>
      <c r="AS6" s="12"/>
      <c r="AT6" s="18"/>
      <c r="AU6" s="18"/>
      <c r="AV6" s="18" t="s">
        <v>164</v>
      </c>
      <c r="AW6" s="18" t="str">
        <f>$AV6</f>
        <v>$AD:$AD</v>
      </c>
      <c r="AX6" s="12"/>
      <c r="AY6" s="12"/>
      <c r="AZ6" s="18" t="str">
        <f>$AV6</f>
        <v>$AD:$AD</v>
      </c>
      <c r="BA6" s="18" t="str">
        <f>$AV6</f>
        <v>$AD:$AD</v>
      </c>
      <c r="BB6" s="12"/>
      <c r="BC6" s="12"/>
      <c r="BD6" s="18" t="str">
        <f>$AV6</f>
        <v>$AD:$AD</v>
      </c>
      <c r="BE6" s="18" t="str">
        <f>$AV6</f>
        <v>$AD:$AD</v>
      </c>
      <c r="BF6" s="12"/>
      <c r="BG6" s="12"/>
      <c r="BH6" s="18" t="str">
        <f>$AV6</f>
        <v>$AD:$AD</v>
      </c>
      <c r="BI6" s="18" t="str">
        <f>$AV6</f>
        <v>$AD:$AD</v>
      </c>
      <c r="BJ6" s="12"/>
      <c r="BK6" s="12"/>
      <c r="BL6" s="12"/>
      <c r="BM6" s="12"/>
      <c r="BN6" s="12"/>
      <c r="BO6" s="18"/>
      <c r="BP6" s="18"/>
      <c r="BQ6" s="18" t="s">
        <v>164</v>
      </c>
      <c r="BR6" s="18" t="str">
        <f>$BQ6</f>
        <v>$AD:$AD</v>
      </c>
      <c r="BS6" s="12"/>
      <c r="BT6" s="12"/>
      <c r="BU6" s="18" t="str">
        <f>$BQ6</f>
        <v>$AD:$AD</v>
      </c>
      <c r="BV6" s="18" t="str">
        <f>$BQ6</f>
        <v>$AD:$AD</v>
      </c>
      <c r="BW6" s="12"/>
      <c r="BX6" s="12"/>
      <c r="BY6" s="18" t="str">
        <f>$BQ6</f>
        <v>$AD:$AD</v>
      </c>
      <c r="BZ6" s="18" t="str">
        <f>$BQ6</f>
        <v>$AD:$AD</v>
      </c>
      <c r="CA6" s="12"/>
      <c r="CB6" s="12"/>
      <c r="CC6" s="18" t="str">
        <f>$BQ6</f>
        <v>$AD:$AD</v>
      </c>
      <c r="CD6" s="18" t="str">
        <f>$BQ6</f>
        <v>$AD:$AD</v>
      </c>
      <c r="CE6" s="12"/>
      <c r="CF6" s="12"/>
      <c r="CG6" s="12"/>
      <c r="CH6" s="12"/>
      <c r="CI6" s="12"/>
      <c r="CJ6" s="18"/>
      <c r="CK6" s="18"/>
      <c r="CL6" s="18" t="s">
        <v>164</v>
      </c>
      <c r="CM6" s="18" t="str">
        <f>$CL6</f>
        <v>$AD:$AD</v>
      </c>
      <c r="CN6" s="12"/>
      <c r="CO6" s="12"/>
      <c r="CP6" s="18" t="str">
        <f>$CL6</f>
        <v>$AD:$AD</v>
      </c>
      <c r="CQ6" s="18" t="str">
        <f>$CL6</f>
        <v>$AD:$AD</v>
      </c>
      <c r="CR6" s="12"/>
      <c r="CS6" s="12"/>
      <c r="CT6" s="18" t="str">
        <f>$CL6</f>
        <v>$AD:$AD</v>
      </c>
      <c r="CU6" s="18" t="str">
        <f>$CL6</f>
        <v>$AD:$AD</v>
      </c>
      <c r="CV6" s="12"/>
      <c r="CW6" s="12"/>
      <c r="CX6" s="18" t="str">
        <f>$CL6</f>
        <v>$AD:$AD</v>
      </c>
      <c r="CY6" s="18" t="str">
        <f>$CL6</f>
        <v>$AD:$AD</v>
      </c>
      <c r="CZ6" s="12"/>
      <c r="DA6" s="12"/>
    </row>
    <row r="7" spans="1:110" ht="15.75">
      <c r="C7" s="12"/>
      <c r="D7" s="18"/>
      <c r="E7" s="18"/>
      <c r="F7" s="18"/>
      <c r="G7" s="18"/>
      <c r="H7" s="12"/>
      <c r="I7" s="12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2"/>
      <c r="Y7" s="18"/>
      <c r="Z7" s="18"/>
      <c r="AA7" s="18" t="s">
        <v>165</v>
      </c>
      <c r="AB7" s="18" t="str">
        <f>$AA7</f>
        <v>Bev</v>
      </c>
      <c r="AC7" s="12"/>
      <c r="AD7" s="12"/>
      <c r="AE7" s="18" t="str">
        <f>$AA7</f>
        <v>Bev</v>
      </c>
      <c r="AF7" s="18" t="str">
        <f>$AA7</f>
        <v>Bev</v>
      </c>
      <c r="AG7" s="12"/>
      <c r="AH7" s="12"/>
      <c r="AI7" s="18" t="str">
        <f>$AA7</f>
        <v>Bev</v>
      </c>
      <c r="AJ7" s="18" t="str">
        <f>$AA7</f>
        <v>Bev</v>
      </c>
      <c r="AK7" s="12"/>
      <c r="AL7" s="12"/>
      <c r="AM7" s="18" t="str">
        <f>$AA7</f>
        <v>Bev</v>
      </c>
      <c r="AN7" s="18" t="str">
        <f>$AA7</f>
        <v>Bev</v>
      </c>
      <c r="AO7" s="12"/>
      <c r="AP7" s="12"/>
      <c r="AQ7" s="12"/>
      <c r="AR7" s="12"/>
      <c r="AS7" s="12"/>
      <c r="AT7" s="18"/>
      <c r="AU7" s="18"/>
      <c r="AV7" s="18" t="s">
        <v>165</v>
      </c>
      <c r="AW7" s="18" t="str">
        <f>$AV7</f>
        <v>Bev</v>
      </c>
      <c r="AX7" s="12"/>
      <c r="AY7" s="12"/>
      <c r="AZ7" s="18" t="str">
        <f>$AV7</f>
        <v>Bev</v>
      </c>
      <c r="BA7" s="18" t="str">
        <f>$AV7</f>
        <v>Bev</v>
      </c>
      <c r="BB7" s="12"/>
      <c r="BC7" s="12"/>
      <c r="BD7" s="18" t="str">
        <f>$AV7</f>
        <v>Bev</v>
      </c>
      <c r="BE7" s="18" t="str">
        <f>$AV7</f>
        <v>Bev</v>
      </c>
      <c r="BF7" s="12"/>
      <c r="BG7" s="12"/>
      <c r="BH7" s="18" t="str">
        <f>$AV7</f>
        <v>Bev</v>
      </c>
      <c r="BI7" s="18" t="str">
        <f>$AV7</f>
        <v>Bev</v>
      </c>
      <c r="BJ7" s="12"/>
      <c r="BK7" s="12"/>
      <c r="BL7" s="12"/>
      <c r="BM7" s="12"/>
      <c r="BN7" s="12"/>
      <c r="BO7" s="18"/>
      <c r="BP7" s="18"/>
      <c r="BQ7" s="18" t="s">
        <v>165</v>
      </c>
      <c r="BR7" s="18" t="str">
        <f>$BQ7</f>
        <v>Bev</v>
      </c>
      <c r="BS7" s="12"/>
      <c r="BT7" s="12"/>
      <c r="BU7" s="18" t="str">
        <f>$BQ7</f>
        <v>Bev</v>
      </c>
      <c r="BV7" s="18" t="str">
        <f>$BQ7</f>
        <v>Bev</v>
      </c>
      <c r="BW7" s="12"/>
      <c r="BX7" s="12"/>
      <c r="BY7" s="18" t="str">
        <f>$BQ7</f>
        <v>Bev</v>
      </c>
      <c r="BZ7" s="18" t="str">
        <f>$BQ7</f>
        <v>Bev</v>
      </c>
      <c r="CA7" s="12"/>
      <c r="CB7" s="12"/>
      <c r="CC7" s="18" t="str">
        <f>$BQ7</f>
        <v>Bev</v>
      </c>
      <c r="CD7" s="18" t="str">
        <f>$BQ7</f>
        <v>Bev</v>
      </c>
      <c r="CE7" s="12"/>
      <c r="CF7" s="12"/>
      <c r="CG7" s="12"/>
      <c r="CH7" s="12"/>
      <c r="CI7" s="12"/>
      <c r="CJ7" s="18"/>
      <c r="CK7" s="18"/>
      <c r="CL7" s="18" t="s">
        <v>165</v>
      </c>
      <c r="CM7" s="18" t="str">
        <f>$CL7</f>
        <v>Bev</v>
      </c>
      <c r="CN7" s="12"/>
      <c r="CO7" s="12"/>
      <c r="CP7" s="18" t="str">
        <f>$CL7</f>
        <v>Bev</v>
      </c>
      <c r="CQ7" s="18" t="str">
        <f>$CL7</f>
        <v>Bev</v>
      </c>
      <c r="CR7" s="12"/>
      <c r="CS7" s="12"/>
      <c r="CT7" s="18" t="str">
        <f>$CL7</f>
        <v>Bev</v>
      </c>
      <c r="CU7" s="18" t="str">
        <f>$CL7</f>
        <v>Bev</v>
      </c>
      <c r="CV7" s="12"/>
      <c r="CW7" s="12"/>
      <c r="CX7" s="18" t="str">
        <f>$CL7</f>
        <v>Bev</v>
      </c>
      <c r="CY7" s="18" t="str">
        <f>$CL7</f>
        <v>Bev</v>
      </c>
      <c r="CZ7" s="12"/>
      <c r="DA7" s="12"/>
    </row>
    <row r="8" spans="1:110" ht="15.75">
      <c r="C8" s="12"/>
      <c r="D8" s="18"/>
      <c r="E8" s="18"/>
      <c r="F8" s="18"/>
      <c r="G8" s="18"/>
      <c r="H8" s="12"/>
      <c r="I8" s="12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2"/>
      <c r="Y8" s="18"/>
      <c r="Z8" s="18"/>
      <c r="AA8" s="18"/>
      <c r="AB8" s="18"/>
      <c r="AC8" s="12"/>
      <c r="AD8" s="12"/>
      <c r="AE8" s="18" t="s">
        <v>166</v>
      </c>
      <c r="AF8" s="18" t="str">
        <f>$AE8</f>
        <v>$AE:$AE</v>
      </c>
      <c r="AG8" s="12"/>
      <c r="AH8" s="12"/>
      <c r="AI8" s="18" t="str">
        <f>$AE8</f>
        <v>$AE:$AE</v>
      </c>
      <c r="AJ8" s="18" t="str">
        <f>$AE8</f>
        <v>$AE:$AE</v>
      </c>
      <c r="AK8" s="12"/>
      <c r="AL8" s="12"/>
      <c r="AM8" s="18" t="str">
        <f>$AE8</f>
        <v>$AE:$AE</v>
      </c>
      <c r="AN8" s="18" t="str">
        <f>$AE8</f>
        <v>$AE:$AE</v>
      </c>
      <c r="AO8" s="12"/>
      <c r="AP8" s="12"/>
      <c r="AQ8" s="12"/>
      <c r="AR8" s="12"/>
      <c r="AS8" s="12"/>
      <c r="AT8" s="18"/>
      <c r="AU8" s="18"/>
      <c r="AV8" s="18"/>
      <c r="AW8" s="18"/>
      <c r="AX8" s="12"/>
      <c r="AY8" s="12"/>
      <c r="AZ8" s="18" t="s">
        <v>166</v>
      </c>
      <c r="BA8" s="18" t="str">
        <f>$AZ8</f>
        <v>$AE:$AE</v>
      </c>
      <c r="BB8" s="12"/>
      <c r="BC8" s="12"/>
      <c r="BD8" s="18" t="str">
        <f>$AZ8</f>
        <v>$AE:$AE</v>
      </c>
      <c r="BE8" s="18" t="str">
        <f>$AZ8</f>
        <v>$AE:$AE</v>
      </c>
      <c r="BF8" s="12"/>
      <c r="BG8" s="12"/>
      <c r="BH8" s="18" t="str">
        <f>$AZ8</f>
        <v>$AE:$AE</v>
      </c>
      <c r="BI8" s="18" t="str">
        <f>$AZ8</f>
        <v>$AE:$AE</v>
      </c>
      <c r="BJ8" s="12"/>
      <c r="BK8" s="12"/>
      <c r="BL8" s="12"/>
      <c r="BM8" s="12"/>
      <c r="BN8" s="12"/>
      <c r="BO8" s="18"/>
      <c r="BP8" s="18"/>
      <c r="BQ8" s="18"/>
      <c r="BR8" s="18"/>
      <c r="BS8" s="12"/>
      <c r="BT8" s="12"/>
      <c r="BU8" s="18" t="s">
        <v>166</v>
      </c>
      <c r="BV8" s="18" t="str">
        <f>$BU8</f>
        <v>$AE:$AE</v>
      </c>
      <c r="BW8" s="12"/>
      <c r="BX8" s="12"/>
      <c r="BY8" s="18" t="str">
        <f>$BU8</f>
        <v>$AE:$AE</v>
      </c>
      <c r="BZ8" s="18" t="str">
        <f>$BU8</f>
        <v>$AE:$AE</v>
      </c>
      <c r="CA8" s="12"/>
      <c r="CB8" s="12"/>
      <c r="CC8" s="18" t="str">
        <f>$BU8</f>
        <v>$AE:$AE</v>
      </c>
      <c r="CD8" s="18" t="str">
        <f>$BU8</f>
        <v>$AE:$AE</v>
      </c>
      <c r="CE8" s="12"/>
      <c r="CF8" s="12"/>
      <c r="CG8" s="12"/>
      <c r="CH8" s="12"/>
      <c r="CI8" s="12"/>
      <c r="CJ8" s="18"/>
      <c r="CK8" s="18"/>
      <c r="CL8" s="18"/>
      <c r="CM8" s="18"/>
      <c r="CN8" s="12"/>
      <c r="CO8" s="12"/>
      <c r="CP8" s="18" t="s">
        <v>166</v>
      </c>
      <c r="CQ8" s="18" t="str">
        <f>$CP8</f>
        <v>$AE:$AE</v>
      </c>
      <c r="CR8" s="12"/>
      <c r="CS8" s="12"/>
      <c r="CT8" s="18" t="str">
        <f>$CP8</f>
        <v>$AE:$AE</v>
      </c>
      <c r="CU8" s="18" t="str">
        <f>$CP8</f>
        <v>$AE:$AE</v>
      </c>
      <c r="CV8" s="12"/>
      <c r="CW8" s="12"/>
      <c r="CX8" s="18" t="str">
        <f>$CP8</f>
        <v>$AE:$AE</v>
      </c>
      <c r="CY8" s="18" t="str">
        <f>$CP8</f>
        <v>$AE:$AE</v>
      </c>
      <c r="CZ8" s="12"/>
      <c r="DA8" s="12"/>
    </row>
    <row r="9" spans="1:110" ht="15.75">
      <c r="C9" s="12"/>
      <c r="D9" s="18"/>
      <c r="E9" s="18"/>
      <c r="F9" s="18"/>
      <c r="G9" s="18"/>
      <c r="H9" s="12"/>
      <c r="I9" s="12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2"/>
      <c r="Y9" s="18"/>
      <c r="Z9" s="18"/>
      <c r="AA9" s="18"/>
      <c r="AB9" s="18"/>
      <c r="AC9" s="12"/>
      <c r="AD9" s="12"/>
      <c r="AE9" s="18" t="s">
        <v>160</v>
      </c>
      <c r="AF9" s="18" t="str">
        <f>AE9</f>
        <v>Wine</v>
      </c>
      <c r="AG9" s="12"/>
      <c r="AH9" s="12"/>
      <c r="AI9" s="18" t="s">
        <v>161</v>
      </c>
      <c r="AJ9" s="18" t="str">
        <f>AI9</f>
        <v>Liquor</v>
      </c>
      <c r="AK9" s="12"/>
      <c r="AL9" s="12"/>
      <c r="AM9" s="18" t="s">
        <v>162</v>
      </c>
      <c r="AN9" s="18" t="str">
        <f>AM9</f>
        <v>Beer</v>
      </c>
      <c r="AO9" s="12"/>
      <c r="AP9" s="12"/>
      <c r="AQ9" s="12"/>
      <c r="AR9" s="12"/>
      <c r="AS9" s="12"/>
      <c r="AT9" s="18"/>
      <c r="AU9" s="18"/>
      <c r="AV9" s="18"/>
      <c r="AW9" s="18"/>
      <c r="AX9" s="12"/>
      <c r="AY9" s="12"/>
      <c r="AZ9" s="18" t="s">
        <v>160</v>
      </c>
      <c r="BA9" s="18" t="str">
        <f>AZ9</f>
        <v>Wine</v>
      </c>
      <c r="BB9" s="12"/>
      <c r="BC9" s="12"/>
      <c r="BD9" s="18" t="s">
        <v>161</v>
      </c>
      <c r="BE9" s="18" t="str">
        <f>BD9</f>
        <v>Liquor</v>
      </c>
      <c r="BF9" s="12"/>
      <c r="BG9" s="12"/>
      <c r="BH9" s="18" t="s">
        <v>162</v>
      </c>
      <c r="BI9" s="18" t="str">
        <f>BH9</f>
        <v>Beer</v>
      </c>
      <c r="BJ9" s="12"/>
      <c r="BK9" s="12"/>
      <c r="BL9" s="12"/>
      <c r="BM9" s="12"/>
      <c r="BN9" s="12"/>
      <c r="BO9" s="18"/>
      <c r="BP9" s="18"/>
      <c r="BQ9" s="18"/>
      <c r="BR9" s="18"/>
      <c r="BS9" s="12"/>
      <c r="BT9" s="12"/>
      <c r="BU9" s="18" t="s">
        <v>160</v>
      </c>
      <c r="BV9" s="18" t="str">
        <f>BU9</f>
        <v>Wine</v>
      </c>
      <c r="BW9" s="12"/>
      <c r="BX9" s="12"/>
      <c r="BY9" s="18" t="s">
        <v>161</v>
      </c>
      <c r="BZ9" s="18" t="str">
        <f>BY9</f>
        <v>Liquor</v>
      </c>
      <c r="CA9" s="12"/>
      <c r="CB9" s="12"/>
      <c r="CC9" s="18" t="s">
        <v>162</v>
      </c>
      <c r="CD9" s="18" t="str">
        <f>CC9</f>
        <v>Beer</v>
      </c>
      <c r="CE9" s="12"/>
      <c r="CF9" s="12"/>
      <c r="CG9" s="12"/>
      <c r="CH9" s="12"/>
      <c r="CI9" s="12"/>
      <c r="CJ9" s="18"/>
      <c r="CK9" s="18"/>
      <c r="CL9" s="18"/>
      <c r="CM9" s="18"/>
      <c r="CN9" s="12"/>
      <c r="CO9" s="12"/>
      <c r="CP9" s="18" t="s">
        <v>160</v>
      </c>
      <c r="CQ9" s="18" t="str">
        <f>CP9</f>
        <v>Wine</v>
      </c>
      <c r="CR9" s="12"/>
      <c r="CS9" s="12"/>
      <c r="CT9" s="18" t="s">
        <v>161</v>
      </c>
      <c r="CU9" s="18" t="str">
        <f>CT9</f>
        <v>Liquor</v>
      </c>
      <c r="CV9" s="12"/>
      <c r="CW9" s="12"/>
      <c r="CX9" s="18" t="s">
        <v>162</v>
      </c>
      <c r="CY9" s="18" t="str">
        <f>CX9</f>
        <v>Beer</v>
      </c>
      <c r="CZ9" s="12"/>
      <c r="DA9" s="12"/>
    </row>
    <row r="10" spans="1:110" ht="15.75">
      <c r="C10" s="12" t="s">
        <v>23</v>
      </c>
      <c r="D10" s="18">
        <f>Inputs!$B$3</f>
        <v>10</v>
      </c>
      <c r="E10" s="18">
        <f>D10</f>
        <v>10</v>
      </c>
      <c r="F10" s="18">
        <f>Inputs!$B$3</f>
        <v>10</v>
      </c>
      <c r="G10" s="18">
        <f>F10</f>
        <v>10</v>
      </c>
      <c r="H10" s="18">
        <f>Inputs!$B$3</f>
        <v>10</v>
      </c>
      <c r="I10" s="18">
        <f>H10</f>
        <v>10</v>
      </c>
      <c r="J10" s="18">
        <f>Inputs!$B$3</f>
        <v>10</v>
      </c>
      <c r="K10" s="18">
        <f>J10</f>
        <v>10</v>
      </c>
      <c r="L10" s="18">
        <f>Inputs!$B$3</f>
        <v>10</v>
      </c>
      <c r="M10" s="18">
        <f>L10</f>
        <v>10</v>
      </c>
      <c r="N10" s="18">
        <f>Inputs!$B$3</f>
        <v>10</v>
      </c>
      <c r="O10" s="18">
        <f>N10</f>
        <v>10</v>
      </c>
      <c r="P10" s="18">
        <f>Inputs!$B$3</f>
        <v>10</v>
      </c>
      <c r="Q10" s="18">
        <f>P10</f>
        <v>10</v>
      </c>
      <c r="R10" s="18">
        <f>Inputs!$B$3</f>
        <v>10</v>
      </c>
      <c r="S10" s="18">
        <f>R10</f>
        <v>10</v>
      </c>
      <c r="T10" s="18">
        <f>Inputs!$B$3</f>
        <v>10</v>
      </c>
      <c r="U10" s="18">
        <f>T10</f>
        <v>10</v>
      </c>
      <c r="V10" s="18">
        <f>Inputs!$B$3</f>
        <v>10</v>
      </c>
      <c r="W10" s="18">
        <f>V10</f>
        <v>10</v>
      </c>
      <c r="X10" s="12"/>
      <c r="Y10" s="18">
        <f>Inputs!$B$3</f>
        <v>10</v>
      </c>
      <c r="Z10" s="18">
        <f>Y10</f>
        <v>10</v>
      </c>
      <c r="AA10" s="18">
        <f>Inputs!$B$3</f>
        <v>10</v>
      </c>
      <c r="AB10" s="18">
        <f>AA10</f>
        <v>10</v>
      </c>
      <c r="AC10" s="18">
        <f>Inputs!$B$3</f>
        <v>10</v>
      </c>
      <c r="AD10" s="18">
        <f>AC10</f>
        <v>10</v>
      </c>
      <c r="AE10" s="18">
        <f>Inputs!$B$3</f>
        <v>10</v>
      </c>
      <c r="AF10" s="18">
        <f>AE10</f>
        <v>10</v>
      </c>
      <c r="AG10" s="12"/>
      <c r="AH10" s="12"/>
      <c r="AI10" s="18">
        <f>Inputs!$B$3</f>
        <v>10</v>
      </c>
      <c r="AJ10" s="18">
        <f>AI10</f>
        <v>10</v>
      </c>
      <c r="AK10" s="12"/>
      <c r="AL10" s="12"/>
      <c r="AM10" s="18">
        <f>Inputs!$B$3</f>
        <v>10</v>
      </c>
      <c r="AN10" s="18">
        <f>AM10</f>
        <v>10</v>
      </c>
      <c r="AO10" s="12"/>
      <c r="AP10" s="12"/>
      <c r="AQ10" s="12"/>
      <c r="AR10" s="12"/>
      <c r="AS10" s="12"/>
      <c r="AT10" s="18">
        <f>Inputs!$B$3</f>
        <v>10</v>
      </c>
      <c r="AU10" s="18">
        <f>AT10</f>
        <v>10</v>
      </c>
      <c r="AV10" s="18">
        <f>Inputs!$B$3</f>
        <v>10</v>
      </c>
      <c r="AW10" s="18">
        <f>AV10</f>
        <v>10</v>
      </c>
      <c r="AX10" s="18">
        <f>Inputs!$B$3</f>
        <v>10</v>
      </c>
      <c r="AY10" s="18">
        <f>AX10</f>
        <v>10</v>
      </c>
      <c r="AZ10" s="18">
        <f>Inputs!$B$3</f>
        <v>10</v>
      </c>
      <c r="BA10" s="18">
        <f>AZ10</f>
        <v>10</v>
      </c>
      <c r="BB10" s="12"/>
      <c r="BC10" s="12"/>
      <c r="BD10" s="18">
        <f>Inputs!$B$3</f>
        <v>10</v>
      </c>
      <c r="BE10" s="18">
        <f>BD10</f>
        <v>10</v>
      </c>
      <c r="BF10" s="12"/>
      <c r="BG10" s="12"/>
      <c r="BH10" s="18">
        <f>Inputs!$B$3</f>
        <v>10</v>
      </c>
      <c r="BI10" s="18">
        <f>BH10</f>
        <v>10</v>
      </c>
      <c r="BJ10" s="12"/>
      <c r="BK10" s="12"/>
      <c r="BL10" s="12"/>
      <c r="BM10" s="12"/>
      <c r="BN10" s="12"/>
      <c r="BO10" s="18">
        <f>Inputs!$B$3</f>
        <v>10</v>
      </c>
      <c r="BP10" s="18">
        <f>BO10</f>
        <v>10</v>
      </c>
      <c r="BQ10" s="18">
        <f>Inputs!$B$3</f>
        <v>10</v>
      </c>
      <c r="BR10" s="18">
        <f>BQ10</f>
        <v>10</v>
      </c>
      <c r="BS10" s="18">
        <f>Inputs!$B$3</f>
        <v>10</v>
      </c>
      <c r="BT10" s="18">
        <f>BS10</f>
        <v>10</v>
      </c>
      <c r="BU10" s="18">
        <f>Inputs!$B$3</f>
        <v>10</v>
      </c>
      <c r="BV10" s="18">
        <f>BU10</f>
        <v>10</v>
      </c>
      <c r="BW10" s="12"/>
      <c r="BX10" s="12"/>
      <c r="BY10" s="18">
        <f>Inputs!$B$3</f>
        <v>10</v>
      </c>
      <c r="BZ10" s="18">
        <f>BY10</f>
        <v>10</v>
      </c>
      <c r="CA10" s="12"/>
      <c r="CB10" s="12"/>
      <c r="CC10" s="18">
        <f>Inputs!$B$3</f>
        <v>10</v>
      </c>
      <c r="CD10" s="18">
        <f>CC10</f>
        <v>10</v>
      </c>
      <c r="CE10" s="12"/>
      <c r="CF10" s="12"/>
      <c r="CG10" s="12"/>
      <c r="CH10" s="12"/>
      <c r="CI10" s="12"/>
      <c r="CJ10" s="18">
        <f>Inputs!$B$3</f>
        <v>10</v>
      </c>
      <c r="CK10" s="18">
        <f>CJ10</f>
        <v>10</v>
      </c>
      <c r="CL10" s="18">
        <f>Inputs!$B$3</f>
        <v>10</v>
      </c>
      <c r="CM10" s="18">
        <f>CL10</f>
        <v>10</v>
      </c>
      <c r="CN10" s="18">
        <f>Inputs!$B$3</f>
        <v>10</v>
      </c>
      <c r="CO10" s="18">
        <f>CN10</f>
        <v>10</v>
      </c>
      <c r="CP10" s="18">
        <f>Inputs!$B$3</f>
        <v>10</v>
      </c>
      <c r="CQ10" s="18">
        <f>CP10</f>
        <v>10</v>
      </c>
      <c r="CR10" s="12"/>
      <c r="CS10" s="12"/>
      <c r="CT10" s="18">
        <f>Inputs!$B$3</f>
        <v>10</v>
      </c>
      <c r="CU10" s="18">
        <f>CT10</f>
        <v>10</v>
      </c>
      <c r="CV10" s="12"/>
      <c r="CW10" s="12"/>
      <c r="CX10" s="18">
        <f>Inputs!$B$3</f>
        <v>10</v>
      </c>
      <c r="CY10" s="18">
        <f>CX10</f>
        <v>10</v>
      </c>
      <c r="CZ10" s="12"/>
      <c r="DA10" s="12"/>
    </row>
    <row r="11" spans="1:110" ht="15.75">
      <c r="C11" s="12" t="s">
        <v>167</v>
      </c>
      <c r="D11" s="18">
        <f>Inputs!$B$4</f>
        <v>2017</v>
      </c>
      <c r="E11" s="18">
        <f>D11-1</f>
        <v>2016</v>
      </c>
      <c r="F11" s="18">
        <f>Inputs!$B$4</f>
        <v>2017</v>
      </c>
      <c r="G11" s="18">
        <f>F11-1</f>
        <v>2016</v>
      </c>
      <c r="H11" s="18">
        <f>Inputs!$B$4</f>
        <v>2017</v>
      </c>
      <c r="I11" s="18">
        <f>H11-1</f>
        <v>2016</v>
      </c>
      <c r="J11" s="18">
        <f>Inputs!$B$4</f>
        <v>2017</v>
      </c>
      <c r="K11" s="18">
        <f>J11-1</f>
        <v>2016</v>
      </c>
      <c r="L11" s="18">
        <f>Inputs!$B$4</f>
        <v>2017</v>
      </c>
      <c r="M11" s="18">
        <f>L11-1</f>
        <v>2016</v>
      </c>
      <c r="N11" s="18">
        <f>Inputs!$B$4</f>
        <v>2017</v>
      </c>
      <c r="O11" s="18">
        <f>N11-1</f>
        <v>2016</v>
      </c>
      <c r="P11" s="18">
        <f>Inputs!$B$4</f>
        <v>2017</v>
      </c>
      <c r="Q11" s="18">
        <f>P11-1</f>
        <v>2016</v>
      </c>
      <c r="R11" s="18">
        <f>Inputs!$B$4</f>
        <v>2017</v>
      </c>
      <c r="S11" s="18">
        <f>R11-1</f>
        <v>2016</v>
      </c>
      <c r="T11" s="18">
        <f>Inputs!$B$4</f>
        <v>2017</v>
      </c>
      <c r="U11" s="18">
        <f>T11-1</f>
        <v>2016</v>
      </c>
      <c r="V11" s="18">
        <f>Inputs!$B$4</f>
        <v>2017</v>
      </c>
      <c r="W11" s="18">
        <f>V11-1</f>
        <v>2016</v>
      </c>
      <c r="X11" s="12"/>
      <c r="Y11" s="18">
        <f>Inputs!$B$4</f>
        <v>2017</v>
      </c>
      <c r="Z11" s="18">
        <f>Y11-1</f>
        <v>2016</v>
      </c>
      <c r="AA11" s="18">
        <f>Inputs!$B$4</f>
        <v>2017</v>
      </c>
      <c r="AB11" s="18">
        <f>AA11-1</f>
        <v>2016</v>
      </c>
      <c r="AC11" s="18">
        <f>Inputs!$B$4</f>
        <v>2017</v>
      </c>
      <c r="AD11" s="18">
        <f>AC11-1</f>
        <v>2016</v>
      </c>
      <c r="AE11" s="18">
        <f>Inputs!$B$4</f>
        <v>2017</v>
      </c>
      <c r="AF11" s="18">
        <f>AE11-1</f>
        <v>2016</v>
      </c>
      <c r="AG11" s="12"/>
      <c r="AH11" s="12"/>
      <c r="AI11" s="18">
        <f>Inputs!$B$4</f>
        <v>2017</v>
      </c>
      <c r="AJ11" s="18">
        <f>AI11-1</f>
        <v>2016</v>
      </c>
      <c r="AK11" s="12"/>
      <c r="AL11" s="12"/>
      <c r="AM11" s="18">
        <f>Inputs!$B$4</f>
        <v>2017</v>
      </c>
      <c r="AN11" s="18">
        <f>AM11-1</f>
        <v>2016</v>
      </c>
      <c r="AO11" s="12"/>
      <c r="AP11" s="12"/>
      <c r="AQ11" s="12"/>
      <c r="AR11" s="12"/>
      <c r="AS11" s="12"/>
      <c r="AT11" s="18">
        <f>Inputs!$B$4</f>
        <v>2017</v>
      </c>
      <c r="AU11" s="18">
        <f>AT11-1</f>
        <v>2016</v>
      </c>
      <c r="AV11" s="18">
        <f>Inputs!$B$4</f>
        <v>2017</v>
      </c>
      <c r="AW11" s="18">
        <f>AV11-1</f>
        <v>2016</v>
      </c>
      <c r="AX11" s="18">
        <f>Inputs!$B$4</f>
        <v>2017</v>
      </c>
      <c r="AY11" s="18">
        <f>AX11-1</f>
        <v>2016</v>
      </c>
      <c r="AZ11" s="18">
        <f>Inputs!$B$4</f>
        <v>2017</v>
      </c>
      <c r="BA11" s="18">
        <f>AZ11-1</f>
        <v>2016</v>
      </c>
      <c r="BB11" s="12"/>
      <c r="BC11" s="12"/>
      <c r="BD11" s="18">
        <f>Inputs!$B$4</f>
        <v>2017</v>
      </c>
      <c r="BE11" s="18">
        <f>BD11-1</f>
        <v>2016</v>
      </c>
      <c r="BF11" s="12"/>
      <c r="BG11" s="12"/>
      <c r="BH11" s="18">
        <f>Inputs!$B$4</f>
        <v>2017</v>
      </c>
      <c r="BI11" s="18">
        <f>BH11-1</f>
        <v>2016</v>
      </c>
      <c r="BJ11" s="12"/>
      <c r="BK11" s="12"/>
      <c r="BL11" s="12"/>
      <c r="BM11" s="12"/>
      <c r="BN11" s="12"/>
      <c r="BO11" s="18">
        <f>Inputs!$B$4</f>
        <v>2017</v>
      </c>
      <c r="BP11" s="18">
        <f>BO11-1</f>
        <v>2016</v>
      </c>
      <c r="BQ11" s="18">
        <f>Inputs!$B$4</f>
        <v>2017</v>
      </c>
      <c r="BR11" s="18">
        <f>BQ11-1</f>
        <v>2016</v>
      </c>
      <c r="BS11" s="18">
        <f>Inputs!$B$4</f>
        <v>2017</v>
      </c>
      <c r="BT11" s="18">
        <f>BS11-1</f>
        <v>2016</v>
      </c>
      <c r="BU11" s="18">
        <f>Inputs!$B$4</f>
        <v>2017</v>
      </c>
      <c r="BV11" s="18">
        <f>BU11-1</f>
        <v>2016</v>
      </c>
      <c r="BW11" s="12"/>
      <c r="BX11" s="12"/>
      <c r="BY11" s="18">
        <f>Inputs!$B$4</f>
        <v>2017</v>
      </c>
      <c r="BZ11" s="18">
        <f>BY11-1</f>
        <v>2016</v>
      </c>
      <c r="CA11" s="12"/>
      <c r="CB11" s="12"/>
      <c r="CC11" s="18">
        <f>Inputs!$B$4</f>
        <v>2017</v>
      </c>
      <c r="CD11" s="18">
        <f>CC11-1</f>
        <v>2016</v>
      </c>
      <c r="CE11" s="12"/>
      <c r="CF11" s="12"/>
      <c r="CG11" s="12"/>
      <c r="CH11" s="12"/>
      <c r="CI11" s="12"/>
      <c r="CJ11" s="18">
        <f>Inputs!$B$4</f>
        <v>2017</v>
      </c>
      <c r="CK11" s="18">
        <f>CJ11-1</f>
        <v>2016</v>
      </c>
      <c r="CL11" s="18">
        <f>Inputs!$B$4</f>
        <v>2017</v>
      </c>
      <c r="CM11" s="18">
        <f>CL11-1</f>
        <v>2016</v>
      </c>
      <c r="CN11" s="18">
        <f>Inputs!$B$4</f>
        <v>2017</v>
      </c>
      <c r="CO11" s="18">
        <f>CN11-1</f>
        <v>2016</v>
      </c>
      <c r="CP11" s="18">
        <f>Inputs!$B$4</f>
        <v>2017</v>
      </c>
      <c r="CQ11" s="18">
        <f>CP11-1</f>
        <v>2016</v>
      </c>
      <c r="CR11" s="12"/>
      <c r="CS11" s="12"/>
      <c r="CT11" s="18">
        <f>Inputs!$B$4</f>
        <v>2017</v>
      </c>
      <c r="CU11" s="18">
        <f>CT11-1</f>
        <v>2016</v>
      </c>
      <c r="CV11" s="12"/>
      <c r="CW11" s="12"/>
      <c r="CX11" s="18">
        <f>Inputs!$B$4</f>
        <v>2017</v>
      </c>
      <c r="CY11" s="18">
        <f>CX11-1</f>
        <v>2016</v>
      </c>
      <c r="CZ11" s="12"/>
      <c r="DA11" s="12"/>
    </row>
    <row r="12" spans="1:110" ht="15.75">
      <c r="C12" s="12" t="s">
        <v>24</v>
      </c>
      <c r="D12" s="18" t="str">
        <f>VLOOKUP(D10,Inputs!$A$16:$C$28,2,FALSE)</f>
        <v>$Q:$Q</v>
      </c>
      <c r="E12" s="18" t="str">
        <f>VLOOKUP(E10,Inputs!$A$16:$C$28,2,FALSE)</f>
        <v>$Q:$Q</v>
      </c>
      <c r="F12" s="18" t="str">
        <f>VLOOKUP(F10,Inputs!$A$16:$C$28,2,FALSE)</f>
        <v>$Q:$Q</v>
      </c>
      <c r="G12" s="18" t="str">
        <f>VLOOKUP(G10,Inputs!$A$16:$C$28,2,FALSE)</f>
        <v>$Q:$Q</v>
      </c>
      <c r="H12" s="18" t="str">
        <f>VLOOKUP(H10,Inputs!$A$16:$C$28,2,FALSE)</f>
        <v>$Q:$Q</v>
      </c>
      <c r="I12" s="18" t="str">
        <f>VLOOKUP(I10,Inputs!$A$16:$C$28,2,FALSE)</f>
        <v>$Q:$Q</v>
      </c>
      <c r="J12" s="18" t="str">
        <f>VLOOKUP(J10,Inputs!$A$16:$C$28,2,FALSE)</f>
        <v>$Q:$Q</v>
      </c>
      <c r="K12" s="18" t="str">
        <f>VLOOKUP(K10,Inputs!$A$16:$C$28,2,FALSE)</f>
        <v>$Q:$Q</v>
      </c>
      <c r="L12" s="18" t="str">
        <f>VLOOKUP(L10,Inputs!$A$16:$C$28,2,FALSE)</f>
        <v>$Q:$Q</v>
      </c>
      <c r="M12" s="18" t="str">
        <f>VLOOKUP(M10,Inputs!$A$16:$C$28,2,FALSE)</f>
        <v>$Q:$Q</v>
      </c>
      <c r="N12" s="18" t="str">
        <f>VLOOKUP(N10,Inputs!$A$16:$C$28,2,FALSE)</f>
        <v>$Q:$Q</v>
      </c>
      <c r="O12" s="18" t="str">
        <f>VLOOKUP(O10,Inputs!$A$16:$C$28,2,FALSE)</f>
        <v>$Q:$Q</v>
      </c>
      <c r="P12" s="18" t="str">
        <f>VLOOKUP(P10,Inputs!$A$16:$C$28,2,FALSE)</f>
        <v>$Q:$Q</v>
      </c>
      <c r="Q12" s="18" t="str">
        <f>VLOOKUP(Q10,Inputs!$A$16:$C$28,2,FALSE)</f>
        <v>$Q:$Q</v>
      </c>
      <c r="R12" s="18" t="str">
        <f>VLOOKUP(R10,Inputs!$A$16:$C$28,2,FALSE)</f>
        <v>$Q:$Q</v>
      </c>
      <c r="S12" s="18" t="str">
        <f>VLOOKUP(S10,Inputs!$A$16:$C$28,2,FALSE)</f>
        <v>$Q:$Q</v>
      </c>
      <c r="T12" s="18" t="str">
        <f>VLOOKUP(T10,Inputs!$A$16:$C$28,2,FALSE)</f>
        <v>$Q:$Q</v>
      </c>
      <c r="U12" s="18" t="str">
        <f>VLOOKUP(U10,Inputs!$A$16:$C$28,2,FALSE)</f>
        <v>$Q:$Q</v>
      </c>
      <c r="V12" s="18" t="str">
        <f>VLOOKUP(V10,Inputs!$A$16:$C$28,2,FALSE)</f>
        <v>$Q:$Q</v>
      </c>
      <c r="W12" s="18" t="str">
        <f>VLOOKUP(W10,Inputs!$A$16:$C$28,2,FALSE)</f>
        <v>$Q:$Q</v>
      </c>
      <c r="X12" s="12"/>
      <c r="Y12" s="18" t="str">
        <f>VLOOKUP(Y10,Inputs!$A$16:$C$28,2,FALSE)</f>
        <v>$Q:$Q</v>
      </c>
      <c r="Z12" s="18" t="str">
        <f>VLOOKUP(Z10,Inputs!$A$16:$C$28,2,FALSE)</f>
        <v>$Q:$Q</v>
      </c>
      <c r="AA12" s="18" t="str">
        <f>VLOOKUP(AA10,Inputs!$A$16:$C$28,2,FALSE)</f>
        <v>$Q:$Q</v>
      </c>
      <c r="AB12" s="18" t="str">
        <f>VLOOKUP(AB10,Inputs!$A$16:$C$28,2,FALSE)</f>
        <v>$Q:$Q</v>
      </c>
      <c r="AC12" s="18" t="str">
        <f>VLOOKUP(AC10,Inputs!$A$16:$C$28,2,FALSE)</f>
        <v>$Q:$Q</v>
      </c>
      <c r="AD12" s="18" t="str">
        <f>VLOOKUP(AD10,Inputs!$A$16:$C$28,2,FALSE)</f>
        <v>$Q:$Q</v>
      </c>
      <c r="AE12" s="18" t="str">
        <f>VLOOKUP(AE10,Inputs!$A$16:$C$28,2,FALSE)</f>
        <v>$Q:$Q</v>
      </c>
      <c r="AF12" s="18" t="str">
        <f>VLOOKUP(AF10,Inputs!$A$16:$C$28,2,FALSE)</f>
        <v>$Q:$Q</v>
      </c>
      <c r="AG12" s="12"/>
      <c r="AH12" s="12"/>
      <c r="AI12" s="18" t="str">
        <f>VLOOKUP(AI10,Inputs!$A$16:$C$28,2,FALSE)</f>
        <v>$Q:$Q</v>
      </c>
      <c r="AJ12" s="18" t="str">
        <f>VLOOKUP(AJ10,Inputs!$A$16:$C$28,2,FALSE)</f>
        <v>$Q:$Q</v>
      </c>
      <c r="AK12" s="12"/>
      <c r="AL12" s="12"/>
      <c r="AM12" s="18" t="str">
        <f>VLOOKUP(AM10,Inputs!$A$16:$C$28,2,FALSE)</f>
        <v>$Q:$Q</v>
      </c>
      <c r="AN12" s="18" t="str">
        <f>VLOOKUP(AN10,Inputs!$A$16:$C$28,2,FALSE)</f>
        <v>$Q:$Q</v>
      </c>
      <c r="AO12" s="12"/>
      <c r="AP12" s="12"/>
      <c r="AQ12" s="12"/>
      <c r="AR12" s="12"/>
      <c r="AS12" s="12"/>
      <c r="AT12" s="18" t="str">
        <f>VLOOKUP(AT10,Inputs!$A$16:$C$28,2,FALSE)</f>
        <v>$Q:$Q</v>
      </c>
      <c r="AU12" s="18" t="str">
        <f>VLOOKUP(AU10,Inputs!$A$16:$C$28,2,FALSE)</f>
        <v>$Q:$Q</v>
      </c>
      <c r="AV12" s="18" t="str">
        <f>VLOOKUP(AV10,Inputs!$A$16:$C$28,2,FALSE)</f>
        <v>$Q:$Q</v>
      </c>
      <c r="AW12" s="18" t="str">
        <f>VLOOKUP(AW10,Inputs!$A$16:$C$28,2,FALSE)</f>
        <v>$Q:$Q</v>
      </c>
      <c r="AX12" s="18" t="str">
        <f>VLOOKUP(AX10,Inputs!$A$16:$C$28,2,FALSE)</f>
        <v>$Q:$Q</v>
      </c>
      <c r="AY12" s="18" t="str">
        <f>VLOOKUP(AY10,Inputs!$A$16:$C$28,2,FALSE)</f>
        <v>$Q:$Q</v>
      </c>
      <c r="AZ12" s="18" t="str">
        <f>VLOOKUP(AZ10,Inputs!$A$16:$C$28,2,FALSE)</f>
        <v>$Q:$Q</v>
      </c>
      <c r="BA12" s="18" t="str">
        <f>VLOOKUP(BA10,Inputs!$A$16:$C$28,2,FALSE)</f>
        <v>$Q:$Q</v>
      </c>
      <c r="BB12" s="12"/>
      <c r="BC12" s="12"/>
      <c r="BD12" s="18" t="str">
        <f>VLOOKUP(BD10,Inputs!$A$16:$C$28,2,FALSE)</f>
        <v>$Q:$Q</v>
      </c>
      <c r="BE12" s="18" t="str">
        <f>VLOOKUP(BE10,Inputs!$A$16:$C$28,2,FALSE)</f>
        <v>$Q:$Q</v>
      </c>
      <c r="BF12" s="12"/>
      <c r="BG12" s="12"/>
      <c r="BH12" s="18" t="str">
        <f>VLOOKUP(BH10,Inputs!$A$16:$C$28,2,FALSE)</f>
        <v>$Q:$Q</v>
      </c>
      <c r="BI12" s="18" t="str">
        <f>VLOOKUP(BI10,Inputs!$A$16:$C$28,2,FALSE)</f>
        <v>$Q:$Q</v>
      </c>
      <c r="BJ12" s="12"/>
      <c r="BK12" s="12"/>
      <c r="BL12" s="12"/>
      <c r="BM12" s="12"/>
      <c r="BN12" s="12"/>
      <c r="BO12" s="18" t="str">
        <f>VLOOKUP(BO10,Inputs!$A$16:$C$28,2,FALSE)</f>
        <v>$Q:$Q</v>
      </c>
      <c r="BP12" s="18" t="str">
        <f>VLOOKUP(BP10,Inputs!$A$16:$C$28,2,FALSE)</f>
        <v>$Q:$Q</v>
      </c>
      <c r="BQ12" s="18" t="str">
        <f>VLOOKUP(BQ10,Inputs!$A$16:$C$28,2,FALSE)</f>
        <v>$Q:$Q</v>
      </c>
      <c r="BR12" s="18" t="str">
        <f>VLOOKUP(BR10,Inputs!$A$16:$C$28,2,FALSE)</f>
        <v>$Q:$Q</v>
      </c>
      <c r="BS12" s="18" t="str">
        <f>VLOOKUP(BS10,Inputs!$A$16:$C$28,2,FALSE)</f>
        <v>$Q:$Q</v>
      </c>
      <c r="BT12" s="18" t="str">
        <f>VLOOKUP(BT10,Inputs!$A$16:$C$28,2,FALSE)</f>
        <v>$Q:$Q</v>
      </c>
      <c r="BU12" s="18" t="str">
        <f>VLOOKUP(BU10,Inputs!$A$16:$C$28,2,FALSE)</f>
        <v>$Q:$Q</v>
      </c>
      <c r="BV12" s="18" t="str">
        <f>VLOOKUP(BV10,Inputs!$A$16:$C$28,2,FALSE)</f>
        <v>$Q:$Q</v>
      </c>
      <c r="BW12" s="12"/>
      <c r="BX12" s="12"/>
      <c r="BY12" s="18" t="str">
        <f>VLOOKUP(BY10,Inputs!$A$16:$C$28,2,FALSE)</f>
        <v>$Q:$Q</v>
      </c>
      <c r="BZ12" s="18" t="str">
        <f>VLOOKUP(BZ10,Inputs!$A$16:$C$28,2,FALSE)</f>
        <v>$Q:$Q</v>
      </c>
      <c r="CA12" s="12"/>
      <c r="CB12" s="12"/>
      <c r="CC12" s="18" t="str">
        <f>VLOOKUP(CC10,Inputs!$A$16:$C$28,2,FALSE)</f>
        <v>$Q:$Q</v>
      </c>
      <c r="CD12" s="18" t="str">
        <f>VLOOKUP(CD10,Inputs!$A$16:$C$28,2,FALSE)</f>
        <v>$Q:$Q</v>
      </c>
      <c r="CE12" s="12"/>
      <c r="CF12" s="12"/>
      <c r="CG12" s="12"/>
      <c r="CH12" s="12"/>
      <c r="CI12" s="12"/>
      <c r="CJ12" s="18" t="str">
        <f>VLOOKUP(CJ10,Inputs!$A$16:$C$28,2,FALSE)</f>
        <v>$Q:$Q</v>
      </c>
      <c r="CK12" s="18" t="str">
        <f>VLOOKUP(CK10,Inputs!$A$16:$C$28,2,FALSE)</f>
        <v>$Q:$Q</v>
      </c>
      <c r="CL12" s="18" t="str">
        <f>VLOOKUP(CL10,Inputs!$A$16:$C$28,2,FALSE)</f>
        <v>$Q:$Q</v>
      </c>
      <c r="CM12" s="18" t="str">
        <f>VLOOKUP(CM10,Inputs!$A$16:$C$28,2,FALSE)</f>
        <v>$Q:$Q</v>
      </c>
      <c r="CN12" s="18" t="str">
        <f>VLOOKUP(CN10,Inputs!$A$16:$C$28,2,FALSE)</f>
        <v>$Q:$Q</v>
      </c>
      <c r="CO12" s="18" t="str">
        <f>VLOOKUP(CO10,Inputs!$A$16:$C$28,2,FALSE)</f>
        <v>$Q:$Q</v>
      </c>
      <c r="CP12" s="18" t="str">
        <f>VLOOKUP(CP10,Inputs!$A$16:$C$28,2,FALSE)</f>
        <v>$Q:$Q</v>
      </c>
      <c r="CQ12" s="18" t="str">
        <f>VLOOKUP(CQ10,Inputs!$A$16:$C$28,2,FALSE)</f>
        <v>$Q:$Q</v>
      </c>
      <c r="CR12" s="12"/>
      <c r="CS12" s="12"/>
      <c r="CT12" s="18" t="str">
        <f>VLOOKUP(CT10,Inputs!$A$16:$C$28,2,FALSE)</f>
        <v>$Q:$Q</v>
      </c>
      <c r="CU12" s="18" t="str">
        <f>VLOOKUP(CU10,Inputs!$A$16:$C$28,2,FALSE)</f>
        <v>$Q:$Q</v>
      </c>
      <c r="CV12" s="12"/>
      <c r="CW12" s="12"/>
      <c r="CX12" s="18" t="str">
        <f>VLOOKUP(CX10,Inputs!$A$16:$C$28,2,FALSE)</f>
        <v>$Q:$Q</v>
      </c>
      <c r="CY12" s="18" t="str">
        <f>VLOOKUP(CY10,Inputs!$A$16:$C$28,2,FALSE)</f>
        <v>$Q:$Q</v>
      </c>
      <c r="CZ12" s="12"/>
      <c r="DA12" s="12"/>
    </row>
    <row r="13" spans="1:110" ht="15.75">
      <c r="C13" s="12" t="s">
        <v>52</v>
      </c>
      <c r="D13" s="18" t="str">
        <f>IF(D11=Inputs!$B$4,"TB CY","TB PY")</f>
        <v>TB CY</v>
      </c>
      <c r="E13" s="18" t="str">
        <f>IF(E11=Inputs!$B$4,"TB CY","TB PY")</f>
        <v>TB PY</v>
      </c>
      <c r="F13" s="18" t="str">
        <f>IF(F11=Inputs!$B$4,"TB CY","TB PY")</f>
        <v>TB CY</v>
      </c>
      <c r="G13" s="18" t="str">
        <f>IF(G11=Inputs!$B$4,"TB CY","TB PY")</f>
        <v>TB PY</v>
      </c>
      <c r="H13" s="18" t="str">
        <f>IF(H11=Inputs!$B$4,"TB CY","TB PY")</f>
        <v>TB CY</v>
      </c>
      <c r="I13" s="18" t="str">
        <f>IF(I11=Inputs!$B$4,"TB CY","TB PY")</f>
        <v>TB PY</v>
      </c>
      <c r="J13" s="18" t="str">
        <f>IF(J11=Inputs!$B$4,"TB CY","TB PY")</f>
        <v>TB CY</v>
      </c>
      <c r="K13" s="18" t="str">
        <f>IF(K11=Inputs!$B$4,"TB CY","TB PY")</f>
        <v>TB PY</v>
      </c>
      <c r="L13" s="18" t="str">
        <f>IF(L11=Inputs!$B$4,"TB CY","TB PY")</f>
        <v>TB CY</v>
      </c>
      <c r="M13" s="18" t="str">
        <f>IF(M11=Inputs!$B$4,"TB CY","TB PY")</f>
        <v>TB PY</v>
      </c>
      <c r="N13" s="18" t="str">
        <f>IF(N11=Inputs!$B$4,"TB CY","TB PY")</f>
        <v>TB CY</v>
      </c>
      <c r="O13" s="18" t="str">
        <f>IF(O11=Inputs!$B$4,"TB CY","TB PY")</f>
        <v>TB PY</v>
      </c>
      <c r="P13" s="18" t="str">
        <f>IF(P11=Inputs!$B$4,"TB CY","TB PY")</f>
        <v>TB CY</v>
      </c>
      <c r="Q13" s="18" t="str">
        <f>IF(Q11=Inputs!$B$4,"TB CY","TB PY")</f>
        <v>TB PY</v>
      </c>
      <c r="R13" s="18" t="str">
        <f>IF(R11=Inputs!$B$4,"TB CY","TB PY")</f>
        <v>TB CY</v>
      </c>
      <c r="S13" s="18" t="str">
        <f>IF(S11=Inputs!$B$4,"TB CY","TB PY")</f>
        <v>TB PY</v>
      </c>
      <c r="T13" s="18" t="str">
        <f>IF(T11=Inputs!$B$4,"TB CY","TB PY")</f>
        <v>TB CY</v>
      </c>
      <c r="U13" s="18" t="str">
        <f>IF(U11=Inputs!$B$4,"TB CY","TB PY")</f>
        <v>TB PY</v>
      </c>
      <c r="V13" s="18" t="str">
        <f>IF(V11=Inputs!$B$4,"TB CY","TB PY")</f>
        <v>TB CY</v>
      </c>
      <c r="W13" s="18" t="str">
        <f>IF(W11=Inputs!$B$4,"TB CY","TB PY")</f>
        <v>TB PY</v>
      </c>
      <c r="X13" s="12"/>
      <c r="Y13" s="18" t="str">
        <f>IF(Y11=Inputs!$B$4,"TB CY","TB PY")</f>
        <v>TB CY</v>
      </c>
      <c r="Z13" s="18" t="str">
        <f>IF(Z11=Inputs!$B$4,"TB CY","TB PY")</f>
        <v>TB PY</v>
      </c>
      <c r="AA13" s="18" t="str">
        <f>IF(AA11=Inputs!$B$4,"TB CY","TB PY")</f>
        <v>TB CY</v>
      </c>
      <c r="AB13" s="18" t="str">
        <f>IF(AB11=Inputs!$B$4,"TB CY","TB PY")</f>
        <v>TB PY</v>
      </c>
      <c r="AC13" s="18" t="str">
        <f>IF(AC11=Inputs!$B$4,"TB CY","TB PY")</f>
        <v>TB CY</v>
      </c>
      <c r="AD13" s="18" t="str">
        <f>IF(AD11=Inputs!$B$4,"TB CY","TB PY")</f>
        <v>TB PY</v>
      </c>
      <c r="AE13" s="18" t="str">
        <f>IF(AE11=Inputs!$B$4,"TB CY","TB PY")</f>
        <v>TB CY</v>
      </c>
      <c r="AF13" s="18" t="str">
        <f>IF(AF11=Inputs!$B$4,"TB CY","TB PY")</f>
        <v>TB PY</v>
      </c>
      <c r="AG13" s="12"/>
      <c r="AH13" s="12"/>
      <c r="AI13" s="18" t="str">
        <f>IF(AI11=Inputs!$B$4,"TB CY","TB PY")</f>
        <v>TB CY</v>
      </c>
      <c r="AJ13" s="18" t="str">
        <f>IF(AJ11=Inputs!$B$4,"TB CY","TB PY")</f>
        <v>TB PY</v>
      </c>
      <c r="AK13" s="12"/>
      <c r="AL13" s="12"/>
      <c r="AM13" s="18" t="str">
        <f>IF(AM11=Inputs!$B$4,"TB CY","TB PY")</f>
        <v>TB CY</v>
      </c>
      <c r="AN13" s="18" t="str">
        <f>IF(AN11=Inputs!$B$4,"TB CY","TB PY")</f>
        <v>TB PY</v>
      </c>
      <c r="AO13" s="12"/>
      <c r="AP13" s="12"/>
      <c r="AQ13" s="12"/>
      <c r="AR13" s="12"/>
      <c r="AS13" s="12"/>
      <c r="AT13" s="18" t="str">
        <f>IF(AT11=Inputs!$B$4,"TB CY","TB PY")</f>
        <v>TB CY</v>
      </c>
      <c r="AU13" s="18" t="str">
        <f>IF(AU11=Inputs!$B$4,"TB CY","TB PY")</f>
        <v>TB PY</v>
      </c>
      <c r="AV13" s="18" t="str">
        <f>IF(AV11=Inputs!$B$4,"TB CY","TB PY")</f>
        <v>TB CY</v>
      </c>
      <c r="AW13" s="18" t="str">
        <f>IF(AW11=Inputs!$B$4,"TB CY","TB PY")</f>
        <v>TB PY</v>
      </c>
      <c r="AX13" s="18" t="str">
        <f>IF(AX11=Inputs!$B$4,"TB CY","TB PY")</f>
        <v>TB CY</v>
      </c>
      <c r="AY13" s="18" t="str">
        <f>IF(AY11=Inputs!$B$4,"TB CY","TB PY")</f>
        <v>TB PY</v>
      </c>
      <c r="AZ13" s="18" t="str">
        <f>IF(AZ11=Inputs!$B$4,"TB CY","TB PY")</f>
        <v>TB CY</v>
      </c>
      <c r="BA13" s="18" t="str">
        <f>IF(BA11=Inputs!$B$4,"TB CY","TB PY")</f>
        <v>TB PY</v>
      </c>
      <c r="BB13" s="12"/>
      <c r="BC13" s="12"/>
      <c r="BD13" s="18" t="str">
        <f>IF(BD11=Inputs!$B$4,"TB CY","TB PY")</f>
        <v>TB CY</v>
      </c>
      <c r="BE13" s="18" t="str">
        <f>IF(BE11=Inputs!$B$4,"TB CY","TB PY")</f>
        <v>TB PY</v>
      </c>
      <c r="BF13" s="12"/>
      <c r="BG13" s="12"/>
      <c r="BH13" s="18" t="str">
        <f>IF(BH11=Inputs!$B$4,"TB CY","TB PY")</f>
        <v>TB CY</v>
      </c>
      <c r="BI13" s="18" t="str">
        <f>IF(BI11=Inputs!$B$4,"TB CY","TB PY")</f>
        <v>TB PY</v>
      </c>
      <c r="BJ13" s="12"/>
      <c r="BK13" s="12"/>
      <c r="BL13" s="12"/>
      <c r="BM13" s="12"/>
      <c r="BN13" s="12"/>
      <c r="BO13" s="18" t="str">
        <f>IF(BO11=Inputs!$B$4,"TB CY","TB PY")</f>
        <v>TB CY</v>
      </c>
      <c r="BP13" s="18" t="str">
        <f>IF(BP11=Inputs!$B$4,"TB CY","TB PY")</f>
        <v>TB PY</v>
      </c>
      <c r="BQ13" s="18" t="str">
        <f>IF(BQ11=Inputs!$B$4,"TB CY","TB PY")</f>
        <v>TB CY</v>
      </c>
      <c r="BR13" s="18" t="str">
        <f>IF(BR11=Inputs!$B$4,"TB CY","TB PY")</f>
        <v>TB PY</v>
      </c>
      <c r="BS13" s="18" t="str">
        <f>IF(BS11=Inputs!$B$4,"TB CY","TB PY")</f>
        <v>TB CY</v>
      </c>
      <c r="BT13" s="18" t="str">
        <f>IF(BT11=Inputs!$B$4,"TB CY","TB PY")</f>
        <v>TB PY</v>
      </c>
      <c r="BU13" s="18" t="str">
        <f>IF(BU11=Inputs!$B$4,"TB CY","TB PY")</f>
        <v>TB CY</v>
      </c>
      <c r="BV13" s="18" t="str">
        <f>IF(BV11=Inputs!$B$4,"TB CY","TB PY")</f>
        <v>TB PY</v>
      </c>
      <c r="BW13" s="12"/>
      <c r="BX13" s="12"/>
      <c r="BY13" s="18" t="str">
        <f>IF(BY11=Inputs!$B$4,"TB CY","TB PY")</f>
        <v>TB CY</v>
      </c>
      <c r="BZ13" s="18" t="str">
        <f>IF(BZ11=Inputs!$B$4,"TB CY","TB PY")</f>
        <v>TB PY</v>
      </c>
      <c r="CA13" s="12"/>
      <c r="CB13" s="12"/>
      <c r="CC13" s="18" t="str">
        <f>IF(CC11=Inputs!$B$4,"TB CY","TB PY")</f>
        <v>TB CY</v>
      </c>
      <c r="CD13" s="18" t="str">
        <f>IF(CD11=Inputs!$B$4,"TB CY","TB PY")</f>
        <v>TB PY</v>
      </c>
      <c r="CE13" s="12"/>
      <c r="CF13" s="12"/>
      <c r="CG13" s="12"/>
      <c r="CH13" s="12"/>
      <c r="CI13" s="12"/>
      <c r="CJ13" s="18" t="str">
        <f>IF(CJ11=Inputs!$B$4,"TB CY","TB PY")</f>
        <v>TB CY</v>
      </c>
      <c r="CK13" s="18" t="str">
        <f>IF(CK11=Inputs!$B$4,"TB CY","TB PY")</f>
        <v>TB PY</v>
      </c>
      <c r="CL13" s="18" t="str">
        <f>IF(CL11=Inputs!$B$4,"TB CY","TB PY")</f>
        <v>TB CY</v>
      </c>
      <c r="CM13" s="18" t="str">
        <f>IF(CM11=Inputs!$B$4,"TB CY","TB PY")</f>
        <v>TB PY</v>
      </c>
      <c r="CN13" s="18" t="str">
        <f>IF(CN11=Inputs!$B$4,"TB CY","TB PY")</f>
        <v>TB CY</v>
      </c>
      <c r="CO13" s="18" t="str">
        <f>IF(CO11=Inputs!$B$4,"TB CY","TB PY")</f>
        <v>TB PY</v>
      </c>
      <c r="CP13" s="18" t="str">
        <f>IF(CP11=Inputs!$B$4,"TB CY","TB PY")</f>
        <v>TB CY</v>
      </c>
      <c r="CQ13" s="18" t="str">
        <f>IF(CQ11=Inputs!$B$4,"TB CY","TB PY")</f>
        <v>TB PY</v>
      </c>
      <c r="CR13" s="12"/>
      <c r="CS13" s="12"/>
      <c r="CT13" s="18" t="str">
        <f>IF(CT11=Inputs!$B$4,"TB CY","TB PY")</f>
        <v>TB CY</v>
      </c>
      <c r="CU13" s="18" t="str">
        <f>IF(CU11=Inputs!$B$4,"TB CY","TB PY")</f>
        <v>TB PY</v>
      </c>
      <c r="CV13" s="12"/>
      <c r="CW13" s="12"/>
      <c r="CX13" s="18" t="str">
        <f>IF(CX11=Inputs!$B$4,"TB CY","TB PY")</f>
        <v>TB CY</v>
      </c>
      <c r="CY13" s="18" t="str">
        <f>IF(CY11=Inputs!$B$4,"TB CY","TB PY")</f>
        <v>TB PY</v>
      </c>
      <c r="CZ13" s="12"/>
      <c r="DA13" s="12"/>
    </row>
    <row r="14" spans="1:110">
      <c r="C14" s="23"/>
      <c r="D14" s="147" t="str">
        <f t="shared" ref="D14:U14" si="0">D11&amp;"-"&amp;IF(D10&lt;10,"0","")&amp;D10</f>
        <v>2017-10</v>
      </c>
      <c r="E14" s="147" t="str">
        <f t="shared" si="0"/>
        <v>2016-10</v>
      </c>
      <c r="F14" s="147" t="str">
        <f t="shared" si="0"/>
        <v>2017-10</v>
      </c>
      <c r="G14" s="147" t="str">
        <f t="shared" si="0"/>
        <v>2016-10</v>
      </c>
      <c r="H14" s="147" t="str">
        <f t="shared" si="0"/>
        <v>2017-10</v>
      </c>
      <c r="I14" s="147" t="str">
        <f t="shared" si="0"/>
        <v>2016-10</v>
      </c>
      <c r="J14" s="147" t="str">
        <f t="shared" si="0"/>
        <v>2017-10</v>
      </c>
      <c r="K14" s="147" t="str">
        <f t="shared" si="0"/>
        <v>2016-10</v>
      </c>
      <c r="L14" s="147" t="str">
        <f t="shared" si="0"/>
        <v>2017-10</v>
      </c>
      <c r="M14" s="147" t="str">
        <f t="shared" si="0"/>
        <v>2016-10</v>
      </c>
      <c r="N14" s="147" t="str">
        <f t="shared" si="0"/>
        <v>2017-10</v>
      </c>
      <c r="O14" s="147" t="str">
        <f t="shared" si="0"/>
        <v>2016-10</v>
      </c>
      <c r="P14" s="147" t="str">
        <f t="shared" si="0"/>
        <v>2017-10</v>
      </c>
      <c r="Q14" s="147" t="str">
        <f t="shared" si="0"/>
        <v>2016-10</v>
      </c>
      <c r="R14" s="147" t="str">
        <f t="shared" si="0"/>
        <v>2017-10</v>
      </c>
      <c r="S14" s="147" t="str">
        <f t="shared" si="0"/>
        <v>2016-10</v>
      </c>
      <c r="T14" s="147" t="str">
        <f t="shared" si="0"/>
        <v>2017-10</v>
      </c>
      <c r="U14" s="147" t="str">
        <f t="shared" si="0"/>
        <v>2016-10</v>
      </c>
      <c r="V14" s="147" t="str">
        <f>D14</f>
        <v>2017-10</v>
      </c>
      <c r="W14" s="147" t="str">
        <f>E14</f>
        <v>2016-10</v>
      </c>
      <c r="X14" s="23"/>
      <c r="Y14" s="147" t="str">
        <f t="shared" ref="Y14:AF14" si="1">Y11&amp;"-"&amp;IF(Y10&lt;10,"0","")&amp;Y10</f>
        <v>2017-10</v>
      </c>
      <c r="Z14" s="147" t="str">
        <f t="shared" si="1"/>
        <v>2016-10</v>
      </c>
      <c r="AA14" s="147" t="str">
        <f t="shared" si="1"/>
        <v>2017-10</v>
      </c>
      <c r="AB14" s="147" t="str">
        <f t="shared" si="1"/>
        <v>2016-10</v>
      </c>
      <c r="AC14" s="147" t="str">
        <f t="shared" si="1"/>
        <v>2017-10</v>
      </c>
      <c r="AD14" s="147" t="str">
        <f t="shared" si="1"/>
        <v>2016-10</v>
      </c>
      <c r="AE14" s="147" t="str">
        <f t="shared" si="1"/>
        <v>2017-10</v>
      </c>
      <c r="AF14" s="147" t="str">
        <f t="shared" si="1"/>
        <v>2016-10</v>
      </c>
      <c r="AG14" s="23"/>
      <c r="AH14" s="23"/>
      <c r="AI14" s="147" t="str">
        <f>AI11&amp;"-"&amp;IF(AI10&lt;10,"0","")&amp;AI10</f>
        <v>2017-10</v>
      </c>
      <c r="AJ14" s="147" t="str">
        <f>AJ11&amp;"-"&amp;IF(AJ10&lt;10,"0","")&amp;AJ10</f>
        <v>2016-10</v>
      </c>
      <c r="AK14" s="23"/>
      <c r="AL14" s="23"/>
      <c r="AM14" s="147" t="str">
        <f>AM11&amp;"-"&amp;IF(AM10&lt;10,"0","")&amp;AM10</f>
        <v>2017-10</v>
      </c>
      <c r="AN14" s="147" t="str">
        <f>AN11&amp;"-"&amp;IF(AN10&lt;10,"0","")&amp;AN10</f>
        <v>2016-10</v>
      </c>
      <c r="AO14" s="23"/>
      <c r="AP14" s="23"/>
      <c r="AQ14" s="147" t="str">
        <f>Y14</f>
        <v>2017-10</v>
      </c>
      <c r="AR14" s="147" t="str">
        <f>Z14</f>
        <v>2016-10</v>
      </c>
      <c r="AS14" s="23"/>
      <c r="AT14" s="147" t="str">
        <f t="shared" ref="AT14:BA14" si="2">AT11&amp;"-"&amp;IF(AT10&lt;10,"0","")&amp;AT10</f>
        <v>2017-10</v>
      </c>
      <c r="AU14" s="147" t="str">
        <f t="shared" si="2"/>
        <v>2016-10</v>
      </c>
      <c r="AV14" s="147" t="str">
        <f t="shared" si="2"/>
        <v>2017-10</v>
      </c>
      <c r="AW14" s="147" t="str">
        <f t="shared" si="2"/>
        <v>2016-10</v>
      </c>
      <c r="AX14" s="147" t="str">
        <f t="shared" si="2"/>
        <v>2017-10</v>
      </c>
      <c r="AY14" s="147" t="str">
        <f t="shared" si="2"/>
        <v>2016-10</v>
      </c>
      <c r="AZ14" s="147" t="str">
        <f t="shared" si="2"/>
        <v>2017-10</v>
      </c>
      <c r="BA14" s="147" t="str">
        <f t="shared" si="2"/>
        <v>2016-10</v>
      </c>
      <c r="BB14" s="23"/>
      <c r="BC14" s="23"/>
      <c r="BD14" s="147" t="str">
        <f>BD11&amp;"-"&amp;IF(BD10&lt;10,"0","")&amp;BD10</f>
        <v>2017-10</v>
      </c>
      <c r="BE14" s="147" t="str">
        <f>BE11&amp;"-"&amp;IF(BE10&lt;10,"0","")&amp;BE10</f>
        <v>2016-10</v>
      </c>
      <c r="BF14" s="23"/>
      <c r="BG14" s="23"/>
      <c r="BH14" s="147" t="str">
        <f>BH11&amp;"-"&amp;IF(BH10&lt;10,"0","")&amp;BH10</f>
        <v>2017-10</v>
      </c>
      <c r="BI14" s="147" t="str">
        <f>BI11&amp;"-"&amp;IF(BI10&lt;10,"0","")&amp;BI10</f>
        <v>2016-10</v>
      </c>
      <c r="BJ14" s="23"/>
      <c r="BK14" s="23"/>
      <c r="BL14" s="147" t="str">
        <f>AT14</f>
        <v>2017-10</v>
      </c>
      <c r="BM14" s="147" t="str">
        <f>AU14</f>
        <v>2016-10</v>
      </c>
      <c r="BN14" s="23"/>
      <c r="BO14" s="147" t="str">
        <f t="shared" ref="BO14:BV14" si="3">BO11&amp;"-"&amp;IF(BO10&lt;10,"0","")&amp;BO10</f>
        <v>2017-10</v>
      </c>
      <c r="BP14" s="147" t="str">
        <f t="shared" si="3"/>
        <v>2016-10</v>
      </c>
      <c r="BQ14" s="147" t="str">
        <f t="shared" si="3"/>
        <v>2017-10</v>
      </c>
      <c r="BR14" s="147" t="str">
        <f t="shared" si="3"/>
        <v>2016-10</v>
      </c>
      <c r="BS14" s="147" t="str">
        <f t="shared" si="3"/>
        <v>2017-10</v>
      </c>
      <c r="BT14" s="147" t="str">
        <f t="shared" si="3"/>
        <v>2016-10</v>
      </c>
      <c r="BU14" s="147" t="str">
        <f t="shared" si="3"/>
        <v>2017-10</v>
      </c>
      <c r="BV14" s="147" t="str">
        <f t="shared" si="3"/>
        <v>2016-10</v>
      </c>
      <c r="BW14" s="23"/>
      <c r="BX14" s="23"/>
      <c r="BY14" s="147" t="str">
        <f>BY11&amp;"-"&amp;IF(BY10&lt;10,"0","")&amp;BY10</f>
        <v>2017-10</v>
      </c>
      <c r="BZ14" s="147" t="str">
        <f>BZ11&amp;"-"&amp;IF(BZ10&lt;10,"0","")&amp;BZ10</f>
        <v>2016-10</v>
      </c>
      <c r="CA14" s="23"/>
      <c r="CB14" s="23"/>
      <c r="CC14" s="147" t="str">
        <f>CC11&amp;"-"&amp;IF(CC10&lt;10,"0","")&amp;CC10</f>
        <v>2017-10</v>
      </c>
      <c r="CD14" s="147" t="str">
        <f>CD11&amp;"-"&amp;IF(CD10&lt;10,"0","")&amp;CD10</f>
        <v>2016-10</v>
      </c>
      <c r="CE14" s="23"/>
      <c r="CF14" s="23"/>
      <c r="CG14" s="147" t="str">
        <f>BO14</f>
        <v>2017-10</v>
      </c>
      <c r="CH14" s="147" t="str">
        <f>BP14</f>
        <v>2016-10</v>
      </c>
      <c r="CI14" s="23"/>
      <c r="CJ14" s="147" t="str">
        <f t="shared" ref="CJ14:CQ14" si="4">CJ11&amp;"-"&amp;IF(CJ10&lt;10,"0","")&amp;CJ10</f>
        <v>2017-10</v>
      </c>
      <c r="CK14" s="147" t="str">
        <f t="shared" si="4"/>
        <v>2016-10</v>
      </c>
      <c r="CL14" s="147" t="str">
        <f t="shared" si="4"/>
        <v>2017-10</v>
      </c>
      <c r="CM14" s="147" t="str">
        <f t="shared" si="4"/>
        <v>2016-10</v>
      </c>
      <c r="CN14" s="147" t="str">
        <f t="shared" si="4"/>
        <v>2017-10</v>
      </c>
      <c r="CO14" s="147" t="str">
        <f t="shared" si="4"/>
        <v>2016-10</v>
      </c>
      <c r="CP14" s="147" t="str">
        <f t="shared" si="4"/>
        <v>2017-10</v>
      </c>
      <c r="CQ14" s="147" t="str">
        <f t="shared" si="4"/>
        <v>2016-10</v>
      </c>
      <c r="CR14" s="23"/>
      <c r="CS14" s="23"/>
      <c r="CT14" s="147" t="str">
        <f>CT11&amp;"-"&amp;IF(CT10&lt;10,"0","")&amp;CT10</f>
        <v>2017-10</v>
      </c>
      <c r="CU14" s="147" t="str">
        <f>CU11&amp;"-"&amp;IF(CU10&lt;10,"0","")&amp;CU10</f>
        <v>2016-10</v>
      </c>
      <c r="CV14" s="23"/>
      <c r="CW14" s="23"/>
      <c r="CX14" s="147" t="str">
        <f>CX11&amp;"-"&amp;IF(CX10&lt;10,"0","")&amp;CX10</f>
        <v>2017-10</v>
      </c>
      <c r="CY14" s="147" t="str">
        <f>CY11&amp;"-"&amp;IF(CY10&lt;10,"0","")&amp;CY10</f>
        <v>2016-10</v>
      </c>
      <c r="CZ14" s="23"/>
      <c r="DA14" s="23"/>
      <c r="DB14" s="147" t="str">
        <f>CJ14</f>
        <v>2017-10</v>
      </c>
      <c r="DC14" s="147" t="str">
        <f>CK14</f>
        <v>2016-10</v>
      </c>
      <c r="DE14" s="147" t="str">
        <f>CM14</f>
        <v>2016-10</v>
      </c>
      <c r="DF14" s="147" t="str">
        <f>CN14</f>
        <v>2017-10</v>
      </c>
    </row>
    <row r="15" spans="1:110">
      <c r="A15">
        <v>8602</v>
      </c>
      <c r="B15" t="str">
        <f>VLOOKUP(A15,Stores!$A:$H,8,FALSE)</f>
        <v>8602 - Ft. Worth, TX</v>
      </c>
      <c r="C15" s="23"/>
      <c r="D15" s="148">
        <f t="shared" ref="D15:G23" ca="1" si="5">-SUMIFS(INDIRECT("'"&amp;D$13&amp;"'!"&amp;D$12),INDIRECT("'"&amp;D$13&amp;"'!$B:$B"),$A15,INDIRECT("'"&amp;D$13&amp;"'!"&amp;D$2),D$3)</f>
        <v>513555.27067500009</v>
      </c>
      <c r="E15" s="148">
        <f t="shared" ca="1" si="5"/>
        <v>685308.67404999991</v>
      </c>
      <c r="F15" s="148">
        <f t="shared" ca="1" si="5"/>
        <v>181551.10500000001</v>
      </c>
      <c r="G15" s="148">
        <f t="shared" ca="1" si="5"/>
        <v>237559.19599999997</v>
      </c>
      <c r="H15" s="149">
        <f ca="1">IFERROR(F15/D15*100,0)</f>
        <v>35.351814179878872</v>
      </c>
      <c r="I15" s="149">
        <f ca="1">IFERROR(G15/E15*100,0)</f>
        <v>34.664554090069451</v>
      </c>
      <c r="J15" s="148">
        <f t="shared" ref="J15:K23" ca="1" si="6">-SUMIFS(INDIRECT("'"&amp;J$13&amp;"'!"&amp;J$12),INDIRECT("'"&amp;J$13&amp;"'!$B:$B"),$A15,INDIRECT("'"&amp;J$13&amp;"'!"&amp;J$2),J$3)</f>
        <v>117970.53</v>
      </c>
      <c r="K15" s="148">
        <f t="shared" ca="1" si="6"/>
        <v>156630.76799999998</v>
      </c>
      <c r="L15" s="149">
        <f ca="1">IFERROR(J15/D15*100,0)</f>
        <v>22.971340522889275</v>
      </c>
      <c r="M15" s="149">
        <f ca="1">IFERROR(K15/E15*100,0)</f>
        <v>22.855506420829606</v>
      </c>
      <c r="N15" s="148">
        <f t="shared" ref="N15:O23" ca="1" si="7">-SUMIFS(INDIRECT("'"&amp;N$13&amp;"'!"&amp;N$12),INDIRECT("'"&amp;N$13&amp;"'!$B:$B"),$A15,INDIRECT("'"&amp;N$13&amp;"'!"&amp;N$2),N$3)</f>
        <v>57687.525000000001</v>
      </c>
      <c r="O15" s="148">
        <f t="shared" ca="1" si="7"/>
        <v>74474.41399999999</v>
      </c>
      <c r="P15" s="149">
        <f ca="1">IFERROR(N15/D15*100,0)</f>
        <v>11.232973020445769</v>
      </c>
      <c r="Q15" s="149">
        <f ca="1">IFERROR(O15/E15*100,0)</f>
        <v>10.867280222775403</v>
      </c>
      <c r="R15" s="148">
        <f t="shared" ref="R15:S23" ca="1" si="8">-SUMIFS(INDIRECT("'"&amp;R$13&amp;"'!"&amp;R$12),INDIRECT("'"&amp;R$13&amp;"'!$B:$B"),$A15,INDIRECT("'"&amp;R$13&amp;"'!"&amp;R$2),R$3)</f>
        <v>5893.05</v>
      </c>
      <c r="S15" s="148">
        <f t="shared" ca="1" si="8"/>
        <v>6454.0139999999992</v>
      </c>
      <c r="T15" s="149">
        <f ca="1">IFERROR(R15/D15*100,0)</f>
        <v>1.1475006365438272</v>
      </c>
      <c r="U15" s="149">
        <f ca="1">IFERROR(S15/E15*100,0)</f>
        <v>0.94176744646444033</v>
      </c>
      <c r="V15" s="148">
        <f ca="1">SUMIFS(INDIRECT("'"&amp;V$13&amp;"'!"&amp;V$12),INDIRECT("'"&amp;V$13&amp;"'!$B:$B"),$A15,INDIRECT("'"&amp;V$13&amp;"'!"&amp;V$2),V$3)</f>
        <v>556377.36300000001</v>
      </c>
      <c r="W15" s="148">
        <f ca="1">SUMIFS(INDIRECT("'"&amp;W$13&amp;"'!"&amp;W$12),INDIRECT("'"&amp;W$13&amp;"'!$B:$B"),$A15,INDIRECT("'"&amp;W$13&amp;"'!"&amp;W$2),W$3)</f>
        <v>580363.62740999996</v>
      </c>
      <c r="X15" s="23"/>
      <c r="Y15" s="148">
        <f ca="1">SUMIFS(INDIRECT("'"&amp;Y$13&amp;"'!"&amp;Y$12),INDIRECT("'"&amp;Y$13&amp;"'!$B:$B"),$A15,INDIRECT("'"&amp;Y$13&amp;"'!"&amp;Y$2),Y$3,INDIRECT("'"&amp;Y$13&amp;"'!"&amp;Y$4),Y$5)</f>
        <v>338663.06512500002</v>
      </c>
      <c r="Z15" s="148">
        <f t="shared" ref="Z15:Z23" ca="1" si="9">SUMIFS(INDIRECT("'"&amp;Z$13&amp;"'!"&amp;Z$12),INDIRECT("'"&amp;Z$13&amp;"'!$B:$B"),$A15,INDIRECT("'"&amp;Z$13&amp;"'!"&amp;Z$2),Z$3,INDIRECT("'"&amp;Z$13&amp;"'!"&amp;Z$4),Z$5)</f>
        <v>296868.29073999997</v>
      </c>
      <c r="AA15" s="148">
        <f ca="1">SUMIFS(INDIRECT("'"&amp;AA$13&amp;"'!"&amp;AA$12),INDIRECT("'"&amp;AA$13&amp;"'!$B:$B"),$A15,INDIRECT("'"&amp;AA$13&amp;"'!"&amp;AA$2),AA$3,INDIRECT("'"&amp;AA$13&amp;"'!"&amp;AA$4),AA$5,INDIRECT("'"&amp;AA$13&amp;"'!"&amp;AA$6),AA$7)</f>
        <v>83892.178724999991</v>
      </c>
      <c r="AB15" s="148">
        <f t="shared" ref="AB15:AB23" ca="1" si="10">SUMIFS(INDIRECT("'"&amp;AB$13&amp;"'!"&amp;AB$12),INDIRECT("'"&amp;AB$13&amp;"'!$B:$B"),$A15,INDIRECT("'"&amp;AB$13&amp;"'!"&amp;AB$2),AB$3,INDIRECT("'"&amp;AB$13&amp;"'!"&amp;AB$4),AB$5,INDIRECT("'"&amp;AB$13&amp;"'!"&amp;AB$6),AB$7)</f>
        <v>98559.886039999998</v>
      </c>
      <c r="AC15" s="149">
        <f ca="1">IFERROR(AA15/Y15*100,0)</f>
        <v>24.771576048316788</v>
      </c>
      <c r="AD15" s="149">
        <f ca="1">IFERROR(AB15/Z15*100,0)</f>
        <v>33.199869812407705</v>
      </c>
      <c r="AE15" s="148">
        <f ca="1">SUMIFS(INDIRECT("'"&amp;AE$13&amp;"'!"&amp;AE$12),INDIRECT("'"&amp;AE$13&amp;"'!$B:$B"),$A15,INDIRECT("'"&amp;AE$13&amp;"'!"&amp;AE$2),AE$3,INDIRECT("'"&amp;AE$13&amp;"'!"&amp;AE$4),AE$5,INDIRECT("'"&amp;AE$13&amp;"'!"&amp;AE$6),AE$7,INDIRECT("'"&amp;AE$13&amp;"'!"&amp;AE$8),AE$9)</f>
        <v>55727.042624999995</v>
      </c>
      <c r="AF15" s="148">
        <f t="shared" ref="AF15:AF23" ca="1" si="11">SUMIFS(INDIRECT("'"&amp;AF$13&amp;"'!"&amp;AF$12),INDIRECT("'"&amp;AF$13&amp;"'!$B:$B"),$A15,INDIRECT("'"&amp;AF$13&amp;"'!"&amp;AF$2),AF$3,INDIRECT("'"&amp;AF$13&amp;"'!"&amp;AF$4),AF$5,INDIRECT("'"&amp;AF$13&amp;"'!"&amp;AF$6),AF$7,INDIRECT("'"&amp;AF$13&amp;"'!"&amp;AF$8),AF$9)</f>
        <v>68930.364719999998</v>
      </c>
      <c r="AG15" s="149">
        <f ca="1">IFERROR(AE15/Y15*100,0)</f>
        <v>16.455010411138645</v>
      </c>
      <c r="AH15" s="149">
        <f ca="1">IFERROR(AF15/Z15*100,0)</f>
        <v>23.219173913178171</v>
      </c>
      <c r="AI15" s="148">
        <f ca="1">SUMIFS(INDIRECT("'"&amp;AI$13&amp;"'!"&amp;AI$12),INDIRECT("'"&amp;AI$13&amp;"'!$B:$B"),$A15,INDIRECT("'"&amp;AI$13&amp;"'!"&amp;AI$2),AI$3,INDIRECT("'"&amp;AI$13&amp;"'!"&amp;AI$4),AI$5,INDIRECT("'"&amp;AI$13&amp;"'!"&amp;AI$6),AI$7,INDIRECT("'"&amp;AI$13&amp;"'!"&amp;AI$8),AI$9)</f>
        <v>26271.532199999998</v>
      </c>
      <c r="AJ15" s="148">
        <f t="shared" ref="AJ15:AJ23" ca="1" si="12">SUMIFS(INDIRECT("'"&amp;AJ$13&amp;"'!"&amp;AJ$12),INDIRECT("'"&amp;AJ$13&amp;"'!$B:$B"),$A15,INDIRECT("'"&amp;AJ$13&amp;"'!"&amp;AJ$2),AJ$3,INDIRECT("'"&amp;AJ$13&amp;"'!"&amp;AJ$4),AJ$5,INDIRECT("'"&amp;AJ$13&amp;"'!"&amp;AJ$6),AJ$7,INDIRECT("'"&amp;AJ$13&amp;"'!"&amp;AJ$8),AJ$9)</f>
        <v>27359.577699999998</v>
      </c>
      <c r="AK15" s="149">
        <f ca="1">IFERROR(AI15/Y15*100,0)</f>
        <v>7.7574246811659888</v>
      </c>
      <c r="AL15" s="149">
        <f ca="1">IFERROR(AJ15/Z15*100,0)</f>
        <v>9.2160660311012368</v>
      </c>
      <c r="AM15" s="148">
        <f ca="1">SUMIFS(INDIRECT("'"&amp;AM$13&amp;"'!"&amp;AM$12),INDIRECT("'"&amp;AM$13&amp;"'!$B:$B"),$A15,INDIRECT("'"&amp;AM$13&amp;"'!"&amp;AM$2),AM$3,INDIRECT("'"&amp;AM$13&amp;"'!"&amp;AM$4),AM$5,INDIRECT("'"&amp;AM$13&amp;"'!"&amp;AM$6),AM$7,INDIRECT("'"&amp;AM$13&amp;"'!"&amp;AM$8),AM$9)</f>
        <v>1893.6039000000001</v>
      </c>
      <c r="AN15" s="148">
        <f t="shared" ref="AN15:AN23" ca="1" si="13">SUMIFS(INDIRECT("'"&amp;AN$13&amp;"'!"&amp;AN$12),INDIRECT("'"&amp;AN$13&amp;"'!$B:$B"),$A15,INDIRECT("'"&amp;AN$13&amp;"'!"&amp;AN$2),AN$3,INDIRECT("'"&amp;AN$13&amp;"'!"&amp;AN$4),AN$5,INDIRECT("'"&amp;AN$13&amp;"'!"&amp;AN$6),AN$7,INDIRECT("'"&amp;AN$13&amp;"'!"&amp;AN$8),AN$9)</f>
        <v>2269.94362</v>
      </c>
      <c r="AO15" s="149">
        <f ca="1">IFERROR(AM15/Y15*100,0)</f>
        <v>0.55914095601215741</v>
      </c>
      <c r="AP15" s="149">
        <f ca="1">IFERROR(AN15/Z15*100,0)</f>
        <v>0.76462986812830003</v>
      </c>
      <c r="AQ15" s="148">
        <f ca="1">IFERROR($D15*(Y15/$V15),0)</f>
        <v>312597.55274747685</v>
      </c>
      <c r="AR15" s="148">
        <f ca="1">IFERROR($E15*(Z15/$W15),0)</f>
        <v>350549.90541437536</v>
      </c>
      <c r="AS15" s="23"/>
      <c r="AT15" s="148">
        <f ca="1">SUMIFS(INDIRECT("'"&amp;AT$13&amp;"'!"&amp;AT$12),INDIRECT("'"&amp;AT$13&amp;"'!$B:$B"),$A15,INDIRECT("'"&amp;AT$13&amp;"'!"&amp;AT$2),AT$3,INDIRECT("'"&amp;AT$13&amp;"'!"&amp;AT$4),AT$5)</f>
        <v>95992.773749999993</v>
      </c>
      <c r="AU15" s="148">
        <f t="shared" ref="AU15:AU23" ca="1" si="14">SUMIFS(INDIRECT("'"&amp;AU$13&amp;"'!"&amp;AU$12),INDIRECT("'"&amp;AU$13&amp;"'!$B:$B"),$A15,INDIRECT("'"&amp;AU$13&amp;"'!"&amp;AU$2),AU$3,INDIRECT("'"&amp;AU$13&amp;"'!"&amp;AU$4),AU$5)</f>
        <v>154809.33656999998</v>
      </c>
      <c r="AV15" s="148">
        <f ca="1">SUMIFS(INDIRECT("'"&amp;AV$13&amp;"'!"&amp;AV$12),INDIRECT("'"&amp;AV$13&amp;"'!$B:$B"),$A15,INDIRECT("'"&amp;AV$13&amp;"'!"&amp;AV$2),AV$3,INDIRECT("'"&amp;AV$13&amp;"'!"&amp;AV$4),AV$5,INDIRECT("'"&amp;AV$13&amp;"'!"&amp;AV$6),AV$7)</f>
        <v>37389.967499999999</v>
      </c>
      <c r="AW15" s="148">
        <f t="shared" ref="AW15:AW23" ca="1" si="15">SUMIFS(INDIRECT("'"&amp;AW$13&amp;"'!"&amp;AW$12),INDIRECT("'"&amp;AW$13&amp;"'!$B:$B"),$A15,INDIRECT("'"&amp;AW$13&amp;"'!"&amp;AW$2),AW$3,INDIRECT("'"&amp;AW$13&amp;"'!"&amp;AW$4),AW$5,INDIRECT("'"&amp;AW$13&amp;"'!"&amp;AW$6),AW$7)</f>
        <v>65965.934999999998</v>
      </c>
      <c r="AX15" s="149">
        <f ca="1">IFERROR(AV15/AT15*100,0)</f>
        <v>38.950814774221485</v>
      </c>
      <c r="AY15" s="149">
        <f ca="1">IFERROR(AW15/AU15*100,0)</f>
        <v>42.611083066151018</v>
      </c>
      <c r="AZ15" s="148">
        <f ca="1">SUMIFS(INDIRECT("'"&amp;AZ$13&amp;"'!"&amp;AZ$12),INDIRECT("'"&amp;AZ$13&amp;"'!$B:$B"),$A15,INDIRECT("'"&amp;AZ$13&amp;"'!"&amp;AZ$2),AZ$3,INDIRECT("'"&amp;AZ$13&amp;"'!"&amp;AZ$4),AZ$5,INDIRECT("'"&amp;AZ$13&amp;"'!"&amp;AZ$6),AZ$7,INDIRECT("'"&amp;AZ$13&amp;"'!"&amp;AZ$8),AZ$9)</f>
        <v>30907.170000000002</v>
      </c>
      <c r="BA15" s="148">
        <f t="shared" ref="BA15:BA23" ca="1" si="16">SUMIFS(INDIRECT("'"&amp;BA$13&amp;"'!"&amp;BA$12),INDIRECT("'"&amp;BA$13&amp;"'!$B:$B"),$A15,INDIRECT("'"&amp;BA$13&amp;"'!"&amp;BA$2),BA$3,INDIRECT("'"&amp;BA$13&amp;"'!"&amp;BA$4),BA$5,INDIRECT("'"&amp;BA$13&amp;"'!"&amp;BA$6),BA$7,INDIRECT("'"&amp;BA$13&amp;"'!"&amp;BA$8),BA$9)</f>
        <v>51935.428999999996</v>
      </c>
      <c r="BB15" s="149">
        <f ca="1">IFERROR(AZ15/AT15*100,0)</f>
        <v>32.197392358401359</v>
      </c>
      <c r="BC15" s="149">
        <f ca="1">IFERROR(BA15/AU15*100,0)</f>
        <v>33.547995328121836</v>
      </c>
      <c r="BD15" s="148">
        <f ca="1">SUMIFS(INDIRECT("'"&amp;BD$13&amp;"'!"&amp;BD$12),INDIRECT("'"&amp;BD$13&amp;"'!$B:$B"),$A15,INDIRECT("'"&amp;BD$13&amp;"'!"&amp;BD$2),BD$3,INDIRECT("'"&amp;BD$13&amp;"'!"&amp;BD$4),BD$5,INDIRECT("'"&amp;BD$13&amp;"'!"&amp;BD$6),BD$7,INDIRECT("'"&amp;BD$13&amp;"'!"&amp;BD$8),BD$9)</f>
        <v>6010.8974999999991</v>
      </c>
      <c r="BE15" s="148">
        <f t="shared" ref="BE15:BE23" ca="1" si="17">SUMIFS(INDIRECT("'"&amp;BE$13&amp;"'!"&amp;BE$12),INDIRECT("'"&amp;BE$13&amp;"'!$B:$B"),$A15,INDIRECT("'"&amp;BE$13&amp;"'!"&amp;BE$2),BE$3,INDIRECT("'"&amp;BE$13&amp;"'!"&amp;BE$4),BE$5,INDIRECT("'"&amp;BE$13&amp;"'!"&amp;BE$6),BE$7,INDIRECT("'"&amp;BE$13&amp;"'!"&amp;BE$8),BE$9)</f>
        <v>12205.269999999999</v>
      </c>
      <c r="BF15" s="149">
        <f ca="1">IFERROR(BD15/AT15*100,0)</f>
        <v>6.2618229114355595</v>
      </c>
      <c r="BG15" s="149">
        <f ca="1">IFERROR(BE15/AU15*100,0)</f>
        <v>7.8840658260176406</v>
      </c>
      <c r="BH15" s="148">
        <f ca="1">SUMIFS(INDIRECT("'"&amp;BH$13&amp;"'!"&amp;BH$12),INDIRECT("'"&amp;BH$13&amp;"'!$B:$B"),$A15,INDIRECT("'"&amp;BH$13&amp;"'!"&amp;BH$2),BH$3,INDIRECT("'"&amp;BH$13&amp;"'!"&amp;BH$4),BH$5,INDIRECT("'"&amp;BH$13&amp;"'!"&amp;BH$6),BH$7,INDIRECT("'"&amp;BH$13&amp;"'!"&amp;BH$8),BH$9)</f>
        <v>471.90000000000003</v>
      </c>
      <c r="BI15" s="148">
        <f t="shared" ref="BI15:BI23" ca="1" si="18">SUMIFS(INDIRECT("'"&amp;BI$13&amp;"'!"&amp;BI$12),INDIRECT("'"&amp;BI$13&amp;"'!$B:$B"),$A15,INDIRECT("'"&amp;BI$13&amp;"'!"&amp;BI$2),BI$3,INDIRECT("'"&amp;BI$13&amp;"'!"&amp;BI$4),BI$5,INDIRECT("'"&amp;BI$13&amp;"'!"&amp;BI$6),BI$7,INDIRECT("'"&amp;BI$13&amp;"'!"&amp;BI$8),BI$9)</f>
        <v>1825.2360000000001</v>
      </c>
      <c r="BJ15" s="149">
        <f ca="1">IFERROR(BH15/AT15*100,0)</f>
        <v>0.49159950438456845</v>
      </c>
      <c r="BK15" s="149">
        <f ca="1">IFERROR(BI15/AU15*100,0)</f>
        <v>1.1790219120115439</v>
      </c>
      <c r="BL15" s="148">
        <f ca="1">IFERROR($D15*(AT15/$V15),0)</f>
        <v>88604.602171827195</v>
      </c>
      <c r="BM15" s="148">
        <f ca="1">IFERROR($E15*(AU15/$W15),0)</f>
        <v>182802.94657473019</v>
      </c>
      <c r="BN15" s="23"/>
      <c r="BO15" s="148">
        <f ca="1">SUMIFS(INDIRECT("'"&amp;BO$13&amp;"'!"&amp;BO$12),INDIRECT("'"&amp;BO$13&amp;"'!$B:$B"),$A15,INDIRECT("'"&amp;BO$13&amp;"'!"&amp;BO$2),BO$3,INDIRECT("'"&amp;BO$13&amp;"'!"&amp;BO$4),BO$5)</f>
        <v>88250.697375000018</v>
      </c>
      <c r="BP15" s="148">
        <f t="shared" ref="BP15:BP23" ca="1" si="19">SUMIFS(INDIRECT("'"&amp;BP$13&amp;"'!"&amp;BP$12),INDIRECT("'"&amp;BP$13&amp;"'!$B:$B"),$A15,INDIRECT("'"&amp;BP$13&amp;"'!"&amp;BP$2),BP$3,INDIRECT("'"&amp;BP$13&amp;"'!"&amp;BP$4),BP$5)</f>
        <v>109453.80810000001</v>
      </c>
      <c r="BQ15" s="148">
        <f ca="1">SUMIFS(INDIRECT("'"&amp;BQ$13&amp;"'!"&amp;BQ$12),INDIRECT("'"&amp;BQ$13&amp;"'!$B:$B"),$A15,INDIRECT("'"&amp;BQ$13&amp;"'!"&amp;BQ$2),BQ$3,INDIRECT("'"&amp;BQ$13&amp;"'!"&amp;BQ$4),BQ$5,INDIRECT("'"&amp;BQ$13&amp;"'!"&amp;BQ$6),BQ$7)</f>
        <v>46421.634899999997</v>
      </c>
      <c r="BR15" s="148">
        <f t="shared" ref="BR15:BR23" ca="1" si="20">SUMIFS(INDIRECT("'"&amp;BR$13&amp;"'!"&amp;BR$12),INDIRECT("'"&amp;BR$13&amp;"'!$B:$B"),$A15,INDIRECT("'"&amp;BR$13&amp;"'!"&amp;BR$2),BR$3,INDIRECT("'"&amp;BR$13&amp;"'!"&amp;BR$4),BR$5,INDIRECT("'"&amp;BR$13&amp;"'!"&amp;BR$6),BR$7)</f>
        <v>54246.937850000002</v>
      </c>
      <c r="BS15" s="149">
        <f ca="1">IFERROR(BQ15/BO15*100,0)</f>
        <v>52.602003475102833</v>
      </c>
      <c r="BT15" s="149">
        <f ca="1">IFERROR(BR15/BP15*100,0)</f>
        <v>49.561489720338017</v>
      </c>
      <c r="BU15" s="148">
        <f ca="1">SUMIFS(INDIRECT("'"&amp;BU$13&amp;"'!"&amp;BU$12),INDIRECT("'"&amp;BU$13&amp;"'!$B:$B"),$A15,INDIRECT("'"&amp;BU$13&amp;"'!"&amp;BU$2),BU$3,INDIRECT("'"&amp;BU$13&amp;"'!"&amp;BU$4),BU$5,INDIRECT("'"&amp;BU$13&amp;"'!"&amp;BU$6),BU$7,INDIRECT("'"&amp;BU$13&amp;"'!"&amp;BU$8),BU$9)</f>
        <v>15353.738550000002</v>
      </c>
      <c r="BV15" s="148">
        <f t="shared" ref="BV15:BV23" ca="1" si="21">SUMIFS(INDIRECT("'"&amp;BV$13&amp;"'!"&amp;BV$12),INDIRECT("'"&amp;BV$13&amp;"'!$B:$B"),$A15,INDIRECT("'"&amp;BV$13&amp;"'!"&amp;BV$2),BV$3,INDIRECT("'"&amp;BV$13&amp;"'!"&amp;BV$4),BV$5,INDIRECT("'"&amp;BV$13&amp;"'!"&amp;BV$6),BV$7,INDIRECT("'"&amp;BV$13&amp;"'!"&amp;BV$8),BV$9)</f>
        <v>19340.718950000002</v>
      </c>
      <c r="BW15" s="149">
        <f ca="1">IFERROR(BU15/BO15*100,0)</f>
        <v>17.397866540088629</v>
      </c>
      <c r="BX15" s="149">
        <f ca="1">IFERROR(BV15/BP15*100,0)</f>
        <v>17.67021110159072</v>
      </c>
      <c r="BY15" s="148">
        <f ca="1">SUMIFS(INDIRECT("'"&amp;BY$13&amp;"'!"&amp;BY$12),INDIRECT("'"&amp;BY$13&amp;"'!$B:$B"),$A15,INDIRECT("'"&amp;BY$13&amp;"'!"&amp;BY$2),BY$3,INDIRECT("'"&amp;BY$13&amp;"'!"&amp;BY$4),BY$5,INDIRECT("'"&amp;BY$13&amp;"'!"&amp;BY$6),BY$7,INDIRECT("'"&amp;BY$13&amp;"'!"&amp;BY$8),BY$9)</f>
        <v>28386.586349999998</v>
      </c>
      <c r="BZ15" s="148">
        <f t="shared" ref="BZ15:BZ23" ca="1" si="22">SUMIFS(INDIRECT("'"&amp;BZ$13&amp;"'!"&amp;BZ$12),INDIRECT("'"&amp;BZ$13&amp;"'!$B:$B"),$A15,INDIRECT("'"&amp;BZ$13&amp;"'!"&amp;BZ$2),BZ$3,INDIRECT("'"&amp;BZ$13&amp;"'!"&amp;BZ$4),BZ$5,INDIRECT("'"&amp;BZ$13&amp;"'!"&amp;BZ$6),BZ$7,INDIRECT("'"&amp;BZ$13&amp;"'!"&amp;BZ$8),BZ$9)</f>
        <v>30603.860560000001</v>
      </c>
      <c r="CA15" s="149">
        <f ca="1">IFERROR(BY15/BO15*100,0)</f>
        <v>32.165849329641055</v>
      </c>
      <c r="CB15" s="149">
        <f ca="1">IFERROR(BZ15/BP15*100,0)</f>
        <v>27.960526080590519</v>
      </c>
      <c r="CC15" s="148">
        <f ca="1">SUMIFS(INDIRECT("'"&amp;CC$13&amp;"'!"&amp;CC$12),INDIRECT("'"&amp;CC$13&amp;"'!$B:$B"),$A15,INDIRECT("'"&amp;CC$13&amp;"'!"&amp;CC$2),CC$3,INDIRECT("'"&amp;CC$13&amp;"'!"&amp;CC$4),CC$5,INDIRECT("'"&amp;CC$13&amp;"'!"&amp;CC$6),CC$7,INDIRECT("'"&amp;CC$13&amp;"'!"&amp;CC$8),CC$9)</f>
        <v>2681.31</v>
      </c>
      <c r="CD15" s="148">
        <f t="shared" ref="CD15:CD23" ca="1" si="23">SUMIFS(INDIRECT("'"&amp;CD$13&amp;"'!"&amp;CD$12),INDIRECT("'"&amp;CD$13&amp;"'!$B:$B"),$A15,INDIRECT("'"&amp;CD$13&amp;"'!"&amp;CD$2),CD$3,INDIRECT("'"&amp;CD$13&amp;"'!"&amp;CD$4),CD$5,INDIRECT("'"&amp;CD$13&amp;"'!"&amp;CD$6),CD$7,INDIRECT("'"&amp;CD$13&amp;"'!"&amp;CD$8),CD$9)</f>
        <v>4302.3583399999998</v>
      </c>
      <c r="CE15" s="149">
        <f ca="1">IFERROR(CC15/BO15*100,0)</f>
        <v>3.0382876053731573</v>
      </c>
      <c r="CF15" s="149">
        <f ca="1">IFERROR(CD15/BP15*100,0)</f>
        <v>3.9307525381567778</v>
      </c>
      <c r="CG15" s="148">
        <f ca="1">IFERROR($D15*(BO15/$V15),0)</f>
        <v>81458.401782021552</v>
      </c>
      <c r="CH15" s="148">
        <f ca="1">IFERROR($E15*(BP15/$W15),0)</f>
        <v>129245.94264027389</v>
      </c>
      <c r="CI15" s="23"/>
      <c r="CJ15" s="148">
        <f ca="1">SUMIFS(INDIRECT("'"&amp;CJ$13&amp;"'!"&amp;CJ$12),INDIRECT("'"&amp;CJ$13&amp;"'!$B:$B"),$A15,INDIRECT("'"&amp;CJ$13&amp;"'!"&amp;CJ$2),CJ$3,INDIRECT("'"&amp;CJ$13&amp;"'!"&amp;CJ$4),CJ$5)</f>
        <v>33470.826749999993</v>
      </c>
      <c r="CK15" s="148">
        <f t="shared" ref="CK15:CK23" ca="1" si="24">SUMIFS(INDIRECT("'"&amp;CK$13&amp;"'!"&amp;CK$12),INDIRECT("'"&amp;CK$13&amp;"'!$B:$B"),$A15,INDIRECT("'"&amp;CK$13&amp;"'!"&amp;CK$2),CK$3,INDIRECT("'"&amp;CK$13&amp;"'!"&amp;CK$4),CK$5)</f>
        <v>19232.192000000003</v>
      </c>
      <c r="CL15" s="148">
        <f ca="1">SUMIFS(INDIRECT("'"&amp;CL$13&amp;"'!"&amp;CL$12),INDIRECT("'"&amp;CL$13&amp;"'!$B:$B"),$A15,INDIRECT("'"&amp;CL$13&amp;"'!"&amp;CL$2),CL$3,INDIRECT("'"&amp;CL$13&amp;"'!"&amp;CL$4),CL$5,INDIRECT("'"&amp;CL$13&amp;"'!"&amp;CL$6),CL$7)</f>
        <v>10214.782500000001</v>
      </c>
      <c r="CM15" s="148">
        <f t="shared" ref="CM15:CM23" ca="1" si="25">SUMIFS(INDIRECT("'"&amp;CM$13&amp;"'!"&amp;CM$12),INDIRECT("'"&amp;CM$13&amp;"'!$B:$B"),$A15,INDIRECT("'"&amp;CM$13&amp;"'!"&amp;CM$2),CM$3,INDIRECT("'"&amp;CM$13&amp;"'!"&amp;CM$4),CM$5,INDIRECT("'"&amp;CM$13&amp;"'!"&amp;CM$6),CM$7)</f>
        <v>6524.6299999999992</v>
      </c>
      <c r="CN15" s="149">
        <f ca="1">IFERROR(CL15/CJ15*100,0)</f>
        <v>30.518464859849935</v>
      </c>
      <c r="CO15" s="149">
        <f ca="1">IFERROR(CM15/CK15*100,0)</f>
        <v>33.925566050921283</v>
      </c>
      <c r="CP15" s="148">
        <f ca="1">SUMIFS(INDIRECT("'"&amp;CP$13&amp;"'!"&amp;CP$12),INDIRECT("'"&amp;CP$13&amp;"'!$B:$B"),$A15,INDIRECT("'"&amp;CP$13&amp;"'!"&amp;CP$2),CP$3,INDIRECT("'"&amp;CP$13&amp;"'!"&amp;CP$4),CP$5,INDIRECT("'"&amp;CP$13&amp;"'!"&amp;CP$6),CP$7,INDIRECT("'"&amp;CP$13&amp;"'!"&amp;CP$8),CP$9)</f>
        <v>6077.0174999999999</v>
      </c>
      <c r="CQ15" s="148">
        <f t="shared" ref="CQ15:CQ23" ca="1" si="26">SUMIFS(INDIRECT("'"&amp;CQ$13&amp;"'!"&amp;CQ$12),INDIRECT("'"&amp;CQ$13&amp;"'!$B:$B"),$A15,INDIRECT("'"&amp;CQ$13&amp;"'!"&amp;CQ$2),CQ$3,INDIRECT("'"&amp;CQ$13&amp;"'!"&amp;CQ$4),CQ$5,INDIRECT("'"&amp;CQ$13&amp;"'!"&amp;CQ$6),CQ$7,INDIRECT("'"&amp;CQ$13&amp;"'!"&amp;CQ$8),CQ$9)</f>
        <v>3212.3139999999999</v>
      </c>
      <c r="CR15" s="149">
        <f ca="1">IFERROR(CP15/CJ15*100,0)</f>
        <v>18.156161917930518</v>
      </c>
      <c r="CS15" s="149">
        <f ca="1">IFERROR(CQ15/CK15*100,0)</f>
        <v>16.702797060262288</v>
      </c>
      <c r="CT15" s="148">
        <f ca="1">SUMIFS(INDIRECT("'"&amp;CT$13&amp;"'!"&amp;CT$12),INDIRECT("'"&amp;CT$13&amp;"'!$B:$B"),$A15,INDIRECT("'"&amp;CT$13&amp;"'!"&amp;CT$2),CT$3,INDIRECT("'"&amp;CT$13&amp;"'!"&amp;CT$4),CT$5,INDIRECT("'"&amp;CT$13&amp;"'!"&amp;CT$6),CT$7,INDIRECT("'"&amp;CT$13&amp;"'!"&amp;CT$8),CT$9)</f>
        <v>3760.6350000000002</v>
      </c>
      <c r="CU15" s="148">
        <f t="shared" ref="CU15:CU23" ca="1" si="27">SUMIFS(INDIRECT("'"&amp;CU$13&amp;"'!"&amp;CU$12),INDIRECT("'"&amp;CU$13&amp;"'!$B:$B"),$A15,INDIRECT("'"&amp;CU$13&amp;"'!"&amp;CU$2),CU$3,INDIRECT("'"&amp;CU$13&amp;"'!"&amp;CU$4),CU$5,INDIRECT("'"&amp;CU$13&amp;"'!"&amp;CU$6),CU$7,INDIRECT("'"&amp;CU$13&amp;"'!"&amp;CU$8),CU$9)</f>
        <v>2958.0389999999998</v>
      </c>
      <c r="CV15" s="149">
        <f ca="1">IFERROR(CT15/CJ15*100,0)</f>
        <v>11.235560531829412</v>
      </c>
      <c r="CW15" s="149">
        <f ca="1">IFERROR(CU15/CK15*100,0)</f>
        <v>15.380664876889744</v>
      </c>
      <c r="CX15" s="148">
        <f ca="1">SUMIFS(INDIRECT("'"&amp;CX$13&amp;"'!"&amp;CX$12),INDIRECT("'"&amp;CX$13&amp;"'!$B:$B"),$A15,INDIRECT("'"&amp;CX$13&amp;"'!"&amp;CX$2),CX$3,INDIRECT("'"&amp;CX$13&amp;"'!"&amp;CX$4),CX$5,INDIRECT("'"&amp;CX$13&amp;"'!"&amp;CX$6),CX$7,INDIRECT("'"&amp;CX$13&amp;"'!"&amp;CX$8),CX$9)</f>
        <v>377.13</v>
      </c>
      <c r="CY15" s="148">
        <f t="shared" ref="CY15:CY23" ca="1" si="28">SUMIFS(INDIRECT("'"&amp;CY$13&amp;"'!"&amp;CY$12),INDIRECT("'"&amp;CY$13&amp;"'!$B:$B"),$A15,INDIRECT("'"&amp;CY$13&amp;"'!"&amp;CY$2),CY$3,INDIRECT("'"&amp;CY$13&amp;"'!"&amp;CY$4),CY$5,INDIRECT("'"&amp;CY$13&amp;"'!"&amp;CY$6),CY$7,INDIRECT("'"&amp;CY$13&amp;"'!"&amp;CY$8),CY$9)</f>
        <v>354.27699999999999</v>
      </c>
      <c r="CZ15" s="149">
        <f ca="1">IFERROR(CX15/CJ15*100,0)</f>
        <v>1.126742410090005</v>
      </c>
      <c r="DA15" s="149">
        <f ca="1">IFERROR(CY15/CK15*100,0)</f>
        <v>1.8421041137692464</v>
      </c>
      <c r="DB15" s="148">
        <f ca="1">IFERROR($D15*(CJ15/$V15),0)</f>
        <v>30894.713973674519</v>
      </c>
      <c r="DC15" s="148">
        <f ca="1">IFERROR($E15*(CK15/$W15),0)</f>
        <v>22709.879420620491</v>
      </c>
      <c r="DE15" s="150">
        <f ca="1">D15-SUM(AQ15,BL15,CG15,DB15)</f>
        <v>0</v>
      </c>
      <c r="DF15" s="150">
        <f ca="1">E15-SUM(AR15,BM15,CH15,DC15)</f>
        <v>0</v>
      </c>
    </row>
    <row r="16" spans="1:110">
      <c r="A16">
        <v>8603</v>
      </c>
      <c r="B16" t="str">
        <f>VLOOKUP(A16,Stores!$A:$H,8,FALSE)</f>
        <v>8603 - Denver, CO</v>
      </c>
      <c r="C16" s="23"/>
      <c r="D16" s="148">
        <f t="shared" ca="1" si="5"/>
        <v>236669.35072499997</v>
      </c>
      <c r="E16" s="148">
        <f t="shared" ca="1" si="5"/>
        <v>349550.79340999993</v>
      </c>
      <c r="F16" s="148">
        <f t="shared" ca="1" si="5"/>
        <v>80186.834999999992</v>
      </c>
      <c r="G16" s="148">
        <f t="shared" ca="1" si="5"/>
        <v>96900.37</v>
      </c>
      <c r="H16" s="149">
        <f t="shared" ref="H16:I24" ca="1" si="29">IFERROR(F16/D16*100,0)</f>
        <v>33.881377015807082</v>
      </c>
      <c r="I16" s="149">
        <f t="shared" ca="1" si="29"/>
        <v>27.721398957416266</v>
      </c>
      <c r="J16" s="148">
        <f t="shared" ca="1" si="6"/>
        <v>53560.125</v>
      </c>
      <c r="K16" s="148">
        <f t="shared" ca="1" si="6"/>
        <v>63712.739999999991</v>
      </c>
      <c r="L16" s="149">
        <f t="shared" ref="L16:M24" ca="1" si="30">IFERROR(J16/D16*100,0)</f>
        <v>22.630782074623028</v>
      </c>
      <c r="M16" s="149">
        <f t="shared" ca="1" si="30"/>
        <v>18.227033438676585</v>
      </c>
      <c r="N16" s="148">
        <f t="shared" ca="1" si="7"/>
        <v>22908.285</v>
      </c>
      <c r="O16" s="148">
        <f t="shared" ca="1" si="7"/>
        <v>28301.909999999996</v>
      </c>
      <c r="P16" s="149">
        <f t="shared" ref="P16:Q24" ca="1" si="31">IFERROR(N16/D16*100,0)</f>
        <v>9.6794472667559237</v>
      </c>
      <c r="Q16" s="149">
        <f t="shared" ca="1" si="31"/>
        <v>8.0966516264787103</v>
      </c>
      <c r="R16" s="148">
        <f t="shared" ca="1" si="8"/>
        <v>3718.4249999999997</v>
      </c>
      <c r="S16" s="148">
        <f t="shared" ca="1" si="8"/>
        <v>4885.72</v>
      </c>
      <c r="T16" s="149">
        <f t="shared" ref="T16:U24" ca="1" si="32">IFERROR(R16/D16*100,0)</f>
        <v>1.5711476744281332</v>
      </c>
      <c r="U16" s="149">
        <f t="shared" ca="1" si="32"/>
        <v>1.3977138922609667</v>
      </c>
      <c r="V16" s="148">
        <f t="shared" ref="V16:W23" ca="1" si="33">SUMIFS(INDIRECT("'"&amp;V$13&amp;"'!"&amp;V$12),INDIRECT("'"&amp;V$13&amp;"'!$B:$B"),$A16,INDIRECT("'"&amp;V$13&amp;"'!"&amp;V$2),V$3)</f>
        <v>269825.83169999998</v>
      </c>
      <c r="W16" s="148">
        <f t="shared" ca="1" si="33"/>
        <v>329543.51121999999</v>
      </c>
      <c r="X16" s="23"/>
      <c r="Y16" s="148">
        <f t="shared" ref="Y16:Y23" ca="1" si="34">SUMIFS(INDIRECT("'"&amp;Y$13&amp;"'!"&amp;Y$12),INDIRECT("'"&amp;Y$13&amp;"'!$B:$B"),$A16,INDIRECT("'"&amp;Y$13&amp;"'!"&amp;Y$2),Y$3,INDIRECT("'"&amp;Y$13&amp;"'!"&amp;Y$4),Y$5)</f>
        <v>125227.01482500002</v>
      </c>
      <c r="Z16" s="148">
        <f t="shared" ca="1" si="9"/>
        <v>128783.29008999999</v>
      </c>
      <c r="AA16" s="148">
        <f t="shared" ref="AA16:AA23" ca="1" si="35">SUMIFS(INDIRECT("'"&amp;AA$13&amp;"'!"&amp;AA$12),INDIRECT("'"&amp;AA$13&amp;"'!$B:$B"),$A16,INDIRECT("'"&amp;AA$13&amp;"'!"&amp;AA$2),AA$3,INDIRECT("'"&amp;AA$13&amp;"'!"&amp;AA$4),AA$5,INDIRECT("'"&amp;AA$13&amp;"'!"&amp;AA$6),AA$7)</f>
        <v>41607.854399999997</v>
      </c>
      <c r="AB16" s="148">
        <f t="shared" ca="1" si="10"/>
        <v>46943.524389999991</v>
      </c>
      <c r="AC16" s="149">
        <f t="shared" ref="AC16:AD24" ca="1" si="36">IFERROR(AA16/Y16*100,0)</f>
        <v>33.225941270056936</v>
      </c>
      <c r="AD16" s="149">
        <f t="shared" ca="1" si="36"/>
        <v>36.451564762162533</v>
      </c>
      <c r="AE16" s="148">
        <f t="shared" ref="AE16:AE23" ca="1" si="37">SUMIFS(INDIRECT("'"&amp;AE$13&amp;"'!"&amp;AE$12),INDIRECT("'"&amp;AE$13&amp;"'!$B:$B"),$A16,INDIRECT("'"&amp;AE$13&amp;"'!"&amp;AE$2),AE$3,INDIRECT("'"&amp;AE$13&amp;"'!"&amp;AE$4),AE$5,INDIRECT("'"&amp;AE$13&amp;"'!"&amp;AE$6),AE$7,INDIRECT("'"&amp;AE$13&amp;"'!"&amp;AE$8),AE$9)</f>
        <v>31414.255125</v>
      </c>
      <c r="AF16" s="148">
        <f t="shared" ca="1" si="11"/>
        <v>34137.173979999992</v>
      </c>
      <c r="AG16" s="149">
        <f t="shared" ref="AG16:AH24" ca="1" si="38">IFERROR(AE16/Y16*100,0)</f>
        <v>25.085845229881286</v>
      </c>
      <c r="AH16" s="149">
        <f t="shared" ca="1" si="38"/>
        <v>26.507456018667703</v>
      </c>
      <c r="AI16" s="148">
        <f t="shared" ref="AI16:AI23" ca="1" si="39">SUMIFS(INDIRECT("'"&amp;AI$13&amp;"'!"&amp;AI$12),INDIRECT("'"&amp;AI$13&amp;"'!$B:$B"),$A16,INDIRECT("'"&amp;AI$13&amp;"'!"&amp;AI$2),AI$3,INDIRECT("'"&amp;AI$13&amp;"'!"&amp;AI$4),AI$5,INDIRECT("'"&amp;AI$13&amp;"'!"&amp;AI$6),AI$7,INDIRECT("'"&amp;AI$13&amp;"'!"&amp;AI$8),AI$9)</f>
        <v>9250.5648749999982</v>
      </c>
      <c r="AJ16" s="148">
        <f t="shared" ca="1" si="12"/>
        <v>11845.413160000002</v>
      </c>
      <c r="AK16" s="149">
        <f t="shared" ref="AK16:AL23" ca="1" si="40">IFERROR(AI16/Y16*100,0)</f>
        <v>7.3870361662196533</v>
      </c>
      <c r="AL16" s="149">
        <f t="shared" ca="1" si="40"/>
        <v>9.1979426459145852</v>
      </c>
      <c r="AM16" s="148">
        <f t="shared" ref="AM16:AM23" ca="1" si="41">SUMIFS(INDIRECT("'"&amp;AM$13&amp;"'!"&amp;AM$12),INDIRECT("'"&amp;AM$13&amp;"'!$B:$B"),$A16,INDIRECT("'"&amp;AM$13&amp;"'!"&amp;AM$2),AM$3,INDIRECT("'"&amp;AM$13&amp;"'!"&amp;AM$4),AM$5,INDIRECT("'"&amp;AM$13&amp;"'!"&amp;AM$6),AM$7,INDIRECT("'"&amp;AM$13&amp;"'!"&amp;AM$8),AM$9)</f>
        <v>943.03440000000001</v>
      </c>
      <c r="AN16" s="148">
        <f t="shared" ca="1" si="13"/>
        <v>960.93725000000006</v>
      </c>
      <c r="AO16" s="149">
        <f t="shared" ref="AO16:AP24" ca="1" si="42">IFERROR(AM16/Y16*100,0)</f>
        <v>0.75305987395599472</v>
      </c>
      <c r="AP16" s="149">
        <f t="shared" ca="1" si="42"/>
        <v>0.74616609758024555</v>
      </c>
      <c r="AQ16" s="148">
        <f t="shared" ref="AQ16:AQ23" ca="1" si="43">IFERROR($D16*(Y16/$V16),0)</f>
        <v>109838.98800621282</v>
      </c>
      <c r="AR16" s="148">
        <f t="shared" ref="AR16:AR23" ca="1" si="44">IFERROR($E16*(Z16/$W16),0)</f>
        <v>136601.99547627335</v>
      </c>
      <c r="AS16" s="23"/>
      <c r="AT16" s="148">
        <f t="shared" ref="AT16:AT23" ca="1" si="45">SUMIFS(INDIRECT("'"&amp;AT$13&amp;"'!"&amp;AT$12),INDIRECT("'"&amp;AT$13&amp;"'!$B:$B"),$A16,INDIRECT("'"&amp;AT$13&amp;"'!"&amp;AT$2),AT$3,INDIRECT("'"&amp;AT$13&amp;"'!"&amp;AT$4),AT$5)</f>
        <v>108452.71229999998</v>
      </c>
      <c r="AU16" s="148">
        <f t="shared" ca="1" si="14"/>
        <v>165188.38328999997</v>
      </c>
      <c r="AV16" s="148">
        <f t="shared" ref="AV16:AV23" ca="1" si="46">SUMIFS(INDIRECT("'"&amp;AV$13&amp;"'!"&amp;AV$12),INDIRECT("'"&amp;AV$13&amp;"'!$B:$B"),$A16,INDIRECT("'"&amp;AV$13&amp;"'!"&amp;AV$2),AV$3,INDIRECT("'"&amp;AV$13&amp;"'!"&amp;AV$4),AV$5,INDIRECT("'"&amp;AV$13&amp;"'!"&amp;AV$6),AV$7)</f>
        <v>37823.261250000003</v>
      </c>
      <c r="AW16" s="148">
        <f t="shared" ca="1" si="15"/>
        <v>67538.922500000001</v>
      </c>
      <c r="AX16" s="149">
        <f t="shared" ref="AX16:AY24" ca="1" si="47">IFERROR(AV16/AT16*100,0)</f>
        <v>34.875348387206735</v>
      </c>
      <c r="AY16" s="149">
        <f t="shared" ca="1" si="47"/>
        <v>40.886000065410535</v>
      </c>
      <c r="AZ16" s="148">
        <f t="shared" ref="AZ16:AZ23" ca="1" si="48">SUMIFS(INDIRECT("'"&amp;AZ$13&amp;"'!"&amp;AZ$12),INDIRECT("'"&amp;AZ$13&amp;"'!$B:$B"),$A16,INDIRECT("'"&amp;AZ$13&amp;"'!"&amp;AZ$2),AZ$3,INDIRECT("'"&amp;AZ$13&amp;"'!"&amp;AZ$4),AZ$5,INDIRECT("'"&amp;AZ$13&amp;"'!"&amp;AZ$6),AZ$7,INDIRECT("'"&amp;AZ$13&amp;"'!"&amp;AZ$8),AZ$9)</f>
        <v>31463.61</v>
      </c>
      <c r="BA16" s="148">
        <f t="shared" ca="1" si="16"/>
        <v>48867.195999999996</v>
      </c>
      <c r="BB16" s="149">
        <f t="shared" ref="BB16:BC24" ca="1" si="49">IFERROR(AZ16/AT16*100,0)</f>
        <v>29.011362955096885</v>
      </c>
      <c r="BC16" s="149">
        <f t="shared" ca="1" si="49"/>
        <v>29.582707347047617</v>
      </c>
      <c r="BD16" s="148">
        <f t="shared" ref="BD16:BD23" ca="1" si="50">SUMIFS(INDIRECT("'"&amp;BD$13&amp;"'!"&amp;BD$12),INDIRECT("'"&amp;BD$13&amp;"'!$B:$B"),$A16,INDIRECT("'"&amp;BD$13&amp;"'!"&amp;BD$2),BD$3,INDIRECT("'"&amp;BD$13&amp;"'!"&amp;BD$4),BD$5,INDIRECT("'"&amp;BD$13&amp;"'!"&amp;BD$6),BD$7,INDIRECT("'"&amp;BD$13&amp;"'!"&amp;BD$8),BD$9)</f>
        <v>5051.0850000000009</v>
      </c>
      <c r="BE16" s="148">
        <f t="shared" ca="1" si="17"/>
        <v>16624.6535</v>
      </c>
      <c r="BF16" s="149">
        <f t="shared" ref="BF16:BG23" ca="1" si="51">IFERROR(BD16/AT16*100,0)</f>
        <v>4.6574077244170518</v>
      </c>
      <c r="BG16" s="149">
        <f t="shared" ca="1" si="51"/>
        <v>10.064057271396765</v>
      </c>
      <c r="BH16" s="148">
        <f t="shared" ref="BH16:BH23" ca="1" si="52">SUMIFS(INDIRECT("'"&amp;BH$13&amp;"'!"&amp;BH$12),INDIRECT("'"&amp;BH$13&amp;"'!$B:$B"),$A16,INDIRECT("'"&amp;BH$13&amp;"'!"&amp;BH$2),BH$3,INDIRECT("'"&amp;BH$13&amp;"'!"&amp;BH$4),BH$5,INDIRECT("'"&amp;BH$13&amp;"'!"&amp;BH$6),BH$7,INDIRECT("'"&amp;BH$13&amp;"'!"&amp;BH$8),BH$9)</f>
        <v>1308.5662500000001</v>
      </c>
      <c r="BI16" s="148">
        <f t="shared" ca="1" si="18"/>
        <v>2047.0730000000001</v>
      </c>
      <c r="BJ16" s="149">
        <f t="shared" ref="BJ16:BK24" ca="1" si="53">IFERROR(BH16/AT16*100,0)</f>
        <v>1.2065777076927935</v>
      </c>
      <c r="BK16" s="149">
        <f t="shared" ca="1" si="53"/>
        <v>1.2392354469661573</v>
      </c>
      <c r="BL16" s="148">
        <f t="shared" ref="BL16:BL23" ca="1" si="54">IFERROR($D16*(AT16/$V16),0)</f>
        <v>95125.92935484396</v>
      </c>
      <c r="BM16" s="148">
        <f t="shared" ref="BM16:BM23" ca="1" si="55">IFERROR($E16*(AU16/$W16),0)</f>
        <v>175217.31873090001</v>
      </c>
      <c r="BN16" s="23"/>
      <c r="BO16" s="148">
        <f t="shared" ref="BO16:BO23" ca="1" si="56">SUMIFS(INDIRECT("'"&amp;BO$13&amp;"'!"&amp;BO$12),INDIRECT("'"&amp;BO$13&amp;"'!$B:$B"),$A16,INDIRECT("'"&amp;BO$13&amp;"'!"&amp;BO$2),BO$3,INDIRECT("'"&amp;BO$13&amp;"'!"&amp;BO$4),BO$5)</f>
        <v>24983.825699999994</v>
      </c>
      <c r="BP16" s="148">
        <f t="shared" ca="1" si="19"/>
        <v>24731.672139999999</v>
      </c>
      <c r="BQ16" s="148">
        <f t="shared" ref="BQ16:BQ23" ca="1" si="57">SUMIFS(INDIRECT("'"&amp;BQ$13&amp;"'!"&amp;BQ$12),INDIRECT("'"&amp;BQ$13&amp;"'!$B:$B"),$A16,INDIRECT("'"&amp;BQ$13&amp;"'!"&amp;BQ$2),BQ$3,INDIRECT("'"&amp;BQ$13&amp;"'!"&amp;BQ$4),BQ$5,INDIRECT("'"&amp;BQ$13&amp;"'!"&amp;BQ$6),BQ$7)</f>
        <v>14821.998749999999</v>
      </c>
      <c r="BR16" s="148">
        <f t="shared" ca="1" si="20"/>
        <v>14028.426299999999</v>
      </c>
      <c r="BS16" s="149">
        <f t="shared" ref="BS16:BT24" ca="1" si="58">IFERROR(BQ16/BO16*100,0)</f>
        <v>59.326377505107239</v>
      </c>
      <c r="BT16" s="149">
        <f t="shared" ca="1" si="58"/>
        <v>56.722514436502635</v>
      </c>
      <c r="BU16" s="148">
        <f t="shared" ref="BU16:BU23" ca="1" si="59">SUMIFS(INDIRECT("'"&amp;BU$13&amp;"'!"&amp;BU$12),INDIRECT("'"&amp;BU$13&amp;"'!$B:$B"),$A16,INDIRECT("'"&amp;BU$13&amp;"'!"&amp;BU$2),BU$3,INDIRECT("'"&amp;BU$13&amp;"'!"&amp;BU$4),BU$5,INDIRECT("'"&amp;BU$13&amp;"'!"&amp;BU$6),BU$7,INDIRECT("'"&amp;BU$13&amp;"'!"&amp;BU$8),BU$9)</f>
        <v>6132.9224999999997</v>
      </c>
      <c r="BV16" s="148">
        <f t="shared" ca="1" si="21"/>
        <v>4652.6781000000001</v>
      </c>
      <c r="BW16" s="149">
        <f t="shared" ref="BW16:BX24" ca="1" si="60">IFERROR(BU16/BO16*100,0)</f>
        <v>24.547571591487692</v>
      </c>
      <c r="BX16" s="149">
        <f t="shared" ca="1" si="60"/>
        <v>18.812630515487662</v>
      </c>
      <c r="BY16" s="148">
        <f t="shared" ref="BY16:BY23" ca="1" si="61">SUMIFS(INDIRECT("'"&amp;BY$13&amp;"'!"&amp;BY$12),INDIRECT("'"&amp;BY$13&amp;"'!$B:$B"),$A16,INDIRECT("'"&amp;BY$13&amp;"'!"&amp;BY$2),BY$3,INDIRECT("'"&amp;BY$13&amp;"'!"&amp;BY$4),BY$5,INDIRECT("'"&amp;BY$13&amp;"'!"&amp;BY$6),BY$7,INDIRECT("'"&amp;BY$13&amp;"'!"&amp;BY$8),BY$9)</f>
        <v>7781.7825000000003</v>
      </c>
      <c r="BZ16" s="148">
        <f t="shared" ca="1" si="22"/>
        <v>8591.5304999999989</v>
      </c>
      <c r="CA16" s="149">
        <f t="shared" ref="CA16:CB23" ca="1" si="62">IFERROR(BY16/BO16*100,0)</f>
        <v>31.147281418954194</v>
      </c>
      <c r="CB16" s="149">
        <f t="shared" ca="1" si="62"/>
        <v>34.738979440473848</v>
      </c>
      <c r="CC16" s="148">
        <f t="shared" ref="CC16:CC23" ca="1" si="63">SUMIFS(INDIRECT("'"&amp;CC$13&amp;"'!"&amp;CC$12),INDIRECT("'"&amp;CC$13&amp;"'!$B:$B"),$A16,INDIRECT("'"&amp;CC$13&amp;"'!"&amp;CC$2),CC$3,INDIRECT("'"&amp;CC$13&amp;"'!"&amp;CC$4),CC$5,INDIRECT("'"&amp;CC$13&amp;"'!"&amp;CC$6),CC$7,INDIRECT("'"&amp;CC$13&amp;"'!"&amp;CC$8),CC$9)</f>
        <v>907.29374999999993</v>
      </c>
      <c r="CD16" s="148">
        <f t="shared" ca="1" si="23"/>
        <v>784.21769999999992</v>
      </c>
      <c r="CE16" s="149">
        <f t="shared" ref="CE16:CF24" ca="1" si="64">IFERROR(CC16/BO16*100,0)</f>
        <v>3.6315244946653635</v>
      </c>
      <c r="CF16" s="149">
        <f t="shared" ca="1" si="64"/>
        <v>3.17090448054112</v>
      </c>
      <c r="CG16" s="148">
        <f t="shared" ref="CG16:CG23" ca="1" si="65">IFERROR($D16*(BO16/$V16),0)</f>
        <v>21913.787015098329</v>
      </c>
      <c r="CH16" s="148">
        <f t="shared" ref="CH16:CH23" ca="1" si="66">IFERROR($E16*(BP16/$W16),0)</f>
        <v>26233.184160988349</v>
      </c>
      <c r="CI16" s="23"/>
      <c r="CJ16" s="148">
        <f t="shared" ref="CJ16:CJ23" ca="1" si="67">SUMIFS(INDIRECT("'"&amp;CJ$13&amp;"'!"&amp;CJ$12),INDIRECT("'"&amp;CJ$13&amp;"'!$B:$B"),$A16,INDIRECT("'"&amp;CJ$13&amp;"'!"&amp;CJ$2),CJ$3,INDIRECT("'"&amp;CJ$13&amp;"'!"&amp;CJ$4),CJ$5)</f>
        <v>11162.278875</v>
      </c>
      <c r="CK16" s="148">
        <f t="shared" ca="1" si="24"/>
        <v>10840.1657</v>
      </c>
      <c r="CL16" s="148">
        <f t="shared" ref="CL16:CL23" ca="1" si="68">SUMIFS(INDIRECT("'"&amp;CL$13&amp;"'!"&amp;CL$12),INDIRECT("'"&amp;CL$13&amp;"'!$B:$B"),$A16,INDIRECT("'"&amp;CL$13&amp;"'!"&amp;CL$2),CL$3,INDIRECT("'"&amp;CL$13&amp;"'!"&amp;CL$4),CL$5,INDIRECT("'"&amp;CL$13&amp;"'!"&amp;CL$6),CL$7)</f>
        <v>4499.6705250000005</v>
      </c>
      <c r="CM16" s="148">
        <f t="shared" ca="1" si="25"/>
        <v>3108.4289599999997</v>
      </c>
      <c r="CN16" s="149">
        <f t="shared" ref="CN16:CO24" ca="1" si="69">IFERROR(CL16/CJ16*100,0)</f>
        <v>40.311396762159831</v>
      </c>
      <c r="CO16" s="149">
        <f t="shared" ca="1" si="69"/>
        <v>28.675105584410019</v>
      </c>
      <c r="CP16" s="148">
        <f t="shared" ref="CP16:CP23" ca="1" si="70">SUMIFS(INDIRECT("'"&amp;CP$13&amp;"'!"&amp;CP$12),INDIRECT("'"&amp;CP$13&amp;"'!$B:$B"),$A16,INDIRECT("'"&amp;CP$13&amp;"'!"&amp;CP$2),CP$3,INDIRECT("'"&amp;CP$13&amp;"'!"&amp;CP$4),CP$5,INDIRECT("'"&amp;CP$13&amp;"'!"&amp;CP$6),CP$7,INDIRECT("'"&amp;CP$13&amp;"'!"&amp;CP$8),CP$9)</f>
        <v>2816.55</v>
      </c>
      <c r="CQ16" s="148">
        <f t="shared" ca="1" si="26"/>
        <v>1538.32</v>
      </c>
      <c r="CR16" s="149">
        <f t="shared" ref="CR16:CS24" ca="1" si="71">IFERROR(CP16/CJ16*100,0)</f>
        <v>25.232750691332285</v>
      </c>
      <c r="CS16" s="149">
        <f t="shared" ca="1" si="71"/>
        <v>14.190926989243346</v>
      </c>
      <c r="CT16" s="148">
        <f t="shared" ref="CT16:CT23" ca="1" si="72">SUMIFS(INDIRECT("'"&amp;CT$13&amp;"'!"&amp;CT$12),INDIRECT("'"&amp;CT$13&amp;"'!$B:$B"),$A16,INDIRECT("'"&amp;CT$13&amp;"'!"&amp;CT$2),CT$3,INDIRECT("'"&amp;CT$13&amp;"'!"&amp;CT$4),CT$5,INDIRECT("'"&amp;CT$13&amp;"'!"&amp;CT$6),CT$7,INDIRECT("'"&amp;CT$13&amp;"'!"&amp;CT$8),CT$9)</f>
        <v>1588.650525</v>
      </c>
      <c r="CU16" s="148">
        <f t="shared" ca="1" si="27"/>
        <v>1481.0654599999998</v>
      </c>
      <c r="CV16" s="149">
        <f t="shared" ref="CV16:CW23" ca="1" si="73">IFERROR(CT16/CJ16*100,0)</f>
        <v>14.232313515818696</v>
      </c>
      <c r="CW16" s="149">
        <f t="shared" ca="1" si="73"/>
        <v>13.662756649559332</v>
      </c>
      <c r="CX16" s="148">
        <f t="shared" ref="CX16:CX23" ca="1" si="74">SUMIFS(INDIRECT("'"&amp;CX$13&amp;"'!"&amp;CX$12),INDIRECT("'"&amp;CX$13&amp;"'!$B:$B"),$A16,INDIRECT("'"&amp;CX$13&amp;"'!"&amp;CX$2),CX$3,INDIRECT("'"&amp;CX$13&amp;"'!"&amp;CX$4),CX$5,INDIRECT("'"&amp;CX$13&amp;"'!"&amp;CX$6),CX$7,INDIRECT("'"&amp;CX$13&amp;"'!"&amp;CX$8),CX$9)</f>
        <v>94.47</v>
      </c>
      <c r="CY16" s="148">
        <f t="shared" ca="1" si="28"/>
        <v>89.043500000000009</v>
      </c>
      <c r="CZ16" s="149">
        <f t="shared" ref="CZ16:DA24" ca="1" si="75">IFERROR(CX16/CJ16*100,0)</f>
        <v>0.84633255500884441</v>
      </c>
      <c r="DA16" s="149">
        <f t="shared" ca="1" si="75"/>
        <v>0.82142194560734449</v>
      </c>
      <c r="DB16" s="148">
        <f t="shared" ref="DB16:DB23" ca="1" si="76">IFERROR($D16*(CJ16/$V16),0)</f>
        <v>9790.6463488448626</v>
      </c>
      <c r="DC16" s="148">
        <f t="shared" ref="DC16:DC23" ca="1" si="77">IFERROR($E16*(CK16/$W16),0)</f>
        <v>11498.29504183817</v>
      </c>
      <c r="DE16" s="150">
        <f t="shared" ref="DE16:DF23" ca="1" si="78">D16-SUM(AQ16,BL16,CG16,DB16)</f>
        <v>0</v>
      </c>
      <c r="DF16" s="150">
        <f t="shared" ca="1" si="78"/>
        <v>0</v>
      </c>
    </row>
    <row r="17" spans="1:110">
      <c r="A17">
        <v>8604</v>
      </c>
      <c r="B17" t="str">
        <f>VLOOKUP(A17,Stores!$A:$H,8,FALSE)</f>
        <v>8604 - Charlotte, NC</v>
      </c>
      <c r="C17" s="23"/>
      <c r="D17" s="148">
        <f t="shared" ca="1" si="5"/>
        <v>420840.11730000004</v>
      </c>
      <c r="E17" s="148">
        <f t="shared" ca="1" si="5"/>
        <v>396610.57127999997</v>
      </c>
      <c r="F17" s="148">
        <f t="shared" ca="1" si="5"/>
        <v>126474.86775</v>
      </c>
      <c r="G17" s="148">
        <f t="shared" ca="1" si="5"/>
        <v>148050.87591</v>
      </c>
      <c r="H17" s="149">
        <f t="shared" ca="1" si="29"/>
        <v>30.052949457725092</v>
      </c>
      <c r="I17" s="149">
        <f t="shared" ca="1" si="29"/>
        <v>37.329029186536417</v>
      </c>
      <c r="J17" s="148">
        <f t="shared" ca="1" si="6"/>
        <v>78888.234899999996</v>
      </c>
      <c r="K17" s="148">
        <f t="shared" ca="1" si="6"/>
        <v>103046.26640000001</v>
      </c>
      <c r="L17" s="149">
        <f t="shared" ca="1" si="30"/>
        <v>18.745417002097199</v>
      </c>
      <c r="M17" s="149">
        <f t="shared" ca="1" si="30"/>
        <v>25.981724608961869</v>
      </c>
      <c r="N17" s="148">
        <f t="shared" ca="1" si="7"/>
        <v>42494.55975</v>
      </c>
      <c r="O17" s="148">
        <f t="shared" ca="1" si="7"/>
        <v>39788.572249999997</v>
      </c>
      <c r="P17" s="149">
        <f t="shared" ca="1" si="31"/>
        <v>10.097554392540797</v>
      </c>
      <c r="Q17" s="149">
        <f t="shared" ca="1" si="31"/>
        <v>10.032151216138406</v>
      </c>
      <c r="R17" s="148">
        <f t="shared" ca="1" si="8"/>
        <v>4720.0730999999996</v>
      </c>
      <c r="S17" s="148">
        <f t="shared" ca="1" si="8"/>
        <v>4542.1052599999994</v>
      </c>
      <c r="T17" s="149">
        <f t="shared" ca="1" si="32"/>
        <v>1.1215834484323293</v>
      </c>
      <c r="U17" s="149">
        <f t="shared" ca="1" si="32"/>
        <v>1.1452305079365506</v>
      </c>
      <c r="V17" s="148">
        <f t="shared" ca="1" si="33"/>
        <v>409159.76460000005</v>
      </c>
      <c r="W17" s="148">
        <f t="shared" ca="1" si="33"/>
        <v>465386.04385000002</v>
      </c>
      <c r="X17" s="23"/>
      <c r="Y17" s="148">
        <f t="shared" ca="1" si="34"/>
        <v>262166.11035000003</v>
      </c>
      <c r="Z17" s="148">
        <f t="shared" ca="1" si="9"/>
        <v>328202.14714000002</v>
      </c>
      <c r="AA17" s="148">
        <f t="shared" ca="1" si="35"/>
        <v>59775.103275000001</v>
      </c>
      <c r="AB17" s="148">
        <f t="shared" ca="1" si="10"/>
        <v>76195.145109999983</v>
      </c>
      <c r="AC17" s="149">
        <f t="shared" ca="1" si="36"/>
        <v>22.800469212133617</v>
      </c>
      <c r="AD17" s="149">
        <f t="shared" ca="1" si="36"/>
        <v>23.215919144336887</v>
      </c>
      <c r="AE17" s="148">
        <f t="shared" ca="1" si="37"/>
        <v>44879.701199999996</v>
      </c>
      <c r="AF17" s="148">
        <f t="shared" ca="1" si="11"/>
        <v>51199.01520999999</v>
      </c>
      <c r="AG17" s="149">
        <f t="shared" ca="1" si="38"/>
        <v>17.118803471617355</v>
      </c>
      <c r="AH17" s="149">
        <f t="shared" ca="1" si="38"/>
        <v>15.599841639110364</v>
      </c>
      <c r="AI17" s="148">
        <f t="shared" ca="1" si="39"/>
        <v>12984.714</v>
      </c>
      <c r="AJ17" s="148">
        <f t="shared" ca="1" si="12"/>
        <v>22827.220079999999</v>
      </c>
      <c r="AK17" s="149">
        <f t="shared" ca="1" si="40"/>
        <v>4.9528575538100625</v>
      </c>
      <c r="AL17" s="149">
        <f t="shared" ca="1" si="40"/>
        <v>6.9552317920280622</v>
      </c>
      <c r="AM17" s="148">
        <f t="shared" ca="1" si="41"/>
        <v>1910.6880749999998</v>
      </c>
      <c r="AN17" s="148">
        <f t="shared" ca="1" si="13"/>
        <v>2168.9098199999999</v>
      </c>
      <c r="AO17" s="149">
        <f t="shared" ca="1" si="42"/>
        <v>0.72880818670619585</v>
      </c>
      <c r="AP17" s="149">
        <f t="shared" ca="1" si="42"/>
        <v>0.66084571319846241</v>
      </c>
      <c r="AQ17" s="148">
        <f t="shared" ca="1" si="43"/>
        <v>269650.21044930659</v>
      </c>
      <c r="AR17" s="148">
        <f t="shared" ca="1" si="44"/>
        <v>279699.92395060515</v>
      </c>
      <c r="AS17" s="23"/>
      <c r="AT17" s="148">
        <f t="shared" ca="1" si="45"/>
        <v>109013.40465</v>
      </c>
      <c r="AU17" s="148">
        <f t="shared" ca="1" si="14"/>
        <v>98479.773279999979</v>
      </c>
      <c r="AV17" s="148">
        <f t="shared" ca="1" si="46"/>
        <v>30970.569074999999</v>
      </c>
      <c r="AW17" s="148">
        <f t="shared" ca="1" si="15"/>
        <v>33471.687479999993</v>
      </c>
      <c r="AX17" s="149">
        <f t="shared" ca="1" si="47"/>
        <v>28.409872322064018</v>
      </c>
      <c r="AY17" s="149">
        <f t="shared" ca="1" si="47"/>
        <v>33.988388036630134</v>
      </c>
      <c r="AZ17" s="148">
        <f t="shared" ca="1" si="48"/>
        <v>25446.801824999999</v>
      </c>
      <c r="BA17" s="148">
        <f t="shared" ca="1" si="16"/>
        <v>28307.533379999997</v>
      </c>
      <c r="BB17" s="149">
        <f t="shared" ca="1" si="49"/>
        <v>23.342819084221674</v>
      </c>
      <c r="BC17" s="149">
        <f t="shared" ca="1" si="49"/>
        <v>28.744515180305463</v>
      </c>
      <c r="BD17" s="148">
        <f t="shared" ca="1" si="50"/>
        <v>4406.602425</v>
      </c>
      <c r="BE17" s="148">
        <f t="shared" ca="1" si="17"/>
        <v>4336.4462399999993</v>
      </c>
      <c r="BF17" s="149">
        <f t="shared" ca="1" si="51"/>
        <v>4.042257407837047</v>
      </c>
      <c r="BG17" s="149">
        <f t="shared" ca="1" si="51"/>
        <v>4.4033877166537687</v>
      </c>
      <c r="BH17" s="148">
        <f t="shared" ca="1" si="52"/>
        <v>1117.1648250000001</v>
      </c>
      <c r="BI17" s="148">
        <f t="shared" ca="1" si="18"/>
        <v>827.70785999999998</v>
      </c>
      <c r="BJ17" s="149">
        <f t="shared" ca="1" si="53"/>
        <v>1.0247958300052966</v>
      </c>
      <c r="BK17" s="149">
        <f t="shared" ca="1" si="53"/>
        <v>0.84048513967090666</v>
      </c>
      <c r="BL17" s="148">
        <f t="shared" ca="1" si="54"/>
        <v>112125.428669724</v>
      </c>
      <c r="BM17" s="148">
        <f t="shared" ca="1" si="55"/>
        <v>83926.279389449439</v>
      </c>
      <c r="BN17" s="23"/>
      <c r="BO17" s="148">
        <f t="shared" ca="1" si="56"/>
        <v>32553.439200000001</v>
      </c>
      <c r="BP17" s="148">
        <f t="shared" ca="1" si="19"/>
        <v>30391.630150000005</v>
      </c>
      <c r="BQ17" s="148">
        <f t="shared" ca="1" si="57"/>
        <v>21051.577799999999</v>
      </c>
      <c r="BR17" s="148">
        <f t="shared" ca="1" si="20"/>
        <v>17876.578650000003</v>
      </c>
      <c r="BS17" s="149">
        <f t="shared" ca="1" si="58"/>
        <v>64.667753445847893</v>
      </c>
      <c r="BT17" s="149">
        <f t="shared" ca="1" si="58"/>
        <v>58.820729792278023</v>
      </c>
      <c r="BU17" s="148">
        <f t="shared" ca="1" si="59"/>
        <v>5745.505799999999</v>
      </c>
      <c r="BV17" s="148">
        <f t="shared" ca="1" si="21"/>
        <v>5155.1484599999994</v>
      </c>
      <c r="BW17" s="149">
        <f t="shared" ca="1" si="60"/>
        <v>17.649458678393646</v>
      </c>
      <c r="BX17" s="149">
        <f t="shared" ca="1" si="60"/>
        <v>16.962395352129537</v>
      </c>
      <c r="BY17" s="148">
        <f t="shared" ca="1" si="61"/>
        <v>13752.339450000001</v>
      </c>
      <c r="BZ17" s="148">
        <f t="shared" ca="1" si="22"/>
        <v>11491.984210000001</v>
      </c>
      <c r="CA17" s="149">
        <f t="shared" ca="1" si="62"/>
        <v>42.245427174404362</v>
      </c>
      <c r="CB17" s="149">
        <f t="shared" ca="1" si="62"/>
        <v>37.812990462441512</v>
      </c>
      <c r="CC17" s="148">
        <f t="shared" ca="1" si="63"/>
        <v>1553.7325500000002</v>
      </c>
      <c r="CD17" s="148">
        <f t="shared" ca="1" si="23"/>
        <v>1229.44598</v>
      </c>
      <c r="CE17" s="149">
        <f t="shared" ca="1" si="64"/>
        <v>4.7728675930498925</v>
      </c>
      <c r="CF17" s="149">
        <f t="shared" ca="1" si="64"/>
        <v>4.0453439777069669</v>
      </c>
      <c r="CG17" s="148">
        <f t="shared" ca="1" si="65"/>
        <v>33482.747710639429</v>
      </c>
      <c r="CH17" s="148">
        <f t="shared" ca="1" si="66"/>
        <v>25900.307830904825</v>
      </c>
      <c r="CI17" s="23"/>
      <c r="CJ17" s="148">
        <f t="shared" ca="1" si="67"/>
        <v>5426.8104000000012</v>
      </c>
      <c r="CK17" s="148">
        <f t="shared" ca="1" si="24"/>
        <v>8312.4932799999988</v>
      </c>
      <c r="CL17" s="148">
        <f t="shared" ca="1" si="68"/>
        <v>1615.9325250000002</v>
      </c>
      <c r="CM17" s="148">
        <f t="shared" ca="1" si="25"/>
        <v>2623.5484799999995</v>
      </c>
      <c r="CN17" s="149">
        <f t="shared" ca="1" si="69"/>
        <v>29.776837698254571</v>
      </c>
      <c r="CO17" s="149">
        <f t="shared" ca="1" si="69"/>
        <v>31.561510988674147</v>
      </c>
      <c r="CP17" s="148">
        <f t="shared" ca="1" si="70"/>
        <v>807.18907500000012</v>
      </c>
      <c r="CQ17" s="148">
        <f t="shared" ca="1" si="26"/>
        <v>1533.50218</v>
      </c>
      <c r="CR17" s="149">
        <f t="shared" ca="1" si="71"/>
        <v>14.874097591469198</v>
      </c>
      <c r="CS17" s="149">
        <f t="shared" ca="1" si="71"/>
        <v>18.448161440197882</v>
      </c>
      <c r="CT17" s="148">
        <f t="shared" ca="1" si="72"/>
        <v>583.73340000000007</v>
      </c>
      <c r="CU17" s="148">
        <f t="shared" ca="1" si="27"/>
        <v>1023.3418999999998</v>
      </c>
      <c r="CV17" s="149">
        <f t="shared" ca="1" si="73"/>
        <v>10.756473084079001</v>
      </c>
      <c r="CW17" s="149">
        <f t="shared" ca="1" si="73"/>
        <v>12.310889952382613</v>
      </c>
      <c r="CX17" s="148">
        <f t="shared" ca="1" si="74"/>
        <v>225.01005000000001</v>
      </c>
      <c r="CY17" s="148">
        <f t="shared" ca="1" si="28"/>
        <v>66.704399999999993</v>
      </c>
      <c r="CZ17" s="149">
        <f t="shared" ca="1" si="75"/>
        <v>4.1462670227063754</v>
      </c>
      <c r="DA17" s="149">
        <f t="shared" ca="1" si="75"/>
        <v>0.80245959609365236</v>
      </c>
      <c r="DB17" s="148">
        <f t="shared" ca="1" si="76"/>
        <v>5581.730470329976</v>
      </c>
      <c r="DC17" s="148">
        <f t="shared" ca="1" si="77"/>
        <v>7084.0601090405053</v>
      </c>
      <c r="DE17" s="150">
        <f t="shared" ca="1" si="78"/>
        <v>0</v>
      </c>
      <c r="DF17" s="150">
        <f t="shared" ca="1" si="78"/>
        <v>0</v>
      </c>
    </row>
    <row r="18" spans="1:110">
      <c r="A18">
        <v>8615</v>
      </c>
      <c r="B18" t="str">
        <f>VLOOKUP(A18,Stores!$A:$H,8,FALSE)</f>
        <v>8615 - Orlando, FL</v>
      </c>
      <c r="C18" s="23"/>
      <c r="D18" s="151">
        <f t="shared" ca="1" si="5"/>
        <v>461445.99900000007</v>
      </c>
      <c r="E18" s="151">
        <f t="shared" ca="1" si="5"/>
        <v>0</v>
      </c>
      <c r="F18" s="151">
        <f t="shared" ca="1" si="5"/>
        <v>192359.43225000001</v>
      </c>
      <c r="G18" s="151">
        <f t="shared" ca="1" si="5"/>
        <v>0</v>
      </c>
      <c r="H18" s="149">
        <f t="shared" ca="1" si="29"/>
        <v>41.686228218873339</v>
      </c>
      <c r="I18" s="149">
        <f t="shared" ca="1" si="29"/>
        <v>0</v>
      </c>
      <c r="J18" s="151">
        <f t="shared" ca="1" si="6"/>
        <v>121178.53800000002</v>
      </c>
      <c r="K18" s="151">
        <f t="shared" ca="1" si="6"/>
        <v>0</v>
      </c>
      <c r="L18" s="149">
        <f t="shared" ca="1" si="30"/>
        <v>26.260610832601454</v>
      </c>
      <c r="M18" s="149">
        <f t="shared" ca="1" si="30"/>
        <v>0</v>
      </c>
      <c r="N18" s="151">
        <f t="shared" ca="1" si="7"/>
        <v>66321.315675000005</v>
      </c>
      <c r="O18" s="151">
        <f t="shared" ca="1" si="7"/>
        <v>0</v>
      </c>
      <c r="P18" s="149">
        <f t="shared" ca="1" si="31"/>
        <v>14.372497717766535</v>
      </c>
      <c r="Q18" s="149">
        <f t="shared" ca="1" si="31"/>
        <v>0</v>
      </c>
      <c r="R18" s="151">
        <f t="shared" ca="1" si="8"/>
        <v>4859.5785749999995</v>
      </c>
      <c r="S18" s="151">
        <f t="shared" ca="1" si="8"/>
        <v>0</v>
      </c>
      <c r="T18" s="149">
        <f t="shared" ca="1" si="32"/>
        <v>1.0531196685053497</v>
      </c>
      <c r="U18" s="149">
        <f t="shared" ca="1" si="32"/>
        <v>0</v>
      </c>
      <c r="V18" s="148">
        <f t="shared" ca="1" si="33"/>
        <v>539055.83962500014</v>
      </c>
      <c r="W18" s="148">
        <f t="shared" ca="1" si="33"/>
        <v>0</v>
      </c>
      <c r="X18" s="23"/>
      <c r="Y18" s="148">
        <f t="shared" ca="1" si="34"/>
        <v>334355.89327500004</v>
      </c>
      <c r="Z18" s="148">
        <f t="shared" ca="1" si="9"/>
        <v>0</v>
      </c>
      <c r="AA18" s="148">
        <f t="shared" ca="1" si="35"/>
        <v>96122.331525000001</v>
      </c>
      <c r="AB18" s="148">
        <f t="shared" ca="1" si="10"/>
        <v>0</v>
      </c>
      <c r="AC18" s="149">
        <f t="shared" ca="1" si="36"/>
        <v>28.748508238777053</v>
      </c>
      <c r="AD18" s="149">
        <f t="shared" ca="1" si="36"/>
        <v>0</v>
      </c>
      <c r="AE18" s="148">
        <f t="shared" ca="1" si="37"/>
        <v>73179.164399999994</v>
      </c>
      <c r="AF18" s="148">
        <f t="shared" ca="1" si="11"/>
        <v>0</v>
      </c>
      <c r="AG18" s="149">
        <f t="shared" ca="1" si="38"/>
        <v>21.886608213545621</v>
      </c>
      <c r="AH18" s="149">
        <f t="shared" ca="1" si="38"/>
        <v>0</v>
      </c>
      <c r="AI18" s="148">
        <f t="shared" ca="1" si="39"/>
        <v>21006.771600000004</v>
      </c>
      <c r="AJ18" s="148">
        <f t="shared" ca="1" si="12"/>
        <v>0</v>
      </c>
      <c r="AK18" s="149">
        <f t="shared" ca="1" si="40"/>
        <v>6.2827579900685091</v>
      </c>
      <c r="AL18" s="149">
        <f t="shared" ca="1" si="40"/>
        <v>0</v>
      </c>
      <c r="AM18" s="148">
        <f t="shared" ca="1" si="41"/>
        <v>1936.3955249999999</v>
      </c>
      <c r="AN18" s="148">
        <f t="shared" ca="1" si="13"/>
        <v>0</v>
      </c>
      <c r="AO18" s="149">
        <f t="shared" ca="1" si="42"/>
        <v>0.57914203516292118</v>
      </c>
      <c r="AP18" s="149">
        <f t="shared" ca="1" si="42"/>
        <v>0</v>
      </c>
      <c r="AQ18" s="148">
        <f t="shared" ca="1" si="43"/>
        <v>286217.45253914938</v>
      </c>
      <c r="AR18" s="148">
        <f t="shared" ca="1" si="44"/>
        <v>0</v>
      </c>
      <c r="AS18" s="23"/>
      <c r="AT18" s="148">
        <f t="shared" ca="1" si="45"/>
        <v>75060.790800000002</v>
      </c>
      <c r="AU18" s="148">
        <f t="shared" ca="1" si="14"/>
        <v>0</v>
      </c>
      <c r="AV18" s="148">
        <f t="shared" ca="1" si="46"/>
        <v>25607.227049999998</v>
      </c>
      <c r="AW18" s="148">
        <f t="shared" ca="1" si="15"/>
        <v>0</v>
      </c>
      <c r="AX18" s="149">
        <f t="shared" ca="1" si="47"/>
        <v>34.115317434145652</v>
      </c>
      <c r="AY18" s="149">
        <f t="shared" ca="1" si="47"/>
        <v>0</v>
      </c>
      <c r="AZ18" s="148">
        <f t="shared" ca="1" si="48"/>
        <v>20621.954249999999</v>
      </c>
      <c r="BA18" s="148">
        <f t="shared" ca="1" si="16"/>
        <v>0</v>
      </c>
      <c r="BB18" s="149">
        <f t="shared" ca="1" si="49"/>
        <v>27.473670381314445</v>
      </c>
      <c r="BC18" s="149">
        <f t="shared" ca="1" si="49"/>
        <v>0</v>
      </c>
      <c r="BD18" s="148">
        <f t="shared" ca="1" si="50"/>
        <v>4507.7888999999996</v>
      </c>
      <c r="BE18" s="148">
        <f t="shared" ca="1" si="17"/>
        <v>0</v>
      </c>
      <c r="BF18" s="149">
        <f t="shared" ca="1" si="51"/>
        <v>6.0055174638527786</v>
      </c>
      <c r="BG18" s="149">
        <f t="shared" ca="1" si="51"/>
        <v>0</v>
      </c>
      <c r="BH18" s="148">
        <f t="shared" ca="1" si="52"/>
        <v>477.48390000000001</v>
      </c>
      <c r="BI18" s="148">
        <f t="shared" ca="1" si="18"/>
        <v>0</v>
      </c>
      <c r="BJ18" s="149">
        <f t="shared" ca="1" si="53"/>
        <v>0.63612958897843108</v>
      </c>
      <c r="BK18" s="149">
        <f t="shared" ca="1" si="53"/>
        <v>0</v>
      </c>
      <c r="BL18" s="148">
        <f t="shared" ca="1" si="54"/>
        <v>64254.014241884957</v>
      </c>
      <c r="BM18" s="148">
        <f t="shared" ca="1" si="55"/>
        <v>0</v>
      </c>
      <c r="BN18" s="23"/>
      <c r="BO18" s="148">
        <f t="shared" ca="1" si="56"/>
        <v>110015.366025</v>
      </c>
      <c r="BP18" s="148">
        <f t="shared" ca="1" si="19"/>
        <v>0</v>
      </c>
      <c r="BQ18" s="148">
        <f t="shared" ca="1" si="57"/>
        <v>60805.750725000005</v>
      </c>
      <c r="BR18" s="148">
        <f t="shared" ca="1" si="20"/>
        <v>0</v>
      </c>
      <c r="BS18" s="149">
        <f t="shared" ca="1" si="58"/>
        <v>55.27023444268908</v>
      </c>
      <c r="BT18" s="149">
        <f t="shared" ca="1" si="58"/>
        <v>0</v>
      </c>
      <c r="BU18" s="148">
        <f t="shared" ca="1" si="59"/>
        <v>27594.026925000002</v>
      </c>
      <c r="BV18" s="148">
        <f t="shared" ca="1" si="21"/>
        <v>0</v>
      </c>
      <c r="BW18" s="149">
        <f t="shared" ca="1" si="60"/>
        <v>25.081975293096338</v>
      </c>
      <c r="BX18" s="149">
        <f t="shared" ca="1" si="60"/>
        <v>0</v>
      </c>
      <c r="BY18" s="148">
        <f t="shared" ca="1" si="61"/>
        <v>30630.7785</v>
      </c>
      <c r="BZ18" s="148">
        <f t="shared" ca="1" si="22"/>
        <v>0</v>
      </c>
      <c r="CA18" s="149">
        <f t="shared" ca="1" si="62"/>
        <v>27.842272953979386</v>
      </c>
      <c r="CB18" s="149">
        <f t="shared" ca="1" si="62"/>
        <v>0</v>
      </c>
      <c r="CC18" s="148">
        <f t="shared" ca="1" si="63"/>
        <v>2580.9453000000003</v>
      </c>
      <c r="CD18" s="148">
        <f t="shared" ca="1" si="23"/>
        <v>0</v>
      </c>
      <c r="CE18" s="149">
        <f t="shared" ca="1" si="64"/>
        <v>2.3459861956133508</v>
      </c>
      <c r="CF18" s="149">
        <f t="shared" ca="1" si="64"/>
        <v>0</v>
      </c>
      <c r="CG18" s="148">
        <f t="shared" ca="1" si="65"/>
        <v>94176.051438516632</v>
      </c>
      <c r="CH18" s="148">
        <f t="shared" ca="1" si="66"/>
        <v>0</v>
      </c>
      <c r="CI18" s="23"/>
      <c r="CJ18" s="148">
        <f t="shared" ca="1" si="67"/>
        <v>19623.789525</v>
      </c>
      <c r="CK18" s="148">
        <f t="shared" ca="1" si="24"/>
        <v>0</v>
      </c>
      <c r="CL18" s="148">
        <f t="shared" ca="1" si="68"/>
        <v>5503.7914500000006</v>
      </c>
      <c r="CM18" s="148">
        <f t="shared" ca="1" si="25"/>
        <v>0</v>
      </c>
      <c r="CN18" s="149">
        <f t="shared" ca="1" si="69"/>
        <v>28.046527114390258</v>
      </c>
      <c r="CO18" s="149">
        <f t="shared" ca="1" si="69"/>
        <v>0</v>
      </c>
      <c r="CP18" s="148">
        <f t="shared" ca="1" si="70"/>
        <v>2966.3664750000003</v>
      </c>
      <c r="CQ18" s="148">
        <f t="shared" ca="1" si="26"/>
        <v>0</v>
      </c>
      <c r="CR18" s="149">
        <f t="shared" ca="1" si="71"/>
        <v>15.11617555427282</v>
      </c>
      <c r="CS18" s="149">
        <f t="shared" ca="1" si="71"/>
        <v>0</v>
      </c>
      <c r="CT18" s="148">
        <f t="shared" ca="1" si="72"/>
        <v>2373.6849750000001</v>
      </c>
      <c r="CU18" s="148">
        <f t="shared" ca="1" si="27"/>
        <v>0</v>
      </c>
      <c r="CV18" s="149">
        <f t="shared" ca="1" si="73"/>
        <v>12.095956145351087</v>
      </c>
      <c r="CW18" s="149">
        <f t="shared" ca="1" si="73"/>
        <v>0</v>
      </c>
      <c r="CX18" s="148">
        <f t="shared" ca="1" si="74"/>
        <v>163.73999999999998</v>
      </c>
      <c r="CY18" s="148">
        <f t="shared" ca="1" si="28"/>
        <v>0</v>
      </c>
      <c r="CZ18" s="149">
        <f t="shared" ca="1" si="75"/>
        <v>0.83439541476635348</v>
      </c>
      <c r="DA18" s="149">
        <f t="shared" ca="1" si="75"/>
        <v>0</v>
      </c>
      <c r="DB18" s="148">
        <f t="shared" ca="1" si="76"/>
        <v>16798.480780448997</v>
      </c>
      <c r="DC18" s="148">
        <f t="shared" ca="1" si="77"/>
        <v>0</v>
      </c>
      <c r="DE18" s="150">
        <f t="shared" ca="1" si="78"/>
        <v>0</v>
      </c>
      <c r="DF18" s="150">
        <f t="shared" ca="1" si="78"/>
        <v>0</v>
      </c>
    </row>
    <row r="19" spans="1:110">
      <c r="A19">
        <v>8620</v>
      </c>
      <c r="B19" t="str">
        <f>VLOOKUP(A19,Stores!$A:$H,8,FALSE)</f>
        <v>8620 - New York, NY</v>
      </c>
      <c r="C19" s="23"/>
      <c r="D19" s="148">
        <f t="shared" ca="1" si="5"/>
        <v>442582.14217500004</v>
      </c>
      <c r="E19" s="148">
        <f t="shared" ca="1" si="5"/>
        <v>477236.81943000003</v>
      </c>
      <c r="F19" s="148">
        <f t="shared" ca="1" si="5"/>
        <v>176183.76240000001</v>
      </c>
      <c r="G19" s="148">
        <f t="shared" ca="1" si="5"/>
        <v>220960.20610999997</v>
      </c>
      <c r="H19" s="149">
        <f t="shared" ca="1" si="29"/>
        <v>39.808149857599936</v>
      </c>
      <c r="I19" s="149">
        <f t="shared" ca="1" si="29"/>
        <v>46.29990753310053</v>
      </c>
      <c r="J19" s="148">
        <f t="shared" ca="1" si="6"/>
        <v>111654.25245000001</v>
      </c>
      <c r="K19" s="148">
        <f t="shared" ca="1" si="6"/>
        <v>134171.32189999998</v>
      </c>
      <c r="L19" s="149">
        <f t="shared" ca="1" si="30"/>
        <v>25.22791631431237</v>
      </c>
      <c r="M19" s="149">
        <f t="shared" ca="1" si="30"/>
        <v>28.114201678791449</v>
      </c>
      <c r="N19" s="148">
        <f t="shared" ca="1" si="7"/>
        <v>58456.645649999999</v>
      </c>
      <c r="O19" s="148">
        <f t="shared" ca="1" si="7"/>
        <v>81500.956949999993</v>
      </c>
      <c r="P19" s="149">
        <f t="shared" ca="1" si="31"/>
        <v>13.208089545304302</v>
      </c>
      <c r="Q19" s="149">
        <f t="shared" ca="1" si="31"/>
        <v>17.077675827138137</v>
      </c>
      <c r="R19" s="148">
        <f t="shared" ca="1" si="8"/>
        <v>6072.8643000000002</v>
      </c>
      <c r="S19" s="148">
        <f t="shared" ca="1" si="8"/>
        <v>5287.9272599999995</v>
      </c>
      <c r="T19" s="149">
        <f t="shared" ca="1" si="32"/>
        <v>1.3721439979832597</v>
      </c>
      <c r="U19" s="149">
        <f t="shared" ca="1" si="32"/>
        <v>1.1080300271709485</v>
      </c>
      <c r="V19" s="148">
        <f t="shared" ca="1" si="33"/>
        <v>533678.87745000003</v>
      </c>
      <c r="W19" s="148">
        <f t="shared" ca="1" si="33"/>
        <v>458581.27153999993</v>
      </c>
      <c r="X19" s="23"/>
      <c r="Y19" s="148">
        <f t="shared" ca="1" si="34"/>
        <v>350114.32447500003</v>
      </c>
      <c r="Z19" s="148">
        <f t="shared" ca="1" si="9"/>
        <v>302644.17827000003</v>
      </c>
      <c r="AA19" s="148">
        <f t="shared" ca="1" si="35"/>
        <v>96666.550424999994</v>
      </c>
      <c r="AB19" s="148">
        <f t="shared" ca="1" si="10"/>
        <v>109035.27851999998</v>
      </c>
      <c r="AC19" s="149">
        <f t="shared" ca="1" si="36"/>
        <v>27.609995840630763</v>
      </c>
      <c r="AD19" s="149">
        <f t="shared" ca="1" si="36"/>
        <v>36.027548635918443</v>
      </c>
      <c r="AE19" s="148">
        <f t="shared" ca="1" si="37"/>
        <v>68853.209624999989</v>
      </c>
      <c r="AF19" s="148">
        <f t="shared" ca="1" si="11"/>
        <v>77769.588119999986</v>
      </c>
      <c r="AG19" s="149">
        <f t="shared" ca="1" si="38"/>
        <v>19.665921903722754</v>
      </c>
      <c r="AH19" s="149">
        <f t="shared" ca="1" si="38"/>
        <v>25.696707124701028</v>
      </c>
      <c r="AI19" s="148">
        <f t="shared" ca="1" si="39"/>
        <v>25368.83265</v>
      </c>
      <c r="AJ19" s="148">
        <f t="shared" ca="1" si="12"/>
        <v>29252.550599999999</v>
      </c>
      <c r="AK19" s="149">
        <f t="shared" ca="1" si="40"/>
        <v>7.2458710988305945</v>
      </c>
      <c r="AL19" s="149">
        <f t="shared" ca="1" si="40"/>
        <v>9.6656577923341764</v>
      </c>
      <c r="AM19" s="148">
        <f t="shared" ca="1" si="41"/>
        <v>2444.5081499999997</v>
      </c>
      <c r="AN19" s="148">
        <f t="shared" ca="1" si="13"/>
        <v>2013.1398000000002</v>
      </c>
      <c r="AO19" s="149">
        <f t="shared" ca="1" si="42"/>
        <v>0.69820283807740924</v>
      </c>
      <c r="AP19" s="149">
        <f t="shared" ca="1" si="42"/>
        <v>0.66518371888323713</v>
      </c>
      <c r="AQ19" s="148">
        <f t="shared" ca="1" si="43"/>
        <v>290351.28478888713</v>
      </c>
      <c r="AR19" s="148">
        <f t="shared" ca="1" si="44"/>
        <v>314956.04818650457</v>
      </c>
      <c r="AS19" s="23"/>
      <c r="AT19" s="148">
        <f t="shared" ca="1" si="45"/>
        <v>88608.019650000002</v>
      </c>
      <c r="AU19" s="148">
        <f t="shared" ca="1" si="14"/>
        <v>33563.259239999999</v>
      </c>
      <c r="AV19" s="148">
        <f t="shared" ca="1" si="46"/>
        <v>36267.472050000004</v>
      </c>
      <c r="AW19" s="148">
        <f t="shared" ca="1" si="15"/>
        <v>13702.287759999999</v>
      </c>
      <c r="AX19" s="149">
        <f t="shared" ca="1" si="47"/>
        <v>40.930236555625363</v>
      </c>
      <c r="AY19" s="149">
        <f t="shared" ca="1" si="47"/>
        <v>40.825259734221206</v>
      </c>
      <c r="AZ19" s="148">
        <f t="shared" ca="1" si="48"/>
        <v>26937.214200000002</v>
      </c>
      <c r="BA19" s="148">
        <f t="shared" ca="1" si="16"/>
        <v>10566.36924</v>
      </c>
      <c r="BB19" s="149">
        <f t="shared" ca="1" si="49"/>
        <v>30.400424596330545</v>
      </c>
      <c r="BC19" s="149">
        <f t="shared" ca="1" si="49"/>
        <v>31.481952227712195</v>
      </c>
      <c r="BD19" s="148">
        <f t="shared" ca="1" si="50"/>
        <v>8339.3308500000021</v>
      </c>
      <c r="BE19" s="148">
        <f t="shared" ca="1" si="17"/>
        <v>2736.02196</v>
      </c>
      <c r="BF19" s="149">
        <f t="shared" ca="1" si="51"/>
        <v>9.4114854196495994</v>
      </c>
      <c r="BG19" s="149">
        <f t="shared" ca="1" si="51"/>
        <v>8.1518363292301057</v>
      </c>
      <c r="BH19" s="148">
        <f t="shared" ca="1" si="52"/>
        <v>990.92700000000013</v>
      </c>
      <c r="BI19" s="148">
        <f t="shared" ca="1" si="18"/>
        <v>399.89655999999991</v>
      </c>
      <c r="BJ19" s="149">
        <f t="shared" ca="1" si="53"/>
        <v>1.1183265396452182</v>
      </c>
      <c r="BK19" s="149">
        <f t="shared" ca="1" si="53"/>
        <v>1.1914711772789082</v>
      </c>
      <c r="BL19" s="148">
        <f t="shared" ca="1" si="54"/>
        <v>73483.004120311365</v>
      </c>
      <c r="BM19" s="148">
        <f t="shared" ca="1" si="55"/>
        <v>34928.646422066136</v>
      </c>
      <c r="BN19" s="23"/>
      <c r="BO19" s="148">
        <f t="shared" ca="1" si="56"/>
        <v>69855.667650000003</v>
      </c>
      <c r="BP19" s="148">
        <f t="shared" ca="1" si="19"/>
        <v>88900.091</v>
      </c>
      <c r="BQ19" s="148">
        <f t="shared" ca="1" si="57"/>
        <v>39596.702174999999</v>
      </c>
      <c r="BR19" s="148">
        <f t="shared" ca="1" si="20"/>
        <v>56027.921040000008</v>
      </c>
      <c r="BS19" s="149">
        <f t="shared" ca="1" si="58"/>
        <v>56.6835927664346</v>
      </c>
      <c r="BT19" s="149">
        <f t="shared" ca="1" si="58"/>
        <v>63.023468716134389</v>
      </c>
      <c r="BU19" s="148">
        <f t="shared" ca="1" si="59"/>
        <v>17305.562474999999</v>
      </c>
      <c r="BV19" s="148">
        <f t="shared" ca="1" si="21"/>
        <v>18293.993900000001</v>
      </c>
      <c r="BW19" s="149">
        <f t="shared" ca="1" si="60"/>
        <v>24.77331196905395</v>
      </c>
      <c r="BX19" s="149">
        <f t="shared" ca="1" si="60"/>
        <v>20.578149801893904</v>
      </c>
      <c r="BY19" s="148">
        <f t="shared" ca="1" si="61"/>
        <v>19631.565749999998</v>
      </c>
      <c r="BZ19" s="148">
        <f t="shared" ca="1" si="22"/>
        <v>34818.807100000005</v>
      </c>
      <c r="CA19" s="149">
        <f t="shared" ca="1" si="62"/>
        <v>28.103039324397606</v>
      </c>
      <c r="CB19" s="149">
        <f t="shared" ca="1" si="62"/>
        <v>39.166222113315953</v>
      </c>
      <c r="CC19" s="148">
        <f t="shared" ca="1" si="63"/>
        <v>2659.5739500000004</v>
      </c>
      <c r="CD19" s="148">
        <f t="shared" ca="1" si="23"/>
        <v>2915.1200399999998</v>
      </c>
      <c r="CE19" s="149">
        <f t="shared" ca="1" si="64"/>
        <v>3.8072414729830446</v>
      </c>
      <c r="CF19" s="149">
        <f t="shared" ca="1" si="64"/>
        <v>3.2790968009245343</v>
      </c>
      <c r="CG19" s="148">
        <f t="shared" ca="1" si="65"/>
        <v>57931.599577872432</v>
      </c>
      <c r="CH19" s="148">
        <f t="shared" ca="1" si="66"/>
        <v>92516.636218923537</v>
      </c>
      <c r="CI19" s="23"/>
      <c r="CJ19" s="148">
        <f t="shared" ca="1" si="67"/>
        <v>25100.865675000001</v>
      </c>
      <c r="CK19" s="148">
        <f t="shared" ca="1" si="24"/>
        <v>33473.743029999998</v>
      </c>
      <c r="CL19" s="148">
        <f t="shared" ca="1" si="68"/>
        <v>10384.627049999999</v>
      </c>
      <c r="CM19" s="148">
        <f t="shared" ca="1" si="25"/>
        <v>16732.144029999999</v>
      </c>
      <c r="CN19" s="149">
        <f t="shared" ca="1" si="69"/>
        <v>41.371589268902767</v>
      </c>
      <c r="CO19" s="149">
        <f t="shared" ca="1" si="69"/>
        <v>49.985877035036793</v>
      </c>
      <c r="CP19" s="148">
        <f t="shared" ca="1" si="70"/>
        <v>6622.6445999999996</v>
      </c>
      <c r="CQ19" s="148">
        <f t="shared" ca="1" si="26"/>
        <v>10430.96278</v>
      </c>
      <c r="CR19" s="149">
        <f t="shared" ca="1" si="71"/>
        <v>26.384128283655301</v>
      </c>
      <c r="CS19" s="149">
        <f t="shared" ca="1" si="71"/>
        <v>31.161626504246964</v>
      </c>
      <c r="CT19" s="148">
        <f t="shared" ca="1" si="72"/>
        <v>3496.92</v>
      </c>
      <c r="CU19" s="148">
        <f t="shared" ca="1" si="27"/>
        <v>5760.102179999999</v>
      </c>
      <c r="CV19" s="149">
        <f t="shared" ca="1" si="73"/>
        <v>13.931471708096776</v>
      </c>
      <c r="CW19" s="149">
        <f t="shared" ca="1" si="73"/>
        <v>17.207822187192072</v>
      </c>
      <c r="CX19" s="148">
        <f t="shared" ca="1" si="74"/>
        <v>265.06245000000001</v>
      </c>
      <c r="CY19" s="148">
        <f t="shared" ca="1" si="28"/>
        <v>541.07906999999989</v>
      </c>
      <c r="CZ19" s="149">
        <f t="shared" ca="1" si="75"/>
        <v>1.0559892771506973</v>
      </c>
      <c r="DA19" s="149">
        <f t="shared" ca="1" si="75"/>
        <v>1.6164283435977609</v>
      </c>
      <c r="DB19" s="148">
        <f t="shared" ca="1" si="76"/>
        <v>20816.253687929107</v>
      </c>
      <c r="DC19" s="148">
        <f t="shared" ca="1" si="77"/>
        <v>34835.488602505895</v>
      </c>
      <c r="DE19" s="150">
        <f t="shared" ca="1" si="78"/>
        <v>0</v>
      </c>
      <c r="DF19" s="150">
        <f t="shared" ca="1" si="78"/>
        <v>0</v>
      </c>
    </row>
    <row r="20" spans="1:110">
      <c r="A20">
        <v>8635</v>
      </c>
      <c r="B20" t="str">
        <f>VLOOKUP(A20,Stores!$A:$H,8,FALSE)</f>
        <v>8635 - Boston, MA</v>
      </c>
      <c r="C20" s="23"/>
      <c r="D20" s="148">
        <f t="shared" ca="1" si="5"/>
        <v>419157.85334999999</v>
      </c>
      <c r="E20" s="148">
        <f t="shared" ca="1" si="5"/>
        <v>458833.45137000002</v>
      </c>
      <c r="F20" s="148">
        <f t="shared" ca="1" si="5"/>
        <v>128321.29005000001</v>
      </c>
      <c r="G20" s="148">
        <f t="shared" ca="1" si="5"/>
        <v>137778.73864999998</v>
      </c>
      <c r="H20" s="149">
        <f t="shared" ca="1" si="29"/>
        <v>30.61407272330187</v>
      </c>
      <c r="I20" s="149">
        <f t="shared" ca="1" si="29"/>
        <v>30.028050099358644</v>
      </c>
      <c r="J20" s="148">
        <f t="shared" ca="1" si="6"/>
        <v>78501.4185</v>
      </c>
      <c r="K20" s="148">
        <f t="shared" ca="1" si="6"/>
        <v>93085.875749999992</v>
      </c>
      <c r="L20" s="149">
        <f t="shared" ca="1" si="30"/>
        <v>18.72836638335647</v>
      </c>
      <c r="M20" s="149">
        <f t="shared" ca="1" si="30"/>
        <v>20.287508565921058</v>
      </c>
      <c r="N20" s="148">
        <f t="shared" ca="1" si="7"/>
        <v>46055.053950000001</v>
      </c>
      <c r="O20" s="148">
        <f t="shared" ca="1" si="7"/>
        <v>37776.596059999996</v>
      </c>
      <c r="P20" s="149">
        <f t="shared" ca="1" si="31"/>
        <v>10.987520234183393</v>
      </c>
      <c r="Q20" s="149">
        <f t="shared" ca="1" si="31"/>
        <v>8.2331826389739877</v>
      </c>
      <c r="R20" s="148">
        <f t="shared" ca="1" si="8"/>
        <v>3764.8176000000003</v>
      </c>
      <c r="S20" s="148">
        <f t="shared" ca="1" si="8"/>
        <v>6916.2668400000002</v>
      </c>
      <c r="T20" s="149">
        <f t="shared" ca="1" si="32"/>
        <v>0.89818610576200975</v>
      </c>
      <c r="U20" s="149">
        <f t="shared" ca="1" si="32"/>
        <v>1.5073588944635974</v>
      </c>
      <c r="V20" s="148">
        <f t="shared" ca="1" si="33"/>
        <v>374334.64147499989</v>
      </c>
      <c r="W20" s="148">
        <f t="shared" ca="1" si="33"/>
        <v>419613.16648999997</v>
      </c>
      <c r="X20" s="23"/>
      <c r="Y20" s="148">
        <f t="shared" ca="1" si="34"/>
        <v>249216.74654999995</v>
      </c>
      <c r="Z20" s="148">
        <f t="shared" ca="1" si="9"/>
        <v>260501.74723999997</v>
      </c>
      <c r="AA20" s="148">
        <f t="shared" ca="1" si="35"/>
        <v>60180.282749999991</v>
      </c>
      <c r="AB20" s="148">
        <f t="shared" ca="1" si="10"/>
        <v>78592.889339999994</v>
      </c>
      <c r="AC20" s="149">
        <f t="shared" ca="1" si="36"/>
        <v>24.147768391610118</v>
      </c>
      <c r="AD20" s="149">
        <f t="shared" ca="1" si="36"/>
        <v>30.169812745091669</v>
      </c>
      <c r="AE20" s="148">
        <f t="shared" ca="1" si="37"/>
        <v>33530.494949999993</v>
      </c>
      <c r="AF20" s="148">
        <f t="shared" ca="1" si="11"/>
        <v>56820.513749999998</v>
      </c>
      <c r="AG20" s="149">
        <f t="shared" ca="1" si="38"/>
        <v>13.454350646244723</v>
      </c>
      <c r="AH20" s="149">
        <f t="shared" ca="1" si="38"/>
        <v>21.81195111050496</v>
      </c>
      <c r="AI20" s="148">
        <f t="shared" ca="1" si="39"/>
        <v>24100.118699999995</v>
      </c>
      <c r="AJ20" s="148">
        <f t="shared" ca="1" si="12"/>
        <v>19495.737869999997</v>
      </c>
      <c r="AK20" s="149">
        <f t="shared" ca="1" si="40"/>
        <v>9.6703448037208144</v>
      </c>
      <c r="AL20" s="149">
        <f t="shared" ca="1" si="40"/>
        <v>7.4839182756185494</v>
      </c>
      <c r="AM20" s="148">
        <f t="shared" ca="1" si="41"/>
        <v>2549.6690999999996</v>
      </c>
      <c r="AN20" s="148">
        <f t="shared" ca="1" si="13"/>
        <v>2276.6377199999997</v>
      </c>
      <c r="AO20" s="149">
        <f t="shared" ca="1" si="42"/>
        <v>1.023072941644579</v>
      </c>
      <c r="AP20" s="149">
        <f t="shared" ca="1" si="42"/>
        <v>0.87394335896815911</v>
      </c>
      <c r="AQ20" s="148">
        <f t="shared" ca="1" si="43"/>
        <v>279058.21403853555</v>
      </c>
      <c r="AR20" s="148">
        <f t="shared" ca="1" si="44"/>
        <v>284850.25094390853</v>
      </c>
      <c r="AS20" s="23"/>
      <c r="AT20" s="148">
        <f t="shared" ca="1" si="45"/>
        <v>62127.985799999995</v>
      </c>
      <c r="AU20" s="148">
        <f t="shared" ca="1" si="14"/>
        <v>103896.67966999998</v>
      </c>
      <c r="AV20" s="148">
        <f t="shared" ca="1" si="46"/>
        <v>19977.158174999997</v>
      </c>
      <c r="AW20" s="148">
        <f t="shared" ca="1" si="15"/>
        <v>43249.605349999991</v>
      </c>
      <c r="AX20" s="149">
        <f t="shared" ca="1" si="47"/>
        <v>32.154846029146498</v>
      </c>
      <c r="AY20" s="149">
        <f t="shared" ca="1" si="47"/>
        <v>41.627514457026727</v>
      </c>
      <c r="AZ20" s="148">
        <f t="shared" ca="1" si="48"/>
        <v>16029.857699999999</v>
      </c>
      <c r="BA20" s="148">
        <f t="shared" ca="1" si="16"/>
        <v>33202.358909999995</v>
      </c>
      <c r="BB20" s="149">
        <f t="shared" ca="1" si="49"/>
        <v>25.801347804196801</v>
      </c>
      <c r="BC20" s="149">
        <f t="shared" ca="1" si="49"/>
        <v>31.957093350296091</v>
      </c>
      <c r="BD20" s="148">
        <f t="shared" ca="1" si="50"/>
        <v>3602.2551750000002</v>
      </c>
      <c r="BE20" s="148">
        <f t="shared" ca="1" si="17"/>
        <v>8628.2469000000001</v>
      </c>
      <c r="BF20" s="149">
        <f t="shared" ca="1" si="51"/>
        <v>5.79812000761821</v>
      </c>
      <c r="BG20" s="149">
        <f t="shared" ca="1" si="51"/>
        <v>8.3046416183898444</v>
      </c>
      <c r="BH20" s="148">
        <f t="shared" ca="1" si="52"/>
        <v>345.0453</v>
      </c>
      <c r="BI20" s="148">
        <f t="shared" ca="1" si="18"/>
        <v>1418.9995399999998</v>
      </c>
      <c r="BJ20" s="149">
        <f t="shared" ca="1" si="53"/>
        <v>0.55537821733148796</v>
      </c>
      <c r="BK20" s="149">
        <f t="shared" ca="1" si="53"/>
        <v>1.3657794883407943</v>
      </c>
      <c r="BL20" s="148">
        <f t="shared" ca="1" si="54"/>
        <v>69567.254204087527</v>
      </c>
      <c r="BM20" s="148">
        <f t="shared" ca="1" si="55"/>
        <v>113607.66516845101</v>
      </c>
      <c r="BN20" s="23"/>
      <c r="BO20" s="148">
        <f t="shared" ca="1" si="56"/>
        <v>62989.909125000006</v>
      </c>
      <c r="BP20" s="148">
        <f t="shared" ca="1" si="19"/>
        <v>55214.739579999994</v>
      </c>
      <c r="BQ20" s="148">
        <f t="shared" ca="1" si="57"/>
        <v>34345.181775000005</v>
      </c>
      <c r="BR20" s="148">
        <f t="shared" ca="1" si="20"/>
        <v>35754.618130000003</v>
      </c>
      <c r="BS20" s="149">
        <f t="shared" ca="1" si="58"/>
        <v>54.524894942845336</v>
      </c>
      <c r="BT20" s="149">
        <f t="shared" ca="1" si="58"/>
        <v>64.755567810286507</v>
      </c>
      <c r="BU20" s="148">
        <f t="shared" ca="1" si="59"/>
        <v>13125.287925000002</v>
      </c>
      <c r="BV20" s="148">
        <f t="shared" ca="1" si="21"/>
        <v>11746.699790000001</v>
      </c>
      <c r="BW20" s="149">
        <f t="shared" ca="1" si="60"/>
        <v>20.83712789449115</v>
      </c>
      <c r="BX20" s="149">
        <f t="shared" ca="1" si="60"/>
        <v>21.274572477119708</v>
      </c>
      <c r="BY20" s="148">
        <f t="shared" ca="1" si="61"/>
        <v>19370.601975000001</v>
      </c>
      <c r="BZ20" s="148">
        <f t="shared" ca="1" si="22"/>
        <v>21168.683199999999</v>
      </c>
      <c r="CA20" s="149">
        <f t="shared" ca="1" si="62"/>
        <v>30.751912876330888</v>
      </c>
      <c r="CB20" s="149">
        <f t="shared" ca="1" si="62"/>
        <v>38.338826481883416</v>
      </c>
      <c r="CC20" s="148">
        <f t="shared" ca="1" si="63"/>
        <v>1849.2918750000001</v>
      </c>
      <c r="CD20" s="148">
        <f t="shared" ca="1" si="23"/>
        <v>2839.2351400000002</v>
      </c>
      <c r="CE20" s="149">
        <f t="shared" ca="1" si="64"/>
        <v>2.9358541720233036</v>
      </c>
      <c r="CF20" s="149">
        <f t="shared" ca="1" si="64"/>
        <v>5.1421688512833885</v>
      </c>
      <c r="CG20" s="148">
        <f t="shared" ca="1" si="65"/>
        <v>70532.385107376962</v>
      </c>
      <c r="CH20" s="148">
        <f t="shared" ca="1" si="66"/>
        <v>60375.535257640448</v>
      </c>
      <c r="CI20" s="23"/>
      <c r="CJ20" s="148">
        <f t="shared" ca="1" si="67"/>
        <v>0</v>
      </c>
      <c r="CK20" s="148">
        <f t="shared" ca="1" si="24"/>
        <v>0</v>
      </c>
      <c r="CL20" s="148">
        <f t="shared" ca="1" si="68"/>
        <v>0</v>
      </c>
      <c r="CM20" s="148">
        <f t="shared" ca="1" si="25"/>
        <v>0</v>
      </c>
      <c r="CN20" s="149">
        <f t="shared" ca="1" si="69"/>
        <v>0</v>
      </c>
      <c r="CO20" s="149">
        <f t="shared" ca="1" si="69"/>
        <v>0</v>
      </c>
      <c r="CP20" s="148">
        <f t="shared" ca="1" si="70"/>
        <v>0</v>
      </c>
      <c r="CQ20" s="148">
        <f t="shared" ca="1" si="26"/>
        <v>0</v>
      </c>
      <c r="CR20" s="149">
        <f t="shared" ca="1" si="71"/>
        <v>0</v>
      </c>
      <c r="CS20" s="149">
        <f t="shared" ca="1" si="71"/>
        <v>0</v>
      </c>
      <c r="CT20" s="148">
        <f t="shared" ca="1" si="72"/>
        <v>0</v>
      </c>
      <c r="CU20" s="148">
        <f t="shared" ca="1" si="27"/>
        <v>0</v>
      </c>
      <c r="CV20" s="149">
        <f t="shared" ca="1" si="73"/>
        <v>0</v>
      </c>
      <c r="CW20" s="149">
        <f t="shared" ca="1" si="73"/>
        <v>0</v>
      </c>
      <c r="CX20" s="148">
        <f t="shared" ca="1" si="74"/>
        <v>0</v>
      </c>
      <c r="CY20" s="148">
        <f t="shared" ca="1" si="28"/>
        <v>0</v>
      </c>
      <c r="CZ20" s="149">
        <f t="shared" ca="1" si="75"/>
        <v>0</v>
      </c>
      <c r="DA20" s="149">
        <f t="shared" ca="1" si="75"/>
        <v>0</v>
      </c>
      <c r="DB20" s="148">
        <f t="shared" ca="1" si="76"/>
        <v>0</v>
      </c>
      <c r="DC20" s="148">
        <f t="shared" ca="1" si="77"/>
        <v>0</v>
      </c>
      <c r="DE20" s="150">
        <f t="shared" ca="1" si="78"/>
        <v>0</v>
      </c>
      <c r="DF20" s="150">
        <f t="shared" ca="1" si="78"/>
        <v>0</v>
      </c>
    </row>
    <row r="21" spans="1:110">
      <c r="A21">
        <v>8640</v>
      </c>
      <c r="B21" t="str">
        <f>VLOOKUP(A21,Stores!$A:$H,8,FALSE)</f>
        <v>8640 - Las Vegas, NV</v>
      </c>
      <c r="C21" s="23"/>
      <c r="D21" s="148">
        <f t="shared" ca="1" si="5"/>
        <v>302747.21782500006</v>
      </c>
      <c r="E21" s="148">
        <f t="shared" ca="1" si="5"/>
        <v>364878.12270000001</v>
      </c>
      <c r="F21" s="148">
        <f t="shared" ca="1" si="5"/>
        <v>120568.22437500001</v>
      </c>
      <c r="G21" s="148">
        <f t="shared" ca="1" si="5"/>
        <v>127233.28799999999</v>
      </c>
      <c r="H21" s="149">
        <f t="shared" ca="1" si="29"/>
        <v>39.824717545280045</v>
      </c>
      <c r="I21" s="149">
        <f t="shared" ca="1" si="29"/>
        <v>34.870078550752197</v>
      </c>
      <c r="J21" s="148">
        <f t="shared" ca="1" si="6"/>
        <v>76668.705000000002</v>
      </c>
      <c r="K21" s="148">
        <f t="shared" ca="1" si="6"/>
        <v>87438.833999999988</v>
      </c>
      <c r="L21" s="149">
        <f t="shared" ca="1" si="30"/>
        <v>25.324330162570664</v>
      </c>
      <c r="M21" s="149">
        <f t="shared" ca="1" si="30"/>
        <v>23.963846709409744</v>
      </c>
      <c r="N21" s="148">
        <f t="shared" ca="1" si="7"/>
        <v>35285.866875</v>
      </c>
      <c r="O21" s="148">
        <f t="shared" ca="1" si="7"/>
        <v>31595.308499999996</v>
      </c>
      <c r="P21" s="149">
        <f t="shared" ca="1" si="31"/>
        <v>11.655224159779607</v>
      </c>
      <c r="Q21" s="149">
        <f t="shared" ca="1" si="31"/>
        <v>8.6591402811994325</v>
      </c>
      <c r="R21" s="148">
        <f t="shared" ca="1" si="8"/>
        <v>8613.6525000000001</v>
      </c>
      <c r="S21" s="148">
        <f t="shared" ca="1" si="8"/>
        <v>8199.1454999999987</v>
      </c>
      <c r="T21" s="149">
        <f t="shared" ca="1" si="32"/>
        <v>2.8451632229297759</v>
      </c>
      <c r="U21" s="149">
        <f t="shared" ca="1" si="32"/>
        <v>2.2470915601430215</v>
      </c>
      <c r="V21" s="148">
        <f t="shared" ca="1" si="33"/>
        <v>316998.64102500002</v>
      </c>
      <c r="W21" s="148">
        <f t="shared" ca="1" si="33"/>
        <v>393336.05590999994</v>
      </c>
      <c r="X21" s="23"/>
      <c r="Y21" s="148">
        <f t="shared" ca="1" si="34"/>
        <v>199286.48939999999</v>
      </c>
      <c r="Z21" s="148">
        <f t="shared" ca="1" si="9"/>
        <v>259708.74803999995</v>
      </c>
      <c r="AA21" s="148">
        <f t="shared" ca="1" si="35"/>
        <v>61785.503549999994</v>
      </c>
      <c r="AB21" s="148">
        <f t="shared" ca="1" si="10"/>
        <v>71792.159740000003</v>
      </c>
      <c r="AC21" s="149">
        <f t="shared" ca="1" si="36"/>
        <v>31.003357897477219</v>
      </c>
      <c r="AD21" s="149">
        <f t="shared" ca="1" si="36"/>
        <v>27.643335190596925</v>
      </c>
      <c r="AE21" s="148">
        <f t="shared" ca="1" si="37"/>
        <v>43921.380599999997</v>
      </c>
      <c r="AF21" s="148">
        <f t="shared" ca="1" si="11"/>
        <v>53780.932380000006</v>
      </c>
      <c r="AG21" s="149">
        <f t="shared" ca="1" si="38"/>
        <v>22.039316730519918</v>
      </c>
      <c r="AH21" s="149">
        <f t="shared" ca="1" si="38"/>
        <v>20.708171282592584</v>
      </c>
      <c r="AI21" s="148">
        <f t="shared" ca="1" si="39"/>
        <v>15768.213749999999</v>
      </c>
      <c r="AJ21" s="148">
        <f t="shared" ca="1" si="12"/>
        <v>15584.866359999998</v>
      </c>
      <c r="AK21" s="149">
        <f t="shared" ca="1" si="40"/>
        <v>7.9123345478531979</v>
      </c>
      <c r="AL21" s="149">
        <f t="shared" ca="1" si="40"/>
        <v>6.0009015782555162</v>
      </c>
      <c r="AM21" s="148">
        <f t="shared" ca="1" si="41"/>
        <v>2095.9092000000001</v>
      </c>
      <c r="AN21" s="148">
        <f t="shared" ca="1" si="13"/>
        <v>2426.3609999999999</v>
      </c>
      <c r="AO21" s="149">
        <f t="shared" ca="1" si="42"/>
        <v>1.0517066191041047</v>
      </c>
      <c r="AP21" s="149">
        <f t="shared" ca="1" si="42"/>
        <v>0.9342623297488214</v>
      </c>
      <c r="AQ21" s="148">
        <f t="shared" ca="1" si="43"/>
        <v>190327.09421364107</v>
      </c>
      <c r="AR21" s="148">
        <f t="shared" ca="1" si="44"/>
        <v>240918.77418754913</v>
      </c>
      <c r="AS21" s="23"/>
      <c r="AT21" s="148">
        <f t="shared" ca="1" si="45"/>
        <v>60720.404624999996</v>
      </c>
      <c r="AU21" s="148">
        <f t="shared" ca="1" si="14"/>
        <v>65244.922399999996</v>
      </c>
      <c r="AV21" s="148">
        <f t="shared" ca="1" si="46"/>
        <v>19370.97</v>
      </c>
      <c r="AW21" s="148">
        <f t="shared" ca="1" si="15"/>
        <v>22755.841499999995</v>
      </c>
      <c r="AX21" s="149">
        <f t="shared" ca="1" si="47"/>
        <v>31.901911918459984</v>
      </c>
      <c r="AY21" s="149">
        <f t="shared" ca="1" si="47"/>
        <v>34.877566962973347</v>
      </c>
      <c r="AZ21" s="148">
        <f t="shared" ca="1" si="48"/>
        <v>11906.174999999999</v>
      </c>
      <c r="BA21" s="148">
        <f t="shared" ca="1" si="16"/>
        <v>16502.471999999998</v>
      </c>
      <c r="BB21" s="149">
        <f t="shared" ca="1" si="49"/>
        <v>19.60819443403042</v>
      </c>
      <c r="BC21" s="149">
        <f t="shared" ca="1" si="49"/>
        <v>25.293113077562644</v>
      </c>
      <c r="BD21" s="148">
        <f t="shared" ca="1" si="50"/>
        <v>5171.5162499999997</v>
      </c>
      <c r="BE21" s="148">
        <f t="shared" ca="1" si="17"/>
        <v>4509.4979999999996</v>
      </c>
      <c r="BF21" s="149">
        <f t="shared" ca="1" si="51"/>
        <v>8.5169331165338882</v>
      </c>
      <c r="BG21" s="149">
        <f t="shared" ca="1" si="51"/>
        <v>6.9116458938420013</v>
      </c>
      <c r="BH21" s="148">
        <f t="shared" ca="1" si="52"/>
        <v>2293.2787499999999</v>
      </c>
      <c r="BI21" s="148">
        <f t="shared" ca="1" si="18"/>
        <v>1743.8714999999997</v>
      </c>
      <c r="BJ21" s="149">
        <f t="shared" ca="1" si="53"/>
        <v>3.7767843678956714</v>
      </c>
      <c r="BK21" s="149">
        <f t="shared" ca="1" si="53"/>
        <v>2.6728079915687046</v>
      </c>
      <c r="BL21" s="148">
        <f t="shared" ca="1" si="54"/>
        <v>57990.575309681692</v>
      </c>
      <c r="BM21" s="148">
        <f t="shared" ca="1" si="55"/>
        <v>60524.440725226523</v>
      </c>
      <c r="BN21" s="23"/>
      <c r="BO21" s="148">
        <f t="shared" ca="1" si="56"/>
        <v>45003.159750000006</v>
      </c>
      <c r="BP21" s="148">
        <f t="shared" ca="1" si="19"/>
        <v>68382.385469999994</v>
      </c>
      <c r="BQ21" s="148">
        <f t="shared" ca="1" si="57"/>
        <v>29168.587500000001</v>
      </c>
      <c r="BR21" s="148">
        <f t="shared" ca="1" si="20"/>
        <v>37378.967219999999</v>
      </c>
      <c r="BS21" s="149">
        <f t="shared" ca="1" si="58"/>
        <v>64.814532272925561</v>
      </c>
      <c r="BT21" s="149">
        <f t="shared" ca="1" si="58"/>
        <v>54.661689502479419</v>
      </c>
      <c r="BU21" s="148">
        <f t="shared" ca="1" si="59"/>
        <v>13278.24</v>
      </c>
      <c r="BV21" s="148">
        <f t="shared" ca="1" si="21"/>
        <v>15125.900019999997</v>
      </c>
      <c r="BW21" s="149">
        <f t="shared" ca="1" si="60"/>
        <v>29.505128248244834</v>
      </c>
      <c r="BX21" s="149">
        <f t="shared" ca="1" si="60"/>
        <v>22.119585206099419</v>
      </c>
      <c r="BY21" s="148">
        <f t="shared" ca="1" si="61"/>
        <v>13668.3375</v>
      </c>
      <c r="BZ21" s="148">
        <f t="shared" ca="1" si="22"/>
        <v>19550.367200000001</v>
      </c>
      <c r="CA21" s="149">
        <f t="shared" ca="1" si="62"/>
        <v>30.371950716193872</v>
      </c>
      <c r="CB21" s="149">
        <f t="shared" ca="1" si="62"/>
        <v>28.589770692595877</v>
      </c>
      <c r="CC21" s="148">
        <f t="shared" ca="1" si="63"/>
        <v>2222.0099999999998</v>
      </c>
      <c r="CD21" s="148">
        <f t="shared" ca="1" si="23"/>
        <v>2702.7</v>
      </c>
      <c r="CE21" s="149">
        <f t="shared" ca="1" si="64"/>
        <v>4.9374533084868544</v>
      </c>
      <c r="CF21" s="149">
        <f t="shared" ca="1" si="64"/>
        <v>3.9523336037841208</v>
      </c>
      <c r="CG21" s="148">
        <f t="shared" ca="1" si="65"/>
        <v>42979.936329039425</v>
      </c>
      <c r="CH21" s="148">
        <f t="shared" ca="1" si="66"/>
        <v>63434.907787224314</v>
      </c>
      <c r="CI21" s="23"/>
      <c r="CJ21" s="148">
        <f t="shared" ca="1" si="67"/>
        <v>11988.58725</v>
      </c>
      <c r="CK21" s="148">
        <f t="shared" ca="1" si="24"/>
        <v>0</v>
      </c>
      <c r="CL21" s="148">
        <f t="shared" ca="1" si="68"/>
        <v>5050.2112500000003</v>
      </c>
      <c r="CM21" s="148">
        <f t="shared" ca="1" si="25"/>
        <v>0</v>
      </c>
      <c r="CN21" s="149">
        <f t="shared" ca="1" si="69"/>
        <v>42.125157407516888</v>
      </c>
      <c r="CO21" s="149">
        <f t="shared" ca="1" si="69"/>
        <v>0</v>
      </c>
      <c r="CP21" s="148">
        <f t="shared" ca="1" si="70"/>
        <v>3075.5062499999999</v>
      </c>
      <c r="CQ21" s="148">
        <f t="shared" ca="1" si="26"/>
        <v>0</v>
      </c>
      <c r="CR21" s="149">
        <f t="shared" ca="1" si="71"/>
        <v>25.653616943063913</v>
      </c>
      <c r="CS21" s="149">
        <f t="shared" ca="1" si="71"/>
        <v>0</v>
      </c>
      <c r="CT21" s="148">
        <f t="shared" ca="1" si="72"/>
        <v>1586.4675</v>
      </c>
      <c r="CU21" s="148">
        <f t="shared" ca="1" si="27"/>
        <v>0</v>
      </c>
      <c r="CV21" s="149">
        <f t="shared" ca="1" si="73"/>
        <v>13.233148050868129</v>
      </c>
      <c r="CW21" s="149">
        <f t="shared" ca="1" si="73"/>
        <v>0</v>
      </c>
      <c r="CX21" s="148">
        <f t="shared" ca="1" si="74"/>
        <v>388.23750000000001</v>
      </c>
      <c r="CY21" s="148">
        <f t="shared" ca="1" si="28"/>
        <v>0</v>
      </c>
      <c r="CZ21" s="149">
        <f t="shared" ca="1" si="75"/>
        <v>3.2383924135848452</v>
      </c>
      <c r="DA21" s="149">
        <f t="shared" ca="1" si="75"/>
        <v>0</v>
      </c>
      <c r="DB21" s="148">
        <f t="shared" ca="1" si="76"/>
        <v>11449.611972637851</v>
      </c>
      <c r="DC21" s="148">
        <f t="shared" ca="1" si="77"/>
        <v>0</v>
      </c>
      <c r="DE21" s="150">
        <f t="shared" ca="1" si="78"/>
        <v>0</v>
      </c>
      <c r="DF21" s="150">
        <f t="shared" ca="1" si="78"/>
        <v>0</v>
      </c>
    </row>
    <row r="22" spans="1:110">
      <c r="A22">
        <v>8655</v>
      </c>
      <c r="B22" t="str">
        <f>VLOOKUP(A22,Stores!$A:$H,8,FALSE)</f>
        <v>8655 - Washington, DC</v>
      </c>
      <c r="C22" s="23"/>
      <c r="D22" s="148">
        <f t="shared" ca="1" si="5"/>
        <v>549951.81810000003</v>
      </c>
      <c r="E22" s="148">
        <f t="shared" ca="1" si="5"/>
        <v>374891.3247099999</v>
      </c>
      <c r="F22" s="148">
        <f t="shared" ca="1" si="5"/>
        <v>162560.130225</v>
      </c>
      <c r="G22" s="148">
        <f t="shared" ca="1" si="5"/>
        <v>140103.52691999997</v>
      </c>
      <c r="H22" s="149">
        <f t="shared" ca="1" si="29"/>
        <v>29.558976782115305</v>
      </c>
      <c r="I22" s="149">
        <f t="shared" ca="1" si="29"/>
        <v>37.371770880101899</v>
      </c>
      <c r="J22" s="148">
        <f t="shared" ca="1" si="6"/>
        <v>103110.482025</v>
      </c>
      <c r="K22" s="148">
        <f t="shared" ca="1" si="6"/>
        <v>95150.600999999995</v>
      </c>
      <c r="L22" s="149">
        <f t="shared" ca="1" si="30"/>
        <v>18.749002845600373</v>
      </c>
      <c r="M22" s="149">
        <f t="shared" ca="1" si="30"/>
        <v>25.380848989665068</v>
      </c>
      <c r="N22" s="148">
        <f t="shared" ca="1" si="7"/>
        <v>54204.252</v>
      </c>
      <c r="O22" s="148">
        <f t="shared" ca="1" si="7"/>
        <v>38737.989359999992</v>
      </c>
      <c r="P22" s="149">
        <f t="shared" ca="1" si="31"/>
        <v>9.8561819810447133</v>
      </c>
      <c r="Q22" s="149">
        <f t="shared" ca="1" si="31"/>
        <v>10.333125043628593</v>
      </c>
      <c r="R22" s="148">
        <f t="shared" ca="1" si="8"/>
        <v>5245.3962000000001</v>
      </c>
      <c r="S22" s="148">
        <f t="shared" ca="1" si="8"/>
        <v>6214.9365600000001</v>
      </c>
      <c r="T22" s="149">
        <f t="shared" ca="1" si="32"/>
        <v>0.95379195547021689</v>
      </c>
      <c r="U22" s="149">
        <f t="shared" ca="1" si="32"/>
        <v>1.6577968468082349</v>
      </c>
      <c r="V22" s="148">
        <f t="shared" ca="1" si="33"/>
        <v>421681.44044999988</v>
      </c>
      <c r="W22" s="148">
        <f t="shared" ca="1" si="33"/>
        <v>453628.98013999994</v>
      </c>
      <c r="X22" s="23"/>
      <c r="Y22" s="148">
        <f t="shared" ca="1" si="34"/>
        <v>278847.05534999998</v>
      </c>
      <c r="Z22" s="148">
        <f t="shared" ca="1" si="9"/>
        <v>306986.86885999999</v>
      </c>
      <c r="AA22" s="148">
        <f t="shared" ca="1" si="35"/>
        <v>83785.27635</v>
      </c>
      <c r="AB22" s="148">
        <f t="shared" ca="1" si="10"/>
        <v>101713.12157999999</v>
      </c>
      <c r="AC22" s="149">
        <f t="shared" ca="1" si="36"/>
        <v>30.047036446139042</v>
      </c>
      <c r="AD22" s="149">
        <f t="shared" ca="1" si="36"/>
        <v>33.132727128594489</v>
      </c>
      <c r="AE22" s="148">
        <f t="shared" ca="1" si="37"/>
        <v>55816.592775000005</v>
      </c>
      <c r="AF22" s="148">
        <f t="shared" ca="1" si="11"/>
        <v>76622.989099999992</v>
      </c>
      <c r="AG22" s="149">
        <f t="shared" ca="1" si="38"/>
        <v>20.016920280883291</v>
      </c>
      <c r="AH22" s="149">
        <f t="shared" ca="1" si="38"/>
        <v>24.959695958508103</v>
      </c>
      <c r="AI22" s="148">
        <f t="shared" ca="1" si="39"/>
        <v>24963.412724999998</v>
      </c>
      <c r="AJ22" s="148">
        <f t="shared" ca="1" si="12"/>
        <v>22638.38164</v>
      </c>
      <c r="AK22" s="149">
        <f t="shared" ca="1" si="40"/>
        <v>8.9523673447678025</v>
      </c>
      <c r="AL22" s="149">
        <f t="shared" ca="1" si="40"/>
        <v>7.3743811010770415</v>
      </c>
      <c r="AM22" s="148">
        <f t="shared" ca="1" si="41"/>
        <v>3005.2708499999999</v>
      </c>
      <c r="AN22" s="148">
        <f t="shared" ca="1" si="13"/>
        <v>2451.7508399999997</v>
      </c>
      <c r="AO22" s="149">
        <f t="shared" ca="1" si="42"/>
        <v>1.0777488204879477</v>
      </c>
      <c r="AP22" s="149">
        <f t="shared" ca="1" si="42"/>
        <v>0.79865006900933921</v>
      </c>
      <c r="AQ22" s="148">
        <f t="shared" ca="1" si="43"/>
        <v>363668.94615497626</v>
      </c>
      <c r="AR22" s="148">
        <f t="shared" ca="1" si="44"/>
        <v>253702.29631268728</v>
      </c>
      <c r="AS22" s="23"/>
      <c r="AT22" s="148">
        <f t="shared" ca="1" si="45"/>
        <v>87437.764500000005</v>
      </c>
      <c r="AU22" s="148">
        <f t="shared" ca="1" si="14"/>
        <v>104409.81159000001</v>
      </c>
      <c r="AV22" s="148">
        <f t="shared" ca="1" si="46"/>
        <v>25337.6535</v>
      </c>
      <c r="AW22" s="148">
        <f t="shared" ca="1" si="15"/>
        <v>31883.892599999999</v>
      </c>
      <c r="AX22" s="149">
        <f t="shared" ca="1" si="47"/>
        <v>28.977929210438585</v>
      </c>
      <c r="AY22" s="149">
        <f t="shared" ca="1" si="47"/>
        <v>30.537257097257058</v>
      </c>
      <c r="AZ22" s="148">
        <f t="shared" ca="1" si="48"/>
        <v>19929.738300000001</v>
      </c>
      <c r="BA22" s="148">
        <f t="shared" ca="1" si="16"/>
        <v>24502.6404</v>
      </c>
      <c r="BB22" s="149">
        <f t="shared" ca="1" si="49"/>
        <v>22.793055625295636</v>
      </c>
      <c r="BC22" s="149">
        <f t="shared" ca="1" si="49"/>
        <v>23.467756551671407</v>
      </c>
      <c r="BD22" s="148">
        <f t="shared" ca="1" si="50"/>
        <v>4485.3304500000004</v>
      </c>
      <c r="BE22" s="148">
        <f t="shared" ca="1" si="17"/>
        <v>6526.8587999999991</v>
      </c>
      <c r="BF22" s="149">
        <f t="shared" ca="1" si="51"/>
        <v>5.1297405367677262</v>
      </c>
      <c r="BG22" s="149">
        <f t="shared" ca="1" si="51"/>
        <v>6.2511929679845508</v>
      </c>
      <c r="BH22" s="148">
        <f t="shared" ca="1" si="52"/>
        <v>922.58474999999999</v>
      </c>
      <c r="BI22" s="148">
        <f t="shared" ca="1" si="18"/>
        <v>854.39340000000004</v>
      </c>
      <c r="BJ22" s="149">
        <f t="shared" ca="1" si="53"/>
        <v>1.0551330483752246</v>
      </c>
      <c r="BK22" s="149">
        <f t="shared" ca="1" si="53"/>
        <v>0.8183075776010984</v>
      </c>
      <c r="BL22" s="148">
        <f t="shared" ca="1" si="54"/>
        <v>114035.27152169368</v>
      </c>
      <c r="BM22" s="148">
        <f t="shared" ca="1" si="55"/>
        <v>86287.107511553637</v>
      </c>
      <c r="BN22" s="23"/>
      <c r="BO22" s="148">
        <f t="shared" ca="1" si="56"/>
        <v>39998.733675000003</v>
      </c>
      <c r="BP22" s="148">
        <f t="shared" ca="1" si="19"/>
        <v>33227.882099999995</v>
      </c>
      <c r="BQ22" s="148">
        <f t="shared" ca="1" si="57"/>
        <v>21473.302425000002</v>
      </c>
      <c r="BR22" s="148">
        <f t="shared" ca="1" si="20"/>
        <v>21923.0648</v>
      </c>
      <c r="BS22" s="149">
        <f t="shared" ca="1" si="58"/>
        <v>53.684955627535878</v>
      </c>
      <c r="BT22" s="149">
        <f t="shared" ca="1" si="58"/>
        <v>65.977917984727668</v>
      </c>
      <c r="BU22" s="148">
        <f t="shared" ca="1" si="59"/>
        <v>7625.9154750000007</v>
      </c>
      <c r="BV22" s="148">
        <f t="shared" ca="1" si="21"/>
        <v>9710.5432199999996</v>
      </c>
      <c r="BW22" s="149">
        <f t="shared" ca="1" si="60"/>
        <v>19.065392262071406</v>
      </c>
      <c r="BX22" s="149">
        <f t="shared" ca="1" si="60"/>
        <v>29.224081121920197</v>
      </c>
      <c r="BY22" s="148">
        <f t="shared" ca="1" si="61"/>
        <v>12050.726850000001</v>
      </c>
      <c r="BZ22" s="148">
        <f t="shared" ca="1" si="22"/>
        <v>10967.889169999999</v>
      </c>
      <c r="CA22" s="149">
        <f t="shared" ca="1" si="62"/>
        <v>30.127770913737557</v>
      </c>
      <c r="CB22" s="149">
        <f t="shared" ca="1" si="62"/>
        <v>33.008089823455826</v>
      </c>
      <c r="CC22" s="148">
        <f t="shared" ca="1" si="63"/>
        <v>1796.6601000000003</v>
      </c>
      <c r="CD22" s="148">
        <f t="shared" ca="1" si="23"/>
        <v>1244.6324099999999</v>
      </c>
      <c r="CE22" s="149">
        <f t="shared" ca="1" si="64"/>
        <v>4.4917924517269112</v>
      </c>
      <c r="CF22" s="149">
        <f t="shared" ca="1" si="64"/>
        <v>3.7457470393516297</v>
      </c>
      <c r="CG22" s="148">
        <f t="shared" ca="1" si="65"/>
        <v>52165.863128311539</v>
      </c>
      <c r="CH22" s="148">
        <f t="shared" ca="1" si="66"/>
        <v>27460.425332464943</v>
      </c>
      <c r="CI22" s="23"/>
      <c r="CJ22" s="148">
        <f t="shared" ca="1" si="67"/>
        <v>15397.886924999999</v>
      </c>
      <c r="CK22" s="148">
        <f t="shared" ca="1" si="24"/>
        <v>9004.4175899999991</v>
      </c>
      <c r="CL22" s="148">
        <f t="shared" ca="1" si="68"/>
        <v>5409.2043000000003</v>
      </c>
      <c r="CM22" s="148">
        <f t="shared" ca="1" si="25"/>
        <v>2449.1181399999996</v>
      </c>
      <c r="CN22" s="149">
        <f t="shared" ca="1" si="69"/>
        <v>35.12952346219415</v>
      </c>
      <c r="CO22" s="149">
        <f t="shared" ca="1" si="69"/>
        <v>27.199073293978582</v>
      </c>
      <c r="CP22" s="148">
        <f t="shared" ca="1" si="70"/>
        <v>3032.0325000000003</v>
      </c>
      <c r="CQ22" s="148">
        <f t="shared" ca="1" si="26"/>
        <v>1312.5852599999998</v>
      </c>
      <c r="CR22" s="149">
        <f t="shared" ca="1" si="71"/>
        <v>19.691224612626517</v>
      </c>
      <c r="CS22" s="149">
        <f t="shared" ca="1" si="71"/>
        <v>14.577125581755698</v>
      </c>
      <c r="CT22" s="148">
        <f t="shared" ca="1" si="72"/>
        <v>2042.4183</v>
      </c>
      <c r="CU22" s="148">
        <f t="shared" ca="1" si="27"/>
        <v>1018.0144799999998</v>
      </c>
      <c r="CV22" s="149">
        <f t="shared" ca="1" si="73"/>
        <v>13.264276520201815</v>
      </c>
      <c r="CW22" s="149">
        <f t="shared" ca="1" si="73"/>
        <v>11.305722661403134</v>
      </c>
      <c r="CX22" s="148">
        <f t="shared" ca="1" si="74"/>
        <v>334.75349999999997</v>
      </c>
      <c r="CY22" s="148">
        <f t="shared" ca="1" si="28"/>
        <v>118.5184</v>
      </c>
      <c r="CZ22" s="149">
        <f t="shared" ca="1" si="75"/>
        <v>2.1740223293658199</v>
      </c>
      <c r="DA22" s="149">
        <f t="shared" ca="1" si="75"/>
        <v>1.3162250508197499</v>
      </c>
      <c r="DB22" s="148">
        <f t="shared" ca="1" si="76"/>
        <v>20081.737295018695</v>
      </c>
      <c r="DC22" s="148">
        <f t="shared" ca="1" si="77"/>
        <v>7441.4955532940494</v>
      </c>
      <c r="DE22" s="150">
        <f t="shared" ca="1" si="78"/>
        <v>0</v>
      </c>
      <c r="DF22" s="150">
        <f t="shared" ca="1" si="78"/>
        <v>0</v>
      </c>
    </row>
    <row r="23" spans="1:110">
      <c r="A23">
        <v>8680</v>
      </c>
      <c r="B23" t="str">
        <f>VLOOKUP(A23,Stores!$A:$H,8,FALSE)</f>
        <v>8680 - Philadelphia, PA</v>
      </c>
      <c r="C23" s="23"/>
      <c r="D23" s="151">
        <f t="shared" ca="1" si="5"/>
        <v>0</v>
      </c>
      <c r="E23" s="151">
        <f t="shared" ca="1" si="5"/>
        <v>0</v>
      </c>
      <c r="F23" s="151">
        <f t="shared" ca="1" si="5"/>
        <v>0</v>
      </c>
      <c r="G23" s="151">
        <f t="shared" ca="1" si="5"/>
        <v>0</v>
      </c>
      <c r="H23" s="152">
        <f t="shared" ca="1" si="29"/>
        <v>0</v>
      </c>
      <c r="I23" s="152">
        <f t="shared" ca="1" si="29"/>
        <v>0</v>
      </c>
      <c r="J23" s="151">
        <f t="shared" ca="1" si="6"/>
        <v>0</v>
      </c>
      <c r="K23" s="151">
        <f t="shared" ca="1" si="6"/>
        <v>0</v>
      </c>
      <c r="L23" s="152">
        <f t="shared" ca="1" si="30"/>
        <v>0</v>
      </c>
      <c r="M23" s="152">
        <f t="shared" ca="1" si="30"/>
        <v>0</v>
      </c>
      <c r="N23" s="151">
        <f t="shared" ca="1" si="7"/>
        <v>0</v>
      </c>
      <c r="O23" s="151">
        <f t="shared" ca="1" si="7"/>
        <v>0</v>
      </c>
      <c r="P23" s="152">
        <f t="shared" ca="1" si="31"/>
        <v>0</v>
      </c>
      <c r="Q23" s="152">
        <f t="shared" ca="1" si="31"/>
        <v>0</v>
      </c>
      <c r="R23" s="151">
        <f t="shared" ca="1" si="8"/>
        <v>0</v>
      </c>
      <c r="S23" s="151">
        <f t="shared" ca="1" si="8"/>
        <v>0</v>
      </c>
      <c r="T23" s="152">
        <f t="shared" ca="1" si="32"/>
        <v>0</v>
      </c>
      <c r="U23" s="152">
        <f t="shared" ca="1" si="32"/>
        <v>0</v>
      </c>
      <c r="V23" s="151">
        <f t="shared" ca="1" si="33"/>
        <v>0</v>
      </c>
      <c r="W23" s="151">
        <f t="shared" ca="1" si="33"/>
        <v>0</v>
      </c>
      <c r="X23" s="43"/>
      <c r="Y23" s="151">
        <f t="shared" ca="1" si="34"/>
        <v>0</v>
      </c>
      <c r="Z23" s="151">
        <f t="shared" ca="1" si="9"/>
        <v>0</v>
      </c>
      <c r="AA23" s="151">
        <f t="shared" ca="1" si="35"/>
        <v>0</v>
      </c>
      <c r="AB23" s="151">
        <f t="shared" ca="1" si="10"/>
        <v>0</v>
      </c>
      <c r="AC23" s="152">
        <f t="shared" ca="1" si="36"/>
        <v>0</v>
      </c>
      <c r="AD23" s="152">
        <f t="shared" ca="1" si="36"/>
        <v>0</v>
      </c>
      <c r="AE23" s="151">
        <f t="shared" ca="1" si="37"/>
        <v>0</v>
      </c>
      <c r="AF23" s="151">
        <f t="shared" ca="1" si="11"/>
        <v>0</v>
      </c>
      <c r="AG23" s="152">
        <f t="shared" ca="1" si="38"/>
        <v>0</v>
      </c>
      <c r="AH23" s="152">
        <f t="shared" ca="1" si="38"/>
        <v>0</v>
      </c>
      <c r="AI23" s="151">
        <f t="shared" ca="1" si="39"/>
        <v>0</v>
      </c>
      <c r="AJ23" s="151">
        <f t="shared" ca="1" si="12"/>
        <v>0</v>
      </c>
      <c r="AK23" s="152">
        <f t="shared" ca="1" si="40"/>
        <v>0</v>
      </c>
      <c r="AL23" s="152">
        <f t="shared" ca="1" si="40"/>
        <v>0</v>
      </c>
      <c r="AM23" s="151">
        <f t="shared" ca="1" si="41"/>
        <v>0</v>
      </c>
      <c r="AN23" s="151">
        <f t="shared" ca="1" si="13"/>
        <v>0</v>
      </c>
      <c r="AO23" s="152">
        <f t="shared" ca="1" si="42"/>
        <v>0</v>
      </c>
      <c r="AP23" s="152">
        <f t="shared" ca="1" si="42"/>
        <v>0</v>
      </c>
      <c r="AQ23" s="151">
        <f t="shared" ca="1" si="43"/>
        <v>0</v>
      </c>
      <c r="AR23" s="151">
        <f t="shared" ca="1" si="44"/>
        <v>0</v>
      </c>
      <c r="AS23" s="43"/>
      <c r="AT23" s="151">
        <f t="shared" ca="1" si="45"/>
        <v>0</v>
      </c>
      <c r="AU23" s="151">
        <f t="shared" ca="1" si="14"/>
        <v>0</v>
      </c>
      <c r="AV23" s="151">
        <f t="shared" ca="1" si="46"/>
        <v>0</v>
      </c>
      <c r="AW23" s="151">
        <f t="shared" ca="1" si="15"/>
        <v>0</v>
      </c>
      <c r="AX23" s="152">
        <f t="shared" ca="1" si="47"/>
        <v>0</v>
      </c>
      <c r="AY23" s="152">
        <f t="shared" ca="1" si="47"/>
        <v>0</v>
      </c>
      <c r="AZ23" s="151">
        <f t="shared" ca="1" si="48"/>
        <v>0</v>
      </c>
      <c r="BA23" s="151">
        <f t="shared" ca="1" si="16"/>
        <v>0</v>
      </c>
      <c r="BB23" s="152">
        <f t="shared" ca="1" si="49"/>
        <v>0</v>
      </c>
      <c r="BC23" s="152">
        <f t="shared" ca="1" si="49"/>
        <v>0</v>
      </c>
      <c r="BD23" s="151">
        <f t="shared" ca="1" si="50"/>
        <v>0</v>
      </c>
      <c r="BE23" s="151">
        <f t="shared" ca="1" si="17"/>
        <v>0</v>
      </c>
      <c r="BF23" s="152">
        <f t="shared" ca="1" si="51"/>
        <v>0</v>
      </c>
      <c r="BG23" s="152">
        <f t="shared" ca="1" si="51"/>
        <v>0</v>
      </c>
      <c r="BH23" s="151">
        <f t="shared" ca="1" si="52"/>
        <v>0</v>
      </c>
      <c r="BI23" s="151">
        <f t="shared" ca="1" si="18"/>
        <v>0</v>
      </c>
      <c r="BJ23" s="152">
        <f t="shared" ca="1" si="53"/>
        <v>0</v>
      </c>
      <c r="BK23" s="152">
        <f t="shared" ca="1" si="53"/>
        <v>0</v>
      </c>
      <c r="BL23" s="151">
        <f t="shared" ca="1" si="54"/>
        <v>0</v>
      </c>
      <c r="BM23" s="151">
        <f t="shared" ca="1" si="55"/>
        <v>0</v>
      </c>
      <c r="BN23" s="43"/>
      <c r="BO23" s="151">
        <f t="shared" ca="1" si="56"/>
        <v>0</v>
      </c>
      <c r="BP23" s="151">
        <f t="shared" ca="1" si="19"/>
        <v>0</v>
      </c>
      <c r="BQ23" s="151">
        <f t="shared" ca="1" si="57"/>
        <v>0</v>
      </c>
      <c r="BR23" s="151">
        <f t="shared" ca="1" si="20"/>
        <v>0</v>
      </c>
      <c r="BS23" s="152">
        <f t="shared" ca="1" si="58"/>
        <v>0</v>
      </c>
      <c r="BT23" s="152">
        <f t="shared" ca="1" si="58"/>
        <v>0</v>
      </c>
      <c r="BU23" s="151">
        <f t="shared" ca="1" si="59"/>
        <v>0</v>
      </c>
      <c r="BV23" s="151">
        <f t="shared" ca="1" si="21"/>
        <v>0</v>
      </c>
      <c r="BW23" s="152">
        <f t="shared" ca="1" si="60"/>
        <v>0</v>
      </c>
      <c r="BX23" s="152">
        <f t="shared" ca="1" si="60"/>
        <v>0</v>
      </c>
      <c r="BY23" s="151">
        <f t="shared" ca="1" si="61"/>
        <v>0</v>
      </c>
      <c r="BZ23" s="151">
        <f t="shared" ca="1" si="22"/>
        <v>0</v>
      </c>
      <c r="CA23" s="152">
        <f t="shared" ca="1" si="62"/>
        <v>0</v>
      </c>
      <c r="CB23" s="152">
        <f t="shared" ca="1" si="62"/>
        <v>0</v>
      </c>
      <c r="CC23" s="151">
        <f t="shared" ca="1" si="63"/>
        <v>0</v>
      </c>
      <c r="CD23" s="151">
        <f t="shared" ca="1" si="23"/>
        <v>0</v>
      </c>
      <c r="CE23" s="152">
        <f t="shared" ca="1" si="64"/>
        <v>0</v>
      </c>
      <c r="CF23" s="152">
        <f t="shared" ca="1" si="64"/>
        <v>0</v>
      </c>
      <c r="CG23" s="151">
        <f t="shared" ca="1" si="65"/>
        <v>0</v>
      </c>
      <c r="CH23" s="151">
        <f t="shared" ca="1" si="66"/>
        <v>0</v>
      </c>
      <c r="CI23" s="43"/>
      <c r="CJ23" s="151">
        <f t="shared" ca="1" si="67"/>
        <v>0</v>
      </c>
      <c r="CK23" s="151">
        <f t="shared" ca="1" si="24"/>
        <v>0</v>
      </c>
      <c r="CL23" s="151">
        <f t="shared" ca="1" si="68"/>
        <v>0</v>
      </c>
      <c r="CM23" s="151">
        <f t="shared" ca="1" si="25"/>
        <v>0</v>
      </c>
      <c r="CN23" s="152">
        <f t="shared" ca="1" si="69"/>
        <v>0</v>
      </c>
      <c r="CO23" s="152">
        <f t="shared" ca="1" si="69"/>
        <v>0</v>
      </c>
      <c r="CP23" s="151">
        <f t="shared" ca="1" si="70"/>
        <v>0</v>
      </c>
      <c r="CQ23" s="151">
        <f t="shared" ca="1" si="26"/>
        <v>0</v>
      </c>
      <c r="CR23" s="152">
        <f t="shared" ca="1" si="71"/>
        <v>0</v>
      </c>
      <c r="CS23" s="152">
        <f t="shared" ca="1" si="71"/>
        <v>0</v>
      </c>
      <c r="CT23" s="151">
        <f t="shared" ca="1" si="72"/>
        <v>0</v>
      </c>
      <c r="CU23" s="151">
        <f t="shared" ca="1" si="27"/>
        <v>0</v>
      </c>
      <c r="CV23" s="152">
        <f t="shared" ca="1" si="73"/>
        <v>0</v>
      </c>
      <c r="CW23" s="152">
        <f t="shared" ca="1" si="73"/>
        <v>0</v>
      </c>
      <c r="CX23" s="151">
        <f t="shared" ca="1" si="74"/>
        <v>0</v>
      </c>
      <c r="CY23" s="151">
        <f t="shared" ca="1" si="28"/>
        <v>0</v>
      </c>
      <c r="CZ23" s="152">
        <f t="shared" ca="1" si="75"/>
        <v>0</v>
      </c>
      <c r="DA23" s="152">
        <f t="shared" ca="1" si="75"/>
        <v>0</v>
      </c>
      <c r="DB23" s="151">
        <f t="shared" ca="1" si="76"/>
        <v>0</v>
      </c>
      <c r="DC23" s="151">
        <f t="shared" ca="1" si="77"/>
        <v>0</v>
      </c>
      <c r="DD23" s="153"/>
      <c r="DE23" s="154">
        <f t="shared" ca="1" si="78"/>
        <v>0</v>
      </c>
      <c r="DF23" s="154">
        <f t="shared" ca="1" si="78"/>
        <v>0</v>
      </c>
    </row>
    <row r="24" spans="1:110">
      <c r="A24" s="5" t="s">
        <v>114</v>
      </c>
      <c r="B24" s="5" t="s">
        <v>168</v>
      </c>
      <c r="C24" s="65"/>
      <c r="D24" s="155">
        <f ca="1">SUM(D15:D23)</f>
        <v>3346949.7691500001</v>
      </c>
      <c r="E24" s="155">
        <f ca="1">SUM(E15:E23)</f>
        <v>3107309.7569499998</v>
      </c>
      <c r="F24" s="155">
        <f ca="1">SUM(F15:F23)</f>
        <v>1168205.64705</v>
      </c>
      <c r="G24" s="155">
        <f ca="1">SUM(G15:G23)</f>
        <v>1108586.2015899997</v>
      </c>
      <c r="H24" s="156">
        <f t="shared" ca="1" si="29"/>
        <v>34.903590660898402</v>
      </c>
      <c r="I24" s="156">
        <f t="shared" ca="1" si="29"/>
        <v>35.676720002261369</v>
      </c>
      <c r="J24" s="155">
        <f ca="1">SUM(J15:J23)</f>
        <v>741532.28587500006</v>
      </c>
      <c r="K24" s="155">
        <f ca="1">SUM(K15:K23)</f>
        <v>733236.40705000004</v>
      </c>
      <c r="L24" s="156">
        <f t="shared" ca="1" si="30"/>
        <v>22.155465035954858</v>
      </c>
      <c r="M24" s="156">
        <f t="shared" ca="1" si="30"/>
        <v>23.597145582605609</v>
      </c>
      <c r="N24" s="155">
        <f ca="1">SUM(N15:N23)</f>
        <v>383413.50389999995</v>
      </c>
      <c r="O24" s="155">
        <f ca="1">SUM(O15:O23)</f>
        <v>332175.74711999996</v>
      </c>
      <c r="P24" s="156">
        <f t="shared" ca="1" si="31"/>
        <v>11.455609744551758</v>
      </c>
      <c r="Q24" s="156">
        <f t="shared" ca="1" si="31"/>
        <v>10.69013948084948</v>
      </c>
      <c r="R24" s="155">
        <f ca="1">SUM(R15:R23)</f>
        <v>42887.857275000002</v>
      </c>
      <c r="S24" s="155">
        <f ca="1">SUM(S15:S23)</f>
        <v>42500.115420000002</v>
      </c>
      <c r="T24" s="156">
        <f t="shared" ca="1" si="32"/>
        <v>1.2814012827533983</v>
      </c>
      <c r="U24" s="156">
        <f t="shared" ca="1" si="32"/>
        <v>1.3677463382896291</v>
      </c>
      <c r="V24" s="155">
        <f ca="1">SUM(V15:V23)</f>
        <v>3421112.3993250001</v>
      </c>
      <c r="W24" s="155">
        <f ca="1">SUM(W15:W23)</f>
        <v>3100452.65656</v>
      </c>
      <c r="X24" s="65"/>
      <c r="Y24" s="155">
        <f ca="1">SUM(Y15:Y23)</f>
        <v>2137876.6993500004</v>
      </c>
      <c r="Z24" s="155">
        <f ca="1">SUM(Z15:Z23)</f>
        <v>1883695.2703799999</v>
      </c>
      <c r="AA24" s="155">
        <f ca="1">SUM(AA15:AA23)</f>
        <v>583815.08100000001</v>
      </c>
      <c r="AB24" s="155">
        <f ca="1">SUM(AB15:AB23)</f>
        <v>582832.00471999997</v>
      </c>
      <c r="AC24" s="156">
        <f t="shared" ca="1" si="36"/>
        <v>27.308173627482962</v>
      </c>
      <c r="AD24" s="156">
        <f t="shared" ca="1" si="36"/>
        <v>30.940885921661028</v>
      </c>
      <c r="AE24" s="155">
        <f ca="1">SUM(AE15:AE23)</f>
        <v>407321.84129999991</v>
      </c>
      <c r="AF24" s="155">
        <f ca="1">SUM(AF15:AF23)</f>
        <v>419260.57725999999</v>
      </c>
      <c r="AG24" s="156">
        <f t="shared" ca="1" si="38"/>
        <v>19.052634860740188</v>
      </c>
      <c r="AH24" s="156">
        <f t="shared" ca="1" si="38"/>
        <v>22.257346177623631</v>
      </c>
      <c r="AI24" s="155">
        <f ca="1">SUM(AI15:AI23)</f>
        <v>159714.1605</v>
      </c>
      <c r="AJ24" s="155">
        <f ca="1">SUM(AJ15:AJ23)</f>
        <v>149003.74740999998</v>
      </c>
      <c r="AK24" s="156">
        <f ca="1">IFERROR(AI24/Y24*100,0)</f>
        <v>7.4706909219114213</v>
      </c>
      <c r="AL24" s="156">
        <f ca="1">IFERROR(AJ24/Z24*100,0)</f>
        <v>7.9101832314916463</v>
      </c>
      <c r="AM24" s="155">
        <f ca="1">SUM(AM15:AM23)</f>
        <v>16779.079199999996</v>
      </c>
      <c r="AN24" s="155">
        <f ca="1">SUM(AN15:AN23)</f>
        <v>14567.680049999999</v>
      </c>
      <c r="AO24" s="156">
        <f t="shared" ca="1" si="42"/>
        <v>0.78484784483134618</v>
      </c>
      <c r="AP24" s="156">
        <f t="shared" ca="1" si="42"/>
        <v>0.77335651254574977</v>
      </c>
      <c r="AQ24" s="155">
        <f ca="1">SUM(AQ15:AQ23)</f>
        <v>2101709.7429381851</v>
      </c>
      <c r="AR24" s="155">
        <f ca="1">SUM(AR15:AR23)</f>
        <v>1861279.1944719034</v>
      </c>
      <c r="AS24" s="65"/>
      <c r="AT24" s="155">
        <f ca="1">SUM(AT15:AT23)</f>
        <v>687413.85607500002</v>
      </c>
      <c r="AU24" s="155">
        <f ca="1">SUM(AU15:AU23)</f>
        <v>725592.16604000004</v>
      </c>
      <c r="AV24" s="155">
        <f ca="1">SUM(AV15:AV23)</f>
        <v>232744.27860000002</v>
      </c>
      <c r="AW24" s="155">
        <f ca="1">SUM(AW15:AW23)</f>
        <v>278568.17219000001</v>
      </c>
      <c r="AX24" s="156">
        <f t="shared" ca="1" si="47"/>
        <v>33.857955661371854</v>
      </c>
      <c r="AY24" s="156">
        <f t="shared" ca="1" si="47"/>
        <v>38.391838449733655</v>
      </c>
      <c r="AZ24" s="155">
        <f ca="1">SUM(AZ15:AZ23)</f>
        <v>183242.52127499998</v>
      </c>
      <c r="BA24" s="155">
        <f ca="1">SUM(BA15:BA23)</f>
        <v>213883.99893000003</v>
      </c>
      <c r="BB24" s="156">
        <f t="shared" ca="1" si="49"/>
        <v>26.656797743542626</v>
      </c>
      <c r="BC24" s="156">
        <f t="shared" ca="1" si="49"/>
        <v>29.477164851061683</v>
      </c>
      <c r="BD24" s="155">
        <f ca="1">SUM(BD15:BD23)</f>
        <v>41574.806550000001</v>
      </c>
      <c r="BE24" s="155">
        <f ca="1">SUM(BE15:BE23)</f>
        <v>55566.995399999993</v>
      </c>
      <c r="BF24" s="156">
        <f ca="1">IFERROR(BD24/AT24*100,0)</f>
        <v>6.0480024053317889</v>
      </c>
      <c r="BG24" s="156">
        <f ca="1">IFERROR(BE24/AU24*100,0)</f>
        <v>7.6581581225253643</v>
      </c>
      <c r="BH24" s="155">
        <f ca="1">SUM(BH15:BH23)</f>
        <v>7926.9507749999993</v>
      </c>
      <c r="BI24" s="155">
        <f ca="1">SUM(BI15:BI23)</f>
        <v>9117.1778599999998</v>
      </c>
      <c r="BJ24" s="156">
        <f t="shared" ca="1" si="53"/>
        <v>1.1531555124974282</v>
      </c>
      <c r="BK24" s="156">
        <f t="shared" ca="1" si="53"/>
        <v>1.2565154761466091</v>
      </c>
      <c r="BL24" s="155">
        <f ca="1">SUM(BL15:BL23)</f>
        <v>675186.07959405438</v>
      </c>
      <c r="BM24" s="155">
        <f ca="1">SUM(BM15:BM23)</f>
        <v>737294.40452237695</v>
      </c>
      <c r="BN24" s="65"/>
      <c r="BO24" s="155">
        <f ca="1">SUM(BO15:BO23)</f>
        <v>473650.79850000003</v>
      </c>
      <c r="BP24" s="155">
        <f ca="1">SUM(BP15:BP23)</f>
        <v>410302.20853999996</v>
      </c>
      <c r="BQ24" s="155">
        <f ca="1">SUM(BQ15:BQ23)</f>
        <v>267684.73604999995</v>
      </c>
      <c r="BR24" s="155">
        <f ca="1">SUM(BR15:BR23)</f>
        <v>237236.51399000001</v>
      </c>
      <c r="BS24" s="156">
        <f t="shared" ca="1" si="58"/>
        <v>56.515208440000109</v>
      </c>
      <c r="BT24" s="156">
        <f t="shared" ca="1" si="58"/>
        <v>57.819945652783886</v>
      </c>
      <c r="BU24" s="155">
        <f ca="1">SUM(BU15:BU23)</f>
        <v>106161.19965000001</v>
      </c>
      <c r="BV24" s="155">
        <f ca="1">SUM(BV15:BV23)</f>
        <v>84025.682440000004</v>
      </c>
      <c r="BW24" s="156">
        <f t="shared" ca="1" si="60"/>
        <v>22.413389777068009</v>
      </c>
      <c r="BX24" s="156">
        <f t="shared" ca="1" si="60"/>
        <v>20.478973958973565</v>
      </c>
      <c r="BY24" s="155">
        <f ca="1">SUM(BY15:BY23)</f>
        <v>145272.71887499999</v>
      </c>
      <c r="BZ24" s="155">
        <f ca="1">SUM(BZ15:BZ23)</f>
        <v>137193.12194000001</v>
      </c>
      <c r="CA24" s="156">
        <f ca="1">IFERROR(BY24/BO24*100,0)</f>
        <v>30.670848510139265</v>
      </c>
      <c r="CB24" s="156">
        <f ca="1">IFERROR(BZ24/BP24*100,0)</f>
        <v>33.437090779545528</v>
      </c>
      <c r="CC24" s="155">
        <f ca="1">SUM(CC15:CC23)</f>
        <v>16250.817525000002</v>
      </c>
      <c r="CD24" s="155">
        <f ca="1">SUM(CD15:CD23)</f>
        <v>16017.70961</v>
      </c>
      <c r="CE24" s="156">
        <f t="shared" ca="1" si="64"/>
        <v>3.4309701527928489</v>
      </c>
      <c r="CF24" s="156">
        <f t="shared" ca="1" si="64"/>
        <v>3.9038809142647954</v>
      </c>
      <c r="CG24" s="155">
        <f ca="1">SUM(CG15:CG23)</f>
        <v>454640.77208887629</v>
      </c>
      <c r="CH24" s="155">
        <f ca="1">SUM(CH15:CH23)</f>
        <v>425166.93922842032</v>
      </c>
      <c r="CI24" s="65"/>
      <c r="CJ24" s="155">
        <f ca="1">SUM(CJ15:CJ23)</f>
        <v>122171.04539999999</v>
      </c>
      <c r="CK24" s="155">
        <f ca="1">SUM(CK15:CK23)</f>
        <v>80863.011599999998</v>
      </c>
      <c r="CL24" s="155">
        <f ca="1">SUM(CL15:CL23)</f>
        <v>42678.219599999997</v>
      </c>
      <c r="CM24" s="155">
        <f ca="1">SUM(CM15:CM23)</f>
        <v>31437.869609999994</v>
      </c>
      <c r="CN24" s="156">
        <f t="shared" ca="1" si="69"/>
        <v>34.933170507191221</v>
      </c>
      <c r="CO24" s="156">
        <f t="shared" ca="1" si="69"/>
        <v>38.877935644434984</v>
      </c>
      <c r="CP24" s="155">
        <f ca="1">SUM(CP15:CP23)</f>
        <v>25397.306400000001</v>
      </c>
      <c r="CQ24" s="155">
        <f ca="1">SUM(CQ15:CQ23)</f>
        <v>18027.684219999999</v>
      </c>
      <c r="CR24" s="156">
        <f t="shared" ca="1" si="71"/>
        <v>20.788318800781909</v>
      </c>
      <c r="CS24" s="156">
        <f t="shared" ca="1" si="71"/>
        <v>22.29410439123442</v>
      </c>
      <c r="CT24" s="155">
        <f ca="1">SUM(CT15:CT23)</f>
        <v>15432.509700000001</v>
      </c>
      <c r="CU24" s="155">
        <f ca="1">SUM(CU15:CU23)</f>
        <v>12240.563019999998</v>
      </c>
      <c r="CV24" s="156">
        <f ca="1">IFERROR(CT24/CJ24*100,0)</f>
        <v>12.631888062734053</v>
      </c>
      <c r="CW24" s="156">
        <f ca="1">IFERROR(CU24/CK24*100,0)</f>
        <v>15.137406804175962</v>
      </c>
      <c r="CX24" s="155">
        <f ca="1">SUM(CX15:CX23)</f>
        <v>1848.4034999999999</v>
      </c>
      <c r="CY24" s="155">
        <f ca="1">SUM(CY15:CY23)</f>
        <v>1169.6223699999998</v>
      </c>
      <c r="CZ24" s="156">
        <f t="shared" ca="1" si="75"/>
        <v>1.5129636436752631</v>
      </c>
      <c r="DA24" s="156">
        <f t="shared" ca="1" si="75"/>
        <v>1.4464244490246019</v>
      </c>
      <c r="DB24" s="155">
        <f ca="1">SUM(DB15:DB23)</f>
        <v>115413.17452888402</v>
      </c>
      <c r="DC24" s="155">
        <f ca="1">SUM(DC15:DC23)</f>
        <v>83569.2187272991</v>
      </c>
      <c r="DD24" s="153"/>
      <c r="DE24" s="155">
        <f ca="1">SUM(DE15:DE23)</f>
        <v>0</v>
      </c>
      <c r="DF24" s="155">
        <f ca="1">SUM(DF15:DF23)</f>
        <v>0</v>
      </c>
    </row>
    <row r="26" spans="1:110">
      <c r="A26">
        <v>8601</v>
      </c>
      <c r="B26" t="str">
        <f>VLOOKUP(A26,Stores!$A:$H,8,FALSE)</f>
        <v>8601 - Dallas, TX</v>
      </c>
      <c r="C26" s="23"/>
      <c r="D26" s="148">
        <f t="shared" ref="D26:G30" ca="1" si="79">-SUMIFS(INDIRECT("'"&amp;D$13&amp;"'!"&amp;D$12),INDIRECT("'"&amp;D$13&amp;"'!$B:$B"),$A26,INDIRECT("'"&amp;D$13&amp;"'!"&amp;D$2),D$3)</f>
        <v>934671.65640000021</v>
      </c>
      <c r="E26" s="148">
        <f t="shared" ca="1" si="79"/>
        <v>824138.44386999996</v>
      </c>
      <c r="F26" s="148">
        <f t="shared" ca="1" si="79"/>
        <v>253287.05025000003</v>
      </c>
      <c r="G26" s="148">
        <f t="shared" ca="1" si="79"/>
        <v>309934.08494999999</v>
      </c>
      <c r="H26" s="149">
        <f t="shared" ref="H26:I31" ca="1" si="80">IFERROR(F26/D26*100,0)</f>
        <v>27.099040450800171</v>
      </c>
      <c r="I26" s="149">
        <f t="shared" ca="1" si="80"/>
        <v>37.607041299348623</v>
      </c>
      <c r="J26" s="148">
        <f t="shared" ref="J26:K30" ca="1" si="81">-SUMIFS(INDIRECT("'"&amp;J$13&amp;"'!"&amp;J$12),INDIRECT("'"&amp;J$13&amp;"'!$B:$B"),$A26,INDIRECT("'"&amp;J$13&amp;"'!"&amp;J$2),J$3)</f>
        <v>127672.35</v>
      </c>
      <c r="K26" s="148">
        <f t="shared" ca="1" si="81"/>
        <v>183994.734</v>
      </c>
      <c r="L26" s="149">
        <f t="shared" ref="L26:M31" ca="1" si="82">IFERROR(J26/D26*100,0)</f>
        <v>13.659593625824213</v>
      </c>
      <c r="M26" s="149">
        <f t="shared" ca="1" si="82"/>
        <v>22.325706969328497</v>
      </c>
      <c r="N26" s="148">
        <f t="shared" ref="N26:O30" ca="1" si="83">-SUMIFS(INDIRECT("'"&amp;N$13&amp;"'!"&amp;N$12),INDIRECT("'"&amp;N$13&amp;"'!$B:$B"),$A26,INDIRECT("'"&amp;N$13&amp;"'!"&amp;N$2),N$3)</f>
        <v>111407.01000000002</v>
      </c>
      <c r="O26" s="148">
        <f t="shared" ca="1" si="83"/>
        <v>108414.43865000001</v>
      </c>
      <c r="P26" s="149">
        <f t="shared" ref="P26:Q31" ca="1" si="84">IFERROR(N26/D26*100,0)</f>
        <v>11.919373957384934</v>
      </c>
      <c r="Q26" s="149">
        <f t="shared" ca="1" si="84"/>
        <v>13.154881859521817</v>
      </c>
      <c r="R26" s="148">
        <f t="shared" ref="R26:S30" ca="1" si="85">-SUMIFS(INDIRECT("'"&amp;R$13&amp;"'!"&amp;R$12),INDIRECT("'"&amp;R$13&amp;"'!$B:$B"),$A26,INDIRECT("'"&amp;R$13&amp;"'!"&amp;R$2),R$3)</f>
        <v>14207.690250000003</v>
      </c>
      <c r="S26" s="148">
        <f t="shared" ca="1" si="85"/>
        <v>17524.9123</v>
      </c>
      <c r="T26" s="149">
        <f t="shared" ref="T26:U31" ca="1" si="86">IFERROR(R26/D26*100,0)</f>
        <v>1.5200728675910238</v>
      </c>
      <c r="U26" s="149">
        <f t="shared" ca="1" si="86"/>
        <v>2.1264524704983168</v>
      </c>
      <c r="V26" s="148">
        <f ca="1">SUMIFS(INDIRECT("'"&amp;V$13&amp;"'!"&amp;V$12),INDIRECT("'"&amp;V$13&amp;"'!$B:$B"),$A26,INDIRECT("'"&amp;V$13&amp;"'!"&amp;V$2),V$3)</f>
        <v>992739.39915000007</v>
      </c>
      <c r="W26" s="148">
        <f ca="1">SUMIFS(INDIRECT("'"&amp;W$13&amp;"'!"&amp;W$12),INDIRECT("'"&amp;W$13&amp;"'!$B:$B"),$A26,INDIRECT("'"&amp;W$13&amp;"'!"&amp;W$2),W$3)</f>
        <v>911592.0160200001</v>
      </c>
      <c r="X26" s="23"/>
      <c r="Y26" s="148">
        <f t="shared" ref="Y26:Z30" ca="1" si="87">SUMIFS(INDIRECT("'"&amp;Y$13&amp;"'!"&amp;Y$12),INDIRECT("'"&amp;Y$13&amp;"'!$B:$B"),$A26,INDIRECT("'"&amp;Y$13&amp;"'!"&amp;Y$2),Y$3,INDIRECT("'"&amp;Y$13&amp;"'!"&amp;Y$4),Y$5)</f>
        <v>613650.55927500001</v>
      </c>
      <c r="Z26" s="148">
        <f t="shared" ca="1" si="87"/>
        <v>585025.70336000004</v>
      </c>
      <c r="AA26" s="148">
        <f t="shared" ref="AA26:AB30" ca="1" si="88">SUMIFS(INDIRECT("'"&amp;AA$13&amp;"'!"&amp;AA$12),INDIRECT("'"&amp;AA$13&amp;"'!$B:$B"),$A26,INDIRECT("'"&amp;AA$13&amp;"'!"&amp;AA$2),AA$3,INDIRECT("'"&amp;AA$13&amp;"'!"&amp;AA$4),AA$5,INDIRECT("'"&amp;AA$13&amp;"'!"&amp;AA$6),AA$7)</f>
        <v>133873.38787500001</v>
      </c>
      <c r="AB26" s="148">
        <f t="shared" ca="1" si="88"/>
        <v>148363.92465999996</v>
      </c>
      <c r="AC26" s="149">
        <f t="shared" ref="AC26:AD31" ca="1" si="89">IFERROR(AA26/Y26*100,0)</f>
        <v>21.815899268985476</v>
      </c>
      <c r="AD26" s="149">
        <f t="shared" ca="1" si="89"/>
        <v>25.360240380533007</v>
      </c>
      <c r="AE26" s="148">
        <f t="shared" ref="AE26:AF30" ca="1" si="90">SUMIFS(INDIRECT("'"&amp;AE$13&amp;"'!"&amp;AE$12),INDIRECT("'"&amp;AE$13&amp;"'!$B:$B"),$A26,INDIRECT("'"&amp;AE$13&amp;"'!"&amp;AE$2),AE$3,INDIRECT("'"&amp;AE$13&amp;"'!"&amp;AE$4),AE$5,INDIRECT("'"&amp;AE$13&amp;"'!"&amp;AE$6),AE$7,INDIRECT("'"&amp;AE$13&amp;"'!"&amp;AE$8),AE$9)</f>
        <v>72798.94485</v>
      </c>
      <c r="AF26" s="148">
        <f t="shared" ca="1" si="90"/>
        <v>80614.68918999999</v>
      </c>
      <c r="AG26" s="149">
        <f t="shared" ref="AG26:AH31" ca="1" si="91">IFERROR(AE26/Y26*100,0)</f>
        <v>11.863257313088512</v>
      </c>
      <c r="AH26" s="149">
        <f t="shared" ca="1" si="91"/>
        <v>13.779683307417542</v>
      </c>
      <c r="AI26" s="148">
        <f t="shared" ref="AI26:AJ30" ca="1" si="92">SUMIFS(INDIRECT("'"&amp;AI$13&amp;"'!"&amp;AI$12),INDIRECT("'"&amp;AI$13&amp;"'!$B:$B"),$A26,INDIRECT("'"&amp;AI$13&amp;"'!"&amp;AI$2),AI$3,INDIRECT("'"&amp;AI$13&amp;"'!"&amp;AI$4),AI$5,INDIRECT("'"&amp;AI$13&amp;"'!"&amp;AI$6),AI$7,INDIRECT("'"&amp;AI$13&amp;"'!"&amp;AI$8),AI$9)</f>
        <v>56926.245224999999</v>
      </c>
      <c r="AJ26" s="148">
        <f t="shared" ca="1" si="92"/>
        <v>61243.602139999988</v>
      </c>
      <c r="AK26" s="149">
        <f t="shared" ref="AK26:AL31" ca="1" si="93">IFERROR(AI26/Y26*100,0)</f>
        <v>9.2766549894871346</v>
      </c>
      <c r="AL26" s="149">
        <f t="shared" ca="1" si="93"/>
        <v>10.468531859071716</v>
      </c>
      <c r="AM26" s="148">
        <f t="shared" ref="AM26:AN30" ca="1" si="94">SUMIFS(INDIRECT("'"&amp;AM$13&amp;"'!"&amp;AM$12),INDIRECT("'"&amp;AM$13&amp;"'!$B:$B"),$A26,INDIRECT("'"&amp;AM$13&amp;"'!"&amp;AM$2),AM$3,INDIRECT("'"&amp;AM$13&amp;"'!"&amp;AM$4),AM$5,INDIRECT("'"&amp;AM$13&amp;"'!"&amp;AM$6),AM$7,INDIRECT("'"&amp;AM$13&amp;"'!"&amp;AM$8),AM$9)</f>
        <v>4148.1977999999999</v>
      </c>
      <c r="AN26" s="148">
        <f t="shared" ca="1" si="94"/>
        <v>6505.6333299999997</v>
      </c>
      <c r="AO26" s="149">
        <f t="shared" ref="AO26:AP31" ca="1" si="95">IFERROR(AM26/Y26*100,0)</f>
        <v>0.67598696640982536</v>
      </c>
      <c r="AP26" s="149">
        <f t="shared" ca="1" si="95"/>
        <v>1.112025214043751</v>
      </c>
      <c r="AQ26" s="148">
        <f ca="1">IFERROR($D26*(Y26/$V26),0)</f>
        <v>577756.64507668768</v>
      </c>
      <c r="AR26" s="148">
        <f ca="1">IFERROR($E26*(Z26/$W26),0)</f>
        <v>528901.26758249779</v>
      </c>
      <c r="AS26" s="23"/>
      <c r="AT26" s="148">
        <f t="shared" ref="AT26:AU30" ca="1" si="96">SUMIFS(INDIRECT("'"&amp;AT$13&amp;"'!"&amp;AT$12),INDIRECT("'"&amp;AT$13&amp;"'!$B:$B"),$A26,INDIRECT("'"&amp;AT$13&amp;"'!"&amp;AT$2),AT$3,INDIRECT("'"&amp;AT$13&amp;"'!"&amp;AT$4),AT$5)</f>
        <v>213708.71227499994</v>
      </c>
      <c r="AU26" s="148">
        <f t="shared" ca="1" si="96"/>
        <v>150376.08844999998</v>
      </c>
      <c r="AV26" s="148">
        <f t="shared" ref="AV26:AW30" ca="1" si="97">SUMIFS(INDIRECT("'"&amp;AV$13&amp;"'!"&amp;AV$12),INDIRECT("'"&amp;AV$13&amp;"'!$B:$B"),$A26,INDIRECT("'"&amp;AV$13&amp;"'!"&amp;AV$2),AV$3,INDIRECT("'"&amp;AV$13&amp;"'!"&amp;AV$4),AV$5,INDIRECT("'"&amp;AV$13&amp;"'!"&amp;AV$6),AV$7)</f>
        <v>77735.996100000004</v>
      </c>
      <c r="AW26" s="148">
        <f t="shared" ca="1" si="97"/>
        <v>54901.696919999995</v>
      </c>
      <c r="AX26" s="149">
        <f t="shared" ref="AX26:AY31" ca="1" si="98">IFERROR(AV26/AT26*100,0)</f>
        <v>36.374743580865101</v>
      </c>
      <c r="AY26" s="149">
        <f t="shared" ca="1" si="98"/>
        <v>36.509592373294645</v>
      </c>
      <c r="AZ26" s="148">
        <f t="shared" ref="AZ26:BA30" ca="1" si="99">SUMIFS(INDIRECT("'"&amp;AZ$13&amp;"'!"&amp;AZ$12),INDIRECT("'"&amp;AZ$13&amp;"'!$B:$B"),$A26,INDIRECT("'"&amp;AZ$13&amp;"'!"&amp;AZ$2),AZ$3,INDIRECT("'"&amp;AZ$13&amp;"'!"&amp;AZ$4),AZ$5,INDIRECT("'"&amp;AZ$13&amp;"'!"&amp;AZ$6),AZ$7,INDIRECT("'"&amp;AZ$13&amp;"'!"&amp;AZ$8),AZ$9)</f>
        <v>49988.805</v>
      </c>
      <c r="BA26" s="148">
        <f t="shared" ca="1" si="99"/>
        <v>40285.664229999995</v>
      </c>
      <c r="BB26" s="149">
        <f t="shared" ref="BB26:BC31" ca="1" si="100">IFERROR(AZ26/AT26*100,0)</f>
        <v>23.391093637621339</v>
      </c>
      <c r="BC26" s="149">
        <f t="shared" ca="1" si="100"/>
        <v>26.789940239331976</v>
      </c>
      <c r="BD26" s="148">
        <f t="shared" ref="BD26:BE30" ca="1" si="101">SUMIFS(INDIRECT("'"&amp;BD$13&amp;"'!"&amp;BD$12),INDIRECT("'"&amp;BD$13&amp;"'!$B:$B"),$A26,INDIRECT("'"&amp;BD$13&amp;"'!"&amp;BD$2),BD$3,INDIRECT("'"&amp;BD$13&amp;"'!"&amp;BD$4),BD$5,INDIRECT("'"&amp;BD$13&amp;"'!"&amp;BD$6),BD$7,INDIRECT("'"&amp;BD$13&amp;"'!"&amp;BD$8),BD$9)</f>
        <v>24509.334599999998</v>
      </c>
      <c r="BE26" s="148">
        <f t="shared" ca="1" si="101"/>
        <v>12743.32213</v>
      </c>
      <c r="BF26" s="149">
        <f t="shared" ref="BF26:BG31" ca="1" si="102">IFERROR(BD26/AT26*100,0)</f>
        <v>11.468570625450887</v>
      </c>
      <c r="BG26" s="149">
        <f t="shared" ca="1" si="102"/>
        <v>8.4743008422094661</v>
      </c>
      <c r="BH26" s="148">
        <f t="shared" ref="BH26:BI30" ca="1" si="103">SUMIFS(INDIRECT("'"&amp;BH$13&amp;"'!"&amp;BH$12),INDIRECT("'"&amp;BH$13&amp;"'!$B:$B"),$A26,INDIRECT("'"&amp;BH$13&amp;"'!"&amp;BH$2),BH$3,INDIRECT("'"&amp;BH$13&amp;"'!"&amp;BH$4),BH$5,INDIRECT("'"&amp;BH$13&amp;"'!"&amp;BH$6),BH$7,INDIRECT("'"&amp;BH$13&amp;"'!"&amp;BH$8),BH$9)</f>
        <v>3237.8564999999994</v>
      </c>
      <c r="BI26" s="148">
        <f t="shared" ca="1" si="103"/>
        <v>1872.71056</v>
      </c>
      <c r="BJ26" s="149">
        <f t="shared" ref="BJ26:BK31" ca="1" si="104">IFERROR(BH26/AT26*100,0)</f>
        <v>1.5150793177928714</v>
      </c>
      <c r="BK26" s="149">
        <f t="shared" ca="1" si="104"/>
        <v>1.2453512917531937</v>
      </c>
      <c r="BL26" s="148">
        <f ca="1">IFERROR($D26*(AT26/$V26),0)</f>
        <v>201208.36974961639</v>
      </c>
      <c r="BM26" s="148">
        <f ca="1">IFERROR($E26*(AU26/$W26),0)</f>
        <v>135949.75970886677</v>
      </c>
      <c r="BN26" s="23"/>
      <c r="BO26" s="148">
        <f t="shared" ref="BO26:BP30" ca="1" si="105">SUMIFS(INDIRECT("'"&amp;BO$13&amp;"'!"&amp;BO$12),INDIRECT("'"&amp;BO$13&amp;"'!$B:$B"),$A26,INDIRECT("'"&amp;BO$13&amp;"'!"&amp;BO$2),BO$3,INDIRECT("'"&amp;BO$13&amp;"'!"&amp;BO$4),BO$5)</f>
        <v>165380.12759999998</v>
      </c>
      <c r="BP26" s="148">
        <f t="shared" ca="1" si="105"/>
        <v>176190.22421000001</v>
      </c>
      <c r="BQ26" s="148">
        <f t="shared" ref="BQ26:BR30" ca="1" si="106">SUMIFS(INDIRECT("'"&amp;BQ$13&amp;"'!"&amp;BQ$12),INDIRECT("'"&amp;BQ$13&amp;"'!$B:$B"),$A26,INDIRECT("'"&amp;BQ$13&amp;"'!"&amp;BQ$2),BQ$3,INDIRECT("'"&amp;BQ$13&amp;"'!"&amp;BQ$4),BQ$5,INDIRECT("'"&amp;BQ$13&amp;"'!"&amp;BQ$6),BQ$7)</f>
        <v>80517.972074999998</v>
      </c>
      <c r="BR26" s="148">
        <f t="shared" ca="1" si="106"/>
        <v>89654.94292999999</v>
      </c>
      <c r="BS26" s="149">
        <f t="shared" ref="BS26:BT31" ca="1" si="107">IFERROR(BQ26/BO26*100,0)</f>
        <v>48.686606573279732</v>
      </c>
      <c r="BT26" s="149">
        <f t="shared" ca="1" si="107"/>
        <v>50.885310653297552</v>
      </c>
      <c r="BU26" s="148">
        <f t="shared" ref="BU26:BV30" ca="1" si="108">SUMIFS(INDIRECT("'"&amp;BU$13&amp;"'!"&amp;BU$12),INDIRECT("'"&amp;BU$13&amp;"'!$B:$B"),$A26,INDIRECT("'"&amp;BU$13&amp;"'!"&amp;BU$2),BU$3,INDIRECT("'"&amp;BU$13&amp;"'!"&amp;BU$4),BU$5,INDIRECT("'"&amp;BU$13&amp;"'!"&amp;BU$6),BU$7,INDIRECT("'"&amp;BU$13&amp;"'!"&amp;BU$8),BU$9)</f>
        <v>27300.469499999999</v>
      </c>
      <c r="BV26" s="148">
        <f t="shared" ca="1" si="108"/>
        <v>25906.708659999997</v>
      </c>
      <c r="BW26" s="149">
        <f t="shared" ref="BW26:BX31" ca="1" si="109">IFERROR(BU26/BO26*100,0)</f>
        <v>16.507708571873181</v>
      </c>
      <c r="BX26" s="149">
        <f t="shared" ca="1" si="109"/>
        <v>14.703828646657463</v>
      </c>
      <c r="BY26" s="148">
        <f t="shared" ref="BY26:BZ30" ca="1" si="110">SUMIFS(INDIRECT("'"&amp;BY$13&amp;"'!"&amp;BY$12),INDIRECT("'"&amp;BY$13&amp;"'!$B:$B"),$A26,INDIRECT("'"&amp;BY$13&amp;"'!"&amp;BY$2),BY$3,INDIRECT("'"&amp;BY$13&amp;"'!"&amp;BY$4),BY$5,INDIRECT("'"&amp;BY$13&amp;"'!"&amp;BY$6),BY$7,INDIRECT("'"&amp;BY$13&amp;"'!"&amp;BY$8),BY$9)</f>
        <v>46633.33395</v>
      </c>
      <c r="BZ26" s="148">
        <f t="shared" ca="1" si="110"/>
        <v>58416.960419999989</v>
      </c>
      <c r="CA26" s="149">
        <f t="shared" ref="CA26:CB31" ca="1" si="111">IFERROR(BY26/BO26*100,0)</f>
        <v>28.197664753766951</v>
      </c>
      <c r="CB26" s="149">
        <f t="shared" ca="1" si="111"/>
        <v>33.155619548093192</v>
      </c>
      <c r="CC26" s="148">
        <f t="shared" ref="CC26:CD30" ca="1" si="112">SUMIFS(INDIRECT("'"&amp;CC$13&amp;"'!"&amp;CC$12),INDIRECT("'"&amp;CC$13&amp;"'!$B:$B"),$A26,INDIRECT("'"&amp;CC$13&amp;"'!"&amp;CC$2),CC$3,INDIRECT("'"&amp;CC$13&amp;"'!"&amp;CC$4),CC$5,INDIRECT("'"&amp;CC$13&amp;"'!"&amp;CC$6),CC$7,INDIRECT("'"&amp;CC$13&amp;"'!"&amp;CC$8),CC$9)</f>
        <v>6584.1686250000002</v>
      </c>
      <c r="CD26" s="148">
        <f t="shared" ca="1" si="112"/>
        <v>5331.2738499999996</v>
      </c>
      <c r="CE26" s="149">
        <f t="shared" ref="CE26:CF31" ca="1" si="113">IFERROR(CC26/BO26*100,0)</f>
        <v>3.981233247639604</v>
      </c>
      <c r="CF26" s="149">
        <f t="shared" ca="1" si="113"/>
        <v>3.0258624585468987</v>
      </c>
      <c r="CG26" s="148">
        <f ca="1">IFERROR($D26*(BO26/$V26),0)</f>
        <v>155706.64157369599</v>
      </c>
      <c r="CH26" s="148">
        <f ca="1">IFERROR($E26*(BP26/$W26),0)</f>
        <v>159287.41657863537</v>
      </c>
      <c r="CI26" s="23"/>
      <c r="CJ26" s="148">
        <f t="shared" ref="CJ26:CK30" ca="1" si="114">SUMIFS(INDIRECT("'"&amp;CJ$13&amp;"'!"&amp;CJ$12),INDIRECT("'"&amp;CJ$13&amp;"'!$B:$B"),$A26,INDIRECT("'"&amp;CJ$13&amp;"'!"&amp;CJ$2),CJ$3,INDIRECT("'"&amp;CJ$13&amp;"'!"&amp;CJ$4),CJ$5)</f>
        <v>0</v>
      </c>
      <c r="CK26" s="148">
        <f t="shared" ca="1" si="114"/>
        <v>0</v>
      </c>
      <c r="CL26" s="148">
        <f t="shared" ref="CL26:CM30" ca="1" si="115">SUMIFS(INDIRECT("'"&amp;CL$13&amp;"'!"&amp;CL$12),INDIRECT("'"&amp;CL$13&amp;"'!$B:$B"),$A26,INDIRECT("'"&amp;CL$13&amp;"'!"&amp;CL$2),CL$3,INDIRECT("'"&amp;CL$13&amp;"'!"&amp;CL$4),CL$5,INDIRECT("'"&amp;CL$13&amp;"'!"&amp;CL$6),CL$7)</f>
        <v>0</v>
      </c>
      <c r="CM26" s="148">
        <f t="shared" ca="1" si="115"/>
        <v>0</v>
      </c>
      <c r="CN26" s="149">
        <f t="shared" ref="CN26:CO31" ca="1" si="116">IFERROR(CL26/CJ26*100,0)</f>
        <v>0</v>
      </c>
      <c r="CO26" s="149">
        <f t="shared" ca="1" si="116"/>
        <v>0</v>
      </c>
      <c r="CP26" s="148">
        <f t="shared" ref="CP26:CQ30" ca="1" si="117">SUMIFS(INDIRECT("'"&amp;CP$13&amp;"'!"&amp;CP$12),INDIRECT("'"&amp;CP$13&amp;"'!$B:$B"),$A26,INDIRECT("'"&amp;CP$13&amp;"'!"&amp;CP$2),CP$3,INDIRECT("'"&amp;CP$13&amp;"'!"&amp;CP$4),CP$5,INDIRECT("'"&amp;CP$13&amp;"'!"&amp;CP$6),CP$7,INDIRECT("'"&amp;CP$13&amp;"'!"&amp;CP$8),CP$9)</f>
        <v>0</v>
      </c>
      <c r="CQ26" s="148">
        <f t="shared" ca="1" si="117"/>
        <v>0</v>
      </c>
      <c r="CR26" s="149">
        <f t="shared" ref="CR26:CS31" ca="1" si="118">IFERROR(CP26/CJ26*100,0)</f>
        <v>0</v>
      </c>
      <c r="CS26" s="149">
        <f t="shared" ca="1" si="118"/>
        <v>0</v>
      </c>
      <c r="CT26" s="148">
        <f t="shared" ref="CT26:CU30" ca="1" si="119">SUMIFS(INDIRECT("'"&amp;CT$13&amp;"'!"&amp;CT$12),INDIRECT("'"&amp;CT$13&amp;"'!$B:$B"),$A26,INDIRECT("'"&amp;CT$13&amp;"'!"&amp;CT$2),CT$3,INDIRECT("'"&amp;CT$13&amp;"'!"&amp;CT$4),CT$5,INDIRECT("'"&amp;CT$13&amp;"'!"&amp;CT$6),CT$7,INDIRECT("'"&amp;CT$13&amp;"'!"&amp;CT$8),CT$9)</f>
        <v>0</v>
      </c>
      <c r="CU26" s="148">
        <f t="shared" ca="1" si="119"/>
        <v>0</v>
      </c>
      <c r="CV26" s="149">
        <f t="shared" ref="CV26:CW31" ca="1" si="120">IFERROR(CT26/CJ26*100,0)</f>
        <v>0</v>
      </c>
      <c r="CW26" s="149">
        <f t="shared" ca="1" si="120"/>
        <v>0</v>
      </c>
      <c r="CX26" s="148">
        <f t="shared" ref="CX26:CY30" ca="1" si="121">SUMIFS(INDIRECT("'"&amp;CX$13&amp;"'!"&amp;CX$12),INDIRECT("'"&amp;CX$13&amp;"'!$B:$B"),$A26,INDIRECT("'"&amp;CX$13&amp;"'!"&amp;CX$2),CX$3,INDIRECT("'"&amp;CX$13&amp;"'!"&amp;CX$4),CX$5,INDIRECT("'"&amp;CX$13&amp;"'!"&amp;CX$6),CX$7,INDIRECT("'"&amp;CX$13&amp;"'!"&amp;CX$8),CX$9)</f>
        <v>0</v>
      </c>
      <c r="CY26" s="148">
        <f t="shared" ca="1" si="121"/>
        <v>0</v>
      </c>
      <c r="CZ26" s="149">
        <f t="shared" ref="CZ26:DA31" ca="1" si="122">IFERROR(CX26/CJ26*100,0)</f>
        <v>0</v>
      </c>
      <c r="DA26" s="149">
        <f t="shared" ca="1" si="122"/>
        <v>0</v>
      </c>
      <c r="DB26" s="148">
        <f ca="1">IFERROR($D26*(CJ26/$V26),0)</f>
        <v>0</v>
      </c>
      <c r="DC26" s="148">
        <f ca="1">IFERROR($E26*(CK26/$W26),0)</f>
        <v>0</v>
      </c>
      <c r="DE26" s="150">
        <f t="shared" ref="DE26:DF30" ca="1" si="123">D26-SUM(AQ26,BL26,CG26,DB26)</f>
        <v>0</v>
      </c>
      <c r="DF26" s="150">
        <f t="shared" ca="1" si="123"/>
        <v>0</v>
      </c>
    </row>
    <row r="27" spans="1:110">
      <c r="A27">
        <v>8605</v>
      </c>
      <c r="B27" t="str">
        <f>VLOOKUP(A27,Stores!$A:$H,8,FALSE)</f>
        <v>8605 - Houston, TX</v>
      </c>
      <c r="C27" s="23"/>
      <c r="D27" s="148">
        <f t="shared" ca="1" si="79"/>
        <v>695778.08227499982</v>
      </c>
      <c r="E27" s="148">
        <f t="shared" ca="1" si="79"/>
        <v>881809.11237999983</v>
      </c>
      <c r="F27" s="148">
        <f t="shared" ca="1" si="79"/>
        <v>298236.77437499998</v>
      </c>
      <c r="G27" s="148">
        <f t="shared" ca="1" si="79"/>
        <v>358986.82049999997</v>
      </c>
      <c r="H27" s="149">
        <f t="shared" ca="1" si="80"/>
        <v>42.863778261000853</v>
      </c>
      <c r="I27" s="149">
        <f t="shared" ca="1" si="80"/>
        <v>40.710264325926019</v>
      </c>
      <c r="J27" s="148">
        <f t="shared" ca="1" si="81"/>
        <v>197465.66999999998</v>
      </c>
      <c r="K27" s="148">
        <f t="shared" ca="1" si="81"/>
        <v>224024.136</v>
      </c>
      <c r="L27" s="149">
        <f t="shared" ca="1" si="82"/>
        <v>28.380553373331686</v>
      </c>
      <c r="M27" s="149">
        <f t="shared" ca="1" si="82"/>
        <v>25.40506021709842</v>
      </c>
      <c r="N27" s="148">
        <f t="shared" ca="1" si="83"/>
        <v>84351.58875000001</v>
      </c>
      <c r="O27" s="148">
        <f t="shared" ca="1" si="83"/>
        <v>113610.86099999999</v>
      </c>
      <c r="P27" s="149">
        <f t="shared" ca="1" si="84"/>
        <v>12.123346638657242</v>
      </c>
      <c r="Q27" s="149">
        <f t="shared" ca="1" si="84"/>
        <v>12.883838395972644</v>
      </c>
      <c r="R27" s="148">
        <f t="shared" ca="1" si="85"/>
        <v>16419.515625</v>
      </c>
      <c r="S27" s="148">
        <f t="shared" ca="1" si="85"/>
        <v>21351.823499999999</v>
      </c>
      <c r="T27" s="149">
        <f t="shared" ca="1" si="86"/>
        <v>2.3598782490119223</v>
      </c>
      <c r="U27" s="149">
        <f t="shared" ca="1" si="86"/>
        <v>2.4213657128549624</v>
      </c>
      <c r="V27" s="148">
        <f t="shared" ref="V27:W30" ca="1" si="124">SUMIFS(INDIRECT("'"&amp;V$13&amp;"'!"&amp;V$12),INDIRECT("'"&amp;V$13&amp;"'!$B:$B"),$A27,INDIRECT("'"&amp;V$13&amp;"'!"&amp;V$2),V$3)</f>
        <v>900606.77114999981</v>
      </c>
      <c r="W27" s="148">
        <f t="shared" ca="1" si="124"/>
        <v>896143.85028000013</v>
      </c>
      <c r="X27" s="23"/>
      <c r="Y27" s="148">
        <f t="shared" ca="1" si="87"/>
        <v>536713.11719999998</v>
      </c>
      <c r="Z27" s="148">
        <f t="shared" ca="1" si="87"/>
        <v>582130.03596999985</v>
      </c>
      <c r="AA27" s="148">
        <f t="shared" ca="1" si="88"/>
        <v>134381.45264999999</v>
      </c>
      <c r="AB27" s="148">
        <f t="shared" ca="1" si="88"/>
        <v>212139.89439999996</v>
      </c>
      <c r="AC27" s="149">
        <f t="shared" ca="1" si="89"/>
        <v>25.037855111695411</v>
      </c>
      <c r="AD27" s="149">
        <f t="shared" ca="1" si="89"/>
        <v>36.442011456514614</v>
      </c>
      <c r="AE27" s="148">
        <f t="shared" ca="1" si="90"/>
        <v>93730.103699999992</v>
      </c>
      <c r="AF27" s="148">
        <f t="shared" ca="1" si="90"/>
        <v>159182.18994999997</v>
      </c>
      <c r="AG27" s="149">
        <f t="shared" ca="1" si="91"/>
        <v>17.463725162705973</v>
      </c>
      <c r="AH27" s="149">
        <f t="shared" ca="1" si="91"/>
        <v>27.344782112944166</v>
      </c>
      <c r="AI27" s="148">
        <f t="shared" ca="1" si="92"/>
        <v>33670.714200000002</v>
      </c>
      <c r="AJ27" s="148">
        <f t="shared" ca="1" si="92"/>
        <v>47569.987499999996</v>
      </c>
      <c r="AK27" s="149">
        <f t="shared" ca="1" si="93"/>
        <v>6.2735031287586356</v>
      </c>
      <c r="AL27" s="149">
        <f t="shared" ca="1" si="93"/>
        <v>8.1717115696898208</v>
      </c>
      <c r="AM27" s="148">
        <f t="shared" ca="1" si="94"/>
        <v>6980.6347499999993</v>
      </c>
      <c r="AN27" s="148">
        <f t="shared" ca="1" si="94"/>
        <v>5387.7169499999991</v>
      </c>
      <c r="AO27" s="149">
        <f t="shared" ca="1" si="95"/>
        <v>1.300626820230806</v>
      </c>
      <c r="AP27" s="149">
        <f t="shared" ca="1" si="95"/>
        <v>0.92551777388062073</v>
      </c>
      <c r="AQ27" s="148">
        <f ca="1">IFERROR($D27*(Y27/$V27),0)</f>
        <v>414646.25337028067</v>
      </c>
      <c r="AR27" s="148">
        <f ca="1">IFERROR($E27*(Z27/$W27),0)</f>
        <v>572818.27035698981</v>
      </c>
      <c r="AS27" s="23"/>
      <c r="AT27" s="148">
        <f t="shared" ca="1" si="96"/>
        <v>162134.18865000003</v>
      </c>
      <c r="AU27" s="148">
        <f t="shared" ca="1" si="96"/>
        <v>140234.54227999999</v>
      </c>
      <c r="AV27" s="148">
        <f t="shared" ca="1" si="97"/>
        <v>68401.324274999992</v>
      </c>
      <c r="AW27" s="148">
        <f t="shared" ca="1" si="97"/>
        <v>54304.09852</v>
      </c>
      <c r="AX27" s="149">
        <f t="shared" ca="1" si="98"/>
        <v>42.18809422277883</v>
      </c>
      <c r="AY27" s="149">
        <f t="shared" ca="1" si="98"/>
        <v>38.723767794366566</v>
      </c>
      <c r="AZ27" s="148">
        <f t="shared" ca="1" si="99"/>
        <v>57765.869549999996</v>
      </c>
      <c r="BA27" s="148">
        <f t="shared" ca="1" si="99"/>
        <v>45927.660519999998</v>
      </c>
      <c r="BB27" s="149">
        <f t="shared" ca="1" si="100"/>
        <v>35.628432245526881</v>
      </c>
      <c r="BC27" s="149">
        <f t="shared" ca="1" si="100"/>
        <v>32.750604646534455</v>
      </c>
      <c r="BD27" s="148">
        <f t="shared" ca="1" si="101"/>
        <v>8341.6293000000005</v>
      </c>
      <c r="BE27" s="148">
        <f t="shared" ca="1" si="101"/>
        <v>6092.4674999999997</v>
      </c>
      <c r="BF27" s="149">
        <f t="shared" ca="1" si="102"/>
        <v>5.1448922460192046</v>
      </c>
      <c r="BG27" s="149">
        <f t="shared" ca="1" si="102"/>
        <v>4.3444841769693552</v>
      </c>
      <c r="BH27" s="148">
        <f t="shared" ca="1" si="103"/>
        <v>2293.8254250000005</v>
      </c>
      <c r="BI27" s="148">
        <f t="shared" ca="1" si="103"/>
        <v>2283.9704999999999</v>
      </c>
      <c r="BJ27" s="149">
        <f t="shared" ca="1" si="104"/>
        <v>1.414769731232747</v>
      </c>
      <c r="BK27" s="149">
        <f t="shared" ca="1" si="104"/>
        <v>1.6286789708627556</v>
      </c>
      <c r="BL27" s="148">
        <f ca="1">IFERROR($D27*(AT27/$V27),0)</f>
        <v>125259.34565877385</v>
      </c>
      <c r="BM27" s="148">
        <f ca="1">IFERROR($E27*(AU27/$W27),0)</f>
        <v>137991.3472756687</v>
      </c>
      <c r="BN27" s="23"/>
      <c r="BO27" s="148">
        <f t="shared" ca="1" si="105"/>
        <v>154003.82827500001</v>
      </c>
      <c r="BP27" s="148">
        <f t="shared" ca="1" si="105"/>
        <v>114914.09810999999</v>
      </c>
      <c r="BQ27" s="148">
        <f t="shared" ca="1" si="106"/>
        <v>87844.158900000009</v>
      </c>
      <c r="BR27" s="148">
        <f t="shared" ca="1" si="106"/>
        <v>74362.487290000005</v>
      </c>
      <c r="BS27" s="149">
        <f t="shared" ca="1" si="107"/>
        <v>57.040243664033682</v>
      </c>
      <c r="BT27" s="149">
        <f t="shared" ca="1" si="107"/>
        <v>64.711370069508362</v>
      </c>
      <c r="BU27" s="148">
        <f t="shared" ca="1" si="108"/>
        <v>27629.218650000003</v>
      </c>
      <c r="BV27" s="148">
        <f t="shared" ca="1" si="108"/>
        <v>29127.734999999997</v>
      </c>
      <c r="BW27" s="149">
        <f t="shared" ca="1" si="109"/>
        <v>17.94060508720818</v>
      </c>
      <c r="BX27" s="149">
        <f t="shared" ca="1" si="109"/>
        <v>25.347399038991597</v>
      </c>
      <c r="BY27" s="148">
        <f t="shared" ca="1" si="110"/>
        <v>51581.968200000003</v>
      </c>
      <c r="BZ27" s="148">
        <f t="shared" ca="1" si="110"/>
        <v>37679.419540000003</v>
      </c>
      <c r="CA27" s="149">
        <f t="shared" ca="1" si="111"/>
        <v>33.493951921696144</v>
      </c>
      <c r="CB27" s="149">
        <f t="shared" ca="1" si="111"/>
        <v>32.78920529309805</v>
      </c>
      <c r="CC27" s="148">
        <f t="shared" ca="1" si="112"/>
        <v>8632.9720499999985</v>
      </c>
      <c r="CD27" s="148">
        <f t="shared" ca="1" si="112"/>
        <v>7555.3327499999996</v>
      </c>
      <c r="CE27" s="149">
        <f t="shared" ca="1" si="113"/>
        <v>5.6056866551293512</v>
      </c>
      <c r="CF27" s="149">
        <f t="shared" ca="1" si="113"/>
        <v>6.5747657374187085</v>
      </c>
      <c r="CG27" s="148">
        <f ca="1">IFERROR($D27*(BO27/$V27),0)</f>
        <v>118978.10646411541</v>
      </c>
      <c r="CH27" s="148">
        <f ca="1">IFERROR($E27*(BP27/$W27),0)</f>
        <v>113075.92952031756</v>
      </c>
      <c r="CI27" s="23"/>
      <c r="CJ27" s="148">
        <f t="shared" ca="1" si="114"/>
        <v>47755.637025000004</v>
      </c>
      <c r="CK27" s="148">
        <f t="shared" ca="1" si="114"/>
        <v>58865.173919999987</v>
      </c>
      <c r="CL27" s="148">
        <f t="shared" ca="1" si="115"/>
        <v>16747.532700000003</v>
      </c>
      <c r="CM27" s="148">
        <f t="shared" ca="1" si="115"/>
        <v>15248.307759999998</v>
      </c>
      <c r="CN27" s="149">
        <f t="shared" ca="1" si="116"/>
        <v>35.069226887775983</v>
      </c>
      <c r="CO27" s="149">
        <f t="shared" ca="1" si="116"/>
        <v>25.903784435807541</v>
      </c>
      <c r="CP27" s="148">
        <f t="shared" ca="1" si="117"/>
        <v>11333.730075000001</v>
      </c>
      <c r="CQ27" s="148">
        <f t="shared" ca="1" si="117"/>
        <v>10339.903839999999</v>
      </c>
      <c r="CR27" s="149">
        <f t="shared" ca="1" si="118"/>
        <v>23.732758645993584</v>
      </c>
      <c r="CS27" s="149">
        <f t="shared" ca="1" si="118"/>
        <v>17.565400985737885</v>
      </c>
      <c r="CT27" s="148">
        <f t="shared" ca="1" si="119"/>
        <v>4680.893250000001</v>
      </c>
      <c r="CU27" s="148">
        <f t="shared" ca="1" si="119"/>
        <v>4142.0509199999997</v>
      </c>
      <c r="CV27" s="149">
        <f t="shared" ca="1" si="120"/>
        <v>9.8017606749744761</v>
      </c>
      <c r="CW27" s="149">
        <f t="shared" ca="1" si="120"/>
        <v>7.0365050235461881</v>
      </c>
      <c r="CX27" s="148">
        <f t="shared" ca="1" si="121"/>
        <v>732.90937499999995</v>
      </c>
      <c r="CY27" s="148">
        <f t="shared" ca="1" si="121"/>
        <v>766.35299999999984</v>
      </c>
      <c r="CZ27" s="149">
        <f t="shared" ca="1" si="122"/>
        <v>1.5347075668079204</v>
      </c>
      <c r="DA27" s="149">
        <f t="shared" ca="1" si="122"/>
        <v>1.30187842652347</v>
      </c>
      <c r="DB27" s="148">
        <f ca="1">IFERROR($D27*(CJ27/$V27),0)</f>
        <v>36894.376781830048</v>
      </c>
      <c r="DC27" s="148">
        <f ca="1">IFERROR($E27*(CK27/$W27),0)</f>
        <v>57923.565227023435</v>
      </c>
      <c r="DE27" s="150">
        <f t="shared" ca="1" si="123"/>
        <v>0</v>
      </c>
      <c r="DF27" s="150">
        <f t="shared" ca="1" si="123"/>
        <v>0</v>
      </c>
    </row>
    <row r="28" spans="1:110">
      <c r="A28">
        <v>8610</v>
      </c>
      <c r="B28" t="str">
        <f>VLOOKUP(A28,Stores!$A:$H,8,FALSE)</f>
        <v>8610 - Dallas Uptown, TX</v>
      </c>
      <c r="C28" s="23"/>
      <c r="D28" s="148">
        <f t="shared" ca="1" si="79"/>
        <v>1697486.5741499995</v>
      </c>
      <c r="E28" s="148">
        <f t="shared" ca="1" si="79"/>
        <v>1804544.91973</v>
      </c>
      <c r="F28" s="148">
        <f t="shared" ca="1" si="79"/>
        <v>520524.40500000003</v>
      </c>
      <c r="G28" s="148">
        <f t="shared" ca="1" si="79"/>
        <v>475609.94138000003</v>
      </c>
      <c r="H28" s="149">
        <f t="shared" ca="1" si="80"/>
        <v>30.664419555756883</v>
      </c>
      <c r="I28" s="149">
        <f t="shared" ca="1" si="80"/>
        <v>26.356226225233666</v>
      </c>
      <c r="J28" s="148">
        <f t="shared" ca="1" si="81"/>
        <v>306755.39624999999</v>
      </c>
      <c r="K28" s="148">
        <f t="shared" ca="1" si="81"/>
        <v>288892.37888000003</v>
      </c>
      <c r="L28" s="149">
        <f t="shared" ca="1" si="82"/>
        <v>18.071153016547708</v>
      </c>
      <c r="M28" s="149">
        <f t="shared" ca="1" si="82"/>
        <v>16.009154203998687</v>
      </c>
      <c r="N28" s="148">
        <f t="shared" ca="1" si="83"/>
        <v>194718.07125000001</v>
      </c>
      <c r="O28" s="148">
        <f t="shared" ca="1" si="83"/>
        <v>159415.98750000002</v>
      </c>
      <c r="P28" s="149">
        <f t="shared" ca="1" si="84"/>
        <v>11.47096384827098</v>
      </c>
      <c r="Q28" s="149">
        <f t="shared" ca="1" si="84"/>
        <v>8.8341379456407321</v>
      </c>
      <c r="R28" s="148">
        <f t="shared" ca="1" si="85"/>
        <v>19050.9375</v>
      </c>
      <c r="S28" s="148">
        <f t="shared" ca="1" si="85"/>
        <v>27301.574999999993</v>
      </c>
      <c r="T28" s="149">
        <f t="shared" ca="1" si="86"/>
        <v>1.1223026909381937</v>
      </c>
      <c r="U28" s="149">
        <f t="shared" ca="1" si="86"/>
        <v>1.5129340755942455</v>
      </c>
      <c r="V28" s="148">
        <f t="shared" ca="1" si="124"/>
        <v>1700442.7781249997</v>
      </c>
      <c r="W28" s="148">
        <f t="shared" ca="1" si="124"/>
        <v>1629174.6858099997</v>
      </c>
      <c r="X28" s="23"/>
      <c r="Y28" s="148">
        <f t="shared" ca="1" si="87"/>
        <v>1236742.4589</v>
      </c>
      <c r="Z28" s="148">
        <f t="shared" ca="1" si="87"/>
        <v>1220256.7270599999</v>
      </c>
      <c r="AA28" s="148">
        <f t="shared" ca="1" si="88"/>
        <v>302138.2059</v>
      </c>
      <c r="AB28" s="148">
        <f t="shared" ca="1" si="88"/>
        <v>334360.39671999996</v>
      </c>
      <c r="AC28" s="149">
        <f t="shared" ca="1" si="89"/>
        <v>24.430163590302527</v>
      </c>
      <c r="AD28" s="149">
        <f t="shared" ca="1" si="89"/>
        <v>27.400823884461118</v>
      </c>
      <c r="AE28" s="148">
        <f t="shared" ca="1" si="90"/>
        <v>199909.8438</v>
      </c>
      <c r="AF28" s="148">
        <f t="shared" ca="1" si="90"/>
        <v>251422.12290999998</v>
      </c>
      <c r="AG28" s="149">
        <f t="shared" ca="1" si="91"/>
        <v>16.16422581446799</v>
      </c>
      <c r="AH28" s="149">
        <f t="shared" ca="1" si="91"/>
        <v>20.604034981700828</v>
      </c>
      <c r="AI28" s="148">
        <f t="shared" ca="1" si="92"/>
        <v>90040.880700000009</v>
      </c>
      <c r="AJ28" s="148">
        <f t="shared" ca="1" si="92"/>
        <v>72800.80773</v>
      </c>
      <c r="AK28" s="149">
        <f t="shared" ca="1" si="93"/>
        <v>7.2804875462984722</v>
      </c>
      <c r="AL28" s="149">
        <f t="shared" ca="1" si="93"/>
        <v>5.9660238796962917</v>
      </c>
      <c r="AM28" s="148">
        <f t="shared" ca="1" si="94"/>
        <v>12187.481399999999</v>
      </c>
      <c r="AN28" s="148">
        <f t="shared" ca="1" si="94"/>
        <v>10137.466079999998</v>
      </c>
      <c r="AO28" s="149">
        <f t="shared" ca="1" si="95"/>
        <v>0.98545022953606298</v>
      </c>
      <c r="AP28" s="149">
        <f t="shared" ca="1" si="95"/>
        <v>0.83076502306399824</v>
      </c>
      <c r="AQ28" s="148">
        <f ca="1">IFERROR($D28*(Y28/$V28),0)</f>
        <v>1234592.3936228356</v>
      </c>
      <c r="AR28" s="148">
        <f ca="1">IFERROR($E28*(Z28/$W28),0)</f>
        <v>1351609.5583621697</v>
      </c>
      <c r="AS28" s="23"/>
      <c r="AT28" s="148">
        <f t="shared" ca="1" si="96"/>
        <v>212381.421</v>
      </c>
      <c r="AU28" s="148">
        <f t="shared" ca="1" si="96"/>
        <v>168015.07814</v>
      </c>
      <c r="AV28" s="148">
        <f t="shared" ca="1" si="97"/>
        <v>72476.744999999995</v>
      </c>
      <c r="AW28" s="148">
        <f t="shared" ca="1" si="97"/>
        <v>52476.710720000003</v>
      </c>
      <c r="AX28" s="149">
        <f t="shared" ca="1" si="98"/>
        <v>34.125746338235487</v>
      </c>
      <c r="AY28" s="149">
        <f t="shared" ca="1" si="98"/>
        <v>31.233334115568685</v>
      </c>
      <c r="AZ28" s="148">
        <f t="shared" ca="1" si="99"/>
        <v>55064.392500000002</v>
      </c>
      <c r="BA28" s="148">
        <f t="shared" ca="1" si="99"/>
        <v>42573.054860000004</v>
      </c>
      <c r="BB28" s="149">
        <f t="shared" ca="1" si="100"/>
        <v>25.927123116856819</v>
      </c>
      <c r="BC28" s="149">
        <f t="shared" ca="1" si="100"/>
        <v>25.338829902233918</v>
      </c>
      <c r="BD28" s="148">
        <f t="shared" ca="1" si="101"/>
        <v>16116.127500000001</v>
      </c>
      <c r="BE28" s="148">
        <f t="shared" ca="1" si="101"/>
        <v>8336.8948600000003</v>
      </c>
      <c r="BF28" s="149">
        <f t="shared" ca="1" si="102"/>
        <v>7.5882944111198878</v>
      </c>
      <c r="BG28" s="149">
        <f t="shared" ca="1" si="102"/>
        <v>4.9619920737430556</v>
      </c>
      <c r="BH28" s="148">
        <f t="shared" ca="1" si="103"/>
        <v>1296.2249999999999</v>
      </c>
      <c r="BI28" s="148">
        <f t="shared" ca="1" si="103"/>
        <v>1566.7609999999997</v>
      </c>
      <c r="BJ28" s="149">
        <f t="shared" ca="1" si="104"/>
        <v>0.61032881025878427</v>
      </c>
      <c r="BK28" s="149">
        <f t="shared" ca="1" si="104"/>
        <v>0.93251213959171142</v>
      </c>
      <c r="BL28" s="148">
        <f ca="1">IFERROR($D28*(AT28/$V28),0)</f>
        <v>212012.19787232226</v>
      </c>
      <c r="BM28" s="148">
        <f ca="1">IFERROR($E28*(AU28/$W28),0)</f>
        <v>186100.82659419323</v>
      </c>
      <c r="BN28" s="23"/>
      <c r="BO28" s="148">
        <f t="shared" ca="1" si="105"/>
        <v>180327.65197499999</v>
      </c>
      <c r="BP28" s="148">
        <f t="shared" ca="1" si="105"/>
        <v>176216.60238</v>
      </c>
      <c r="BQ28" s="148">
        <f t="shared" ca="1" si="106"/>
        <v>118769.78775000002</v>
      </c>
      <c r="BR28" s="148">
        <f t="shared" ca="1" si="106"/>
        <v>108673.62239999999</v>
      </c>
      <c r="BS28" s="149">
        <f t="shared" ca="1" si="107"/>
        <v>65.863325146864256</v>
      </c>
      <c r="BT28" s="149">
        <f t="shared" ca="1" si="107"/>
        <v>61.670478792714533</v>
      </c>
      <c r="BU28" s="148">
        <f t="shared" ca="1" si="108"/>
        <v>43491.227250000011</v>
      </c>
      <c r="BV28" s="148">
        <f t="shared" ca="1" si="108"/>
        <v>45594.844400000002</v>
      </c>
      <c r="BW28" s="149">
        <f t="shared" ca="1" si="109"/>
        <v>24.117891390295199</v>
      </c>
      <c r="BX28" s="149">
        <f t="shared" ca="1" si="109"/>
        <v>25.874318188065843</v>
      </c>
      <c r="BY28" s="148">
        <f t="shared" ca="1" si="110"/>
        <v>69226.341750000007</v>
      </c>
      <c r="BZ28" s="148">
        <f t="shared" ca="1" si="110"/>
        <v>54303.227999999996</v>
      </c>
      <c r="CA28" s="149">
        <f t="shared" ca="1" si="111"/>
        <v>38.389199322352027</v>
      </c>
      <c r="CB28" s="149">
        <f t="shared" ca="1" si="111"/>
        <v>30.816181487200911</v>
      </c>
      <c r="CC28" s="148">
        <f t="shared" ca="1" si="112"/>
        <v>6052.21875</v>
      </c>
      <c r="CD28" s="148">
        <f t="shared" ca="1" si="112"/>
        <v>8775.5499999999993</v>
      </c>
      <c r="CE28" s="149">
        <f t="shared" ca="1" si="113"/>
        <v>3.3562344342170323</v>
      </c>
      <c r="CF28" s="149">
        <f t="shared" ca="1" si="113"/>
        <v>4.9799791174477868</v>
      </c>
      <c r="CG28" s="148">
        <f ca="1">IFERROR($D28*(BO28/$V28),0)</f>
        <v>180014.15402703686</v>
      </c>
      <c r="CH28" s="148">
        <f ca="1">IFERROR($E28*(BP28/$W28),0)</f>
        <v>195185.19245762186</v>
      </c>
      <c r="CI28" s="23"/>
      <c r="CJ28" s="148">
        <f t="shared" ca="1" si="114"/>
        <v>70991.246249999997</v>
      </c>
      <c r="CK28" s="148">
        <f t="shared" ca="1" si="114"/>
        <v>64686.278229999996</v>
      </c>
      <c r="CL28" s="148">
        <f t="shared" ca="1" si="115"/>
        <v>19971.232499999998</v>
      </c>
      <c r="CM28" s="148">
        <f t="shared" ca="1" si="115"/>
        <v>17505.025649999996</v>
      </c>
      <c r="CN28" s="149">
        <f t="shared" ca="1" si="116"/>
        <v>28.13196493222571</v>
      </c>
      <c r="CO28" s="149">
        <f t="shared" ca="1" si="116"/>
        <v>27.061420333627375</v>
      </c>
      <c r="CP28" s="148">
        <f t="shared" ca="1" si="117"/>
        <v>11119.237499999999</v>
      </c>
      <c r="CQ28" s="148">
        <f t="shared" ca="1" si="117"/>
        <v>11411.123219999998</v>
      </c>
      <c r="CR28" s="149">
        <f t="shared" ca="1" si="118"/>
        <v>15.662828992806983</v>
      </c>
      <c r="CS28" s="149">
        <f t="shared" ca="1" si="118"/>
        <v>17.640716906646492</v>
      </c>
      <c r="CT28" s="148">
        <f t="shared" ca="1" si="119"/>
        <v>7630.2000000000007</v>
      </c>
      <c r="CU28" s="148">
        <f t="shared" ca="1" si="119"/>
        <v>4682.6184299999995</v>
      </c>
      <c r="CV28" s="149">
        <f t="shared" ca="1" si="120"/>
        <v>10.748085719089628</v>
      </c>
      <c r="CW28" s="149">
        <f t="shared" ca="1" si="120"/>
        <v>7.2389671474843169</v>
      </c>
      <c r="CX28" s="148">
        <f t="shared" ca="1" si="121"/>
        <v>1221.7950000000001</v>
      </c>
      <c r="CY28" s="148">
        <f t="shared" ca="1" si="121"/>
        <v>1411.2840000000001</v>
      </c>
      <c r="CZ28" s="149">
        <f t="shared" ca="1" si="122"/>
        <v>1.7210502203291018</v>
      </c>
      <c r="DA28" s="149">
        <f t="shared" ca="1" si="122"/>
        <v>2.1817362794965676</v>
      </c>
      <c r="DB28" s="148">
        <f ca="1">IFERROR($D28*(CJ28/$V28),0)</f>
        <v>70867.828627805226</v>
      </c>
      <c r="DC28" s="148">
        <f ca="1">IFERROR($E28*(CK28/$W28),0)</f>
        <v>71649.342316015565</v>
      </c>
      <c r="DE28" s="150">
        <f t="shared" ca="1" si="123"/>
        <v>0</v>
      </c>
      <c r="DF28" s="150">
        <f t="shared" ca="1" si="123"/>
        <v>0</v>
      </c>
    </row>
    <row r="29" spans="1:110">
      <c r="A29">
        <v>8611</v>
      </c>
      <c r="B29" t="str">
        <f>VLOOKUP(A29,Stores!$A:$H,8,FALSE)</f>
        <v>8611 - Plano, TX</v>
      </c>
      <c r="C29" s="23"/>
      <c r="D29" s="148">
        <f t="shared" ca="1" si="79"/>
        <v>412229.41784999997</v>
      </c>
      <c r="E29" s="148">
        <f t="shared" ca="1" si="79"/>
        <v>384330.40190999996</v>
      </c>
      <c r="F29" s="148">
        <f t="shared" ca="1" si="79"/>
        <v>111904.35375000001</v>
      </c>
      <c r="G29" s="148">
        <f t="shared" ca="1" si="79"/>
        <v>123677.6485</v>
      </c>
      <c r="H29" s="149">
        <f t="shared" ca="1" si="80"/>
        <v>27.146134871606669</v>
      </c>
      <c r="I29" s="149">
        <f t="shared" ca="1" si="80"/>
        <v>32.180032567124897</v>
      </c>
      <c r="J29" s="148">
        <f t="shared" ca="1" si="81"/>
        <v>64607.385000000002</v>
      </c>
      <c r="K29" s="148">
        <f t="shared" ca="1" si="81"/>
        <v>71817.157999999996</v>
      </c>
      <c r="L29" s="149">
        <f t="shared" ca="1" si="82"/>
        <v>15.672676961523649</v>
      </c>
      <c r="M29" s="149">
        <f t="shared" ca="1" si="82"/>
        <v>18.686306793085205</v>
      </c>
      <c r="N29" s="148">
        <f t="shared" ca="1" si="83"/>
        <v>41357.981250000004</v>
      </c>
      <c r="O29" s="148">
        <f t="shared" ca="1" si="83"/>
        <v>44745.970499999996</v>
      </c>
      <c r="P29" s="149">
        <f t="shared" ca="1" si="84"/>
        <v>10.032758328045658</v>
      </c>
      <c r="Q29" s="149">
        <f t="shared" ca="1" si="84"/>
        <v>11.642578957487293</v>
      </c>
      <c r="R29" s="148">
        <f t="shared" ca="1" si="85"/>
        <v>5537.1374999999998</v>
      </c>
      <c r="S29" s="148">
        <f t="shared" ca="1" si="85"/>
        <v>7114.52</v>
      </c>
      <c r="T29" s="149">
        <f t="shared" ca="1" si="86"/>
        <v>1.343217456162924</v>
      </c>
      <c r="U29" s="149">
        <f t="shared" ca="1" si="86"/>
        <v>1.8511468165523979</v>
      </c>
      <c r="V29" s="148">
        <f t="shared" ca="1" si="124"/>
        <v>396824.49412499997</v>
      </c>
      <c r="W29" s="148">
        <f t="shared" ca="1" si="124"/>
        <v>361165.30183999991</v>
      </c>
      <c r="X29" s="23"/>
      <c r="Y29" s="148">
        <f t="shared" ca="1" si="87"/>
        <v>286176.04544999998</v>
      </c>
      <c r="Z29" s="148">
        <f t="shared" ca="1" si="87"/>
        <v>258146.72975</v>
      </c>
      <c r="AA29" s="148">
        <f t="shared" ca="1" si="88"/>
        <v>54563.837775000007</v>
      </c>
      <c r="AB29" s="148">
        <f t="shared" ca="1" si="88"/>
        <v>76290.970770000014</v>
      </c>
      <c r="AC29" s="149">
        <f t="shared" ca="1" si="89"/>
        <v>19.066528677898471</v>
      </c>
      <c r="AD29" s="149">
        <f t="shared" ca="1" si="89"/>
        <v>29.553336137119906</v>
      </c>
      <c r="AE29" s="148">
        <f t="shared" ca="1" si="90"/>
        <v>28871.998500000002</v>
      </c>
      <c r="AF29" s="148">
        <f t="shared" ca="1" si="90"/>
        <v>49346.497830000008</v>
      </c>
      <c r="AG29" s="149">
        <f t="shared" ca="1" si="91"/>
        <v>10.088894217054394</v>
      </c>
      <c r="AH29" s="149">
        <f t="shared" ca="1" si="91"/>
        <v>19.115678078815566</v>
      </c>
      <c r="AI29" s="148">
        <f t="shared" ca="1" si="92"/>
        <v>23906.288025000002</v>
      </c>
      <c r="AJ29" s="148">
        <f t="shared" ca="1" si="92"/>
        <v>24236.876300000004</v>
      </c>
      <c r="AK29" s="149">
        <f t="shared" ca="1" si="93"/>
        <v>8.3536999008454238</v>
      </c>
      <c r="AL29" s="149">
        <f t="shared" ca="1" si="93"/>
        <v>9.3887985036541046</v>
      </c>
      <c r="AM29" s="148">
        <f t="shared" ca="1" si="94"/>
        <v>1785.5512499999995</v>
      </c>
      <c r="AN29" s="148">
        <f t="shared" ca="1" si="94"/>
        <v>2707.5966399999998</v>
      </c>
      <c r="AO29" s="149">
        <f t="shared" ca="1" si="95"/>
        <v>0.62393455999865188</v>
      </c>
      <c r="AP29" s="149">
        <f t="shared" ca="1" si="95"/>
        <v>1.0488595546502366</v>
      </c>
      <c r="AQ29" s="148">
        <f ca="1">IFERROR($D29*(Y29/$V29),0)</f>
        <v>297285.54150517716</v>
      </c>
      <c r="AR29" s="148">
        <f ca="1">IFERROR($E29*(Z29/$W29),0)</f>
        <v>274704.2306974504</v>
      </c>
      <c r="AS29" s="23"/>
      <c r="AT29" s="148">
        <f t="shared" ca="1" si="96"/>
        <v>55496.440199999997</v>
      </c>
      <c r="AU29" s="148">
        <f t="shared" ca="1" si="96"/>
        <v>37823.575509999995</v>
      </c>
      <c r="AV29" s="148">
        <f t="shared" ca="1" si="97"/>
        <v>21169.4025</v>
      </c>
      <c r="AW29" s="148">
        <f t="shared" ca="1" si="97"/>
        <v>13049.277499999998</v>
      </c>
      <c r="AX29" s="149">
        <f t="shared" ca="1" si="98"/>
        <v>38.14551424147021</v>
      </c>
      <c r="AY29" s="149">
        <f t="shared" ca="1" si="98"/>
        <v>34.500380580228232</v>
      </c>
      <c r="AZ29" s="148">
        <f t="shared" ca="1" si="99"/>
        <v>14091.495000000001</v>
      </c>
      <c r="BA29" s="148">
        <f t="shared" ca="1" si="99"/>
        <v>9231.9359999999997</v>
      </c>
      <c r="BB29" s="149">
        <f t="shared" ca="1" si="100"/>
        <v>25.391709719067713</v>
      </c>
      <c r="BC29" s="149">
        <f t="shared" ca="1" si="100"/>
        <v>24.407888137278857</v>
      </c>
      <c r="BD29" s="148">
        <f t="shared" ca="1" si="101"/>
        <v>5838.3225000000002</v>
      </c>
      <c r="BE29" s="148">
        <f t="shared" ca="1" si="101"/>
        <v>2358.0374999999999</v>
      </c>
      <c r="BF29" s="149">
        <f t="shared" ca="1" si="102"/>
        <v>10.520174769696309</v>
      </c>
      <c r="BG29" s="149">
        <f t="shared" ca="1" si="102"/>
        <v>6.2343061654141332</v>
      </c>
      <c r="BH29" s="148">
        <f t="shared" ca="1" si="103"/>
        <v>1239.585</v>
      </c>
      <c r="BI29" s="148">
        <f t="shared" ca="1" si="103"/>
        <v>1459.3039999999999</v>
      </c>
      <c r="BJ29" s="149">
        <f t="shared" ca="1" si="104"/>
        <v>2.2336297527061926</v>
      </c>
      <c r="BK29" s="149">
        <f t="shared" ca="1" si="104"/>
        <v>3.8581862775352409</v>
      </c>
      <c r="BL29" s="148">
        <f ca="1">IFERROR($D29*(AT29/$V29),0)</f>
        <v>57650.839540129244</v>
      </c>
      <c r="BM29" s="148">
        <f ca="1">IFERROR($E29*(AU29/$W29),0)</f>
        <v>40249.575203853514</v>
      </c>
      <c r="BN29" s="23"/>
      <c r="BO29" s="148">
        <f t="shared" ca="1" si="105"/>
        <v>48953.365725000003</v>
      </c>
      <c r="BP29" s="148">
        <f t="shared" ca="1" si="105"/>
        <v>62627.009829999995</v>
      </c>
      <c r="BQ29" s="148">
        <f t="shared" ca="1" si="106"/>
        <v>22752.029325</v>
      </c>
      <c r="BR29" s="148">
        <f t="shared" ca="1" si="106"/>
        <v>31126.585349999994</v>
      </c>
      <c r="BS29" s="149">
        <f t="shared" ca="1" si="107"/>
        <v>46.476945942413025</v>
      </c>
      <c r="BT29" s="149">
        <f t="shared" ca="1" si="107"/>
        <v>49.701535223368651</v>
      </c>
      <c r="BU29" s="148">
        <f t="shared" ca="1" si="108"/>
        <v>7399.6508999999996</v>
      </c>
      <c r="BV29" s="148">
        <f t="shared" ca="1" si="108"/>
        <v>11257.22745</v>
      </c>
      <c r="BW29" s="149">
        <f t="shared" ca="1" si="109"/>
        <v>15.115714293411845</v>
      </c>
      <c r="BX29" s="149">
        <f t="shared" ca="1" si="109"/>
        <v>17.975035820099926</v>
      </c>
      <c r="BY29" s="148">
        <f t="shared" ca="1" si="110"/>
        <v>13098.729374999999</v>
      </c>
      <c r="BZ29" s="148">
        <f t="shared" ca="1" si="110"/>
        <v>17463.332039999998</v>
      </c>
      <c r="CA29" s="149">
        <f t="shared" ca="1" si="111"/>
        <v>26.757566473740141</v>
      </c>
      <c r="CB29" s="149">
        <f t="shared" ca="1" si="111"/>
        <v>27.884665238535145</v>
      </c>
      <c r="CC29" s="148">
        <f t="shared" ca="1" si="112"/>
        <v>2253.6490500000004</v>
      </c>
      <c r="CD29" s="148">
        <f t="shared" ca="1" si="112"/>
        <v>2406.0258599999997</v>
      </c>
      <c r="CE29" s="149">
        <f t="shared" ca="1" si="113"/>
        <v>4.6036651752610425</v>
      </c>
      <c r="CF29" s="149">
        <f t="shared" ca="1" si="113"/>
        <v>3.8418341647335841</v>
      </c>
      <c r="CG29" s="148">
        <f ca="1">IFERROR($D29*(BO29/$V29),0)</f>
        <v>50853.759668016297</v>
      </c>
      <c r="CH29" s="148">
        <f ca="1">IFERROR($E29*(BP29/$W29),0)</f>
        <v>66643.898889956065</v>
      </c>
      <c r="CI29" s="23"/>
      <c r="CJ29" s="148">
        <f t="shared" ca="1" si="114"/>
        <v>6198.64275</v>
      </c>
      <c r="CK29" s="148">
        <f t="shared" ca="1" si="114"/>
        <v>2567.9867499999996</v>
      </c>
      <c r="CL29" s="148">
        <f t="shared" ca="1" si="115"/>
        <v>1023.1912500000001</v>
      </c>
      <c r="CM29" s="148">
        <f t="shared" ca="1" si="115"/>
        <v>545.5764999999999</v>
      </c>
      <c r="CN29" s="149">
        <f t="shared" ca="1" si="116"/>
        <v>16.506698180016912</v>
      </c>
      <c r="CO29" s="149">
        <f t="shared" ca="1" si="116"/>
        <v>21.245300428438739</v>
      </c>
      <c r="CP29" s="148">
        <f t="shared" ca="1" si="117"/>
        <v>422.35500000000002</v>
      </c>
      <c r="CQ29" s="148">
        <f t="shared" ca="1" si="117"/>
        <v>338.55499999999995</v>
      </c>
      <c r="CR29" s="149">
        <f t="shared" ca="1" si="118"/>
        <v>6.8136690084293061</v>
      </c>
      <c r="CS29" s="149">
        <f t="shared" ca="1" si="118"/>
        <v>13.183673942242887</v>
      </c>
      <c r="CT29" s="148">
        <f t="shared" ca="1" si="119"/>
        <v>509.46750000000003</v>
      </c>
      <c r="CU29" s="148">
        <f t="shared" ca="1" si="119"/>
        <v>203.10149999999999</v>
      </c>
      <c r="CV29" s="149">
        <f t="shared" ca="1" si="120"/>
        <v>8.2190169775472217</v>
      </c>
      <c r="CW29" s="149">
        <f t="shared" ca="1" si="120"/>
        <v>7.9089777235026624</v>
      </c>
      <c r="CX29" s="148">
        <f t="shared" ca="1" si="121"/>
        <v>91.368750000000006</v>
      </c>
      <c r="CY29" s="148">
        <f t="shared" ca="1" si="121"/>
        <v>3.92</v>
      </c>
      <c r="CZ29" s="149">
        <f t="shared" ca="1" si="122"/>
        <v>1.474012194040381</v>
      </c>
      <c r="DA29" s="149">
        <f t="shared" ca="1" si="122"/>
        <v>0.15264876269318758</v>
      </c>
      <c r="DB29" s="148">
        <f ca="1">IFERROR($D29*(CJ29/$V29),0)</f>
        <v>6439.2771366772376</v>
      </c>
      <c r="DC29" s="148">
        <f ca="1">IFERROR($E29*(CK29/$W29),0)</f>
        <v>2732.6971187400673</v>
      </c>
      <c r="DE29" s="150">
        <f t="shared" ca="1" si="123"/>
        <v>0</v>
      </c>
      <c r="DF29" s="150">
        <f t="shared" ca="1" si="123"/>
        <v>0</v>
      </c>
    </row>
    <row r="30" spans="1:110">
      <c r="A30">
        <v>8650</v>
      </c>
      <c r="B30" t="str">
        <f>VLOOKUP(A30,Stores!$A:$H,8,FALSE)</f>
        <v>8650 - Chicago, IL</v>
      </c>
      <c r="C30" s="23"/>
      <c r="D30" s="148">
        <f t="shared" ca="1" si="79"/>
        <v>584494.57620000013</v>
      </c>
      <c r="E30" s="148">
        <f t="shared" ca="1" si="79"/>
        <v>504344.42149000004</v>
      </c>
      <c r="F30" s="148">
        <f t="shared" ca="1" si="79"/>
        <v>176261.32237500002</v>
      </c>
      <c r="G30" s="148">
        <f t="shared" ca="1" si="79"/>
        <v>157251.90424999996</v>
      </c>
      <c r="H30" s="149">
        <f t="shared" ca="1" si="80"/>
        <v>30.156194694044103</v>
      </c>
      <c r="I30" s="149">
        <f t="shared" ca="1" si="80"/>
        <v>31.179467353961382</v>
      </c>
      <c r="J30" s="148">
        <f t="shared" ca="1" si="81"/>
        <v>108559.6875</v>
      </c>
      <c r="K30" s="148">
        <f t="shared" ca="1" si="81"/>
        <v>97653.373999999996</v>
      </c>
      <c r="L30" s="149">
        <f t="shared" ca="1" si="82"/>
        <v>18.573258319313037</v>
      </c>
      <c r="M30" s="149">
        <f t="shared" ca="1" si="82"/>
        <v>19.362437619811413</v>
      </c>
      <c r="N30" s="148">
        <f t="shared" ca="1" si="83"/>
        <v>55714.350000000006</v>
      </c>
      <c r="O30" s="148">
        <f t="shared" ca="1" si="83"/>
        <v>47522.023499999996</v>
      </c>
      <c r="P30" s="149">
        <f t="shared" ca="1" si="84"/>
        <v>9.532055945192532</v>
      </c>
      <c r="Q30" s="149">
        <f t="shared" ca="1" si="84"/>
        <v>9.4225337834815814</v>
      </c>
      <c r="R30" s="148">
        <f t="shared" ca="1" si="85"/>
        <v>7802.9673749999993</v>
      </c>
      <c r="S30" s="148">
        <f t="shared" ca="1" si="85"/>
        <v>7619.9567499999985</v>
      </c>
      <c r="T30" s="149">
        <f t="shared" ca="1" si="86"/>
        <v>1.3349939747481949</v>
      </c>
      <c r="U30" s="149">
        <f t="shared" ca="1" si="86"/>
        <v>1.510863692610722</v>
      </c>
      <c r="V30" s="148">
        <f t="shared" ca="1" si="124"/>
        <v>509828.50920000003</v>
      </c>
      <c r="W30" s="148">
        <f t="shared" ca="1" si="124"/>
        <v>450753.89722999989</v>
      </c>
      <c r="X30" s="23"/>
      <c r="Y30" s="148">
        <f t="shared" ca="1" si="87"/>
        <v>330398.58840000001</v>
      </c>
      <c r="Z30" s="148">
        <f t="shared" ca="1" si="87"/>
        <v>294059.12745999993</v>
      </c>
      <c r="AA30" s="148">
        <f t="shared" ca="1" si="88"/>
        <v>82575.533175000004</v>
      </c>
      <c r="AB30" s="148">
        <f t="shared" ca="1" si="88"/>
        <v>62604.624389999997</v>
      </c>
      <c r="AC30" s="149">
        <f t="shared" ca="1" si="89"/>
        <v>24.992701565367824</v>
      </c>
      <c r="AD30" s="149">
        <f t="shared" ca="1" si="89"/>
        <v>21.289808254129415</v>
      </c>
      <c r="AE30" s="148">
        <f t="shared" ca="1" si="90"/>
        <v>64478.308725000003</v>
      </c>
      <c r="AF30" s="148">
        <f t="shared" ca="1" si="90"/>
        <v>46589.313539999996</v>
      </c>
      <c r="AG30" s="149">
        <f t="shared" ca="1" si="91"/>
        <v>19.515309988836503</v>
      </c>
      <c r="AH30" s="149">
        <f t="shared" ca="1" si="91"/>
        <v>15.843518935264955</v>
      </c>
      <c r="AI30" s="148">
        <f t="shared" ca="1" si="92"/>
        <v>16035.762899999998</v>
      </c>
      <c r="AJ30" s="148">
        <f t="shared" ca="1" si="92"/>
        <v>14097.211799999999</v>
      </c>
      <c r="AK30" s="149">
        <f t="shared" ca="1" si="93"/>
        <v>4.8534598702904139</v>
      </c>
      <c r="AL30" s="149">
        <f t="shared" ca="1" si="93"/>
        <v>4.7940058592187738</v>
      </c>
      <c r="AM30" s="148">
        <f t="shared" ca="1" si="94"/>
        <v>2061.46155</v>
      </c>
      <c r="AN30" s="148">
        <f t="shared" ca="1" si="94"/>
        <v>1918.0990499999996</v>
      </c>
      <c r="AO30" s="149">
        <f t="shared" ca="1" si="95"/>
        <v>0.62393170624090954</v>
      </c>
      <c r="AP30" s="149">
        <f t="shared" ca="1" si="95"/>
        <v>0.65228345964568413</v>
      </c>
      <c r="AQ30" s="148">
        <f ca="1">IFERROR($D30*(Y30/$V30),0)</f>
        <v>378786.55159352603</v>
      </c>
      <c r="AR30" s="148">
        <f ca="1">IFERROR($E30*(Z30/$W30),0)</f>
        <v>329020.0737787371</v>
      </c>
      <c r="AS30" s="23"/>
      <c r="AT30" s="148">
        <f t="shared" ca="1" si="96"/>
        <v>85040.889525000006</v>
      </c>
      <c r="AU30" s="148">
        <f t="shared" ca="1" si="96"/>
        <v>80000.612579999986</v>
      </c>
      <c r="AV30" s="148">
        <f t="shared" ca="1" si="97"/>
        <v>26282.853825000002</v>
      </c>
      <c r="AW30" s="148">
        <f t="shared" ca="1" si="97"/>
        <v>22985.444299999996</v>
      </c>
      <c r="AX30" s="149">
        <f t="shared" ca="1" si="98"/>
        <v>30.906137002804357</v>
      </c>
      <c r="AY30" s="149">
        <f t="shared" ca="1" si="98"/>
        <v>28.731585370067926</v>
      </c>
      <c r="AZ30" s="148">
        <f t="shared" ca="1" si="99"/>
        <v>20221.293225000001</v>
      </c>
      <c r="BA30" s="148">
        <f t="shared" ca="1" si="99"/>
        <v>17524.035199999998</v>
      </c>
      <c r="BB30" s="149">
        <f t="shared" ca="1" si="100"/>
        <v>23.778318098443009</v>
      </c>
      <c r="BC30" s="149">
        <f t="shared" ca="1" si="100"/>
        <v>21.904876268886191</v>
      </c>
      <c r="BD30" s="148">
        <f t="shared" ca="1" si="101"/>
        <v>5673.9366000000009</v>
      </c>
      <c r="BE30" s="148">
        <f t="shared" ca="1" si="101"/>
        <v>4120.8719999999994</v>
      </c>
      <c r="BF30" s="149">
        <f t="shared" ca="1" si="102"/>
        <v>6.6720099374454431</v>
      </c>
      <c r="BG30" s="149">
        <f t="shared" ca="1" si="102"/>
        <v>5.151050557118122</v>
      </c>
      <c r="BH30" s="148">
        <f t="shared" ca="1" si="103"/>
        <v>387.62400000000002</v>
      </c>
      <c r="BI30" s="148">
        <f t="shared" ca="1" si="103"/>
        <v>1340.5371</v>
      </c>
      <c r="BJ30" s="149">
        <f t="shared" ca="1" si="104"/>
        <v>0.45580896691590672</v>
      </c>
      <c r="BK30" s="149">
        <f t="shared" ca="1" si="104"/>
        <v>1.6756585440636136</v>
      </c>
      <c r="BL30" s="148">
        <f ca="1">IFERROR($D30*(AT30/$V30),0)</f>
        <v>97495.408329719008</v>
      </c>
      <c r="BM30" s="148">
        <f ca="1">IFERROR($E30*(AU30/$W30),0)</f>
        <v>89511.955234228342</v>
      </c>
      <c r="BN30" s="23"/>
      <c r="BO30" s="148">
        <f t="shared" ca="1" si="105"/>
        <v>81787.029899999994</v>
      </c>
      <c r="BP30" s="148">
        <f t="shared" ca="1" si="105"/>
        <v>59664.563630000004</v>
      </c>
      <c r="BQ30" s="148">
        <f t="shared" ca="1" si="106"/>
        <v>45958.741725</v>
      </c>
      <c r="BR30" s="148">
        <f t="shared" ca="1" si="106"/>
        <v>34050.761709999992</v>
      </c>
      <c r="BS30" s="149">
        <f t="shared" ca="1" si="107"/>
        <v>56.193190755543021</v>
      </c>
      <c r="BT30" s="149">
        <f t="shared" ca="1" si="107"/>
        <v>57.070327240068664</v>
      </c>
      <c r="BU30" s="148">
        <f t="shared" ca="1" si="108"/>
        <v>16539.422249999996</v>
      </c>
      <c r="BV30" s="148">
        <f t="shared" ca="1" si="108"/>
        <v>10413.196499999998</v>
      </c>
      <c r="BW30" s="149">
        <f t="shared" ca="1" si="109"/>
        <v>20.222549064591959</v>
      </c>
      <c r="BX30" s="149">
        <f t="shared" ca="1" si="109"/>
        <v>17.452899789187644</v>
      </c>
      <c r="BY30" s="148">
        <f t="shared" ca="1" si="110"/>
        <v>26121.143100000001</v>
      </c>
      <c r="BZ30" s="148">
        <f t="shared" ca="1" si="110"/>
        <v>20624.406599999998</v>
      </c>
      <c r="CA30" s="149">
        <f t="shared" ca="1" si="111"/>
        <v>31.938001822462564</v>
      </c>
      <c r="CB30" s="149">
        <f t="shared" ca="1" si="111"/>
        <v>34.567262953432241</v>
      </c>
      <c r="CC30" s="148">
        <f t="shared" ca="1" si="112"/>
        <v>3298.176375</v>
      </c>
      <c r="CD30" s="148">
        <f t="shared" ca="1" si="112"/>
        <v>3013.1586099999995</v>
      </c>
      <c r="CE30" s="149">
        <f t="shared" ca="1" si="113"/>
        <v>4.0326398684884879</v>
      </c>
      <c r="CF30" s="149">
        <f t="shared" ca="1" si="113"/>
        <v>5.0501644974487832</v>
      </c>
      <c r="CG30" s="148">
        <f ca="1">IFERROR($D30*(BO30/$V30),0)</f>
        <v>93765.010228771323</v>
      </c>
      <c r="CH30" s="148">
        <f ca="1">IFERROR($E30*(BP30/$W30),0)</f>
        <v>66758.135675244717</v>
      </c>
      <c r="CI30" s="23"/>
      <c r="CJ30" s="148">
        <f t="shared" ca="1" si="114"/>
        <v>12602.001375</v>
      </c>
      <c r="CK30" s="148">
        <f t="shared" ca="1" si="114"/>
        <v>17029.593559999998</v>
      </c>
      <c r="CL30" s="148">
        <f t="shared" ca="1" si="115"/>
        <v>3743.1210000000001</v>
      </c>
      <c r="CM30" s="148">
        <f t="shared" ca="1" si="115"/>
        <v>5573.9141499999996</v>
      </c>
      <c r="CN30" s="149">
        <f t="shared" ca="1" si="116"/>
        <v>29.70259158537824</v>
      </c>
      <c r="CO30" s="149">
        <f t="shared" ca="1" si="116"/>
        <v>32.73075267687129</v>
      </c>
      <c r="CP30" s="148">
        <f t="shared" ca="1" si="117"/>
        <v>1812.0375000000001</v>
      </c>
      <c r="CQ30" s="148">
        <f t="shared" ca="1" si="117"/>
        <v>3141.1995999999999</v>
      </c>
      <c r="CR30" s="149">
        <f t="shared" ca="1" si="118"/>
        <v>14.378966055302467</v>
      </c>
      <c r="CS30" s="149">
        <f t="shared" ca="1" si="118"/>
        <v>18.445534762369281</v>
      </c>
      <c r="CT30" s="148">
        <f t="shared" ca="1" si="119"/>
        <v>1753.395</v>
      </c>
      <c r="CU30" s="148">
        <f t="shared" ca="1" si="119"/>
        <v>1635.90525</v>
      </c>
      <c r="CV30" s="149">
        <f t="shared" ca="1" si="120"/>
        <v>13.913623303346132</v>
      </c>
      <c r="CW30" s="149">
        <f t="shared" ca="1" si="120"/>
        <v>9.6062495222581248</v>
      </c>
      <c r="CX30" s="148">
        <f t="shared" ca="1" si="121"/>
        <v>177.6885</v>
      </c>
      <c r="CY30" s="148">
        <f t="shared" ca="1" si="121"/>
        <v>796.80929999999978</v>
      </c>
      <c r="CZ30" s="149">
        <f t="shared" ca="1" si="122"/>
        <v>1.4100022267296413</v>
      </c>
      <c r="DA30" s="149">
        <f t="shared" ca="1" si="122"/>
        <v>4.6789683922438829</v>
      </c>
      <c r="DB30" s="148">
        <f ca="1">IFERROR($D30*(CJ30/$V30),0)</f>
        <v>14447.60604798372</v>
      </c>
      <c r="DC30" s="148">
        <f ca="1">IFERROR($E30*(CK30/$W30),0)</f>
        <v>19054.256801789896</v>
      </c>
      <c r="DE30" s="150">
        <f t="shared" ca="1" si="123"/>
        <v>0</v>
      </c>
      <c r="DF30" s="150">
        <f t="shared" ca="1" si="123"/>
        <v>0</v>
      </c>
    </row>
    <row r="31" spans="1:110">
      <c r="A31" s="5" t="s">
        <v>116</v>
      </c>
      <c r="B31" s="5" t="s">
        <v>168</v>
      </c>
      <c r="D31" s="155">
        <f ca="1">SUM(D26:D30)</f>
        <v>4324660.3068749998</v>
      </c>
      <c r="E31" s="155">
        <f t="shared" ref="E31:W31" ca="1" si="125">SUM(E26:E30)</f>
        <v>4399167.2993799997</v>
      </c>
      <c r="F31" s="155">
        <f t="shared" ca="1" si="125"/>
        <v>1360213.9057500002</v>
      </c>
      <c r="G31" s="155">
        <f t="shared" ca="1" si="125"/>
        <v>1425460.3995799997</v>
      </c>
      <c r="H31" s="156">
        <f t="shared" ca="1" si="80"/>
        <v>31.452502837914015</v>
      </c>
      <c r="I31" s="156">
        <f t="shared" ca="1" si="80"/>
        <v>32.402959527838327</v>
      </c>
      <c r="J31" s="155">
        <f t="shared" ca="1" si="125"/>
        <v>805060.48875000002</v>
      </c>
      <c r="K31" s="155">
        <f t="shared" ca="1" si="125"/>
        <v>866381.78088000009</v>
      </c>
      <c r="L31" s="156">
        <f t="shared" ca="1" si="82"/>
        <v>18.615577447092875</v>
      </c>
      <c r="M31" s="156">
        <f t="shared" ca="1" si="82"/>
        <v>19.694222154317803</v>
      </c>
      <c r="N31" s="155">
        <f t="shared" ca="1" si="125"/>
        <v>487549.00125000009</v>
      </c>
      <c r="O31" s="155">
        <f t="shared" ca="1" si="125"/>
        <v>473709.28115</v>
      </c>
      <c r="P31" s="156">
        <f t="shared" ca="1" si="84"/>
        <v>11.273694733316594</v>
      </c>
      <c r="Q31" s="156">
        <f t="shared" ca="1" si="84"/>
        <v>10.768157901536561</v>
      </c>
      <c r="R31" s="155">
        <f t="shared" ca="1" si="125"/>
        <v>63018.248249999997</v>
      </c>
      <c r="S31" s="155">
        <f t="shared" ca="1" si="125"/>
        <v>80912.787549999994</v>
      </c>
      <c r="T31" s="156">
        <f t="shared" ca="1" si="86"/>
        <v>1.4571837734820146</v>
      </c>
      <c r="U31" s="156">
        <f t="shared" ca="1" si="86"/>
        <v>1.8392750728394327</v>
      </c>
      <c r="V31" s="155">
        <f t="shared" ca="1" si="125"/>
        <v>4500441.95175</v>
      </c>
      <c r="W31" s="155">
        <f t="shared" ca="1" si="125"/>
        <v>4248829.7511799997</v>
      </c>
      <c r="X31" s="65"/>
      <c r="Y31" s="155">
        <f ca="1">SUM(Y26:Y30)</f>
        <v>3003680.7692250004</v>
      </c>
      <c r="Z31" s="155">
        <f ca="1">SUM(Z26:Z30)</f>
        <v>2939618.3235999998</v>
      </c>
      <c r="AA31" s="155">
        <f ca="1">SUM(AA26:AA30)</f>
        <v>707532.41737500008</v>
      </c>
      <c r="AB31" s="155">
        <f ca="1">SUM(AB26:AB30)</f>
        <v>833759.81093999988</v>
      </c>
      <c r="AC31" s="156">
        <f t="shared" ca="1" si="89"/>
        <v>23.555513109921971</v>
      </c>
      <c r="AD31" s="156">
        <f t="shared" ca="1" si="89"/>
        <v>28.362859363284176</v>
      </c>
      <c r="AE31" s="155">
        <f ca="1">SUM(AE26:AE30)</f>
        <v>459789.19957499998</v>
      </c>
      <c r="AF31" s="155">
        <f ca="1">SUM(AF26:AF30)</f>
        <v>587154.81342000002</v>
      </c>
      <c r="AG31" s="156">
        <f t="shared" ca="1" si="91"/>
        <v>15.307525496247502</v>
      </c>
      <c r="AH31" s="156">
        <f t="shared" ca="1" si="91"/>
        <v>19.973845199772114</v>
      </c>
      <c r="AI31" s="155">
        <f ca="1">SUM(AI26:AI30)</f>
        <v>220579.89105000001</v>
      </c>
      <c r="AJ31" s="155">
        <f ca="1">SUM(AJ26:AJ30)</f>
        <v>219948.48546999999</v>
      </c>
      <c r="AK31" s="156">
        <f t="shared" ca="1" si="93"/>
        <v>7.3436529377558752</v>
      </c>
      <c r="AL31" s="156">
        <f t="shared" ca="1" si="93"/>
        <v>7.4822123574410284</v>
      </c>
      <c r="AM31" s="155">
        <f ca="1">SUM(AM26:AM30)</f>
        <v>27163.326749999997</v>
      </c>
      <c r="AN31" s="155">
        <f ca="1">SUM(AN26:AN30)</f>
        <v>26656.512049999998</v>
      </c>
      <c r="AO31" s="156">
        <f t="shared" ca="1" si="95"/>
        <v>0.90433467591859262</v>
      </c>
      <c r="AP31" s="156">
        <f t="shared" ca="1" si="95"/>
        <v>0.906801806071039</v>
      </c>
      <c r="AQ31" s="155">
        <f ca="1">SUM(AQ26:AQ30)</f>
        <v>2903067.3851685068</v>
      </c>
      <c r="AR31" s="155">
        <f ca="1">SUM(AR26:AR30)</f>
        <v>3057053.4007778447</v>
      </c>
      <c r="AS31" s="65"/>
      <c r="AT31" s="155">
        <f ca="1">SUM(AT26:AT30)</f>
        <v>728761.6516499999</v>
      </c>
      <c r="AU31" s="155">
        <f ca="1">SUM(AU26:AU30)</f>
        <v>576449.89695999993</v>
      </c>
      <c r="AV31" s="155">
        <f ca="1">SUM(AV26:AV30)</f>
        <v>266066.32170000003</v>
      </c>
      <c r="AW31" s="155">
        <f ca="1">SUM(AW26:AW30)</f>
        <v>197717.22795999999</v>
      </c>
      <c r="AX31" s="156">
        <f t="shared" ca="1" si="98"/>
        <v>36.509374649118179</v>
      </c>
      <c r="AY31" s="156">
        <f t="shared" ca="1" si="98"/>
        <v>34.29911758206449</v>
      </c>
      <c r="AZ31" s="155">
        <f ca="1">SUM(AZ26:AZ30)</f>
        <v>197131.85527500001</v>
      </c>
      <c r="BA31" s="155">
        <f ca="1">SUM(BA26:BA30)</f>
        <v>155542.35080999997</v>
      </c>
      <c r="BB31" s="156">
        <f t="shared" ca="1" si="100"/>
        <v>27.050250905583589</v>
      </c>
      <c r="BC31" s="156">
        <f t="shared" ca="1" si="100"/>
        <v>26.982804859585762</v>
      </c>
      <c r="BD31" s="155">
        <f ca="1">SUM(BD26:BD30)</f>
        <v>60479.350500000008</v>
      </c>
      <c r="BE31" s="155">
        <f ca="1">SUM(BE26:BE30)</f>
        <v>33651.593989999994</v>
      </c>
      <c r="BF31" s="156">
        <f t="shared" ca="1" si="102"/>
        <v>8.2989205542124544</v>
      </c>
      <c r="BG31" s="156">
        <f t="shared" ca="1" si="102"/>
        <v>5.837730940272003</v>
      </c>
      <c r="BH31" s="155">
        <f ca="1">SUM(BH26:BH30)</f>
        <v>8455.1159250000001</v>
      </c>
      <c r="BI31" s="155">
        <f ca="1">SUM(BI26:BI30)</f>
        <v>8523.283159999999</v>
      </c>
      <c r="BJ31" s="156">
        <f t="shared" ca="1" si="104"/>
        <v>1.1602031893221396</v>
      </c>
      <c r="BK31" s="156">
        <f t="shared" ca="1" si="104"/>
        <v>1.4785817822067253</v>
      </c>
      <c r="BL31" s="155">
        <f ca="1">SUM(BL26:BL30)</f>
        <v>693626.16115056083</v>
      </c>
      <c r="BM31" s="155">
        <f ca="1">SUM(BM26:BM30)</f>
        <v>589803.46401681053</v>
      </c>
      <c r="BN31" s="65"/>
      <c r="BO31" s="155">
        <f ca="1">SUM(BO26:BO30)</f>
        <v>630452.00347499992</v>
      </c>
      <c r="BP31" s="155">
        <f ca="1">SUM(BP26:BP30)</f>
        <v>589612.49815999996</v>
      </c>
      <c r="BQ31" s="155">
        <f ca="1">SUM(BQ26:BQ30)</f>
        <v>355842.68977499998</v>
      </c>
      <c r="BR31" s="155">
        <f ca="1">SUM(BR26:BR30)</f>
        <v>337868.39967999997</v>
      </c>
      <c r="BS31" s="156">
        <f t="shared" ca="1" si="107"/>
        <v>56.442471086398996</v>
      </c>
      <c r="BT31" s="156">
        <f t="shared" ca="1" si="107"/>
        <v>57.303466384173298</v>
      </c>
      <c r="BU31" s="155">
        <f ca="1">SUM(BU26:BU30)</f>
        <v>122359.98855000001</v>
      </c>
      <c r="BV31" s="155">
        <f ca="1">SUM(BV26:BV30)</f>
        <v>122299.71200999999</v>
      </c>
      <c r="BW31" s="156">
        <f t="shared" ca="1" si="109"/>
        <v>19.408295615774357</v>
      </c>
      <c r="BX31" s="156">
        <f t="shared" ca="1" si="109"/>
        <v>20.742387990698965</v>
      </c>
      <c r="BY31" s="155">
        <f ca="1">SUM(BY26:BY30)</f>
        <v>206661.51637500001</v>
      </c>
      <c r="BZ31" s="155">
        <f ca="1">SUM(BZ26:BZ30)</f>
        <v>188487.34659999999</v>
      </c>
      <c r="CA31" s="156">
        <f t="shared" ca="1" si="111"/>
        <v>32.779896841615006</v>
      </c>
      <c r="CB31" s="156">
        <f t="shared" ca="1" si="111"/>
        <v>31.968003932788275</v>
      </c>
      <c r="CC31" s="155">
        <f ca="1">SUM(CC17:CC30)</f>
        <v>55734.21615</v>
      </c>
      <c r="CD31" s="155">
        <f ca="1">SUM(CD17:CD30)</f>
        <v>54030.184249999998</v>
      </c>
      <c r="CE31" s="156">
        <f t="shared" ca="1" si="113"/>
        <v>8.8403583211406342</v>
      </c>
      <c r="CF31" s="156">
        <f t="shared" ca="1" si="113"/>
        <v>9.1636768926390904</v>
      </c>
      <c r="CG31" s="155">
        <f ca="1">SUM(CG26:CG30)</f>
        <v>599317.67196163582</v>
      </c>
      <c r="CH31" s="155">
        <f ca="1">SUM(CH26:CH30)</f>
        <v>600950.57312177564</v>
      </c>
      <c r="CI31" s="65"/>
      <c r="CJ31" s="155">
        <f ca="1">SUM(CJ26:CJ30)</f>
        <v>137547.52739999999</v>
      </c>
      <c r="CK31" s="155">
        <f ca="1">SUM(CK26:CK30)</f>
        <v>143149.03245999999</v>
      </c>
      <c r="CL31" s="155">
        <f ca="1">SUM(CL26:CL30)</f>
        <v>41485.077450000004</v>
      </c>
      <c r="CM31" s="155">
        <f ca="1">SUM(CM26:CM30)</f>
        <v>38872.824059999992</v>
      </c>
      <c r="CN31" s="156">
        <f t="shared" ca="1" si="116"/>
        <v>30.160540312264462</v>
      </c>
      <c r="CO31" s="156">
        <f t="shared" ca="1" si="116"/>
        <v>27.155492001569897</v>
      </c>
      <c r="CP31" s="155">
        <f ca="1">SUM(CP26:CP30)</f>
        <v>24687.360075000001</v>
      </c>
      <c r="CQ31" s="155">
        <f ca="1">SUM(CQ26:CQ30)</f>
        <v>25230.781659999997</v>
      </c>
      <c r="CR31" s="156">
        <f t="shared" ca="1" si="118"/>
        <v>17.948239813287987</v>
      </c>
      <c r="CS31" s="156">
        <f t="shared" ca="1" si="118"/>
        <v>17.625534190774371</v>
      </c>
      <c r="CT31" s="155">
        <f ca="1">SUM(CT26:CT30)</f>
        <v>14573.955750000003</v>
      </c>
      <c r="CU31" s="155">
        <f ca="1">SUM(CU26:CU30)</f>
        <v>10663.676100000001</v>
      </c>
      <c r="CV31" s="156">
        <f t="shared" ca="1" si="120"/>
        <v>10.595578143413434</v>
      </c>
      <c r="CW31" s="156">
        <f t="shared" ca="1" si="120"/>
        <v>7.4493525500982631</v>
      </c>
      <c r="CX31" s="155">
        <f ca="1">SUM(CX26:CX30)</f>
        <v>2223.7616250000001</v>
      </c>
      <c r="CY31" s="155">
        <f ca="1">SUM(CY26:CY30)</f>
        <v>2978.3662999999997</v>
      </c>
      <c r="CZ31" s="156">
        <f t="shared" ca="1" si="122"/>
        <v>1.6167223555630419</v>
      </c>
      <c r="DA31" s="156">
        <f t="shared" ca="1" si="122"/>
        <v>2.080605260697268</v>
      </c>
      <c r="DB31" s="155">
        <f ca="1">SUM(DB26:DB30)</f>
        <v>128649.08859429622</v>
      </c>
      <c r="DC31" s="155">
        <f ca="1">SUM(DC26:DC30)</f>
        <v>151359.86146356896</v>
      </c>
      <c r="DD31" s="153"/>
      <c r="DE31" s="155">
        <f ca="1">SUM(DE17:DE30)</f>
        <v>0</v>
      </c>
      <c r="DF31" s="155">
        <f ca="1">SUM(DF17:DF30)</f>
        <v>0</v>
      </c>
    </row>
    <row r="33" spans="1:110">
      <c r="A33" s="5" t="s">
        <v>118</v>
      </c>
      <c r="B33" s="5" t="s">
        <v>168</v>
      </c>
      <c r="D33" s="155">
        <f ca="1">SUM(D24,D31)</f>
        <v>7671610.0760249998</v>
      </c>
      <c r="E33" s="155">
        <f ca="1">SUM(E24,E31)</f>
        <v>7506477.0563299991</v>
      </c>
      <c r="F33" s="155">
        <f ca="1">SUM(F24,F31)</f>
        <v>2528419.5528000002</v>
      </c>
      <c r="G33" s="155">
        <f ca="1">SUM(G24,G31)</f>
        <v>2534046.6011699997</v>
      </c>
      <c r="H33" s="156">
        <f ca="1">IFERROR(F33/D33*100,0)</f>
        <v>32.958134312661599</v>
      </c>
      <c r="I33" s="156">
        <f ca="1">IFERROR(G33/E33*100,0)</f>
        <v>33.758134237326551</v>
      </c>
      <c r="J33" s="155">
        <f ca="1">SUM(J24,J31)</f>
        <v>1546592.7746250001</v>
      </c>
      <c r="K33" s="155">
        <f ca="1">SUM(K24,K31)</f>
        <v>1599618.18793</v>
      </c>
      <c r="L33" s="156">
        <f ca="1">IFERROR(J33/D33*100,0)</f>
        <v>20.159950249014198</v>
      </c>
      <c r="M33" s="156">
        <f ca="1">IFERROR(K33/E33*100,0)</f>
        <v>21.309839168576257</v>
      </c>
      <c r="N33" s="155">
        <f ca="1">SUM(N24,N31)</f>
        <v>870962.5051500001</v>
      </c>
      <c r="O33" s="155">
        <f ca="1">SUM(O24,O31)</f>
        <v>805885.02826999989</v>
      </c>
      <c r="P33" s="156">
        <f ca="1">IFERROR(N33/D33*100,0)</f>
        <v>11.353060133646473</v>
      </c>
      <c r="Q33" s="156">
        <f ca="1">IFERROR(O33/E33*100,0)</f>
        <v>10.735862139089866</v>
      </c>
      <c r="R33" s="155">
        <f ca="1">SUM(R24,R31)</f>
        <v>105906.10552499999</v>
      </c>
      <c r="S33" s="155">
        <f ca="1">SUM(S24,S31)</f>
        <v>123412.90297</v>
      </c>
      <c r="T33" s="156">
        <f ca="1">IFERROR(R33/D33*100,0)</f>
        <v>1.3804938529914781</v>
      </c>
      <c r="U33" s="156">
        <f ca="1">IFERROR(S33/E33*100,0)</f>
        <v>1.6440855283228955</v>
      </c>
      <c r="V33" s="155">
        <f ca="1">SUM(V24,V31)</f>
        <v>7921554.3510750001</v>
      </c>
      <c r="W33" s="155">
        <f ca="1">SUM(W24,W31)</f>
        <v>7349282.4077399997</v>
      </c>
      <c r="X33" s="65"/>
      <c r="Y33" s="155">
        <f ca="1">SUM(Y24,Y31)</f>
        <v>5141557.4685750008</v>
      </c>
      <c r="Z33" s="155">
        <f ca="1">SUM(Z24,Z31)</f>
        <v>4823313.5939799994</v>
      </c>
      <c r="AA33" s="155">
        <f ca="1">SUM(AA24,AA31)</f>
        <v>1291347.498375</v>
      </c>
      <c r="AB33" s="155">
        <f ca="1">SUM(AB24,AB31)</f>
        <v>1416591.8156599998</v>
      </c>
      <c r="AC33" s="156">
        <f ca="1">IFERROR(AA33/Y33*100,0)</f>
        <v>25.115881836732655</v>
      </c>
      <c r="AD33" s="156">
        <f ca="1">IFERROR(AB33/Z33*100,0)</f>
        <v>29.369680989186662</v>
      </c>
      <c r="AE33" s="155">
        <f ca="1">SUM(AE24,AE31)</f>
        <v>867111.04087499995</v>
      </c>
      <c r="AF33" s="155">
        <f ca="1">SUM(AF24,AF31)</f>
        <v>1006415.39068</v>
      </c>
      <c r="AG33" s="156">
        <f ca="1">IFERROR(AE33/Y33*100,0)</f>
        <v>16.864754428492706</v>
      </c>
      <c r="AH33" s="156">
        <f ca="1">IFERROR(AF33/Z33*100,0)</f>
        <v>20.865642904415584</v>
      </c>
      <c r="AI33" s="155">
        <f ca="1">SUM(AI24,AI31)</f>
        <v>380294.05154999997</v>
      </c>
      <c r="AJ33" s="155">
        <f ca="1">SUM(AJ24,AJ31)</f>
        <v>368952.23287999997</v>
      </c>
      <c r="AK33" s="156">
        <f ca="1">IFERROR(AI33/Y33*100,0)</f>
        <v>7.3964757541725907</v>
      </c>
      <c r="AL33" s="156">
        <f ca="1">IFERROR(AJ33/Z33*100,0)</f>
        <v>7.6493519587963545</v>
      </c>
      <c r="AM33" s="155">
        <f ca="1">SUM(AM24,AM31)</f>
        <v>43942.405949999993</v>
      </c>
      <c r="AN33" s="155">
        <f ca="1">SUM(AN24,AN31)</f>
        <v>41224.1921</v>
      </c>
      <c r="AO33" s="156">
        <f ca="1">IFERROR(AM33/Y33*100,0)</f>
        <v>0.85465165406735744</v>
      </c>
      <c r="AP33" s="156">
        <f ca="1">IFERROR(AN33/Z33*100,0)</f>
        <v>0.85468612597472626</v>
      </c>
      <c r="AQ33" s="155">
        <f ca="1">SUM(AQ24,AQ31)</f>
        <v>5004777.1281066919</v>
      </c>
      <c r="AR33" s="155">
        <f ca="1">SUM(AR24,AR31)</f>
        <v>4918332.5952497479</v>
      </c>
      <c r="AS33" s="65"/>
      <c r="AT33" s="155">
        <f ca="1">SUM(AT24,AT31)</f>
        <v>1416175.5077249999</v>
      </c>
      <c r="AU33" s="155">
        <f ca="1">SUM(AU24,AU31)</f>
        <v>1302042.0630000001</v>
      </c>
      <c r="AV33" s="155">
        <f ca="1">SUM(AV24,AV31)</f>
        <v>498810.60030000005</v>
      </c>
      <c r="AW33" s="155">
        <f ca="1">SUM(AW24,AW31)</f>
        <v>476285.40015</v>
      </c>
      <c r="AX33" s="156">
        <f ca="1">IFERROR(AV33/AT33*100,0)</f>
        <v>35.222371632546377</v>
      </c>
      <c r="AY33" s="156">
        <f ca="1">IFERROR(AW33/AU33*100,0)</f>
        <v>36.579878153291276</v>
      </c>
      <c r="AZ33" s="155">
        <f ca="1">SUM(AZ24,AZ31)</f>
        <v>380374.37654999999</v>
      </c>
      <c r="BA33" s="155">
        <f ca="1">SUM(BA24,BA31)</f>
        <v>369426.34973999998</v>
      </c>
      <c r="BB33" s="156">
        <f ca="1">IFERROR(AZ33/AT33*100,0)</f>
        <v>26.859268111552669</v>
      </c>
      <c r="BC33" s="156">
        <f ca="1">IFERROR(BA33/AU33*100,0)</f>
        <v>28.372842954767119</v>
      </c>
      <c r="BD33" s="155">
        <f ca="1">SUM(BD24,BD31)</f>
        <v>102054.15705000001</v>
      </c>
      <c r="BE33" s="155">
        <f ca="1">SUM(BE24,BE31)</f>
        <v>89218.589389999979</v>
      </c>
      <c r="BF33" s="156">
        <f ca="1">IFERROR(BD33/AT33*100,0)</f>
        <v>7.2063212852723195</v>
      </c>
      <c r="BG33" s="156">
        <f ca="1">IFERROR(BE33/AU33*100,0)</f>
        <v>6.8522048500056778</v>
      </c>
      <c r="BH33" s="155">
        <f ca="1">SUM(BH24,BH31)</f>
        <v>16382.066699999999</v>
      </c>
      <c r="BI33" s="155">
        <f ca="1">SUM(BI24,BI31)</f>
        <v>17640.461019999999</v>
      </c>
      <c r="BJ33" s="156">
        <f ca="1">IFERROR(BH33/AT33*100,0)</f>
        <v>1.1567822357213899</v>
      </c>
      <c r="BK33" s="156">
        <f ca="1">IFERROR(BI33/AU33*100,0)</f>
        <v>1.3548303485184716</v>
      </c>
      <c r="BL33" s="155">
        <f ca="1">SUM(BL24,BL31)</f>
        <v>1368812.2407446152</v>
      </c>
      <c r="BM33" s="155">
        <f ca="1">SUM(BM24,BM31)</f>
        <v>1327097.8685391876</v>
      </c>
      <c r="BN33" s="65"/>
      <c r="BO33" s="155">
        <f ca="1">SUM(BO24,BO31)</f>
        <v>1104102.801975</v>
      </c>
      <c r="BP33" s="155">
        <f ca="1">SUM(BP24,BP31)</f>
        <v>999914.70669999998</v>
      </c>
      <c r="BQ33" s="155">
        <f ca="1">SUM(BQ24,BQ31)</f>
        <v>623527.42582499993</v>
      </c>
      <c r="BR33" s="155">
        <f ca="1">SUM(BR24,BR31)</f>
        <v>575104.91366999992</v>
      </c>
      <c r="BS33" s="156">
        <f ca="1">IFERROR(BQ33/BO33*100,0)</f>
        <v>56.473674798184092</v>
      </c>
      <c r="BT33" s="156">
        <f ca="1">IFERROR(BR33/BP33*100,0)</f>
        <v>57.515397045014772</v>
      </c>
      <c r="BU33" s="155">
        <f ca="1">SUM(BU24,BU31)</f>
        <v>228521.18820000003</v>
      </c>
      <c r="BV33" s="155">
        <f ca="1">SUM(BV24,BV31)</f>
        <v>206325.39444999999</v>
      </c>
      <c r="BW33" s="156">
        <f ca="1">IFERROR(BU33/BO33*100,0)</f>
        <v>20.697455689019652</v>
      </c>
      <c r="BX33" s="156">
        <f ca="1">IFERROR(BV33/BP33*100,0)</f>
        <v>20.63429941249008</v>
      </c>
      <c r="BY33" s="155">
        <f ca="1">SUM(BY24,BY31)</f>
        <v>351934.23525000003</v>
      </c>
      <c r="BZ33" s="155">
        <f ca="1">SUM(BZ24,BZ31)</f>
        <v>325680.46854000003</v>
      </c>
      <c r="CA33" s="156">
        <f ca="1">IFERROR(BY33/BO33*100,0)</f>
        <v>31.875132878973421</v>
      </c>
      <c r="CB33" s="156">
        <f ca="1">IFERROR(BZ33/BP33*100,0)</f>
        <v>32.570824927141764</v>
      </c>
      <c r="CC33" s="155">
        <f ca="1">SUM(CC24,CC31)</f>
        <v>71985.033674999999</v>
      </c>
      <c r="CD33" s="155">
        <f ca="1">SUM(CD24,CD31)</f>
        <v>70047.893859999996</v>
      </c>
      <c r="CE33" s="156">
        <f ca="1">IFERROR(CC33/BO33*100,0)</f>
        <v>6.5197763782715175</v>
      </c>
      <c r="CF33" s="156">
        <f ca="1">IFERROR(CD33/BP33*100,0)</f>
        <v>7.0053868985663552</v>
      </c>
      <c r="CG33" s="155">
        <f ca="1">SUM(CG24,CG31)</f>
        <v>1053958.444050512</v>
      </c>
      <c r="CH33" s="155">
        <f ca="1">SUM(CH24,CH31)</f>
        <v>1026117.512350196</v>
      </c>
      <c r="CI33" s="65"/>
      <c r="CJ33" s="155">
        <f ca="1">SUM(CJ24,CJ31)</f>
        <v>259718.57279999997</v>
      </c>
      <c r="CK33" s="155">
        <f ca="1">SUM(CK24,CK31)</f>
        <v>224012.04405999999</v>
      </c>
      <c r="CL33" s="155">
        <f ca="1">SUM(CL24,CL31)</f>
        <v>84163.297049999994</v>
      </c>
      <c r="CM33" s="155">
        <f ca="1">SUM(CM24,CM31)</f>
        <v>70310.693669999979</v>
      </c>
      <c r="CN33" s="156">
        <f ca="1">IFERROR(CL33/CJ33*100,0)</f>
        <v>32.405575058665967</v>
      </c>
      <c r="CO33" s="156">
        <f ca="1">IFERROR(CM33/CK33*100,0)</f>
        <v>31.38701491030892</v>
      </c>
      <c r="CP33" s="155">
        <f ca="1">SUM(CP24,CP31)</f>
        <v>50084.666475000005</v>
      </c>
      <c r="CQ33" s="155">
        <f ca="1">SUM(CQ24,CQ31)</f>
        <v>43258.465879999996</v>
      </c>
      <c r="CR33" s="156">
        <f ca="1">IFERROR(CP33/CJ33*100,0)</f>
        <v>19.284206722315705</v>
      </c>
      <c r="CS33" s="156">
        <f ca="1">IFERROR(CQ33/CK33*100,0)</f>
        <v>19.310776820738056</v>
      </c>
      <c r="CT33" s="155">
        <f ca="1">SUM(CT24,CT31)</f>
        <v>30006.465450000003</v>
      </c>
      <c r="CU33" s="155">
        <f ca="1">SUM(CU24,CU31)</f>
        <v>22904.239119999998</v>
      </c>
      <c r="CV33" s="156">
        <f ca="1">IFERROR(CT33/CJ33*100,0)</f>
        <v>11.553453850644296</v>
      </c>
      <c r="CW33" s="156">
        <f ca="1">IFERROR(CU33/CK33*100,0)</f>
        <v>10.224556994741436</v>
      </c>
      <c r="CX33" s="155">
        <f ca="1">SUM(CX24,CX31)</f>
        <v>4072.165125</v>
      </c>
      <c r="CY33" s="155">
        <f ca="1">SUM(CY24,CY31)</f>
        <v>4147.9886699999997</v>
      </c>
      <c r="CZ33" s="156">
        <f ca="1">IFERROR(CX33/CJ33*100,0)</f>
        <v>1.5679144857059684</v>
      </c>
      <c r="DA33" s="156">
        <f ca="1">IFERROR(CY33/CK33*100,0)</f>
        <v>1.8516810948294331</v>
      </c>
      <c r="DB33" s="155">
        <f ca="1">SUM(DB24,DB31)</f>
        <v>244062.26312318025</v>
      </c>
      <c r="DC33" s="155">
        <f ca="1">SUM(DC24,DC31)</f>
        <v>234929.08019086806</v>
      </c>
      <c r="DD33" s="153"/>
      <c r="DE33" s="155" t="e">
        <f>SUM(#REF!,DE31)</f>
        <v>#REF!</v>
      </c>
      <c r="DF33" s="155" t="e">
        <f>SUM(#REF!,DF31)</f>
        <v>#REF!</v>
      </c>
    </row>
    <row r="35" spans="1:110">
      <c r="A35">
        <v>8701</v>
      </c>
      <c r="B35" t="str">
        <f>VLOOKUP(A35,Stores!$A:$H,8,FALSE)</f>
        <v>8701 - New York City, NY</v>
      </c>
      <c r="D35" s="148">
        <f t="shared" ref="D35:G54" ca="1" si="126">-SUMIFS(INDIRECT("'"&amp;D$13&amp;"'!"&amp;D$12),INDIRECT("'"&amp;D$13&amp;"'!$B:$B"),$A35,INDIRECT("'"&amp;D$13&amp;"'!"&amp;D$2),D$3)</f>
        <v>361683.41849999997</v>
      </c>
      <c r="E35" s="148">
        <f t="shared" ca="1" si="126"/>
        <v>0</v>
      </c>
      <c r="F35" s="148">
        <f t="shared" ca="1" si="126"/>
        <v>128770.63874999998</v>
      </c>
      <c r="G35" s="148">
        <f t="shared" ca="1" si="126"/>
        <v>0</v>
      </c>
      <c r="H35" s="149">
        <f t="shared" ref="H35:I54" ca="1" si="127">IFERROR(F35/D35*100,0)</f>
        <v>35.603135826366341</v>
      </c>
      <c r="I35" s="149">
        <f t="shared" ca="1" si="127"/>
        <v>0</v>
      </c>
      <c r="J35" s="148">
        <f t="shared" ref="J35:K54" ca="1" si="128">-SUMIFS(INDIRECT("'"&amp;J$13&amp;"'!"&amp;J$12),INDIRECT("'"&amp;J$13&amp;"'!$B:$B"),$A35,INDIRECT("'"&amp;J$13&amp;"'!"&amp;J$2),J$3)</f>
        <v>64895.249999999993</v>
      </c>
      <c r="K35" s="148">
        <f t="shared" ca="1" si="128"/>
        <v>0</v>
      </c>
      <c r="L35" s="149">
        <f t="shared" ref="L35:M54" ca="1" si="129">IFERROR(J35/D35*100,0)</f>
        <v>17.942556025691843</v>
      </c>
      <c r="M35" s="149">
        <f t="shared" ca="1" si="129"/>
        <v>0</v>
      </c>
      <c r="N35" s="148">
        <f t="shared" ref="N35:O54" ca="1" si="130">-SUMIFS(INDIRECT("'"&amp;N$13&amp;"'!"&amp;N$12),INDIRECT("'"&amp;N$13&amp;"'!$B:$B"),$A35,INDIRECT("'"&amp;N$13&amp;"'!"&amp;N$2),N$3)</f>
        <v>47649.123749999999</v>
      </c>
      <c r="O35" s="148">
        <f t="shared" ca="1" si="130"/>
        <v>0</v>
      </c>
      <c r="P35" s="149">
        <f t="shared" ref="P35:Q54" ca="1" si="131">IFERROR(N35/D35*100,0)</f>
        <v>13.174262715060022</v>
      </c>
      <c r="Q35" s="149">
        <f t="shared" ca="1" si="131"/>
        <v>0</v>
      </c>
      <c r="R35" s="148">
        <f t="shared" ref="R35:S54" ca="1" si="132">-SUMIFS(INDIRECT("'"&amp;R$13&amp;"'!"&amp;R$12),INDIRECT("'"&amp;R$13&amp;"'!$B:$B"),$A35,INDIRECT("'"&amp;R$13&amp;"'!"&amp;R$2),R$3)</f>
        <v>16226.264999999999</v>
      </c>
      <c r="S35" s="148">
        <f t="shared" ca="1" si="132"/>
        <v>0</v>
      </c>
      <c r="T35" s="149">
        <f t="shared" ref="T35:U54" ca="1" si="133">IFERROR(R35/D35*100,0)</f>
        <v>4.4863170856144743</v>
      </c>
      <c r="U35" s="149">
        <f t="shared" ca="1" si="133"/>
        <v>0</v>
      </c>
      <c r="V35" s="148">
        <f t="shared" ref="V35:W54" ca="1" si="134">SUMIFS(INDIRECT("'"&amp;V$13&amp;"'!"&amp;V$12),INDIRECT("'"&amp;V$13&amp;"'!$B:$B"),$A35,INDIRECT("'"&amp;V$13&amp;"'!"&amp;V$2),V$3)</f>
        <v>324953.29184999992</v>
      </c>
      <c r="W35" s="148">
        <f t="shared" ca="1" si="134"/>
        <v>0</v>
      </c>
      <c r="X35" s="23"/>
      <c r="Y35" s="148">
        <f t="shared" ref="Y35:Z54" ca="1" si="135">SUMIFS(INDIRECT("'"&amp;Y$13&amp;"'!"&amp;Y$12),INDIRECT("'"&amp;Y$13&amp;"'!$B:$B"),$A35,INDIRECT("'"&amp;Y$13&amp;"'!"&amp;Y$2),Y$3,INDIRECT("'"&amp;Y$13&amp;"'!"&amp;Y$4),Y$5)</f>
        <v>171790.851</v>
      </c>
      <c r="Z35" s="148">
        <f t="shared" ca="1" si="135"/>
        <v>0</v>
      </c>
      <c r="AA35" s="148">
        <f t="shared" ref="AA35:AB54" ca="1" si="136">SUMIFS(INDIRECT("'"&amp;AA$13&amp;"'!"&amp;AA$12),INDIRECT("'"&amp;AA$13&amp;"'!$B:$B"),$A35,INDIRECT("'"&amp;AA$13&amp;"'!"&amp;AA$2),AA$3,INDIRECT("'"&amp;AA$13&amp;"'!"&amp;AA$4),AA$5,INDIRECT("'"&amp;AA$13&amp;"'!"&amp;AA$6),AA$7)</f>
        <v>44038.897500000006</v>
      </c>
      <c r="AB35" s="148">
        <f t="shared" ca="1" si="136"/>
        <v>0</v>
      </c>
      <c r="AC35" s="149">
        <f t="shared" ref="AC35:AD54" ca="1" si="137">IFERROR(AA35/Y35*100,0)</f>
        <v>25.635182108737563</v>
      </c>
      <c r="AD35" s="149">
        <f t="shared" ca="1" si="137"/>
        <v>0</v>
      </c>
      <c r="AE35" s="148">
        <f t="shared" ref="AE35:AF54" ca="1" si="138">SUMIFS(INDIRECT("'"&amp;AE$13&amp;"'!"&amp;AE$12),INDIRECT("'"&amp;AE$13&amp;"'!$B:$B"),$A35,INDIRECT("'"&amp;AE$13&amp;"'!"&amp;AE$2),AE$3,INDIRECT("'"&amp;AE$13&amp;"'!"&amp;AE$4),AE$5,INDIRECT("'"&amp;AE$13&amp;"'!"&amp;AE$6),AE$7,INDIRECT("'"&amp;AE$13&amp;"'!"&amp;AE$8),AE$9)</f>
        <v>23961.945000000003</v>
      </c>
      <c r="AF35" s="148">
        <f t="shared" ca="1" si="138"/>
        <v>0</v>
      </c>
      <c r="AG35" s="149">
        <f t="shared" ref="AG35:AH54" ca="1" si="139">IFERROR(AE35/Y35*100,0)</f>
        <v>13.948324291146333</v>
      </c>
      <c r="AH35" s="149">
        <f t="shared" ca="1" si="139"/>
        <v>0</v>
      </c>
      <c r="AI35" s="148">
        <f t="shared" ref="AI35:AJ54" ca="1" si="140">SUMIFS(INDIRECT("'"&amp;AI$13&amp;"'!"&amp;AI$12),INDIRECT("'"&amp;AI$13&amp;"'!$B:$B"),$A35,INDIRECT("'"&amp;AI$13&amp;"'!"&amp;AI$2),AI$3,INDIRECT("'"&amp;AI$13&amp;"'!"&amp;AI$4),AI$5,INDIRECT("'"&amp;AI$13&amp;"'!"&amp;AI$6),AI$7,INDIRECT("'"&amp;AI$13&amp;"'!"&amp;AI$8),AI$9)</f>
        <v>16101.1875</v>
      </c>
      <c r="AJ35" s="148">
        <f t="shared" ca="1" si="140"/>
        <v>0</v>
      </c>
      <c r="AK35" s="149">
        <f t="shared" ref="AK35:AL54" ca="1" si="141">IFERROR(AI35/Y35*100,0)</f>
        <v>9.3725523834793734</v>
      </c>
      <c r="AL35" s="149">
        <f t="shared" ca="1" si="141"/>
        <v>0</v>
      </c>
      <c r="AM35" s="148">
        <f t="shared" ref="AM35:AN54" ca="1" si="142">SUMIFS(INDIRECT("'"&amp;AM$13&amp;"'!"&amp;AM$12),INDIRECT("'"&amp;AM$13&amp;"'!$B:$B"),$A35,INDIRECT("'"&amp;AM$13&amp;"'!"&amp;AM$2),AM$3,INDIRECT("'"&amp;AM$13&amp;"'!"&amp;AM$4),AM$5,INDIRECT("'"&amp;AM$13&amp;"'!"&amp;AM$6),AM$7,INDIRECT("'"&amp;AM$13&amp;"'!"&amp;AM$8),AM$9)</f>
        <v>3975.7650000000003</v>
      </c>
      <c r="AN35" s="148">
        <f t="shared" ca="1" si="142"/>
        <v>0</v>
      </c>
      <c r="AO35" s="149">
        <f t="shared" ref="AO35:AP54" ca="1" si="143">IFERROR(AM35/Y35*100,0)</f>
        <v>2.3143054341118554</v>
      </c>
      <c r="AP35" s="149">
        <f t="shared" ca="1" si="143"/>
        <v>0</v>
      </c>
      <c r="AQ35" s="148">
        <f t="shared" ref="AQ35:AQ54" ca="1" si="144">IFERROR($D35*(Y35/$V35),0)</f>
        <v>191208.71772976365</v>
      </c>
      <c r="AR35" s="148">
        <f t="shared" ref="AR35:AR54" ca="1" si="145">IFERROR($E35*(Z35/$W35),0)</f>
        <v>0</v>
      </c>
      <c r="AS35" s="23"/>
      <c r="AT35" s="148">
        <f t="shared" ref="AT35:AU54" ca="1" si="146">SUMIFS(INDIRECT("'"&amp;AT$13&amp;"'!"&amp;AT$12),INDIRECT("'"&amp;AT$13&amp;"'!$B:$B"),$A35,INDIRECT("'"&amp;AT$13&amp;"'!"&amp;AT$2),AT$3,INDIRECT("'"&amp;AT$13&amp;"'!"&amp;AT$4),AT$5)</f>
        <v>12068.003249999998</v>
      </c>
      <c r="AU35" s="148">
        <f t="shared" ca="1" si="146"/>
        <v>0</v>
      </c>
      <c r="AV35" s="148">
        <f t="shared" ref="AV35:AW54" ca="1" si="147">SUMIFS(INDIRECT("'"&amp;AV$13&amp;"'!"&amp;AV$12),INDIRECT("'"&amp;AV$13&amp;"'!$B:$B"),$A35,INDIRECT("'"&amp;AV$13&amp;"'!"&amp;AV$2),AV$3,INDIRECT("'"&amp;AV$13&amp;"'!"&amp;AV$4),AV$5,INDIRECT("'"&amp;AV$13&amp;"'!"&amp;AV$6),AV$7)</f>
        <v>5724.4031249999998</v>
      </c>
      <c r="AW35" s="148">
        <f t="shared" ca="1" si="147"/>
        <v>0</v>
      </c>
      <c r="AX35" s="149">
        <f t="shared" ref="AX35:AY54" ca="1" si="148">IFERROR(AV35/AT35*100,0)</f>
        <v>47.43455074061238</v>
      </c>
      <c r="AY35" s="149">
        <f t="shared" ca="1" si="148"/>
        <v>0</v>
      </c>
      <c r="AZ35" s="148">
        <f t="shared" ref="AZ35:BA54" ca="1" si="149">SUMIFS(INDIRECT("'"&amp;AZ$13&amp;"'!"&amp;AZ$12),INDIRECT("'"&amp;AZ$13&amp;"'!$B:$B"),$A35,INDIRECT("'"&amp;AZ$13&amp;"'!"&amp;AZ$2),AZ$3,INDIRECT("'"&amp;AZ$13&amp;"'!"&amp;AZ$4),AZ$5,INDIRECT("'"&amp;AZ$13&amp;"'!"&amp;AZ$6),AZ$7,INDIRECT("'"&amp;AZ$13&amp;"'!"&amp;AZ$8),AZ$9)</f>
        <v>2184.8624999999997</v>
      </c>
      <c r="BA35" s="148">
        <f t="shared" ca="1" si="149"/>
        <v>0</v>
      </c>
      <c r="BB35" s="149">
        <f t="shared" ref="BB35:BC54" ca="1" si="150">IFERROR(AZ35/AT35*100,0)</f>
        <v>18.104589920457638</v>
      </c>
      <c r="BC35" s="149">
        <f t="shared" ca="1" si="150"/>
        <v>0</v>
      </c>
      <c r="BD35" s="148">
        <f t="shared" ref="BD35:BE54" ca="1" si="151">SUMIFS(INDIRECT("'"&amp;BD$13&amp;"'!"&amp;BD$12),INDIRECT("'"&amp;BD$13&amp;"'!$B:$B"),$A35,INDIRECT("'"&amp;BD$13&amp;"'!"&amp;BD$2),BD$3,INDIRECT("'"&amp;BD$13&amp;"'!"&amp;BD$4),BD$5,INDIRECT("'"&amp;BD$13&amp;"'!"&amp;BD$6),BD$7,INDIRECT("'"&amp;BD$13&amp;"'!"&amp;BD$8),BD$9)</f>
        <v>3400.0406250000001</v>
      </c>
      <c r="BE35" s="148">
        <f t="shared" ca="1" si="151"/>
        <v>0</v>
      </c>
      <c r="BF35" s="149">
        <f t="shared" ref="BF35:BG54" ca="1" si="152">IFERROR(BD35/AT35*100,0)</f>
        <v>28.17401151263363</v>
      </c>
      <c r="BG35" s="149">
        <f t="shared" ca="1" si="152"/>
        <v>0</v>
      </c>
      <c r="BH35" s="148">
        <f t="shared" ref="BH35:BI54" ca="1" si="153">SUMIFS(INDIRECT("'"&amp;BH$13&amp;"'!"&amp;BH$12),INDIRECT("'"&amp;BH$13&amp;"'!$B:$B"),$A35,INDIRECT("'"&amp;BH$13&amp;"'!"&amp;BH$2),BH$3,INDIRECT("'"&amp;BH$13&amp;"'!"&amp;BH$4),BH$5,INDIRECT("'"&amp;BH$13&amp;"'!"&amp;BH$6),BH$7,INDIRECT("'"&amp;BH$13&amp;"'!"&amp;BH$8),BH$9)</f>
        <v>139.5</v>
      </c>
      <c r="BI35" s="148">
        <f t="shared" ca="1" si="153"/>
        <v>0</v>
      </c>
      <c r="BJ35" s="149">
        <f t="shared" ref="BJ35:BK54" ca="1" si="154">IFERROR(BH35/AT35*100,0)</f>
        <v>1.1559493075211098</v>
      </c>
      <c r="BK35" s="149">
        <f t="shared" ca="1" si="154"/>
        <v>0</v>
      </c>
      <c r="BL35" s="148">
        <f t="shared" ref="BL35:BL54" ca="1" si="155">IFERROR($D35*(AT35/$V35),0)</f>
        <v>13432.074022330326</v>
      </c>
      <c r="BM35" s="148">
        <f t="shared" ref="BM35:BM54" ca="1" si="156">IFERROR($E35*(AU35/$W35),0)</f>
        <v>0</v>
      </c>
      <c r="BN35" s="23"/>
      <c r="BO35" s="148">
        <f t="shared" ref="BO35:BP54" ca="1" si="157">SUMIFS(INDIRECT("'"&amp;BO$13&amp;"'!"&amp;BO$12),INDIRECT("'"&amp;BO$13&amp;"'!$B:$B"),$A35,INDIRECT("'"&amp;BO$13&amp;"'!"&amp;BO$2),BO$3,INDIRECT("'"&amp;BO$13&amp;"'!"&amp;BO$4),BO$5)</f>
        <v>74117.016224999999</v>
      </c>
      <c r="BP35" s="148">
        <f t="shared" ca="1" si="157"/>
        <v>0</v>
      </c>
      <c r="BQ35" s="148">
        <f t="shared" ref="BQ35:BR54" ca="1" si="158">SUMIFS(INDIRECT("'"&amp;BQ$13&amp;"'!"&amp;BQ$12),INDIRECT("'"&amp;BQ$13&amp;"'!$B:$B"),$A35,INDIRECT("'"&amp;BQ$13&amp;"'!"&amp;BQ$2),BQ$3,INDIRECT("'"&amp;BQ$13&amp;"'!"&amp;BQ$4),BQ$5,INDIRECT("'"&amp;BQ$13&amp;"'!"&amp;BQ$6),BQ$7)</f>
        <v>39686.83455</v>
      </c>
      <c r="BR35" s="148">
        <f t="shared" ca="1" si="158"/>
        <v>0</v>
      </c>
      <c r="BS35" s="149">
        <f t="shared" ref="BS35:BT54" ca="1" si="159">IFERROR(BQ35/BO35*100,0)</f>
        <v>53.546184899728132</v>
      </c>
      <c r="BT35" s="149">
        <f t="shared" ca="1" si="159"/>
        <v>0</v>
      </c>
      <c r="BU35" s="148">
        <f t="shared" ref="BU35:BV54" ca="1" si="160">SUMIFS(INDIRECT("'"&amp;BU$13&amp;"'!"&amp;BU$12),INDIRECT("'"&amp;BU$13&amp;"'!$B:$B"),$A35,INDIRECT("'"&amp;BU$13&amp;"'!"&amp;BU$2),BU$3,INDIRECT("'"&amp;BU$13&amp;"'!"&amp;BU$4),BU$5,INDIRECT("'"&amp;BU$13&amp;"'!"&amp;BU$6),BU$7,INDIRECT("'"&amp;BU$13&amp;"'!"&amp;BU$8),BU$9)</f>
        <v>12089.460000000001</v>
      </c>
      <c r="BV35" s="148">
        <f t="shared" ca="1" si="160"/>
        <v>0</v>
      </c>
      <c r="BW35" s="149">
        <f t="shared" ref="BW35:BX54" ca="1" si="161">IFERROR(BU35/BO35*100,0)</f>
        <v>16.311315020156158</v>
      </c>
      <c r="BX35" s="149">
        <f t="shared" ca="1" si="161"/>
        <v>0</v>
      </c>
      <c r="BY35" s="148">
        <f t="shared" ref="BY35:BZ54" ca="1" si="162">SUMIFS(INDIRECT("'"&amp;BY$13&amp;"'!"&amp;BY$12),INDIRECT("'"&amp;BY$13&amp;"'!$B:$B"),$A35,INDIRECT("'"&amp;BY$13&amp;"'!"&amp;BY$2),BY$3,INDIRECT("'"&amp;BY$13&amp;"'!"&amp;BY$4),BY$5,INDIRECT("'"&amp;BY$13&amp;"'!"&amp;BY$6),BY$7,INDIRECT("'"&amp;BY$13&amp;"'!"&amp;BY$8),BY$9)</f>
        <v>19696.125</v>
      </c>
      <c r="BZ35" s="148">
        <f t="shared" ca="1" si="162"/>
        <v>0</v>
      </c>
      <c r="CA35" s="149">
        <f t="shared" ref="CA35:CB54" ca="1" si="163">IFERROR(BY35/BO35*100,0)</f>
        <v>26.574363085809722</v>
      </c>
      <c r="CB35" s="149">
        <f t="shared" ca="1" si="163"/>
        <v>0</v>
      </c>
      <c r="CC35" s="148">
        <f t="shared" ref="CC35:CD54" ca="1" si="164">SUMIFS(INDIRECT("'"&amp;CC$13&amp;"'!"&amp;CC$12),INDIRECT("'"&amp;CC$13&amp;"'!$B:$B"),$A35,INDIRECT("'"&amp;CC$13&amp;"'!"&amp;CC$2),CC$3,INDIRECT("'"&amp;CC$13&amp;"'!"&amp;CC$4),CC$5,INDIRECT("'"&amp;CC$13&amp;"'!"&amp;CC$6),CC$7,INDIRECT("'"&amp;CC$13&amp;"'!"&amp;CC$8),CC$9)</f>
        <v>7901.2495499999995</v>
      </c>
      <c r="CD35" s="148">
        <f t="shared" ca="1" si="164"/>
        <v>0</v>
      </c>
      <c r="CE35" s="149">
        <f t="shared" ref="CE35:CF54" ca="1" si="165">IFERROR(CC35/BO35*100,0)</f>
        <v>10.660506793762258</v>
      </c>
      <c r="CF35" s="149">
        <f t="shared" ca="1" si="165"/>
        <v>0</v>
      </c>
      <c r="CG35" s="148">
        <f t="shared" ref="CG35:CG54" ca="1" si="166">IFERROR($D35*(BO35/$V35),0)</f>
        <v>82494.612209228406</v>
      </c>
      <c r="CH35" s="148">
        <f t="shared" ref="CH35:CH54" ca="1" si="167">IFERROR($E35*(BP35/$W35),0)</f>
        <v>0</v>
      </c>
      <c r="CI35" s="23"/>
      <c r="CJ35" s="148">
        <f t="shared" ref="CJ35:CK54" ca="1" si="168">SUMIFS(INDIRECT("'"&amp;CJ$13&amp;"'!"&amp;CJ$12),INDIRECT("'"&amp;CJ$13&amp;"'!$B:$B"),$A35,INDIRECT("'"&amp;CJ$13&amp;"'!"&amp;CJ$2),CJ$3,INDIRECT("'"&amp;CJ$13&amp;"'!"&amp;CJ$4),CJ$5)</f>
        <v>66977.421374999991</v>
      </c>
      <c r="CK35" s="148">
        <f t="shared" ca="1" si="168"/>
        <v>0</v>
      </c>
      <c r="CL35" s="148">
        <f t="shared" ref="CL35:CM54" ca="1" si="169">SUMIFS(INDIRECT("'"&amp;CL$13&amp;"'!"&amp;CL$12),INDIRECT("'"&amp;CL$13&amp;"'!$B:$B"),$A35,INDIRECT("'"&amp;CL$13&amp;"'!"&amp;CL$2),CL$3,INDIRECT("'"&amp;CL$13&amp;"'!"&amp;CL$4),CL$5,INDIRECT("'"&amp;CL$13&amp;"'!"&amp;CL$6),CL$7)</f>
        <v>20736.689999999999</v>
      </c>
      <c r="CM35" s="148">
        <f t="shared" ca="1" si="169"/>
        <v>0</v>
      </c>
      <c r="CN35" s="149">
        <f t="shared" ref="CN35:CO54" ca="1" si="170">IFERROR(CL35/CJ35*100,0)</f>
        <v>30.960717170488412</v>
      </c>
      <c r="CO35" s="149">
        <f t="shared" ca="1" si="170"/>
        <v>0</v>
      </c>
      <c r="CP35" s="148">
        <f t="shared" ref="CP35:CQ54" ca="1" si="171">SUMIFS(INDIRECT("'"&amp;CP$13&amp;"'!"&amp;CP$12),INDIRECT("'"&amp;CP$13&amp;"'!$B:$B"),$A35,INDIRECT("'"&amp;CP$13&amp;"'!"&amp;CP$2),CP$3,INDIRECT("'"&amp;CP$13&amp;"'!"&amp;CP$4),CP$5,INDIRECT("'"&amp;CP$13&amp;"'!"&amp;CP$6),CP$7,INDIRECT("'"&amp;CP$13&amp;"'!"&amp;CP$8),CP$9)</f>
        <v>10841.857499999998</v>
      </c>
      <c r="CQ35" s="148">
        <f t="shared" ca="1" si="171"/>
        <v>0</v>
      </c>
      <c r="CR35" s="149">
        <f t="shared" ref="CR35:CS54" ca="1" si="172">IFERROR(CP35/CJ35*100,0)</f>
        <v>16.187331905923198</v>
      </c>
      <c r="CS35" s="149">
        <f t="shared" ca="1" si="172"/>
        <v>0</v>
      </c>
      <c r="CT35" s="148">
        <f t="shared" ref="CT35:CU54" ca="1" si="173">SUMIFS(INDIRECT("'"&amp;CT$13&amp;"'!"&amp;CT$12),INDIRECT("'"&amp;CT$13&amp;"'!$B:$B"),$A35,INDIRECT("'"&amp;CT$13&amp;"'!"&amp;CT$2),CT$3,INDIRECT("'"&amp;CT$13&amp;"'!"&amp;CT$4),CT$5,INDIRECT("'"&amp;CT$13&amp;"'!"&amp;CT$6),CT$7,INDIRECT("'"&amp;CT$13&amp;"'!"&amp;CT$8),CT$9)</f>
        <v>7701.7050000000008</v>
      </c>
      <c r="CU35" s="148">
        <f t="shared" ca="1" si="173"/>
        <v>0</v>
      </c>
      <c r="CV35" s="149">
        <f t="shared" ref="CV35:CW54" ca="1" si="174">IFERROR(CT35/CJ35*100,0)</f>
        <v>11.498957173759964</v>
      </c>
      <c r="CW35" s="149">
        <f t="shared" ca="1" si="174"/>
        <v>0</v>
      </c>
      <c r="CX35" s="148">
        <f t="shared" ref="CX35:CY54" ca="1" si="175">SUMIFS(INDIRECT("'"&amp;CX$13&amp;"'!"&amp;CX$12),INDIRECT("'"&amp;CX$13&amp;"'!$B:$B"),$A35,INDIRECT("'"&amp;CX$13&amp;"'!"&amp;CX$2),CX$3,INDIRECT("'"&amp;CX$13&amp;"'!"&amp;CX$4),CX$5,INDIRECT("'"&amp;CX$13&amp;"'!"&amp;CX$6),CX$7,INDIRECT("'"&amp;CX$13&amp;"'!"&amp;CX$8),CX$9)</f>
        <v>2193.1275000000001</v>
      </c>
      <c r="CY35" s="148">
        <f t="shared" ca="1" si="175"/>
        <v>0</v>
      </c>
      <c r="CZ35" s="149">
        <f t="shared" ref="CZ35:DA54" ca="1" si="176">IFERROR(CX35/CJ35*100,0)</f>
        <v>3.2744280908052508</v>
      </c>
      <c r="DA35" s="149">
        <f t="shared" ca="1" si="176"/>
        <v>0</v>
      </c>
      <c r="DB35" s="148">
        <f t="shared" ref="DB35:DB54" ca="1" si="177">IFERROR($D35*(CJ35/$V35),0)</f>
        <v>74548.014538677686</v>
      </c>
      <c r="DC35" s="148">
        <f t="shared" ref="DC35:DC54" ca="1" si="178">IFERROR($E35*(CK35/$W35),0)</f>
        <v>0</v>
      </c>
      <c r="DE35" s="150">
        <f t="shared" ref="DE35:DF54" ca="1" si="179">D35-SUM(AQ35,BL35,CG35,DB35)</f>
        <v>0</v>
      </c>
      <c r="DF35" s="150">
        <f t="shared" ca="1" si="179"/>
        <v>0</v>
      </c>
    </row>
    <row r="36" spans="1:110">
      <c r="A36">
        <v>8702</v>
      </c>
      <c r="B36" t="str">
        <f>VLOOKUP(A36,Stores!$A:$H,8,FALSE)</f>
        <v>8702 - Dallas, TX</v>
      </c>
      <c r="D36" s="148">
        <f t="shared" ca="1" si="126"/>
        <v>248718.50122499999</v>
      </c>
      <c r="E36" s="148">
        <f t="shared" ca="1" si="126"/>
        <v>0</v>
      </c>
      <c r="F36" s="148">
        <f t="shared" ca="1" si="126"/>
        <v>61645.301249999997</v>
      </c>
      <c r="G36" s="148">
        <f t="shared" ca="1" si="126"/>
        <v>0</v>
      </c>
      <c r="H36" s="149">
        <f t="shared" ca="1" si="127"/>
        <v>24.785169155644503</v>
      </c>
      <c r="I36" s="149">
        <f t="shared" ca="1" si="127"/>
        <v>0</v>
      </c>
      <c r="J36" s="148">
        <f t="shared" ca="1" si="128"/>
        <v>32223.87</v>
      </c>
      <c r="K36" s="148">
        <f t="shared" ca="1" si="128"/>
        <v>0</v>
      </c>
      <c r="L36" s="149">
        <f t="shared" ca="1" si="129"/>
        <v>12.955960188441749</v>
      </c>
      <c r="M36" s="149">
        <f t="shared" ca="1" si="129"/>
        <v>0</v>
      </c>
      <c r="N36" s="148">
        <f t="shared" ca="1" si="130"/>
        <v>23313.806249999998</v>
      </c>
      <c r="O36" s="148">
        <f t="shared" ca="1" si="130"/>
        <v>0</v>
      </c>
      <c r="P36" s="149">
        <f t="shared" ca="1" si="131"/>
        <v>9.3735713809683432</v>
      </c>
      <c r="Q36" s="149">
        <f t="shared" ca="1" si="131"/>
        <v>0</v>
      </c>
      <c r="R36" s="148">
        <f t="shared" ca="1" si="132"/>
        <v>6107.625</v>
      </c>
      <c r="S36" s="148">
        <f t="shared" ca="1" si="132"/>
        <v>0</v>
      </c>
      <c r="T36" s="149">
        <f t="shared" ca="1" si="133"/>
        <v>2.4556375862344137</v>
      </c>
      <c r="U36" s="149">
        <f t="shared" ca="1" si="133"/>
        <v>0</v>
      </c>
      <c r="V36" s="148">
        <f t="shared" ca="1" si="134"/>
        <v>217190.46232500003</v>
      </c>
      <c r="W36" s="148">
        <f t="shared" ca="1" si="134"/>
        <v>0</v>
      </c>
      <c r="X36" s="23"/>
      <c r="Y36" s="148">
        <f t="shared" ca="1" si="135"/>
        <v>118082.69692500001</v>
      </c>
      <c r="Z36" s="148">
        <f t="shared" ca="1" si="135"/>
        <v>0</v>
      </c>
      <c r="AA36" s="148">
        <f t="shared" ca="1" si="136"/>
        <v>25215.585600000002</v>
      </c>
      <c r="AB36" s="148">
        <f t="shared" ca="1" si="136"/>
        <v>0</v>
      </c>
      <c r="AC36" s="149">
        <f t="shared" ca="1" si="137"/>
        <v>21.354174876286599</v>
      </c>
      <c r="AD36" s="149">
        <f t="shared" ca="1" si="137"/>
        <v>0</v>
      </c>
      <c r="AE36" s="148">
        <f t="shared" ca="1" si="138"/>
        <v>15425.229600000002</v>
      </c>
      <c r="AF36" s="148">
        <f t="shared" ca="1" si="138"/>
        <v>0</v>
      </c>
      <c r="AG36" s="149">
        <f t="shared" ca="1" si="139"/>
        <v>13.063073593074611</v>
      </c>
      <c r="AH36" s="149">
        <f t="shared" ca="1" si="139"/>
        <v>0</v>
      </c>
      <c r="AI36" s="148">
        <f t="shared" ca="1" si="140"/>
        <v>7713.3</v>
      </c>
      <c r="AJ36" s="148">
        <f t="shared" ca="1" si="140"/>
        <v>0</v>
      </c>
      <c r="AK36" s="149">
        <f t="shared" ca="1" si="141"/>
        <v>6.5321170678368627</v>
      </c>
      <c r="AL36" s="149">
        <f t="shared" ca="1" si="141"/>
        <v>0</v>
      </c>
      <c r="AM36" s="148">
        <f t="shared" ca="1" si="142"/>
        <v>2077.056</v>
      </c>
      <c r="AN36" s="148">
        <f t="shared" ca="1" si="142"/>
        <v>0</v>
      </c>
      <c r="AO36" s="149">
        <f t="shared" ca="1" si="143"/>
        <v>1.7589842153751263</v>
      </c>
      <c r="AP36" s="149">
        <f t="shared" ca="1" si="143"/>
        <v>0</v>
      </c>
      <c r="AQ36" s="148">
        <f t="shared" ca="1" si="144"/>
        <v>135223.94623316437</v>
      </c>
      <c r="AR36" s="148">
        <f t="shared" ca="1" si="145"/>
        <v>0</v>
      </c>
      <c r="AS36" s="23"/>
      <c r="AT36" s="148">
        <f t="shared" ca="1" si="146"/>
        <v>15205.385249999999</v>
      </c>
      <c r="AU36" s="148">
        <f t="shared" ca="1" si="146"/>
        <v>0</v>
      </c>
      <c r="AV36" s="148">
        <f t="shared" ca="1" si="147"/>
        <v>5970.7068749999999</v>
      </c>
      <c r="AW36" s="148">
        <f t="shared" ca="1" si="147"/>
        <v>0</v>
      </c>
      <c r="AX36" s="149">
        <f t="shared" ca="1" si="148"/>
        <v>39.267054249743524</v>
      </c>
      <c r="AY36" s="149">
        <f t="shared" ca="1" si="148"/>
        <v>0</v>
      </c>
      <c r="AZ36" s="148">
        <f t="shared" ca="1" si="149"/>
        <v>4015.4775</v>
      </c>
      <c r="BA36" s="148">
        <f t="shared" ca="1" si="149"/>
        <v>0</v>
      </c>
      <c r="BB36" s="149">
        <f t="shared" ca="1" si="150"/>
        <v>26.408258876571377</v>
      </c>
      <c r="BC36" s="149">
        <f t="shared" ca="1" si="150"/>
        <v>0</v>
      </c>
      <c r="BD36" s="148">
        <f t="shared" ca="1" si="151"/>
        <v>1767.3468750000002</v>
      </c>
      <c r="BE36" s="148">
        <f t="shared" ca="1" si="151"/>
        <v>0</v>
      </c>
      <c r="BF36" s="149">
        <f t="shared" ca="1" si="152"/>
        <v>11.623164069453619</v>
      </c>
      <c r="BG36" s="149">
        <f t="shared" ca="1" si="152"/>
        <v>0</v>
      </c>
      <c r="BH36" s="148">
        <f t="shared" ca="1" si="153"/>
        <v>187.88249999999999</v>
      </c>
      <c r="BI36" s="148">
        <f t="shared" ca="1" si="153"/>
        <v>0</v>
      </c>
      <c r="BJ36" s="149">
        <f t="shared" ca="1" si="154"/>
        <v>1.2356313037185296</v>
      </c>
      <c r="BK36" s="149">
        <f t="shared" ca="1" si="154"/>
        <v>0</v>
      </c>
      <c r="BL36" s="148">
        <f t="shared" ca="1" si="155"/>
        <v>17412.645976459182</v>
      </c>
      <c r="BM36" s="148">
        <f t="shared" ca="1" si="156"/>
        <v>0</v>
      </c>
      <c r="BN36" s="23"/>
      <c r="BO36" s="148">
        <f t="shared" ca="1" si="157"/>
        <v>41293.804799999998</v>
      </c>
      <c r="BP36" s="148">
        <f t="shared" ca="1" si="157"/>
        <v>0</v>
      </c>
      <c r="BQ36" s="148">
        <f t="shared" ca="1" si="158"/>
        <v>19604.035799999998</v>
      </c>
      <c r="BR36" s="148">
        <f t="shared" ca="1" si="158"/>
        <v>0</v>
      </c>
      <c r="BS36" s="149">
        <f t="shared" ca="1" si="159"/>
        <v>47.474520439443737</v>
      </c>
      <c r="BT36" s="149">
        <f t="shared" ca="1" si="159"/>
        <v>0</v>
      </c>
      <c r="BU36" s="148">
        <f t="shared" ca="1" si="160"/>
        <v>6162.9746249999989</v>
      </c>
      <c r="BV36" s="148">
        <f t="shared" ca="1" si="160"/>
        <v>0</v>
      </c>
      <c r="BW36" s="149">
        <f t="shared" ca="1" si="161"/>
        <v>14.924695495727242</v>
      </c>
      <c r="BX36" s="149">
        <f t="shared" ca="1" si="161"/>
        <v>0</v>
      </c>
      <c r="BY36" s="148">
        <f t="shared" ca="1" si="162"/>
        <v>10618.895624999999</v>
      </c>
      <c r="BZ36" s="148">
        <f t="shared" ca="1" si="162"/>
        <v>0</v>
      </c>
      <c r="CA36" s="149">
        <f t="shared" ca="1" si="163"/>
        <v>25.715469127707991</v>
      </c>
      <c r="CB36" s="149">
        <f t="shared" ca="1" si="163"/>
        <v>0</v>
      </c>
      <c r="CC36" s="148">
        <f t="shared" ca="1" si="164"/>
        <v>2822.1655499999997</v>
      </c>
      <c r="CD36" s="148">
        <f t="shared" ca="1" si="164"/>
        <v>0</v>
      </c>
      <c r="CE36" s="149">
        <f t="shared" ca="1" si="165"/>
        <v>6.8343558160085065</v>
      </c>
      <c r="CF36" s="149">
        <f t="shared" ca="1" si="165"/>
        <v>0</v>
      </c>
      <c r="CG36" s="148">
        <f t="shared" ca="1" si="166"/>
        <v>47288.141154030338</v>
      </c>
      <c r="CH36" s="148">
        <f t="shared" ca="1" si="167"/>
        <v>0</v>
      </c>
      <c r="CI36" s="23"/>
      <c r="CJ36" s="148">
        <f t="shared" ca="1" si="168"/>
        <v>42608.575350000006</v>
      </c>
      <c r="CK36" s="148">
        <f t="shared" ca="1" si="168"/>
        <v>0</v>
      </c>
      <c r="CL36" s="148">
        <f t="shared" ca="1" si="169"/>
        <v>13017.4128</v>
      </c>
      <c r="CM36" s="148">
        <f t="shared" ca="1" si="169"/>
        <v>0</v>
      </c>
      <c r="CN36" s="149">
        <f t="shared" ca="1" si="170"/>
        <v>30.551157115841001</v>
      </c>
      <c r="CO36" s="149">
        <f t="shared" ca="1" si="170"/>
        <v>0</v>
      </c>
      <c r="CP36" s="148">
        <f t="shared" ca="1" si="171"/>
        <v>6273.7740000000003</v>
      </c>
      <c r="CQ36" s="148">
        <f t="shared" ca="1" si="171"/>
        <v>0</v>
      </c>
      <c r="CR36" s="149">
        <f t="shared" ca="1" si="172"/>
        <v>14.724205041978713</v>
      </c>
      <c r="CS36" s="149">
        <f t="shared" ca="1" si="172"/>
        <v>0</v>
      </c>
      <c r="CT36" s="148">
        <f t="shared" ca="1" si="173"/>
        <v>5555.6988000000001</v>
      </c>
      <c r="CU36" s="148">
        <f t="shared" ca="1" si="173"/>
        <v>0</v>
      </c>
      <c r="CV36" s="149">
        <f t="shared" ca="1" si="174"/>
        <v>13.038921753106678</v>
      </c>
      <c r="CW36" s="149">
        <f t="shared" ca="1" si="174"/>
        <v>0</v>
      </c>
      <c r="CX36" s="148">
        <f t="shared" ca="1" si="175"/>
        <v>1187.94</v>
      </c>
      <c r="CY36" s="148">
        <f t="shared" ca="1" si="175"/>
        <v>0</v>
      </c>
      <c r="CZ36" s="149">
        <f t="shared" ca="1" si="176"/>
        <v>2.7880303207556079</v>
      </c>
      <c r="DA36" s="149">
        <f t="shared" ca="1" si="176"/>
        <v>0</v>
      </c>
      <c r="DB36" s="148">
        <f t="shared" ca="1" si="177"/>
        <v>48793.767861346067</v>
      </c>
      <c r="DC36" s="148">
        <f t="shared" ca="1" si="178"/>
        <v>0</v>
      </c>
      <c r="DE36" s="150">
        <f t="shared" ca="1" si="179"/>
        <v>0</v>
      </c>
      <c r="DF36" s="150">
        <f t="shared" ca="1" si="179"/>
        <v>0</v>
      </c>
    </row>
    <row r="37" spans="1:110">
      <c r="A37">
        <v>8703</v>
      </c>
      <c r="B37" t="str">
        <f>VLOOKUP(A37,Stores!$A:$H,8,FALSE)</f>
        <v>8703 - Washington, D.C.</v>
      </c>
      <c r="D37" s="148">
        <f t="shared" ca="1" si="126"/>
        <v>177191.73540000001</v>
      </c>
      <c r="E37" s="148">
        <f t="shared" ca="1" si="126"/>
        <v>0</v>
      </c>
      <c r="F37" s="148">
        <f t="shared" ca="1" si="126"/>
        <v>49196.853750000002</v>
      </c>
      <c r="G37" s="148">
        <f t="shared" ca="1" si="126"/>
        <v>0</v>
      </c>
      <c r="H37" s="149">
        <f t="shared" ca="1" si="127"/>
        <v>27.764756431185106</v>
      </c>
      <c r="I37" s="149">
        <f t="shared" ca="1" si="127"/>
        <v>0</v>
      </c>
      <c r="J37" s="148">
        <f t="shared" ca="1" si="128"/>
        <v>18342.66</v>
      </c>
      <c r="K37" s="148">
        <f t="shared" ca="1" si="128"/>
        <v>0</v>
      </c>
      <c r="L37" s="149">
        <f t="shared" ca="1" si="129"/>
        <v>10.351871072650491</v>
      </c>
      <c r="M37" s="149">
        <f t="shared" ca="1" si="129"/>
        <v>0</v>
      </c>
      <c r="N37" s="148">
        <f t="shared" ca="1" si="130"/>
        <v>25896.037500000002</v>
      </c>
      <c r="O37" s="148">
        <f t="shared" ca="1" si="130"/>
        <v>0</v>
      </c>
      <c r="P37" s="149">
        <f t="shared" ca="1" si="131"/>
        <v>14.614698276723351</v>
      </c>
      <c r="Q37" s="149">
        <f t="shared" ca="1" si="131"/>
        <v>0</v>
      </c>
      <c r="R37" s="148">
        <f t="shared" ca="1" si="132"/>
        <v>4958.15625</v>
      </c>
      <c r="S37" s="148">
        <f t="shared" ca="1" si="132"/>
        <v>0</v>
      </c>
      <c r="T37" s="149">
        <f t="shared" ca="1" si="133"/>
        <v>2.7981870818112662</v>
      </c>
      <c r="U37" s="149">
        <f t="shared" ca="1" si="133"/>
        <v>0</v>
      </c>
      <c r="V37" s="148">
        <f t="shared" ca="1" si="134"/>
        <v>154158.94545</v>
      </c>
      <c r="W37" s="148">
        <f t="shared" ca="1" si="134"/>
        <v>0</v>
      </c>
      <c r="X37" s="23"/>
      <c r="Y37" s="148">
        <f t="shared" ca="1" si="135"/>
        <v>94778.918850000002</v>
      </c>
      <c r="Z37" s="148">
        <f t="shared" ca="1" si="135"/>
        <v>0</v>
      </c>
      <c r="AA37" s="148">
        <f t="shared" ca="1" si="136"/>
        <v>21081.38205</v>
      </c>
      <c r="AB37" s="148">
        <f t="shared" ca="1" si="136"/>
        <v>0</v>
      </c>
      <c r="AC37" s="149">
        <f t="shared" ca="1" si="137"/>
        <v>22.242690996891447</v>
      </c>
      <c r="AD37" s="149">
        <f t="shared" ca="1" si="137"/>
        <v>0</v>
      </c>
      <c r="AE37" s="148">
        <f t="shared" ca="1" si="138"/>
        <v>10771.4316</v>
      </c>
      <c r="AF37" s="148">
        <f t="shared" ca="1" si="138"/>
        <v>0</v>
      </c>
      <c r="AG37" s="149">
        <f t="shared" ca="1" si="139"/>
        <v>11.364796866956453</v>
      </c>
      <c r="AH37" s="149">
        <f t="shared" ca="1" si="139"/>
        <v>0</v>
      </c>
      <c r="AI37" s="148">
        <f t="shared" ca="1" si="140"/>
        <v>8339.7829499999989</v>
      </c>
      <c r="AJ37" s="148">
        <f t="shared" ca="1" si="140"/>
        <v>0</v>
      </c>
      <c r="AK37" s="149">
        <f t="shared" ca="1" si="141"/>
        <v>8.799196119971354</v>
      </c>
      <c r="AL37" s="149">
        <f t="shared" ca="1" si="141"/>
        <v>0</v>
      </c>
      <c r="AM37" s="148">
        <f t="shared" ca="1" si="142"/>
        <v>1970.1675</v>
      </c>
      <c r="AN37" s="148">
        <f t="shared" ca="1" si="142"/>
        <v>0</v>
      </c>
      <c r="AO37" s="149">
        <f t="shared" ca="1" si="143"/>
        <v>2.0786980099636363</v>
      </c>
      <c r="AP37" s="149">
        <f t="shared" ca="1" si="143"/>
        <v>0</v>
      </c>
      <c r="AQ37" s="148">
        <f t="shared" ca="1" si="144"/>
        <v>108939.77680856841</v>
      </c>
      <c r="AR37" s="148">
        <f t="shared" ca="1" si="145"/>
        <v>0</v>
      </c>
      <c r="AS37" s="23"/>
      <c r="AT37" s="148">
        <f t="shared" ca="1" si="146"/>
        <v>8788.7512499999993</v>
      </c>
      <c r="AU37" s="148">
        <f t="shared" ca="1" si="146"/>
        <v>0</v>
      </c>
      <c r="AV37" s="148">
        <f t="shared" ca="1" si="147"/>
        <v>4413.2587500000009</v>
      </c>
      <c r="AW37" s="148">
        <f t="shared" ca="1" si="147"/>
        <v>0</v>
      </c>
      <c r="AX37" s="149">
        <f t="shared" ca="1" si="148"/>
        <v>50.214855608753304</v>
      </c>
      <c r="AY37" s="149">
        <f t="shared" ca="1" si="148"/>
        <v>0</v>
      </c>
      <c r="AZ37" s="148">
        <f t="shared" ca="1" si="149"/>
        <v>2211.0300000000002</v>
      </c>
      <c r="BA37" s="148">
        <f t="shared" ca="1" si="149"/>
        <v>0</v>
      </c>
      <c r="BB37" s="149">
        <f t="shared" ca="1" si="150"/>
        <v>25.15749891089477</v>
      </c>
      <c r="BC37" s="149">
        <f t="shared" ca="1" si="150"/>
        <v>0</v>
      </c>
      <c r="BD37" s="148">
        <f t="shared" ca="1" si="151"/>
        <v>2128.96875</v>
      </c>
      <c r="BE37" s="148">
        <f t="shared" ca="1" si="151"/>
        <v>0</v>
      </c>
      <c r="BF37" s="149">
        <f t="shared" ca="1" si="152"/>
        <v>24.223791178524937</v>
      </c>
      <c r="BG37" s="149">
        <f t="shared" ca="1" si="152"/>
        <v>0</v>
      </c>
      <c r="BH37" s="148">
        <f t="shared" ca="1" si="153"/>
        <v>73.260000000000005</v>
      </c>
      <c r="BI37" s="148">
        <f t="shared" ca="1" si="153"/>
        <v>0</v>
      </c>
      <c r="BJ37" s="149">
        <f t="shared" ca="1" si="154"/>
        <v>0.83356551933359135</v>
      </c>
      <c r="BK37" s="149">
        <f t="shared" ca="1" si="154"/>
        <v>0</v>
      </c>
      <c r="BL37" s="148">
        <f t="shared" ca="1" si="155"/>
        <v>10101.872982074288</v>
      </c>
      <c r="BM37" s="148">
        <f t="shared" ca="1" si="156"/>
        <v>0</v>
      </c>
      <c r="BN37" s="23"/>
      <c r="BO37" s="148">
        <f t="shared" ca="1" si="157"/>
        <v>44641.774350000007</v>
      </c>
      <c r="BP37" s="148">
        <f t="shared" ca="1" si="157"/>
        <v>0</v>
      </c>
      <c r="BQ37" s="148">
        <f t="shared" ca="1" si="158"/>
        <v>17609.167125</v>
      </c>
      <c r="BR37" s="148">
        <f t="shared" ca="1" si="158"/>
        <v>0</v>
      </c>
      <c r="BS37" s="149">
        <f t="shared" ca="1" si="159"/>
        <v>39.445491093030441</v>
      </c>
      <c r="BT37" s="149">
        <f t="shared" ca="1" si="159"/>
        <v>0</v>
      </c>
      <c r="BU37" s="148">
        <f t="shared" ca="1" si="160"/>
        <v>5837.82</v>
      </c>
      <c r="BV37" s="148">
        <f t="shared" ca="1" si="160"/>
        <v>0</v>
      </c>
      <c r="BW37" s="149">
        <f t="shared" ca="1" si="161"/>
        <v>13.077033977705232</v>
      </c>
      <c r="BX37" s="149">
        <f t="shared" ca="1" si="161"/>
        <v>0</v>
      </c>
      <c r="BY37" s="148">
        <f t="shared" ca="1" si="162"/>
        <v>9198.8171249999996</v>
      </c>
      <c r="BZ37" s="148">
        <f t="shared" ca="1" si="162"/>
        <v>0</v>
      </c>
      <c r="CA37" s="149">
        <f t="shared" ca="1" si="163"/>
        <v>20.605850145828708</v>
      </c>
      <c r="CB37" s="149">
        <f t="shared" ca="1" si="163"/>
        <v>0</v>
      </c>
      <c r="CC37" s="148">
        <f t="shared" ca="1" si="164"/>
        <v>2572.5300000000002</v>
      </c>
      <c r="CD37" s="148">
        <f t="shared" ca="1" si="164"/>
        <v>0</v>
      </c>
      <c r="CE37" s="149">
        <f t="shared" ca="1" si="165"/>
        <v>5.7626069694964972</v>
      </c>
      <c r="CF37" s="149">
        <f t="shared" ca="1" si="165"/>
        <v>0</v>
      </c>
      <c r="CG37" s="148">
        <f t="shared" ca="1" si="166"/>
        <v>51311.673450551025</v>
      </c>
      <c r="CH37" s="148">
        <f t="shared" ca="1" si="167"/>
        <v>0</v>
      </c>
      <c r="CI37" s="23"/>
      <c r="CJ37" s="148">
        <f t="shared" ca="1" si="168"/>
        <v>5949.5010000000002</v>
      </c>
      <c r="CK37" s="148">
        <f t="shared" ca="1" si="168"/>
        <v>0</v>
      </c>
      <c r="CL37" s="148">
        <f t="shared" ca="1" si="169"/>
        <v>1825.1737499999999</v>
      </c>
      <c r="CM37" s="148">
        <f t="shared" ca="1" si="169"/>
        <v>0</v>
      </c>
      <c r="CN37" s="149">
        <f t="shared" ca="1" si="170"/>
        <v>30.677761882887317</v>
      </c>
      <c r="CO37" s="149">
        <f t="shared" ca="1" si="170"/>
        <v>0</v>
      </c>
      <c r="CP37" s="148">
        <f t="shared" ca="1" si="171"/>
        <v>629.13749999999993</v>
      </c>
      <c r="CQ37" s="148">
        <f t="shared" ca="1" si="171"/>
        <v>0</v>
      </c>
      <c r="CR37" s="149">
        <f t="shared" ca="1" si="172"/>
        <v>10.574626342612598</v>
      </c>
      <c r="CS37" s="149">
        <f t="shared" ca="1" si="172"/>
        <v>0</v>
      </c>
      <c r="CT37" s="148">
        <f t="shared" ca="1" si="173"/>
        <v>993.51374999999996</v>
      </c>
      <c r="CU37" s="148">
        <f t="shared" ca="1" si="173"/>
        <v>0</v>
      </c>
      <c r="CV37" s="149">
        <f t="shared" ca="1" si="174"/>
        <v>16.69911056406243</v>
      </c>
      <c r="CW37" s="149">
        <f t="shared" ca="1" si="174"/>
        <v>0</v>
      </c>
      <c r="CX37" s="148">
        <f t="shared" ca="1" si="175"/>
        <v>202.52250000000001</v>
      </c>
      <c r="CY37" s="148">
        <f t="shared" ca="1" si="175"/>
        <v>0</v>
      </c>
      <c r="CZ37" s="149">
        <f t="shared" ca="1" si="176"/>
        <v>3.4040249762122907</v>
      </c>
      <c r="DA37" s="149">
        <f t="shared" ca="1" si="176"/>
        <v>0</v>
      </c>
      <c r="DB37" s="148">
        <f t="shared" ca="1" si="177"/>
        <v>6838.4121588062899</v>
      </c>
      <c r="DC37" s="148">
        <f t="shared" ca="1" si="178"/>
        <v>0</v>
      </c>
      <c r="DE37" s="150">
        <f t="shared" ca="1" si="179"/>
        <v>0</v>
      </c>
      <c r="DF37" s="150">
        <f t="shared" ca="1" si="179"/>
        <v>0</v>
      </c>
    </row>
    <row r="38" spans="1:110">
      <c r="A38">
        <v>8706</v>
      </c>
      <c r="B38" t="str">
        <f>VLOOKUP(A38,Stores!$A:$H,8,FALSE)</f>
        <v>8706 - Atlanta, GA</v>
      </c>
      <c r="D38" s="148">
        <f t="shared" ca="1" si="126"/>
        <v>92537.180550000005</v>
      </c>
      <c r="E38" s="148">
        <f t="shared" ca="1" si="126"/>
        <v>134283.95539999998</v>
      </c>
      <c r="F38" s="148">
        <f t="shared" ca="1" si="126"/>
        <v>30631.5</v>
      </c>
      <c r="G38" s="148">
        <f t="shared" ca="1" si="126"/>
        <v>42207.595500000003</v>
      </c>
      <c r="H38" s="149">
        <f t="shared" ca="1" si="127"/>
        <v>33.101829792025143</v>
      </c>
      <c r="I38" s="149">
        <f t="shared" ca="1" si="127"/>
        <v>31.431599832067509</v>
      </c>
      <c r="J38" s="148">
        <f t="shared" ca="1" si="128"/>
        <v>11959.35</v>
      </c>
      <c r="K38" s="148">
        <f t="shared" ca="1" si="128"/>
        <v>14479.08</v>
      </c>
      <c r="L38" s="149">
        <f t="shared" ca="1" si="129"/>
        <v>12.92383226819633</v>
      </c>
      <c r="M38" s="149">
        <f t="shared" ca="1" si="129"/>
        <v>10.782434846270549</v>
      </c>
      <c r="N38" s="148">
        <f t="shared" ca="1" si="130"/>
        <v>14211.885</v>
      </c>
      <c r="O38" s="148">
        <f t="shared" ca="1" si="130"/>
        <v>20236.573</v>
      </c>
      <c r="P38" s="149">
        <f t="shared" ca="1" si="131"/>
        <v>15.358026812067163</v>
      </c>
      <c r="Q38" s="149">
        <f t="shared" ca="1" si="131"/>
        <v>15.06998579221178</v>
      </c>
      <c r="R38" s="148">
        <f t="shared" ca="1" si="132"/>
        <v>4460.2650000000003</v>
      </c>
      <c r="S38" s="148">
        <f t="shared" ca="1" si="132"/>
        <v>7491.9424999999992</v>
      </c>
      <c r="T38" s="149">
        <f t="shared" ca="1" si="133"/>
        <v>4.8199707117616519</v>
      </c>
      <c r="U38" s="149">
        <f t="shared" ca="1" si="133"/>
        <v>5.5791791935851789</v>
      </c>
      <c r="V38" s="148">
        <f t="shared" ca="1" si="134"/>
        <v>109543.00027500001</v>
      </c>
      <c r="W38" s="148">
        <f t="shared" ca="1" si="134"/>
        <v>117801.93466999999</v>
      </c>
      <c r="X38" s="23"/>
      <c r="Y38" s="148">
        <f t="shared" ca="1" si="135"/>
        <v>55331.789324999998</v>
      </c>
      <c r="Z38" s="148">
        <f t="shared" ca="1" si="135"/>
        <v>68815.80124999999</v>
      </c>
      <c r="AA38" s="148">
        <f t="shared" ca="1" si="136"/>
        <v>11848.179225</v>
      </c>
      <c r="AB38" s="148">
        <f t="shared" ca="1" si="136"/>
        <v>19056.120089999997</v>
      </c>
      <c r="AC38" s="149">
        <f t="shared" ca="1" si="137"/>
        <v>21.412969595846342</v>
      </c>
      <c r="AD38" s="149">
        <f t="shared" ca="1" si="137"/>
        <v>27.691489082240395</v>
      </c>
      <c r="AE38" s="148">
        <f t="shared" ca="1" si="138"/>
        <v>6501.0020999999997</v>
      </c>
      <c r="AF38" s="148">
        <f t="shared" ca="1" si="138"/>
        <v>9556.8459699999985</v>
      </c>
      <c r="AG38" s="149">
        <f t="shared" ca="1" si="139"/>
        <v>11.749126820778084</v>
      </c>
      <c r="AH38" s="149">
        <f t="shared" ca="1" si="139"/>
        <v>13.887574941227616</v>
      </c>
      <c r="AI38" s="148">
        <f t="shared" ca="1" si="140"/>
        <v>4040.7558749999998</v>
      </c>
      <c r="AJ38" s="148">
        <f t="shared" ca="1" si="140"/>
        <v>6777.7036599999992</v>
      </c>
      <c r="AK38" s="149">
        <f t="shared" ca="1" si="141"/>
        <v>7.3027746333413912</v>
      </c>
      <c r="AL38" s="149">
        <f t="shared" ca="1" si="141"/>
        <v>9.8490514342445454</v>
      </c>
      <c r="AM38" s="148">
        <f t="shared" ca="1" si="142"/>
        <v>1306.4212500000001</v>
      </c>
      <c r="AN38" s="148">
        <f t="shared" ca="1" si="142"/>
        <v>2721.5704599999999</v>
      </c>
      <c r="AO38" s="149">
        <f t="shared" ca="1" si="143"/>
        <v>2.3610681417268626</v>
      </c>
      <c r="AP38" s="149">
        <f t="shared" ca="1" si="143"/>
        <v>3.9548627067682371</v>
      </c>
      <c r="AQ38" s="148">
        <f t="shared" ca="1" si="144"/>
        <v>46741.898305396651</v>
      </c>
      <c r="AR38" s="148">
        <f t="shared" ca="1" si="145"/>
        <v>78444.0256584647</v>
      </c>
      <c r="AS38" s="23"/>
      <c r="AT38" s="148">
        <f t="shared" ca="1" si="146"/>
        <v>10650.060600000001</v>
      </c>
      <c r="AU38" s="148">
        <f t="shared" ca="1" si="146"/>
        <v>3068.4552499999995</v>
      </c>
      <c r="AV38" s="148">
        <f t="shared" ca="1" si="147"/>
        <v>3100.8437250000002</v>
      </c>
      <c r="AW38" s="148">
        <f t="shared" ca="1" si="147"/>
        <v>1174.5335</v>
      </c>
      <c r="AX38" s="149">
        <f t="shared" ca="1" si="148"/>
        <v>29.115737848477597</v>
      </c>
      <c r="AY38" s="149">
        <f t="shared" ca="1" si="148"/>
        <v>38.277680601664308</v>
      </c>
      <c r="AZ38" s="148">
        <f t="shared" ca="1" si="149"/>
        <v>1766.9775000000002</v>
      </c>
      <c r="BA38" s="148">
        <f t="shared" ca="1" si="149"/>
        <v>643.34199999999998</v>
      </c>
      <c r="BB38" s="149">
        <f t="shared" ca="1" si="150"/>
        <v>16.591243621656012</v>
      </c>
      <c r="BC38" s="149">
        <f t="shared" ca="1" si="150"/>
        <v>20.966315216752797</v>
      </c>
      <c r="BD38" s="148">
        <f t="shared" ca="1" si="151"/>
        <v>1255.9149750000001</v>
      </c>
      <c r="BE38" s="148">
        <f t="shared" ca="1" si="151"/>
        <v>285.01200000000006</v>
      </c>
      <c r="BF38" s="149">
        <f t="shared" ca="1" si="152"/>
        <v>11.792561771902031</v>
      </c>
      <c r="BG38" s="149">
        <f t="shared" ca="1" si="152"/>
        <v>9.2884522268982117</v>
      </c>
      <c r="BH38" s="148">
        <f t="shared" ca="1" si="153"/>
        <v>77.951250000000002</v>
      </c>
      <c r="BI38" s="148">
        <f t="shared" ca="1" si="153"/>
        <v>246.17949999999996</v>
      </c>
      <c r="BJ38" s="149">
        <f t="shared" ca="1" si="154"/>
        <v>0.73193245491955228</v>
      </c>
      <c r="BK38" s="149">
        <f t="shared" ca="1" si="154"/>
        <v>8.0229131580133028</v>
      </c>
      <c r="BL38" s="148">
        <f t="shared" ca="1" si="155"/>
        <v>8996.709768187342</v>
      </c>
      <c r="BM38" s="148">
        <f t="shared" ca="1" si="156"/>
        <v>3497.7719940861798</v>
      </c>
      <c r="BN38" s="23"/>
      <c r="BO38" s="148">
        <f t="shared" ca="1" si="157"/>
        <v>37621.7238</v>
      </c>
      <c r="BP38" s="148">
        <f t="shared" ca="1" si="157"/>
        <v>41116.153049999994</v>
      </c>
      <c r="BQ38" s="148">
        <f t="shared" ca="1" si="158"/>
        <v>17644.831050000001</v>
      </c>
      <c r="BR38" s="148">
        <f t="shared" ca="1" si="158"/>
        <v>16620.816169999998</v>
      </c>
      <c r="BS38" s="149">
        <f t="shared" ca="1" si="159"/>
        <v>46.900644807774597</v>
      </c>
      <c r="BT38" s="149">
        <f t="shared" ca="1" si="159"/>
        <v>40.424054628330559</v>
      </c>
      <c r="BU38" s="148">
        <f t="shared" ca="1" si="160"/>
        <v>6986.2699499999999</v>
      </c>
      <c r="BV38" s="148">
        <f t="shared" ca="1" si="160"/>
        <v>6422.2574499999992</v>
      </c>
      <c r="BW38" s="149">
        <f t="shared" ca="1" si="161"/>
        <v>18.569776300361866</v>
      </c>
      <c r="BX38" s="149">
        <f t="shared" ca="1" si="161"/>
        <v>15.619791672119968</v>
      </c>
      <c r="BY38" s="148">
        <f t="shared" ca="1" si="162"/>
        <v>8251.6686000000009</v>
      </c>
      <c r="BZ38" s="148">
        <f t="shared" ca="1" si="162"/>
        <v>6759.2611799999995</v>
      </c>
      <c r="CA38" s="149">
        <f t="shared" ca="1" si="163"/>
        <v>21.933254956276087</v>
      </c>
      <c r="CB38" s="149">
        <f t="shared" ca="1" si="163"/>
        <v>16.439429952944007</v>
      </c>
      <c r="CC38" s="148">
        <f t="shared" ca="1" si="164"/>
        <v>2406.8924999999995</v>
      </c>
      <c r="CD38" s="148">
        <f t="shared" ca="1" si="164"/>
        <v>3439.2975399999996</v>
      </c>
      <c r="CE38" s="149">
        <f t="shared" ca="1" si="165"/>
        <v>6.3976135511366428</v>
      </c>
      <c r="CF38" s="149">
        <f t="shared" ca="1" si="165"/>
        <v>8.3648330032665843</v>
      </c>
      <c r="CG38" s="148">
        <f t="shared" ca="1" si="166"/>
        <v>31781.202259779275</v>
      </c>
      <c r="CH38" s="148">
        <f t="shared" ca="1" si="167"/>
        <v>46868.836898583111</v>
      </c>
      <c r="CI38" s="23"/>
      <c r="CJ38" s="148">
        <f t="shared" ca="1" si="168"/>
        <v>5939.4265499999992</v>
      </c>
      <c r="CK38" s="148">
        <f t="shared" ca="1" si="168"/>
        <v>4801.5251200000002</v>
      </c>
      <c r="CL38" s="148">
        <f t="shared" ca="1" si="169"/>
        <v>1427.72775</v>
      </c>
      <c r="CM38" s="148">
        <f t="shared" ca="1" si="169"/>
        <v>1830.1927700000001</v>
      </c>
      <c r="CN38" s="149">
        <f t="shared" ca="1" si="170"/>
        <v>24.038141358949883</v>
      </c>
      <c r="CO38" s="149">
        <f t="shared" ca="1" si="170"/>
        <v>38.116905030375015</v>
      </c>
      <c r="CP38" s="148">
        <f t="shared" ca="1" si="171"/>
        <v>527.81025</v>
      </c>
      <c r="CQ38" s="148">
        <f t="shared" ca="1" si="171"/>
        <v>654.41656</v>
      </c>
      <c r="CR38" s="149">
        <f t="shared" ca="1" si="172"/>
        <v>8.8865523557994006</v>
      </c>
      <c r="CS38" s="149">
        <f t="shared" ca="1" si="172"/>
        <v>13.629347835214489</v>
      </c>
      <c r="CT38" s="148">
        <f t="shared" ca="1" si="173"/>
        <v>737.14125000000001</v>
      </c>
      <c r="CU38" s="148">
        <f t="shared" ca="1" si="173"/>
        <v>944.16273000000001</v>
      </c>
      <c r="CV38" s="149">
        <f t="shared" ca="1" si="174"/>
        <v>12.410983514898422</v>
      </c>
      <c r="CW38" s="149">
        <f t="shared" ca="1" si="174"/>
        <v>19.663809027411688</v>
      </c>
      <c r="CX38" s="148">
        <f t="shared" ca="1" si="175"/>
        <v>162.77624999999998</v>
      </c>
      <c r="CY38" s="148">
        <f t="shared" ca="1" si="175"/>
        <v>231.61347999999998</v>
      </c>
      <c r="CZ38" s="149">
        <f t="shared" ca="1" si="176"/>
        <v>2.7406054882520601</v>
      </c>
      <c r="DA38" s="149">
        <f t="shared" ca="1" si="176"/>
        <v>4.8237481677488336</v>
      </c>
      <c r="DB38" s="148">
        <f t="shared" ca="1" si="177"/>
        <v>5017.3702166367239</v>
      </c>
      <c r="DC38" s="148">
        <f t="shared" ca="1" si="178"/>
        <v>5473.3208488659848</v>
      </c>
      <c r="DE38" s="150">
        <f t="shared" ca="1" si="179"/>
        <v>0</v>
      </c>
      <c r="DF38" s="150">
        <f t="shared" ca="1" si="179"/>
        <v>0</v>
      </c>
    </row>
    <row r="39" spans="1:110">
      <c r="A39">
        <v>8707</v>
      </c>
      <c r="B39" t="str">
        <f>VLOOKUP(A39,Stores!$A:$H,8,FALSE)</f>
        <v>8707 - Houston, TX</v>
      </c>
      <c r="D39" s="148">
        <f t="shared" ca="1" si="126"/>
        <v>192646.33627500001</v>
      </c>
      <c r="E39" s="148">
        <f t="shared" ca="1" si="126"/>
        <v>248573.83327</v>
      </c>
      <c r="F39" s="148">
        <f t="shared" ca="1" si="126"/>
        <v>68620.561275</v>
      </c>
      <c r="G39" s="148">
        <f t="shared" ca="1" si="126"/>
        <v>78541.742509999996</v>
      </c>
      <c r="H39" s="149">
        <f t="shared" ca="1" si="127"/>
        <v>35.619966931032153</v>
      </c>
      <c r="I39" s="149">
        <f t="shared" ca="1" si="127"/>
        <v>31.596947062681469</v>
      </c>
      <c r="J39" s="148">
        <f t="shared" ca="1" si="128"/>
        <v>29189.306999999997</v>
      </c>
      <c r="K39" s="148">
        <f t="shared" ca="1" si="128"/>
        <v>40115.113219999999</v>
      </c>
      <c r="L39" s="149">
        <f t="shared" ca="1" si="129"/>
        <v>15.151758172204563</v>
      </c>
      <c r="M39" s="149">
        <f t="shared" ca="1" si="129"/>
        <v>16.138107817819709</v>
      </c>
      <c r="N39" s="148">
        <f t="shared" ca="1" si="130"/>
        <v>34249.209224999999</v>
      </c>
      <c r="O39" s="148">
        <f t="shared" ca="1" si="130"/>
        <v>28771.129799999999</v>
      </c>
      <c r="P39" s="149">
        <f t="shared" ca="1" si="131"/>
        <v>17.778282155394702</v>
      </c>
      <c r="Q39" s="149">
        <f t="shared" ca="1" si="131"/>
        <v>11.574480475886977</v>
      </c>
      <c r="R39" s="148">
        <f t="shared" ca="1" si="132"/>
        <v>5182.0450500000006</v>
      </c>
      <c r="S39" s="148">
        <f t="shared" ca="1" si="132"/>
        <v>9655.4994900000002</v>
      </c>
      <c r="T39" s="149">
        <f t="shared" ca="1" si="133"/>
        <v>2.6899266034328848</v>
      </c>
      <c r="U39" s="149">
        <f t="shared" ca="1" si="133"/>
        <v>3.8843587689747827</v>
      </c>
      <c r="V39" s="148">
        <f t="shared" ca="1" si="134"/>
        <v>213826.99057499997</v>
      </c>
      <c r="W39" s="148">
        <f t="shared" ca="1" si="134"/>
        <v>225467.62755999999</v>
      </c>
      <c r="X39" s="23"/>
      <c r="Y39" s="148">
        <f t="shared" ca="1" si="135"/>
        <v>129221.03159999999</v>
      </c>
      <c r="Z39" s="148">
        <f t="shared" ca="1" si="135"/>
        <v>147945.13873999999</v>
      </c>
      <c r="AA39" s="148">
        <f t="shared" ca="1" si="136"/>
        <v>31929.805499999995</v>
      </c>
      <c r="AB39" s="148">
        <f t="shared" ca="1" si="136"/>
        <v>35173.167260000002</v>
      </c>
      <c r="AC39" s="149">
        <f t="shared" ca="1" si="137"/>
        <v>24.709449463952428</v>
      </c>
      <c r="AD39" s="149">
        <f t="shared" ca="1" si="137"/>
        <v>23.774466372844881</v>
      </c>
      <c r="AE39" s="148">
        <f t="shared" ca="1" si="138"/>
        <v>15467.275499999998</v>
      </c>
      <c r="AF39" s="148">
        <f t="shared" ca="1" si="138"/>
        <v>17052.746759999998</v>
      </c>
      <c r="AG39" s="149">
        <f t="shared" ca="1" si="139"/>
        <v>11.969627009230594</v>
      </c>
      <c r="AH39" s="149">
        <f t="shared" ca="1" si="139"/>
        <v>11.526398842998576</v>
      </c>
      <c r="AI39" s="148">
        <f t="shared" ca="1" si="140"/>
        <v>13533.505649999999</v>
      </c>
      <c r="AJ39" s="148">
        <f t="shared" ca="1" si="140"/>
        <v>14586.36347</v>
      </c>
      <c r="AK39" s="149">
        <f t="shared" ca="1" si="141"/>
        <v>10.473144721435579</v>
      </c>
      <c r="AL39" s="149">
        <f t="shared" ca="1" si="141"/>
        <v>9.8593056819759362</v>
      </c>
      <c r="AM39" s="148">
        <f t="shared" ca="1" si="142"/>
        <v>2929.0243500000001</v>
      </c>
      <c r="AN39" s="148">
        <f t="shared" ca="1" si="142"/>
        <v>3534.0570299999995</v>
      </c>
      <c r="AO39" s="149">
        <f t="shared" ca="1" si="143"/>
        <v>2.2666777332862589</v>
      </c>
      <c r="AP39" s="149">
        <f t="shared" ca="1" si="143"/>
        <v>2.3887618478703652</v>
      </c>
      <c r="AQ39" s="148">
        <f t="shared" ca="1" si="144"/>
        <v>116421.02917163969</v>
      </c>
      <c r="AR39" s="148">
        <f t="shared" ca="1" si="145"/>
        <v>163106.74241018205</v>
      </c>
      <c r="AS39" s="23"/>
      <c r="AT39" s="148">
        <f t="shared" ca="1" si="146"/>
        <v>10712.527875</v>
      </c>
      <c r="AU39" s="148">
        <f t="shared" ca="1" si="146"/>
        <v>9404.6327199999996</v>
      </c>
      <c r="AV39" s="148">
        <f t="shared" ca="1" si="147"/>
        <v>4262.9054999999998</v>
      </c>
      <c r="AW39" s="148">
        <f t="shared" ca="1" si="147"/>
        <v>2637.2147199999999</v>
      </c>
      <c r="AX39" s="149">
        <f t="shared" ca="1" si="148"/>
        <v>39.793646744653159</v>
      </c>
      <c r="AY39" s="149">
        <f t="shared" ca="1" si="148"/>
        <v>28.041655623527635</v>
      </c>
      <c r="AZ39" s="148">
        <f t="shared" ca="1" si="149"/>
        <v>2129.78325</v>
      </c>
      <c r="BA39" s="148">
        <f t="shared" ca="1" si="149"/>
        <v>1891.5373399999999</v>
      </c>
      <c r="BB39" s="149">
        <f t="shared" ca="1" si="150"/>
        <v>19.881238815446256</v>
      </c>
      <c r="BC39" s="149">
        <f t="shared" ca="1" si="150"/>
        <v>20.112825203449304</v>
      </c>
      <c r="BD39" s="148">
        <f t="shared" ca="1" si="151"/>
        <v>2055.8045999999999</v>
      </c>
      <c r="BE39" s="148">
        <f t="shared" ca="1" si="151"/>
        <v>437.60947999999996</v>
      </c>
      <c r="BF39" s="149">
        <f t="shared" ca="1" si="152"/>
        <v>19.190658115323693</v>
      </c>
      <c r="BG39" s="149">
        <f t="shared" ca="1" si="152"/>
        <v>4.6531267411365738</v>
      </c>
      <c r="BH39" s="148">
        <f t="shared" ca="1" si="153"/>
        <v>77.317650000000015</v>
      </c>
      <c r="BI39" s="148">
        <f t="shared" ca="1" si="153"/>
        <v>308.06789999999995</v>
      </c>
      <c r="BJ39" s="149">
        <f t="shared" ca="1" si="154"/>
        <v>0.72174981388321491</v>
      </c>
      <c r="BK39" s="149">
        <f t="shared" ca="1" si="154"/>
        <v>3.275703678941754</v>
      </c>
      <c r="BL39" s="148">
        <f t="shared" ca="1" si="155"/>
        <v>9651.397336758133</v>
      </c>
      <c r="BM39" s="148">
        <f t="shared" ca="1" si="156"/>
        <v>10368.431295462851</v>
      </c>
      <c r="BN39" s="23"/>
      <c r="BO39" s="148">
        <f t="shared" ca="1" si="157"/>
        <v>43347.803925</v>
      </c>
      <c r="BP39" s="148">
        <f t="shared" ca="1" si="157"/>
        <v>41131.90535999999</v>
      </c>
      <c r="BQ39" s="148">
        <f t="shared" ca="1" si="158"/>
        <v>25942.722599999997</v>
      </c>
      <c r="BR39" s="148">
        <f t="shared" ca="1" si="158"/>
        <v>26189.099439999998</v>
      </c>
      <c r="BS39" s="149">
        <f t="shared" ca="1" si="159"/>
        <v>59.847835993919951</v>
      </c>
      <c r="BT39" s="149">
        <f t="shared" ca="1" si="159"/>
        <v>63.671009671894282</v>
      </c>
      <c r="BU39" s="148">
        <f t="shared" ca="1" si="160"/>
        <v>8197.7297999999992</v>
      </c>
      <c r="BV39" s="148">
        <f t="shared" ca="1" si="160"/>
        <v>7988.6133600000003</v>
      </c>
      <c r="BW39" s="149">
        <f t="shared" ca="1" si="161"/>
        <v>18.91152274791969</v>
      </c>
      <c r="BX39" s="149">
        <f t="shared" ca="1" si="161"/>
        <v>19.421938492955832</v>
      </c>
      <c r="BY39" s="148">
        <f t="shared" ca="1" si="162"/>
        <v>15112.8459</v>
      </c>
      <c r="BZ39" s="148">
        <f t="shared" ca="1" si="162"/>
        <v>14852.051479999998</v>
      </c>
      <c r="CA39" s="149">
        <f t="shared" ca="1" si="163"/>
        <v>34.864155808557491</v>
      </c>
      <c r="CB39" s="149">
        <f t="shared" ca="1" si="163"/>
        <v>36.108347887144902</v>
      </c>
      <c r="CC39" s="148">
        <f t="shared" ca="1" si="164"/>
        <v>2632.1469000000006</v>
      </c>
      <c r="CD39" s="148">
        <f t="shared" ca="1" si="164"/>
        <v>3348.4346</v>
      </c>
      <c r="CE39" s="149">
        <f t="shared" ca="1" si="165"/>
        <v>6.0721574374427796</v>
      </c>
      <c r="CF39" s="149">
        <f t="shared" ca="1" si="165"/>
        <v>8.1407232917935524</v>
      </c>
      <c r="CG39" s="148">
        <f t="shared" ca="1" si="166"/>
        <v>39053.982798253281</v>
      </c>
      <c r="CH39" s="148">
        <f t="shared" ca="1" si="167"/>
        <v>45347.154692144126</v>
      </c>
      <c r="CI39" s="23"/>
      <c r="CJ39" s="148">
        <f t="shared" ca="1" si="168"/>
        <v>30545.627175000001</v>
      </c>
      <c r="CK39" s="148">
        <f t="shared" ca="1" si="168"/>
        <v>26985.950739999997</v>
      </c>
      <c r="CL39" s="148">
        <f t="shared" ca="1" si="169"/>
        <v>9847.2940500000004</v>
      </c>
      <c r="CM39" s="148">
        <f t="shared" ca="1" si="169"/>
        <v>9123.7617799999989</v>
      </c>
      <c r="CN39" s="149">
        <f t="shared" ca="1" si="170"/>
        <v>32.237982849667908</v>
      </c>
      <c r="CO39" s="149">
        <f t="shared" ca="1" si="170"/>
        <v>33.809302729054039</v>
      </c>
      <c r="CP39" s="148">
        <f t="shared" ca="1" si="171"/>
        <v>3762.0704999999998</v>
      </c>
      <c r="CQ39" s="148">
        <f t="shared" ca="1" si="171"/>
        <v>4005.5030399999996</v>
      </c>
      <c r="CR39" s="149">
        <f t="shared" ca="1" si="172"/>
        <v>12.316232626184405</v>
      </c>
      <c r="CS39" s="149">
        <f t="shared" ca="1" si="172"/>
        <v>14.842919853339954</v>
      </c>
      <c r="CT39" s="148">
        <f t="shared" ca="1" si="173"/>
        <v>5156.6137500000004</v>
      </c>
      <c r="CU39" s="148">
        <f t="shared" ca="1" si="173"/>
        <v>4022.1074599999997</v>
      </c>
      <c r="CV39" s="149">
        <f t="shared" ca="1" si="174"/>
        <v>16.881675797511271</v>
      </c>
      <c r="CW39" s="149">
        <f t="shared" ca="1" si="174"/>
        <v>14.904449721825886</v>
      </c>
      <c r="CX39" s="148">
        <f t="shared" ca="1" si="175"/>
        <v>928.60979999999995</v>
      </c>
      <c r="CY39" s="148">
        <f t="shared" ca="1" si="175"/>
        <v>1096.15128</v>
      </c>
      <c r="CZ39" s="149">
        <f t="shared" ca="1" si="176"/>
        <v>3.0400744259722337</v>
      </c>
      <c r="DA39" s="149">
        <f t="shared" ca="1" si="176"/>
        <v>4.0619331538882077</v>
      </c>
      <c r="DB39" s="148">
        <f t="shared" ca="1" si="177"/>
        <v>27519.926968348904</v>
      </c>
      <c r="DC39" s="148">
        <f t="shared" ca="1" si="178"/>
        <v>29751.50487221099</v>
      </c>
      <c r="DE39" s="150">
        <f t="shared" ca="1" si="179"/>
        <v>0</v>
      </c>
      <c r="DF39" s="150">
        <f t="shared" ca="1" si="179"/>
        <v>0</v>
      </c>
    </row>
    <row r="40" spans="1:110">
      <c r="A40">
        <v>8708</v>
      </c>
      <c r="B40" t="str">
        <f>VLOOKUP(A40,Stores!$A:$H,8,FALSE)</f>
        <v>8708 - Chestnut Hill, MA</v>
      </c>
      <c r="D40" s="148">
        <f t="shared" ca="1" si="126"/>
        <v>94063.788375000018</v>
      </c>
      <c r="E40" s="148">
        <f t="shared" ca="1" si="126"/>
        <v>85888.615819999992</v>
      </c>
      <c r="F40" s="148">
        <f t="shared" ca="1" si="126"/>
        <v>25075.749374999999</v>
      </c>
      <c r="G40" s="148">
        <f t="shared" ca="1" si="126"/>
        <v>25354.731499999998</v>
      </c>
      <c r="H40" s="149">
        <f t="shared" ca="1" si="127"/>
        <v>26.658238848547754</v>
      </c>
      <c r="I40" s="149">
        <f t="shared" ca="1" si="127"/>
        <v>29.520479819044777</v>
      </c>
      <c r="J40" s="148">
        <f t="shared" ca="1" si="128"/>
        <v>10532.34</v>
      </c>
      <c r="K40" s="148">
        <f t="shared" ca="1" si="128"/>
        <v>9422.2799999999988</v>
      </c>
      <c r="L40" s="149">
        <f t="shared" ca="1" si="129"/>
        <v>11.197018727346148</v>
      </c>
      <c r="M40" s="149">
        <f t="shared" ca="1" si="129"/>
        <v>10.970347944303382</v>
      </c>
      <c r="N40" s="148">
        <f t="shared" ca="1" si="130"/>
        <v>11830.640625</v>
      </c>
      <c r="O40" s="148">
        <f t="shared" ca="1" si="130"/>
        <v>11619.1075</v>
      </c>
      <c r="P40" s="149">
        <f t="shared" ca="1" si="131"/>
        <v>12.577252978410034</v>
      </c>
      <c r="Q40" s="149">
        <f t="shared" ca="1" si="131"/>
        <v>13.528111250914327</v>
      </c>
      <c r="R40" s="148">
        <f t="shared" ca="1" si="132"/>
        <v>2712.7687500000002</v>
      </c>
      <c r="S40" s="148">
        <f t="shared" ca="1" si="132"/>
        <v>4313.3439999999991</v>
      </c>
      <c r="T40" s="149">
        <f t="shared" ca="1" si="133"/>
        <v>2.8839671427915734</v>
      </c>
      <c r="U40" s="149">
        <f t="shared" ca="1" si="133"/>
        <v>5.0220206238270695</v>
      </c>
      <c r="V40" s="148">
        <f t="shared" ca="1" si="134"/>
        <v>85885.750950000001</v>
      </c>
      <c r="W40" s="148">
        <f t="shared" ca="1" si="134"/>
        <v>106239.04619999998</v>
      </c>
      <c r="X40" s="23"/>
      <c r="Y40" s="148">
        <f t="shared" ca="1" si="135"/>
        <v>24807.995999999996</v>
      </c>
      <c r="Z40" s="148">
        <f t="shared" ca="1" si="135"/>
        <v>53914.552859999989</v>
      </c>
      <c r="AA40" s="148">
        <f t="shared" ca="1" si="136"/>
        <v>5954.6078999999991</v>
      </c>
      <c r="AB40" s="148">
        <f t="shared" ca="1" si="136"/>
        <v>10782.175179999998</v>
      </c>
      <c r="AC40" s="149">
        <f t="shared" ca="1" si="137"/>
        <v>24.002776766007219</v>
      </c>
      <c r="AD40" s="149">
        <f t="shared" ca="1" si="137"/>
        <v>19.998636004638843</v>
      </c>
      <c r="AE40" s="148">
        <f t="shared" ca="1" si="138"/>
        <v>3562.8652499999998</v>
      </c>
      <c r="AF40" s="148">
        <f t="shared" ca="1" si="138"/>
        <v>3487.6445799999992</v>
      </c>
      <c r="AG40" s="149">
        <f t="shared" ca="1" si="139"/>
        <v>14.361761627178593</v>
      </c>
      <c r="AH40" s="149">
        <f t="shared" ca="1" si="139"/>
        <v>6.4688370671576774</v>
      </c>
      <c r="AI40" s="148">
        <f t="shared" ca="1" si="140"/>
        <v>2045.6927999999998</v>
      </c>
      <c r="AJ40" s="148">
        <f t="shared" ca="1" si="140"/>
        <v>6027.6628999999994</v>
      </c>
      <c r="AK40" s="149">
        <f t="shared" ca="1" si="141"/>
        <v>8.2461025872464671</v>
      </c>
      <c r="AL40" s="149">
        <f t="shared" ca="1" si="141"/>
        <v>11.180029473029371</v>
      </c>
      <c r="AM40" s="148">
        <f t="shared" ca="1" si="142"/>
        <v>346.04984999999999</v>
      </c>
      <c r="AN40" s="148">
        <f t="shared" ca="1" si="142"/>
        <v>1266.8677000000002</v>
      </c>
      <c r="AO40" s="149">
        <f t="shared" ca="1" si="143"/>
        <v>1.3949125515821594</v>
      </c>
      <c r="AP40" s="149">
        <f t="shared" ca="1" si="143"/>
        <v>2.3497694644517924</v>
      </c>
      <c r="AQ40" s="148">
        <f t="shared" ca="1" si="144"/>
        <v>27170.212287138955</v>
      </c>
      <c r="AR40" s="148">
        <f t="shared" ca="1" si="145"/>
        <v>43587.047167029457</v>
      </c>
      <c r="AS40" s="23"/>
      <c r="AT40" s="148">
        <f t="shared" ca="1" si="146"/>
        <v>4317.66</v>
      </c>
      <c r="AU40" s="148">
        <f t="shared" ca="1" si="146"/>
        <v>4170.0645000000004</v>
      </c>
      <c r="AV40" s="148">
        <f t="shared" ca="1" si="147"/>
        <v>1635.9525000000001</v>
      </c>
      <c r="AW40" s="148">
        <f t="shared" ca="1" si="147"/>
        <v>728.08049999999992</v>
      </c>
      <c r="AX40" s="149">
        <f t="shared" ca="1" si="148"/>
        <v>37.889794472005676</v>
      </c>
      <c r="AY40" s="149">
        <f t="shared" ca="1" si="148"/>
        <v>17.459693968762348</v>
      </c>
      <c r="AZ40" s="148">
        <f t="shared" ca="1" si="149"/>
        <v>505.46999999999997</v>
      </c>
      <c r="BA40" s="148">
        <f t="shared" ca="1" si="149"/>
        <v>629.74799999999993</v>
      </c>
      <c r="BB40" s="149">
        <f t="shared" ca="1" si="150"/>
        <v>11.707035755478662</v>
      </c>
      <c r="BC40" s="149">
        <f t="shared" ca="1" si="150"/>
        <v>15.101636917126818</v>
      </c>
      <c r="BD40" s="148">
        <f t="shared" ca="1" si="151"/>
        <v>1097.37375</v>
      </c>
      <c r="BE40" s="148">
        <f t="shared" ca="1" si="151"/>
        <v>46.588499999999996</v>
      </c>
      <c r="BF40" s="149">
        <f t="shared" ca="1" si="152"/>
        <v>25.415937104820667</v>
      </c>
      <c r="BG40" s="149">
        <f t="shared" ca="1" si="152"/>
        <v>1.1172129351956064</v>
      </c>
      <c r="BH40" s="148">
        <f t="shared" ca="1" si="153"/>
        <v>33.108750000000001</v>
      </c>
      <c r="BI40" s="148">
        <f t="shared" ca="1" si="153"/>
        <v>51.744</v>
      </c>
      <c r="BJ40" s="149">
        <f t="shared" ca="1" si="154"/>
        <v>0.766821611706341</v>
      </c>
      <c r="BK40" s="149">
        <f t="shared" ca="1" si="154"/>
        <v>1.2408441164399253</v>
      </c>
      <c r="BL40" s="148">
        <f t="shared" ca="1" si="155"/>
        <v>4728.7873951482588</v>
      </c>
      <c r="BM40" s="148">
        <f t="shared" ca="1" si="156"/>
        <v>3371.2752570355856</v>
      </c>
      <c r="BN40" s="23"/>
      <c r="BO40" s="148">
        <f t="shared" ca="1" si="157"/>
        <v>34085.532075000003</v>
      </c>
      <c r="BP40" s="148">
        <f t="shared" ca="1" si="157"/>
        <v>22943.562669999999</v>
      </c>
      <c r="BQ40" s="148">
        <f t="shared" ca="1" si="158"/>
        <v>9653.7338249999993</v>
      </c>
      <c r="BR40" s="148">
        <f t="shared" ca="1" si="158"/>
        <v>8597.3895699999994</v>
      </c>
      <c r="BS40" s="149">
        <f t="shared" ca="1" si="159"/>
        <v>28.322086343726227</v>
      </c>
      <c r="BT40" s="149">
        <f t="shared" ca="1" si="159"/>
        <v>37.471903093940902</v>
      </c>
      <c r="BU40" s="148">
        <f t="shared" ca="1" si="160"/>
        <v>3938.3914499999996</v>
      </c>
      <c r="BV40" s="148">
        <f t="shared" ca="1" si="160"/>
        <v>3721.7903100000003</v>
      </c>
      <c r="BW40" s="149">
        <f t="shared" ca="1" si="161"/>
        <v>11.554437352875031</v>
      </c>
      <c r="BX40" s="149">
        <f t="shared" ca="1" si="161"/>
        <v>16.221501270447639</v>
      </c>
      <c r="BY40" s="148">
        <f t="shared" ca="1" si="162"/>
        <v>4534.3829999999998</v>
      </c>
      <c r="BZ40" s="148">
        <f t="shared" ca="1" si="162"/>
        <v>3393.77675</v>
      </c>
      <c r="CA40" s="149">
        <f t="shared" ca="1" si="163"/>
        <v>13.30295501922277</v>
      </c>
      <c r="CB40" s="149">
        <f t="shared" ca="1" si="163"/>
        <v>14.791847276785633</v>
      </c>
      <c r="CC40" s="148">
        <f t="shared" ca="1" si="164"/>
        <v>1180.9593750000001</v>
      </c>
      <c r="CD40" s="148">
        <f t="shared" ca="1" si="164"/>
        <v>1481.8225099999997</v>
      </c>
      <c r="CE40" s="149">
        <f t="shared" ca="1" si="165"/>
        <v>3.4646939716284306</v>
      </c>
      <c r="CF40" s="149">
        <f t="shared" ca="1" si="165"/>
        <v>6.4585545467076315</v>
      </c>
      <c r="CG40" s="148">
        <f t="shared" ca="1" si="166"/>
        <v>37331.15493882836</v>
      </c>
      <c r="CH40" s="148">
        <f t="shared" ca="1" si="167"/>
        <v>18548.649580268197</v>
      </c>
      <c r="CI40" s="23"/>
      <c r="CJ40" s="148">
        <f t="shared" ca="1" si="168"/>
        <v>22674.562875</v>
      </c>
      <c r="CK40" s="148">
        <f t="shared" ca="1" si="168"/>
        <v>25210.866169999998</v>
      </c>
      <c r="CL40" s="148">
        <f t="shared" ca="1" si="169"/>
        <v>6603.9322500000007</v>
      </c>
      <c r="CM40" s="148">
        <f t="shared" ca="1" si="169"/>
        <v>8112.8735799999995</v>
      </c>
      <c r="CN40" s="149">
        <f t="shared" ca="1" si="170"/>
        <v>29.124849226007409</v>
      </c>
      <c r="CO40" s="149">
        <f t="shared" ca="1" si="170"/>
        <v>32.180066822353055</v>
      </c>
      <c r="CP40" s="148">
        <f t="shared" ca="1" si="171"/>
        <v>2743.3424999999997</v>
      </c>
      <c r="CQ40" s="148">
        <f t="shared" ca="1" si="171"/>
        <v>3583.523439999999</v>
      </c>
      <c r="CR40" s="149">
        <f t="shared" ca="1" si="172"/>
        <v>12.098766865422977</v>
      </c>
      <c r="CS40" s="149">
        <f t="shared" ca="1" si="172"/>
        <v>14.214201986698338</v>
      </c>
      <c r="CT40" s="148">
        <f t="shared" ca="1" si="173"/>
        <v>3270.0960000000005</v>
      </c>
      <c r="CU40" s="148">
        <f t="shared" ca="1" si="173"/>
        <v>3629.1193400000002</v>
      </c>
      <c r="CV40" s="149">
        <f t="shared" ca="1" si="174"/>
        <v>14.421870084231999</v>
      </c>
      <c r="CW40" s="149">
        <f t="shared" ca="1" si="174"/>
        <v>14.395060112288082</v>
      </c>
      <c r="CX40" s="148">
        <f t="shared" ca="1" si="175"/>
        <v>590.49374999999998</v>
      </c>
      <c r="CY40" s="148">
        <f t="shared" ca="1" si="175"/>
        <v>900.23079999999993</v>
      </c>
      <c r="CZ40" s="149">
        <f t="shared" ca="1" si="176"/>
        <v>2.6042122763524276</v>
      </c>
      <c r="DA40" s="149">
        <f t="shared" ca="1" si="176"/>
        <v>3.5708047233666309</v>
      </c>
      <c r="DB40" s="148">
        <f t="shared" ca="1" si="177"/>
        <v>24833.633753884435</v>
      </c>
      <c r="DC40" s="148">
        <f t="shared" ca="1" si="178"/>
        <v>20381.643815666754</v>
      </c>
      <c r="DE40" s="150">
        <f t="shared" ca="1" si="179"/>
        <v>0</v>
      </c>
      <c r="DF40" s="150">
        <f t="shared" ca="1" si="179"/>
        <v>0</v>
      </c>
    </row>
    <row r="41" spans="1:110">
      <c r="A41">
        <v>8709</v>
      </c>
      <c r="B41" t="str">
        <f>VLOOKUP(A41,Stores!$A:$H,8,FALSE)</f>
        <v>8709 - Santa Monica, CA</v>
      </c>
      <c r="D41" s="148">
        <f t="shared" ca="1" si="126"/>
        <v>221741.473275</v>
      </c>
      <c r="E41" s="148">
        <f t="shared" ca="1" si="126"/>
        <v>194639.59669000001</v>
      </c>
      <c r="F41" s="148">
        <f t="shared" ca="1" si="126"/>
        <v>69873.2886</v>
      </c>
      <c r="G41" s="148">
        <f t="shared" ca="1" si="126"/>
        <v>61804.908129999996</v>
      </c>
      <c r="H41" s="149">
        <f t="shared" ca="1" si="127"/>
        <v>31.511150155182893</v>
      </c>
      <c r="I41" s="149">
        <f t="shared" ca="1" si="127"/>
        <v>31.753512225179897</v>
      </c>
      <c r="J41" s="148">
        <f t="shared" ca="1" si="128"/>
        <v>36472.065749999994</v>
      </c>
      <c r="K41" s="148">
        <f t="shared" ca="1" si="128"/>
        <v>28299.847379999996</v>
      </c>
      <c r="L41" s="149">
        <f t="shared" ca="1" si="129"/>
        <v>16.448012729115387</v>
      </c>
      <c r="M41" s="149">
        <f t="shared" ca="1" si="129"/>
        <v>14.539614683374422</v>
      </c>
      <c r="N41" s="148">
        <f t="shared" ca="1" si="130"/>
        <v>27505.441425000001</v>
      </c>
      <c r="O41" s="148">
        <f t="shared" ca="1" si="130"/>
        <v>26831.248989999996</v>
      </c>
      <c r="P41" s="149">
        <f t="shared" ca="1" si="131"/>
        <v>12.404283699733618</v>
      </c>
      <c r="Q41" s="149">
        <f t="shared" ca="1" si="131"/>
        <v>13.78509277982824</v>
      </c>
      <c r="R41" s="148">
        <f t="shared" ca="1" si="132"/>
        <v>5895.7814249999992</v>
      </c>
      <c r="S41" s="148">
        <f t="shared" ca="1" si="132"/>
        <v>6673.8117599999996</v>
      </c>
      <c r="T41" s="149">
        <f t="shared" ca="1" si="133"/>
        <v>2.6588537263338878</v>
      </c>
      <c r="U41" s="149">
        <f t="shared" ca="1" si="133"/>
        <v>3.4288047619772324</v>
      </c>
      <c r="V41" s="148">
        <f t="shared" ca="1" si="134"/>
        <v>209557.10347500004</v>
      </c>
      <c r="W41" s="148">
        <f t="shared" ca="1" si="134"/>
        <v>170007.73293000003</v>
      </c>
      <c r="X41" s="23"/>
      <c r="Y41" s="148">
        <f t="shared" ca="1" si="135"/>
        <v>114342.28522500001</v>
      </c>
      <c r="Z41" s="148">
        <f t="shared" ca="1" si="135"/>
        <v>96361.798049999998</v>
      </c>
      <c r="AA41" s="148">
        <f t="shared" ca="1" si="136"/>
        <v>25882.532775</v>
      </c>
      <c r="AB41" s="148">
        <f t="shared" ca="1" si="136"/>
        <v>25376.988420000001</v>
      </c>
      <c r="AC41" s="149">
        <f t="shared" ca="1" si="137"/>
        <v>22.636011449367984</v>
      </c>
      <c r="AD41" s="149">
        <f t="shared" ca="1" si="137"/>
        <v>26.33511301525574</v>
      </c>
      <c r="AE41" s="148">
        <f t="shared" ca="1" si="138"/>
        <v>14296.999725</v>
      </c>
      <c r="AF41" s="148">
        <f t="shared" ca="1" si="138"/>
        <v>13565.048350000001</v>
      </c>
      <c r="AG41" s="149">
        <f t="shared" ca="1" si="139"/>
        <v>12.50368548858955</v>
      </c>
      <c r="AH41" s="149">
        <f t="shared" ca="1" si="139"/>
        <v>14.077205515573088</v>
      </c>
      <c r="AI41" s="148">
        <f t="shared" ca="1" si="140"/>
        <v>9359.877599999998</v>
      </c>
      <c r="AJ41" s="148">
        <f t="shared" ca="1" si="140"/>
        <v>9005.966269999999</v>
      </c>
      <c r="AK41" s="149">
        <f t="shared" ca="1" si="141"/>
        <v>8.1858409437784587</v>
      </c>
      <c r="AL41" s="149">
        <f t="shared" ca="1" si="141"/>
        <v>9.3459923457706786</v>
      </c>
      <c r="AM41" s="148">
        <f t="shared" ca="1" si="142"/>
        <v>2225.6554499999997</v>
      </c>
      <c r="AN41" s="148">
        <f t="shared" ca="1" si="142"/>
        <v>2805.9738000000002</v>
      </c>
      <c r="AO41" s="149">
        <f t="shared" ca="1" si="143"/>
        <v>1.9464850169999734</v>
      </c>
      <c r="AP41" s="149">
        <f t="shared" ca="1" si="143"/>
        <v>2.9119151539119712</v>
      </c>
      <c r="AQ41" s="148">
        <f t="shared" ca="1" si="144"/>
        <v>120990.53844026111</v>
      </c>
      <c r="AR41" s="148">
        <f t="shared" ca="1" si="145"/>
        <v>110323.34344754694</v>
      </c>
      <c r="AS41" s="23"/>
      <c r="AT41" s="148">
        <f t="shared" ca="1" si="146"/>
        <v>9005.0478000000003</v>
      </c>
      <c r="AU41" s="148">
        <f t="shared" ca="1" si="146"/>
        <v>3661.3386600000003</v>
      </c>
      <c r="AV41" s="148">
        <f t="shared" ca="1" si="147"/>
        <v>3970.9972500000003</v>
      </c>
      <c r="AW41" s="148">
        <f t="shared" ca="1" si="147"/>
        <v>765.75645999999995</v>
      </c>
      <c r="AX41" s="149">
        <f t="shared" ca="1" si="148"/>
        <v>44.097458871900713</v>
      </c>
      <c r="AY41" s="149">
        <f t="shared" ca="1" si="148"/>
        <v>20.914658028383528</v>
      </c>
      <c r="AZ41" s="148">
        <f t="shared" ca="1" si="149"/>
        <v>1792.2742500000002</v>
      </c>
      <c r="BA41" s="148">
        <f t="shared" ca="1" si="149"/>
        <v>568.40811999999994</v>
      </c>
      <c r="BB41" s="149">
        <f t="shared" ca="1" si="150"/>
        <v>19.90299540664293</v>
      </c>
      <c r="BC41" s="149">
        <f t="shared" ca="1" si="150"/>
        <v>15.524598317272293</v>
      </c>
      <c r="BD41" s="148">
        <f t="shared" ca="1" si="151"/>
        <v>1981.5078000000001</v>
      </c>
      <c r="BE41" s="148">
        <f t="shared" ca="1" si="151"/>
        <v>149.33995999999999</v>
      </c>
      <c r="BF41" s="149">
        <f t="shared" ca="1" si="152"/>
        <v>22.004411792239459</v>
      </c>
      <c r="BG41" s="149">
        <f t="shared" ca="1" si="152"/>
        <v>4.0788349253657943</v>
      </c>
      <c r="BH41" s="148">
        <f t="shared" ca="1" si="153"/>
        <v>197.21520000000001</v>
      </c>
      <c r="BI41" s="148">
        <f t="shared" ca="1" si="153"/>
        <v>48.008379999999995</v>
      </c>
      <c r="BJ41" s="149">
        <f t="shared" ca="1" si="154"/>
        <v>2.1900516730183268</v>
      </c>
      <c r="BK41" s="149">
        <f t="shared" ca="1" si="154"/>
        <v>1.3112247857454407</v>
      </c>
      <c r="BL41" s="148">
        <f t="shared" ca="1" si="155"/>
        <v>9528.6322103703478</v>
      </c>
      <c r="BM41" s="148">
        <f t="shared" ca="1" si="156"/>
        <v>4191.8180299559217</v>
      </c>
      <c r="BN41" s="23"/>
      <c r="BO41" s="148">
        <f t="shared" ca="1" si="157"/>
        <v>35080.980150000003</v>
      </c>
      <c r="BP41" s="148">
        <f t="shared" ca="1" si="157"/>
        <v>31642.302090000005</v>
      </c>
      <c r="BQ41" s="148">
        <f t="shared" ca="1" si="158"/>
        <v>14820.402150000002</v>
      </c>
      <c r="BR41" s="148">
        <f t="shared" ca="1" si="158"/>
        <v>17206.147979999998</v>
      </c>
      <c r="BS41" s="149">
        <f t="shared" ca="1" si="159"/>
        <v>42.246260186091185</v>
      </c>
      <c r="BT41" s="149">
        <f t="shared" ca="1" si="159"/>
        <v>54.377042261529063</v>
      </c>
      <c r="BU41" s="148">
        <f t="shared" ca="1" si="160"/>
        <v>4921.5368999999992</v>
      </c>
      <c r="BV41" s="148">
        <f t="shared" ca="1" si="160"/>
        <v>5466.618919999999</v>
      </c>
      <c r="BW41" s="149">
        <f t="shared" ca="1" si="161"/>
        <v>14.029074669397454</v>
      </c>
      <c r="BX41" s="149">
        <f t="shared" ca="1" si="161"/>
        <v>17.276299633482193</v>
      </c>
      <c r="BY41" s="148">
        <f t="shared" ca="1" si="162"/>
        <v>7488.402900000001</v>
      </c>
      <c r="BZ41" s="148">
        <f t="shared" ca="1" si="162"/>
        <v>9887.6354499999998</v>
      </c>
      <c r="CA41" s="149">
        <f t="shared" ca="1" si="163"/>
        <v>21.346048109205981</v>
      </c>
      <c r="CB41" s="149">
        <f t="shared" ca="1" si="163"/>
        <v>31.248154517571635</v>
      </c>
      <c r="CC41" s="148">
        <f t="shared" ca="1" si="164"/>
        <v>2410.4623499999998</v>
      </c>
      <c r="CD41" s="148">
        <f t="shared" ca="1" si="164"/>
        <v>1851.8936099999999</v>
      </c>
      <c r="CE41" s="149">
        <f t="shared" ca="1" si="165"/>
        <v>6.8711374074877432</v>
      </c>
      <c r="CF41" s="149">
        <f t="shared" ca="1" si="165"/>
        <v>5.852588110475244</v>
      </c>
      <c r="CG41" s="148">
        <f t="shared" ca="1" si="166"/>
        <v>37120.708834955083</v>
      </c>
      <c r="CH41" s="148">
        <f t="shared" ca="1" si="167"/>
        <v>36226.851631958554</v>
      </c>
      <c r="CI41" s="23"/>
      <c r="CJ41" s="148">
        <f t="shared" ca="1" si="168"/>
        <v>51128.790299999993</v>
      </c>
      <c r="CK41" s="148">
        <f t="shared" ca="1" si="168"/>
        <v>38342.294129999995</v>
      </c>
      <c r="CL41" s="148">
        <f t="shared" ca="1" si="169"/>
        <v>18927.591</v>
      </c>
      <c r="CM41" s="148">
        <f t="shared" ca="1" si="169"/>
        <v>14881.230769999998</v>
      </c>
      <c r="CN41" s="149">
        <f t="shared" ca="1" si="170"/>
        <v>37.019438341767305</v>
      </c>
      <c r="CO41" s="149">
        <f t="shared" ca="1" si="170"/>
        <v>38.81152942895126</v>
      </c>
      <c r="CP41" s="148">
        <f t="shared" ca="1" si="171"/>
        <v>8104.5763499999994</v>
      </c>
      <c r="CQ41" s="148">
        <f t="shared" ca="1" si="171"/>
        <v>7222.4966800000002</v>
      </c>
      <c r="CR41" s="149">
        <f t="shared" ca="1" si="172"/>
        <v>15.851296896418066</v>
      </c>
      <c r="CS41" s="149">
        <f t="shared" ca="1" si="172"/>
        <v>18.836892376632555</v>
      </c>
      <c r="CT41" s="148">
        <f t="shared" ca="1" si="173"/>
        <v>9019.4868000000006</v>
      </c>
      <c r="CU41" s="148">
        <f t="shared" ca="1" si="173"/>
        <v>5589.4790699999994</v>
      </c>
      <c r="CV41" s="149">
        <f t="shared" ca="1" si="174"/>
        <v>17.640720124763057</v>
      </c>
      <c r="CW41" s="149">
        <f t="shared" ca="1" si="174"/>
        <v>14.577842032740151</v>
      </c>
      <c r="CX41" s="148">
        <f t="shared" ca="1" si="175"/>
        <v>1803.5278499999999</v>
      </c>
      <c r="CY41" s="148">
        <f t="shared" ca="1" si="175"/>
        <v>2069.2550200000001</v>
      </c>
      <c r="CZ41" s="149">
        <f t="shared" ca="1" si="176"/>
        <v>3.5274213205861829</v>
      </c>
      <c r="DA41" s="149">
        <f t="shared" ca="1" si="176"/>
        <v>5.3967950195785539</v>
      </c>
      <c r="DB41" s="148">
        <f t="shared" ca="1" si="177"/>
        <v>54101.593789413419</v>
      </c>
      <c r="DC41" s="148">
        <f t="shared" ca="1" si="178"/>
        <v>43897.583580538558</v>
      </c>
      <c r="DE41" s="150">
        <f t="shared" ca="1" si="179"/>
        <v>0</v>
      </c>
      <c r="DF41" s="150">
        <f t="shared" ca="1" si="179"/>
        <v>0</v>
      </c>
    </row>
    <row r="42" spans="1:110">
      <c r="A42">
        <v>8710</v>
      </c>
      <c r="B42" t="str">
        <f>VLOOKUP(A42,Stores!$A:$H,8,FALSE)</f>
        <v>8710 - Ft. Worth, TX</v>
      </c>
      <c r="D42" s="148">
        <f t="shared" ca="1" si="126"/>
        <v>108304.705875</v>
      </c>
      <c r="E42" s="148">
        <f t="shared" ca="1" si="126"/>
        <v>111413.44235</v>
      </c>
      <c r="F42" s="148">
        <f t="shared" ca="1" si="126"/>
        <v>37992.854999999996</v>
      </c>
      <c r="G42" s="148">
        <f t="shared" ca="1" si="126"/>
        <v>29853.472249999999</v>
      </c>
      <c r="H42" s="149">
        <f t="shared" ca="1" si="127"/>
        <v>35.079597597402177</v>
      </c>
      <c r="I42" s="149">
        <f t="shared" ca="1" si="127"/>
        <v>26.795215748039404</v>
      </c>
      <c r="J42" s="148">
        <f t="shared" ca="1" si="128"/>
        <v>12479.67</v>
      </c>
      <c r="K42" s="148">
        <f t="shared" ca="1" si="128"/>
        <v>13796.328</v>
      </c>
      <c r="L42" s="149">
        <f t="shared" ca="1" si="129"/>
        <v>11.522740308628348</v>
      </c>
      <c r="M42" s="149">
        <f t="shared" ca="1" si="129"/>
        <v>12.383001286917871</v>
      </c>
      <c r="N42" s="148">
        <f t="shared" ca="1" si="130"/>
        <v>21058.35</v>
      </c>
      <c r="O42" s="148">
        <f t="shared" ca="1" si="130"/>
        <v>12658.44125</v>
      </c>
      <c r="P42" s="149">
        <f t="shared" ca="1" si="131"/>
        <v>19.443614965636414</v>
      </c>
      <c r="Q42" s="149">
        <f t="shared" ca="1" si="131"/>
        <v>11.361682201896349</v>
      </c>
      <c r="R42" s="148">
        <f t="shared" ca="1" si="132"/>
        <v>4454.835</v>
      </c>
      <c r="S42" s="148">
        <f t="shared" ca="1" si="132"/>
        <v>3398.7029999999995</v>
      </c>
      <c r="T42" s="149">
        <f t="shared" ca="1" si="133"/>
        <v>4.1132423231374196</v>
      </c>
      <c r="U42" s="149">
        <f t="shared" ca="1" si="133"/>
        <v>3.0505322592251813</v>
      </c>
      <c r="V42" s="148">
        <f t="shared" ca="1" si="134"/>
        <v>101075.97232500002</v>
      </c>
      <c r="W42" s="148">
        <f t="shared" ca="1" si="134"/>
        <v>104624.814</v>
      </c>
      <c r="X42" s="23"/>
      <c r="Y42" s="148">
        <f t="shared" ca="1" si="135"/>
        <v>51198.866550000006</v>
      </c>
      <c r="Z42" s="148">
        <f t="shared" ca="1" si="135"/>
        <v>61252.891069999998</v>
      </c>
      <c r="AA42" s="148">
        <f t="shared" ca="1" si="136"/>
        <v>10953.27075</v>
      </c>
      <c r="AB42" s="148">
        <f t="shared" ca="1" si="136"/>
        <v>13467.89479</v>
      </c>
      <c r="AC42" s="149">
        <f t="shared" ca="1" si="137"/>
        <v>21.393580538161345</v>
      </c>
      <c r="AD42" s="149">
        <f t="shared" ca="1" si="137"/>
        <v>21.987361828536137</v>
      </c>
      <c r="AE42" s="148">
        <f t="shared" ca="1" si="138"/>
        <v>5400.1935000000012</v>
      </c>
      <c r="AF42" s="148">
        <f t="shared" ca="1" si="138"/>
        <v>5618.5130399999998</v>
      </c>
      <c r="AG42" s="149">
        <f t="shared" ca="1" si="139"/>
        <v>10.54748642672833</v>
      </c>
      <c r="AH42" s="149">
        <f t="shared" ca="1" si="139"/>
        <v>9.1726495547437015</v>
      </c>
      <c r="AI42" s="148">
        <f t="shared" ca="1" si="140"/>
        <v>4601.0362499999992</v>
      </c>
      <c r="AJ42" s="148">
        <f t="shared" ca="1" si="140"/>
        <v>6416.3099000000002</v>
      </c>
      <c r="AK42" s="149">
        <f t="shared" ca="1" si="141"/>
        <v>8.9865978683467524</v>
      </c>
      <c r="AL42" s="149">
        <f t="shared" ca="1" si="141"/>
        <v>10.475113562668284</v>
      </c>
      <c r="AM42" s="148">
        <f t="shared" ca="1" si="142"/>
        <v>952.04099999999994</v>
      </c>
      <c r="AN42" s="148">
        <f t="shared" ca="1" si="142"/>
        <v>1433.0718499999998</v>
      </c>
      <c r="AO42" s="149">
        <f t="shared" ca="1" si="143"/>
        <v>1.8594962430862636</v>
      </c>
      <c r="AP42" s="149">
        <f t="shared" ca="1" si="143"/>
        <v>2.3395987111241507</v>
      </c>
      <c r="AQ42" s="148">
        <f t="shared" ca="1" si="144"/>
        <v>54860.498051915478</v>
      </c>
      <c r="AR42" s="148">
        <f t="shared" ca="1" si="145"/>
        <v>65227.312595253694</v>
      </c>
      <c r="AS42" s="23"/>
      <c r="AT42" s="148">
        <f t="shared" ca="1" si="146"/>
        <v>15108.850500000002</v>
      </c>
      <c r="AU42" s="148">
        <f t="shared" ca="1" si="146"/>
        <v>4215.4258999999993</v>
      </c>
      <c r="AV42" s="148">
        <f t="shared" ca="1" si="147"/>
        <v>5940.8043749999997</v>
      </c>
      <c r="AW42" s="148">
        <f t="shared" ca="1" si="147"/>
        <v>453.30599999999993</v>
      </c>
      <c r="AX42" s="149">
        <f t="shared" ca="1" si="148"/>
        <v>39.320028846668379</v>
      </c>
      <c r="AY42" s="149">
        <f t="shared" ca="1" si="148"/>
        <v>10.753504171429036</v>
      </c>
      <c r="AZ42" s="148">
        <f t="shared" ca="1" si="149"/>
        <v>2598.63</v>
      </c>
      <c r="BA42" s="148">
        <f t="shared" ca="1" si="149"/>
        <v>307.97199999999998</v>
      </c>
      <c r="BB42" s="149">
        <f t="shared" ca="1" si="150"/>
        <v>17.199389192447168</v>
      </c>
      <c r="BC42" s="149">
        <f t="shared" ca="1" si="150"/>
        <v>7.3058335576483513</v>
      </c>
      <c r="BD42" s="148">
        <f t="shared" ca="1" si="151"/>
        <v>3108.069375</v>
      </c>
      <c r="BE42" s="148">
        <f t="shared" ca="1" si="151"/>
        <v>119.57399999999998</v>
      </c>
      <c r="BF42" s="149">
        <f t="shared" ca="1" si="152"/>
        <v>20.57118359202773</v>
      </c>
      <c r="BG42" s="149">
        <f t="shared" ca="1" si="152"/>
        <v>2.8365817081495845</v>
      </c>
      <c r="BH42" s="148">
        <f t="shared" ca="1" si="153"/>
        <v>234.10499999999999</v>
      </c>
      <c r="BI42" s="148">
        <f t="shared" ca="1" si="153"/>
        <v>25.76</v>
      </c>
      <c r="BJ42" s="149">
        <f t="shared" ca="1" si="154"/>
        <v>1.5494560621934803</v>
      </c>
      <c r="BK42" s="149">
        <f t="shared" ca="1" si="154"/>
        <v>0.61108890563110141</v>
      </c>
      <c r="BL42" s="148">
        <f t="shared" ca="1" si="155"/>
        <v>16189.402603521741</v>
      </c>
      <c r="BM42" s="148">
        <f t="shared" ca="1" si="156"/>
        <v>4488.9457150226981</v>
      </c>
      <c r="BN42" s="23"/>
      <c r="BO42" s="148">
        <f t="shared" ca="1" si="157"/>
        <v>24880.104525000002</v>
      </c>
      <c r="BP42" s="148">
        <f t="shared" ca="1" si="157"/>
        <v>23144.36824</v>
      </c>
      <c r="BQ42" s="148">
        <f t="shared" ca="1" si="158"/>
        <v>13537.170524999998</v>
      </c>
      <c r="BR42" s="148">
        <f t="shared" ca="1" si="158"/>
        <v>13228.476589999998</v>
      </c>
      <c r="BS42" s="149">
        <f t="shared" ca="1" si="159"/>
        <v>54.409620793182725</v>
      </c>
      <c r="BT42" s="149">
        <f t="shared" ca="1" si="159"/>
        <v>57.156352045667234</v>
      </c>
      <c r="BU42" s="148">
        <f t="shared" ca="1" si="160"/>
        <v>2951.5964999999997</v>
      </c>
      <c r="BV42" s="148">
        <f t="shared" ca="1" si="160"/>
        <v>3865.7954999999997</v>
      </c>
      <c r="BW42" s="149">
        <f t="shared" ca="1" si="161"/>
        <v>11.863280144318443</v>
      </c>
      <c r="BX42" s="149">
        <f t="shared" ca="1" si="161"/>
        <v>16.702964020935401</v>
      </c>
      <c r="BY42" s="148">
        <f t="shared" ca="1" si="162"/>
        <v>8373.0243749999991</v>
      </c>
      <c r="BZ42" s="148">
        <f t="shared" ca="1" si="162"/>
        <v>7407.1766299999999</v>
      </c>
      <c r="CA42" s="149">
        <f t="shared" ca="1" si="163"/>
        <v>33.653493563849885</v>
      </c>
      <c r="CB42" s="149">
        <f t="shared" ca="1" si="163"/>
        <v>32.004229077198609</v>
      </c>
      <c r="CC42" s="148">
        <f t="shared" ca="1" si="164"/>
        <v>2212.5496499999999</v>
      </c>
      <c r="CD42" s="148">
        <f t="shared" ca="1" si="164"/>
        <v>1955.5044600000001</v>
      </c>
      <c r="CE42" s="149">
        <f t="shared" ca="1" si="165"/>
        <v>8.8928470850144059</v>
      </c>
      <c r="CF42" s="149">
        <f t="shared" ca="1" si="165"/>
        <v>8.4491589475332347</v>
      </c>
      <c r="CG42" s="148">
        <f t="shared" ca="1" si="166"/>
        <v>26659.475449368438</v>
      </c>
      <c r="CH42" s="148">
        <f t="shared" ca="1" si="167"/>
        <v>24646.101035213414</v>
      </c>
      <c r="CI42" s="23"/>
      <c r="CJ42" s="148">
        <f t="shared" ca="1" si="168"/>
        <v>9888.1507500000025</v>
      </c>
      <c r="CK42" s="148">
        <f t="shared" ca="1" si="168"/>
        <v>16012.128789999999</v>
      </c>
      <c r="CL42" s="148">
        <f t="shared" ca="1" si="169"/>
        <v>3319.2374999999997</v>
      </c>
      <c r="CM42" s="148">
        <f t="shared" ca="1" si="169"/>
        <v>5988.5203700000002</v>
      </c>
      <c r="CN42" s="149">
        <f t="shared" ca="1" si="170"/>
        <v>33.567828645816292</v>
      </c>
      <c r="CO42" s="149">
        <f t="shared" ca="1" si="170"/>
        <v>37.399901340663646</v>
      </c>
      <c r="CP42" s="148">
        <f t="shared" ca="1" si="171"/>
        <v>1179.405</v>
      </c>
      <c r="CQ42" s="148">
        <f t="shared" ca="1" si="171"/>
        <v>3189.1522599999998</v>
      </c>
      <c r="CR42" s="149">
        <f t="shared" ca="1" si="172"/>
        <v>11.927457720039307</v>
      </c>
      <c r="CS42" s="149">
        <f t="shared" ca="1" si="172"/>
        <v>19.91710347715733</v>
      </c>
      <c r="CT42" s="148">
        <f t="shared" ca="1" si="173"/>
        <v>1771.2749999999999</v>
      </c>
      <c r="CU42" s="148">
        <f t="shared" ca="1" si="173"/>
        <v>2323.0811800000001</v>
      </c>
      <c r="CV42" s="149">
        <f t="shared" ca="1" si="174"/>
        <v>17.913106755578127</v>
      </c>
      <c r="CW42" s="149">
        <f t="shared" ca="1" si="174"/>
        <v>14.508259398030987</v>
      </c>
      <c r="CX42" s="148">
        <f t="shared" ca="1" si="175"/>
        <v>368.5575</v>
      </c>
      <c r="CY42" s="148">
        <f t="shared" ca="1" si="175"/>
        <v>476.28692999999993</v>
      </c>
      <c r="CZ42" s="149">
        <f t="shared" ca="1" si="176"/>
        <v>3.7272641701988607</v>
      </c>
      <c r="DA42" s="149">
        <f t="shared" ca="1" si="176"/>
        <v>2.9745384654753328</v>
      </c>
      <c r="DB42" s="148">
        <f t="shared" ca="1" si="177"/>
        <v>10595.32977019433</v>
      </c>
      <c r="DC42" s="148">
        <f t="shared" ca="1" si="178"/>
        <v>17051.08300451019</v>
      </c>
      <c r="DE42" s="150">
        <f t="shared" ca="1" si="179"/>
        <v>0</v>
      </c>
      <c r="DF42" s="150">
        <f t="shared" ca="1" si="179"/>
        <v>0</v>
      </c>
    </row>
    <row r="43" spans="1:110">
      <c r="A43">
        <v>8711</v>
      </c>
      <c r="B43" t="str">
        <f>VLOOKUP(A43,Stores!$A:$H,8,FALSE)</f>
        <v>8711 - Cherry Creek, CO</v>
      </c>
      <c r="D43" s="148">
        <f t="shared" ca="1" si="126"/>
        <v>137207.03542499998</v>
      </c>
      <c r="E43" s="148">
        <f t="shared" ca="1" si="126"/>
        <v>135287.24769000002</v>
      </c>
      <c r="F43" s="148">
        <f t="shared" ca="1" si="126"/>
        <v>47288.206875000003</v>
      </c>
      <c r="G43" s="148">
        <f t="shared" ca="1" si="126"/>
        <v>47041.50675</v>
      </c>
      <c r="H43" s="149">
        <f t="shared" ca="1" si="127"/>
        <v>34.464855776909964</v>
      </c>
      <c r="I43" s="149">
        <f t="shared" ca="1" si="127"/>
        <v>34.771574966024794</v>
      </c>
      <c r="J43" s="148">
        <f t="shared" ca="1" si="128"/>
        <v>19989.899999999998</v>
      </c>
      <c r="K43" s="148">
        <f t="shared" ca="1" si="128"/>
        <v>19226.13</v>
      </c>
      <c r="L43" s="149">
        <f t="shared" ca="1" si="129"/>
        <v>14.569150873409011</v>
      </c>
      <c r="M43" s="149">
        <f t="shared" ca="1" si="129"/>
        <v>14.211339448678231</v>
      </c>
      <c r="N43" s="148">
        <f t="shared" ca="1" si="130"/>
        <v>20739.556875000002</v>
      </c>
      <c r="O43" s="148">
        <f t="shared" ca="1" si="130"/>
        <v>22010.941749999998</v>
      </c>
      <c r="P43" s="149">
        <f t="shared" ca="1" si="131"/>
        <v>15.115519995573875</v>
      </c>
      <c r="Q43" s="149">
        <f t="shared" ca="1" si="131"/>
        <v>16.269783091778407</v>
      </c>
      <c r="R43" s="148">
        <f t="shared" ca="1" si="132"/>
        <v>6558.75</v>
      </c>
      <c r="S43" s="148">
        <f t="shared" ca="1" si="132"/>
        <v>5804.4350000000004</v>
      </c>
      <c r="T43" s="149">
        <f t="shared" ca="1" si="133"/>
        <v>4.7801849079270715</v>
      </c>
      <c r="U43" s="149">
        <f t="shared" ca="1" si="133"/>
        <v>4.2904524255681524</v>
      </c>
      <c r="V43" s="148">
        <f t="shared" ca="1" si="134"/>
        <v>153069.43260000003</v>
      </c>
      <c r="W43" s="148">
        <f t="shared" ca="1" si="134"/>
        <v>165049.49097000001</v>
      </c>
      <c r="X43" s="23"/>
      <c r="Y43" s="148">
        <f t="shared" ca="1" si="135"/>
        <v>91597.257375000001</v>
      </c>
      <c r="Z43" s="148">
        <f t="shared" ca="1" si="135"/>
        <v>114217.93117</v>
      </c>
      <c r="AA43" s="148">
        <f t="shared" ca="1" si="136"/>
        <v>20459.351025</v>
      </c>
      <c r="AB43" s="148">
        <f t="shared" ca="1" si="136"/>
        <v>22907.00664</v>
      </c>
      <c r="AC43" s="149">
        <f t="shared" ca="1" si="137"/>
        <v>22.33620482897128</v>
      </c>
      <c r="AD43" s="149">
        <f t="shared" ca="1" si="137"/>
        <v>20.055525787720324</v>
      </c>
      <c r="AE43" s="148">
        <f t="shared" ca="1" si="138"/>
        <v>8145.6675000000005</v>
      </c>
      <c r="AF43" s="148">
        <f t="shared" ca="1" si="138"/>
        <v>10226.05164</v>
      </c>
      <c r="AG43" s="149">
        <f t="shared" ca="1" si="139"/>
        <v>8.8929163748337619</v>
      </c>
      <c r="AH43" s="149">
        <f t="shared" ca="1" si="139"/>
        <v>8.9531052920050893</v>
      </c>
      <c r="AI43" s="148">
        <f t="shared" ca="1" si="140"/>
        <v>10564.222275</v>
      </c>
      <c r="AJ43" s="148">
        <f t="shared" ca="1" si="140"/>
        <v>10558.24308</v>
      </c>
      <c r="AK43" s="149">
        <f t="shared" ca="1" si="141"/>
        <v>11.533339073406946</v>
      </c>
      <c r="AL43" s="149">
        <f t="shared" ca="1" si="141"/>
        <v>9.2439452998717808</v>
      </c>
      <c r="AM43" s="148">
        <f t="shared" ca="1" si="142"/>
        <v>1749.4612500000001</v>
      </c>
      <c r="AN43" s="148">
        <f t="shared" ca="1" si="142"/>
        <v>2122.7119199999997</v>
      </c>
      <c r="AO43" s="149">
        <f t="shared" ca="1" si="143"/>
        <v>1.9099493807305714</v>
      </c>
      <c r="AP43" s="149">
        <f t="shared" ca="1" si="143"/>
        <v>1.8584751958434547</v>
      </c>
      <c r="AQ43" s="148">
        <f t="shared" ca="1" si="144"/>
        <v>82105.146168056439</v>
      </c>
      <c r="AR43" s="148">
        <f t="shared" ca="1" si="145"/>
        <v>93621.794614585117</v>
      </c>
      <c r="AS43" s="23"/>
      <c r="AT43" s="148">
        <f t="shared" ca="1" si="146"/>
        <v>3593.884125</v>
      </c>
      <c r="AU43" s="148">
        <f t="shared" ca="1" si="146"/>
        <v>511.96249999999992</v>
      </c>
      <c r="AV43" s="148">
        <f t="shared" ca="1" si="147"/>
        <v>2115.8943750000003</v>
      </c>
      <c r="AW43" s="148">
        <f t="shared" ca="1" si="147"/>
        <v>129.024</v>
      </c>
      <c r="AX43" s="149">
        <f t="shared" ca="1" si="148"/>
        <v>58.874863557266202</v>
      </c>
      <c r="AY43" s="149">
        <f t="shared" ca="1" si="148"/>
        <v>25.201845838318238</v>
      </c>
      <c r="AZ43" s="148">
        <f t="shared" ca="1" si="149"/>
        <v>274.97249999999997</v>
      </c>
      <c r="BA43" s="148">
        <f t="shared" ca="1" si="149"/>
        <v>32.507999999999996</v>
      </c>
      <c r="BB43" s="149">
        <f t="shared" ca="1" si="150"/>
        <v>7.6511231424301966</v>
      </c>
      <c r="BC43" s="149">
        <f t="shared" ca="1" si="150"/>
        <v>6.3496838147325247</v>
      </c>
      <c r="BD43" s="148">
        <f t="shared" ca="1" si="151"/>
        <v>1776.0018750000002</v>
      </c>
      <c r="BE43" s="148">
        <f t="shared" ca="1" si="151"/>
        <v>78.770999999999987</v>
      </c>
      <c r="BF43" s="149">
        <f t="shared" ca="1" si="152"/>
        <v>49.417338267688308</v>
      </c>
      <c r="BG43" s="149">
        <f t="shared" ca="1" si="152"/>
        <v>15.386087848231073</v>
      </c>
      <c r="BH43" s="148">
        <f t="shared" ca="1" si="153"/>
        <v>64.92</v>
      </c>
      <c r="BI43" s="148">
        <f t="shared" ca="1" si="153"/>
        <v>17.744999999999997</v>
      </c>
      <c r="BJ43" s="149">
        <f t="shared" ca="1" si="154"/>
        <v>1.806402147147691</v>
      </c>
      <c r="BK43" s="149">
        <f t="shared" ca="1" si="154"/>
        <v>3.46607417535464</v>
      </c>
      <c r="BL43" s="148">
        <f t="shared" ca="1" si="155"/>
        <v>3221.4543300803998</v>
      </c>
      <c r="BM43" s="148">
        <f t="shared" ca="1" si="156"/>
        <v>419.64381191627507</v>
      </c>
      <c r="BN43" s="23"/>
      <c r="BO43" s="148">
        <f t="shared" ca="1" si="157"/>
        <v>52560.197100000005</v>
      </c>
      <c r="BP43" s="148">
        <f t="shared" ca="1" si="157"/>
        <v>48047.256949999988</v>
      </c>
      <c r="BQ43" s="148">
        <f t="shared" ca="1" si="158"/>
        <v>25775.985825</v>
      </c>
      <c r="BR43" s="148">
        <f t="shared" ca="1" si="158"/>
        <v>20808.947669999998</v>
      </c>
      <c r="BS43" s="149">
        <f t="shared" ca="1" si="159"/>
        <v>49.040885017914057</v>
      </c>
      <c r="BT43" s="149">
        <f t="shared" ca="1" si="159"/>
        <v>43.309335414620378</v>
      </c>
      <c r="BU43" s="148">
        <f t="shared" ca="1" si="160"/>
        <v>7842.0120750000006</v>
      </c>
      <c r="BV43" s="148">
        <f t="shared" ca="1" si="160"/>
        <v>7064.4402499999997</v>
      </c>
      <c r="BW43" s="149">
        <f t="shared" ca="1" si="161"/>
        <v>14.9200583477264</v>
      </c>
      <c r="BX43" s="149">
        <f t="shared" ca="1" si="161"/>
        <v>14.703108352994127</v>
      </c>
      <c r="BY43" s="148">
        <f t="shared" ca="1" si="162"/>
        <v>14314.740000000002</v>
      </c>
      <c r="BZ43" s="148">
        <f t="shared" ca="1" si="162"/>
        <v>9306.6800399999975</v>
      </c>
      <c r="CA43" s="149">
        <f t="shared" ca="1" si="163"/>
        <v>27.234943531062218</v>
      </c>
      <c r="CB43" s="149">
        <f t="shared" ca="1" si="163"/>
        <v>19.369846752510604</v>
      </c>
      <c r="CC43" s="148">
        <f t="shared" ca="1" si="164"/>
        <v>3619.2337500000003</v>
      </c>
      <c r="CD43" s="148">
        <f t="shared" ca="1" si="164"/>
        <v>4437.8273799999997</v>
      </c>
      <c r="CE43" s="149">
        <f t="shared" ca="1" si="165"/>
        <v>6.8858831391254425</v>
      </c>
      <c r="CF43" s="149">
        <f t="shared" ca="1" si="165"/>
        <v>9.2363803091156509</v>
      </c>
      <c r="CG43" s="148">
        <f t="shared" ca="1" si="166"/>
        <v>47113.448472041178</v>
      </c>
      <c r="CH43" s="148">
        <f t="shared" ca="1" si="167"/>
        <v>39383.224471750837</v>
      </c>
      <c r="CI43" s="23"/>
      <c r="CJ43" s="148">
        <f t="shared" ca="1" si="168"/>
        <v>5318.0939999999991</v>
      </c>
      <c r="CK43" s="148">
        <f t="shared" ca="1" si="168"/>
        <v>2272.3403499999999</v>
      </c>
      <c r="CL43" s="148">
        <f t="shared" ca="1" si="169"/>
        <v>1999.7962500000003</v>
      </c>
      <c r="CM43" s="148">
        <f t="shared" ca="1" si="169"/>
        <v>792.07099999999991</v>
      </c>
      <c r="CN43" s="149">
        <f t="shared" ca="1" si="170"/>
        <v>37.603627352205521</v>
      </c>
      <c r="CO43" s="149">
        <f t="shared" ca="1" si="170"/>
        <v>34.857058274743039</v>
      </c>
      <c r="CP43" s="148">
        <f t="shared" ca="1" si="171"/>
        <v>758.88</v>
      </c>
      <c r="CQ43" s="148">
        <f t="shared" ca="1" si="171"/>
        <v>293.57999999999993</v>
      </c>
      <c r="CR43" s="149">
        <f t="shared" ca="1" si="172"/>
        <v>14.269774095756866</v>
      </c>
      <c r="CS43" s="149">
        <f t="shared" ca="1" si="172"/>
        <v>12.9197195305712</v>
      </c>
      <c r="CT43" s="148">
        <f t="shared" ca="1" si="173"/>
        <v>1029.9000000000001</v>
      </c>
      <c r="CU43" s="148">
        <f t="shared" ca="1" si="173"/>
        <v>359.49899999999997</v>
      </c>
      <c r="CV43" s="149">
        <f t="shared" ca="1" si="174"/>
        <v>19.365960812275983</v>
      </c>
      <c r="CW43" s="149">
        <f t="shared" ca="1" si="174"/>
        <v>15.820649402278139</v>
      </c>
      <c r="CX43" s="148">
        <f t="shared" ca="1" si="175"/>
        <v>211.01624999999999</v>
      </c>
      <c r="CY43" s="148">
        <f t="shared" ca="1" si="175"/>
        <v>138.99199999999999</v>
      </c>
      <c r="CZ43" s="149">
        <f t="shared" ca="1" si="176"/>
        <v>3.967892444172668</v>
      </c>
      <c r="DA43" s="149">
        <f t="shared" ca="1" si="176"/>
        <v>6.1166893418937001</v>
      </c>
      <c r="DB43" s="148">
        <f t="shared" ca="1" si="177"/>
        <v>4766.9864548219375</v>
      </c>
      <c r="DC43" s="148">
        <f t="shared" ca="1" si="178"/>
        <v>1862.5847917477602</v>
      </c>
      <c r="DE43" s="150">
        <f t="shared" ca="1" si="179"/>
        <v>0</v>
      </c>
      <c r="DF43" s="150">
        <f t="shared" ca="1" si="179"/>
        <v>0</v>
      </c>
    </row>
    <row r="44" spans="1:110">
      <c r="A44">
        <v>8712</v>
      </c>
      <c r="B44" t="str">
        <f>VLOOKUP(A44,Stores!$A:$H,8,FALSE)</f>
        <v>8712 - Southlake, TX</v>
      </c>
      <c r="D44" s="148">
        <f t="shared" ca="1" si="126"/>
        <v>150755.20905</v>
      </c>
      <c r="E44" s="148">
        <f t="shared" ca="1" si="126"/>
        <v>182603.63366000002</v>
      </c>
      <c r="F44" s="148">
        <f t="shared" ca="1" si="126"/>
        <v>48965.178749999999</v>
      </c>
      <c r="G44" s="148">
        <f t="shared" ca="1" si="126"/>
        <v>43718.725749999998</v>
      </c>
      <c r="H44" s="149">
        <f t="shared" ca="1" si="127"/>
        <v>32.479924944921827</v>
      </c>
      <c r="I44" s="149">
        <f t="shared" ca="1" si="127"/>
        <v>23.941870637362207</v>
      </c>
      <c r="J44" s="148">
        <f t="shared" ca="1" si="128"/>
        <v>19222.177499999998</v>
      </c>
      <c r="K44" s="148">
        <f t="shared" ca="1" si="128"/>
        <v>15232.447999999999</v>
      </c>
      <c r="L44" s="149">
        <f t="shared" ca="1" si="129"/>
        <v>12.750589263966795</v>
      </c>
      <c r="M44" s="149">
        <f t="shared" ca="1" si="129"/>
        <v>8.341809905252024</v>
      </c>
      <c r="N44" s="148">
        <f t="shared" ca="1" si="130"/>
        <v>22385.53125</v>
      </c>
      <c r="O44" s="148">
        <f t="shared" ca="1" si="130"/>
        <v>21342.34375</v>
      </c>
      <c r="P44" s="149">
        <f t="shared" ca="1" si="131"/>
        <v>14.848927205278549</v>
      </c>
      <c r="Q44" s="149">
        <f t="shared" ca="1" si="131"/>
        <v>11.687797949157195</v>
      </c>
      <c r="R44" s="148">
        <f t="shared" ca="1" si="132"/>
        <v>7357.47</v>
      </c>
      <c r="S44" s="148">
        <f t="shared" ca="1" si="132"/>
        <v>7143.9339999999993</v>
      </c>
      <c r="T44" s="149">
        <f t="shared" ca="1" si="133"/>
        <v>4.8804084756764832</v>
      </c>
      <c r="U44" s="149">
        <f t="shared" ca="1" si="133"/>
        <v>3.9122627829529897</v>
      </c>
      <c r="V44" s="148">
        <f t="shared" ca="1" si="134"/>
        <v>171589.30042500005</v>
      </c>
      <c r="W44" s="148">
        <f t="shared" ca="1" si="134"/>
        <v>168150.85105</v>
      </c>
      <c r="X44" s="23"/>
      <c r="Y44" s="148">
        <f t="shared" ca="1" si="135"/>
        <v>91234.604099999997</v>
      </c>
      <c r="Z44" s="148">
        <f t="shared" ca="1" si="135"/>
        <v>90897.680860000008</v>
      </c>
      <c r="AA44" s="148">
        <f t="shared" ca="1" si="136"/>
        <v>15795.360675</v>
      </c>
      <c r="AB44" s="148">
        <f t="shared" ca="1" si="136"/>
        <v>17996.787759999999</v>
      </c>
      <c r="AC44" s="149">
        <f t="shared" ca="1" si="137"/>
        <v>17.312905372710439</v>
      </c>
      <c r="AD44" s="149">
        <f t="shared" ca="1" si="137"/>
        <v>19.79895151309584</v>
      </c>
      <c r="AE44" s="148">
        <f t="shared" ca="1" si="138"/>
        <v>7775.5739249999997</v>
      </c>
      <c r="AF44" s="148">
        <f t="shared" ca="1" si="138"/>
        <v>8576.1377799999991</v>
      </c>
      <c r="AG44" s="149">
        <f t="shared" ca="1" si="139"/>
        <v>8.5226148583681969</v>
      </c>
      <c r="AH44" s="149">
        <f t="shared" ca="1" si="139"/>
        <v>9.4349357418798263</v>
      </c>
      <c r="AI44" s="148">
        <f t="shared" ca="1" si="140"/>
        <v>5958.0832499999997</v>
      </c>
      <c r="AJ44" s="148">
        <f t="shared" ca="1" si="140"/>
        <v>7691.1296000000002</v>
      </c>
      <c r="AK44" s="149">
        <f t="shared" ca="1" si="141"/>
        <v>6.5305081430171956</v>
      </c>
      <c r="AL44" s="149">
        <f t="shared" ca="1" si="141"/>
        <v>8.4613045429022851</v>
      </c>
      <c r="AM44" s="148">
        <f t="shared" ca="1" si="142"/>
        <v>2061.7035000000001</v>
      </c>
      <c r="AN44" s="148">
        <f t="shared" ca="1" si="142"/>
        <v>1729.5203799999999</v>
      </c>
      <c r="AO44" s="149">
        <f t="shared" ca="1" si="143"/>
        <v>2.2597823713250484</v>
      </c>
      <c r="AP44" s="149">
        <f t="shared" ca="1" si="143"/>
        <v>1.9027112283137293</v>
      </c>
      <c r="AQ44" s="148">
        <f t="shared" ca="1" si="144"/>
        <v>80157.048135418328</v>
      </c>
      <c r="AR44" s="148">
        <f t="shared" ca="1" si="145"/>
        <v>98710.453813686108</v>
      </c>
      <c r="AS44" s="23"/>
      <c r="AT44" s="148">
        <f t="shared" ca="1" si="146"/>
        <v>12890.569949999999</v>
      </c>
      <c r="AU44" s="148">
        <f t="shared" ca="1" si="146"/>
        <v>11988.142250000001</v>
      </c>
      <c r="AV44" s="148">
        <f t="shared" ca="1" si="147"/>
        <v>4731.1857</v>
      </c>
      <c r="AW44" s="148">
        <f t="shared" ca="1" si="147"/>
        <v>2653.2537499999999</v>
      </c>
      <c r="AX44" s="149">
        <f t="shared" ca="1" si="148"/>
        <v>36.702688231407485</v>
      </c>
      <c r="AY44" s="149">
        <f t="shared" ca="1" si="148"/>
        <v>22.132317874356218</v>
      </c>
      <c r="AZ44" s="148">
        <f t="shared" ca="1" si="149"/>
        <v>992.8293000000001</v>
      </c>
      <c r="BA44" s="148">
        <f t="shared" ca="1" si="149"/>
        <v>1531.915</v>
      </c>
      <c r="BB44" s="149">
        <f t="shared" ca="1" si="150"/>
        <v>7.7019814007525724</v>
      </c>
      <c r="BC44" s="149">
        <f t="shared" ca="1" si="150"/>
        <v>12.778585439291062</v>
      </c>
      <c r="BD44" s="148">
        <f t="shared" ca="1" si="151"/>
        <v>3385.5309000000002</v>
      </c>
      <c r="BE44" s="148">
        <f t="shared" ca="1" si="151"/>
        <v>730.41324999999995</v>
      </c>
      <c r="BF44" s="149">
        <f t="shared" ca="1" si="152"/>
        <v>26.263624596366281</v>
      </c>
      <c r="BG44" s="149">
        <f t="shared" ca="1" si="152"/>
        <v>6.0927976559504025</v>
      </c>
      <c r="BH44" s="148">
        <f t="shared" ca="1" si="153"/>
        <v>352.82549999999998</v>
      </c>
      <c r="BI44" s="148">
        <f t="shared" ca="1" si="153"/>
        <v>390.92550000000006</v>
      </c>
      <c r="BJ44" s="149">
        <f t="shared" ca="1" si="154"/>
        <v>2.7370822342886401</v>
      </c>
      <c r="BK44" s="149">
        <f t="shared" ca="1" si="154"/>
        <v>3.2609347791147538</v>
      </c>
      <c r="BL44" s="148">
        <f t="shared" ca="1" si="155"/>
        <v>11325.418092926511</v>
      </c>
      <c r="BM44" s="148">
        <f t="shared" ca="1" si="156"/>
        <v>13018.538544488494</v>
      </c>
      <c r="BN44" s="23"/>
      <c r="BO44" s="148">
        <f t="shared" ca="1" si="157"/>
        <v>42963.619799999993</v>
      </c>
      <c r="BP44" s="148">
        <f t="shared" ca="1" si="157"/>
        <v>43434.68254999999</v>
      </c>
      <c r="BQ44" s="148">
        <f t="shared" ca="1" si="158"/>
        <v>17097.0897</v>
      </c>
      <c r="BR44" s="148">
        <f t="shared" ca="1" si="158"/>
        <v>21535.795539999999</v>
      </c>
      <c r="BS44" s="149">
        <f t="shared" ca="1" si="159"/>
        <v>39.794341770057287</v>
      </c>
      <c r="BT44" s="149">
        <f t="shared" ca="1" si="159"/>
        <v>49.582025873468723</v>
      </c>
      <c r="BU44" s="148">
        <f t="shared" ca="1" si="160"/>
        <v>6637.2936000000009</v>
      </c>
      <c r="BV44" s="148">
        <f t="shared" ca="1" si="160"/>
        <v>7543.7251399999986</v>
      </c>
      <c r="BW44" s="149">
        <f t="shared" ca="1" si="161"/>
        <v>15.448636848797367</v>
      </c>
      <c r="BX44" s="149">
        <f t="shared" ca="1" si="161"/>
        <v>17.36797576755859</v>
      </c>
      <c r="BY44" s="148">
        <f t="shared" ca="1" si="162"/>
        <v>7562.0735999999997</v>
      </c>
      <c r="BZ44" s="148">
        <f t="shared" ca="1" si="162"/>
        <v>10823.92297</v>
      </c>
      <c r="CA44" s="149">
        <f t="shared" ca="1" si="163"/>
        <v>17.601109113250281</v>
      </c>
      <c r="CB44" s="149">
        <f t="shared" ca="1" si="163"/>
        <v>24.920000180823244</v>
      </c>
      <c r="CC44" s="148">
        <f t="shared" ca="1" si="164"/>
        <v>2897.7225000000003</v>
      </c>
      <c r="CD44" s="148">
        <f t="shared" ca="1" si="164"/>
        <v>3168.14743</v>
      </c>
      <c r="CE44" s="149">
        <f t="shared" ca="1" si="165"/>
        <v>6.7445958080096426</v>
      </c>
      <c r="CF44" s="149">
        <f t="shared" ca="1" si="165"/>
        <v>7.2940499250868829</v>
      </c>
      <c r="CG44" s="148">
        <f t="shared" ca="1" si="166"/>
        <v>37747.047563287575</v>
      </c>
      <c r="CH44" s="148">
        <f t="shared" ca="1" si="167"/>
        <v>47167.94955822255</v>
      </c>
      <c r="CI44" s="23"/>
      <c r="CJ44" s="148">
        <f t="shared" ca="1" si="168"/>
        <v>24500.506575000003</v>
      </c>
      <c r="CK44" s="148">
        <f t="shared" ca="1" si="168"/>
        <v>21830.345389999995</v>
      </c>
      <c r="CL44" s="148">
        <f t="shared" ca="1" si="169"/>
        <v>7865.2410749999999</v>
      </c>
      <c r="CM44" s="148">
        <f t="shared" ca="1" si="169"/>
        <v>5637.6779899999992</v>
      </c>
      <c r="CN44" s="149">
        <f t="shared" ca="1" si="170"/>
        <v>32.10236103046779</v>
      </c>
      <c r="CO44" s="149">
        <f t="shared" ca="1" si="170"/>
        <v>25.824960115301227</v>
      </c>
      <c r="CP44" s="148">
        <f t="shared" ca="1" si="171"/>
        <v>3136.5523499999999</v>
      </c>
      <c r="CQ44" s="148">
        <f t="shared" ca="1" si="171"/>
        <v>2224.9530099999997</v>
      </c>
      <c r="CR44" s="149">
        <f t="shared" ca="1" si="172"/>
        <v>12.801989789062146</v>
      </c>
      <c r="CS44" s="149">
        <f t="shared" ca="1" si="172"/>
        <v>10.192019275238779</v>
      </c>
      <c r="CT44" s="148">
        <f t="shared" ca="1" si="173"/>
        <v>3503.1561000000002</v>
      </c>
      <c r="CU44" s="148">
        <f t="shared" ca="1" si="173"/>
        <v>2547.4359399999998</v>
      </c>
      <c r="CV44" s="149">
        <f t="shared" ca="1" si="174"/>
        <v>14.298300687278747</v>
      </c>
      <c r="CW44" s="149">
        <f t="shared" ca="1" si="174"/>
        <v>11.669242490166576</v>
      </c>
      <c r="CX44" s="148">
        <f t="shared" ca="1" si="175"/>
        <v>1225.5326250000001</v>
      </c>
      <c r="CY44" s="148">
        <f t="shared" ca="1" si="175"/>
        <v>865.28903999999989</v>
      </c>
      <c r="CZ44" s="149">
        <f t="shared" ca="1" si="176"/>
        <v>5.0020705541268997</v>
      </c>
      <c r="DA44" s="149">
        <f t="shared" ca="1" si="176"/>
        <v>3.9636983498958744</v>
      </c>
      <c r="DB44" s="148">
        <f t="shared" ca="1" si="177"/>
        <v>21525.69525836753</v>
      </c>
      <c r="DC44" s="148">
        <f t="shared" ca="1" si="178"/>
        <v>23706.691743602863</v>
      </c>
      <c r="DE44" s="150">
        <f t="shared" ca="1" si="179"/>
        <v>0</v>
      </c>
      <c r="DF44" s="150">
        <f t="shared" ca="1" si="179"/>
        <v>0</v>
      </c>
    </row>
    <row r="45" spans="1:110">
      <c r="A45">
        <v>8713</v>
      </c>
      <c r="B45" t="str">
        <f>VLOOKUP(A45,Stores!$A:$H,8,FALSE)</f>
        <v>8713 - Burlington, MA</v>
      </c>
      <c r="D45" s="148">
        <f t="shared" ca="1" si="126"/>
        <v>136892.12422500001</v>
      </c>
      <c r="E45" s="148">
        <f t="shared" ca="1" si="126"/>
        <v>101292.20723999999</v>
      </c>
      <c r="F45" s="148">
        <f t="shared" ca="1" si="126"/>
        <v>30513.885000000002</v>
      </c>
      <c r="G45" s="148">
        <f t="shared" ca="1" si="126"/>
        <v>30137.736999999997</v>
      </c>
      <c r="H45" s="149">
        <f t="shared" ca="1" si="127"/>
        <v>22.29046058913255</v>
      </c>
      <c r="I45" s="149">
        <f t="shared" ca="1" si="127"/>
        <v>29.753263179063882</v>
      </c>
      <c r="J45" s="148">
        <f t="shared" ca="1" si="128"/>
        <v>11592.6</v>
      </c>
      <c r="K45" s="148">
        <f t="shared" ca="1" si="128"/>
        <v>10649.673999999999</v>
      </c>
      <c r="L45" s="149">
        <f t="shared" ca="1" si="129"/>
        <v>8.4684199807916301</v>
      </c>
      <c r="M45" s="149">
        <f t="shared" ca="1" si="129"/>
        <v>10.513813737681565</v>
      </c>
      <c r="N45" s="148">
        <f t="shared" ca="1" si="130"/>
        <v>15697.96875</v>
      </c>
      <c r="O45" s="148">
        <f t="shared" ca="1" si="130"/>
        <v>14609.888999999999</v>
      </c>
      <c r="P45" s="149">
        <f t="shared" ca="1" si="131"/>
        <v>11.467400947185498</v>
      </c>
      <c r="Q45" s="149">
        <f t="shared" ca="1" si="131"/>
        <v>14.423507393203094</v>
      </c>
      <c r="R45" s="148">
        <f t="shared" ca="1" si="132"/>
        <v>3223.3162499999999</v>
      </c>
      <c r="S45" s="148">
        <f t="shared" ca="1" si="132"/>
        <v>4878.174</v>
      </c>
      <c r="T45" s="149">
        <f t="shared" ca="1" si="133"/>
        <v>2.3546396611554221</v>
      </c>
      <c r="U45" s="149">
        <f t="shared" ca="1" si="133"/>
        <v>4.8159420481792248</v>
      </c>
      <c r="V45" s="148">
        <f t="shared" ca="1" si="134"/>
        <v>130000.67392500001</v>
      </c>
      <c r="W45" s="148">
        <f t="shared" ca="1" si="134"/>
        <v>103225.42286000001</v>
      </c>
      <c r="X45" s="23"/>
      <c r="Y45" s="148">
        <f t="shared" ca="1" si="135"/>
        <v>79593.442200000005</v>
      </c>
      <c r="Z45" s="148">
        <f t="shared" ca="1" si="135"/>
        <v>63937.895489999995</v>
      </c>
      <c r="AA45" s="148">
        <f t="shared" ca="1" si="136"/>
        <v>13592.3703</v>
      </c>
      <c r="AB45" s="148">
        <f t="shared" ca="1" si="136"/>
        <v>12397.59864</v>
      </c>
      <c r="AC45" s="149">
        <f t="shared" ca="1" si="137"/>
        <v>17.077248984715979</v>
      </c>
      <c r="AD45" s="149">
        <f t="shared" ca="1" si="137"/>
        <v>19.39006366254111</v>
      </c>
      <c r="AE45" s="148">
        <f t="shared" ca="1" si="138"/>
        <v>5638.4912999999997</v>
      </c>
      <c r="AF45" s="148">
        <f t="shared" ca="1" si="138"/>
        <v>5446.9440899999991</v>
      </c>
      <c r="AG45" s="149">
        <f t="shared" ca="1" si="139"/>
        <v>7.0841154046733763</v>
      </c>
      <c r="AH45" s="149">
        <f t="shared" ca="1" si="139"/>
        <v>8.5191169466187873</v>
      </c>
      <c r="AI45" s="148">
        <f t="shared" ca="1" si="140"/>
        <v>6688.5096000000003</v>
      </c>
      <c r="AJ45" s="148">
        <f t="shared" ca="1" si="140"/>
        <v>5393.2840500000002</v>
      </c>
      <c r="AK45" s="149">
        <f t="shared" ca="1" si="141"/>
        <v>8.4033425557765362</v>
      </c>
      <c r="AL45" s="149">
        <f t="shared" ca="1" si="141"/>
        <v>8.4351916944834695</v>
      </c>
      <c r="AM45" s="148">
        <f t="shared" ca="1" si="142"/>
        <v>1265.3694</v>
      </c>
      <c r="AN45" s="148">
        <f t="shared" ca="1" si="142"/>
        <v>1557.3705</v>
      </c>
      <c r="AO45" s="149">
        <f t="shared" ca="1" si="143"/>
        <v>1.5897910242660671</v>
      </c>
      <c r="AP45" s="149">
        <f t="shared" ca="1" si="143"/>
        <v>2.4357550214388515</v>
      </c>
      <c r="AQ45" s="148">
        <f t="shared" ca="1" si="144"/>
        <v>83812.760720176841</v>
      </c>
      <c r="AR45" s="148">
        <f t="shared" ca="1" si="145"/>
        <v>62740.46045077678</v>
      </c>
      <c r="AS45" s="23"/>
      <c r="AT45" s="148">
        <f t="shared" ca="1" si="146"/>
        <v>1101.94875</v>
      </c>
      <c r="AU45" s="148">
        <f t="shared" ca="1" si="146"/>
        <v>0</v>
      </c>
      <c r="AV45" s="148">
        <f t="shared" ca="1" si="147"/>
        <v>856.8</v>
      </c>
      <c r="AW45" s="148">
        <f t="shared" ca="1" si="147"/>
        <v>0</v>
      </c>
      <c r="AX45" s="149">
        <f t="shared" ca="1" si="148"/>
        <v>77.753162295433427</v>
      </c>
      <c r="AY45" s="149">
        <f t="shared" ca="1" si="148"/>
        <v>0</v>
      </c>
      <c r="AZ45" s="148">
        <f t="shared" ca="1" si="149"/>
        <v>0</v>
      </c>
      <c r="BA45" s="148">
        <f t="shared" ca="1" si="149"/>
        <v>0</v>
      </c>
      <c r="BB45" s="149">
        <f t="shared" ca="1" si="150"/>
        <v>0</v>
      </c>
      <c r="BC45" s="149">
        <f t="shared" ca="1" si="150"/>
        <v>0</v>
      </c>
      <c r="BD45" s="148">
        <f t="shared" ca="1" si="151"/>
        <v>856.8</v>
      </c>
      <c r="BE45" s="148">
        <f t="shared" ca="1" si="151"/>
        <v>0</v>
      </c>
      <c r="BF45" s="149">
        <f t="shared" ca="1" si="152"/>
        <v>77.753162295433427</v>
      </c>
      <c r="BG45" s="149">
        <f t="shared" ca="1" si="152"/>
        <v>0</v>
      </c>
      <c r="BH45" s="148">
        <f t="shared" ca="1" si="153"/>
        <v>0</v>
      </c>
      <c r="BI45" s="148">
        <f t="shared" ca="1" si="153"/>
        <v>0</v>
      </c>
      <c r="BJ45" s="149">
        <f t="shared" ca="1" si="154"/>
        <v>0</v>
      </c>
      <c r="BK45" s="149">
        <f t="shared" ca="1" si="154"/>
        <v>0</v>
      </c>
      <c r="BL45" s="148">
        <f t="shared" ca="1" si="155"/>
        <v>1160.3640244327562</v>
      </c>
      <c r="BM45" s="148">
        <f t="shared" ca="1" si="156"/>
        <v>0</v>
      </c>
      <c r="BN45" s="23"/>
      <c r="BO45" s="148">
        <f t="shared" ca="1" si="157"/>
        <v>27226.935524999994</v>
      </c>
      <c r="BP45" s="148">
        <f t="shared" ca="1" si="157"/>
        <v>24766.832439999998</v>
      </c>
      <c r="BQ45" s="148">
        <f t="shared" ca="1" si="158"/>
        <v>11629.091774999999</v>
      </c>
      <c r="BR45" s="148">
        <f t="shared" ca="1" si="158"/>
        <v>11303.84332</v>
      </c>
      <c r="BS45" s="149">
        <f t="shared" ca="1" si="159"/>
        <v>42.711717462004025</v>
      </c>
      <c r="BT45" s="149">
        <f t="shared" ca="1" si="159"/>
        <v>45.641053806071618</v>
      </c>
      <c r="BU45" s="148">
        <f t="shared" ca="1" si="160"/>
        <v>2720.7092250000001</v>
      </c>
      <c r="BV45" s="148">
        <f t="shared" ca="1" si="160"/>
        <v>3099.1794399999999</v>
      </c>
      <c r="BW45" s="149">
        <f t="shared" ca="1" si="161"/>
        <v>9.9927118955485206</v>
      </c>
      <c r="BX45" s="149">
        <f t="shared" ca="1" si="161"/>
        <v>12.513426767464333</v>
      </c>
      <c r="BY45" s="148">
        <f t="shared" ca="1" si="162"/>
        <v>7281.6520500000006</v>
      </c>
      <c r="BZ45" s="148">
        <f t="shared" ca="1" si="162"/>
        <v>5626.29648</v>
      </c>
      <c r="CA45" s="149">
        <f t="shared" ca="1" si="163"/>
        <v>26.744295344270121</v>
      </c>
      <c r="CB45" s="149">
        <f t="shared" ca="1" si="163"/>
        <v>22.717061189113451</v>
      </c>
      <c r="CC45" s="148">
        <f t="shared" ca="1" si="164"/>
        <v>1626.7304999999997</v>
      </c>
      <c r="CD45" s="148">
        <f t="shared" ca="1" si="164"/>
        <v>2578.3674000000001</v>
      </c>
      <c r="CE45" s="149">
        <f t="shared" ca="1" si="165"/>
        <v>5.9747102221853883</v>
      </c>
      <c r="CF45" s="149">
        <f t="shared" ca="1" si="165"/>
        <v>10.410565849493834</v>
      </c>
      <c r="CG45" s="148">
        <f t="shared" ca="1" si="166"/>
        <v>28670.259373460129</v>
      </c>
      <c r="CH45" s="148">
        <f t="shared" ca="1" si="167"/>
        <v>24302.99682659817</v>
      </c>
      <c r="CI45" s="23"/>
      <c r="CJ45" s="148">
        <f t="shared" ca="1" si="168"/>
        <v>22078.347450000005</v>
      </c>
      <c r="CK45" s="148">
        <f t="shared" ca="1" si="168"/>
        <v>14520.69493</v>
      </c>
      <c r="CL45" s="148">
        <f t="shared" ca="1" si="169"/>
        <v>5886.9195749999999</v>
      </c>
      <c r="CM45" s="148">
        <f t="shared" ca="1" si="169"/>
        <v>4665.455899999999</v>
      </c>
      <c r="CN45" s="149">
        <f t="shared" ca="1" si="170"/>
        <v>26.663769053965126</v>
      </c>
      <c r="CO45" s="149">
        <f t="shared" ca="1" si="170"/>
        <v>32.129701247018758</v>
      </c>
      <c r="CP45" s="148">
        <f t="shared" ca="1" si="171"/>
        <v>2600.7846000000004</v>
      </c>
      <c r="CQ45" s="148">
        <f t="shared" ca="1" si="171"/>
        <v>1662.3963999999999</v>
      </c>
      <c r="CR45" s="149">
        <f t="shared" ca="1" si="172"/>
        <v>11.779797405081602</v>
      </c>
      <c r="CS45" s="149">
        <f t="shared" ca="1" si="172"/>
        <v>11.448463093632393</v>
      </c>
      <c r="CT45" s="148">
        <f t="shared" ca="1" si="173"/>
        <v>2629.4336249999997</v>
      </c>
      <c r="CU45" s="148">
        <f t="shared" ca="1" si="173"/>
        <v>2081.8793799999999</v>
      </c>
      <c r="CV45" s="149">
        <f t="shared" ca="1" si="174"/>
        <v>11.909558135883033</v>
      </c>
      <c r="CW45" s="149">
        <f t="shared" ca="1" si="174"/>
        <v>14.337326071762599</v>
      </c>
      <c r="CX45" s="148">
        <f t="shared" ca="1" si="175"/>
        <v>656.70135000000005</v>
      </c>
      <c r="CY45" s="148">
        <f t="shared" ca="1" si="175"/>
        <v>921.1801200000001</v>
      </c>
      <c r="CZ45" s="149">
        <f t="shared" ca="1" si="176"/>
        <v>2.9744135130004934</v>
      </c>
      <c r="DA45" s="149">
        <f t="shared" ca="1" si="176"/>
        <v>6.3439120816237686</v>
      </c>
      <c r="DB45" s="148">
        <f t="shared" ca="1" si="177"/>
        <v>23248.740106930276</v>
      </c>
      <c r="DC45" s="148">
        <f t="shared" ca="1" si="178"/>
        <v>14248.749962625021</v>
      </c>
      <c r="DE45" s="150">
        <f t="shared" ca="1" si="179"/>
        <v>0</v>
      </c>
      <c r="DF45" s="150">
        <f t="shared" ca="1" si="179"/>
        <v>0</v>
      </c>
    </row>
    <row r="46" spans="1:110">
      <c r="A46">
        <v>8714</v>
      </c>
      <c r="B46" t="str">
        <f>VLOOKUP(A46,Stores!$A:$H,8,FALSE)</f>
        <v>8714 - North Bethesda, MD</v>
      </c>
      <c r="D46" s="148">
        <f t="shared" ca="1" si="126"/>
        <v>202984.67294999995</v>
      </c>
      <c r="E46" s="148">
        <f t="shared" ca="1" si="126"/>
        <v>212617.15761999998</v>
      </c>
      <c r="F46" s="148">
        <f t="shared" ca="1" si="126"/>
        <v>60272.625</v>
      </c>
      <c r="G46" s="148">
        <f t="shared" ca="1" si="126"/>
        <v>65733.395000000004</v>
      </c>
      <c r="H46" s="149">
        <f t="shared" ca="1" si="127"/>
        <v>29.693190192171116</v>
      </c>
      <c r="I46" s="149">
        <f t="shared" ca="1" si="127"/>
        <v>30.916317260473409</v>
      </c>
      <c r="J46" s="148">
        <f t="shared" ca="1" si="128"/>
        <v>24889.275000000001</v>
      </c>
      <c r="K46" s="148">
        <f t="shared" ca="1" si="128"/>
        <v>25978.155000000002</v>
      </c>
      <c r="L46" s="149">
        <f t="shared" ca="1" si="129"/>
        <v>12.261652388961817</v>
      </c>
      <c r="M46" s="149">
        <f t="shared" ca="1" si="129"/>
        <v>12.218277814826902</v>
      </c>
      <c r="N46" s="148">
        <f t="shared" ca="1" si="130"/>
        <v>23857.987499999999</v>
      </c>
      <c r="O46" s="148">
        <f t="shared" ca="1" si="130"/>
        <v>27949.600000000002</v>
      </c>
      <c r="P46" s="149">
        <f t="shared" ca="1" si="131"/>
        <v>11.753590629907707</v>
      </c>
      <c r="Q46" s="149">
        <f t="shared" ca="1" si="131"/>
        <v>13.145505429977069</v>
      </c>
      <c r="R46" s="148">
        <f t="shared" ca="1" si="132"/>
        <v>11525.362499999999</v>
      </c>
      <c r="S46" s="148">
        <f t="shared" ca="1" si="132"/>
        <v>11805.64</v>
      </c>
      <c r="T46" s="149">
        <f t="shared" ca="1" si="133"/>
        <v>5.6779471733015905</v>
      </c>
      <c r="U46" s="149">
        <f t="shared" ca="1" si="133"/>
        <v>5.5525340156694361</v>
      </c>
      <c r="V46" s="148">
        <f t="shared" ca="1" si="134"/>
        <v>180086.28577499991</v>
      </c>
      <c r="W46" s="148">
        <f t="shared" ca="1" si="134"/>
        <v>179508.65114000006</v>
      </c>
      <c r="X46" s="23"/>
      <c r="Y46" s="148">
        <f t="shared" ca="1" si="135"/>
        <v>106969.3983</v>
      </c>
      <c r="Z46" s="148">
        <f t="shared" ca="1" si="135"/>
        <v>107547.39701999999</v>
      </c>
      <c r="AA46" s="148">
        <f t="shared" ca="1" si="136"/>
        <v>29496.776550000002</v>
      </c>
      <c r="AB46" s="148">
        <f t="shared" ca="1" si="136"/>
        <v>24897.331619999997</v>
      </c>
      <c r="AC46" s="149">
        <f t="shared" ca="1" si="137"/>
        <v>27.574967251171312</v>
      </c>
      <c r="AD46" s="149">
        <f t="shared" ca="1" si="137"/>
        <v>23.150101545804944</v>
      </c>
      <c r="AE46" s="148">
        <f t="shared" ca="1" si="138"/>
        <v>12939.9195</v>
      </c>
      <c r="AF46" s="148">
        <f t="shared" ca="1" si="138"/>
        <v>9146.63393</v>
      </c>
      <c r="AG46" s="149">
        <f t="shared" ca="1" si="139"/>
        <v>12.096842373282753</v>
      </c>
      <c r="AH46" s="149">
        <f t="shared" ca="1" si="139"/>
        <v>8.5047469147942749</v>
      </c>
      <c r="AI46" s="148">
        <f t="shared" ca="1" si="140"/>
        <v>13096.122000000001</v>
      </c>
      <c r="AJ46" s="148">
        <f t="shared" ca="1" si="140"/>
        <v>11897.74166</v>
      </c>
      <c r="AK46" s="149">
        <f t="shared" ca="1" si="141"/>
        <v>12.242867780999758</v>
      </c>
      <c r="AL46" s="149">
        <f t="shared" ca="1" si="141"/>
        <v>11.06278904898781</v>
      </c>
      <c r="AM46" s="148">
        <f t="shared" ca="1" si="142"/>
        <v>3460.7350500000002</v>
      </c>
      <c r="AN46" s="148">
        <f t="shared" ca="1" si="142"/>
        <v>3852.9560299999994</v>
      </c>
      <c r="AO46" s="149">
        <f t="shared" ca="1" si="143"/>
        <v>3.235257096888803</v>
      </c>
      <c r="AP46" s="149">
        <f t="shared" ca="1" si="143"/>
        <v>3.5825655820228604</v>
      </c>
      <c r="AQ46" s="148">
        <f t="shared" ca="1" si="144"/>
        <v>120570.80435715255</v>
      </c>
      <c r="AR46" s="148">
        <f t="shared" ca="1" si="145"/>
        <v>127383.3975053847</v>
      </c>
      <c r="AS46" s="23"/>
      <c r="AT46" s="148">
        <f t="shared" ca="1" si="146"/>
        <v>12698.685749999999</v>
      </c>
      <c r="AU46" s="148">
        <f t="shared" ca="1" si="146"/>
        <v>11647.4064</v>
      </c>
      <c r="AV46" s="148">
        <f t="shared" ca="1" si="147"/>
        <v>5691.0225</v>
      </c>
      <c r="AW46" s="148">
        <f t="shared" ca="1" si="147"/>
        <v>2988.8669999999997</v>
      </c>
      <c r="AX46" s="149">
        <f t="shared" ca="1" si="148"/>
        <v>44.815838520927258</v>
      </c>
      <c r="AY46" s="149">
        <f t="shared" ca="1" si="148"/>
        <v>25.661223600818118</v>
      </c>
      <c r="AZ46" s="148">
        <f t="shared" ca="1" si="149"/>
        <v>1712.7449999999999</v>
      </c>
      <c r="BA46" s="148">
        <f t="shared" ca="1" si="149"/>
        <v>1379.7909999999997</v>
      </c>
      <c r="BB46" s="149">
        <f t="shared" ca="1" si="150"/>
        <v>13.487576854163827</v>
      </c>
      <c r="BC46" s="149">
        <f t="shared" ca="1" si="150"/>
        <v>11.846336880629492</v>
      </c>
      <c r="BD46" s="148">
        <f t="shared" ca="1" si="151"/>
        <v>3641.61375</v>
      </c>
      <c r="BE46" s="148">
        <f t="shared" ca="1" si="151"/>
        <v>1178.94</v>
      </c>
      <c r="BF46" s="149">
        <f t="shared" ca="1" si="152"/>
        <v>28.677091643125358</v>
      </c>
      <c r="BG46" s="149">
        <f t="shared" ca="1" si="152"/>
        <v>10.121910058878001</v>
      </c>
      <c r="BH46" s="148">
        <f t="shared" ca="1" si="153"/>
        <v>336.66374999999999</v>
      </c>
      <c r="BI46" s="148">
        <f t="shared" ca="1" si="153"/>
        <v>430.13599999999997</v>
      </c>
      <c r="BJ46" s="149">
        <f t="shared" ca="1" si="154"/>
        <v>2.651170023638076</v>
      </c>
      <c r="BK46" s="149">
        <f t="shared" ca="1" si="154"/>
        <v>3.6929766613106243</v>
      </c>
      <c r="BL46" s="148">
        <f t="shared" ca="1" si="155"/>
        <v>14313.352972802606</v>
      </c>
      <c r="BM46" s="148">
        <f t="shared" ca="1" si="156"/>
        <v>13795.649550514448</v>
      </c>
      <c r="BN46" s="23"/>
      <c r="BO46" s="148">
        <f t="shared" ca="1" si="157"/>
        <v>41315.979449999999</v>
      </c>
      <c r="BP46" s="148">
        <f t="shared" ca="1" si="157"/>
        <v>42639.357949999991</v>
      </c>
      <c r="BQ46" s="148">
        <f t="shared" ca="1" si="158"/>
        <v>22029.521700000001</v>
      </c>
      <c r="BR46" s="148">
        <f t="shared" ca="1" si="158"/>
        <v>23186.526439999998</v>
      </c>
      <c r="BS46" s="149">
        <f t="shared" ca="1" si="159"/>
        <v>53.319616267744088</v>
      </c>
      <c r="BT46" s="149">
        <f t="shared" ca="1" si="159"/>
        <v>54.378226021107345</v>
      </c>
      <c r="BU46" s="148">
        <f t="shared" ca="1" si="160"/>
        <v>5511.3192000000008</v>
      </c>
      <c r="BV46" s="148">
        <f t="shared" ca="1" si="160"/>
        <v>6664.5483100000001</v>
      </c>
      <c r="BW46" s="149">
        <f t="shared" ca="1" si="161"/>
        <v>13.339437363864795</v>
      </c>
      <c r="BX46" s="149">
        <f t="shared" ca="1" si="161"/>
        <v>15.630039077546668</v>
      </c>
      <c r="BY46" s="148">
        <f t="shared" ca="1" si="162"/>
        <v>11377.730625</v>
      </c>
      <c r="BZ46" s="148">
        <f t="shared" ca="1" si="162"/>
        <v>12097.950129999999</v>
      </c>
      <c r="CA46" s="149">
        <f t="shared" ca="1" si="163"/>
        <v>27.538329664359441</v>
      </c>
      <c r="CB46" s="149">
        <f t="shared" ca="1" si="163"/>
        <v>28.372730527946427</v>
      </c>
      <c r="CC46" s="148">
        <f t="shared" ca="1" si="164"/>
        <v>5140.4718750000002</v>
      </c>
      <c r="CD46" s="148">
        <f t="shared" ca="1" si="164"/>
        <v>4424.0279999999993</v>
      </c>
      <c r="CE46" s="149">
        <f t="shared" ca="1" si="165"/>
        <v>12.441849239519845</v>
      </c>
      <c r="CF46" s="149">
        <f t="shared" ca="1" si="165"/>
        <v>10.37545641561425</v>
      </c>
      <c r="CG46" s="148">
        <f t="shared" ca="1" si="166"/>
        <v>46569.401663074379</v>
      </c>
      <c r="CH46" s="148">
        <f t="shared" ca="1" si="167"/>
        <v>50503.744708104459</v>
      </c>
      <c r="CI46" s="23"/>
      <c r="CJ46" s="148">
        <f t="shared" ca="1" si="168"/>
        <v>19102.222274999996</v>
      </c>
      <c r="CK46" s="148">
        <f t="shared" ca="1" si="168"/>
        <v>17674.48977</v>
      </c>
      <c r="CL46" s="148">
        <f t="shared" ca="1" si="169"/>
        <v>6765.2547749999994</v>
      </c>
      <c r="CM46" s="148">
        <f t="shared" ca="1" si="169"/>
        <v>5906.5128500000001</v>
      </c>
      <c r="CN46" s="149">
        <f t="shared" ca="1" si="170"/>
        <v>35.416061427858139</v>
      </c>
      <c r="CO46" s="149">
        <f t="shared" ca="1" si="170"/>
        <v>33.418293409665992</v>
      </c>
      <c r="CP46" s="148">
        <f t="shared" ca="1" si="171"/>
        <v>2659.2674999999999</v>
      </c>
      <c r="CQ46" s="148">
        <f t="shared" ca="1" si="171"/>
        <v>1896.7844</v>
      </c>
      <c r="CR46" s="149">
        <f t="shared" ca="1" si="172"/>
        <v>13.921246762374409</v>
      </c>
      <c r="CS46" s="149">
        <f t="shared" ca="1" si="172"/>
        <v>10.731763262663055</v>
      </c>
      <c r="CT46" s="148">
        <f t="shared" ca="1" si="173"/>
        <v>3333.4094999999998</v>
      </c>
      <c r="CU46" s="148">
        <f t="shared" ca="1" si="173"/>
        <v>2966.0433600000001</v>
      </c>
      <c r="CV46" s="149">
        <f t="shared" ca="1" si="174"/>
        <v>17.450375417118845</v>
      </c>
      <c r="CW46" s="149">
        <f t="shared" ca="1" si="174"/>
        <v>16.781493545768139</v>
      </c>
      <c r="CX46" s="148">
        <f t="shared" ca="1" si="175"/>
        <v>772.57777499999997</v>
      </c>
      <c r="CY46" s="148">
        <f t="shared" ca="1" si="175"/>
        <v>1043.6850900000002</v>
      </c>
      <c r="CZ46" s="149">
        <f t="shared" ca="1" si="176"/>
        <v>4.0444392483648874</v>
      </c>
      <c r="DA46" s="149">
        <f t="shared" ca="1" si="176"/>
        <v>5.9050366012347988</v>
      </c>
      <c r="DB46" s="148">
        <f t="shared" ca="1" si="177"/>
        <v>21531.113956970497</v>
      </c>
      <c r="DC46" s="148">
        <f t="shared" ca="1" si="178"/>
        <v>20934.365855996293</v>
      </c>
      <c r="DE46" s="150">
        <f t="shared" ca="1" si="179"/>
        <v>0</v>
      </c>
      <c r="DF46" s="150">
        <f t="shared" ca="1" si="179"/>
        <v>0</v>
      </c>
    </row>
    <row r="47" spans="1:110">
      <c r="A47">
        <v>8715</v>
      </c>
      <c r="B47" t="str">
        <f>VLOOKUP(A47,Stores!$A:$H,8,FALSE)</f>
        <v>8715 - Irvine, CA</v>
      </c>
      <c r="D47" s="148">
        <f t="shared" ca="1" si="126"/>
        <v>294833.08132499998</v>
      </c>
      <c r="E47" s="148">
        <f t="shared" ca="1" si="126"/>
        <v>263058.79256999993</v>
      </c>
      <c r="F47" s="148">
        <f t="shared" ca="1" si="126"/>
        <v>100604.2173</v>
      </c>
      <c r="G47" s="148">
        <f t="shared" ca="1" si="126"/>
        <v>88193.362249999991</v>
      </c>
      <c r="H47" s="149">
        <f t="shared" ca="1" si="127"/>
        <v>34.122431868187178</v>
      </c>
      <c r="I47" s="149">
        <f t="shared" ca="1" si="127"/>
        <v>33.526103190993609</v>
      </c>
      <c r="J47" s="148">
        <f t="shared" ca="1" si="128"/>
        <v>51993.228300000002</v>
      </c>
      <c r="K47" s="148">
        <f t="shared" ca="1" si="128"/>
        <v>36208.335799999993</v>
      </c>
      <c r="L47" s="149">
        <f t="shared" ca="1" si="129"/>
        <v>17.634801381968025</v>
      </c>
      <c r="M47" s="149">
        <f t="shared" ca="1" si="129"/>
        <v>13.764351096671653</v>
      </c>
      <c r="N47" s="148">
        <f t="shared" ca="1" si="130"/>
        <v>37920.303225000003</v>
      </c>
      <c r="O47" s="148">
        <f t="shared" ca="1" si="130"/>
        <v>42507.764949999997</v>
      </c>
      <c r="P47" s="149">
        <f t="shared" ca="1" si="131"/>
        <v>12.861617514080702</v>
      </c>
      <c r="Q47" s="149">
        <f t="shared" ca="1" si="131"/>
        <v>16.159035983824293</v>
      </c>
      <c r="R47" s="148">
        <f t="shared" ca="1" si="132"/>
        <v>10690.685775</v>
      </c>
      <c r="S47" s="148">
        <f t="shared" ca="1" si="132"/>
        <v>9477.2614999999987</v>
      </c>
      <c r="T47" s="149">
        <f t="shared" ca="1" si="133"/>
        <v>3.6260129721384482</v>
      </c>
      <c r="U47" s="149">
        <f t="shared" ca="1" si="133"/>
        <v>3.6027161104976564</v>
      </c>
      <c r="V47" s="148">
        <f t="shared" ca="1" si="134"/>
        <v>324202.57237500005</v>
      </c>
      <c r="W47" s="148">
        <f t="shared" ca="1" si="134"/>
        <v>298529.15301999997</v>
      </c>
      <c r="X47" s="23"/>
      <c r="Y47" s="148">
        <f t="shared" ca="1" si="135"/>
        <v>165196.31295000005</v>
      </c>
      <c r="Z47" s="148">
        <f t="shared" ca="1" si="135"/>
        <v>166516.37030000001</v>
      </c>
      <c r="AA47" s="148">
        <f t="shared" ca="1" si="136"/>
        <v>35641.666425000003</v>
      </c>
      <c r="AB47" s="148">
        <f t="shared" ca="1" si="136"/>
        <v>38460.267509999998</v>
      </c>
      <c r="AC47" s="149">
        <f t="shared" ca="1" si="137"/>
        <v>21.575340144418149</v>
      </c>
      <c r="AD47" s="149">
        <f t="shared" ca="1" si="137"/>
        <v>23.096988867045944</v>
      </c>
      <c r="AE47" s="148">
        <f t="shared" ca="1" si="138"/>
        <v>18076.4601</v>
      </c>
      <c r="AF47" s="148">
        <f t="shared" ca="1" si="138"/>
        <v>22084.414799999999</v>
      </c>
      <c r="AG47" s="149">
        <f t="shared" ca="1" si="139"/>
        <v>10.942411351197165</v>
      </c>
      <c r="AH47" s="149">
        <f t="shared" ca="1" si="139"/>
        <v>13.262608811501339</v>
      </c>
      <c r="AI47" s="148">
        <f t="shared" ca="1" si="140"/>
        <v>14361.258225</v>
      </c>
      <c r="AJ47" s="148">
        <f t="shared" ca="1" si="140"/>
        <v>13076.85785</v>
      </c>
      <c r="AK47" s="149">
        <f t="shared" ca="1" si="141"/>
        <v>8.6934496106742536</v>
      </c>
      <c r="AL47" s="149">
        <f t="shared" ca="1" si="141"/>
        <v>7.853196551450413</v>
      </c>
      <c r="AM47" s="148">
        <f t="shared" ca="1" si="142"/>
        <v>3203.9481000000001</v>
      </c>
      <c r="AN47" s="148">
        <f t="shared" ca="1" si="142"/>
        <v>3298.9948599999998</v>
      </c>
      <c r="AO47" s="149">
        <f t="shared" ca="1" si="143"/>
        <v>1.9394791825467308</v>
      </c>
      <c r="AP47" s="149">
        <f t="shared" ca="1" si="143"/>
        <v>1.9811835040941916</v>
      </c>
      <c r="AQ47" s="148">
        <f t="shared" ca="1" si="144"/>
        <v>150231.18914133971</v>
      </c>
      <c r="AR47" s="148">
        <f t="shared" ca="1" si="145"/>
        <v>146731.38241651855</v>
      </c>
      <c r="AS47" s="23"/>
      <c r="AT47" s="148">
        <f t="shared" ca="1" si="146"/>
        <v>22764.210149999999</v>
      </c>
      <c r="AU47" s="148">
        <f t="shared" ca="1" si="146"/>
        <v>14158.082609999998</v>
      </c>
      <c r="AV47" s="148">
        <f t="shared" ca="1" si="147"/>
        <v>8629.1622749999988</v>
      </c>
      <c r="AW47" s="148">
        <f t="shared" ca="1" si="147"/>
        <v>4308.7167900000004</v>
      </c>
      <c r="AX47" s="149">
        <f t="shared" ca="1" si="148"/>
        <v>37.906706264526377</v>
      </c>
      <c r="AY47" s="149">
        <f t="shared" ca="1" si="148"/>
        <v>30.432911776886439</v>
      </c>
      <c r="AZ47" s="148">
        <f t="shared" ca="1" si="149"/>
        <v>4317.4061249999995</v>
      </c>
      <c r="BA47" s="148">
        <f t="shared" ca="1" si="149"/>
        <v>2221.2414000000003</v>
      </c>
      <c r="BB47" s="149">
        <f t="shared" ca="1" si="150"/>
        <v>18.965762908316851</v>
      </c>
      <c r="BC47" s="149">
        <f t="shared" ca="1" si="150"/>
        <v>15.688857461752024</v>
      </c>
      <c r="BD47" s="148">
        <f t="shared" ca="1" si="151"/>
        <v>3598.5659249999999</v>
      </c>
      <c r="BE47" s="148">
        <f t="shared" ca="1" si="151"/>
        <v>1453.9326900000001</v>
      </c>
      <c r="BF47" s="149">
        <f t="shared" ca="1" si="152"/>
        <v>15.807998174713742</v>
      </c>
      <c r="BG47" s="149">
        <f t="shared" ca="1" si="152"/>
        <v>10.269276780268768</v>
      </c>
      <c r="BH47" s="148">
        <f t="shared" ca="1" si="153"/>
        <v>713.19022499999994</v>
      </c>
      <c r="BI47" s="148">
        <f t="shared" ca="1" si="153"/>
        <v>633.54269999999997</v>
      </c>
      <c r="BJ47" s="149">
        <f t="shared" ca="1" si="154"/>
        <v>3.1329451814957872</v>
      </c>
      <c r="BK47" s="149">
        <f t="shared" ca="1" si="154"/>
        <v>4.4747775348656482</v>
      </c>
      <c r="BL47" s="148">
        <f t="shared" ca="1" si="155"/>
        <v>20702.001755529218</v>
      </c>
      <c r="BM47" s="148">
        <f t="shared" ca="1" si="156"/>
        <v>12475.860661566261</v>
      </c>
      <c r="BN47" s="23"/>
      <c r="BO47" s="148">
        <f t="shared" ca="1" si="157"/>
        <v>71970.790349999996</v>
      </c>
      <c r="BP47" s="148">
        <f t="shared" ca="1" si="157"/>
        <v>54028.061990000002</v>
      </c>
      <c r="BQ47" s="148">
        <f t="shared" ca="1" si="158"/>
        <v>37433.63955</v>
      </c>
      <c r="BR47" s="148">
        <f t="shared" ca="1" si="158"/>
        <v>27875.430729999993</v>
      </c>
      <c r="BS47" s="149">
        <f t="shared" ca="1" si="159"/>
        <v>52.012266876544032</v>
      </c>
      <c r="BT47" s="149">
        <f t="shared" ca="1" si="159"/>
        <v>51.594356160988021</v>
      </c>
      <c r="BU47" s="148">
        <f t="shared" ca="1" si="160"/>
        <v>12751.872599999999</v>
      </c>
      <c r="BV47" s="148">
        <f t="shared" ca="1" si="160"/>
        <v>10252.868989999999</v>
      </c>
      <c r="BW47" s="149">
        <f t="shared" ca="1" si="161"/>
        <v>17.718122224289289</v>
      </c>
      <c r="BX47" s="149">
        <f t="shared" ca="1" si="161"/>
        <v>18.976932750054392</v>
      </c>
      <c r="BY47" s="148">
        <f t="shared" ca="1" si="162"/>
        <v>19948.502624999997</v>
      </c>
      <c r="BZ47" s="148">
        <f t="shared" ca="1" si="162"/>
        <v>14645.174879999999</v>
      </c>
      <c r="CA47" s="149">
        <f t="shared" ca="1" si="163"/>
        <v>27.717498346188442</v>
      </c>
      <c r="CB47" s="149">
        <f t="shared" ca="1" si="163"/>
        <v>27.106607826708011</v>
      </c>
      <c r="CC47" s="148">
        <f t="shared" ca="1" si="164"/>
        <v>4733.2643250000001</v>
      </c>
      <c r="CD47" s="148">
        <f t="shared" ca="1" si="164"/>
        <v>2977.3868599999996</v>
      </c>
      <c r="CE47" s="149">
        <f t="shared" ca="1" si="165"/>
        <v>6.5766463060663058</v>
      </c>
      <c r="CF47" s="149">
        <f t="shared" ca="1" si="165"/>
        <v>5.5108155842256217</v>
      </c>
      <c r="CG47" s="148">
        <f t="shared" ca="1" si="166"/>
        <v>65450.960887941255</v>
      </c>
      <c r="CH47" s="148">
        <f t="shared" ca="1" si="167"/>
        <v>47608.605753269054</v>
      </c>
      <c r="CI47" s="23"/>
      <c r="CJ47" s="148">
        <f t="shared" ca="1" si="168"/>
        <v>64271.258924999987</v>
      </c>
      <c r="CK47" s="148">
        <f t="shared" ca="1" si="168"/>
        <v>63826.638120000003</v>
      </c>
      <c r="CL47" s="148">
        <f t="shared" ca="1" si="169"/>
        <v>22097.302800000001</v>
      </c>
      <c r="CM47" s="148">
        <f t="shared" ca="1" si="169"/>
        <v>22375.596389999999</v>
      </c>
      <c r="CN47" s="149">
        <f t="shared" ca="1" si="170"/>
        <v>34.381313155521028</v>
      </c>
      <c r="CO47" s="149">
        <f t="shared" ca="1" si="170"/>
        <v>35.056830579000255</v>
      </c>
      <c r="CP47" s="148">
        <f t="shared" ca="1" si="171"/>
        <v>8789.8414499999999</v>
      </c>
      <c r="CQ47" s="148">
        <f t="shared" ca="1" si="171"/>
        <v>9393.2092799999991</v>
      </c>
      <c r="CR47" s="149">
        <f t="shared" ca="1" si="172"/>
        <v>13.676161937728843</v>
      </c>
      <c r="CS47" s="149">
        <f t="shared" ca="1" si="172"/>
        <v>14.716753939538368</v>
      </c>
      <c r="CT47" s="148">
        <f t="shared" ca="1" si="173"/>
        <v>10913.791275000001</v>
      </c>
      <c r="CU47" s="148">
        <f t="shared" ca="1" si="173"/>
        <v>10500.783510000001</v>
      </c>
      <c r="CV47" s="149">
        <f t="shared" ca="1" si="174"/>
        <v>16.980826978565368</v>
      </c>
      <c r="CW47" s="149">
        <f t="shared" ca="1" si="174"/>
        <v>16.45203917877917</v>
      </c>
      <c r="CX47" s="148">
        <f t="shared" ca="1" si="175"/>
        <v>2393.670075</v>
      </c>
      <c r="CY47" s="148">
        <f t="shared" ca="1" si="175"/>
        <v>2481.6035999999995</v>
      </c>
      <c r="CZ47" s="149">
        <f t="shared" ca="1" si="176"/>
        <v>3.7243242392268119</v>
      </c>
      <c r="DA47" s="149">
        <f t="shared" ca="1" si="176"/>
        <v>3.8880374606827237</v>
      </c>
      <c r="DB47" s="148">
        <f t="shared" ca="1" si="177"/>
        <v>58448.929540189769</v>
      </c>
      <c r="DC47" s="148">
        <f t="shared" ca="1" si="178"/>
        <v>56242.9437386461</v>
      </c>
      <c r="DE47" s="150">
        <f t="shared" ca="1" si="179"/>
        <v>0</v>
      </c>
      <c r="DF47" s="150">
        <f t="shared" ca="1" si="179"/>
        <v>0</v>
      </c>
    </row>
    <row r="48" spans="1:110">
      <c r="A48">
        <v>8716</v>
      </c>
      <c r="B48" t="str">
        <f>VLOOKUP(A48,Stores!$A:$H,8,FALSE)</f>
        <v>8716 - Tampa, FL</v>
      </c>
      <c r="D48" s="148">
        <f t="shared" ca="1" si="126"/>
        <v>199877.71185000002</v>
      </c>
      <c r="E48" s="148">
        <f t="shared" ca="1" si="126"/>
        <v>189613.77512000001</v>
      </c>
      <c r="F48" s="148">
        <f t="shared" ca="1" si="126"/>
        <v>98821.794374999998</v>
      </c>
      <c r="G48" s="148">
        <f t="shared" ca="1" si="126"/>
        <v>86274.525750000001</v>
      </c>
      <c r="H48" s="149">
        <f t="shared" ca="1" si="127"/>
        <v>49.441127507584078</v>
      </c>
      <c r="I48" s="149">
        <f t="shared" ca="1" si="127"/>
        <v>45.500136103191785</v>
      </c>
      <c r="J48" s="148">
        <f t="shared" ca="1" si="128"/>
        <v>49779.877500000002</v>
      </c>
      <c r="K48" s="148">
        <f t="shared" ca="1" si="128"/>
        <v>45305.042999999998</v>
      </c>
      <c r="L48" s="149">
        <f t="shared" ca="1" si="129"/>
        <v>24.905166783857194</v>
      </c>
      <c r="M48" s="149">
        <f t="shared" ca="1" si="129"/>
        <v>23.893328937377046</v>
      </c>
      <c r="N48" s="148">
        <f t="shared" ca="1" si="130"/>
        <v>40218.871875000004</v>
      </c>
      <c r="O48" s="148">
        <f t="shared" ca="1" si="130"/>
        <v>32678.122749999995</v>
      </c>
      <c r="P48" s="149">
        <f t="shared" ca="1" si="131"/>
        <v>20.121739188800905</v>
      </c>
      <c r="Q48" s="149">
        <f t="shared" ca="1" si="131"/>
        <v>17.23404469391485</v>
      </c>
      <c r="R48" s="148">
        <f t="shared" ca="1" si="132"/>
        <v>8823.0450000000001</v>
      </c>
      <c r="S48" s="148">
        <f t="shared" ca="1" si="132"/>
        <v>8291.36</v>
      </c>
      <c r="T48" s="149">
        <f t="shared" ca="1" si="133"/>
        <v>4.4142215349259804</v>
      </c>
      <c r="U48" s="149">
        <f t="shared" ca="1" si="133"/>
        <v>4.3727624718998843</v>
      </c>
      <c r="V48" s="148">
        <f t="shared" ca="1" si="134"/>
        <v>207517.54822500001</v>
      </c>
      <c r="W48" s="148">
        <f t="shared" ca="1" si="134"/>
        <v>198691.05382</v>
      </c>
      <c r="X48" s="23"/>
      <c r="Y48" s="148">
        <f t="shared" ca="1" si="135"/>
        <v>75796.747350000005</v>
      </c>
      <c r="Z48" s="148">
        <f t="shared" ca="1" si="135"/>
        <v>89798.721529999981</v>
      </c>
      <c r="AA48" s="148">
        <f t="shared" ca="1" si="136"/>
        <v>24230.25</v>
      </c>
      <c r="AB48" s="148">
        <f t="shared" ca="1" si="136"/>
        <v>24235.11146</v>
      </c>
      <c r="AC48" s="149">
        <f t="shared" ca="1" si="137"/>
        <v>31.967400775278783</v>
      </c>
      <c r="AD48" s="149">
        <f t="shared" ca="1" si="137"/>
        <v>26.988258905115398</v>
      </c>
      <c r="AE48" s="148">
        <f t="shared" ca="1" si="138"/>
        <v>13906.747349999998</v>
      </c>
      <c r="AF48" s="148">
        <f t="shared" ca="1" si="138"/>
        <v>14520.78397</v>
      </c>
      <c r="AG48" s="149">
        <f t="shared" ca="1" si="139"/>
        <v>18.347419693069451</v>
      </c>
      <c r="AH48" s="149">
        <f t="shared" ca="1" si="139"/>
        <v>16.170368266489067</v>
      </c>
      <c r="AI48" s="148">
        <f t="shared" ca="1" si="140"/>
        <v>8464.2271500000006</v>
      </c>
      <c r="AJ48" s="148">
        <f t="shared" ca="1" si="140"/>
        <v>7855.6604699999998</v>
      </c>
      <c r="AK48" s="149">
        <f t="shared" ca="1" si="141"/>
        <v>11.167005769938227</v>
      </c>
      <c r="AL48" s="149">
        <f t="shared" ca="1" si="141"/>
        <v>8.7480760707440339</v>
      </c>
      <c r="AM48" s="148">
        <f t="shared" ca="1" si="142"/>
        <v>1859.2754999999997</v>
      </c>
      <c r="AN48" s="148">
        <f t="shared" ca="1" si="142"/>
        <v>1858.6670199999999</v>
      </c>
      <c r="AO48" s="149">
        <f t="shared" ca="1" si="143"/>
        <v>2.4529753122711004</v>
      </c>
      <c r="AP48" s="149">
        <f t="shared" ca="1" si="143"/>
        <v>2.0698145678823008</v>
      </c>
      <c r="AQ48" s="148">
        <f t="shared" ca="1" si="144"/>
        <v>73006.26166594906</v>
      </c>
      <c r="AR48" s="148">
        <f t="shared" ca="1" si="145"/>
        <v>85696.231727062259</v>
      </c>
      <c r="AS48" s="23"/>
      <c r="AT48" s="148">
        <f t="shared" ca="1" si="146"/>
        <v>39204.237374999997</v>
      </c>
      <c r="AU48" s="148">
        <f t="shared" ca="1" si="146"/>
        <v>8850.593499999999</v>
      </c>
      <c r="AV48" s="148">
        <f t="shared" ca="1" si="147"/>
        <v>11175.534075</v>
      </c>
      <c r="AW48" s="148">
        <f t="shared" ca="1" si="147"/>
        <v>1579.8544999999999</v>
      </c>
      <c r="AX48" s="149">
        <f t="shared" ca="1" si="148"/>
        <v>28.505934111414405</v>
      </c>
      <c r="AY48" s="149">
        <f t="shared" ca="1" si="148"/>
        <v>17.850266199662205</v>
      </c>
      <c r="AZ48" s="148">
        <f t="shared" ca="1" si="149"/>
        <v>8826.2924999999996</v>
      </c>
      <c r="BA48" s="148">
        <f t="shared" ca="1" si="149"/>
        <v>1452.066</v>
      </c>
      <c r="BB48" s="149">
        <f t="shared" ca="1" si="150"/>
        <v>22.513618657018959</v>
      </c>
      <c r="BC48" s="149">
        <f t="shared" ca="1" si="150"/>
        <v>16.406425173633838</v>
      </c>
      <c r="BD48" s="148">
        <f t="shared" ca="1" si="151"/>
        <v>2051.7840749999996</v>
      </c>
      <c r="BE48" s="148">
        <f t="shared" ca="1" si="151"/>
        <v>105.61249999999998</v>
      </c>
      <c r="BF48" s="149">
        <f t="shared" ca="1" si="152"/>
        <v>5.2335773181201937</v>
      </c>
      <c r="BG48" s="149">
        <f t="shared" ca="1" si="152"/>
        <v>1.193281557897784</v>
      </c>
      <c r="BH48" s="148">
        <f t="shared" ca="1" si="153"/>
        <v>297.45749999999998</v>
      </c>
      <c r="BI48" s="148">
        <f t="shared" ca="1" si="153"/>
        <v>22.175999999999998</v>
      </c>
      <c r="BJ48" s="149">
        <f t="shared" ca="1" si="154"/>
        <v>0.75873813627525011</v>
      </c>
      <c r="BK48" s="149">
        <f t="shared" ca="1" si="154"/>
        <v>0.25055946813058361</v>
      </c>
      <c r="BL48" s="148">
        <f t="shared" ca="1" si="155"/>
        <v>37760.918671046762</v>
      </c>
      <c r="BM48" s="148">
        <f t="shared" ca="1" si="156"/>
        <v>8446.2506656583482</v>
      </c>
      <c r="BN48" s="23"/>
      <c r="BO48" s="148">
        <f t="shared" ca="1" si="157"/>
        <v>56933.135174999996</v>
      </c>
      <c r="BP48" s="148">
        <f t="shared" ca="1" si="157"/>
        <v>65100.299179999995</v>
      </c>
      <c r="BQ48" s="148">
        <f t="shared" ca="1" si="158"/>
        <v>31428.855750000002</v>
      </c>
      <c r="BR48" s="148">
        <f t="shared" ca="1" si="158"/>
        <v>34628.405209999997</v>
      </c>
      <c r="BS48" s="149">
        <f t="shared" ca="1" si="159"/>
        <v>55.203100362196075</v>
      </c>
      <c r="BT48" s="149">
        <f t="shared" ca="1" si="159"/>
        <v>53.192390274971999</v>
      </c>
      <c r="BU48" s="148">
        <f t="shared" ca="1" si="160"/>
        <v>10455.0507</v>
      </c>
      <c r="BV48" s="148">
        <f t="shared" ca="1" si="160"/>
        <v>11386.484479999999</v>
      </c>
      <c r="BW48" s="149">
        <f t="shared" ca="1" si="161"/>
        <v>18.363736105281156</v>
      </c>
      <c r="BX48" s="149">
        <f t="shared" ca="1" si="161"/>
        <v>17.490679187996935</v>
      </c>
      <c r="BY48" s="148">
        <f t="shared" ca="1" si="162"/>
        <v>16511.354025000001</v>
      </c>
      <c r="BZ48" s="148">
        <f t="shared" ca="1" si="162"/>
        <v>18264.631979999998</v>
      </c>
      <c r="CA48" s="149">
        <f t="shared" ca="1" si="163"/>
        <v>29.00130824386838</v>
      </c>
      <c r="CB48" s="149">
        <f t="shared" ca="1" si="163"/>
        <v>28.056141385001848</v>
      </c>
      <c r="CC48" s="148">
        <f t="shared" ca="1" si="164"/>
        <v>4462.4510250000003</v>
      </c>
      <c r="CD48" s="148">
        <f t="shared" ca="1" si="164"/>
        <v>4977.2887499999997</v>
      </c>
      <c r="CE48" s="149">
        <f t="shared" ca="1" si="165"/>
        <v>7.838056013046538</v>
      </c>
      <c r="CF48" s="149">
        <f t="shared" ca="1" si="165"/>
        <v>7.6455697019732192</v>
      </c>
      <c r="CG48" s="148">
        <f t="shared" ca="1" si="166"/>
        <v>54837.120448663925</v>
      </c>
      <c r="CH48" s="148">
        <f t="shared" ca="1" si="167"/>
        <v>62126.166486307673</v>
      </c>
      <c r="CI48" s="23"/>
      <c r="CJ48" s="148">
        <f t="shared" ca="1" si="168"/>
        <v>35583.428325000001</v>
      </c>
      <c r="CK48" s="148">
        <f t="shared" ca="1" si="168"/>
        <v>34941.439610000001</v>
      </c>
      <c r="CL48" s="148">
        <f t="shared" ca="1" si="169"/>
        <v>15642.029549999999</v>
      </c>
      <c r="CM48" s="148">
        <f t="shared" ca="1" si="169"/>
        <v>19061.589329999999</v>
      </c>
      <c r="CN48" s="149">
        <f t="shared" ca="1" si="170"/>
        <v>43.958747895604859</v>
      </c>
      <c r="CO48" s="149">
        <f t="shared" ca="1" si="170"/>
        <v>54.552959302068082</v>
      </c>
      <c r="CP48" s="148">
        <f t="shared" ca="1" si="171"/>
        <v>6034.2209999999995</v>
      </c>
      <c r="CQ48" s="148">
        <f t="shared" ca="1" si="171"/>
        <v>7597.4215800000002</v>
      </c>
      <c r="CR48" s="149">
        <f t="shared" ca="1" si="172"/>
        <v>16.957952856275266</v>
      </c>
      <c r="CS48" s="149">
        <f t="shared" ca="1" si="172"/>
        <v>21.743298687171634</v>
      </c>
      <c r="CT48" s="148">
        <f t="shared" ca="1" si="173"/>
        <v>7994.7873</v>
      </c>
      <c r="CU48" s="148">
        <f t="shared" ca="1" si="173"/>
        <v>9140.3177599999999</v>
      </c>
      <c r="CV48" s="149">
        <f t="shared" ca="1" si="174"/>
        <v>22.467726344353022</v>
      </c>
      <c r="CW48" s="149">
        <f t="shared" ca="1" si="174"/>
        <v>26.158961571188676</v>
      </c>
      <c r="CX48" s="148">
        <f t="shared" ca="1" si="175"/>
        <v>1613.02125</v>
      </c>
      <c r="CY48" s="148">
        <f t="shared" ca="1" si="175"/>
        <v>2323.8499899999997</v>
      </c>
      <c r="CZ48" s="149">
        <f t="shared" ca="1" si="176"/>
        <v>4.5330686949765679</v>
      </c>
      <c r="DA48" s="149">
        <f t="shared" ca="1" si="176"/>
        <v>6.6506990437077746</v>
      </c>
      <c r="DB48" s="148">
        <f t="shared" ca="1" si="177"/>
        <v>34273.41106434026</v>
      </c>
      <c r="DC48" s="148">
        <f t="shared" ca="1" si="178"/>
        <v>33345.126240971695</v>
      </c>
      <c r="DE48" s="150">
        <f t="shared" ca="1" si="179"/>
        <v>0</v>
      </c>
      <c r="DF48" s="150">
        <f t="shared" ca="1" si="179"/>
        <v>0</v>
      </c>
    </row>
    <row r="49" spans="1:110">
      <c r="A49">
        <v>8717</v>
      </c>
      <c r="B49" t="str">
        <f>VLOOKUP(A49,Stores!$A:$H,8,FALSE)</f>
        <v>8717 - Pasadena, CA</v>
      </c>
      <c r="D49" s="148">
        <f t="shared" ca="1" si="126"/>
        <v>275326.79887500004</v>
      </c>
      <c r="E49" s="148">
        <f t="shared" ca="1" si="126"/>
        <v>291821.25357</v>
      </c>
      <c r="F49" s="148">
        <f t="shared" ca="1" si="126"/>
        <v>98844.286874999991</v>
      </c>
      <c r="G49" s="148">
        <f t="shared" ca="1" si="126"/>
        <v>71364.018179999999</v>
      </c>
      <c r="H49" s="149">
        <f t="shared" ca="1" si="127"/>
        <v>35.900714089178024</v>
      </c>
      <c r="I49" s="149">
        <f t="shared" ca="1" si="127"/>
        <v>24.454702084569625</v>
      </c>
      <c r="J49" s="148">
        <f t="shared" ca="1" si="128"/>
        <v>42885.396374999997</v>
      </c>
      <c r="K49" s="148">
        <f t="shared" ca="1" si="128"/>
        <v>28053.383679999999</v>
      </c>
      <c r="L49" s="149">
        <f t="shared" ca="1" si="129"/>
        <v>15.576179489331226</v>
      </c>
      <c r="M49" s="149">
        <f t="shared" ca="1" si="129"/>
        <v>9.6132078581695062</v>
      </c>
      <c r="N49" s="148">
        <f t="shared" ca="1" si="130"/>
        <v>49010.600099999996</v>
      </c>
      <c r="O49" s="148">
        <f t="shared" ca="1" si="130"/>
        <v>31090.075520000002</v>
      </c>
      <c r="P49" s="149">
        <f t="shared" ca="1" si="131"/>
        <v>17.800882551302642</v>
      </c>
      <c r="Q49" s="149">
        <f t="shared" ca="1" si="131"/>
        <v>10.653807815455203</v>
      </c>
      <c r="R49" s="148">
        <f t="shared" ca="1" si="132"/>
        <v>6948.2903999999999</v>
      </c>
      <c r="S49" s="148">
        <f t="shared" ca="1" si="132"/>
        <v>12220.55898</v>
      </c>
      <c r="T49" s="149">
        <f t="shared" ca="1" si="133"/>
        <v>2.5236520485441609</v>
      </c>
      <c r="U49" s="149">
        <f t="shared" ca="1" si="133"/>
        <v>4.1876864109449174</v>
      </c>
      <c r="V49" s="148">
        <f t="shared" ca="1" si="134"/>
        <v>318189.71212499985</v>
      </c>
      <c r="W49" s="148">
        <f t="shared" ca="1" si="134"/>
        <v>280509.77723999997</v>
      </c>
      <c r="X49" s="23"/>
      <c r="Y49" s="148">
        <f t="shared" ca="1" si="135"/>
        <v>172180.49340000001</v>
      </c>
      <c r="Z49" s="148">
        <f t="shared" ca="1" si="135"/>
        <v>150585.80718999999</v>
      </c>
      <c r="AA49" s="148">
        <f t="shared" ca="1" si="136"/>
        <v>43805.332800000004</v>
      </c>
      <c r="AB49" s="148">
        <f t="shared" ca="1" si="136"/>
        <v>35180.053090000001</v>
      </c>
      <c r="AC49" s="149">
        <f t="shared" ca="1" si="137"/>
        <v>25.441518917148137</v>
      </c>
      <c r="AD49" s="149">
        <f t="shared" ca="1" si="137"/>
        <v>23.362130699085043</v>
      </c>
      <c r="AE49" s="148">
        <f t="shared" ca="1" si="138"/>
        <v>20292.611999999997</v>
      </c>
      <c r="AF49" s="148">
        <f t="shared" ca="1" si="138"/>
        <v>17889.24151</v>
      </c>
      <c r="AG49" s="149">
        <f t="shared" ca="1" si="139"/>
        <v>11.785662591207323</v>
      </c>
      <c r="AH49" s="149">
        <f t="shared" ca="1" si="139"/>
        <v>11.879765991112592</v>
      </c>
      <c r="AI49" s="148">
        <f t="shared" ca="1" si="140"/>
        <v>19753.136325000003</v>
      </c>
      <c r="AJ49" s="148">
        <f t="shared" ca="1" si="140"/>
        <v>12766.870199999999</v>
      </c>
      <c r="AK49" s="149">
        <f t="shared" ca="1" si="141"/>
        <v>11.47234273461549</v>
      </c>
      <c r="AL49" s="149">
        <f t="shared" ca="1" si="141"/>
        <v>8.478136444752419</v>
      </c>
      <c r="AM49" s="148">
        <f t="shared" ca="1" si="142"/>
        <v>3759.5844749999997</v>
      </c>
      <c r="AN49" s="148">
        <f t="shared" ca="1" si="142"/>
        <v>4523.9413799999993</v>
      </c>
      <c r="AO49" s="149">
        <f t="shared" ca="1" si="143"/>
        <v>2.1835135913253221</v>
      </c>
      <c r="AP49" s="149">
        <f t="shared" ca="1" si="143"/>
        <v>3.0042282632200297</v>
      </c>
      <c r="AQ49" s="148">
        <f t="shared" ca="1" si="144"/>
        <v>148986.28795992251</v>
      </c>
      <c r="AR49" s="148">
        <f t="shared" ca="1" si="145"/>
        <v>156658.13668390663</v>
      </c>
      <c r="AS49" s="23"/>
      <c r="AT49" s="148">
        <f t="shared" ca="1" si="146"/>
        <v>11173.83555</v>
      </c>
      <c r="AU49" s="148">
        <f t="shared" ca="1" si="146"/>
        <v>17902.451279999997</v>
      </c>
      <c r="AV49" s="148">
        <f t="shared" ca="1" si="147"/>
        <v>3572.8799249999997</v>
      </c>
      <c r="AW49" s="148">
        <f t="shared" ca="1" si="147"/>
        <v>5233.5583299999998</v>
      </c>
      <c r="AX49" s="149">
        <f t="shared" ca="1" si="148"/>
        <v>31.975411746595821</v>
      </c>
      <c r="AY49" s="149">
        <f t="shared" ca="1" si="148"/>
        <v>29.233752675237</v>
      </c>
      <c r="AZ49" s="148">
        <f t="shared" ca="1" si="149"/>
        <v>1162.3038749999998</v>
      </c>
      <c r="BA49" s="148">
        <f t="shared" ca="1" si="149"/>
        <v>3732.4191099999998</v>
      </c>
      <c r="BB49" s="149">
        <f t="shared" ca="1" si="150"/>
        <v>10.402013433963594</v>
      </c>
      <c r="BC49" s="149">
        <f t="shared" ca="1" si="150"/>
        <v>20.848648331023416</v>
      </c>
      <c r="BD49" s="148">
        <f t="shared" ca="1" si="151"/>
        <v>2218.8856500000002</v>
      </c>
      <c r="BE49" s="148">
        <f t="shared" ca="1" si="151"/>
        <v>1085.5621699999999</v>
      </c>
      <c r="BF49" s="149">
        <f t="shared" ca="1" si="152"/>
        <v>19.857869216627233</v>
      </c>
      <c r="BG49" s="149">
        <f t="shared" ca="1" si="152"/>
        <v>6.0637627385292907</v>
      </c>
      <c r="BH49" s="148">
        <f t="shared" ca="1" si="153"/>
        <v>191.69040000000001</v>
      </c>
      <c r="BI49" s="148">
        <f t="shared" ca="1" si="153"/>
        <v>415.57704999999993</v>
      </c>
      <c r="BJ49" s="149">
        <f t="shared" ca="1" si="154"/>
        <v>1.7155290960049974</v>
      </c>
      <c r="BK49" s="149">
        <f t="shared" ca="1" si="154"/>
        <v>2.3213416056842915</v>
      </c>
      <c r="BL49" s="148">
        <f t="shared" ca="1" si="155"/>
        <v>9668.6230129546075</v>
      </c>
      <c r="BM49" s="148">
        <f t="shared" ca="1" si="156"/>
        <v>18624.362494272718</v>
      </c>
      <c r="BN49" s="23"/>
      <c r="BO49" s="148">
        <f t="shared" ca="1" si="157"/>
        <v>38164.410075</v>
      </c>
      <c r="BP49" s="148">
        <f t="shared" ca="1" si="157"/>
        <v>32481.789829999994</v>
      </c>
      <c r="BQ49" s="148">
        <f t="shared" ca="1" si="158"/>
        <v>21071.769824999999</v>
      </c>
      <c r="BR49" s="148">
        <f t="shared" ca="1" si="158"/>
        <v>16239.85958</v>
      </c>
      <c r="BS49" s="149">
        <f t="shared" ca="1" si="159"/>
        <v>55.213141729664216</v>
      </c>
      <c r="BT49" s="149">
        <f t="shared" ca="1" si="159"/>
        <v>49.996812567886764</v>
      </c>
      <c r="BU49" s="148">
        <f t="shared" ca="1" si="160"/>
        <v>5464.7825999999995</v>
      </c>
      <c r="BV49" s="148">
        <f t="shared" ca="1" si="160"/>
        <v>4130.5999700000002</v>
      </c>
      <c r="BW49" s="149">
        <f t="shared" ca="1" si="161"/>
        <v>14.319054294985062</v>
      </c>
      <c r="BX49" s="149">
        <f t="shared" ca="1" si="161"/>
        <v>12.716663680229228</v>
      </c>
      <c r="BY49" s="148">
        <f t="shared" ca="1" si="162"/>
        <v>13581.620175</v>
      </c>
      <c r="BZ49" s="148">
        <f t="shared" ca="1" si="162"/>
        <v>9259.05897</v>
      </c>
      <c r="CA49" s="149">
        <f t="shared" ca="1" si="163"/>
        <v>35.587135103908722</v>
      </c>
      <c r="CB49" s="149">
        <f t="shared" ca="1" si="163"/>
        <v>28.505384150501417</v>
      </c>
      <c r="CC49" s="148">
        <f t="shared" ca="1" si="164"/>
        <v>2025.3670500000001</v>
      </c>
      <c r="CD49" s="148">
        <f t="shared" ca="1" si="164"/>
        <v>2850.2006399999996</v>
      </c>
      <c r="CE49" s="149">
        <f t="shared" ca="1" si="165"/>
        <v>5.3069523307704367</v>
      </c>
      <c r="CF49" s="149">
        <f t="shared" ca="1" si="165"/>
        <v>8.7747647371561115</v>
      </c>
      <c r="CG49" s="148">
        <f t="shared" ca="1" si="166"/>
        <v>33023.333113845736</v>
      </c>
      <c r="CH49" s="148">
        <f t="shared" ca="1" si="167"/>
        <v>33791.608690622896</v>
      </c>
      <c r="CI49" s="23"/>
      <c r="CJ49" s="148">
        <f t="shared" ca="1" si="168"/>
        <v>96670.973100000003</v>
      </c>
      <c r="CK49" s="148">
        <f t="shared" ca="1" si="168"/>
        <v>79539.728939999986</v>
      </c>
      <c r="CL49" s="148">
        <f t="shared" ca="1" si="169"/>
        <v>24557.466000000004</v>
      </c>
      <c r="CM49" s="148">
        <f t="shared" ca="1" si="169"/>
        <v>22285.994499999997</v>
      </c>
      <c r="CN49" s="149">
        <f t="shared" ca="1" si="170"/>
        <v>25.403143479891177</v>
      </c>
      <c r="CO49" s="149">
        <f t="shared" ca="1" si="170"/>
        <v>28.018695558808375</v>
      </c>
      <c r="CP49" s="148">
        <f t="shared" ca="1" si="171"/>
        <v>7819.2888000000003</v>
      </c>
      <c r="CQ49" s="148">
        <f t="shared" ca="1" si="171"/>
        <v>8280.9645099999998</v>
      </c>
      <c r="CR49" s="149">
        <f t="shared" ca="1" si="172"/>
        <v>8.0885591085458923</v>
      </c>
      <c r="CS49" s="149">
        <f t="shared" ca="1" si="172"/>
        <v>10.41110476532635</v>
      </c>
      <c r="CT49" s="148">
        <f t="shared" ca="1" si="173"/>
        <v>13528.839</v>
      </c>
      <c r="CU49" s="148">
        <f t="shared" ca="1" si="173"/>
        <v>10707.218129999999</v>
      </c>
      <c r="CV49" s="149">
        <f t="shared" ca="1" si="174"/>
        <v>13.994727234208423</v>
      </c>
      <c r="CW49" s="149">
        <f t="shared" ca="1" si="174"/>
        <v>13.461471735812532</v>
      </c>
      <c r="CX49" s="148">
        <f t="shared" ca="1" si="175"/>
        <v>3209.3382000000006</v>
      </c>
      <c r="CY49" s="148">
        <f t="shared" ca="1" si="175"/>
        <v>3297.8118599999998</v>
      </c>
      <c r="CZ49" s="149">
        <f t="shared" ca="1" si="176"/>
        <v>3.3198571371368564</v>
      </c>
      <c r="DA49" s="149">
        <f t="shared" ca="1" si="176"/>
        <v>4.1461190576694973</v>
      </c>
      <c r="DB49" s="148">
        <f t="shared" ca="1" si="177"/>
        <v>83648.554788277324</v>
      </c>
      <c r="DC49" s="148">
        <f t="shared" ca="1" si="178"/>
        <v>82747.145701197762</v>
      </c>
      <c r="DE49" s="150">
        <f t="shared" ca="1" si="179"/>
        <v>0</v>
      </c>
      <c r="DF49" s="150">
        <f t="shared" ca="1" si="179"/>
        <v>0</v>
      </c>
    </row>
    <row r="50" spans="1:110">
      <c r="A50">
        <v>8718</v>
      </c>
      <c r="B50" t="str">
        <f>VLOOKUP(A50,Stores!$A:$H,8,FALSE)</f>
        <v>8718 - Woodlands, TX</v>
      </c>
      <c r="D50" s="148">
        <f t="shared" ca="1" si="126"/>
        <v>332509.19122500008</v>
      </c>
      <c r="E50" s="148">
        <f t="shared" ca="1" si="126"/>
        <v>359718.4562999999</v>
      </c>
      <c r="F50" s="148">
        <f t="shared" ca="1" si="126"/>
        <v>104973.81374999999</v>
      </c>
      <c r="G50" s="148">
        <f t="shared" ca="1" si="126"/>
        <v>104576.05899999999</v>
      </c>
      <c r="H50" s="149">
        <f t="shared" ca="1" si="127"/>
        <v>31.57019911638082</v>
      </c>
      <c r="I50" s="149">
        <f t="shared" ca="1" si="127"/>
        <v>29.071641215091031</v>
      </c>
      <c r="J50" s="148">
        <f t="shared" ca="1" si="128"/>
        <v>39027.982499999998</v>
      </c>
      <c r="K50" s="148">
        <f t="shared" ca="1" si="128"/>
        <v>31505.627999999997</v>
      </c>
      <c r="L50" s="149">
        <f t="shared" ca="1" si="129"/>
        <v>11.737414642950668</v>
      </c>
      <c r="M50" s="149">
        <f t="shared" ca="1" si="129"/>
        <v>8.7584129888861657</v>
      </c>
      <c r="N50" s="148">
        <f t="shared" ca="1" si="130"/>
        <v>40038.993749999994</v>
      </c>
      <c r="O50" s="148">
        <f t="shared" ca="1" si="130"/>
        <v>52102.203999999998</v>
      </c>
      <c r="P50" s="149">
        <f t="shared" ca="1" si="131"/>
        <v>12.041469771855622</v>
      </c>
      <c r="Q50" s="149">
        <f t="shared" ca="1" si="131"/>
        <v>14.484162012679027</v>
      </c>
      <c r="R50" s="148">
        <f t="shared" ca="1" si="132"/>
        <v>25906.837500000001</v>
      </c>
      <c r="S50" s="148">
        <f t="shared" ca="1" si="132"/>
        <v>20968.227000000003</v>
      </c>
      <c r="T50" s="149">
        <f t="shared" ca="1" si="133"/>
        <v>7.7913147015745308</v>
      </c>
      <c r="U50" s="149">
        <f t="shared" ca="1" si="133"/>
        <v>5.8290662135258389</v>
      </c>
      <c r="V50" s="148">
        <f t="shared" ca="1" si="134"/>
        <v>337350.80025000003</v>
      </c>
      <c r="W50" s="148">
        <f t="shared" ca="1" si="134"/>
        <v>372064.97027000005</v>
      </c>
      <c r="X50" s="23"/>
      <c r="Y50" s="148">
        <f t="shared" ca="1" si="135"/>
        <v>129703.77615000001</v>
      </c>
      <c r="Z50" s="148">
        <f t="shared" ca="1" si="135"/>
        <v>152795.20221000002</v>
      </c>
      <c r="AA50" s="148">
        <f t="shared" ca="1" si="136"/>
        <v>33035.371500000001</v>
      </c>
      <c r="AB50" s="148">
        <f t="shared" ca="1" si="136"/>
        <v>34247.488379999995</v>
      </c>
      <c r="AC50" s="149">
        <f t="shared" ca="1" si="137"/>
        <v>25.469861002192573</v>
      </c>
      <c r="AD50" s="149">
        <f t="shared" ca="1" si="137"/>
        <v>22.413981515552191</v>
      </c>
      <c r="AE50" s="148">
        <f t="shared" ca="1" si="138"/>
        <v>14951.016900000002</v>
      </c>
      <c r="AF50" s="148">
        <f t="shared" ca="1" si="138"/>
        <v>13799.80168</v>
      </c>
      <c r="AG50" s="149">
        <f t="shared" ca="1" si="139"/>
        <v>11.527048281701088</v>
      </c>
      <c r="AH50" s="149">
        <f t="shared" ca="1" si="139"/>
        <v>9.0315674055221375</v>
      </c>
      <c r="AI50" s="148">
        <f t="shared" ca="1" si="140"/>
        <v>11362.337099999999</v>
      </c>
      <c r="AJ50" s="148">
        <f t="shared" ca="1" si="140"/>
        <v>12186.953939999999</v>
      </c>
      <c r="AK50" s="149">
        <f t="shared" ca="1" si="141"/>
        <v>8.7602207408824135</v>
      </c>
      <c r="AL50" s="149">
        <f t="shared" ca="1" si="141"/>
        <v>7.9760056361261835</v>
      </c>
      <c r="AM50" s="148">
        <f t="shared" ca="1" si="142"/>
        <v>6722.0174999999999</v>
      </c>
      <c r="AN50" s="148">
        <f t="shared" ca="1" si="142"/>
        <v>8260.732759999999</v>
      </c>
      <c r="AO50" s="149">
        <f t="shared" ca="1" si="143"/>
        <v>5.182591979609068</v>
      </c>
      <c r="AP50" s="149">
        <f t="shared" ca="1" si="143"/>
        <v>5.4064084739038734</v>
      </c>
      <c r="AQ50" s="148">
        <f t="shared" ca="1" si="144"/>
        <v>127842.28664791776</v>
      </c>
      <c r="AR50" s="148">
        <f t="shared" ca="1" si="145"/>
        <v>147724.88318140194</v>
      </c>
      <c r="AS50" s="23"/>
      <c r="AT50" s="148">
        <f t="shared" ca="1" si="146"/>
        <v>12308.216175000001</v>
      </c>
      <c r="AU50" s="148">
        <f t="shared" ca="1" si="146"/>
        <v>14981.945649999998</v>
      </c>
      <c r="AV50" s="148">
        <f t="shared" ca="1" si="147"/>
        <v>4964.1123000000007</v>
      </c>
      <c r="AW50" s="148">
        <f t="shared" ca="1" si="147"/>
        <v>4049.4649999999997</v>
      </c>
      <c r="AX50" s="149">
        <f t="shared" ca="1" si="148"/>
        <v>40.331695750379524</v>
      </c>
      <c r="AY50" s="149">
        <f t="shared" ca="1" si="148"/>
        <v>27.028966027519928</v>
      </c>
      <c r="AZ50" s="148">
        <f t="shared" ca="1" si="149"/>
        <v>1801.8116999999997</v>
      </c>
      <c r="BA50" s="148">
        <f t="shared" ca="1" si="149"/>
        <v>2632.6229999999996</v>
      </c>
      <c r="BB50" s="149">
        <f t="shared" ca="1" si="150"/>
        <v>14.639096960774655</v>
      </c>
      <c r="BC50" s="149">
        <f t="shared" ca="1" si="150"/>
        <v>17.571970033144527</v>
      </c>
      <c r="BD50" s="148">
        <f t="shared" ca="1" si="151"/>
        <v>2976.6549000000005</v>
      </c>
      <c r="BE50" s="148">
        <f t="shared" ca="1" si="151"/>
        <v>1168.6849999999999</v>
      </c>
      <c r="BF50" s="149">
        <f t="shared" ca="1" si="152"/>
        <v>24.184291677018745</v>
      </c>
      <c r="BG50" s="149">
        <f t="shared" ca="1" si="152"/>
        <v>7.8006223444015772</v>
      </c>
      <c r="BH50" s="148">
        <f t="shared" ca="1" si="153"/>
        <v>185.64569999999998</v>
      </c>
      <c r="BI50" s="148">
        <f t="shared" ca="1" si="153"/>
        <v>248.15699999999995</v>
      </c>
      <c r="BJ50" s="149">
        <f t="shared" ca="1" si="154"/>
        <v>1.5083071125861174</v>
      </c>
      <c r="BK50" s="149">
        <f t="shared" ca="1" si="154"/>
        <v>1.6563736499738271</v>
      </c>
      <c r="BL50" s="148">
        <f t="shared" ca="1" si="155"/>
        <v>12131.570468304275</v>
      </c>
      <c r="BM50" s="148">
        <f t="shared" ca="1" si="156"/>
        <v>14484.788389720225</v>
      </c>
      <c r="BN50" s="23"/>
      <c r="BO50" s="148">
        <f t="shared" ca="1" si="157"/>
        <v>37661.784299999999</v>
      </c>
      <c r="BP50" s="148">
        <f t="shared" ca="1" si="157"/>
        <v>41369.834239999989</v>
      </c>
      <c r="BQ50" s="148">
        <f t="shared" ca="1" si="158"/>
        <v>22366.059300000001</v>
      </c>
      <c r="BR50" s="148">
        <f t="shared" ca="1" si="158"/>
        <v>28741.751919999995</v>
      </c>
      <c r="BS50" s="149">
        <f t="shared" ca="1" si="159"/>
        <v>59.386616209790141</v>
      </c>
      <c r="BT50" s="149">
        <f t="shared" ca="1" si="159"/>
        <v>69.475144022235284</v>
      </c>
      <c r="BU50" s="148">
        <f t="shared" ca="1" si="160"/>
        <v>5724.9303</v>
      </c>
      <c r="BV50" s="148">
        <f t="shared" ca="1" si="160"/>
        <v>4933.3407200000001</v>
      </c>
      <c r="BW50" s="149">
        <f t="shared" ca="1" si="161"/>
        <v>15.20090034608371</v>
      </c>
      <c r="BX50" s="149">
        <f t="shared" ca="1" si="161"/>
        <v>11.924970961643384</v>
      </c>
      <c r="BY50" s="148">
        <f t="shared" ca="1" si="162"/>
        <v>11118.3786</v>
      </c>
      <c r="BZ50" s="148">
        <f t="shared" ca="1" si="162"/>
        <v>16255.206799999996</v>
      </c>
      <c r="CA50" s="149">
        <f t="shared" ca="1" si="163"/>
        <v>29.521645898226868</v>
      </c>
      <c r="CB50" s="149">
        <f t="shared" ca="1" si="163"/>
        <v>39.292414626798369</v>
      </c>
      <c r="CC50" s="148">
        <f t="shared" ca="1" si="164"/>
        <v>5522.7504000000008</v>
      </c>
      <c r="CD50" s="148">
        <f t="shared" ca="1" si="164"/>
        <v>7553.2043999999987</v>
      </c>
      <c r="CE50" s="149">
        <f t="shared" ca="1" si="165"/>
        <v>14.664069965479573</v>
      </c>
      <c r="CF50" s="149">
        <f t="shared" ca="1" si="165"/>
        <v>18.257758433793523</v>
      </c>
      <c r="CG50" s="148">
        <f t="shared" ca="1" si="166"/>
        <v>37121.2679157811</v>
      </c>
      <c r="CH50" s="148">
        <f t="shared" ca="1" si="167"/>
        <v>39997.027668045383</v>
      </c>
      <c r="CI50" s="23"/>
      <c r="CJ50" s="148">
        <f t="shared" ca="1" si="168"/>
        <v>157677.02362500003</v>
      </c>
      <c r="CK50" s="148">
        <f t="shared" ca="1" si="168"/>
        <v>162917.98817000003</v>
      </c>
      <c r="CL50" s="148">
        <f t="shared" ca="1" si="169"/>
        <v>44110.959900000002</v>
      </c>
      <c r="CM50" s="148">
        <f t="shared" ca="1" si="169"/>
        <v>44501.938390000003</v>
      </c>
      <c r="CN50" s="149">
        <f t="shared" ca="1" si="170"/>
        <v>27.975515319789508</v>
      </c>
      <c r="CO50" s="149">
        <f t="shared" ca="1" si="170"/>
        <v>27.315546238861955</v>
      </c>
      <c r="CP50" s="148">
        <f t="shared" ca="1" si="171"/>
        <v>14674.130849999998</v>
      </c>
      <c r="CQ50" s="148">
        <f t="shared" ca="1" si="171"/>
        <v>12664.228080000001</v>
      </c>
      <c r="CR50" s="149">
        <f t="shared" ca="1" si="172"/>
        <v>9.3064484048729739</v>
      </c>
      <c r="CS50" s="149">
        <f t="shared" ca="1" si="172"/>
        <v>7.7733761767210501</v>
      </c>
      <c r="CT50" s="148">
        <f t="shared" ca="1" si="173"/>
        <v>16703.468400000005</v>
      </c>
      <c r="CU50" s="148">
        <f t="shared" ca="1" si="173"/>
        <v>19646.965799999998</v>
      </c>
      <c r="CV50" s="149">
        <f t="shared" ca="1" si="174"/>
        <v>10.593470130261663</v>
      </c>
      <c r="CW50" s="149">
        <f t="shared" ca="1" si="174"/>
        <v>12.059420829269619</v>
      </c>
      <c r="CX50" s="148">
        <f t="shared" ca="1" si="175"/>
        <v>12733.360649999999</v>
      </c>
      <c r="CY50" s="148">
        <f t="shared" ca="1" si="175"/>
        <v>12190.74451</v>
      </c>
      <c r="CZ50" s="149">
        <f t="shared" ca="1" si="176"/>
        <v>8.0755967846548682</v>
      </c>
      <c r="DA50" s="149">
        <f t="shared" ca="1" si="176"/>
        <v>7.4827492328712806</v>
      </c>
      <c r="DB50" s="148">
        <f t="shared" ca="1" si="177"/>
        <v>155414.06619299695</v>
      </c>
      <c r="DC50" s="148">
        <f t="shared" ca="1" si="178"/>
        <v>157511.75706083234</v>
      </c>
      <c r="DE50" s="150">
        <f t="shared" ca="1" si="179"/>
        <v>0</v>
      </c>
      <c r="DF50" s="150">
        <f t="shared" ca="1" si="179"/>
        <v>0</v>
      </c>
    </row>
    <row r="51" spans="1:110">
      <c r="A51">
        <v>8720</v>
      </c>
      <c r="B51" t="str">
        <f>VLOOKUP(A51,Stores!$A:$H,8,FALSE)</f>
        <v>8720 - Little Rock, AR</v>
      </c>
      <c r="D51" s="148">
        <f t="shared" ca="1" si="126"/>
        <v>191205.21794999999</v>
      </c>
      <c r="E51" s="148">
        <f t="shared" ca="1" si="126"/>
        <v>149247.75704999999</v>
      </c>
      <c r="F51" s="148">
        <f t="shared" ca="1" si="126"/>
        <v>58062.682499999995</v>
      </c>
      <c r="G51" s="148">
        <f t="shared" ca="1" si="126"/>
        <v>43337.63175</v>
      </c>
      <c r="H51" s="149">
        <f t="shared" ca="1" si="127"/>
        <v>30.366683044802333</v>
      </c>
      <c r="I51" s="149">
        <f t="shared" ca="1" si="127"/>
        <v>29.037375573745688</v>
      </c>
      <c r="J51" s="148">
        <f t="shared" ca="1" si="128"/>
        <v>30870.487499999999</v>
      </c>
      <c r="K51" s="148">
        <f t="shared" ca="1" si="128"/>
        <v>20136.731999999996</v>
      </c>
      <c r="L51" s="149">
        <f t="shared" ca="1" si="129"/>
        <v>16.14521184671467</v>
      </c>
      <c r="M51" s="149">
        <f t="shared" ca="1" si="129"/>
        <v>13.492150500629583</v>
      </c>
      <c r="N51" s="148">
        <f t="shared" ca="1" si="130"/>
        <v>22034.6325</v>
      </c>
      <c r="O51" s="148">
        <f t="shared" ca="1" si="130"/>
        <v>17567.52375</v>
      </c>
      <c r="P51" s="149">
        <f t="shared" ca="1" si="131"/>
        <v>11.524074884693805</v>
      </c>
      <c r="Q51" s="149">
        <f t="shared" ca="1" si="131"/>
        <v>11.770712067796534</v>
      </c>
      <c r="R51" s="148">
        <f t="shared" ca="1" si="132"/>
        <v>5157.5625</v>
      </c>
      <c r="S51" s="148">
        <f t="shared" ca="1" si="132"/>
        <v>5633.3759999999993</v>
      </c>
      <c r="T51" s="149">
        <f t="shared" ca="1" si="133"/>
        <v>2.6973963133938628</v>
      </c>
      <c r="U51" s="149">
        <f t="shared" ca="1" si="133"/>
        <v>3.7745130053195663</v>
      </c>
      <c r="V51" s="148">
        <f t="shared" ca="1" si="134"/>
        <v>179715.47205000007</v>
      </c>
      <c r="W51" s="148">
        <f t="shared" ca="1" si="134"/>
        <v>147354.53432000001</v>
      </c>
      <c r="X51" s="23"/>
      <c r="Y51" s="148">
        <f t="shared" ca="1" si="135"/>
        <v>112050.22215</v>
      </c>
      <c r="Z51" s="148">
        <f t="shared" ca="1" si="135"/>
        <v>86488.534439999974</v>
      </c>
      <c r="AA51" s="148">
        <f t="shared" ca="1" si="136"/>
        <v>28307.982000000004</v>
      </c>
      <c r="AB51" s="148">
        <f t="shared" ca="1" si="136"/>
        <v>22277.086020000002</v>
      </c>
      <c r="AC51" s="149">
        <f t="shared" ca="1" si="137"/>
        <v>25.263655400972361</v>
      </c>
      <c r="AD51" s="149">
        <f t="shared" ca="1" si="137"/>
        <v>25.757270792297181</v>
      </c>
      <c r="AE51" s="148">
        <f t="shared" ca="1" si="138"/>
        <v>17583.729899999998</v>
      </c>
      <c r="AF51" s="148">
        <f t="shared" ca="1" si="138"/>
        <v>11746.13818</v>
      </c>
      <c r="AG51" s="149">
        <f t="shared" ca="1" si="139"/>
        <v>15.692722033572512</v>
      </c>
      <c r="AH51" s="149">
        <f t="shared" ca="1" si="139"/>
        <v>13.581150676276858</v>
      </c>
      <c r="AI51" s="148">
        <f t="shared" ca="1" si="140"/>
        <v>8393.4133500000007</v>
      </c>
      <c r="AJ51" s="148">
        <f t="shared" ca="1" si="140"/>
        <v>8190.5963999999994</v>
      </c>
      <c r="AK51" s="149">
        <f t="shared" ca="1" si="141"/>
        <v>7.4907601153738552</v>
      </c>
      <c r="AL51" s="149">
        <f t="shared" ca="1" si="141"/>
        <v>9.4701528393709733</v>
      </c>
      <c r="AM51" s="148">
        <f t="shared" ca="1" si="142"/>
        <v>2330.8387499999999</v>
      </c>
      <c r="AN51" s="148">
        <f t="shared" ca="1" si="142"/>
        <v>2340.3514399999999</v>
      </c>
      <c r="AO51" s="149">
        <f t="shared" ca="1" si="143"/>
        <v>2.0801732520259888</v>
      </c>
      <c r="AP51" s="149">
        <f t="shared" ca="1" si="143"/>
        <v>2.7059672766493468</v>
      </c>
      <c r="AQ51" s="148">
        <f t="shared" ca="1" si="144"/>
        <v>119213.92689871443</v>
      </c>
      <c r="AR51" s="148">
        <f t="shared" ca="1" si="145"/>
        <v>87599.745981889864</v>
      </c>
      <c r="AS51" s="23"/>
      <c r="AT51" s="148">
        <f t="shared" ca="1" si="146"/>
        <v>11756.665875000001</v>
      </c>
      <c r="AU51" s="148">
        <f t="shared" ca="1" si="146"/>
        <v>20560.399020000001</v>
      </c>
      <c r="AV51" s="148">
        <f t="shared" ca="1" si="147"/>
        <v>3263.7131250000002</v>
      </c>
      <c r="AW51" s="148">
        <f t="shared" ca="1" si="147"/>
        <v>4646.3271399999994</v>
      </c>
      <c r="AX51" s="149">
        <f t="shared" ca="1" si="148"/>
        <v>27.76053312819014</v>
      </c>
      <c r="AY51" s="149">
        <f t="shared" ca="1" si="148"/>
        <v>22.598428831465352</v>
      </c>
      <c r="AZ51" s="148">
        <f t="shared" ca="1" si="149"/>
        <v>1601.1450000000002</v>
      </c>
      <c r="BA51" s="148">
        <f t="shared" ca="1" si="149"/>
        <v>2717.6125199999997</v>
      </c>
      <c r="BB51" s="149">
        <f t="shared" ca="1" si="150"/>
        <v>13.61903976028408</v>
      </c>
      <c r="BC51" s="149">
        <f t="shared" ca="1" si="150"/>
        <v>13.217703203894335</v>
      </c>
      <c r="BD51" s="148">
        <f t="shared" ca="1" si="151"/>
        <v>1561.858125</v>
      </c>
      <c r="BE51" s="148">
        <f t="shared" ca="1" si="151"/>
        <v>1549.26982</v>
      </c>
      <c r="BF51" s="149">
        <f t="shared" ca="1" si="152"/>
        <v>13.284872952979111</v>
      </c>
      <c r="BG51" s="149">
        <f t="shared" ca="1" si="152"/>
        <v>7.5352128063903692</v>
      </c>
      <c r="BH51" s="148">
        <f t="shared" ca="1" si="153"/>
        <v>100.71000000000001</v>
      </c>
      <c r="BI51" s="148">
        <f t="shared" ca="1" si="153"/>
        <v>379.44479999999999</v>
      </c>
      <c r="BJ51" s="149">
        <f t="shared" ca="1" si="154"/>
        <v>0.85662041492694885</v>
      </c>
      <c r="BK51" s="149">
        <f t="shared" ca="1" si="154"/>
        <v>1.8455128211806462</v>
      </c>
      <c r="BL51" s="148">
        <f t="shared" ca="1" si="155"/>
        <v>12508.304573627844</v>
      </c>
      <c r="BM51" s="148">
        <f t="shared" ca="1" si="156"/>
        <v>20824.560655352201</v>
      </c>
      <c r="BN51" s="23"/>
      <c r="BO51" s="148">
        <f t="shared" ca="1" si="157"/>
        <v>55908.584025000004</v>
      </c>
      <c r="BP51" s="148">
        <f t="shared" ca="1" si="157"/>
        <v>40305.600859999991</v>
      </c>
      <c r="BQ51" s="148">
        <f t="shared" ca="1" si="158"/>
        <v>22133.371275000001</v>
      </c>
      <c r="BR51" s="148">
        <f t="shared" ca="1" si="158"/>
        <v>17534.6178</v>
      </c>
      <c r="BS51" s="149">
        <f t="shared" ca="1" si="159"/>
        <v>39.588502661957733</v>
      </c>
      <c r="BT51" s="149">
        <f t="shared" ca="1" si="159"/>
        <v>43.504171692926363</v>
      </c>
      <c r="BU51" s="148">
        <f t="shared" ca="1" si="160"/>
        <v>8608.23</v>
      </c>
      <c r="BV51" s="148">
        <f t="shared" ca="1" si="160"/>
        <v>7939.1470199999985</v>
      </c>
      <c r="BW51" s="149">
        <f t="shared" ca="1" si="161"/>
        <v>15.396973738685199</v>
      </c>
      <c r="BX51" s="149">
        <f t="shared" ca="1" si="161"/>
        <v>19.697379149801865</v>
      </c>
      <c r="BY51" s="148">
        <f t="shared" ca="1" si="162"/>
        <v>10410.326625</v>
      </c>
      <c r="BZ51" s="148">
        <f t="shared" ca="1" si="162"/>
        <v>6453.2978999999996</v>
      </c>
      <c r="CA51" s="149">
        <f t="shared" ca="1" si="163"/>
        <v>18.620265217850861</v>
      </c>
      <c r="CB51" s="149">
        <f t="shared" ca="1" si="163"/>
        <v>16.01092096955778</v>
      </c>
      <c r="CC51" s="148">
        <f t="shared" ca="1" si="164"/>
        <v>3114.8146500000003</v>
      </c>
      <c r="CD51" s="148">
        <f t="shared" ca="1" si="164"/>
        <v>3142.1728799999996</v>
      </c>
      <c r="CE51" s="149">
        <f t="shared" ca="1" si="165"/>
        <v>5.5712637054216652</v>
      </c>
      <c r="CF51" s="149">
        <f t="shared" ca="1" si="165"/>
        <v>7.7958715735667123</v>
      </c>
      <c r="CG51" s="148">
        <f t="shared" ca="1" si="166"/>
        <v>59482.986477657636</v>
      </c>
      <c r="CH51" s="148">
        <f t="shared" ca="1" si="167"/>
        <v>40823.450412757877</v>
      </c>
      <c r="CI51" s="23"/>
      <c r="CJ51" s="148">
        <f t="shared" ca="1" si="168"/>
        <v>0</v>
      </c>
      <c r="CK51" s="148">
        <f t="shared" ca="1" si="168"/>
        <v>0</v>
      </c>
      <c r="CL51" s="148">
        <f t="shared" ca="1" si="169"/>
        <v>0</v>
      </c>
      <c r="CM51" s="148">
        <f t="shared" ca="1" si="169"/>
        <v>0</v>
      </c>
      <c r="CN51" s="149">
        <f t="shared" ca="1" si="170"/>
        <v>0</v>
      </c>
      <c r="CO51" s="149">
        <f t="shared" ca="1" si="170"/>
        <v>0</v>
      </c>
      <c r="CP51" s="148">
        <f t="shared" ca="1" si="171"/>
        <v>0</v>
      </c>
      <c r="CQ51" s="148">
        <f t="shared" ca="1" si="171"/>
        <v>0</v>
      </c>
      <c r="CR51" s="149">
        <f t="shared" ca="1" si="172"/>
        <v>0</v>
      </c>
      <c r="CS51" s="149">
        <f t="shared" ca="1" si="172"/>
        <v>0</v>
      </c>
      <c r="CT51" s="148">
        <f t="shared" ca="1" si="173"/>
        <v>0</v>
      </c>
      <c r="CU51" s="148">
        <f t="shared" ca="1" si="173"/>
        <v>0</v>
      </c>
      <c r="CV51" s="149">
        <f t="shared" ca="1" si="174"/>
        <v>0</v>
      </c>
      <c r="CW51" s="149">
        <f t="shared" ca="1" si="174"/>
        <v>0</v>
      </c>
      <c r="CX51" s="148">
        <f t="shared" ca="1" si="175"/>
        <v>0</v>
      </c>
      <c r="CY51" s="148">
        <f t="shared" ca="1" si="175"/>
        <v>0</v>
      </c>
      <c r="CZ51" s="149">
        <f t="shared" ca="1" si="176"/>
        <v>0</v>
      </c>
      <c r="DA51" s="149">
        <f t="shared" ca="1" si="176"/>
        <v>0</v>
      </c>
      <c r="DB51" s="148">
        <f t="shared" ca="1" si="177"/>
        <v>0</v>
      </c>
      <c r="DC51" s="148">
        <f t="shared" ca="1" si="178"/>
        <v>0</v>
      </c>
      <c r="DE51" s="150">
        <f t="shared" ca="1" si="179"/>
        <v>0</v>
      </c>
      <c r="DF51" s="150">
        <f t="shared" ca="1" si="179"/>
        <v>0</v>
      </c>
    </row>
    <row r="52" spans="1:110">
      <c r="A52">
        <v>8721</v>
      </c>
      <c r="B52" t="str">
        <f>VLOOKUP(A52,Stores!$A:$H,8,FALSE)</f>
        <v>8721 - Plano, TX</v>
      </c>
      <c r="D52" s="148">
        <f t="shared" ca="1" si="126"/>
        <v>139142.51872500003</v>
      </c>
      <c r="E52" s="148">
        <f t="shared" ca="1" si="126"/>
        <v>128224.40512000001</v>
      </c>
      <c r="F52" s="148">
        <f t="shared" ca="1" si="126"/>
        <v>41772.282675000002</v>
      </c>
      <c r="G52" s="148">
        <f t="shared" ca="1" si="126"/>
        <v>38944.474170000001</v>
      </c>
      <c r="H52" s="149">
        <f t="shared" ca="1" si="127"/>
        <v>30.021220729486974</v>
      </c>
      <c r="I52" s="149">
        <f t="shared" ca="1" si="127"/>
        <v>30.37212310211418</v>
      </c>
      <c r="J52" s="148">
        <f t="shared" ca="1" si="128"/>
        <v>13506.922799999998</v>
      </c>
      <c r="K52" s="148">
        <f t="shared" ca="1" si="128"/>
        <v>15064.996800000001</v>
      </c>
      <c r="L52" s="149">
        <f t="shared" ca="1" si="129"/>
        <v>9.7072576547898741</v>
      </c>
      <c r="M52" s="149">
        <f t="shared" ca="1" si="129"/>
        <v>11.748930935496469</v>
      </c>
      <c r="N52" s="148">
        <f t="shared" ca="1" si="130"/>
        <v>24736.468500000003</v>
      </c>
      <c r="O52" s="148">
        <f t="shared" ca="1" si="130"/>
        <v>20576.535</v>
      </c>
      <c r="P52" s="149">
        <f t="shared" ca="1" si="131"/>
        <v>17.777792673775675</v>
      </c>
      <c r="Q52" s="149">
        <f t="shared" ca="1" si="131"/>
        <v>16.047284431339929</v>
      </c>
      <c r="R52" s="148">
        <f t="shared" ca="1" si="132"/>
        <v>3528.8913749999997</v>
      </c>
      <c r="S52" s="148">
        <f t="shared" ca="1" si="132"/>
        <v>3302.9423699999993</v>
      </c>
      <c r="T52" s="149">
        <f t="shared" ca="1" si="133"/>
        <v>2.5361704009214234</v>
      </c>
      <c r="U52" s="149">
        <f t="shared" ca="1" si="133"/>
        <v>2.5759077352777808</v>
      </c>
      <c r="V52" s="148">
        <f t="shared" ca="1" si="134"/>
        <v>127846.47622499998</v>
      </c>
      <c r="W52" s="148">
        <f t="shared" ca="1" si="134"/>
        <v>112491.87649</v>
      </c>
      <c r="X52" s="23"/>
      <c r="Y52" s="148">
        <f t="shared" ca="1" si="135"/>
        <v>60243.371550000011</v>
      </c>
      <c r="Z52" s="148">
        <f t="shared" ca="1" si="135"/>
        <v>53923.100909999994</v>
      </c>
      <c r="AA52" s="148">
        <f t="shared" ca="1" si="136"/>
        <v>13695.350924999999</v>
      </c>
      <c r="AB52" s="148">
        <f t="shared" ca="1" si="136"/>
        <v>13355.01671</v>
      </c>
      <c r="AC52" s="149">
        <f t="shared" ca="1" si="137"/>
        <v>22.733373934148602</v>
      </c>
      <c r="AD52" s="149">
        <f t="shared" ca="1" si="137"/>
        <v>24.766781740334455</v>
      </c>
      <c r="AE52" s="148">
        <f t="shared" ca="1" si="138"/>
        <v>6801.4430249999996</v>
      </c>
      <c r="AF52" s="148">
        <f t="shared" ca="1" si="138"/>
        <v>6126.0188499999995</v>
      </c>
      <c r="AG52" s="149">
        <f t="shared" ca="1" si="139"/>
        <v>11.289944188058975</v>
      </c>
      <c r="AH52" s="149">
        <f t="shared" ca="1" si="139"/>
        <v>11.36065757832546</v>
      </c>
      <c r="AI52" s="148">
        <f t="shared" ca="1" si="140"/>
        <v>6255.4277999999995</v>
      </c>
      <c r="AJ52" s="148">
        <f t="shared" ca="1" si="140"/>
        <v>6152.875399999999</v>
      </c>
      <c r="AK52" s="149">
        <f t="shared" ca="1" si="141"/>
        <v>10.383595139273041</v>
      </c>
      <c r="AL52" s="149">
        <f t="shared" ca="1" si="141"/>
        <v>11.410462855742322</v>
      </c>
      <c r="AM52" s="148">
        <f t="shared" ca="1" si="142"/>
        <v>638.48010000000011</v>
      </c>
      <c r="AN52" s="148">
        <f t="shared" ca="1" si="142"/>
        <v>1076.1224599999998</v>
      </c>
      <c r="AO52" s="149">
        <f t="shared" ca="1" si="143"/>
        <v>1.0598346068165903</v>
      </c>
      <c r="AP52" s="149">
        <f t="shared" ca="1" si="143"/>
        <v>1.9956613062666686</v>
      </c>
      <c r="AQ52" s="148">
        <f t="shared" ca="1" si="144"/>
        <v>65566.253380348207</v>
      </c>
      <c r="AR52" s="148">
        <f t="shared" ca="1" si="145"/>
        <v>61464.505279411227</v>
      </c>
      <c r="AS52" s="23"/>
      <c r="AT52" s="148">
        <f t="shared" ca="1" si="146"/>
        <v>7880.4755249999989</v>
      </c>
      <c r="AU52" s="148">
        <f t="shared" ca="1" si="146"/>
        <v>2601.5912299999991</v>
      </c>
      <c r="AV52" s="148">
        <f t="shared" ca="1" si="147"/>
        <v>4286.4601499999999</v>
      </c>
      <c r="AW52" s="148">
        <f t="shared" ca="1" si="147"/>
        <v>517.54668000000004</v>
      </c>
      <c r="AX52" s="149">
        <f t="shared" ca="1" si="148"/>
        <v>54.393419996060452</v>
      </c>
      <c r="AY52" s="149">
        <f t="shared" ca="1" si="148"/>
        <v>19.893466507419006</v>
      </c>
      <c r="AZ52" s="148">
        <f t="shared" ca="1" si="149"/>
        <v>1164.6537750000002</v>
      </c>
      <c r="BA52" s="148">
        <f t="shared" ca="1" si="149"/>
        <v>475.21501999999998</v>
      </c>
      <c r="BB52" s="149">
        <f t="shared" ca="1" si="150"/>
        <v>14.778978391662481</v>
      </c>
      <c r="BC52" s="149">
        <f t="shared" ca="1" si="150"/>
        <v>18.266321569664893</v>
      </c>
      <c r="BD52" s="148">
        <f t="shared" ca="1" si="151"/>
        <v>3091.5228749999997</v>
      </c>
      <c r="BE52" s="148">
        <f t="shared" ca="1" si="151"/>
        <v>33.829599999999999</v>
      </c>
      <c r="BF52" s="149">
        <f t="shared" ca="1" si="152"/>
        <v>39.230156418765098</v>
      </c>
      <c r="BG52" s="149">
        <f t="shared" ca="1" si="152"/>
        <v>1.3003426368407618</v>
      </c>
      <c r="BH52" s="148">
        <f t="shared" ca="1" si="153"/>
        <v>30.2835</v>
      </c>
      <c r="BI52" s="148">
        <f t="shared" ca="1" si="153"/>
        <v>8.5020600000000002</v>
      </c>
      <c r="BJ52" s="149">
        <f t="shared" ca="1" si="154"/>
        <v>0.384285185632881</v>
      </c>
      <c r="BK52" s="149">
        <f t="shared" ca="1" si="154"/>
        <v>0.32680230091335305</v>
      </c>
      <c r="BL52" s="148">
        <f t="shared" ca="1" si="155"/>
        <v>8576.7652396570156</v>
      </c>
      <c r="BM52" s="148">
        <f t="shared" ca="1" si="156"/>
        <v>2965.4362451835655</v>
      </c>
      <c r="BN52" s="23"/>
      <c r="BO52" s="148">
        <f t="shared" ca="1" si="157"/>
        <v>35596.962899999999</v>
      </c>
      <c r="BP52" s="148">
        <f t="shared" ca="1" si="157"/>
        <v>41716.989439999998</v>
      </c>
      <c r="BQ52" s="148">
        <f t="shared" ca="1" si="158"/>
        <v>15788.977500000003</v>
      </c>
      <c r="BR52" s="148">
        <f t="shared" ca="1" si="158"/>
        <v>17151.034879999999</v>
      </c>
      <c r="BS52" s="149">
        <f t="shared" ca="1" si="159"/>
        <v>44.354844384771944</v>
      </c>
      <c r="BT52" s="149">
        <f t="shared" ca="1" si="159"/>
        <v>41.11282983319709</v>
      </c>
      <c r="BU52" s="148">
        <f t="shared" ca="1" si="160"/>
        <v>5090.0626499999998</v>
      </c>
      <c r="BV52" s="148">
        <f t="shared" ca="1" si="160"/>
        <v>4974.62889</v>
      </c>
      <c r="BW52" s="149">
        <f t="shared" ca="1" si="161"/>
        <v>14.299148678214904</v>
      </c>
      <c r="BX52" s="149">
        <f t="shared" ca="1" si="161"/>
        <v>11.924707311765209</v>
      </c>
      <c r="BY52" s="148">
        <f t="shared" ca="1" si="162"/>
        <v>9013.0047000000013</v>
      </c>
      <c r="BZ52" s="148">
        <f t="shared" ca="1" si="162"/>
        <v>10243.201429999999</v>
      </c>
      <c r="CA52" s="149">
        <f t="shared" ca="1" si="163"/>
        <v>25.319588992239566</v>
      </c>
      <c r="CB52" s="149">
        <f t="shared" ca="1" si="163"/>
        <v>24.554028388679431</v>
      </c>
      <c r="CC52" s="148">
        <f t="shared" ca="1" si="164"/>
        <v>1685.9101500000002</v>
      </c>
      <c r="CD52" s="148">
        <f t="shared" ca="1" si="164"/>
        <v>1933.2045599999999</v>
      </c>
      <c r="CE52" s="149">
        <f t="shared" ca="1" si="165"/>
        <v>4.736106714317474</v>
      </c>
      <c r="CF52" s="149">
        <f t="shared" ca="1" si="165"/>
        <v>4.6340941327524519</v>
      </c>
      <c r="CG52" s="148">
        <f t="shared" ca="1" si="166"/>
        <v>38742.179081646274</v>
      </c>
      <c r="CH52" s="148">
        <f t="shared" ca="1" si="167"/>
        <v>47551.310559005877</v>
      </c>
      <c r="CI52" s="23"/>
      <c r="CJ52" s="148">
        <f t="shared" ca="1" si="168"/>
        <v>24125.666250000002</v>
      </c>
      <c r="CK52" s="148">
        <f t="shared" ca="1" si="168"/>
        <v>14250.194909999998</v>
      </c>
      <c r="CL52" s="148">
        <f t="shared" ca="1" si="169"/>
        <v>6787.5427500000005</v>
      </c>
      <c r="CM52" s="148">
        <f t="shared" ca="1" si="169"/>
        <v>4559.9182299999993</v>
      </c>
      <c r="CN52" s="149">
        <f t="shared" ca="1" si="170"/>
        <v>28.134115259925725</v>
      </c>
      <c r="CO52" s="149">
        <f t="shared" ca="1" si="170"/>
        <v>31.998988496642255</v>
      </c>
      <c r="CP52" s="148">
        <f t="shared" ca="1" si="171"/>
        <v>2438.272125</v>
      </c>
      <c r="CQ52" s="148">
        <f t="shared" ca="1" si="171"/>
        <v>1601.1564799999999</v>
      </c>
      <c r="CR52" s="149">
        <f t="shared" ca="1" si="172"/>
        <v>10.106548352835643</v>
      </c>
      <c r="CS52" s="149">
        <f t="shared" ca="1" si="172"/>
        <v>11.236032139296542</v>
      </c>
      <c r="CT52" s="148">
        <f t="shared" ca="1" si="173"/>
        <v>3816.8831250000007</v>
      </c>
      <c r="CU52" s="148">
        <f t="shared" ca="1" si="173"/>
        <v>2492.6126399999998</v>
      </c>
      <c r="CV52" s="149">
        <f t="shared" ca="1" si="174"/>
        <v>15.820840284566238</v>
      </c>
      <c r="CW52" s="149">
        <f t="shared" ca="1" si="174"/>
        <v>17.491779275600098</v>
      </c>
      <c r="CX52" s="148">
        <f t="shared" ca="1" si="175"/>
        <v>532.38750000000016</v>
      </c>
      <c r="CY52" s="148">
        <f t="shared" ca="1" si="175"/>
        <v>466.14910999999995</v>
      </c>
      <c r="CZ52" s="149">
        <f t="shared" ca="1" si="176"/>
        <v>2.2067266225238447</v>
      </c>
      <c r="DA52" s="149">
        <f t="shared" ca="1" si="176"/>
        <v>3.2711770817456141</v>
      </c>
      <c r="DB52" s="148">
        <f t="shared" ca="1" si="177"/>
        <v>26257.321023348584</v>
      </c>
      <c r="DC52" s="148">
        <f t="shared" ca="1" si="178"/>
        <v>16243.153036399332</v>
      </c>
      <c r="DE52" s="150">
        <f t="shared" ca="1" si="179"/>
        <v>0</v>
      </c>
      <c r="DF52" s="150">
        <f t="shared" ca="1" si="179"/>
        <v>0</v>
      </c>
    </row>
    <row r="53" spans="1:110">
      <c r="A53">
        <v>8722</v>
      </c>
      <c r="B53" t="str">
        <f>VLOOKUP(A53,Stores!$A:$H,8,FALSE)</f>
        <v>8722 - Stamford, CT</v>
      </c>
      <c r="D53" s="148">
        <f t="shared" ca="1" si="126"/>
        <v>230178.13597499998</v>
      </c>
      <c r="E53" s="148">
        <f t="shared" ca="1" si="126"/>
        <v>287436.33835000003</v>
      </c>
      <c r="F53" s="148">
        <f t="shared" ca="1" si="126"/>
        <v>96414.772500000006</v>
      </c>
      <c r="G53" s="148">
        <f t="shared" ca="1" si="126"/>
        <v>101171.94325</v>
      </c>
      <c r="H53" s="149">
        <f t="shared" ca="1" si="127"/>
        <v>41.88702462621027</v>
      </c>
      <c r="I53" s="149">
        <f t="shared" ca="1" si="127"/>
        <v>35.198035095620675</v>
      </c>
      <c r="J53" s="148">
        <f t="shared" ca="1" si="128"/>
        <v>38818.128750000003</v>
      </c>
      <c r="K53" s="148">
        <f t="shared" ca="1" si="128"/>
        <v>47731.32</v>
      </c>
      <c r="L53" s="149">
        <f t="shared" ca="1" si="129"/>
        <v>16.86438574435936</v>
      </c>
      <c r="M53" s="149">
        <f t="shared" ca="1" si="129"/>
        <v>16.605875330167695</v>
      </c>
      <c r="N53" s="148">
        <f t="shared" ca="1" si="130"/>
        <v>48908.0625</v>
      </c>
      <c r="O53" s="148">
        <f t="shared" ca="1" si="130"/>
        <v>42296.343249999998</v>
      </c>
      <c r="P53" s="149">
        <f t="shared" ca="1" si="131"/>
        <v>21.247918397128728</v>
      </c>
      <c r="Q53" s="149">
        <f t="shared" ca="1" si="131"/>
        <v>14.715029941168186</v>
      </c>
      <c r="R53" s="148">
        <f t="shared" ca="1" si="132"/>
        <v>8688.5812499999993</v>
      </c>
      <c r="S53" s="148">
        <f t="shared" ca="1" si="132"/>
        <v>11144.279999999999</v>
      </c>
      <c r="T53" s="149">
        <f t="shared" ca="1" si="133"/>
        <v>3.7747204847221805</v>
      </c>
      <c r="U53" s="149">
        <f t="shared" ca="1" si="133"/>
        <v>3.8771298242847925</v>
      </c>
      <c r="V53" s="148">
        <f t="shared" ca="1" si="134"/>
        <v>231823.05472499999</v>
      </c>
      <c r="W53" s="148">
        <f t="shared" ca="1" si="134"/>
        <v>256243.93116000001</v>
      </c>
      <c r="X53" s="23"/>
      <c r="Y53" s="148">
        <f t="shared" ca="1" si="135"/>
        <v>106180.91954999999</v>
      </c>
      <c r="Z53" s="148">
        <f t="shared" ca="1" si="135"/>
        <v>121130.40422</v>
      </c>
      <c r="AA53" s="148">
        <f t="shared" ca="1" si="136"/>
        <v>32634.598274999997</v>
      </c>
      <c r="AB53" s="148">
        <f t="shared" ca="1" si="136"/>
        <v>29965.553239999997</v>
      </c>
      <c r="AC53" s="149">
        <f t="shared" ca="1" si="137"/>
        <v>30.73489890020452</v>
      </c>
      <c r="AD53" s="149">
        <f t="shared" ca="1" si="137"/>
        <v>24.738259096020045</v>
      </c>
      <c r="AE53" s="148">
        <f t="shared" ca="1" si="138"/>
        <v>14755.71465</v>
      </c>
      <c r="AF53" s="148">
        <f t="shared" ca="1" si="138"/>
        <v>15951.214999999998</v>
      </c>
      <c r="AG53" s="149">
        <f t="shared" ca="1" si="139"/>
        <v>13.896766681373125</v>
      </c>
      <c r="AH53" s="149">
        <f t="shared" ca="1" si="139"/>
        <v>13.16863020701971</v>
      </c>
      <c r="AI53" s="148">
        <f t="shared" ca="1" si="140"/>
        <v>16230.987374999999</v>
      </c>
      <c r="AJ53" s="148">
        <f t="shared" ca="1" si="140"/>
        <v>11800.088159999999</v>
      </c>
      <c r="AK53" s="149">
        <f t="shared" ca="1" si="141"/>
        <v>15.286161999526589</v>
      </c>
      <c r="AL53" s="149">
        <f t="shared" ca="1" si="141"/>
        <v>9.7416402066721339</v>
      </c>
      <c r="AM53" s="148">
        <f t="shared" ca="1" si="142"/>
        <v>1647.89625</v>
      </c>
      <c r="AN53" s="148">
        <f t="shared" ca="1" si="142"/>
        <v>2214.2500799999998</v>
      </c>
      <c r="AO53" s="149">
        <f t="shared" ca="1" si="143"/>
        <v>1.5519702193048113</v>
      </c>
      <c r="AP53" s="149">
        <f t="shared" ca="1" si="143"/>
        <v>1.8279886823281997</v>
      </c>
      <c r="AQ53" s="148">
        <f t="shared" ca="1" si="144"/>
        <v>105427.50446940229</v>
      </c>
      <c r="AR53" s="148">
        <f t="shared" ca="1" si="145"/>
        <v>135875.52959493158</v>
      </c>
      <c r="AS53" s="23"/>
      <c r="AT53" s="148">
        <f t="shared" ca="1" si="146"/>
        <v>28615.767900000003</v>
      </c>
      <c r="AU53" s="148">
        <f t="shared" ca="1" si="146"/>
        <v>50371.171199999997</v>
      </c>
      <c r="AV53" s="148">
        <f t="shared" ca="1" si="147"/>
        <v>10912.765650000001</v>
      </c>
      <c r="AW53" s="148">
        <f t="shared" ca="1" si="147"/>
        <v>22238.740999999998</v>
      </c>
      <c r="AX53" s="149">
        <f t="shared" ca="1" si="148"/>
        <v>38.135498191540755</v>
      </c>
      <c r="AY53" s="149">
        <f t="shared" ca="1" si="148"/>
        <v>44.149739762255116</v>
      </c>
      <c r="AZ53" s="148">
        <f t="shared" ca="1" si="149"/>
        <v>5597.7510000000002</v>
      </c>
      <c r="BA53" s="148">
        <f t="shared" ca="1" si="149"/>
        <v>13773.395999999999</v>
      </c>
      <c r="BB53" s="149">
        <f t="shared" ca="1" si="150"/>
        <v>19.561771047213448</v>
      </c>
      <c r="BC53" s="149">
        <f t="shared" ca="1" si="150"/>
        <v>27.343807324456254</v>
      </c>
      <c r="BD53" s="148">
        <f t="shared" ca="1" si="151"/>
        <v>4529.1496500000003</v>
      </c>
      <c r="BE53" s="148">
        <f t="shared" ca="1" si="151"/>
        <v>5168.3449999999993</v>
      </c>
      <c r="BF53" s="149">
        <f t="shared" ca="1" si="152"/>
        <v>15.827461509428861</v>
      </c>
      <c r="BG53" s="149">
        <f t="shared" ca="1" si="152"/>
        <v>10.26052179624523</v>
      </c>
      <c r="BH53" s="148">
        <f t="shared" ca="1" si="153"/>
        <v>785.86500000000001</v>
      </c>
      <c r="BI53" s="148">
        <f t="shared" ca="1" si="153"/>
        <v>3297</v>
      </c>
      <c r="BJ53" s="149">
        <f t="shared" ca="1" si="154"/>
        <v>2.7462656348984433</v>
      </c>
      <c r="BK53" s="149">
        <f t="shared" ca="1" si="154"/>
        <v>6.5454106415536355</v>
      </c>
      <c r="BL53" s="148">
        <f t="shared" ca="1" si="155"/>
        <v>28412.722464246446</v>
      </c>
      <c r="BM53" s="148">
        <f t="shared" ca="1" si="156"/>
        <v>56502.821130575481</v>
      </c>
      <c r="BN53" s="23"/>
      <c r="BO53" s="148">
        <f t="shared" ca="1" si="157"/>
        <v>58826.907225000003</v>
      </c>
      <c r="BP53" s="148">
        <f t="shared" ca="1" si="157"/>
        <v>49832.503769999996</v>
      </c>
      <c r="BQ53" s="148">
        <f t="shared" ca="1" si="158"/>
        <v>26548.452675</v>
      </c>
      <c r="BR53" s="148">
        <f t="shared" ca="1" si="158"/>
        <v>25756.768939999998</v>
      </c>
      <c r="BS53" s="149">
        <f t="shared" ca="1" si="159"/>
        <v>45.129778068151708</v>
      </c>
      <c r="BT53" s="149">
        <f t="shared" ca="1" si="159"/>
        <v>51.68668437548186</v>
      </c>
      <c r="BU53" s="148">
        <f t="shared" ca="1" si="160"/>
        <v>8049.3522749999993</v>
      </c>
      <c r="BV53" s="148">
        <f t="shared" ca="1" si="160"/>
        <v>8967.6576499999992</v>
      </c>
      <c r="BW53" s="149">
        <f t="shared" ca="1" si="161"/>
        <v>13.683113144488445</v>
      </c>
      <c r="BX53" s="149">
        <f t="shared" ca="1" si="161"/>
        <v>17.995599200453338</v>
      </c>
      <c r="BY53" s="148">
        <f t="shared" ca="1" si="162"/>
        <v>15799.8393</v>
      </c>
      <c r="BZ53" s="148">
        <f t="shared" ca="1" si="162"/>
        <v>13654.428689999999</v>
      </c>
      <c r="CA53" s="149">
        <f t="shared" ca="1" si="163"/>
        <v>26.858184537169507</v>
      </c>
      <c r="CB53" s="149">
        <f t="shared" ca="1" si="163"/>
        <v>27.40064748305943</v>
      </c>
      <c r="CC53" s="148">
        <f t="shared" ca="1" si="164"/>
        <v>2699.2610999999997</v>
      </c>
      <c r="CD53" s="148">
        <f t="shared" ca="1" si="164"/>
        <v>3134.6825999999996</v>
      </c>
      <c r="CE53" s="149">
        <f t="shared" ca="1" si="165"/>
        <v>4.5884803864937496</v>
      </c>
      <c r="CF53" s="149">
        <f t="shared" ca="1" si="165"/>
        <v>6.2904376919690943</v>
      </c>
      <c r="CG53" s="148">
        <f t="shared" ca="1" si="166"/>
        <v>58409.496269848445</v>
      </c>
      <c r="CH53" s="148">
        <f t="shared" ca="1" si="167"/>
        <v>55898.582064437651</v>
      </c>
      <c r="CI53" s="23"/>
      <c r="CJ53" s="148">
        <f t="shared" ca="1" si="168"/>
        <v>38199.460049999994</v>
      </c>
      <c r="CK53" s="148">
        <f t="shared" ca="1" si="168"/>
        <v>34909.851969999996</v>
      </c>
      <c r="CL53" s="148">
        <f t="shared" ca="1" si="169"/>
        <v>13947.7983</v>
      </c>
      <c r="CM53" s="148">
        <f t="shared" ca="1" si="169"/>
        <v>11894.90785</v>
      </c>
      <c r="CN53" s="149">
        <f t="shared" ca="1" si="170"/>
        <v>36.513077100418343</v>
      </c>
      <c r="CO53" s="149">
        <f t="shared" ca="1" si="170"/>
        <v>34.073211940921333</v>
      </c>
      <c r="CP53" s="148">
        <f t="shared" ca="1" si="171"/>
        <v>5261.6301750000002</v>
      </c>
      <c r="CQ53" s="148">
        <f t="shared" ca="1" si="171"/>
        <v>3773.4786599999998</v>
      </c>
      <c r="CR53" s="149">
        <f t="shared" ca="1" si="172"/>
        <v>13.774095675993728</v>
      </c>
      <c r="CS53" s="149">
        <f t="shared" ca="1" si="172"/>
        <v>10.809208424151333</v>
      </c>
      <c r="CT53" s="148">
        <f t="shared" ca="1" si="173"/>
        <v>7887.6056250000001</v>
      </c>
      <c r="CU53" s="148">
        <f t="shared" ca="1" si="173"/>
        <v>7240.4721899999995</v>
      </c>
      <c r="CV53" s="149">
        <f t="shared" ca="1" si="174"/>
        <v>20.648474126795939</v>
      </c>
      <c r="CW53" s="149">
        <f t="shared" ca="1" si="174"/>
        <v>20.740483793005325</v>
      </c>
      <c r="CX53" s="148">
        <f t="shared" ca="1" si="175"/>
        <v>798.5625</v>
      </c>
      <c r="CY53" s="148">
        <f t="shared" ca="1" si="175"/>
        <v>880.95699999999988</v>
      </c>
      <c r="CZ53" s="149">
        <f t="shared" ca="1" si="176"/>
        <v>2.0905072976286747</v>
      </c>
      <c r="DA53" s="149">
        <f t="shared" ca="1" si="176"/>
        <v>2.5235197237646725</v>
      </c>
      <c r="DB53" s="148">
        <f t="shared" ca="1" si="177"/>
        <v>37928.412771502779</v>
      </c>
      <c r="DC53" s="148">
        <f t="shared" ca="1" si="178"/>
        <v>39159.405560055304</v>
      </c>
      <c r="DE53" s="150">
        <f t="shared" ca="1" si="179"/>
        <v>0</v>
      </c>
      <c r="DF53" s="150">
        <f t="shared" ca="1" si="179"/>
        <v>0</v>
      </c>
    </row>
    <row r="54" spans="1:110">
      <c r="A54">
        <v>8723</v>
      </c>
      <c r="B54" t="str">
        <f>VLOOKUP(A54,Stores!$A:$H,8,FALSE)</f>
        <v>8723 - Hoboken, NJ</v>
      </c>
      <c r="D54" s="148">
        <f t="shared" ca="1" si="126"/>
        <v>0</v>
      </c>
      <c r="E54" s="148">
        <f t="shared" ca="1" si="126"/>
        <v>0</v>
      </c>
      <c r="F54" s="148">
        <f t="shared" ca="1" si="126"/>
        <v>0</v>
      </c>
      <c r="G54" s="148">
        <f t="shared" ca="1" si="126"/>
        <v>0</v>
      </c>
      <c r="H54" s="149">
        <f t="shared" ca="1" si="127"/>
        <v>0</v>
      </c>
      <c r="I54" s="149">
        <f t="shared" ca="1" si="127"/>
        <v>0</v>
      </c>
      <c r="J54" s="148">
        <f t="shared" ca="1" si="128"/>
        <v>0</v>
      </c>
      <c r="K54" s="148">
        <f t="shared" ca="1" si="128"/>
        <v>0</v>
      </c>
      <c r="L54" s="149">
        <f t="shared" ca="1" si="129"/>
        <v>0</v>
      </c>
      <c r="M54" s="149">
        <f t="shared" ca="1" si="129"/>
        <v>0</v>
      </c>
      <c r="N54" s="148">
        <f t="shared" ca="1" si="130"/>
        <v>0</v>
      </c>
      <c r="O54" s="148">
        <f t="shared" ca="1" si="130"/>
        <v>0</v>
      </c>
      <c r="P54" s="149">
        <f t="shared" ca="1" si="131"/>
        <v>0</v>
      </c>
      <c r="Q54" s="149">
        <f t="shared" ca="1" si="131"/>
        <v>0</v>
      </c>
      <c r="R54" s="148">
        <f t="shared" ca="1" si="132"/>
        <v>0</v>
      </c>
      <c r="S54" s="148">
        <f t="shared" ca="1" si="132"/>
        <v>0</v>
      </c>
      <c r="T54" s="149">
        <f t="shared" ca="1" si="133"/>
        <v>0</v>
      </c>
      <c r="U54" s="149">
        <f t="shared" ca="1" si="133"/>
        <v>0</v>
      </c>
      <c r="V54" s="148">
        <f t="shared" ca="1" si="134"/>
        <v>0</v>
      </c>
      <c r="W54" s="148">
        <f t="shared" ca="1" si="134"/>
        <v>0</v>
      </c>
      <c r="X54" s="23"/>
      <c r="Y54" s="148">
        <f t="shared" ca="1" si="135"/>
        <v>0</v>
      </c>
      <c r="Z54" s="148">
        <f t="shared" ca="1" si="135"/>
        <v>0</v>
      </c>
      <c r="AA54" s="148">
        <f t="shared" ca="1" si="136"/>
        <v>0</v>
      </c>
      <c r="AB54" s="148">
        <f t="shared" ca="1" si="136"/>
        <v>0</v>
      </c>
      <c r="AC54" s="149">
        <f t="shared" ca="1" si="137"/>
        <v>0</v>
      </c>
      <c r="AD54" s="149">
        <f t="shared" ca="1" si="137"/>
        <v>0</v>
      </c>
      <c r="AE54" s="148">
        <f t="shared" ca="1" si="138"/>
        <v>0</v>
      </c>
      <c r="AF54" s="148">
        <f t="shared" ca="1" si="138"/>
        <v>0</v>
      </c>
      <c r="AG54" s="149">
        <f t="shared" ca="1" si="139"/>
        <v>0</v>
      </c>
      <c r="AH54" s="149">
        <f t="shared" ca="1" si="139"/>
        <v>0</v>
      </c>
      <c r="AI54" s="148">
        <f t="shared" ca="1" si="140"/>
        <v>0</v>
      </c>
      <c r="AJ54" s="148">
        <f t="shared" ca="1" si="140"/>
        <v>0</v>
      </c>
      <c r="AK54" s="149">
        <f t="shared" ca="1" si="141"/>
        <v>0</v>
      </c>
      <c r="AL54" s="149">
        <f t="shared" ca="1" si="141"/>
        <v>0</v>
      </c>
      <c r="AM54" s="148">
        <f t="shared" ca="1" si="142"/>
        <v>0</v>
      </c>
      <c r="AN54" s="148">
        <f t="shared" ca="1" si="142"/>
        <v>0</v>
      </c>
      <c r="AO54" s="149">
        <f t="shared" ca="1" si="143"/>
        <v>0</v>
      </c>
      <c r="AP54" s="149">
        <f t="shared" ca="1" si="143"/>
        <v>0</v>
      </c>
      <c r="AQ54" s="148">
        <f t="shared" ca="1" si="144"/>
        <v>0</v>
      </c>
      <c r="AR54" s="148">
        <f t="shared" ca="1" si="145"/>
        <v>0</v>
      </c>
      <c r="AS54" s="23"/>
      <c r="AT54" s="148">
        <f t="shared" ca="1" si="146"/>
        <v>0</v>
      </c>
      <c r="AU54" s="148">
        <f t="shared" ca="1" si="146"/>
        <v>0</v>
      </c>
      <c r="AV54" s="148">
        <f t="shared" ca="1" si="147"/>
        <v>0</v>
      </c>
      <c r="AW54" s="148">
        <f t="shared" ca="1" si="147"/>
        <v>0</v>
      </c>
      <c r="AX54" s="149">
        <f t="shared" ca="1" si="148"/>
        <v>0</v>
      </c>
      <c r="AY54" s="149">
        <f t="shared" ca="1" si="148"/>
        <v>0</v>
      </c>
      <c r="AZ54" s="148">
        <f t="shared" ca="1" si="149"/>
        <v>0</v>
      </c>
      <c r="BA54" s="148">
        <f t="shared" ca="1" si="149"/>
        <v>0</v>
      </c>
      <c r="BB54" s="149">
        <f t="shared" ca="1" si="150"/>
        <v>0</v>
      </c>
      <c r="BC54" s="149">
        <f t="shared" ca="1" si="150"/>
        <v>0</v>
      </c>
      <c r="BD54" s="148">
        <f t="shared" ca="1" si="151"/>
        <v>0</v>
      </c>
      <c r="BE54" s="148">
        <f t="shared" ca="1" si="151"/>
        <v>0</v>
      </c>
      <c r="BF54" s="149">
        <f t="shared" ca="1" si="152"/>
        <v>0</v>
      </c>
      <c r="BG54" s="149">
        <f t="shared" ca="1" si="152"/>
        <v>0</v>
      </c>
      <c r="BH54" s="148">
        <f t="shared" ca="1" si="153"/>
        <v>0</v>
      </c>
      <c r="BI54" s="148">
        <f t="shared" ca="1" si="153"/>
        <v>0</v>
      </c>
      <c r="BJ54" s="149">
        <f t="shared" ca="1" si="154"/>
        <v>0</v>
      </c>
      <c r="BK54" s="149">
        <f t="shared" ca="1" si="154"/>
        <v>0</v>
      </c>
      <c r="BL54" s="148">
        <f t="shared" ca="1" si="155"/>
        <v>0</v>
      </c>
      <c r="BM54" s="148">
        <f t="shared" ca="1" si="156"/>
        <v>0</v>
      </c>
      <c r="BN54" s="23"/>
      <c r="BO54" s="148">
        <f t="shared" ca="1" si="157"/>
        <v>0</v>
      </c>
      <c r="BP54" s="148">
        <f t="shared" ca="1" si="157"/>
        <v>0</v>
      </c>
      <c r="BQ54" s="148">
        <f t="shared" ca="1" si="158"/>
        <v>0</v>
      </c>
      <c r="BR54" s="148">
        <f t="shared" ca="1" si="158"/>
        <v>0</v>
      </c>
      <c r="BS54" s="149">
        <f t="shared" ca="1" si="159"/>
        <v>0</v>
      </c>
      <c r="BT54" s="149">
        <f t="shared" ca="1" si="159"/>
        <v>0</v>
      </c>
      <c r="BU54" s="148">
        <f t="shared" ca="1" si="160"/>
        <v>0</v>
      </c>
      <c r="BV54" s="148">
        <f t="shared" ca="1" si="160"/>
        <v>0</v>
      </c>
      <c r="BW54" s="149">
        <f t="shared" ca="1" si="161"/>
        <v>0</v>
      </c>
      <c r="BX54" s="149">
        <f t="shared" ca="1" si="161"/>
        <v>0</v>
      </c>
      <c r="BY54" s="148">
        <f t="shared" ca="1" si="162"/>
        <v>0</v>
      </c>
      <c r="BZ54" s="148">
        <f t="shared" ca="1" si="162"/>
        <v>0</v>
      </c>
      <c r="CA54" s="149">
        <f t="shared" ca="1" si="163"/>
        <v>0</v>
      </c>
      <c r="CB54" s="149">
        <f t="shared" ca="1" si="163"/>
        <v>0</v>
      </c>
      <c r="CC54" s="148">
        <f t="shared" ca="1" si="164"/>
        <v>0</v>
      </c>
      <c r="CD54" s="148">
        <f t="shared" ca="1" si="164"/>
        <v>0</v>
      </c>
      <c r="CE54" s="149">
        <f t="shared" ca="1" si="165"/>
        <v>0</v>
      </c>
      <c r="CF54" s="149">
        <f t="shared" ca="1" si="165"/>
        <v>0</v>
      </c>
      <c r="CG54" s="148">
        <f t="shared" ca="1" si="166"/>
        <v>0</v>
      </c>
      <c r="CH54" s="148">
        <f t="shared" ca="1" si="167"/>
        <v>0</v>
      </c>
      <c r="CI54" s="23"/>
      <c r="CJ54" s="148">
        <f t="shared" ca="1" si="168"/>
        <v>0</v>
      </c>
      <c r="CK54" s="148">
        <f t="shared" ca="1" si="168"/>
        <v>0</v>
      </c>
      <c r="CL54" s="148">
        <f t="shared" ca="1" si="169"/>
        <v>0</v>
      </c>
      <c r="CM54" s="148">
        <f t="shared" ca="1" si="169"/>
        <v>0</v>
      </c>
      <c r="CN54" s="149">
        <f t="shared" ca="1" si="170"/>
        <v>0</v>
      </c>
      <c r="CO54" s="149">
        <f t="shared" ca="1" si="170"/>
        <v>0</v>
      </c>
      <c r="CP54" s="148">
        <f t="shared" ca="1" si="171"/>
        <v>0</v>
      </c>
      <c r="CQ54" s="148">
        <f t="shared" ca="1" si="171"/>
        <v>0</v>
      </c>
      <c r="CR54" s="149">
        <f t="shared" ca="1" si="172"/>
        <v>0</v>
      </c>
      <c r="CS54" s="149">
        <f t="shared" ca="1" si="172"/>
        <v>0</v>
      </c>
      <c r="CT54" s="148">
        <f t="shared" ca="1" si="173"/>
        <v>0</v>
      </c>
      <c r="CU54" s="148">
        <f t="shared" ca="1" si="173"/>
        <v>0</v>
      </c>
      <c r="CV54" s="149">
        <f t="shared" ca="1" si="174"/>
        <v>0</v>
      </c>
      <c r="CW54" s="149">
        <f t="shared" ca="1" si="174"/>
        <v>0</v>
      </c>
      <c r="CX54" s="148">
        <f t="shared" ca="1" si="175"/>
        <v>0</v>
      </c>
      <c r="CY54" s="148">
        <f t="shared" ca="1" si="175"/>
        <v>0</v>
      </c>
      <c r="CZ54" s="149">
        <f t="shared" ca="1" si="176"/>
        <v>0</v>
      </c>
      <c r="DA54" s="149">
        <f t="shared" ca="1" si="176"/>
        <v>0</v>
      </c>
      <c r="DB54" s="148">
        <f t="shared" ca="1" si="177"/>
        <v>0</v>
      </c>
      <c r="DC54" s="148">
        <f t="shared" ca="1" si="178"/>
        <v>0</v>
      </c>
      <c r="DE54" s="150">
        <f t="shared" ca="1" si="179"/>
        <v>0</v>
      </c>
      <c r="DF54" s="150">
        <f t="shared" ca="1" si="179"/>
        <v>0</v>
      </c>
    </row>
    <row r="55" spans="1:110">
      <c r="A55" s="5" t="s">
        <v>122</v>
      </c>
      <c r="B55" s="5" t="s">
        <v>168</v>
      </c>
      <c r="D55" s="155">
        <f ca="1">SUM(D35:D54)</f>
        <v>3787798.8370499997</v>
      </c>
      <c r="E55" s="155">
        <f ca="1">SUM(E35:E54)</f>
        <v>3075720.4678199999</v>
      </c>
      <c r="F55" s="155">
        <f ca="1">SUM(F35:F54)</f>
        <v>1258340.4935999997</v>
      </c>
      <c r="G55" s="155">
        <f ca="1">SUM(G35:G54)</f>
        <v>958255.82874000003</v>
      </c>
      <c r="H55" s="156">
        <f ca="1">IFERROR(F55/D55*100,0)</f>
        <v>33.220890224994527</v>
      </c>
      <c r="I55" s="156">
        <f ca="1">IFERROR(G55/E55*100,0)</f>
        <v>31.155491494296612</v>
      </c>
      <c r="J55" s="155">
        <f ca="1">SUM(J35:J54)</f>
        <v>558670.48897499999</v>
      </c>
      <c r="K55" s="155">
        <f ca="1">SUM(K35:K54)</f>
        <v>401204.49488000007</v>
      </c>
      <c r="L55" s="156">
        <f ca="1">IFERROR(J55/D55*100,0)</f>
        <v>14.749212220839631</v>
      </c>
      <c r="M55" s="156">
        <f ca="1">IFERROR(K55/E55*100,0)</f>
        <v>13.044244399893875</v>
      </c>
      <c r="N55" s="155">
        <f ca="1">SUM(N35:N54)</f>
        <v>551263.4706</v>
      </c>
      <c r="O55" s="155">
        <f ca="1">SUM(O35:O54)</f>
        <v>424847.84425999987</v>
      </c>
      <c r="P55" s="156">
        <f ca="1">IFERROR(N55/D55*100,0)</f>
        <v>14.553662808274503</v>
      </c>
      <c r="Q55" s="156">
        <f ca="1">IFERROR(O55/E55*100,0)</f>
        <v>13.81295370320575</v>
      </c>
      <c r="R55" s="155">
        <f ca="1">SUM(R35:R54)</f>
        <v>148406.534025</v>
      </c>
      <c r="S55" s="155">
        <f ca="1">SUM(S35:S54)</f>
        <v>132203.4896</v>
      </c>
      <c r="T55" s="156">
        <f ca="1">IFERROR(R55/D55*100,0)</f>
        <v>3.9180151958803986</v>
      </c>
      <c r="U55" s="156">
        <f ca="1">IFERROR(S55/E55*100,0)</f>
        <v>4.2982933911969834</v>
      </c>
      <c r="V55" s="155">
        <f ca="1">SUM(V35:V54)</f>
        <v>3777582.8459249996</v>
      </c>
      <c r="W55" s="155">
        <f ca="1">SUM(W35:W54)</f>
        <v>3005960.8677000008</v>
      </c>
      <c r="X55" s="65"/>
      <c r="Y55" s="155">
        <f ca="1">SUM(Y35:Y54)</f>
        <v>1950300.9805500007</v>
      </c>
      <c r="Z55" s="155">
        <f ca="1">SUM(Z35:Z54)</f>
        <v>1626129.2273100002</v>
      </c>
      <c r="AA55" s="155">
        <f ca="1">SUM(AA35:AA54)</f>
        <v>467598.67177500005</v>
      </c>
      <c r="AB55" s="155">
        <f ca="1">SUM(AB35:AB54)</f>
        <v>379775.64681000001</v>
      </c>
      <c r="AC55" s="156">
        <f ca="1">IFERROR(AA55/Y55*100,0)</f>
        <v>23.975718437219541</v>
      </c>
      <c r="AD55" s="156">
        <f ca="1">IFERROR(AB55/Z55*100,0)</f>
        <v>23.354579724161169</v>
      </c>
      <c r="AE55" s="155">
        <f ca="1">SUM(AE35:AE54)</f>
        <v>236254.318425</v>
      </c>
      <c r="AF55" s="155">
        <f ca="1">SUM(AF35:AF54)</f>
        <v>184794.18012999999</v>
      </c>
      <c r="AG55" s="156">
        <f ca="1">IFERROR(AE55/Y55*100,0)</f>
        <v>12.113736329988122</v>
      </c>
      <c r="AH55" s="156">
        <f ca="1">IFERROR(AF55/Z55*100,0)</f>
        <v>11.364052562765444</v>
      </c>
      <c r="AI55" s="155">
        <f ca="1">SUM(AI35:AI54)</f>
        <v>186862.863075</v>
      </c>
      <c r="AJ55" s="155">
        <f ca="1">SUM(AJ35:AJ54)</f>
        <v>150384.30700999999</v>
      </c>
      <c r="AK55" s="156">
        <f ca="1">IFERROR(AI55/Y55*100,0)</f>
        <v>9.581232073333787</v>
      </c>
      <c r="AL55" s="156">
        <f ca="1">IFERROR(AJ55/Z55*100,0)</f>
        <v>9.2479923787343132</v>
      </c>
      <c r="AM55" s="155">
        <f ca="1">SUM(AM35:AM54)</f>
        <v>44481.490275000004</v>
      </c>
      <c r="AN55" s="155">
        <f ca="1">SUM(AN35:AN54)</f>
        <v>44597.159669999994</v>
      </c>
      <c r="AO55" s="156">
        <f ca="1">IFERROR(AM55/Y55*100,0)</f>
        <v>2.2807500338976325</v>
      </c>
      <c r="AP55" s="156">
        <f ca="1">IFERROR(AN55/Z55*100,0)</f>
        <v>2.7425347826614108</v>
      </c>
      <c r="AQ55" s="155">
        <f ca="1">SUM(AQ35:AQ54)</f>
        <v>1958476.0865722464</v>
      </c>
      <c r="AR55" s="155">
        <f ca="1">SUM(AR35:AR54)</f>
        <v>1664894.9925280313</v>
      </c>
      <c r="AS55" s="65"/>
      <c r="AT55" s="155">
        <f ca="1">SUM(AT35:AT54)</f>
        <v>249844.78365</v>
      </c>
      <c r="AU55" s="155">
        <f ca="1">SUM(AU35:AU54)</f>
        <v>178093.66266999999</v>
      </c>
      <c r="AV55" s="155">
        <f ca="1">SUM(AV35:AV54)</f>
        <v>95219.402174999996</v>
      </c>
      <c r="AW55" s="155">
        <f ca="1">SUM(AW35:AW54)</f>
        <v>54104.245370000004</v>
      </c>
      <c r="AX55" s="156">
        <f ca="1">IFERROR(AV55/AT55*100,0)</f>
        <v>38.111422933844388</v>
      </c>
      <c r="AY55" s="156">
        <f ca="1">IFERROR(AW55/AU55*100,0)</f>
        <v>30.379657849057146</v>
      </c>
      <c r="AZ55" s="155">
        <f ca="1">SUM(AZ35:AZ54)</f>
        <v>44656.415775000001</v>
      </c>
      <c r="BA55" s="155">
        <f ca="1">SUM(BA35:BA54)</f>
        <v>33989.79451</v>
      </c>
      <c r="BB55" s="156">
        <f ca="1">IFERROR(AZ55/AT55*100,0)</f>
        <v>17.873663449206859</v>
      </c>
      <c r="BC55" s="156">
        <f ca="1">IFERROR(BA55/AU55*100,0)</f>
        <v>19.085347563984715</v>
      </c>
      <c r="BD55" s="155">
        <f ca="1">SUM(BD35:BD54)</f>
        <v>46483.394475000001</v>
      </c>
      <c r="BE55" s="155">
        <f ca="1">SUM(BE35:BE54)</f>
        <v>13591.484969999998</v>
      </c>
      <c r="BF55" s="156">
        <f ca="1">IFERROR(BD55/AT55*100,0)</f>
        <v>18.604908934227414</v>
      </c>
      <c r="BG55" s="156">
        <f ca="1">IFERROR(BE55/AU55*100,0)</f>
        <v>7.6316499791373502</v>
      </c>
      <c r="BH55" s="155">
        <f ca="1">SUM(BH35:BH54)</f>
        <v>4079.5919249999997</v>
      </c>
      <c r="BI55" s="155">
        <f ca="1">SUM(BI35:BI54)</f>
        <v>6522.9658899999995</v>
      </c>
      <c r="BJ55" s="156">
        <f ca="1">IFERROR(BH55/AT55*100,0)</f>
        <v>1.6328505504101205</v>
      </c>
      <c r="BK55" s="156">
        <f ca="1">IFERROR(BI55/AU55*100,0)</f>
        <v>3.6626603059350735</v>
      </c>
      <c r="BL55" s="155">
        <f ca="1">SUM(BL35:BL54)</f>
        <v>249823.01790045807</v>
      </c>
      <c r="BM55" s="155">
        <f ca="1">SUM(BM35:BM54)</f>
        <v>187476.15444081125</v>
      </c>
      <c r="BN55" s="65"/>
      <c r="BO55" s="155">
        <f ca="1">SUM(BO35:BO54)</f>
        <v>854198.04577499989</v>
      </c>
      <c r="BP55" s="155">
        <f ca="1">SUM(BP35:BP54)</f>
        <v>643701.50060999987</v>
      </c>
      <c r="BQ55" s="155">
        <f ca="1">SUM(BQ35:BQ54)</f>
        <v>411801.71250000002</v>
      </c>
      <c r="BR55" s="155">
        <f ca="1">SUM(BR35:BR54)</f>
        <v>326604.91177999991</v>
      </c>
      <c r="BS55" s="156">
        <f ca="1">IFERROR(BQ55/BO55*100,0)</f>
        <v>48.20916115844998</v>
      </c>
      <c r="BT55" s="156">
        <f ca="1">IFERROR(BR55/BP55*100,0)</f>
        <v>50.738566163119813</v>
      </c>
      <c r="BU55" s="155">
        <f ca="1">SUM(BU35:BU54)</f>
        <v>129941.39445000001</v>
      </c>
      <c r="BV55" s="155">
        <f ca="1">SUM(BV35:BV54)</f>
        <v>104421.69639999997</v>
      </c>
      <c r="BW55" s="156">
        <f ca="1">IFERROR(BU55/BO55*100,0)</f>
        <v>15.212092218275483</v>
      </c>
      <c r="BX55" s="156">
        <f ca="1">IFERROR(BV55/BP55*100,0)</f>
        <v>16.222068194814739</v>
      </c>
      <c r="BY55" s="155">
        <f ca="1">SUM(BY35:BY54)</f>
        <v>220193.38484999997</v>
      </c>
      <c r="BZ55" s="155">
        <f ca="1">SUM(BZ35:BZ54)</f>
        <v>168929.75175999998</v>
      </c>
      <c r="CA55" s="156">
        <f ca="1">IFERROR(BY55/BO55*100,0)</f>
        <v>25.777790752286506</v>
      </c>
      <c r="CB55" s="156">
        <f ca="1">IFERROR(BZ55/BP55*100,0)</f>
        <v>26.243491991228034</v>
      </c>
      <c r="CC55" s="155">
        <f ca="1">SUM(CC35:CC54)</f>
        <v>61666.933200000014</v>
      </c>
      <c r="CD55" s="155">
        <f ca="1">SUM(CD35:CD54)</f>
        <v>53253.463619999995</v>
      </c>
      <c r="CE55" s="156">
        <f ca="1">IFERROR(CC55/BO55*100,0)</f>
        <v>7.219278187887987</v>
      </c>
      <c r="CF55" s="156">
        <f ca="1">IFERROR(CD55/BP55*100,0)</f>
        <v>8.273005977077057</v>
      </c>
      <c r="CG55" s="155">
        <f ca="1">SUM(CG35:CG54)</f>
        <v>860208.45236224192</v>
      </c>
      <c r="CH55" s="155">
        <f ca="1">SUM(CH35:CH54)</f>
        <v>660792.26103728986</v>
      </c>
      <c r="CI55" s="65"/>
      <c r="CJ55" s="155">
        <f ca="1">SUM(CJ35:CJ54)</f>
        <v>723239.03595000005</v>
      </c>
      <c r="CK55" s="155">
        <f ca="1">SUM(CK35:CK54)</f>
        <v>558036.47711000009</v>
      </c>
      <c r="CL55" s="155">
        <f ca="1">SUM(CL35:CL54)</f>
        <v>225365.37007499998</v>
      </c>
      <c r="CM55" s="155">
        <f ca="1">SUM(CM35:CM54)</f>
        <v>181618.24170000001</v>
      </c>
      <c r="CN55" s="156">
        <f ca="1">IFERROR(CL55/CJ55*100,0)</f>
        <v>31.16056502384092</v>
      </c>
      <c r="CO55" s="156">
        <f ca="1">IFERROR(CM55/CK55*100,0)</f>
        <v>32.545944422948438</v>
      </c>
      <c r="CP55" s="155">
        <f ca="1">SUM(CP35:CP54)</f>
        <v>88234.842449999996</v>
      </c>
      <c r="CQ55" s="155">
        <f ca="1">SUM(CQ35:CQ54)</f>
        <v>68043.264379999993</v>
      </c>
      <c r="CR55" s="156">
        <f ca="1">IFERROR(CP55/CJ55*100,0)</f>
        <v>12.199955763463516</v>
      </c>
      <c r="CS55" s="156">
        <f ca="1">IFERROR(CQ55/CK55*100,0)</f>
        <v>12.193336308835473</v>
      </c>
      <c r="CT55" s="155">
        <f ca="1">SUM(CT35:CT54)</f>
        <v>105546.80430000003</v>
      </c>
      <c r="CU55" s="155">
        <f ca="1">SUM(CU35:CU54)</f>
        <v>84191.177490000002</v>
      </c>
      <c r="CV55" s="156">
        <f ca="1">IFERROR(CT55/CJ55*100,0)</f>
        <v>14.593626595577847</v>
      </c>
      <c r="CW55" s="156">
        <f ca="1">IFERROR(CU55/CK55*100,0)</f>
        <v>15.087038382511372</v>
      </c>
      <c r="CX55" s="155">
        <f ca="1">SUM(CX35:CX54)</f>
        <v>31583.723324999999</v>
      </c>
      <c r="CY55" s="155">
        <f ca="1">SUM(CY35:CY54)</f>
        <v>29383.799829999993</v>
      </c>
      <c r="CZ55" s="156">
        <f ca="1">IFERROR(CX55/CJ55*100,0)</f>
        <v>4.3669826647995649</v>
      </c>
      <c r="DA55" s="156">
        <f ca="1">IFERROR(CY55/CK55*100,0)</f>
        <v>5.2655697316015893</v>
      </c>
      <c r="DB55" s="155">
        <f ca="1">SUM(DB35:DB54)</f>
        <v>719291.28021505382</v>
      </c>
      <c r="DC55" s="155">
        <f ca="1">SUM(DC35:DC54)</f>
        <v>562557.05981386697</v>
      </c>
      <c r="DD55" s="153"/>
      <c r="DE55" s="155">
        <f ca="1">SUM(DE35:DE54)</f>
        <v>0</v>
      </c>
      <c r="DF55" s="155">
        <f ca="1">SUM(DF35:DF54)</f>
        <v>0</v>
      </c>
    </row>
    <row r="57" spans="1:110">
      <c r="A57">
        <v>8704</v>
      </c>
      <c r="B57" t="str">
        <f>VLOOKUP(A57,Stores!$A:$H,8,FALSE)</f>
        <v>8704 - Phoenix, AC</v>
      </c>
      <c r="D57" s="148">
        <f t="shared" ref="D57:G62" ca="1" si="180">-SUMIFS(INDIRECT("'"&amp;D$13&amp;"'!"&amp;D$12),INDIRECT("'"&amp;D$13&amp;"'!$B:$B"),$A57,INDIRECT("'"&amp;D$13&amp;"'!"&amp;D$2),D$3)</f>
        <v>197705.58082499995</v>
      </c>
      <c r="E57" s="148">
        <f t="shared" ca="1" si="180"/>
        <v>202341.92013000001</v>
      </c>
      <c r="F57" s="148">
        <f t="shared" ca="1" si="180"/>
        <v>48508.3125</v>
      </c>
      <c r="G57" s="148">
        <f t="shared" ca="1" si="180"/>
        <v>49712.844999999994</v>
      </c>
      <c r="H57" s="149">
        <f t="shared" ref="H57:I63" ca="1" si="181">IFERROR(F57/D57*100,0)</f>
        <v>24.53563136537727</v>
      </c>
      <c r="I57" s="149">
        <f t="shared" ca="1" si="181"/>
        <v>24.568732454481324</v>
      </c>
      <c r="J57" s="148">
        <f t="shared" ref="J57:K62" ca="1" si="182">-SUMIFS(INDIRECT("'"&amp;J$13&amp;"'!"&amp;J$12),INDIRECT("'"&amp;J$13&amp;"'!$B:$B"),$A57,INDIRECT("'"&amp;J$13&amp;"'!"&amp;J$2),J$3)</f>
        <v>21601.350000000002</v>
      </c>
      <c r="K57" s="148">
        <f t="shared" ca="1" si="182"/>
        <v>17540.039999999997</v>
      </c>
      <c r="L57" s="149">
        <f t="shared" ref="L57:M63" ca="1" si="183">IFERROR(J57/D57*100,0)</f>
        <v>10.926019341416842</v>
      </c>
      <c r="M57" s="149">
        <f t="shared" ca="1" si="183"/>
        <v>8.6685151493723733</v>
      </c>
      <c r="N57" s="148">
        <f t="shared" ref="N57:O62" ca="1" si="184">-SUMIFS(INDIRECT("'"&amp;N$13&amp;"'!"&amp;N$12),INDIRECT("'"&amp;N$13&amp;"'!$B:$B"),$A57,INDIRECT("'"&amp;N$13&amp;"'!"&amp;N$2),N$3)</f>
        <v>23182.912499999999</v>
      </c>
      <c r="O57" s="148">
        <f t="shared" ca="1" si="184"/>
        <v>24239.074999999997</v>
      </c>
      <c r="P57" s="149">
        <f t="shared" ref="P57:Q63" ca="1" si="185">IFERROR(N57/D57*100,0)</f>
        <v>11.725977791451655</v>
      </c>
      <c r="Q57" s="149">
        <f t="shared" ca="1" si="185"/>
        <v>11.979265089718902</v>
      </c>
      <c r="R57" s="148">
        <f t="shared" ref="R57:S62" ca="1" si="186">-SUMIFS(INDIRECT("'"&amp;R$13&amp;"'!"&amp;R$12),INDIRECT("'"&amp;R$13&amp;"'!$B:$B"),$A57,INDIRECT("'"&amp;R$13&amp;"'!"&amp;R$2),R$3)</f>
        <v>3724.0499999999997</v>
      </c>
      <c r="S57" s="148">
        <f t="shared" ca="1" si="186"/>
        <v>7933.73</v>
      </c>
      <c r="T57" s="149">
        <f t="shared" ref="T57:U63" ca="1" si="187">IFERROR(R57/D57*100,0)</f>
        <v>1.8836342325087729</v>
      </c>
      <c r="U57" s="149">
        <f t="shared" ca="1" si="187"/>
        <v>3.9209522153900491</v>
      </c>
      <c r="V57" s="148">
        <f t="shared" ref="V57:W62" ca="1" si="188">SUMIFS(INDIRECT("'"&amp;V$13&amp;"'!"&amp;V$12),INDIRECT("'"&amp;V$13&amp;"'!$B:$B"),$A57,INDIRECT("'"&amp;V$13&amp;"'!"&amp;V$2),V$3)</f>
        <v>185555.41829999993</v>
      </c>
      <c r="W57" s="148">
        <f t="shared" ca="1" si="188"/>
        <v>208448.48898999995</v>
      </c>
      <c r="X57" s="23"/>
      <c r="Y57" s="148">
        <f t="shared" ref="Y57:Z62" ca="1" si="189">SUMIFS(INDIRECT("'"&amp;Y$13&amp;"'!"&amp;Y$12),INDIRECT("'"&amp;Y$13&amp;"'!$B:$B"),$A57,INDIRECT("'"&amp;Y$13&amp;"'!"&amp;Y$2),Y$3,INDIRECT("'"&amp;Y$13&amp;"'!"&amp;Y$4),Y$5)</f>
        <v>119567.43127500002</v>
      </c>
      <c r="Z57" s="148">
        <f t="shared" ca="1" si="189"/>
        <v>129538.86393000001</v>
      </c>
      <c r="AA57" s="148">
        <f t="shared" ref="AA57:AB62" ca="1" si="190">SUMIFS(INDIRECT("'"&amp;AA$13&amp;"'!"&amp;AA$12),INDIRECT("'"&amp;AA$13&amp;"'!$B:$B"),$A57,INDIRECT("'"&amp;AA$13&amp;"'!"&amp;AA$2),AA$3,INDIRECT("'"&amp;AA$13&amp;"'!"&amp;AA$4),AA$5,INDIRECT("'"&amp;AA$13&amp;"'!"&amp;AA$6),AA$7)</f>
        <v>18915.2412</v>
      </c>
      <c r="AB57" s="148">
        <f t="shared" ca="1" si="190"/>
        <v>23501.849559999995</v>
      </c>
      <c r="AC57" s="149">
        <f t="shared" ref="AC57:AD63" ca="1" si="191">IFERROR(AA57/Y57*100,0)</f>
        <v>15.819726992792669</v>
      </c>
      <c r="AD57" s="149">
        <f t="shared" ca="1" si="191"/>
        <v>18.142701616327194</v>
      </c>
      <c r="AE57" s="148">
        <f t="shared" ref="AE57:AF62" ca="1" si="192">SUMIFS(INDIRECT("'"&amp;AE$13&amp;"'!"&amp;AE$12),INDIRECT("'"&amp;AE$13&amp;"'!$B:$B"),$A57,INDIRECT("'"&amp;AE$13&amp;"'!"&amp;AE$2),AE$3,INDIRECT("'"&amp;AE$13&amp;"'!"&amp;AE$4),AE$5,INDIRECT("'"&amp;AE$13&amp;"'!"&amp;AE$6),AE$7,INDIRECT("'"&amp;AE$13&amp;"'!"&amp;AE$8),AE$9)</f>
        <v>8539.0000500000006</v>
      </c>
      <c r="AF57" s="148">
        <f t="shared" ca="1" si="192"/>
        <v>10134.086479999998</v>
      </c>
      <c r="AG57" s="149">
        <f t="shared" ref="AG57:AH63" ca="1" si="193">IFERROR(AE57/Y57*100,0)</f>
        <v>7.1415768984454164</v>
      </c>
      <c r="AH57" s="149">
        <f t="shared" ca="1" si="193"/>
        <v>7.8232016034016167</v>
      </c>
      <c r="AI57" s="148">
        <f t="shared" ref="AI57:AJ62" ca="1" si="194">SUMIFS(INDIRECT("'"&amp;AI$13&amp;"'!"&amp;AI$12),INDIRECT("'"&amp;AI$13&amp;"'!$B:$B"),$A57,INDIRECT("'"&amp;AI$13&amp;"'!"&amp;AI$2),AI$3,INDIRECT("'"&amp;AI$13&amp;"'!"&amp;AI$4),AI$5,INDIRECT("'"&amp;AI$13&amp;"'!"&amp;AI$6),AI$7,INDIRECT("'"&amp;AI$13&amp;"'!"&amp;AI$8),AI$9)</f>
        <v>8513.4438000000009</v>
      </c>
      <c r="AJ57" s="148">
        <f t="shared" ca="1" si="194"/>
        <v>10289.183939999999</v>
      </c>
      <c r="AK57" s="149">
        <f t="shared" ref="AK57:AL63" ca="1" si="195">IFERROR(AI57/Y57*100,0)</f>
        <v>7.1202029760256718</v>
      </c>
      <c r="AL57" s="149">
        <f t="shared" ca="1" si="195"/>
        <v>7.9429320497669726</v>
      </c>
      <c r="AM57" s="148">
        <f t="shared" ref="AM57:AN62" ca="1" si="196">SUMIFS(INDIRECT("'"&amp;AM$13&amp;"'!"&amp;AM$12),INDIRECT("'"&amp;AM$13&amp;"'!$B:$B"),$A57,INDIRECT("'"&amp;AM$13&amp;"'!"&amp;AM$2),AM$3,INDIRECT("'"&amp;AM$13&amp;"'!"&amp;AM$4),AM$5,INDIRECT("'"&amp;AM$13&amp;"'!"&amp;AM$6),AM$7,INDIRECT("'"&amp;AM$13&amp;"'!"&amp;AM$8),AM$9)</f>
        <v>1862.7973499999998</v>
      </c>
      <c r="AN57" s="148">
        <f t="shared" ca="1" si="196"/>
        <v>3078.5791399999994</v>
      </c>
      <c r="AO57" s="149">
        <f t="shared" ref="AO57:AP63" ca="1" si="197">IFERROR(AM57/Y57*100,0)</f>
        <v>1.5579471183215812</v>
      </c>
      <c r="AP57" s="149">
        <f t="shared" ca="1" si="197"/>
        <v>2.3765679631586059</v>
      </c>
      <c r="AQ57" s="148">
        <f ca="1">IFERROR($D57*(Y57/$V57),0)</f>
        <v>127396.70263768932</v>
      </c>
      <c r="AR57" s="148">
        <f ca="1">IFERROR($E57*(Z57/$W57),0)</f>
        <v>125743.97917709274</v>
      </c>
      <c r="AS57" s="23"/>
      <c r="AT57" s="148">
        <f t="shared" ref="AT57:AU62" ca="1" si="198">SUMIFS(INDIRECT("'"&amp;AT$13&amp;"'!"&amp;AT$12),INDIRECT("'"&amp;AT$13&amp;"'!$B:$B"),$A57,INDIRECT("'"&amp;AT$13&amp;"'!"&amp;AT$2),AT$3,INDIRECT("'"&amp;AT$13&amp;"'!"&amp;AT$4),AT$5)</f>
        <v>5942.0021250000009</v>
      </c>
      <c r="AU57" s="148">
        <f t="shared" ca="1" si="198"/>
        <v>3118.2077500000005</v>
      </c>
      <c r="AV57" s="148">
        <f t="shared" ref="AV57:AW62" ca="1" si="199">SUMIFS(INDIRECT("'"&amp;AV$13&amp;"'!"&amp;AV$12),INDIRECT("'"&amp;AV$13&amp;"'!$B:$B"),$A57,INDIRECT("'"&amp;AV$13&amp;"'!"&amp;AV$2),AV$3,INDIRECT("'"&amp;AV$13&amp;"'!"&amp;AV$4),AV$5,INDIRECT("'"&amp;AV$13&amp;"'!"&amp;AV$6),AV$7)</f>
        <v>2974.756875</v>
      </c>
      <c r="AW57" s="148">
        <f t="shared" ca="1" si="199"/>
        <v>876.029</v>
      </c>
      <c r="AX57" s="149">
        <f t="shared" ref="AX57:AY63" ca="1" si="200">IFERROR(AV57/AT57*100,0)</f>
        <v>50.063207861946026</v>
      </c>
      <c r="AY57" s="149">
        <f t="shared" ca="1" si="200"/>
        <v>28.093990850994448</v>
      </c>
      <c r="AZ57" s="148">
        <f t="shared" ref="AZ57:BA62" ca="1" si="201">SUMIFS(INDIRECT("'"&amp;AZ$13&amp;"'!"&amp;AZ$12),INDIRECT("'"&amp;AZ$13&amp;"'!$B:$B"),$A57,INDIRECT("'"&amp;AZ$13&amp;"'!"&amp;AZ$2),AZ$3,INDIRECT("'"&amp;AZ$13&amp;"'!"&amp;AZ$4),AZ$5,INDIRECT("'"&amp;AZ$13&amp;"'!"&amp;AZ$6),AZ$7,INDIRECT("'"&amp;AZ$13&amp;"'!"&amp;AZ$8),AZ$9)</f>
        <v>299.8725</v>
      </c>
      <c r="BA57" s="148">
        <f t="shared" ca="1" si="201"/>
        <v>347.76</v>
      </c>
      <c r="BB57" s="149">
        <f t="shared" ref="BB57:BC63" ca="1" si="202">IFERROR(AZ57/AT57*100,0)</f>
        <v>5.046657569143834</v>
      </c>
      <c r="BC57" s="149">
        <f t="shared" ca="1" si="202"/>
        <v>11.152560312891273</v>
      </c>
      <c r="BD57" s="148">
        <f t="shared" ref="BD57:BE62" ca="1" si="203">SUMIFS(INDIRECT("'"&amp;BD$13&amp;"'!"&amp;BD$12),INDIRECT("'"&amp;BD$13&amp;"'!$B:$B"),$A57,INDIRECT("'"&amp;BD$13&amp;"'!"&amp;BD$2),BD$3,INDIRECT("'"&amp;BD$13&amp;"'!"&amp;BD$4),BD$5,INDIRECT("'"&amp;BD$13&amp;"'!"&amp;BD$6),BD$7,INDIRECT("'"&amp;BD$13&amp;"'!"&amp;BD$8),BD$9)</f>
        <v>2664.5006249999997</v>
      </c>
      <c r="BE57" s="148">
        <f t="shared" ca="1" si="203"/>
        <v>479.29</v>
      </c>
      <c r="BF57" s="149">
        <f t="shared" ref="BF57:BG63" ca="1" si="204">IFERROR(BD57/AT57*100,0)</f>
        <v>44.841798588215745</v>
      </c>
      <c r="BG57" s="149">
        <f t="shared" ca="1" si="204"/>
        <v>15.370688498866054</v>
      </c>
      <c r="BH57" s="148">
        <f t="shared" ref="BH57:BI62" ca="1" si="205">SUMIFS(INDIRECT("'"&amp;BH$13&amp;"'!"&amp;BH$12),INDIRECT("'"&amp;BH$13&amp;"'!$B:$B"),$A57,INDIRECT("'"&amp;BH$13&amp;"'!"&amp;BH$2),BH$3,INDIRECT("'"&amp;BH$13&amp;"'!"&amp;BH$4),BH$5,INDIRECT("'"&amp;BH$13&amp;"'!"&amp;BH$6),BH$7,INDIRECT("'"&amp;BH$13&amp;"'!"&amp;BH$8),BH$9)</f>
        <v>10.383749999999999</v>
      </c>
      <c r="BI57" s="148">
        <f t="shared" ca="1" si="205"/>
        <v>48.978999999999985</v>
      </c>
      <c r="BJ57" s="149">
        <f t="shared" ref="BJ57:BK63" ca="1" si="206">IFERROR(BH57/AT57*100,0)</f>
        <v>0.17475170458644018</v>
      </c>
      <c r="BK57" s="149">
        <f t="shared" ca="1" si="206"/>
        <v>1.5707420392371219</v>
      </c>
      <c r="BL57" s="148">
        <f ca="1">IFERROR($D57*(AT57/$V57),0)</f>
        <v>6331.0842235131295</v>
      </c>
      <c r="BM57" s="148">
        <f ca="1">IFERROR($E57*(AU57/$W57),0)</f>
        <v>3026.8588012145092</v>
      </c>
      <c r="BN57" s="23"/>
      <c r="BO57" s="148">
        <f t="shared" ref="BO57:BP62" ca="1" si="207">SUMIFS(INDIRECT("'"&amp;BO$13&amp;"'!"&amp;BO$12),INDIRECT("'"&amp;BO$13&amp;"'!$B:$B"),$A57,INDIRECT("'"&amp;BO$13&amp;"'!"&amp;BO$2),BO$3,INDIRECT("'"&amp;BO$13&amp;"'!"&amp;BO$4),BO$5)</f>
        <v>54328.542525000004</v>
      </c>
      <c r="BP57" s="148">
        <f t="shared" ca="1" si="207"/>
        <v>67078.805009999996</v>
      </c>
      <c r="BQ57" s="148">
        <f t="shared" ref="BQ57:BR62" ca="1" si="208">SUMIFS(INDIRECT("'"&amp;BQ$13&amp;"'!"&amp;BQ$12),INDIRECT("'"&amp;BQ$13&amp;"'!$B:$B"),$A57,INDIRECT("'"&amp;BQ$13&amp;"'!"&amp;BQ$2),BQ$3,INDIRECT("'"&amp;BQ$13&amp;"'!"&amp;BQ$4),BQ$5,INDIRECT("'"&amp;BQ$13&amp;"'!"&amp;BQ$6),BQ$7)</f>
        <v>21546.815175</v>
      </c>
      <c r="BR57" s="148">
        <f t="shared" ca="1" si="208"/>
        <v>22698.696509999998</v>
      </c>
      <c r="BS57" s="149">
        <f t="shared" ref="BS57:BT63" ca="1" si="209">IFERROR(BQ57/BO57*100,0)</f>
        <v>39.660212060879317</v>
      </c>
      <c r="BT57" s="149">
        <f t="shared" ca="1" si="209"/>
        <v>33.838850448537528</v>
      </c>
      <c r="BU57" s="148">
        <f t="shared" ref="BU57:BV62" ca="1" si="210">SUMIFS(INDIRECT("'"&amp;BU$13&amp;"'!"&amp;BU$12),INDIRECT("'"&amp;BU$13&amp;"'!$B:$B"),$A57,INDIRECT("'"&amp;BU$13&amp;"'!"&amp;BU$2),BU$3,INDIRECT("'"&amp;BU$13&amp;"'!"&amp;BU$4),BU$5,INDIRECT("'"&amp;BU$13&amp;"'!"&amp;BU$6),BU$7,INDIRECT("'"&amp;BU$13&amp;"'!"&amp;BU$8),BU$9)</f>
        <v>6616.4784</v>
      </c>
      <c r="BV57" s="148">
        <f t="shared" ca="1" si="210"/>
        <v>7718.9907899999998</v>
      </c>
      <c r="BW57" s="149">
        <f t="shared" ref="BW57:BX63" ca="1" si="211">IFERROR(BU57/BO57*100,0)</f>
        <v>12.178641451600399</v>
      </c>
      <c r="BX57" s="149">
        <f t="shared" ca="1" si="211"/>
        <v>11.507346901676716</v>
      </c>
      <c r="BY57" s="148">
        <f t="shared" ref="BY57:BZ62" ca="1" si="212">SUMIFS(INDIRECT("'"&amp;BY$13&amp;"'!"&amp;BY$12),INDIRECT("'"&amp;BY$13&amp;"'!$B:$B"),$A57,INDIRECT("'"&amp;BY$13&amp;"'!"&amp;BY$2),BY$3,INDIRECT("'"&amp;BY$13&amp;"'!"&amp;BY$4),BY$5,INDIRECT("'"&amp;BY$13&amp;"'!"&amp;BY$6),BY$7,INDIRECT("'"&amp;BY$13&amp;"'!"&amp;BY$8),BY$9)</f>
        <v>12127.137525</v>
      </c>
      <c r="BZ57" s="148">
        <f t="shared" ca="1" si="212"/>
        <v>10810.365789999998</v>
      </c>
      <c r="CA57" s="149">
        <f t="shared" ref="CA57:CB63" ca="1" si="213">IFERROR(BY57/BO57*100,0)</f>
        <v>22.32185323105168</v>
      </c>
      <c r="CB57" s="149">
        <f t="shared" ca="1" si="213"/>
        <v>16.115918863474697</v>
      </c>
      <c r="CC57" s="148">
        <f t="shared" ref="CC57:CD62" ca="1" si="214">SUMIFS(INDIRECT("'"&amp;CC$13&amp;"'!"&amp;CC$12),INDIRECT("'"&amp;CC$13&amp;"'!$B:$B"),$A57,INDIRECT("'"&amp;CC$13&amp;"'!"&amp;CC$2),CC$3,INDIRECT("'"&amp;CC$13&amp;"'!"&amp;CC$4),CC$5,INDIRECT("'"&amp;CC$13&amp;"'!"&amp;CC$6),CC$7,INDIRECT("'"&amp;CC$13&amp;"'!"&amp;CC$8),CC$9)</f>
        <v>2803.1992500000001</v>
      </c>
      <c r="CD57" s="148">
        <f t="shared" ca="1" si="214"/>
        <v>4169.3399300000001</v>
      </c>
      <c r="CE57" s="149">
        <f t="shared" ref="CE57:CF63" ca="1" si="215">IFERROR(CC57/BO57*100,0)</f>
        <v>5.1597173782272376</v>
      </c>
      <c r="CF57" s="149">
        <f t="shared" ca="1" si="215"/>
        <v>6.2155846833861181</v>
      </c>
      <c r="CG57" s="148">
        <f ca="1">IFERROR($D57*(BO57/$V57),0)</f>
        <v>57885.97365513222</v>
      </c>
      <c r="CH57" s="148">
        <f ca="1">IFERROR($E57*(BP57/$W57),0)</f>
        <v>65113.70877051742</v>
      </c>
      <c r="CI57" s="23"/>
      <c r="CJ57" s="148">
        <f t="shared" ref="CJ57:CK62" ca="1" si="216">SUMIFS(INDIRECT("'"&amp;CJ$13&amp;"'!"&amp;CJ$12),INDIRECT("'"&amp;CJ$13&amp;"'!$B:$B"),$A57,INDIRECT("'"&amp;CJ$13&amp;"'!"&amp;CJ$2),CJ$3,INDIRECT("'"&amp;CJ$13&amp;"'!"&amp;CJ$4),CJ$5)</f>
        <v>5717.4423750000005</v>
      </c>
      <c r="CK57" s="148">
        <f t="shared" ca="1" si="216"/>
        <v>8712.6122999999989</v>
      </c>
      <c r="CL57" s="148">
        <f t="shared" ref="CL57:CM62" ca="1" si="217">SUMIFS(INDIRECT("'"&amp;CL$13&amp;"'!"&amp;CL$12),INDIRECT("'"&amp;CL$13&amp;"'!$B:$B"),$A57,INDIRECT("'"&amp;CL$13&amp;"'!"&amp;CL$2),CL$3,INDIRECT("'"&amp;CL$13&amp;"'!"&amp;CL$4),CL$5,INDIRECT("'"&amp;CL$13&amp;"'!"&amp;CL$6),CL$7)</f>
        <v>1555.4103749999999</v>
      </c>
      <c r="CM57" s="148">
        <f t="shared" ca="1" si="217"/>
        <v>1995.3393599999999</v>
      </c>
      <c r="CN57" s="149">
        <f t="shared" ref="CN57:CO63" ca="1" si="218">IFERROR(CL57/CJ57*100,0)</f>
        <v>27.204653286951576</v>
      </c>
      <c r="CO57" s="149">
        <f t="shared" ca="1" si="218"/>
        <v>22.901734764440285</v>
      </c>
      <c r="CP57" s="148">
        <f t="shared" ref="CP57:CQ62" ca="1" si="219">SUMIFS(INDIRECT("'"&amp;CP$13&amp;"'!"&amp;CP$12),INDIRECT("'"&amp;CP$13&amp;"'!$B:$B"),$A57,INDIRECT("'"&amp;CP$13&amp;"'!"&amp;CP$2),CP$3,INDIRECT("'"&amp;CP$13&amp;"'!"&amp;CP$4),CP$5,INDIRECT("'"&amp;CP$13&amp;"'!"&amp;CP$6),CP$7,INDIRECT("'"&amp;CP$13&amp;"'!"&amp;CP$8),CP$9)</f>
        <v>666.94499999999994</v>
      </c>
      <c r="CQ57" s="148">
        <f t="shared" ca="1" si="219"/>
        <v>780.6819999999999</v>
      </c>
      <c r="CR57" s="149">
        <f t="shared" ref="CR57:CS63" ca="1" si="220">IFERROR(CP57/CJ57*100,0)</f>
        <v>11.665093520072425</v>
      </c>
      <c r="CS57" s="149">
        <f t="shared" ca="1" si="220"/>
        <v>8.9603665711143829</v>
      </c>
      <c r="CT57" s="148">
        <f t="shared" ref="CT57:CU62" ca="1" si="221">SUMIFS(INDIRECT("'"&amp;CT$13&amp;"'!"&amp;CT$12),INDIRECT("'"&amp;CT$13&amp;"'!$B:$B"),$A57,INDIRECT("'"&amp;CT$13&amp;"'!"&amp;CT$2),CT$3,INDIRECT("'"&amp;CT$13&amp;"'!"&amp;CT$4),CT$5,INDIRECT("'"&amp;CT$13&amp;"'!"&amp;CT$6),CT$7,INDIRECT("'"&amp;CT$13&amp;"'!"&amp;CT$8),CT$9)</f>
        <v>727.74412499999994</v>
      </c>
      <c r="CU57" s="148">
        <f t="shared" ca="1" si="221"/>
        <v>996.15193999999997</v>
      </c>
      <c r="CV57" s="149">
        <f t="shared" ref="CV57:CW63" ca="1" si="222">IFERROR(CT57/CJ57*100,0)</f>
        <v>12.728490770315807</v>
      </c>
      <c r="CW57" s="149">
        <f t="shared" ca="1" si="222"/>
        <v>11.433447348506487</v>
      </c>
      <c r="CX57" s="148">
        <f t="shared" ref="CX57:CY62" ca="1" si="223">SUMIFS(INDIRECT("'"&amp;CX$13&amp;"'!"&amp;CX$12),INDIRECT("'"&amp;CX$13&amp;"'!$B:$B"),$A57,INDIRECT("'"&amp;CX$13&amp;"'!"&amp;CX$2),CX$3,INDIRECT("'"&amp;CX$13&amp;"'!"&amp;CX$4),CX$5,INDIRECT("'"&amp;CX$13&amp;"'!"&amp;CX$6),CX$7,INDIRECT("'"&amp;CX$13&amp;"'!"&amp;CX$8),CX$9)</f>
        <v>160.72125</v>
      </c>
      <c r="CY57" s="148">
        <f t="shared" ca="1" si="223"/>
        <v>218.50541999999999</v>
      </c>
      <c r="CZ57" s="149">
        <f t="shared" ref="CZ57:DA63" ca="1" si="224">IFERROR(CX57/CJ57*100,0)</f>
        <v>2.8110689965633449</v>
      </c>
      <c r="DA57" s="149">
        <f t="shared" ca="1" si="224"/>
        <v>2.5079208448194121</v>
      </c>
      <c r="DB57" s="148">
        <f ca="1">IFERROR($D57*(CJ57/$V57),0)</f>
        <v>6091.8203086653966</v>
      </c>
      <c r="DC57" s="148">
        <f ca="1">IFERROR($E57*(CK57/$W57),0)</f>
        <v>8457.3733811753827</v>
      </c>
      <c r="DE57" s="150">
        <f t="shared" ref="DE57:DF62" ca="1" si="225">D57-SUM(AQ57,BL57,CG57,DB57)</f>
        <v>0</v>
      </c>
      <c r="DF57" s="150">
        <f t="shared" ca="1" si="225"/>
        <v>0</v>
      </c>
    </row>
    <row r="58" spans="1:110">
      <c r="A58">
        <v>8705</v>
      </c>
      <c r="B58" t="str">
        <f>VLOOKUP(A58,Stores!$A:$H,8,FALSE)</f>
        <v>8705 - Palm Beach, FL</v>
      </c>
      <c r="D58" s="148">
        <f t="shared" ca="1" si="180"/>
        <v>242092.97182500002</v>
      </c>
      <c r="E58" s="148">
        <f t="shared" ca="1" si="180"/>
        <v>229487.78684999997</v>
      </c>
      <c r="F58" s="148">
        <f t="shared" ca="1" si="180"/>
        <v>94877.8125</v>
      </c>
      <c r="G58" s="148">
        <f t="shared" ca="1" si="180"/>
        <v>91374.905999999988</v>
      </c>
      <c r="H58" s="149">
        <f t="shared" ref="H58:H59" ca="1" si="226">IFERROR(F58/D58*100,0)</f>
        <v>39.190651337281956</v>
      </c>
      <c r="I58" s="149">
        <f t="shared" ref="I58:I59" ca="1" si="227">IFERROR(G58/E58*100,0)</f>
        <v>39.816892765507092</v>
      </c>
      <c r="J58" s="148">
        <f t="shared" ca="1" si="182"/>
        <v>43812.697500000002</v>
      </c>
      <c r="K58" s="148">
        <f t="shared" ca="1" si="182"/>
        <v>36941.981999999996</v>
      </c>
      <c r="L58" s="149">
        <f t="shared" ref="L58:L59" ca="1" si="228">IFERROR(J58/D58*100,0)</f>
        <v>18.097467749567951</v>
      </c>
      <c r="M58" s="149">
        <f t="shared" ref="M58:M59" ca="1" si="229">IFERROR(K58/E58*100,0)</f>
        <v>16.097580837339446</v>
      </c>
      <c r="N58" s="148">
        <f t="shared" ca="1" si="184"/>
        <v>40717.383750000001</v>
      </c>
      <c r="O58" s="148">
        <f t="shared" ca="1" si="184"/>
        <v>44000.04</v>
      </c>
      <c r="P58" s="149">
        <f t="shared" ref="P58:P59" ca="1" si="230">IFERROR(N58/D58*100,0)</f>
        <v>16.818903681116808</v>
      </c>
      <c r="Q58" s="149">
        <f t="shared" ref="Q58:Q59" ca="1" si="231">IFERROR(O58/E58*100,0)</f>
        <v>19.173151043876565</v>
      </c>
      <c r="R58" s="148">
        <f t="shared" ca="1" si="186"/>
        <v>10347.731250000001</v>
      </c>
      <c r="S58" s="148">
        <f t="shared" ca="1" si="186"/>
        <v>10432.884</v>
      </c>
      <c r="T58" s="149">
        <f t="shared" ref="T58:T59" ca="1" si="232">IFERROR(R58/D58*100,0)</f>
        <v>4.2742799065972017</v>
      </c>
      <c r="U58" s="149">
        <f t="shared" ref="U58:U59" ca="1" si="233">IFERROR(S58/E58*100,0)</f>
        <v>4.5461608842910852</v>
      </c>
      <c r="V58" s="148">
        <f t="shared" ca="1" si="188"/>
        <v>267613.34632500005</v>
      </c>
      <c r="W58" s="148">
        <f t="shared" ca="1" si="188"/>
        <v>271171.65005</v>
      </c>
      <c r="X58" s="23"/>
      <c r="Y58" s="148">
        <f t="shared" ca="1" si="189"/>
        <v>152735.36092499999</v>
      </c>
      <c r="Z58" s="148">
        <f t="shared" ca="1" si="189"/>
        <v>153728.49533999999</v>
      </c>
      <c r="AA58" s="148">
        <f t="shared" ca="1" si="190"/>
        <v>34968.173925000003</v>
      </c>
      <c r="AB58" s="148">
        <f t="shared" ca="1" si="190"/>
        <v>40640.531749999995</v>
      </c>
      <c r="AC58" s="149">
        <f t="shared" ref="AC58:AC59" ca="1" si="234">IFERROR(AA58/Y58*100,0)</f>
        <v>22.894615702103831</v>
      </c>
      <c r="AD58" s="149">
        <f t="shared" ref="AD58:AD59" ca="1" si="235">IFERROR(AB58/Z58*100,0)</f>
        <v>26.436563800429898</v>
      </c>
      <c r="AE58" s="148">
        <f t="shared" ca="1" si="192"/>
        <v>14411.209799999999</v>
      </c>
      <c r="AF58" s="148">
        <f t="shared" ca="1" si="192"/>
        <v>17639.705999999998</v>
      </c>
      <c r="AG58" s="149">
        <f t="shared" ref="AG58:AG59" ca="1" si="236">IFERROR(AE58/Y58*100,0)</f>
        <v>9.4354114939215403</v>
      </c>
      <c r="AH58" s="149">
        <f t="shared" ref="AH58:AH59" ca="1" si="237">IFERROR(AF58/Z58*100,0)</f>
        <v>11.474584436012602</v>
      </c>
      <c r="AI58" s="148">
        <f t="shared" ca="1" si="194"/>
        <v>16488.800625</v>
      </c>
      <c r="AJ58" s="148">
        <f t="shared" ca="1" si="194"/>
        <v>18748.316299999999</v>
      </c>
      <c r="AK58" s="149">
        <f t="shared" ref="AK58:AK59" ca="1" si="238">IFERROR(AI58/Y58*100,0)</f>
        <v>10.795666782819698</v>
      </c>
      <c r="AL58" s="149">
        <f t="shared" ref="AL58:AL59" ca="1" si="239">IFERROR(AJ58/Z58*100,0)</f>
        <v>12.195732650953559</v>
      </c>
      <c r="AM58" s="148">
        <f t="shared" ca="1" si="196"/>
        <v>4068.1635000000001</v>
      </c>
      <c r="AN58" s="148">
        <f t="shared" ca="1" si="196"/>
        <v>4252.5094499999996</v>
      </c>
      <c r="AO58" s="149">
        <f t="shared" ref="AO58:AO59" ca="1" si="240">IFERROR(AM58/Y58*100,0)</f>
        <v>2.6635374253625872</v>
      </c>
      <c r="AP58" s="149">
        <f t="shared" ref="AP58:AP59" ca="1" si="241">IFERROR(AN58/Z58*100,0)</f>
        <v>2.7662467134637341</v>
      </c>
      <c r="AQ58" s="148">
        <f t="shared" ref="AQ58:AQ59" ca="1" si="242">IFERROR($D58*(Y58/$V58),0)</f>
        <v>138170.07984419412</v>
      </c>
      <c r="AR58" s="148">
        <f t="shared" ref="AR58:AR59" ca="1" si="243">IFERROR($E58*(Z58/$W58),0)</f>
        <v>130097.71546860538</v>
      </c>
      <c r="AS58" s="23"/>
      <c r="AT58" s="148">
        <f t="shared" ca="1" si="198"/>
        <v>5520.695999999999</v>
      </c>
      <c r="AU58" s="148">
        <f t="shared" ca="1" si="198"/>
        <v>8562.7937499999989</v>
      </c>
      <c r="AV58" s="148">
        <f t="shared" ca="1" si="199"/>
        <v>3838.875</v>
      </c>
      <c r="AW58" s="148">
        <f t="shared" ca="1" si="199"/>
        <v>3465.9309999999996</v>
      </c>
      <c r="AX58" s="149">
        <f t="shared" ref="AX58:AX59" ca="1" si="244">IFERROR(AV58/AT58*100,0)</f>
        <v>69.536069365167009</v>
      </c>
      <c r="AY58" s="149">
        <f t="shared" ref="AY58:AY59" ca="1" si="245">IFERROR(AW58/AU58*100,0)</f>
        <v>40.476637662795511</v>
      </c>
      <c r="AZ58" s="148">
        <f t="shared" ca="1" si="201"/>
        <v>1265.2199999999998</v>
      </c>
      <c r="BA58" s="148">
        <f t="shared" ca="1" si="201"/>
        <v>1997.1279999999999</v>
      </c>
      <c r="BB58" s="149">
        <f t="shared" ref="BB58:BB59" ca="1" si="246">IFERROR(AZ58/AT58*100,0)</f>
        <v>22.917762542983709</v>
      </c>
      <c r="BC58" s="149">
        <f t="shared" ref="BC58:BC59" ca="1" si="247">IFERROR(BA58/AU58*100,0)</f>
        <v>23.323322484557103</v>
      </c>
      <c r="BD58" s="148">
        <f t="shared" ca="1" si="203"/>
        <v>2534.5762500000001</v>
      </c>
      <c r="BE58" s="148">
        <f t="shared" ca="1" si="203"/>
        <v>1126.8564999999999</v>
      </c>
      <c r="BF58" s="149">
        <f t="shared" ref="BF58:BF59" ca="1" si="248">IFERROR(BD58/AT58*100,0)</f>
        <v>45.910447704419887</v>
      </c>
      <c r="BG58" s="149">
        <f t="shared" ref="BG58:BG59" ca="1" si="249">IFERROR(BE58/AU58*100,0)</f>
        <v>13.159916411626755</v>
      </c>
      <c r="BH58" s="148">
        <f t="shared" ca="1" si="205"/>
        <v>39.078749999999999</v>
      </c>
      <c r="BI58" s="148">
        <f t="shared" ca="1" si="205"/>
        <v>341.94649999999996</v>
      </c>
      <c r="BJ58" s="149">
        <f t="shared" ref="BJ58:BJ59" ca="1" si="250">IFERROR(BH58/AT58*100,0)</f>
        <v>0.70785911776341259</v>
      </c>
      <c r="BK58" s="149">
        <f t="shared" ref="BK58:BK59" ca="1" si="251">IFERROR(BI58/AU58*100,0)</f>
        <v>3.9933987666116564</v>
      </c>
      <c r="BL58" s="148">
        <f t="shared" ref="BL58:BL59" ca="1" si="252">IFERROR($D58*(AT58/$V58),0)</f>
        <v>4994.2266315793759</v>
      </c>
      <c r="BM58" s="148">
        <f t="shared" ref="BM58:BM59" ca="1" si="253">IFERROR($E58*(AU58/$W58),0)</f>
        <v>7246.5413939037671</v>
      </c>
      <c r="BN58" s="23"/>
      <c r="BO58" s="148">
        <f t="shared" ca="1" si="207"/>
        <v>71551.656524999999</v>
      </c>
      <c r="BP58" s="148">
        <f t="shared" ca="1" si="207"/>
        <v>64721.218029999982</v>
      </c>
      <c r="BQ58" s="148">
        <f t="shared" ca="1" si="208"/>
        <v>38769.917925000002</v>
      </c>
      <c r="BR58" s="148">
        <f t="shared" ca="1" si="208"/>
        <v>34780.548039999994</v>
      </c>
      <c r="BS58" s="149">
        <f t="shared" ref="BS58:BS59" ca="1" si="254">IFERROR(BQ58/BO58*100,0)</f>
        <v>54.184514807779294</v>
      </c>
      <c r="BT58" s="149">
        <f t="shared" ref="BT58:BT59" ca="1" si="255">IFERROR(BR58/BP58*100,0)</f>
        <v>53.739019596136615</v>
      </c>
      <c r="BU58" s="148">
        <f t="shared" ca="1" si="210"/>
        <v>15023.115000000002</v>
      </c>
      <c r="BV58" s="148">
        <f t="shared" ca="1" si="210"/>
        <v>12787.937959999997</v>
      </c>
      <c r="BW58" s="149">
        <f t="shared" ref="BW58:BW59" ca="1" si="256">IFERROR(BU58/BO58*100,0)</f>
        <v>20.996180563270336</v>
      </c>
      <c r="BX58" s="149">
        <f t="shared" ref="BX58:BX59" ca="1" si="257">IFERROR(BV58/BP58*100,0)</f>
        <v>19.758493967268127</v>
      </c>
      <c r="BY58" s="148">
        <f t="shared" ca="1" si="212"/>
        <v>18514.999424999998</v>
      </c>
      <c r="BZ58" s="148">
        <f t="shared" ca="1" si="212"/>
        <v>16370.636379999998</v>
      </c>
      <c r="CA58" s="149">
        <f t="shared" ref="CA58:CA59" ca="1" si="258">IFERROR(BY58/BO58*100,0)</f>
        <v>25.876409190513844</v>
      </c>
      <c r="CB58" s="149">
        <f t="shared" ref="CB58:CB59" ca="1" si="259">IFERROR(BZ58/BP58*100,0)</f>
        <v>25.294079558904127</v>
      </c>
      <c r="CC58" s="148">
        <f t="shared" ca="1" si="214"/>
        <v>5231.8034999999991</v>
      </c>
      <c r="CD58" s="148">
        <f t="shared" ca="1" si="214"/>
        <v>5621.9736999999996</v>
      </c>
      <c r="CE58" s="149">
        <f t="shared" ref="CE58:CE59" ca="1" si="260">IFERROR(CC58/BO58*100,0)</f>
        <v>7.3119250539951066</v>
      </c>
      <c r="CF58" s="149">
        <f t="shared" ref="CF58:CF59" ca="1" si="261">IFERROR(CD58/BP58*100,0)</f>
        <v>8.6864460699643633</v>
      </c>
      <c r="CG58" s="148">
        <f t="shared" ref="CG58:CG59" ca="1" si="262">IFERROR($D58*(BO58/$V58),0)</f>
        <v>64728.285808668916</v>
      </c>
      <c r="CH58" s="148">
        <f t="shared" ref="CH58:CH59" ca="1" si="263">IFERROR($E58*(BP58/$W58),0)</f>
        <v>54772.425824021026</v>
      </c>
      <c r="CI58" s="23"/>
      <c r="CJ58" s="148">
        <f t="shared" ca="1" si="216"/>
        <v>37805.632874999996</v>
      </c>
      <c r="CK58" s="148">
        <f t="shared" ca="1" si="216"/>
        <v>44159.142930000009</v>
      </c>
      <c r="CL58" s="148">
        <f t="shared" ca="1" si="217"/>
        <v>15540.950325000002</v>
      </c>
      <c r="CM58" s="148">
        <f t="shared" ca="1" si="217"/>
        <v>14998.582129999999</v>
      </c>
      <c r="CN58" s="149">
        <f t="shared" ref="CN58:CN59" ca="1" si="264">IFERROR(CL58/CJ58*100,0)</f>
        <v>41.107499446932621</v>
      </c>
      <c r="CO58" s="149">
        <f t="shared" ref="CO58:CO59" ca="1" si="265">IFERROR(CM58/CK58*100,0)</f>
        <v>33.964839747400404</v>
      </c>
      <c r="CP58" s="148">
        <f t="shared" ca="1" si="219"/>
        <v>6891.9449999999997</v>
      </c>
      <c r="CQ58" s="148">
        <f t="shared" ca="1" si="219"/>
        <v>5604.2784000000001</v>
      </c>
      <c r="CR58" s="149">
        <f t="shared" ref="CR58:CR59" ca="1" si="266">IFERROR(CP58/CJ58*100,0)</f>
        <v>18.229942143244706</v>
      </c>
      <c r="CS58" s="149">
        <f t="shared" ref="CS58:CS59" ca="1" si="267">IFERROR(CQ58/CK58*100,0)</f>
        <v>12.691094138497579</v>
      </c>
      <c r="CT58" s="148">
        <f t="shared" ca="1" si="221"/>
        <v>6346.9215749999994</v>
      </c>
      <c r="CU58" s="148">
        <f t="shared" ca="1" si="221"/>
        <v>6949.0836799999997</v>
      </c>
      <c r="CV58" s="149">
        <f t="shared" ref="CV58:CV59" ca="1" si="268">IFERROR(CT58/CJ58*100,0)</f>
        <v>16.788296061556146</v>
      </c>
      <c r="CW58" s="149">
        <f t="shared" ref="CW58:CW59" ca="1" si="269">IFERROR(CU58/CK58*100,0)</f>
        <v>15.736455055333654</v>
      </c>
      <c r="CX58" s="148">
        <f t="shared" ca="1" si="223"/>
        <v>2302.0837500000002</v>
      </c>
      <c r="CY58" s="148">
        <f t="shared" ca="1" si="223"/>
        <v>2445.2200499999999</v>
      </c>
      <c r="CZ58" s="149">
        <f t="shared" ref="CZ58:CZ59" ca="1" si="270">IFERROR(CX58/CJ58*100,0)</f>
        <v>6.0892612421317667</v>
      </c>
      <c r="DA58" s="149">
        <f t="shared" ref="DA58:DA59" ca="1" si="271">IFERROR(CY58/CK58*100,0)</f>
        <v>5.5372905535691732</v>
      </c>
      <c r="DB58" s="148">
        <f t="shared" ref="DB58:DB59" ca="1" si="272">IFERROR($D58*(CJ58/$V58),0)</f>
        <v>34200.379540557529</v>
      </c>
      <c r="DC58" s="148">
        <f t="shared" ref="DC58:DC59" ca="1" si="273">IFERROR($E58*(CK58/$W58),0)</f>
        <v>37371.104163469783</v>
      </c>
      <c r="DE58" s="150">
        <f t="shared" ref="DE58:DE59" ca="1" si="274">D58-SUM(AQ58,BL58,CG58,DB58)</f>
        <v>0</v>
      </c>
      <c r="DF58" s="150">
        <f t="shared" ref="DF58:DF59" ca="1" si="275">E58-SUM(AR58,BM58,CH58,DC58)</f>
        <v>0</v>
      </c>
    </row>
    <row r="59" spans="1:110">
      <c r="A59">
        <v>8724</v>
      </c>
      <c r="B59" t="str">
        <f>VLOOKUP(A59,Stores!$A:$H,8,FALSE)</f>
        <v>8724 - Huntington, NY</v>
      </c>
      <c r="D59" s="148">
        <f t="shared" ca="1" si="180"/>
        <v>0</v>
      </c>
      <c r="E59" s="148">
        <f t="shared" ca="1" si="180"/>
        <v>0</v>
      </c>
      <c r="F59" s="148">
        <f t="shared" ca="1" si="180"/>
        <v>0</v>
      </c>
      <c r="G59" s="148">
        <f t="shared" ca="1" si="180"/>
        <v>0</v>
      </c>
      <c r="H59" s="149">
        <f t="shared" ca="1" si="226"/>
        <v>0</v>
      </c>
      <c r="I59" s="149">
        <f t="shared" ca="1" si="227"/>
        <v>0</v>
      </c>
      <c r="J59" s="148">
        <f t="shared" ca="1" si="182"/>
        <v>0</v>
      </c>
      <c r="K59" s="148">
        <f t="shared" ca="1" si="182"/>
        <v>0</v>
      </c>
      <c r="L59" s="149">
        <f t="shared" ca="1" si="228"/>
        <v>0</v>
      </c>
      <c r="M59" s="149">
        <f t="shared" ca="1" si="229"/>
        <v>0</v>
      </c>
      <c r="N59" s="148">
        <f t="shared" ca="1" si="184"/>
        <v>0</v>
      </c>
      <c r="O59" s="148">
        <f t="shared" ca="1" si="184"/>
        <v>0</v>
      </c>
      <c r="P59" s="149">
        <f t="shared" ca="1" si="230"/>
        <v>0</v>
      </c>
      <c r="Q59" s="149">
        <f t="shared" ca="1" si="231"/>
        <v>0</v>
      </c>
      <c r="R59" s="148">
        <f t="shared" ca="1" si="186"/>
        <v>0</v>
      </c>
      <c r="S59" s="148">
        <f t="shared" ca="1" si="186"/>
        <v>0</v>
      </c>
      <c r="T59" s="149">
        <f t="shared" ca="1" si="232"/>
        <v>0</v>
      </c>
      <c r="U59" s="149">
        <f t="shared" ca="1" si="233"/>
        <v>0</v>
      </c>
      <c r="V59" s="148">
        <f t="shared" ca="1" si="188"/>
        <v>0</v>
      </c>
      <c r="W59" s="148">
        <f t="shared" ca="1" si="188"/>
        <v>0</v>
      </c>
      <c r="X59" s="23"/>
      <c r="Y59" s="148">
        <f t="shared" ca="1" si="189"/>
        <v>0</v>
      </c>
      <c r="Z59" s="148">
        <f t="shared" ca="1" si="189"/>
        <v>0</v>
      </c>
      <c r="AA59" s="148">
        <f t="shared" ca="1" si="190"/>
        <v>0</v>
      </c>
      <c r="AB59" s="148">
        <f t="shared" ca="1" si="190"/>
        <v>0</v>
      </c>
      <c r="AC59" s="149">
        <f t="shared" ca="1" si="234"/>
        <v>0</v>
      </c>
      <c r="AD59" s="149">
        <f t="shared" ca="1" si="235"/>
        <v>0</v>
      </c>
      <c r="AE59" s="148">
        <f t="shared" ca="1" si="192"/>
        <v>0</v>
      </c>
      <c r="AF59" s="148">
        <f t="shared" ca="1" si="192"/>
        <v>0</v>
      </c>
      <c r="AG59" s="149">
        <f t="shared" ca="1" si="236"/>
        <v>0</v>
      </c>
      <c r="AH59" s="149">
        <f t="shared" ca="1" si="237"/>
        <v>0</v>
      </c>
      <c r="AI59" s="148">
        <f t="shared" ca="1" si="194"/>
        <v>0</v>
      </c>
      <c r="AJ59" s="148">
        <f t="shared" ca="1" si="194"/>
        <v>0</v>
      </c>
      <c r="AK59" s="149">
        <f t="shared" ca="1" si="238"/>
        <v>0</v>
      </c>
      <c r="AL59" s="149">
        <f t="shared" ca="1" si="239"/>
        <v>0</v>
      </c>
      <c r="AM59" s="148">
        <f t="shared" ca="1" si="196"/>
        <v>0</v>
      </c>
      <c r="AN59" s="148">
        <f t="shared" ca="1" si="196"/>
        <v>0</v>
      </c>
      <c r="AO59" s="149">
        <f t="shared" ca="1" si="240"/>
        <v>0</v>
      </c>
      <c r="AP59" s="149">
        <f t="shared" ca="1" si="241"/>
        <v>0</v>
      </c>
      <c r="AQ59" s="148">
        <f t="shared" ca="1" si="242"/>
        <v>0</v>
      </c>
      <c r="AR59" s="148">
        <f t="shared" ca="1" si="243"/>
        <v>0</v>
      </c>
      <c r="AS59" s="23"/>
      <c r="AT59" s="148">
        <f t="shared" ca="1" si="198"/>
        <v>0</v>
      </c>
      <c r="AU59" s="148">
        <f t="shared" ca="1" si="198"/>
        <v>0</v>
      </c>
      <c r="AV59" s="148">
        <f t="shared" ca="1" si="199"/>
        <v>0</v>
      </c>
      <c r="AW59" s="148">
        <f t="shared" ca="1" si="199"/>
        <v>0</v>
      </c>
      <c r="AX59" s="149">
        <f t="shared" ca="1" si="244"/>
        <v>0</v>
      </c>
      <c r="AY59" s="149">
        <f t="shared" ca="1" si="245"/>
        <v>0</v>
      </c>
      <c r="AZ59" s="148">
        <f t="shared" ca="1" si="201"/>
        <v>0</v>
      </c>
      <c r="BA59" s="148">
        <f t="shared" ca="1" si="201"/>
        <v>0</v>
      </c>
      <c r="BB59" s="149">
        <f t="shared" ca="1" si="246"/>
        <v>0</v>
      </c>
      <c r="BC59" s="149">
        <f t="shared" ca="1" si="247"/>
        <v>0</v>
      </c>
      <c r="BD59" s="148">
        <f t="shared" ca="1" si="203"/>
        <v>0</v>
      </c>
      <c r="BE59" s="148">
        <f t="shared" ca="1" si="203"/>
        <v>0</v>
      </c>
      <c r="BF59" s="149">
        <f t="shared" ca="1" si="248"/>
        <v>0</v>
      </c>
      <c r="BG59" s="149">
        <f t="shared" ca="1" si="249"/>
        <v>0</v>
      </c>
      <c r="BH59" s="148">
        <f t="shared" ca="1" si="205"/>
        <v>0</v>
      </c>
      <c r="BI59" s="148">
        <f t="shared" ca="1" si="205"/>
        <v>0</v>
      </c>
      <c r="BJ59" s="149">
        <f t="shared" ca="1" si="250"/>
        <v>0</v>
      </c>
      <c r="BK59" s="149">
        <f t="shared" ca="1" si="251"/>
        <v>0</v>
      </c>
      <c r="BL59" s="148">
        <f t="shared" ca="1" si="252"/>
        <v>0</v>
      </c>
      <c r="BM59" s="148">
        <f t="shared" ca="1" si="253"/>
        <v>0</v>
      </c>
      <c r="BN59" s="23"/>
      <c r="BO59" s="148">
        <f t="shared" ca="1" si="207"/>
        <v>0</v>
      </c>
      <c r="BP59" s="148">
        <f t="shared" ca="1" si="207"/>
        <v>0</v>
      </c>
      <c r="BQ59" s="148">
        <f t="shared" ca="1" si="208"/>
        <v>0</v>
      </c>
      <c r="BR59" s="148">
        <f t="shared" ca="1" si="208"/>
        <v>0</v>
      </c>
      <c r="BS59" s="149">
        <f t="shared" ca="1" si="254"/>
        <v>0</v>
      </c>
      <c r="BT59" s="149">
        <f t="shared" ca="1" si="255"/>
        <v>0</v>
      </c>
      <c r="BU59" s="148">
        <f t="shared" ca="1" si="210"/>
        <v>0</v>
      </c>
      <c r="BV59" s="148">
        <f t="shared" ca="1" si="210"/>
        <v>0</v>
      </c>
      <c r="BW59" s="149">
        <f t="shared" ca="1" si="256"/>
        <v>0</v>
      </c>
      <c r="BX59" s="149">
        <f t="shared" ca="1" si="257"/>
        <v>0</v>
      </c>
      <c r="BY59" s="148">
        <f t="shared" ca="1" si="212"/>
        <v>0</v>
      </c>
      <c r="BZ59" s="148">
        <f t="shared" ca="1" si="212"/>
        <v>0</v>
      </c>
      <c r="CA59" s="149">
        <f t="shared" ca="1" si="258"/>
        <v>0</v>
      </c>
      <c r="CB59" s="149">
        <f t="shared" ca="1" si="259"/>
        <v>0</v>
      </c>
      <c r="CC59" s="148">
        <f t="shared" ca="1" si="214"/>
        <v>0</v>
      </c>
      <c r="CD59" s="148">
        <f t="shared" ca="1" si="214"/>
        <v>0</v>
      </c>
      <c r="CE59" s="149">
        <f t="shared" ca="1" si="260"/>
        <v>0</v>
      </c>
      <c r="CF59" s="149">
        <f t="shared" ca="1" si="261"/>
        <v>0</v>
      </c>
      <c r="CG59" s="148">
        <f t="shared" ca="1" si="262"/>
        <v>0</v>
      </c>
      <c r="CH59" s="148">
        <f t="shared" ca="1" si="263"/>
        <v>0</v>
      </c>
      <c r="CI59" s="23"/>
      <c r="CJ59" s="148">
        <f t="shared" ca="1" si="216"/>
        <v>0</v>
      </c>
      <c r="CK59" s="148">
        <f t="shared" ca="1" si="216"/>
        <v>0</v>
      </c>
      <c r="CL59" s="148">
        <f t="shared" ca="1" si="217"/>
        <v>0</v>
      </c>
      <c r="CM59" s="148">
        <f t="shared" ca="1" si="217"/>
        <v>0</v>
      </c>
      <c r="CN59" s="149">
        <f t="shared" ca="1" si="264"/>
        <v>0</v>
      </c>
      <c r="CO59" s="149">
        <f t="shared" ca="1" si="265"/>
        <v>0</v>
      </c>
      <c r="CP59" s="148">
        <f t="shared" ca="1" si="219"/>
        <v>0</v>
      </c>
      <c r="CQ59" s="148">
        <f t="shared" ca="1" si="219"/>
        <v>0</v>
      </c>
      <c r="CR59" s="149">
        <f t="shared" ca="1" si="266"/>
        <v>0</v>
      </c>
      <c r="CS59" s="149">
        <f t="shared" ca="1" si="267"/>
        <v>0</v>
      </c>
      <c r="CT59" s="148">
        <f t="shared" ca="1" si="221"/>
        <v>0</v>
      </c>
      <c r="CU59" s="148">
        <f t="shared" ca="1" si="221"/>
        <v>0</v>
      </c>
      <c r="CV59" s="149">
        <f t="shared" ca="1" si="268"/>
        <v>0</v>
      </c>
      <c r="CW59" s="149">
        <f t="shared" ca="1" si="269"/>
        <v>0</v>
      </c>
      <c r="CX59" s="148">
        <f t="shared" ca="1" si="223"/>
        <v>0</v>
      </c>
      <c r="CY59" s="148">
        <f t="shared" ca="1" si="223"/>
        <v>0</v>
      </c>
      <c r="CZ59" s="149">
        <f t="shared" ca="1" si="270"/>
        <v>0</v>
      </c>
      <c r="DA59" s="149">
        <f t="shared" ca="1" si="271"/>
        <v>0</v>
      </c>
      <c r="DB59" s="148">
        <f t="shared" ca="1" si="272"/>
        <v>0</v>
      </c>
      <c r="DC59" s="148">
        <f t="shared" ca="1" si="273"/>
        <v>0</v>
      </c>
      <c r="DE59" s="150">
        <f t="shared" ca="1" si="274"/>
        <v>0</v>
      </c>
      <c r="DF59" s="150">
        <f t="shared" ca="1" si="275"/>
        <v>0</v>
      </c>
    </row>
    <row r="60" spans="1:110">
      <c r="A60">
        <v>8725</v>
      </c>
      <c r="B60" t="str">
        <f>VLOOKUP(A60,Stores!$A:$H,8,FALSE)</f>
        <v>8725 - Nashville, TN</v>
      </c>
      <c r="D60" s="148">
        <f t="shared" ca="1" si="180"/>
        <v>165770.20462499998</v>
      </c>
      <c r="E60" s="148">
        <f t="shared" ca="1" si="180"/>
        <v>158432.64465</v>
      </c>
      <c r="F60" s="148">
        <f t="shared" ca="1" si="180"/>
        <v>52801.065000000002</v>
      </c>
      <c r="G60" s="148">
        <f t="shared" ca="1" si="180"/>
        <v>60333.640499999994</v>
      </c>
      <c r="H60" s="149">
        <f t="shared" ca="1" si="181"/>
        <v>31.851963457151346</v>
      </c>
      <c r="I60" s="149">
        <f t="shared" ca="1" si="181"/>
        <v>38.081571277993554</v>
      </c>
      <c r="J60" s="148">
        <f t="shared" ca="1" si="182"/>
        <v>24027.120000000003</v>
      </c>
      <c r="K60" s="148">
        <f t="shared" ca="1" si="182"/>
        <v>28377.544999999998</v>
      </c>
      <c r="L60" s="149">
        <f t="shared" ca="1" si="183"/>
        <v>14.494233179209365</v>
      </c>
      <c r="M60" s="149">
        <f t="shared" ca="1" si="183"/>
        <v>17.91142542794131</v>
      </c>
      <c r="N60" s="148">
        <f t="shared" ca="1" si="184"/>
        <v>21809.197500000002</v>
      </c>
      <c r="O60" s="148">
        <f t="shared" ca="1" si="184"/>
        <v>24045.787499999999</v>
      </c>
      <c r="P60" s="149">
        <f t="shared" ca="1" si="185"/>
        <v>13.15628315072426</v>
      </c>
      <c r="Q60" s="149">
        <f t="shared" ca="1" si="185"/>
        <v>15.177293513669815</v>
      </c>
      <c r="R60" s="148">
        <f t="shared" ca="1" si="186"/>
        <v>6964.7474999999995</v>
      </c>
      <c r="S60" s="148">
        <f t="shared" ca="1" si="186"/>
        <v>7910.308</v>
      </c>
      <c r="T60" s="149">
        <f t="shared" ca="1" si="187"/>
        <v>4.2014471272177207</v>
      </c>
      <c r="U60" s="149">
        <f t="shared" ca="1" si="187"/>
        <v>4.9928523363824313</v>
      </c>
      <c r="V60" s="148">
        <f t="shared" ca="1" si="188"/>
        <v>175800.071475</v>
      </c>
      <c r="W60" s="148">
        <f t="shared" ca="1" si="188"/>
        <v>167265.01791999995</v>
      </c>
      <c r="X60" s="23"/>
      <c r="Y60" s="148">
        <f t="shared" ca="1" si="189"/>
        <v>81836.743275000015</v>
      </c>
      <c r="Z60" s="148">
        <f t="shared" ca="1" si="189"/>
        <v>84897.258319999979</v>
      </c>
      <c r="AA60" s="148">
        <f t="shared" ca="1" si="190"/>
        <v>16213.084650000003</v>
      </c>
      <c r="AB60" s="148">
        <f t="shared" ca="1" si="190"/>
        <v>17751.013419999999</v>
      </c>
      <c r="AC60" s="149">
        <f t="shared" ca="1" si="191"/>
        <v>19.811497869017565</v>
      </c>
      <c r="AD60" s="149">
        <f t="shared" ca="1" si="191"/>
        <v>20.908818224838058</v>
      </c>
      <c r="AE60" s="148">
        <f t="shared" ca="1" si="192"/>
        <v>7986.1538250000003</v>
      </c>
      <c r="AF60" s="148">
        <f t="shared" ca="1" si="192"/>
        <v>8508.8611999999994</v>
      </c>
      <c r="AG60" s="149">
        <f t="shared" ca="1" si="193"/>
        <v>9.7586408077894014</v>
      </c>
      <c r="AH60" s="149">
        <f t="shared" ca="1" si="193"/>
        <v>10.022539441648251</v>
      </c>
      <c r="AI60" s="148">
        <f t="shared" ca="1" si="194"/>
        <v>6682.7865750000001</v>
      </c>
      <c r="AJ60" s="148">
        <f t="shared" ca="1" si="194"/>
        <v>7465.5028699999984</v>
      </c>
      <c r="AK60" s="149">
        <f t="shared" ca="1" si="195"/>
        <v>8.1659977017212242</v>
      </c>
      <c r="AL60" s="149">
        <f t="shared" ca="1" si="195"/>
        <v>8.793573570845556</v>
      </c>
      <c r="AM60" s="148">
        <f t="shared" ca="1" si="196"/>
        <v>1544.1442500000001</v>
      </c>
      <c r="AN60" s="148">
        <f t="shared" ca="1" si="196"/>
        <v>1776.6493499999997</v>
      </c>
      <c r="AO60" s="149">
        <f t="shared" ca="1" si="197"/>
        <v>1.8868593595069352</v>
      </c>
      <c r="AP60" s="149">
        <f t="shared" ca="1" si="197"/>
        <v>2.0927052123442471</v>
      </c>
      <c r="AQ60" s="148">
        <f ca="1">IFERROR($D60*(Y60/$V60),0)</f>
        <v>77167.73699076417</v>
      </c>
      <c r="AR60" s="148">
        <f ca="1">IFERROR($E60*(Z60/$W60),0)</f>
        <v>80414.287018490373</v>
      </c>
      <c r="AS60" s="23"/>
      <c r="AT60" s="148">
        <f t="shared" ca="1" si="198"/>
        <v>14253.480374999999</v>
      </c>
      <c r="AU60" s="148">
        <f t="shared" ca="1" si="198"/>
        <v>15574.917399999998</v>
      </c>
      <c r="AV60" s="148">
        <f t="shared" ca="1" si="199"/>
        <v>6207.9806250000001</v>
      </c>
      <c r="AW60" s="148">
        <f t="shared" ca="1" si="199"/>
        <v>4485.8449999999993</v>
      </c>
      <c r="AX60" s="149">
        <f t="shared" ca="1" si="200"/>
        <v>43.554138790470674</v>
      </c>
      <c r="AY60" s="149">
        <f t="shared" ca="1" si="200"/>
        <v>28.801725779938963</v>
      </c>
      <c r="AZ60" s="148">
        <f t="shared" ca="1" si="201"/>
        <v>4548.75</v>
      </c>
      <c r="BA60" s="148">
        <f t="shared" ca="1" si="201"/>
        <v>3884.7199999999993</v>
      </c>
      <c r="BB60" s="149">
        <f t="shared" ca="1" si="202"/>
        <v>31.913258238165572</v>
      </c>
      <c r="BC60" s="149">
        <f t="shared" ca="1" si="202"/>
        <v>24.942154749404963</v>
      </c>
      <c r="BD60" s="148">
        <f t="shared" ca="1" si="203"/>
        <v>1412.630625</v>
      </c>
      <c r="BE60" s="148">
        <f t="shared" ca="1" si="203"/>
        <v>550.09500000000003</v>
      </c>
      <c r="BF60" s="149">
        <f t="shared" ca="1" si="204"/>
        <v>9.9107767915946638</v>
      </c>
      <c r="BG60" s="149">
        <f t="shared" ca="1" si="204"/>
        <v>3.5319288434877998</v>
      </c>
      <c r="BH60" s="148">
        <f t="shared" ca="1" si="205"/>
        <v>246.60000000000002</v>
      </c>
      <c r="BI60" s="148">
        <f t="shared" ca="1" si="205"/>
        <v>51.03</v>
      </c>
      <c r="BJ60" s="149">
        <f t="shared" ca="1" si="206"/>
        <v>1.7301037607104435</v>
      </c>
      <c r="BK60" s="149">
        <f t="shared" ca="1" si="206"/>
        <v>0.32764218704620551</v>
      </c>
      <c r="BL60" s="148">
        <f ca="1">IFERROR($D60*(AT60/$V60),0)</f>
        <v>13440.280988271261</v>
      </c>
      <c r="BM60" s="148">
        <f ca="1">IFERROR($E60*(AU60/$W60),0)</f>
        <v>14752.489101262654</v>
      </c>
      <c r="BN60" s="23"/>
      <c r="BO60" s="148">
        <f t="shared" ca="1" si="207"/>
        <v>44988.222450000001</v>
      </c>
      <c r="BP60" s="148">
        <f t="shared" ca="1" si="207"/>
        <v>47017.817489999994</v>
      </c>
      <c r="BQ60" s="148">
        <f t="shared" ca="1" si="208"/>
        <v>18764.404200000001</v>
      </c>
      <c r="BR60" s="148">
        <f t="shared" ca="1" si="208"/>
        <v>27078.143469999995</v>
      </c>
      <c r="BS60" s="149">
        <f t="shared" ca="1" si="209"/>
        <v>41.709592373547984</v>
      </c>
      <c r="BT60" s="149">
        <f t="shared" ca="1" si="209"/>
        <v>57.591238631523304</v>
      </c>
      <c r="BU60" s="148">
        <f t="shared" ca="1" si="210"/>
        <v>6313.2825000000003</v>
      </c>
      <c r="BV60" s="148">
        <f t="shared" ca="1" si="210"/>
        <v>9113.0445</v>
      </c>
      <c r="BW60" s="149">
        <f t="shared" ca="1" si="211"/>
        <v>14.033189479794617</v>
      </c>
      <c r="BX60" s="149">
        <f t="shared" ca="1" si="211"/>
        <v>19.382108712166854</v>
      </c>
      <c r="BY60" s="148">
        <f t="shared" ca="1" si="212"/>
        <v>8173.4741999999997</v>
      </c>
      <c r="BZ60" s="148">
        <f t="shared" ca="1" si="212"/>
        <v>12927.181399999999</v>
      </c>
      <c r="CA60" s="149">
        <f t="shared" ca="1" si="213"/>
        <v>18.168030997632805</v>
      </c>
      <c r="CB60" s="149">
        <f t="shared" ca="1" si="213"/>
        <v>27.494218341269079</v>
      </c>
      <c r="CC60" s="148">
        <f t="shared" ca="1" si="214"/>
        <v>4277.6475</v>
      </c>
      <c r="CD60" s="148">
        <f t="shared" ca="1" si="214"/>
        <v>5037.9175699999996</v>
      </c>
      <c r="CE60" s="149">
        <f t="shared" ca="1" si="215"/>
        <v>9.5083718961205577</v>
      </c>
      <c r="CF60" s="149">
        <f t="shared" ca="1" si="215"/>
        <v>10.714911578087374</v>
      </c>
      <c r="CG60" s="148">
        <f ca="1">IFERROR($D60*(BO60/$V60),0)</f>
        <v>42421.523374136152</v>
      </c>
      <c r="CH60" s="148">
        <f ca="1">IFERROR($E60*(BP60/$W60),0)</f>
        <v>44535.057379269405</v>
      </c>
      <c r="CI60" s="23"/>
      <c r="CJ60" s="148">
        <f t="shared" ca="1" si="216"/>
        <v>34721.625375000003</v>
      </c>
      <c r="CK60" s="148">
        <f t="shared" ca="1" si="216"/>
        <v>19775.024710000002</v>
      </c>
      <c r="CL60" s="148">
        <f t="shared" ca="1" si="217"/>
        <v>13373.415000000001</v>
      </c>
      <c r="CM60" s="148">
        <f t="shared" ca="1" si="217"/>
        <v>7089.5577899999998</v>
      </c>
      <c r="CN60" s="149">
        <f t="shared" ca="1" si="218"/>
        <v>38.516097260899038</v>
      </c>
      <c r="CO60" s="149">
        <f t="shared" ca="1" si="218"/>
        <v>35.851069184327706</v>
      </c>
      <c r="CP60" s="148">
        <f t="shared" ca="1" si="219"/>
        <v>6187.8374999999996</v>
      </c>
      <c r="CQ60" s="148">
        <f t="shared" ca="1" si="219"/>
        <v>2917.9970400000002</v>
      </c>
      <c r="CR60" s="149">
        <f t="shared" ca="1" si="220"/>
        <v>17.82127833351753</v>
      </c>
      <c r="CS60" s="149">
        <f t="shared" ca="1" si="220"/>
        <v>14.755971650060204</v>
      </c>
      <c r="CT60" s="148">
        <f t="shared" ca="1" si="221"/>
        <v>5473.2337500000003</v>
      </c>
      <c r="CU60" s="148">
        <f t="shared" ca="1" si="221"/>
        <v>2705.3827499999998</v>
      </c>
      <c r="CV60" s="149">
        <f t="shared" ca="1" si="222"/>
        <v>15.763184156525103</v>
      </c>
      <c r="CW60" s="149">
        <f t="shared" ca="1" si="222"/>
        <v>13.680805913895616</v>
      </c>
      <c r="CX60" s="148">
        <f t="shared" ca="1" si="223"/>
        <v>1712.34375</v>
      </c>
      <c r="CY60" s="148">
        <f t="shared" ca="1" si="223"/>
        <v>1466.1779999999999</v>
      </c>
      <c r="CZ60" s="149">
        <f t="shared" ca="1" si="224"/>
        <v>4.9316347708564034</v>
      </c>
      <c r="DA60" s="149">
        <f t="shared" ca="1" si="224"/>
        <v>7.4142916203718849</v>
      </c>
      <c r="DB60" s="148">
        <f ca="1">IFERROR($D60*(CJ60/$V60),0)</f>
        <v>32740.663271828409</v>
      </c>
      <c r="DC60" s="148">
        <f ca="1">IFERROR($E60*(CK60/$W60),0)</f>
        <v>18730.811150977577</v>
      </c>
      <c r="DE60" s="150">
        <f t="shared" ca="1" si="225"/>
        <v>0</v>
      </c>
      <c r="DF60" s="150">
        <f t="shared" ca="1" si="225"/>
        <v>0</v>
      </c>
    </row>
    <row r="61" spans="1:110">
      <c r="A61">
        <v>8726</v>
      </c>
      <c r="B61" t="str">
        <f>VLOOKUP(A61,Stores!$A:$H,8,FALSE)</f>
        <v>8726 - Brentwood, TN</v>
      </c>
      <c r="D61" s="148">
        <f t="shared" ca="1" si="180"/>
        <v>166369.03815000004</v>
      </c>
      <c r="E61" s="148">
        <f t="shared" ca="1" si="180"/>
        <v>162587.73026999997</v>
      </c>
      <c r="F61" s="148">
        <f t="shared" ca="1" si="180"/>
        <v>53687.734500000006</v>
      </c>
      <c r="G61" s="148">
        <f t="shared" ca="1" si="180"/>
        <v>51707.709689999996</v>
      </c>
      <c r="H61" s="149">
        <f t="shared" ca="1" si="181"/>
        <v>32.27026801200509</v>
      </c>
      <c r="I61" s="149">
        <f t="shared" ca="1" si="181"/>
        <v>31.802959303344736</v>
      </c>
      <c r="J61" s="148">
        <f t="shared" ca="1" si="182"/>
        <v>23565.486000000001</v>
      </c>
      <c r="K61" s="148">
        <f t="shared" ca="1" si="182"/>
        <v>25810.776389999999</v>
      </c>
      <c r="L61" s="149">
        <f t="shared" ca="1" si="183"/>
        <v>14.164586308873838</v>
      </c>
      <c r="M61" s="149">
        <f t="shared" ca="1" si="183"/>
        <v>15.874984137571479</v>
      </c>
      <c r="N61" s="148">
        <f t="shared" ca="1" si="184"/>
        <v>26635.455000000002</v>
      </c>
      <c r="O61" s="148">
        <f t="shared" ca="1" si="184"/>
        <v>21439.443899999998</v>
      </c>
      <c r="P61" s="149">
        <f t="shared" ca="1" si="185"/>
        <v>16.009862950572089</v>
      </c>
      <c r="Q61" s="149">
        <f t="shared" ca="1" si="185"/>
        <v>13.186384891650041</v>
      </c>
      <c r="R61" s="148">
        <f t="shared" ca="1" si="186"/>
        <v>3486.7935000000002</v>
      </c>
      <c r="S61" s="148">
        <f t="shared" ca="1" si="186"/>
        <v>4457.4893999999995</v>
      </c>
      <c r="T61" s="149">
        <f t="shared" ca="1" si="187"/>
        <v>2.0958187525591581</v>
      </c>
      <c r="U61" s="149">
        <f t="shared" ca="1" si="187"/>
        <v>2.7415902741232112</v>
      </c>
      <c r="V61" s="148">
        <f t="shared" ca="1" si="188"/>
        <v>155457.55447499998</v>
      </c>
      <c r="W61" s="148">
        <f t="shared" ca="1" si="188"/>
        <v>174201.72370999999</v>
      </c>
      <c r="X61" s="23"/>
      <c r="Y61" s="148">
        <f t="shared" ca="1" si="189"/>
        <v>85559.248350000009</v>
      </c>
      <c r="Z61" s="148">
        <f t="shared" ca="1" si="189"/>
        <v>107488.57399</v>
      </c>
      <c r="AA61" s="148">
        <f t="shared" ca="1" si="190"/>
        <v>26530.058700000001</v>
      </c>
      <c r="AB61" s="148">
        <f t="shared" ca="1" si="190"/>
        <v>21868.185149999998</v>
      </c>
      <c r="AC61" s="149">
        <f t="shared" ca="1" si="191"/>
        <v>31.00782114339367</v>
      </c>
      <c r="AD61" s="149">
        <f t="shared" ca="1" si="191"/>
        <v>20.344660216661225</v>
      </c>
      <c r="AE61" s="148">
        <f t="shared" ca="1" si="192"/>
        <v>14886.511574999999</v>
      </c>
      <c r="AF61" s="148">
        <f t="shared" ca="1" si="192"/>
        <v>10258.60374</v>
      </c>
      <c r="AG61" s="149">
        <f t="shared" ca="1" si="193"/>
        <v>17.399067736199903</v>
      </c>
      <c r="AH61" s="149">
        <f t="shared" ca="1" si="193"/>
        <v>9.5439016066529927</v>
      </c>
      <c r="AI61" s="148">
        <f t="shared" ca="1" si="194"/>
        <v>10143.924825</v>
      </c>
      <c r="AJ61" s="148">
        <f t="shared" ca="1" si="194"/>
        <v>9785.6406899999984</v>
      </c>
      <c r="AK61" s="149">
        <f t="shared" ca="1" si="195"/>
        <v>11.85602377372919</v>
      </c>
      <c r="AL61" s="149">
        <f t="shared" ca="1" si="195"/>
        <v>9.1038892105037945</v>
      </c>
      <c r="AM61" s="148">
        <f t="shared" ca="1" si="196"/>
        <v>1499.6223</v>
      </c>
      <c r="AN61" s="148">
        <f t="shared" ca="1" si="196"/>
        <v>1823.9407199999998</v>
      </c>
      <c r="AO61" s="149">
        <f t="shared" ca="1" si="197"/>
        <v>1.7527296334645743</v>
      </c>
      <c r="AP61" s="149">
        <f t="shared" ca="1" si="197"/>
        <v>1.696869399504441</v>
      </c>
      <c r="AQ61" s="148">
        <f ca="1">IFERROR($D61*(Y61/$V61),0)</f>
        <v>91564.606820800065</v>
      </c>
      <c r="AR61" s="148">
        <f ca="1">IFERROR($E61*(Z61/$W61),0)</f>
        <v>100322.33265433431</v>
      </c>
      <c r="AS61" s="23"/>
      <c r="AT61" s="148">
        <f t="shared" ca="1" si="198"/>
        <v>16466.479124999998</v>
      </c>
      <c r="AU61" s="148">
        <f t="shared" ca="1" si="198"/>
        <v>8783.2867499999993</v>
      </c>
      <c r="AV61" s="148">
        <f t="shared" ca="1" si="199"/>
        <v>8923.5134249999992</v>
      </c>
      <c r="AW61" s="148">
        <f t="shared" ca="1" si="199"/>
        <v>1281.6142500000001</v>
      </c>
      <c r="AX61" s="149">
        <f t="shared" ca="1" si="200"/>
        <v>54.19199427673643</v>
      </c>
      <c r="AY61" s="149">
        <f t="shared" ca="1" si="200"/>
        <v>14.591510973952889</v>
      </c>
      <c r="AZ61" s="148">
        <f t="shared" ca="1" si="201"/>
        <v>2721.1715999999997</v>
      </c>
      <c r="BA61" s="148">
        <f t="shared" ca="1" si="201"/>
        <v>712.44180000000006</v>
      </c>
      <c r="BB61" s="149">
        <f t="shared" ca="1" si="202"/>
        <v>16.52552181521683</v>
      </c>
      <c r="BC61" s="149">
        <f t="shared" ca="1" si="202"/>
        <v>8.1113348599258721</v>
      </c>
      <c r="BD61" s="148">
        <f t="shared" ca="1" si="203"/>
        <v>5562.7118249999994</v>
      </c>
      <c r="BE61" s="148">
        <f t="shared" ca="1" si="203"/>
        <v>396.59024999999997</v>
      </c>
      <c r="BF61" s="149">
        <f t="shared" ca="1" si="204"/>
        <v>33.782035508456033</v>
      </c>
      <c r="BG61" s="149">
        <f t="shared" ca="1" si="204"/>
        <v>4.5152829605614322</v>
      </c>
      <c r="BH61" s="148">
        <f t="shared" ca="1" si="205"/>
        <v>639.63</v>
      </c>
      <c r="BI61" s="148">
        <f t="shared" ca="1" si="205"/>
        <v>172.5822</v>
      </c>
      <c r="BJ61" s="149">
        <f t="shared" ca="1" si="206"/>
        <v>3.8844369530635774</v>
      </c>
      <c r="BK61" s="149">
        <f t="shared" ca="1" si="206"/>
        <v>1.9648931534655862</v>
      </c>
      <c r="BL61" s="148">
        <f ca="1">IFERROR($D61*(AT61/$V61),0)</f>
        <v>17622.252601328939</v>
      </c>
      <c r="BM61" s="148">
        <f ca="1">IFERROR($E61*(AU61/$W61),0)</f>
        <v>8197.706811273576</v>
      </c>
      <c r="BN61" s="23"/>
      <c r="BO61" s="148">
        <f t="shared" ca="1" si="207"/>
        <v>22660.25085</v>
      </c>
      <c r="BP61" s="148">
        <f t="shared" ca="1" si="207"/>
        <v>28119.082389999996</v>
      </c>
      <c r="BQ61" s="148">
        <f t="shared" ca="1" si="208"/>
        <v>11616.63495</v>
      </c>
      <c r="BR61" s="148">
        <f t="shared" ca="1" si="208"/>
        <v>14329.38724</v>
      </c>
      <c r="BS61" s="149">
        <f t="shared" ca="1" si="209"/>
        <v>51.264370491291359</v>
      </c>
      <c r="BT61" s="149">
        <f t="shared" ca="1" si="209"/>
        <v>50.959654519508668</v>
      </c>
      <c r="BU61" s="148">
        <f t="shared" ca="1" si="210"/>
        <v>3443.3946749999996</v>
      </c>
      <c r="BV61" s="148">
        <f t="shared" ca="1" si="210"/>
        <v>4079.0994999999994</v>
      </c>
      <c r="BW61" s="149">
        <f t="shared" ca="1" si="211"/>
        <v>15.195748263307507</v>
      </c>
      <c r="BX61" s="149">
        <f t="shared" ca="1" si="211"/>
        <v>14.506517116826871</v>
      </c>
      <c r="BY61" s="148">
        <f t="shared" ca="1" si="212"/>
        <v>6709.8402750000005</v>
      </c>
      <c r="BZ61" s="148">
        <f t="shared" ca="1" si="212"/>
        <v>7585.242909999999</v>
      </c>
      <c r="CA61" s="149">
        <f t="shared" ca="1" si="213"/>
        <v>29.610617814497846</v>
      </c>
      <c r="CB61" s="149">
        <f t="shared" ca="1" si="213"/>
        <v>26.975428304508053</v>
      </c>
      <c r="CC61" s="148">
        <f t="shared" ca="1" si="214"/>
        <v>1463.4</v>
      </c>
      <c r="CD61" s="148">
        <f t="shared" ca="1" si="214"/>
        <v>2665.0448299999998</v>
      </c>
      <c r="CE61" s="149">
        <f t="shared" ca="1" si="215"/>
        <v>6.4580044134860053</v>
      </c>
      <c r="CF61" s="149">
        <f t="shared" ca="1" si="215"/>
        <v>9.4777090981737402</v>
      </c>
      <c r="CG61" s="148">
        <f ca="1">IFERROR($D61*(BO61/$V61),0)</f>
        <v>24250.761893713505</v>
      </c>
      <c r="CH61" s="148">
        <f ca="1">IFERROR($E61*(BP61/$W61),0)</f>
        <v>26244.388894085219</v>
      </c>
      <c r="CI61" s="23"/>
      <c r="CJ61" s="148">
        <f t="shared" ca="1" si="216"/>
        <v>30771.576150000004</v>
      </c>
      <c r="CK61" s="148">
        <f t="shared" ca="1" si="216"/>
        <v>29810.780579999999</v>
      </c>
      <c r="CL61" s="148">
        <f t="shared" ca="1" si="217"/>
        <v>9393.0679500000006</v>
      </c>
      <c r="CM61" s="148">
        <f t="shared" ca="1" si="217"/>
        <v>9002.4058599999989</v>
      </c>
      <c r="CN61" s="149">
        <f t="shared" ca="1" si="218"/>
        <v>30.525144062209499</v>
      </c>
      <c r="CO61" s="149">
        <f t="shared" ca="1" si="218"/>
        <v>30.19849089775159</v>
      </c>
      <c r="CP61" s="148">
        <f t="shared" ca="1" si="219"/>
        <v>3476.8657499999999</v>
      </c>
      <c r="CQ61" s="148">
        <f t="shared" ca="1" si="219"/>
        <v>3922.8391300000003</v>
      </c>
      <c r="CR61" s="149">
        <f t="shared" ca="1" si="220"/>
        <v>11.298952426263675</v>
      </c>
      <c r="CS61" s="149">
        <f t="shared" ca="1" si="220"/>
        <v>13.159129193120917</v>
      </c>
      <c r="CT61" s="148">
        <f t="shared" ca="1" si="221"/>
        <v>5161.3287</v>
      </c>
      <c r="CU61" s="148">
        <f t="shared" ca="1" si="221"/>
        <v>4396.5106500000002</v>
      </c>
      <c r="CV61" s="149">
        <f t="shared" ca="1" si="222"/>
        <v>16.773039752141521</v>
      </c>
      <c r="CW61" s="149">
        <f t="shared" ca="1" si="222"/>
        <v>14.748056120843787</v>
      </c>
      <c r="CX61" s="148">
        <f t="shared" ca="1" si="223"/>
        <v>754.87349999999992</v>
      </c>
      <c r="CY61" s="148">
        <f t="shared" ca="1" si="223"/>
        <v>683.05608000000007</v>
      </c>
      <c r="CZ61" s="149">
        <f t="shared" ca="1" si="224"/>
        <v>2.4531518838043005</v>
      </c>
      <c r="DA61" s="149">
        <f t="shared" ca="1" si="224"/>
        <v>2.2913055837868979</v>
      </c>
      <c r="DB61" s="148">
        <f ca="1">IFERROR($D61*(CJ61/$V61),0)</f>
        <v>32931.416834157571</v>
      </c>
      <c r="DC61" s="148">
        <f ca="1">IFERROR($E61*(CK61/$W61),0)</f>
        <v>27823.301910306876</v>
      </c>
      <c r="DE61" s="150">
        <f t="shared" ca="1" si="225"/>
        <v>0</v>
      </c>
      <c r="DF61" s="150">
        <f t="shared" ca="1" si="225"/>
        <v>0</v>
      </c>
    </row>
    <row r="62" spans="1:110">
      <c r="A62">
        <v>8728</v>
      </c>
      <c r="B62" t="str">
        <f>VLOOKUP(A62,Stores!$A:$H,8,FALSE)</f>
        <v>8728 - Brookfield NYC, NY</v>
      </c>
      <c r="D62" s="148">
        <f t="shared" ca="1" si="180"/>
        <v>481913.51212499995</v>
      </c>
      <c r="E62" s="148">
        <f t="shared" ca="1" si="180"/>
        <v>420320.55799999996</v>
      </c>
      <c r="F62" s="148">
        <f t="shared" ca="1" si="180"/>
        <v>172619.17499999999</v>
      </c>
      <c r="G62" s="148">
        <f t="shared" ca="1" si="180"/>
        <v>143700.93849999999</v>
      </c>
      <c r="H62" s="149">
        <f t="shared" ca="1" si="181"/>
        <v>35.819534139815858</v>
      </c>
      <c r="I62" s="149">
        <f t="shared" ca="1" si="181"/>
        <v>34.188415428397867</v>
      </c>
      <c r="J62" s="148">
        <f t="shared" ca="1" si="182"/>
        <v>98145.922500000001</v>
      </c>
      <c r="K62" s="148">
        <f t="shared" ca="1" si="182"/>
        <v>78501.695999999996</v>
      </c>
      <c r="L62" s="149">
        <f t="shared" ca="1" si="183"/>
        <v>20.365878945212614</v>
      </c>
      <c r="M62" s="149">
        <f t="shared" ca="1" si="183"/>
        <v>18.676625376958128</v>
      </c>
      <c r="N62" s="148">
        <f t="shared" ca="1" si="184"/>
        <v>48000.224999999999</v>
      </c>
      <c r="O62" s="148">
        <f t="shared" ca="1" si="184"/>
        <v>48245.522499999992</v>
      </c>
      <c r="P62" s="149">
        <f t="shared" ca="1" si="185"/>
        <v>9.9603401424340188</v>
      </c>
      <c r="Q62" s="149">
        <f t="shared" ca="1" si="185"/>
        <v>11.478268569485483</v>
      </c>
      <c r="R62" s="148">
        <f t="shared" ca="1" si="186"/>
        <v>26473.0275</v>
      </c>
      <c r="S62" s="148">
        <f t="shared" ca="1" si="186"/>
        <v>16953.719999999998</v>
      </c>
      <c r="T62" s="149">
        <f t="shared" ca="1" si="187"/>
        <v>5.493315052169228</v>
      </c>
      <c r="U62" s="149">
        <f t="shared" ca="1" si="187"/>
        <v>4.0335214819542564</v>
      </c>
      <c r="V62" s="148">
        <f t="shared" ca="1" si="188"/>
        <v>482581.352625</v>
      </c>
      <c r="W62" s="148">
        <f t="shared" ca="1" si="188"/>
        <v>447801.75544999994</v>
      </c>
      <c r="X62" s="23"/>
      <c r="Y62" s="148">
        <f t="shared" ca="1" si="189"/>
        <v>271791.73732500005</v>
      </c>
      <c r="Z62" s="148">
        <f t="shared" ca="1" si="189"/>
        <v>289642.15454999998</v>
      </c>
      <c r="AA62" s="148">
        <f t="shared" ca="1" si="190"/>
        <v>79109.044499999989</v>
      </c>
      <c r="AB62" s="148">
        <f t="shared" ca="1" si="190"/>
        <v>71771.041649999999</v>
      </c>
      <c r="AC62" s="149">
        <f t="shared" ca="1" si="191"/>
        <v>29.106493552231822</v>
      </c>
      <c r="AD62" s="149">
        <f t="shared" ca="1" si="191"/>
        <v>24.77921135530374</v>
      </c>
      <c r="AE62" s="148">
        <f t="shared" ca="1" si="192"/>
        <v>50247.896699999998</v>
      </c>
      <c r="AF62" s="148">
        <f t="shared" ca="1" si="192"/>
        <v>42418.949649999995</v>
      </c>
      <c r="AG62" s="149">
        <f t="shared" ca="1" si="193"/>
        <v>18.487646899992082</v>
      </c>
      <c r="AH62" s="149">
        <f t="shared" ca="1" si="193"/>
        <v>14.645295577193806</v>
      </c>
      <c r="AI62" s="148">
        <f t="shared" ca="1" si="194"/>
        <v>21225.538500000002</v>
      </c>
      <c r="AJ62" s="148">
        <f t="shared" ca="1" si="194"/>
        <v>23279.179</v>
      </c>
      <c r="AK62" s="149">
        <f t="shared" ca="1" si="195"/>
        <v>7.8094863033378994</v>
      </c>
      <c r="AL62" s="149">
        <f t="shared" ca="1" si="195"/>
        <v>8.0372206304595046</v>
      </c>
      <c r="AM62" s="148">
        <f t="shared" ca="1" si="196"/>
        <v>7635.6093000000001</v>
      </c>
      <c r="AN62" s="148">
        <f t="shared" ca="1" si="196"/>
        <v>6072.9129999999996</v>
      </c>
      <c r="AO62" s="149">
        <f t="shared" ca="1" si="197"/>
        <v>2.8093603489018419</v>
      </c>
      <c r="AP62" s="149">
        <f t="shared" ca="1" si="197"/>
        <v>2.096695147650427</v>
      </c>
      <c r="AQ62" s="148">
        <f ca="1">IFERROR($D62*(Y62/$V62),0)</f>
        <v>271415.60689898237</v>
      </c>
      <c r="AR62" s="148">
        <f ca="1">IFERROR($E62*(Z62/$W62),0)</f>
        <v>271867.07184396376</v>
      </c>
      <c r="AS62" s="23"/>
      <c r="AT62" s="148">
        <f t="shared" ca="1" si="198"/>
        <v>9211.1452500000014</v>
      </c>
      <c r="AU62" s="148">
        <f t="shared" ca="1" si="198"/>
        <v>0</v>
      </c>
      <c r="AV62" s="148">
        <f t="shared" ca="1" si="199"/>
        <v>7684.8375000000005</v>
      </c>
      <c r="AW62" s="148">
        <f t="shared" ca="1" si="199"/>
        <v>0</v>
      </c>
      <c r="AX62" s="149">
        <f t="shared" ca="1" si="200"/>
        <v>83.429772209921452</v>
      </c>
      <c r="AY62" s="149">
        <f t="shared" ca="1" si="200"/>
        <v>0</v>
      </c>
      <c r="AZ62" s="148">
        <f t="shared" ca="1" si="201"/>
        <v>2773.6499999999996</v>
      </c>
      <c r="BA62" s="148">
        <f t="shared" ca="1" si="201"/>
        <v>0</v>
      </c>
      <c r="BB62" s="149">
        <f t="shared" ca="1" si="202"/>
        <v>30.111890809668857</v>
      </c>
      <c r="BC62" s="149">
        <f t="shared" ca="1" si="202"/>
        <v>0</v>
      </c>
      <c r="BD62" s="148">
        <f t="shared" ca="1" si="203"/>
        <v>4834.4625000000005</v>
      </c>
      <c r="BE62" s="148">
        <f t="shared" ca="1" si="203"/>
        <v>0</v>
      </c>
      <c r="BF62" s="149">
        <f t="shared" ca="1" si="204"/>
        <v>52.484923088146942</v>
      </c>
      <c r="BG62" s="149">
        <f t="shared" ca="1" si="204"/>
        <v>0</v>
      </c>
      <c r="BH62" s="148">
        <f t="shared" ca="1" si="205"/>
        <v>76.725000000000009</v>
      </c>
      <c r="BI62" s="148">
        <f t="shared" ca="1" si="205"/>
        <v>0</v>
      </c>
      <c r="BJ62" s="149">
        <f t="shared" ca="1" si="206"/>
        <v>0.83295831210565252</v>
      </c>
      <c r="BK62" s="149">
        <f t="shared" ca="1" si="206"/>
        <v>0</v>
      </c>
      <c r="BL62" s="148">
        <f ca="1">IFERROR($D62*(AT62/$V62),0)</f>
        <v>9198.3980192670442</v>
      </c>
      <c r="BM62" s="148">
        <f ca="1">IFERROR($E62*(AU62/$W62),0)</f>
        <v>0</v>
      </c>
      <c r="BN62" s="23"/>
      <c r="BO62" s="148">
        <f t="shared" ca="1" si="207"/>
        <v>105151.250325</v>
      </c>
      <c r="BP62" s="148">
        <f t="shared" ca="1" si="207"/>
        <v>92143.169999999984</v>
      </c>
      <c r="BQ62" s="148">
        <f t="shared" ca="1" si="208"/>
        <v>57979.340624999997</v>
      </c>
      <c r="BR62" s="148">
        <f t="shared" ca="1" si="208"/>
        <v>53725.33249999999</v>
      </c>
      <c r="BS62" s="149">
        <f t="shared" ca="1" si="209"/>
        <v>55.13899306551113</v>
      </c>
      <c r="BT62" s="149">
        <f t="shared" ca="1" si="209"/>
        <v>58.3063644326541</v>
      </c>
      <c r="BU62" s="148">
        <f t="shared" ca="1" si="210"/>
        <v>20979.735000000001</v>
      </c>
      <c r="BV62" s="148">
        <f t="shared" ca="1" si="210"/>
        <v>19808.214999999997</v>
      </c>
      <c r="BW62" s="149">
        <f t="shared" ca="1" si="211"/>
        <v>19.951959615464514</v>
      </c>
      <c r="BX62" s="149">
        <f t="shared" ca="1" si="211"/>
        <v>21.497214606356607</v>
      </c>
      <c r="BY62" s="148">
        <f t="shared" ca="1" si="212"/>
        <v>25548.335625000003</v>
      </c>
      <c r="BZ62" s="148">
        <f t="shared" ca="1" si="212"/>
        <v>23310.115499999996</v>
      </c>
      <c r="CA62" s="149">
        <f t="shared" ca="1" si="213"/>
        <v>24.296749250280495</v>
      </c>
      <c r="CB62" s="149">
        <f t="shared" ca="1" si="213"/>
        <v>25.297713872878479</v>
      </c>
      <c r="CC62" s="148">
        <f t="shared" ca="1" si="214"/>
        <v>11451.27</v>
      </c>
      <c r="CD62" s="148">
        <f t="shared" ca="1" si="214"/>
        <v>10607.001999999997</v>
      </c>
      <c r="CE62" s="149">
        <f t="shared" ca="1" si="215"/>
        <v>10.890284199766125</v>
      </c>
      <c r="CF62" s="149">
        <f t="shared" ca="1" si="215"/>
        <v>11.51143595341901</v>
      </c>
      <c r="CG62" s="148">
        <f ca="1">IFERROR($D62*(BO62/$V62),0)</f>
        <v>105005.73234505591</v>
      </c>
      <c r="CH62" s="148">
        <f ca="1">IFERROR($E62*(BP62/$W62),0)</f>
        <v>86488.425199157748</v>
      </c>
      <c r="CI62" s="23"/>
      <c r="CJ62" s="148">
        <f t="shared" ca="1" si="216"/>
        <v>96427.219724999988</v>
      </c>
      <c r="CK62" s="148">
        <f t="shared" ca="1" si="216"/>
        <v>66016.430900000007</v>
      </c>
      <c r="CL62" s="148">
        <f t="shared" ca="1" si="217"/>
        <v>27957.717750000003</v>
      </c>
      <c r="CM62" s="148">
        <f t="shared" ca="1" si="217"/>
        <v>19416.417999999998</v>
      </c>
      <c r="CN62" s="149">
        <f t="shared" ca="1" si="218"/>
        <v>28.993595200330773</v>
      </c>
      <c r="CO62" s="149">
        <f t="shared" ca="1" si="218"/>
        <v>29.411493071189337</v>
      </c>
      <c r="CP62" s="148">
        <f t="shared" ca="1" si="219"/>
        <v>13369.374</v>
      </c>
      <c r="CQ62" s="148">
        <f t="shared" ca="1" si="219"/>
        <v>11468.603999999998</v>
      </c>
      <c r="CR62" s="149">
        <f t="shared" ca="1" si="220"/>
        <v>13.864730351168486</v>
      </c>
      <c r="CS62" s="149">
        <f t="shared" ca="1" si="220"/>
        <v>17.372347828637306</v>
      </c>
      <c r="CT62" s="148">
        <f t="shared" ca="1" si="221"/>
        <v>9220.7887499999997</v>
      </c>
      <c r="CU62" s="148">
        <f t="shared" ca="1" si="221"/>
        <v>5323.1359999999995</v>
      </c>
      <c r="CV62" s="149">
        <f t="shared" ca="1" si="222"/>
        <v>9.562433487449594</v>
      </c>
      <c r="CW62" s="149">
        <f t="shared" ca="1" si="222"/>
        <v>8.0633501802957941</v>
      </c>
      <c r="CX62" s="148">
        <f t="shared" ca="1" si="223"/>
        <v>5367.5550000000003</v>
      </c>
      <c r="CY62" s="148">
        <f t="shared" ca="1" si="223"/>
        <v>2624.6779999999999</v>
      </c>
      <c r="CZ62" s="149">
        <f t="shared" ca="1" si="224"/>
        <v>5.5664313617126853</v>
      </c>
      <c r="DA62" s="149">
        <f t="shared" ca="1" si="224"/>
        <v>3.9757950622562355</v>
      </c>
      <c r="DB62" s="148">
        <f ca="1">IFERROR($D62*(CJ62/$V62),0)</f>
        <v>96293.774861694634</v>
      </c>
      <c r="DC62" s="148">
        <f ca="1">IFERROR($E62*(CK62/$W62),0)</f>
        <v>61965.060956878493</v>
      </c>
      <c r="DE62" s="150">
        <f t="shared" ca="1" si="225"/>
        <v>0</v>
      </c>
      <c r="DF62" s="150">
        <f t="shared" ca="1" si="225"/>
        <v>0</v>
      </c>
    </row>
    <row r="63" spans="1:110">
      <c r="A63" s="5" t="s">
        <v>123</v>
      </c>
      <c r="B63" s="5" t="s">
        <v>168</v>
      </c>
      <c r="D63" s="155">
        <f ca="1">SUM(D57:D62)</f>
        <v>1253851.30755</v>
      </c>
      <c r="E63" s="155">
        <f ca="1">SUM(E57:E62)</f>
        <v>1173170.6398999998</v>
      </c>
      <c r="F63" s="155">
        <f ca="1">SUM(F57:F62)</f>
        <v>422494.09950000001</v>
      </c>
      <c r="G63" s="155">
        <f ca="1">SUM(G57:G62)</f>
        <v>396830.03968999995</v>
      </c>
      <c r="H63" s="156">
        <f t="shared" ca="1" si="181"/>
        <v>33.695709926366376</v>
      </c>
      <c r="I63" s="156">
        <f t="shared" ca="1" si="181"/>
        <v>33.825432225598952</v>
      </c>
      <c r="J63" s="155">
        <f ca="1">SUM(J57:J62)</f>
        <v>211152.576</v>
      </c>
      <c r="K63" s="155">
        <f ca="1">SUM(K57:K62)</f>
        <v>187172.03938999999</v>
      </c>
      <c r="L63" s="156">
        <f t="shared" ca="1" si="183"/>
        <v>16.840320277895458</v>
      </c>
      <c r="M63" s="156">
        <f t="shared" ca="1" si="183"/>
        <v>15.954374668458666</v>
      </c>
      <c r="N63" s="155">
        <f ca="1">SUM(N57:N62)</f>
        <v>160345.17374999999</v>
      </c>
      <c r="O63" s="155">
        <f ca="1">SUM(O57:O62)</f>
        <v>161969.8689</v>
      </c>
      <c r="P63" s="156">
        <f t="shared" ca="1" si="185"/>
        <v>12.788212827509124</v>
      </c>
      <c r="Q63" s="156">
        <f t="shared" ca="1" si="185"/>
        <v>13.806164541741872</v>
      </c>
      <c r="R63" s="155">
        <f ca="1">SUM(R57:R62)</f>
        <v>50996.349749999994</v>
      </c>
      <c r="S63" s="155">
        <f ca="1">SUM(S57:S62)</f>
        <v>47688.131399999998</v>
      </c>
      <c r="T63" s="156">
        <f t="shared" ca="1" si="187"/>
        <v>4.0671768209617953</v>
      </c>
      <c r="U63" s="156">
        <f t="shared" ca="1" si="187"/>
        <v>4.0648930153984164</v>
      </c>
      <c r="V63" s="155">
        <f ca="1">SUM(V57:V62)</f>
        <v>1267007.7431999999</v>
      </c>
      <c r="W63" s="155">
        <f ca="1">SUM(W57:W62)</f>
        <v>1268888.6361199999</v>
      </c>
      <c r="X63" s="65"/>
      <c r="Y63" s="155">
        <f ca="1">SUM(Y57:Y62)</f>
        <v>711490.52115000016</v>
      </c>
      <c r="Z63" s="155">
        <f ca="1">SUM(Z57:Z62)</f>
        <v>765295.34612999996</v>
      </c>
      <c r="AA63" s="155">
        <f ca="1">SUM(AA57:AA62)</f>
        <v>175735.60297499999</v>
      </c>
      <c r="AB63" s="155">
        <f ca="1">SUM(AB57:AB62)</f>
        <v>175532.62152999997</v>
      </c>
      <c r="AC63" s="156">
        <f t="shared" ca="1" si="191"/>
        <v>24.699640789444963</v>
      </c>
      <c r="AD63" s="156">
        <f t="shared" ca="1" si="191"/>
        <v>22.936585517950142</v>
      </c>
      <c r="AE63" s="155">
        <f ca="1">SUM(AE57:AE62)</f>
        <v>96070.771949999995</v>
      </c>
      <c r="AF63" s="155">
        <f ca="1">SUM(AF57:AF62)</f>
        <v>88960.207069999989</v>
      </c>
      <c r="AG63" s="156">
        <f t="shared" ca="1" si="193"/>
        <v>13.502747976841404</v>
      </c>
      <c r="AH63" s="156">
        <f t="shared" ca="1" si="193"/>
        <v>11.62429740620537</v>
      </c>
      <c r="AI63" s="155">
        <f ca="1">SUM(AI57:AI62)</f>
        <v>63054.494325000007</v>
      </c>
      <c r="AJ63" s="155">
        <f ca="1">SUM(AJ57:AJ62)</f>
        <v>69567.822799999994</v>
      </c>
      <c r="AK63" s="156">
        <f t="shared" ca="1" si="195"/>
        <v>8.8623098201060255</v>
      </c>
      <c r="AL63" s="156">
        <f t="shared" ca="1" si="195"/>
        <v>9.0903235138950631</v>
      </c>
      <c r="AM63" s="155">
        <f ca="1">SUM(AM57:AM62)</f>
        <v>16610.3367</v>
      </c>
      <c r="AN63" s="155">
        <f ca="1">SUM(AN57:AN62)</f>
        <v>17004.591659999998</v>
      </c>
      <c r="AO63" s="156">
        <f t="shared" ca="1" si="197"/>
        <v>2.3345829924975376</v>
      </c>
      <c r="AP63" s="156">
        <f t="shared" ca="1" si="197"/>
        <v>2.22196459784971</v>
      </c>
      <c r="AQ63" s="155">
        <f ca="1">SUM(AQ57:AQ62)</f>
        <v>705714.73319242999</v>
      </c>
      <c r="AR63" s="155">
        <f ca="1">SUM(AR57:AR62)</f>
        <v>708445.38616248663</v>
      </c>
      <c r="AS63" s="65"/>
      <c r="AT63" s="155">
        <f ca="1">SUM(AT57:AT62)</f>
        <v>51393.802874999994</v>
      </c>
      <c r="AU63" s="155">
        <f ca="1">SUM(AU57:AU62)</f>
        <v>36039.205649999996</v>
      </c>
      <c r="AV63" s="155">
        <f ca="1">SUM(AV57:AV62)</f>
        <v>29629.963425000002</v>
      </c>
      <c r="AW63" s="155">
        <f ca="1">SUM(AW57:AW62)</f>
        <v>10109.419249999999</v>
      </c>
      <c r="AX63" s="156">
        <f t="shared" ca="1" si="200"/>
        <v>57.652794242656057</v>
      </c>
      <c r="AY63" s="156">
        <f t="shared" ca="1" si="200"/>
        <v>28.05117112785198</v>
      </c>
      <c r="AZ63" s="155">
        <f ca="1">SUM(AZ57:AZ62)</f>
        <v>11608.6641</v>
      </c>
      <c r="BA63" s="155">
        <f ca="1">SUM(BA57:BA62)</f>
        <v>6942.0497999999989</v>
      </c>
      <c r="BB63" s="156">
        <f t="shared" ca="1" si="202"/>
        <v>22.587672930595527</v>
      </c>
      <c r="BC63" s="156">
        <f t="shared" ca="1" si="202"/>
        <v>19.262493927914861</v>
      </c>
      <c r="BD63" s="155">
        <f ca="1">SUM(BD57:BD62)</f>
        <v>17008.881825</v>
      </c>
      <c r="BE63" s="155">
        <f ca="1">SUM(BE57:BE62)</f>
        <v>2552.8317500000003</v>
      </c>
      <c r="BF63" s="156">
        <f t="shared" ca="1" si="204"/>
        <v>33.095199953132486</v>
      </c>
      <c r="BG63" s="156">
        <f t="shared" ca="1" si="204"/>
        <v>7.0834850656593211</v>
      </c>
      <c r="BH63" s="155">
        <f ca="1">SUM(BH57:BH62)</f>
        <v>1012.4175</v>
      </c>
      <c r="BI63" s="155">
        <f ca="1">SUM(BI57:BI62)</f>
        <v>614.53769999999986</v>
      </c>
      <c r="BJ63" s="156">
        <f t="shared" ca="1" si="206"/>
        <v>1.969921358928044</v>
      </c>
      <c r="BK63" s="156">
        <f t="shared" ca="1" si="206"/>
        <v>1.7051921342777985</v>
      </c>
      <c r="BL63" s="155">
        <f ca="1">SUM(BL57:BL62)</f>
        <v>51586.242463959745</v>
      </c>
      <c r="BM63" s="155">
        <f ca="1">SUM(BM57:BM62)</f>
        <v>33223.596107654506</v>
      </c>
      <c r="BN63" s="65"/>
      <c r="BO63" s="155">
        <f ca="1">SUM(BO57:BO62)</f>
        <v>298679.92267500004</v>
      </c>
      <c r="BP63" s="155">
        <f ca="1">SUM(BP57:BP62)</f>
        <v>299080.09291999997</v>
      </c>
      <c r="BQ63" s="155">
        <f ca="1">SUM(BQ57:BQ62)</f>
        <v>148677.11287499999</v>
      </c>
      <c r="BR63" s="155">
        <f ca="1">SUM(BR57:BR62)</f>
        <v>152612.10775999998</v>
      </c>
      <c r="BS63" s="156">
        <f t="shared" ca="1" si="209"/>
        <v>49.778073980814142</v>
      </c>
      <c r="BT63" s="156">
        <f t="shared" ca="1" si="209"/>
        <v>51.027170103501916</v>
      </c>
      <c r="BU63" s="155">
        <f ca="1">SUM(BU57:BU62)</f>
        <v>52376.005575000003</v>
      </c>
      <c r="BV63" s="155">
        <f ca="1">SUM(BV57:BV62)</f>
        <v>53507.287749999996</v>
      </c>
      <c r="BW63" s="156">
        <f t="shared" ca="1" si="211"/>
        <v>17.535830699940096</v>
      </c>
      <c r="BX63" s="156">
        <f t="shared" ca="1" si="211"/>
        <v>17.890621614964022</v>
      </c>
      <c r="BY63" s="155">
        <f ca="1">SUM(BY57:BY62)</f>
        <v>71073.787049999999</v>
      </c>
      <c r="BZ63" s="155">
        <f ca="1">SUM(BZ57:BZ62)</f>
        <v>71003.541979999995</v>
      </c>
      <c r="CA63" s="156">
        <f t="shared" ca="1" si="213"/>
        <v>23.795970754732281</v>
      </c>
      <c r="CB63" s="156">
        <f t="shared" ca="1" si="213"/>
        <v>23.740644616889469</v>
      </c>
      <c r="CC63" s="155">
        <f ca="1">SUM(CC57:CC62)</f>
        <v>25227.320249999997</v>
      </c>
      <c r="CD63" s="155">
        <f ca="1">SUM(CD57:CD62)</f>
        <v>28101.278029999998</v>
      </c>
      <c r="CE63" s="156">
        <f t="shared" ca="1" si="215"/>
        <v>8.4462725261417653</v>
      </c>
      <c r="CF63" s="156">
        <f t="shared" ca="1" si="215"/>
        <v>9.3959038716484304</v>
      </c>
      <c r="CG63" s="155">
        <f ca="1">SUM(CG57:CG62)</f>
        <v>294292.2770767067</v>
      </c>
      <c r="CH63" s="155">
        <f ca="1">SUM(CH57:CH62)</f>
        <v>277154.00606705085</v>
      </c>
      <c r="CI63" s="65"/>
      <c r="CJ63" s="155">
        <f ca="1">SUM(CJ57:CJ62)</f>
        <v>205443.49650000001</v>
      </c>
      <c r="CK63" s="155">
        <f ca="1">SUM(CK57:CK62)</f>
        <v>168473.99142000001</v>
      </c>
      <c r="CL63" s="155">
        <f ca="1">SUM(CL57:CL62)</f>
        <v>67820.561400000006</v>
      </c>
      <c r="CM63" s="155">
        <f ca="1">SUM(CM57:CM62)</f>
        <v>52502.303139999996</v>
      </c>
      <c r="CN63" s="156">
        <f t="shared" ca="1" si="218"/>
        <v>33.01178307194553</v>
      </c>
      <c r="CO63" s="156">
        <f t="shared" ca="1" si="218"/>
        <v>31.163447068285759</v>
      </c>
      <c r="CP63" s="155">
        <f ca="1">SUM(CP57:CP62)</f>
        <v>30592.967249999998</v>
      </c>
      <c r="CQ63" s="155">
        <f ca="1">SUM(CQ57:CQ62)</f>
        <v>24694.400569999998</v>
      </c>
      <c r="CR63" s="156">
        <f t="shared" ca="1" si="220"/>
        <v>14.891183109317844</v>
      </c>
      <c r="CS63" s="156">
        <f t="shared" ca="1" si="220"/>
        <v>14.657693072895558</v>
      </c>
      <c r="CT63" s="155">
        <f ca="1">SUM(CT57:CT62)</f>
        <v>26930.016900000002</v>
      </c>
      <c r="CU63" s="155">
        <f ca="1">SUM(CU57:CU62)</f>
        <v>20370.265019999999</v>
      </c>
      <c r="CV63" s="156">
        <f t="shared" ca="1" si="222"/>
        <v>13.10823528551073</v>
      </c>
      <c r="CW63" s="156">
        <f t="shared" ca="1" si="222"/>
        <v>12.091044349520759</v>
      </c>
      <c r="CX63" s="155">
        <f ca="1">SUM(CX57:CX62)</f>
        <v>10297.57725</v>
      </c>
      <c r="CY63" s="155">
        <f ca="1">SUM(CY57:CY62)</f>
        <v>7437.6375499999995</v>
      </c>
      <c r="CZ63" s="156">
        <f t="shared" ca="1" si="224"/>
        <v>5.0123646771169508</v>
      </c>
      <c r="DA63" s="156">
        <f t="shared" ca="1" si="224"/>
        <v>4.4147096458694444</v>
      </c>
      <c r="DB63" s="155">
        <f ca="1">SUM(DB57:DB62)</f>
        <v>202258.05481690355</v>
      </c>
      <c r="DC63" s="155">
        <f ca="1">SUM(DC57:DC62)</f>
        <v>154347.65156280811</v>
      </c>
      <c r="DD63" s="153"/>
      <c r="DE63" s="155">
        <f ca="1">SUM(DE57:DE62)</f>
        <v>0</v>
      </c>
      <c r="DF63" s="155">
        <f ca="1">SUM(DF57:DF62)</f>
        <v>0</v>
      </c>
    </row>
    <row r="65" spans="1:110">
      <c r="A65" s="5" t="s">
        <v>124</v>
      </c>
      <c r="B65" s="5" t="s">
        <v>168</v>
      </c>
      <c r="D65" s="155">
        <f ca="1">SUM(D55,D63)</f>
        <v>5041650.1446000002</v>
      </c>
      <c r="E65" s="155">
        <f ca="1">SUM(E55,E63)</f>
        <v>4248891.1077199997</v>
      </c>
      <c r="F65" s="155">
        <f ca="1">SUM(F55,F63)</f>
        <v>1680834.5930999997</v>
      </c>
      <c r="G65" s="155">
        <f ca="1">SUM(G55,G63)</f>
        <v>1355085.86843</v>
      </c>
      <c r="H65" s="156">
        <f ca="1">IFERROR(F65/D65*100,0)</f>
        <v>33.338977217614044</v>
      </c>
      <c r="I65" s="156">
        <f ca="1">IFERROR(G65/E65*100,0)</f>
        <v>31.892694683746637</v>
      </c>
      <c r="J65" s="155">
        <f ca="1">SUM(J55,J63)</f>
        <v>769823.06497499999</v>
      </c>
      <c r="K65" s="155">
        <f ca="1">SUM(K55,K63)</f>
        <v>588376.53427000006</v>
      </c>
      <c r="L65" s="156">
        <f ca="1">IFERROR(J65/D65*100,0)</f>
        <v>15.269267856666739</v>
      </c>
      <c r="M65" s="156">
        <f ca="1">IFERROR(K65/E65*100,0)</f>
        <v>13.847766849118646</v>
      </c>
      <c r="N65" s="155">
        <f ca="1">SUM(N55,N63)</f>
        <v>711608.64434999996</v>
      </c>
      <c r="O65" s="155">
        <f ca="1">SUM(O55,O63)</f>
        <v>586817.71315999981</v>
      </c>
      <c r="P65" s="156">
        <f ca="1">IFERROR(N65/D65*100,0)</f>
        <v>14.114597878478104</v>
      </c>
      <c r="Q65" s="156">
        <f ca="1">IFERROR(O65/E65*100,0)</f>
        <v>13.811079132947995</v>
      </c>
      <c r="R65" s="155">
        <f ca="1">SUM(R55,R63)</f>
        <v>199402.88377499999</v>
      </c>
      <c r="S65" s="155">
        <f ca="1">SUM(S55,S63)</f>
        <v>179891.62099999998</v>
      </c>
      <c r="T65" s="156">
        <f ca="1">IFERROR(R65/D65*100,0)</f>
        <v>3.9551114824692069</v>
      </c>
      <c r="U65" s="156">
        <f ca="1">IFERROR(S65/E65*100,0)</f>
        <v>4.2338487016799951</v>
      </c>
      <c r="V65" s="155">
        <f ca="1">SUM(V55,V63)</f>
        <v>5044590.5891249999</v>
      </c>
      <c r="W65" s="155">
        <f ca="1">SUM(W55,W63)</f>
        <v>4274849.5038200002</v>
      </c>
      <c r="X65" s="65"/>
      <c r="Y65" s="155">
        <f ca="1">SUM(Y55,Y63)</f>
        <v>2661791.5017000008</v>
      </c>
      <c r="Z65" s="155">
        <f ca="1">SUM(Z55,Z63)</f>
        <v>2391424.5734400004</v>
      </c>
      <c r="AA65" s="155">
        <f ca="1">SUM(AA55,AA63)</f>
        <v>643334.2747500001</v>
      </c>
      <c r="AB65" s="155">
        <f ca="1">SUM(AB55,AB63)</f>
        <v>555308.26833999995</v>
      </c>
      <c r="AC65" s="156">
        <f ca="1">IFERROR(AA65/Y65*100,0)</f>
        <v>24.169221155718738</v>
      </c>
      <c r="AD65" s="156">
        <f ca="1">IFERROR(AB65/Z65*100,0)</f>
        <v>23.220814677052676</v>
      </c>
      <c r="AE65" s="155">
        <f ca="1">SUM(AE55,AE63)</f>
        <v>332325.09037500003</v>
      </c>
      <c r="AF65" s="155">
        <f ca="1">SUM(AF55,AF63)</f>
        <v>273754.3872</v>
      </c>
      <c r="AG65" s="156">
        <f ca="1">IFERROR(AE65/Y65*100,0)</f>
        <v>12.485015830982803</v>
      </c>
      <c r="AH65" s="156">
        <f ca="1">IFERROR(AF65/Z65*100,0)</f>
        <v>11.447335209331383</v>
      </c>
      <c r="AI65" s="155">
        <f ca="1">SUM(AI55,AI63)</f>
        <v>249917.35740000001</v>
      </c>
      <c r="AJ65" s="155">
        <f ca="1">SUM(AJ55,AJ63)</f>
        <v>219952.12980999998</v>
      </c>
      <c r="AK65" s="156">
        <f ca="1">IFERROR(AI65/Y65*100,0)</f>
        <v>9.3890658693735336</v>
      </c>
      <c r="AL65" s="156">
        <f ca="1">IFERROR(AJ65/Z65*100,0)</f>
        <v>9.1975357388589813</v>
      </c>
      <c r="AM65" s="155">
        <f ca="1">SUM(AM55,AM63)</f>
        <v>61091.826975000004</v>
      </c>
      <c r="AN65" s="155">
        <f ca="1">SUM(AN55,AN63)</f>
        <v>61601.751329999992</v>
      </c>
      <c r="AO65" s="156">
        <f ca="1">IFERROR(AM65/Y65*100,0)</f>
        <v>2.2951394553623983</v>
      </c>
      <c r="AP65" s="156">
        <f ca="1">IFERROR(AN65/Z65*100,0)</f>
        <v>2.5759437288623124</v>
      </c>
      <c r="AQ65" s="155">
        <f ca="1">SUM(AQ55,AQ63)</f>
        <v>2664190.8197646765</v>
      </c>
      <c r="AR65" s="155">
        <f ca="1">SUM(AR55,AR63)</f>
        <v>2373340.378690518</v>
      </c>
      <c r="AS65" s="65"/>
      <c r="AT65" s="155">
        <f ca="1">SUM(AT55,AT63)</f>
        <v>301238.58652499999</v>
      </c>
      <c r="AU65" s="155">
        <f ca="1">SUM(AU55,AU63)</f>
        <v>214132.86831999998</v>
      </c>
      <c r="AV65" s="155">
        <f ca="1">SUM(AV55,AV63)</f>
        <v>124849.36559999999</v>
      </c>
      <c r="AW65" s="155">
        <f ca="1">SUM(AW55,AW63)</f>
        <v>64213.664620000003</v>
      </c>
      <c r="AX65" s="156">
        <f ca="1">IFERROR(AV65/AT65*100,0)</f>
        <v>41.445343055225983</v>
      </c>
      <c r="AY65" s="156">
        <f ca="1">IFERROR(AW65/AU65*100,0)</f>
        <v>29.987766531964237</v>
      </c>
      <c r="AZ65" s="155">
        <f ca="1">SUM(AZ55,AZ63)</f>
        <v>56265.079875000003</v>
      </c>
      <c r="BA65" s="155">
        <f ca="1">SUM(BA55,BA63)</f>
        <v>40931.84431</v>
      </c>
      <c r="BB65" s="156">
        <f ca="1">IFERROR(AZ65/AT65*100,0)</f>
        <v>18.677912588841114</v>
      </c>
      <c r="BC65" s="156">
        <f ca="1">IFERROR(BA65/AU65*100,0)</f>
        <v>19.115161829725029</v>
      </c>
      <c r="BD65" s="155">
        <f ca="1">SUM(BD55,BD63)</f>
        <v>63492.276299999998</v>
      </c>
      <c r="BE65" s="155">
        <f ca="1">SUM(BE55,BE63)</f>
        <v>16144.316719999999</v>
      </c>
      <c r="BF65" s="156">
        <f ca="1">IFERROR(BD65/AT65*100,0)</f>
        <v>21.077072838652004</v>
      </c>
      <c r="BG65" s="156">
        <f ca="1">IFERROR(BE65/AU65*100,0)</f>
        <v>7.5393921758307307</v>
      </c>
      <c r="BH65" s="155">
        <f ca="1">SUM(BH55,BH63)</f>
        <v>5092.0094250000002</v>
      </c>
      <c r="BI65" s="155">
        <f ca="1">SUM(BI55,BI63)</f>
        <v>7137.5035899999993</v>
      </c>
      <c r="BJ65" s="156">
        <f ca="1">IFERROR(BH65/AT65*100,0)</f>
        <v>1.690357627732864</v>
      </c>
      <c r="BK65" s="156">
        <f ca="1">IFERROR(BI65/AU65*100,0)</f>
        <v>3.3332125264084724</v>
      </c>
      <c r="BL65" s="155">
        <f ca="1">SUM(BL55,BL63)</f>
        <v>301409.2603644178</v>
      </c>
      <c r="BM65" s="155">
        <f ca="1">SUM(BM55,BM63)</f>
        <v>220699.75054846576</v>
      </c>
      <c r="BN65" s="65"/>
      <c r="BO65" s="155">
        <f ca="1">SUM(BO55,BO63)</f>
        <v>1152877.96845</v>
      </c>
      <c r="BP65" s="155">
        <f ca="1">SUM(BP55,BP63)</f>
        <v>942781.59352999984</v>
      </c>
      <c r="BQ65" s="155">
        <f ca="1">SUM(BQ55,BQ63)</f>
        <v>560478.82537500001</v>
      </c>
      <c r="BR65" s="155">
        <f ca="1">SUM(BR55,BR63)</f>
        <v>479217.01953999989</v>
      </c>
      <c r="BS65" s="156">
        <f ca="1">IFERROR(BQ65/BO65*100,0)</f>
        <v>48.615624611904259</v>
      </c>
      <c r="BT65" s="156">
        <f ca="1">IFERROR(BR65/BP65*100,0)</f>
        <v>50.830120446634595</v>
      </c>
      <c r="BU65" s="155">
        <f ca="1">SUM(BU55,BU63)</f>
        <v>182317.40002500001</v>
      </c>
      <c r="BV65" s="155">
        <f ca="1">SUM(BV55,BV63)</f>
        <v>157928.98414999997</v>
      </c>
      <c r="BW65" s="156">
        <f ca="1">IFERROR(BU65/BO65*100,0)</f>
        <v>15.814110861197106</v>
      </c>
      <c r="BX65" s="156">
        <f ca="1">IFERROR(BV65/BP65*100,0)</f>
        <v>16.751386029788307</v>
      </c>
      <c r="BY65" s="155">
        <f ca="1">SUM(BY55,BY63)</f>
        <v>291267.17189999996</v>
      </c>
      <c r="BZ65" s="155">
        <f ca="1">SUM(BZ55,BZ63)</f>
        <v>239933.29373999999</v>
      </c>
      <c r="CA65" s="156">
        <f ca="1">IFERROR(BY65/BO65*100,0)</f>
        <v>25.264354066163431</v>
      </c>
      <c r="CB65" s="156">
        <f ca="1">IFERROR(BZ65/BP65*100,0)</f>
        <v>25.449509768389976</v>
      </c>
      <c r="CC65" s="155">
        <f ca="1">SUM(CC55,CC63)</f>
        <v>86894.253450000018</v>
      </c>
      <c r="CD65" s="155">
        <f ca="1">SUM(CD55,CD63)</f>
        <v>81354.741649999996</v>
      </c>
      <c r="CE65" s="156">
        <f ca="1">IFERROR(CC65/BO65*100,0)</f>
        <v>7.537159684543715</v>
      </c>
      <c r="CF65" s="156">
        <f ca="1">IFERROR(CD65/BP65*100,0)</f>
        <v>8.6292246484563169</v>
      </c>
      <c r="CG65" s="155">
        <f ca="1">SUM(CG55,CG63)</f>
        <v>1154500.7294389487</v>
      </c>
      <c r="CH65" s="155">
        <f ca="1">SUM(CH55,CH63)</f>
        <v>937946.26710434072</v>
      </c>
      <c r="CI65" s="65"/>
      <c r="CJ65" s="155">
        <f ca="1">SUM(CJ55,CJ63)</f>
        <v>928682.53245000006</v>
      </c>
      <c r="CK65" s="155">
        <f ca="1">SUM(CK55,CK63)</f>
        <v>726510.46853000007</v>
      </c>
      <c r="CL65" s="155">
        <f ca="1">SUM(CL55,CL63)</f>
        <v>293185.93147499999</v>
      </c>
      <c r="CM65" s="155">
        <f ca="1">SUM(CM55,CM63)</f>
        <v>234120.54484000002</v>
      </c>
      <c r="CN65" s="156">
        <f ca="1">IFERROR(CL65/CJ65*100,0)</f>
        <v>31.570092171490799</v>
      </c>
      <c r="CO65" s="156">
        <f ca="1">IFERROR(CM65/CK65*100,0)</f>
        <v>32.225350491330516</v>
      </c>
      <c r="CP65" s="155">
        <f ca="1">SUM(CP55,CP63)</f>
        <v>118827.8097</v>
      </c>
      <c r="CQ65" s="155">
        <f ca="1">SUM(CQ55,CQ63)</f>
        <v>92737.664949999991</v>
      </c>
      <c r="CR65" s="156">
        <f ca="1">IFERROR(CP65/CJ65*100,0)</f>
        <v>12.795310081531833</v>
      </c>
      <c r="CS65" s="156">
        <f ca="1">IFERROR(CQ65/CK65*100,0)</f>
        <v>12.764807799348391</v>
      </c>
      <c r="CT65" s="155">
        <f ca="1">SUM(CT55,CT63)</f>
        <v>132476.82120000003</v>
      </c>
      <c r="CU65" s="155">
        <f ca="1">SUM(CU55,CU63)</f>
        <v>104561.44250999999</v>
      </c>
      <c r="CV65" s="156">
        <f ca="1">IFERROR(CT65/CJ65*100,0)</f>
        <v>14.265027775477465</v>
      </c>
      <c r="CW65" s="156">
        <f ca="1">IFERROR(CU65/CK65*100,0)</f>
        <v>14.392282979977775</v>
      </c>
      <c r="CX65" s="155">
        <f ca="1">SUM(CX55,CX63)</f>
        <v>41881.300575000001</v>
      </c>
      <c r="CY65" s="155">
        <f ca="1">SUM(CY55,CY63)</f>
        <v>36821.437379999988</v>
      </c>
      <c r="CZ65" s="156">
        <f ca="1">IFERROR(CX65/CJ65*100,0)</f>
        <v>4.5097543144815075</v>
      </c>
      <c r="DA65" s="156">
        <f ca="1">IFERROR(CY65/CK65*100,0)</f>
        <v>5.0682597120043438</v>
      </c>
      <c r="DB65" s="155">
        <f ca="1">SUM(DB55,DB63)</f>
        <v>921549.33503195737</v>
      </c>
      <c r="DC65" s="155">
        <f ca="1">SUM(DC55,DC63)</f>
        <v>716904.71137667506</v>
      </c>
      <c r="DD65" s="153"/>
      <c r="DE65" s="155">
        <f ca="1">SUM(DE55,DE63)</f>
        <v>0</v>
      </c>
      <c r="DF65" s="155">
        <f ca="1">SUM(DF55,DF63)</f>
        <v>0</v>
      </c>
    </row>
    <row r="67" spans="1:110">
      <c r="A67" s="5" t="s">
        <v>169</v>
      </c>
      <c r="B67" s="5" t="s">
        <v>168</v>
      </c>
      <c r="D67" s="157">
        <f ca="1">SUM(D24,D55)</f>
        <v>7134748.6062000003</v>
      </c>
      <c r="E67" s="157">
        <f ca="1">SUM(E24,E55)</f>
        <v>6183030.2247700002</v>
      </c>
      <c r="F67" s="157">
        <f ca="1">SUM(F24,F55)</f>
        <v>2426546.1406499995</v>
      </c>
      <c r="G67" s="157">
        <f ca="1">SUM(G24,G55)</f>
        <v>2066842.0303299997</v>
      </c>
      <c r="H67" s="152">
        <f t="shared" ref="H67:I69" ca="1" si="276">IFERROR(F67/D67*100,0)</f>
        <v>34.010254244156037</v>
      </c>
      <c r="I67" s="152">
        <f t="shared" ca="1" si="276"/>
        <v>33.427655295132951</v>
      </c>
      <c r="J67" s="157">
        <f ca="1">SUM(J24,J55)</f>
        <v>1300202.7748500002</v>
      </c>
      <c r="K67" s="157">
        <f ca="1">SUM(K24,K55)</f>
        <v>1134440.9019300002</v>
      </c>
      <c r="L67" s="152">
        <f t="shared" ref="L67:M69" ca="1" si="277">IFERROR(J67/D67*100,0)</f>
        <v>18.223526106023435</v>
      </c>
      <c r="M67" s="152">
        <f t="shared" ca="1" si="277"/>
        <v>18.347652537509628</v>
      </c>
      <c r="N67" s="157">
        <f ca="1">SUM(N24,N55)</f>
        <v>934676.97450000001</v>
      </c>
      <c r="O67" s="157">
        <f ca="1">SUM(O24,O55)</f>
        <v>757023.59137999988</v>
      </c>
      <c r="P67" s="152">
        <f t="shared" ref="P67:Q69" ca="1" si="278">IFERROR(N67/D67*100,0)</f>
        <v>13.100349095520736</v>
      </c>
      <c r="Q67" s="152">
        <f t="shared" ca="1" si="278"/>
        <v>12.243569315693586</v>
      </c>
      <c r="R67" s="157">
        <f ca="1">SUM(R24,R55)</f>
        <v>191294.39130000002</v>
      </c>
      <c r="S67" s="157">
        <f ca="1">SUM(S24,S55)</f>
        <v>174703.60502000002</v>
      </c>
      <c r="T67" s="152">
        <f t="shared" ref="T67:U69" ca="1" si="279">IFERROR(R67/D67*100,0)</f>
        <v>2.6811651237966223</v>
      </c>
      <c r="U67" s="152">
        <f t="shared" ca="1" si="279"/>
        <v>2.8255337378121701</v>
      </c>
      <c r="V67" s="157">
        <f ca="1">SUM(V24,V55)</f>
        <v>7198695.2452499997</v>
      </c>
      <c r="W67" s="157">
        <f ca="1">SUM(W24,W55)</f>
        <v>6106413.5242600013</v>
      </c>
      <c r="X67" s="65"/>
      <c r="Y67" s="157">
        <f ca="1">SUM(Y24,Y55)</f>
        <v>4088177.6799000008</v>
      </c>
      <c r="Z67" s="157">
        <f ca="1">SUM(Z24,Z55)</f>
        <v>3509824.4976900001</v>
      </c>
      <c r="AA67" s="157">
        <f ca="1">SUM(AA24,AA55)</f>
        <v>1051413.7527749999</v>
      </c>
      <c r="AB67" s="157">
        <f ca="1">SUM(AB24,AB55)</f>
        <v>962607.65152999992</v>
      </c>
      <c r="AC67" s="152">
        <f t="shared" ref="AC67:AD69" ca="1" si="280">IFERROR(AA67/Y67*100,0)</f>
        <v>25.718396681836936</v>
      </c>
      <c r="AD67" s="152">
        <f t="shared" ca="1" si="280"/>
        <v>27.426090739395732</v>
      </c>
      <c r="AE67" s="157">
        <f ca="1">SUM(AE24,AE55)</f>
        <v>643576.15972499992</v>
      </c>
      <c r="AF67" s="157">
        <f ca="1">SUM(AF24,AF55)</f>
        <v>604054.75738999993</v>
      </c>
      <c r="AG67" s="152">
        <f t="shared" ref="AG67:AH69" ca="1" si="281">IFERROR(AE67/Y67*100,0)</f>
        <v>15.742372521850424</v>
      </c>
      <c r="AH67" s="152">
        <f t="shared" ca="1" si="281"/>
        <v>17.210397778793784</v>
      </c>
      <c r="AI67" s="157">
        <f ca="1">SUM(AI24,AI55)</f>
        <v>346577.023575</v>
      </c>
      <c r="AJ67" s="157">
        <f ca="1">SUM(AJ24,AJ55)</f>
        <v>299388.05441999994</v>
      </c>
      <c r="AK67" s="152">
        <f t="shared" ref="AK67:AL69" ca="1" si="282">IFERROR(AI67/Y67*100,0)</f>
        <v>8.4775430695927447</v>
      </c>
      <c r="AL67" s="152">
        <f t="shared" ca="1" si="282"/>
        <v>8.5300007056490426</v>
      </c>
      <c r="AM67" s="157">
        <f ca="1">SUM(AM24,AM55)</f>
        <v>61260.569474999997</v>
      </c>
      <c r="AN67" s="157">
        <f ca="1">SUM(AN24,AN55)</f>
        <v>59164.839719999989</v>
      </c>
      <c r="AO67" s="152">
        <f t="shared" ref="AO67:AP69" ca="1" si="283">IFERROR(AM67/Y67*100,0)</f>
        <v>1.4984810903937635</v>
      </c>
      <c r="AP67" s="152">
        <f t="shared" ca="1" si="283"/>
        <v>1.6856922549529036</v>
      </c>
      <c r="AQ67" s="157">
        <f ca="1">SUM(AQ24,AQ55)</f>
        <v>4060185.8295104317</v>
      </c>
      <c r="AR67" s="157">
        <f ca="1">SUM(AR24,AR55)</f>
        <v>3526174.1869999347</v>
      </c>
      <c r="AS67" s="65"/>
      <c r="AT67" s="157">
        <f ca="1">SUM(AT24,AT55)</f>
        <v>937258.63972500002</v>
      </c>
      <c r="AU67" s="157">
        <f ca="1">SUM(AU24,AU55)</f>
        <v>903685.82871000003</v>
      </c>
      <c r="AV67" s="157">
        <f ca="1">SUM(AV24,AV55)</f>
        <v>327963.68077500002</v>
      </c>
      <c r="AW67" s="157">
        <f ca="1">SUM(AW24,AW55)</f>
        <v>332672.41756000003</v>
      </c>
      <c r="AX67" s="152">
        <f t="shared" ref="AX67:AY69" ca="1" si="284">IFERROR(AV67/AT67*100,0)</f>
        <v>34.99180128883394</v>
      </c>
      <c r="AY67" s="152">
        <f t="shared" ca="1" si="284"/>
        <v>36.81283992633653</v>
      </c>
      <c r="AZ67" s="157">
        <f ca="1">SUM(AZ24,AZ55)</f>
        <v>227898.93704999998</v>
      </c>
      <c r="BA67" s="157">
        <f ca="1">SUM(BA24,BA55)</f>
        <v>247873.79344000004</v>
      </c>
      <c r="BB67" s="152">
        <f t="shared" ref="BB67:BC69" ca="1" si="285">IFERROR(AZ67/AT67*100,0)</f>
        <v>24.315479995667744</v>
      </c>
      <c r="BC67" s="152">
        <f t="shared" ca="1" si="285"/>
        <v>27.42920001233578</v>
      </c>
      <c r="BD67" s="157">
        <f ca="1">SUM(BD24,BD55)</f>
        <v>88058.201025000002</v>
      </c>
      <c r="BE67" s="157">
        <f ca="1">SUM(BE24,BE55)</f>
        <v>69158.48036999999</v>
      </c>
      <c r="BF67" s="152">
        <f t="shared" ref="BF67:BG69" ca="1" si="286">IFERROR(BD67/AT67*100,0)</f>
        <v>9.3952936033576666</v>
      </c>
      <c r="BG67" s="152">
        <f t="shared" ca="1" si="286"/>
        <v>7.6529340366798539</v>
      </c>
      <c r="BH67" s="157">
        <f ca="1">SUM(BH24,BH55)</f>
        <v>12006.542699999998</v>
      </c>
      <c r="BI67" s="157">
        <f ca="1">SUM(BI24,BI55)</f>
        <v>15640.143749999999</v>
      </c>
      <c r="BJ67" s="152">
        <f t="shared" ref="BJ67:BK69" ca="1" si="287">IFERROR(BH67/AT67*100,0)</f>
        <v>1.2810276898085275</v>
      </c>
      <c r="BK67" s="152">
        <f t="shared" ca="1" si="287"/>
        <v>1.7307058773208941</v>
      </c>
      <c r="BL67" s="157">
        <f ca="1">SUM(BL24,BL55)</f>
        <v>925009.09749451245</v>
      </c>
      <c r="BM67" s="157">
        <f ca="1">SUM(BM24,BM55)</f>
        <v>924770.5589631882</v>
      </c>
      <c r="BN67" s="65"/>
      <c r="BO67" s="157">
        <f ca="1">SUM(BO24,BO55)</f>
        <v>1327848.844275</v>
      </c>
      <c r="BP67" s="157">
        <f ca="1">SUM(BP24,BP55)</f>
        <v>1054003.7091499998</v>
      </c>
      <c r="BQ67" s="157">
        <f ca="1">SUM(BQ24,BQ55)</f>
        <v>679486.44854999997</v>
      </c>
      <c r="BR67" s="157">
        <f ca="1">SUM(BR24,BR55)</f>
        <v>563841.42576999986</v>
      </c>
      <c r="BS67" s="152">
        <f t="shared" ref="BS67:BT69" ca="1" si="288">IFERROR(BQ67/BO67*100,0)</f>
        <v>51.171972734667456</v>
      </c>
      <c r="BT67" s="152">
        <f t="shared" ca="1" si="288"/>
        <v>53.495203183365383</v>
      </c>
      <c r="BU67" s="157">
        <f ca="1">SUM(BU24,BU55)</f>
        <v>236102.59410000002</v>
      </c>
      <c r="BV67" s="157">
        <f ca="1">SUM(BV24,BV55)</f>
        <v>188447.37883999996</v>
      </c>
      <c r="BW67" s="152">
        <f t="shared" ref="BW67:BX69" ca="1" si="289">IFERROR(BU67/BO67*100,0)</f>
        <v>17.780833648193671</v>
      </c>
      <c r="BX67" s="152">
        <f t="shared" ca="1" si="289"/>
        <v>17.879195035468438</v>
      </c>
      <c r="BY67" s="157">
        <f ca="1">SUM(BY24,BY55)</f>
        <v>365466.10372499994</v>
      </c>
      <c r="BZ67" s="157">
        <f ca="1">SUM(BZ24,BZ55)</f>
        <v>306122.8737</v>
      </c>
      <c r="CA67" s="152">
        <f t="shared" ref="CA67:CB69" ca="1" si="290">IFERROR(BY67/BO67*100,0)</f>
        <v>27.523170675691095</v>
      </c>
      <c r="CB67" s="152">
        <f t="shared" ca="1" si="290"/>
        <v>29.043813702218607</v>
      </c>
      <c r="CC67" s="157">
        <f ca="1">SUM(CC24,CC55)</f>
        <v>77917.75072500002</v>
      </c>
      <c r="CD67" s="157">
        <f ca="1">SUM(CD24,CD55)</f>
        <v>69271.17323</v>
      </c>
      <c r="CE67" s="152">
        <f t="shared" ref="CE67:CF69" ca="1" si="291">IFERROR(CC67/BO67*100,0)</f>
        <v>5.867968410782689</v>
      </c>
      <c r="CF67" s="152">
        <f t="shared" ca="1" si="291"/>
        <v>6.5721944456783437</v>
      </c>
      <c r="CG67" s="157">
        <f ca="1">SUM(CG24,CG55)</f>
        <v>1314849.2244511181</v>
      </c>
      <c r="CH67" s="157">
        <f ca="1">SUM(CH24,CH55)</f>
        <v>1085959.2002657102</v>
      </c>
      <c r="CI67" s="65"/>
      <c r="CJ67" s="157">
        <f ca="1">SUM(CJ24,CJ55)</f>
        <v>845410.08134999999</v>
      </c>
      <c r="CK67" s="157">
        <f ca="1">SUM(CK24,CK55)</f>
        <v>638899.48871000006</v>
      </c>
      <c r="CL67" s="157">
        <f ca="1">SUM(CL24,CL55)</f>
        <v>268043.589675</v>
      </c>
      <c r="CM67" s="157">
        <f ca="1">SUM(CM24,CM55)</f>
        <v>213056.11131000001</v>
      </c>
      <c r="CN67" s="152">
        <f t="shared" ref="CN67:CO69" ca="1" si="292">IFERROR(CL67/CJ67*100,0)</f>
        <v>31.705747966356444</v>
      </c>
      <c r="CO67" s="152">
        <f t="shared" ca="1" si="292"/>
        <v>33.347359807750188</v>
      </c>
      <c r="CP67" s="157">
        <f ca="1">SUM(CP24,CP55)</f>
        <v>113632.14885</v>
      </c>
      <c r="CQ67" s="157">
        <f ca="1">SUM(CQ24,CQ55)</f>
        <v>86070.948599999989</v>
      </c>
      <c r="CR67" s="152">
        <f t="shared" ref="CR67:CS69" ca="1" si="293">IFERROR(CP67/CJ67*100,0)</f>
        <v>13.441068583964078</v>
      </c>
      <c r="CS67" s="152">
        <f t="shared" ca="1" si="293"/>
        <v>13.471751053328523</v>
      </c>
      <c r="CT67" s="157">
        <f ca="1">SUM(CT24,CT55)</f>
        <v>120979.31400000003</v>
      </c>
      <c r="CU67" s="157">
        <f ca="1">SUM(CU24,CU55)</f>
        <v>96431.740510000003</v>
      </c>
      <c r="CV67" s="152">
        <f t="shared" ref="CV67:CW69" ca="1" si="294">IFERROR(CT67/CJ67*100,0)</f>
        <v>14.310133823672084</v>
      </c>
      <c r="CW67" s="152">
        <f t="shared" ca="1" si="294"/>
        <v>15.093413316812168</v>
      </c>
      <c r="CX67" s="157">
        <f ca="1">SUM(CX24,CX55)</f>
        <v>33432.126824999999</v>
      </c>
      <c r="CY67" s="157">
        <f ca="1">SUM(CY24,CY55)</f>
        <v>30553.422199999994</v>
      </c>
      <c r="CZ67" s="152">
        <f t="shared" ref="CZ67:DA69" ca="1" si="295">IFERROR(CX67/CJ67*100,0)</f>
        <v>3.9545455587202882</v>
      </c>
      <c r="DA67" s="152">
        <f t="shared" ca="1" si="295"/>
        <v>4.7821954376094915</v>
      </c>
      <c r="DB67" s="157">
        <f ca="1">SUM(DB24,DB55)</f>
        <v>834704.45474393782</v>
      </c>
      <c r="DC67" s="157">
        <f ca="1">SUM(DC24,DC55)</f>
        <v>646126.2785411661</v>
      </c>
      <c r="DD67" s="153"/>
      <c r="DE67" s="150">
        <f ca="1">D67-SUM(AQ67,BL67,CG67,DB67)</f>
        <v>0</v>
      </c>
      <c r="DF67" s="150">
        <f ca="1">E67-SUM(AR67,BM67,CH67,DC67)</f>
        <v>0</v>
      </c>
    </row>
    <row r="68" spans="1:110">
      <c r="A68" s="5" t="s">
        <v>170</v>
      </c>
      <c r="B68" s="5" t="s">
        <v>168</v>
      </c>
      <c r="D68" s="157">
        <f ca="1">SUM(D31,D63)</f>
        <v>5578511.6144249998</v>
      </c>
      <c r="E68" s="157">
        <f ca="1">SUM(E31,E63)</f>
        <v>5572337.9392799996</v>
      </c>
      <c r="F68" s="157">
        <f ca="1">SUM(F31,F63)</f>
        <v>1782708.0052500002</v>
      </c>
      <c r="G68" s="157">
        <f ca="1">SUM(G31,G63)</f>
        <v>1822290.4392699997</v>
      </c>
      <c r="H68" s="152">
        <f t="shared" ca="1" si="276"/>
        <v>31.956696130922214</v>
      </c>
      <c r="I68" s="152">
        <f t="shared" ca="1" si="276"/>
        <v>32.702439427165416</v>
      </c>
      <c r="J68" s="157">
        <f ca="1">SUM(J31,J63)</f>
        <v>1016213.06475</v>
      </c>
      <c r="K68" s="157">
        <f ca="1">SUM(K31,K63)</f>
        <v>1053553.82027</v>
      </c>
      <c r="L68" s="152">
        <f t="shared" ca="1" si="277"/>
        <v>18.216562678157036</v>
      </c>
      <c r="M68" s="152">
        <f t="shared" ca="1" si="277"/>
        <v>18.906854389490409</v>
      </c>
      <c r="N68" s="157">
        <f ca="1">SUM(N31,N63)</f>
        <v>647894.17500000005</v>
      </c>
      <c r="O68" s="157">
        <f ca="1">SUM(O31,O63)</f>
        <v>635679.15005000005</v>
      </c>
      <c r="P68" s="152">
        <f t="shared" ca="1" si="278"/>
        <v>11.614104617523166</v>
      </c>
      <c r="Q68" s="152">
        <f t="shared" ca="1" si="278"/>
        <v>11.407763796395594</v>
      </c>
      <c r="R68" s="157">
        <f ca="1">SUM(R31,R63)</f>
        <v>114014.598</v>
      </c>
      <c r="S68" s="157">
        <f ca="1">SUM(S31,S63)</f>
        <v>128600.91894999999</v>
      </c>
      <c r="T68" s="152">
        <f t="shared" ca="1" si="279"/>
        <v>2.0438175248247101</v>
      </c>
      <c r="U68" s="152">
        <f t="shared" ca="1" si="279"/>
        <v>2.3078449360272733</v>
      </c>
      <c r="V68" s="157">
        <f ca="1">SUM(V31,V63)</f>
        <v>5767449.6949499995</v>
      </c>
      <c r="W68" s="157">
        <f ca="1">SUM(W31,W63)</f>
        <v>5517718.3872999996</v>
      </c>
      <c r="X68" s="65"/>
      <c r="Y68" s="157">
        <f ca="1">SUM(Y31,Y63)</f>
        <v>3715171.2903750008</v>
      </c>
      <c r="Z68" s="157">
        <f ca="1">SUM(Z31,Z63)</f>
        <v>3704913.6697299997</v>
      </c>
      <c r="AA68" s="157">
        <f ca="1">SUM(AA31,AA63)</f>
        <v>883268.02035000012</v>
      </c>
      <c r="AB68" s="157">
        <f ca="1">SUM(AB31,AB63)</f>
        <v>1009292.4324699999</v>
      </c>
      <c r="AC68" s="152">
        <f t="shared" ca="1" si="280"/>
        <v>23.774624406640619</v>
      </c>
      <c r="AD68" s="152">
        <f t="shared" ca="1" si="280"/>
        <v>27.241995966495853</v>
      </c>
      <c r="AE68" s="157">
        <f ca="1">SUM(AE31,AE63)</f>
        <v>555859.97152499994</v>
      </c>
      <c r="AF68" s="157">
        <f ca="1">SUM(AF31,AF63)</f>
        <v>676115.02049000002</v>
      </c>
      <c r="AG68" s="152">
        <f t="shared" ca="1" si="281"/>
        <v>14.961893492369574</v>
      </c>
      <c r="AH68" s="152">
        <f t="shared" ca="1" si="281"/>
        <v>18.249143725372495</v>
      </c>
      <c r="AI68" s="157">
        <f ca="1">SUM(AI31,AI63)</f>
        <v>283634.38537500001</v>
      </c>
      <c r="AJ68" s="157">
        <f ca="1">SUM(AJ31,AJ63)</f>
        <v>289516.30826999998</v>
      </c>
      <c r="AK68" s="152">
        <f t="shared" ca="1" si="282"/>
        <v>7.6344901272740673</v>
      </c>
      <c r="AL68" s="152">
        <f t="shared" ca="1" si="282"/>
        <v>7.8143874345957123</v>
      </c>
      <c r="AM68" s="157">
        <f ca="1">SUM(AM31,AM63)</f>
        <v>43773.663449999993</v>
      </c>
      <c r="AN68" s="157">
        <f ca="1">SUM(AN31,AN63)</f>
        <v>43661.103709999996</v>
      </c>
      <c r="AO68" s="152">
        <f t="shared" ca="1" si="283"/>
        <v>1.1782407869969727</v>
      </c>
      <c r="AP68" s="152">
        <f t="shared" ca="1" si="283"/>
        <v>1.1784648065276471</v>
      </c>
      <c r="AQ68" s="157">
        <f ca="1">SUM(AQ31,AQ63)</f>
        <v>3608782.1183609366</v>
      </c>
      <c r="AR68" s="157">
        <f ca="1">SUM(AR31,AR63)</f>
        <v>3765498.7869403316</v>
      </c>
      <c r="AS68" s="65"/>
      <c r="AT68" s="157">
        <f ca="1">SUM(AT31,AT63)</f>
        <v>780155.45452499995</v>
      </c>
      <c r="AU68" s="157">
        <f ca="1">SUM(AU31,AU63)</f>
        <v>612489.10260999994</v>
      </c>
      <c r="AV68" s="157">
        <f ca="1">SUM(AV31,AV63)</f>
        <v>295696.28512500005</v>
      </c>
      <c r="AW68" s="157">
        <f ca="1">SUM(AW31,AW63)</f>
        <v>207826.64721</v>
      </c>
      <c r="AX68" s="152">
        <f t="shared" ca="1" si="284"/>
        <v>37.902226205036996</v>
      </c>
      <c r="AY68" s="152">
        <f t="shared" ca="1" si="284"/>
        <v>33.931484874488092</v>
      </c>
      <c r="AZ68" s="157">
        <f ca="1">SUM(AZ31,AZ63)</f>
        <v>208740.519375</v>
      </c>
      <c r="BA68" s="157">
        <f ca="1">SUM(BA31,BA63)</f>
        <v>162484.40060999998</v>
      </c>
      <c r="BB68" s="152">
        <f t="shared" ca="1" si="285"/>
        <v>26.756272504957657</v>
      </c>
      <c r="BC68" s="152">
        <f t="shared" ca="1" si="285"/>
        <v>26.528537392356071</v>
      </c>
      <c r="BD68" s="157">
        <f ca="1">SUM(BD31,BD63)</f>
        <v>77488.232325000004</v>
      </c>
      <c r="BE68" s="157">
        <f ca="1">SUM(BE31,BE63)</f>
        <v>36204.425739999991</v>
      </c>
      <c r="BF68" s="152">
        <f t="shared" ca="1" si="286"/>
        <v>9.9324092237718133</v>
      </c>
      <c r="BG68" s="152">
        <f t="shared" ca="1" si="286"/>
        <v>5.9110318184800459</v>
      </c>
      <c r="BH68" s="157">
        <f ca="1">SUM(BH31,BH63)</f>
        <v>9467.5334249999996</v>
      </c>
      <c r="BI68" s="157">
        <f ca="1">SUM(BI31,BI63)</f>
        <v>9137.8208599999998</v>
      </c>
      <c r="BJ68" s="152">
        <f t="shared" ca="1" si="287"/>
        <v>1.2135444763075247</v>
      </c>
      <c r="BK68" s="152">
        <f t="shared" ca="1" si="287"/>
        <v>1.4919156636519739</v>
      </c>
      <c r="BL68" s="157">
        <f ca="1">SUM(BL31,BL63)</f>
        <v>745212.40361452056</v>
      </c>
      <c r="BM68" s="157">
        <f ca="1">SUM(BM31,BM63)</f>
        <v>623027.06012446503</v>
      </c>
      <c r="BN68" s="65"/>
      <c r="BO68" s="157">
        <f ca="1">SUM(BO31,BO63)</f>
        <v>929131.92614999996</v>
      </c>
      <c r="BP68" s="157">
        <f ca="1">SUM(BP31,BP63)</f>
        <v>888692.59107999993</v>
      </c>
      <c r="BQ68" s="157">
        <f ca="1">SUM(BQ31,BQ63)</f>
        <v>504519.80264999997</v>
      </c>
      <c r="BR68" s="157">
        <f ca="1">SUM(BR31,BR63)</f>
        <v>490480.50743999996</v>
      </c>
      <c r="BS68" s="152">
        <f t="shared" ca="1" si="288"/>
        <v>54.300125574261003</v>
      </c>
      <c r="BT68" s="152">
        <f t="shared" ca="1" si="288"/>
        <v>55.191245247575935</v>
      </c>
      <c r="BU68" s="157">
        <f ca="1">SUM(BU31,BU63)</f>
        <v>174735.99412500003</v>
      </c>
      <c r="BV68" s="157">
        <f ca="1">SUM(BV31,BV63)</f>
        <v>175806.99975999998</v>
      </c>
      <c r="BW68" s="152">
        <f t="shared" ca="1" si="289"/>
        <v>18.806370678601617</v>
      </c>
      <c r="BX68" s="152">
        <f t="shared" ca="1" si="289"/>
        <v>19.782656176569144</v>
      </c>
      <c r="BY68" s="157">
        <f ca="1">SUM(BY31,BY63)</f>
        <v>277735.30342499999</v>
      </c>
      <c r="BZ68" s="157">
        <f ca="1">SUM(BZ31,BZ63)</f>
        <v>259490.88857999997</v>
      </c>
      <c r="CA68" s="152">
        <f t="shared" ca="1" si="290"/>
        <v>29.891912613081615</v>
      </c>
      <c r="CB68" s="152">
        <f t="shared" ca="1" si="290"/>
        <v>29.199173165678012</v>
      </c>
      <c r="CC68" s="157">
        <f ca="1">SUM(CC31,CC63)</f>
        <v>80961.536399999997</v>
      </c>
      <c r="CD68" s="157">
        <f ca="1">SUM(CD31,CD63)</f>
        <v>82131.462279999992</v>
      </c>
      <c r="CE68" s="152">
        <f t="shared" ca="1" si="291"/>
        <v>8.7136750036646013</v>
      </c>
      <c r="CF68" s="152">
        <f t="shared" ca="1" si="291"/>
        <v>9.2418304264456879</v>
      </c>
      <c r="CG68" s="157">
        <f ca="1">SUM(CG31,CG63)</f>
        <v>893609.94903834257</v>
      </c>
      <c r="CH68" s="157">
        <f ca="1">SUM(CH31,CH63)</f>
        <v>878104.57918882649</v>
      </c>
      <c r="CI68" s="65"/>
      <c r="CJ68" s="157">
        <f ca="1">SUM(CJ31,CJ63)</f>
        <v>342991.02390000003</v>
      </c>
      <c r="CK68" s="157">
        <f ca="1">SUM(CK31,CK63)</f>
        <v>311623.02387999999</v>
      </c>
      <c r="CL68" s="157">
        <f ca="1">SUM(CL31,CL63)</f>
        <v>109305.63885000002</v>
      </c>
      <c r="CM68" s="157">
        <f ca="1">SUM(CM31,CM63)</f>
        <v>91375.127199999988</v>
      </c>
      <c r="CN68" s="152">
        <f t="shared" ca="1" si="292"/>
        <v>31.86836716807737</v>
      </c>
      <c r="CO68" s="152">
        <f t="shared" ca="1" si="292"/>
        <v>29.322328646418239</v>
      </c>
      <c r="CP68" s="157">
        <f ca="1">SUM(CP31,CP63)</f>
        <v>55280.327324999998</v>
      </c>
      <c r="CQ68" s="157">
        <f ca="1">SUM(CQ31,CQ63)</f>
        <v>49925.182229999991</v>
      </c>
      <c r="CR68" s="152">
        <f t="shared" ca="1" si="293"/>
        <v>16.117135281393583</v>
      </c>
      <c r="CS68" s="152">
        <f t="shared" ca="1" si="293"/>
        <v>16.021018475587738</v>
      </c>
      <c r="CT68" s="157">
        <f ca="1">SUM(CT31,CT63)</f>
        <v>41503.972650000003</v>
      </c>
      <c r="CU68" s="157">
        <f ca="1">SUM(CU31,CU63)</f>
        <v>31033.94112</v>
      </c>
      <c r="CV68" s="152">
        <f t="shared" ca="1" si="294"/>
        <v>12.100600236728235</v>
      </c>
      <c r="CW68" s="152">
        <f t="shared" ca="1" si="294"/>
        <v>9.9588087983994953</v>
      </c>
      <c r="CX68" s="157">
        <f ca="1">SUM(CX31,CX63)</f>
        <v>12521.338875000001</v>
      </c>
      <c r="CY68" s="157">
        <f ca="1">SUM(CY31,CY63)</f>
        <v>10416.003849999999</v>
      </c>
      <c r="CZ68" s="152">
        <f t="shared" ca="1" si="295"/>
        <v>3.6506316499555482</v>
      </c>
      <c r="DA68" s="152">
        <f t="shared" ca="1" si="295"/>
        <v>3.3425013724310051</v>
      </c>
      <c r="DB68" s="157">
        <f ca="1">SUM(DB31,DB63)</f>
        <v>330907.1434111998</v>
      </c>
      <c r="DC68" s="157">
        <f ca="1">SUM(DC31,DC63)</f>
        <v>305707.51302637707</v>
      </c>
      <c r="DD68" s="153"/>
      <c r="DE68" s="150">
        <f ca="1">D68-SUM(AQ68,BL68,CG68,DB68)</f>
        <v>0</v>
      </c>
      <c r="DF68" s="150">
        <f ca="1">E68-SUM(AR68,BM68,CH68,DC68)</f>
        <v>0</v>
      </c>
    </row>
    <row r="69" spans="1:110">
      <c r="A69" s="5" t="s">
        <v>171</v>
      </c>
      <c r="B69" s="5" t="s">
        <v>168</v>
      </c>
      <c r="D69" s="155">
        <f ca="1">SUM(D67,D68)</f>
        <v>12713260.220625</v>
      </c>
      <c r="E69" s="155">
        <f ca="1">SUM(E67,E68)</f>
        <v>11755368.16405</v>
      </c>
      <c r="F69" s="155">
        <f ca="1">SUM(F67,F68)</f>
        <v>4209254.1458999999</v>
      </c>
      <c r="G69" s="155">
        <f ca="1">SUM(G67,G68)</f>
        <v>3889132.4695999995</v>
      </c>
      <c r="H69" s="156">
        <f t="shared" ca="1" si="276"/>
        <v>33.109163761717355</v>
      </c>
      <c r="I69" s="156">
        <f t="shared" ca="1" si="276"/>
        <v>33.083884871370138</v>
      </c>
      <c r="J69" s="155">
        <f ca="1">SUM(J67,J68)</f>
        <v>2316415.8396000001</v>
      </c>
      <c r="K69" s="155">
        <f ca="1">SUM(K67,K68)</f>
        <v>2187994.7222000002</v>
      </c>
      <c r="L69" s="156">
        <f t="shared" ca="1" si="277"/>
        <v>18.220470590557312</v>
      </c>
      <c r="M69" s="156">
        <f t="shared" ca="1" si="277"/>
        <v>18.612728173765547</v>
      </c>
      <c r="N69" s="155">
        <f ca="1">SUM(N67,N68)</f>
        <v>1582571.1495000001</v>
      </c>
      <c r="O69" s="155">
        <f ca="1">SUM(O67,O68)</f>
        <v>1392702.7414299999</v>
      </c>
      <c r="P69" s="156">
        <f t="shared" ca="1" si="278"/>
        <v>12.448192847752461</v>
      </c>
      <c r="Q69" s="156">
        <f t="shared" ca="1" si="278"/>
        <v>11.847376636736328</v>
      </c>
      <c r="R69" s="155">
        <f ca="1">SUM(R67,R68)</f>
        <v>305308.98930000002</v>
      </c>
      <c r="S69" s="155">
        <f ca="1">SUM(S67,S68)</f>
        <v>303304.52396999998</v>
      </c>
      <c r="T69" s="156">
        <f t="shared" ca="1" si="279"/>
        <v>2.4015003547610121</v>
      </c>
      <c r="U69" s="156">
        <f t="shared" ca="1" si="279"/>
        <v>2.5801363235696777</v>
      </c>
      <c r="V69" s="155">
        <f ca="1">SUM(V67,V68)</f>
        <v>12966144.940199999</v>
      </c>
      <c r="W69" s="155">
        <f ca="1">SUM(W67,W68)</f>
        <v>11624131.911560001</v>
      </c>
      <c r="X69" s="65"/>
      <c r="Y69" s="155">
        <f ca="1">SUM(Y67,Y68)</f>
        <v>7803348.9702750016</v>
      </c>
      <c r="Z69" s="155">
        <f ca="1">SUM(Z67,Z68)</f>
        <v>7214738.1674199998</v>
      </c>
      <c r="AA69" s="155">
        <f ca="1">SUM(AA67,AA68)</f>
        <v>1934681.7731250001</v>
      </c>
      <c r="AB69" s="155">
        <f ca="1">SUM(AB67,AB68)</f>
        <v>1971900.0839999998</v>
      </c>
      <c r="AC69" s="156">
        <f t="shared" ca="1" si="280"/>
        <v>24.792967487353305</v>
      </c>
      <c r="AD69" s="156">
        <f t="shared" ca="1" si="280"/>
        <v>27.331554357781414</v>
      </c>
      <c r="AE69" s="155">
        <f ca="1">SUM(AE67,AE68)</f>
        <v>1199436.1312499999</v>
      </c>
      <c r="AF69" s="155">
        <f ca="1">SUM(AF67,AF68)</f>
        <v>1280169.77788</v>
      </c>
      <c r="AG69" s="156">
        <f t="shared" ca="1" si="281"/>
        <v>15.370786771410147</v>
      </c>
      <c r="AH69" s="156">
        <f t="shared" ca="1" si="281"/>
        <v>17.743814788191965</v>
      </c>
      <c r="AI69" s="155">
        <f ca="1">SUM(AI67,AI68)</f>
        <v>630211.40895000007</v>
      </c>
      <c r="AJ69" s="155">
        <f ca="1">SUM(AJ67,AJ68)</f>
        <v>588904.36268999986</v>
      </c>
      <c r="AK69" s="156">
        <f t="shared" ca="1" si="282"/>
        <v>8.0761659045448333</v>
      </c>
      <c r="AL69" s="156">
        <f t="shared" ca="1" si="282"/>
        <v>8.1625188471751962</v>
      </c>
      <c r="AM69" s="155">
        <f ca="1">SUM(AM67,AM68)</f>
        <v>105034.23292499999</v>
      </c>
      <c r="AN69" s="155">
        <f ca="1">SUM(AN67,AN68)</f>
        <v>102825.94342999998</v>
      </c>
      <c r="AO69" s="156">
        <f t="shared" ca="1" si="283"/>
        <v>1.3460148113983224</v>
      </c>
      <c r="AP69" s="156">
        <f t="shared" ca="1" si="283"/>
        <v>1.4252207224142506</v>
      </c>
      <c r="AQ69" s="155">
        <f ca="1">SUM(AQ67,AQ68)</f>
        <v>7668967.9478713684</v>
      </c>
      <c r="AR69" s="155">
        <f ca="1">SUM(AR67,AR68)</f>
        <v>7291672.9739402663</v>
      </c>
      <c r="AS69" s="65"/>
      <c r="AT69" s="155">
        <f ca="1">SUM(AT67,AT68)</f>
        <v>1717414.0942500001</v>
      </c>
      <c r="AU69" s="155">
        <f ca="1">SUM(AU67,AU68)</f>
        <v>1516174.93132</v>
      </c>
      <c r="AV69" s="155">
        <f ca="1">SUM(AV67,AV68)</f>
        <v>623659.96590000007</v>
      </c>
      <c r="AW69" s="155">
        <f ca="1">SUM(AW67,AW68)</f>
        <v>540499.06477000006</v>
      </c>
      <c r="AX69" s="156">
        <f t="shared" ca="1" si="284"/>
        <v>36.313895873339405</v>
      </c>
      <c r="AY69" s="156">
        <f t="shared" ca="1" si="284"/>
        <v>35.648859086427123</v>
      </c>
      <c r="AZ69" s="155">
        <f ca="1">SUM(AZ67,AZ68)</f>
        <v>436639.45642499998</v>
      </c>
      <c r="BA69" s="155">
        <f ca="1">SUM(BA67,BA68)</f>
        <v>410358.19405000005</v>
      </c>
      <c r="BB69" s="156">
        <f t="shared" ca="1" si="285"/>
        <v>25.424238562318415</v>
      </c>
      <c r="BC69" s="156">
        <f t="shared" ca="1" si="285"/>
        <v>27.065359383876459</v>
      </c>
      <c r="BD69" s="155">
        <f ca="1">SUM(BD67,BD68)</f>
        <v>165546.43335000001</v>
      </c>
      <c r="BE69" s="155">
        <f ca="1">SUM(BE67,BE68)</f>
        <v>105362.90610999998</v>
      </c>
      <c r="BF69" s="156">
        <f t="shared" ca="1" si="286"/>
        <v>9.6392846608315867</v>
      </c>
      <c r="BG69" s="156">
        <f t="shared" ca="1" si="286"/>
        <v>6.9492578945537495</v>
      </c>
      <c r="BH69" s="155">
        <f ca="1">SUM(BH67,BH68)</f>
        <v>21474.076125</v>
      </c>
      <c r="BI69" s="155">
        <f ca="1">SUM(BI67,BI68)</f>
        <v>24777.964609999999</v>
      </c>
      <c r="BJ69" s="156">
        <f t="shared" ca="1" si="287"/>
        <v>1.2503726501893997</v>
      </c>
      <c r="BK69" s="156">
        <f t="shared" ca="1" si="287"/>
        <v>1.6342418079969181</v>
      </c>
      <c r="BL69" s="155">
        <f ca="1">SUM(BL67,BL68)</f>
        <v>1670221.5011090329</v>
      </c>
      <c r="BM69" s="155">
        <f ca="1">SUM(BM67,BM68)</f>
        <v>1547797.6190876532</v>
      </c>
      <c r="BN69" s="65"/>
      <c r="BO69" s="155">
        <f ca="1">SUM(BO67,BO68)</f>
        <v>2256980.7704250002</v>
      </c>
      <c r="BP69" s="155">
        <f ca="1">SUM(BP67,BP68)</f>
        <v>1942696.3002299997</v>
      </c>
      <c r="BQ69" s="155">
        <f ca="1">SUM(BQ67,BQ68)</f>
        <v>1184006.2511999998</v>
      </c>
      <c r="BR69" s="155">
        <f ca="1">SUM(BR67,BR68)</f>
        <v>1054321.9332099999</v>
      </c>
      <c r="BS69" s="156">
        <f t="shared" ca="1" si="288"/>
        <v>52.459740318347755</v>
      </c>
      <c r="BT69" s="156">
        <f t="shared" ca="1" si="288"/>
        <v>54.271063010990275</v>
      </c>
      <c r="BU69" s="155">
        <f ca="1">SUM(BU67,BU68)</f>
        <v>410838.58822500007</v>
      </c>
      <c r="BV69" s="155">
        <f ca="1">SUM(BV67,BV68)</f>
        <v>364254.37859999994</v>
      </c>
      <c r="BW69" s="156">
        <f t="shared" ca="1" si="289"/>
        <v>18.203016773937211</v>
      </c>
      <c r="BX69" s="156">
        <f t="shared" ca="1" si="289"/>
        <v>18.749939378423438</v>
      </c>
      <c r="BY69" s="155">
        <f ca="1">SUM(BY67,BY68)</f>
        <v>643201.40714999987</v>
      </c>
      <c r="BZ69" s="155">
        <f ca="1">SUM(BZ67,BZ68)</f>
        <v>565613.76227999991</v>
      </c>
      <c r="CA69" s="156">
        <f t="shared" ca="1" si="290"/>
        <v>28.49831135375079</v>
      </c>
      <c r="CB69" s="156">
        <f t="shared" ca="1" si="290"/>
        <v>29.114883382082713</v>
      </c>
      <c r="CC69" s="155">
        <f ca="1">SUM(CC67,CC68)</f>
        <v>158879.28712500003</v>
      </c>
      <c r="CD69" s="155">
        <f ca="1">SUM(CD67,CD68)</f>
        <v>151402.63550999999</v>
      </c>
      <c r="CE69" s="156">
        <f t="shared" ca="1" si="291"/>
        <v>7.0394612664370335</v>
      </c>
      <c r="CF69" s="156">
        <f t="shared" ca="1" si="291"/>
        <v>7.7934279018328878</v>
      </c>
      <c r="CG69" s="155">
        <f ca="1">SUM(CG67,CG68)</f>
        <v>2208459.1734894607</v>
      </c>
      <c r="CH69" s="155">
        <f ca="1">SUM(CH67,CH68)</f>
        <v>1964063.7794545367</v>
      </c>
      <c r="CI69" s="65"/>
      <c r="CJ69" s="155">
        <f ca="1">SUM(CJ67,CJ68)</f>
        <v>1188401.10525</v>
      </c>
      <c r="CK69" s="155">
        <f ca="1">SUM(CK67,CK68)</f>
        <v>950522.51259000006</v>
      </c>
      <c r="CL69" s="155">
        <f ca="1">SUM(CL67,CL68)</f>
        <v>377349.22852500004</v>
      </c>
      <c r="CM69" s="155">
        <f ca="1">SUM(CM67,CM68)</f>
        <v>304431.23851</v>
      </c>
      <c r="CN69" s="156">
        <f t="shared" ca="1" si="292"/>
        <v>31.752682394688474</v>
      </c>
      <c r="CO69" s="156">
        <f t="shared" ca="1" si="292"/>
        <v>32.027777825112267</v>
      </c>
      <c r="CP69" s="155">
        <f ca="1">SUM(CP67,CP68)</f>
        <v>168912.47617499999</v>
      </c>
      <c r="CQ69" s="155">
        <f ca="1">SUM(CQ67,CQ68)</f>
        <v>135996.13082999998</v>
      </c>
      <c r="CR69" s="156">
        <f t="shared" ca="1" si="293"/>
        <v>14.213423012549828</v>
      </c>
      <c r="CS69" s="156">
        <f t="shared" ca="1" si="293"/>
        <v>14.307512870940361</v>
      </c>
      <c r="CT69" s="155">
        <f ca="1">SUM(CT67,CT68)</f>
        <v>162483.28665000002</v>
      </c>
      <c r="CU69" s="155">
        <f ca="1">SUM(CU67,CU68)</f>
        <v>127465.68163000001</v>
      </c>
      <c r="CV69" s="156">
        <f t="shared" ca="1" si="294"/>
        <v>13.672428099586709</v>
      </c>
      <c r="CW69" s="156">
        <f t="shared" ca="1" si="294"/>
        <v>13.410064458408181</v>
      </c>
      <c r="CX69" s="155">
        <f ca="1">SUM(CX67,CX68)</f>
        <v>45953.465700000001</v>
      </c>
      <c r="CY69" s="155">
        <f ca="1">SUM(CY67,CY68)</f>
        <v>40969.426049999995</v>
      </c>
      <c r="CZ69" s="156">
        <f t="shared" ca="1" si="295"/>
        <v>3.8668312825519391</v>
      </c>
      <c r="DA69" s="156">
        <f t="shared" ca="1" si="295"/>
        <v>4.3102004957637243</v>
      </c>
      <c r="DB69" s="155">
        <f ca="1">SUM(DB67,DB68)</f>
        <v>1165611.5981551376</v>
      </c>
      <c r="DC69" s="155">
        <f ca="1">SUM(DC67,DC68)</f>
        <v>951833.79156754317</v>
      </c>
      <c r="DD69" s="153"/>
      <c r="DE69" s="155">
        <f ca="1">SUM(DE67,DE68)</f>
        <v>0</v>
      </c>
      <c r="DF69" s="155">
        <f ca="1">SUM(DF67,DF68)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DF69"/>
  <sheetViews>
    <sheetView zoomScale="80" zoomScaleNormal="80" workbookViewId="0">
      <pane xSplit="3" ySplit="14" topLeftCell="D35" activePane="bottomRight" state="frozen"/>
      <selection activeCell="E28" sqref="E28"/>
      <selection pane="topRight" activeCell="E28" sqref="E28"/>
      <selection pane="bottomLeft" activeCell="E28" sqref="E28"/>
      <selection pane="bottomRight" activeCell="C59" sqref="C59"/>
    </sheetView>
  </sheetViews>
  <sheetFormatPr defaultRowHeight="15"/>
  <cols>
    <col min="2" max="2" width="27.28515625" bestFit="1" customWidth="1"/>
    <col min="3" max="3" width="18.140625" bestFit="1" customWidth="1"/>
    <col min="4" max="4" width="14.28515625" bestFit="1" customWidth="1"/>
    <col min="5" max="5" width="14.140625" customWidth="1"/>
    <col min="6" max="23" width="12.7109375" customWidth="1"/>
    <col min="25" max="44" width="12.7109375" customWidth="1"/>
    <col min="46" max="65" width="12.7109375" customWidth="1"/>
    <col min="67" max="86" width="12.7109375" customWidth="1"/>
    <col min="88" max="107" width="12.7109375" customWidth="1"/>
    <col min="109" max="110" width="12.7109375" customWidth="1"/>
  </cols>
  <sheetData>
    <row r="1" spans="1:110" ht="16.5" thickBot="1">
      <c r="C1" s="12"/>
      <c r="D1" s="142" t="s">
        <v>136</v>
      </c>
      <c r="E1" s="143" t="s">
        <v>137</v>
      </c>
      <c r="F1" s="143" t="str">
        <f>$D1</f>
        <v>All</v>
      </c>
      <c r="G1" s="143" t="s">
        <v>138</v>
      </c>
      <c r="H1" s="143" t="str">
        <f>$D1</f>
        <v>All</v>
      </c>
      <c r="I1" s="143" t="s">
        <v>139</v>
      </c>
      <c r="J1" s="143" t="str">
        <f>$D1</f>
        <v>All</v>
      </c>
      <c r="K1" s="143" t="s">
        <v>140</v>
      </c>
      <c r="L1" s="143" t="str">
        <f>$D1</f>
        <v>All</v>
      </c>
      <c r="M1" s="143" t="s">
        <v>141</v>
      </c>
      <c r="N1" s="143" t="str">
        <f>$D1</f>
        <v>All</v>
      </c>
      <c r="O1" s="143" t="s">
        <v>142</v>
      </c>
      <c r="P1" s="143" t="str">
        <f>$D1</f>
        <v>All</v>
      </c>
      <c r="Q1" s="143" t="s">
        <v>143</v>
      </c>
      <c r="R1" s="143" t="str">
        <f>$D1</f>
        <v>All</v>
      </c>
      <c r="S1" s="143" t="s">
        <v>144</v>
      </c>
      <c r="T1" s="143" t="str">
        <f>$D1</f>
        <v>All</v>
      </c>
      <c r="U1" s="143" t="s">
        <v>145</v>
      </c>
      <c r="V1" s="143" t="s">
        <v>136</v>
      </c>
      <c r="W1" s="144" t="s">
        <v>146</v>
      </c>
      <c r="X1" s="15"/>
      <c r="Y1" s="142" t="s">
        <v>147</v>
      </c>
      <c r="Z1" s="143" t="s">
        <v>137</v>
      </c>
      <c r="AA1" s="143" t="str">
        <f>$Y1</f>
        <v>Dining room</v>
      </c>
      <c r="AB1" s="143" t="s">
        <v>138</v>
      </c>
      <c r="AC1" s="143" t="str">
        <f>$Y1</f>
        <v>Dining room</v>
      </c>
      <c r="AD1" s="143" t="s">
        <v>139</v>
      </c>
      <c r="AE1" s="143" t="str">
        <f>$Y1</f>
        <v>Dining room</v>
      </c>
      <c r="AF1" s="143" t="s">
        <v>140</v>
      </c>
      <c r="AG1" s="143" t="str">
        <f>$Y1</f>
        <v>Dining room</v>
      </c>
      <c r="AH1" s="143" t="s">
        <v>140</v>
      </c>
      <c r="AI1" s="143" t="str">
        <f>$Y1</f>
        <v>Dining room</v>
      </c>
      <c r="AJ1" s="143" t="s">
        <v>142</v>
      </c>
      <c r="AK1" s="143" t="str">
        <f>$Y1</f>
        <v>Dining room</v>
      </c>
      <c r="AL1" s="143" t="s">
        <v>142</v>
      </c>
      <c r="AM1" s="143" t="str">
        <f>$Y1</f>
        <v>Dining room</v>
      </c>
      <c r="AN1" s="143" t="s">
        <v>144</v>
      </c>
      <c r="AO1" s="143" t="str">
        <f>$Y1</f>
        <v>Dining room</v>
      </c>
      <c r="AP1" s="143" t="s">
        <v>144</v>
      </c>
      <c r="AQ1" s="143" t="s">
        <v>147</v>
      </c>
      <c r="AR1" s="144" t="s">
        <v>148</v>
      </c>
      <c r="AS1" s="12"/>
      <c r="AT1" s="142" t="s">
        <v>149</v>
      </c>
      <c r="AU1" s="143" t="s">
        <v>137</v>
      </c>
      <c r="AV1" s="143" t="str">
        <f>$AT1</f>
        <v>Private</v>
      </c>
      <c r="AW1" s="143" t="s">
        <v>138</v>
      </c>
      <c r="AX1" s="143" t="str">
        <f>$AT1</f>
        <v>Private</v>
      </c>
      <c r="AY1" s="143" t="s">
        <v>139</v>
      </c>
      <c r="AZ1" s="143" t="str">
        <f>$AT1</f>
        <v>Private</v>
      </c>
      <c r="BA1" s="143" t="s">
        <v>140</v>
      </c>
      <c r="BB1" s="143" t="str">
        <f>$AT1</f>
        <v>Private</v>
      </c>
      <c r="BC1" s="143" t="s">
        <v>140</v>
      </c>
      <c r="BD1" s="143" t="str">
        <f>$AT1</f>
        <v>Private</v>
      </c>
      <c r="BE1" s="143" t="s">
        <v>142</v>
      </c>
      <c r="BF1" s="143" t="str">
        <f>$AT1</f>
        <v>Private</v>
      </c>
      <c r="BG1" s="143" t="s">
        <v>142</v>
      </c>
      <c r="BH1" s="143" t="str">
        <f>$AT1</f>
        <v>Private</v>
      </c>
      <c r="BI1" s="143" t="s">
        <v>144</v>
      </c>
      <c r="BJ1" s="143" t="str">
        <f>$AT1</f>
        <v>Private</v>
      </c>
      <c r="BK1" s="143" t="s">
        <v>144</v>
      </c>
      <c r="BL1" s="143" t="s">
        <v>149</v>
      </c>
      <c r="BM1" s="144" t="s">
        <v>148</v>
      </c>
      <c r="BN1" s="12"/>
      <c r="BO1" s="142" t="s">
        <v>100</v>
      </c>
      <c r="BP1" s="143" t="s">
        <v>137</v>
      </c>
      <c r="BQ1" s="143" t="str">
        <f>$BO1</f>
        <v>Bar</v>
      </c>
      <c r="BR1" s="143" t="s">
        <v>138</v>
      </c>
      <c r="BS1" s="143" t="str">
        <f>$BO1</f>
        <v>Bar</v>
      </c>
      <c r="BT1" s="143" t="s">
        <v>139</v>
      </c>
      <c r="BU1" s="143" t="str">
        <f>$BO1</f>
        <v>Bar</v>
      </c>
      <c r="BV1" s="143" t="s">
        <v>140</v>
      </c>
      <c r="BW1" s="143" t="str">
        <f>$BO1</f>
        <v>Bar</v>
      </c>
      <c r="BX1" s="143" t="s">
        <v>140</v>
      </c>
      <c r="BY1" s="143" t="str">
        <f>$BO1</f>
        <v>Bar</v>
      </c>
      <c r="BZ1" s="143" t="s">
        <v>142</v>
      </c>
      <c r="CA1" s="143" t="str">
        <f>$BO1</f>
        <v>Bar</v>
      </c>
      <c r="CB1" s="143" t="s">
        <v>142</v>
      </c>
      <c r="CC1" s="143" t="str">
        <f>$BO1</f>
        <v>Bar</v>
      </c>
      <c r="CD1" s="143" t="s">
        <v>144</v>
      </c>
      <c r="CE1" s="143" t="str">
        <f>$BO1</f>
        <v>Bar</v>
      </c>
      <c r="CF1" s="143" t="s">
        <v>144</v>
      </c>
      <c r="CG1" s="143" t="s">
        <v>100</v>
      </c>
      <c r="CH1" s="144" t="s">
        <v>148</v>
      </c>
      <c r="CI1" s="12"/>
      <c r="CJ1" s="142" t="s">
        <v>101</v>
      </c>
      <c r="CK1" s="143" t="s">
        <v>137</v>
      </c>
      <c r="CL1" s="143" t="str">
        <f>$CJ1</f>
        <v>Other</v>
      </c>
      <c r="CM1" s="143" t="s">
        <v>138</v>
      </c>
      <c r="CN1" s="143" t="str">
        <f>$CJ1</f>
        <v>Other</v>
      </c>
      <c r="CO1" s="143" t="s">
        <v>139</v>
      </c>
      <c r="CP1" s="143" t="str">
        <f>$CJ1</f>
        <v>Other</v>
      </c>
      <c r="CQ1" s="143" t="s">
        <v>140</v>
      </c>
      <c r="CR1" s="143" t="str">
        <f>$CJ1</f>
        <v>Other</v>
      </c>
      <c r="CS1" s="143" t="s">
        <v>140</v>
      </c>
      <c r="CT1" s="143" t="str">
        <f>$CJ1</f>
        <v>Other</v>
      </c>
      <c r="CU1" s="143" t="s">
        <v>142</v>
      </c>
      <c r="CV1" s="143" t="str">
        <f>$CJ1</f>
        <v>Other</v>
      </c>
      <c r="CW1" s="143" t="s">
        <v>142</v>
      </c>
      <c r="CX1" s="143" t="str">
        <f>$CJ1</f>
        <v>Other</v>
      </c>
      <c r="CY1" s="143" t="s">
        <v>144</v>
      </c>
      <c r="CZ1" s="143" t="str">
        <f>$CJ1</f>
        <v>Other</v>
      </c>
      <c r="DA1" s="143" t="s">
        <v>144</v>
      </c>
      <c r="DB1" s="145" t="s">
        <v>101</v>
      </c>
      <c r="DC1" s="146" t="s">
        <v>148</v>
      </c>
      <c r="DE1" s="142" t="s">
        <v>136</v>
      </c>
      <c r="DF1" s="144" t="s">
        <v>150</v>
      </c>
    </row>
    <row r="2" spans="1:110" ht="15.75">
      <c r="C2" s="12" t="s">
        <v>151</v>
      </c>
      <c r="D2" s="18" t="s">
        <v>152</v>
      </c>
      <c r="E2" s="18" t="str">
        <f>D2</f>
        <v>$X:$X</v>
      </c>
      <c r="F2" s="18" t="s">
        <v>153</v>
      </c>
      <c r="G2" s="18" t="str">
        <f>F2</f>
        <v>$Y:$Y</v>
      </c>
      <c r="H2" s="12"/>
      <c r="I2" s="12"/>
      <c r="J2" s="18" t="s">
        <v>154</v>
      </c>
      <c r="K2" s="18" t="str">
        <f>J2</f>
        <v>$Z:$Z</v>
      </c>
      <c r="L2" s="18"/>
      <c r="M2" s="18"/>
      <c r="N2" s="18" t="s">
        <v>154</v>
      </c>
      <c r="O2" s="18" t="str">
        <f>N2</f>
        <v>$Z:$Z</v>
      </c>
      <c r="P2" s="18"/>
      <c r="Q2" s="18"/>
      <c r="R2" s="18" t="s">
        <v>154</v>
      </c>
      <c r="S2" s="18" t="str">
        <f>R2</f>
        <v>$Z:$Z</v>
      </c>
      <c r="T2" s="18"/>
      <c r="U2" s="18"/>
      <c r="V2" s="18" t="s">
        <v>155</v>
      </c>
      <c r="W2" s="18" t="str">
        <f>V2</f>
        <v>$AA:$AA</v>
      </c>
      <c r="X2" s="12"/>
      <c r="Y2" s="18" t="s">
        <v>156</v>
      </c>
      <c r="Z2" s="18" t="str">
        <f>$Y2</f>
        <v>$AC:$AC</v>
      </c>
      <c r="AA2" s="18" t="str">
        <f>$Y2</f>
        <v>$AC:$AC</v>
      </c>
      <c r="AB2" s="18" t="str">
        <f>$Y2</f>
        <v>$AC:$AC</v>
      </c>
      <c r="AC2" s="12"/>
      <c r="AD2" s="12"/>
      <c r="AE2" s="18" t="str">
        <f>$Y2</f>
        <v>$AC:$AC</v>
      </c>
      <c r="AF2" s="18" t="str">
        <f>$Y2</f>
        <v>$AC:$AC</v>
      </c>
      <c r="AG2" s="12"/>
      <c r="AH2" s="12"/>
      <c r="AI2" s="18" t="str">
        <f>$Y2</f>
        <v>$AC:$AC</v>
      </c>
      <c r="AJ2" s="18" t="str">
        <f>$Y2</f>
        <v>$AC:$AC</v>
      </c>
      <c r="AK2" s="12"/>
      <c r="AL2" s="12"/>
      <c r="AM2" s="18" t="str">
        <f>$Y2</f>
        <v>$AC:$AC</v>
      </c>
      <c r="AN2" s="18" t="str">
        <f>$Y2</f>
        <v>$AC:$AC</v>
      </c>
      <c r="AO2" s="12"/>
      <c r="AP2" s="12"/>
      <c r="AQ2" s="12"/>
      <c r="AR2" s="12"/>
      <c r="AS2" s="12"/>
      <c r="AT2" s="18" t="s">
        <v>156</v>
      </c>
      <c r="AU2" s="18" t="str">
        <f>$AT2</f>
        <v>$AC:$AC</v>
      </c>
      <c r="AV2" s="18" t="str">
        <f>$AT2</f>
        <v>$AC:$AC</v>
      </c>
      <c r="AW2" s="18" t="str">
        <f>$AT2</f>
        <v>$AC:$AC</v>
      </c>
      <c r="AX2" s="12"/>
      <c r="AY2" s="12"/>
      <c r="AZ2" s="18" t="str">
        <f>$AT2</f>
        <v>$AC:$AC</v>
      </c>
      <c r="BA2" s="18" t="str">
        <f>$AT2</f>
        <v>$AC:$AC</v>
      </c>
      <c r="BB2" s="12"/>
      <c r="BC2" s="12"/>
      <c r="BD2" s="18" t="str">
        <f>$AT2</f>
        <v>$AC:$AC</v>
      </c>
      <c r="BE2" s="18" t="str">
        <f>$AT2</f>
        <v>$AC:$AC</v>
      </c>
      <c r="BF2" s="12"/>
      <c r="BG2" s="12"/>
      <c r="BH2" s="18" t="str">
        <f>$AT2</f>
        <v>$AC:$AC</v>
      </c>
      <c r="BI2" s="18" t="str">
        <f>$AT2</f>
        <v>$AC:$AC</v>
      </c>
      <c r="BJ2" s="12"/>
      <c r="BK2" s="12"/>
      <c r="BL2" s="12"/>
      <c r="BM2" s="12"/>
      <c r="BN2" s="12"/>
      <c r="BO2" s="18" t="s">
        <v>156</v>
      </c>
      <c r="BP2" s="18" t="str">
        <f>$BO2</f>
        <v>$AC:$AC</v>
      </c>
      <c r="BQ2" s="18" t="str">
        <f>$BO2</f>
        <v>$AC:$AC</v>
      </c>
      <c r="BR2" s="18" t="str">
        <f>$BO2</f>
        <v>$AC:$AC</v>
      </c>
      <c r="BS2" s="12"/>
      <c r="BT2" s="12"/>
      <c r="BU2" s="18" t="str">
        <f>$BO2</f>
        <v>$AC:$AC</v>
      </c>
      <c r="BV2" s="18" t="str">
        <f>$BO2</f>
        <v>$AC:$AC</v>
      </c>
      <c r="BW2" s="12"/>
      <c r="BX2" s="12"/>
      <c r="BY2" s="18" t="str">
        <f>$BO2</f>
        <v>$AC:$AC</v>
      </c>
      <c r="BZ2" s="18" t="str">
        <f>$BO2</f>
        <v>$AC:$AC</v>
      </c>
      <c r="CA2" s="12"/>
      <c r="CB2" s="12"/>
      <c r="CC2" s="18" t="str">
        <f>$BO2</f>
        <v>$AC:$AC</v>
      </c>
      <c r="CD2" s="18" t="str">
        <f>$BO2</f>
        <v>$AC:$AC</v>
      </c>
      <c r="CE2" s="12"/>
      <c r="CF2" s="12"/>
      <c r="CG2" s="12"/>
      <c r="CH2" s="12"/>
      <c r="CI2" s="12"/>
      <c r="CJ2" s="18" t="s">
        <v>156</v>
      </c>
      <c r="CK2" s="18" t="str">
        <f>$CJ2</f>
        <v>$AC:$AC</v>
      </c>
      <c r="CL2" s="18" t="str">
        <f>$CJ2</f>
        <v>$AC:$AC</v>
      </c>
      <c r="CM2" s="18" t="str">
        <f>$CJ2</f>
        <v>$AC:$AC</v>
      </c>
      <c r="CN2" s="12"/>
      <c r="CO2" s="12"/>
      <c r="CP2" s="18" t="str">
        <f>$CJ2</f>
        <v>$AC:$AC</v>
      </c>
      <c r="CQ2" s="18" t="str">
        <f>$CJ2</f>
        <v>$AC:$AC</v>
      </c>
      <c r="CR2" s="12"/>
      <c r="CS2" s="12"/>
      <c r="CT2" s="18" t="str">
        <f>$CJ2</f>
        <v>$AC:$AC</v>
      </c>
      <c r="CU2" s="18" t="str">
        <f>$CJ2</f>
        <v>$AC:$AC</v>
      </c>
      <c r="CV2" s="12"/>
      <c r="CW2" s="12"/>
      <c r="CX2" s="18" t="str">
        <f>$CJ2</f>
        <v>$AC:$AC</v>
      </c>
      <c r="CY2" s="18" t="str">
        <f>$CJ2</f>
        <v>$AC:$AC</v>
      </c>
      <c r="CZ2" s="12"/>
      <c r="DA2" s="12"/>
    </row>
    <row r="3" spans="1:110" ht="15.75">
      <c r="C3" s="12" t="s">
        <v>157</v>
      </c>
      <c r="D3" s="18" t="s">
        <v>158</v>
      </c>
      <c r="E3" s="18" t="str">
        <f>D3</f>
        <v>Gross Sales</v>
      </c>
      <c r="F3" s="18" t="s">
        <v>159</v>
      </c>
      <c r="G3" s="18" t="str">
        <f>F3</f>
        <v>Bar Sales</v>
      </c>
      <c r="H3" s="12"/>
      <c r="I3" s="12"/>
      <c r="J3" s="18" t="s">
        <v>160</v>
      </c>
      <c r="K3" s="18" t="str">
        <f>J3</f>
        <v>Wine</v>
      </c>
      <c r="L3" s="18"/>
      <c r="M3" s="18"/>
      <c r="N3" s="18" t="s">
        <v>161</v>
      </c>
      <c r="O3" s="18" t="str">
        <f>N3</f>
        <v>Liquor</v>
      </c>
      <c r="P3" s="18"/>
      <c r="Q3" s="18"/>
      <c r="R3" s="18" t="s">
        <v>162</v>
      </c>
      <c r="S3" s="18" t="str">
        <f>R3</f>
        <v>Beer</v>
      </c>
      <c r="T3" s="18"/>
      <c r="U3" s="18"/>
      <c r="V3" s="18" t="s">
        <v>163</v>
      </c>
      <c r="W3" s="18" t="s">
        <v>163</v>
      </c>
      <c r="X3" s="12"/>
      <c r="Y3" s="18" t="s">
        <v>147</v>
      </c>
      <c r="Z3" s="18" t="str">
        <f>$Y3</f>
        <v>Dining room</v>
      </c>
      <c r="AA3" s="18" t="str">
        <f>$Y3</f>
        <v>Dining room</v>
      </c>
      <c r="AB3" s="18" t="str">
        <f>$Y3</f>
        <v>Dining room</v>
      </c>
      <c r="AC3" s="12"/>
      <c r="AD3" s="12"/>
      <c r="AE3" s="18" t="str">
        <f>$Y3</f>
        <v>Dining room</v>
      </c>
      <c r="AF3" s="18" t="str">
        <f>$Y3</f>
        <v>Dining room</v>
      </c>
      <c r="AG3" s="12"/>
      <c r="AH3" s="12"/>
      <c r="AI3" s="18" t="str">
        <f>$Y3</f>
        <v>Dining room</v>
      </c>
      <c r="AJ3" s="18" t="str">
        <f>$Y3</f>
        <v>Dining room</v>
      </c>
      <c r="AK3" s="12"/>
      <c r="AL3" s="12"/>
      <c r="AM3" s="18" t="str">
        <f>$Y3</f>
        <v>Dining room</v>
      </c>
      <c r="AN3" s="18" t="str">
        <f>$Y3</f>
        <v>Dining room</v>
      </c>
      <c r="AO3" s="12"/>
      <c r="AP3" s="12"/>
      <c r="AQ3" s="12"/>
      <c r="AR3" s="12"/>
      <c r="AS3" s="12"/>
      <c r="AT3" s="18" t="s">
        <v>149</v>
      </c>
      <c r="AU3" s="18" t="str">
        <f>$AT3</f>
        <v>Private</v>
      </c>
      <c r="AV3" s="18" t="str">
        <f>$AT3</f>
        <v>Private</v>
      </c>
      <c r="AW3" s="18" t="str">
        <f>$AT3</f>
        <v>Private</v>
      </c>
      <c r="AX3" s="12"/>
      <c r="AY3" s="12"/>
      <c r="AZ3" s="18" t="str">
        <f>$AT3</f>
        <v>Private</v>
      </c>
      <c r="BA3" s="18" t="str">
        <f>$AT3</f>
        <v>Private</v>
      </c>
      <c r="BB3" s="12"/>
      <c r="BC3" s="12"/>
      <c r="BD3" s="18" t="str">
        <f>$AT3</f>
        <v>Private</v>
      </c>
      <c r="BE3" s="18" t="str">
        <f>$AT3</f>
        <v>Private</v>
      </c>
      <c r="BF3" s="12"/>
      <c r="BG3" s="12"/>
      <c r="BH3" s="18" t="str">
        <f>$AT3</f>
        <v>Private</v>
      </c>
      <c r="BI3" s="18" t="str">
        <f>$AT3</f>
        <v>Private</v>
      </c>
      <c r="BJ3" s="12"/>
      <c r="BK3" s="12"/>
      <c r="BL3" s="12"/>
      <c r="BM3" s="12"/>
      <c r="BN3" s="12"/>
      <c r="BO3" s="18" t="s">
        <v>100</v>
      </c>
      <c r="BP3" s="18" t="str">
        <f>$BO3</f>
        <v>Bar</v>
      </c>
      <c r="BQ3" s="18" t="str">
        <f>$BO3</f>
        <v>Bar</v>
      </c>
      <c r="BR3" s="18" t="str">
        <f>$BO3</f>
        <v>Bar</v>
      </c>
      <c r="BS3" s="12"/>
      <c r="BT3" s="12"/>
      <c r="BU3" s="18" t="str">
        <f>$BO3</f>
        <v>Bar</v>
      </c>
      <c r="BV3" s="18" t="str">
        <f>$BO3</f>
        <v>Bar</v>
      </c>
      <c r="BW3" s="12"/>
      <c r="BX3" s="12"/>
      <c r="BY3" s="18" t="str">
        <f>$BO3</f>
        <v>Bar</v>
      </c>
      <c r="BZ3" s="18" t="str">
        <f>$BO3</f>
        <v>Bar</v>
      </c>
      <c r="CA3" s="12"/>
      <c r="CB3" s="12"/>
      <c r="CC3" s="18" t="str">
        <f>$BO3</f>
        <v>Bar</v>
      </c>
      <c r="CD3" s="18" t="str">
        <f>$BO3</f>
        <v>Bar</v>
      </c>
      <c r="CE3" s="12"/>
      <c r="CF3" s="12"/>
      <c r="CG3" s="12"/>
      <c r="CH3" s="12"/>
      <c r="CI3" s="12"/>
      <c r="CJ3" s="18" t="s">
        <v>101</v>
      </c>
      <c r="CK3" s="18" t="str">
        <f>$CJ3</f>
        <v>Other</v>
      </c>
      <c r="CL3" s="18" t="str">
        <f>$CJ3</f>
        <v>Other</v>
      </c>
      <c r="CM3" s="18" t="str">
        <f>$CJ3</f>
        <v>Other</v>
      </c>
      <c r="CN3" s="12"/>
      <c r="CO3" s="12"/>
      <c r="CP3" s="18" t="str">
        <f>$CJ3</f>
        <v>Other</v>
      </c>
      <c r="CQ3" s="18" t="str">
        <f>$CJ3</f>
        <v>Other</v>
      </c>
      <c r="CR3" s="12"/>
      <c r="CS3" s="12"/>
      <c r="CT3" s="18" t="str">
        <f>$CJ3</f>
        <v>Other</v>
      </c>
      <c r="CU3" s="18" t="str">
        <f>$CJ3</f>
        <v>Other</v>
      </c>
      <c r="CV3" s="12"/>
      <c r="CW3" s="12"/>
      <c r="CX3" s="18" t="str">
        <f>$CJ3</f>
        <v>Other</v>
      </c>
      <c r="CY3" s="18" t="str">
        <f>$CJ3</f>
        <v>Other</v>
      </c>
      <c r="CZ3" s="12"/>
      <c r="DA3" s="12"/>
    </row>
    <row r="4" spans="1:110" ht="15.75">
      <c r="C4" s="12"/>
      <c r="D4" s="18"/>
      <c r="E4" s="18"/>
      <c r="F4" s="18"/>
      <c r="G4" s="18"/>
      <c r="H4" s="12"/>
      <c r="I4" s="12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2"/>
      <c r="Y4" s="18" t="s">
        <v>155</v>
      </c>
      <c r="Z4" s="18" t="str">
        <f>$Y4</f>
        <v>$AA:$AA</v>
      </c>
      <c r="AA4" s="18" t="str">
        <f>$Y4</f>
        <v>$AA:$AA</v>
      </c>
      <c r="AB4" s="18" t="str">
        <f>$Y4</f>
        <v>$AA:$AA</v>
      </c>
      <c r="AC4" s="12"/>
      <c r="AD4" s="12"/>
      <c r="AE4" s="18" t="str">
        <f>$Y4</f>
        <v>$AA:$AA</v>
      </c>
      <c r="AF4" s="18" t="str">
        <f>$Y4</f>
        <v>$AA:$AA</v>
      </c>
      <c r="AG4" s="12"/>
      <c r="AH4" s="12"/>
      <c r="AI4" s="18" t="str">
        <f>$Y4</f>
        <v>$AA:$AA</v>
      </c>
      <c r="AJ4" s="18" t="str">
        <f>$Y4</f>
        <v>$AA:$AA</v>
      </c>
      <c r="AK4" s="12"/>
      <c r="AL4" s="12"/>
      <c r="AM4" s="18" t="str">
        <f>$Y4</f>
        <v>$AA:$AA</v>
      </c>
      <c r="AN4" s="18" t="str">
        <f>$Y4</f>
        <v>$AA:$AA</v>
      </c>
      <c r="AO4" s="12"/>
      <c r="AP4" s="12"/>
      <c r="AQ4" s="12"/>
      <c r="AR4" s="12"/>
      <c r="AS4" s="12"/>
      <c r="AT4" s="18" t="s">
        <v>155</v>
      </c>
      <c r="AU4" s="18" t="str">
        <f>$AT4</f>
        <v>$AA:$AA</v>
      </c>
      <c r="AV4" s="18" t="str">
        <f>$AT4</f>
        <v>$AA:$AA</v>
      </c>
      <c r="AW4" s="18" t="str">
        <f>$AT4</f>
        <v>$AA:$AA</v>
      </c>
      <c r="AX4" s="12"/>
      <c r="AY4" s="12"/>
      <c r="AZ4" s="18" t="str">
        <f>$AT4</f>
        <v>$AA:$AA</v>
      </c>
      <c r="BA4" s="18" t="str">
        <f>$AT4</f>
        <v>$AA:$AA</v>
      </c>
      <c r="BB4" s="12"/>
      <c r="BC4" s="12"/>
      <c r="BD4" s="18" t="str">
        <f>$AT4</f>
        <v>$AA:$AA</v>
      </c>
      <c r="BE4" s="18" t="str">
        <f>$AT4</f>
        <v>$AA:$AA</v>
      </c>
      <c r="BF4" s="12"/>
      <c r="BG4" s="12"/>
      <c r="BH4" s="18" t="str">
        <f>$AT4</f>
        <v>$AA:$AA</v>
      </c>
      <c r="BI4" s="18" t="str">
        <f>$AT4</f>
        <v>$AA:$AA</v>
      </c>
      <c r="BJ4" s="12"/>
      <c r="BK4" s="12"/>
      <c r="BL4" s="12"/>
      <c r="BM4" s="12"/>
      <c r="BN4" s="12"/>
      <c r="BO4" s="18" t="s">
        <v>155</v>
      </c>
      <c r="BP4" s="18" t="str">
        <f>$BO4</f>
        <v>$AA:$AA</v>
      </c>
      <c r="BQ4" s="18" t="str">
        <f>$BO4</f>
        <v>$AA:$AA</v>
      </c>
      <c r="BR4" s="18" t="str">
        <f>$BO4</f>
        <v>$AA:$AA</v>
      </c>
      <c r="BS4" s="12"/>
      <c r="BT4" s="12"/>
      <c r="BU4" s="18" t="str">
        <f>$BO4</f>
        <v>$AA:$AA</v>
      </c>
      <c r="BV4" s="18" t="str">
        <f>$BO4</f>
        <v>$AA:$AA</v>
      </c>
      <c r="BW4" s="12"/>
      <c r="BX4" s="12"/>
      <c r="BY4" s="18" t="str">
        <f>$BO4</f>
        <v>$AA:$AA</v>
      </c>
      <c r="BZ4" s="18" t="str">
        <f>$BO4</f>
        <v>$AA:$AA</v>
      </c>
      <c r="CA4" s="12"/>
      <c r="CB4" s="12"/>
      <c r="CC4" s="18" t="str">
        <f>$BO4</f>
        <v>$AA:$AA</v>
      </c>
      <c r="CD4" s="18" t="str">
        <f>$BO4</f>
        <v>$AA:$AA</v>
      </c>
      <c r="CE4" s="12"/>
      <c r="CF4" s="12"/>
      <c r="CG4" s="12"/>
      <c r="CH4" s="12"/>
      <c r="CI4" s="12"/>
      <c r="CJ4" s="18" t="s">
        <v>155</v>
      </c>
      <c r="CK4" s="18" t="str">
        <f>$CJ4</f>
        <v>$AA:$AA</v>
      </c>
      <c r="CL4" s="18" t="str">
        <f>$CJ4</f>
        <v>$AA:$AA</v>
      </c>
      <c r="CM4" s="18" t="str">
        <f>$CJ4</f>
        <v>$AA:$AA</v>
      </c>
      <c r="CN4" s="12"/>
      <c r="CO4" s="12"/>
      <c r="CP4" s="18" t="str">
        <f>$CJ4</f>
        <v>$AA:$AA</v>
      </c>
      <c r="CQ4" s="18" t="str">
        <f>$CJ4</f>
        <v>$AA:$AA</v>
      </c>
      <c r="CR4" s="12"/>
      <c r="CS4" s="12"/>
      <c r="CT4" s="18" t="str">
        <f>$CJ4</f>
        <v>$AA:$AA</v>
      </c>
      <c r="CU4" s="18" t="str">
        <f>$CJ4</f>
        <v>$AA:$AA</v>
      </c>
      <c r="CV4" s="12"/>
      <c r="CW4" s="12"/>
      <c r="CX4" s="18" t="str">
        <f>$CJ4</f>
        <v>$AA:$AA</v>
      </c>
      <c r="CY4" s="18" t="str">
        <f>$CJ4</f>
        <v>$AA:$AA</v>
      </c>
      <c r="CZ4" s="12"/>
      <c r="DA4" s="12"/>
      <c r="DB4" s="12"/>
      <c r="DC4" s="12"/>
    </row>
    <row r="5" spans="1:110" ht="15.75">
      <c r="C5" s="12"/>
      <c r="D5" s="18"/>
      <c r="E5" s="18"/>
      <c r="F5" s="18"/>
      <c r="G5" s="18"/>
      <c r="H5" s="12"/>
      <c r="I5" s="12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2"/>
      <c r="Y5" s="18" t="s">
        <v>163</v>
      </c>
      <c r="Z5" s="18" t="str">
        <f>$Y5</f>
        <v>Sales</v>
      </c>
      <c r="AA5" s="18" t="str">
        <f>$Y5</f>
        <v>Sales</v>
      </c>
      <c r="AB5" s="18" t="str">
        <f>$Y5</f>
        <v>Sales</v>
      </c>
      <c r="AC5" s="12"/>
      <c r="AD5" s="12"/>
      <c r="AE5" s="18" t="str">
        <f>$Y5</f>
        <v>Sales</v>
      </c>
      <c r="AF5" s="18" t="str">
        <f>$Y5</f>
        <v>Sales</v>
      </c>
      <c r="AG5" s="12"/>
      <c r="AH5" s="12"/>
      <c r="AI5" s="18" t="str">
        <f>$Y5</f>
        <v>Sales</v>
      </c>
      <c r="AJ5" s="18" t="str">
        <f>$Y5</f>
        <v>Sales</v>
      </c>
      <c r="AK5" s="12"/>
      <c r="AL5" s="12"/>
      <c r="AM5" s="18" t="str">
        <f>$Y5</f>
        <v>Sales</v>
      </c>
      <c r="AN5" s="18" t="str">
        <f>$Y5</f>
        <v>Sales</v>
      </c>
      <c r="AO5" s="12"/>
      <c r="AP5" s="12"/>
      <c r="AQ5" s="12"/>
      <c r="AR5" s="12"/>
      <c r="AS5" s="12"/>
      <c r="AT5" s="18" t="s">
        <v>163</v>
      </c>
      <c r="AU5" s="18" t="str">
        <f>$AT5</f>
        <v>Sales</v>
      </c>
      <c r="AV5" s="18" t="str">
        <f>$AT5</f>
        <v>Sales</v>
      </c>
      <c r="AW5" s="18" t="str">
        <f>$AT5</f>
        <v>Sales</v>
      </c>
      <c r="AX5" s="12"/>
      <c r="AY5" s="12"/>
      <c r="AZ5" s="18" t="str">
        <f>$AT5</f>
        <v>Sales</v>
      </c>
      <c r="BA5" s="18" t="str">
        <f>$AT5</f>
        <v>Sales</v>
      </c>
      <c r="BB5" s="12"/>
      <c r="BC5" s="12"/>
      <c r="BD5" s="18" t="str">
        <f>$AT5</f>
        <v>Sales</v>
      </c>
      <c r="BE5" s="18" t="str">
        <f>$AT5</f>
        <v>Sales</v>
      </c>
      <c r="BF5" s="12"/>
      <c r="BG5" s="12"/>
      <c r="BH5" s="18" t="str">
        <f>$AT5</f>
        <v>Sales</v>
      </c>
      <c r="BI5" s="18" t="str">
        <f>$AT5</f>
        <v>Sales</v>
      </c>
      <c r="BJ5" s="12"/>
      <c r="BK5" s="12"/>
      <c r="BL5" s="12"/>
      <c r="BM5" s="12"/>
      <c r="BN5" s="12"/>
      <c r="BO5" s="18" t="s">
        <v>163</v>
      </c>
      <c r="BP5" s="18" t="str">
        <f>$BO5</f>
        <v>Sales</v>
      </c>
      <c r="BQ5" s="18" t="str">
        <f>$BO5</f>
        <v>Sales</v>
      </c>
      <c r="BR5" s="18" t="str">
        <f>$BO5</f>
        <v>Sales</v>
      </c>
      <c r="BS5" s="12"/>
      <c r="BT5" s="12"/>
      <c r="BU5" s="18" t="str">
        <f>$BO5</f>
        <v>Sales</v>
      </c>
      <c r="BV5" s="18" t="str">
        <f>$BO5</f>
        <v>Sales</v>
      </c>
      <c r="BW5" s="12"/>
      <c r="BX5" s="12"/>
      <c r="BY5" s="18" t="str">
        <f>$BO5</f>
        <v>Sales</v>
      </c>
      <c r="BZ5" s="18" t="str">
        <f>$BO5</f>
        <v>Sales</v>
      </c>
      <c r="CA5" s="12"/>
      <c r="CB5" s="12"/>
      <c r="CC5" s="18" t="str">
        <f>$BO5</f>
        <v>Sales</v>
      </c>
      <c r="CD5" s="18" t="str">
        <f>$BO5</f>
        <v>Sales</v>
      </c>
      <c r="CE5" s="12"/>
      <c r="CF5" s="12"/>
      <c r="CG5" s="12"/>
      <c r="CH5" s="12"/>
      <c r="CI5" s="12"/>
      <c r="CJ5" s="18" t="s">
        <v>163</v>
      </c>
      <c r="CK5" s="18" t="str">
        <f>$CJ5</f>
        <v>Sales</v>
      </c>
      <c r="CL5" s="18" t="str">
        <f>$CJ5</f>
        <v>Sales</v>
      </c>
      <c r="CM5" s="18" t="str">
        <f>$CJ5</f>
        <v>Sales</v>
      </c>
      <c r="CN5" s="12"/>
      <c r="CO5" s="12"/>
      <c r="CP5" s="18" t="str">
        <f>$CJ5</f>
        <v>Sales</v>
      </c>
      <c r="CQ5" s="18" t="str">
        <f>$CJ5</f>
        <v>Sales</v>
      </c>
      <c r="CR5" s="12"/>
      <c r="CS5" s="12"/>
      <c r="CT5" s="18" t="str">
        <f>$CJ5</f>
        <v>Sales</v>
      </c>
      <c r="CU5" s="18" t="str">
        <f>$CJ5</f>
        <v>Sales</v>
      </c>
      <c r="CV5" s="12"/>
      <c r="CW5" s="12"/>
      <c r="CX5" s="18" t="str">
        <f>$CJ5</f>
        <v>Sales</v>
      </c>
      <c r="CY5" s="18" t="str">
        <f>$CJ5</f>
        <v>Sales</v>
      </c>
      <c r="CZ5" s="12"/>
      <c r="DA5" s="12"/>
      <c r="DB5" s="12"/>
      <c r="DC5" s="12"/>
    </row>
    <row r="6" spans="1:110" ht="15.75">
      <c r="C6" s="12"/>
      <c r="D6" s="18"/>
      <c r="E6" s="18"/>
      <c r="F6" s="18"/>
      <c r="G6" s="18"/>
      <c r="H6" s="12"/>
      <c r="I6" s="12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2"/>
      <c r="Y6" s="18"/>
      <c r="Z6" s="18"/>
      <c r="AA6" s="18" t="s">
        <v>164</v>
      </c>
      <c r="AB6" s="18" t="str">
        <f>$AA6</f>
        <v>$AD:$AD</v>
      </c>
      <c r="AC6" s="12"/>
      <c r="AD6" s="12"/>
      <c r="AE6" s="18" t="str">
        <f>$AA6</f>
        <v>$AD:$AD</v>
      </c>
      <c r="AF6" s="18" t="str">
        <f>$AA6</f>
        <v>$AD:$AD</v>
      </c>
      <c r="AG6" s="12"/>
      <c r="AH6" s="12"/>
      <c r="AI6" s="18" t="str">
        <f>$AA6</f>
        <v>$AD:$AD</v>
      </c>
      <c r="AJ6" s="18" t="str">
        <f>$AA6</f>
        <v>$AD:$AD</v>
      </c>
      <c r="AK6" s="12"/>
      <c r="AL6" s="12"/>
      <c r="AM6" s="18" t="str">
        <f>$AA6</f>
        <v>$AD:$AD</v>
      </c>
      <c r="AN6" s="18" t="str">
        <f>$AA6</f>
        <v>$AD:$AD</v>
      </c>
      <c r="AO6" s="12"/>
      <c r="AP6" s="12"/>
      <c r="AQ6" s="12"/>
      <c r="AR6" s="12"/>
      <c r="AS6" s="12"/>
      <c r="AT6" s="18"/>
      <c r="AU6" s="18"/>
      <c r="AV6" s="18" t="s">
        <v>164</v>
      </c>
      <c r="AW6" s="18" t="str">
        <f>$AV6</f>
        <v>$AD:$AD</v>
      </c>
      <c r="AX6" s="12"/>
      <c r="AY6" s="12"/>
      <c r="AZ6" s="18" t="str">
        <f>$AV6</f>
        <v>$AD:$AD</v>
      </c>
      <c r="BA6" s="18" t="str">
        <f>$AV6</f>
        <v>$AD:$AD</v>
      </c>
      <c r="BB6" s="12"/>
      <c r="BC6" s="12"/>
      <c r="BD6" s="18" t="str">
        <f>$AV6</f>
        <v>$AD:$AD</v>
      </c>
      <c r="BE6" s="18" t="str">
        <f>$AV6</f>
        <v>$AD:$AD</v>
      </c>
      <c r="BF6" s="12"/>
      <c r="BG6" s="12"/>
      <c r="BH6" s="18" t="str">
        <f>$AV6</f>
        <v>$AD:$AD</v>
      </c>
      <c r="BI6" s="18" t="str">
        <f>$AV6</f>
        <v>$AD:$AD</v>
      </c>
      <c r="BJ6" s="12"/>
      <c r="BK6" s="12"/>
      <c r="BL6" s="12"/>
      <c r="BM6" s="12"/>
      <c r="BN6" s="12"/>
      <c r="BO6" s="18"/>
      <c r="BP6" s="18"/>
      <c r="BQ6" s="18" t="s">
        <v>164</v>
      </c>
      <c r="BR6" s="18" t="str">
        <f>$BQ6</f>
        <v>$AD:$AD</v>
      </c>
      <c r="BS6" s="12"/>
      <c r="BT6" s="12"/>
      <c r="BU6" s="18" t="str">
        <f>$BQ6</f>
        <v>$AD:$AD</v>
      </c>
      <c r="BV6" s="18" t="str">
        <f>$BQ6</f>
        <v>$AD:$AD</v>
      </c>
      <c r="BW6" s="12"/>
      <c r="BX6" s="12"/>
      <c r="BY6" s="18" t="str">
        <f>$BQ6</f>
        <v>$AD:$AD</v>
      </c>
      <c r="BZ6" s="18" t="str">
        <f>$BQ6</f>
        <v>$AD:$AD</v>
      </c>
      <c r="CA6" s="12"/>
      <c r="CB6" s="12"/>
      <c r="CC6" s="18" t="str">
        <f>$BQ6</f>
        <v>$AD:$AD</v>
      </c>
      <c r="CD6" s="18" t="str">
        <f>$BQ6</f>
        <v>$AD:$AD</v>
      </c>
      <c r="CE6" s="12"/>
      <c r="CF6" s="12"/>
      <c r="CG6" s="12"/>
      <c r="CH6" s="12"/>
      <c r="CI6" s="12"/>
      <c r="CJ6" s="18"/>
      <c r="CK6" s="18"/>
      <c r="CL6" s="18" t="s">
        <v>164</v>
      </c>
      <c r="CM6" s="18" t="str">
        <f>$CL6</f>
        <v>$AD:$AD</v>
      </c>
      <c r="CN6" s="12"/>
      <c r="CO6" s="12"/>
      <c r="CP6" s="18" t="str">
        <f>$CL6</f>
        <v>$AD:$AD</v>
      </c>
      <c r="CQ6" s="18" t="str">
        <f>$CL6</f>
        <v>$AD:$AD</v>
      </c>
      <c r="CR6" s="12"/>
      <c r="CS6" s="12"/>
      <c r="CT6" s="18" t="str">
        <f>$CL6</f>
        <v>$AD:$AD</v>
      </c>
      <c r="CU6" s="18" t="str">
        <f>$CL6</f>
        <v>$AD:$AD</v>
      </c>
      <c r="CV6" s="12"/>
      <c r="CW6" s="12"/>
      <c r="CX6" s="18" t="str">
        <f>$CL6</f>
        <v>$AD:$AD</v>
      </c>
      <c r="CY6" s="18" t="str">
        <f>$CL6</f>
        <v>$AD:$AD</v>
      </c>
      <c r="CZ6" s="12"/>
      <c r="DA6" s="12"/>
    </row>
    <row r="7" spans="1:110" ht="15.75">
      <c r="C7" s="12"/>
      <c r="D7" s="18"/>
      <c r="E7" s="18"/>
      <c r="F7" s="18"/>
      <c r="G7" s="18"/>
      <c r="H7" s="12"/>
      <c r="I7" s="12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2"/>
      <c r="Y7" s="18"/>
      <c r="Z7" s="18"/>
      <c r="AA7" s="18" t="s">
        <v>165</v>
      </c>
      <c r="AB7" s="18" t="str">
        <f>$AA7</f>
        <v>Bev</v>
      </c>
      <c r="AC7" s="12"/>
      <c r="AD7" s="12"/>
      <c r="AE7" s="18" t="str">
        <f>$AA7</f>
        <v>Bev</v>
      </c>
      <c r="AF7" s="18" t="str">
        <f>$AA7</f>
        <v>Bev</v>
      </c>
      <c r="AG7" s="12"/>
      <c r="AH7" s="12"/>
      <c r="AI7" s="18" t="str">
        <f>$AA7</f>
        <v>Bev</v>
      </c>
      <c r="AJ7" s="18" t="str">
        <f>$AA7</f>
        <v>Bev</v>
      </c>
      <c r="AK7" s="12"/>
      <c r="AL7" s="12"/>
      <c r="AM7" s="18" t="str">
        <f>$AA7</f>
        <v>Bev</v>
      </c>
      <c r="AN7" s="18" t="str">
        <f>$AA7</f>
        <v>Bev</v>
      </c>
      <c r="AO7" s="12"/>
      <c r="AP7" s="12"/>
      <c r="AQ7" s="12"/>
      <c r="AR7" s="12"/>
      <c r="AS7" s="12"/>
      <c r="AT7" s="18"/>
      <c r="AU7" s="18"/>
      <c r="AV7" s="18" t="s">
        <v>165</v>
      </c>
      <c r="AW7" s="18" t="str">
        <f>$AV7</f>
        <v>Bev</v>
      </c>
      <c r="AX7" s="12"/>
      <c r="AY7" s="12"/>
      <c r="AZ7" s="18" t="str">
        <f>$AV7</f>
        <v>Bev</v>
      </c>
      <c r="BA7" s="18" t="str">
        <f>$AV7</f>
        <v>Bev</v>
      </c>
      <c r="BB7" s="12"/>
      <c r="BC7" s="12"/>
      <c r="BD7" s="18" t="str">
        <f>$AV7</f>
        <v>Bev</v>
      </c>
      <c r="BE7" s="18" t="str">
        <f>$AV7</f>
        <v>Bev</v>
      </c>
      <c r="BF7" s="12"/>
      <c r="BG7" s="12"/>
      <c r="BH7" s="18" t="str">
        <f>$AV7</f>
        <v>Bev</v>
      </c>
      <c r="BI7" s="18" t="str">
        <f>$AV7</f>
        <v>Bev</v>
      </c>
      <c r="BJ7" s="12"/>
      <c r="BK7" s="12"/>
      <c r="BL7" s="12"/>
      <c r="BM7" s="12"/>
      <c r="BN7" s="12"/>
      <c r="BO7" s="18"/>
      <c r="BP7" s="18"/>
      <c r="BQ7" s="18" t="s">
        <v>165</v>
      </c>
      <c r="BR7" s="18" t="str">
        <f>$BQ7</f>
        <v>Bev</v>
      </c>
      <c r="BS7" s="12"/>
      <c r="BT7" s="12"/>
      <c r="BU7" s="18" t="str">
        <f>$BQ7</f>
        <v>Bev</v>
      </c>
      <c r="BV7" s="18" t="str">
        <f>$BQ7</f>
        <v>Bev</v>
      </c>
      <c r="BW7" s="12"/>
      <c r="BX7" s="12"/>
      <c r="BY7" s="18" t="str">
        <f>$BQ7</f>
        <v>Bev</v>
      </c>
      <c r="BZ7" s="18" t="str">
        <f>$BQ7</f>
        <v>Bev</v>
      </c>
      <c r="CA7" s="12"/>
      <c r="CB7" s="12"/>
      <c r="CC7" s="18" t="str">
        <f>$BQ7</f>
        <v>Bev</v>
      </c>
      <c r="CD7" s="18" t="str">
        <f>$BQ7</f>
        <v>Bev</v>
      </c>
      <c r="CE7" s="12"/>
      <c r="CF7" s="12"/>
      <c r="CG7" s="12"/>
      <c r="CH7" s="12"/>
      <c r="CI7" s="12"/>
      <c r="CJ7" s="18"/>
      <c r="CK7" s="18"/>
      <c r="CL7" s="18" t="s">
        <v>165</v>
      </c>
      <c r="CM7" s="18" t="str">
        <f>$CL7</f>
        <v>Bev</v>
      </c>
      <c r="CN7" s="12"/>
      <c r="CO7" s="12"/>
      <c r="CP7" s="18" t="str">
        <f>$CL7</f>
        <v>Bev</v>
      </c>
      <c r="CQ7" s="18" t="str">
        <f>$CL7</f>
        <v>Bev</v>
      </c>
      <c r="CR7" s="12"/>
      <c r="CS7" s="12"/>
      <c r="CT7" s="18" t="str">
        <f>$CL7</f>
        <v>Bev</v>
      </c>
      <c r="CU7" s="18" t="str">
        <f>$CL7</f>
        <v>Bev</v>
      </c>
      <c r="CV7" s="12"/>
      <c r="CW7" s="12"/>
      <c r="CX7" s="18" t="str">
        <f>$CL7</f>
        <v>Bev</v>
      </c>
      <c r="CY7" s="18" t="str">
        <f>$CL7</f>
        <v>Bev</v>
      </c>
      <c r="CZ7" s="12"/>
      <c r="DA7" s="12"/>
    </row>
    <row r="8" spans="1:110" ht="15.75">
      <c r="C8" s="12"/>
      <c r="D8" s="18"/>
      <c r="E8" s="18"/>
      <c r="F8" s="18"/>
      <c r="G8" s="18"/>
      <c r="H8" s="12"/>
      <c r="I8" s="12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2"/>
      <c r="Y8" s="18"/>
      <c r="Z8" s="18"/>
      <c r="AA8" s="18"/>
      <c r="AB8" s="18"/>
      <c r="AC8" s="12"/>
      <c r="AD8" s="12"/>
      <c r="AE8" s="18" t="s">
        <v>166</v>
      </c>
      <c r="AF8" s="18" t="str">
        <f>$AE8</f>
        <v>$AE:$AE</v>
      </c>
      <c r="AG8" s="12"/>
      <c r="AH8" s="12"/>
      <c r="AI8" s="18" t="str">
        <f>$AE8</f>
        <v>$AE:$AE</v>
      </c>
      <c r="AJ8" s="18" t="str">
        <f>$AE8</f>
        <v>$AE:$AE</v>
      </c>
      <c r="AK8" s="12"/>
      <c r="AL8" s="12"/>
      <c r="AM8" s="18" t="str">
        <f>$AE8</f>
        <v>$AE:$AE</v>
      </c>
      <c r="AN8" s="18" t="str">
        <f>$AE8</f>
        <v>$AE:$AE</v>
      </c>
      <c r="AO8" s="12"/>
      <c r="AP8" s="12"/>
      <c r="AQ8" s="12"/>
      <c r="AR8" s="12"/>
      <c r="AS8" s="12"/>
      <c r="AT8" s="18"/>
      <c r="AU8" s="18"/>
      <c r="AV8" s="18"/>
      <c r="AW8" s="18"/>
      <c r="AX8" s="12"/>
      <c r="AY8" s="12"/>
      <c r="AZ8" s="18" t="s">
        <v>166</v>
      </c>
      <c r="BA8" s="18" t="str">
        <f>$AZ8</f>
        <v>$AE:$AE</v>
      </c>
      <c r="BB8" s="12"/>
      <c r="BC8" s="12"/>
      <c r="BD8" s="18" t="str">
        <f>$AZ8</f>
        <v>$AE:$AE</v>
      </c>
      <c r="BE8" s="18" t="str">
        <f>$AZ8</f>
        <v>$AE:$AE</v>
      </c>
      <c r="BF8" s="12"/>
      <c r="BG8" s="12"/>
      <c r="BH8" s="18" t="str">
        <f>$AZ8</f>
        <v>$AE:$AE</v>
      </c>
      <c r="BI8" s="18" t="str">
        <f>$AZ8</f>
        <v>$AE:$AE</v>
      </c>
      <c r="BJ8" s="12"/>
      <c r="BK8" s="12"/>
      <c r="BL8" s="12"/>
      <c r="BM8" s="12"/>
      <c r="BN8" s="12"/>
      <c r="BO8" s="18"/>
      <c r="BP8" s="18"/>
      <c r="BQ8" s="18"/>
      <c r="BR8" s="18"/>
      <c r="BS8" s="12"/>
      <c r="BT8" s="12"/>
      <c r="BU8" s="18" t="s">
        <v>166</v>
      </c>
      <c r="BV8" s="18" t="str">
        <f>$BU8</f>
        <v>$AE:$AE</v>
      </c>
      <c r="BW8" s="12"/>
      <c r="BX8" s="12"/>
      <c r="BY8" s="18" t="str">
        <f>$BU8</f>
        <v>$AE:$AE</v>
      </c>
      <c r="BZ8" s="18" t="str">
        <f>$BU8</f>
        <v>$AE:$AE</v>
      </c>
      <c r="CA8" s="12"/>
      <c r="CB8" s="12"/>
      <c r="CC8" s="18" t="str">
        <f>$BU8</f>
        <v>$AE:$AE</v>
      </c>
      <c r="CD8" s="18" t="str">
        <f>$BU8</f>
        <v>$AE:$AE</v>
      </c>
      <c r="CE8" s="12"/>
      <c r="CF8" s="12"/>
      <c r="CG8" s="12"/>
      <c r="CH8" s="12"/>
      <c r="CI8" s="12"/>
      <c r="CJ8" s="18"/>
      <c r="CK8" s="18"/>
      <c r="CL8" s="18"/>
      <c r="CM8" s="18"/>
      <c r="CN8" s="12"/>
      <c r="CO8" s="12"/>
      <c r="CP8" s="18" t="s">
        <v>166</v>
      </c>
      <c r="CQ8" s="18" t="str">
        <f>$CP8</f>
        <v>$AE:$AE</v>
      </c>
      <c r="CR8" s="12"/>
      <c r="CS8" s="12"/>
      <c r="CT8" s="18" t="str">
        <f>$CP8</f>
        <v>$AE:$AE</v>
      </c>
      <c r="CU8" s="18" t="str">
        <f>$CP8</f>
        <v>$AE:$AE</v>
      </c>
      <c r="CV8" s="12"/>
      <c r="CW8" s="12"/>
      <c r="CX8" s="18" t="str">
        <f>$CP8</f>
        <v>$AE:$AE</v>
      </c>
      <c r="CY8" s="18" t="str">
        <f>$CP8</f>
        <v>$AE:$AE</v>
      </c>
      <c r="CZ8" s="12"/>
      <c r="DA8" s="12"/>
    </row>
    <row r="9" spans="1:110" ht="15.75">
      <c r="C9" s="12"/>
      <c r="D9" s="18"/>
      <c r="E9" s="18"/>
      <c r="F9" s="18"/>
      <c r="G9" s="18"/>
      <c r="H9" s="12"/>
      <c r="I9" s="12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2"/>
      <c r="Y9" s="18"/>
      <c r="Z9" s="18"/>
      <c r="AA9" s="18"/>
      <c r="AB9" s="18"/>
      <c r="AC9" s="12"/>
      <c r="AD9" s="12"/>
      <c r="AE9" s="18" t="s">
        <v>160</v>
      </c>
      <c r="AF9" s="18" t="str">
        <f>AE9</f>
        <v>Wine</v>
      </c>
      <c r="AG9" s="12"/>
      <c r="AH9" s="12"/>
      <c r="AI9" s="18" t="s">
        <v>161</v>
      </c>
      <c r="AJ9" s="18" t="str">
        <f>AI9</f>
        <v>Liquor</v>
      </c>
      <c r="AK9" s="12"/>
      <c r="AL9" s="12"/>
      <c r="AM9" s="18" t="s">
        <v>162</v>
      </c>
      <c r="AN9" s="18" t="str">
        <f>AM9</f>
        <v>Beer</v>
      </c>
      <c r="AO9" s="12"/>
      <c r="AP9" s="12"/>
      <c r="AQ9" s="12"/>
      <c r="AR9" s="12"/>
      <c r="AS9" s="12"/>
      <c r="AT9" s="18"/>
      <c r="AU9" s="18"/>
      <c r="AV9" s="18"/>
      <c r="AW9" s="18"/>
      <c r="AX9" s="12"/>
      <c r="AY9" s="12"/>
      <c r="AZ9" s="18" t="s">
        <v>160</v>
      </c>
      <c r="BA9" s="18" t="str">
        <f>AZ9</f>
        <v>Wine</v>
      </c>
      <c r="BB9" s="12"/>
      <c r="BC9" s="12"/>
      <c r="BD9" s="18" t="s">
        <v>161</v>
      </c>
      <c r="BE9" s="18" t="str">
        <f>BD9</f>
        <v>Liquor</v>
      </c>
      <c r="BF9" s="12"/>
      <c r="BG9" s="12"/>
      <c r="BH9" s="18" t="s">
        <v>162</v>
      </c>
      <c r="BI9" s="18" t="str">
        <f>BH9</f>
        <v>Beer</v>
      </c>
      <c r="BJ9" s="12"/>
      <c r="BK9" s="12"/>
      <c r="BL9" s="12"/>
      <c r="BM9" s="12"/>
      <c r="BN9" s="12"/>
      <c r="BO9" s="18"/>
      <c r="BP9" s="18"/>
      <c r="BQ9" s="18"/>
      <c r="BR9" s="18"/>
      <c r="BS9" s="12"/>
      <c r="BT9" s="12"/>
      <c r="BU9" s="18" t="s">
        <v>160</v>
      </c>
      <c r="BV9" s="18" t="str">
        <f>BU9</f>
        <v>Wine</v>
      </c>
      <c r="BW9" s="12"/>
      <c r="BX9" s="12"/>
      <c r="BY9" s="18" t="s">
        <v>161</v>
      </c>
      <c r="BZ9" s="18" t="str">
        <f>BY9</f>
        <v>Liquor</v>
      </c>
      <c r="CA9" s="12"/>
      <c r="CB9" s="12"/>
      <c r="CC9" s="18" t="s">
        <v>162</v>
      </c>
      <c r="CD9" s="18" t="str">
        <f>CC9</f>
        <v>Beer</v>
      </c>
      <c r="CE9" s="12"/>
      <c r="CF9" s="12"/>
      <c r="CG9" s="12"/>
      <c r="CH9" s="12"/>
      <c r="CI9" s="12"/>
      <c r="CJ9" s="18"/>
      <c r="CK9" s="18"/>
      <c r="CL9" s="18"/>
      <c r="CM9" s="18"/>
      <c r="CN9" s="12"/>
      <c r="CO9" s="12"/>
      <c r="CP9" s="18" t="s">
        <v>160</v>
      </c>
      <c r="CQ9" s="18" t="str">
        <f>CP9</f>
        <v>Wine</v>
      </c>
      <c r="CR9" s="12"/>
      <c r="CS9" s="12"/>
      <c r="CT9" s="18" t="s">
        <v>161</v>
      </c>
      <c r="CU9" s="18" t="str">
        <f>CT9</f>
        <v>Liquor</v>
      </c>
      <c r="CV9" s="12"/>
      <c r="CW9" s="12"/>
      <c r="CX9" s="18" t="s">
        <v>162</v>
      </c>
      <c r="CY9" s="18" t="str">
        <f>CX9</f>
        <v>Beer</v>
      </c>
      <c r="CZ9" s="12"/>
      <c r="DA9" s="12"/>
    </row>
    <row r="10" spans="1:110" ht="15.75">
      <c r="C10" s="12" t="s">
        <v>23</v>
      </c>
      <c r="D10" s="18">
        <f>Inputs!$B$3</f>
        <v>10</v>
      </c>
      <c r="E10" s="18">
        <f>D10</f>
        <v>10</v>
      </c>
      <c r="F10" s="18">
        <f>Inputs!$B$3</f>
        <v>10</v>
      </c>
      <c r="G10" s="18">
        <f>F10</f>
        <v>10</v>
      </c>
      <c r="H10" s="18">
        <f>Inputs!$B$3</f>
        <v>10</v>
      </c>
      <c r="I10" s="18">
        <f>H10</f>
        <v>10</v>
      </c>
      <c r="J10" s="18">
        <f>Inputs!$B$3</f>
        <v>10</v>
      </c>
      <c r="K10" s="18">
        <f>J10</f>
        <v>10</v>
      </c>
      <c r="L10" s="18">
        <f>Inputs!$B$3</f>
        <v>10</v>
      </c>
      <c r="M10" s="18">
        <f>L10</f>
        <v>10</v>
      </c>
      <c r="N10" s="18">
        <f>Inputs!$B$3</f>
        <v>10</v>
      </c>
      <c r="O10" s="18">
        <f>N10</f>
        <v>10</v>
      </c>
      <c r="P10" s="18">
        <f>Inputs!$B$3</f>
        <v>10</v>
      </c>
      <c r="Q10" s="18">
        <f>P10</f>
        <v>10</v>
      </c>
      <c r="R10" s="18">
        <f>Inputs!$B$3</f>
        <v>10</v>
      </c>
      <c r="S10" s="18">
        <f>R10</f>
        <v>10</v>
      </c>
      <c r="T10" s="18">
        <f>Inputs!$B$3</f>
        <v>10</v>
      </c>
      <c r="U10" s="18">
        <f>T10</f>
        <v>10</v>
      </c>
      <c r="V10" s="18">
        <f>Inputs!$B$3</f>
        <v>10</v>
      </c>
      <c r="W10" s="18">
        <f>V10</f>
        <v>10</v>
      </c>
      <c r="X10" s="12"/>
      <c r="Y10" s="18">
        <f>Inputs!$B$3</f>
        <v>10</v>
      </c>
      <c r="Z10" s="18">
        <f>Y10</f>
        <v>10</v>
      </c>
      <c r="AA10" s="18">
        <f>Inputs!$B$3</f>
        <v>10</v>
      </c>
      <c r="AB10" s="18">
        <f>AA10</f>
        <v>10</v>
      </c>
      <c r="AC10" s="18">
        <f>Inputs!$B$3</f>
        <v>10</v>
      </c>
      <c r="AD10" s="18">
        <f>AC10</f>
        <v>10</v>
      </c>
      <c r="AE10" s="18">
        <f>Inputs!$B$3</f>
        <v>10</v>
      </c>
      <c r="AF10" s="18">
        <f>AE10</f>
        <v>10</v>
      </c>
      <c r="AG10" s="12"/>
      <c r="AH10" s="12"/>
      <c r="AI10" s="18">
        <f>Inputs!$B$3</f>
        <v>10</v>
      </c>
      <c r="AJ10" s="18">
        <f>AI10</f>
        <v>10</v>
      </c>
      <c r="AK10" s="12"/>
      <c r="AL10" s="12"/>
      <c r="AM10" s="18">
        <f>Inputs!$B$3</f>
        <v>10</v>
      </c>
      <c r="AN10" s="18">
        <f>AM10</f>
        <v>10</v>
      </c>
      <c r="AO10" s="12"/>
      <c r="AP10" s="12"/>
      <c r="AQ10" s="12"/>
      <c r="AR10" s="12"/>
      <c r="AS10" s="12"/>
      <c r="AT10" s="18">
        <f>Inputs!$B$3</f>
        <v>10</v>
      </c>
      <c r="AU10" s="18">
        <f>AT10</f>
        <v>10</v>
      </c>
      <c r="AV10" s="18">
        <f>Inputs!$B$3</f>
        <v>10</v>
      </c>
      <c r="AW10" s="18">
        <f>AV10</f>
        <v>10</v>
      </c>
      <c r="AX10" s="18">
        <f>Inputs!$B$3</f>
        <v>10</v>
      </c>
      <c r="AY10" s="18">
        <f>AX10</f>
        <v>10</v>
      </c>
      <c r="AZ10" s="18">
        <f>Inputs!$B$3</f>
        <v>10</v>
      </c>
      <c r="BA10" s="18">
        <f>AZ10</f>
        <v>10</v>
      </c>
      <c r="BB10" s="12"/>
      <c r="BC10" s="12"/>
      <c r="BD10" s="18">
        <f>Inputs!$B$3</f>
        <v>10</v>
      </c>
      <c r="BE10" s="18">
        <f>BD10</f>
        <v>10</v>
      </c>
      <c r="BF10" s="12"/>
      <c r="BG10" s="12"/>
      <c r="BH10" s="18">
        <f>Inputs!$B$3</f>
        <v>10</v>
      </c>
      <c r="BI10" s="18">
        <f>BH10</f>
        <v>10</v>
      </c>
      <c r="BJ10" s="12"/>
      <c r="BK10" s="12"/>
      <c r="BL10" s="12"/>
      <c r="BM10" s="12"/>
      <c r="BN10" s="12"/>
      <c r="BO10" s="18">
        <f>Inputs!$B$3</f>
        <v>10</v>
      </c>
      <c r="BP10" s="18">
        <f>BO10</f>
        <v>10</v>
      </c>
      <c r="BQ10" s="18">
        <f>Inputs!$B$3</f>
        <v>10</v>
      </c>
      <c r="BR10" s="18">
        <f>BQ10</f>
        <v>10</v>
      </c>
      <c r="BS10" s="18">
        <f>Inputs!$B$3</f>
        <v>10</v>
      </c>
      <c r="BT10" s="18">
        <f>BS10</f>
        <v>10</v>
      </c>
      <c r="BU10" s="18">
        <f>Inputs!$B$3</f>
        <v>10</v>
      </c>
      <c r="BV10" s="18">
        <f>BU10</f>
        <v>10</v>
      </c>
      <c r="BW10" s="12"/>
      <c r="BX10" s="12"/>
      <c r="BY10" s="18">
        <f>Inputs!$B$3</f>
        <v>10</v>
      </c>
      <c r="BZ10" s="18">
        <f>BY10</f>
        <v>10</v>
      </c>
      <c r="CA10" s="12"/>
      <c r="CB10" s="12"/>
      <c r="CC10" s="18">
        <f>Inputs!$B$3</f>
        <v>10</v>
      </c>
      <c r="CD10" s="18">
        <f>CC10</f>
        <v>10</v>
      </c>
      <c r="CE10" s="12"/>
      <c r="CF10" s="12"/>
      <c r="CG10" s="12"/>
      <c r="CH10" s="12"/>
      <c r="CI10" s="12"/>
      <c r="CJ10" s="18">
        <f>Inputs!$B$3</f>
        <v>10</v>
      </c>
      <c r="CK10" s="18">
        <f>CJ10</f>
        <v>10</v>
      </c>
      <c r="CL10" s="18">
        <f>Inputs!$B$3</f>
        <v>10</v>
      </c>
      <c r="CM10" s="18">
        <f>CL10</f>
        <v>10</v>
      </c>
      <c r="CN10" s="18">
        <f>Inputs!$B$3</f>
        <v>10</v>
      </c>
      <c r="CO10" s="18">
        <f>CN10</f>
        <v>10</v>
      </c>
      <c r="CP10" s="18">
        <f>Inputs!$B$3</f>
        <v>10</v>
      </c>
      <c r="CQ10" s="18">
        <f>CP10</f>
        <v>10</v>
      </c>
      <c r="CR10" s="12"/>
      <c r="CS10" s="12"/>
      <c r="CT10" s="18">
        <f>Inputs!$B$3</f>
        <v>10</v>
      </c>
      <c r="CU10" s="18">
        <f>CT10</f>
        <v>10</v>
      </c>
      <c r="CV10" s="12"/>
      <c r="CW10" s="12"/>
      <c r="CX10" s="18">
        <f>Inputs!$B$3</f>
        <v>10</v>
      </c>
      <c r="CY10" s="18">
        <f>CX10</f>
        <v>10</v>
      </c>
      <c r="CZ10" s="12"/>
      <c r="DA10" s="12"/>
    </row>
    <row r="11" spans="1:110" ht="15.75">
      <c r="C11" s="12" t="s">
        <v>167</v>
      </c>
      <c r="D11" s="18">
        <f>Inputs!$B$4</f>
        <v>2017</v>
      </c>
      <c r="E11" s="18">
        <f>D11-1</f>
        <v>2016</v>
      </c>
      <c r="F11" s="18">
        <f>Inputs!$B$4</f>
        <v>2017</v>
      </c>
      <c r="G11" s="18">
        <f>F11-1</f>
        <v>2016</v>
      </c>
      <c r="H11" s="18">
        <f>Inputs!$B$4</f>
        <v>2017</v>
      </c>
      <c r="I11" s="18">
        <f>H11-1</f>
        <v>2016</v>
      </c>
      <c r="J11" s="18">
        <f>Inputs!$B$4</f>
        <v>2017</v>
      </c>
      <c r="K11" s="18">
        <f>J11-1</f>
        <v>2016</v>
      </c>
      <c r="L11" s="18">
        <f>Inputs!$B$4</f>
        <v>2017</v>
      </c>
      <c r="M11" s="18">
        <f>L11-1</f>
        <v>2016</v>
      </c>
      <c r="N11" s="18">
        <f>Inputs!$B$4</f>
        <v>2017</v>
      </c>
      <c r="O11" s="18">
        <f>N11-1</f>
        <v>2016</v>
      </c>
      <c r="P11" s="18">
        <f>Inputs!$B$4</f>
        <v>2017</v>
      </c>
      <c r="Q11" s="18">
        <f>P11-1</f>
        <v>2016</v>
      </c>
      <c r="R11" s="18">
        <f>Inputs!$B$4</f>
        <v>2017</v>
      </c>
      <c r="S11" s="18">
        <f>R11-1</f>
        <v>2016</v>
      </c>
      <c r="T11" s="18">
        <f>Inputs!$B$4</f>
        <v>2017</v>
      </c>
      <c r="U11" s="18">
        <f>T11-1</f>
        <v>2016</v>
      </c>
      <c r="V11" s="18">
        <f>Inputs!$B$4</f>
        <v>2017</v>
      </c>
      <c r="W11" s="18">
        <f>V11-1</f>
        <v>2016</v>
      </c>
      <c r="X11" s="12"/>
      <c r="Y11" s="18">
        <f>Inputs!$B$4</f>
        <v>2017</v>
      </c>
      <c r="Z11" s="18">
        <f>Y11-1</f>
        <v>2016</v>
      </c>
      <c r="AA11" s="18">
        <f>Inputs!$B$4</f>
        <v>2017</v>
      </c>
      <c r="AB11" s="18">
        <f>AA11-1</f>
        <v>2016</v>
      </c>
      <c r="AC11" s="18">
        <f>Inputs!$B$4</f>
        <v>2017</v>
      </c>
      <c r="AD11" s="18">
        <f>AC11-1</f>
        <v>2016</v>
      </c>
      <c r="AE11" s="18">
        <f>Inputs!$B$4</f>
        <v>2017</v>
      </c>
      <c r="AF11" s="18">
        <f>AE11-1</f>
        <v>2016</v>
      </c>
      <c r="AG11" s="12"/>
      <c r="AH11" s="12"/>
      <c r="AI11" s="18">
        <f>Inputs!$B$4</f>
        <v>2017</v>
      </c>
      <c r="AJ11" s="18">
        <f>AI11-1</f>
        <v>2016</v>
      </c>
      <c r="AK11" s="12"/>
      <c r="AL11" s="12"/>
      <c r="AM11" s="18">
        <f>Inputs!$B$4</f>
        <v>2017</v>
      </c>
      <c r="AN11" s="18">
        <f>AM11-1</f>
        <v>2016</v>
      </c>
      <c r="AO11" s="12"/>
      <c r="AP11" s="12"/>
      <c r="AQ11" s="12"/>
      <c r="AR11" s="12"/>
      <c r="AS11" s="12"/>
      <c r="AT11" s="18">
        <f>Inputs!$B$4</f>
        <v>2017</v>
      </c>
      <c r="AU11" s="18">
        <f>AT11-1</f>
        <v>2016</v>
      </c>
      <c r="AV11" s="18">
        <f>Inputs!$B$4</f>
        <v>2017</v>
      </c>
      <c r="AW11" s="18">
        <f>AV11-1</f>
        <v>2016</v>
      </c>
      <c r="AX11" s="18">
        <f>Inputs!$B$4</f>
        <v>2017</v>
      </c>
      <c r="AY11" s="18">
        <f>AX11-1</f>
        <v>2016</v>
      </c>
      <c r="AZ11" s="18">
        <f>Inputs!$B$4</f>
        <v>2017</v>
      </c>
      <c r="BA11" s="18">
        <f>AZ11-1</f>
        <v>2016</v>
      </c>
      <c r="BB11" s="12"/>
      <c r="BC11" s="12"/>
      <c r="BD11" s="18">
        <f>Inputs!$B$4</f>
        <v>2017</v>
      </c>
      <c r="BE11" s="18">
        <f>BD11-1</f>
        <v>2016</v>
      </c>
      <c r="BF11" s="12"/>
      <c r="BG11" s="12"/>
      <c r="BH11" s="18">
        <f>Inputs!$B$4</f>
        <v>2017</v>
      </c>
      <c r="BI11" s="18">
        <f>BH11-1</f>
        <v>2016</v>
      </c>
      <c r="BJ11" s="12"/>
      <c r="BK11" s="12"/>
      <c r="BL11" s="12"/>
      <c r="BM11" s="12"/>
      <c r="BN11" s="12"/>
      <c r="BO11" s="18">
        <f>Inputs!$B$4</f>
        <v>2017</v>
      </c>
      <c r="BP11" s="18">
        <f>BO11-1</f>
        <v>2016</v>
      </c>
      <c r="BQ11" s="18">
        <f>Inputs!$B$4</f>
        <v>2017</v>
      </c>
      <c r="BR11" s="18">
        <f>BQ11-1</f>
        <v>2016</v>
      </c>
      <c r="BS11" s="18">
        <f>Inputs!$B$4</f>
        <v>2017</v>
      </c>
      <c r="BT11" s="18">
        <f>BS11-1</f>
        <v>2016</v>
      </c>
      <c r="BU11" s="18">
        <f>Inputs!$B$4</f>
        <v>2017</v>
      </c>
      <c r="BV11" s="18">
        <f>BU11-1</f>
        <v>2016</v>
      </c>
      <c r="BW11" s="12"/>
      <c r="BX11" s="12"/>
      <c r="BY11" s="18">
        <f>Inputs!$B$4</f>
        <v>2017</v>
      </c>
      <c r="BZ11" s="18">
        <f>BY11-1</f>
        <v>2016</v>
      </c>
      <c r="CA11" s="12"/>
      <c r="CB11" s="12"/>
      <c r="CC11" s="18">
        <f>Inputs!$B$4</f>
        <v>2017</v>
      </c>
      <c r="CD11" s="18">
        <f>CC11-1</f>
        <v>2016</v>
      </c>
      <c r="CE11" s="12"/>
      <c r="CF11" s="12"/>
      <c r="CG11" s="12"/>
      <c r="CH11" s="12"/>
      <c r="CI11" s="12"/>
      <c r="CJ11" s="18">
        <f>Inputs!$B$4</f>
        <v>2017</v>
      </c>
      <c r="CK11" s="18">
        <f>CJ11-1</f>
        <v>2016</v>
      </c>
      <c r="CL11" s="18">
        <f>Inputs!$B$4</f>
        <v>2017</v>
      </c>
      <c r="CM11" s="18">
        <f>CL11-1</f>
        <v>2016</v>
      </c>
      <c r="CN11" s="18">
        <f>Inputs!$B$4</f>
        <v>2017</v>
      </c>
      <c r="CO11" s="18">
        <f>CN11-1</f>
        <v>2016</v>
      </c>
      <c r="CP11" s="18">
        <f>Inputs!$B$4</f>
        <v>2017</v>
      </c>
      <c r="CQ11" s="18">
        <f>CP11-1</f>
        <v>2016</v>
      </c>
      <c r="CR11" s="12"/>
      <c r="CS11" s="12"/>
      <c r="CT11" s="18">
        <f>Inputs!$B$4</f>
        <v>2017</v>
      </c>
      <c r="CU11" s="18">
        <f>CT11-1</f>
        <v>2016</v>
      </c>
      <c r="CV11" s="12"/>
      <c r="CW11" s="12"/>
      <c r="CX11" s="18">
        <f>Inputs!$B$4</f>
        <v>2017</v>
      </c>
      <c r="CY11" s="18">
        <f>CX11-1</f>
        <v>2016</v>
      </c>
      <c r="CZ11" s="12"/>
      <c r="DA11" s="12"/>
    </row>
    <row r="12" spans="1:110" ht="15.75">
      <c r="C12" s="12" t="s">
        <v>24</v>
      </c>
      <c r="D12" s="18" t="s">
        <v>172</v>
      </c>
      <c r="E12" s="18" t="s">
        <v>172</v>
      </c>
      <c r="F12" s="18" t="s">
        <v>172</v>
      </c>
      <c r="G12" s="18" t="s">
        <v>172</v>
      </c>
      <c r="H12" s="18" t="s">
        <v>172</v>
      </c>
      <c r="I12" s="18" t="s">
        <v>172</v>
      </c>
      <c r="J12" s="18" t="s">
        <v>172</v>
      </c>
      <c r="K12" s="18" t="s">
        <v>172</v>
      </c>
      <c r="L12" s="18" t="s">
        <v>172</v>
      </c>
      <c r="M12" s="18" t="s">
        <v>172</v>
      </c>
      <c r="N12" s="18" t="s">
        <v>172</v>
      </c>
      <c r="O12" s="18" t="s">
        <v>172</v>
      </c>
      <c r="P12" s="18" t="s">
        <v>172</v>
      </c>
      <c r="Q12" s="18" t="s">
        <v>172</v>
      </c>
      <c r="R12" s="18" t="s">
        <v>172</v>
      </c>
      <c r="S12" s="18" t="s">
        <v>172</v>
      </c>
      <c r="T12" s="18" t="s">
        <v>172</v>
      </c>
      <c r="U12" s="18" t="s">
        <v>172</v>
      </c>
      <c r="V12" s="18" t="s">
        <v>172</v>
      </c>
      <c r="W12" s="18" t="s">
        <v>172</v>
      </c>
      <c r="X12" s="12"/>
      <c r="Y12" s="18" t="s">
        <v>172</v>
      </c>
      <c r="Z12" s="18" t="s">
        <v>172</v>
      </c>
      <c r="AA12" s="18" t="s">
        <v>172</v>
      </c>
      <c r="AB12" s="18" t="s">
        <v>172</v>
      </c>
      <c r="AC12" s="18" t="s">
        <v>172</v>
      </c>
      <c r="AD12" s="18" t="s">
        <v>172</v>
      </c>
      <c r="AE12" s="18" t="s">
        <v>172</v>
      </c>
      <c r="AF12" s="18" t="s">
        <v>172</v>
      </c>
      <c r="AG12" s="12"/>
      <c r="AH12" s="12"/>
      <c r="AI12" s="18" t="s">
        <v>172</v>
      </c>
      <c r="AJ12" s="18" t="s">
        <v>172</v>
      </c>
      <c r="AK12" s="12"/>
      <c r="AL12" s="12"/>
      <c r="AM12" s="18" t="s">
        <v>172</v>
      </c>
      <c r="AN12" s="18" t="s">
        <v>172</v>
      </c>
      <c r="AO12" s="12"/>
      <c r="AP12" s="12"/>
      <c r="AQ12" s="12"/>
      <c r="AR12" s="12"/>
      <c r="AS12" s="12"/>
      <c r="AT12" s="18" t="s">
        <v>172</v>
      </c>
      <c r="AU12" s="18" t="s">
        <v>172</v>
      </c>
      <c r="AV12" s="18" t="s">
        <v>172</v>
      </c>
      <c r="AW12" s="18" t="s">
        <v>172</v>
      </c>
      <c r="AX12" s="18" t="s">
        <v>172</v>
      </c>
      <c r="AY12" s="18" t="s">
        <v>172</v>
      </c>
      <c r="AZ12" s="18" t="s">
        <v>172</v>
      </c>
      <c r="BA12" s="18" t="s">
        <v>172</v>
      </c>
      <c r="BB12" s="12"/>
      <c r="BC12" s="12"/>
      <c r="BD12" s="18" t="s">
        <v>172</v>
      </c>
      <c r="BE12" s="18" t="s">
        <v>172</v>
      </c>
      <c r="BF12" s="12"/>
      <c r="BG12" s="12"/>
      <c r="BH12" s="18" t="s">
        <v>172</v>
      </c>
      <c r="BI12" s="18" t="s">
        <v>172</v>
      </c>
      <c r="BJ12" s="12"/>
      <c r="BK12" s="12"/>
      <c r="BL12" s="12"/>
      <c r="BM12" s="12"/>
      <c r="BN12" s="12"/>
      <c r="BO12" s="18" t="s">
        <v>172</v>
      </c>
      <c r="BP12" s="18" t="s">
        <v>172</v>
      </c>
      <c r="BQ12" s="18" t="s">
        <v>172</v>
      </c>
      <c r="BR12" s="18" t="s">
        <v>172</v>
      </c>
      <c r="BS12" s="18" t="s">
        <v>172</v>
      </c>
      <c r="BT12" s="18" t="s">
        <v>172</v>
      </c>
      <c r="BU12" s="18" t="s">
        <v>172</v>
      </c>
      <c r="BV12" s="18" t="s">
        <v>172</v>
      </c>
      <c r="BW12" s="12"/>
      <c r="BX12" s="12"/>
      <c r="BY12" s="18" t="s">
        <v>172</v>
      </c>
      <c r="BZ12" s="18" t="s">
        <v>172</v>
      </c>
      <c r="CA12" s="12"/>
      <c r="CB12" s="12"/>
      <c r="CC12" s="18" t="s">
        <v>172</v>
      </c>
      <c r="CD12" s="18" t="s">
        <v>172</v>
      </c>
      <c r="CE12" s="12"/>
      <c r="CF12" s="12"/>
      <c r="CG12" s="12"/>
      <c r="CH12" s="12"/>
      <c r="CI12" s="12"/>
      <c r="CJ12" s="18" t="s">
        <v>172</v>
      </c>
      <c r="CK12" s="18" t="s">
        <v>172</v>
      </c>
      <c r="CL12" s="18" t="s">
        <v>172</v>
      </c>
      <c r="CM12" s="18" t="s">
        <v>172</v>
      </c>
      <c r="CN12" s="18" t="s">
        <v>172</v>
      </c>
      <c r="CO12" s="18" t="s">
        <v>172</v>
      </c>
      <c r="CP12" s="18" t="s">
        <v>172</v>
      </c>
      <c r="CQ12" s="18" t="s">
        <v>172</v>
      </c>
      <c r="CR12" s="12"/>
      <c r="CS12" s="12"/>
      <c r="CT12" s="18" t="s">
        <v>172</v>
      </c>
      <c r="CU12" s="18" t="s">
        <v>172</v>
      </c>
      <c r="CV12" s="12"/>
      <c r="CW12" s="12"/>
      <c r="CX12" s="18" t="s">
        <v>172</v>
      </c>
      <c r="CY12" s="18" t="s">
        <v>172</v>
      </c>
      <c r="CZ12" s="12"/>
      <c r="DA12" s="12"/>
    </row>
    <row r="13" spans="1:110" ht="15.75">
      <c r="C13" s="12" t="s">
        <v>52</v>
      </c>
      <c r="D13" s="18" t="str">
        <f>IF(D11=Inputs!$B$4,"TB CY","TB PY")</f>
        <v>TB CY</v>
      </c>
      <c r="E13" s="18" t="str">
        <f>IF(E11=Inputs!$B$4,"TB CY","TB PY")</f>
        <v>TB PY</v>
      </c>
      <c r="F13" s="18" t="str">
        <f>IF(F11=Inputs!$B$4,"TB CY","TB PY")</f>
        <v>TB CY</v>
      </c>
      <c r="G13" s="18" t="str">
        <f>IF(G11=Inputs!$B$4,"TB CY","TB PY")</f>
        <v>TB PY</v>
      </c>
      <c r="H13" s="18" t="str">
        <f>IF(H11=Inputs!$B$4,"TB CY","TB PY")</f>
        <v>TB CY</v>
      </c>
      <c r="I13" s="18" t="str">
        <f>IF(I11=Inputs!$B$4,"TB CY","TB PY")</f>
        <v>TB PY</v>
      </c>
      <c r="J13" s="18" t="str">
        <f>IF(J11=Inputs!$B$4,"TB CY","TB PY")</f>
        <v>TB CY</v>
      </c>
      <c r="K13" s="18" t="str">
        <f>IF(K11=Inputs!$B$4,"TB CY","TB PY")</f>
        <v>TB PY</v>
      </c>
      <c r="L13" s="18" t="str">
        <f>IF(L11=Inputs!$B$4,"TB CY","TB PY")</f>
        <v>TB CY</v>
      </c>
      <c r="M13" s="18" t="str">
        <f>IF(M11=Inputs!$B$4,"TB CY","TB PY")</f>
        <v>TB PY</v>
      </c>
      <c r="N13" s="18" t="str">
        <f>IF(N11=Inputs!$B$4,"TB CY","TB PY")</f>
        <v>TB CY</v>
      </c>
      <c r="O13" s="18" t="str">
        <f>IF(O11=Inputs!$B$4,"TB CY","TB PY")</f>
        <v>TB PY</v>
      </c>
      <c r="P13" s="18" t="str">
        <f>IF(P11=Inputs!$B$4,"TB CY","TB PY")</f>
        <v>TB CY</v>
      </c>
      <c r="Q13" s="18" t="str">
        <f>IF(Q11=Inputs!$B$4,"TB CY","TB PY")</f>
        <v>TB PY</v>
      </c>
      <c r="R13" s="18" t="str">
        <f>IF(R11=Inputs!$B$4,"TB CY","TB PY")</f>
        <v>TB CY</v>
      </c>
      <c r="S13" s="18" t="str">
        <f>IF(S11=Inputs!$B$4,"TB CY","TB PY")</f>
        <v>TB PY</v>
      </c>
      <c r="T13" s="18" t="str">
        <f>IF(T11=Inputs!$B$4,"TB CY","TB PY")</f>
        <v>TB CY</v>
      </c>
      <c r="U13" s="18" t="str">
        <f>IF(U11=Inputs!$B$4,"TB CY","TB PY")</f>
        <v>TB PY</v>
      </c>
      <c r="V13" s="18" t="str">
        <f>IF(V11=Inputs!$B$4,"TB CY","TB PY")</f>
        <v>TB CY</v>
      </c>
      <c r="W13" s="18" t="str">
        <f>IF(W11=Inputs!$B$4,"TB CY","TB PY")</f>
        <v>TB PY</v>
      </c>
      <c r="X13" s="12"/>
      <c r="Y13" s="18" t="str">
        <f>IF(Y11=Inputs!$B$4,"TB CY","TB PY")</f>
        <v>TB CY</v>
      </c>
      <c r="Z13" s="18" t="str">
        <f>IF(Z11=Inputs!$B$4,"TB CY","TB PY")</f>
        <v>TB PY</v>
      </c>
      <c r="AA13" s="18" t="str">
        <f>IF(AA11=Inputs!$B$4,"TB CY","TB PY")</f>
        <v>TB CY</v>
      </c>
      <c r="AB13" s="18" t="str">
        <f>IF(AB11=Inputs!$B$4,"TB CY","TB PY")</f>
        <v>TB PY</v>
      </c>
      <c r="AC13" s="18" t="str">
        <f>IF(AC11=Inputs!$B$4,"TB CY","TB PY")</f>
        <v>TB CY</v>
      </c>
      <c r="AD13" s="18" t="str">
        <f>IF(AD11=Inputs!$B$4,"TB CY","TB PY")</f>
        <v>TB PY</v>
      </c>
      <c r="AE13" s="18" t="str">
        <f>IF(AE11=Inputs!$B$4,"TB CY","TB PY")</f>
        <v>TB CY</v>
      </c>
      <c r="AF13" s="18" t="str">
        <f>IF(AF11=Inputs!$B$4,"TB CY","TB PY")</f>
        <v>TB PY</v>
      </c>
      <c r="AG13" s="12"/>
      <c r="AH13" s="12"/>
      <c r="AI13" s="18" t="str">
        <f>IF(AI11=Inputs!$B$4,"TB CY","TB PY")</f>
        <v>TB CY</v>
      </c>
      <c r="AJ13" s="18" t="str">
        <f>IF(AJ11=Inputs!$B$4,"TB CY","TB PY")</f>
        <v>TB PY</v>
      </c>
      <c r="AK13" s="12"/>
      <c r="AL13" s="12"/>
      <c r="AM13" s="18" t="str">
        <f>IF(AM11=Inputs!$B$4,"TB CY","TB PY")</f>
        <v>TB CY</v>
      </c>
      <c r="AN13" s="18" t="str">
        <f>IF(AN11=Inputs!$B$4,"TB CY","TB PY")</f>
        <v>TB PY</v>
      </c>
      <c r="AO13" s="12"/>
      <c r="AP13" s="12"/>
      <c r="AQ13" s="12"/>
      <c r="AR13" s="12"/>
      <c r="AS13" s="12"/>
      <c r="AT13" s="18" t="str">
        <f>IF(AT11=Inputs!$B$4,"TB CY","TB PY")</f>
        <v>TB CY</v>
      </c>
      <c r="AU13" s="18" t="str">
        <f>IF(AU11=Inputs!$B$4,"TB CY","TB PY")</f>
        <v>TB PY</v>
      </c>
      <c r="AV13" s="18" t="str">
        <f>IF(AV11=Inputs!$B$4,"TB CY","TB PY")</f>
        <v>TB CY</v>
      </c>
      <c r="AW13" s="18" t="str">
        <f>IF(AW11=Inputs!$B$4,"TB CY","TB PY")</f>
        <v>TB PY</v>
      </c>
      <c r="AX13" s="18" t="str">
        <f>IF(AX11=Inputs!$B$4,"TB CY","TB PY")</f>
        <v>TB CY</v>
      </c>
      <c r="AY13" s="18" t="str">
        <f>IF(AY11=Inputs!$B$4,"TB CY","TB PY")</f>
        <v>TB PY</v>
      </c>
      <c r="AZ13" s="18" t="str">
        <f>IF(AZ11=Inputs!$B$4,"TB CY","TB PY")</f>
        <v>TB CY</v>
      </c>
      <c r="BA13" s="18" t="str">
        <f>IF(BA11=Inputs!$B$4,"TB CY","TB PY")</f>
        <v>TB PY</v>
      </c>
      <c r="BB13" s="12"/>
      <c r="BC13" s="12"/>
      <c r="BD13" s="18" t="str">
        <f>IF(BD11=Inputs!$B$4,"TB CY","TB PY")</f>
        <v>TB CY</v>
      </c>
      <c r="BE13" s="18" t="str">
        <f>IF(BE11=Inputs!$B$4,"TB CY","TB PY")</f>
        <v>TB PY</v>
      </c>
      <c r="BF13" s="12"/>
      <c r="BG13" s="12"/>
      <c r="BH13" s="18" t="str">
        <f>IF(BH11=Inputs!$B$4,"TB CY","TB PY")</f>
        <v>TB CY</v>
      </c>
      <c r="BI13" s="18" t="str">
        <f>IF(BI11=Inputs!$B$4,"TB CY","TB PY")</f>
        <v>TB PY</v>
      </c>
      <c r="BJ13" s="12"/>
      <c r="BK13" s="12"/>
      <c r="BL13" s="12"/>
      <c r="BM13" s="12"/>
      <c r="BN13" s="12"/>
      <c r="BO13" s="18" t="str">
        <f>IF(BO11=Inputs!$B$4,"TB CY","TB PY")</f>
        <v>TB CY</v>
      </c>
      <c r="BP13" s="18" t="str">
        <f>IF(BP11=Inputs!$B$4,"TB CY","TB PY")</f>
        <v>TB PY</v>
      </c>
      <c r="BQ13" s="18" t="str">
        <f>IF(BQ11=Inputs!$B$4,"TB CY","TB PY")</f>
        <v>TB CY</v>
      </c>
      <c r="BR13" s="18" t="str">
        <f>IF(BR11=Inputs!$B$4,"TB CY","TB PY")</f>
        <v>TB PY</v>
      </c>
      <c r="BS13" s="18" t="str">
        <f>IF(BS11=Inputs!$B$4,"TB CY","TB PY")</f>
        <v>TB CY</v>
      </c>
      <c r="BT13" s="18" t="str">
        <f>IF(BT11=Inputs!$B$4,"TB CY","TB PY")</f>
        <v>TB PY</v>
      </c>
      <c r="BU13" s="18" t="str">
        <f>IF(BU11=Inputs!$B$4,"TB CY","TB PY")</f>
        <v>TB CY</v>
      </c>
      <c r="BV13" s="18" t="str">
        <f>IF(BV11=Inputs!$B$4,"TB CY","TB PY")</f>
        <v>TB PY</v>
      </c>
      <c r="BW13" s="12"/>
      <c r="BX13" s="12"/>
      <c r="BY13" s="18" t="str">
        <f>IF(BY11=Inputs!$B$4,"TB CY","TB PY")</f>
        <v>TB CY</v>
      </c>
      <c r="BZ13" s="18" t="str">
        <f>IF(BZ11=Inputs!$B$4,"TB CY","TB PY")</f>
        <v>TB PY</v>
      </c>
      <c r="CA13" s="12"/>
      <c r="CB13" s="12"/>
      <c r="CC13" s="18" t="str">
        <f>IF(CC11=Inputs!$B$4,"TB CY","TB PY")</f>
        <v>TB CY</v>
      </c>
      <c r="CD13" s="18" t="str">
        <f>IF(CD11=Inputs!$B$4,"TB CY","TB PY")</f>
        <v>TB PY</v>
      </c>
      <c r="CE13" s="12"/>
      <c r="CF13" s="12"/>
      <c r="CG13" s="12"/>
      <c r="CH13" s="12"/>
      <c r="CI13" s="12"/>
      <c r="CJ13" s="18" t="str">
        <f>IF(CJ11=Inputs!$B$4,"TB CY","TB PY")</f>
        <v>TB CY</v>
      </c>
      <c r="CK13" s="18" t="str">
        <f>IF(CK11=Inputs!$B$4,"TB CY","TB PY")</f>
        <v>TB PY</v>
      </c>
      <c r="CL13" s="18" t="str">
        <f>IF(CL11=Inputs!$B$4,"TB CY","TB PY")</f>
        <v>TB CY</v>
      </c>
      <c r="CM13" s="18" t="str">
        <f>IF(CM11=Inputs!$B$4,"TB CY","TB PY")</f>
        <v>TB PY</v>
      </c>
      <c r="CN13" s="18" t="str">
        <f>IF(CN11=Inputs!$B$4,"TB CY","TB PY")</f>
        <v>TB CY</v>
      </c>
      <c r="CO13" s="18" t="str">
        <f>IF(CO11=Inputs!$B$4,"TB CY","TB PY")</f>
        <v>TB PY</v>
      </c>
      <c r="CP13" s="18" t="str">
        <f>IF(CP11=Inputs!$B$4,"TB CY","TB PY")</f>
        <v>TB CY</v>
      </c>
      <c r="CQ13" s="18" t="str">
        <f>IF(CQ11=Inputs!$B$4,"TB CY","TB PY")</f>
        <v>TB PY</v>
      </c>
      <c r="CR13" s="12"/>
      <c r="CS13" s="12"/>
      <c r="CT13" s="18" t="str">
        <f>IF(CT11=Inputs!$B$4,"TB CY","TB PY")</f>
        <v>TB CY</v>
      </c>
      <c r="CU13" s="18" t="str">
        <f>IF(CU11=Inputs!$B$4,"TB CY","TB PY")</f>
        <v>TB PY</v>
      </c>
      <c r="CV13" s="12"/>
      <c r="CW13" s="12"/>
      <c r="CX13" s="18" t="str">
        <f>IF(CX11=Inputs!$B$4,"TB CY","TB PY")</f>
        <v>TB CY</v>
      </c>
      <c r="CY13" s="18" t="str">
        <f>IF(CY11=Inputs!$B$4,"TB CY","TB PY")</f>
        <v>TB PY</v>
      </c>
      <c r="CZ13" s="12"/>
      <c r="DA13" s="12"/>
    </row>
    <row r="14" spans="1:110">
      <c r="C14" s="23"/>
      <c r="D14" s="147" t="str">
        <f t="shared" ref="D14:U14" si="0">D11&amp;"-"&amp;IF(D10&lt;10,"0","")&amp;D10</f>
        <v>2017-10</v>
      </c>
      <c r="E14" s="147" t="str">
        <f t="shared" si="0"/>
        <v>2016-10</v>
      </c>
      <c r="F14" s="147" t="str">
        <f t="shared" si="0"/>
        <v>2017-10</v>
      </c>
      <c r="G14" s="147" t="str">
        <f t="shared" si="0"/>
        <v>2016-10</v>
      </c>
      <c r="H14" s="147" t="str">
        <f t="shared" si="0"/>
        <v>2017-10</v>
      </c>
      <c r="I14" s="147" t="str">
        <f t="shared" si="0"/>
        <v>2016-10</v>
      </c>
      <c r="J14" s="147" t="str">
        <f t="shared" si="0"/>
        <v>2017-10</v>
      </c>
      <c r="K14" s="147" t="str">
        <f t="shared" si="0"/>
        <v>2016-10</v>
      </c>
      <c r="L14" s="147" t="str">
        <f t="shared" si="0"/>
        <v>2017-10</v>
      </c>
      <c r="M14" s="147" t="str">
        <f t="shared" si="0"/>
        <v>2016-10</v>
      </c>
      <c r="N14" s="147" t="str">
        <f t="shared" si="0"/>
        <v>2017-10</v>
      </c>
      <c r="O14" s="147" t="str">
        <f t="shared" si="0"/>
        <v>2016-10</v>
      </c>
      <c r="P14" s="147" t="str">
        <f t="shared" si="0"/>
        <v>2017-10</v>
      </c>
      <c r="Q14" s="147" t="str">
        <f t="shared" si="0"/>
        <v>2016-10</v>
      </c>
      <c r="R14" s="147" t="str">
        <f t="shared" si="0"/>
        <v>2017-10</v>
      </c>
      <c r="S14" s="147" t="str">
        <f t="shared" si="0"/>
        <v>2016-10</v>
      </c>
      <c r="T14" s="147" t="str">
        <f t="shared" si="0"/>
        <v>2017-10</v>
      </c>
      <c r="U14" s="147" t="str">
        <f t="shared" si="0"/>
        <v>2016-10</v>
      </c>
      <c r="V14" s="147" t="str">
        <f>D14</f>
        <v>2017-10</v>
      </c>
      <c r="W14" s="147" t="str">
        <f>E14</f>
        <v>2016-10</v>
      </c>
      <c r="X14" s="23"/>
      <c r="Y14" s="147" t="str">
        <f t="shared" ref="Y14:AF14" si="1">Y11&amp;"-"&amp;IF(Y10&lt;10,"0","")&amp;Y10</f>
        <v>2017-10</v>
      </c>
      <c r="Z14" s="147" t="str">
        <f t="shared" si="1"/>
        <v>2016-10</v>
      </c>
      <c r="AA14" s="147" t="str">
        <f t="shared" si="1"/>
        <v>2017-10</v>
      </c>
      <c r="AB14" s="147" t="str">
        <f t="shared" si="1"/>
        <v>2016-10</v>
      </c>
      <c r="AC14" s="147" t="str">
        <f t="shared" si="1"/>
        <v>2017-10</v>
      </c>
      <c r="AD14" s="147" t="str">
        <f t="shared" si="1"/>
        <v>2016-10</v>
      </c>
      <c r="AE14" s="147" t="str">
        <f t="shared" si="1"/>
        <v>2017-10</v>
      </c>
      <c r="AF14" s="147" t="str">
        <f t="shared" si="1"/>
        <v>2016-10</v>
      </c>
      <c r="AG14" s="23"/>
      <c r="AH14" s="23"/>
      <c r="AI14" s="147" t="str">
        <f>AI11&amp;"-"&amp;IF(AI10&lt;10,"0","")&amp;AI10</f>
        <v>2017-10</v>
      </c>
      <c r="AJ14" s="147" t="str">
        <f>AJ11&amp;"-"&amp;IF(AJ10&lt;10,"0","")&amp;AJ10</f>
        <v>2016-10</v>
      </c>
      <c r="AK14" s="23"/>
      <c r="AL14" s="23"/>
      <c r="AM14" s="147" t="str">
        <f>AM11&amp;"-"&amp;IF(AM10&lt;10,"0","")&amp;AM10</f>
        <v>2017-10</v>
      </c>
      <c r="AN14" s="147" t="str">
        <f>AN11&amp;"-"&amp;IF(AN10&lt;10,"0","")&amp;AN10</f>
        <v>2016-10</v>
      </c>
      <c r="AO14" s="23"/>
      <c r="AP14" s="23"/>
      <c r="AQ14" s="147" t="str">
        <f>Y14</f>
        <v>2017-10</v>
      </c>
      <c r="AR14" s="147" t="str">
        <f>Z14</f>
        <v>2016-10</v>
      </c>
      <c r="AS14" s="23"/>
      <c r="AT14" s="147" t="str">
        <f t="shared" ref="AT14:BA14" si="2">AT11&amp;"-"&amp;IF(AT10&lt;10,"0","")&amp;AT10</f>
        <v>2017-10</v>
      </c>
      <c r="AU14" s="147" t="str">
        <f t="shared" si="2"/>
        <v>2016-10</v>
      </c>
      <c r="AV14" s="147" t="str">
        <f t="shared" si="2"/>
        <v>2017-10</v>
      </c>
      <c r="AW14" s="147" t="str">
        <f t="shared" si="2"/>
        <v>2016-10</v>
      </c>
      <c r="AX14" s="147" t="str">
        <f t="shared" si="2"/>
        <v>2017-10</v>
      </c>
      <c r="AY14" s="147" t="str">
        <f t="shared" si="2"/>
        <v>2016-10</v>
      </c>
      <c r="AZ14" s="147" t="str">
        <f t="shared" si="2"/>
        <v>2017-10</v>
      </c>
      <c r="BA14" s="147" t="str">
        <f t="shared" si="2"/>
        <v>2016-10</v>
      </c>
      <c r="BB14" s="23"/>
      <c r="BC14" s="23"/>
      <c r="BD14" s="147" t="str">
        <f>BD11&amp;"-"&amp;IF(BD10&lt;10,"0","")&amp;BD10</f>
        <v>2017-10</v>
      </c>
      <c r="BE14" s="147" t="str">
        <f>BE11&amp;"-"&amp;IF(BE10&lt;10,"0","")&amp;BE10</f>
        <v>2016-10</v>
      </c>
      <c r="BF14" s="23"/>
      <c r="BG14" s="23"/>
      <c r="BH14" s="147" t="str">
        <f>BH11&amp;"-"&amp;IF(BH10&lt;10,"0","")&amp;BH10</f>
        <v>2017-10</v>
      </c>
      <c r="BI14" s="147" t="str">
        <f>BI11&amp;"-"&amp;IF(BI10&lt;10,"0","")&amp;BI10</f>
        <v>2016-10</v>
      </c>
      <c r="BJ14" s="23"/>
      <c r="BK14" s="23"/>
      <c r="BL14" s="147" t="str">
        <f>AT14</f>
        <v>2017-10</v>
      </c>
      <c r="BM14" s="147" t="str">
        <f>AU14</f>
        <v>2016-10</v>
      </c>
      <c r="BN14" s="23"/>
      <c r="BO14" s="147" t="str">
        <f t="shared" ref="BO14:BV14" si="3">BO11&amp;"-"&amp;IF(BO10&lt;10,"0","")&amp;BO10</f>
        <v>2017-10</v>
      </c>
      <c r="BP14" s="147" t="str">
        <f t="shared" si="3"/>
        <v>2016-10</v>
      </c>
      <c r="BQ14" s="147" t="str">
        <f t="shared" si="3"/>
        <v>2017-10</v>
      </c>
      <c r="BR14" s="147" t="str">
        <f t="shared" si="3"/>
        <v>2016-10</v>
      </c>
      <c r="BS14" s="147" t="str">
        <f t="shared" si="3"/>
        <v>2017-10</v>
      </c>
      <c r="BT14" s="147" t="str">
        <f t="shared" si="3"/>
        <v>2016-10</v>
      </c>
      <c r="BU14" s="147" t="str">
        <f t="shared" si="3"/>
        <v>2017-10</v>
      </c>
      <c r="BV14" s="147" t="str">
        <f t="shared" si="3"/>
        <v>2016-10</v>
      </c>
      <c r="BW14" s="23"/>
      <c r="BX14" s="23"/>
      <c r="BY14" s="147" t="str">
        <f>BY11&amp;"-"&amp;IF(BY10&lt;10,"0","")&amp;BY10</f>
        <v>2017-10</v>
      </c>
      <c r="BZ14" s="147" t="str">
        <f>BZ11&amp;"-"&amp;IF(BZ10&lt;10,"0","")&amp;BZ10</f>
        <v>2016-10</v>
      </c>
      <c r="CA14" s="23"/>
      <c r="CB14" s="23"/>
      <c r="CC14" s="147" t="str">
        <f>CC11&amp;"-"&amp;IF(CC10&lt;10,"0","")&amp;CC10</f>
        <v>2017-10</v>
      </c>
      <c r="CD14" s="147" t="str">
        <f>CD11&amp;"-"&amp;IF(CD10&lt;10,"0","")&amp;CD10</f>
        <v>2016-10</v>
      </c>
      <c r="CE14" s="23"/>
      <c r="CF14" s="23"/>
      <c r="CG14" s="147" t="str">
        <f>BO14</f>
        <v>2017-10</v>
      </c>
      <c r="CH14" s="147" t="str">
        <f>BP14</f>
        <v>2016-10</v>
      </c>
      <c r="CI14" s="23"/>
      <c r="CJ14" s="147" t="str">
        <f t="shared" ref="CJ14:CQ14" si="4">CJ11&amp;"-"&amp;IF(CJ10&lt;10,"0","")&amp;CJ10</f>
        <v>2017-10</v>
      </c>
      <c r="CK14" s="147" t="str">
        <f t="shared" si="4"/>
        <v>2016-10</v>
      </c>
      <c r="CL14" s="147" t="str">
        <f t="shared" si="4"/>
        <v>2017-10</v>
      </c>
      <c r="CM14" s="147" t="str">
        <f t="shared" si="4"/>
        <v>2016-10</v>
      </c>
      <c r="CN14" s="147" t="str">
        <f t="shared" si="4"/>
        <v>2017-10</v>
      </c>
      <c r="CO14" s="147" t="str">
        <f t="shared" si="4"/>
        <v>2016-10</v>
      </c>
      <c r="CP14" s="147" t="str">
        <f t="shared" si="4"/>
        <v>2017-10</v>
      </c>
      <c r="CQ14" s="147" t="str">
        <f t="shared" si="4"/>
        <v>2016-10</v>
      </c>
      <c r="CR14" s="23"/>
      <c r="CS14" s="23"/>
      <c r="CT14" s="147" t="str">
        <f>CT11&amp;"-"&amp;IF(CT10&lt;10,"0","")&amp;CT10</f>
        <v>2017-10</v>
      </c>
      <c r="CU14" s="147" t="str">
        <f>CU11&amp;"-"&amp;IF(CU10&lt;10,"0","")&amp;CU10</f>
        <v>2016-10</v>
      </c>
      <c r="CV14" s="23"/>
      <c r="CW14" s="23"/>
      <c r="CX14" s="147" t="str">
        <f>CX11&amp;"-"&amp;IF(CX10&lt;10,"0","")&amp;CX10</f>
        <v>2017-10</v>
      </c>
      <c r="CY14" s="147" t="str">
        <f>CY11&amp;"-"&amp;IF(CY10&lt;10,"0","")&amp;CY10</f>
        <v>2016-10</v>
      </c>
      <c r="CZ14" s="23"/>
      <c r="DA14" s="23"/>
      <c r="DB14" s="147" t="str">
        <f>CJ14</f>
        <v>2017-10</v>
      </c>
      <c r="DC14" s="147" t="str">
        <f>CK14</f>
        <v>2016-10</v>
      </c>
      <c r="DE14" s="147" t="str">
        <f>CM14</f>
        <v>2016-10</v>
      </c>
      <c r="DF14" s="147" t="str">
        <f>CN14</f>
        <v>2017-10</v>
      </c>
    </row>
    <row r="15" spans="1:110">
      <c r="A15">
        <v>8602</v>
      </c>
      <c r="B15" t="str">
        <f>VLOOKUP(A15,Stores!$A:$H,8,FALSE)</f>
        <v>8602 - Ft. Worth, TX</v>
      </c>
      <c r="C15" s="23"/>
      <c r="D15" s="148">
        <f t="shared" ref="D15:G23" ca="1" si="5">-SUMIFS(INDIRECT("'"&amp;D$13&amp;"'!"&amp;D$12),INDIRECT("'"&amp;D$13&amp;"'!$B:$B"),$A15,INDIRECT("'"&amp;D$13&amp;"'!"&amp;D$2),D$3)</f>
        <v>5403821.6498250002</v>
      </c>
      <c r="E15" s="148">
        <f t="shared" ca="1" si="5"/>
        <v>5096841.7344599999</v>
      </c>
      <c r="F15" s="148">
        <f t="shared" ca="1" si="5"/>
        <v>1689910.9271249999</v>
      </c>
      <c r="G15" s="148">
        <f t="shared" ca="1" si="5"/>
        <v>1772354.3711999999</v>
      </c>
      <c r="H15" s="149">
        <f ca="1">IFERROR(F15/D15*100,0)</f>
        <v>31.272514835491037</v>
      </c>
      <c r="I15" s="149">
        <f ca="1">IFERROR(G15/E15*100,0)</f>
        <v>34.773580651269278</v>
      </c>
      <c r="J15" s="148">
        <f t="shared" ref="J15:K23" ca="1" si="6">-SUMIFS(INDIRECT("'"&amp;J$13&amp;"'!"&amp;J$12),INDIRECT("'"&amp;J$13&amp;"'!$B:$B"),$A15,INDIRECT("'"&amp;J$13&amp;"'!"&amp;J$2),J$3)</f>
        <v>1007618.3002499999</v>
      </c>
      <c r="K15" s="148">
        <f t="shared" ca="1" si="6"/>
        <v>1075450.0721999998</v>
      </c>
      <c r="L15" s="149">
        <f ca="1">IFERROR(J15/D15*100,0)</f>
        <v>18.646401853078014</v>
      </c>
      <c r="M15" s="149">
        <f ca="1">IFERROR(K15/E15*100,0)</f>
        <v>21.100323067299275</v>
      </c>
      <c r="N15" s="148">
        <f t="shared" ref="N15:O23" ca="1" si="7">-SUMIFS(INDIRECT("'"&amp;N$13&amp;"'!"&amp;N$12),INDIRECT("'"&amp;N$13&amp;"'!$B:$B"),$A15,INDIRECT("'"&amp;N$13&amp;"'!"&amp;N$2),N$3)</f>
        <v>621306.89437500003</v>
      </c>
      <c r="O15" s="148">
        <f t="shared" ca="1" si="7"/>
        <v>637164.56299999997</v>
      </c>
      <c r="P15" s="149">
        <f ca="1">IFERROR(N15/D15*100,0)</f>
        <v>11.497546267003846</v>
      </c>
      <c r="Q15" s="149">
        <f ca="1">IFERROR(O15/E15*100,0)</f>
        <v>12.501164371891296</v>
      </c>
      <c r="R15" s="148">
        <f t="shared" ref="R15:S23" ca="1" si="8">-SUMIFS(INDIRECT("'"&amp;R$13&amp;"'!"&amp;R$12),INDIRECT("'"&amp;R$13&amp;"'!$B:$B"),$A15,INDIRECT("'"&amp;R$13&amp;"'!"&amp;R$2),R$3)</f>
        <v>60985.732500000006</v>
      </c>
      <c r="S15" s="148">
        <f t="shared" ca="1" si="8"/>
        <v>59739.736000000004</v>
      </c>
      <c r="T15" s="149">
        <f ca="1">IFERROR(R15/D15*100,0)</f>
        <v>1.128566715409177</v>
      </c>
      <c r="U15" s="149">
        <f ca="1">IFERROR(S15/E15*100,0)</f>
        <v>1.1720932120787013</v>
      </c>
      <c r="V15" s="148">
        <f ca="1">SUMIFS(INDIRECT("'"&amp;V$13&amp;"'!"&amp;V$12),INDIRECT("'"&amp;V$13&amp;"'!$B:$B"),$A15,INDIRECT("'"&amp;V$13&amp;"'!"&amp;V$2),V$3)</f>
        <v>5509712.3400000017</v>
      </c>
      <c r="W15" s="148">
        <f ca="1">SUMIFS(INDIRECT("'"&amp;W$13&amp;"'!"&amp;W$12),INDIRECT("'"&amp;W$13&amp;"'!$B:$B"),$A15,INDIRECT("'"&amp;W$13&amp;"'!"&amp;W$2),W$3)</f>
        <v>5155793.3037099997</v>
      </c>
      <c r="X15" s="23"/>
      <c r="Y15" s="148">
        <f ca="1">SUMIFS(INDIRECT("'"&amp;Y$13&amp;"'!"&amp;Y$12),INDIRECT("'"&amp;Y$13&amp;"'!$B:$B"),$A15,INDIRECT("'"&amp;Y$13&amp;"'!"&amp;Y$2),Y$3,INDIRECT("'"&amp;Y$13&amp;"'!"&amp;Y$4),Y$5)</f>
        <v>3440560.0388250002</v>
      </c>
      <c r="Z15" s="148">
        <f t="shared" ref="Z15:Z23" ca="1" si="9">SUMIFS(INDIRECT("'"&amp;Z$13&amp;"'!"&amp;Z$12),INDIRECT("'"&amp;Z$13&amp;"'!$B:$B"),$A15,INDIRECT("'"&amp;Z$13&amp;"'!"&amp;Z$2),Z$3,INDIRECT("'"&amp;Z$13&amp;"'!"&amp;Z$4),Z$5)</f>
        <v>3164304.2594100004</v>
      </c>
      <c r="AA15" s="148">
        <f ca="1">SUMIFS(INDIRECT("'"&amp;AA$13&amp;"'!"&amp;AA$12),INDIRECT("'"&amp;AA$13&amp;"'!$B:$B"),$A15,INDIRECT("'"&amp;AA$13&amp;"'!"&amp;AA$2),AA$3,INDIRECT("'"&amp;AA$13&amp;"'!"&amp;AA$4),AA$5,INDIRECT("'"&amp;AA$13&amp;"'!"&amp;AA$6),AA$7)</f>
        <v>870469.34077500005</v>
      </c>
      <c r="AB15" s="148">
        <f t="shared" ref="AB15:AB23" ca="1" si="10">SUMIFS(INDIRECT("'"&amp;AB$13&amp;"'!"&amp;AB$12),INDIRECT("'"&amp;AB$13&amp;"'!$B:$B"),$A15,INDIRECT("'"&amp;AB$13&amp;"'!"&amp;AB$2),AB$3,INDIRECT("'"&amp;AB$13&amp;"'!"&amp;AB$4),AB$5,INDIRECT("'"&amp;AB$13&amp;"'!"&amp;AB$6),AB$7)</f>
        <v>862570.61498999991</v>
      </c>
      <c r="AC15" s="149">
        <f ca="1">IFERROR(AA15/Y15*100,0)</f>
        <v>25.300222375200221</v>
      </c>
      <c r="AD15" s="149">
        <f ca="1">IFERROR(AB15/Z15*100,0)</f>
        <v>27.259408207187708</v>
      </c>
      <c r="AE15" s="148">
        <f ca="1">SUMIFS(INDIRECT("'"&amp;AE$13&amp;"'!"&amp;AE$12),INDIRECT("'"&amp;AE$13&amp;"'!$B:$B"),$A15,INDIRECT("'"&amp;AE$13&amp;"'!"&amp;AE$2),AE$3,INDIRECT("'"&amp;AE$13&amp;"'!"&amp;AE$4),AE$5,INDIRECT("'"&amp;AE$13&amp;"'!"&amp;AE$6),AE$7,INDIRECT("'"&amp;AE$13&amp;"'!"&amp;AE$8),AE$9)</f>
        <v>561123.02437500004</v>
      </c>
      <c r="AF15" s="148">
        <f t="shared" ref="AF15:AF23" ca="1" si="11">SUMIFS(INDIRECT("'"&amp;AF$13&amp;"'!"&amp;AF$12),INDIRECT("'"&amp;AF$13&amp;"'!$B:$B"),$A15,INDIRECT("'"&amp;AF$13&amp;"'!"&amp;AF$2),AF$3,INDIRECT("'"&amp;AF$13&amp;"'!"&amp;AF$4),AF$5,INDIRECT("'"&amp;AF$13&amp;"'!"&amp;AF$6),AF$7,INDIRECT("'"&amp;AF$13&amp;"'!"&amp;AF$8),AF$9)</f>
        <v>584076.20452999999</v>
      </c>
      <c r="AG15" s="149">
        <f ca="1">IFERROR(AE15/Y15*100,0)</f>
        <v>16.309060677419001</v>
      </c>
      <c r="AH15" s="149">
        <f ca="1">IFERROR(AF15/Z15*100,0)</f>
        <v>18.458282031289361</v>
      </c>
      <c r="AI15" s="148">
        <f ca="1">SUMIFS(INDIRECT("'"&amp;AI$13&amp;"'!"&amp;AI$12),INDIRECT("'"&amp;AI$13&amp;"'!$B:$B"),$A15,INDIRECT("'"&amp;AI$13&amp;"'!"&amp;AI$2),AI$3,INDIRECT("'"&amp;AI$13&amp;"'!"&amp;AI$4),AI$5,INDIRECT("'"&amp;AI$13&amp;"'!"&amp;AI$6),AI$7,INDIRECT("'"&amp;AI$13&amp;"'!"&amp;AI$8),AI$9)</f>
        <v>289931.33370000002</v>
      </c>
      <c r="AJ15" s="148">
        <f t="shared" ref="AJ15:AJ23" ca="1" si="12">SUMIFS(INDIRECT("'"&amp;AJ$13&amp;"'!"&amp;AJ$12),INDIRECT("'"&amp;AJ$13&amp;"'!$B:$B"),$A15,INDIRECT("'"&amp;AJ$13&amp;"'!"&amp;AJ$2),AJ$3,INDIRECT("'"&amp;AJ$13&amp;"'!"&amp;AJ$4),AJ$5,INDIRECT("'"&amp;AJ$13&amp;"'!"&amp;AJ$6),AJ$7,INDIRECT("'"&amp;AJ$13&amp;"'!"&amp;AJ$8),AJ$9)</f>
        <v>261082.52946999998</v>
      </c>
      <c r="AK15" s="149">
        <f ca="1">IFERROR(AI15/Y15*100,0)</f>
        <v>8.4268645345022275</v>
      </c>
      <c r="AL15" s="149">
        <f ca="1">IFERROR(AJ15/Z15*100,0)</f>
        <v>8.2508667961872941</v>
      </c>
      <c r="AM15" s="148">
        <f ca="1">SUMIFS(INDIRECT("'"&amp;AM$13&amp;"'!"&amp;AM$12),INDIRECT("'"&amp;AM$13&amp;"'!$B:$B"),$A15,INDIRECT("'"&amp;AM$13&amp;"'!"&amp;AM$2),AM$3,INDIRECT("'"&amp;AM$13&amp;"'!"&amp;AM$4),AM$5,INDIRECT("'"&amp;AM$13&amp;"'!"&amp;AM$6),AM$7,INDIRECT("'"&amp;AM$13&amp;"'!"&amp;AM$8),AM$9)</f>
        <v>19414.982699999997</v>
      </c>
      <c r="AN15" s="148">
        <f t="shared" ref="AN15:AN23" ca="1" si="13">SUMIFS(INDIRECT("'"&amp;AN$13&amp;"'!"&amp;AN$12),INDIRECT("'"&amp;AN$13&amp;"'!$B:$B"),$A15,INDIRECT("'"&amp;AN$13&amp;"'!"&amp;AN$2),AN$3,INDIRECT("'"&amp;AN$13&amp;"'!"&amp;AN$4),AN$5,INDIRECT("'"&amp;AN$13&amp;"'!"&amp;AN$6),AN$7,INDIRECT("'"&amp;AN$13&amp;"'!"&amp;AN$8),AN$9)</f>
        <v>17411.880989999998</v>
      </c>
      <c r="AO15" s="149">
        <f ca="1">IFERROR(AM15/Y15*100,0)</f>
        <v>0.56429716327899015</v>
      </c>
      <c r="AP15" s="149">
        <f ca="1">IFERROR(AN15/Z15*100,0)</f>
        <v>0.55025937971105621</v>
      </c>
      <c r="AQ15" s="148">
        <f ca="1">IFERROR($D15*(Y15/$V15),0)</f>
        <v>3374436.2097360012</v>
      </c>
      <c r="AR15" s="148">
        <f ca="1">IFERROR($E15*(Z15/$W15),0)</f>
        <v>3128123.4641980501</v>
      </c>
      <c r="AS15" s="23"/>
      <c r="AT15" s="148">
        <f ca="1">SUMIFS(INDIRECT("'"&amp;AT$13&amp;"'!"&amp;AT$12),INDIRECT("'"&amp;AT$13&amp;"'!$B:$B"),$A15,INDIRECT("'"&amp;AT$13&amp;"'!"&amp;AT$2),AT$3,INDIRECT("'"&amp;AT$13&amp;"'!"&amp;AT$4),AT$5)</f>
        <v>916808.65162499982</v>
      </c>
      <c r="AU15" s="148">
        <f t="shared" ref="AU15:AU23" ca="1" si="14">SUMIFS(INDIRECT("'"&amp;AU$13&amp;"'!"&amp;AU$12),INDIRECT("'"&amp;AU$13&amp;"'!$B:$B"),$A15,INDIRECT("'"&amp;AU$13&amp;"'!"&amp;AU$2),AU$3,INDIRECT("'"&amp;AU$13&amp;"'!"&amp;AU$4),AU$5)</f>
        <v>794885.31583999982</v>
      </c>
      <c r="AV15" s="148">
        <f ca="1">SUMIFS(INDIRECT("'"&amp;AV$13&amp;"'!"&amp;AV$12),INDIRECT("'"&amp;AV$13&amp;"'!$B:$B"),$A15,INDIRECT("'"&amp;AV$13&amp;"'!"&amp;AV$2),AV$3,INDIRECT("'"&amp;AV$13&amp;"'!"&amp;AV$4),AV$5,INDIRECT("'"&amp;AV$13&amp;"'!"&amp;AV$6),AV$7)</f>
        <v>345678.07620000001</v>
      </c>
      <c r="AW15" s="148">
        <f t="shared" ref="AW15:AW23" ca="1" si="15">SUMIFS(INDIRECT("'"&amp;AW$13&amp;"'!"&amp;AW$12),INDIRECT("'"&amp;AW$13&amp;"'!$B:$B"),$A15,INDIRECT("'"&amp;AW$13&amp;"'!"&amp;AW$2),AW$3,INDIRECT("'"&amp;AW$13&amp;"'!"&amp;AW$4),AW$5,INDIRECT("'"&amp;AW$13&amp;"'!"&amp;AW$6),AW$7)</f>
        <v>298455.11499999999</v>
      </c>
      <c r="AX15" s="149">
        <f ca="1">IFERROR(AV15/AT15*100,0)</f>
        <v>37.704495435040016</v>
      </c>
      <c r="AY15" s="149">
        <f ca="1">IFERROR(AW15/AU15*100,0)</f>
        <v>37.546940301017607</v>
      </c>
      <c r="AZ15" s="148">
        <f ca="1">SUMIFS(INDIRECT("'"&amp;AZ$13&amp;"'!"&amp;AZ$12),INDIRECT("'"&amp;AZ$13&amp;"'!$B:$B"),$A15,INDIRECT("'"&amp;AZ$13&amp;"'!"&amp;AZ$2),AZ$3,INDIRECT("'"&amp;AZ$13&amp;"'!"&amp;AZ$4),AZ$5,INDIRECT("'"&amp;AZ$13&amp;"'!"&amp;AZ$6),AZ$7,INDIRECT("'"&amp;AZ$13&amp;"'!"&amp;AZ$8),AZ$9)</f>
        <v>253562.09219999998</v>
      </c>
      <c r="BA15" s="148">
        <f t="shared" ref="BA15:BA23" ca="1" si="16">SUMIFS(INDIRECT("'"&amp;BA$13&amp;"'!"&amp;BA$12),INDIRECT("'"&amp;BA$13&amp;"'!$B:$B"),$A15,INDIRECT("'"&amp;BA$13&amp;"'!"&amp;BA$2),BA$3,INDIRECT("'"&amp;BA$13&amp;"'!"&amp;BA$4),BA$5,INDIRECT("'"&amp;BA$13&amp;"'!"&amp;BA$6),BA$7,INDIRECT("'"&amp;BA$13&amp;"'!"&amp;BA$8),BA$9)</f>
        <v>246549.576</v>
      </c>
      <c r="BB15" s="149">
        <f ca="1">IFERROR(AZ15/AT15*100,0)</f>
        <v>27.657035276725761</v>
      </c>
      <c r="BC15" s="149">
        <f ca="1">IFERROR(BA15/AU15*100,0)</f>
        <v>31.016999696296725</v>
      </c>
      <c r="BD15" s="148">
        <f ca="1">SUMIFS(INDIRECT("'"&amp;BD$13&amp;"'!"&amp;BD$12),INDIRECT("'"&amp;BD$13&amp;"'!$B:$B"),$A15,INDIRECT("'"&amp;BD$13&amp;"'!"&amp;BD$2),BD$3,INDIRECT("'"&amp;BD$13&amp;"'!"&amp;BD$4),BD$5,INDIRECT("'"&amp;BD$13&amp;"'!"&amp;BD$6),BD$7,INDIRECT("'"&amp;BD$13&amp;"'!"&amp;BD$8),BD$9)</f>
        <v>85292.791499999992</v>
      </c>
      <c r="BE15" s="148">
        <f t="shared" ref="BE15:BE23" ca="1" si="17">SUMIFS(INDIRECT("'"&amp;BE$13&amp;"'!"&amp;BE$12),INDIRECT("'"&amp;BE$13&amp;"'!$B:$B"),$A15,INDIRECT("'"&amp;BE$13&amp;"'!"&amp;BE$2),BE$3,INDIRECT("'"&amp;BE$13&amp;"'!"&amp;BE$4),BE$5,INDIRECT("'"&amp;BE$13&amp;"'!"&amp;BE$6),BE$7,INDIRECT("'"&amp;BE$13&amp;"'!"&amp;BE$8),BE$9)</f>
        <v>45458.55999999999</v>
      </c>
      <c r="BF15" s="149">
        <f ca="1">IFERROR(BD15/AT15*100,0)</f>
        <v>9.3032271618317051</v>
      </c>
      <c r="BG15" s="149">
        <f ca="1">IFERROR(BE15/AU15*100,0)</f>
        <v>5.7188828494034238</v>
      </c>
      <c r="BH15" s="148">
        <f ca="1">SUMIFS(INDIRECT("'"&amp;BH$13&amp;"'!"&amp;BH$12),INDIRECT("'"&amp;BH$13&amp;"'!$B:$B"),$A15,INDIRECT("'"&amp;BH$13&amp;"'!"&amp;BH$2),BH$3,INDIRECT("'"&amp;BH$13&amp;"'!"&amp;BH$4),BH$5,INDIRECT("'"&amp;BH$13&amp;"'!"&amp;BH$6),BH$7,INDIRECT("'"&amp;BH$13&amp;"'!"&amp;BH$8),BH$9)</f>
        <v>6823.1925000000001</v>
      </c>
      <c r="BI15" s="148">
        <f t="shared" ref="BI15:BI23" ca="1" si="18">SUMIFS(INDIRECT("'"&amp;BI$13&amp;"'!"&amp;BI$12),INDIRECT("'"&amp;BI$13&amp;"'!$B:$B"),$A15,INDIRECT("'"&amp;BI$13&amp;"'!"&amp;BI$2),BI$3,INDIRECT("'"&amp;BI$13&amp;"'!"&amp;BI$4),BI$5,INDIRECT("'"&amp;BI$13&amp;"'!"&amp;BI$6),BI$7,INDIRECT("'"&amp;BI$13&amp;"'!"&amp;BI$8),BI$9)</f>
        <v>6446.9790000000003</v>
      </c>
      <c r="BJ15" s="149">
        <f ca="1">IFERROR(BH15/AT15*100,0)</f>
        <v>0.74423299648255004</v>
      </c>
      <c r="BK15" s="149">
        <f ca="1">IFERROR(BI15/AU15*100,0)</f>
        <v>0.81105775531745938</v>
      </c>
      <c r="BL15" s="148">
        <f ca="1">IFERROR($D15*(AT15/$V15),0)</f>
        <v>899188.58457101206</v>
      </c>
      <c r="BM15" s="148">
        <f ca="1">IFERROR($E15*(AU15/$W15),0)</f>
        <v>785796.5618923133</v>
      </c>
      <c r="BN15" s="23"/>
      <c r="BO15" s="148">
        <f ca="1">SUMIFS(INDIRECT("'"&amp;BO$13&amp;"'!"&amp;BO$12),INDIRECT("'"&amp;BO$13&amp;"'!$B:$B"),$A15,INDIRECT("'"&amp;BO$13&amp;"'!"&amp;BO$2),BO$3,INDIRECT("'"&amp;BO$13&amp;"'!"&amp;BO$4),BO$5)</f>
        <v>987599.19749999989</v>
      </c>
      <c r="BP15" s="148">
        <f t="shared" ref="BP15:BP23" ca="1" si="19">SUMIFS(INDIRECT("'"&amp;BP$13&amp;"'!"&amp;BP$12),INDIRECT("'"&amp;BP$13&amp;"'!$B:$B"),$A15,INDIRECT("'"&amp;BP$13&amp;"'!"&amp;BP$2),BP$3,INDIRECT("'"&amp;BP$13&amp;"'!"&amp;BP$4),BP$5)</f>
        <v>1091336.5267699999</v>
      </c>
      <c r="BQ15" s="148">
        <f ca="1">SUMIFS(INDIRECT("'"&amp;BQ$13&amp;"'!"&amp;BQ$12),INDIRECT("'"&amp;BQ$13&amp;"'!$B:$B"),$A15,INDIRECT("'"&amp;BQ$13&amp;"'!"&amp;BQ$2),BQ$3,INDIRECT("'"&amp;BQ$13&amp;"'!"&amp;BQ$4),BQ$5,INDIRECT("'"&amp;BQ$13&amp;"'!"&amp;BQ$6),BQ$7)</f>
        <v>483732.15765000007</v>
      </c>
      <c r="BR15" s="148">
        <f t="shared" ref="BR15:BR23" ca="1" si="20">SUMIFS(INDIRECT("'"&amp;BR$13&amp;"'!"&amp;BR$12),INDIRECT("'"&amp;BR$13&amp;"'!$B:$B"),$A15,INDIRECT("'"&amp;BR$13&amp;"'!"&amp;BR$2),BR$3,INDIRECT("'"&amp;BR$13&amp;"'!"&amp;BR$4),BR$5,INDIRECT("'"&amp;BR$13&amp;"'!"&amp;BR$6),BR$7)</f>
        <v>550394.9313099999</v>
      </c>
      <c r="BS15" s="149">
        <f ca="1">IFERROR(BQ15/BO15*100,0)</f>
        <v>48.980614694150773</v>
      </c>
      <c r="BT15" s="149">
        <f ca="1">IFERROR(BR15/BP15*100,0)</f>
        <v>50.433108194315579</v>
      </c>
      <c r="BU15" s="148">
        <f ca="1">SUMIFS(INDIRECT("'"&amp;BU$13&amp;"'!"&amp;BU$12),INDIRECT("'"&amp;BU$13&amp;"'!$B:$B"),$A15,INDIRECT("'"&amp;BU$13&amp;"'!"&amp;BU$2),BU$3,INDIRECT("'"&amp;BU$13&amp;"'!"&amp;BU$4),BU$5,INDIRECT("'"&amp;BU$13&amp;"'!"&amp;BU$6),BU$7,INDIRECT("'"&amp;BU$13&amp;"'!"&amp;BU$8),BU$9)</f>
        <v>156830.25547500001</v>
      </c>
      <c r="BV15" s="148">
        <f t="shared" ref="BV15:BV23" ca="1" si="21">SUMIFS(INDIRECT("'"&amp;BV$13&amp;"'!"&amp;BV$12),INDIRECT("'"&amp;BV$13&amp;"'!$B:$B"),$A15,INDIRECT("'"&amp;BV$13&amp;"'!"&amp;BV$2),BV$3,INDIRECT("'"&amp;BV$13&amp;"'!"&amp;BV$4),BV$5,INDIRECT("'"&amp;BV$13&amp;"'!"&amp;BV$6),BV$7,INDIRECT("'"&amp;BV$13&amp;"'!"&amp;BV$8),BV$9)</f>
        <v>206142.44503999996</v>
      </c>
      <c r="BW15" s="149">
        <f ca="1">IFERROR(BU15/BO15*100,0)</f>
        <v>15.879949667030793</v>
      </c>
      <c r="BX15" s="149">
        <f ca="1">IFERROR(BV15/BP15*100,0)</f>
        <v>18.888989783024524</v>
      </c>
      <c r="BY15" s="148">
        <f ca="1">SUMIFS(INDIRECT("'"&amp;BY$13&amp;"'!"&amp;BY$12),INDIRECT("'"&amp;BY$13&amp;"'!$B:$B"),$A15,INDIRECT("'"&amp;BY$13&amp;"'!"&amp;BY$2),BY$3,INDIRECT("'"&amp;BY$13&amp;"'!"&amp;BY$4),BY$5,INDIRECT("'"&amp;BY$13&amp;"'!"&amp;BY$6),BY$7,INDIRECT("'"&amp;BY$13&amp;"'!"&amp;BY$8),BY$9)</f>
        <v>298698.32077500003</v>
      </c>
      <c r="BZ15" s="148">
        <f t="shared" ref="BZ15:BZ23" ca="1" si="22">SUMIFS(INDIRECT("'"&amp;BZ$13&amp;"'!"&amp;BZ$12),INDIRECT("'"&amp;BZ$13&amp;"'!$B:$B"),$A15,INDIRECT("'"&amp;BZ$13&amp;"'!"&amp;BZ$2),BZ$3,INDIRECT("'"&amp;BZ$13&amp;"'!"&amp;BZ$4),BZ$5,INDIRECT("'"&amp;BZ$13&amp;"'!"&amp;BZ$6),BZ$7,INDIRECT("'"&amp;BZ$13&amp;"'!"&amp;BZ$8),BZ$9)</f>
        <v>306987.76486</v>
      </c>
      <c r="CA15" s="149">
        <f ca="1">IFERROR(BY15/BO15*100,0)</f>
        <v>30.244893022505725</v>
      </c>
      <c r="CB15" s="149">
        <f ca="1">IFERROR(BZ15/BP15*100,0)</f>
        <v>28.129523508993476</v>
      </c>
      <c r="CC15" s="148">
        <f ca="1">SUMIFS(INDIRECT("'"&amp;CC$13&amp;"'!"&amp;CC$12),INDIRECT("'"&amp;CC$13&amp;"'!$B:$B"),$A15,INDIRECT("'"&amp;CC$13&amp;"'!"&amp;CC$2),CC$3,INDIRECT("'"&amp;CC$13&amp;"'!"&amp;CC$4),CC$5,INDIRECT("'"&amp;CC$13&amp;"'!"&amp;CC$6),CC$7,INDIRECT("'"&amp;CC$13&amp;"'!"&amp;CC$8),CC$9)</f>
        <v>28203.581400000003</v>
      </c>
      <c r="CD15" s="148">
        <f t="shared" ref="CD15:CD23" ca="1" si="23">SUMIFS(INDIRECT("'"&amp;CD$13&amp;"'!"&amp;CD$12),INDIRECT("'"&amp;CD$13&amp;"'!$B:$B"),$A15,INDIRECT("'"&amp;CD$13&amp;"'!"&amp;CD$2),CD$3,INDIRECT("'"&amp;CD$13&amp;"'!"&amp;CD$4),CD$5,INDIRECT("'"&amp;CD$13&amp;"'!"&amp;CD$6),CD$7,INDIRECT("'"&amp;CD$13&amp;"'!"&amp;CD$8),CD$9)</f>
        <v>37264.721409999991</v>
      </c>
      <c r="CE15" s="149">
        <f ca="1">IFERROR(CC15/BO15*100,0)</f>
        <v>2.8557720046142512</v>
      </c>
      <c r="CF15" s="149">
        <f ca="1">IFERROR(CD15/BP15*100,0)</f>
        <v>3.4145949022975901</v>
      </c>
      <c r="CG15" s="148">
        <f ca="1">IFERROR($D15*(BO15/$V15),0)</f>
        <v>968618.61300009245</v>
      </c>
      <c r="CH15" s="148">
        <f ca="1">IFERROR($E15*(BP15/$W15),0)</f>
        <v>1078858.1365314615</v>
      </c>
      <c r="CI15" s="23"/>
      <c r="CJ15" s="148">
        <f ca="1">SUMIFS(INDIRECT("'"&amp;CJ$13&amp;"'!"&amp;CJ$12),INDIRECT("'"&amp;CJ$13&amp;"'!$B:$B"),$A15,INDIRECT("'"&amp;CJ$13&amp;"'!"&amp;CJ$2),CJ$3,INDIRECT("'"&amp;CJ$13&amp;"'!"&amp;CJ$4),CJ$5)</f>
        <v>164744.45204999999</v>
      </c>
      <c r="CK15" s="148">
        <f t="shared" ref="CK15:CK23" ca="1" si="24">SUMIFS(INDIRECT("'"&amp;CK$13&amp;"'!"&amp;CK$12),INDIRECT("'"&amp;CK$13&amp;"'!$B:$B"),$A15,INDIRECT("'"&amp;CK$13&amp;"'!"&amp;CK$2),CK$3,INDIRECT("'"&amp;CK$13&amp;"'!"&amp;CK$4),CK$5)</f>
        <v>105267.20168999997</v>
      </c>
      <c r="CL15" s="148">
        <f ca="1">SUMIFS(INDIRECT("'"&amp;CL$13&amp;"'!"&amp;CL$12),INDIRECT("'"&amp;CL$13&amp;"'!$B:$B"),$A15,INDIRECT("'"&amp;CL$13&amp;"'!"&amp;CL$2),CL$3,INDIRECT("'"&amp;CL$13&amp;"'!"&amp;CL$4),CL$5,INDIRECT("'"&amp;CL$13&amp;"'!"&amp;CL$6),CL$7)</f>
        <v>48753.823049999999</v>
      </c>
      <c r="CM15" s="148">
        <f t="shared" ref="CM15:CM23" ca="1" si="25">SUMIFS(INDIRECT("'"&amp;CM$13&amp;"'!"&amp;CM$12),INDIRECT("'"&amp;CM$13&amp;"'!$B:$B"),$A15,INDIRECT("'"&amp;CM$13&amp;"'!"&amp;CM$2),CM$3,INDIRECT("'"&amp;CM$13&amp;"'!"&amp;CM$4),CM$5,INDIRECT("'"&amp;CM$13&amp;"'!"&amp;CM$6),CM$7)</f>
        <v>33761.756909999996</v>
      </c>
      <c r="CN15" s="149">
        <f ca="1">IFERROR(CL15/CJ15*100,0)</f>
        <v>29.593605395101985</v>
      </c>
      <c r="CO15" s="149">
        <f ca="1">IFERROR(CM15/CK15*100,0)</f>
        <v>32.072436967997461</v>
      </c>
      <c r="CP15" s="148">
        <f ca="1">SUMIFS(INDIRECT("'"&amp;CP$13&amp;"'!"&amp;CP$12),INDIRECT("'"&amp;CP$13&amp;"'!$B:$B"),$A15,INDIRECT("'"&amp;CP$13&amp;"'!"&amp;CP$2),CP$3,INDIRECT("'"&amp;CP$13&amp;"'!"&amp;CP$4),CP$5,INDIRECT("'"&amp;CP$13&amp;"'!"&amp;CP$6),CP$7,INDIRECT("'"&amp;CP$13&amp;"'!"&amp;CP$8),CP$9)</f>
        <v>27400.229775000003</v>
      </c>
      <c r="CQ15" s="148">
        <f t="shared" ref="CQ15:CQ23" ca="1" si="26">SUMIFS(INDIRECT("'"&amp;CQ$13&amp;"'!"&amp;CQ$12),INDIRECT("'"&amp;CQ$13&amp;"'!$B:$B"),$A15,INDIRECT("'"&amp;CQ$13&amp;"'!"&amp;CQ$2),CQ$3,INDIRECT("'"&amp;CQ$13&amp;"'!"&amp;CQ$4),CQ$5,INDIRECT("'"&amp;CQ$13&amp;"'!"&amp;CQ$6),CQ$7,INDIRECT("'"&amp;CQ$13&amp;"'!"&amp;CQ$8),CQ$9)</f>
        <v>15961.01535</v>
      </c>
      <c r="CR15" s="149">
        <f ca="1">IFERROR(CP15/CJ15*100,0)</f>
        <v>16.631959033548533</v>
      </c>
      <c r="CS15" s="149">
        <f ca="1">IFERROR(CQ15/CK15*100,0)</f>
        <v>15.162382103595181</v>
      </c>
      <c r="CT15" s="148">
        <f ca="1">SUMIFS(INDIRECT("'"&amp;CT$13&amp;"'!"&amp;CT$12),INDIRECT("'"&amp;CT$13&amp;"'!$B:$B"),$A15,INDIRECT("'"&amp;CT$13&amp;"'!"&amp;CT$2),CT$3,INDIRECT("'"&amp;CT$13&amp;"'!"&amp;CT$4),CT$5,INDIRECT("'"&amp;CT$13&amp;"'!"&amp;CT$6),CT$7,INDIRECT("'"&amp;CT$13&amp;"'!"&amp;CT$8),CT$9)</f>
        <v>18787.415774999998</v>
      </c>
      <c r="CU15" s="148">
        <f t="shared" ref="CU15:CU23" ca="1" si="27">SUMIFS(INDIRECT("'"&amp;CU$13&amp;"'!"&amp;CU$12),INDIRECT("'"&amp;CU$13&amp;"'!$B:$B"),$A15,INDIRECT("'"&amp;CU$13&amp;"'!"&amp;CU$2),CU$3,INDIRECT("'"&amp;CU$13&amp;"'!"&amp;CU$4),CU$5,INDIRECT("'"&amp;CU$13&amp;"'!"&amp;CU$6),CU$7,INDIRECT("'"&amp;CU$13&amp;"'!"&amp;CU$8),CU$9)</f>
        <v>15674.79228</v>
      </c>
      <c r="CV15" s="149">
        <f ca="1">IFERROR(CT15/CJ15*100,0)</f>
        <v>11.403974787143675</v>
      </c>
      <c r="CW15" s="149">
        <f ca="1">IFERROR(CU15/CK15*100,0)</f>
        <v>14.890480632477049</v>
      </c>
      <c r="CX15" s="148">
        <f ca="1">SUMIFS(INDIRECT("'"&amp;CX$13&amp;"'!"&amp;CX$12),INDIRECT("'"&amp;CX$13&amp;"'!$B:$B"),$A15,INDIRECT("'"&amp;CX$13&amp;"'!"&amp;CX$2),CX$3,INDIRECT("'"&amp;CX$13&amp;"'!"&amp;CX$4),CX$5,INDIRECT("'"&amp;CX$13&amp;"'!"&amp;CX$6),CX$7,INDIRECT("'"&amp;CX$13&amp;"'!"&amp;CX$8),CX$9)</f>
        <v>2566.1775000000002</v>
      </c>
      <c r="CY15" s="148">
        <f t="shared" ref="CY15:CY23" ca="1" si="28">SUMIFS(INDIRECT("'"&amp;CY$13&amp;"'!"&amp;CY$12),INDIRECT("'"&amp;CY$13&amp;"'!$B:$B"),$A15,INDIRECT("'"&amp;CY$13&amp;"'!"&amp;CY$2),CY$3,INDIRECT("'"&amp;CY$13&amp;"'!"&amp;CY$4),CY$5,INDIRECT("'"&amp;CY$13&amp;"'!"&amp;CY$6),CY$7,INDIRECT("'"&amp;CY$13&amp;"'!"&amp;CY$8),CY$9)</f>
        <v>2125.9492799999998</v>
      </c>
      <c r="CZ15" s="149">
        <f ca="1">IFERROR(CX15/CJ15*100,0)</f>
        <v>1.5576715744097802</v>
      </c>
      <c r="DA15" s="149">
        <f ca="1">IFERROR(CY15/CK15*100,0)</f>
        <v>2.0195742319252301</v>
      </c>
      <c r="DB15" s="148">
        <f ca="1">IFERROR($D15*(CJ15/$V15),0)</f>
        <v>161578.24251789274</v>
      </c>
      <c r="DC15" s="148">
        <f ca="1">IFERROR($E15*(CK15/$W15),0)</f>
        <v>104063.57183817557</v>
      </c>
      <c r="DE15" s="150">
        <f ca="1">D15-SUM(AQ15,BL15,CG15,DB15)</f>
        <v>0</v>
      </c>
      <c r="DF15" s="150">
        <f ca="1">E15-SUM(AR15,BM15,CH15,DC15)</f>
        <v>0</v>
      </c>
    </row>
    <row r="16" spans="1:110">
      <c r="A16">
        <v>8603</v>
      </c>
      <c r="B16" t="str">
        <f>VLOOKUP(A16,Stores!$A:$H,8,FALSE)</f>
        <v>8603 - Denver, CO</v>
      </c>
      <c r="C16" s="23"/>
      <c r="D16" s="148">
        <f t="shared" ca="1" si="5"/>
        <v>2623954.5555749997</v>
      </c>
      <c r="E16" s="148">
        <f t="shared" ca="1" si="5"/>
        <v>2996555.6071499991</v>
      </c>
      <c r="F16" s="148">
        <f t="shared" ca="1" si="5"/>
        <v>903275.05500000005</v>
      </c>
      <c r="G16" s="148">
        <f t="shared" ca="1" si="5"/>
        <v>1007854.7254999999</v>
      </c>
      <c r="H16" s="149">
        <f t="shared" ref="H16:I24" ca="1" si="29">IFERROR(F16/D16*100,0)</f>
        <v>34.424188219298678</v>
      </c>
      <c r="I16" s="149">
        <f t="shared" ca="1" si="29"/>
        <v>33.633773492979252</v>
      </c>
      <c r="J16" s="148">
        <f t="shared" ca="1" si="6"/>
        <v>573909.52312500007</v>
      </c>
      <c r="K16" s="148">
        <f t="shared" ca="1" si="6"/>
        <v>648493.12150000001</v>
      </c>
      <c r="L16" s="149">
        <f t="shared" ref="L16:M24" ca="1" si="30">IFERROR(J16/D16*100,0)</f>
        <v>21.871930743070227</v>
      </c>
      <c r="M16" s="149">
        <f t="shared" ca="1" si="30"/>
        <v>21.641284411764239</v>
      </c>
      <c r="N16" s="148">
        <f t="shared" ca="1" si="7"/>
        <v>299899.06312499999</v>
      </c>
      <c r="O16" s="148">
        <f t="shared" ca="1" si="7"/>
        <v>326035.81849999994</v>
      </c>
      <c r="P16" s="149">
        <f t="shared" ref="P16:Q24" ca="1" si="31">IFERROR(N16/D16*100,0)</f>
        <v>11.429278090499615</v>
      </c>
      <c r="Q16" s="149">
        <f t="shared" ca="1" si="31"/>
        <v>10.880352686332762</v>
      </c>
      <c r="R16" s="148">
        <f t="shared" ca="1" si="8"/>
        <v>29466.46875</v>
      </c>
      <c r="S16" s="148">
        <f t="shared" ca="1" si="8"/>
        <v>33325.785499999998</v>
      </c>
      <c r="T16" s="149">
        <f t="shared" ref="T16:U24" ca="1" si="32">IFERROR(R16/D16*100,0)</f>
        <v>1.1229793857288384</v>
      </c>
      <c r="U16" s="149">
        <f t="shared" ca="1" si="32"/>
        <v>1.1121363948822527</v>
      </c>
      <c r="V16" s="148">
        <f t="shared" ref="V16:W23" ca="1" si="33">SUMIFS(INDIRECT("'"&amp;V$13&amp;"'!"&amp;V$12),INDIRECT("'"&amp;V$13&amp;"'!$B:$B"),$A16,INDIRECT("'"&amp;V$13&amp;"'!"&amp;V$2),V$3)</f>
        <v>2646614.9451000001</v>
      </c>
      <c r="W16" s="148">
        <f t="shared" ca="1" si="33"/>
        <v>2898837.1237699999</v>
      </c>
      <c r="X16" s="23"/>
      <c r="Y16" s="148">
        <f t="shared" ref="Y16:Y23" ca="1" si="34">SUMIFS(INDIRECT("'"&amp;Y$13&amp;"'!"&amp;Y$12),INDIRECT("'"&amp;Y$13&amp;"'!$B:$B"),$A16,INDIRECT("'"&amp;Y$13&amp;"'!"&amp;Y$2),Y$3,INDIRECT("'"&amp;Y$13&amp;"'!"&amp;Y$4),Y$5)</f>
        <v>1413051.9234749998</v>
      </c>
      <c r="Z16" s="148">
        <f t="shared" ca="1" si="9"/>
        <v>1597725.6098299997</v>
      </c>
      <c r="AA16" s="148">
        <f t="shared" ref="AA16:AA23" ca="1" si="35">SUMIFS(INDIRECT("'"&amp;AA$13&amp;"'!"&amp;AA$12),INDIRECT("'"&amp;AA$13&amp;"'!$B:$B"),$A16,INDIRECT("'"&amp;AA$13&amp;"'!"&amp;AA$2),AA$3,INDIRECT("'"&amp;AA$13&amp;"'!"&amp;AA$4),AA$5,INDIRECT("'"&amp;AA$13&amp;"'!"&amp;AA$6),AA$7)</f>
        <v>394884.59752499999</v>
      </c>
      <c r="AB16" s="148">
        <f t="shared" ca="1" si="10"/>
        <v>462690.47383999999</v>
      </c>
      <c r="AC16" s="149">
        <f t="shared" ref="AC16:AD24" ca="1" si="36">IFERROR(AA16/Y16*100,0)</f>
        <v>27.945512189947948</v>
      </c>
      <c r="AD16" s="149">
        <f t="shared" ca="1" si="36"/>
        <v>28.959320110618425</v>
      </c>
      <c r="AE16" s="148">
        <f t="shared" ref="AE16:AE23" ca="1" si="37">SUMIFS(INDIRECT("'"&amp;AE$13&amp;"'!"&amp;AE$12),INDIRECT("'"&amp;AE$13&amp;"'!$B:$B"),$A16,INDIRECT("'"&amp;AE$13&amp;"'!"&amp;AE$2),AE$3,INDIRECT("'"&amp;AE$13&amp;"'!"&amp;AE$4),AE$5,INDIRECT("'"&amp;AE$13&amp;"'!"&amp;AE$6),AE$7,INDIRECT("'"&amp;AE$13&amp;"'!"&amp;AE$8),AE$9)</f>
        <v>272957.67239999998</v>
      </c>
      <c r="AF16" s="148">
        <f t="shared" ca="1" si="11"/>
        <v>320461.50002999994</v>
      </c>
      <c r="AG16" s="149">
        <f t="shared" ref="AG16:AH24" ca="1" si="38">IFERROR(AE16/Y16*100,0)</f>
        <v>19.316889058735939</v>
      </c>
      <c r="AH16" s="149">
        <f t="shared" ca="1" si="38"/>
        <v>20.05735515900615</v>
      </c>
      <c r="AI16" s="148">
        <f t="shared" ref="AI16:AI23" ca="1" si="39">SUMIFS(INDIRECT("'"&amp;AI$13&amp;"'!"&amp;AI$12),INDIRECT("'"&amp;AI$13&amp;"'!$B:$B"),$A16,INDIRECT("'"&amp;AI$13&amp;"'!"&amp;AI$2),AI$3,INDIRECT("'"&amp;AI$13&amp;"'!"&amp;AI$4),AI$5,INDIRECT("'"&amp;AI$13&amp;"'!"&amp;AI$6),AI$7,INDIRECT("'"&amp;AI$13&amp;"'!"&amp;AI$8),AI$9)</f>
        <v>114524.66062499999</v>
      </c>
      <c r="AJ16" s="148">
        <f t="shared" ca="1" si="12"/>
        <v>134214.22504000002</v>
      </c>
      <c r="AK16" s="149">
        <f t="shared" ref="AK16:AL24" ca="1" si="40">IFERROR(AI16/Y16*100,0)</f>
        <v>8.1047736974419955</v>
      </c>
      <c r="AL16" s="149">
        <f t="shared" ca="1" si="40"/>
        <v>8.4003300826028937</v>
      </c>
      <c r="AM16" s="148">
        <f t="shared" ref="AM16:AM23" ca="1" si="41">SUMIFS(INDIRECT("'"&amp;AM$13&amp;"'!"&amp;AM$12),INDIRECT("'"&amp;AM$13&amp;"'!$B:$B"),$A16,INDIRECT("'"&amp;AM$13&amp;"'!"&amp;AM$2),AM$3,INDIRECT("'"&amp;AM$13&amp;"'!"&amp;AM$4),AM$5,INDIRECT("'"&amp;AM$13&amp;"'!"&amp;AM$6),AM$7,INDIRECT("'"&amp;AM$13&amp;"'!"&amp;AM$8),AM$9)</f>
        <v>7402.2645000000011</v>
      </c>
      <c r="AN16" s="148">
        <f t="shared" ca="1" si="13"/>
        <v>8014.7487699999992</v>
      </c>
      <c r="AO16" s="149">
        <f t="shared" ref="AO16:AP24" ca="1" si="42">IFERROR(AM16/Y16*100,0)</f>
        <v>0.52384943377000859</v>
      </c>
      <c r="AP16" s="149">
        <f t="shared" ca="1" si="42"/>
        <v>0.5016348690093777</v>
      </c>
      <c r="AQ16" s="148">
        <f t="shared" ref="AQ16:AQ23" ca="1" si="43">IFERROR($D16*(Y16/$V16),0)</f>
        <v>1400953.3342698426</v>
      </c>
      <c r="AR16" s="148">
        <f t="shared" ref="AR16:AR23" ca="1" si="44">IFERROR($E16*(Z16/$W16),0)</f>
        <v>1651584.214775325</v>
      </c>
      <c r="AS16" s="23"/>
      <c r="AT16" s="148">
        <f t="shared" ref="AT16:AT23" ca="1" si="45">SUMIFS(INDIRECT("'"&amp;AT$13&amp;"'!"&amp;AT$12),INDIRECT("'"&amp;AT$13&amp;"'!$B:$B"),$A16,INDIRECT("'"&amp;AT$13&amp;"'!"&amp;AT$2),AT$3,INDIRECT("'"&amp;AT$13&amp;"'!"&amp;AT$4),AT$5)</f>
        <v>873377.57302499993</v>
      </c>
      <c r="AU16" s="148">
        <f t="shared" ca="1" si="14"/>
        <v>916926.56936999992</v>
      </c>
      <c r="AV16" s="148">
        <f t="shared" ref="AV16:AV23" ca="1" si="46">SUMIFS(INDIRECT("'"&amp;AV$13&amp;"'!"&amp;AV$12),INDIRECT("'"&amp;AV$13&amp;"'!$B:$B"),$A16,INDIRECT("'"&amp;AV$13&amp;"'!"&amp;AV$2),AV$3,INDIRECT("'"&amp;AV$13&amp;"'!"&amp;AV$4),AV$5,INDIRECT("'"&amp;AV$13&amp;"'!"&amp;AV$6),AV$7)</f>
        <v>347416.13370000001</v>
      </c>
      <c r="AW16" s="148">
        <f t="shared" ca="1" si="15"/>
        <v>327238.86608000001</v>
      </c>
      <c r="AX16" s="149">
        <f t="shared" ref="AX16:AY24" ca="1" si="47">IFERROR(AV16/AT16*100,0)</f>
        <v>39.778458301453938</v>
      </c>
      <c r="AY16" s="149">
        <f t="shared" ca="1" si="47"/>
        <v>35.688666574995054</v>
      </c>
      <c r="AZ16" s="148">
        <f t="shared" ref="AZ16:AZ23" ca="1" si="48">SUMIFS(INDIRECT("'"&amp;AZ$13&amp;"'!"&amp;AZ$12),INDIRECT("'"&amp;AZ$13&amp;"'!$B:$B"),$A16,INDIRECT("'"&amp;AZ$13&amp;"'!"&amp;AZ$2),AZ$3,INDIRECT("'"&amp;AZ$13&amp;"'!"&amp;AZ$4),AZ$5,INDIRECT("'"&amp;AZ$13&amp;"'!"&amp;AZ$6),AZ$7,INDIRECT("'"&amp;AZ$13&amp;"'!"&amp;AZ$8),AZ$9)</f>
        <v>237756.17767499998</v>
      </c>
      <c r="BA16" s="148">
        <f t="shared" ca="1" si="16"/>
        <v>231023.66609000001</v>
      </c>
      <c r="BB16" s="149">
        <f t="shared" ref="BB16:BC24" ca="1" si="49">IFERROR(AZ16/AT16*100,0)</f>
        <v>27.222610817852356</v>
      </c>
      <c r="BC16" s="149">
        <f t="shared" ca="1" si="49"/>
        <v>25.195438087123083</v>
      </c>
      <c r="BD16" s="148">
        <f t="shared" ref="BD16:BD23" ca="1" si="50">SUMIFS(INDIRECT("'"&amp;BD$13&amp;"'!"&amp;BD$12),INDIRECT("'"&amp;BD$13&amp;"'!$B:$B"),$A16,INDIRECT("'"&amp;BD$13&amp;"'!"&amp;BD$2),BD$3,INDIRECT("'"&amp;BD$13&amp;"'!"&amp;BD$4),BD$5,INDIRECT("'"&amp;BD$13&amp;"'!"&amp;BD$6),BD$7,INDIRECT("'"&amp;BD$13&amp;"'!"&amp;BD$8),BD$9)</f>
        <v>97586.51602499999</v>
      </c>
      <c r="BE16" s="148">
        <f t="shared" ca="1" si="17"/>
        <v>84529.014849999992</v>
      </c>
      <c r="BF16" s="149">
        <f t="shared" ref="BF16:BG24" ca="1" si="51">IFERROR(BD16/AT16*100,0)</f>
        <v>11.17346254804812</v>
      </c>
      <c r="BG16" s="149">
        <f t="shared" ca="1" si="51"/>
        <v>9.2187332850522612</v>
      </c>
      <c r="BH16" s="148">
        <f t="shared" ref="BH16:BH23" ca="1" si="52">SUMIFS(INDIRECT("'"&amp;BH$13&amp;"'!"&amp;BH$12),INDIRECT("'"&amp;BH$13&amp;"'!$B:$B"),$A16,INDIRECT("'"&amp;BH$13&amp;"'!"&amp;BH$2),BH$3,INDIRECT("'"&amp;BH$13&amp;"'!"&amp;BH$4),BH$5,INDIRECT("'"&amp;BH$13&amp;"'!"&amp;BH$6),BH$7,INDIRECT("'"&amp;BH$13&amp;"'!"&amp;BH$8),BH$9)</f>
        <v>12073.44</v>
      </c>
      <c r="BI16" s="148">
        <f t="shared" ca="1" si="18"/>
        <v>11686.185139999998</v>
      </c>
      <c r="BJ16" s="149">
        <f t="shared" ref="BJ16:BK24" ca="1" si="53">IFERROR(BH16/AT16*100,0)</f>
        <v>1.3823849355534581</v>
      </c>
      <c r="BK16" s="149">
        <f t="shared" ca="1" si="53"/>
        <v>1.274495202819711</v>
      </c>
      <c r="BL16" s="148">
        <f t="shared" ref="BL16:BL23" ca="1" si="54">IFERROR($D16*(AT16/$V16),0)</f>
        <v>865899.69036443846</v>
      </c>
      <c r="BM16" s="148">
        <f t="shared" ref="BM16:BM23" ca="1" si="55">IFERROR($E16*(AU16/$W16),0)</f>
        <v>947835.74774188944</v>
      </c>
      <c r="BN16" s="23"/>
      <c r="BO16" s="148">
        <f t="shared" ref="BO16:BO23" ca="1" si="56">SUMIFS(INDIRECT("'"&amp;BO$13&amp;"'!"&amp;BO$12),INDIRECT("'"&amp;BO$13&amp;"'!$B:$B"),$A16,INDIRECT("'"&amp;BO$13&amp;"'!"&amp;BO$2),BO$3,INDIRECT("'"&amp;BO$13&amp;"'!"&amp;BO$4),BO$5)</f>
        <v>266092.29922499997</v>
      </c>
      <c r="BP16" s="148">
        <f t="shared" ca="1" si="19"/>
        <v>286305.81</v>
      </c>
      <c r="BQ16" s="148">
        <f t="shared" ref="BQ16:BQ23" ca="1" si="57">SUMIFS(INDIRECT("'"&amp;BQ$13&amp;"'!"&amp;BQ$12),INDIRECT("'"&amp;BQ$13&amp;"'!$B:$B"),$A16,INDIRECT("'"&amp;BQ$13&amp;"'!"&amp;BQ$2),BQ$3,INDIRECT("'"&amp;BQ$13&amp;"'!"&amp;BQ$4),BQ$5,INDIRECT("'"&amp;BQ$13&amp;"'!"&amp;BQ$6),BQ$7)</f>
        <v>155269.6416</v>
      </c>
      <c r="BR16" s="148">
        <f t="shared" ca="1" si="20"/>
        <v>164980.15765000001</v>
      </c>
      <c r="BS16" s="149">
        <f t="shared" ref="BS16:BT24" ca="1" si="58">IFERROR(BQ16/BO16*100,0)</f>
        <v>58.351798249038566</v>
      </c>
      <c r="BT16" s="149">
        <f t="shared" ca="1" si="58"/>
        <v>57.623754701310467</v>
      </c>
      <c r="BU16" s="148">
        <f t="shared" ref="BU16:BU23" ca="1" si="59">SUMIFS(INDIRECT("'"&amp;BU$13&amp;"'!"&amp;BU$12),INDIRECT("'"&amp;BU$13&amp;"'!$B:$B"),$A16,INDIRECT("'"&amp;BU$13&amp;"'!"&amp;BU$2),BU$3,INDIRECT("'"&amp;BU$13&amp;"'!"&amp;BU$4),BU$5,INDIRECT("'"&amp;BU$13&amp;"'!"&amp;BU$6),BU$7,INDIRECT("'"&amp;BU$13&amp;"'!"&amp;BU$8),BU$9)</f>
        <v>69936.352200000008</v>
      </c>
      <c r="BV16" s="148">
        <f t="shared" ca="1" si="21"/>
        <v>60839.798109999989</v>
      </c>
      <c r="BW16" s="149">
        <f t="shared" ref="BW16:BX24" ca="1" si="60">IFERROR(BU16/BO16*100,0)</f>
        <v>26.28274189207702</v>
      </c>
      <c r="BX16" s="149">
        <f t="shared" ca="1" si="60"/>
        <v>21.249934854622751</v>
      </c>
      <c r="BY16" s="148">
        <f t="shared" ref="BY16:BY23" ca="1" si="61">SUMIFS(INDIRECT("'"&amp;BY$13&amp;"'!"&amp;BY$12),INDIRECT("'"&amp;BY$13&amp;"'!$B:$B"),$A16,INDIRECT("'"&amp;BY$13&amp;"'!"&amp;BY$2),BY$3,INDIRECT("'"&amp;BY$13&amp;"'!"&amp;BY$4),BY$5,INDIRECT("'"&amp;BY$13&amp;"'!"&amp;BY$6),BY$7,INDIRECT("'"&amp;BY$13&amp;"'!"&amp;BY$8),BY$9)</f>
        <v>78603.169725</v>
      </c>
      <c r="BZ16" s="148">
        <f t="shared" ca="1" si="22"/>
        <v>96187.207829999999</v>
      </c>
      <c r="CA16" s="149">
        <f t="shared" ref="CA16:CB24" ca="1" si="62">IFERROR(BY16/BO16*100,0)</f>
        <v>29.539813799171778</v>
      </c>
      <c r="CB16" s="149">
        <f t="shared" ca="1" si="62"/>
        <v>33.59596783243763</v>
      </c>
      <c r="CC16" s="148">
        <f t="shared" ref="CC16:CC23" ca="1" si="63">SUMIFS(INDIRECT("'"&amp;CC$13&amp;"'!"&amp;CC$12),INDIRECT("'"&amp;CC$13&amp;"'!$B:$B"),$A16,INDIRECT("'"&amp;CC$13&amp;"'!"&amp;CC$2),CC$3,INDIRECT("'"&amp;CC$13&amp;"'!"&amp;CC$4),CC$5,INDIRECT("'"&amp;CC$13&amp;"'!"&amp;CC$6),CC$7,INDIRECT("'"&amp;CC$13&amp;"'!"&amp;CC$8),CC$9)</f>
        <v>6730.1196749999999</v>
      </c>
      <c r="CD16" s="148">
        <f t="shared" ca="1" si="23"/>
        <v>7953.1517099999983</v>
      </c>
      <c r="CE16" s="149">
        <f t="shared" ref="CE16:CF24" ca="1" si="64">IFERROR(CC16/BO16*100,0)</f>
        <v>2.5292425577897708</v>
      </c>
      <c r="CF16" s="149">
        <f t="shared" ca="1" si="64"/>
        <v>2.7778520142500769</v>
      </c>
      <c r="CG16" s="148">
        <f t="shared" ref="CG16:CG23" ca="1" si="65">IFERROR($D16*(BO16/$V16),0)</f>
        <v>263814.00968340831</v>
      </c>
      <c r="CH16" s="148">
        <f t="shared" ref="CH16:CH23" ca="1" si="66">IFERROR($E16*(BP16/$W16),0)</f>
        <v>295957.04887322686</v>
      </c>
      <c r="CI16" s="23"/>
      <c r="CJ16" s="148">
        <f t="shared" ref="CJ16:CJ23" ca="1" si="67">SUMIFS(INDIRECT("'"&amp;CJ$13&amp;"'!"&amp;CJ$12),INDIRECT("'"&amp;CJ$13&amp;"'!$B:$B"),$A16,INDIRECT("'"&amp;CJ$13&amp;"'!"&amp;CJ$2),CJ$3,INDIRECT("'"&amp;CJ$13&amp;"'!"&amp;CJ$4),CJ$5)</f>
        <v>94093.149374999994</v>
      </c>
      <c r="CK16" s="148">
        <f t="shared" ca="1" si="24"/>
        <v>97879.134570000009</v>
      </c>
      <c r="CL16" s="148">
        <f t="shared" ref="CL16:CL23" ca="1" si="68">SUMIFS(INDIRECT("'"&amp;CL$13&amp;"'!"&amp;CL$12),INDIRECT("'"&amp;CL$13&amp;"'!$B:$B"),$A16,INDIRECT("'"&amp;CL$13&amp;"'!"&amp;CL$2),CL$3,INDIRECT("'"&amp;CL$13&amp;"'!"&amp;CL$4),CL$5,INDIRECT("'"&amp;CL$13&amp;"'!"&amp;CL$6),CL$7)</f>
        <v>33328.233674999996</v>
      </c>
      <c r="CM16" s="148">
        <f t="shared" ca="1" si="25"/>
        <v>28954.566409999999</v>
      </c>
      <c r="CN16" s="149">
        <f t="shared" ref="CN16:CO24" ca="1" si="69">IFERROR(CL16/CJ16*100,0)</f>
        <v>35.420467798535732</v>
      </c>
      <c r="CO16" s="149">
        <f t="shared" ca="1" si="69"/>
        <v>29.581959972574772</v>
      </c>
      <c r="CP16" s="148">
        <f t="shared" ref="CP16:CP23" ca="1" si="70">SUMIFS(INDIRECT("'"&amp;CP$13&amp;"'!"&amp;CP$12),INDIRECT("'"&amp;CP$13&amp;"'!$B:$B"),$A16,INDIRECT("'"&amp;CP$13&amp;"'!"&amp;CP$2),CP$3,INDIRECT("'"&amp;CP$13&amp;"'!"&amp;CP$4),CP$5,INDIRECT("'"&amp;CP$13&amp;"'!"&amp;CP$6),CP$7,INDIRECT("'"&amp;CP$13&amp;"'!"&amp;CP$8),CP$9)</f>
        <v>20356.574999999997</v>
      </c>
      <c r="CQ16" s="148">
        <f t="shared" ca="1" si="26"/>
        <v>17664.133760000001</v>
      </c>
      <c r="CR16" s="149">
        <f t="shared" ref="CR16:CS24" ca="1" si="71">IFERROR(CP16/CJ16*100,0)</f>
        <v>21.634492133822253</v>
      </c>
      <c r="CS16" s="149">
        <f t="shared" ca="1" si="71"/>
        <v>18.046883881433565</v>
      </c>
      <c r="CT16" s="148">
        <f t="shared" ref="CT16:CT23" ca="1" si="72">SUMIFS(INDIRECT("'"&amp;CT$13&amp;"'!"&amp;CT$12),INDIRECT("'"&amp;CT$13&amp;"'!$B:$B"),$A16,INDIRECT("'"&amp;CT$13&amp;"'!"&amp;CT$2),CT$3,INDIRECT("'"&amp;CT$13&amp;"'!"&amp;CT$4),CT$5,INDIRECT("'"&amp;CT$13&amp;"'!"&amp;CT$6),CT$7,INDIRECT("'"&amp;CT$13&amp;"'!"&amp;CT$8),CT$9)</f>
        <v>12086.249924999998</v>
      </c>
      <c r="CU16" s="148">
        <f t="shared" ca="1" si="27"/>
        <v>10713.385969999999</v>
      </c>
      <c r="CV16" s="149">
        <f t="shared" ref="CV16:CW24" ca="1" si="73">IFERROR(CT16/CJ16*100,0)</f>
        <v>12.844983939087115</v>
      </c>
      <c r="CW16" s="149">
        <f t="shared" ca="1" si="73"/>
        <v>10.945525843751847</v>
      </c>
      <c r="CX16" s="148">
        <f t="shared" ref="CX16:CX23" ca="1" si="74">SUMIFS(INDIRECT("'"&amp;CX$13&amp;"'!"&amp;CX$12),INDIRECT("'"&amp;CX$13&amp;"'!$B:$B"),$A16,INDIRECT("'"&amp;CX$13&amp;"'!"&amp;CX$2),CX$3,INDIRECT("'"&amp;CX$13&amp;"'!"&amp;CX$4),CX$5,INDIRECT("'"&amp;CX$13&amp;"'!"&amp;CX$6),CX$7,INDIRECT("'"&amp;CX$13&amp;"'!"&amp;CX$8),CX$9)</f>
        <v>885.40875000000005</v>
      </c>
      <c r="CY16" s="148">
        <f t="shared" ca="1" si="28"/>
        <v>577.04667999999992</v>
      </c>
      <c r="CZ16" s="149">
        <f t="shared" ref="CZ16:DA24" ca="1" si="75">IFERROR(CX16/CJ16*100,0)</f>
        <v>0.94099172562635902</v>
      </c>
      <c r="DA16" s="149">
        <f t="shared" ca="1" si="75"/>
        <v>0.58955024738936024</v>
      </c>
      <c r="DB16" s="148">
        <f t="shared" ref="DB16:DB23" ca="1" si="76">IFERROR($D16*(CJ16/$V16),0)</f>
        <v>93287.52125730984</v>
      </c>
      <c r="DC16" s="148">
        <f t="shared" ref="DC16:DC23" ca="1" si="77">IFERROR($E16*(CK16/$W16),0)</f>
        <v>101178.59575955739</v>
      </c>
      <c r="DE16" s="150">
        <f t="shared" ref="DE16:DF23" ca="1" si="78">D16-SUM(AQ16,BL16,CG16,DB16)</f>
        <v>0</v>
      </c>
      <c r="DF16" s="150">
        <f t="shared" ca="1" si="78"/>
        <v>0</v>
      </c>
    </row>
    <row r="17" spans="1:110">
      <c r="A17">
        <v>8604</v>
      </c>
      <c r="B17" t="str">
        <f>VLOOKUP(A17,Stores!$A:$H,8,FALSE)</f>
        <v>8604 - Charlotte, NC</v>
      </c>
      <c r="C17" s="23"/>
      <c r="D17" s="148">
        <f t="shared" ca="1" si="5"/>
        <v>4382049.459675</v>
      </c>
      <c r="E17" s="148">
        <f t="shared" ca="1" si="5"/>
        <v>3923936.3295299993</v>
      </c>
      <c r="F17" s="148">
        <f t="shared" ca="1" si="5"/>
        <v>1299392.7855</v>
      </c>
      <c r="G17" s="148">
        <f t="shared" ca="1" si="5"/>
        <v>1254109.19515</v>
      </c>
      <c r="H17" s="149">
        <f t="shared" ca="1" si="29"/>
        <v>29.652627097375827</v>
      </c>
      <c r="I17" s="149">
        <f t="shared" ca="1" si="29"/>
        <v>31.960487883354993</v>
      </c>
      <c r="J17" s="148">
        <f t="shared" ca="1" si="6"/>
        <v>836733.68242500012</v>
      </c>
      <c r="K17" s="148">
        <f t="shared" ca="1" si="6"/>
        <v>850649.80363999994</v>
      </c>
      <c r="L17" s="149">
        <f t="shared" ca="1" si="30"/>
        <v>19.094574128495971</v>
      </c>
      <c r="M17" s="149">
        <f t="shared" ca="1" si="30"/>
        <v>21.678481305579414</v>
      </c>
      <c r="N17" s="148">
        <f t="shared" ca="1" si="7"/>
        <v>403611.65497500001</v>
      </c>
      <c r="O17" s="148">
        <f t="shared" ca="1" si="7"/>
        <v>352693.65816999995</v>
      </c>
      <c r="P17" s="149">
        <f t="shared" ca="1" si="31"/>
        <v>9.2105682213120055</v>
      </c>
      <c r="Q17" s="149">
        <f t="shared" ca="1" si="31"/>
        <v>8.9882614943511285</v>
      </c>
      <c r="R17" s="148">
        <f t="shared" ca="1" si="8"/>
        <v>51269.955600000001</v>
      </c>
      <c r="S17" s="148">
        <f t="shared" ca="1" si="8"/>
        <v>44470.143340000002</v>
      </c>
      <c r="T17" s="149">
        <f t="shared" ca="1" si="32"/>
        <v>1.1699994733469414</v>
      </c>
      <c r="U17" s="149">
        <f t="shared" ca="1" si="32"/>
        <v>1.1333044067340039</v>
      </c>
      <c r="V17" s="148">
        <f t="shared" ca="1" si="33"/>
        <v>4088420.9697000012</v>
      </c>
      <c r="W17" s="148">
        <f t="shared" ca="1" si="33"/>
        <v>3899949.5093999989</v>
      </c>
      <c r="X17" s="23"/>
      <c r="Y17" s="148">
        <f t="shared" ca="1" si="34"/>
        <v>2806032.8901000004</v>
      </c>
      <c r="Z17" s="148">
        <f t="shared" ca="1" si="9"/>
        <v>2667494.3143099993</v>
      </c>
      <c r="AA17" s="148">
        <f t="shared" ca="1" si="35"/>
        <v>745899.32535000006</v>
      </c>
      <c r="AB17" s="148">
        <f t="shared" ca="1" si="10"/>
        <v>724301.22008999996</v>
      </c>
      <c r="AC17" s="149">
        <f t="shared" ca="1" si="36"/>
        <v>26.581987972472337</v>
      </c>
      <c r="AD17" s="149">
        <f t="shared" ca="1" si="36"/>
        <v>27.152868375554718</v>
      </c>
      <c r="AE17" s="148">
        <f t="shared" ca="1" si="37"/>
        <v>529360.02974999999</v>
      </c>
      <c r="AF17" s="148">
        <f t="shared" ca="1" si="11"/>
        <v>503676.85465999995</v>
      </c>
      <c r="AG17" s="149">
        <f t="shared" ca="1" si="38"/>
        <v>18.865068603352501</v>
      </c>
      <c r="AH17" s="149">
        <f t="shared" ca="1" si="38"/>
        <v>18.882021676971636</v>
      </c>
      <c r="AI17" s="148">
        <f t="shared" ca="1" si="39"/>
        <v>193104.45652500002</v>
      </c>
      <c r="AJ17" s="148">
        <f t="shared" ca="1" si="12"/>
        <v>198173.61801999999</v>
      </c>
      <c r="AK17" s="149">
        <f t="shared" ca="1" si="40"/>
        <v>6.8817602675397795</v>
      </c>
      <c r="AL17" s="149">
        <f t="shared" ca="1" si="40"/>
        <v>7.4292048892805811</v>
      </c>
      <c r="AM17" s="148">
        <f t="shared" ca="1" si="41"/>
        <v>23434.839075</v>
      </c>
      <c r="AN17" s="148">
        <f t="shared" ca="1" si="13"/>
        <v>22450.74741</v>
      </c>
      <c r="AO17" s="149">
        <f t="shared" ca="1" si="42"/>
        <v>0.83515910158005446</v>
      </c>
      <c r="AP17" s="149">
        <f t="shared" ca="1" si="42"/>
        <v>0.84164180930250032</v>
      </c>
      <c r="AQ17" s="148">
        <f t="shared" ca="1" si="43"/>
        <v>3007560.865434865</v>
      </c>
      <c r="AR17" s="148">
        <f t="shared" ca="1" si="44"/>
        <v>2683900.861666813</v>
      </c>
      <c r="AS17" s="23"/>
      <c r="AT17" s="148">
        <f t="shared" ca="1" si="45"/>
        <v>934988.43622500007</v>
      </c>
      <c r="AU17" s="148">
        <f t="shared" ca="1" si="14"/>
        <v>879505.04894000001</v>
      </c>
      <c r="AV17" s="148">
        <f t="shared" ca="1" si="46"/>
        <v>317459.63632499997</v>
      </c>
      <c r="AW17" s="148">
        <f t="shared" ca="1" si="15"/>
        <v>295648.04086999997</v>
      </c>
      <c r="AX17" s="149">
        <f t="shared" ca="1" si="47"/>
        <v>33.953322204361996</v>
      </c>
      <c r="AY17" s="149">
        <f t="shared" ca="1" si="47"/>
        <v>33.615275003403546</v>
      </c>
      <c r="AZ17" s="148">
        <f t="shared" ca="1" si="48"/>
        <v>239667.09734999994</v>
      </c>
      <c r="BA17" s="148">
        <f t="shared" ca="1" si="16"/>
        <v>239224.61353</v>
      </c>
      <c r="BB17" s="149">
        <f t="shared" ca="1" si="49"/>
        <v>25.633161658945408</v>
      </c>
      <c r="BC17" s="149">
        <f t="shared" ca="1" si="49"/>
        <v>27.199913612584609</v>
      </c>
      <c r="BD17" s="148">
        <f t="shared" ca="1" si="50"/>
        <v>68657.627699999997</v>
      </c>
      <c r="BE17" s="148">
        <f t="shared" ca="1" si="17"/>
        <v>49322.651209999996</v>
      </c>
      <c r="BF17" s="149">
        <f t="shared" ca="1" si="51"/>
        <v>7.3431526038123005</v>
      </c>
      <c r="BG17" s="149">
        <f t="shared" ca="1" si="51"/>
        <v>5.6080009170436043</v>
      </c>
      <c r="BH17" s="148">
        <f t="shared" ca="1" si="52"/>
        <v>9134.9112750000004</v>
      </c>
      <c r="BI17" s="148">
        <f t="shared" ca="1" si="18"/>
        <v>7100.7761299999984</v>
      </c>
      <c r="BJ17" s="149">
        <f t="shared" ca="1" si="53"/>
        <v>0.97700794160428872</v>
      </c>
      <c r="BK17" s="149">
        <f t="shared" ca="1" si="53"/>
        <v>0.80736047377533759</v>
      </c>
      <c r="BL17" s="148">
        <f t="shared" ca="1" si="54"/>
        <v>1002138.8702697059</v>
      </c>
      <c r="BM17" s="148">
        <f t="shared" ca="1" si="55"/>
        <v>884914.48548821744</v>
      </c>
      <c r="BN17" s="23"/>
      <c r="BO17" s="148">
        <f t="shared" ca="1" si="56"/>
        <v>296799.86084999994</v>
      </c>
      <c r="BP17" s="148">
        <f t="shared" ca="1" si="19"/>
        <v>295036.18493999995</v>
      </c>
      <c r="BQ17" s="148">
        <f t="shared" ca="1" si="57"/>
        <v>182788.31625</v>
      </c>
      <c r="BR17" s="148">
        <f t="shared" ca="1" si="20"/>
        <v>171631.20981999999</v>
      </c>
      <c r="BS17" s="149">
        <f t="shared" ca="1" si="58"/>
        <v>61.586388796314026</v>
      </c>
      <c r="BT17" s="149">
        <f t="shared" ca="1" si="58"/>
        <v>58.17293558581764</v>
      </c>
      <c r="BU17" s="148">
        <f t="shared" ca="1" si="59"/>
        <v>55828.372575000001</v>
      </c>
      <c r="BV17" s="148">
        <f t="shared" ca="1" si="21"/>
        <v>54487.219849999994</v>
      </c>
      <c r="BW17" s="149">
        <f t="shared" ca="1" si="60"/>
        <v>18.810107395304733</v>
      </c>
      <c r="BX17" s="149">
        <f t="shared" ca="1" si="60"/>
        <v>18.467978719654603</v>
      </c>
      <c r="BY17" s="148">
        <f t="shared" ca="1" si="61"/>
        <v>109616.01854999999</v>
      </c>
      <c r="BZ17" s="148">
        <f t="shared" ca="1" si="22"/>
        <v>103622.99933999999</v>
      </c>
      <c r="CA17" s="149">
        <f t="shared" ca="1" si="62"/>
        <v>36.932638120541093</v>
      </c>
      <c r="CB17" s="149">
        <f t="shared" ca="1" si="62"/>
        <v>35.122132344909929</v>
      </c>
      <c r="CC17" s="148">
        <f t="shared" ca="1" si="63"/>
        <v>17343.925124999998</v>
      </c>
      <c r="CD17" s="148">
        <f t="shared" ca="1" si="23"/>
        <v>13520.99063</v>
      </c>
      <c r="CE17" s="149">
        <f t="shared" ca="1" si="64"/>
        <v>5.8436432804682026</v>
      </c>
      <c r="CF17" s="149">
        <f t="shared" ca="1" si="64"/>
        <v>4.5828245212531131</v>
      </c>
      <c r="CG17" s="148">
        <f t="shared" ca="1" si="65"/>
        <v>318115.88862993033</v>
      </c>
      <c r="CH17" s="148">
        <f t="shared" ca="1" si="66"/>
        <v>296850.81866357499</v>
      </c>
      <c r="CI17" s="23"/>
      <c r="CJ17" s="148">
        <f t="shared" ca="1" si="67"/>
        <v>50599.782525000002</v>
      </c>
      <c r="CK17" s="148">
        <f t="shared" ca="1" si="24"/>
        <v>57913.961209999994</v>
      </c>
      <c r="CL17" s="148">
        <f t="shared" ca="1" si="68"/>
        <v>15933.5244</v>
      </c>
      <c r="CM17" s="148">
        <f t="shared" ca="1" si="25"/>
        <v>17062.885699999999</v>
      </c>
      <c r="CN17" s="149">
        <f t="shared" ca="1" si="69"/>
        <v>31.489313994833225</v>
      </c>
      <c r="CO17" s="149">
        <f t="shared" ca="1" si="69"/>
        <v>29.462473889722041</v>
      </c>
      <c r="CP17" s="148">
        <f t="shared" ca="1" si="70"/>
        <v>6803.7282750000004</v>
      </c>
      <c r="CQ17" s="148">
        <f t="shared" ca="1" si="26"/>
        <v>9109.8601300000009</v>
      </c>
      <c r="CR17" s="149">
        <f t="shared" ca="1" si="71"/>
        <v>13.446161100867302</v>
      </c>
      <c r="CS17" s="149">
        <f t="shared" ca="1" si="71"/>
        <v>15.729989694483207</v>
      </c>
      <c r="CT17" s="148">
        <f t="shared" ca="1" si="72"/>
        <v>7900.1505000000016</v>
      </c>
      <c r="CU17" s="148">
        <f t="shared" ca="1" si="27"/>
        <v>7157.5509599999987</v>
      </c>
      <c r="CV17" s="149">
        <f t="shared" ca="1" si="73"/>
        <v>15.613012755730221</v>
      </c>
      <c r="CW17" s="149">
        <f t="shared" ca="1" si="73"/>
        <v>12.358938691909241</v>
      </c>
      <c r="CX17" s="148">
        <f t="shared" ca="1" si="74"/>
        <v>1229.6456250000001</v>
      </c>
      <c r="CY17" s="148">
        <f t="shared" ca="1" si="28"/>
        <v>795.47460999999998</v>
      </c>
      <c r="CZ17" s="149">
        <f t="shared" ca="1" si="75"/>
        <v>2.4301401382357026</v>
      </c>
      <c r="DA17" s="149">
        <f t="shared" ca="1" si="75"/>
        <v>1.3735455033295936</v>
      </c>
      <c r="DB17" s="148">
        <f t="shared" ca="1" si="76"/>
        <v>54233.835340497935</v>
      </c>
      <c r="DC17" s="148">
        <f t="shared" ca="1" si="77"/>
        <v>58270.16371139438</v>
      </c>
      <c r="DE17" s="150">
        <f t="shared" ca="1" si="78"/>
        <v>0</v>
      </c>
      <c r="DF17" s="150">
        <f t="shared" ca="1" si="78"/>
        <v>0</v>
      </c>
    </row>
    <row r="18" spans="1:110">
      <c r="A18">
        <v>8615</v>
      </c>
      <c r="B18" t="str">
        <f>VLOOKUP(A18,Stores!$A:$H,8,FALSE)</f>
        <v>8615 - Orlando, FL</v>
      </c>
      <c r="C18" s="23"/>
      <c r="D18" s="151">
        <f t="shared" ca="1" si="5"/>
        <v>2620012.1387999994</v>
      </c>
      <c r="E18" s="151">
        <f t="shared" ca="1" si="5"/>
        <v>0</v>
      </c>
      <c r="F18" s="151">
        <f t="shared" ca="1" si="5"/>
        <v>1064314.5531000001</v>
      </c>
      <c r="G18" s="151">
        <f t="shared" ca="1" si="5"/>
        <v>0</v>
      </c>
      <c r="H18" s="149">
        <f t="shared" ca="1" si="29"/>
        <v>40.622504657076533</v>
      </c>
      <c r="I18" s="149">
        <f t="shared" ca="1" si="29"/>
        <v>0</v>
      </c>
      <c r="J18" s="151">
        <f t="shared" ca="1" si="6"/>
        <v>677406.35520000011</v>
      </c>
      <c r="K18" s="151">
        <f t="shared" ca="1" si="6"/>
        <v>0</v>
      </c>
      <c r="L18" s="149">
        <f t="shared" ca="1" si="30"/>
        <v>25.855084606984352</v>
      </c>
      <c r="M18" s="149">
        <f t="shared" ca="1" si="30"/>
        <v>0</v>
      </c>
      <c r="N18" s="151">
        <f t="shared" ca="1" si="7"/>
        <v>356680.09739999997</v>
      </c>
      <c r="O18" s="151">
        <f t="shared" ca="1" si="7"/>
        <v>0</v>
      </c>
      <c r="P18" s="149">
        <f t="shared" ca="1" si="31"/>
        <v>13.613681101621317</v>
      </c>
      <c r="Q18" s="149">
        <f t="shared" ca="1" si="31"/>
        <v>0</v>
      </c>
      <c r="R18" s="151">
        <f t="shared" ca="1" si="8"/>
        <v>30228.1005</v>
      </c>
      <c r="S18" s="151">
        <f t="shared" ca="1" si="8"/>
        <v>0</v>
      </c>
      <c r="T18" s="149">
        <f t="shared" ca="1" si="32"/>
        <v>1.15373894847086</v>
      </c>
      <c r="U18" s="149">
        <f t="shared" ca="1" si="32"/>
        <v>0</v>
      </c>
      <c r="V18" s="148">
        <f t="shared" ca="1" si="33"/>
        <v>2817670.5692250002</v>
      </c>
      <c r="W18" s="148">
        <f t="shared" ca="1" si="33"/>
        <v>0</v>
      </c>
      <c r="X18" s="23"/>
      <c r="Y18" s="148">
        <f t="shared" ca="1" si="34"/>
        <v>1702674.9234749998</v>
      </c>
      <c r="Z18" s="148">
        <f t="shared" ca="1" si="9"/>
        <v>0</v>
      </c>
      <c r="AA18" s="148">
        <f t="shared" ca="1" si="35"/>
        <v>501899.48212499998</v>
      </c>
      <c r="AB18" s="148">
        <f t="shared" ca="1" si="10"/>
        <v>0</v>
      </c>
      <c r="AC18" s="149">
        <f t="shared" ca="1" si="36"/>
        <v>29.477117164600642</v>
      </c>
      <c r="AD18" s="149">
        <f t="shared" ca="1" si="36"/>
        <v>0</v>
      </c>
      <c r="AE18" s="148">
        <f t="shared" ca="1" si="37"/>
        <v>372807.39164999995</v>
      </c>
      <c r="AF18" s="148">
        <f t="shared" ca="1" si="11"/>
        <v>0</v>
      </c>
      <c r="AG18" s="149">
        <f t="shared" ca="1" si="38"/>
        <v>21.895394506024381</v>
      </c>
      <c r="AH18" s="149">
        <f t="shared" ca="1" si="38"/>
        <v>0</v>
      </c>
      <c r="AI18" s="148">
        <f t="shared" ca="1" si="39"/>
        <v>120103.5975</v>
      </c>
      <c r="AJ18" s="148">
        <f t="shared" ca="1" si="12"/>
        <v>0</v>
      </c>
      <c r="AK18" s="149">
        <f t="shared" ca="1" si="40"/>
        <v>7.0538184267657984</v>
      </c>
      <c r="AL18" s="149">
        <f t="shared" ca="1" si="40"/>
        <v>0</v>
      </c>
      <c r="AM18" s="148">
        <f t="shared" ca="1" si="41"/>
        <v>8988.4929749999992</v>
      </c>
      <c r="AN18" s="148">
        <f t="shared" ca="1" si="13"/>
        <v>0</v>
      </c>
      <c r="AO18" s="149">
        <f t="shared" ca="1" si="42"/>
        <v>0.52790423181045787</v>
      </c>
      <c r="AP18" s="149">
        <f t="shared" ca="1" si="42"/>
        <v>0</v>
      </c>
      <c r="AQ18" s="148">
        <f t="shared" ca="1" si="43"/>
        <v>1583232.9785670668</v>
      </c>
      <c r="AR18" s="148">
        <f t="shared" ca="1" si="44"/>
        <v>0</v>
      </c>
      <c r="AS18" s="23"/>
      <c r="AT18" s="148">
        <f t="shared" ca="1" si="45"/>
        <v>336398.14334999997</v>
      </c>
      <c r="AU18" s="148">
        <f t="shared" ca="1" si="14"/>
        <v>0</v>
      </c>
      <c r="AV18" s="148">
        <f t="shared" ca="1" si="46"/>
        <v>114820.24312499999</v>
      </c>
      <c r="AW18" s="148">
        <f t="shared" ca="1" si="15"/>
        <v>0</v>
      </c>
      <c r="AX18" s="149">
        <f t="shared" ca="1" si="47"/>
        <v>34.132246385657709</v>
      </c>
      <c r="AY18" s="149">
        <f t="shared" ca="1" si="47"/>
        <v>0</v>
      </c>
      <c r="AZ18" s="148">
        <f t="shared" ca="1" si="48"/>
        <v>88360.126499999998</v>
      </c>
      <c r="BA18" s="148">
        <f t="shared" ca="1" si="16"/>
        <v>0</v>
      </c>
      <c r="BB18" s="149">
        <f t="shared" ca="1" si="49"/>
        <v>26.266532157422507</v>
      </c>
      <c r="BC18" s="149">
        <f t="shared" ca="1" si="49"/>
        <v>0</v>
      </c>
      <c r="BD18" s="148">
        <f t="shared" ca="1" si="50"/>
        <v>24044.189474999999</v>
      </c>
      <c r="BE18" s="148">
        <f t="shared" ca="1" si="17"/>
        <v>0</v>
      </c>
      <c r="BF18" s="149">
        <f t="shared" ca="1" si="51"/>
        <v>7.1475392924459795</v>
      </c>
      <c r="BG18" s="149">
        <f t="shared" ca="1" si="51"/>
        <v>0</v>
      </c>
      <c r="BH18" s="148">
        <f t="shared" ca="1" si="52"/>
        <v>2415.9271500000004</v>
      </c>
      <c r="BI18" s="148">
        <f t="shared" ca="1" si="18"/>
        <v>0</v>
      </c>
      <c r="BJ18" s="149">
        <f t="shared" ca="1" si="53"/>
        <v>0.71817493578922287</v>
      </c>
      <c r="BK18" s="149">
        <f t="shared" ca="1" si="53"/>
        <v>0</v>
      </c>
      <c r="BL18" s="148">
        <f t="shared" ca="1" si="54"/>
        <v>312799.95208566985</v>
      </c>
      <c r="BM18" s="148">
        <f t="shared" ca="1" si="55"/>
        <v>0</v>
      </c>
      <c r="BN18" s="23"/>
      <c r="BO18" s="148">
        <f t="shared" ca="1" si="56"/>
        <v>733831.44420000003</v>
      </c>
      <c r="BP18" s="148">
        <f t="shared" ca="1" si="19"/>
        <v>0</v>
      </c>
      <c r="BQ18" s="148">
        <f t="shared" ca="1" si="57"/>
        <v>432708.81300000002</v>
      </c>
      <c r="BR18" s="148">
        <f t="shared" ca="1" si="20"/>
        <v>0</v>
      </c>
      <c r="BS18" s="149">
        <f t="shared" ca="1" si="58"/>
        <v>58.965695245142513</v>
      </c>
      <c r="BT18" s="149">
        <f t="shared" ca="1" si="58"/>
        <v>0</v>
      </c>
      <c r="BU18" s="148">
        <f t="shared" ca="1" si="59"/>
        <v>177694.72575000001</v>
      </c>
      <c r="BV18" s="148">
        <f t="shared" ca="1" si="21"/>
        <v>0</v>
      </c>
      <c r="BW18" s="149">
        <f t="shared" ca="1" si="60"/>
        <v>24.214651355491753</v>
      </c>
      <c r="BX18" s="149">
        <f t="shared" ca="1" si="60"/>
        <v>0</v>
      </c>
      <c r="BY18" s="148">
        <f t="shared" ca="1" si="61"/>
        <v>236015.97007500002</v>
      </c>
      <c r="BZ18" s="148">
        <f t="shared" ca="1" si="22"/>
        <v>0</v>
      </c>
      <c r="CA18" s="149">
        <f t="shared" ca="1" si="62"/>
        <v>32.162150033281442</v>
      </c>
      <c r="CB18" s="149">
        <f t="shared" ca="1" si="62"/>
        <v>0</v>
      </c>
      <c r="CC18" s="148">
        <f t="shared" ca="1" si="63"/>
        <v>18998.117174999999</v>
      </c>
      <c r="CD18" s="148">
        <f t="shared" ca="1" si="23"/>
        <v>0</v>
      </c>
      <c r="CE18" s="149">
        <f t="shared" ca="1" si="64"/>
        <v>2.5888938563693125</v>
      </c>
      <c r="CF18" s="149">
        <f t="shared" ca="1" si="64"/>
        <v>0</v>
      </c>
      <c r="CG18" s="148">
        <f t="shared" ca="1" si="65"/>
        <v>682353.47050026443</v>
      </c>
      <c r="CH18" s="148">
        <f t="shared" ca="1" si="66"/>
        <v>0</v>
      </c>
      <c r="CI18" s="23"/>
      <c r="CJ18" s="148">
        <f t="shared" ca="1" si="67"/>
        <v>44766.058199999999</v>
      </c>
      <c r="CK18" s="148">
        <f t="shared" ca="1" si="24"/>
        <v>0</v>
      </c>
      <c r="CL18" s="148">
        <f t="shared" ca="1" si="68"/>
        <v>14769.687375000001</v>
      </c>
      <c r="CM18" s="148">
        <f t="shared" ca="1" si="25"/>
        <v>0</v>
      </c>
      <c r="CN18" s="149">
        <f t="shared" ca="1" si="69"/>
        <v>32.993048682137491</v>
      </c>
      <c r="CO18" s="149">
        <f t="shared" ca="1" si="69"/>
        <v>0</v>
      </c>
      <c r="CP18" s="148">
        <f t="shared" ca="1" si="70"/>
        <v>6956.4902249999996</v>
      </c>
      <c r="CQ18" s="148">
        <f t="shared" ca="1" si="26"/>
        <v>0</v>
      </c>
      <c r="CR18" s="149">
        <f t="shared" ca="1" si="71"/>
        <v>15.539653265696732</v>
      </c>
      <c r="CS18" s="149">
        <f t="shared" ca="1" si="71"/>
        <v>0</v>
      </c>
      <c r="CT18" s="148">
        <f t="shared" ca="1" si="72"/>
        <v>7321.4114250000011</v>
      </c>
      <c r="CU18" s="148">
        <f t="shared" ca="1" si="27"/>
        <v>0</v>
      </c>
      <c r="CV18" s="149">
        <f t="shared" ca="1" si="73"/>
        <v>16.354827115423802</v>
      </c>
      <c r="CW18" s="149">
        <f t="shared" ca="1" si="73"/>
        <v>0</v>
      </c>
      <c r="CX18" s="148">
        <f t="shared" ca="1" si="74"/>
        <v>491.78572499999996</v>
      </c>
      <c r="CY18" s="148">
        <f t="shared" ca="1" si="28"/>
        <v>0</v>
      </c>
      <c r="CZ18" s="149">
        <f t="shared" ca="1" si="75"/>
        <v>1.098568301016952</v>
      </c>
      <c r="DA18" s="149">
        <f t="shared" ca="1" si="75"/>
        <v>0</v>
      </c>
      <c r="DB18" s="148">
        <f t="shared" ca="1" si="76"/>
        <v>41625.73764699795</v>
      </c>
      <c r="DC18" s="148">
        <f t="shared" ca="1" si="77"/>
        <v>0</v>
      </c>
      <c r="DE18" s="150">
        <f t="shared" ca="1" si="78"/>
        <v>0</v>
      </c>
      <c r="DF18" s="150">
        <f t="shared" ca="1" si="78"/>
        <v>0</v>
      </c>
    </row>
    <row r="19" spans="1:110">
      <c r="A19">
        <v>8620</v>
      </c>
      <c r="B19" t="str">
        <f>VLOOKUP(A19,Stores!$A:$H,8,FALSE)</f>
        <v>8620 - New York, NY</v>
      </c>
      <c r="C19" s="23"/>
      <c r="D19" s="148">
        <f t="shared" ca="1" si="5"/>
        <v>5037949.9112249985</v>
      </c>
      <c r="E19" s="148">
        <f t="shared" ca="1" si="5"/>
        <v>477236.81943000003</v>
      </c>
      <c r="F19" s="148">
        <f t="shared" ca="1" si="5"/>
        <v>1900824.0391500001</v>
      </c>
      <c r="G19" s="148">
        <f t="shared" ca="1" si="5"/>
        <v>220960.20610999997</v>
      </c>
      <c r="H19" s="149">
        <f t="shared" ca="1" si="29"/>
        <v>37.730109918615824</v>
      </c>
      <c r="I19" s="149">
        <f t="shared" ca="1" si="29"/>
        <v>46.29990753310053</v>
      </c>
      <c r="J19" s="148">
        <f t="shared" ca="1" si="6"/>
        <v>1185198.46845</v>
      </c>
      <c r="K19" s="148">
        <f t="shared" ca="1" si="6"/>
        <v>134171.32189999998</v>
      </c>
      <c r="L19" s="149">
        <f t="shared" ca="1" si="30"/>
        <v>23.525411910294562</v>
      </c>
      <c r="M19" s="149">
        <f t="shared" ca="1" si="30"/>
        <v>28.114201678791449</v>
      </c>
      <c r="N19" s="148">
        <f t="shared" ca="1" si="7"/>
        <v>650704.93229999999</v>
      </c>
      <c r="O19" s="148">
        <f t="shared" ca="1" si="7"/>
        <v>81500.956949999993</v>
      </c>
      <c r="P19" s="149">
        <f t="shared" ca="1" si="31"/>
        <v>12.916065934879024</v>
      </c>
      <c r="Q19" s="149">
        <f t="shared" ca="1" si="31"/>
        <v>17.077675827138137</v>
      </c>
      <c r="R19" s="148">
        <f t="shared" ca="1" si="8"/>
        <v>64920.638399999996</v>
      </c>
      <c r="S19" s="148">
        <f t="shared" ca="1" si="8"/>
        <v>5287.9272599999995</v>
      </c>
      <c r="T19" s="149">
        <f t="shared" ca="1" si="32"/>
        <v>1.2886320734422361</v>
      </c>
      <c r="U19" s="149">
        <f t="shared" ca="1" si="32"/>
        <v>1.1080300271709485</v>
      </c>
      <c r="V19" s="148">
        <f t="shared" ca="1" si="33"/>
        <v>5323548.7932000011</v>
      </c>
      <c r="W19" s="148">
        <f t="shared" ca="1" si="33"/>
        <v>469782.82827000006</v>
      </c>
      <c r="X19" s="23"/>
      <c r="Y19" s="148">
        <f t="shared" ca="1" si="34"/>
        <v>3352333.1664750013</v>
      </c>
      <c r="Z19" s="148">
        <f t="shared" ca="1" si="9"/>
        <v>310616.64963</v>
      </c>
      <c r="AA19" s="148">
        <f t="shared" ca="1" si="35"/>
        <v>976532.12497500004</v>
      </c>
      <c r="AB19" s="148">
        <f t="shared" ca="1" si="10"/>
        <v>116930.90471999999</v>
      </c>
      <c r="AC19" s="149">
        <f t="shared" ca="1" si="36"/>
        <v>29.129924636990346</v>
      </c>
      <c r="AD19" s="149">
        <f t="shared" ca="1" si="36"/>
        <v>37.644764007108314</v>
      </c>
      <c r="AE19" s="148">
        <f t="shared" ca="1" si="37"/>
        <v>686804.57655000011</v>
      </c>
      <c r="AF19" s="148">
        <f t="shared" ca="1" si="11"/>
        <v>83305.478339999987</v>
      </c>
      <c r="AG19" s="149">
        <f t="shared" ca="1" si="38"/>
        <v>20.487360367948728</v>
      </c>
      <c r="AH19" s="149">
        <f t="shared" ca="1" si="38"/>
        <v>26.819386030733288</v>
      </c>
      <c r="AI19" s="148">
        <f t="shared" ca="1" si="39"/>
        <v>266865.97237500001</v>
      </c>
      <c r="AJ19" s="148">
        <f t="shared" ca="1" si="12"/>
        <v>31385.356589999999</v>
      </c>
      <c r="AK19" s="149">
        <f t="shared" ca="1" si="40"/>
        <v>7.9606041262184926</v>
      </c>
      <c r="AL19" s="149">
        <f t="shared" ca="1" si="40"/>
        <v>10.104209361405957</v>
      </c>
      <c r="AM19" s="148">
        <f t="shared" ca="1" si="41"/>
        <v>22861.57605</v>
      </c>
      <c r="AN19" s="148">
        <f t="shared" ca="1" si="13"/>
        <v>2240.06979</v>
      </c>
      <c r="AO19" s="149">
        <f t="shared" ca="1" si="42"/>
        <v>0.68196014282312778</v>
      </c>
      <c r="AP19" s="149">
        <f t="shared" ca="1" si="42"/>
        <v>0.72116861496907003</v>
      </c>
      <c r="AQ19" s="148">
        <f t="shared" ca="1" si="43"/>
        <v>3172486.481200709</v>
      </c>
      <c r="AR19" s="148">
        <f t="shared" ca="1" si="44"/>
        <v>315545.16898226575</v>
      </c>
      <c r="AS19" s="23"/>
      <c r="AT19" s="148">
        <f t="shared" ca="1" si="45"/>
        <v>911571.82327500009</v>
      </c>
      <c r="AU19" s="148">
        <f t="shared" ca="1" si="14"/>
        <v>33563.259239999999</v>
      </c>
      <c r="AV19" s="148">
        <f t="shared" ca="1" si="46"/>
        <v>366234.92977499997</v>
      </c>
      <c r="AW19" s="148">
        <f t="shared" ca="1" si="15"/>
        <v>13702.287759999999</v>
      </c>
      <c r="AX19" s="149">
        <f t="shared" ca="1" si="47"/>
        <v>40.176201197095949</v>
      </c>
      <c r="AY19" s="149">
        <f t="shared" ca="1" si="47"/>
        <v>40.825259734221206</v>
      </c>
      <c r="AZ19" s="148">
        <f t="shared" ca="1" si="48"/>
        <v>261724.76909999998</v>
      </c>
      <c r="BA19" s="148">
        <f t="shared" ca="1" si="16"/>
        <v>10566.36924</v>
      </c>
      <c r="BB19" s="149">
        <f t="shared" ca="1" si="49"/>
        <v>28.711371108389745</v>
      </c>
      <c r="BC19" s="149">
        <f t="shared" ca="1" si="49"/>
        <v>31.481952227712195</v>
      </c>
      <c r="BD19" s="148">
        <f t="shared" ca="1" si="50"/>
        <v>95066.316674999995</v>
      </c>
      <c r="BE19" s="148">
        <f t="shared" ca="1" si="17"/>
        <v>2736.02196</v>
      </c>
      <c r="BF19" s="149">
        <f t="shared" ca="1" si="51"/>
        <v>10.428834486508769</v>
      </c>
      <c r="BG19" s="149">
        <f t="shared" ca="1" si="51"/>
        <v>8.1518363292301057</v>
      </c>
      <c r="BH19" s="148">
        <f t="shared" ca="1" si="52"/>
        <v>9443.8439999999991</v>
      </c>
      <c r="BI19" s="148">
        <f t="shared" ca="1" si="18"/>
        <v>399.89655999999991</v>
      </c>
      <c r="BJ19" s="149">
        <f t="shared" ca="1" si="53"/>
        <v>1.0359956021974377</v>
      </c>
      <c r="BK19" s="149">
        <f t="shared" ca="1" si="53"/>
        <v>1.1914711772789082</v>
      </c>
      <c r="BL19" s="148">
        <f t="shared" ca="1" si="54"/>
        <v>862667.62352392368</v>
      </c>
      <c r="BM19" s="148">
        <f t="shared" ca="1" si="55"/>
        <v>34095.803689521599</v>
      </c>
      <c r="BN19" s="23"/>
      <c r="BO19" s="148">
        <f t="shared" ca="1" si="56"/>
        <v>794295.0048</v>
      </c>
      <c r="BP19" s="148">
        <f t="shared" ca="1" si="19"/>
        <v>92129.176370000001</v>
      </c>
      <c r="BQ19" s="148">
        <f t="shared" ca="1" si="57"/>
        <v>477685.43842499994</v>
      </c>
      <c r="BR19" s="148">
        <f t="shared" ca="1" si="20"/>
        <v>59712.524410000005</v>
      </c>
      <c r="BS19" s="149">
        <f t="shared" ca="1" si="58"/>
        <v>60.139549605411283</v>
      </c>
      <c r="BT19" s="149">
        <f t="shared" ca="1" si="58"/>
        <v>64.813913206157977</v>
      </c>
      <c r="BU19" s="148">
        <f t="shared" ca="1" si="59"/>
        <v>177841.34992499996</v>
      </c>
      <c r="BV19" s="148">
        <f t="shared" ca="1" si="21"/>
        <v>19456.677309999999</v>
      </c>
      <c r="BW19" s="149">
        <f t="shared" ca="1" si="60"/>
        <v>22.389836125153479</v>
      </c>
      <c r="BX19" s="149">
        <f t="shared" ca="1" si="60"/>
        <v>21.118909423286315</v>
      </c>
      <c r="BY19" s="148">
        <f t="shared" ca="1" si="61"/>
        <v>267420.38752499997</v>
      </c>
      <c r="BZ19" s="148">
        <f t="shared" ca="1" si="22"/>
        <v>37088.626890000007</v>
      </c>
      <c r="CA19" s="149">
        <f t="shared" ca="1" si="62"/>
        <v>33.667640600652554</v>
      </c>
      <c r="CB19" s="149">
        <f t="shared" ca="1" si="62"/>
        <v>40.257200108951771</v>
      </c>
      <c r="CC19" s="148">
        <f t="shared" ca="1" si="63"/>
        <v>32423.700975</v>
      </c>
      <c r="CD19" s="148">
        <f t="shared" ca="1" si="23"/>
        <v>3167.2202099999995</v>
      </c>
      <c r="CE19" s="149">
        <f t="shared" ca="1" si="64"/>
        <v>4.0820728796052475</v>
      </c>
      <c r="CF19" s="149">
        <f t="shared" ca="1" si="64"/>
        <v>3.4378036739198947</v>
      </c>
      <c r="CG19" s="148">
        <f t="shared" ca="1" si="65"/>
        <v>751682.49683933763</v>
      </c>
      <c r="CH19" s="148">
        <f t="shared" ca="1" si="66"/>
        <v>93590.979622300598</v>
      </c>
      <c r="CI19" s="23"/>
      <c r="CJ19" s="148">
        <f t="shared" ca="1" si="67"/>
        <v>265348.79865000001</v>
      </c>
      <c r="CK19" s="148">
        <f t="shared" ca="1" si="24"/>
        <v>33473.743029999998</v>
      </c>
      <c r="CL19" s="148">
        <f t="shared" ca="1" si="68"/>
        <v>92913.054300000003</v>
      </c>
      <c r="CM19" s="148">
        <f t="shared" ca="1" si="25"/>
        <v>16732.144029999999</v>
      </c>
      <c r="CN19" s="149">
        <f t="shared" ca="1" si="69"/>
        <v>35.015441853405207</v>
      </c>
      <c r="CO19" s="149">
        <f t="shared" ca="1" si="69"/>
        <v>49.985877035036793</v>
      </c>
      <c r="CP19" s="148">
        <f t="shared" ca="1" si="70"/>
        <v>57445.529324999996</v>
      </c>
      <c r="CQ19" s="148">
        <f t="shared" ca="1" si="26"/>
        <v>10430.96278</v>
      </c>
      <c r="CR19" s="149">
        <f t="shared" ca="1" si="71"/>
        <v>21.649063277189249</v>
      </c>
      <c r="CS19" s="149">
        <f t="shared" ca="1" si="71"/>
        <v>31.161626504246964</v>
      </c>
      <c r="CT19" s="148">
        <f t="shared" ca="1" si="72"/>
        <v>32263.903350000004</v>
      </c>
      <c r="CU19" s="148">
        <f t="shared" ca="1" si="27"/>
        <v>5760.102179999999</v>
      </c>
      <c r="CV19" s="149">
        <f t="shared" ca="1" si="73"/>
        <v>12.159053861991172</v>
      </c>
      <c r="CW19" s="149">
        <f t="shared" ca="1" si="73"/>
        <v>17.207822187192072</v>
      </c>
      <c r="CX19" s="148">
        <f t="shared" ca="1" si="74"/>
        <v>3203.6216250000002</v>
      </c>
      <c r="CY19" s="148">
        <f t="shared" ca="1" si="28"/>
        <v>541.07906999999989</v>
      </c>
      <c r="CZ19" s="149">
        <f t="shared" ca="1" si="75"/>
        <v>1.2073247142247803</v>
      </c>
      <c r="DA19" s="149">
        <f t="shared" ca="1" si="75"/>
        <v>1.6164283435977609</v>
      </c>
      <c r="DB19" s="148">
        <f t="shared" ca="1" si="76"/>
        <v>251113.30966102873</v>
      </c>
      <c r="DC19" s="148">
        <f t="shared" ca="1" si="77"/>
        <v>34004.867135912034</v>
      </c>
      <c r="DE19" s="150">
        <f t="shared" ca="1" si="78"/>
        <v>0</v>
      </c>
      <c r="DF19" s="150">
        <f t="shared" ca="1" si="78"/>
        <v>0</v>
      </c>
    </row>
    <row r="20" spans="1:110">
      <c r="A20">
        <v>8635</v>
      </c>
      <c r="B20" t="str">
        <f>VLOOKUP(A20,Stores!$A:$H,8,FALSE)</f>
        <v>8635 - Boston, MA</v>
      </c>
      <c r="C20" s="23"/>
      <c r="D20" s="148">
        <f t="shared" ca="1" si="5"/>
        <v>3812695.7095499993</v>
      </c>
      <c r="E20" s="148">
        <f t="shared" ca="1" si="5"/>
        <v>4433288.1890499992</v>
      </c>
      <c r="F20" s="148">
        <f t="shared" ca="1" si="5"/>
        <v>1311849.5544749999</v>
      </c>
      <c r="G20" s="148">
        <f t="shared" ca="1" si="5"/>
        <v>1410263.05868</v>
      </c>
      <c r="H20" s="149">
        <f t="shared" ca="1" si="29"/>
        <v>34.407402384331206</v>
      </c>
      <c r="I20" s="149">
        <f t="shared" ca="1" si="29"/>
        <v>31.8107688591795</v>
      </c>
      <c r="J20" s="148">
        <f t="shared" ca="1" si="6"/>
        <v>862204.16114999994</v>
      </c>
      <c r="K20" s="148">
        <f t="shared" ca="1" si="6"/>
        <v>880683.99187999999</v>
      </c>
      <c r="L20" s="149">
        <f t="shared" ca="1" si="30"/>
        <v>22.614030251361527</v>
      </c>
      <c r="M20" s="149">
        <f t="shared" ca="1" si="30"/>
        <v>19.865254734741711</v>
      </c>
      <c r="N20" s="148">
        <f t="shared" ca="1" si="7"/>
        <v>408299.13802499999</v>
      </c>
      <c r="O20" s="148">
        <f t="shared" ca="1" si="7"/>
        <v>477535.60840999999</v>
      </c>
      <c r="P20" s="149">
        <f t="shared" ca="1" si="31"/>
        <v>10.708935858749406</v>
      </c>
      <c r="Q20" s="149">
        <f t="shared" ca="1" si="31"/>
        <v>10.771589575193625</v>
      </c>
      <c r="R20" s="148">
        <f t="shared" ca="1" si="8"/>
        <v>41346.255300000004</v>
      </c>
      <c r="S20" s="148">
        <f t="shared" ca="1" si="8"/>
        <v>52043.45839</v>
      </c>
      <c r="T20" s="149">
        <f t="shared" ca="1" si="32"/>
        <v>1.0844362742202676</v>
      </c>
      <c r="U20" s="149">
        <f t="shared" ca="1" si="32"/>
        <v>1.1739245492441648</v>
      </c>
      <c r="V20" s="148">
        <f t="shared" ca="1" si="33"/>
        <v>3858426.6587999999</v>
      </c>
      <c r="W20" s="148">
        <f t="shared" ca="1" si="33"/>
        <v>4366315.4409699999</v>
      </c>
      <c r="X20" s="23"/>
      <c r="Y20" s="148">
        <f t="shared" ca="1" si="34"/>
        <v>2676920.7406500001</v>
      </c>
      <c r="Z20" s="148">
        <f t="shared" ca="1" si="9"/>
        <v>3109446.3961399999</v>
      </c>
      <c r="AA20" s="148">
        <f t="shared" ca="1" si="35"/>
        <v>706207.23944999999</v>
      </c>
      <c r="AB20" s="148">
        <f t="shared" ca="1" si="10"/>
        <v>794731.65232999995</v>
      </c>
      <c r="AC20" s="149">
        <f t="shared" ca="1" si="36"/>
        <v>26.381327946173013</v>
      </c>
      <c r="AD20" s="149">
        <f t="shared" ca="1" si="36"/>
        <v>25.558622052998338</v>
      </c>
      <c r="AE20" s="148">
        <f t="shared" ca="1" si="37"/>
        <v>476865.17812499998</v>
      </c>
      <c r="AF20" s="148">
        <f t="shared" ca="1" si="11"/>
        <v>559922.04029999999</v>
      </c>
      <c r="AG20" s="149">
        <f t="shared" ca="1" si="38"/>
        <v>17.813944614931309</v>
      </c>
      <c r="AH20" s="149">
        <f t="shared" ca="1" si="38"/>
        <v>18.007129532609895</v>
      </c>
      <c r="AI20" s="148">
        <f t="shared" ca="1" si="39"/>
        <v>207327.43027499999</v>
      </c>
      <c r="AJ20" s="148">
        <f t="shared" ca="1" si="12"/>
        <v>210006.20962999997</v>
      </c>
      <c r="AK20" s="149">
        <f t="shared" ca="1" si="40"/>
        <v>7.7449969708351354</v>
      </c>
      <c r="AL20" s="149">
        <f t="shared" ca="1" si="40"/>
        <v>6.7538134727357635</v>
      </c>
      <c r="AM20" s="148">
        <f t="shared" ca="1" si="41"/>
        <v>22014.63105</v>
      </c>
      <c r="AN20" s="148">
        <f t="shared" ca="1" si="13"/>
        <v>24803.402399999999</v>
      </c>
      <c r="AO20" s="149">
        <f t="shared" ca="1" si="42"/>
        <v>0.8223863604065651</v>
      </c>
      <c r="AP20" s="149">
        <f t="shared" ca="1" si="42"/>
        <v>0.79767904765267583</v>
      </c>
      <c r="AQ20" s="148">
        <f t="shared" ca="1" si="43"/>
        <v>2645193.2679357687</v>
      </c>
      <c r="AR20" s="148">
        <f t="shared" ca="1" si="44"/>
        <v>3157140.6529962299</v>
      </c>
      <c r="AS20" s="23"/>
      <c r="AT20" s="148">
        <f t="shared" ca="1" si="45"/>
        <v>607662.33487499994</v>
      </c>
      <c r="AU20" s="148">
        <f t="shared" ca="1" si="14"/>
        <v>660635.15035000001</v>
      </c>
      <c r="AV20" s="148">
        <f t="shared" ca="1" si="46"/>
        <v>224541.69427500002</v>
      </c>
      <c r="AW20" s="148">
        <f t="shared" ca="1" si="15"/>
        <v>239603.76671</v>
      </c>
      <c r="AX20" s="149">
        <f t="shared" ca="1" si="47"/>
        <v>36.951721603938097</v>
      </c>
      <c r="AY20" s="149">
        <f t="shared" ca="1" si="47"/>
        <v>36.268697870989691</v>
      </c>
      <c r="AZ20" s="148">
        <f t="shared" ca="1" si="48"/>
        <v>166726.24410000001</v>
      </c>
      <c r="BA20" s="148">
        <f t="shared" ca="1" si="16"/>
        <v>192563.90768999999</v>
      </c>
      <c r="BB20" s="149">
        <f t="shared" ca="1" si="49"/>
        <v>27.437317492172141</v>
      </c>
      <c r="BC20" s="149">
        <f t="shared" ca="1" si="49"/>
        <v>29.148298813343636</v>
      </c>
      <c r="BD20" s="148">
        <f t="shared" ca="1" si="50"/>
        <v>53081.518200000006</v>
      </c>
      <c r="BE20" s="148">
        <f t="shared" ca="1" si="17"/>
        <v>41356.344679999995</v>
      </c>
      <c r="BF20" s="149">
        <f t="shared" ca="1" si="51"/>
        <v>8.735364223441497</v>
      </c>
      <c r="BG20" s="149">
        <f t="shared" ca="1" si="51"/>
        <v>6.2600884403576904</v>
      </c>
      <c r="BH20" s="148">
        <f t="shared" ca="1" si="52"/>
        <v>4733.9319750000004</v>
      </c>
      <c r="BI20" s="148">
        <f t="shared" ca="1" si="18"/>
        <v>5683.5143399999988</v>
      </c>
      <c r="BJ20" s="149">
        <f t="shared" ca="1" si="53"/>
        <v>0.77903988832445914</v>
      </c>
      <c r="BK20" s="149">
        <f t="shared" ca="1" si="53"/>
        <v>0.86031061728836422</v>
      </c>
      <c r="BL20" s="148">
        <f t="shared" ca="1" si="54"/>
        <v>600460.18284395721</v>
      </c>
      <c r="BM20" s="148">
        <f t="shared" ca="1" si="55"/>
        <v>670768.30543129065</v>
      </c>
      <c r="BN20" s="23"/>
      <c r="BO20" s="148">
        <f t="shared" ca="1" si="56"/>
        <v>573763.66327500006</v>
      </c>
      <c r="BP20" s="148">
        <f t="shared" ca="1" si="19"/>
        <v>577539.18599999999</v>
      </c>
      <c r="BQ20" s="148">
        <f t="shared" ca="1" si="57"/>
        <v>313073.94854999997</v>
      </c>
      <c r="BR20" s="148">
        <f t="shared" ca="1" si="20"/>
        <v>338904.30125999998</v>
      </c>
      <c r="BS20" s="149">
        <f t="shared" ca="1" si="58"/>
        <v>54.564966133093428</v>
      </c>
      <c r="BT20" s="149">
        <f t="shared" ca="1" si="58"/>
        <v>58.680745735580267</v>
      </c>
      <c r="BU20" s="148">
        <f t="shared" ca="1" si="59"/>
        <v>107391.512625</v>
      </c>
      <c r="BV20" s="148">
        <f t="shared" ca="1" si="21"/>
        <v>109697.6482</v>
      </c>
      <c r="BW20" s="149">
        <f t="shared" ca="1" si="60"/>
        <v>18.717029240230602</v>
      </c>
      <c r="BX20" s="149">
        <f t="shared" ca="1" si="60"/>
        <v>18.993974930040505</v>
      </c>
      <c r="BY20" s="148">
        <f t="shared" ca="1" si="61"/>
        <v>186142.60237499999</v>
      </c>
      <c r="BZ20" s="148">
        <f t="shared" ca="1" si="22"/>
        <v>208070.32309000002</v>
      </c>
      <c r="CA20" s="149">
        <f t="shared" ca="1" si="62"/>
        <v>32.442382515566074</v>
      </c>
      <c r="CB20" s="149">
        <f t="shared" ca="1" si="62"/>
        <v>36.027048576752335</v>
      </c>
      <c r="CC20" s="148">
        <f t="shared" ca="1" si="63"/>
        <v>19539.833549999996</v>
      </c>
      <c r="CD20" s="148">
        <f t="shared" ca="1" si="23"/>
        <v>21136.329970000003</v>
      </c>
      <c r="CE20" s="149">
        <f t="shared" ca="1" si="64"/>
        <v>3.4055543772967578</v>
      </c>
      <c r="CF20" s="149">
        <f t="shared" ca="1" si="64"/>
        <v>3.6597222287874343</v>
      </c>
      <c r="CG20" s="148">
        <f t="shared" ca="1" si="65"/>
        <v>566963.28600026807</v>
      </c>
      <c r="CH20" s="148">
        <f t="shared" ca="1" si="66"/>
        <v>586397.77327644126</v>
      </c>
      <c r="CI20" s="23"/>
      <c r="CJ20" s="148">
        <f t="shared" ca="1" si="67"/>
        <v>79.92</v>
      </c>
      <c r="CK20" s="148">
        <f t="shared" ca="1" si="24"/>
        <v>18694.708479999998</v>
      </c>
      <c r="CL20" s="148">
        <f t="shared" ca="1" si="68"/>
        <v>0</v>
      </c>
      <c r="CM20" s="148">
        <f t="shared" ca="1" si="25"/>
        <v>388.54542999999995</v>
      </c>
      <c r="CN20" s="149">
        <f t="shared" ca="1" si="69"/>
        <v>0</v>
      </c>
      <c r="CO20" s="149">
        <f t="shared" ca="1" si="69"/>
        <v>2.0783711627045389</v>
      </c>
      <c r="CP20" s="148">
        <f t="shared" ca="1" si="70"/>
        <v>0</v>
      </c>
      <c r="CQ20" s="148">
        <f t="shared" ca="1" si="26"/>
        <v>249.45829999999998</v>
      </c>
      <c r="CR20" s="149">
        <f t="shared" ca="1" si="71"/>
        <v>0</v>
      </c>
      <c r="CS20" s="149">
        <f t="shared" ca="1" si="71"/>
        <v>1.3343791922023061</v>
      </c>
      <c r="CT20" s="148">
        <f t="shared" ca="1" si="72"/>
        <v>0</v>
      </c>
      <c r="CU20" s="148">
        <f t="shared" ca="1" si="27"/>
        <v>135.20177999999999</v>
      </c>
      <c r="CV20" s="149">
        <f t="shared" ca="1" si="73"/>
        <v>0</v>
      </c>
      <c r="CW20" s="149">
        <f t="shared" ca="1" si="73"/>
        <v>0.72320881678706983</v>
      </c>
      <c r="CX20" s="148">
        <f t="shared" ca="1" si="74"/>
        <v>0</v>
      </c>
      <c r="CY20" s="148">
        <f t="shared" ca="1" si="28"/>
        <v>3.8853499999999999</v>
      </c>
      <c r="CZ20" s="149">
        <f t="shared" ca="1" si="75"/>
        <v>0</v>
      </c>
      <c r="DA20" s="149">
        <f t="shared" ca="1" si="75"/>
        <v>2.0783153715162938E-2</v>
      </c>
      <c r="DB20" s="148">
        <f t="shared" ca="1" si="76"/>
        <v>78.972770005171824</v>
      </c>
      <c r="DC20" s="148">
        <f t="shared" ca="1" si="77"/>
        <v>18981.457346037474</v>
      </c>
      <c r="DE20" s="150">
        <f t="shared" ca="1" si="78"/>
        <v>0</v>
      </c>
      <c r="DF20" s="150">
        <f t="shared" ca="1" si="78"/>
        <v>0</v>
      </c>
    </row>
    <row r="21" spans="1:110">
      <c r="A21">
        <v>8640</v>
      </c>
      <c r="B21" t="str">
        <f>VLOOKUP(A21,Stores!$A:$H,8,FALSE)</f>
        <v>8640 - Las Vegas, NV</v>
      </c>
      <c r="C21" s="23"/>
      <c r="D21" s="148">
        <f t="shared" ca="1" si="5"/>
        <v>4088351.2326000007</v>
      </c>
      <c r="E21" s="148">
        <f t="shared" ca="1" si="5"/>
        <v>3599574.6810099999</v>
      </c>
      <c r="F21" s="148">
        <f t="shared" ca="1" si="5"/>
        <v>1444310.3531249999</v>
      </c>
      <c r="G21" s="148">
        <f t="shared" ca="1" si="5"/>
        <v>1218161.8426599998</v>
      </c>
      <c r="H21" s="149">
        <f t="shared" ca="1" si="29"/>
        <v>35.327452827639902</v>
      </c>
      <c r="I21" s="149">
        <f t="shared" ca="1" si="29"/>
        <v>33.841827177154094</v>
      </c>
      <c r="J21" s="148">
        <f t="shared" ca="1" si="6"/>
        <v>879056.79449999996</v>
      </c>
      <c r="K21" s="148">
        <f t="shared" ca="1" si="6"/>
        <v>780372.25979999988</v>
      </c>
      <c r="L21" s="149">
        <f t="shared" ca="1" si="30"/>
        <v>21.501498880294609</v>
      </c>
      <c r="M21" s="149">
        <f t="shared" ca="1" si="30"/>
        <v>21.67956853116425</v>
      </c>
      <c r="N21" s="148">
        <f t="shared" ca="1" si="7"/>
        <v>484474.58437500003</v>
      </c>
      <c r="O21" s="148">
        <f t="shared" ca="1" si="7"/>
        <v>375470.08799999993</v>
      </c>
      <c r="P21" s="149">
        <f t="shared" ca="1" si="31"/>
        <v>11.850121401308684</v>
      </c>
      <c r="Q21" s="149">
        <f t="shared" ca="1" si="31"/>
        <v>10.430957023362751</v>
      </c>
      <c r="R21" s="148">
        <f t="shared" ca="1" si="8"/>
        <v>80778.974249999999</v>
      </c>
      <c r="S21" s="148">
        <f t="shared" ca="1" si="8"/>
        <v>62319.494859999999</v>
      </c>
      <c r="T21" s="149">
        <f t="shared" ca="1" si="32"/>
        <v>1.9758325460366168</v>
      </c>
      <c r="U21" s="149">
        <f t="shared" ca="1" si="32"/>
        <v>1.7313016226270892</v>
      </c>
      <c r="V21" s="148">
        <f t="shared" ca="1" si="33"/>
        <v>4006122.1500000008</v>
      </c>
      <c r="W21" s="148">
        <f t="shared" ca="1" si="33"/>
        <v>3639964.1933899997</v>
      </c>
      <c r="X21" s="23"/>
      <c r="Y21" s="148">
        <f t="shared" ca="1" si="34"/>
        <v>2651697.6468750001</v>
      </c>
      <c r="Z21" s="148">
        <f t="shared" ca="1" si="9"/>
        <v>2462939.67472</v>
      </c>
      <c r="AA21" s="148">
        <f t="shared" ca="1" si="35"/>
        <v>723637.14344999997</v>
      </c>
      <c r="AB21" s="148">
        <f t="shared" ca="1" si="10"/>
        <v>677159.56643999985</v>
      </c>
      <c r="AC21" s="149">
        <f t="shared" ca="1" si="36"/>
        <v>27.289579726512159</v>
      </c>
      <c r="AD21" s="149">
        <f t="shared" ca="1" si="36"/>
        <v>27.493956648247298</v>
      </c>
      <c r="AE21" s="148">
        <f t="shared" ca="1" si="37"/>
        <v>510861.29767499998</v>
      </c>
      <c r="AF21" s="148">
        <f t="shared" ca="1" si="11"/>
        <v>490192.99307999987</v>
      </c>
      <c r="AG21" s="149">
        <f t="shared" ca="1" si="38"/>
        <v>19.265442961683245</v>
      </c>
      <c r="AH21" s="149">
        <f t="shared" ca="1" si="38"/>
        <v>19.90276083947235</v>
      </c>
      <c r="AI21" s="148">
        <f t="shared" ca="1" si="39"/>
        <v>184244.0454</v>
      </c>
      <c r="AJ21" s="148">
        <f t="shared" ca="1" si="12"/>
        <v>160452.73852999997</v>
      </c>
      <c r="AK21" s="149">
        <f t="shared" ca="1" si="40"/>
        <v>6.9481543499927234</v>
      </c>
      <c r="AL21" s="149">
        <f t="shared" ca="1" si="40"/>
        <v>6.514684065424424</v>
      </c>
      <c r="AM21" s="148">
        <f t="shared" ca="1" si="41"/>
        <v>28531.800375000003</v>
      </c>
      <c r="AN21" s="148">
        <f t="shared" ca="1" si="13"/>
        <v>26513.834830000003</v>
      </c>
      <c r="AO21" s="149">
        <f t="shared" ca="1" si="42"/>
        <v>1.0759824148361881</v>
      </c>
      <c r="AP21" s="149">
        <f t="shared" ca="1" si="42"/>
        <v>1.0765117433505242</v>
      </c>
      <c r="AQ21" s="148">
        <f t="shared" ca="1" si="43"/>
        <v>2706126.0084353457</v>
      </c>
      <c r="AR21" s="148">
        <f t="shared" ca="1" si="44"/>
        <v>2435610.5782789029</v>
      </c>
      <c r="AS21" s="23"/>
      <c r="AT21" s="148">
        <f t="shared" ca="1" si="45"/>
        <v>628823.10637500009</v>
      </c>
      <c r="AU21" s="148">
        <f t="shared" ca="1" si="14"/>
        <v>510385.50695999997</v>
      </c>
      <c r="AV21" s="148">
        <f t="shared" ca="1" si="46"/>
        <v>222119.54437500003</v>
      </c>
      <c r="AW21" s="148">
        <f t="shared" ca="1" si="15"/>
        <v>168184.21333</v>
      </c>
      <c r="AX21" s="149">
        <f t="shared" ca="1" si="47"/>
        <v>35.323057012879318</v>
      </c>
      <c r="AY21" s="149">
        <f t="shared" ca="1" si="47"/>
        <v>32.952388152977271</v>
      </c>
      <c r="AZ21" s="148">
        <f t="shared" ca="1" si="48"/>
        <v>157444.14420000001</v>
      </c>
      <c r="BA21" s="148">
        <f t="shared" ca="1" si="16"/>
        <v>133766.17457</v>
      </c>
      <c r="BB21" s="149">
        <f t="shared" ca="1" si="49"/>
        <v>25.037906941369272</v>
      </c>
      <c r="BC21" s="149">
        <f t="shared" ca="1" si="49"/>
        <v>26.208850515123178</v>
      </c>
      <c r="BD21" s="148">
        <f t="shared" ca="1" si="50"/>
        <v>53567.492174999999</v>
      </c>
      <c r="BE21" s="148">
        <f t="shared" ca="1" si="17"/>
        <v>27171.832239999996</v>
      </c>
      <c r="BF21" s="149">
        <f t="shared" ca="1" si="51"/>
        <v>8.5186901740622272</v>
      </c>
      <c r="BG21" s="149">
        <f t="shared" ca="1" si="51"/>
        <v>5.323786014583975</v>
      </c>
      <c r="BH21" s="148">
        <f t="shared" ca="1" si="52"/>
        <v>11107.907999999999</v>
      </c>
      <c r="BI21" s="148">
        <f t="shared" ca="1" si="18"/>
        <v>7246.2065199999988</v>
      </c>
      <c r="BJ21" s="149">
        <f t="shared" ca="1" si="53"/>
        <v>1.7664598974478161</v>
      </c>
      <c r="BK21" s="149">
        <f t="shared" ca="1" si="53"/>
        <v>1.4197516232701137</v>
      </c>
      <c r="BL21" s="148">
        <f t="shared" ca="1" si="54"/>
        <v>641730.23831427412</v>
      </c>
      <c r="BM21" s="148">
        <f t="shared" ca="1" si="55"/>
        <v>504722.20351614529</v>
      </c>
      <c r="BN21" s="23"/>
      <c r="BO21" s="148">
        <f t="shared" ca="1" si="56"/>
        <v>695741.94277499989</v>
      </c>
      <c r="BP21" s="148">
        <f t="shared" ca="1" si="19"/>
        <v>666639.01170999999</v>
      </c>
      <c r="BQ21" s="148">
        <f t="shared" ca="1" si="57"/>
        <v>401385.36569999997</v>
      </c>
      <c r="BR21" s="148">
        <f t="shared" ca="1" si="20"/>
        <v>391838.03378999996</v>
      </c>
      <c r="BS21" s="149">
        <f t="shared" ca="1" si="58"/>
        <v>57.69170162417624</v>
      </c>
      <c r="BT21" s="149">
        <f t="shared" ca="1" si="58"/>
        <v>58.778143329010057</v>
      </c>
      <c r="BU21" s="148">
        <f t="shared" ca="1" si="59"/>
        <v>163852.14052499997</v>
      </c>
      <c r="BV21" s="148">
        <f t="shared" ca="1" si="21"/>
        <v>160875.29632999998</v>
      </c>
      <c r="BW21" s="149">
        <f t="shared" ca="1" si="60"/>
        <v>23.550706152839933</v>
      </c>
      <c r="BX21" s="149">
        <f t="shared" ca="1" si="60"/>
        <v>24.132295515880138</v>
      </c>
      <c r="BY21" s="148">
        <f t="shared" ca="1" si="61"/>
        <v>206503.21312500001</v>
      </c>
      <c r="BZ21" s="148">
        <f t="shared" ca="1" si="22"/>
        <v>201948.58921999999</v>
      </c>
      <c r="CA21" s="149">
        <f t="shared" ca="1" si="62"/>
        <v>29.681006768307238</v>
      </c>
      <c r="CB21" s="149">
        <f t="shared" ca="1" si="62"/>
        <v>30.293545033012752</v>
      </c>
      <c r="CC21" s="148">
        <f t="shared" ca="1" si="63"/>
        <v>31030.012049999998</v>
      </c>
      <c r="CD21" s="148">
        <f t="shared" ca="1" si="23"/>
        <v>29014.148239999999</v>
      </c>
      <c r="CE21" s="149">
        <f t="shared" ca="1" si="64"/>
        <v>4.4599887030290741</v>
      </c>
      <c r="CF21" s="149">
        <f t="shared" ca="1" si="64"/>
        <v>4.352302780117177</v>
      </c>
      <c r="CG21" s="148">
        <f t="shared" ca="1" si="65"/>
        <v>710022.6410509448</v>
      </c>
      <c r="CH21" s="148">
        <f t="shared" ca="1" si="66"/>
        <v>659241.89921495225</v>
      </c>
      <c r="CI21" s="23"/>
      <c r="CJ21" s="148">
        <f t="shared" ca="1" si="67"/>
        <v>29859.453975000004</v>
      </c>
      <c r="CK21" s="148">
        <f t="shared" ca="1" si="24"/>
        <v>0</v>
      </c>
      <c r="CL21" s="148">
        <f t="shared" ca="1" si="68"/>
        <v>13217.140350000001</v>
      </c>
      <c r="CM21" s="148">
        <f t="shared" ca="1" si="25"/>
        <v>0</v>
      </c>
      <c r="CN21" s="149">
        <f t="shared" ca="1" si="69"/>
        <v>44.264507854249871</v>
      </c>
      <c r="CO21" s="149">
        <f t="shared" ca="1" si="69"/>
        <v>0</v>
      </c>
      <c r="CP21" s="148">
        <f t="shared" ca="1" si="70"/>
        <v>7302.2878500000006</v>
      </c>
      <c r="CQ21" s="148">
        <f t="shared" ca="1" si="26"/>
        <v>0</v>
      </c>
      <c r="CR21" s="149">
        <f t="shared" ca="1" si="71"/>
        <v>24.455530419658317</v>
      </c>
      <c r="CS21" s="149">
        <f t="shared" ca="1" si="71"/>
        <v>0</v>
      </c>
      <c r="CT21" s="148">
        <f t="shared" ca="1" si="72"/>
        <v>4762.5749999999998</v>
      </c>
      <c r="CU21" s="148">
        <f t="shared" ca="1" si="27"/>
        <v>0</v>
      </c>
      <c r="CV21" s="149">
        <f t="shared" ca="1" si="73"/>
        <v>15.949973512534733</v>
      </c>
      <c r="CW21" s="149">
        <f t="shared" ca="1" si="73"/>
        <v>0</v>
      </c>
      <c r="CX21" s="148">
        <f t="shared" ca="1" si="74"/>
        <v>1152.2775000000001</v>
      </c>
      <c r="CY21" s="148">
        <f t="shared" ca="1" si="28"/>
        <v>0</v>
      </c>
      <c r="CZ21" s="149">
        <f t="shared" ca="1" si="75"/>
        <v>3.8590039220568166</v>
      </c>
      <c r="DA21" s="149">
        <f t="shared" ca="1" si="75"/>
        <v>0</v>
      </c>
      <c r="DB21" s="148">
        <f t="shared" ca="1" si="76"/>
        <v>30472.344799435094</v>
      </c>
      <c r="DC21" s="148">
        <f t="shared" ca="1" si="77"/>
        <v>0</v>
      </c>
      <c r="DE21" s="150">
        <f t="shared" ca="1" si="78"/>
        <v>0</v>
      </c>
      <c r="DF21" s="150">
        <f t="shared" ca="1" si="78"/>
        <v>0</v>
      </c>
    </row>
    <row r="22" spans="1:110">
      <c r="A22">
        <v>8655</v>
      </c>
      <c r="B22" t="str">
        <f>VLOOKUP(A22,Stores!$A:$H,8,FALSE)</f>
        <v>8655 - Washington, DC</v>
      </c>
      <c r="C22" s="23"/>
      <c r="D22" s="148">
        <f t="shared" ca="1" si="5"/>
        <v>4812589.582200001</v>
      </c>
      <c r="E22" s="148">
        <f t="shared" ca="1" si="5"/>
        <v>4520899.7171800006</v>
      </c>
      <c r="F22" s="148">
        <f t="shared" ca="1" si="5"/>
        <v>1495075.4447250001</v>
      </c>
      <c r="G22" s="148">
        <f t="shared" ca="1" si="5"/>
        <v>1446972.9113</v>
      </c>
      <c r="H22" s="149">
        <f t="shared" ca="1" si="29"/>
        <v>31.065924471405882</v>
      </c>
      <c r="I22" s="149">
        <f t="shared" ca="1" si="29"/>
        <v>32.006304094764957</v>
      </c>
      <c r="J22" s="148">
        <f t="shared" ca="1" si="6"/>
        <v>982994.59477500012</v>
      </c>
      <c r="K22" s="148">
        <f t="shared" ca="1" si="6"/>
        <v>992879.93811999995</v>
      </c>
      <c r="L22" s="149">
        <f t="shared" ca="1" si="30"/>
        <v>20.425481499829857</v>
      </c>
      <c r="M22" s="149">
        <f t="shared" ca="1" si="30"/>
        <v>21.961998722221786</v>
      </c>
      <c r="N22" s="148">
        <f t="shared" ca="1" si="7"/>
        <v>451362.03285000002</v>
      </c>
      <c r="O22" s="148">
        <f t="shared" ca="1" si="7"/>
        <v>393459.25199000002</v>
      </c>
      <c r="P22" s="149">
        <f t="shared" ca="1" si="31"/>
        <v>9.3787767508665638</v>
      </c>
      <c r="Q22" s="149">
        <f t="shared" ca="1" si="31"/>
        <v>8.7031183305129343</v>
      </c>
      <c r="R22" s="148">
        <f t="shared" ca="1" si="8"/>
        <v>60718.8171</v>
      </c>
      <c r="S22" s="148">
        <f t="shared" ca="1" si="8"/>
        <v>60633.721189999989</v>
      </c>
      <c r="T22" s="149">
        <f t="shared" ca="1" si="32"/>
        <v>1.2616662207094611</v>
      </c>
      <c r="U22" s="149">
        <f t="shared" ca="1" si="32"/>
        <v>1.3411870420302412</v>
      </c>
      <c r="V22" s="148">
        <f t="shared" ca="1" si="33"/>
        <v>4746524.3157749996</v>
      </c>
      <c r="W22" s="148">
        <f t="shared" ca="1" si="33"/>
        <v>4548859.7686699992</v>
      </c>
      <c r="X22" s="23"/>
      <c r="Y22" s="148">
        <f t="shared" ca="1" si="34"/>
        <v>3423459.7516499991</v>
      </c>
      <c r="Z22" s="148">
        <f t="shared" ca="1" si="9"/>
        <v>3242586.3025500001</v>
      </c>
      <c r="AA22" s="148">
        <f t="shared" ca="1" si="35"/>
        <v>964328.42130000005</v>
      </c>
      <c r="AB22" s="148">
        <f t="shared" ca="1" si="10"/>
        <v>888313.40842999995</v>
      </c>
      <c r="AC22" s="149">
        <f t="shared" ca="1" si="36"/>
        <v>28.168241815468235</v>
      </c>
      <c r="AD22" s="149">
        <f t="shared" ca="1" si="36"/>
        <v>27.395212510810335</v>
      </c>
      <c r="AE22" s="148">
        <f t="shared" ca="1" si="37"/>
        <v>687002.25472500001</v>
      </c>
      <c r="AF22" s="148">
        <f t="shared" ca="1" si="11"/>
        <v>657906.49028999999</v>
      </c>
      <c r="AG22" s="149">
        <f t="shared" ca="1" si="38"/>
        <v>20.067484491204741</v>
      </c>
      <c r="AH22" s="149">
        <f t="shared" ca="1" si="38"/>
        <v>20.28955990385256</v>
      </c>
      <c r="AI22" s="148">
        <f t="shared" ca="1" si="39"/>
        <v>246834.36419999998</v>
      </c>
      <c r="AJ22" s="148">
        <f t="shared" ca="1" si="12"/>
        <v>202674.52827999997</v>
      </c>
      <c r="AK22" s="149">
        <f t="shared" ca="1" si="40"/>
        <v>7.210085180088174</v>
      </c>
      <c r="AL22" s="149">
        <f t="shared" ca="1" si="40"/>
        <v>6.2503973485798916</v>
      </c>
      <c r="AM22" s="148">
        <f t="shared" ca="1" si="41"/>
        <v>30491.802374999996</v>
      </c>
      <c r="AN22" s="148">
        <f t="shared" ca="1" si="13"/>
        <v>27732.389859999996</v>
      </c>
      <c r="AO22" s="149">
        <f t="shared" ca="1" si="42"/>
        <v>0.89067214417531593</v>
      </c>
      <c r="AP22" s="149">
        <f t="shared" ca="1" si="42"/>
        <v>0.85525525837788752</v>
      </c>
      <c r="AQ22" s="148">
        <f t="shared" ca="1" si="43"/>
        <v>3471109.7299375529</v>
      </c>
      <c r="AR22" s="148">
        <f t="shared" ca="1" si="44"/>
        <v>3222655.4001721125</v>
      </c>
      <c r="AS22" s="23"/>
      <c r="AT22" s="148">
        <f t="shared" ca="1" si="45"/>
        <v>816594.06202500011</v>
      </c>
      <c r="AU22" s="148">
        <f t="shared" ca="1" si="14"/>
        <v>827457.55092000018</v>
      </c>
      <c r="AV22" s="148">
        <f t="shared" ca="1" si="46"/>
        <v>251201.79074999999</v>
      </c>
      <c r="AW22" s="148">
        <f t="shared" ca="1" si="15"/>
        <v>246243.58920000002</v>
      </c>
      <c r="AX22" s="149">
        <f t="shared" ca="1" si="47"/>
        <v>30.762137815093421</v>
      </c>
      <c r="AY22" s="149">
        <f t="shared" ca="1" si="47"/>
        <v>29.759060017787814</v>
      </c>
      <c r="AZ22" s="148">
        <f t="shared" ca="1" si="48"/>
        <v>171740.47792500001</v>
      </c>
      <c r="BA22" s="148">
        <f t="shared" ca="1" si="16"/>
        <v>193091.58708000003</v>
      </c>
      <c r="BB22" s="149">
        <f t="shared" ca="1" si="49"/>
        <v>21.031316037140392</v>
      </c>
      <c r="BC22" s="149">
        <f t="shared" ca="1" si="49"/>
        <v>23.335527830438327</v>
      </c>
      <c r="BD22" s="148">
        <f t="shared" ca="1" si="50"/>
        <v>70431.07342500001</v>
      </c>
      <c r="BE22" s="148">
        <f t="shared" ca="1" si="17"/>
        <v>45013.793160000001</v>
      </c>
      <c r="BF22" s="149">
        <f t="shared" ca="1" si="51"/>
        <v>8.6249798645785116</v>
      </c>
      <c r="BG22" s="149">
        <f t="shared" ca="1" si="51"/>
        <v>5.4400123740428592</v>
      </c>
      <c r="BH22" s="148">
        <f t="shared" ca="1" si="52"/>
        <v>9030.2393999999986</v>
      </c>
      <c r="BI22" s="148">
        <f t="shared" ca="1" si="18"/>
        <v>8138.2089599999999</v>
      </c>
      <c r="BJ22" s="149">
        <f t="shared" ca="1" si="53"/>
        <v>1.1058419133745228</v>
      </c>
      <c r="BK22" s="149">
        <f t="shared" ca="1" si="53"/>
        <v>0.98351981330663008</v>
      </c>
      <c r="BL22" s="148">
        <f t="shared" ca="1" si="54"/>
        <v>827959.95855890366</v>
      </c>
      <c r="BM22" s="148">
        <f t="shared" ca="1" si="55"/>
        <v>822371.49487385491</v>
      </c>
      <c r="BN22" s="23"/>
      <c r="BO22" s="148">
        <f t="shared" ca="1" si="56"/>
        <v>394530.12284999999</v>
      </c>
      <c r="BP22" s="148">
        <f t="shared" ca="1" si="19"/>
        <v>403532.83655999985</v>
      </c>
      <c r="BQ22" s="148">
        <f t="shared" ca="1" si="57"/>
        <v>258817.86892500002</v>
      </c>
      <c r="BR22" s="148">
        <f t="shared" ca="1" si="20"/>
        <v>261822.77491999994</v>
      </c>
      <c r="BS22" s="149">
        <f t="shared" ca="1" si="58"/>
        <v>65.601548255772173</v>
      </c>
      <c r="BT22" s="149">
        <f t="shared" ca="1" si="58"/>
        <v>64.882644285397689</v>
      </c>
      <c r="BU22" s="148">
        <f t="shared" ca="1" si="59"/>
        <v>87150.185849999994</v>
      </c>
      <c r="BV22" s="148">
        <f t="shared" ca="1" si="21"/>
        <v>91521.502169999992</v>
      </c>
      <c r="BW22" s="149">
        <f t="shared" ca="1" si="60"/>
        <v>22.089615165616749</v>
      </c>
      <c r="BX22" s="149">
        <f t="shared" ca="1" si="60"/>
        <v>22.680063151785664</v>
      </c>
      <c r="BY22" s="148">
        <f t="shared" ca="1" si="61"/>
        <v>150538.34114999999</v>
      </c>
      <c r="BZ22" s="148">
        <f t="shared" ca="1" si="22"/>
        <v>150545.51630999998</v>
      </c>
      <c r="CA22" s="149">
        <f t="shared" ca="1" si="62"/>
        <v>38.156361816568953</v>
      </c>
      <c r="CB22" s="149">
        <f t="shared" ca="1" si="62"/>
        <v>37.30688129207941</v>
      </c>
      <c r="CC22" s="148">
        <f t="shared" ca="1" si="63"/>
        <v>21129.341925000001</v>
      </c>
      <c r="CD22" s="148">
        <f t="shared" ca="1" si="23"/>
        <v>19755.756439999997</v>
      </c>
      <c r="CE22" s="149">
        <f t="shared" ca="1" si="64"/>
        <v>5.3555712735864685</v>
      </c>
      <c r="CF22" s="149">
        <f t="shared" ca="1" si="64"/>
        <v>4.8956998415326201</v>
      </c>
      <c r="CG22" s="148">
        <f t="shared" ca="1" si="65"/>
        <v>400021.45417893637</v>
      </c>
      <c r="CH22" s="148">
        <f t="shared" ca="1" si="66"/>
        <v>401052.47896229319</v>
      </c>
      <c r="CI22" s="23"/>
      <c r="CJ22" s="148">
        <f t="shared" ca="1" si="67"/>
        <v>111940.37924999998</v>
      </c>
      <c r="CK22" s="148">
        <f t="shared" ca="1" si="24"/>
        <v>75283.078639999992</v>
      </c>
      <c r="CL22" s="148">
        <f t="shared" ca="1" si="68"/>
        <v>37912.423575000001</v>
      </c>
      <c r="CM22" s="148">
        <f t="shared" ca="1" si="25"/>
        <v>23005.440149999999</v>
      </c>
      <c r="CN22" s="149">
        <f t="shared" ca="1" si="69"/>
        <v>33.868407297717823</v>
      </c>
      <c r="CO22" s="149">
        <f t="shared" ca="1" si="69"/>
        <v>30.558580448085671</v>
      </c>
      <c r="CP22" s="148">
        <f t="shared" ca="1" si="70"/>
        <v>22900.895925000001</v>
      </c>
      <c r="CQ22" s="148">
        <f t="shared" ca="1" si="26"/>
        <v>13806.23062</v>
      </c>
      <c r="CR22" s="149">
        <f t="shared" ca="1" si="71"/>
        <v>20.458118936558815</v>
      </c>
      <c r="CS22" s="149">
        <f t="shared" ca="1" si="71"/>
        <v>18.339088769231555</v>
      </c>
      <c r="CT22" s="148">
        <f t="shared" ca="1" si="72"/>
        <v>13148.49135</v>
      </c>
      <c r="CU22" s="148">
        <f t="shared" ca="1" si="27"/>
        <v>8050.4027099999994</v>
      </c>
      <c r="CV22" s="149">
        <f t="shared" ca="1" si="73"/>
        <v>11.745977133626695</v>
      </c>
      <c r="CW22" s="149">
        <f t="shared" ca="1" si="73"/>
        <v>10.693508893939676</v>
      </c>
      <c r="CX22" s="148">
        <f t="shared" ca="1" si="74"/>
        <v>1863.0363</v>
      </c>
      <c r="CY22" s="148">
        <f t="shared" ca="1" si="28"/>
        <v>1148.80682</v>
      </c>
      <c r="CZ22" s="149">
        <f t="shared" ca="1" si="75"/>
        <v>1.6643112275323118</v>
      </c>
      <c r="DA22" s="149">
        <f t="shared" ca="1" si="75"/>
        <v>1.5259827849144403</v>
      </c>
      <c r="DB22" s="148">
        <f t="shared" ca="1" si="76"/>
        <v>113498.43952460735</v>
      </c>
      <c r="DC22" s="148">
        <f t="shared" ca="1" si="77"/>
        <v>74820.343171740999</v>
      </c>
      <c r="DE22" s="150">
        <f t="shared" ca="1" si="78"/>
        <v>0</v>
      </c>
      <c r="DF22" s="150">
        <f t="shared" ca="1" si="78"/>
        <v>0</v>
      </c>
    </row>
    <row r="23" spans="1:110">
      <c r="A23">
        <v>8680</v>
      </c>
      <c r="B23" t="str">
        <f>VLOOKUP(A23,Stores!$A:$H,8,FALSE)</f>
        <v>8680 - Philadelphia, PA</v>
      </c>
      <c r="C23" s="23"/>
      <c r="D23" s="151">
        <f t="shared" ca="1" si="5"/>
        <v>0</v>
      </c>
      <c r="E23" s="151">
        <f t="shared" ca="1" si="5"/>
        <v>2583114.6181399995</v>
      </c>
      <c r="F23" s="151">
        <f t="shared" ca="1" si="5"/>
        <v>0</v>
      </c>
      <c r="G23" s="151">
        <f t="shared" ca="1" si="5"/>
        <v>841031.36914999993</v>
      </c>
      <c r="H23" s="152">
        <f t="shared" ca="1" si="29"/>
        <v>0</v>
      </c>
      <c r="I23" s="152">
        <f t="shared" ca="1" si="29"/>
        <v>32.558809556642672</v>
      </c>
      <c r="J23" s="151">
        <f t="shared" ca="1" si="6"/>
        <v>0</v>
      </c>
      <c r="K23" s="151">
        <f t="shared" ca="1" si="6"/>
        <v>589828.77092999988</v>
      </c>
      <c r="L23" s="152">
        <f t="shared" ca="1" si="30"/>
        <v>0</v>
      </c>
      <c r="M23" s="152">
        <f t="shared" ca="1" si="30"/>
        <v>22.83401467313567</v>
      </c>
      <c r="N23" s="151">
        <f t="shared" ca="1" si="7"/>
        <v>0</v>
      </c>
      <c r="O23" s="151">
        <f t="shared" ca="1" si="7"/>
        <v>224408.04840999999</v>
      </c>
      <c r="P23" s="152">
        <f t="shared" ca="1" si="31"/>
        <v>0</v>
      </c>
      <c r="Q23" s="152">
        <f t="shared" ca="1" si="31"/>
        <v>8.6874986821756863</v>
      </c>
      <c r="R23" s="151">
        <f t="shared" ca="1" si="8"/>
        <v>0</v>
      </c>
      <c r="S23" s="151">
        <f t="shared" ca="1" si="8"/>
        <v>26794.54981</v>
      </c>
      <c r="T23" s="152">
        <f t="shared" ca="1" si="32"/>
        <v>0</v>
      </c>
      <c r="U23" s="152">
        <f t="shared" ca="1" si="32"/>
        <v>1.0372962013313105</v>
      </c>
      <c r="V23" s="151">
        <f t="shared" ca="1" si="33"/>
        <v>0</v>
      </c>
      <c r="W23" s="151">
        <f t="shared" ca="1" si="33"/>
        <v>2896695.7843599999</v>
      </c>
      <c r="X23" s="43"/>
      <c r="Y23" s="151">
        <f t="shared" ca="1" si="34"/>
        <v>0</v>
      </c>
      <c r="Z23" s="151">
        <f t="shared" ca="1" si="9"/>
        <v>2106493.73655</v>
      </c>
      <c r="AA23" s="151">
        <f t="shared" ca="1" si="35"/>
        <v>0</v>
      </c>
      <c r="AB23" s="151">
        <f t="shared" ca="1" si="10"/>
        <v>544941.45643000002</v>
      </c>
      <c r="AC23" s="152">
        <f t="shared" ca="1" si="36"/>
        <v>0</v>
      </c>
      <c r="AD23" s="152">
        <f t="shared" ca="1" si="36"/>
        <v>25.869597757385272</v>
      </c>
      <c r="AE23" s="151">
        <f t="shared" ca="1" si="37"/>
        <v>0</v>
      </c>
      <c r="AF23" s="151">
        <f t="shared" ca="1" si="11"/>
        <v>401131.89941999997</v>
      </c>
      <c r="AG23" s="152">
        <f t="shared" ca="1" si="38"/>
        <v>0</v>
      </c>
      <c r="AH23" s="152">
        <f t="shared" ca="1" si="38"/>
        <v>19.042634329260853</v>
      </c>
      <c r="AI23" s="151">
        <f t="shared" ca="1" si="39"/>
        <v>0</v>
      </c>
      <c r="AJ23" s="151">
        <f t="shared" ca="1" si="12"/>
        <v>129942.91596999999</v>
      </c>
      <c r="AK23" s="152">
        <f t="shared" ca="1" si="40"/>
        <v>0</v>
      </c>
      <c r="AL23" s="152">
        <f t="shared" ca="1" si="40"/>
        <v>6.1686827601405332</v>
      </c>
      <c r="AM23" s="151">
        <f t="shared" ca="1" si="41"/>
        <v>0</v>
      </c>
      <c r="AN23" s="151">
        <f t="shared" ca="1" si="13"/>
        <v>13866.641039999997</v>
      </c>
      <c r="AO23" s="152">
        <f t="shared" ca="1" si="42"/>
        <v>0</v>
      </c>
      <c r="AP23" s="152">
        <f t="shared" ca="1" si="42"/>
        <v>0.65828066798388307</v>
      </c>
      <c r="AQ23" s="151">
        <f t="shared" ca="1" si="43"/>
        <v>0</v>
      </c>
      <c r="AR23" s="151">
        <f t="shared" ca="1" si="44"/>
        <v>1878455.7195414517</v>
      </c>
      <c r="AS23" s="43"/>
      <c r="AT23" s="151">
        <f t="shared" ca="1" si="45"/>
        <v>0</v>
      </c>
      <c r="AU23" s="151">
        <f t="shared" ca="1" si="14"/>
        <v>477875.59337000008</v>
      </c>
      <c r="AV23" s="151">
        <f t="shared" ca="1" si="46"/>
        <v>0</v>
      </c>
      <c r="AW23" s="151">
        <f t="shared" ca="1" si="15"/>
        <v>126308.35707000001</v>
      </c>
      <c r="AX23" s="152">
        <f t="shared" ca="1" si="47"/>
        <v>0</v>
      </c>
      <c r="AY23" s="152">
        <f t="shared" ca="1" si="47"/>
        <v>26.431221602942266</v>
      </c>
      <c r="AZ23" s="151">
        <f t="shared" ca="1" si="48"/>
        <v>0</v>
      </c>
      <c r="BA23" s="151">
        <f t="shared" ca="1" si="16"/>
        <v>104782.65483000001</v>
      </c>
      <c r="BB23" s="152">
        <f t="shared" ca="1" si="49"/>
        <v>0</v>
      </c>
      <c r="BC23" s="152">
        <f t="shared" ca="1" si="49"/>
        <v>21.926764263282006</v>
      </c>
      <c r="BD23" s="151">
        <f t="shared" ca="1" si="50"/>
        <v>0</v>
      </c>
      <c r="BE23" s="151">
        <f t="shared" ca="1" si="17"/>
        <v>17625.914740000004</v>
      </c>
      <c r="BF23" s="152">
        <f t="shared" ca="1" si="51"/>
        <v>0</v>
      </c>
      <c r="BG23" s="152">
        <f t="shared" ca="1" si="51"/>
        <v>3.6883898203926386</v>
      </c>
      <c r="BH23" s="151">
        <f t="shared" ca="1" si="52"/>
        <v>0</v>
      </c>
      <c r="BI23" s="151">
        <f t="shared" ca="1" si="18"/>
        <v>3899.7874999999999</v>
      </c>
      <c r="BJ23" s="152">
        <f t="shared" ca="1" si="53"/>
        <v>0</v>
      </c>
      <c r="BK23" s="152">
        <f t="shared" ca="1" si="53"/>
        <v>0.81606751926762444</v>
      </c>
      <c r="BL23" s="151">
        <f t="shared" ca="1" si="54"/>
        <v>0</v>
      </c>
      <c r="BM23" s="151">
        <f t="shared" ca="1" si="55"/>
        <v>426143.27591846348</v>
      </c>
      <c r="BN23" s="43"/>
      <c r="BO23" s="151">
        <f t="shared" ca="1" si="56"/>
        <v>0</v>
      </c>
      <c r="BP23" s="151">
        <f t="shared" ca="1" si="19"/>
        <v>312326.45444</v>
      </c>
      <c r="BQ23" s="151">
        <f t="shared" ca="1" si="57"/>
        <v>0</v>
      </c>
      <c r="BR23" s="151">
        <f t="shared" ca="1" si="20"/>
        <v>199846.42012999998</v>
      </c>
      <c r="BS23" s="152">
        <f t="shared" ca="1" si="58"/>
        <v>0</v>
      </c>
      <c r="BT23" s="152">
        <f t="shared" ca="1" si="58"/>
        <v>63.986389013483915</v>
      </c>
      <c r="BU23" s="151">
        <f t="shared" ca="1" si="59"/>
        <v>0</v>
      </c>
      <c r="BV23" s="151">
        <f t="shared" ca="1" si="21"/>
        <v>73398.906139999977</v>
      </c>
      <c r="BW23" s="152">
        <f t="shared" ca="1" si="60"/>
        <v>0</v>
      </c>
      <c r="BX23" s="152">
        <f t="shared" ca="1" si="60"/>
        <v>23.500700980198395</v>
      </c>
      <c r="BY23" s="151">
        <f t="shared" ca="1" si="61"/>
        <v>0</v>
      </c>
      <c r="BZ23" s="151">
        <f t="shared" ca="1" si="22"/>
        <v>114430.4742</v>
      </c>
      <c r="CA23" s="152">
        <f t="shared" ca="1" si="62"/>
        <v>0</v>
      </c>
      <c r="CB23" s="152">
        <f t="shared" ca="1" si="62"/>
        <v>36.638098557860985</v>
      </c>
      <c r="CC23" s="151">
        <f t="shared" ca="1" si="63"/>
        <v>0</v>
      </c>
      <c r="CD23" s="151">
        <f t="shared" ca="1" si="23"/>
        <v>12017.039789999997</v>
      </c>
      <c r="CE23" s="152">
        <f t="shared" ca="1" si="64"/>
        <v>0</v>
      </c>
      <c r="CF23" s="152">
        <f t="shared" ca="1" si="64"/>
        <v>3.8475894754245199</v>
      </c>
      <c r="CG23" s="151">
        <f t="shared" ca="1" si="65"/>
        <v>0</v>
      </c>
      <c r="CH23" s="151">
        <f t="shared" ca="1" si="66"/>
        <v>278515.62268008426</v>
      </c>
      <c r="CI23" s="43"/>
      <c r="CJ23" s="151">
        <f t="shared" ca="1" si="67"/>
        <v>0</v>
      </c>
      <c r="CK23" s="151">
        <f t="shared" ca="1" si="24"/>
        <v>0</v>
      </c>
      <c r="CL23" s="151">
        <f t="shared" ca="1" si="68"/>
        <v>0</v>
      </c>
      <c r="CM23" s="151">
        <f t="shared" ca="1" si="25"/>
        <v>0</v>
      </c>
      <c r="CN23" s="152">
        <f t="shared" ca="1" si="69"/>
        <v>0</v>
      </c>
      <c r="CO23" s="152">
        <f t="shared" ca="1" si="69"/>
        <v>0</v>
      </c>
      <c r="CP23" s="151">
        <f t="shared" ca="1" si="70"/>
        <v>0</v>
      </c>
      <c r="CQ23" s="151">
        <f t="shared" ca="1" si="26"/>
        <v>0</v>
      </c>
      <c r="CR23" s="152">
        <f t="shared" ca="1" si="71"/>
        <v>0</v>
      </c>
      <c r="CS23" s="152">
        <f t="shared" ca="1" si="71"/>
        <v>0</v>
      </c>
      <c r="CT23" s="151">
        <f t="shared" ca="1" si="72"/>
        <v>0</v>
      </c>
      <c r="CU23" s="151">
        <f t="shared" ca="1" si="27"/>
        <v>0</v>
      </c>
      <c r="CV23" s="152">
        <f t="shared" ca="1" si="73"/>
        <v>0</v>
      </c>
      <c r="CW23" s="152">
        <f t="shared" ca="1" si="73"/>
        <v>0</v>
      </c>
      <c r="CX23" s="151">
        <f t="shared" ca="1" si="74"/>
        <v>0</v>
      </c>
      <c r="CY23" s="151">
        <f t="shared" ca="1" si="28"/>
        <v>0</v>
      </c>
      <c r="CZ23" s="152">
        <f t="shared" ca="1" si="75"/>
        <v>0</v>
      </c>
      <c r="DA23" s="152">
        <f t="shared" ca="1" si="75"/>
        <v>0</v>
      </c>
      <c r="DB23" s="151">
        <f t="shared" ca="1" si="76"/>
        <v>0</v>
      </c>
      <c r="DC23" s="151">
        <f t="shared" ca="1" si="77"/>
        <v>0</v>
      </c>
      <c r="DD23" s="153"/>
      <c r="DE23" s="154">
        <f t="shared" ca="1" si="78"/>
        <v>0</v>
      </c>
      <c r="DF23" s="154">
        <f t="shared" ca="1" si="78"/>
        <v>0</v>
      </c>
    </row>
    <row r="24" spans="1:110">
      <c r="A24" s="5" t="s">
        <v>114</v>
      </c>
      <c r="B24" s="5" t="s">
        <v>168</v>
      </c>
      <c r="C24" s="65"/>
      <c r="D24" s="155">
        <f ca="1">SUM(D15:D23)</f>
        <v>32781424.23945</v>
      </c>
      <c r="E24" s="155">
        <f ca="1">SUM(E15:E23)</f>
        <v>27631447.695949998</v>
      </c>
      <c r="F24" s="155">
        <f ca="1">SUM(F15:F23)</f>
        <v>11108952.712200001</v>
      </c>
      <c r="G24" s="155">
        <f ca="1">SUM(G15:G23)</f>
        <v>9171707.6797499992</v>
      </c>
      <c r="H24" s="156">
        <f t="shared" ca="1" si="29"/>
        <v>33.887950172803059</v>
      </c>
      <c r="I24" s="156">
        <f t="shared" ca="1" si="29"/>
        <v>33.19300450947533</v>
      </c>
      <c r="J24" s="155">
        <f ca="1">SUM(J15:J23)</f>
        <v>7005121.8798750006</v>
      </c>
      <c r="K24" s="155">
        <f ca="1">SUM(K15:K23)</f>
        <v>5952529.2799699996</v>
      </c>
      <c r="L24" s="156">
        <f t="shared" ca="1" si="30"/>
        <v>21.369180999295505</v>
      </c>
      <c r="M24" s="156">
        <f t="shared" ca="1" si="30"/>
        <v>21.54258924639144</v>
      </c>
      <c r="N24" s="155">
        <f ca="1">SUM(N15:N23)</f>
        <v>3676338.3974250001</v>
      </c>
      <c r="O24" s="155">
        <f ca="1">SUM(O15:O23)</f>
        <v>2868267.9934299993</v>
      </c>
      <c r="P24" s="156">
        <f t="shared" ca="1" si="31"/>
        <v>11.214700040399102</v>
      </c>
      <c r="Q24" s="156">
        <f t="shared" ca="1" si="31"/>
        <v>10.380447760073055</v>
      </c>
      <c r="R24" s="155">
        <f ca="1">SUM(R15:R23)</f>
        <v>419714.94240000006</v>
      </c>
      <c r="S24" s="155">
        <f ca="1">SUM(S15:S23)</f>
        <v>344614.81634999998</v>
      </c>
      <c r="T24" s="156">
        <f t="shared" ca="1" si="32"/>
        <v>1.2803438292803166</v>
      </c>
      <c r="U24" s="156">
        <f t="shared" ca="1" si="32"/>
        <v>1.2471833547849573</v>
      </c>
      <c r="V24" s="155">
        <f ca="1">SUM(V15:V23)</f>
        <v>32997040.741800006</v>
      </c>
      <c r="W24" s="155">
        <f ca="1">SUM(W15:W23)</f>
        <v>27876197.952539999</v>
      </c>
      <c r="X24" s="65"/>
      <c r="Y24" s="155">
        <f ca="1">SUM(Y15:Y23)</f>
        <v>21466731.081525002</v>
      </c>
      <c r="Z24" s="155">
        <f ca="1">SUM(Z15:Z23)</f>
        <v>18661606.94314</v>
      </c>
      <c r="AA24" s="155">
        <f ca="1">SUM(AA15:AA23)</f>
        <v>5883857.6749499999</v>
      </c>
      <c r="AB24" s="155">
        <f ca="1">SUM(AB15:AB23)</f>
        <v>5071639.29727</v>
      </c>
      <c r="AC24" s="156">
        <f t="shared" ca="1" si="36"/>
        <v>27.409192636758039</v>
      </c>
      <c r="AD24" s="156">
        <f t="shared" ca="1" si="36"/>
        <v>27.176862703853764</v>
      </c>
      <c r="AE24" s="155">
        <f ca="1">SUM(AE15:AE23)</f>
        <v>4097781.4252500003</v>
      </c>
      <c r="AF24" s="155">
        <f ca="1">SUM(AF15:AF23)</f>
        <v>3600673.4606499998</v>
      </c>
      <c r="AG24" s="156">
        <f t="shared" ca="1" si="38"/>
        <v>19.088986626271616</v>
      </c>
      <c r="AH24" s="156">
        <f t="shared" ca="1" si="38"/>
        <v>19.294552026633514</v>
      </c>
      <c r="AI24" s="155">
        <f ca="1">SUM(AI15:AI23)</f>
        <v>1622935.8606</v>
      </c>
      <c r="AJ24" s="155">
        <f ca="1">SUM(AJ15:AJ23)</f>
        <v>1327932.1215299999</v>
      </c>
      <c r="AK24" s="156">
        <f t="shared" ca="1" si="40"/>
        <v>7.5602375342408505</v>
      </c>
      <c r="AL24" s="156">
        <f t="shared" ca="1" si="40"/>
        <v>7.1158508780946494</v>
      </c>
      <c r="AM24" s="155">
        <f ca="1">SUM(AM15:AM23)</f>
        <v>163140.3891</v>
      </c>
      <c r="AN24" s="155">
        <f ca="1">SUM(AN15:AN23)</f>
        <v>143033.71508999998</v>
      </c>
      <c r="AO24" s="156">
        <f t="shared" ca="1" si="42"/>
        <v>0.75996847624557129</v>
      </c>
      <c r="AP24" s="156">
        <f t="shared" ca="1" si="42"/>
        <v>0.76645979912560069</v>
      </c>
      <c r="AQ24" s="155">
        <f ca="1">SUM(AQ15:AQ23)</f>
        <v>21361098.875517152</v>
      </c>
      <c r="AR24" s="155">
        <f ca="1">SUM(AR15:AR23)</f>
        <v>18473016.060611151</v>
      </c>
      <c r="AS24" s="65"/>
      <c r="AT24" s="155">
        <f ca="1">SUM(AT15:AT23)</f>
        <v>6026224.1307750009</v>
      </c>
      <c r="AU24" s="155">
        <f ca="1">SUM(AU15:AU23)</f>
        <v>5101233.9949899996</v>
      </c>
      <c r="AV24" s="155">
        <f ca="1">SUM(AV15:AV23)</f>
        <v>2189472.0485250005</v>
      </c>
      <c r="AW24" s="155">
        <f ca="1">SUM(AW15:AW23)</f>
        <v>1715384.2360199997</v>
      </c>
      <c r="AX24" s="156">
        <f t="shared" ca="1" si="47"/>
        <v>36.332403193298155</v>
      </c>
      <c r="AY24" s="156">
        <f t="shared" ca="1" si="47"/>
        <v>33.626848674354186</v>
      </c>
      <c r="AZ24" s="155">
        <f ca="1">SUM(AZ15:AZ23)</f>
        <v>1576981.1290499999</v>
      </c>
      <c r="BA24" s="155">
        <f ca="1">SUM(BA15:BA23)</f>
        <v>1351568.5490299999</v>
      </c>
      <c r="BB24" s="156">
        <f t="shared" ca="1" si="49"/>
        <v>26.16864382784237</v>
      </c>
      <c r="BC24" s="156">
        <f t="shared" ca="1" si="49"/>
        <v>26.494933389791491</v>
      </c>
      <c r="BD24" s="155">
        <f ca="1">SUM(BD15:BD23)</f>
        <v>547727.52517500008</v>
      </c>
      <c r="BE24" s="155">
        <f ca="1">SUM(BE15:BE23)</f>
        <v>313214.13283999992</v>
      </c>
      <c r="BF24" s="156">
        <f t="shared" ca="1" si="51"/>
        <v>9.0890666076928621</v>
      </c>
      <c r="BG24" s="156">
        <f t="shared" ca="1" si="51"/>
        <v>6.139967959666472</v>
      </c>
      <c r="BH24" s="155">
        <f ca="1">SUM(BH15:BH23)</f>
        <v>64763.394299999993</v>
      </c>
      <c r="BI24" s="155">
        <f ca="1">SUM(BI15:BI23)</f>
        <v>50601.554149999989</v>
      </c>
      <c r="BJ24" s="156">
        <f t="shared" ca="1" si="53"/>
        <v>1.0746927577629131</v>
      </c>
      <c r="BK24" s="156">
        <f t="shared" ca="1" si="53"/>
        <v>0.99194732489622217</v>
      </c>
      <c r="BL24" s="155">
        <f ca="1">SUM(BL15:BL23)</f>
        <v>6012845.1005318845</v>
      </c>
      <c r="BM24" s="155">
        <f ca="1">SUM(BM15:BM23)</f>
        <v>5076647.8785516955</v>
      </c>
      <c r="BN24" s="65"/>
      <c r="BO24" s="155">
        <f ca="1">SUM(BO15:BO23)</f>
        <v>4742653.5354749998</v>
      </c>
      <c r="BP24" s="155">
        <f ca="1">SUM(BP15:BP23)</f>
        <v>3724845.1867900002</v>
      </c>
      <c r="BQ24" s="155">
        <f ca="1">SUM(BQ15:BQ23)</f>
        <v>2705461.5501000001</v>
      </c>
      <c r="BR24" s="155">
        <f ca="1">SUM(BR15:BR23)</f>
        <v>2139130.35329</v>
      </c>
      <c r="BS24" s="156">
        <f t="shared" ca="1" si="58"/>
        <v>57.045312921620258</v>
      </c>
      <c r="BT24" s="156">
        <f t="shared" ca="1" si="58"/>
        <v>57.428704980178281</v>
      </c>
      <c r="BU24" s="155">
        <f ca="1">SUM(BU15:BU23)</f>
        <v>996524.89492499991</v>
      </c>
      <c r="BV24" s="155">
        <f ca="1">SUM(BV15:BV23)</f>
        <v>776419.49314999988</v>
      </c>
      <c r="BW24" s="156">
        <f t="shared" ca="1" si="60"/>
        <v>21.011969090109659</v>
      </c>
      <c r="BX24" s="156">
        <f t="shared" ca="1" si="60"/>
        <v>20.844342629420883</v>
      </c>
      <c r="BY24" s="155">
        <f ca="1">SUM(BY15:BY23)</f>
        <v>1533538.0233</v>
      </c>
      <c r="BZ24" s="155">
        <f ca="1">SUM(BZ15:BZ23)</f>
        <v>1218881.5017399997</v>
      </c>
      <c r="CA24" s="156">
        <f t="shared" ca="1" si="62"/>
        <v>32.335021140151845</v>
      </c>
      <c r="CB24" s="156">
        <f t="shared" ca="1" si="62"/>
        <v>32.723011041175873</v>
      </c>
      <c r="CC24" s="155">
        <f ca="1">SUM(CC15:CC23)</f>
        <v>175398.63187499996</v>
      </c>
      <c r="CD24" s="155">
        <f ca="1">SUM(CD15:CD23)</f>
        <v>143829.3584</v>
      </c>
      <c r="CE24" s="156">
        <f t="shared" ca="1" si="64"/>
        <v>3.6983226913587504</v>
      </c>
      <c r="CF24" s="156">
        <f t="shared" ca="1" si="64"/>
        <v>3.8613513095815231</v>
      </c>
      <c r="CG24" s="155">
        <f ca="1">SUM(CG15:CG23)</f>
        <v>4661591.8598831827</v>
      </c>
      <c r="CH24" s="155">
        <f ca="1">SUM(CH15:CH23)</f>
        <v>3690464.7578243352</v>
      </c>
      <c r="CI24" s="65"/>
      <c r="CJ24" s="155">
        <f ca="1">SUM(CJ15:CJ23)</f>
        <v>761431.99402500002</v>
      </c>
      <c r="CK24" s="155">
        <f ca="1">SUM(CK15:CK23)</f>
        <v>388511.82762</v>
      </c>
      <c r="CL24" s="155">
        <f ca="1">SUM(CL15:CL23)</f>
        <v>256827.88672500002</v>
      </c>
      <c r="CM24" s="155">
        <f ca="1">SUM(CM15:CM23)</f>
        <v>119905.33862999998</v>
      </c>
      <c r="CN24" s="156">
        <f t="shared" ca="1" si="69"/>
        <v>33.729589607521483</v>
      </c>
      <c r="CO24" s="156">
        <f t="shared" ca="1" si="69"/>
        <v>30.862725432204435</v>
      </c>
      <c r="CP24" s="155">
        <f ca="1">SUM(CP15:CP23)</f>
        <v>149165.73637499998</v>
      </c>
      <c r="CQ24" s="155">
        <f ca="1">SUM(CQ15:CQ23)</f>
        <v>67221.660940000002</v>
      </c>
      <c r="CR24" s="156">
        <f t="shared" ca="1" si="71"/>
        <v>19.590158746350557</v>
      </c>
      <c r="CS24" s="156">
        <f t="shared" ca="1" si="71"/>
        <v>17.302346070593487</v>
      </c>
      <c r="CT24" s="155">
        <f ca="1">SUM(CT15:CT23)</f>
        <v>96270.197325000001</v>
      </c>
      <c r="CU24" s="155">
        <f ca="1">SUM(CU15:CU23)</f>
        <v>47491.435880000005</v>
      </c>
      <c r="CV24" s="156">
        <f t="shared" ca="1" si="73"/>
        <v>12.643308671087858</v>
      </c>
      <c r="CW24" s="156">
        <f t="shared" ca="1" si="73"/>
        <v>12.223935670357754</v>
      </c>
      <c r="CX24" s="155">
        <f ca="1">SUM(CX15:CX23)</f>
        <v>11391.953025000001</v>
      </c>
      <c r="CY24" s="155">
        <f ca="1">SUM(CY15:CY23)</f>
        <v>5192.2418099999995</v>
      </c>
      <c r="CZ24" s="156">
        <f t="shared" ca="1" si="75"/>
        <v>1.4961221900830672</v>
      </c>
      <c r="DA24" s="156">
        <f t="shared" ca="1" si="75"/>
        <v>1.3364436912532005</v>
      </c>
      <c r="DB24" s="155">
        <f ca="1">SUM(DB15:DB23)</f>
        <v>745888.40351777489</v>
      </c>
      <c r="DC24" s="155">
        <f ca="1">SUM(DC15:DC23)</f>
        <v>391318.99896281783</v>
      </c>
      <c r="DD24" s="153"/>
      <c r="DE24" s="155">
        <f ca="1">SUM(DE15:DE23)</f>
        <v>0</v>
      </c>
      <c r="DF24" s="155">
        <f ca="1">SUM(DF15:DF23)</f>
        <v>0</v>
      </c>
    </row>
    <row r="26" spans="1:110">
      <c r="A26">
        <v>8601</v>
      </c>
      <c r="B26" t="str">
        <f>VLOOKUP(A26,Stores!$A:$H,8,FALSE)</f>
        <v>8601 - Dallas, TX</v>
      </c>
      <c r="C26" s="23"/>
      <c r="D26" s="148">
        <f t="shared" ref="D26:G30" ca="1" si="79">-SUMIFS(INDIRECT("'"&amp;D$13&amp;"'!"&amp;D$12),INDIRECT("'"&amp;D$13&amp;"'!$B:$B"),$A26,INDIRECT("'"&amp;D$13&amp;"'!"&amp;D$2),D$3)</f>
        <v>7812090.5981250014</v>
      </c>
      <c r="E26" s="148">
        <f t="shared" ca="1" si="79"/>
        <v>7353111.3394900002</v>
      </c>
      <c r="F26" s="148">
        <f t="shared" ca="1" si="79"/>
        <v>2610438.7353750002</v>
      </c>
      <c r="G26" s="148">
        <f t="shared" ca="1" si="79"/>
        <v>2467401.7115999991</v>
      </c>
      <c r="H26" s="149">
        <f t="shared" ref="H26:I31" ca="1" si="80">IFERROR(F26/D26*100,0)</f>
        <v>33.415366892974049</v>
      </c>
      <c r="I26" s="149">
        <f t="shared" ca="1" si="80"/>
        <v>33.555886721703502</v>
      </c>
      <c r="J26" s="148">
        <f t="shared" ref="J26:K30" ca="1" si="81">-SUMIFS(INDIRECT("'"&amp;J$13&amp;"'!"&amp;J$12),INDIRECT("'"&amp;J$13&amp;"'!$B:$B"),$A26,INDIRECT("'"&amp;J$13&amp;"'!"&amp;J$2),J$3)</f>
        <v>1367471.1525000001</v>
      </c>
      <c r="K26" s="148">
        <f t="shared" ca="1" si="81"/>
        <v>1331327.3609999996</v>
      </c>
      <c r="L26" s="149">
        <f t="shared" ref="L26:M31" ca="1" si="82">IFERROR(J26/D26*100,0)</f>
        <v>17.50454805053349</v>
      </c>
      <c r="M26" s="149">
        <f t="shared" ca="1" si="82"/>
        <v>18.10563310594911</v>
      </c>
      <c r="N26" s="148">
        <f t="shared" ref="N26:O30" ca="1" si="83">-SUMIFS(INDIRECT("'"&amp;N$13&amp;"'!"&amp;N$12),INDIRECT("'"&amp;N$13&amp;"'!$B:$B"),$A26,INDIRECT("'"&amp;N$13&amp;"'!"&amp;N$2),N$3)</f>
        <v>1094239.08975</v>
      </c>
      <c r="O26" s="148">
        <f t="shared" ca="1" si="83"/>
        <v>991800.44109999982</v>
      </c>
      <c r="P26" s="149">
        <f t="shared" ref="P26:Q31" ca="1" si="84">IFERROR(N26/D26*100,0)</f>
        <v>14.006994363488706</v>
      </c>
      <c r="Q26" s="149">
        <f t="shared" ca="1" si="84"/>
        <v>13.488173853339061</v>
      </c>
      <c r="R26" s="148">
        <f t="shared" ref="R26:S30" ca="1" si="85">-SUMIFS(INDIRECT("'"&amp;R$13&amp;"'!"&amp;R$12),INDIRECT("'"&amp;R$13&amp;"'!$B:$B"),$A26,INDIRECT("'"&amp;R$13&amp;"'!"&amp;R$2),R$3)</f>
        <v>148728.49312500001</v>
      </c>
      <c r="S26" s="148">
        <f t="shared" ca="1" si="85"/>
        <v>144273.90949999998</v>
      </c>
      <c r="T26" s="149">
        <f t="shared" ref="T26:U31" ca="1" si="86">IFERROR(R26/D26*100,0)</f>
        <v>1.903824478951853</v>
      </c>
      <c r="U26" s="149">
        <f t="shared" ca="1" si="86"/>
        <v>1.9620797624153288</v>
      </c>
      <c r="V26" s="148">
        <f ca="1">SUMIFS(INDIRECT("'"&amp;V$13&amp;"'!"&amp;V$12),INDIRECT("'"&amp;V$13&amp;"'!$B:$B"),$A26,INDIRECT("'"&amp;V$13&amp;"'!"&amp;V$2),V$3)</f>
        <v>8019396.2152500004</v>
      </c>
      <c r="W26" s="148">
        <f ca="1">SUMIFS(INDIRECT("'"&amp;W$13&amp;"'!"&amp;W$12),INDIRECT("'"&amp;W$13&amp;"'!$B:$B"),$A26,INDIRECT("'"&amp;W$13&amp;"'!"&amp;W$2),W$3)</f>
        <v>7443861.4333999995</v>
      </c>
      <c r="X26" s="23"/>
      <c r="Y26" s="148">
        <f t="shared" ref="Y26:Z30" ca="1" si="87">SUMIFS(INDIRECT("'"&amp;Y$13&amp;"'!"&amp;Y$12),INDIRECT("'"&amp;Y$13&amp;"'!$B:$B"),$A26,INDIRECT("'"&amp;Y$13&amp;"'!"&amp;Y$2),Y$3,INDIRECT("'"&amp;Y$13&amp;"'!"&amp;Y$4),Y$5)</f>
        <v>5039322.5271000005</v>
      </c>
      <c r="Z26" s="148">
        <f t="shared" ca="1" si="87"/>
        <v>4596056.4288800005</v>
      </c>
      <c r="AA26" s="148">
        <f t="shared" ref="AA26:AB30" ca="1" si="88">SUMIFS(INDIRECT("'"&amp;AA$13&amp;"'!"&amp;AA$12),INDIRECT("'"&amp;AA$13&amp;"'!$B:$B"),$A26,INDIRECT("'"&amp;AA$13&amp;"'!"&amp;AA$2),AA$3,INDIRECT("'"&amp;AA$13&amp;"'!"&amp;AA$4),AA$5,INDIRECT("'"&amp;AA$13&amp;"'!"&amp;AA$6),AA$7)</f>
        <v>1302808.9404</v>
      </c>
      <c r="AB26" s="148">
        <f t="shared" ca="1" si="88"/>
        <v>1139565.3919299999</v>
      </c>
      <c r="AC26" s="149">
        <f t="shared" ref="AC26:AD31" ca="1" si="89">IFERROR(AA26/Y26*100,0)</f>
        <v>25.852858859377925</v>
      </c>
      <c r="AD26" s="149">
        <f t="shared" ca="1" si="89"/>
        <v>24.794416899874687</v>
      </c>
      <c r="AE26" s="148">
        <f t="shared" ref="AE26:AF30" ca="1" si="90">SUMIFS(INDIRECT("'"&amp;AE$13&amp;"'!"&amp;AE$12),INDIRECT("'"&amp;AE$13&amp;"'!$B:$B"),$A26,INDIRECT("'"&amp;AE$13&amp;"'!"&amp;AE$2),AE$3,INDIRECT("'"&amp;AE$13&amp;"'!"&amp;AE$4),AE$5,INDIRECT("'"&amp;AE$13&amp;"'!"&amp;AE$6),AE$7,INDIRECT("'"&amp;AE$13&amp;"'!"&amp;AE$8),AE$9)</f>
        <v>825428.47387499991</v>
      </c>
      <c r="AF26" s="148">
        <f t="shared" ca="1" si="90"/>
        <v>678881.66983000003</v>
      </c>
      <c r="AG26" s="149">
        <f t="shared" ref="AG26:AH31" ca="1" si="91">IFERROR(AE26/Y26*100,0)</f>
        <v>16.379750838254296</v>
      </c>
      <c r="AH26" s="149">
        <f t="shared" ca="1" si="91"/>
        <v>14.770960285956164</v>
      </c>
      <c r="AI26" s="148">
        <f t="shared" ref="AI26:AJ30" ca="1" si="92">SUMIFS(INDIRECT("'"&amp;AI$13&amp;"'!"&amp;AI$12),INDIRECT("'"&amp;AI$13&amp;"'!$B:$B"),$A26,INDIRECT("'"&amp;AI$13&amp;"'!"&amp;AI$2),AI$3,INDIRECT("'"&amp;AI$13&amp;"'!"&amp;AI$4),AI$5,INDIRECT("'"&amp;AI$13&amp;"'!"&amp;AI$6),AI$7,INDIRECT("'"&amp;AI$13&amp;"'!"&amp;AI$8),AI$9)</f>
        <v>424874.79074999999</v>
      </c>
      <c r="AJ26" s="148">
        <f t="shared" ca="1" si="92"/>
        <v>406919.39455999999</v>
      </c>
      <c r="AK26" s="149">
        <f t="shared" ref="AK26:AL31" ca="1" si="93">IFERROR(AI26/Y26*100,0)</f>
        <v>8.4311886858828302</v>
      </c>
      <c r="AL26" s="149">
        <f t="shared" ca="1" si="93"/>
        <v>8.8536640238588404</v>
      </c>
      <c r="AM26" s="148">
        <f t="shared" ref="AM26:AN30" ca="1" si="94">SUMIFS(INDIRECT("'"&amp;AM$13&amp;"'!"&amp;AM$12),INDIRECT("'"&amp;AM$13&amp;"'!$B:$B"),$A26,INDIRECT("'"&amp;AM$13&amp;"'!"&amp;AM$2),AM$3,INDIRECT("'"&amp;AM$13&amp;"'!"&amp;AM$4),AM$5,INDIRECT("'"&amp;AM$13&amp;"'!"&amp;AM$6),AM$7,INDIRECT("'"&amp;AM$13&amp;"'!"&amp;AM$8),AM$9)</f>
        <v>52505.675774999996</v>
      </c>
      <c r="AN26" s="148">
        <f t="shared" ca="1" si="94"/>
        <v>53764.327540000006</v>
      </c>
      <c r="AO26" s="149">
        <f t="shared" ref="AO26:AP31" ca="1" si="95">IFERROR(AM26/Y26*100,0)</f>
        <v>1.0419193352407956</v>
      </c>
      <c r="AP26" s="149">
        <f t="shared" ca="1" si="95"/>
        <v>1.1697925900596846</v>
      </c>
      <c r="AQ26" s="148">
        <f ca="1">IFERROR($D26*(Y26/$V26),0)</f>
        <v>4909053.3848439083</v>
      </c>
      <c r="AR26" s="148">
        <f ca="1">IFERROR($E26*(Z26/$W26),0)</f>
        <v>4540024.682955089</v>
      </c>
      <c r="AS26" s="23"/>
      <c r="AT26" s="148">
        <f t="shared" ref="AT26:AU30" ca="1" si="96">SUMIFS(INDIRECT("'"&amp;AT$13&amp;"'!"&amp;AT$12),INDIRECT("'"&amp;AT$13&amp;"'!$B:$B"),$A26,INDIRECT("'"&amp;AT$13&amp;"'!"&amp;AT$2),AT$3,INDIRECT("'"&amp;AT$13&amp;"'!"&amp;AT$4),AT$5)</f>
        <v>1536489.1658999997</v>
      </c>
      <c r="AU26" s="148">
        <f t="shared" ca="1" si="96"/>
        <v>1454033.9878399996</v>
      </c>
      <c r="AV26" s="148">
        <f t="shared" ref="AV26:AW30" ca="1" si="97">SUMIFS(INDIRECT("'"&amp;AV$13&amp;"'!"&amp;AV$12),INDIRECT("'"&amp;AV$13&amp;"'!$B:$B"),$A26,INDIRECT("'"&amp;AV$13&amp;"'!"&amp;AV$2),AV$3,INDIRECT("'"&amp;AV$13&amp;"'!"&amp;AV$4),AV$5,INDIRECT("'"&amp;AV$13&amp;"'!"&amp;AV$6),AV$7)</f>
        <v>548137.90379999997</v>
      </c>
      <c r="AW26" s="148">
        <f t="shared" ca="1" si="97"/>
        <v>496731.17346999992</v>
      </c>
      <c r="AX26" s="149">
        <f t="shared" ref="AX26:AY31" ca="1" si="98">IFERROR(AV26/AT26*100,0)</f>
        <v>35.674700216901805</v>
      </c>
      <c r="AY26" s="149">
        <f t="shared" ca="1" si="98"/>
        <v>34.162280773636198</v>
      </c>
      <c r="AZ26" s="148">
        <f t="shared" ref="AZ26:BA30" ca="1" si="99">SUMIFS(INDIRECT("'"&amp;AZ$13&amp;"'!"&amp;AZ$12),INDIRECT("'"&amp;AZ$13&amp;"'!$B:$B"),$A26,INDIRECT("'"&amp;AZ$13&amp;"'!"&amp;AZ$2),AZ$3,INDIRECT("'"&amp;AZ$13&amp;"'!"&amp;AZ$4),AZ$5,INDIRECT("'"&amp;AZ$13&amp;"'!"&amp;AZ$6),AZ$7,INDIRECT("'"&amp;AZ$13&amp;"'!"&amp;AZ$8),AZ$9)</f>
        <v>343764.74977500003</v>
      </c>
      <c r="BA26" s="148">
        <f t="shared" ca="1" si="99"/>
        <v>339360.36924999993</v>
      </c>
      <c r="BB26" s="149">
        <f t="shared" ref="BB26:BC31" ca="1" si="100">IFERROR(AZ26/AT26*100,0)</f>
        <v>22.37339236776457</v>
      </c>
      <c r="BC26" s="149">
        <f t="shared" ca="1" si="100"/>
        <v>23.339232238589378</v>
      </c>
      <c r="BD26" s="148">
        <f t="shared" ref="BD26:BE30" ca="1" si="101">SUMIFS(INDIRECT("'"&amp;BD$13&amp;"'!"&amp;BD$12),INDIRECT("'"&amp;BD$13&amp;"'!$B:$B"),$A26,INDIRECT("'"&amp;BD$13&amp;"'!"&amp;BD$2),BD$3,INDIRECT("'"&amp;BD$13&amp;"'!"&amp;BD$4),BD$5,INDIRECT("'"&amp;BD$13&amp;"'!"&amp;BD$6),BD$7,INDIRECT("'"&amp;BD$13&amp;"'!"&amp;BD$8),BD$9)</f>
        <v>176835.05910000001</v>
      </c>
      <c r="BE26" s="148">
        <f t="shared" ca="1" si="101"/>
        <v>132486.72990000001</v>
      </c>
      <c r="BF26" s="149">
        <f t="shared" ref="BF26:BG31" ca="1" si="102">IFERROR(BD26/AT26*100,0)</f>
        <v>11.509033908248794</v>
      </c>
      <c r="BG26" s="149">
        <f t="shared" ca="1" si="102"/>
        <v>9.1116666465831422</v>
      </c>
      <c r="BH26" s="148">
        <f t="shared" ref="BH26:BI30" ca="1" si="103">SUMIFS(INDIRECT("'"&amp;BH$13&amp;"'!"&amp;BH$12),INDIRECT("'"&amp;BH$13&amp;"'!$B:$B"),$A26,INDIRECT("'"&amp;BH$13&amp;"'!"&amp;BH$2),BH$3,INDIRECT("'"&amp;BH$13&amp;"'!"&amp;BH$4),BH$5,INDIRECT("'"&amp;BH$13&amp;"'!"&amp;BH$6),BH$7,INDIRECT("'"&amp;BH$13&amp;"'!"&amp;BH$8),BH$9)</f>
        <v>27538.094924999998</v>
      </c>
      <c r="BI26" s="148">
        <f t="shared" ca="1" si="103"/>
        <v>24884.074319999996</v>
      </c>
      <c r="BJ26" s="149">
        <f t="shared" ref="BJ26:BK31" ca="1" si="104">IFERROR(BH26/AT26*100,0)</f>
        <v>1.7922739408884498</v>
      </c>
      <c r="BK26" s="149">
        <f t="shared" ca="1" si="104"/>
        <v>1.7113818884636838</v>
      </c>
      <c r="BL26" s="148">
        <f ca="1">IFERROR($D26*(AT26/$V26),0)</f>
        <v>1496770.1114733012</v>
      </c>
      <c r="BM26" s="148">
        <f ca="1">IFERROR($E26*(AU26/$W26),0)</f>
        <v>1436307.4728953843</v>
      </c>
      <c r="BN26" s="23"/>
      <c r="BO26" s="148">
        <f t="shared" ref="BO26:BP30" ca="1" si="105">SUMIFS(INDIRECT("'"&amp;BO$13&amp;"'!"&amp;BO$12),INDIRECT("'"&amp;BO$13&amp;"'!$B:$B"),$A26,INDIRECT("'"&amp;BO$13&amp;"'!"&amp;BO$2),BO$3,INDIRECT("'"&amp;BO$13&amp;"'!"&amp;BO$4),BO$5)</f>
        <v>1443584.5222499999</v>
      </c>
      <c r="BP26" s="148">
        <f t="shared" ca="1" si="105"/>
        <v>1392757.2171799999</v>
      </c>
      <c r="BQ26" s="148">
        <f t="shared" ref="BQ26:BR30" ca="1" si="106">SUMIFS(INDIRECT("'"&amp;BQ$13&amp;"'!"&amp;BQ$12),INDIRECT("'"&amp;BQ$13&amp;"'!$B:$B"),$A26,INDIRECT("'"&amp;BQ$13&amp;"'!"&amp;BQ$2),BQ$3,INDIRECT("'"&amp;BQ$13&amp;"'!"&amp;BQ$4),BQ$5,INDIRECT("'"&amp;BQ$13&amp;"'!"&amp;BQ$6),BQ$7)</f>
        <v>795044.12234999985</v>
      </c>
      <c r="BR26" s="148">
        <f t="shared" ca="1" si="106"/>
        <v>789120.1567899998</v>
      </c>
      <c r="BS26" s="149">
        <f t="shared" ref="BS26:BT31" ca="1" si="107">IFERROR(BQ26/BO26*100,0)</f>
        <v>55.074303589153764</v>
      </c>
      <c r="BT26" s="149">
        <f t="shared" ca="1" si="107"/>
        <v>56.658845278704021</v>
      </c>
      <c r="BU26" s="148">
        <f t="shared" ref="BU26:BV30" ca="1" si="108">SUMIFS(INDIRECT("'"&amp;BU$13&amp;"'!"&amp;BU$12),INDIRECT("'"&amp;BU$13&amp;"'!$B:$B"),$A26,INDIRECT("'"&amp;BU$13&amp;"'!"&amp;BU$2),BU$3,INDIRECT("'"&amp;BU$13&amp;"'!"&amp;BU$4),BU$5,INDIRECT("'"&amp;BU$13&amp;"'!"&amp;BU$6),BU$7,INDIRECT("'"&amp;BU$13&amp;"'!"&amp;BU$8),BU$9)</f>
        <v>226844.69264999998</v>
      </c>
      <c r="BV26" s="148">
        <f t="shared" ca="1" si="108"/>
        <v>220959.28386</v>
      </c>
      <c r="BW26" s="149">
        <f t="shared" ref="BW26:BX31" ca="1" si="109">IFERROR(BU26/BO26*100,0)</f>
        <v>15.713987588093234</v>
      </c>
      <c r="BX26" s="149">
        <f t="shared" ca="1" si="109"/>
        <v>15.864881627207769</v>
      </c>
      <c r="BY26" s="148">
        <f t="shared" ref="BY26:BZ30" ca="1" si="110">SUMIFS(INDIRECT("'"&amp;BY$13&amp;"'!"&amp;BY$12),INDIRECT("'"&amp;BY$13&amp;"'!$B:$B"),$A26,INDIRECT("'"&amp;BY$13&amp;"'!"&amp;BY$2),BY$3,INDIRECT("'"&amp;BY$13&amp;"'!"&amp;BY$4),BY$5,INDIRECT("'"&amp;BY$13&amp;"'!"&amp;BY$6),BY$7,INDIRECT("'"&amp;BY$13&amp;"'!"&amp;BY$8),BY$9)</f>
        <v>508883.77522499993</v>
      </c>
      <c r="BZ26" s="148">
        <f t="shared" ca="1" si="110"/>
        <v>508692.35584999988</v>
      </c>
      <c r="CA26" s="149">
        <f t="shared" ref="CA26:CB31" ca="1" si="111">IFERROR(BY26/BO26*100,0)</f>
        <v>35.251401451149079</v>
      </c>
      <c r="CB26" s="149">
        <f t="shared" ca="1" si="111"/>
        <v>36.524122767066338</v>
      </c>
      <c r="CC26" s="148">
        <f t="shared" ref="CC26:CD30" ca="1" si="112">SUMIFS(INDIRECT("'"&amp;CC$13&amp;"'!"&amp;CC$12),INDIRECT("'"&amp;CC$13&amp;"'!$B:$B"),$A26,INDIRECT("'"&amp;CC$13&amp;"'!"&amp;CC$2),CC$3,INDIRECT("'"&amp;CC$13&amp;"'!"&amp;CC$4),CC$5,INDIRECT("'"&amp;CC$13&amp;"'!"&amp;CC$6),CC$7,INDIRECT("'"&amp;CC$13&amp;"'!"&amp;CC$8),CC$9)</f>
        <v>59315.654475000003</v>
      </c>
      <c r="CD26" s="148">
        <f t="shared" ca="1" si="112"/>
        <v>59468.517079999998</v>
      </c>
      <c r="CE26" s="149">
        <f t="shared" ref="CE26:CF31" ca="1" si="113">IFERROR(CC26/BO26*100,0)</f>
        <v>4.1089145499114546</v>
      </c>
      <c r="CF26" s="149">
        <f t="shared" ca="1" si="113"/>
        <v>4.2698408844299163</v>
      </c>
      <c r="CG26" s="148">
        <f ca="1">IFERROR($D26*(BO26/$V26),0)</f>
        <v>1406267.1018077922</v>
      </c>
      <c r="CH26" s="148">
        <f ca="1">IFERROR($E26*(BP26/$W26),0)</f>
        <v>1375777.7436387811</v>
      </c>
      <c r="CI26" s="23"/>
      <c r="CJ26" s="148">
        <f t="shared" ref="CJ26:CK30" ca="1" si="114">SUMIFS(INDIRECT("'"&amp;CJ$13&amp;"'!"&amp;CJ$12),INDIRECT("'"&amp;CJ$13&amp;"'!$B:$B"),$A26,INDIRECT("'"&amp;CJ$13&amp;"'!"&amp;CJ$2),CJ$3,INDIRECT("'"&amp;CJ$13&amp;"'!"&amp;CJ$4),CJ$5)</f>
        <v>0</v>
      </c>
      <c r="CK26" s="148">
        <f t="shared" ca="1" si="114"/>
        <v>1013.7994999999999</v>
      </c>
      <c r="CL26" s="148">
        <f t="shared" ref="CL26:CM30" ca="1" si="115">SUMIFS(INDIRECT("'"&amp;CL$13&amp;"'!"&amp;CL$12),INDIRECT("'"&amp;CL$13&amp;"'!$B:$B"),$A26,INDIRECT("'"&amp;CL$13&amp;"'!"&amp;CL$2),CL$3,INDIRECT("'"&amp;CL$13&amp;"'!"&amp;CL$4),CL$5,INDIRECT("'"&amp;CL$13&amp;"'!"&amp;CL$6),CL$7)</f>
        <v>0</v>
      </c>
      <c r="CM26" s="148">
        <f t="shared" ca="1" si="115"/>
        <v>0</v>
      </c>
      <c r="CN26" s="149">
        <f t="shared" ref="CN26:CO31" ca="1" si="116">IFERROR(CL26/CJ26*100,0)</f>
        <v>0</v>
      </c>
      <c r="CO26" s="149">
        <f t="shared" ca="1" si="116"/>
        <v>0</v>
      </c>
      <c r="CP26" s="148">
        <f t="shared" ref="CP26:CQ30" ca="1" si="117">SUMIFS(INDIRECT("'"&amp;CP$13&amp;"'!"&amp;CP$12),INDIRECT("'"&amp;CP$13&amp;"'!$B:$B"),$A26,INDIRECT("'"&amp;CP$13&amp;"'!"&amp;CP$2),CP$3,INDIRECT("'"&amp;CP$13&amp;"'!"&amp;CP$4),CP$5,INDIRECT("'"&amp;CP$13&amp;"'!"&amp;CP$6),CP$7,INDIRECT("'"&amp;CP$13&amp;"'!"&amp;CP$8),CP$9)</f>
        <v>0</v>
      </c>
      <c r="CQ26" s="148">
        <f t="shared" ca="1" si="117"/>
        <v>0</v>
      </c>
      <c r="CR26" s="149">
        <f t="shared" ref="CR26:CS31" ca="1" si="118">IFERROR(CP26/CJ26*100,0)</f>
        <v>0</v>
      </c>
      <c r="CS26" s="149">
        <f t="shared" ca="1" si="118"/>
        <v>0</v>
      </c>
      <c r="CT26" s="148">
        <f t="shared" ref="CT26:CU30" ca="1" si="119">SUMIFS(INDIRECT("'"&amp;CT$13&amp;"'!"&amp;CT$12),INDIRECT("'"&amp;CT$13&amp;"'!$B:$B"),$A26,INDIRECT("'"&amp;CT$13&amp;"'!"&amp;CT$2),CT$3,INDIRECT("'"&amp;CT$13&amp;"'!"&amp;CT$4),CT$5,INDIRECT("'"&amp;CT$13&amp;"'!"&amp;CT$6),CT$7,INDIRECT("'"&amp;CT$13&amp;"'!"&amp;CT$8),CT$9)</f>
        <v>0</v>
      </c>
      <c r="CU26" s="148">
        <f t="shared" ca="1" si="119"/>
        <v>0</v>
      </c>
      <c r="CV26" s="149">
        <f t="shared" ref="CV26:CW31" ca="1" si="120">IFERROR(CT26/CJ26*100,0)</f>
        <v>0</v>
      </c>
      <c r="CW26" s="149">
        <f t="shared" ca="1" si="120"/>
        <v>0</v>
      </c>
      <c r="CX26" s="148">
        <f t="shared" ref="CX26:CY30" ca="1" si="121">SUMIFS(INDIRECT("'"&amp;CX$13&amp;"'!"&amp;CX$12),INDIRECT("'"&amp;CX$13&amp;"'!$B:$B"),$A26,INDIRECT("'"&amp;CX$13&amp;"'!"&amp;CX$2),CX$3,INDIRECT("'"&amp;CX$13&amp;"'!"&amp;CX$4),CX$5,INDIRECT("'"&amp;CX$13&amp;"'!"&amp;CX$6),CX$7,INDIRECT("'"&amp;CX$13&amp;"'!"&amp;CX$8),CX$9)</f>
        <v>0</v>
      </c>
      <c r="CY26" s="148">
        <f t="shared" ca="1" si="121"/>
        <v>0</v>
      </c>
      <c r="CZ26" s="149">
        <f t="shared" ref="CZ26:DA31" ca="1" si="122">IFERROR(CX26/CJ26*100,0)</f>
        <v>0</v>
      </c>
      <c r="DA26" s="149">
        <f t="shared" ca="1" si="122"/>
        <v>0</v>
      </c>
      <c r="DB26" s="148">
        <f ca="1">IFERROR($D26*(CJ26/$V26),0)</f>
        <v>0</v>
      </c>
      <c r="DC26" s="148">
        <f ca="1">IFERROR($E26*(CK26/$W26),0)</f>
        <v>1001.4400007462788</v>
      </c>
      <c r="DE26" s="150">
        <f t="shared" ref="DE26:DF30" ca="1" si="123">D26-SUM(AQ26,BL26,CG26,DB26)</f>
        <v>0</v>
      </c>
      <c r="DF26" s="150">
        <f t="shared" ca="1" si="123"/>
        <v>0</v>
      </c>
    </row>
    <row r="27" spans="1:110">
      <c r="A27">
        <v>8605</v>
      </c>
      <c r="B27" t="str">
        <f>VLOOKUP(A27,Stores!$A:$H,8,FALSE)</f>
        <v>8605 - Houston, TX</v>
      </c>
      <c r="C27" s="23"/>
      <c r="D27" s="148">
        <f t="shared" ca="1" si="79"/>
        <v>8575076.101125</v>
      </c>
      <c r="E27" s="148">
        <f t="shared" ca="1" si="79"/>
        <v>8607622.0337799992</v>
      </c>
      <c r="F27" s="148">
        <f t="shared" ca="1" si="79"/>
        <v>3054256.3612499996</v>
      </c>
      <c r="G27" s="148">
        <f t="shared" ca="1" si="79"/>
        <v>3020769.5612499993</v>
      </c>
      <c r="H27" s="149">
        <f t="shared" ca="1" si="80"/>
        <v>35.617833885454367</v>
      </c>
      <c r="I27" s="149">
        <f t="shared" ca="1" si="80"/>
        <v>35.094124130859889</v>
      </c>
      <c r="J27" s="148">
        <f t="shared" ca="1" si="81"/>
        <v>1888801.9724999997</v>
      </c>
      <c r="K27" s="148">
        <f t="shared" ca="1" si="81"/>
        <v>1885471.7874999996</v>
      </c>
      <c r="L27" s="149">
        <f t="shared" ca="1" si="82"/>
        <v>22.02664967897136</v>
      </c>
      <c r="M27" s="149">
        <f t="shared" ca="1" si="82"/>
        <v>21.904676809699588</v>
      </c>
      <c r="N27" s="148">
        <f t="shared" ca="1" si="83"/>
        <v>978145.84124999994</v>
      </c>
      <c r="O27" s="148">
        <f t="shared" ca="1" si="83"/>
        <v>963953.14049999998</v>
      </c>
      <c r="P27" s="149">
        <f t="shared" ca="1" si="84"/>
        <v>11.406847352896063</v>
      </c>
      <c r="Q27" s="149">
        <f t="shared" ca="1" si="84"/>
        <v>11.198832113178698</v>
      </c>
      <c r="R27" s="148">
        <f t="shared" ca="1" si="85"/>
        <v>187308.54750000002</v>
      </c>
      <c r="S27" s="148">
        <f t="shared" ca="1" si="85"/>
        <v>171344.63324999998</v>
      </c>
      <c r="T27" s="149">
        <f t="shared" ca="1" si="86"/>
        <v>2.1843368535869461</v>
      </c>
      <c r="U27" s="149">
        <f t="shared" ca="1" si="86"/>
        <v>1.9906152079816026</v>
      </c>
      <c r="V27" s="148">
        <f t="shared" ref="V27:W30" ca="1" si="124">SUMIFS(INDIRECT("'"&amp;V$13&amp;"'!"&amp;V$12),INDIRECT("'"&amp;V$13&amp;"'!$B:$B"),$A27,INDIRECT("'"&amp;V$13&amp;"'!"&amp;V$2),V$3)</f>
        <v>8645716.8405000065</v>
      </c>
      <c r="W27" s="148">
        <f t="shared" ca="1" si="124"/>
        <v>8202888.2937399987</v>
      </c>
      <c r="X27" s="23"/>
      <c r="Y27" s="148">
        <f t="shared" ca="1" si="87"/>
        <v>5535098.5256250016</v>
      </c>
      <c r="Z27" s="148">
        <f t="shared" ca="1" si="87"/>
        <v>5309556.7511</v>
      </c>
      <c r="AA27" s="148">
        <f t="shared" ca="1" si="88"/>
        <v>1640609.7477750001</v>
      </c>
      <c r="AB27" s="148">
        <f t="shared" ca="1" si="88"/>
        <v>1734945.3290400002</v>
      </c>
      <c r="AC27" s="149">
        <f t="shared" ca="1" si="89"/>
        <v>29.640118241431821</v>
      </c>
      <c r="AD27" s="149">
        <f t="shared" ca="1" si="89"/>
        <v>32.675897638358705</v>
      </c>
      <c r="AE27" s="148">
        <f t="shared" ca="1" si="90"/>
        <v>1150286.4614250001</v>
      </c>
      <c r="AF27" s="148">
        <f t="shared" ca="1" si="90"/>
        <v>1217010.09885</v>
      </c>
      <c r="AG27" s="149">
        <f t="shared" ca="1" si="91"/>
        <v>20.781679966484685</v>
      </c>
      <c r="AH27" s="149">
        <f t="shared" ca="1" si="91"/>
        <v>22.921124227514238</v>
      </c>
      <c r="AI27" s="148">
        <f t="shared" ca="1" si="92"/>
        <v>417958.899225</v>
      </c>
      <c r="AJ27" s="148">
        <f t="shared" ca="1" si="92"/>
        <v>446479.86677000002</v>
      </c>
      <c r="AK27" s="149">
        <f t="shared" ca="1" si="93"/>
        <v>7.5510652121193402</v>
      </c>
      <c r="AL27" s="149">
        <f t="shared" ca="1" si="93"/>
        <v>8.4089856780888752</v>
      </c>
      <c r="AM27" s="148">
        <f t="shared" ca="1" si="94"/>
        <v>72364.387124999994</v>
      </c>
      <c r="AN27" s="148">
        <f t="shared" ca="1" si="94"/>
        <v>71455.363419999994</v>
      </c>
      <c r="AO27" s="149">
        <f t="shared" ca="1" si="95"/>
        <v>1.3073730628278002</v>
      </c>
      <c r="AP27" s="149">
        <f t="shared" ca="1" si="95"/>
        <v>1.3457877327555889</v>
      </c>
      <c r="AQ27" s="148">
        <f ca="1">IFERROR($D27*(Y27/$V27),0)</f>
        <v>5489873.4205727465</v>
      </c>
      <c r="AR27" s="148">
        <f ca="1">IFERROR($E27*(Z27/$W27),0)</f>
        <v>5571532.3729632534</v>
      </c>
      <c r="AS27" s="23"/>
      <c r="AT27" s="148">
        <f t="shared" ca="1" si="96"/>
        <v>1370575.9919249997</v>
      </c>
      <c r="AU27" s="148">
        <f t="shared" ca="1" si="96"/>
        <v>1151620.0369100003</v>
      </c>
      <c r="AV27" s="148">
        <f t="shared" ca="1" si="97"/>
        <v>520043.59192499996</v>
      </c>
      <c r="AW27" s="148">
        <f t="shared" ca="1" si="97"/>
        <v>390916.74054999993</v>
      </c>
      <c r="AX27" s="149">
        <f t="shared" ca="1" si="98"/>
        <v>37.943433635853268</v>
      </c>
      <c r="AY27" s="149">
        <f t="shared" ca="1" si="98"/>
        <v>33.944940867727389</v>
      </c>
      <c r="AZ27" s="148">
        <f t="shared" ca="1" si="99"/>
        <v>365887.29330000002</v>
      </c>
      <c r="BA27" s="148">
        <f t="shared" ca="1" si="99"/>
        <v>310458.60831999994</v>
      </c>
      <c r="BB27" s="149">
        <f t="shared" ca="1" si="100"/>
        <v>26.695877897737319</v>
      </c>
      <c r="BC27" s="149">
        <f t="shared" ca="1" si="100"/>
        <v>26.958423644053219</v>
      </c>
      <c r="BD27" s="148">
        <f t="shared" ca="1" si="101"/>
        <v>134703.158925</v>
      </c>
      <c r="BE27" s="148">
        <f t="shared" ca="1" si="101"/>
        <v>63021.651699999995</v>
      </c>
      <c r="BF27" s="149">
        <f t="shared" ca="1" si="102"/>
        <v>9.8282152699761571</v>
      </c>
      <c r="BG27" s="149">
        <f t="shared" ca="1" si="102"/>
        <v>5.4724344558208804</v>
      </c>
      <c r="BH27" s="148">
        <f t="shared" ca="1" si="103"/>
        <v>19453.1397</v>
      </c>
      <c r="BI27" s="148">
        <f t="shared" ca="1" si="103"/>
        <v>17436.480530000001</v>
      </c>
      <c r="BJ27" s="149">
        <f t="shared" ca="1" si="104"/>
        <v>1.4193404681398001</v>
      </c>
      <c r="BK27" s="149">
        <f t="shared" ca="1" si="104"/>
        <v>1.5140827678532891</v>
      </c>
      <c r="BL27" s="148">
        <f ca="1">IFERROR($D27*(AT27/$V27),0)</f>
        <v>1359377.5565349257</v>
      </c>
      <c r="BM27" s="148">
        <f ca="1">IFERROR($E27*(AU27/$W27),0)</f>
        <v>1208441.4232257556</v>
      </c>
      <c r="BN27" s="23"/>
      <c r="BO27" s="148">
        <f t="shared" ca="1" si="105"/>
        <v>1318072.6478249999</v>
      </c>
      <c r="BP27" s="148">
        <f t="shared" ca="1" si="105"/>
        <v>1244670.0333199999</v>
      </c>
      <c r="BQ27" s="148">
        <f t="shared" ca="1" si="106"/>
        <v>774381.30382499995</v>
      </c>
      <c r="BR27" s="148">
        <f t="shared" ca="1" si="106"/>
        <v>768031.32594999997</v>
      </c>
      <c r="BS27" s="149">
        <f t="shared" ca="1" si="107"/>
        <v>58.751033571847124</v>
      </c>
      <c r="BT27" s="149">
        <f t="shared" ca="1" si="107"/>
        <v>61.705617182842708</v>
      </c>
      <c r="BU27" s="148">
        <f t="shared" ca="1" si="108"/>
        <v>277907.23072499997</v>
      </c>
      <c r="BV27" s="148">
        <f t="shared" ca="1" si="108"/>
        <v>284961.77877999994</v>
      </c>
      <c r="BW27" s="149">
        <f t="shared" ca="1" si="109"/>
        <v>21.084363686901849</v>
      </c>
      <c r="BX27" s="149">
        <f t="shared" ca="1" si="109"/>
        <v>22.894564113502469</v>
      </c>
      <c r="BY27" s="148">
        <f t="shared" ca="1" si="110"/>
        <v>408717.037725</v>
      </c>
      <c r="BZ27" s="148">
        <f t="shared" ca="1" si="110"/>
        <v>400364.68563000002</v>
      </c>
      <c r="CA27" s="149">
        <f t="shared" ca="1" si="111"/>
        <v>31.008688208456412</v>
      </c>
      <c r="CB27" s="149">
        <f t="shared" ca="1" si="111"/>
        <v>32.166331229336173</v>
      </c>
      <c r="CC27" s="148">
        <f t="shared" ca="1" si="112"/>
        <v>87757.035374999992</v>
      </c>
      <c r="CD27" s="148">
        <f t="shared" ca="1" si="112"/>
        <v>82704.861539999984</v>
      </c>
      <c r="CE27" s="149">
        <f t="shared" ca="1" si="113"/>
        <v>6.6579816764888573</v>
      </c>
      <c r="CF27" s="149">
        <f t="shared" ca="1" si="113"/>
        <v>6.6447218400040713</v>
      </c>
      <c r="CG27" s="148">
        <f ca="1">IFERROR($D27*(BO27/$V27),0)</f>
        <v>1307303.1965336774</v>
      </c>
      <c r="CH27" s="148">
        <f ca="1">IFERROR($E27*(BP27/$W27),0)</f>
        <v>1306082.5431167942</v>
      </c>
      <c r="CI27" s="23"/>
      <c r="CJ27" s="148">
        <f t="shared" ca="1" si="114"/>
        <v>421969.67512499995</v>
      </c>
      <c r="CK27" s="148">
        <f t="shared" ca="1" si="114"/>
        <v>497041.47240999999</v>
      </c>
      <c r="CL27" s="148">
        <f t="shared" ca="1" si="115"/>
        <v>136699.47885000001</v>
      </c>
      <c r="CM27" s="148">
        <f t="shared" ca="1" si="115"/>
        <v>155853.13589999999</v>
      </c>
      <c r="CN27" s="149">
        <f t="shared" ca="1" si="116"/>
        <v>32.39556937581014</v>
      </c>
      <c r="CO27" s="149">
        <f t="shared" ca="1" si="116"/>
        <v>31.356163328648705</v>
      </c>
      <c r="CP27" s="148">
        <f t="shared" ca="1" si="117"/>
        <v>81151.410824999984</v>
      </c>
      <c r="CQ27" s="148">
        <f t="shared" ca="1" si="117"/>
        <v>97514.210919999998</v>
      </c>
      <c r="CR27" s="149">
        <f t="shared" ca="1" si="118"/>
        <v>19.231574117490911</v>
      </c>
      <c r="CS27" s="149">
        <f t="shared" ca="1" si="118"/>
        <v>19.618928466307615</v>
      </c>
      <c r="CT27" s="148">
        <f t="shared" ca="1" si="119"/>
        <v>47568.545475000006</v>
      </c>
      <c r="CU27" s="148">
        <f t="shared" ca="1" si="119"/>
        <v>50386.339779999995</v>
      </c>
      <c r="CV27" s="149">
        <f t="shared" ca="1" si="120"/>
        <v>11.272977249113646</v>
      </c>
      <c r="CW27" s="149">
        <f t="shared" ca="1" si="120"/>
        <v>10.137250627335433</v>
      </c>
      <c r="CX27" s="148">
        <f t="shared" ca="1" si="121"/>
        <v>7979.5225499999997</v>
      </c>
      <c r="CY27" s="148">
        <f t="shared" ca="1" si="121"/>
        <v>7952.5851999999995</v>
      </c>
      <c r="CZ27" s="149">
        <f t="shared" ca="1" si="122"/>
        <v>1.8910180092055733</v>
      </c>
      <c r="DA27" s="149">
        <f t="shared" ca="1" si="122"/>
        <v>1.5999842350056586</v>
      </c>
      <c r="DB27" s="148">
        <f ca="1">IFERROR($D27*(CJ27/$V27),0)</f>
        <v>418521.92748364451</v>
      </c>
      <c r="DC27" s="148">
        <f ca="1">IFERROR($E27*(CK27/$W27),0)</f>
        <v>521565.69447419775</v>
      </c>
      <c r="DE27" s="150">
        <f t="shared" ca="1" si="123"/>
        <v>0</v>
      </c>
      <c r="DF27" s="150">
        <f t="shared" ca="1" si="123"/>
        <v>0</v>
      </c>
    </row>
    <row r="28" spans="1:110">
      <c r="A28">
        <v>8610</v>
      </c>
      <c r="B28" t="str">
        <f>VLOOKUP(A28,Stores!$A:$H,8,FALSE)</f>
        <v>8610 - Dallas Uptown, TX</v>
      </c>
      <c r="C28" s="23"/>
      <c r="D28" s="148">
        <f t="shared" ca="1" si="79"/>
        <v>16954098.644250005</v>
      </c>
      <c r="E28" s="148">
        <f t="shared" ca="1" si="79"/>
        <v>15563931.461539997</v>
      </c>
      <c r="F28" s="148">
        <f t="shared" ca="1" si="79"/>
        <v>5258235.5988750001</v>
      </c>
      <c r="G28" s="148">
        <f t="shared" ca="1" si="79"/>
        <v>4886569.6562900003</v>
      </c>
      <c r="H28" s="149">
        <f t="shared" ca="1" si="80"/>
        <v>31.014539370150086</v>
      </c>
      <c r="I28" s="149">
        <f t="shared" ca="1" si="80"/>
        <v>31.396756458130092</v>
      </c>
      <c r="J28" s="148">
        <f t="shared" ca="1" si="81"/>
        <v>3371607.5988750001</v>
      </c>
      <c r="K28" s="148">
        <f t="shared" ca="1" si="81"/>
        <v>3060068.3925699997</v>
      </c>
      <c r="L28" s="149">
        <f t="shared" ca="1" si="82"/>
        <v>19.886681501752872</v>
      </c>
      <c r="M28" s="149">
        <f t="shared" ca="1" si="82"/>
        <v>19.661281599265131</v>
      </c>
      <c r="N28" s="148">
        <f t="shared" ca="1" si="83"/>
        <v>1676851.2075</v>
      </c>
      <c r="O28" s="148">
        <f t="shared" ca="1" si="83"/>
        <v>1617339.3282200003</v>
      </c>
      <c r="P28" s="149">
        <f t="shared" ca="1" si="84"/>
        <v>9.8905358679666833</v>
      </c>
      <c r="Q28" s="149">
        <f t="shared" ca="1" si="84"/>
        <v>10.391586034779223</v>
      </c>
      <c r="R28" s="148">
        <f t="shared" ca="1" si="85"/>
        <v>209776.79249999998</v>
      </c>
      <c r="S28" s="148">
        <f t="shared" ca="1" si="85"/>
        <v>209161.93549999999</v>
      </c>
      <c r="T28" s="149">
        <f t="shared" ca="1" si="86"/>
        <v>1.2373220004305325</v>
      </c>
      <c r="U28" s="149">
        <f t="shared" ca="1" si="86"/>
        <v>1.3438888240857376</v>
      </c>
      <c r="V28" s="148">
        <f t="shared" ca="1" si="124"/>
        <v>15953923.527450003</v>
      </c>
      <c r="W28" s="148">
        <f t="shared" ca="1" si="124"/>
        <v>15011296.405209994</v>
      </c>
      <c r="X28" s="23"/>
      <c r="Y28" s="148">
        <f t="shared" ca="1" si="87"/>
        <v>12219291.153674999</v>
      </c>
      <c r="Z28" s="148">
        <f t="shared" ca="1" si="87"/>
        <v>11470601.713479996</v>
      </c>
      <c r="AA28" s="148">
        <f t="shared" ca="1" si="88"/>
        <v>3197858.2750499994</v>
      </c>
      <c r="AB28" s="148">
        <f t="shared" ca="1" si="88"/>
        <v>3076049.4123799996</v>
      </c>
      <c r="AC28" s="149">
        <f t="shared" ca="1" si="89"/>
        <v>26.170571065312824</v>
      </c>
      <c r="AD28" s="149">
        <f t="shared" ca="1" si="89"/>
        <v>26.816809520681854</v>
      </c>
      <c r="AE28" s="148">
        <f t="shared" ca="1" si="90"/>
        <v>2155794.3497249996</v>
      </c>
      <c r="AF28" s="148">
        <f t="shared" ca="1" si="90"/>
        <v>2169994.5065399995</v>
      </c>
      <c r="AG28" s="149">
        <f t="shared" ca="1" si="91"/>
        <v>17.642548349268495</v>
      </c>
      <c r="AH28" s="149">
        <f t="shared" ca="1" si="91"/>
        <v>18.917878597335221</v>
      </c>
      <c r="AI28" s="148">
        <f t="shared" ca="1" si="92"/>
        <v>938292.2969999999</v>
      </c>
      <c r="AJ28" s="148">
        <f t="shared" ca="1" si="92"/>
        <v>800611.04472999985</v>
      </c>
      <c r="AK28" s="149">
        <f t="shared" ca="1" si="93"/>
        <v>7.6787784594019177</v>
      </c>
      <c r="AL28" s="149">
        <f t="shared" ca="1" si="93"/>
        <v>6.9796778297091384</v>
      </c>
      <c r="AM28" s="148">
        <f t="shared" ca="1" si="94"/>
        <v>103771.628325</v>
      </c>
      <c r="AN28" s="148">
        <f t="shared" ca="1" si="94"/>
        <v>105443.86110999997</v>
      </c>
      <c r="AO28" s="149">
        <f t="shared" ca="1" si="95"/>
        <v>0.84924425664241809</v>
      </c>
      <c r="AP28" s="149">
        <f t="shared" ca="1" si="95"/>
        <v>0.91925309363749141</v>
      </c>
      <c r="AQ28" s="148">
        <f ca="1">IFERROR($D28*(Y28/$V28),0)</f>
        <v>12985336.630564254</v>
      </c>
      <c r="AR28" s="148">
        <f ca="1">IFERROR($E28*(Z28/$W28),0)</f>
        <v>11892887.467684938</v>
      </c>
      <c r="AS28" s="23"/>
      <c r="AT28" s="148">
        <f t="shared" ca="1" si="96"/>
        <v>1725602.1108000001</v>
      </c>
      <c r="AU28" s="148">
        <f t="shared" ca="1" si="96"/>
        <v>1491498.9354299998</v>
      </c>
      <c r="AV28" s="148">
        <f t="shared" ca="1" si="97"/>
        <v>656983.95585000003</v>
      </c>
      <c r="AW28" s="148">
        <f t="shared" ca="1" si="97"/>
        <v>543371.89171999996</v>
      </c>
      <c r="AX28" s="149">
        <f t="shared" ca="1" si="98"/>
        <v>38.072737147117778</v>
      </c>
      <c r="AY28" s="149">
        <f t="shared" ca="1" si="98"/>
        <v>36.431262457679573</v>
      </c>
      <c r="AZ28" s="148">
        <f t="shared" ca="1" si="99"/>
        <v>433225.45162500005</v>
      </c>
      <c r="BA28" s="148">
        <f t="shared" ca="1" si="99"/>
        <v>438269.14585999999</v>
      </c>
      <c r="BB28" s="149">
        <f t="shared" ca="1" si="100"/>
        <v>25.105755777277878</v>
      </c>
      <c r="BC28" s="149">
        <f t="shared" ca="1" si="100"/>
        <v>29.384475942226988</v>
      </c>
      <c r="BD28" s="148">
        <f t="shared" ca="1" si="101"/>
        <v>211088.18144999997</v>
      </c>
      <c r="BE28" s="148">
        <f t="shared" ca="1" si="101"/>
        <v>91840.276359999989</v>
      </c>
      <c r="BF28" s="149">
        <f t="shared" ca="1" si="102"/>
        <v>12.232726196199318</v>
      </c>
      <c r="BG28" s="149">
        <f t="shared" ca="1" si="102"/>
        <v>6.1575824278763163</v>
      </c>
      <c r="BH28" s="148">
        <f t="shared" ca="1" si="103"/>
        <v>12670.322775000001</v>
      </c>
      <c r="BI28" s="148">
        <f t="shared" ca="1" si="103"/>
        <v>13262.469500000001</v>
      </c>
      <c r="BJ28" s="149">
        <f t="shared" ca="1" si="104"/>
        <v>0.73425517364057691</v>
      </c>
      <c r="BK28" s="149">
        <f t="shared" ca="1" si="104"/>
        <v>0.88920408757626257</v>
      </c>
      <c r="BL28" s="148">
        <f ca="1">IFERROR($D28*(AT28/$V28),0)</f>
        <v>1833782.665241681</v>
      </c>
      <c r="BM28" s="148">
        <f ca="1">IFERROR($E28*(AU28/$W28),0)</f>
        <v>1546407.8903895076</v>
      </c>
      <c r="BN28" s="23"/>
      <c r="BO28" s="148">
        <f t="shared" ca="1" si="105"/>
        <v>1616203.70985</v>
      </c>
      <c r="BP28" s="148">
        <f t="shared" ca="1" si="105"/>
        <v>1629929.1100400002</v>
      </c>
      <c r="BQ28" s="148">
        <f t="shared" ca="1" si="106"/>
        <v>999250.15912500001</v>
      </c>
      <c r="BR28" s="148">
        <f t="shared" ca="1" si="106"/>
        <v>982255.23528999998</v>
      </c>
      <c r="BS28" s="149">
        <f t="shared" ca="1" si="107"/>
        <v>61.826993282779966</v>
      </c>
      <c r="BT28" s="149">
        <f t="shared" ca="1" si="107"/>
        <v>60.263678293707777</v>
      </c>
      <c r="BU28" s="148">
        <f t="shared" ca="1" si="108"/>
        <v>352791.02535000001</v>
      </c>
      <c r="BV28" s="148">
        <f t="shared" ca="1" si="108"/>
        <v>344075.99653</v>
      </c>
      <c r="BW28" s="149">
        <f t="shared" ca="1" si="109"/>
        <v>21.828376163221563</v>
      </c>
      <c r="BX28" s="149">
        <f t="shared" ca="1" si="109"/>
        <v>21.109874927109928</v>
      </c>
      <c r="BY28" s="148">
        <f t="shared" ca="1" si="110"/>
        <v>563682.84</v>
      </c>
      <c r="BZ28" s="148">
        <f t="shared" ca="1" si="110"/>
        <v>550514.83186000003</v>
      </c>
      <c r="CA28" s="149">
        <f t="shared" ca="1" si="111"/>
        <v>34.876967338004405</v>
      </c>
      <c r="CB28" s="149">
        <f t="shared" ca="1" si="111"/>
        <v>33.775384982632147</v>
      </c>
      <c r="CC28" s="148">
        <f t="shared" ca="1" si="112"/>
        <v>82776.293774999998</v>
      </c>
      <c r="CD28" s="148">
        <f t="shared" ca="1" si="112"/>
        <v>87664.406899999987</v>
      </c>
      <c r="CE28" s="149">
        <f t="shared" ca="1" si="113"/>
        <v>5.1216497815539892</v>
      </c>
      <c r="CF28" s="149">
        <f t="shared" ca="1" si="113"/>
        <v>5.3784183839657063</v>
      </c>
      <c r="CG28" s="148">
        <f ca="1">IFERROR($D28*(BO28/$V28),0)</f>
        <v>1717525.9163586702</v>
      </c>
      <c r="CH28" s="148">
        <f ca="1">IFERROR($E28*(BP28/$W28),0)</f>
        <v>1689934.3181996525</v>
      </c>
      <c r="CI28" s="23"/>
      <c r="CJ28" s="148">
        <f t="shared" ca="1" si="114"/>
        <v>392826.55312500003</v>
      </c>
      <c r="CK28" s="148">
        <f t="shared" ca="1" si="114"/>
        <v>419266.64626000007</v>
      </c>
      <c r="CL28" s="148">
        <f t="shared" ca="1" si="115"/>
        <v>108292.26667500001</v>
      </c>
      <c r="CM28" s="148">
        <f t="shared" ca="1" si="115"/>
        <v>124605.20624999999</v>
      </c>
      <c r="CN28" s="149">
        <f t="shared" ca="1" si="116"/>
        <v>27.567450777834939</v>
      </c>
      <c r="CO28" s="149">
        <f t="shared" ca="1" si="116"/>
        <v>29.719799407255614</v>
      </c>
      <c r="CP28" s="148">
        <f t="shared" ca="1" si="117"/>
        <v>57861.102299999999</v>
      </c>
      <c r="CQ28" s="148">
        <f t="shared" ca="1" si="117"/>
        <v>75079.650869999998</v>
      </c>
      <c r="CR28" s="149">
        <f t="shared" ca="1" si="118"/>
        <v>14.729427488978375</v>
      </c>
      <c r="CS28" s="149">
        <f t="shared" ca="1" si="118"/>
        <v>17.907375065423356</v>
      </c>
      <c r="CT28" s="148">
        <f t="shared" ca="1" si="119"/>
        <v>42323.518125000002</v>
      </c>
      <c r="CU28" s="148">
        <f t="shared" ca="1" si="119"/>
        <v>40872.625079999998</v>
      </c>
      <c r="CV28" s="149">
        <f t="shared" ca="1" si="120"/>
        <v>10.77409808178939</v>
      </c>
      <c r="CW28" s="149">
        <f t="shared" ca="1" si="120"/>
        <v>9.7485992374059798</v>
      </c>
      <c r="CX28" s="148">
        <f t="shared" ca="1" si="121"/>
        <v>8107.6462499999998</v>
      </c>
      <c r="CY28" s="148">
        <f t="shared" ca="1" si="121"/>
        <v>8652.9303</v>
      </c>
      <c r="CZ28" s="149">
        <f t="shared" ca="1" si="122"/>
        <v>2.0639252070671743</v>
      </c>
      <c r="DA28" s="149">
        <f t="shared" ca="1" si="122"/>
        <v>2.0638251044262779</v>
      </c>
      <c r="DB28" s="148">
        <f ca="1">IFERROR($D28*(CJ28/$V28),0)</f>
        <v>417453.4320853969</v>
      </c>
      <c r="DC28" s="148">
        <f ca="1">IFERROR($E28*(CK28/$W28),0)</f>
        <v>434701.78526590031</v>
      </c>
      <c r="DE28" s="150">
        <f t="shared" ca="1" si="123"/>
        <v>0</v>
      </c>
      <c r="DF28" s="150">
        <f t="shared" ca="1" si="123"/>
        <v>0</v>
      </c>
    </row>
    <row r="29" spans="1:110">
      <c r="A29">
        <v>8611</v>
      </c>
      <c r="B29" t="str">
        <f>VLOOKUP(A29,Stores!$A:$H,8,FALSE)</f>
        <v>8611 - Plano, TX</v>
      </c>
      <c r="C29" s="23"/>
      <c r="D29" s="148">
        <f t="shared" ca="1" si="79"/>
        <v>3635750.0798249994</v>
      </c>
      <c r="E29" s="148">
        <f t="shared" ca="1" si="79"/>
        <v>2787953.0534800002</v>
      </c>
      <c r="F29" s="148">
        <f t="shared" ca="1" si="79"/>
        <v>1138839.5024999999</v>
      </c>
      <c r="G29" s="148">
        <f t="shared" ca="1" si="79"/>
        <v>898438.84724999999</v>
      </c>
      <c r="H29" s="149">
        <f t="shared" ca="1" si="80"/>
        <v>31.32337145007547</v>
      </c>
      <c r="I29" s="149">
        <f t="shared" ca="1" si="80"/>
        <v>32.225752371566792</v>
      </c>
      <c r="J29" s="148">
        <f t="shared" ca="1" si="81"/>
        <v>756767.68499999982</v>
      </c>
      <c r="K29" s="148">
        <f t="shared" ca="1" si="81"/>
        <v>611058.30799999996</v>
      </c>
      <c r="L29" s="149">
        <f t="shared" ca="1" si="82"/>
        <v>20.814623348270008</v>
      </c>
      <c r="M29" s="149">
        <f t="shared" ca="1" si="82"/>
        <v>21.917811967359352</v>
      </c>
      <c r="N29" s="148">
        <f t="shared" ca="1" si="83"/>
        <v>333641.99250000005</v>
      </c>
      <c r="O29" s="148">
        <f t="shared" ca="1" si="83"/>
        <v>240513.83825</v>
      </c>
      <c r="P29" s="149">
        <f t="shared" ca="1" si="84"/>
        <v>9.1767031609625747</v>
      </c>
      <c r="Q29" s="149">
        <f t="shared" ca="1" si="84"/>
        <v>8.6268969970561002</v>
      </c>
      <c r="R29" s="148">
        <f t="shared" ca="1" si="85"/>
        <v>44506.514999999999</v>
      </c>
      <c r="S29" s="148">
        <f t="shared" ca="1" si="85"/>
        <v>46866.701000000001</v>
      </c>
      <c r="T29" s="149">
        <f t="shared" ca="1" si="86"/>
        <v>1.2241357085287403</v>
      </c>
      <c r="U29" s="149">
        <f t="shared" ca="1" si="86"/>
        <v>1.6810434071513396</v>
      </c>
      <c r="V29" s="148">
        <f t="shared" ca="1" si="124"/>
        <v>3782886.4297500001</v>
      </c>
      <c r="W29" s="148">
        <f t="shared" ca="1" si="124"/>
        <v>2938522.7542299991</v>
      </c>
      <c r="X29" s="23"/>
      <c r="Y29" s="148">
        <f t="shared" ca="1" si="87"/>
        <v>2448815.3819999993</v>
      </c>
      <c r="Z29" s="148">
        <f t="shared" ca="1" si="87"/>
        <v>1991236.5291699998</v>
      </c>
      <c r="AA29" s="148">
        <f t="shared" ca="1" si="88"/>
        <v>612937.91452499991</v>
      </c>
      <c r="AB29" s="148">
        <f t="shared" ca="1" si="88"/>
        <v>566836.44002999994</v>
      </c>
      <c r="AC29" s="149">
        <f t="shared" ca="1" si="89"/>
        <v>25.029976495181948</v>
      </c>
      <c r="AD29" s="149">
        <f t="shared" ca="1" si="89"/>
        <v>28.46655491330668</v>
      </c>
      <c r="AE29" s="148">
        <f t="shared" ca="1" si="90"/>
        <v>436195.70257499994</v>
      </c>
      <c r="AF29" s="148">
        <f t="shared" ca="1" si="90"/>
        <v>413239.74684999994</v>
      </c>
      <c r="AG29" s="149">
        <f t="shared" ca="1" si="91"/>
        <v>17.812518893063704</v>
      </c>
      <c r="AH29" s="149">
        <f t="shared" ca="1" si="91"/>
        <v>20.752921152076755</v>
      </c>
      <c r="AI29" s="148">
        <f t="shared" ca="1" si="92"/>
        <v>157569.111225</v>
      </c>
      <c r="AJ29" s="148">
        <f t="shared" ca="1" si="92"/>
        <v>137651.34361999997</v>
      </c>
      <c r="AK29" s="149">
        <f t="shared" ca="1" si="93"/>
        <v>6.4345034902676082</v>
      </c>
      <c r="AL29" s="149">
        <f t="shared" ca="1" si="93"/>
        <v>6.912857493498108</v>
      </c>
      <c r="AM29" s="148">
        <f t="shared" ca="1" si="94"/>
        <v>19173.100725</v>
      </c>
      <c r="AN29" s="148">
        <f t="shared" ca="1" si="94"/>
        <v>15945.349559999999</v>
      </c>
      <c r="AO29" s="149">
        <f t="shared" ca="1" si="95"/>
        <v>0.78295411185064201</v>
      </c>
      <c r="AP29" s="149">
        <f t="shared" ca="1" si="95"/>
        <v>0.80077626773181199</v>
      </c>
      <c r="AQ29" s="148">
        <f ca="1">IFERROR($D29*(Y29/$V29),0)</f>
        <v>2353568.0718735126</v>
      </c>
      <c r="AR29" s="148">
        <f ca="1">IFERROR($E29*(Z29/$W29),0)</f>
        <v>1889205.7084496215</v>
      </c>
      <c r="AS29" s="23"/>
      <c r="AT29" s="148">
        <f t="shared" ca="1" si="96"/>
        <v>883227.27945000015</v>
      </c>
      <c r="AU29" s="148">
        <f t="shared" ca="1" si="96"/>
        <v>574584.1593099999</v>
      </c>
      <c r="AV29" s="148">
        <f t="shared" ca="1" si="97"/>
        <v>322496.16839999997</v>
      </c>
      <c r="AW29" s="148">
        <f t="shared" ca="1" si="97"/>
        <v>173047.17577</v>
      </c>
      <c r="AX29" s="149">
        <f t="shared" ca="1" si="98"/>
        <v>36.51338402962638</v>
      </c>
      <c r="AY29" s="149">
        <f t="shared" ca="1" si="98"/>
        <v>30.116941611792242</v>
      </c>
      <c r="AZ29" s="148">
        <f t="shared" ca="1" si="99"/>
        <v>232313.32425000001</v>
      </c>
      <c r="BA29" s="148">
        <f t="shared" ca="1" si="99"/>
        <v>132075.91166000001</v>
      </c>
      <c r="BB29" s="149">
        <f t="shared" ca="1" si="100"/>
        <v>26.302779551223242</v>
      </c>
      <c r="BC29" s="149">
        <f t="shared" ca="1" si="100"/>
        <v>22.98634752106738</v>
      </c>
      <c r="BD29" s="148">
        <f t="shared" ca="1" si="101"/>
        <v>78374.565149999995</v>
      </c>
      <c r="BE29" s="148">
        <f t="shared" ca="1" si="101"/>
        <v>29598.964429999996</v>
      </c>
      <c r="BF29" s="149">
        <f t="shared" ca="1" si="102"/>
        <v>8.8736576613445521</v>
      </c>
      <c r="BG29" s="149">
        <f t="shared" ca="1" si="102"/>
        <v>5.1513714658518364</v>
      </c>
      <c r="BH29" s="148">
        <f t="shared" ca="1" si="103"/>
        <v>11808.279</v>
      </c>
      <c r="BI29" s="148">
        <f t="shared" ca="1" si="103"/>
        <v>11372.299679999996</v>
      </c>
      <c r="BJ29" s="149">
        <f t="shared" ca="1" si="104"/>
        <v>1.3369468170585952</v>
      </c>
      <c r="BK29" s="149">
        <f t="shared" ca="1" si="104"/>
        <v>1.9792226248730271</v>
      </c>
      <c r="BL29" s="148">
        <f ca="1">IFERROR($D29*(AT29/$V29),0)</f>
        <v>848873.92508269765</v>
      </c>
      <c r="BM29" s="148">
        <f ca="1">IFERROR($E29*(AU29/$W29),0)</f>
        <v>545142.50710619846</v>
      </c>
      <c r="BN29" s="23"/>
      <c r="BO29" s="148">
        <f t="shared" ca="1" si="105"/>
        <v>389120.47920000006</v>
      </c>
      <c r="BP29" s="148">
        <f t="shared" ca="1" si="105"/>
        <v>338035.51676999999</v>
      </c>
      <c r="BQ29" s="148">
        <f t="shared" ca="1" si="106"/>
        <v>193959.71872500004</v>
      </c>
      <c r="BR29" s="148">
        <f t="shared" ca="1" si="106"/>
        <v>178302.40448999999</v>
      </c>
      <c r="BS29" s="149">
        <f t="shared" ca="1" si="107"/>
        <v>49.845672251371965</v>
      </c>
      <c r="BT29" s="149">
        <f t="shared" ca="1" si="107"/>
        <v>52.746648101867144</v>
      </c>
      <c r="BU29" s="148">
        <f t="shared" ca="1" si="108"/>
        <v>80133.097275000022</v>
      </c>
      <c r="BV29" s="148">
        <f t="shared" ca="1" si="108"/>
        <v>75808.898549999998</v>
      </c>
      <c r="BW29" s="149">
        <f t="shared" ca="1" si="109"/>
        <v>20.593389851838982</v>
      </c>
      <c r="BX29" s="149">
        <f t="shared" ca="1" si="109"/>
        <v>22.426311671143278</v>
      </c>
      <c r="BY29" s="148">
        <f t="shared" ca="1" si="110"/>
        <v>97049.989350000003</v>
      </c>
      <c r="BZ29" s="148">
        <f t="shared" ca="1" si="110"/>
        <v>87369.511039999998</v>
      </c>
      <c r="CA29" s="149">
        <f t="shared" ca="1" si="111"/>
        <v>24.940858818206348</v>
      </c>
      <c r="CB29" s="149">
        <f t="shared" ca="1" si="111"/>
        <v>25.846251859814593</v>
      </c>
      <c r="CC29" s="148">
        <f t="shared" ca="1" si="112"/>
        <v>16776.632100000006</v>
      </c>
      <c r="CD29" s="148">
        <f t="shared" ca="1" si="112"/>
        <v>15123.994899999996</v>
      </c>
      <c r="CE29" s="149">
        <f t="shared" ca="1" si="113"/>
        <v>4.3114235813266353</v>
      </c>
      <c r="CF29" s="149">
        <f t="shared" ca="1" si="113"/>
        <v>4.4740845709092723</v>
      </c>
      <c r="CG29" s="148">
        <f ca="1">IFERROR($D29*(BO29/$V29),0)</f>
        <v>373985.53712500393</v>
      </c>
      <c r="CH29" s="148">
        <f ca="1">IFERROR($E29*(BP29/$W29),0)</f>
        <v>320714.60049339035</v>
      </c>
      <c r="CI29" s="23"/>
      <c r="CJ29" s="148">
        <f t="shared" ca="1" si="114"/>
        <v>61723.289099999995</v>
      </c>
      <c r="CK29" s="148">
        <f t="shared" ca="1" si="114"/>
        <v>34666.54898</v>
      </c>
      <c r="CL29" s="148">
        <f t="shared" ca="1" si="115"/>
        <v>15126.682424999999</v>
      </c>
      <c r="CM29" s="148">
        <f t="shared" ca="1" si="115"/>
        <v>8612.5493999999999</v>
      </c>
      <c r="CN29" s="149">
        <f t="shared" ca="1" si="116"/>
        <v>24.507252684627268</v>
      </c>
      <c r="CO29" s="149">
        <f t="shared" ca="1" si="116"/>
        <v>24.843976840523684</v>
      </c>
      <c r="CP29" s="148">
        <f t="shared" ca="1" si="117"/>
        <v>9459.8675999999996</v>
      </c>
      <c r="CQ29" s="148">
        <f t="shared" ca="1" si="117"/>
        <v>5919.6423999999997</v>
      </c>
      <c r="CR29" s="149">
        <f t="shared" ca="1" si="118"/>
        <v>15.326253247252827</v>
      </c>
      <c r="CS29" s="149">
        <f t="shared" ca="1" si="118"/>
        <v>17.07594950802628</v>
      </c>
      <c r="CT29" s="148">
        <f t="shared" ca="1" si="119"/>
        <v>5035.9448249999996</v>
      </c>
      <c r="CU29" s="148">
        <f t="shared" ca="1" si="119"/>
        <v>2406.9255000000003</v>
      </c>
      <c r="CV29" s="149">
        <f t="shared" ca="1" si="120"/>
        <v>8.1589054932589455</v>
      </c>
      <c r="CW29" s="149">
        <f t="shared" ca="1" si="120"/>
        <v>6.9430778973373322</v>
      </c>
      <c r="CX29" s="148">
        <f t="shared" ca="1" si="121"/>
        <v>630.87</v>
      </c>
      <c r="CY29" s="148">
        <f t="shared" ca="1" si="121"/>
        <v>285.98150000000004</v>
      </c>
      <c r="CZ29" s="149">
        <f t="shared" ca="1" si="122"/>
        <v>1.0220939441154959</v>
      </c>
      <c r="DA29" s="149">
        <f t="shared" ca="1" si="122"/>
        <v>0.82494943516007291</v>
      </c>
      <c r="DB29" s="148">
        <f ca="1">IFERROR($D29*(CJ29/$V29),0)</f>
        <v>59322.545743784627</v>
      </c>
      <c r="DC29" s="148">
        <f ca="1">IFERROR($E29*(CK29/$W29),0)</f>
        <v>32890.237430790454</v>
      </c>
      <c r="DE29" s="150">
        <f t="shared" ca="1" si="123"/>
        <v>0</v>
      </c>
      <c r="DF29" s="150">
        <f t="shared" ca="1" si="123"/>
        <v>0</v>
      </c>
    </row>
    <row r="30" spans="1:110">
      <c r="A30">
        <v>8650</v>
      </c>
      <c r="B30" t="str">
        <f>VLOOKUP(A30,Stores!$A:$H,8,FALSE)</f>
        <v>8650 - Chicago, IL</v>
      </c>
      <c r="C30" s="23"/>
      <c r="D30" s="148">
        <f t="shared" ca="1" si="79"/>
        <v>5087716.6816499997</v>
      </c>
      <c r="E30" s="148">
        <f t="shared" ca="1" si="79"/>
        <v>4826298.875719999</v>
      </c>
      <c r="F30" s="148">
        <f t="shared" ca="1" si="79"/>
        <v>1595564.2702500001</v>
      </c>
      <c r="G30" s="148">
        <f t="shared" ca="1" si="79"/>
        <v>1642265.7994399997</v>
      </c>
      <c r="H30" s="149">
        <f t="shared" ca="1" si="80"/>
        <v>31.361106957955485</v>
      </c>
      <c r="I30" s="149">
        <f t="shared" ca="1" si="80"/>
        <v>34.027436794307576</v>
      </c>
      <c r="J30" s="148">
        <f t="shared" ca="1" si="81"/>
        <v>919009.0575</v>
      </c>
      <c r="K30" s="148">
        <f t="shared" ca="1" si="81"/>
        <v>946827.99168999982</v>
      </c>
      <c r="L30" s="149">
        <f t="shared" ca="1" si="82"/>
        <v>18.063290764885039</v>
      </c>
      <c r="M30" s="149">
        <f t="shared" ca="1" si="82"/>
        <v>19.618096932481201</v>
      </c>
      <c r="N30" s="148">
        <f t="shared" ca="1" si="83"/>
        <v>552017.45850000007</v>
      </c>
      <c r="O30" s="148">
        <f t="shared" ca="1" si="83"/>
        <v>572621.07279999997</v>
      </c>
      <c r="P30" s="149">
        <f t="shared" ca="1" si="84"/>
        <v>10.850003902359104</v>
      </c>
      <c r="Q30" s="149">
        <f t="shared" ca="1" si="84"/>
        <v>11.864600339625152</v>
      </c>
      <c r="R30" s="148">
        <f t="shared" ca="1" si="85"/>
        <v>63577.31925</v>
      </c>
      <c r="S30" s="148">
        <f t="shared" ca="1" si="85"/>
        <v>67553.960949999993</v>
      </c>
      <c r="T30" s="149">
        <f t="shared" ca="1" si="86"/>
        <v>1.2496238141425204</v>
      </c>
      <c r="U30" s="149">
        <f t="shared" ca="1" si="86"/>
        <v>1.3997052957049232</v>
      </c>
      <c r="V30" s="148">
        <f t="shared" ca="1" si="124"/>
        <v>5046499.3977750009</v>
      </c>
      <c r="W30" s="148">
        <f t="shared" ca="1" si="124"/>
        <v>4632284.0795</v>
      </c>
      <c r="X30" s="23"/>
      <c r="Y30" s="148">
        <f t="shared" ca="1" si="87"/>
        <v>3387476.8230750002</v>
      </c>
      <c r="Z30" s="148">
        <f t="shared" ca="1" si="87"/>
        <v>3179572.6699099992</v>
      </c>
      <c r="AA30" s="148">
        <f t="shared" ca="1" si="88"/>
        <v>829459.74292500003</v>
      </c>
      <c r="AB30" s="148">
        <f t="shared" ca="1" si="88"/>
        <v>807025.07494000008</v>
      </c>
      <c r="AC30" s="149">
        <f t="shared" ca="1" si="89"/>
        <v>24.48606400123067</v>
      </c>
      <c r="AD30" s="149">
        <f t="shared" ca="1" si="89"/>
        <v>25.381557797917658</v>
      </c>
      <c r="AE30" s="148">
        <f t="shared" ca="1" si="90"/>
        <v>583037.96279999998</v>
      </c>
      <c r="AF30" s="148">
        <f t="shared" ca="1" si="90"/>
        <v>570855.48520000011</v>
      </c>
      <c r="AG30" s="149">
        <f t="shared" ca="1" si="91"/>
        <v>17.211570536171052</v>
      </c>
      <c r="AH30" s="149">
        <f t="shared" ca="1" si="91"/>
        <v>17.953842999165001</v>
      </c>
      <c r="AI30" s="148">
        <f t="shared" ca="1" si="92"/>
        <v>222167.79412499999</v>
      </c>
      <c r="AJ30" s="148">
        <f t="shared" ca="1" si="92"/>
        <v>209036.60911000002</v>
      </c>
      <c r="AK30" s="149">
        <f t="shared" ca="1" si="93"/>
        <v>6.5585037397636272</v>
      </c>
      <c r="AL30" s="149">
        <f t="shared" ca="1" si="93"/>
        <v>6.5743617401239325</v>
      </c>
      <c r="AM30" s="148">
        <f t="shared" ca="1" si="94"/>
        <v>24253.986000000001</v>
      </c>
      <c r="AN30" s="148">
        <f t="shared" ca="1" si="94"/>
        <v>27132.980630000005</v>
      </c>
      <c r="AO30" s="149">
        <f t="shared" ca="1" si="95"/>
        <v>0.71598972529598937</v>
      </c>
      <c r="AP30" s="149">
        <f t="shared" ca="1" si="95"/>
        <v>0.85335305862872546</v>
      </c>
      <c r="AQ30" s="148">
        <f ca="1">IFERROR($D30*(Y30/$V30),0)</f>
        <v>3415144.0400567795</v>
      </c>
      <c r="AR30" s="148">
        <f ca="1">IFERROR($E30*(Z30/$W30),0)</f>
        <v>3312743.2900689105</v>
      </c>
      <c r="AS30" s="23"/>
      <c r="AT30" s="148">
        <f t="shared" ca="1" si="96"/>
        <v>745002.2723999999</v>
      </c>
      <c r="AU30" s="148">
        <f t="shared" ca="1" si="96"/>
        <v>659038.66378000006</v>
      </c>
      <c r="AV30" s="148">
        <f t="shared" ca="1" si="97"/>
        <v>229826.28135</v>
      </c>
      <c r="AW30" s="148">
        <f t="shared" ca="1" si="97"/>
        <v>176895.02081999998</v>
      </c>
      <c r="AX30" s="149">
        <f t="shared" ca="1" si="98"/>
        <v>30.84907118600086</v>
      </c>
      <c r="AY30" s="149">
        <f t="shared" ca="1" si="98"/>
        <v>26.841372220166278</v>
      </c>
      <c r="AZ30" s="148">
        <f t="shared" ca="1" si="99"/>
        <v>155814.38774999999</v>
      </c>
      <c r="BA30" s="148">
        <f t="shared" ca="1" si="99"/>
        <v>143554.63990000001</v>
      </c>
      <c r="BB30" s="149">
        <f t="shared" ca="1" si="100"/>
        <v>20.914619125663759</v>
      </c>
      <c r="BC30" s="149">
        <f t="shared" ca="1" si="100"/>
        <v>21.782430650824661</v>
      </c>
      <c r="BD30" s="148">
        <f t="shared" ca="1" si="101"/>
        <v>68536.145175000012</v>
      </c>
      <c r="BE30" s="148">
        <f t="shared" ca="1" si="101"/>
        <v>27544.684789999996</v>
      </c>
      <c r="BF30" s="149">
        <f t="shared" ca="1" si="102"/>
        <v>9.1994545136370007</v>
      </c>
      <c r="BG30" s="149">
        <f t="shared" ca="1" si="102"/>
        <v>4.179524860045988</v>
      </c>
      <c r="BH30" s="148">
        <f t="shared" ca="1" si="103"/>
        <v>5475.7484250000007</v>
      </c>
      <c r="BI30" s="148">
        <f t="shared" ca="1" si="103"/>
        <v>5795.6961300000003</v>
      </c>
      <c r="BJ30" s="149">
        <f t="shared" ca="1" si="104"/>
        <v>0.73499754670010076</v>
      </c>
      <c r="BK30" s="149">
        <f t="shared" ca="1" si="104"/>
        <v>0.87941670929563498</v>
      </c>
      <c r="BL30" s="148">
        <f ca="1">IFERROR($D30*(AT30/$V30),0)</f>
        <v>751087.07846627396</v>
      </c>
      <c r="BM30" s="148">
        <f ca="1">IFERROR($E30*(AU30/$W30),0)</f>
        <v>686641.2999439243</v>
      </c>
      <c r="BN30" s="23"/>
      <c r="BO30" s="148">
        <f t="shared" ca="1" si="105"/>
        <v>830923.37384999986</v>
      </c>
      <c r="BP30" s="148">
        <f t="shared" ca="1" si="105"/>
        <v>691114.98365000007</v>
      </c>
      <c r="BQ30" s="148">
        <f t="shared" ca="1" si="106"/>
        <v>473214.26467499998</v>
      </c>
      <c r="BR30" s="148">
        <f t="shared" ca="1" si="106"/>
        <v>408157.42862999998</v>
      </c>
      <c r="BS30" s="149">
        <f t="shared" ca="1" si="107"/>
        <v>56.950409576566528</v>
      </c>
      <c r="BT30" s="149">
        <f t="shared" ca="1" si="107"/>
        <v>59.057817915390807</v>
      </c>
      <c r="BU30" s="148">
        <f t="shared" ca="1" si="108"/>
        <v>166778.74244999999</v>
      </c>
      <c r="BV30" s="148">
        <f t="shared" ca="1" si="108"/>
        <v>145364.28284</v>
      </c>
      <c r="BW30" s="149">
        <f t="shared" ca="1" si="109"/>
        <v>20.071494881320699</v>
      </c>
      <c r="BX30" s="149">
        <f t="shared" ca="1" si="109"/>
        <v>21.033299274208261</v>
      </c>
      <c r="BY30" s="148">
        <f t="shared" ca="1" si="110"/>
        <v>273996.719025</v>
      </c>
      <c r="BZ30" s="148">
        <f t="shared" ca="1" si="110"/>
        <v>232853.28849999997</v>
      </c>
      <c r="CA30" s="149">
        <f t="shared" ca="1" si="111"/>
        <v>32.974968288046078</v>
      </c>
      <c r="CB30" s="149">
        <f t="shared" ca="1" si="111"/>
        <v>33.692409224037803</v>
      </c>
      <c r="CC30" s="148">
        <f t="shared" ca="1" si="112"/>
        <v>32438.803200000002</v>
      </c>
      <c r="CD30" s="148">
        <f t="shared" ca="1" si="112"/>
        <v>29939.85729</v>
      </c>
      <c r="CE30" s="149">
        <f t="shared" ca="1" si="113"/>
        <v>3.9039464071997481</v>
      </c>
      <c r="CF30" s="149">
        <f t="shared" ca="1" si="113"/>
        <v>4.3321094171447427</v>
      </c>
      <c r="CG30" s="148">
        <f ca="1">IFERROR($D30*(BO30/$V30),0)</f>
        <v>837709.94051311037</v>
      </c>
      <c r="CH30" s="148">
        <f ca="1">IFERROR($E30*(BP30/$W30),0)</f>
        <v>720061.07815030019</v>
      </c>
      <c r="CI30" s="23"/>
      <c r="CJ30" s="148">
        <f t="shared" ca="1" si="114"/>
        <v>83096.928449999978</v>
      </c>
      <c r="CK30" s="148">
        <f t="shared" ca="1" si="114"/>
        <v>102557.76215999998</v>
      </c>
      <c r="CL30" s="148">
        <f t="shared" ca="1" si="115"/>
        <v>26325.787799999998</v>
      </c>
      <c r="CM30" s="148">
        <f t="shared" ca="1" si="115"/>
        <v>30332.991569999998</v>
      </c>
      <c r="CN30" s="149">
        <f t="shared" ca="1" si="116"/>
        <v>31.680819364870281</v>
      </c>
      <c r="CO30" s="149">
        <f t="shared" ca="1" si="116"/>
        <v>29.576495168330226</v>
      </c>
      <c r="CP30" s="148">
        <f t="shared" ca="1" si="117"/>
        <v>14100.8694</v>
      </c>
      <c r="CQ30" s="148">
        <f t="shared" ca="1" si="117"/>
        <v>16661.568909999998</v>
      </c>
      <c r="CR30" s="149">
        <f t="shared" ca="1" si="118"/>
        <v>16.96918245117158</v>
      </c>
      <c r="CS30" s="149">
        <f t="shared" ca="1" si="118"/>
        <v>16.246033999851075</v>
      </c>
      <c r="CT30" s="148">
        <f t="shared" ca="1" si="119"/>
        <v>10532.02965</v>
      </c>
      <c r="CU30" s="148">
        <f t="shared" ca="1" si="119"/>
        <v>11094.269619999999</v>
      </c>
      <c r="CV30" s="149">
        <f t="shared" ca="1" si="120"/>
        <v>12.674391035207996</v>
      </c>
      <c r="CW30" s="149">
        <f t="shared" ca="1" si="120"/>
        <v>10.817581610928553</v>
      </c>
      <c r="CX30" s="148">
        <f t="shared" ca="1" si="121"/>
        <v>1692.8887500000001</v>
      </c>
      <c r="CY30" s="148">
        <f t="shared" ca="1" si="121"/>
        <v>2577.1530399999992</v>
      </c>
      <c r="CZ30" s="149">
        <f t="shared" ca="1" si="122"/>
        <v>2.0372458784907113</v>
      </c>
      <c r="DA30" s="149">
        <f t="shared" ca="1" si="122"/>
        <v>2.5128795575505949</v>
      </c>
      <c r="DB30" s="148">
        <f ca="1">IFERROR($D30*(CJ30/$V30),0)</f>
        <v>83775.622613834465</v>
      </c>
      <c r="DC30" s="148">
        <f ca="1">IFERROR($E30*(CK30/$W30),0)</f>
        <v>106853.2075568633</v>
      </c>
      <c r="DE30" s="150">
        <f t="shared" ca="1" si="123"/>
        <v>0</v>
      </c>
      <c r="DF30" s="150">
        <f t="shared" ca="1" si="123"/>
        <v>0</v>
      </c>
    </row>
    <row r="31" spans="1:110">
      <c r="A31" s="5" t="s">
        <v>116</v>
      </c>
      <c r="B31" s="5" t="s">
        <v>168</v>
      </c>
      <c r="C31" s="65"/>
      <c r="D31" s="155">
        <f ca="1">SUM(D26:D30)</f>
        <v>42064732.104975007</v>
      </c>
      <c r="E31" s="155">
        <f ca="1">SUM(E26:E30)</f>
        <v>39138916.764009997</v>
      </c>
      <c r="F31" s="155">
        <f ca="1">SUM(F26:F30)</f>
        <v>13657334.468250001</v>
      </c>
      <c r="G31" s="155">
        <f ca="1">SUM(G26:G30)</f>
        <v>12915445.575829998</v>
      </c>
      <c r="H31" s="156">
        <f t="shared" ca="1" si="80"/>
        <v>32.467422909451372</v>
      </c>
      <c r="I31" s="156">
        <f t="shared" ca="1" si="80"/>
        <v>32.998985775984309</v>
      </c>
      <c r="J31" s="155">
        <f ca="1">SUM(J26:J30)</f>
        <v>8303657.4663749998</v>
      </c>
      <c r="K31" s="155">
        <f ca="1">SUM(K26:K30)</f>
        <v>7834753.8407599991</v>
      </c>
      <c r="L31" s="156">
        <f t="shared" ca="1" si="82"/>
        <v>19.740188635108229</v>
      </c>
      <c r="M31" s="156">
        <f t="shared" ca="1" si="82"/>
        <v>20.017809608784088</v>
      </c>
      <c r="N31" s="155">
        <f ca="1">SUM(N26:N30)</f>
        <v>4634895.5894999998</v>
      </c>
      <c r="O31" s="155">
        <f ca="1">SUM(O26:O30)</f>
        <v>4386227.8208699999</v>
      </c>
      <c r="P31" s="156">
        <f t="shared" ca="1" si="84"/>
        <v>11.018483555139126</v>
      </c>
      <c r="Q31" s="156">
        <f t="shared" ca="1" si="84"/>
        <v>11.206819665748476</v>
      </c>
      <c r="R31" s="155">
        <f ca="1">SUM(R26:R30)</f>
        <v>653897.66737499996</v>
      </c>
      <c r="S31" s="155">
        <f ca="1">SUM(S26:S30)</f>
        <v>639201.14019999991</v>
      </c>
      <c r="T31" s="156">
        <f t="shared" ca="1" si="86"/>
        <v>1.5545033443768521</v>
      </c>
      <c r="U31" s="156">
        <f t="shared" ca="1" si="86"/>
        <v>1.6331600183369772</v>
      </c>
      <c r="V31" s="155">
        <f ca="1">SUM(V26:V30)</f>
        <v>41448422.410725012</v>
      </c>
      <c r="W31" s="155">
        <f ca="1">SUM(W26:W30)</f>
        <v>38228852.966079988</v>
      </c>
      <c r="X31" s="65"/>
      <c r="Y31" s="155">
        <f ca="1">SUM(Y26:Y30)</f>
        <v>28630004.411474999</v>
      </c>
      <c r="Z31" s="155">
        <f ca="1">SUM(Z26:Z30)</f>
        <v>26547024.092539996</v>
      </c>
      <c r="AA31" s="155">
        <f ca="1">SUM(AA26:AA30)</f>
        <v>7583674.6206750004</v>
      </c>
      <c r="AB31" s="155">
        <f ca="1">SUM(AB26:AB30)</f>
        <v>7324421.6483199997</v>
      </c>
      <c r="AC31" s="156">
        <f t="shared" ca="1" si="89"/>
        <v>26.488555543622056</v>
      </c>
      <c r="AD31" s="156">
        <f t="shared" ca="1" si="89"/>
        <v>27.59036803066089</v>
      </c>
      <c r="AE31" s="155">
        <f ca="1">SUM(AE26:AE30)</f>
        <v>5150742.9503999995</v>
      </c>
      <c r="AF31" s="155">
        <f ca="1">SUM(AF26:AF30)</f>
        <v>5049981.507269999</v>
      </c>
      <c r="AG31" s="156">
        <f t="shared" ca="1" si="91"/>
        <v>17.990716579615913</v>
      </c>
      <c r="AH31" s="156">
        <f t="shared" ca="1" si="91"/>
        <v>19.022778182843851</v>
      </c>
      <c r="AI31" s="155">
        <f ca="1">SUM(AI26:AI30)</f>
        <v>2160862.8923249999</v>
      </c>
      <c r="AJ31" s="155">
        <f ca="1">SUM(AJ26:AJ30)</f>
        <v>2000698.2587899999</v>
      </c>
      <c r="AK31" s="156">
        <f t="shared" ca="1" si="93"/>
        <v>7.5475464874847145</v>
      </c>
      <c r="AL31" s="156">
        <f t="shared" ca="1" si="93"/>
        <v>7.53643139741685</v>
      </c>
      <c r="AM31" s="155">
        <f ca="1">SUM(AM26:AM30)</f>
        <v>272068.77794999996</v>
      </c>
      <c r="AN31" s="155">
        <f ca="1">SUM(AN26:AN30)</f>
        <v>273741.88225999998</v>
      </c>
      <c r="AO31" s="156">
        <f t="shared" ca="1" si="95"/>
        <v>0.95029247652142834</v>
      </c>
      <c r="AP31" s="156">
        <f t="shared" ca="1" si="95"/>
        <v>1.0311584504001881</v>
      </c>
      <c r="AQ31" s="155">
        <f ca="1">SUM(AQ26:AQ30)</f>
        <v>29152975.547911201</v>
      </c>
      <c r="AR31" s="155">
        <f ca="1">SUM(AR26:AR30)</f>
        <v>27206393.522121813</v>
      </c>
      <c r="AS31" s="65"/>
      <c r="AT31" s="155">
        <f ca="1">SUM(AT26:AT30)</f>
        <v>6260896.820475</v>
      </c>
      <c r="AU31" s="155">
        <f ca="1">SUM(AU26:AU30)</f>
        <v>5330775.7832699995</v>
      </c>
      <c r="AV31" s="155">
        <f ca="1">SUM(AV26:AV30)</f>
        <v>2277487.9013249995</v>
      </c>
      <c r="AW31" s="155">
        <f ca="1">SUM(AW26:AW30)</f>
        <v>1780962.0023299998</v>
      </c>
      <c r="AX31" s="156">
        <f t="shared" ca="1" si="98"/>
        <v>36.376384512150636</v>
      </c>
      <c r="AY31" s="156">
        <f t="shared" ca="1" si="98"/>
        <v>33.409058544899516</v>
      </c>
      <c r="AZ31" s="155">
        <f ca="1">SUM(AZ26:AZ30)</f>
        <v>1531005.2067000002</v>
      </c>
      <c r="BA31" s="155">
        <f ca="1">SUM(BA26:BA30)</f>
        <v>1363718.67499</v>
      </c>
      <c r="BB31" s="156">
        <f t="shared" ca="1" si="100"/>
        <v>24.453448932318395</v>
      </c>
      <c r="BC31" s="156">
        <f t="shared" ca="1" si="100"/>
        <v>25.581992761163725</v>
      </c>
      <c r="BD31" s="155">
        <f ca="1">SUM(BD26:BD30)</f>
        <v>669537.10979999998</v>
      </c>
      <c r="BE31" s="155">
        <f ca="1">SUM(BE26:BE30)</f>
        <v>344492.30717999995</v>
      </c>
      <c r="BF31" s="156">
        <f t="shared" ca="1" si="102"/>
        <v>10.693948950099513</v>
      </c>
      <c r="BG31" s="156">
        <f t="shared" ca="1" si="102"/>
        <v>6.4623297093295076</v>
      </c>
      <c r="BH31" s="155">
        <f ca="1">SUM(BH26:BH30)</f>
        <v>76945.584824999998</v>
      </c>
      <c r="BI31" s="155">
        <f ca="1">SUM(BI26:BI30)</f>
        <v>72751.020159999985</v>
      </c>
      <c r="BJ31" s="156">
        <f t="shared" ca="1" si="104"/>
        <v>1.2289866297327403</v>
      </c>
      <c r="BK31" s="156">
        <f t="shared" ca="1" si="104"/>
        <v>1.3647360744062869</v>
      </c>
      <c r="BL31" s="155">
        <f ca="1">SUM(BL26:BL30)</f>
        <v>6289891.3367988793</v>
      </c>
      <c r="BM31" s="155">
        <f ca="1">SUM(BM26:BM30)</f>
        <v>5422940.5935607702</v>
      </c>
      <c r="BN31" s="65"/>
      <c r="BO31" s="155">
        <f ca="1">SUM(BO26:BO30)</f>
        <v>5597904.7329749996</v>
      </c>
      <c r="BP31" s="155">
        <f ca="1">SUM(BP26:BP30)</f>
        <v>5296506.8609600002</v>
      </c>
      <c r="BQ31" s="155">
        <f ca="1">SUM(BQ26:BQ30)</f>
        <v>3235849.5686999997</v>
      </c>
      <c r="BR31" s="155">
        <f ca="1">SUM(BR26:BR30)</f>
        <v>3125866.5511500002</v>
      </c>
      <c r="BS31" s="156">
        <f t="shared" ca="1" si="107"/>
        <v>57.804655903465353</v>
      </c>
      <c r="BT31" s="156">
        <f t="shared" ca="1" si="107"/>
        <v>59.01751160166404</v>
      </c>
      <c r="BU31" s="155">
        <f ca="1">SUM(BU26:BU30)</f>
        <v>1104454.7884500001</v>
      </c>
      <c r="BV31" s="155">
        <f ca="1">SUM(BV26:BV30)</f>
        <v>1071170.2405599998</v>
      </c>
      <c r="BW31" s="156">
        <f t="shared" ca="1" si="109"/>
        <v>19.729788932350033</v>
      </c>
      <c r="BX31" s="156">
        <f t="shared" ca="1" si="109"/>
        <v>20.224088605557824</v>
      </c>
      <c r="BY31" s="155">
        <f ca="1">SUM(BY26:BY30)</f>
        <v>1852330.3613249999</v>
      </c>
      <c r="BZ31" s="155">
        <f ca="1">SUM(BZ26:BZ30)</f>
        <v>1779794.67288</v>
      </c>
      <c r="CA31" s="156">
        <f t="shared" ca="1" si="111"/>
        <v>33.089708554946796</v>
      </c>
      <c r="CB31" s="156">
        <f t="shared" ca="1" si="111"/>
        <v>33.603178842241874</v>
      </c>
      <c r="CC31" s="155">
        <f ca="1">SUM(CC26:CC30)</f>
        <v>279064.41892500001</v>
      </c>
      <c r="CD31" s="155">
        <f ca="1">SUM(CD26:CD30)</f>
        <v>274901.63770999998</v>
      </c>
      <c r="CE31" s="156">
        <f t="shared" ca="1" si="113"/>
        <v>4.9851584161685354</v>
      </c>
      <c r="CF31" s="156">
        <f t="shared" ca="1" si="113"/>
        <v>5.190244153864338</v>
      </c>
      <c r="CG31" s="155">
        <f ca="1">SUM(CG26:CG30)</f>
        <v>5642791.6923382543</v>
      </c>
      <c r="CH31" s="155">
        <f ca="1">SUM(CH26:CH30)</f>
        <v>5412570.2835989185</v>
      </c>
      <c r="CI31" s="65"/>
      <c r="CJ31" s="155">
        <f ca="1">SUM(CJ26:CJ30)</f>
        <v>959616.44579999987</v>
      </c>
      <c r="CK31" s="155">
        <f ca="1">SUM(CK26:CK30)</f>
        <v>1054546.2293100001</v>
      </c>
      <c r="CL31" s="155">
        <f ca="1">SUM(CL26:CL30)</f>
        <v>286444.21575000003</v>
      </c>
      <c r="CM31" s="155">
        <f ca="1">SUM(CM26:CM30)</f>
        <v>319403.88312000001</v>
      </c>
      <c r="CN31" s="156">
        <f t="shared" ca="1" si="116"/>
        <v>29.849865225183919</v>
      </c>
      <c r="CO31" s="156">
        <f t="shared" ca="1" si="116"/>
        <v>30.288277008869407</v>
      </c>
      <c r="CP31" s="155">
        <f ca="1">SUM(CP26:CP30)</f>
        <v>162573.25012499999</v>
      </c>
      <c r="CQ31" s="155">
        <f ca="1">SUM(CQ26:CQ30)</f>
        <v>195175.07310000001</v>
      </c>
      <c r="CR31" s="156">
        <f t="shared" ca="1" si="118"/>
        <v>16.941482280398827</v>
      </c>
      <c r="CS31" s="156">
        <f t="shared" ca="1" si="118"/>
        <v>18.50796747219939</v>
      </c>
      <c r="CT31" s="155">
        <f ca="1">SUM(CT26:CT30)</f>
        <v>105460.038075</v>
      </c>
      <c r="CU31" s="155">
        <f ca="1">SUM(CU26:CU30)</f>
        <v>104760.15998</v>
      </c>
      <c r="CV31" s="156">
        <f t="shared" ca="1" si="120"/>
        <v>10.989811454000407</v>
      </c>
      <c r="CW31" s="156">
        <f t="shared" ca="1" si="120"/>
        <v>9.9341458030290042</v>
      </c>
      <c r="CX31" s="155">
        <f ca="1">SUM(CX26:CX30)</f>
        <v>18410.92755</v>
      </c>
      <c r="CY31" s="155">
        <f ca="1">SUM(CY26:CY30)</f>
        <v>19468.65004</v>
      </c>
      <c r="CZ31" s="156">
        <f t="shared" ca="1" si="122"/>
        <v>1.918571490784678</v>
      </c>
      <c r="DA31" s="156">
        <f t="shared" ca="1" si="122"/>
        <v>1.8461637336410115</v>
      </c>
      <c r="DB31" s="155">
        <f ca="1">SUM(DB26:DB30)</f>
        <v>979073.52792666049</v>
      </c>
      <c r="DC31" s="155">
        <f ca="1">SUM(DC26:DC30)</f>
        <v>1097012.364728498</v>
      </c>
      <c r="DD31" s="153"/>
      <c r="DE31" s="155">
        <f ca="1">SUM(DE26:DE30)</f>
        <v>0</v>
      </c>
      <c r="DF31" s="155">
        <f ca="1">SUM(DF26:DF30)</f>
        <v>0</v>
      </c>
    </row>
    <row r="33" spans="1:110">
      <c r="A33" s="5" t="s">
        <v>118</v>
      </c>
      <c r="B33" s="5" t="s">
        <v>168</v>
      </c>
      <c r="C33" s="65"/>
      <c r="D33" s="155">
        <f ca="1">SUM(D24,D31)</f>
        <v>74846156.344425008</v>
      </c>
      <c r="E33" s="155">
        <f ca="1">SUM(E24,E31)</f>
        <v>66770364.459959999</v>
      </c>
      <c r="F33" s="155">
        <f ca="1">SUM(F24,F31)</f>
        <v>24766287.18045</v>
      </c>
      <c r="G33" s="155">
        <f ca="1">SUM(G24,G31)</f>
        <v>22087153.255579997</v>
      </c>
      <c r="H33" s="156">
        <f ca="1">IFERROR(F33/D33*100,0)</f>
        <v>33.089591222936249</v>
      </c>
      <c r="I33" s="156">
        <f ca="1">IFERROR(G33/E33*100,0)</f>
        <v>33.079276164240405</v>
      </c>
      <c r="J33" s="155">
        <f ca="1">SUM(J24,J31)</f>
        <v>15308779.346250001</v>
      </c>
      <c r="K33" s="155">
        <f ca="1">SUM(K24,K31)</f>
        <v>13787283.120729998</v>
      </c>
      <c r="L33" s="156">
        <f ca="1">IFERROR(J33/D33*100,0)</f>
        <v>20.453661342076774</v>
      </c>
      <c r="M33" s="156">
        <f ca="1">IFERROR(K33/E33*100,0)</f>
        <v>20.648806146621801</v>
      </c>
      <c r="N33" s="155">
        <f ca="1">SUM(N24,N31)</f>
        <v>8311233.9869250003</v>
      </c>
      <c r="O33" s="155">
        <f ca="1">SUM(O24,O31)</f>
        <v>7254495.8142999988</v>
      </c>
      <c r="P33" s="156">
        <f ca="1">IFERROR(N33/D33*100,0)</f>
        <v>11.104423250111321</v>
      </c>
      <c r="Q33" s="156">
        <f ca="1">IFERROR(O33/E33*100,0)</f>
        <v>10.864843816526241</v>
      </c>
      <c r="R33" s="155">
        <f ca="1">SUM(R24,R31)</f>
        <v>1073612.609775</v>
      </c>
      <c r="S33" s="155">
        <f ca="1">SUM(S24,S31)</f>
        <v>983815.95654999989</v>
      </c>
      <c r="T33" s="156">
        <f ca="1">IFERROR(R33/D33*100,0)</f>
        <v>1.4344258439063708</v>
      </c>
      <c r="U33" s="156">
        <f ca="1">IFERROR(S33/E33*100,0)</f>
        <v>1.4734320600271129</v>
      </c>
      <c r="V33" s="155">
        <f ca="1">SUM(V24,V31)</f>
        <v>74445463.152525023</v>
      </c>
      <c r="W33" s="155">
        <f ca="1">SUM(W24,W31)</f>
        <v>66105050.91861999</v>
      </c>
      <c r="X33" s="65"/>
      <c r="Y33" s="155">
        <f ca="1">SUM(Y24,Y31)</f>
        <v>50096735.493000001</v>
      </c>
      <c r="Z33" s="155">
        <f ca="1">SUM(Z24,Z31)</f>
        <v>45208631.035679996</v>
      </c>
      <c r="AA33" s="155">
        <f ca="1">SUM(AA24,AA31)</f>
        <v>13467532.295625001</v>
      </c>
      <c r="AB33" s="155">
        <f ca="1">SUM(AB24,AB31)</f>
        <v>12396060.945590001</v>
      </c>
      <c r="AC33" s="156">
        <f ca="1">IFERROR(AA33/Y33*100,0)</f>
        <v>26.883053682224094</v>
      </c>
      <c r="AD33" s="156">
        <f ca="1">IFERROR(AB33/Z33*100,0)</f>
        <v>27.419677750929157</v>
      </c>
      <c r="AE33" s="155">
        <f ca="1">SUM(AE24,AE31)</f>
        <v>9248524.3756499998</v>
      </c>
      <c r="AF33" s="155">
        <f ca="1">SUM(AF24,AF31)</f>
        <v>8650654.9679199979</v>
      </c>
      <c r="AG33" s="156">
        <f ca="1">IFERROR(AE33/Y33*100,0)</f>
        <v>18.461331431351034</v>
      </c>
      <c r="AH33" s="156">
        <f ca="1">IFERROR(AF33/Z33*100,0)</f>
        <v>19.134963323911851</v>
      </c>
      <c r="AI33" s="155">
        <f ca="1">SUM(AI24,AI31)</f>
        <v>3783798.7529250002</v>
      </c>
      <c r="AJ33" s="155">
        <f ca="1">SUM(AJ24,AJ31)</f>
        <v>3328630.3803199995</v>
      </c>
      <c r="AK33" s="156">
        <f ca="1">IFERROR(AI33/Y33*100,0)</f>
        <v>7.5529846719327836</v>
      </c>
      <c r="AL33" s="156">
        <f ca="1">IFERROR(AJ33/Z33*100,0)</f>
        <v>7.3628205589612863</v>
      </c>
      <c r="AM33" s="155">
        <f ca="1">SUM(AM24,AM31)</f>
        <v>435209.16704999993</v>
      </c>
      <c r="AN33" s="155">
        <f ca="1">SUM(AN24,AN31)</f>
        <v>416775.59734999994</v>
      </c>
      <c r="AO33" s="156">
        <f ca="1">IFERROR(AM33/Y33*100,0)</f>
        <v>0.86873757894027159</v>
      </c>
      <c r="AP33" s="156">
        <f ca="1">IFERROR(AN33/Z33*100,0)</f>
        <v>0.92189386805600959</v>
      </c>
      <c r="AQ33" s="155">
        <f ca="1">SUM(AQ24,AQ31)</f>
        <v>50514074.423428357</v>
      </c>
      <c r="AR33" s="155">
        <f ca="1">SUM(AR24,AR31)</f>
        <v>45679409.582732961</v>
      </c>
      <c r="AS33" s="65"/>
      <c r="AT33" s="155">
        <f ca="1">SUM(AT24,AT31)</f>
        <v>12287120.951250002</v>
      </c>
      <c r="AU33" s="155">
        <f ca="1">SUM(AU24,AU31)</f>
        <v>10432009.77826</v>
      </c>
      <c r="AV33" s="155">
        <f ca="1">SUM(AV24,AV31)</f>
        <v>4466959.9498500004</v>
      </c>
      <c r="AW33" s="155">
        <f ca="1">SUM(AW24,AW31)</f>
        <v>3496346.2383499993</v>
      </c>
      <c r="AX33" s="156">
        <f ca="1">IFERROR(AV33/AT33*100,0)</f>
        <v>36.354813854058825</v>
      </c>
      <c r="AY33" s="156">
        <f ca="1">IFERROR(AW33/AU33*100,0)</f>
        <v>33.515557525993515</v>
      </c>
      <c r="AZ33" s="155">
        <f ca="1">SUM(AZ24,AZ31)</f>
        <v>3107986.3357500001</v>
      </c>
      <c r="BA33" s="155">
        <f ca="1">SUM(BA24,BA31)</f>
        <v>2715287.2240199996</v>
      </c>
      <c r="BB33" s="156">
        <f ca="1">IFERROR(AZ33/AT33*100,0)</f>
        <v>25.294667058956687</v>
      </c>
      <c r="BC33" s="156">
        <f ca="1">IFERROR(BA33/AU33*100,0)</f>
        <v>26.028419084485311</v>
      </c>
      <c r="BD33" s="155">
        <f ca="1">SUM(BD24,BD31)</f>
        <v>1217264.6349750001</v>
      </c>
      <c r="BE33" s="155">
        <f ca="1">SUM(BE24,BE31)</f>
        <v>657706.44001999986</v>
      </c>
      <c r="BF33" s="156">
        <f ca="1">IFERROR(BD33/AT33*100,0)</f>
        <v>9.9068336659546308</v>
      </c>
      <c r="BG33" s="156">
        <f ca="1">IFERROR(BE33/AU33*100,0)</f>
        <v>6.304695394272354</v>
      </c>
      <c r="BH33" s="155">
        <f ca="1">SUM(BH24,BH31)</f>
        <v>141708.97912499998</v>
      </c>
      <c r="BI33" s="155">
        <f ca="1">SUM(BI24,BI31)</f>
        <v>123352.57430999997</v>
      </c>
      <c r="BJ33" s="156">
        <f ca="1">IFERROR(BH33/AT33*100,0)</f>
        <v>1.1533131291475043</v>
      </c>
      <c r="BK33" s="156">
        <f ca="1">IFERROR(BI33/AU33*100,0)</f>
        <v>1.1824430472358556</v>
      </c>
      <c r="BL33" s="155">
        <f ca="1">SUM(BL24,BL31)</f>
        <v>12302736.437330764</v>
      </c>
      <c r="BM33" s="155">
        <f ca="1">SUM(BM24,BM31)</f>
        <v>10499588.472112466</v>
      </c>
      <c r="BN33" s="65"/>
      <c r="BO33" s="155">
        <f ca="1">SUM(BO24,BO31)</f>
        <v>10340558.268449999</v>
      </c>
      <c r="BP33" s="155">
        <f ca="1">SUM(BP24,BP31)</f>
        <v>9021352.0477499999</v>
      </c>
      <c r="BQ33" s="155">
        <f ca="1">SUM(BQ24,BQ31)</f>
        <v>5941311.1187999994</v>
      </c>
      <c r="BR33" s="155">
        <f ca="1">SUM(BR24,BR31)</f>
        <v>5264996.9044400007</v>
      </c>
      <c r="BS33" s="156">
        <f ca="1">IFERROR(BQ33/BO33*100,0)</f>
        <v>57.456386440251393</v>
      </c>
      <c r="BT33" s="156">
        <f ca="1">IFERROR(BR33/BP33*100,0)</f>
        <v>58.36150586489012</v>
      </c>
      <c r="BU33" s="155">
        <f ca="1">SUM(BU24,BU31)</f>
        <v>2100979.683375</v>
      </c>
      <c r="BV33" s="155">
        <f ca="1">SUM(BV24,BV31)</f>
        <v>1847589.7337099998</v>
      </c>
      <c r="BW33" s="156">
        <f ca="1">IFERROR(BU33/BO33*100,0)</f>
        <v>20.317855466133619</v>
      </c>
      <c r="BX33" s="156">
        <f ca="1">IFERROR(BV33/BP33*100,0)</f>
        <v>20.480186605408043</v>
      </c>
      <c r="BY33" s="155">
        <f ca="1">SUM(BY24,BY31)</f>
        <v>3385868.3846249999</v>
      </c>
      <c r="BZ33" s="155">
        <f ca="1">SUM(BZ24,BZ31)</f>
        <v>2998676.1746199997</v>
      </c>
      <c r="CA33" s="156">
        <f ca="1">IFERROR(BY33/BO33*100,0)</f>
        <v>32.743574347969179</v>
      </c>
      <c r="CB33" s="156">
        <f ca="1">IFERROR(BZ33/BP33*100,0)</f>
        <v>33.239764491486554</v>
      </c>
      <c r="CC33" s="155">
        <f ca="1">SUM(CC24,CC31)</f>
        <v>454463.05079999997</v>
      </c>
      <c r="CD33" s="155">
        <f ca="1">SUM(CD24,CD31)</f>
        <v>418730.99610999995</v>
      </c>
      <c r="CE33" s="156">
        <f ca="1">IFERROR(CC33/BO33*100,0)</f>
        <v>4.3949566261485984</v>
      </c>
      <c r="CF33" s="156">
        <f ca="1">IFERROR(CD33/BP33*100,0)</f>
        <v>4.641554767995502</v>
      </c>
      <c r="CG33" s="155">
        <f ca="1">SUM(CG24,CG31)</f>
        <v>10304383.552221436</v>
      </c>
      <c r="CH33" s="155">
        <f ca="1">SUM(CH24,CH31)</f>
        <v>9103035.0414232537</v>
      </c>
      <c r="CI33" s="65"/>
      <c r="CJ33" s="155">
        <f ca="1">SUM(CJ24,CJ31)</f>
        <v>1721048.4398249998</v>
      </c>
      <c r="CK33" s="155">
        <f ca="1">SUM(CK24,CK31)</f>
        <v>1443058.05693</v>
      </c>
      <c r="CL33" s="155">
        <f ca="1">SUM(CL24,CL31)</f>
        <v>543272.10247500008</v>
      </c>
      <c r="CM33" s="155">
        <f ca="1">SUM(CM24,CM31)</f>
        <v>439309.22175000003</v>
      </c>
      <c r="CN33" s="156">
        <f ca="1">IFERROR(CL33/CJ33*100,0)</f>
        <v>31.566345833371273</v>
      </c>
      <c r="CO33" s="156">
        <f ca="1">IFERROR(CM33/CK33*100,0)</f>
        <v>30.442934685843348</v>
      </c>
      <c r="CP33" s="155">
        <f ca="1">SUM(CP24,CP31)</f>
        <v>311738.9865</v>
      </c>
      <c r="CQ33" s="155">
        <f ca="1">SUM(CQ24,CQ31)</f>
        <v>262396.73404000001</v>
      </c>
      <c r="CR33" s="156">
        <f ca="1">IFERROR(CP33/CJ33*100,0)</f>
        <v>18.11331856131245</v>
      </c>
      <c r="CS33" s="156">
        <f ca="1">IFERROR(CQ33/CK33*100,0)</f>
        <v>18.183380272185985</v>
      </c>
      <c r="CT33" s="155">
        <f ca="1">SUM(CT24,CT31)</f>
        <v>201730.23540000001</v>
      </c>
      <c r="CU33" s="155">
        <f ca="1">SUM(CU24,CU31)</f>
        <v>152251.59586</v>
      </c>
      <c r="CV33" s="156">
        <f ca="1">IFERROR(CT33/CJ33*100,0)</f>
        <v>11.721357210637978</v>
      </c>
      <c r="CW33" s="156">
        <f ca="1">IFERROR(CU33/CK33*100,0)</f>
        <v>10.550621655784528</v>
      </c>
      <c r="CX33" s="155">
        <f ca="1">SUM(CX24,CX31)</f>
        <v>29802.880575000003</v>
      </c>
      <c r="CY33" s="155">
        <f ca="1">SUM(CY24,CY31)</f>
        <v>24660.89185</v>
      </c>
      <c r="CZ33" s="156">
        <f ca="1">IFERROR(CX33/CJ33*100,0)</f>
        <v>1.7316700614208411</v>
      </c>
      <c r="DA33" s="156">
        <f ca="1">IFERROR(CY33/CK33*100,0)</f>
        <v>1.7089327578728355</v>
      </c>
      <c r="DB33" s="155">
        <f ca="1">SUM(DB24,DB31)</f>
        <v>1724961.9314444354</v>
      </c>
      <c r="DC33" s="155">
        <f ca="1">SUM(DC24,DC31)</f>
        <v>1488331.363691316</v>
      </c>
      <c r="DD33" s="153"/>
      <c r="DE33" s="155">
        <f ca="1">SUM(DE24,DE31)</f>
        <v>0</v>
      </c>
      <c r="DF33" s="155">
        <f ca="1">SUM(DF24,DF31)</f>
        <v>0</v>
      </c>
    </row>
    <row r="35" spans="1:110">
      <c r="A35">
        <v>8701</v>
      </c>
      <c r="B35" t="str">
        <f>VLOOKUP(A35,Stores!$A:$H,8,FALSE)</f>
        <v>8701 - New York City, NY</v>
      </c>
      <c r="D35" s="148">
        <f t="shared" ref="D35:G54" ca="1" si="125">-SUMIFS(INDIRECT("'"&amp;D$13&amp;"'!"&amp;D$12),INDIRECT("'"&amp;D$13&amp;"'!$B:$B"),$A35,INDIRECT("'"&amp;D$13&amp;"'!"&amp;D$2),D$3)</f>
        <v>1288333.4475750001</v>
      </c>
      <c r="E35" s="148">
        <f t="shared" ca="1" si="125"/>
        <v>0</v>
      </c>
      <c r="F35" s="148">
        <f t="shared" ca="1" si="125"/>
        <v>420261.40560000006</v>
      </c>
      <c r="G35" s="148">
        <f t="shared" ca="1" si="125"/>
        <v>0</v>
      </c>
      <c r="H35" s="149">
        <f t="shared" ref="H35:I54" ca="1" si="126">IFERROR(F35/D35*100,0)</f>
        <v>32.620546054365676</v>
      </c>
      <c r="I35" s="149">
        <f t="shared" ca="1" si="126"/>
        <v>0</v>
      </c>
      <c r="J35" s="148">
        <f t="shared" ref="J35:K54" ca="1" si="127">-SUMIFS(INDIRECT("'"&amp;J$13&amp;"'!"&amp;J$12),INDIRECT("'"&amp;J$13&amp;"'!$B:$B"),$A35,INDIRECT("'"&amp;J$13&amp;"'!"&amp;J$2),J$3)</f>
        <v>191181.04237499999</v>
      </c>
      <c r="K35" s="148">
        <f t="shared" ca="1" si="127"/>
        <v>0</v>
      </c>
      <c r="L35" s="149">
        <f t="shared" ref="L35:M54" ca="1" si="128">IFERROR(J35/D35*100,0)</f>
        <v>14.839406889175748</v>
      </c>
      <c r="M35" s="149">
        <f t="shared" ca="1" si="128"/>
        <v>0</v>
      </c>
      <c r="N35" s="148">
        <f t="shared" ref="N35:O54" ca="1" si="129">-SUMIFS(INDIRECT("'"&amp;N$13&amp;"'!"&amp;N$12),INDIRECT("'"&amp;N$13&amp;"'!$B:$B"),$A35,INDIRECT("'"&amp;N$13&amp;"'!"&amp;N$2),N$3)</f>
        <v>173890.22572500003</v>
      </c>
      <c r="O35" s="148">
        <f t="shared" ca="1" si="129"/>
        <v>0</v>
      </c>
      <c r="P35" s="149">
        <f t="shared" ref="P35:Q54" ca="1" si="130">IFERROR(N35/D35*100,0)</f>
        <v>13.497299635611382</v>
      </c>
      <c r="Q35" s="149">
        <f t="shared" ca="1" si="130"/>
        <v>0</v>
      </c>
      <c r="R35" s="148">
        <f t="shared" ref="R35:S54" ca="1" si="131">-SUMIFS(INDIRECT("'"&amp;R$13&amp;"'!"&amp;R$12),INDIRECT("'"&amp;R$13&amp;"'!$B:$B"),$A35,INDIRECT("'"&amp;R$13&amp;"'!"&amp;R$2),R$3)</f>
        <v>55190.137499999997</v>
      </c>
      <c r="S35" s="148">
        <f t="shared" ca="1" si="131"/>
        <v>0</v>
      </c>
      <c r="T35" s="149">
        <f t="shared" ref="T35:U54" ca="1" si="132">IFERROR(R35/D35*100,0)</f>
        <v>4.2838395295785494</v>
      </c>
      <c r="U35" s="149">
        <f t="shared" ca="1" si="132"/>
        <v>0</v>
      </c>
      <c r="V35" s="148">
        <f t="shared" ref="V35:W54" ca="1" si="133">SUMIFS(INDIRECT("'"&amp;V$13&amp;"'!"&amp;V$12),INDIRECT("'"&amp;V$13&amp;"'!$B:$B"),$A35,INDIRECT("'"&amp;V$13&amp;"'!"&amp;V$2),V$3)</f>
        <v>1271739.8714249998</v>
      </c>
      <c r="W35" s="148">
        <f t="shared" ca="1" si="133"/>
        <v>0</v>
      </c>
      <c r="X35" s="23"/>
      <c r="Y35" s="148">
        <f t="shared" ref="Y35:Z54" ca="1" si="134">SUMIFS(INDIRECT("'"&amp;Y$13&amp;"'!"&amp;Y$12),INDIRECT("'"&amp;Y$13&amp;"'!$B:$B"),$A35,INDIRECT("'"&amp;Y$13&amp;"'!"&amp;Y$2),Y$3,INDIRECT("'"&amp;Y$13&amp;"'!"&amp;Y$4),Y$5)</f>
        <v>630658.05982499989</v>
      </c>
      <c r="Z35" s="148">
        <f t="shared" ca="1" si="134"/>
        <v>0</v>
      </c>
      <c r="AA35" s="148">
        <f t="shared" ref="AA35:AB54" ca="1" si="135">SUMIFS(INDIRECT("'"&amp;AA$13&amp;"'!"&amp;AA$12),INDIRECT("'"&amp;AA$13&amp;"'!$B:$B"),$A35,INDIRECT("'"&amp;AA$13&amp;"'!"&amp;AA$2),AA$3,INDIRECT("'"&amp;AA$13&amp;"'!"&amp;AA$4),AA$5,INDIRECT("'"&amp;AA$13&amp;"'!"&amp;AA$6),AA$7)</f>
        <v>161071.49512500002</v>
      </c>
      <c r="AB35" s="148">
        <f t="shared" ca="1" si="135"/>
        <v>0</v>
      </c>
      <c r="AC35" s="149">
        <f t="shared" ref="AC35:AD54" ca="1" si="136">IFERROR(AA35/Y35*100,0)</f>
        <v>25.540226215406719</v>
      </c>
      <c r="AD35" s="149">
        <f t="shared" ca="1" si="136"/>
        <v>0</v>
      </c>
      <c r="AE35" s="148">
        <f t="shared" ref="AE35:AF54" ca="1" si="137">SUMIFS(INDIRECT("'"&amp;AE$13&amp;"'!"&amp;AE$12),INDIRECT("'"&amp;AE$13&amp;"'!$B:$B"),$A35,INDIRECT("'"&amp;AE$13&amp;"'!"&amp;AE$2),AE$3,INDIRECT("'"&amp;AE$13&amp;"'!"&amp;AE$4),AE$5,INDIRECT("'"&amp;AE$13&amp;"'!"&amp;AE$6),AE$7,INDIRECT("'"&amp;AE$13&amp;"'!"&amp;AE$8),AE$9)</f>
        <v>88296.078225000005</v>
      </c>
      <c r="AF35" s="148">
        <f t="shared" ca="1" si="137"/>
        <v>0</v>
      </c>
      <c r="AG35" s="149">
        <f t="shared" ref="AG35:AH54" ca="1" si="138">IFERROR(AE35/Y35*100,0)</f>
        <v>14.000626306036764</v>
      </c>
      <c r="AH35" s="149">
        <f t="shared" ca="1" si="138"/>
        <v>0</v>
      </c>
      <c r="AI35" s="148">
        <f t="shared" ref="AI35:AJ54" ca="1" si="139">SUMIFS(INDIRECT("'"&amp;AI$13&amp;"'!"&amp;AI$12),INDIRECT("'"&amp;AI$13&amp;"'!$B:$B"),$A35,INDIRECT("'"&amp;AI$13&amp;"'!"&amp;AI$2),AI$3,INDIRECT("'"&amp;AI$13&amp;"'!"&amp;AI$4),AI$5,INDIRECT("'"&amp;AI$13&amp;"'!"&amp;AI$6),AI$7,INDIRECT("'"&amp;AI$13&amp;"'!"&amp;AI$8),AI$9)</f>
        <v>60184.562774999999</v>
      </c>
      <c r="AJ35" s="148">
        <f t="shared" ca="1" si="139"/>
        <v>0</v>
      </c>
      <c r="AK35" s="149">
        <f t="shared" ref="AK35:AL54" ca="1" si="140">IFERROR(AI35/Y35*100,0)</f>
        <v>9.5431370197188148</v>
      </c>
      <c r="AL35" s="149">
        <f t="shared" ca="1" si="140"/>
        <v>0</v>
      </c>
      <c r="AM35" s="148">
        <f t="shared" ref="AM35:AN54" ca="1" si="141">SUMIFS(INDIRECT("'"&amp;AM$13&amp;"'!"&amp;AM$12),INDIRECT("'"&amp;AM$13&amp;"'!$B:$B"),$A35,INDIRECT("'"&amp;AM$13&amp;"'!"&amp;AM$2),AM$3,INDIRECT("'"&amp;AM$13&amp;"'!"&amp;AM$4),AM$5,INDIRECT("'"&amp;AM$13&amp;"'!"&amp;AM$6),AM$7,INDIRECT("'"&amp;AM$13&amp;"'!"&amp;AM$8),AM$9)</f>
        <v>12590.854125</v>
      </c>
      <c r="AN35" s="148">
        <f t="shared" ca="1" si="141"/>
        <v>0</v>
      </c>
      <c r="AO35" s="149">
        <f t="shared" ref="AO35:AP54" ca="1" si="142">IFERROR(AM35/Y35*100,0)</f>
        <v>1.9964628896511387</v>
      </c>
      <c r="AP35" s="149">
        <f t="shared" ca="1" si="142"/>
        <v>0</v>
      </c>
      <c r="AQ35" s="148">
        <f t="shared" ref="AQ35:AQ54" ca="1" si="143">IFERROR($D35*(Y35/$V35),0)</f>
        <v>638886.84369460645</v>
      </c>
      <c r="AR35" s="148">
        <f t="shared" ref="AR35:AR54" ca="1" si="144">IFERROR($E35*(Z35/$W35),0)</f>
        <v>0</v>
      </c>
      <c r="AS35" s="23"/>
      <c r="AT35" s="148">
        <f t="shared" ref="AT35:AU54" ca="1" si="145">SUMIFS(INDIRECT("'"&amp;AT$13&amp;"'!"&amp;AT$12),INDIRECT("'"&amp;AT$13&amp;"'!$B:$B"),$A35,INDIRECT("'"&amp;AT$13&amp;"'!"&amp;AT$2),AT$3,INDIRECT("'"&amp;AT$13&amp;"'!"&amp;AT$4),AT$5)</f>
        <v>28509.606599999999</v>
      </c>
      <c r="AU35" s="148">
        <f t="shared" ca="1" si="145"/>
        <v>0</v>
      </c>
      <c r="AV35" s="148">
        <f t="shared" ref="AV35:AW54" ca="1" si="146">SUMIFS(INDIRECT("'"&amp;AV$13&amp;"'!"&amp;AV$12),INDIRECT("'"&amp;AV$13&amp;"'!$B:$B"),$A35,INDIRECT("'"&amp;AV$13&amp;"'!"&amp;AV$2),AV$3,INDIRECT("'"&amp;AV$13&amp;"'!"&amp;AV$4),AV$5,INDIRECT("'"&amp;AV$13&amp;"'!"&amp;AV$6),AV$7)</f>
        <v>16786.599600000001</v>
      </c>
      <c r="AW35" s="148">
        <f t="shared" ca="1" si="146"/>
        <v>0</v>
      </c>
      <c r="AX35" s="149">
        <f t="shared" ref="AX35:AY54" ca="1" si="147">IFERROR(AV35/AT35*100,0)</f>
        <v>58.88050240581012</v>
      </c>
      <c r="AY35" s="149">
        <f t="shared" ca="1" si="147"/>
        <v>0</v>
      </c>
      <c r="AZ35" s="148">
        <f t="shared" ref="AZ35:BA54" ca="1" si="148">SUMIFS(INDIRECT("'"&amp;AZ$13&amp;"'!"&amp;AZ$12),INDIRECT("'"&amp;AZ$13&amp;"'!$B:$B"),$A35,INDIRECT("'"&amp;AZ$13&amp;"'!"&amp;AZ$2),AZ$3,INDIRECT("'"&amp;AZ$13&amp;"'!"&amp;AZ$4),AZ$5,INDIRECT("'"&amp;AZ$13&amp;"'!"&amp;AZ$6),AZ$7,INDIRECT("'"&amp;AZ$13&amp;"'!"&amp;AZ$8),AZ$9)</f>
        <v>5268.5025000000005</v>
      </c>
      <c r="BA35" s="148">
        <f t="shared" ca="1" si="148"/>
        <v>0</v>
      </c>
      <c r="BB35" s="149">
        <f t="shared" ref="BB35:BC54" ca="1" si="149">IFERROR(AZ35/AT35*100,0)</f>
        <v>18.479744648598555</v>
      </c>
      <c r="BC35" s="149">
        <f t="shared" ca="1" si="149"/>
        <v>0</v>
      </c>
      <c r="BD35" s="148">
        <f t="shared" ref="BD35:BE54" ca="1" si="150">SUMIFS(INDIRECT("'"&amp;BD$13&amp;"'!"&amp;BD$12),INDIRECT("'"&amp;BD$13&amp;"'!$B:$B"),$A35,INDIRECT("'"&amp;BD$13&amp;"'!"&amp;BD$2),BD$3,INDIRECT("'"&amp;BD$13&amp;"'!"&amp;BD$4),BD$5,INDIRECT("'"&amp;BD$13&amp;"'!"&amp;BD$6),BD$7,INDIRECT("'"&amp;BD$13&amp;"'!"&amp;BD$8),BD$9)</f>
        <v>11128.142099999999</v>
      </c>
      <c r="BE35" s="148">
        <f t="shared" ca="1" si="150"/>
        <v>0</v>
      </c>
      <c r="BF35" s="149">
        <f t="shared" ref="BF35:BG54" ca="1" si="151">IFERROR(BD35/AT35*100,0)</f>
        <v>39.032955649412571</v>
      </c>
      <c r="BG35" s="149">
        <f t="shared" ca="1" si="151"/>
        <v>0</v>
      </c>
      <c r="BH35" s="148">
        <f t="shared" ref="BH35:BI54" ca="1" si="152">SUMIFS(INDIRECT("'"&amp;BH$13&amp;"'!"&amp;BH$12),INDIRECT("'"&amp;BH$13&amp;"'!$B:$B"),$A35,INDIRECT("'"&amp;BH$13&amp;"'!"&amp;BH$2),BH$3,INDIRECT("'"&amp;BH$13&amp;"'!"&amp;BH$4),BH$5,INDIRECT("'"&amp;BH$13&amp;"'!"&amp;BH$6),BH$7,INDIRECT("'"&amp;BH$13&amp;"'!"&amp;BH$8),BH$9)</f>
        <v>389.95500000000004</v>
      </c>
      <c r="BI35" s="148">
        <f t="shared" ca="1" si="152"/>
        <v>0</v>
      </c>
      <c r="BJ35" s="149">
        <f t="shared" ref="BJ35:BK54" ca="1" si="153">IFERROR(BH35/AT35*100,0)</f>
        <v>1.3678021077989904</v>
      </c>
      <c r="BK35" s="149">
        <f t="shared" ca="1" si="153"/>
        <v>0</v>
      </c>
      <c r="BL35" s="148">
        <f t="shared" ref="BL35:BL54" ca="1" si="154">IFERROR($D35*(AT35/$V35),0)</f>
        <v>28881.598025882999</v>
      </c>
      <c r="BM35" s="148">
        <f t="shared" ref="BM35:BM54" ca="1" si="155">IFERROR($E35*(AU35/$W35),0)</f>
        <v>0</v>
      </c>
      <c r="BN35" s="23"/>
      <c r="BO35" s="148">
        <f t="shared" ref="BO35:BP54" ca="1" si="156">SUMIFS(INDIRECT("'"&amp;BO$13&amp;"'!"&amp;BO$12),INDIRECT("'"&amp;BO$13&amp;"'!$B:$B"),$A35,INDIRECT("'"&amp;BO$13&amp;"'!"&amp;BO$2),BO$3,INDIRECT("'"&amp;BO$13&amp;"'!"&amp;BO$4),BO$5)</f>
        <v>270991.082475</v>
      </c>
      <c r="BP35" s="148">
        <f t="shared" ca="1" si="156"/>
        <v>0</v>
      </c>
      <c r="BQ35" s="148">
        <f t="shared" ref="BQ35:BR54" ca="1" si="157">SUMIFS(INDIRECT("'"&amp;BQ$13&amp;"'!"&amp;BQ$12),INDIRECT("'"&amp;BQ$13&amp;"'!$B:$B"),$A35,INDIRECT("'"&amp;BQ$13&amp;"'!"&amp;BQ$2),BQ$3,INDIRECT("'"&amp;BQ$13&amp;"'!"&amp;BQ$4),BQ$5,INDIRECT("'"&amp;BQ$13&amp;"'!"&amp;BQ$6),BQ$7)</f>
        <v>153886.41525000002</v>
      </c>
      <c r="BR35" s="148">
        <f t="shared" ca="1" si="157"/>
        <v>0</v>
      </c>
      <c r="BS35" s="149">
        <f t="shared" ref="BS35:BT54" ca="1" si="158">IFERROR(BQ35/BO35*100,0)</f>
        <v>56.786523690939774</v>
      </c>
      <c r="BT35" s="149">
        <f t="shared" ca="1" si="158"/>
        <v>0</v>
      </c>
      <c r="BU35" s="148">
        <f t="shared" ref="BU35:BV54" ca="1" si="159">SUMIFS(INDIRECT("'"&amp;BU$13&amp;"'!"&amp;BU$12),INDIRECT("'"&amp;BU$13&amp;"'!$B:$B"),$A35,INDIRECT("'"&amp;BU$13&amp;"'!"&amp;BU$2),BU$3,INDIRECT("'"&amp;BU$13&amp;"'!"&amp;BU$4),BU$5,INDIRECT("'"&amp;BU$13&amp;"'!"&amp;BU$6),BU$7,INDIRECT("'"&amp;BU$13&amp;"'!"&amp;BU$8),BU$9)</f>
        <v>42782.000849999997</v>
      </c>
      <c r="BV35" s="148">
        <f t="shared" ca="1" si="159"/>
        <v>0</v>
      </c>
      <c r="BW35" s="149">
        <f t="shared" ref="BW35:BX54" ca="1" si="160">IFERROR(BU35/BO35*100,0)</f>
        <v>15.78723567553069</v>
      </c>
      <c r="BX35" s="149">
        <f t="shared" ca="1" si="160"/>
        <v>0</v>
      </c>
      <c r="BY35" s="148">
        <f t="shared" ref="BY35:BZ54" ca="1" si="161">SUMIFS(INDIRECT("'"&amp;BY$13&amp;"'!"&amp;BY$12),INDIRECT("'"&amp;BY$13&amp;"'!$B:$B"),$A35,INDIRECT("'"&amp;BY$13&amp;"'!"&amp;BY$2),BY$3,INDIRECT("'"&amp;BY$13&amp;"'!"&amp;BY$4),BY$5,INDIRECT("'"&amp;BY$13&amp;"'!"&amp;BY$6),BY$7,INDIRECT("'"&amp;BY$13&amp;"'!"&amp;BY$8),BY$9)</f>
        <v>80482.470975000004</v>
      </c>
      <c r="BZ35" s="148">
        <f t="shared" ca="1" si="161"/>
        <v>0</v>
      </c>
      <c r="CA35" s="149">
        <f t="shared" ref="CA35:CB54" ca="1" si="162">IFERROR(BY35/BO35*100,0)</f>
        <v>29.6993060583183</v>
      </c>
      <c r="CB35" s="149">
        <f t="shared" ca="1" si="162"/>
        <v>0</v>
      </c>
      <c r="CC35" s="148">
        <f t="shared" ref="CC35:CD54" ca="1" si="163">SUMIFS(INDIRECT("'"&amp;CC$13&amp;"'!"&amp;CC$12),INDIRECT("'"&amp;CC$13&amp;"'!$B:$B"),$A35,INDIRECT("'"&amp;CC$13&amp;"'!"&amp;CC$2),CC$3,INDIRECT("'"&amp;CC$13&amp;"'!"&amp;CC$4),CC$5,INDIRECT("'"&amp;CC$13&amp;"'!"&amp;CC$6),CC$7,INDIRECT("'"&amp;CC$13&amp;"'!"&amp;CC$8),CC$9)</f>
        <v>30621.943425000001</v>
      </c>
      <c r="CD35" s="148">
        <f t="shared" ca="1" si="163"/>
        <v>0</v>
      </c>
      <c r="CE35" s="149">
        <f t="shared" ref="CE35:CF54" ca="1" si="164">IFERROR(CC35/BO35*100,0)</f>
        <v>11.299981957090782</v>
      </c>
      <c r="CF35" s="149">
        <f t="shared" ca="1" si="164"/>
        <v>0</v>
      </c>
      <c r="CG35" s="148">
        <f t="shared" ref="CG35:CG54" ca="1" si="165">IFERROR($D35*(BO35/$V35),0)</f>
        <v>274526.95585921756</v>
      </c>
      <c r="CH35" s="148">
        <f t="shared" ref="CH35:CH54" ca="1" si="166">IFERROR($E35*(BP35/$W35),0)</f>
        <v>0</v>
      </c>
      <c r="CI35" s="23"/>
      <c r="CJ35" s="148">
        <f t="shared" ref="CJ35:CK54" ca="1" si="167">SUMIFS(INDIRECT("'"&amp;CJ$13&amp;"'!"&amp;CJ$12),INDIRECT("'"&amp;CJ$13&amp;"'!$B:$B"),$A35,INDIRECT("'"&amp;CJ$13&amp;"'!"&amp;CJ$2),CJ$3,INDIRECT("'"&amp;CJ$13&amp;"'!"&amp;CJ$4),CJ$5)</f>
        <v>341581.12252500001</v>
      </c>
      <c r="CK35" s="148">
        <f t="shared" ca="1" si="167"/>
        <v>0</v>
      </c>
      <c r="CL35" s="148">
        <f t="shared" ref="CL35:CM54" ca="1" si="168">SUMIFS(INDIRECT("'"&amp;CL$13&amp;"'!"&amp;CL$12),INDIRECT("'"&amp;CL$13&amp;"'!$B:$B"),$A35,INDIRECT("'"&amp;CL$13&amp;"'!"&amp;CL$2),CL$3,INDIRECT("'"&amp;CL$13&amp;"'!"&amp;CL$4),CL$5,INDIRECT("'"&amp;CL$13&amp;"'!"&amp;CL$6),CL$7)</f>
        <v>107251.52212500002</v>
      </c>
      <c r="CM35" s="148">
        <f t="shared" ca="1" si="168"/>
        <v>0</v>
      </c>
      <c r="CN35" s="149">
        <f t="shared" ref="CN35:CO54" ca="1" si="169">IFERROR(CL35/CJ35*100,0)</f>
        <v>31.398550754850447</v>
      </c>
      <c r="CO35" s="149">
        <f t="shared" ca="1" si="169"/>
        <v>0</v>
      </c>
      <c r="CP35" s="148">
        <f t="shared" ref="CP35:CQ54" ca="1" si="170">SUMIFS(INDIRECT("'"&amp;CP$13&amp;"'!"&amp;CP$12),INDIRECT("'"&amp;CP$13&amp;"'!$B:$B"),$A35,INDIRECT("'"&amp;CP$13&amp;"'!"&amp;CP$2),CP$3,INDIRECT("'"&amp;CP$13&amp;"'!"&amp;CP$4),CP$5,INDIRECT("'"&amp;CP$13&amp;"'!"&amp;CP$6),CP$7,INDIRECT("'"&amp;CP$13&amp;"'!"&amp;CP$8),CP$9)</f>
        <v>49712.378775000005</v>
      </c>
      <c r="CQ35" s="148">
        <f t="shared" ca="1" si="170"/>
        <v>0</v>
      </c>
      <c r="CR35" s="149">
        <f t="shared" ref="CR35:CS54" ca="1" si="171">IFERROR(CP35/CJ35*100,0)</f>
        <v>14.553608351515853</v>
      </c>
      <c r="CS35" s="149">
        <f t="shared" ca="1" si="171"/>
        <v>0</v>
      </c>
      <c r="CT35" s="148">
        <f t="shared" ref="CT35:CU54" ca="1" si="172">SUMIFS(INDIRECT("'"&amp;CT$13&amp;"'!"&amp;CT$12),INDIRECT("'"&amp;CT$13&amp;"'!$B:$B"),$A35,INDIRECT("'"&amp;CT$13&amp;"'!"&amp;CT$2),CT$3,INDIRECT("'"&amp;CT$13&amp;"'!"&amp;CT$4),CT$5,INDIRECT("'"&amp;CT$13&amp;"'!"&amp;CT$6),CT$7,INDIRECT("'"&amp;CT$13&amp;"'!"&amp;CT$8),CT$9)</f>
        <v>47229.320850000004</v>
      </c>
      <c r="CU35" s="148">
        <f t="shared" ca="1" si="172"/>
        <v>0</v>
      </c>
      <c r="CV35" s="149">
        <f t="shared" ref="CV35:CW54" ca="1" si="173">IFERROR(CT35/CJ35*100,0)</f>
        <v>13.82667768665797</v>
      </c>
      <c r="CW35" s="149">
        <f t="shared" ca="1" si="173"/>
        <v>0</v>
      </c>
      <c r="CX35" s="148">
        <f t="shared" ref="CX35:CY54" ca="1" si="174">SUMIFS(INDIRECT("'"&amp;CX$13&amp;"'!"&amp;CX$12),INDIRECT("'"&amp;CX$13&amp;"'!$B:$B"),$A35,INDIRECT("'"&amp;CX$13&amp;"'!"&amp;CX$2),CX$3,INDIRECT("'"&amp;CX$13&amp;"'!"&amp;CX$4),CX$5,INDIRECT("'"&amp;CX$13&amp;"'!"&amp;CX$6),CX$7,INDIRECT("'"&amp;CX$13&amp;"'!"&amp;CX$8),CX$9)</f>
        <v>10309.8225</v>
      </c>
      <c r="CY35" s="148">
        <f t="shared" ca="1" si="174"/>
        <v>0</v>
      </c>
      <c r="CZ35" s="149">
        <f t="shared" ref="CZ35:DA54" ca="1" si="175">IFERROR(CX35/CJ35*100,0)</f>
        <v>3.018264716676617</v>
      </c>
      <c r="DA35" s="149">
        <f t="shared" ca="1" si="175"/>
        <v>0</v>
      </c>
      <c r="DB35" s="148">
        <f t="shared" ref="DB35:DB54" ca="1" si="176">IFERROR($D35*(CJ35/$V35),0)</f>
        <v>346038.0499952932</v>
      </c>
      <c r="DC35" s="148">
        <f t="shared" ref="DC35:DC54" ca="1" si="177">IFERROR($E35*(CK35/$W35),0)</f>
        <v>0</v>
      </c>
      <c r="DE35" s="150">
        <f t="shared" ref="DE35:DF54" ca="1" si="178">D35-SUM(AQ35,BL35,CG35,DB35)</f>
        <v>0</v>
      </c>
      <c r="DF35" s="150">
        <f t="shared" ca="1" si="178"/>
        <v>0</v>
      </c>
    </row>
    <row r="36" spans="1:110">
      <c r="A36">
        <v>8702</v>
      </c>
      <c r="B36" t="str">
        <f>VLOOKUP(A36,Stores!$A:$H,8,FALSE)</f>
        <v>8702 - Dallas, TX</v>
      </c>
      <c r="D36" s="148">
        <f t="shared" ca="1" si="125"/>
        <v>2214961.0932000005</v>
      </c>
      <c r="E36" s="148">
        <f t="shared" ca="1" si="125"/>
        <v>0</v>
      </c>
      <c r="F36" s="148">
        <f t="shared" ca="1" si="125"/>
        <v>623218.04610000004</v>
      </c>
      <c r="G36" s="148">
        <f t="shared" ca="1" si="125"/>
        <v>0</v>
      </c>
      <c r="H36" s="149">
        <f t="shared" ca="1" si="126"/>
        <v>28.1367491290614</v>
      </c>
      <c r="I36" s="149">
        <f t="shared" ca="1" si="126"/>
        <v>0</v>
      </c>
      <c r="J36" s="148">
        <f t="shared" ca="1" si="127"/>
        <v>286006.19235000003</v>
      </c>
      <c r="K36" s="148">
        <f t="shared" ca="1" si="127"/>
        <v>0</v>
      </c>
      <c r="L36" s="149">
        <f t="shared" ca="1" si="128"/>
        <v>12.912470256387254</v>
      </c>
      <c r="M36" s="149">
        <f t="shared" ca="1" si="128"/>
        <v>0</v>
      </c>
      <c r="N36" s="148">
        <f t="shared" ca="1" si="129"/>
        <v>262063.46625</v>
      </c>
      <c r="O36" s="148">
        <f t="shared" ca="1" si="129"/>
        <v>0</v>
      </c>
      <c r="P36" s="149">
        <f t="shared" ca="1" si="130"/>
        <v>11.831515553683674</v>
      </c>
      <c r="Q36" s="149">
        <f t="shared" ca="1" si="130"/>
        <v>0</v>
      </c>
      <c r="R36" s="148">
        <f t="shared" ca="1" si="131"/>
        <v>75148.387500000012</v>
      </c>
      <c r="S36" s="148">
        <f t="shared" ca="1" si="131"/>
        <v>0</v>
      </c>
      <c r="T36" s="149">
        <f t="shared" ca="1" si="132"/>
        <v>3.3927633189904736</v>
      </c>
      <c r="U36" s="149">
        <f t="shared" ca="1" si="132"/>
        <v>0</v>
      </c>
      <c r="V36" s="148">
        <f t="shared" ca="1" si="133"/>
        <v>2340515.8890749994</v>
      </c>
      <c r="W36" s="148">
        <f t="shared" ca="1" si="133"/>
        <v>0</v>
      </c>
      <c r="X36" s="23"/>
      <c r="Y36" s="148">
        <f t="shared" ca="1" si="134"/>
        <v>1432514.8743749999</v>
      </c>
      <c r="Z36" s="148">
        <f t="shared" ca="1" si="134"/>
        <v>0</v>
      </c>
      <c r="AA36" s="148">
        <f t="shared" ca="1" si="135"/>
        <v>302232.01620000001</v>
      </c>
      <c r="AB36" s="148">
        <f t="shared" ca="1" si="135"/>
        <v>0</v>
      </c>
      <c r="AC36" s="149">
        <f t="shared" ca="1" si="136"/>
        <v>21.098001954909023</v>
      </c>
      <c r="AD36" s="149">
        <f t="shared" ca="1" si="136"/>
        <v>0</v>
      </c>
      <c r="AE36" s="148">
        <f t="shared" ca="1" si="137"/>
        <v>154279.27882500002</v>
      </c>
      <c r="AF36" s="148">
        <f t="shared" ca="1" si="137"/>
        <v>0</v>
      </c>
      <c r="AG36" s="149">
        <f t="shared" ca="1" si="138"/>
        <v>10.769820375674033</v>
      </c>
      <c r="AH36" s="149">
        <f t="shared" ca="1" si="138"/>
        <v>0</v>
      </c>
      <c r="AI36" s="148">
        <f t="shared" ca="1" si="139"/>
        <v>116748.92235000001</v>
      </c>
      <c r="AJ36" s="148">
        <f t="shared" ca="1" si="139"/>
        <v>0</v>
      </c>
      <c r="AK36" s="149">
        <f t="shared" ca="1" si="140"/>
        <v>8.1499274065783833</v>
      </c>
      <c r="AL36" s="149">
        <f t="shared" ca="1" si="140"/>
        <v>0</v>
      </c>
      <c r="AM36" s="148">
        <f t="shared" ca="1" si="141"/>
        <v>31203.815025</v>
      </c>
      <c r="AN36" s="148">
        <f t="shared" ca="1" si="141"/>
        <v>0</v>
      </c>
      <c r="AO36" s="149">
        <f t="shared" ca="1" si="142"/>
        <v>2.178254172656608</v>
      </c>
      <c r="AP36" s="149">
        <f t="shared" ca="1" si="142"/>
        <v>0</v>
      </c>
      <c r="AQ36" s="148">
        <f t="shared" ca="1" si="143"/>
        <v>1355668.9475946713</v>
      </c>
      <c r="AR36" s="148">
        <f t="shared" ca="1" si="144"/>
        <v>0</v>
      </c>
      <c r="AS36" s="23"/>
      <c r="AT36" s="148">
        <f t="shared" ca="1" si="145"/>
        <v>83983.87950000001</v>
      </c>
      <c r="AU36" s="148">
        <f t="shared" ca="1" si="145"/>
        <v>0</v>
      </c>
      <c r="AV36" s="148">
        <f t="shared" ca="1" si="146"/>
        <v>32389.175999999999</v>
      </c>
      <c r="AW36" s="148">
        <f t="shared" ca="1" si="146"/>
        <v>0</v>
      </c>
      <c r="AX36" s="149">
        <f t="shared" ca="1" si="147"/>
        <v>38.565944075017391</v>
      </c>
      <c r="AY36" s="149">
        <f t="shared" ca="1" si="147"/>
        <v>0</v>
      </c>
      <c r="AZ36" s="148">
        <f t="shared" ca="1" si="148"/>
        <v>12880.1175</v>
      </c>
      <c r="BA36" s="148">
        <f t="shared" ca="1" si="148"/>
        <v>0</v>
      </c>
      <c r="BB36" s="149">
        <f t="shared" ca="1" si="149"/>
        <v>15.336416436918704</v>
      </c>
      <c r="BC36" s="149">
        <f t="shared" ca="1" si="149"/>
        <v>0</v>
      </c>
      <c r="BD36" s="148">
        <f t="shared" ca="1" si="150"/>
        <v>17911.2585</v>
      </c>
      <c r="BE36" s="148">
        <f t="shared" ca="1" si="150"/>
        <v>0</v>
      </c>
      <c r="BF36" s="149">
        <f t="shared" ca="1" si="151"/>
        <v>21.327019669292604</v>
      </c>
      <c r="BG36" s="149">
        <f t="shared" ca="1" si="151"/>
        <v>0</v>
      </c>
      <c r="BH36" s="148">
        <f t="shared" ca="1" si="152"/>
        <v>1597.8</v>
      </c>
      <c r="BI36" s="148">
        <f t="shared" ca="1" si="152"/>
        <v>0</v>
      </c>
      <c r="BJ36" s="149">
        <f t="shared" ca="1" si="153"/>
        <v>1.9025079688060849</v>
      </c>
      <c r="BK36" s="149">
        <f t="shared" ca="1" si="153"/>
        <v>0</v>
      </c>
      <c r="BL36" s="148">
        <f t="shared" ca="1" si="154"/>
        <v>79478.642472286287</v>
      </c>
      <c r="BM36" s="148">
        <f t="shared" ca="1" si="155"/>
        <v>0</v>
      </c>
      <c r="BN36" s="23"/>
      <c r="BO36" s="148">
        <f t="shared" ca="1" si="156"/>
        <v>495538.45545000001</v>
      </c>
      <c r="BP36" s="148">
        <f t="shared" ca="1" si="156"/>
        <v>0</v>
      </c>
      <c r="BQ36" s="148">
        <f t="shared" ca="1" si="157"/>
        <v>212168.94029999999</v>
      </c>
      <c r="BR36" s="148">
        <f t="shared" ca="1" si="157"/>
        <v>0</v>
      </c>
      <c r="BS36" s="149">
        <f t="shared" ca="1" si="158"/>
        <v>42.815837593740071</v>
      </c>
      <c r="BT36" s="149">
        <f t="shared" ca="1" si="158"/>
        <v>0</v>
      </c>
      <c r="BU36" s="148">
        <f t="shared" ca="1" si="159"/>
        <v>77155.935224999994</v>
      </c>
      <c r="BV36" s="148">
        <f t="shared" ca="1" si="159"/>
        <v>0</v>
      </c>
      <c r="BW36" s="149">
        <f t="shared" ca="1" si="160"/>
        <v>15.57012061857731</v>
      </c>
      <c r="BX36" s="149">
        <f t="shared" ca="1" si="160"/>
        <v>0</v>
      </c>
      <c r="BY36" s="148">
        <f t="shared" ca="1" si="161"/>
        <v>99072.831525000001</v>
      </c>
      <c r="BZ36" s="148">
        <f t="shared" ca="1" si="161"/>
        <v>0</v>
      </c>
      <c r="CA36" s="149">
        <f t="shared" ca="1" si="162"/>
        <v>19.992965315886867</v>
      </c>
      <c r="CB36" s="149">
        <f t="shared" ca="1" si="162"/>
        <v>0</v>
      </c>
      <c r="CC36" s="148">
        <f t="shared" ca="1" si="163"/>
        <v>35940.17355</v>
      </c>
      <c r="CD36" s="148">
        <f t="shared" ca="1" si="163"/>
        <v>0</v>
      </c>
      <c r="CE36" s="149">
        <f t="shared" ca="1" si="164"/>
        <v>7.2527516592758907</v>
      </c>
      <c r="CF36" s="149">
        <f t="shared" ca="1" si="164"/>
        <v>0</v>
      </c>
      <c r="CG36" s="148">
        <f t="shared" ca="1" si="165"/>
        <v>468955.75634821097</v>
      </c>
      <c r="CH36" s="148">
        <f t="shared" ca="1" si="166"/>
        <v>0</v>
      </c>
      <c r="CI36" s="23"/>
      <c r="CJ36" s="148">
        <f t="shared" ca="1" si="167"/>
        <v>328478.67975000001</v>
      </c>
      <c r="CK36" s="148">
        <f t="shared" ca="1" si="167"/>
        <v>0</v>
      </c>
      <c r="CL36" s="148">
        <f t="shared" ca="1" si="168"/>
        <v>92018.586299999995</v>
      </c>
      <c r="CM36" s="148">
        <f t="shared" ca="1" si="168"/>
        <v>0</v>
      </c>
      <c r="CN36" s="149">
        <f t="shared" ca="1" si="169"/>
        <v>28.013564341537755</v>
      </c>
      <c r="CO36" s="149">
        <f t="shared" ca="1" si="169"/>
        <v>0</v>
      </c>
      <c r="CP36" s="148">
        <f t="shared" ca="1" si="170"/>
        <v>40772.122725000001</v>
      </c>
      <c r="CQ36" s="148">
        <f t="shared" ca="1" si="170"/>
        <v>0</v>
      </c>
      <c r="CR36" s="149">
        <f t="shared" ca="1" si="171"/>
        <v>12.412410679448367</v>
      </c>
      <c r="CS36" s="149">
        <f t="shared" ca="1" si="171"/>
        <v>0</v>
      </c>
      <c r="CT36" s="148">
        <f t="shared" ca="1" si="172"/>
        <v>40418.352075000003</v>
      </c>
      <c r="CU36" s="148">
        <f t="shared" ca="1" si="172"/>
        <v>0</v>
      </c>
      <c r="CV36" s="149">
        <f t="shared" ca="1" si="173"/>
        <v>12.304710949813174</v>
      </c>
      <c r="CW36" s="149">
        <f t="shared" ca="1" si="173"/>
        <v>0</v>
      </c>
      <c r="CX36" s="148">
        <f t="shared" ca="1" si="174"/>
        <v>10828.111500000001</v>
      </c>
      <c r="CY36" s="148">
        <f t="shared" ca="1" si="174"/>
        <v>0</v>
      </c>
      <c r="CZ36" s="149">
        <f t="shared" ca="1" si="175"/>
        <v>3.2964427122762143</v>
      </c>
      <c r="DA36" s="149">
        <f t="shared" ca="1" si="175"/>
        <v>0</v>
      </c>
      <c r="DB36" s="148">
        <f t="shared" ca="1" si="176"/>
        <v>310857.74678483233</v>
      </c>
      <c r="DC36" s="148">
        <f t="shared" ca="1" si="177"/>
        <v>0</v>
      </c>
      <c r="DE36" s="150">
        <f t="shared" ca="1" si="178"/>
        <v>0</v>
      </c>
      <c r="DF36" s="150">
        <f t="shared" ca="1" si="178"/>
        <v>0</v>
      </c>
    </row>
    <row r="37" spans="1:110">
      <c r="A37">
        <v>8703</v>
      </c>
      <c r="B37" t="str">
        <f>VLOOKUP(A37,Stores!$A:$H,8,FALSE)</f>
        <v>8703 - Washington, D.C.</v>
      </c>
      <c r="D37" s="148">
        <f t="shared" ca="1" si="125"/>
        <v>1709592.5503500004</v>
      </c>
      <c r="E37" s="148">
        <f t="shared" ca="1" si="125"/>
        <v>0</v>
      </c>
      <c r="F37" s="148">
        <f t="shared" ca="1" si="125"/>
        <v>509567.66557499999</v>
      </c>
      <c r="G37" s="148">
        <f t="shared" ca="1" si="125"/>
        <v>0</v>
      </c>
      <c r="H37" s="149">
        <f t="shared" ca="1" si="126"/>
        <v>29.806380793521679</v>
      </c>
      <c r="I37" s="149">
        <f t="shared" ca="1" si="126"/>
        <v>0</v>
      </c>
      <c r="J37" s="148">
        <f t="shared" ca="1" si="127"/>
        <v>178628.73510000002</v>
      </c>
      <c r="K37" s="148">
        <f t="shared" ca="1" si="127"/>
        <v>0</v>
      </c>
      <c r="L37" s="149">
        <f t="shared" ca="1" si="128"/>
        <v>10.448614499602835</v>
      </c>
      <c r="M37" s="149">
        <f t="shared" ca="1" si="128"/>
        <v>0</v>
      </c>
      <c r="N37" s="148">
        <f t="shared" ca="1" si="129"/>
        <v>275158.78672500001</v>
      </c>
      <c r="O37" s="148">
        <f t="shared" ca="1" si="129"/>
        <v>0</v>
      </c>
      <c r="P37" s="149">
        <f t="shared" ca="1" si="130"/>
        <v>16.094992147027519</v>
      </c>
      <c r="Q37" s="149">
        <f t="shared" ca="1" si="130"/>
        <v>0</v>
      </c>
      <c r="R37" s="148">
        <f t="shared" ca="1" si="131"/>
        <v>55780.143749999996</v>
      </c>
      <c r="S37" s="148">
        <f t="shared" ca="1" si="131"/>
        <v>0</v>
      </c>
      <c r="T37" s="149">
        <f t="shared" ca="1" si="132"/>
        <v>3.2627741468913318</v>
      </c>
      <c r="U37" s="149">
        <f t="shared" ca="1" si="132"/>
        <v>0</v>
      </c>
      <c r="V37" s="148">
        <f t="shared" ca="1" si="133"/>
        <v>1663235.3097750002</v>
      </c>
      <c r="W37" s="148">
        <f t="shared" ca="1" si="133"/>
        <v>0</v>
      </c>
      <c r="X37" s="23"/>
      <c r="Y37" s="148">
        <f t="shared" ca="1" si="134"/>
        <v>1028701.2150750001</v>
      </c>
      <c r="Z37" s="148">
        <f t="shared" ca="1" si="134"/>
        <v>0</v>
      </c>
      <c r="AA37" s="148">
        <f t="shared" ca="1" si="135"/>
        <v>258614.90489999996</v>
      </c>
      <c r="AB37" s="148">
        <f t="shared" ca="1" si="135"/>
        <v>0</v>
      </c>
      <c r="AC37" s="149">
        <f t="shared" ca="1" si="136"/>
        <v>25.139943562829853</v>
      </c>
      <c r="AD37" s="149">
        <f t="shared" ca="1" si="136"/>
        <v>0</v>
      </c>
      <c r="AE37" s="148">
        <f t="shared" ca="1" si="137"/>
        <v>114505.284525</v>
      </c>
      <c r="AF37" s="148">
        <f t="shared" ca="1" si="137"/>
        <v>0</v>
      </c>
      <c r="AG37" s="149">
        <f t="shared" ca="1" si="138"/>
        <v>11.131053686628697</v>
      </c>
      <c r="AH37" s="149">
        <f t="shared" ca="1" si="138"/>
        <v>0</v>
      </c>
      <c r="AI37" s="148">
        <f t="shared" ca="1" si="139"/>
        <v>121093.337925</v>
      </c>
      <c r="AJ37" s="148">
        <f t="shared" ca="1" si="139"/>
        <v>0</v>
      </c>
      <c r="AK37" s="149">
        <f t="shared" ca="1" si="140"/>
        <v>11.771478068699606</v>
      </c>
      <c r="AL37" s="149">
        <f t="shared" ca="1" si="140"/>
        <v>0</v>
      </c>
      <c r="AM37" s="148">
        <f t="shared" ca="1" si="141"/>
        <v>23016.282449999999</v>
      </c>
      <c r="AN37" s="148">
        <f t="shared" ca="1" si="141"/>
        <v>0</v>
      </c>
      <c r="AO37" s="149">
        <f t="shared" ca="1" si="142"/>
        <v>2.237411807501553</v>
      </c>
      <c r="AP37" s="149">
        <f t="shared" ca="1" si="142"/>
        <v>0</v>
      </c>
      <c r="AQ37" s="148">
        <f t="shared" ca="1" si="143"/>
        <v>1057372.8945582104</v>
      </c>
      <c r="AR37" s="148">
        <f t="shared" ca="1" si="144"/>
        <v>0</v>
      </c>
      <c r="AS37" s="23"/>
      <c r="AT37" s="148">
        <f t="shared" ca="1" si="145"/>
        <v>99831.925874999986</v>
      </c>
      <c r="AU37" s="148">
        <f t="shared" ca="1" si="145"/>
        <v>0</v>
      </c>
      <c r="AV37" s="148">
        <f t="shared" ca="1" si="146"/>
        <v>42611.879249999998</v>
      </c>
      <c r="AW37" s="148">
        <f t="shared" ca="1" si="146"/>
        <v>0</v>
      </c>
      <c r="AX37" s="149">
        <f t="shared" ca="1" si="147"/>
        <v>42.683619369774085</v>
      </c>
      <c r="AY37" s="149">
        <f t="shared" ca="1" si="147"/>
        <v>0</v>
      </c>
      <c r="AZ37" s="148">
        <f t="shared" ca="1" si="148"/>
        <v>15440.857050000001</v>
      </c>
      <c r="BA37" s="148">
        <f t="shared" ca="1" si="148"/>
        <v>0</v>
      </c>
      <c r="BB37" s="149">
        <f t="shared" ca="1" si="149"/>
        <v>15.466852827554952</v>
      </c>
      <c r="BC37" s="149">
        <f t="shared" ca="1" si="149"/>
        <v>0</v>
      </c>
      <c r="BD37" s="148">
        <f t="shared" ca="1" si="150"/>
        <v>25830.10845</v>
      </c>
      <c r="BE37" s="148">
        <f t="shared" ca="1" si="150"/>
        <v>0</v>
      </c>
      <c r="BF37" s="149">
        <f t="shared" ca="1" si="151"/>
        <v>25.873595268854171</v>
      </c>
      <c r="BG37" s="149">
        <f t="shared" ca="1" si="151"/>
        <v>0</v>
      </c>
      <c r="BH37" s="148">
        <f t="shared" ca="1" si="152"/>
        <v>1340.9137500000002</v>
      </c>
      <c r="BI37" s="148">
        <f t="shared" ca="1" si="152"/>
        <v>0</v>
      </c>
      <c r="BJ37" s="149">
        <f t="shared" ca="1" si="153"/>
        <v>1.3431712733649599</v>
      </c>
      <c r="BK37" s="149">
        <f t="shared" ca="1" si="153"/>
        <v>0</v>
      </c>
      <c r="BL37" s="148">
        <f t="shared" ca="1" si="154"/>
        <v>102614.41406392559</v>
      </c>
      <c r="BM37" s="148">
        <f t="shared" ca="1" si="155"/>
        <v>0</v>
      </c>
      <c r="BN37" s="23"/>
      <c r="BO37" s="148">
        <f t="shared" ca="1" si="156"/>
        <v>496623.65512499987</v>
      </c>
      <c r="BP37" s="148">
        <f t="shared" ca="1" si="156"/>
        <v>0</v>
      </c>
      <c r="BQ37" s="148">
        <f t="shared" ca="1" si="157"/>
        <v>216147.24697499999</v>
      </c>
      <c r="BR37" s="148">
        <f t="shared" ca="1" si="157"/>
        <v>0</v>
      </c>
      <c r="BS37" s="149">
        <f t="shared" ca="1" si="158"/>
        <v>43.523349068138096</v>
      </c>
      <c r="BT37" s="149">
        <f t="shared" ca="1" si="158"/>
        <v>0</v>
      </c>
      <c r="BU37" s="148">
        <f t="shared" ca="1" si="159"/>
        <v>67374.467024999991</v>
      </c>
      <c r="BV37" s="148">
        <f t="shared" ca="1" si="159"/>
        <v>0</v>
      </c>
      <c r="BW37" s="149">
        <f t="shared" ca="1" si="160"/>
        <v>13.566503796127446</v>
      </c>
      <c r="BX37" s="149">
        <f t="shared" ca="1" si="160"/>
        <v>0</v>
      </c>
      <c r="BY37" s="148">
        <f t="shared" ca="1" si="161"/>
        <v>117646.9575</v>
      </c>
      <c r="BZ37" s="148">
        <f t="shared" ca="1" si="161"/>
        <v>0</v>
      </c>
      <c r="CA37" s="149">
        <f t="shared" ca="1" si="162"/>
        <v>23.689358387567815</v>
      </c>
      <c r="CB37" s="149">
        <f t="shared" ca="1" si="162"/>
        <v>0</v>
      </c>
      <c r="CC37" s="148">
        <f t="shared" ca="1" si="163"/>
        <v>31125.822450000003</v>
      </c>
      <c r="CD37" s="148">
        <f t="shared" ca="1" si="163"/>
        <v>0</v>
      </c>
      <c r="CE37" s="149">
        <f t="shared" ca="1" si="164"/>
        <v>6.267486884442838</v>
      </c>
      <c r="CF37" s="149">
        <f t="shared" ca="1" si="164"/>
        <v>0</v>
      </c>
      <c r="CG37" s="148">
        <f t="shared" ca="1" si="165"/>
        <v>510465.41408752452</v>
      </c>
      <c r="CH37" s="148">
        <f t="shared" ca="1" si="166"/>
        <v>0</v>
      </c>
      <c r="CI37" s="23"/>
      <c r="CJ37" s="148">
        <f t="shared" ca="1" si="167"/>
        <v>38078.513699999996</v>
      </c>
      <c r="CK37" s="148">
        <f t="shared" ca="1" si="167"/>
        <v>0</v>
      </c>
      <c r="CL37" s="148">
        <f t="shared" ca="1" si="168"/>
        <v>11899.597274999998</v>
      </c>
      <c r="CM37" s="148">
        <f t="shared" ca="1" si="168"/>
        <v>0</v>
      </c>
      <c r="CN37" s="149">
        <f t="shared" ca="1" si="169"/>
        <v>31.250162148529448</v>
      </c>
      <c r="CO37" s="149">
        <f t="shared" ca="1" si="169"/>
        <v>0</v>
      </c>
      <c r="CP37" s="148">
        <f t="shared" ca="1" si="170"/>
        <v>4102.6291499999998</v>
      </c>
      <c r="CQ37" s="148">
        <f t="shared" ca="1" si="170"/>
        <v>0</v>
      </c>
      <c r="CR37" s="149">
        <f t="shared" ca="1" si="171"/>
        <v>10.774131528143126</v>
      </c>
      <c r="CS37" s="149">
        <f t="shared" ca="1" si="171"/>
        <v>0</v>
      </c>
      <c r="CT37" s="148">
        <f t="shared" ca="1" si="172"/>
        <v>6315.9956249999996</v>
      </c>
      <c r="CU37" s="148">
        <f t="shared" ca="1" si="172"/>
        <v>0</v>
      </c>
      <c r="CV37" s="149">
        <f t="shared" ca="1" si="173"/>
        <v>16.586770362835878</v>
      </c>
      <c r="CW37" s="149">
        <f t="shared" ca="1" si="173"/>
        <v>0</v>
      </c>
      <c r="CX37" s="148">
        <f t="shared" ca="1" si="174"/>
        <v>1480.9725000000001</v>
      </c>
      <c r="CY37" s="148">
        <f t="shared" ca="1" si="174"/>
        <v>0</v>
      </c>
      <c r="CZ37" s="149">
        <f t="shared" ca="1" si="175"/>
        <v>3.889260257550442</v>
      </c>
      <c r="DA37" s="149">
        <f t="shared" ca="1" si="175"/>
        <v>0</v>
      </c>
      <c r="DB37" s="148">
        <f t="shared" ca="1" si="176"/>
        <v>39139.827640339645</v>
      </c>
      <c r="DC37" s="148">
        <f t="shared" ca="1" si="177"/>
        <v>0</v>
      </c>
      <c r="DE37" s="150">
        <f t="shared" ca="1" si="178"/>
        <v>0</v>
      </c>
      <c r="DF37" s="150">
        <f t="shared" ca="1" si="178"/>
        <v>0</v>
      </c>
    </row>
    <row r="38" spans="1:110">
      <c r="A38">
        <v>8706</v>
      </c>
      <c r="B38" t="str">
        <f>VLOOKUP(A38,Stores!$A:$H,8,FALSE)</f>
        <v>8706 - Atlanta, GA</v>
      </c>
      <c r="D38" s="148">
        <f t="shared" ca="1" si="125"/>
        <v>1229316.4858499996</v>
      </c>
      <c r="E38" s="148">
        <f t="shared" ca="1" si="125"/>
        <v>1502977.16919</v>
      </c>
      <c r="F38" s="148">
        <f t="shared" ca="1" si="125"/>
        <v>369776.73749999999</v>
      </c>
      <c r="G38" s="148">
        <f t="shared" ca="1" si="125"/>
        <v>477850.04574999999</v>
      </c>
      <c r="H38" s="149">
        <f t="shared" ca="1" si="126"/>
        <v>30.079864848173841</v>
      </c>
      <c r="I38" s="149">
        <f t="shared" ca="1" si="126"/>
        <v>31.793566498919468</v>
      </c>
      <c r="J38" s="148">
        <f t="shared" ca="1" si="127"/>
        <v>156195.95249999998</v>
      </c>
      <c r="K38" s="148">
        <f t="shared" ca="1" si="127"/>
        <v>190297.10699999996</v>
      </c>
      <c r="L38" s="149">
        <f t="shared" ca="1" si="128"/>
        <v>12.705918638356154</v>
      </c>
      <c r="M38" s="149">
        <f t="shared" ca="1" si="128"/>
        <v>12.661343824840458</v>
      </c>
      <c r="N38" s="148">
        <f t="shared" ca="1" si="129"/>
        <v>159672.12</v>
      </c>
      <c r="O38" s="148">
        <f t="shared" ca="1" si="129"/>
        <v>211391.86425000001</v>
      </c>
      <c r="P38" s="149">
        <f t="shared" ca="1" si="130"/>
        <v>12.988691019595022</v>
      </c>
      <c r="Q38" s="149">
        <f t="shared" ca="1" si="130"/>
        <v>14.064875274447813</v>
      </c>
      <c r="R38" s="148">
        <f t="shared" ca="1" si="131"/>
        <v>53908.665000000001</v>
      </c>
      <c r="S38" s="148">
        <f t="shared" ca="1" si="131"/>
        <v>76161.074500000002</v>
      </c>
      <c r="T38" s="149">
        <f t="shared" ca="1" si="132"/>
        <v>4.3852551902226669</v>
      </c>
      <c r="U38" s="149">
        <f t="shared" ca="1" si="132"/>
        <v>5.0673473996311937</v>
      </c>
      <c r="V38" s="148">
        <f t="shared" ca="1" si="133"/>
        <v>1256195.7894000006</v>
      </c>
      <c r="W38" s="148">
        <f t="shared" ca="1" si="133"/>
        <v>1464236.2674799997</v>
      </c>
      <c r="X38" s="23"/>
      <c r="Y38" s="148">
        <f t="shared" ca="1" si="134"/>
        <v>727466.71754999994</v>
      </c>
      <c r="Z38" s="148">
        <f t="shared" ca="1" si="134"/>
        <v>899124.88364999986</v>
      </c>
      <c r="AA38" s="148">
        <f t="shared" ca="1" si="135"/>
        <v>159954.35647500004</v>
      </c>
      <c r="AB38" s="148">
        <f t="shared" ca="1" si="135"/>
        <v>224752.90487999999</v>
      </c>
      <c r="AC38" s="149">
        <f t="shared" ca="1" si="136"/>
        <v>21.987859047861679</v>
      </c>
      <c r="AD38" s="149">
        <f t="shared" ca="1" si="136"/>
        <v>24.996850711951712</v>
      </c>
      <c r="AE38" s="148">
        <f t="shared" ca="1" si="137"/>
        <v>78245.503500000006</v>
      </c>
      <c r="AF38" s="148">
        <f t="shared" ca="1" si="137"/>
        <v>104623.31893999998</v>
      </c>
      <c r="AG38" s="149">
        <f t="shared" ca="1" si="138"/>
        <v>10.7558877419876</v>
      </c>
      <c r="AH38" s="149">
        <f t="shared" ca="1" si="138"/>
        <v>11.636127621702709</v>
      </c>
      <c r="AI38" s="148">
        <f t="shared" ca="1" si="139"/>
        <v>62314.395675000007</v>
      </c>
      <c r="AJ38" s="148">
        <f t="shared" ca="1" si="139"/>
        <v>90048.108709999986</v>
      </c>
      <c r="AK38" s="149">
        <f t="shared" ca="1" si="140"/>
        <v>8.5659445541186621</v>
      </c>
      <c r="AL38" s="149">
        <f t="shared" ca="1" si="140"/>
        <v>10.015083593777257</v>
      </c>
      <c r="AM38" s="148">
        <f t="shared" ca="1" si="141"/>
        <v>19394.457300000002</v>
      </c>
      <c r="AN38" s="148">
        <f t="shared" ca="1" si="141"/>
        <v>30081.47723</v>
      </c>
      <c r="AO38" s="149">
        <f t="shared" ca="1" si="142"/>
        <v>2.6660267517554148</v>
      </c>
      <c r="AP38" s="149">
        <f t="shared" ca="1" si="142"/>
        <v>3.3456394964717431</v>
      </c>
      <c r="AQ38" s="148">
        <f t="shared" ca="1" si="143"/>
        <v>711900.83292552689</v>
      </c>
      <c r="AR38" s="148">
        <f t="shared" ca="1" si="144"/>
        <v>922914.01489618106</v>
      </c>
      <c r="AS38" s="23"/>
      <c r="AT38" s="148">
        <f t="shared" ca="1" si="145"/>
        <v>55031.542574999992</v>
      </c>
      <c r="AU38" s="148">
        <f t="shared" ca="1" si="145"/>
        <v>46762.263099999989</v>
      </c>
      <c r="AV38" s="148">
        <f t="shared" ca="1" si="146"/>
        <v>23356.069950000001</v>
      </c>
      <c r="AW38" s="148">
        <f t="shared" ca="1" si="146"/>
        <v>17371.045859999998</v>
      </c>
      <c r="AX38" s="149">
        <f t="shared" ca="1" si="147"/>
        <v>42.441241617330775</v>
      </c>
      <c r="AY38" s="149">
        <f t="shared" ca="1" si="147"/>
        <v>37.147573082278825</v>
      </c>
      <c r="AZ38" s="148">
        <f t="shared" ca="1" si="148"/>
        <v>8497.9650000000001</v>
      </c>
      <c r="BA38" s="148">
        <f t="shared" ca="1" si="148"/>
        <v>7166.9752700000008</v>
      </c>
      <c r="BB38" s="149">
        <f t="shared" ca="1" si="149"/>
        <v>15.44198945253717</v>
      </c>
      <c r="BC38" s="149">
        <f t="shared" ca="1" si="149"/>
        <v>15.326408079680821</v>
      </c>
      <c r="BD38" s="148">
        <f t="shared" ca="1" si="150"/>
        <v>13630.167450000001</v>
      </c>
      <c r="BE38" s="148">
        <f t="shared" ca="1" si="150"/>
        <v>7830.9002799999998</v>
      </c>
      <c r="BF38" s="149">
        <f t="shared" ca="1" si="151"/>
        <v>24.767918201500645</v>
      </c>
      <c r="BG38" s="149">
        <f t="shared" ca="1" si="151"/>
        <v>16.74619610101805</v>
      </c>
      <c r="BH38" s="148">
        <f t="shared" ca="1" si="152"/>
        <v>1227.9375</v>
      </c>
      <c r="BI38" s="148">
        <f t="shared" ca="1" si="152"/>
        <v>2373.1703099999995</v>
      </c>
      <c r="BJ38" s="149">
        <f t="shared" ca="1" si="153"/>
        <v>2.2313339632929599</v>
      </c>
      <c r="BK38" s="149">
        <f t="shared" ca="1" si="153"/>
        <v>5.0749689015799584</v>
      </c>
      <c r="BL38" s="148">
        <f t="shared" ca="1" si="154"/>
        <v>53854.011532323319</v>
      </c>
      <c r="BM38" s="148">
        <f t="shared" ca="1" si="155"/>
        <v>47999.503481712512</v>
      </c>
      <c r="BN38" s="23"/>
      <c r="BO38" s="148">
        <f t="shared" ca="1" si="156"/>
        <v>427252.54619999998</v>
      </c>
      <c r="BP38" s="148">
        <f t="shared" ca="1" si="156"/>
        <v>444818.19661999994</v>
      </c>
      <c r="BQ38" s="148">
        <f t="shared" ca="1" si="157"/>
        <v>175965.29032499998</v>
      </c>
      <c r="BR38" s="148">
        <f t="shared" ca="1" si="157"/>
        <v>198253.52742999999</v>
      </c>
      <c r="BS38" s="149">
        <f t="shared" ca="1" si="158"/>
        <v>41.185311097626403</v>
      </c>
      <c r="BT38" s="149">
        <f t="shared" ca="1" si="158"/>
        <v>44.5695632364978</v>
      </c>
      <c r="BU38" s="148">
        <f t="shared" ca="1" si="159"/>
        <v>63750.029175000003</v>
      </c>
      <c r="BV38" s="148">
        <f t="shared" ca="1" si="159"/>
        <v>62162.48814999999</v>
      </c>
      <c r="BW38" s="149">
        <f t="shared" ca="1" si="160"/>
        <v>14.920924343692068</v>
      </c>
      <c r="BX38" s="149">
        <f t="shared" ca="1" si="160"/>
        <v>13.974807825387654</v>
      </c>
      <c r="BY38" s="148">
        <f t="shared" ca="1" si="161"/>
        <v>84143.132399999988</v>
      </c>
      <c r="BZ38" s="148">
        <f t="shared" ca="1" si="161"/>
        <v>96453.047529999996</v>
      </c>
      <c r="CA38" s="149">
        <f t="shared" ca="1" si="162"/>
        <v>19.694003733476169</v>
      </c>
      <c r="CB38" s="149">
        <f t="shared" ca="1" si="162"/>
        <v>21.683700950839938</v>
      </c>
      <c r="CC38" s="148">
        <f t="shared" ca="1" si="163"/>
        <v>28072.128750000003</v>
      </c>
      <c r="CD38" s="148">
        <f t="shared" ca="1" si="163"/>
        <v>39637.991749999994</v>
      </c>
      <c r="CE38" s="149">
        <f t="shared" ca="1" si="164"/>
        <v>6.5703830204581717</v>
      </c>
      <c r="CF38" s="149">
        <f t="shared" ca="1" si="164"/>
        <v>8.9110544602702042</v>
      </c>
      <c r="CG38" s="148">
        <f t="shared" ca="1" si="165"/>
        <v>418110.45944988768</v>
      </c>
      <c r="CH38" s="148">
        <f t="shared" ca="1" si="166"/>
        <v>456587.23855455947</v>
      </c>
      <c r="CI38" s="23"/>
      <c r="CJ38" s="148">
        <f t="shared" ca="1" si="167"/>
        <v>46444.983075000004</v>
      </c>
      <c r="CK38" s="148">
        <f t="shared" ca="1" si="167"/>
        <v>73530.924109999993</v>
      </c>
      <c r="CL38" s="148">
        <f t="shared" ca="1" si="168"/>
        <v>11078.89875</v>
      </c>
      <c r="CM38" s="148">
        <f t="shared" ca="1" si="168"/>
        <v>16898.609770000003</v>
      </c>
      <c r="CN38" s="149">
        <f t="shared" ca="1" si="169"/>
        <v>23.853811577688898</v>
      </c>
      <c r="CO38" s="149">
        <f t="shared" ca="1" si="169"/>
        <v>22.98163660328844</v>
      </c>
      <c r="CP38" s="148">
        <f t="shared" ca="1" si="170"/>
        <v>4157.91525</v>
      </c>
      <c r="CQ38" s="148">
        <f t="shared" ca="1" si="170"/>
        <v>5156.2756000000008</v>
      </c>
      <c r="CR38" s="149">
        <f t="shared" ca="1" si="171"/>
        <v>8.9523452797597969</v>
      </c>
      <c r="CS38" s="149">
        <f t="shared" ca="1" si="171"/>
        <v>7.0123905858797198</v>
      </c>
      <c r="CT38" s="148">
        <f t="shared" ca="1" si="172"/>
        <v>5524.4321249999994</v>
      </c>
      <c r="CU38" s="148">
        <f t="shared" ca="1" si="172"/>
        <v>9219.169890000001</v>
      </c>
      <c r="CV38" s="149">
        <f t="shared" ca="1" si="173"/>
        <v>11.894572371959033</v>
      </c>
      <c r="CW38" s="149">
        <f t="shared" ca="1" si="173"/>
        <v>12.537813173962572</v>
      </c>
      <c r="CX38" s="148">
        <f t="shared" ca="1" si="174"/>
        <v>1396.551375</v>
      </c>
      <c r="CY38" s="148">
        <f t="shared" ca="1" si="174"/>
        <v>2523.16428</v>
      </c>
      <c r="CZ38" s="149">
        <f t="shared" ca="1" si="175"/>
        <v>3.0068939259700653</v>
      </c>
      <c r="DA38" s="149">
        <f t="shared" ca="1" si="175"/>
        <v>3.431432843446145</v>
      </c>
      <c r="DB38" s="148">
        <f t="shared" ca="1" si="176"/>
        <v>45451.181942261079</v>
      </c>
      <c r="DC38" s="148">
        <f t="shared" ca="1" si="177"/>
        <v>75476.412257547127</v>
      </c>
      <c r="DE38" s="150">
        <f t="shared" ca="1" si="178"/>
        <v>0</v>
      </c>
      <c r="DF38" s="150">
        <f t="shared" ca="1" si="178"/>
        <v>0</v>
      </c>
    </row>
    <row r="39" spans="1:110">
      <c r="A39">
        <v>8707</v>
      </c>
      <c r="B39" t="str">
        <f>VLOOKUP(A39,Stores!$A:$H,8,FALSE)</f>
        <v>8707 - Houston, TX</v>
      </c>
      <c r="D39" s="148">
        <f t="shared" ca="1" si="125"/>
        <v>2631535.4923499995</v>
      </c>
      <c r="E39" s="148">
        <f t="shared" ca="1" si="125"/>
        <v>2381812.3522900008</v>
      </c>
      <c r="F39" s="148">
        <f t="shared" ca="1" si="125"/>
        <v>883070.97097499995</v>
      </c>
      <c r="G39" s="148">
        <f t="shared" ca="1" si="125"/>
        <v>807579.46472000005</v>
      </c>
      <c r="H39" s="149">
        <f t="shared" ca="1" si="126"/>
        <v>33.557251024815358</v>
      </c>
      <c r="I39" s="149">
        <f t="shared" ca="1" si="126"/>
        <v>33.906091046322359</v>
      </c>
      <c r="J39" s="148">
        <f t="shared" ca="1" si="127"/>
        <v>392693.50102499995</v>
      </c>
      <c r="K39" s="148">
        <f t="shared" ca="1" si="127"/>
        <v>364680.92184999998</v>
      </c>
      <c r="L39" s="149">
        <f t="shared" ca="1" si="128"/>
        <v>14.922599454446992</v>
      </c>
      <c r="M39" s="149">
        <f t="shared" ca="1" si="128"/>
        <v>15.311068544059586</v>
      </c>
      <c r="N39" s="148">
        <f t="shared" ca="1" si="129"/>
        <v>409712.15925000003</v>
      </c>
      <c r="O39" s="148">
        <f t="shared" ca="1" si="129"/>
        <v>356872.86355000001</v>
      </c>
      <c r="P39" s="149">
        <f t="shared" ca="1" si="130"/>
        <v>15.569319146219119</v>
      </c>
      <c r="Q39" s="149">
        <f t="shared" ca="1" si="130"/>
        <v>14.983248500113097</v>
      </c>
      <c r="R39" s="148">
        <f t="shared" ca="1" si="131"/>
        <v>80665.310700000002</v>
      </c>
      <c r="S39" s="148">
        <f t="shared" ca="1" si="131"/>
        <v>86025.679319999996</v>
      </c>
      <c r="T39" s="149">
        <f t="shared" ca="1" si="132"/>
        <v>3.0653324241492448</v>
      </c>
      <c r="U39" s="149">
        <f t="shared" ca="1" si="132"/>
        <v>3.61177400214968</v>
      </c>
      <c r="V39" s="148">
        <f t="shared" ca="1" si="133"/>
        <v>2693705.804849999</v>
      </c>
      <c r="W39" s="148">
        <f t="shared" ca="1" si="133"/>
        <v>2388070.1828200002</v>
      </c>
      <c r="X39" s="23"/>
      <c r="Y39" s="148">
        <f t="shared" ca="1" si="134"/>
        <v>1811940.7985250002</v>
      </c>
      <c r="Z39" s="148">
        <f t="shared" ca="1" si="134"/>
        <v>1663053.7892499999</v>
      </c>
      <c r="AA39" s="148">
        <f t="shared" ca="1" si="135"/>
        <v>459007.724475</v>
      </c>
      <c r="AB39" s="148">
        <f t="shared" ca="1" si="135"/>
        <v>451539.91917999997</v>
      </c>
      <c r="AC39" s="149">
        <f t="shared" ca="1" si="136"/>
        <v>25.332379780214264</v>
      </c>
      <c r="AD39" s="149">
        <f t="shared" ca="1" si="136"/>
        <v>27.151251637124403</v>
      </c>
      <c r="AE39" s="148">
        <f t="shared" ca="1" si="137"/>
        <v>238344.78667499998</v>
      </c>
      <c r="AF39" s="148">
        <f t="shared" ca="1" si="137"/>
        <v>231388.02812999999</v>
      </c>
      <c r="AG39" s="149">
        <f t="shared" ca="1" si="138"/>
        <v>13.154115568732882</v>
      </c>
      <c r="AH39" s="149">
        <f t="shared" ca="1" si="138"/>
        <v>13.913442224520638</v>
      </c>
      <c r="AI39" s="148">
        <f t="shared" ca="1" si="139"/>
        <v>183375.92557500003</v>
      </c>
      <c r="AJ39" s="148">
        <f t="shared" ca="1" si="139"/>
        <v>184044.26984999998</v>
      </c>
      <c r="AK39" s="149">
        <f t="shared" ca="1" si="140"/>
        <v>10.120414846019038</v>
      </c>
      <c r="AL39" s="149">
        <f t="shared" ca="1" si="140"/>
        <v>11.066645651491514</v>
      </c>
      <c r="AM39" s="148">
        <f t="shared" ca="1" si="141"/>
        <v>37287.012224999991</v>
      </c>
      <c r="AN39" s="148">
        <f t="shared" ca="1" si="141"/>
        <v>36107.621199999994</v>
      </c>
      <c r="AO39" s="149">
        <f t="shared" ca="1" si="142"/>
        <v>2.0578493654623409</v>
      </c>
      <c r="AP39" s="149">
        <f t="shared" ca="1" si="142"/>
        <v>2.1711637611122443</v>
      </c>
      <c r="AQ39" s="148">
        <f t="shared" ca="1" si="143"/>
        <v>1770121.4857132691</v>
      </c>
      <c r="AR39" s="148">
        <f t="shared" ca="1" si="144"/>
        <v>1658695.8315776209</v>
      </c>
      <c r="AS39" s="23"/>
      <c r="AT39" s="148">
        <f t="shared" ca="1" si="145"/>
        <v>103988.1072</v>
      </c>
      <c r="AU39" s="148">
        <f t="shared" ca="1" si="145"/>
        <v>74027.554649999991</v>
      </c>
      <c r="AV39" s="148">
        <f t="shared" ca="1" si="146"/>
        <v>45147.766724999994</v>
      </c>
      <c r="AW39" s="148">
        <f t="shared" ca="1" si="146"/>
        <v>21265.722450000001</v>
      </c>
      <c r="AX39" s="149">
        <f t="shared" ca="1" si="147"/>
        <v>43.416278977140564</v>
      </c>
      <c r="AY39" s="149">
        <f t="shared" ca="1" si="147"/>
        <v>28.726766067775284</v>
      </c>
      <c r="AZ39" s="148">
        <f t="shared" ca="1" si="148"/>
        <v>18150.505949999999</v>
      </c>
      <c r="BA39" s="148">
        <f t="shared" ca="1" si="148"/>
        <v>16047.008039999999</v>
      </c>
      <c r="BB39" s="149">
        <f t="shared" ca="1" si="149"/>
        <v>17.45440554571417</v>
      </c>
      <c r="BC39" s="149">
        <f t="shared" ca="1" si="149"/>
        <v>21.677074321676248</v>
      </c>
      <c r="BD39" s="148">
        <f t="shared" ca="1" si="150"/>
        <v>25640.773949999995</v>
      </c>
      <c r="BE39" s="148">
        <f t="shared" ca="1" si="150"/>
        <v>3958.5715399999999</v>
      </c>
      <c r="BF39" s="149">
        <f t="shared" ca="1" si="151"/>
        <v>24.65741000620886</v>
      </c>
      <c r="BG39" s="149">
        <f t="shared" ca="1" si="151"/>
        <v>5.3474298303057628</v>
      </c>
      <c r="BH39" s="148">
        <f t="shared" ca="1" si="152"/>
        <v>1356.4868250000002</v>
      </c>
      <c r="BI39" s="148">
        <f t="shared" ca="1" si="152"/>
        <v>1260.1428700000001</v>
      </c>
      <c r="BJ39" s="149">
        <f t="shared" ca="1" si="153"/>
        <v>1.3044634252175331</v>
      </c>
      <c r="BK39" s="149">
        <f t="shared" ca="1" si="153"/>
        <v>1.7022619157932704</v>
      </c>
      <c r="BL39" s="148">
        <f t="shared" ca="1" si="154"/>
        <v>101588.07780210981</v>
      </c>
      <c r="BM39" s="148">
        <f t="shared" ca="1" si="155"/>
        <v>73833.568771828301</v>
      </c>
      <c r="BN39" s="23"/>
      <c r="BO39" s="148">
        <f t="shared" ca="1" si="156"/>
        <v>502093.75417500001</v>
      </c>
      <c r="BP39" s="148">
        <f t="shared" ca="1" si="156"/>
        <v>443608.20153999998</v>
      </c>
      <c r="BQ39" s="148">
        <f t="shared" ca="1" si="157"/>
        <v>299293.73265000002</v>
      </c>
      <c r="BR39" s="148">
        <f t="shared" ca="1" si="157"/>
        <v>263111.72453999997</v>
      </c>
      <c r="BS39" s="149">
        <f t="shared" ca="1" si="158"/>
        <v>59.609132788711015</v>
      </c>
      <c r="BT39" s="149">
        <f t="shared" ca="1" si="158"/>
        <v>59.311735812502839</v>
      </c>
      <c r="BU39" s="148">
        <f t="shared" ca="1" si="159"/>
        <v>95238.236999999994</v>
      </c>
      <c r="BV39" s="148">
        <f t="shared" ca="1" si="159"/>
        <v>83739.766810000001</v>
      </c>
      <c r="BW39" s="149">
        <f t="shared" ca="1" si="160"/>
        <v>18.968217829454538</v>
      </c>
      <c r="BX39" s="149">
        <f t="shared" ca="1" si="160"/>
        <v>18.876965421129441</v>
      </c>
      <c r="BY39" s="148">
        <f t="shared" ca="1" si="161"/>
        <v>168087.491775</v>
      </c>
      <c r="BZ39" s="148">
        <f t="shared" ca="1" si="161"/>
        <v>142469.56450999997</v>
      </c>
      <c r="CA39" s="149">
        <f t="shared" ca="1" si="162"/>
        <v>33.477311832167246</v>
      </c>
      <c r="CB39" s="149">
        <f t="shared" ca="1" si="162"/>
        <v>32.116079913629264</v>
      </c>
      <c r="CC39" s="148">
        <f t="shared" ca="1" si="163"/>
        <v>35968.003875000002</v>
      </c>
      <c r="CD39" s="148">
        <f t="shared" ca="1" si="163"/>
        <v>36902.393219999998</v>
      </c>
      <c r="CE39" s="149">
        <f t="shared" ca="1" si="164"/>
        <v>7.1636031270892282</v>
      </c>
      <c r="CF39" s="149">
        <f t="shared" ca="1" si="164"/>
        <v>8.3186904777441359</v>
      </c>
      <c r="CG39" s="148">
        <f t="shared" ca="1" si="165"/>
        <v>490505.50814413995</v>
      </c>
      <c r="CH39" s="148">
        <f t="shared" ca="1" si="166"/>
        <v>442445.74619554396</v>
      </c>
      <c r="CI39" s="23"/>
      <c r="CJ39" s="148">
        <f t="shared" ca="1" si="167"/>
        <v>275683.14494999999</v>
      </c>
      <c r="CK39" s="148">
        <f t="shared" ca="1" si="167"/>
        <v>207380.63737999997</v>
      </c>
      <c r="CL39" s="148">
        <f t="shared" ca="1" si="168"/>
        <v>99589.862099999998</v>
      </c>
      <c r="CM39" s="148">
        <f t="shared" ca="1" si="168"/>
        <v>78273.211450000003</v>
      </c>
      <c r="CN39" s="149">
        <f t="shared" ca="1" si="169"/>
        <v>36.124755511644494</v>
      </c>
      <c r="CO39" s="149">
        <f t="shared" ca="1" si="169"/>
        <v>37.743741382457898</v>
      </c>
      <c r="CP39" s="148">
        <f t="shared" ca="1" si="170"/>
        <v>40962.571199999998</v>
      </c>
      <c r="CQ39" s="148">
        <f t="shared" ca="1" si="170"/>
        <v>32244.782360000005</v>
      </c>
      <c r="CR39" s="149">
        <f t="shared" ca="1" si="171"/>
        <v>14.858569321468416</v>
      </c>
      <c r="CS39" s="149">
        <f t="shared" ca="1" si="171"/>
        <v>15.548598349090486</v>
      </c>
      <c r="CT39" s="148">
        <f t="shared" ca="1" si="172"/>
        <v>49174.298700000007</v>
      </c>
      <c r="CU39" s="148">
        <f t="shared" ca="1" si="172"/>
        <v>38132.652950000003</v>
      </c>
      <c r="CV39" s="149">
        <f t="shared" ca="1" si="173"/>
        <v>17.837252512814533</v>
      </c>
      <c r="CW39" s="149">
        <f t="shared" ca="1" si="173"/>
        <v>18.387759547737584</v>
      </c>
      <c r="CX39" s="148">
        <f t="shared" ca="1" si="174"/>
        <v>9452.9922000000006</v>
      </c>
      <c r="CY39" s="148">
        <f t="shared" ca="1" si="174"/>
        <v>7895.7761399999999</v>
      </c>
      <c r="CZ39" s="149">
        <f t="shared" ca="1" si="175"/>
        <v>3.428933677361548</v>
      </c>
      <c r="DA39" s="149">
        <f t="shared" ca="1" si="175"/>
        <v>3.8073834856298299</v>
      </c>
      <c r="DB39" s="148">
        <f t="shared" ca="1" si="176"/>
        <v>269320.42069048178</v>
      </c>
      <c r="DC39" s="148">
        <f t="shared" ca="1" si="177"/>
        <v>206837.20574500723</v>
      </c>
      <c r="DE39" s="150">
        <f t="shared" ca="1" si="178"/>
        <v>0</v>
      </c>
      <c r="DF39" s="150">
        <f t="shared" ca="1" si="178"/>
        <v>0</v>
      </c>
    </row>
    <row r="40" spans="1:110">
      <c r="A40">
        <v>8708</v>
      </c>
      <c r="B40" t="str">
        <f>VLOOKUP(A40,Stores!$A:$H,8,FALSE)</f>
        <v>8708 - Chestnut Hill, MA</v>
      </c>
      <c r="D40" s="148">
        <f t="shared" ca="1" si="125"/>
        <v>1027356.2711249997</v>
      </c>
      <c r="E40" s="148">
        <f t="shared" ca="1" si="125"/>
        <v>1164879.3269399998</v>
      </c>
      <c r="F40" s="148">
        <f t="shared" ca="1" si="125"/>
        <v>315516.90562500001</v>
      </c>
      <c r="G40" s="148">
        <f t="shared" ca="1" si="125"/>
        <v>352937.95424999995</v>
      </c>
      <c r="H40" s="149">
        <f t="shared" ca="1" si="126"/>
        <v>30.711537418221557</v>
      </c>
      <c r="I40" s="149">
        <f t="shared" ca="1" si="126"/>
        <v>30.298241722353008</v>
      </c>
      <c r="J40" s="148">
        <f t="shared" ca="1" si="127"/>
        <v>127846.34250000001</v>
      </c>
      <c r="K40" s="148">
        <f t="shared" ca="1" si="127"/>
        <v>138476.07199999999</v>
      </c>
      <c r="L40" s="149">
        <f t="shared" ca="1" si="128"/>
        <v>12.444207145394918</v>
      </c>
      <c r="M40" s="149">
        <f t="shared" ca="1" si="128"/>
        <v>11.887589452184738</v>
      </c>
      <c r="N40" s="148">
        <f t="shared" ca="1" si="129"/>
        <v>148276.10062499999</v>
      </c>
      <c r="O40" s="148">
        <f t="shared" ca="1" si="129"/>
        <v>168027.05674999999</v>
      </c>
      <c r="P40" s="149">
        <f t="shared" ca="1" si="130"/>
        <v>14.432782939323593</v>
      </c>
      <c r="Q40" s="149">
        <f t="shared" ca="1" si="130"/>
        <v>14.424417436558617</v>
      </c>
      <c r="R40" s="148">
        <f t="shared" ca="1" si="131"/>
        <v>39394.462500000001</v>
      </c>
      <c r="S40" s="148">
        <f t="shared" ca="1" si="131"/>
        <v>46434.825499999999</v>
      </c>
      <c r="T40" s="149">
        <f t="shared" ca="1" si="132"/>
        <v>3.8345473335030458</v>
      </c>
      <c r="U40" s="149">
        <f t="shared" ca="1" si="132"/>
        <v>3.9862348336096574</v>
      </c>
      <c r="V40" s="148">
        <f t="shared" ca="1" si="133"/>
        <v>1023196.5391499999</v>
      </c>
      <c r="W40" s="148">
        <f t="shared" ca="1" si="133"/>
        <v>1309444.3875099998</v>
      </c>
      <c r="X40" s="23"/>
      <c r="Y40" s="148">
        <f t="shared" ca="1" si="134"/>
        <v>453245.11312499992</v>
      </c>
      <c r="Z40" s="148">
        <f t="shared" ca="1" si="134"/>
        <v>945288.91555000003</v>
      </c>
      <c r="AA40" s="148">
        <f t="shared" ca="1" si="135"/>
        <v>105274.82549999999</v>
      </c>
      <c r="AB40" s="148">
        <f t="shared" ca="1" si="135"/>
        <v>210779.59028</v>
      </c>
      <c r="AC40" s="149">
        <f t="shared" ca="1" si="136"/>
        <v>23.226908013229121</v>
      </c>
      <c r="AD40" s="149">
        <f t="shared" ca="1" si="136"/>
        <v>22.297901394237922</v>
      </c>
      <c r="AE40" s="148">
        <f t="shared" ca="1" si="137"/>
        <v>48106.839599999992</v>
      </c>
      <c r="AF40" s="148">
        <f t="shared" ca="1" si="137"/>
        <v>91690.675579999996</v>
      </c>
      <c r="AG40" s="149">
        <f t="shared" ca="1" si="138"/>
        <v>10.613868347816618</v>
      </c>
      <c r="AH40" s="149">
        <f t="shared" ca="1" si="138"/>
        <v>9.6997514803874925</v>
      </c>
      <c r="AI40" s="148">
        <f t="shared" ca="1" si="139"/>
        <v>46695.395249999994</v>
      </c>
      <c r="AJ40" s="148">
        <f t="shared" ca="1" si="139"/>
        <v>94257.564660000004</v>
      </c>
      <c r="AK40" s="149">
        <f t="shared" ca="1" si="140"/>
        <v>10.302459728257881</v>
      </c>
      <c r="AL40" s="149">
        <f t="shared" ca="1" si="140"/>
        <v>9.9712969346686844</v>
      </c>
      <c r="AM40" s="148">
        <f t="shared" ca="1" si="141"/>
        <v>10472.590650000002</v>
      </c>
      <c r="AN40" s="148">
        <f t="shared" ca="1" si="141"/>
        <v>24831.350039999998</v>
      </c>
      <c r="AO40" s="149">
        <f t="shared" ca="1" si="142"/>
        <v>2.3105799371546181</v>
      </c>
      <c r="AP40" s="149">
        <f t="shared" ca="1" si="142"/>
        <v>2.6268529791817463</v>
      </c>
      <c r="AQ40" s="148">
        <f t="shared" ca="1" si="143"/>
        <v>455087.7485498077</v>
      </c>
      <c r="AR40" s="148">
        <f t="shared" ca="1" si="144"/>
        <v>840927.28657506069</v>
      </c>
      <c r="AS40" s="23"/>
      <c r="AT40" s="148">
        <f t="shared" ca="1" si="145"/>
        <v>54861.836399999993</v>
      </c>
      <c r="AU40" s="148">
        <f t="shared" ca="1" si="145"/>
        <v>36065.282329999995</v>
      </c>
      <c r="AV40" s="148">
        <f t="shared" ca="1" si="146"/>
        <v>21050.072024999998</v>
      </c>
      <c r="AW40" s="148">
        <f t="shared" ca="1" si="146"/>
        <v>6422.4826399999993</v>
      </c>
      <c r="AX40" s="149">
        <f t="shared" ca="1" si="147"/>
        <v>38.369244280346408</v>
      </c>
      <c r="AY40" s="149">
        <f t="shared" ca="1" si="147"/>
        <v>17.807936677810556</v>
      </c>
      <c r="AZ40" s="148">
        <f t="shared" ca="1" si="148"/>
        <v>6839.6417999999994</v>
      </c>
      <c r="BA40" s="148">
        <f t="shared" ca="1" si="148"/>
        <v>4586.3138999999992</v>
      </c>
      <c r="BB40" s="149">
        <f t="shared" ca="1" si="149"/>
        <v>12.4670303599243</v>
      </c>
      <c r="BC40" s="149">
        <f t="shared" ca="1" si="149"/>
        <v>12.716700393566557</v>
      </c>
      <c r="BD40" s="148">
        <f t="shared" ca="1" si="150"/>
        <v>13561.527974999999</v>
      </c>
      <c r="BE40" s="148">
        <f t="shared" ca="1" si="150"/>
        <v>1413.5192400000003</v>
      </c>
      <c r="BF40" s="149">
        <f t="shared" ca="1" si="151"/>
        <v>24.71942039293457</v>
      </c>
      <c r="BG40" s="149">
        <f t="shared" ca="1" si="151"/>
        <v>3.9193350188311151</v>
      </c>
      <c r="BH40" s="148">
        <f t="shared" ca="1" si="152"/>
        <v>648.90224999999998</v>
      </c>
      <c r="BI40" s="148">
        <f t="shared" ca="1" si="152"/>
        <v>422.64949999999999</v>
      </c>
      <c r="BJ40" s="149">
        <f t="shared" ca="1" si="153"/>
        <v>1.1827935274875343</v>
      </c>
      <c r="BK40" s="149">
        <f t="shared" ca="1" si="153"/>
        <v>1.1719012654128862</v>
      </c>
      <c r="BL40" s="148">
        <f t="shared" ca="1" si="154"/>
        <v>55084.87325201073</v>
      </c>
      <c r="BM40" s="148">
        <f t="shared" ca="1" si="155"/>
        <v>32083.609053729771</v>
      </c>
      <c r="BN40" s="23"/>
      <c r="BO40" s="148">
        <f t="shared" ca="1" si="156"/>
        <v>356300.90114999993</v>
      </c>
      <c r="BP40" s="148">
        <f t="shared" ca="1" si="156"/>
        <v>164084.78715999998</v>
      </c>
      <c r="BQ40" s="148">
        <f t="shared" ca="1" si="157"/>
        <v>126214.16647500001</v>
      </c>
      <c r="BR40" s="148">
        <f t="shared" ca="1" si="157"/>
        <v>76825.106119999982</v>
      </c>
      <c r="BS40" s="149">
        <f t="shared" ca="1" si="158"/>
        <v>35.423476636637751</v>
      </c>
      <c r="BT40" s="149">
        <f t="shared" ca="1" si="158"/>
        <v>46.820371010438279</v>
      </c>
      <c r="BU40" s="148">
        <f t="shared" ca="1" si="159"/>
        <v>48019.368975000005</v>
      </c>
      <c r="BV40" s="148">
        <f t="shared" ca="1" si="159"/>
        <v>24315.416229999999</v>
      </c>
      <c r="BW40" s="149">
        <f t="shared" ca="1" si="160"/>
        <v>13.477195488423483</v>
      </c>
      <c r="BX40" s="149">
        <f t="shared" ca="1" si="160"/>
        <v>14.818812061041287</v>
      </c>
      <c r="BY40" s="148">
        <f t="shared" ca="1" si="161"/>
        <v>59644.586024999997</v>
      </c>
      <c r="BZ40" s="148">
        <f t="shared" ca="1" si="161"/>
        <v>39302.192579999995</v>
      </c>
      <c r="CA40" s="149">
        <f t="shared" ca="1" si="162"/>
        <v>16.739948126005462</v>
      </c>
      <c r="CB40" s="149">
        <f t="shared" ca="1" si="162"/>
        <v>23.952368321431415</v>
      </c>
      <c r="CC40" s="148">
        <f t="shared" ca="1" si="163"/>
        <v>18550.211475</v>
      </c>
      <c r="CD40" s="148">
        <f t="shared" ca="1" si="163"/>
        <v>13207.497309999999</v>
      </c>
      <c r="CE40" s="149">
        <f t="shared" ca="1" si="164"/>
        <v>5.2063330222088053</v>
      </c>
      <c r="CF40" s="149">
        <f t="shared" ca="1" si="164"/>
        <v>8.0491906279655865</v>
      </c>
      <c r="CG40" s="148">
        <f t="shared" ca="1" si="165"/>
        <v>357749.4168500884</v>
      </c>
      <c r="CH40" s="148">
        <f t="shared" ca="1" si="166"/>
        <v>145969.52589296139</v>
      </c>
      <c r="CI40" s="23"/>
      <c r="CJ40" s="148">
        <f t="shared" ca="1" si="167"/>
        <v>158788.688475</v>
      </c>
      <c r="CK40" s="148">
        <f t="shared" ca="1" si="167"/>
        <v>164005.40247000003</v>
      </c>
      <c r="CL40" s="148">
        <f t="shared" ca="1" si="168"/>
        <v>49513.180274999999</v>
      </c>
      <c r="CM40" s="148">
        <f t="shared" ca="1" si="168"/>
        <v>52131.188619999994</v>
      </c>
      <c r="CN40" s="149">
        <f t="shared" ca="1" si="169"/>
        <v>31.181805675531759</v>
      </c>
      <c r="CO40" s="149">
        <f t="shared" ca="1" si="169"/>
        <v>31.786263034558182</v>
      </c>
      <c r="CP40" s="148">
        <f t="shared" ca="1" si="170"/>
        <v>17673.529725</v>
      </c>
      <c r="CQ40" s="148">
        <f t="shared" ca="1" si="170"/>
        <v>20161.903439999998</v>
      </c>
      <c r="CR40" s="149">
        <f t="shared" ca="1" si="171"/>
        <v>11.130219598597261</v>
      </c>
      <c r="CS40" s="149">
        <f t="shared" ca="1" si="171"/>
        <v>12.293438591870792</v>
      </c>
      <c r="CT40" s="148">
        <f t="shared" ca="1" si="172"/>
        <v>25900.466399999998</v>
      </c>
      <c r="CU40" s="148">
        <f t="shared" ca="1" si="172"/>
        <v>25663.165989999994</v>
      </c>
      <c r="CV40" s="149">
        <f t="shared" ca="1" si="173"/>
        <v>16.311279253419752</v>
      </c>
      <c r="CW40" s="149">
        <f t="shared" ca="1" si="173"/>
        <v>15.647756478445467</v>
      </c>
      <c r="CX40" s="148">
        <f t="shared" ca="1" si="174"/>
        <v>5939.1841499999991</v>
      </c>
      <c r="CY40" s="148">
        <f t="shared" ca="1" si="174"/>
        <v>6306.1191899999994</v>
      </c>
      <c r="CZ40" s="149">
        <f t="shared" ca="1" si="175"/>
        <v>3.740306823514747</v>
      </c>
      <c r="DA40" s="149">
        <f t="shared" ca="1" si="175"/>
        <v>3.8450679642419208</v>
      </c>
      <c r="DB40" s="148">
        <f t="shared" ca="1" si="176"/>
        <v>159434.23247309294</v>
      </c>
      <c r="DC40" s="148">
        <f t="shared" ca="1" si="177"/>
        <v>145898.90541824821</v>
      </c>
      <c r="DE40" s="150">
        <f t="shared" ca="1" si="178"/>
        <v>0</v>
      </c>
      <c r="DF40" s="150">
        <f t="shared" ca="1" si="178"/>
        <v>0</v>
      </c>
    </row>
    <row r="41" spans="1:110">
      <c r="A41">
        <v>8709</v>
      </c>
      <c r="B41" t="str">
        <f>VLOOKUP(A41,Stores!$A:$H,8,FALSE)</f>
        <v>8709 - Santa Monica, CA</v>
      </c>
      <c r="D41" s="148">
        <f t="shared" ca="1" si="125"/>
        <v>2169928.5494249999</v>
      </c>
      <c r="E41" s="148">
        <f t="shared" ca="1" si="125"/>
        <v>2057687.2806699998</v>
      </c>
      <c r="F41" s="148">
        <f t="shared" ca="1" si="125"/>
        <v>705458.89522499987</v>
      </c>
      <c r="G41" s="148">
        <f t="shared" ca="1" si="125"/>
        <v>678577.56981000002</v>
      </c>
      <c r="H41" s="149">
        <f t="shared" ca="1" si="126"/>
        <v>32.510696972577115</v>
      </c>
      <c r="I41" s="149">
        <f t="shared" ca="1" si="126"/>
        <v>32.977682089236104</v>
      </c>
      <c r="J41" s="148">
        <f t="shared" ca="1" si="127"/>
        <v>352166.06249999994</v>
      </c>
      <c r="K41" s="148">
        <f t="shared" ca="1" si="127"/>
        <v>328229.40787</v>
      </c>
      <c r="L41" s="149">
        <f t="shared" ca="1" si="128"/>
        <v>16.229385183826395</v>
      </c>
      <c r="M41" s="149">
        <f t="shared" ca="1" si="128"/>
        <v>15.951374679398603</v>
      </c>
      <c r="N41" s="148">
        <f t="shared" ca="1" si="129"/>
        <v>281195.58854999999</v>
      </c>
      <c r="O41" s="148">
        <f t="shared" ca="1" si="129"/>
        <v>280465.90207999997</v>
      </c>
      <c r="P41" s="149">
        <f t="shared" ca="1" si="130"/>
        <v>12.958748739653792</v>
      </c>
      <c r="Q41" s="149">
        <f t="shared" ca="1" si="130"/>
        <v>13.630151904748033</v>
      </c>
      <c r="R41" s="148">
        <f t="shared" ca="1" si="131"/>
        <v>72097.244175</v>
      </c>
      <c r="S41" s="148">
        <f t="shared" ca="1" si="131"/>
        <v>69882.259859999991</v>
      </c>
      <c r="T41" s="149">
        <f t="shared" ca="1" si="132"/>
        <v>3.3225630490969271</v>
      </c>
      <c r="U41" s="149">
        <f t="shared" ca="1" si="132"/>
        <v>3.3961555050894687</v>
      </c>
      <c r="V41" s="148">
        <f t="shared" ca="1" si="133"/>
        <v>2202219.5957249994</v>
      </c>
      <c r="W41" s="148">
        <f t="shared" ca="1" si="133"/>
        <v>2113110.1126100002</v>
      </c>
      <c r="X41" s="23"/>
      <c r="Y41" s="148">
        <f t="shared" ca="1" si="134"/>
        <v>1275380.4196500001</v>
      </c>
      <c r="Z41" s="148">
        <f t="shared" ca="1" si="134"/>
        <v>1232346.4808199999</v>
      </c>
      <c r="AA41" s="148">
        <f t="shared" ca="1" si="135"/>
        <v>310636.47157499997</v>
      </c>
      <c r="AB41" s="148">
        <f t="shared" ca="1" si="135"/>
        <v>300043.75673999998</v>
      </c>
      <c r="AC41" s="149">
        <f t="shared" ca="1" si="136"/>
        <v>24.35637765712659</v>
      </c>
      <c r="AD41" s="149">
        <f t="shared" ca="1" si="136"/>
        <v>24.347353719901214</v>
      </c>
      <c r="AE41" s="148">
        <f t="shared" ca="1" si="137"/>
        <v>183084.18779999996</v>
      </c>
      <c r="AF41" s="148">
        <f t="shared" ca="1" si="137"/>
        <v>167509.83297999998</v>
      </c>
      <c r="AG41" s="149">
        <f t="shared" ca="1" si="138"/>
        <v>14.355260985600152</v>
      </c>
      <c r="AH41" s="149">
        <f t="shared" ca="1" si="138"/>
        <v>13.592754601655486</v>
      </c>
      <c r="AI41" s="148">
        <f t="shared" ca="1" si="139"/>
        <v>103260.35797500001</v>
      </c>
      <c r="AJ41" s="148">
        <f t="shared" ca="1" si="139"/>
        <v>106200.05150999999</v>
      </c>
      <c r="AK41" s="149">
        <f t="shared" ca="1" si="140"/>
        <v>8.0964358856424603</v>
      </c>
      <c r="AL41" s="149">
        <f t="shared" ca="1" si="140"/>
        <v>8.6177104542331939</v>
      </c>
      <c r="AM41" s="148">
        <f t="shared" ca="1" si="141"/>
        <v>24291.925800000001</v>
      </c>
      <c r="AN41" s="148">
        <f t="shared" ca="1" si="141"/>
        <v>26333.87225</v>
      </c>
      <c r="AO41" s="149">
        <f t="shared" ca="1" si="142"/>
        <v>1.9046807858839783</v>
      </c>
      <c r="AP41" s="149">
        <f t="shared" ca="1" si="142"/>
        <v>2.136888664012536</v>
      </c>
      <c r="AQ41" s="148">
        <f t="shared" ca="1" si="143"/>
        <v>1256679.574257026</v>
      </c>
      <c r="AR41" s="148">
        <f t="shared" ca="1" si="144"/>
        <v>1200024.3924012487</v>
      </c>
      <c r="AS41" s="23"/>
      <c r="AT41" s="148">
        <f t="shared" ca="1" si="145"/>
        <v>87477.882075000016</v>
      </c>
      <c r="AU41" s="148">
        <f t="shared" ca="1" si="145"/>
        <v>62747.369649999986</v>
      </c>
      <c r="AV41" s="148">
        <f t="shared" ca="1" si="146"/>
        <v>34551.125775</v>
      </c>
      <c r="AW41" s="148">
        <f t="shared" ca="1" si="146"/>
        <v>14167.0396</v>
      </c>
      <c r="AX41" s="149">
        <f t="shared" ca="1" si="147"/>
        <v>39.496984786825607</v>
      </c>
      <c r="AY41" s="149">
        <f t="shared" ca="1" si="147"/>
        <v>22.5779019567237</v>
      </c>
      <c r="AZ41" s="148">
        <f t="shared" ca="1" si="148"/>
        <v>14550.007125000002</v>
      </c>
      <c r="BA41" s="148">
        <f t="shared" ca="1" si="148"/>
        <v>10535.22414</v>
      </c>
      <c r="BB41" s="149">
        <f t="shared" ca="1" si="149"/>
        <v>16.63278394477522</v>
      </c>
      <c r="BC41" s="149">
        <f t="shared" ca="1" si="149"/>
        <v>16.789905614792573</v>
      </c>
      <c r="BD41" s="148">
        <f t="shared" ca="1" si="150"/>
        <v>18146.9601</v>
      </c>
      <c r="BE41" s="148">
        <f t="shared" ca="1" si="150"/>
        <v>2612.3199199999999</v>
      </c>
      <c r="BF41" s="149">
        <f t="shared" ca="1" si="151"/>
        <v>20.744626721119662</v>
      </c>
      <c r="BG41" s="149">
        <f t="shared" ca="1" si="151"/>
        <v>4.1632341476165777</v>
      </c>
      <c r="BH41" s="148">
        <f t="shared" ca="1" si="152"/>
        <v>1854.1585500000006</v>
      </c>
      <c r="BI41" s="148">
        <f t="shared" ca="1" si="152"/>
        <v>1019.4955399999999</v>
      </c>
      <c r="BJ41" s="149">
        <f t="shared" ca="1" si="153"/>
        <v>2.1195741209307282</v>
      </c>
      <c r="BK41" s="149">
        <f t="shared" ca="1" si="153"/>
        <v>1.6247621943145472</v>
      </c>
      <c r="BL41" s="148">
        <f t="shared" ca="1" si="154"/>
        <v>86195.197847780713</v>
      </c>
      <c r="BM41" s="148">
        <f t="shared" ca="1" si="155"/>
        <v>61101.626296619484</v>
      </c>
      <c r="BN41" s="23"/>
      <c r="BO41" s="148">
        <f t="shared" ca="1" si="156"/>
        <v>373621.92547500011</v>
      </c>
      <c r="BP41" s="148">
        <f t="shared" ca="1" si="156"/>
        <v>372990.71551000001</v>
      </c>
      <c r="BQ41" s="148">
        <f t="shared" ca="1" si="157"/>
        <v>187082.00227500001</v>
      </c>
      <c r="BR41" s="148">
        <f t="shared" ca="1" si="157"/>
        <v>195111.47509000002</v>
      </c>
      <c r="BS41" s="149">
        <f t="shared" ca="1" si="158"/>
        <v>50.072543798695804</v>
      </c>
      <c r="BT41" s="149">
        <f t="shared" ca="1" si="158"/>
        <v>52.310008527482779</v>
      </c>
      <c r="BU41" s="148">
        <f t="shared" ca="1" si="159"/>
        <v>63921.634575000011</v>
      </c>
      <c r="BV41" s="148">
        <f t="shared" ca="1" si="159"/>
        <v>73395.230229999986</v>
      </c>
      <c r="BW41" s="149">
        <f t="shared" ca="1" si="160"/>
        <v>17.10864117348947</v>
      </c>
      <c r="BX41" s="149">
        <f t="shared" ca="1" si="160"/>
        <v>19.677495223881046</v>
      </c>
      <c r="BY41" s="148">
        <f t="shared" ca="1" si="161"/>
        <v>100874.91825</v>
      </c>
      <c r="BZ41" s="148">
        <f t="shared" ca="1" si="161"/>
        <v>100309.83046</v>
      </c>
      <c r="CA41" s="149">
        <f t="shared" ca="1" si="162"/>
        <v>26.999196613462605</v>
      </c>
      <c r="CB41" s="149">
        <f t="shared" ca="1" si="162"/>
        <v>26.893385354872368</v>
      </c>
      <c r="CC41" s="148">
        <f t="shared" ca="1" si="163"/>
        <v>22285.449450000007</v>
      </c>
      <c r="CD41" s="148">
        <f t="shared" ca="1" si="163"/>
        <v>21406.414400000001</v>
      </c>
      <c r="CE41" s="149">
        <f t="shared" ca="1" si="164"/>
        <v>5.9647060117437292</v>
      </c>
      <c r="CF41" s="149">
        <f t="shared" ca="1" si="164"/>
        <v>5.7391279487293536</v>
      </c>
      <c r="CG41" s="148">
        <f t="shared" ca="1" si="165"/>
        <v>368143.52408504405</v>
      </c>
      <c r="CH41" s="148">
        <f t="shared" ca="1" si="166"/>
        <v>363207.88326783251</v>
      </c>
      <c r="CI41" s="23"/>
      <c r="CJ41" s="148">
        <f t="shared" ca="1" si="167"/>
        <v>465739.36852500011</v>
      </c>
      <c r="CK41" s="148">
        <f t="shared" ca="1" si="167"/>
        <v>445025.54663000006</v>
      </c>
      <c r="CL41" s="148">
        <f t="shared" ca="1" si="168"/>
        <v>159219.46642499999</v>
      </c>
      <c r="CM41" s="148">
        <f t="shared" ca="1" si="168"/>
        <v>154215.49234</v>
      </c>
      <c r="CN41" s="149">
        <f t="shared" ca="1" si="169"/>
        <v>34.186387749278992</v>
      </c>
      <c r="CO41" s="149">
        <f t="shared" ca="1" si="169"/>
        <v>34.653177442915819</v>
      </c>
      <c r="CP41" s="148">
        <f t="shared" ca="1" si="170"/>
        <v>74307.476850000006</v>
      </c>
      <c r="CQ41" s="148">
        <f t="shared" ca="1" si="170"/>
        <v>64682.771999999997</v>
      </c>
      <c r="CR41" s="149">
        <f t="shared" ca="1" si="171"/>
        <v>15.954733885892514</v>
      </c>
      <c r="CS41" s="149">
        <f t="shared" ca="1" si="171"/>
        <v>14.534619976272529</v>
      </c>
      <c r="CT41" s="148">
        <f t="shared" ca="1" si="172"/>
        <v>65775.228300000002</v>
      </c>
      <c r="CU41" s="148">
        <f t="shared" ca="1" si="172"/>
        <v>71205.849960000007</v>
      </c>
      <c r="CV41" s="149">
        <f t="shared" ca="1" si="173"/>
        <v>14.122754644579569</v>
      </c>
      <c r="CW41" s="149">
        <f t="shared" ca="1" si="173"/>
        <v>16.000396044499769</v>
      </c>
      <c r="CX41" s="148">
        <f t="shared" ca="1" si="174"/>
        <v>19136.761275000001</v>
      </c>
      <c r="CY41" s="148">
        <f t="shared" ca="1" si="174"/>
        <v>18326.870379999993</v>
      </c>
      <c r="CZ41" s="149">
        <f t="shared" ca="1" si="175"/>
        <v>4.1088992188069176</v>
      </c>
      <c r="DA41" s="149">
        <f t="shared" ca="1" si="175"/>
        <v>4.1181614221435225</v>
      </c>
      <c r="DB41" s="148">
        <f t="shared" ca="1" si="176"/>
        <v>458910.2532351499</v>
      </c>
      <c r="DC41" s="148">
        <f t="shared" ca="1" si="177"/>
        <v>433353.37870429887</v>
      </c>
      <c r="DE41" s="150">
        <f t="shared" ca="1" si="178"/>
        <v>0</v>
      </c>
      <c r="DF41" s="150">
        <f t="shared" ca="1" si="178"/>
        <v>0</v>
      </c>
    </row>
    <row r="42" spans="1:110">
      <c r="A42">
        <v>8710</v>
      </c>
      <c r="B42" t="str">
        <f>VLOOKUP(A42,Stores!$A:$H,8,FALSE)</f>
        <v>8710 - Ft. Worth, TX</v>
      </c>
      <c r="D42" s="148">
        <f t="shared" ca="1" si="125"/>
        <v>1230041.1267000006</v>
      </c>
      <c r="E42" s="148">
        <f t="shared" ca="1" si="125"/>
        <v>1208245.8996300001</v>
      </c>
      <c r="F42" s="148">
        <f t="shared" ca="1" si="125"/>
        <v>355212.924375</v>
      </c>
      <c r="G42" s="148">
        <f t="shared" ca="1" si="125"/>
        <v>311989.27899999998</v>
      </c>
      <c r="H42" s="149">
        <f t="shared" ca="1" si="126"/>
        <v>28.878133963534879</v>
      </c>
      <c r="I42" s="149">
        <f t="shared" ca="1" si="126"/>
        <v>25.821670828391813</v>
      </c>
      <c r="J42" s="148">
        <f t="shared" ca="1" si="127"/>
        <v>134788.38</v>
      </c>
      <c r="K42" s="148">
        <f t="shared" ca="1" si="127"/>
        <v>140024.59099999999</v>
      </c>
      <c r="L42" s="149">
        <f t="shared" ca="1" si="128"/>
        <v>10.958038481332345</v>
      </c>
      <c r="M42" s="149">
        <f t="shared" ca="1" si="128"/>
        <v>11.589080587228111</v>
      </c>
      <c r="N42" s="148">
        <f t="shared" ca="1" si="129"/>
        <v>176859.59062500001</v>
      </c>
      <c r="O42" s="148">
        <f t="shared" ca="1" si="129"/>
        <v>134141.78049999999</v>
      </c>
      <c r="P42" s="149">
        <f t="shared" ca="1" si="130"/>
        <v>14.378347746752615</v>
      </c>
      <c r="Q42" s="149">
        <f t="shared" ca="1" si="130"/>
        <v>11.102192073739136</v>
      </c>
      <c r="R42" s="148">
        <f t="shared" ca="1" si="131"/>
        <v>43564.953750000001</v>
      </c>
      <c r="S42" s="148">
        <f t="shared" ca="1" si="131"/>
        <v>37822.907500000001</v>
      </c>
      <c r="T42" s="149">
        <f t="shared" ca="1" si="132"/>
        <v>3.5417477354499241</v>
      </c>
      <c r="U42" s="149">
        <f t="shared" ca="1" si="132"/>
        <v>3.1303981674245676</v>
      </c>
      <c r="V42" s="148">
        <f t="shared" ca="1" si="133"/>
        <v>1219602.5142750002</v>
      </c>
      <c r="W42" s="148">
        <f t="shared" ca="1" si="133"/>
        <v>1159063.5060199997</v>
      </c>
      <c r="X42" s="23"/>
      <c r="Y42" s="148">
        <f t="shared" ca="1" si="134"/>
        <v>759284.83455000003</v>
      </c>
      <c r="Z42" s="148">
        <f t="shared" ca="1" si="134"/>
        <v>763548.89211999986</v>
      </c>
      <c r="AA42" s="148">
        <f t="shared" ca="1" si="135"/>
        <v>157187.91284999996</v>
      </c>
      <c r="AB42" s="148">
        <f t="shared" ca="1" si="135"/>
        <v>166071.56769</v>
      </c>
      <c r="AC42" s="149">
        <f t="shared" ca="1" si="136"/>
        <v>20.702100937279937</v>
      </c>
      <c r="AD42" s="149">
        <f t="shared" ca="1" si="136"/>
        <v>21.749958568979245</v>
      </c>
      <c r="AE42" s="148">
        <f t="shared" ca="1" si="137"/>
        <v>76043.347874999992</v>
      </c>
      <c r="AF42" s="148">
        <f t="shared" ca="1" si="137"/>
        <v>81652.305420000004</v>
      </c>
      <c r="AG42" s="149">
        <f t="shared" ca="1" si="138"/>
        <v>10.015127975006648</v>
      </c>
      <c r="AH42" s="149">
        <f t="shared" ca="1" si="138"/>
        <v>10.693788736081025</v>
      </c>
      <c r="AI42" s="148">
        <f t="shared" ca="1" si="139"/>
        <v>67339.853099999993</v>
      </c>
      <c r="AJ42" s="148">
        <f t="shared" ca="1" si="139"/>
        <v>70929.942019999988</v>
      </c>
      <c r="AK42" s="149">
        <f t="shared" ca="1" si="140"/>
        <v>8.8688526407760833</v>
      </c>
      <c r="AL42" s="149">
        <f t="shared" ca="1" si="140"/>
        <v>9.289508864725402</v>
      </c>
      <c r="AM42" s="148">
        <f t="shared" ca="1" si="141"/>
        <v>13804.711875000001</v>
      </c>
      <c r="AN42" s="148">
        <f t="shared" ca="1" si="141"/>
        <v>13489.320249999999</v>
      </c>
      <c r="AO42" s="149">
        <f t="shared" ca="1" si="142"/>
        <v>1.8181203214972075</v>
      </c>
      <c r="AP42" s="149">
        <f t="shared" ca="1" si="142"/>
        <v>1.766660968172816</v>
      </c>
      <c r="AQ42" s="148">
        <f t="shared" ca="1" si="143"/>
        <v>765783.57493080315</v>
      </c>
      <c r="AR42" s="148">
        <f t="shared" ca="1" si="144"/>
        <v>795948.46466945915</v>
      </c>
      <c r="AS42" s="23"/>
      <c r="AT42" s="148">
        <f t="shared" ca="1" si="145"/>
        <v>89196.759974999994</v>
      </c>
      <c r="AU42" s="148">
        <f t="shared" ca="1" si="145"/>
        <v>46272.039799999999</v>
      </c>
      <c r="AV42" s="148">
        <f t="shared" ca="1" si="146"/>
        <v>29926.669875</v>
      </c>
      <c r="AW42" s="148">
        <f t="shared" ca="1" si="146"/>
        <v>10754.75877</v>
      </c>
      <c r="AX42" s="149">
        <f t="shared" ca="1" si="147"/>
        <v>33.551297024003816</v>
      </c>
      <c r="AY42" s="149">
        <f t="shared" ca="1" si="147"/>
        <v>23.242456603350348</v>
      </c>
      <c r="AZ42" s="148">
        <f t="shared" ca="1" si="148"/>
        <v>11598.8271</v>
      </c>
      <c r="BA42" s="148">
        <f t="shared" ca="1" si="148"/>
        <v>8837.31387</v>
      </c>
      <c r="BB42" s="149">
        <f t="shared" ca="1" si="149"/>
        <v>13.003641727850779</v>
      </c>
      <c r="BC42" s="149">
        <f t="shared" ca="1" si="149"/>
        <v>19.098604488147071</v>
      </c>
      <c r="BD42" s="148">
        <f t="shared" ca="1" si="150"/>
        <v>17267.249025000001</v>
      </c>
      <c r="BE42" s="148">
        <f t="shared" ca="1" si="150"/>
        <v>1404.0789000000002</v>
      </c>
      <c r="BF42" s="149">
        <f t="shared" ca="1" si="151"/>
        <v>19.358605659936138</v>
      </c>
      <c r="BG42" s="149">
        <f t="shared" ca="1" si="151"/>
        <v>3.0344002686477642</v>
      </c>
      <c r="BH42" s="148">
        <f t="shared" ca="1" si="152"/>
        <v>1060.59375</v>
      </c>
      <c r="BI42" s="148">
        <f t="shared" ca="1" si="152"/>
        <v>513.36599999999999</v>
      </c>
      <c r="BJ42" s="149">
        <f t="shared" ca="1" si="153"/>
        <v>1.1890496362169012</v>
      </c>
      <c r="BK42" s="149">
        <f t="shared" ca="1" si="153"/>
        <v>1.1094518465555088</v>
      </c>
      <c r="BL42" s="148">
        <f t="shared" ca="1" si="154"/>
        <v>89960.19756720461</v>
      </c>
      <c r="BM42" s="148">
        <f t="shared" ca="1" si="155"/>
        <v>48235.495350762489</v>
      </c>
      <c r="BN42" s="23"/>
      <c r="BO42" s="148">
        <f t="shared" ca="1" si="156"/>
        <v>241661.06355000002</v>
      </c>
      <c r="BP42" s="148">
        <f t="shared" ca="1" si="156"/>
        <v>216425.23329</v>
      </c>
      <c r="BQ42" s="148">
        <f t="shared" ca="1" si="157"/>
        <v>130816.679175</v>
      </c>
      <c r="BR42" s="148">
        <f t="shared" ca="1" si="157"/>
        <v>109601.73490000001</v>
      </c>
      <c r="BS42" s="149">
        <f t="shared" ca="1" si="158"/>
        <v>54.132294732673735</v>
      </c>
      <c r="BT42" s="149">
        <f t="shared" ca="1" si="158"/>
        <v>50.641846717170289</v>
      </c>
      <c r="BU42" s="148">
        <f t="shared" ca="1" si="159"/>
        <v>31079.239724999999</v>
      </c>
      <c r="BV42" s="148">
        <f t="shared" ca="1" si="159"/>
        <v>32770.056129999997</v>
      </c>
      <c r="BW42" s="149">
        <f t="shared" ca="1" si="160"/>
        <v>12.860673237320938</v>
      </c>
      <c r="BX42" s="149">
        <f t="shared" ca="1" si="160"/>
        <v>15.141513598873937</v>
      </c>
      <c r="BY42" s="148">
        <f t="shared" ca="1" si="161"/>
        <v>76942.256175000002</v>
      </c>
      <c r="BZ42" s="148">
        <f t="shared" ca="1" si="161"/>
        <v>57708.98</v>
      </c>
      <c r="CA42" s="149">
        <f t="shared" ca="1" si="162"/>
        <v>31.838913164048265</v>
      </c>
      <c r="CB42" s="149">
        <f t="shared" ca="1" si="162"/>
        <v>26.664626449852353</v>
      </c>
      <c r="CC42" s="148">
        <f t="shared" ca="1" si="163"/>
        <v>22795.183274999999</v>
      </c>
      <c r="CD42" s="148">
        <f t="shared" ca="1" si="163"/>
        <v>19122.698770000003</v>
      </c>
      <c r="CE42" s="149">
        <f t="shared" ca="1" si="164"/>
        <v>9.4327083313045339</v>
      </c>
      <c r="CF42" s="149">
        <f t="shared" ca="1" si="164"/>
        <v>8.8357066684439953</v>
      </c>
      <c r="CG42" s="148">
        <f t="shared" ca="1" si="165"/>
        <v>243729.44743006394</v>
      </c>
      <c r="CH42" s="148">
        <f t="shared" ca="1" si="166"/>
        <v>225608.7775526914</v>
      </c>
      <c r="CI42" s="23"/>
      <c r="CJ42" s="148">
        <f t="shared" ca="1" si="167"/>
        <v>129459.85620000001</v>
      </c>
      <c r="CK42" s="148">
        <f t="shared" ca="1" si="167"/>
        <v>132817.34080999999</v>
      </c>
      <c r="CL42" s="148">
        <f t="shared" ca="1" si="168"/>
        <v>33419.826525000004</v>
      </c>
      <c r="CM42" s="148">
        <f t="shared" ca="1" si="168"/>
        <v>36724.049039999998</v>
      </c>
      <c r="CN42" s="149">
        <f t="shared" ca="1" si="169"/>
        <v>25.814818203853374</v>
      </c>
      <c r="CO42" s="149">
        <f t="shared" ca="1" si="169"/>
        <v>27.650040887759587</v>
      </c>
      <c r="CP42" s="148">
        <f t="shared" ca="1" si="170"/>
        <v>13408.599749999999</v>
      </c>
      <c r="CQ42" s="148">
        <f t="shared" ca="1" si="170"/>
        <v>17944.429859999997</v>
      </c>
      <c r="CR42" s="149">
        <f t="shared" ca="1" si="171"/>
        <v>10.357341761051639</v>
      </c>
      <c r="CS42" s="149">
        <f t="shared" ca="1" si="171"/>
        <v>13.510607689149682</v>
      </c>
      <c r="CT42" s="148">
        <f t="shared" ca="1" si="172"/>
        <v>16391.553975000003</v>
      </c>
      <c r="CU42" s="148">
        <f t="shared" ca="1" si="172"/>
        <v>14914.862409999998</v>
      </c>
      <c r="CV42" s="149">
        <f t="shared" ca="1" si="173"/>
        <v>12.661495583369883</v>
      </c>
      <c r="CW42" s="149">
        <f t="shared" ca="1" si="173"/>
        <v>11.229604748175351</v>
      </c>
      <c r="CX42" s="148">
        <f t="shared" ca="1" si="174"/>
        <v>3619.6727999999998</v>
      </c>
      <c r="CY42" s="148">
        <f t="shared" ca="1" si="174"/>
        <v>3864.7567699999991</v>
      </c>
      <c r="CZ42" s="149">
        <f t="shared" ca="1" si="175"/>
        <v>2.7959808594318516</v>
      </c>
      <c r="DA42" s="149">
        <f t="shared" ca="1" si="175"/>
        <v>2.9098284504345506</v>
      </c>
      <c r="DB42" s="148">
        <f t="shared" ca="1" si="176"/>
        <v>130567.90677192871</v>
      </c>
      <c r="DC42" s="148">
        <f t="shared" ca="1" si="177"/>
        <v>138453.16205708729</v>
      </c>
      <c r="DE42" s="150">
        <f t="shared" ca="1" si="178"/>
        <v>0</v>
      </c>
      <c r="DF42" s="150">
        <f t="shared" ca="1" si="178"/>
        <v>0</v>
      </c>
    </row>
    <row r="43" spans="1:110">
      <c r="A43">
        <v>8711</v>
      </c>
      <c r="B43" t="str">
        <f>VLOOKUP(A43,Stores!$A:$H,8,FALSE)</f>
        <v>8711 - Cherry Creek, CO</v>
      </c>
      <c r="D43" s="148">
        <f t="shared" ca="1" si="125"/>
        <v>1831842.9996</v>
      </c>
      <c r="E43" s="148">
        <f t="shared" ca="1" si="125"/>
        <v>1681137.6764700001</v>
      </c>
      <c r="F43" s="148">
        <f t="shared" ca="1" si="125"/>
        <v>576394.44750000001</v>
      </c>
      <c r="G43" s="148">
        <f t="shared" ca="1" si="125"/>
        <v>568743.53724999994</v>
      </c>
      <c r="H43" s="149">
        <f t="shared" ca="1" si="126"/>
        <v>31.46527555177278</v>
      </c>
      <c r="I43" s="149">
        <f t="shared" ca="1" si="126"/>
        <v>33.830872105860458</v>
      </c>
      <c r="J43" s="148">
        <f t="shared" ca="1" si="127"/>
        <v>226890.33000000002</v>
      </c>
      <c r="K43" s="148">
        <f t="shared" ca="1" si="127"/>
        <v>215718.27199999997</v>
      </c>
      <c r="L43" s="149">
        <f t="shared" ca="1" si="128"/>
        <v>12.385904799130911</v>
      </c>
      <c r="M43" s="149">
        <f t="shared" ca="1" si="128"/>
        <v>12.831683866187474</v>
      </c>
      <c r="N43" s="148">
        <f t="shared" ca="1" si="129"/>
        <v>272927.73000000004</v>
      </c>
      <c r="O43" s="148">
        <f t="shared" ca="1" si="129"/>
        <v>273037.62675</v>
      </c>
      <c r="P43" s="149">
        <f t="shared" ca="1" si="130"/>
        <v>14.899078690673621</v>
      </c>
      <c r="Q43" s="149">
        <f t="shared" ca="1" si="130"/>
        <v>16.241241307690863</v>
      </c>
      <c r="R43" s="148">
        <f t="shared" ca="1" si="131"/>
        <v>76576.387499999997</v>
      </c>
      <c r="S43" s="148">
        <f t="shared" ca="1" si="131"/>
        <v>79987.638500000001</v>
      </c>
      <c r="T43" s="149">
        <f t="shared" ca="1" si="132"/>
        <v>4.180292061968256</v>
      </c>
      <c r="U43" s="149">
        <f t="shared" ca="1" si="132"/>
        <v>4.7579469319821284</v>
      </c>
      <c r="V43" s="148">
        <f t="shared" ca="1" si="133"/>
        <v>1850444.4966749998</v>
      </c>
      <c r="W43" s="148">
        <f t="shared" ca="1" si="133"/>
        <v>1692110.0212099999</v>
      </c>
      <c r="X43" s="23"/>
      <c r="Y43" s="148">
        <f t="shared" ca="1" si="134"/>
        <v>1175745.0702749998</v>
      </c>
      <c r="Z43" s="148">
        <f t="shared" ca="1" si="134"/>
        <v>1136007.02033</v>
      </c>
      <c r="AA43" s="148">
        <f t="shared" ca="1" si="135"/>
        <v>278994.45794999995</v>
      </c>
      <c r="AB43" s="148">
        <f t="shared" ca="1" si="135"/>
        <v>285258.75</v>
      </c>
      <c r="AC43" s="149">
        <f t="shared" ca="1" si="136"/>
        <v>23.729162469271063</v>
      </c>
      <c r="AD43" s="149">
        <f t="shared" ca="1" si="136"/>
        <v>25.110650277243433</v>
      </c>
      <c r="AE43" s="148">
        <f t="shared" ca="1" si="137"/>
        <v>131321.45775</v>
      </c>
      <c r="AF43" s="148">
        <f t="shared" ca="1" si="137"/>
        <v>131195.54133000001</v>
      </c>
      <c r="AG43" s="149">
        <f t="shared" ca="1" si="138"/>
        <v>11.169211852981419</v>
      </c>
      <c r="AH43" s="149">
        <f t="shared" ca="1" si="138"/>
        <v>11.548831915835244</v>
      </c>
      <c r="AI43" s="148">
        <f t="shared" ca="1" si="139"/>
        <v>120399.32302499999</v>
      </c>
      <c r="AJ43" s="148">
        <f t="shared" ca="1" si="139"/>
        <v>122372.08011</v>
      </c>
      <c r="AK43" s="149">
        <f t="shared" ca="1" si="140"/>
        <v>10.240257524264109</v>
      </c>
      <c r="AL43" s="149">
        <f t="shared" ca="1" si="140"/>
        <v>10.772123580226818</v>
      </c>
      <c r="AM43" s="148">
        <f t="shared" ca="1" si="141"/>
        <v>27273.677175000001</v>
      </c>
      <c r="AN43" s="148">
        <f t="shared" ca="1" si="141"/>
        <v>31691.128559999997</v>
      </c>
      <c r="AO43" s="149">
        <f t="shared" ca="1" si="142"/>
        <v>2.3196930920255401</v>
      </c>
      <c r="AP43" s="149">
        <f t="shared" ca="1" si="142"/>
        <v>2.7896947811813702</v>
      </c>
      <c r="AQ43" s="148">
        <f t="shared" ca="1" si="143"/>
        <v>1163925.9540977979</v>
      </c>
      <c r="AR43" s="148">
        <f t="shared" ca="1" si="144"/>
        <v>1128640.6786040599</v>
      </c>
      <c r="AS43" s="23"/>
      <c r="AT43" s="148">
        <f t="shared" ca="1" si="145"/>
        <v>75370.057425000006</v>
      </c>
      <c r="AU43" s="148">
        <f t="shared" ca="1" si="145"/>
        <v>10231.953759999999</v>
      </c>
      <c r="AV43" s="148">
        <f t="shared" ca="1" si="146"/>
        <v>35136.504224999997</v>
      </c>
      <c r="AW43" s="148">
        <f t="shared" ca="1" si="146"/>
        <v>2246.1992700000001</v>
      </c>
      <c r="AX43" s="149">
        <f t="shared" ca="1" si="147"/>
        <v>46.618651259439439</v>
      </c>
      <c r="AY43" s="149">
        <f t="shared" ca="1" si="147"/>
        <v>21.95278949345057</v>
      </c>
      <c r="AZ43" s="148">
        <f t="shared" ca="1" si="148"/>
        <v>9462.440924999999</v>
      </c>
      <c r="BA43" s="148">
        <f t="shared" ca="1" si="148"/>
        <v>1563.6502699999999</v>
      </c>
      <c r="BB43" s="149">
        <f t="shared" ca="1" si="149"/>
        <v>12.554642053199947</v>
      </c>
      <c r="BC43" s="149">
        <f t="shared" ca="1" si="149"/>
        <v>15.282030262028862</v>
      </c>
      <c r="BD43" s="148">
        <f t="shared" ca="1" si="150"/>
        <v>23414.274375000001</v>
      </c>
      <c r="BE43" s="148">
        <f t="shared" ca="1" si="150"/>
        <v>484.69399999999996</v>
      </c>
      <c r="BF43" s="149">
        <f t="shared" ca="1" si="151"/>
        <v>31.065751009012182</v>
      </c>
      <c r="BG43" s="149">
        <f t="shared" ca="1" si="151"/>
        <v>4.7370620642836059</v>
      </c>
      <c r="BH43" s="148">
        <f t="shared" ca="1" si="152"/>
        <v>2259.7889249999998</v>
      </c>
      <c r="BI43" s="148">
        <f t="shared" ca="1" si="152"/>
        <v>197.85500000000002</v>
      </c>
      <c r="BJ43" s="149">
        <f t="shared" ca="1" si="153"/>
        <v>2.9982581972273183</v>
      </c>
      <c r="BK43" s="149">
        <f t="shared" ca="1" si="153"/>
        <v>1.9336971671380974</v>
      </c>
      <c r="BL43" s="148">
        <f t="shared" ca="1" si="154"/>
        <v>74612.403842170097</v>
      </c>
      <c r="BM43" s="148">
        <f t="shared" ca="1" si="155"/>
        <v>10165.605518685185</v>
      </c>
      <c r="BN43" s="23"/>
      <c r="BO43" s="148">
        <f t="shared" ca="1" si="156"/>
        <v>517083.56557500007</v>
      </c>
      <c r="BP43" s="148">
        <f t="shared" ca="1" si="156"/>
        <v>475637.71870999999</v>
      </c>
      <c r="BQ43" s="148">
        <f t="shared" ca="1" si="157"/>
        <v>270295.38772499998</v>
      </c>
      <c r="BR43" s="148">
        <f t="shared" ca="1" si="157"/>
        <v>251703.07203999994</v>
      </c>
      <c r="BS43" s="149">
        <f t="shared" ca="1" si="158"/>
        <v>52.273057145885083</v>
      </c>
      <c r="BT43" s="149">
        <f t="shared" ca="1" si="158"/>
        <v>52.91907309677962</v>
      </c>
      <c r="BU43" s="148">
        <f t="shared" ca="1" si="159"/>
        <v>76394.861099999995</v>
      </c>
      <c r="BV43" s="148">
        <f t="shared" ca="1" si="159"/>
        <v>74912.986049999992</v>
      </c>
      <c r="BW43" s="149">
        <f t="shared" ca="1" si="160"/>
        <v>14.774180845420689</v>
      </c>
      <c r="BX43" s="149">
        <f t="shared" ca="1" si="160"/>
        <v>15.75000953523516</v>
      </c>
      <c r="BY43" s="148">
        <f t="shared" ca="1" si="161"/>
        <v>151788.09945000001</v>
      </c>
      <c r="BZ43" s="148">
        <f t="shared" ca="1" si="161"/>
        <v>131716.72387999998</v>
      </c>
      <c r="CA43" s="149">
        <f t="shared" ca="1" si="162"/>
        <v>29.354655524820387</v>
      </c>
      <c r="CB43" s="149">
        <f t="shared" ca="1" si="162"/>
        <v>27.69265739421072</v>
      </c>
      <c r="CC43" s="148">
        <f t="shared" ca="1" si="163"/>
        <v>42112.427175000004</v>
      </c>
      <c r="CD43" s="148">
        <f t="shared" ca="1" si="163"/>
        <v>45073.362109999987</v>
      </c>
      <c r="CE43" s="149">
        <f t="shared" ca="1" si="164"/>
        <v>8.1442207756440155</v>
      </c>
      <c r="CF43" s="149">
        <f t="shared" ca="1" si="164"/>
        <v>9.4764061673337494</v>
      </c>
      <c r="CG43" s="148">
        <f t="shared" ca="1" si="165"/>
        <v>511885.60992171947</v>
      </c>
      <c r="CH43" s="148">
        <f t="shared" ca="1" si="166"/>
        <v>472553.48603268195</v>
      </c>
      <c r="CI43" s="23"/>
      <c r="CJ43" s="148">
        <f t="shared" ca="1" si="167"/>
        <v>82245.803400000004</v>
      </c>
      <c r="CK43" s="148">
        <f t="shared" ca="1" si="167"/>
        <v>70233.328409999987</v>
      </c>
      <c r="CL43" s="148">
        <f t="shared" ca="1" si="168"/>
        <v>26911.595400000002</v>
      </c>
      <c r="CM43" s="148">
        <f t="shared" ca="1" si="168"/>
        <v>19180.111229999999</v>
      </c>
      <c r="CN43" s="149">
        <f t="shared" ca="1" si="169"/>
        <v>32.720934427640351</v>
      </c>
      <c r="CO43" s="149">
        <f t="shared" ca="1" si="169"/>
        <v>27.309130386121765</v>
      </c>
      <c r="CP43" s="148">
        <f t="shared" ca="1" si="170"/>
        <v>8758.6654500000004</v>
      </c>
      <c r="CQ43" s="148">
        <f t="shared" ca="1" si="170"/>
        <v>6963.8417099999997</v>
      </c>
      <c r="CR43" s="149">
        <f t="shared" ca="1" si="171"/>
        <v>10.649376731603548</v>
      </c>
      <c r="CS43" s="149">
        <f t="shared" ca="1" si="171"/>
        <v>9.915295013995765</v>
      </c>
      <c r="CT43" s="148">
        <f t="shared" ca="1" si="172"/>
        <v>14404.726500000001</v>
      </c>
      <c r="CU43" s="148">
        <f t="shared" ca="1" si="172"/>
        <v>9542.7625999999982</v>
      </c>
      <c r="CV43" s="149">
        <f t="shared" ca="1" si="173"/>
        <v>17.514238908875441</v>
      </c>
      <c r="CW43" s="149">
        <f t="shared" ca="1" si="173"/>
        <v>13.587228194985098</v>
      </c>
      <c r="CX43" s="148">
        <f t="shared" ca="1" si="174"/>
        <v>3748.2034500000004</v>
      </c>
      <c r="CY43" s="148">
        <f t="shared" ca="1" si="174"/>
        <v>2673.5069199999998</v>
      </c>
      <c r="CZ43" s="149">
        <f t="shared" ca="1" si="175"/>
        <v>4.5573187871613641</v>
      </c>
      <c r="DA43" s="149">
        <f t="shared" ca="1" si="175"/>
        <v>3.806607177140902</v>
      </c>
      <c r="DB43" s="148">
        <f t="shared" ca="1" si="176"/>
        <v>81419.031738312711</v>
      </c>
      <c r="DC43" s="148">
        <f t="shared" ca="1" si="177"/>
        <v>69777.906314573193</v>
      </c>
      <c r="DE43" s="150">
        <f t="shared" ca="1" si="178"/>
        <v>0</v>
      </c>
      <c r="DF43" s="150">
        <f t="shared" ca="1" si="178"/>
        <v>0</v>
      </c>
    </row>
    <row r="44" spans="1:110">
      <c r="A44">
        <v>8712</v>
      </c>
      <c r="B44" t="str">
        <f>VLOOKUP(A44,Stores!$A:$H,8,FALSE)</f>
        <v>8712 - Southlake, TX</v>
      </c>
      <c r="D44" s="148">
        <f t="shared" ca="1" si="125"/>
        <v>1772967.6804</v>
      </c>
      <c r="E44" s="148">
        <f t="shared" ca="1" si="125"/>
        <v>1790951.4921899999</v>
      </c>
      <c r="F44" s="148">
        <f t="shared" ca="1" si="125"/>
        <v>477713.986875</v>
      </c>
      <c r="G44" s="148">
        <f t="shared" ca="1" si="125"/>
        <v>485747.3285</v>
      </c>
      <c r="H44" s="149">
        <f t="shared" ca="1" si="126"/>
        <v>26.944314448372953</v>
      </c>
      <c r="I44" s="149">
        <f t="shared" ca="1" si="126"/>
        <v>27.122305133235159</v>
      </c>
      <c r="J44" s="148">
        <f t="shared" ca="1" si="127"/>
        <v>210050.09249999997</v>
      </c>
      <c r="K44" s="148">
        <f t="shared" ca="1" si="127"/>
        <v>180595.527</v>
      </c>
      <c r="L44" s="149">
        <f t="shared" ca="1" si="128"/>
        <v>11.847372900368407</v>
      </c>
      <c r="M44" s="149">
        <f t="shared" ca="1" si="128"/>
        <v>10.08377545609375</v>
      </c>
      <c r="N44" s="148">
        <f t="shared" ca="1" si="129"/>
        <v>199948.74562500001</v>
      </c>
      <c r="O44" s="148">
        <f t="shared" ca="1" si="129"/>
        <v>237876.0055</v>
      </c>
      <c r="P44" s="149">
        <f t="shared" ca="1" si="130"/>
        <v>11.277630598426335</v>
      </c>
      <c r="Q44" s="149">
        <f t="shared" ca="1" si="130"/>
        <v>13.282102085809258</v>
      </c>
      <c r="R44" s="148">
        <f t="shared" ca="1" si="131"/>
        <v>67715.148749999993</v>
      </c>
      <c r="S44" s="148">
        <f t="shared" ca="1" si="131"/>
        <v>67275.795999999988</v>
      </c>
      <c r="T44" s="149">
        <f t="shared" ca="1" si="132"/>
        <v>3.8193109495782092</v>
      </c>
      <c r="U44" s="149">
        <f t="shared" ca="1" si="132"/>
        <v>3.756427591332149</v>
      </c>
      <c r="V44" s="148">
        <f t="shared" ca="1" si="133"/>
        <v>1748154.263175</v>
      </c>
      <c r="W44" s="148">
        <f t="shared" ca="1" si="133"/>
        <v>1754697.9669800003</v>
      </c>
      <c r="X44" s="23"/>
      <c r="Y44" s="148">
        <f t="shared" ca="1" si="134"/>
        <v>920041.54027499992</v>
      </c>
      <c r="Z44" s="148">
        <f t="shared" ca="1" si="134"/>
        <v>958661.90734999988</v>
      </c>
      <c r="AA44" s="148">
        <f t="shared" ca="1" si="135"/>
        <v>205891.6128</v>
      </c>
      <c r="AB44" s="148">
        <f t="shared" ca="1" si="135"/>
        <v>200813.66136999999</v>
      </c>
      <c r="AC44" s="149">
        <f t="shared" ca="1" si="136"/>
        <v>22.378512685248875</v>
      </c>
      <c r="AD44" s="149">
        <f t="shared" ca="1" si="136"/>
        <v>20.947287028969694</v>
      </c>
      <c r="AE44" s="148">
        <f t="shared" ca="1" si="137"/>
        <v>103833.58875</v>
      </c>
      <c r="AF44" s="148">
        <f t="shared" ca="1" si="137"/>
        <v>95626.139139999999</v>
      </c>
      <c r="AG44" s="149">
        <f t="shared" ca="1" si="138"/>
        <v>11.285750067215899</v>
      </c>
      <c r="AH44" s="149">
        <f t="shared" ca="1" si="138"/>
        <v>9.9749597232184222</v>
      </c>
      <c r="AI44" s="148">
        <f t="shared" ca="1" si="139"/>
        <v>80142.48262499999</v>
      </c>
      <c r="AJ44" s="148">
        <f t="shared" ca="1" si="139"/>
        <v>82133.446569999986</v>
      </c>
      <c r="AK44" s="149">
        <f t="shared" ca="1" si="140"/>
        <v>8.7107461040341114</v>
      </c>
      <c r="AL44" s="149">
        <f t="shared" ca="1" si="140"/>
        <v>8.5675091437646653</v>
      </c>
      <c r="AM44" s="148">
        <f t="shared" ca="1" si="141"/>
        <v>21915.541424999999</v>
      </c>
      <c r="AN44" s="148">
        <f t="shared" ca="1" si="141"/>
        <v>23054.075659999999</v>
      </c>
      <c r="AO44" s="149">
        <f t="shared" ca="1" si="142"/>
        <v>2.3820165139988632</v>
      </c>
      <c r="AP44" s="149">
        <f t="shared" ca="1" si="142"/>
        <v>2.4048181619866051</v>
      </c>
      <c r="AQ44" s="148">
        <f t="shared" ca="1" si="143"/>
        <v>933100.67074424832</v>
      </c>
      <c r="AR44" s="148">
        <f t="shared" ca="1" si="144"/>
        <v>978468.66286006407</v>
      </c>
      <c r="AS44" s="23"/>
      <c r="AT44" s="148">
        <f t="shared" ca="1" si="145"/>
        <v>94182.236699999979</v>
      </c>
      <c r="AU44" s="148">
        <f t="shared" ca="1" si="145"/>
        <v>44043.845229999984</v>
      </c>
      <c r="AV44" s="148">
        <f t="shared" ca="1" si="146"/>
        <v>36587.463075</v>
      </c>
      <c r="AW44" s="148">
        <f t="shared" ca="1" si="146"/>
        <v>8608.236069999999</v>
      </c>
      <c r="AX44" s="149">
        <f t="shared" ca="1" si="147"/>
        <v>38.847519826421802</v>
      </c>
      <c r="AY44" s="149">
        <f t="shared" ca="1" si="147"/>
        <v>19.544696937897225</v>
      </c>
      <c r="AZ44" s="148">
        <f t="shared" ca="1" si="148"/>
        <v>10936.186799999999</v>
      </c>
      <c r="BA44" s="148">
        <f t="shared" ca="1" si="148"/>
        <v>5536.8330499999993</v>
      </c>
      <c r="BB44" s="149">
        <f t="shared" ca="1" si="149"/>
        <v>11.611729752007474</v>
      </c>
      <c r="BC44" s="149">
        <f t="shared" ca="1" si="149"/>
        <v>12.571184511902347</v>
      </c>
      <c r="BD44" s="148">
        <f t="shared" ca="1" si="150"/>
        <v>23674.719525</v>
      </c>
      <c r="BE44" s="148">
        <f t="shared" ca="1" si="150"/>
        <v>1848.94892</v>
      </c>
      <c r="BF44" s="149">
        <f t="shared" ca="1" si="151"/>
        <v>25.137138758353579</v>
      </c>
      <c r="BG44" s="149">
        <f t="shared" ca="1" si="151"/>
        <v>4.1979734293058701</v>
      </c>
      <c r="BH44" s="148">
        <f t="shared" ca="1" si="152"/>
        <v>1976.5567499999997</v>
      </c>
      <c r="BI44" s="148">
        <f t="shared" ca="1" si="152"/>
        <v>1222.4540999999999</v>
      </c>
      <c r="BJ44" s="149">
        <f t="shared" ca="1" si="153"/>
        <v>2.0986513160607494</v>
      </c>
      <c r="BK44" s="149">
        <f t="shared" ca="1" si="153"/>
        <v>2.7755389966890052</v>
      </c>
      <c r="BL44" s="148">
        <f t="shared" ca="1" si="154"/>
        <v>95519.065596424916</v>
      </c>
      <c r="BM44" s="148">
        <f t="shared" ca="1" si="155"/>
        <v>44953.827850051268</v>
      </c>
      <c r="BN44" s="23"/>
      <c r="BO44" s="148">
        <f t="shared" ca="1" si="156"/>
        <v>485061.86272500007</v>
      </c>
      <c r="BP44" s="148">
        <f t="shared" ca="1" si="156"/>
        <v>471967.23679</v>
      </c>
      <c r="BQ44" s="148">
        <f t="shared" ca="1" si="157"/>
        <v>203547.394875</v>
      </c>
      <c r="BR44" s="148">
        <f t="shared" ca="1" si="157"/>
        <v>223573.03688999996</v>
      </c>
      <c r="BS44" s="149">
        <f t="shared" ca="1" si="158"/>
        <v>41.963182537481558</v>
      </c>
      <c r="BT44" s="149">
        <f t="shared" ca="1" si="158"/>
        <v>47.370456985656809</v>
      </c>
      <c r="BU44" s="148">
        <f t="shared" ca="1" si="159"/>
        <v>69724.064400000003</v>
      </c>
      <c r="BV44" s="148">
        <f t="shared" ca="1" si="159"/>
        <v>69408.532759999987</v>
      </c>
      <c r="BW44" s="149">
        <f t="shared" ca="1" si="160"/>
        <v>14.37426228652596</v>
      </c>
      <c r="BX44" s="149">
        <f t="shared" ca="1" si="160"/>
        <v>14.706218429921025</v>
      </c>
      <c r="BY44" s="148">
        <f t="shared" ca="1" si="161"/>
        <v>104202.257625</v>
      </c>
      <c r="BZ44" s="148">
        <f t="shared" ca="1" si="161"/>
        <v>122142.09804999997</v>
      </c>
      <c r="CA44" s="149">
        <f t="shared" ca="1" si="162"/>
        <v>21.4822614665289</v>
      </c>
      <c r="CB44" s="149">
        <f t="shared" ca="1" si="162"/>
        <v>25.879359525192346</v>
      </c>
      <c r="CC44" s="148">
        <f t="shared" ca="1" si="163"/>
        <v>29621.07285</v>
      </c>
      <c r="CD44" s="148">
        <f t="shared" ca="1" si="163"/>
        <v>32022.406079999997</v>
      </c>
      <c r="CE44" s="149">
        <f t="shared" ca="1" si="164"/>
        <v>6.1066587844267008</v>
      </c>
      <c r="CF44" s="149">
        <f t="shared" ca="1" si="164"/>
        <v>6.7848790305434363</v>
      </c>
      <c r="CG44" s="148">
        <f t="shared" ca="1" si="165"/>
        <v>491946.86288389406</v>
      </c>
      <c r="CH44" s="148">
        <f t="shared" ca="1" si="166"/>
        <v>481718.47400531912</v>
      </c>
      <c r="CI44" s="23"/>
      <c r="CJ44" s="148">
        <f t="shared" ca="1" si="167"/>
        <v>248868.62347499997</v>
      </c>
      <c r="CK44" s="148">
        <f t="shared" ca="1" si="167"/>
        <v>280024.97760999994</v>
      </c>
      <c r="CL44" s="148">
        <f t="shared" ca="1" si="168"/>
        <v>67149.941625000007</v>
      </c>
      <c r="CM44" s="148">
        <f t="shared" ca="1" si="168"/>
        <v>74874.868109999981</v>
      </c>
      <c r="CN44" s="149">
        <f t="shared" ca="1" si="169"/>
        <v>26.982084236804376</v>
      </c>
      <c r="CO44" s="149">
        <f t="shared" ca="1" si="169"/>
        <v>26.738639084646476</v>
      </c>
      <c r="CP44" s="148">
        <f t="shared" ca="1" si="170"/>
        <v>26511.741749999997</v>
      </c>
      <c r="CQ44" s="148">
        <f t="shared" ca="1" si="170"/>
        <v>30103.391989999993</v>
      </c>
      <c r="CR44" s="149">
        <f t="shared" ca="1" si="171"/>
        <v>10.652906493318241</v>
      </c>
      <c r="CS44" s="149">
        <f t="shared" ca="1" si="171"/>
        <v>10.750252440668341</v>
      </c>
      <c r="CT44" s="148">
        <f t="shared" ca="1" si="172"/>
        <v>29336.840775000001</v>
      </c>
      <c r="CU44" s="148">
        <f t="shared" ca="1" si="172"/>
        <v>32652.514999999996</v>
      </c>
      <c r="CV44" s="149">
        <f t="shared" ca="1" si="173"/>
        <v>11.788083353121863</v>
      </c>
      <c r="CW44" s="149">
        <f t="shared" ca="1" si="173"/>
        <v>11.660572309901667</v>
      </c>
      <c r="CX44" s="148">
        <f t="shared" ca="1" si="174"/>
        <v>11301.3591</v>
      </c>
      <c r="CY44" s="148">
        <f t="shared" ca="1" si="174"/>
        <v>12118.96112</v>
      </c>
      <c r="CZ44" s="149">
        <f t="shared" ca="1" si="175"/>
        <v>4.54109439036427</v>
      </c>
      <c r="DA44" s="149">
        <f t="shared" ca="1" si="175"/>
        <v>4.3278143340764688</v>
      </c>
      <c r="DB44" s="148">
        <f t="shared" ca="1" si="176"/>
        <v>252401.08117543257</v>
      </c>
      <c r="DC44" s="148">
        <f t="shared" ca="1" si="177"/>
        <v>285810.52747456502</v>
      </c>
      <c r="DE44" s="150">
        <f t="shared" ca="1" si="178"/>
        <v>0</v>
      </c>
      <c r="DF44" s="150">
        <f t="shared" ca="1" si="178"/>
        <v>0</v>
      </c>
    </row>
    <row r="45" spans="1:110">
      <c r="A45">
        <v>8713</v>
      </c>
      <c r="B45" t="str">
        <f>VLOOKUP(A45,Stores!$A:$H,8,FALSE)</f>
        <v>8713 - Burlington, MA</v>
      </c>
      <c r="D45" s="148">
        <f t="shared" ca="1" si="125"/>
        <v>1321979.204625</v>
      </c>
      <c r="E45" s="148">
        <f t="shared" ca="1" si="125"/>
        <v>1187115.0227299999</v>
      </c>
      <c r="F45" s="148">
        <f t="shared" ca="1" si="125"/>
        <v>340248.635625</v>
      </c>
      <c r="G45" s="148">
        <f t="shared" ca="1" si="125"/>
        <v>313843.7855</v>
      </c>
      <c r="H45" s="149">
        <f t="shared" ca="1" si="126"/>
        <v>25.737820567420865</v>
      </c>
      <c r="I45" s="149">
        <f t="shared" ca="1" si="126"/>
        <v>26.437521174507228</v>
      </c>
      <c r="J45" s="148">
        <f t="shared" ca="1" si="127"/>
        <v>119480.925</v>
      </c>
      <c r="K45" s="148">
        <f t="shared" ca="1" si="127"/>
        <v>110570.22900000001</v>
      </c>
      <c r="L45" s="149">
        <f t="shared" ca="1" si="128"/>
        <v>9.0380336227673599</v>
      </c>
      <c r="M45" s="149">
        <f t="shared" ca="1" si="128"/>
        <v>9.3141967612980281</v>
      </c>
      <c r="N45" s="148">
        <f t="shared" ca="1" si="129"/>
        <v>174033.53062499998</v>
      </c>
      <c r="O45" s="148">
        <f t="shared" ca="1" si="129"/>
        <v>153157.84749999997</v>
      </c>
      <c r="P45" s="149">
        <f t="shared" ca="1" si="130"/>
        <v>13.16461938403693</v>
      </c>
      <c r="Q45" s="149">
        <f t="shared" ca="1" si="130"/>
        <v>12.901685562683216</v>
      </c>
      <c r="R45" s="148">
        <f t="shared" ca="1" si="131"/>
        <v>46734.179999999993</v>
      </c>
      <c r="S45" s="148">
        <f t="shared" ca="1" si="131"/>
        <v>50115.709000000003</v>
      </c>
      <c r="T45" s="149">
        <f t="shared" ca="1" si="132"/>
        <v>3.5351675606165736</v>
      </c>
      <c r="U45" s="149">
        <f t="shared" ca="1" si="132"/>
        <v>4.2216388505259808</v>
      </c>
      <c r="V45" s="148">
        <f t="shared" ca="1" si="133"/>
        <v>1277166.5195250006</v>
      </c>
      <c r="W45" s="148">
        <f t="shared" ca="1" si="133"/>
        <v>1155748.6524499999</v>
      </c>
      <c r="X45" s="23"/>
      <c r="Y45" s="148">
        <f t="shared" ca="1" si="134"/>
        <v>830362.83990000002</v>
      </c>
      <c r="Z45" s="148">
        <f t="shared" ca="1" si="134"/>
        <v>736278.06510999985</v>
      </c>
      <c r="AA45" s="148">
        <f t="shared" ca="1" si="135"/>
        <v>153021.91807499999</v>
      </c>
      <c r="AB45" s="148">
        <f t="shared" ca="1" si="135"/>
        <v>149603.95960999999</v>
      </c>
      <c r="AC45" s="149">
        <f t="shared" ca="1" si="136"/>
        <v>18.428319611873324</v>
      </c>
      <c r="AD45" s="149">
        <f t="shared" ca="1" si="136"/>
        <v>20.318948329344728</v>
      </c>
      <c r="AE45" s="148">
        <f t="shared" ca="1" si="137"/>
        <v>66468.159375000003</v>
      </c>
      <c r="AF45" s="148">
        <f t="shared" ca="1" si="137"/>
        <v>63290.150069999989</v>
      </c>
      <c r="AG45" s="149">
        <f t="shared" ca="1" si="138"/>
        <v>8.0047126606730998</v>
      </c>
      <c r="AH45" s="149">
        <f t="shared" ca="1" si="138"/>
        <v>8.5959575694468704</v>
      </c>
      <c r="AI45" s="148">
        <f t="shared" ca="1" si="139"/>
        <v>67380.106950000001</v>
      </c>
      <c r="AJ45" s="148">
        <f t="shared" ca="1" si="139"/>
        <v>66980.421549999999</v>
      </c>
      <c r="AK45" s="149">
        <f t="shared" ca="1" si="140"/>
        <v>8.1145378516835525</v>
      </c>
      <c r="AL45" s="149">
        <f t="shared" ca="1" si="140"/>
        <v>9.0971637923225561</v>
      </c>
      <c r="AM45" s="148">
        <f t="shared" ca="1" si="141"/>
        <v>19173.651750000001</v>
      </c>
      <c r="AN45" s="148">
        <f t="shared" ca="1" si="141"/>
        <v>19333.387989999996</v>
      </c>
      <c r="AO45" s="149">
        <f t="shared" ca="1" si="142"/>
        <v>2.3090690995166727</v>
      </c>
      <c r="AP45" s="149">
        <f t="shared" ca="1" si="142"/>
        <v>2.6258269675752994</v>
      </c>
      <c r="AQ45" s="148">
        <f t="shared" ca="1" si="143"/>
        <v>859498.26421179541</v>
      </c>
      <c r="AR45" s="148">
        <f t="shared" ca="1" si="144"/>
        <v>756260.23889002192</v>
      </c>
      <c r="AS45" s="23"/>
      <c r="AT45" s="148">
        <f t="shared" ca="1" si="145"/>
        <v>11966.39625</v>
      </c>
      <c r="AU45" s="148">
        <f t="shared" ca="1" si="145"/>
        <v>0</v>
      </c>
      <c r="AV45" s="148">
        <f t="shared" ca="1" si="146"/>
        <v>8320.5824999999986</v>
      </c>
      <c r="AW45" s="148">
        <f t="shared" ca="1" si="146"/>
        <v>0</v>
      </c>
      <c r="AX45" s="149">
        <f t="shared" ca="1" si="147"/>
        <v>69.53290135281955</v>
      </c>
      <c r="AY45" s="149">
        <f t="shared" ca="1" si="147"/>
        <v>0</v>
      </c>
      <c r="AZ45" s="148">
        <f t="shared" ca="1" si="148"/>
        <v>3.84</v>
      </c>
      <c r="BA45" s="148">
        <f t="shared" ca="1" si="148"/>
        <v>0</v>
      </c>
      <c r="BB45" s="149">
        <f t="shared" ca="1" si="149"/>
        <v>3.2089861640675656E-2</v>
      </c>
      <c r="BC45" s="149">
        <f t="shared" ca="1" si="149"/>
        <v>0</v>
      </c>
      <c r="BD45" s="148">
        <f t="shared" ca="1" si="150"/>
        <v>8299.7774999999983</v>
      </c>
      <c r="BE45" s="148">
        <f t="shared" ca="1" si="150"/>
        <v>0</v>
      </c>
      <c r="BF45" s="149">
        <f t="shared" ca="1" si="151"/>
        <v>69.359039485258549</v>
      </c>
      <c r="BG45" s="149">
        <f t="shared" ca="1" si="151"/>
        <v>0</v>
      </c>
      <c r="BH45" s="148">
        <f t="shared" ca="1" si="152"/>
        <v>16.965</v>
      </c>
      <c r="BI45" s="148">
        <f t="shared" ca="1" si="152"/>
        <v>0</v>
      </c>
      <c r="BJ45" s="149">
        <f t="shared" ca="1" si="153"/>
        <v>0.14177200592032879</v>
      </c>
      <c r="BK45" s="149">
        <f t="shared" ca="1" si="153"/>
        <v>0</v>
      </c>
      <c r="BL45" s="148">
        <f t="shared" ca="1" si="154"/>
        <v>12386.268160776759</v>
      </c>
      <c r="BM45" s="148">
        <f t="shared" ca="1" si="155"/>
        <v>0</v>
      </c>
      <c r="BN45" s="23"/>
      <c r="BO45" s="148">
        <f t="shared" ca="1" si="156"/>
        <v>304349.05687500001</v>
      </c>
      <c r="BP45" s="148">
        <f t="shared" ca="1" si="156"/>
        <v>283189.93737999996</v>
      </c>
      <c r="BQ45" s="148">
        <f t="shared" ca="1" si="157"/>
        <v>138636.10905</v>
      </c>
      <c r="BR45" s="148">
        <f t="shared" ca="1" si="157"/>
        <v>131490.16250999999</v>
      </c>
      <c r="BS45" s="149">
        <f t="shared" ca="1" si="158"/>
        <v>45.551680190334743</v>
      </c>
      <c r="BT45" s="149">
        <f t="shared" ca="1" si="158"/>
        <v>46.431791936716735</v>
      </c>
      <c r="BU45" s="148">
        <f t="shared" ca="1" si="159"/>
        <v>32845.910400000001</v>
      </c>
      <c r="BV45" s="148">
        <f t="shared" ca="1" si="159"/>
        <v>34962.868079999993</v>
      </c>
      <c r="BW45" s="149">
        <f t="shared" ca="1" si="160"/>
        <v>10.79218405907209</v>
      </c>
      <c r="BX45" s="149">
        <f t="shared" ca="1" si="160"/>
        <v>12.346084187689508</v>
      </c>
      <c r="BY45" s="148">
        <f t="shared" ca="1" si="161"/>
        <v>79033.919850000006</v>
      </c>
      <c r="BZ45" s="148">
        <f t="shared" ca="1" si="161"/>
        <v>70177.739730000001</v>
      </c>
      <c r="CA45" s="149">
        <f t="shared" ca="1" si="162"/>
        <v>25.968182934918783</v>
      </c>
      <c r="CB45" s="149">
        <f t="shared" ca="1" si="162"/>
        <v>24.781155848709275</v>
      </c>
      <c r="CC45" s="148">
        <f t="shared" ca="1" si="163"/>
        <v>26756.278799999996</v>
      </c>
      <c r="CD45" s="148">
        <f t="shared" ca="1" si="163"/>
        <v>26349.554699999997</v>
      </c>
      <c r="CE45" s="149">
        <f t="shared" ca="1" si="164"/>
        <v>8.7913131963438733</v>
      </c>
      <c r="CF45" s="149">
        <f t="shared" ca="1" si="164"/>
        <v>9.30455190031795</v>
      </c>
      <c r="CG45" s="148">
        <f t="shared" ca="1" si="165"/>
        <v>315027.92939296551</v>
      </c>
      <c r="CH45" s="148">
        <f t="shared" ca="1" si="166"/>
        <v>290875.55346668221</v>
      </c>
      <c r="CI45" s="23"/>
      <c r="CJ45" s="148">
        <f t="shared" ca="1" si="167"/>
        <v>130488.2265</v>
      </c>
      <c r="CK45" s="148">
        <f t="shared" ca="1" si="167"/>
        <v>136280.64995999998</v>
      </c>
      <c r="CL45" s="148">
        <f t="shared" ca="1" si="168"/>
        <v>34546.511924999999</v>
      </c>
      <c r="CM45" s="148">
        <f t="shared" ca="1" si="168"/>
        <v>35521.749619999995</v>
      </c>
      <c r="CN45" s="149">
        <f t="shared" ca="1" si="169"/>
        <v>26.47481144591999</v>
      </c>
      <c r="CO45" s="149">
        <f t="shared" ca="1" si="169"/>
        <v>26.065145440989646</v>
      </c>
      <c r="CP45" s="148">
        <f t="shared" ca="1" si="170"/>
        <v>10895.207325000001</v>
      </c>
      <c r="CQ45" s="148">
        <f t="shared" ca="1" si="170"/>
        <v>11554.217709999999</v>
      </c>
      <c r="CR45" s="149">
        <f t="shared" ca="1" si="171"/>
        <v>8.3495711584370405</v>
      </c>
      <c r="CS45" s="149">
        <f t="shared" ca="1" si="171"/>
        <v>8.4782525717270207</v>
      </c>
      <c r="CT45" s="148">
        <f t="shared" ca="1" si="172"/>
        <v>18753.60195</v>
      </c>
      <c r="CU45" s="148">
        <f t="shared" ca="1" si="172"/>
        <v>17869.576269999998</v>
      </c>
      <c r="CV45" s="149">
        <f t="shared" ca="1" si="173"/>
        <v>14.37187281413469</v>
      </c>
      <c r="CW45" s="149">
        <f t="shared" ca="1" si="173"/>
        <v>13.112335665587841</v>
      </c>
      <c r="CX45" s="148">
        <f t="shared" ca="1" si="174"/>
        <v>4897.7026500000002</v>
      </c>
      <c r="CY45" s="148">
        <f t="shared" ca="1" si="174"/>
        <v>6097.9556400000001</v>
      </c>
      <c r="CZ45" s="149">
        <f t="shared" ca="1" si="175"/>
        <v>3.753367473348256</v>
      </c>
      <c r="DA45" s="149">
        <f t="shared" ca="1" si="175"/>
        <v>4.4745572036747872</v>
      </c>
      <c r="DB45" s="148">
        <f t="shared" ca="1" si="176"/>
        <v>135066.74285946164</v>
      </c>
      <c r="DC45" s="148">
        <f t="shared" ca="1" si="177"/>
        <v>139979.23037329564</v>
      </c>
      <c r="DE45" s="150">
        <f t="shared" ca="1" si="178"/>
        <v>0</v>
      </c>
      <c r="DF45" s="150">
        <f t="shared" ca="1" si="178"/>
        <v>0</v>
      </c>
    </row>
    <row r="46" spans="1:110">
      <c r="A46">
        <v>8714</v>
      </c>
      <c r="B46" t="str">
        <f>VLOOKUP(A46,Stores!$A:$H,8,FALSE)</f>
        <v>8714 - North Bethesda, MD</v>
      </c>
      <c r="D46" s="148">
        <f t="shared" ca="1" si="125"/>
        <v>2079388.7526750003</v>
      </c>
      <c r="E46" s="148">
        <f t="shared" ca="1" si="125"/>
        <v>1950421.2751799996</v>
      </c>
      <c r="F46" s="148">
        <f t="shared" ca="1" si="125"/>
        <v>686125.81874999998</v>
      </c>
      <c r="G46" s="148">
        <f t="shared" ca="1" si="125"/>
        <v>648217.17274999991</v>
      </c>
      <c r="H46" s="149">
        <f t="shared" ca="1" si="126"/>
        <v>32.996514858866242</v>
      </c>
      <c r="I46" s="149">
        <f t="shared" ca="1" si="126"/>
        <v>33.234726312661742</v>
      </c>
      <c r="J46" s="148">
        <f t="shared" ca="1" si="127"/>
        <v>231575.99249999999</v>
      </c>
      <c r="K46" s="148">
        <f t="shared" ca="1" si="127"/>
        <v>239559.08199999999</v>
      </c>
      <c r="L46" s="149">
        <f t="shared" ca="1" si="128"/>
        <v>11.136733917700205</v>
      </c>
      <c r="M46" s="149">
        <f t="shared" ca="1" si="128"/>
        <v>12.282427650297839</v>
      </c>
      <c r="N46" s="148">
        <f t="shared" ca="1" si="129"/>
        <v>338979.294375</v>
      </c>
      <c r="O46" s="148">
        <f t="shared" ca="1" si="129"/>
        <v>296072.82425000001</v>
      </c>
      <c r="P46" s="149">
        <f t="shared" ca="1" si="130"/>
        <v>16.30187207365265</v>
      </c>
      <c r="Q46" s="149">
        <f t="shared" ca="1" si="130"/>
        <v>15.179942303627517</v>
      </c>
      <c r="R46" s="148">
        <f t="shared" ca="1" si="131"/>
        <v>115570.531875</v>
      </c>
      <c r="S46" s="148">
        <f t="shared" ca="1" si="131"/>
        <v>112585.2665</v>
      </c>
      <c r="T46" s="149">
        <f t="shared" ca="1" si="132"/>
        <v>5.5579088675133939</v>
      </c>
      <c r="U46" s="149">
        <f t="shared" ca="1" si="132"/>
        <v>5.7723563587363849</v>
      </c>
      <c r="V46" s="148">
        <f t="shared" ca="1" si="133"/>
        <v>2094763.6616249999</v>
      </c>
      <c r="W46" s="148">
        <f t="shared" ca="1" si="133"/>
        <v>2023823.04684</v>
      </c>
      <c r="X46" s="23"/>
      <c r="Y46" s="148">
        <f t="shared" ca="1" si="134"/>
        <v>1284773.0370749997</v>
      </c>
      <c r="Z46" s="148">
        <f t="shared" ca="1" si="134"/>
        <v>1279886.7277000002</v>
      </c>
      <c r="AA46" s="148">
        <f t="shared" ca="1" si="135"/>
        <v>305092.67715000006</v>
      </c>
      <c r="AB46" s="148">
        <f t="shared" ca="1" si="135"/>
        <v>283365.68350999994</v>
      </c>
      <c r="AC46" s="149">
        <f t="shared" ca="1" si="136"/>
        <v>23.746815067398558</v>
      </c>
      <c r="AD46" s="149">
        <f t="shared" ca="1" si="136"/>
        <v>22.139903272473003</v>
      </c>
      <c r="AE46" s="148">
        <f t="shared" ca="1" si="137"/>
        <v>125106.94837500002</v>
      </c>
      <c r="AF46" s="148">
        <f t="shared" ca="1" si="137"/>
        <v>110531.14785999997</v>
      </c>
      <c r="AG46" s="149">
        <f t="shared" ca="1" si="138"/>
        <v>9.7376692041908726</v>
      </c>
      <c r="AH46" s="149">
        <f t="shared" ca="1" si="138"/>
        <v>8.6360101615107911</v>
      </c>
      <c r="AI46" s="148">
        <f t="shared" ca="1" si="139"/>
        <v>140216.13787500001</v>
      </c>
      <c r="AJ46" s="148">
        <f t="shared" ca="1" si="139"/>
        <v>128071.29299999999</v>
      </c>
      <c r="AK46" s="149">
        <f t="shared" ca="1" si="140"/>
        <v>10.913689331014096</v>
      </c>
      <c r="AL46" s="149">
        <f t="shared" ca="1" si="140"/>
        <v>10.006455276721905</v>
      </c>
      <c r="AM46" s="148">
        <f t="shared" ca="1" si="141"/>
        <v>39769.590900000003</v>
      </c>
      <c r="AN46" s="148">
        <f t="shared" ca="1" si="141"/>
        <v>44763.24265</v>
      </c>
      <c r="AO46" s="149">
        <f t="shared" ca="1" si="142"/>
        <v>3.0954565321935865</v>
      </c>
      <c r="AP46" s="149">
        <f t="shared" ca="1" si="142"/>
        <v>3.497437834240305</v>
      </c>
      <c r="AQ46" s="148">
        <f t="shared" ca="1" si="143"/>
        <v>1275343.2055248765</v>
      </c>
      <c r="AR46" s="148">
        <f t="shared" ca="1" si="144"/>
        <v>1233466.6844635189</v>
      </c>
      <c r="AS46" s="23"/>
      <c r="AT46" s="148">
        <f t="shared" ca="1" si="145"/>
        <v>159819.04522499998</v>
      </c>
      <c r="AU46" s="148">
        <f t="shared" ca="1" si="145"/>
        <v>103011.61017</v>
      </c>
      <c r="AV46" s="148">
        <f t="shared" ca="1" si="146"/>
        <v>81993.220650000003</v>
      </c>
      <c r="AW46" s="148">
        <f t="shared" ca="1" si="146"/>
        <v>35740.412189999988</v>
      </c>
      <c r="AX46" s="149">
        <f t="shared" ca="1" si="147"/>
        <v>51.303785812614819</v>
      </c>
      <c r="AY46" s="149">
        <f t="shared" ca="1" si="147"/>
        <v>34.695518428473846</v>
      </c>
      <c r="AZ46" s="148">
        <f t="shared" ca="1" si="148"/>
        <v>22839.707550000003</v>
      </c>
      <c r="BA46" s="148">
        <f t="shared" ca="1" si="148"/>
        <v>22698.402159999994</v>
      </c>
      <c r="BB46" s="149">
        <f t="shared" ca="1" si="149"/>
        <v>14.290979850270849</v>
      </c>
      <c r="BC46" s="149">
        <f t="shared" ca="1" si="149"/>
        <v>22.034799885703013</v>
      </c>
      <c r="BD46" s="148">
        <f t="shared" ca="1" si="150"/>
        <v>54339.705449999994</v>
      </c>
      <c r="BE46" s="148">
        <f t="shared" ca="1" si="150"/>
        <v>8737.7415299999993</v>
      </c>
      <c r="BF46" s="149">
        <f t="shared" ca="1" si="151"/>
        <v>34.00076966640507</v>
      </c>
      <c r="BG46" s="149">
        <f t="shared" ca="1" si="151"/>
        <v>8.4822880795476454</v>
      </c>
      <c r="BH46" s="148">
        <f t="shared" ca="1" si="152"/>
        <v>4813.8076500000006</v>
      </c>
      <c r="BI46" s="148">
        <f t="shared" ca="1" si="152"/>
        <v>4304.2685000000001</v>
      </c>
      <c r="BJ46" s="149">
        <f t="shared" ca="1" si="153"/>
        <v>3.0120362959388971</v>
      </c>
      <c r="BK46" s="149">
        <f t="shared" ca="1" si="153"/>
        <v>4.1784304632231919</v>
      </c>
      <c r="BL46" s="148">
        <f t="shared" ca="1" si="154"/>
        <v>158646.02350716852</v>
      </c>
      <c r="BM46" s="148">
        <f t="shared" ca="1" si="155"/>
        <v>99275.495641690111</v>
      </c>
      <c r="BN46" s="23"/>
      <c r="BO46" s="148">
        <f t="shared" ca="1" si="156"/>
        <v>440248.94444999995</v>
      </c>
      <c r="BP46" s="148">
        <f t="shared" ca="1" si="156"/>
        <v>421912.25789999997</v>
      </c>
      <c r="BQ46" s="148">
        <f t="shared" ca="1" si="157"/>
        <v>241421.60205000002</v>
      </c>
      <c r="BR46" s="148">
        <f t="shared" ca="1" si="157"/>
        <v>224588.98601999998</v>
      </c>
      <c r="BS46" s="149">
        <f t="shared" ca="1" si="158"/>
        <v>54.837519792717828</v>
      </c>
      <c r="BT46" s="149">
        <f t="shared" ca="1" si="158"/>
        <v>53.231206682132282</v>
      </c>
      <c r="BU46" s="148">
        <f t="shared" ca="1" si="159"/>
        <v>58909.2336</v>
      </c>
      <c r="BV46" s="148">
        <f t="shared" ca="1" si="159"/>
        <v>59802.941029999987</v>
      </c>
      <c r="BW46" s="149">
        <f t="shared" ca="1" si="160"/>
        <v>13.380891503009714</v>
      </c>
      <c r="BX46" s="149">
        <f t="shared" ca="1" si="160"/>
        <v>14.174260147751919</v>
      </c>
      <c r="BY46" s="148">
        <f t="shared" ca="1" si="161"/>
        <v>132116.05244999999</v>
      </c>
      <c r="BZ46" s="148">
        <f t="shared" ca="1" si="161"/>
        <v>114834.92405</v>
      </c>
      <c r="CA46" s="149">
        <f t="shared" ca="1" si="162"/>
        <v>30.009396755068131</v>
      </c>
      <c r="CB46" s="149">
        <f t="shared" ca="1" si="162"/>
        <v>27.217726411072356</v>
      </c>
      <c r="CC46" s="148">
        <f t="shared" ca="1" si="163"/>
        <v>50396.316000000006</v>
      </c>
      <c r="CD46" s="148">
        <f t="shared" ca="1" si="163"/>
        <v>49951.120939999993</v>
      </c>
      <c r="CE46" s="149">
        <f t="shared" ca="1" si="164"/>
        <v>11.447231534639972</v>
      </c>
      <c r="CF46" s="149">
        <f t="shared" ca="1" si="164"/>
        <v>11.839220123308012</v>
      </c>
      <c r="CG46" s="148">
        <f t="shared" ca="1" si="165"/>
        <v>437017.65513548063</v>
      </c>
      <c r="CH46" s="148">
        <f t="shared" ca="1" si="166"/>
        <v>406609.97776079207</v>
      </c>
      <c r="CI46" s="23"/>
      <c r="CJ46" s="148">
        <f t="shared" ca="1" si="167"/>
        <v>209922.63487500002</v>
      </c>
      <c r="CK46" s="148">
        <f t="shared" ca="1" si="167"/>
        <v>219012.45107000001</v>
      </c>
      <c r="CL46" s="148">
        <f t="shared" ca="1" si="168"/>
        <v>69790.656374999991</v>
      </c>
      <c r="CM46" s="148">
        <f t="shared" ca="1" si="168"/>
        <v>67200.601439999999</v>
      </c>
      <c r="CN46" s="149">
        <f t="shared" ca="1" si="169"/>
        <v>33.245893858257517</v>
      </c>
      <c r="CO46" s="149">
        <f t="shared" ca="1" si="169"/>
        <v>30.683461653292749</v>
      </c>
      <c r="CP46" s="148">
        <f t="shared" ca="1" si="170"/>
        <v>20890.986150000001</v>
      </c>
      <c r="CQ46" s="148">
        <f t="shared" ca="1" si="170"/>
        <v>21840.745919999998</v>
      </c>
      <c r="CR46" s="149">
        <f t="shared" ca="1" si="171"/>
        <v>9.9517549226836319</v>
      </c>
      <c r="CS46" s="149">
        <f t="shared" ca="1" si="171"/>
        <v>9.9723763709759741</v>
      </c>
      <c r="CT46" s="148">
        <f t="shared" ca="1" si="172"/>
        <v>39205.098975000001</v>
      </c>
      <c r="CU46" s="148">
        <f t="shared" ca="1" si="172"/>
        <v>34608.220849999998</v>
      </c>
      <c r="CV46" s="149">
        <f t="shared" ca="1" si="173"/>
        <v>18.675975079269069</v>
      </c>
      <c r="CW46" s="149">
        <f t="shared" ca="1" si="173"/>
        <v>15.801942163981645</v>
      </c>
      <c r="CX46" s="148">
        <f t="shared" ca="1" si="174"/>
        <v>9694.5712500000009</v>
      </c>
      <c r="CY46" s="148">
        <f t="shared" ca="1" si="174"/>
        <v>10751.634669999999</v>
      </c>
      <c r="CZ46" s="149">
        <f t="shared" ca="1" si="175"/>
        <v>4.6181638563048262</v>
      </c>
      <c r="DA46" s="149">
        <f t="shared" ca="1" si="175"/>
        <v>4.9091431183351304</v>
      </c>
      <c r="DB46" s="148">
        <f t="shared" ca="1" si="176"/>
        <v>208381.86850747417</v>
      </c>
      <c r="DC46" s="148">
        <f t="shared" ca="1" si="177"/>
        <v>211069.11731399893</v>
      </c>
      <c r="DE46" s="150">
        <f t="shared" ca="1" si="178"/>
        <v>0</v>
      </c>
      <c r="DF46" s="150">
        <f t="shared" ca="1" si="178"/>
        <v>0</v>
      </c>
    </row>
    <row r="47" spans="1:110">
      <c r="A47">
        <v>8715</v>
      </c>
      <c r="B47" t="str">
        <f>VLOOKUP(A47,Stores!$A:$H,8,FALSE)</f>
        <v>8715 - Irvine, CA</v>
      </c>
      <c r="D47" s="148">
        <f t="shared" ca="1" si="125"/>
        <v>3386410.6853999994</v>
      </c>
      <c r="E47" s="148">
        <f t="shared" ca="1" si="125"/>
        <v>3028306.8314799992</v>
      </c>
      <c r="F47" s="148">
        <f t="shared" ca="1" si="125"/>
        <v>1085798.6772749999</v>
      </c>
      <c r="G47" s="148">
        <f t="shared" ca="1" si="125"/>
        <v>993888.2188899999</v>
      </c>
      <c r="H47" s="149">
        <f t="shared" ca="1" si="126"/>
        <v>32.063408078537478</v>
      </c>
      <c r="I47" s="149">
        <f t="shared" ca="1" si="126"/>
        <v>32.819931209026961</v>
      </c>
      <c r="J47" s="148">
        <f t="shared" ca="1" si="127"/>
        <v>488220.14550000004</v>
      </c>
      <c r="K47" s="148">
        <f t="shared" ca="1" si="127"/>
        <v>418353.89525999996</v>
      </c>
      <c r="L47" s="149">
        <f t="shared" ca="1" si="128"/>
        <v>14.417038890317935</v>
      </c>
      <c r="M47" s="149">
        <f t="shared" ca="1" si="128"/>
        <v>13.814778968600791</v>
      </c>
      <c r="N47" s="148">
        <f t="shared" ca="1" si="129"/>
        <v>480744.52289999992</v>
      </c>
      <c r="O47" s="148">
        <f t="shared" ca="1" si="129"/>
        <v>465518.54054999998</v>
      </c>
      <c r="P47" s="149">
        <f t="shared" ca="1" si="130"/>
        <v>14.196285316859461</v>
      </c>
      <c r="Q47" s="149">
        <f t="shared" ca="1" si="130"/>
        <v>15.372238232626215</v>
      </c>
      <c r="R47" s="148">
        <f t="shared" ca="1" si="131"/>
        <v>116834.00887500001</v>
      </c>
      <c r="S47" s="148">
        <f t="shared" ca="1" si="131"/>
        <v>110015.78307999998</v>
      </c>
      <c r="T47" s="149">
        <f t="shared" ca="1" si="132"/>
        <v>3.4500838713600888</v>
      </c>
      <c r="U47" s="149">
        <f t="shared" ca="1" si="132"/>
        <v>3.6329140077999589</v>
      </c>
      <c r="V47" s="148">
        <f t="shared" ca="1" si="133"/>
        <v>3486963.1133250003</v>
      </c>
      <c r="W47" s="148">
        <f t="shared" ca="1" si="133"/>
        <v>3017891.1843500002</v>
      </c>
      <c r="X47" s="23"/>
      <c r="Y47" s="148">
        <f t="shared" ca="1" si="134"/>
        <v>1967311.5366749999</v>
      </c>
      <c r="Z47" s="148">
        <f t="shared" ca="1" si="134"/>
        <v>1756350.35919</v>
      </c>
      <c r="AA47" s="148">
        <f t="shared" ca="1" si="135"/>
        <v>436582.82520000008</v>
      </c>
      <c r="AB47" s="148">
        <f t="shared" ca="1" si="135"/>
        <v>412224.13819999993</v>
      </c>
      <c r="AC47" s="149">
        <f t="shared" ca="1" si="136"/>
        <v>22.191849997376579</v>
      </c>
      <c r="AD47" s="149">
        <f t="shared" ca="1" si="136"/>
        <v>23.470495851984278</v>
      </c>
      <c r="AE47" s="148">
        <f t="shared" ca="1" si="137"/>
        <v>230999.53057500004</v>
      </c>
      <c r="AF47" s="148">
        <f t="shared" ca="1" si="137"/>
        <v>207637.38386999999</v>
      </c>
      <c r="AG47" s="149">
        <f t="shared" ca="1" si="138"/>
        <v>11.741888677449523</v>
      </c>
      <c r="AH47" s="149">
        <f t="shared" ca="1" si="138"/>
        <v>11.82209362633996</v>
      </c>
      <c r="AI47" s="148">
        <f t="shared" ca="1" si="139"/>
        <v>169752.35377500003</v>
      </c>
      <c r="AJ47" s="148">
        <f t="shared" ca="1" si="139"/>
        <v>164893.44514999999</v>
      </c>
      <c r="AK47" s="149">
        <f t="shared" ca="1" si="140"/>
        <v>8.6286462825253665</v>
      </c>
      <c r="AL47" s="149">
        <f t="shared" ca="1" si="140"/>
        <v>9.3884141217727279</v>
      </c>
      <c r="AM47" s="148">
        <f t="shared" ca="1" si="141"/>
        <v>35830.940849999999</v>
      </c>
      <c r="AN47" s="148">
        <f t="shared" ca="1" si="141"/>
        <v>39693.309179999997</v>
      </c>
      <c r="AO47" s="149">
        <f t="shared" ca="1" si="142"/>
        <v>1.821315037401688</v>
      </c>
      <c r="AP47" s="149">
        <f t="shared" ca="1" si="142"/>
        <v>2.259988103871593</v>
      </c>
      <c r="AQ47" s="148">
        <f t="shared" ca="1" si="143"/>
        <v>1910580.8099456006</v>
      </c>
      <c r="AR47" s="148">
        <f t="shared" ca="1" si="144"/>
        <v>1762412.0507688201</v>
      </c>
      <c r="AS47" s="23"/>
      <c r="AT47" s="148">
        <f t="shared" ca="1" si="145"/>
        <v>168771.49942500002</v>
      </c>
      <c r="AU47" s="148">
        <f t="shared" ca="1" si="145"/>
        <v>115382.96322000001</v>
      </c>
      <c r="AV47" s="148">
        <f t="shared" ca="1" si="146"/>
        <v>81198.477899999998</v>
      </c>
      <c r="AW47" s="148">
        <f t="shared" ca="1" si="146"/>
        <v>36795.611720000001</v>
      </c>
      <c r="AX47" s="149">
        <f t="shared" ca="1" si="147"/>
        <v>48.111486937451545</v>
      </c>
      <c r="AY47" s="149">
        <f t="shared" ca="1" si="147"/>
        <v>31.889986782400477</v>
      </c>
      <c r="AZ47" s="148">
        <f t="shared" ca="1" si="148"/>
        <v>30139.479824999999</v>
      </c>
      <c r="BA47" s="148">
        <f t="shared" ca="1" si="148"/>
        <v>25413.09547</v>
      </c>
      <c r="BB47" s="149">
        <f t="shared" ca="1" si="149"/>
        <v>17.85815728821774</v>
      </c>
      <c r="BC47" s="149">
        <f t="shared" ca="1" si="149"/>
        <v>22.024998111328621</v>
      </c>
      <c r="BD47" s="148">
        <f t="shared" ca="1" si="150"/>
        <v>47116.761975000001</v>
      </c>
      <c r="BE47" s="148">
        <f t="shared" ca="1" si="150"/>
        <v>9031.2876500000002</v>
      </c>
      <c r="BF47" s="149">
        <f t="shared" ca="1" si="151"/>
        <v>27.917487333777057</v>
      </c>
      <c r="BG47" s="149">
        <f t="shared" ca="1" si="151"/>
        <v>7.8272280395330966</v>
      </c>
      <c r="BH47" s="148">
        <f t="shared" ca="1" si="152"/>
        <v>3942.2360999999992</v>
      </c>
      <c r="BI47" s="148">
        <f t="shared" ca="1" si="152"/>
        <v>2351.2285999999995</v>
      </c>
      <c r="BJ47" s="149">
        <f t="shared" ca="1" si="153"/>
        <v>2.3358423154567518</v>
      </c>
      <c r="BK47" s="149">
        <f t="shared" ca="1" si="153"/>
        <v>2.0377606315387533</v>
      </c>
      <c r="BL47" s="148">
        <f t="shared" ca="1" si="154"/>
        <v>163904.69026178392</v>
      </c>
      <c r="BM47" s="148">
        <f t="shared" ca="1" si="155"/>
        <v>115781.18441364188</v>
      </c>
      <c r="BN47" s="23"/>
      <c r="BO47" s="148">
        <f t="shared" ca="1" si="156"/>
        <v>724114.38089999999</v>
      </c>
      <c r="BP47" s="148">
        <f t="shared" ca="1" si="156"/>
        <v>564472.22748</v>
      </c>
      <c r="BQ47" s="148">
        <f t="shared" ca="1" si="157"/>
        <v>378003.87149999995</v>
      </c>
      <c r="BR47" s="148">
        <f t="shared" ca="1" si="157"/>
        <v>318347.82266000001</v>
      </c>
      <c r="BS47" s="149">
        <f t="shared" ca="1" si="158"/>
        <v>52.202232336579179</v>
      </c>
      <c r="BT47" s="149">
        <f t="shared" ca="1" si="158"/>
        <v>56.397428812612304</v>
      </c>
      <c r="BU47" s="148">
        <f t="shared" ca="1" si="159"/>
        <v>137097.74549999999</v>
      </c>
      <c r="BV47" s="148">
        <f t="shared" ca="1" si="159"/>
        <v>109897.74578999999</v>
      </c>
      <c r="BW47" s="149">
        <f t="shared" ca="1" si="160"/>
        <v>18.933161544119802</v>
      </c>
      <c r="BX47" s="149">
        <f t="shared" ca="1" si="160"/>
        <v>19.469114765950785</v>
      </c>
      <c r="BY47" s="148">
        <f t="shared" ca="1" si="161"/>
        <v>192226.24815</v>
      </c>
      <c r="BZ47" s="148">
        <f t="shared" ca="1" si="161"/>
        <v>166273.00060000003</v>
      </c>
      <c r="CA47" s="149">
        <f t="shared" ca="1" si="162"/>
        <v>26.546392837977123</v>
      </c>
      <c r="CB47" s="149">
        <f t="shared" ca="1" si="162"/>
        <v>29.456365168274161</v>
      </c>
      <c r="CC47" s="148">
        <f t="shared" ca="1" si="163"/>
        <v>48679.877849999997</v>
      </c>
      <c r="CD47" s="148">
        <f t="shared" ca="1" si="163"/>
        <v>42177.07626999999</v>
      </c>
      <c r="CE47" s="149">
        <f t="shared" ca="1" si="164"/>
        <v>6.7226779544822595</v>
      </c>
      <c r="CF47" s="149">
        <f t="shared" ca="1" si="164"/>
        <v>7.471948878387356</v>
      </c>
      <c r="CG47" s="148">
        <f t="shared" ca="1" si="165"/>
        <v>703233.32861221873</v>
      </c>
      <c r="CH47" s="148">
        <f t="shared" ca="1" si="166"/>
        <v>566420.39034505119</v>
      </c>
      <c r="CI47" s="23"/>
      <c r="CJ47" s="148">
        <f t="shared" ca="1" si="167"/>
        <v>626765.69632500003</v>
      </c>
      <c r="CK47" s="148">
        <f t="shared" ca="1" si="167"/>
        <v>581685.63446000009</v>
      </c>
      <c r="CL47" s="148">
        <f t="shared" ca="1" si="168"/>
        <v>218350.58467499999</v>
      </c>
      <c r="CM47" s="148">
        <f t="shared" ca="1" si="168"/>
        <v>217113.84086</v>
      </c>
      <c r="CN47" s="149">
        <f t="shared" ca="1" si="169"/>
        <v>34.837673145688171</v>
      </c>
      <c r="CO47" s="149">
        <f t="shared" ca="1" si="169"/>
        <v>37.324944608878759</v>
      </c>
      <c r="CP47" s="148">
        <f t="shared" ca="1" si="170"/>
        <v>89426.794649999996</v>
      </c>
      <c r="CQ47" s="148">
        <f t="shared" ca="1" si="170"/>
        <v>80162.960640000005</v>
      </c>
      <c r="CR47" s="149">
        <f t="shared" ca="1" si="171"/>
        <v>14.267978476542066</v>
      </c>
      <c r="CS47" s="149">
        <f t="shared" ca="1" si="171"/>
        <v>13.7811484229653</v>
      </c>
      <c r="CT47" s="148">
        <f t="shared" ca="1" si="172"/>
        <v>104177.2251</v>
      </c>
      <c r="CU47" s="148">
        <f t="shared" ca="1" si="172"/>
        <v>111644.53292999999</v>
      </c>
      <c r="CV47" s="149">
        <f t="shared" ca="1" si="173"/>
        <v>16.621398667929082</v>
      </c>
      <c r="CW47" s="149">
        <f t="shared" ca="1" si="173"/>
        <v>19.193276628473672</v>
      </c>
      <c r="CX47" s="148">
        <f t="shared" ca="1" si="174"/>
        <v>24746.564924999999</v>
      </c>
      <c r="CY47" s="148">
        <f t="shared" ca="1" si="174"/>
        <v>25306.347289999998</v>
      </c>
      <c r="CZ47" s="149">
        <f t="shared" ca="1" si="175"/>
        <v>3.9482960012170221</v>
      </c>
      <c r="DA47" s="149">
        <f t="shared" ca="1" si="175"/>
        <v>4.3505195574397844</v>
      </c>
      <c r="DB47" s="148">
        <f t="shared" ca="1" si="176"/>
        <v>608691.85658039572</v>
      </c>
      <c r="DC47" s="148">
        <f t="shared" ca="1" si="177"/>
        <v>583693.20595248579</v>
      </c>
      <c r="DE47" s="150">
        <f t="shared" ca="1" si="178"/>
        <v>0</v>
      </c>
      <c r="DF47" s="150">
        <f t="shared" ca="1" si="178"/>
        <v>0</v>
      </c>
    </row>
    <row r="48" spans="1:110">
      <c r="A48">
        <v>8716</v>
      </c>
      <c r="B48" t="str">
        <f>VLOOKUP(A48,Stores!$A:$H,8,FALSE)</f>
        <v>8716 - Tampa, FL</v>
      </c>
      <c r="D48" s="148">
        <f t="shared" ca="1" si="125"/>
        <v>2116816.9277249998</v>
      </c>
      <c r="E48" s="148">
        <f t="shared" ca="1" si="125"/>
        <v>2566848.7980099996</v>
      </c>
      <c r="F48" s="148">
        <f t="shared" ca="1" si="125"/>
        <v>842198.22562500008</v>
      </c>
      <c r="G48" s="148">
        <f t="shared" ca="1" si="125"/>
        <v>1117613.8330000001</v>
      </c>
      <c r="H48" s="149">
        <f t="shared" ca="1" si="126"/>
        <v>39.786068157066993</v>
      </c>
      <c r="I48" s="149">
        <f t="shared" ca="1" si="126"/>
        <v>43.540306459283947</v>
      </c>
      <c r="J48" s="148">
        <f t="shared" ca="1" si="127"/>
        <v>353136.72000000003</v>
      </c>
      <c r="K48" s="148">
        <f t="shared" ca="1" si="127"/>
        <v>492032.33800000005</v>
      </c>
      <c r="L48" s="149">
        <f t="shared" ca="1" si="128"/>
        <v>16.6824402892283</v>
      </c>
      <c r="M48" s="149">
        <f t="shared" ca="1" si="128"/>
        <v>19.168730872712793</v>
      </c>
      <c r="N48" s="148">
        <f t="shared" ca="1" si="129"/>
        <v>390539.18812500004</v>
      </c>
      <c r="O48" s="148">
        <f t="shared" ca="1" si="129"/>
        <v>506372.25449999998</v>
      </c>
      <c r="P48" s="149">
        <f t="shared" ca="1" si="130"/>
        <v>18.44936059466999</v>
      </c>
      <c r="Q48" s="149">
        <f t="shared" ca="1" si="130"/>
        <v>19.727389275619782</v>
      </c>
      <c r="R48" s="148">
        <f t="shared" ca="1" si="131"/>
        <v>98522.317500000005</v>
      </c>
      <c r="S48" s="148">
        <f t="shared" ca="1" si="131"/>
        <v>119209.2405</v>
      </c>
      <c r="T48" s="149">
        <f t="shared" ca="1" si="132"/>
        <v>4.6542672731687089</v>
      </c>
      <c r="U48" s="149">
        <f t="shared" ca="1" si="132"/>
        <v>4.6441863109513628</v>
      </c>
      <c r="V48" s="148">
        <f t="shared" ca="1" si="133"/>
        <v>2059101.5833500009</v>
      </c>
      <c r="W48" s="148">
        <f t="shared" ca="1" si="133"/>
        <v>2466315.5918800002</v>
      </c>
      <c r="X48" s="23"/>
      <c r="Y48" s="148">
        <f t="shared" ca="1" si="134"/>
        <v>930944.9905500001</v>
      </c>
      <c r="Z48" s="148">
        <f t="shared" ca="1" si="134"/>
        <v>1187843.3077</v>
      </c>
      <c r="AA48" s="148">
        <f t="shared" ca="1" si="135"/>
        <v>275837.35979999998</v>
      </c>
      <c r="AB48" s="148">
        <f t="shared" ca="1" si="135"/>
        <v>353535.53640999994</v>
      </c>
      <c r="AC48" s="149">
        <f t="shared" ca="1" si="136"/>
        <v>29.629823738246436</v>
      </c>
      <c r="AD48" s="149">
        <f t="shared" ca="1" si="136"/>
        <v>29.7628091279602</v>
      </c>
      <c r="AE48" s="148">
        <f t="shared" ca="1" si="137"/>
        <v>164932.54342499998</v>
      </c>
      <c r="AF48" s="148">
        <f t="shared" ca="1" si="137"/>
        <v>212386.45595999999</v>
      </c>
      <c r="AG48" s="149">
        <f t="shared" ca="1" si="138"/>
        <v>17.716679835997422</v>
      </c>
      <c r="AH48" s="149">
        <f t="shared" ca="1" si="138"/>
        <v>17.880006107138836</v>
      </c>
      <c r="AI48" s="148">
        <f t="shared" ca="1" si="139"/>
        <v>90613.310924999998</v>
      </c>
      <c r="AJ48" s="148">
        <f t="shared" ca="1" si="139"/>
        <v>116236.73964</v>
      </c>
      <c r="AK48" s="149">
        <f t="shared" ca="1" si="140"/>
        <v>9.7334763970818372</v>
      </c>
      <c r="AL48" s="149">
        <f t="shared" ca="1" si="140"/>
        <v>9.785528014218233</v>
      </c>
      <c r="AM48" s="148">
        <f t="shared" ca="1" si="141"/>
        <v>20291.505449999997</v>
      </c>
      <c r="AN48" s="148">
        <f t="shared" ca="1" si="141"/>
        <v>24912.340809999994</v>
      </c>
      <c r="AO48" s="149">
        <f t="shared" ca="1" si="142"/>
        <v>2.1796675051671768</v>
      </c>
      <c r="AP48" s="149">
        <f t="shared" ca="1" si="142"/>
        <v>2.0972750066031285</v>
      </c>
      <c r="AQ48" s="148">
        <f t="shared" ca="1" si="143"/>
        <v>957038.80309340998</v>
      </c>
      <c r="AR48" s="148">
        <f t="shared" ca="1" si="144"/>
        <v>1236262.7786291505</v>
      </c>
      <c r="AS48" s="23"/>
      <c r="AT48" s="148">
        <f t="shared" ca="1" si="145"/>
        <v>160464.30742500001</v>
      </c>
      <c r="AU48" s="148">
        <f t="shared" ca="1" si="145"/>
        <v>143250.54842000001</v>
      </c>
      <c r="AV48" s="148">
        <f t="shared" ca="1" si="146"/>
        <v>45825.294150000002</v>
      </c>
      <c r="AW48" s="148">
        <f t="shared" ca="1" si="146"/>
        <v>31758.665539999995</v>
      </c>
      <c r="AX48" s="149">
        <f t="shared" ca="1" si="147"/>
        <v>28.55793595807495</v>
      </c>
      <c r="AY48" s="149">
        <f t="shared" ca="1" si="147"/>
        <v>22.170013232260679</v>
      </c>
      <c r="AZ48" s="148">
        <f t="shared" ca="1" si="148"/>
        <v>19004.553974999999</v>
      </c>
      <c r="BA48" s="148">
        <f t="shared" ca="1" si="148"/>
        <v>20781.769539999998</v>
      </c>
      <c r="BB48" s="149">
        <f t="shared" ca="1" si="149"/>
        <v>11.843477393801487</v>
      </c>
      <c r="BC48" s="149">
        <f t="shared" ca="1" si="149"/>
        <v>14.507287943547265</v>
      </c>
      <c r="BD48" s="148">
        <f t="shared" ca="1" si="150"/>
        <v>25981.914675</v>
      </c>
      <c r="BE48" s="148">
        <f t="shared" ca="1" si="150"/>
        <v>9451.2074999999986</v>
      </c>
      <c r="BF48" s="149">
        <f t="shared" ca="1" si="151"/>
        <v>16.191709603173766</v>
      </c>
      <c r="BG48" s="149">
        <f t="shared" ca="1" si="151"/>
        <v>6.5976763120583373</v>
      </c>
      <c r="BH48" s="148">
        <f t="shared" ca="1" si="152"/>
        <v>838.82549999999992</v>
      </c>
      <c r="BI48" s="148">
        <f t="shared" ca="1" si="152"/>
        <v>1525.6885000000002</v>
      </c>
      <c r="BJ48" s="149">
        <f t="shared" ca="1" si="153"/>
        <v>0.52274896109968982</v>
      </c>
      <c r="BK48" s="149">
        <f t="shared" ca="1" si="153"/>
        <v>1.0650489766550801</v>
      </c>
      <c r="BL48" s="148">
        <f t="shared" ca="1" si="154"/>
        <v>164962.02275765603</v>
      </c>
      <c r="BM48" s="148">
        <f t="shared" ca="1" si="155"/>
        <v>149089.79987669032</v>
      </c>
      <c r="BN48" s="23"/>
      <c r="BO48" s="148">
        <f t="shared" ca="1" si="156"/>
        <v>701570.81542499992</v>
      </c>
      <c r="BP48" s="148">
        <f t="shared" ca="1" si="156"/>
        <v>913351.30438999983</v>
      </c>
      <c r="BQ48" s="148">
        <f t="shared" ca="1" si="157"/>
        <v>388889.879625</v>
      </c>
      <c r="BR48" s="148">
        <f t="shared" ca="1" si="157"/>
        <v>527652.95890999993</v>
      </c>
      <c r="BS48" s="149">
        <f t="shared" ca="1" si="158"/>
        <v>55.43130801263689</v>
      </c>
      <c r="BT48" s="149">
        <f t="shared" ca="1" si="158"/>
        <v>57.771085054989179</v>
      </c>
      <c r="BU48" s="148">
        <f t="shared" ca="1" si="159"/>
        <v>147190.40625</v>
      </c>
      <c r="BV48" s="148">
        <f t="shared" ca="1" si="159"/>
        <v>198865.71151999998</v>
      </c>
      <c r="BW48" s="149">
        <f t="shared" ca="1" si="160"/>
        <v>20.980121038933824</v>
      </c>
      <c r="BX48" s="149">
        <f t="shared" ca="1" si="160"/>
        <v>21.77318963296565</v>
      </c>
      <c r="BY48" s="148">
        <f t="shared" ca="1" si="161"/>
        <v>185259.92287499999</v>
      </c>
      <c r="BZ48" s="148">
        <f t="shared" ca="1" si="161"/>
        <v>252108.24015999999</v>
      </c>
      <c r="CA48" s="149">
        <f t="shared" ca="1" si="162"/>
        <v>26.406446619757496</v>
      </c>
      <c r="CB48" s="149">
        <f t="shared" ca="1" si="162"/>
        <v>27.602548871200831</v>
      </c>
      <c r="CC48" s="148">
        <f t="shared" ca="1" si="163"/>
        <v>56439.550499999998</v>
      </c>
      <c r="CD48" s="148">
        <f t="shared" ca="1" si="163"/>
        <v>76679.007229999988</v>
      </c>
      <c r="CE48" s="149">
        <f t="shared" ca="1" si="164"/>
        <v>8.044740353945576</v>
      </c>
      <c r="CF48" s="149">
        <f t="shared" ca="1" si="164"/>
        <v>8.3953465508226994</v>
      </c>
      <c r="CG48" s="148">
        <f t="shared" ca="1" si="165"/>
        <v>721235.41164653574</v>
      </c>
      <c r="CH48" s="148">
        <f t="shared" ca="1" si="166"/>
        <v>950581.79316266754</v>
      </c>
      <c r="CI48" s="23"/>
      <c r="CJ48" s="148">
        <f t="shared" ca="1" si="167"/>
        <v>266121.46995</v>
      </c>
      <c r="CK48" s="148">
        <f t="shared" ca="1" si="167"/>
        <v>221870.43137000001</v>
      </c>
      <c r="CL48" s="148">
        <f t="shared" ca="1" si="168"/>
        <v>130819.24889999999</v>
      </c>
      <c r="CM48" s="148">
        <f t="shared" ca="1" si="168"/>
        <v>118003.12803999998</v>
      </c>
      <c r="CN48" s="149">
        <f t="shared" ca="1" si="169"/>
        <v>49.157720692200769</v>
      </c>
      <c r="CO48" s="149">
        <f t="shared" ca="1" si="169"/>
        <v>53.185603557606662</v>
      </c>
      <c r="CP48" s="148">
        <f t="shared" ca="1" si="170"/>
        <v>49528.608299999993</v>
      </c>
      <c r="CQ48" s="148">
        <f t="shared" ca="1" si="170"/>
        <v>41674.702649999992</v>
      </c>
      <c r="CR48" s="149">
        <f t="shared" ca="1" si="171"/>
        <v>18.611278642533289</v>
      </c>
      <c r="CS48" s="149">
        <f t="shared" ca="1" si="171"/>
        <v>18.783351342794116</v>
      </c>
      <c r="CT48" s="148">
        <f t="shared" ca="1" si="172"/>
        <v>64347.711824999998</v>
      </c>
      <c r="CU48" s="148">
        <f t="shared" ca="1" si="172"/>
        <v>61420.067729999995</v>
      </c>
      <c r="CV48" s="149">
        <f t="shared" ca="1" si="173"/>
        <v>24.179827293562564</v>
      </c>
      <c r="CW48" s="149">
        <f t="shared" ca="1" si="173"/>
        <v>27.682854065205937</v>
      </c>
      <c r="CX48" s="148">
        <f t="shared" ca="1" si="174"/>
        <v>16942.928775</v>
      </c>
      <c r="CY48" s="148">
        <f t="shared" ca="1" si="174"/>
        <v>14908.35766</v>
      </c>
      <c r="CZ48" s="149">
        <f t="shared" ca="1" si="175"/>
        <v>6.3666147561049131</v>
      </c>
      <c r="DA48" s="149">
        <f t="shared" ca="1" si="175"/>
        <v>6.7193981496066177</v>
      </c>
      <c r="DB48" s="148">
        <f t="shared" ca="1" si="176"/>
        <v>273580.69022739731</v>
      </c>
      <c r="DC48" s="148">
        <f t="shared" ca="1" si="177"/>
        <v>230914.42634149082</v>
      </c>
      <c r="DE48" s="150">
        <f t="shared" ca="1" si="178"/>
        <v>0</v>
      </c>
      <c r="DF48" s="150">
        <f t="shared" ca="1" si="178"/>
        <v>0</v>
      </c>
    </row>
    <row r="49" spans="1:110">
      <c r="A49">
        <v>8717</v>
      </c>
      <c r="B49" t="str">
        <f>VLOOKUP(A49,Stores!$A:$H,8,FALSE)</f>
        <v>8717 - Pasadena, CA</v>
      </c>
      <c r="D49" s="148">
        <f t="shared" ca="1" si="125"/>
        <v>2940640.0760250012</v>
      </c>
      <c r="E49" s="148">
        <f t="shared" ca="1" si="125"/>
        <v>2808458.8647499993</v>
      </c>
      <c r="F49" s="148">
        <f t="shared" ca="1" si="125"/>
        <v>852749.32432499994</v>
      </c>
      <c r="G49" s="148">
        <f t="shared" ca="1" si="125"/>
        <v>775644.11757</v>
      </c>
      <c r="H49" s="149">
        <f t="shared" ca="1" si="126"/>
        <v>28.998765652330377</v>
      </c>
      <c r="I49" s="149">
        <f t="shared" ca="1" si="126"/>
        <v>27.618140586119839</v>
      </c>
      <c r="J49" s="148">
        <f t="shared" ca="1" si="127"/>
        <v>341240.59034999995</v>
      </c>
      <c r="K49" s="148">
        <f t="shared" ca="1" si="127"/>
        <v>304707.43001999997</v>
      </c>
      <c r="L49" s="149">
        <f t="shared" ca="1" si="128"/>
        <v>11.604296395608896</v>
      </c>
      <c r="M49" s="149">
        <f t="shared" ca="1" si="128"/>
        <v>10.849631228162002</v>
      </c>
      <c r="N49" s="148">
        <f t="shared" ca="1" si="129"/>
        <v>407118.61965000001</v>
      </c>
      <c r="O49" s="148">
        <f t="shared" ca="1" si="129"/>
        <v>361003.87008000002</v>
      </c>
      <c r="P49" s="149">
        <f t="shared" ca="1" si="130"/>
        <v>13.844557957610407</v>
      </c>
      <c r="Q49" s="149">
        <f t="shared" ca="1" si="130"/>
        <v>12.854162637419847</v>
      </c>
      <c r="R49" s="148">
        <f t="shared" ca="1" si="131"/>
        <v>104390.11432499999</v>
      </c>
      <c r="S49" s="148">
        <f t="shared" ca="1" si="131"/>
        <v>109932.81746999999</v>
      </c>
      <c r="T49" s="149">
        <f t="shared" ca="1" si="132"/>
        <v>3.5499112991110735</v>
      </c>
      <c r="U49" s="149">
        <f t="shared" ca="1" si="132"/>
        <v>3.9143467205379876</v>
      </c>
      <c r="V49" s="148">
        <f t="shared" ca="1" si="133"/>
        <v>3102159.2924250006</v>
      </c>
      <c r="W49" s="148">
        <f t="shared" ca="1" si="133"/>
        <v>2793963.1992299985</v>
      </c>
      <c r="X49" s="23"/>
      <c r="Y49" s="148">
        <f t="shared" ca="1" si="134"/>
        <v>1830820.8878250006</v>
      </c>
      <c r="Z49" s="148">
        <f t="shared" ca="1" si="134"/>
        <v>1784547.3502499999</v>
      </c>
      <c r="AA49" s="148">
        <f t="shared" ca="1" si="135"/>
        <v>428867.89964999998</v>
      </c>
      <c r="AB49" s="148">
        <f t="shared" ca="1" si="135"/>
        <v>421910.86664999998</v>
      </c>
      <c r="AC49" s="149">
        <f t="shared" ca="1" si="136"/>
        <v>23.424896586115061</v>
      </c>
      <c r="AD49" s="149">
        <f t="shared" ca="1" si="136"/>
        <v>23.642458497438795</v>
      </c>
      <c r="AE49" s="148">
        <f t="shared" ca="1" si="137"/>
        <v>183417.15974999999</v>
      </c>
      <c r="AF49" s="148">
        <f t="shared" ca="1" si="137"/>
        <v>184632.40655999997</v>
      </c>
      <c r="AG49" s="149">
        <f t="shared" ca="1" si="138"/>
        <v>10.018301679302883</v>
      </c>
      <c r="AH49" s="149">
        <f t="shared" ca="1" si="138"/>
        <v>10.346175826275191</v>
      </c>
      <c r="AI49" s="148">
        <f t="shared" ca="1" si="139"/>
        <v>201799.96979999999</v>
      </c>
      <c r="AJ49" s="148">
        <f t="shared" ca="1" si="139"/>
        <v>189319.44954999999</v>
      </c>
      <c r="AK49" s="149">
        <f t="shared" ca="1" si="140"/>
        <v>11.022376418249008</v>
      </c>
      <c r="AL49" s="149">
        <f t="shared" ca="1" si="140"/>
        <v>10.608821868664787</v>
      </c>
      <c r="AM49" s="148">
        <f t="shared" ca="1" si="141"/>
        <v>43650.770100000002</v>
      </c>
      <c r="AN49" s="148">
        <f t="shared" ca="1" si="141"/>
        <v>47959.010539999988</v>
      </c>
      <c r="AO49" s="149">
        <f t="shared" ca="1" si="142"/>
        <v>2.3842184885631683</v>
      </c>
      <c r="AP49" s="149">
        <f t="shared" ca="1" si="142"/>
        <v>2.6874608024988151</v>
      </c>
      <c r="AQ49" s="148">
        <f t="shared" ca="1" si="143"/>
        <v>1735496.0745917375</v>
      </c>
      <c r="AR49" s="148">
        <f t="shared" ca="1" si="144"/>
        <v>1793805.9551954614</v>
      </c>
      <c r="AS49" s="23"/>
      <c r="AT49" s="148">
        <f t="shared" ca="1" si="145"/>
        <v>176149.40692499999</v>
      </c>
      <c r="AU49" s="148">
        <f t="shared" ca="1" si="145"/>
        <v>128254.41628999996</v>
      </c>
      <c r="AV49" s="148">
        <f t="shared" ca="1" si="146"/>
        <v>65276.388525000002</v>
      </c>
      <c r="AW49" s="148">
        <f t="shared" ca="1" si="146"/>
        <v>32418.950689999998</v>
      </c>
      <c r="AX49" s="149">
        <f t="shared" ca="1" si="147"/>
        <v>37.057398979942668</v>
      </c>
      <c r="AY49" s="149">
        <f t="shared" ca="1" si="147"/>
        <v>25.277063845268703</v>
      </c>
      <c r="AZ49" s="148">
        <f t="shared" ca="1" si="148"/>
        <v>23374.019699999997</v>
      </c>
      <c r="BA49" s="148">
        <f t="shared" ca="1" si="148"/>
        <v>21181.534429999996</v>
      </c>
      <c r="BB49" s="149">
        <f t="shared" ca="1" si="149"/>
        <v>13.269428553882143</v>
      </c>
      <c r="BC49" s="149">
        <f t="shared" ca="1" si="149"/>
        <v>16.515247616975454</v>
      </c>
      <c r="BD49" s="148">
        <f t="shared" ca="1" si="150"/>
        <v>38567.894100000005</v>
      </c>
      <c r="BE49" s="148">
        <f t="shared" ca="1" si="150"/>
        <v>8657.7041599999993</v>
      </c>
      <c r="BF49" s="149">
        <f t="shared" ca="1" si="151"/>
        <v>21.89498947130787</v>
      </c>
      <c r="BG49" s="149">
        <f t="shared" ca="1" si="151"/>
        <v>6.7504140679442965</v>
      </c>
      <c r="BH49" s="148">
        <f t="shared" ca="1" si="152"/>
        <v>3334.474725</v>
      </c>
      <c r="BI49" s="148">
        <f t="shared" ca="1" si="152"/>
        <v>2579.7120999999997</v>
      </c>
      <c r="BJ49" s="149">
        <f t="shared" ca="1" si="153"/>
        <v>1.8929809547526526</v>
      </c>
      <c r="BK49" s="149">
        <f t="shared" ca="1" si="153"/>
        <v>2.011402160348954</v>
      </c>
      <c r="BL49" s="148">
        <f t="shared" ca="1" si="154"/>
        <v>166977.88751098252</v>
      </c>
      <c r="BM49" s="148">
        <f t="shared" ca="1" si="155"/>
        <v>128919.82703002516</v>
      </c>
      <c r="BN49" s="23"/>
      <c r="BO49" s="148">
        <f t="shared" ca="1" si="156"/>
        <v>344147.85810000001</v>
      </c>
      <c r="BP49" s="148">
        <f t="shared" ca="1" si="156"/>
        <v>323954.29066</v>
      </c>
      <c r="BQ49" s="148">
        <f t="shared" ca="1" si="157"/>
        <v>178807.23194999999</v>
      </c>
      <c r="BR49" s="148">
        <f t="shared" ca="1" si="157"/>
        <v>173695.20980000001</v>
      </c>
      <c r="BS49" s="149">
        <f t="shared" ca="1" si="158"/>
        <v>51.956514544990561</v>
      </c>
      <c r="BT49" s="149">
        <f t="shared" ca="1" si="158"/>
        <v>53.617196872474359</v>
      </c>
      <c r="BU49" s="148">
        <f t="shared" ca="1" si="159"/>
        <v>47433.127574999999</v>
      </c>
      <c r="BV49" s="148">
        <f t="shared" ca="1" si="159"/>
        <v>47865.476190000001</v>
      </c>
      <c r="BW49" s="149">
        <f t="shared" ca="1" si="160"/>
        <v>13.782775762973722</v>
      </c>
      <c r="BX49" s="149">
        <f t="shared" ca="1" si="160"/>
        <v>14.775379604475217</v>
      </c>
      <c r="BY49" s="148">
        <f t="shared" ca="1" si="161"/>
        <v>106190.19187499999</v>
      </c>
      <c r="BZ49" s="148">
        <f t="shared" ca="1" si="161"/>
        <v>99575.451359999977</v>
      </c>
      <c r="CA49" s="149">
        <f t="shared" ca="1" si="162"/>
        <v>30.855979305308946</v>
      </c>
      <c r="CB49" s="149">
        <f t="shared" ca="1" si="162"/>
        <v>30.737500391531309</v>
      </c>
      <c r="CC49" s="148">
        <f t="shared" ca="1" si="163"/>
        <v>25183.912499999999</v>
      </c>
      <c r="CD49" s="148">
        <f t="shared" ca="1" si="163"/>
        <v>26254.28225</v>
      </c>
      <c r="CE49" s="149">
        <f t="shared" ca="1" si="164"/>
        <v>7.3177594767078968</v>
      </c>
      <c r="CF49" s="149">
        <f t="shared" ca="1" si="164"/>
        <v>8.1043168764678217</v>
      </c>
      <c r="CG49" s="148">
        <f t="shared" ca="1" si="165"/>
        <v>326229.21269008057</v>
      </c>
      <c r="CH49" s="148">
        <f t="shared" ca="1" si="166"/>
        <v>325635.03328483866</v>
      </c>
      <c r="CI49" s="23"/>
      <c r="CJ49" s="148">
        <f t="shared" ca="1" si="167"/>
        <v>751041.13957500004</v>
      </c>
      <c r="CK49" s="148">
        <f t="shared" ca="1" si="167"/>
        <v>557207.14202999987</v>
      </c>
      <c r="CL49" s="148">
        <f t="shared" ca="1" si="168"/>
        <v>208554.64859999999</v>
      </c>
      <c r="CM49" s="148">
        <f t="shared" ca="1" si="168"/>
        <v>164083.08825999999</v>
      </c>
      <c r="CN49" s="149">
        <f t="shared" ca="1" si="169"/>
        <v>27.768738303472578</v>
      </c>
      <c r="CO49" s="149">
        <f t="shared" ca="1" si="169"/>
        <v>29.447412978630812</v>
      </c>
      <c r="CP49" s="148">
        <f t="shared" ca="1" si="170"/>
        <v>72861.523424999992</v>
      </c>
      <c r="CQ49" s="148">
        <f t="shared" ca="1" si="170"/>
        <v>60786.94356</v>
      </c>
      <c r="CR49" s="149">
        <f t="shared" ca="1" si="171"/>
        <v>9.701402437985081</v>
      </c>
      <c r="CS49" s="149">
        <f t="shared" ca="1" si="171"/>
        <v>10.909218309467979</v>
      </c>
      <c r="CT49" s="148">
        <f t="shared" ca="1" si="172"/>
        <v>105743.65424999999</v>
      </c>
      <c r="CU49" s="148">
        <f t="shared" ca="1" si="172"/>
        <v>80845.90002999999</v>
      </c>
      <c r="CV49" s="149">
        <f t="shared" ca="1" si="173"/>
        <v>14.079608782794285</v>
      </c>
      <c r="CW49" s="149">
        <f t="shared" ca="1" si="173"/>
        <v>14.509128460820639</v>
      </c>
      <c r="CX49" s="148">
        <f t="shared" ca="1" si="174"/>
        <v>29949.470925000001</v>
      </c>
      <c r="CY49" s="148">
        <f t="shared" ca="1" si="174"/>
        <v>22450.24467</v>
      </c>
      <c r="CZ49" s="149">
        <f t="shared" ca="1" si="175"/>
        <v>3.9877270826932119</v>
      </c>
      <c r="DA49" s="149">
        <f t="shared" ca="1" si="175"/>
        <v>4.0290662083421909</v>
      </c>
      <c r="DB49" s="148">
        <f t="shared" ca="1" si="176"/>
        <v>711936.90123220091</v>
      </c>
      <c r="DC49" s="148">
        <f t="shared" ca="1" si="177"/>
        <v>560098.04923967551</v>
      </c>
      <c r="DE49" s="150">
        <f t="shared" ca="1" si="178"/>
        <v>0</v>
      </c>
      <c r="DF49" s="150">
        <f t="shared" ca="1" si="178"/>
        <v>0</v>
      </c>
    </row>
    <row r="50" spans="1:110">
      <c r="A50">
        <v>8718</v>
      </c>
      <c r="B50" t="str">
        <f>VLOOKUP(A50,Stores!$A:$H,8,FALSE)</f>
        <v>8718 - Woodlands, TX</v>
      </c>
      <c r="D50" s="148">
        <f t="shared" ca="1" si="125"/>
        <v>4056772.1295750001</v>
      </c>
      <c r="E50" s="148">
        <f t="shared" ca="1" si="125"/>
        <v>3575125.2526500002</v>
      </c>
      <c r="F50" s="148">
        <f t="shared" ca="1" si="125"/>
        <v>1131866.2293749999</v>
      </c>
      <c r="G50" s="148">
        <f t="shared" ca="1" si="125"/>
        <v>1067368.5172499998</v>
      </c>
      <c r="H50" s="149">
        <f t="shared" ca="1" si="126"/>
        <v>27.900660752507626</v>
      </c>
      <c r="I50" s="149">
        <f t="shared" ca="1" si="126"/>
        <v>29.855416015392223</v>
      </c>
      <c r="J50" s="148">
        <f t="shared" ca="1" si="127"/>
        <v>387842.04</v>
      </c>
      <c r="K50" s="148">
        <f t="shared" ca="1" si="127"/>
        <v>354385.05199999991</v>
      </c>
      <c r="L50" s="149">
        <f t="shared" ca="1" si="128"/>
        <v>9.5603604938153506</v>
      </c>
      <c r="M50" s="149">
        <f t="shared" ca="1" si="128"/>
        <v>9.9125212952278545</v>
      </c>
      <c r="N50" s="148">
        <f t="shared" ca="1" si="129"/>
        <v>488957.54625000001</v>
      </c>
      <c r="O50" s="148">
        <f t="shared" ca="1" si="129"/>
        <v>479212.52399999998</v>
      </c>
      <c r="P50" s="149">
        <f t="shared" ca="1" si="130"/>
        <v>12.052871855566231</v>
      </c>
      <c r="Q50" s="149">
        <f t="shared" ca="1" si="130"/>
        <v>13.40407650458657</v>
      </c>
      <c r="R50" s="148">
        <f t="shared" ca="1" si="131"/>
        <v>255066.64312499997</v>
      </c>
      <c r="S50" s="148">
        <f t="shared" ca="1" si="131"/>
        <v>233770.94124999997</v>
      </c>
      <c r="T50" s="149">
        <f t="shared" ca="1" si="132"/>
        <v>6.2874284031260466</v>
      </c>
      <c r="U50" s="149">
        <f t="shared" ca="1" si="132"/>
        <v>6.5388182155777974</v>
      </c>
      <c r="V50" s="148">
        <f t="shared" ca="1" si="133"/>
        <v>3992127.9245249992</v>
      </c>
      <c r="W50" s="148">
        <f t="shared" ca="1" si="133"/>
        <v>3522000.7829999994</v>
      </c>
      <c r="X50" s="23"/>
      <c r="Y50" s="148">
        <f t="shared" ca="1" si="134"/>
        <v>1813387.3035000002</v>
      </c>
      <c r="Z50" s="148">
        <f t="shared" ca="1" si="134"/>
        <v>1552107.1280399996</v>
      </c>
      <c r="AA50" s="148">
        <f t="shared" ca="1" si="135"/>
        <v>410070.05947500002</v>
      </c>
      <c r="AB50" s="148">
        <f t="shared" ca="1" si="135"/>
        <v>350804.36978999997</v>
      </c>
      <c r="AC50" s="149">
        <f t="shared" ca="1" si="136"/>
        <v>22.613484647406985</v>
      </c>
      <c r="AD50" s="149">
        <f t="shared" ca="1" si="136"/>
        <v>22.601814233853538</v>
      </c>
      <c r="AE50" s="148">
        <f t="shared" ca="1" si="137"/>
        <v>166622.943375</v>
      </c>
      <c r="AF50" s="148">
        <f t="shared" ca="1" si="137"/>
        <v>131183.97613999998</v>
      </c>
      <c r="AG50" s="149">
        <f t="shared" ca="1" si="138"/>
        <v>9.1884917829413926</v>
      </c>
      <c r="AH50" s="149">
        <f t="shared" ca="1" si="138"/>
        <v>8.4519923766898142</v>
      </c>
      <c r="AI50" s="148">
        <f t="shared" ca="1" si="139"/>
        <v>162992.15205</v>
      </c>
      <c r="AJ50" s="148">
        <f t="shared" ca="1" si="139"/>
        <v>147264.55176999999</v>
      </c>
      <c r="AK50" s="149">
        <f t="shared" ca="1" si="140"/>
        <v>8.9882702793501714</v>
      </c>
      <c r="AL50" s="149">
        <f t="shared" ca="1" si="140"/>
        <v>9.4880404264340701</v>
      </c>
      <c r="AM50" s="148">
        <f t="shared" ca="1" si="141"/>
        <v>80454.96405000001</v>
      </c>
      <c r="AN50" s="148">
        <f t="shared" ca="1" si="141"/>
        <v>72355.841879999993</v>
      </c>
      <c r="AO50" s="149">
        <f t="shared" ca="1" si="142"/>
        <v>4.4367225851154197</v>
      </c>
      <c r="AP50" s="149">
        <f t="shared" ca="1" si="142"/>
        <v>4.6617814307296506</v>
      </c>
      <c r="AQ50" s="148">
        <f t="shared" ca="1" si="143"/>
        <v>1842751.3376438885</v>
      </c>
      <c r="AR50" s="148">
        <f t="shared" ca="1" si="144"/>
        <v>1575518.4993307455</v>
      </c>
      <c r="AS50" s="23"/>
      <c r="AT50" s="148">
        <f t="shared" ca="1" si="145"/>
        <v>162143.45362499999</v>
      </c>
      <c r="AU50" s="148">
        <f t="shared" ca="1" si="145"/>
        <v>123647.33240999999</v>
      </c>
      <c r="AV50" s="148">
        <f t="shared" ca="1" si="146"/>
        <v>70819.293374999994</v>
      </c>
      <c r="AW50" s="148">
        <f t="shared" ca="1" si="146"/>
        <v>35868.439319999998</v>
      </c>
      <c r="AX50" s="149">
        <f t="shared" ca="1" si="147"/>
        <v>43.676936559392956</v>
      </c>
      <c r="AY50" s="149">
        <f t="shared" ca="1" si="147"/>
        <v>29.008664093993129</v>
      </c>
      <c r="AZ50" s="148">
        <f t="shared" ca="1" si="148"/>
        <v>29158.870649999997</v>
      </c>
      <c r="BA50" s="148">
        <f t="shared" ca="1" si="148"/>
        <v>23616.49682</v>
      </c>
      <c r="BB50" s="149">
        <f t="shared" ca="1" si="149"/>
        <v>17.983378297490606</v>
      </c>
      <c r="BC50" s="149">
        <f t="shared" ca="1" si="149"/>
        <v>19.099883806381264</v>
      </c>
      <c r="BD50" s="148">
        <f t="shared" ca="1" si="150"/>
        <v>39270.915225000004</v>
      </c>
      <c r="BE50" s="148">
        <f t="shared" ca="1" si="150"/>
        <v>9943.0099999999984</v>
      </c>
      <c r="BF50" s="149">
        <f t="shared" ca="1" si="151"/>
        <v>24.219858617187516</v>
      </c>
      <c r="BG50" s="149">
        <f t="shared" ca="1" si="151"/>
        <v>8.0414270216765775</v>
      </c>
      <c r="BH50" s="148">
        <f t="shared" ca="1" si="152"/>
        <v>2389.5074999999997</v>
      </c>
      <c r="BI50" s="148">
        <f t="shared" ca="1" si="152"/>
        <v>2308.9324999999999</v>
      </c>
      <c r="BJ50" s="149">
        <f t="shared" ca="1" si="153"/>
        <v>1.473699644714842</v>
      </c>
      <c r="BK50" s="149">
        <f t="shared" ca="1" si="153"/>
        <v>1.8673532659352905</v>
      </c>
      <c r="BL50" s="148">
        <f t="shared" ca="1" si="154"/>
        <v>164769.02947372405</v>
      </c>
      <c r="BM50" s="148">
        <f t="shared" ca="1" si="155"/>
        <v>125512.37996752026</v>
      </c>
      <c r="BN50" s="23"/>
      <c r="BO50" s="148">
        <f t="shared" ca="1" si="156"/>
        <v>427943.40540000005</v>
      </c>
      <c r="BP50" s="148">
        <f t="shared" ca="1" si="156"/>
        <v>414282.25783000002</v>
      </c>
      <c r="BQ50" s="148">
        <f t="shared" ca="1" si="157"/>
        <v>268151.290125</v>
      </c>
      <c r="BR50" s="148">
        <f t="shared" ca="1" si="157"/>
        <v>267029.25004000001</v>
      </c>
      <c r="BS50" s="149">
        <f t="shared" ca="1" si="158"/>
        <v>62.660456205501788</v>
      </c>
      <c r="BT50" s="149">
        <f t="shared" ca="1" si="158"/>
        <v>64.45587398279919</v>
      </c>
      <c r="BU50" s="148">
        <f t="shared" ca="1" si="159"/>
        <v>58522.779074999999</v>
      </c>
      <c r="BV50" s="148">
        <f t="shared" ca="1" si="159"/>
        <v>54766.751479999992</v>
      </c>
      <c r="BW50" s="149">
        <f t="shared" ca="1" si="160"/>
        <v>13.675354810129292</v>
      </c>
      <c r="BX50" s="149">
        <f t="shared" ca="1" si="160"/>
        <v>13.219670996017751</v>
      </c>
      <c r="BY50" s="148">
        <f t="shared" ca="1" si="161"/>
        <v>137448.61372499997</v>
      </c>
      <c r="BZ50" s="148">
        <f t="shared" ca="1" si="161"/>
        <v>140414.66726000002</v>
      </c>
      <c r="CA50" s="149">
        <f t="shared" ca="1" si="162"/>
        <v>32.118409114524461</v>
      </c>
      <c r="CB50" s="149">
        <f t="shared" ca="1" si="162"/>
        <v>33.893478324533731</v>
      </c>
      <c r="CC50" s="148">
        <f t="shared" ca="1" si="163"/>
        <v>72179.897324999998</v>
      </c>
      <c r="CD50" s="148">
        <f t="shared" ca="1" si="163"/>
        <v>71847.831299999991</v>
      </c>
      <c r="CE50" s="149">
        <f t="shared" ca="1" si="164"/>
        <v>16.866692280848032</v>
      </c>
      <c r="CF50" s="149">
        <f t="shared" ca="1" si="164"/>
        <v>17.342724662247694</v>
      </c>
      <c r="CG50" s="148">
        <f t="shared" ca="1" si="165"/>
        <v>434873.05839997617</v>
      </c>
      <c r="CH50" s="148">
        <f t="shared" ca="1" si="166"/>
        <v>420531.12788671732</v>
      </c>
      <c r="CI50" s="23"/>
      <c r="CJ50" s="148">
        <f t="shared" ca="1" si="167"/>
        <v>1588653.7619999999</v>
      </c>
      <c r="CK50" s="148">
        <f t="shared" ca="1" si="167"/>
        <v>1431964.0647199999</v>
      </c>
      <c r="CL50" s="148">
        <f t="shared" ca="1" si="168"/>
        <v>413167.65255</v>
      </c>
      <c r="CM50" s="148">
        <f t="shared" ca="1" si="168"/>
        <v>392819.40824000002</v>
      </c>
      <c r="CN50" s="149">
        <f t="shared" ca="1" si="169"/>
        <v>26.007407179135868</v>
      </c>
      <c r="CO50" s="149">
        <f t="shared" ca="1" si="169"/>
        <v>27.43221131857176</v>
      </c>
      <c r="CP50" s="148">
        <f t="shared" ca="1" si="170"/>
        <v>127456.61887500001</v>
      </c>
      <c r="CQ50" s="148">
        <f t="shared" ca="1" si="170"/>
        <v>115246.35003</v>
      </c>
      <c r="CR50" s="149">
        <f t="shared" ca="1" si="171"/>
        <v>8.0229324931406936</v>
      </c>
      <c r="CS50" s="149">
        <f t="shared" ca="1" si="171"/>
        <v>8.0481314349557209</v>
      </c>
      <c r="CT50" s="148">
        <f t="shared" ca="1" si="172"/>
        <v>181281.8406</v>
      </c>
      <c r="CU50" s="148">
        <f t="shared" ca="1" si="172"/>
        <v>178304.68459999998</v>
      </c>
      <c r="CV50" s="149">
        <f t="shared" ca="1" si="173"/>
        <v>11.411035238526694</v>
      </c>
      <c r="CW50" s="149">
        <f t="shared" ca="1" si="173"/>
        <v>12.451756925538835</v>
      </c>
      <c r="CX50" s="148">
        <f t="shared" ca="1" si="174"/>
        <v>104429.19307499999</v>
      </c>
      <c r="CY50" s="148">
        <f t="shared" ca="1" si="174"/>
        <v>99268.373609999995</v>
      </c>
      <c r="CZ50" s="149">
        <f t="shared" ca="1" si="175"/>
        <v>6.5734394474684779</v>
      </c>
      <c r="DA50" s="149">
        <f t="shared" ca="1" si="175"/>
        <v>6.932322958077199</v>
      </c>
      <c r="DB50" s="148">
        <f t="shared" ca="1" si="176"/>
        <v>1614378.7040574122</v>
      </c>
      <c r="DC50" s="148">
        <f t="shared" ca="1" si="177"/>
        <v>1453563.2454650172</v>
      </c>
      <c r="DE50" s="150">
        <f t="shared" ca="1" si="178"/>
        <v>0</v>
      </c>
      <c r="DF50" s="150">
        <f t="shared" ca="1" si="178"/>
        <v>0</v>
      </c>
    </row>
    <row r="51" spans="1:110">
      <c r="A51">
        <v>8720</v>
      </c>
      <c r="B51" t="str">
        <f>VLOOKUP(A51,Stores!$A:$H,8,FALSE)</f>
        <v>8720 - Little Rock, AR</v>
      </c>
      <c r="D51" s="148">
        <f t="shared" ca="1" si="125"/>
        <v>1743622.9339499997</v>
      </c>
      <c r="E51" s="148">
        <f t="shared" ca="1" si="125"/>
        <v>1527910.4687699997</v>
      </c>
      <c r="F51" s="148">
        <f t="shared" ca="1" si="125"/>
        <v>467997.66187499999</v>
      </c>
      <c r="G51" s="148">
        <f t="shared" ca="1" si="125"/>
        <v>453385.74924999999</v>
      </c>
      <c r="H51" s="149">
        <f t="shared" ca="1" si="126"/>
        <v>26.840531445339451</v>
      </c>
      <c r="I51" s="149">
        <f t="shared" ca="1" si="126"/>
        <v>29.673580914396453</v>
      </c>
      <c r="J51" s="148">
        <f t="shared" ca="1" si="127"/>
        <v>208062.77249999999</v>
      </c>
      <c r="K51" s="148">
        <f t="shared" ca="1" si="127"/>
        <v>201572.37099999998</v>
      </c>
      <c r="L51" s="149">
        <f t="shared" ca="1" si="128"/>
        <v>11.932784803917153</v>
      </c>
      <c r="M51" s="149">
        <f t="shared" ca="1" si="128"/>
        <v>13.192682105403076</v>
      </c>
      <c r="N51" s="148">
        <f t="shared" ca="1" si="129"/>
        <v>205070.731875</v>
      </c>
      <c r="O51" s="148">
        <f t="shared" ca="1" si="129"/>
        <v>191505.61324999999</v>
      </c>
      <c r="P51" s="149">
        <f t="shared" ca="1" si="130"/>
        <v>11.761185740453252</v>
      </c>
      <c r="Q51" s="149">
        <f t="shared" ca="1" si="130"/>
        <v>12.533824275984317</v>
      </c>
      <c r="R51" s="148">
        <f t="shared" ca="1" si="131"/>
        <v>54864.157500000001</v>
      </c>
      <c r="S51" s="148">
        <f t="shared" ca="1" si="131"/>
        <v>60307.764999999992</v>
      </c>
      <c r="T51" s="149">
        <f t="shared" ca="1" si="132"/>
        <v>3.1465609009690447</v>
      </c>
      <c r="U51" s="149">
        <f t="shared" ca="1" si="132"/>
        <v>3.9470745330090597</v>
      </c>
      <c r="V51" s="148">
        <f t="shared" ca="1" si="133"/>
        <v>1682797.019025</v>
      </c>
      <c r="W51" s="148">
        <f t="shared" ca="1" si="133"/>
        <v>1504839.3606399994</v>
      </c>
      <c r="X51" s="23"/>
      <c r="Y51" s="148">
        <f t="shared" ca="1" si="134"/>
        <v>1072283.4598499998</v>
      </c>
      <c r="Z51" s="148">
        <f t="shared" ca="1" si="134"/>
        <v>971818.48910999973</v>
      </c>
      <c r="AA51" s="148">
        <f t="shared" ca="1" si="135"/>
        <v>242610.13829999996</v>
      </c>
      <c r="AB51" s="148">
        <f t="shared" ca="1" si="135"/>
        <v>233993.61566000001</v>
      </c>
      <c r="AC51" s="149">
        <f t="shared" ca="1" si="136"/>
        <v>22.625560067292128</v>
      </c>
      <c r="AD51" s="149">
        <f t="shared" ca="1" si="136"/>
        <v>24.077913548886428</v>
      </c>
      <c r="AE51" s="148">
        <f t="shared" ca="1" si="137"/>
        <v>128437.54597499999</v>
      </c>
      <c r="AF51" s="148">
        <f t="shared" ca="1" si="137"/>
        <v>117294.18063999999</v>
      </c>
      <c r="AG51" s="149">
        <f t="shared" ca="1" si="138"/>
        <v>11.977947136568435</v>
      </c>
      <c r="AH51" s="149">
        <f t="shared" ca="1" si="138"/>
        <v>12.069556399098671</v>
      </c>
      <c r="AI51" s="148">
        <f t="shared" ca="1" si="139"/>
        <v>91940.69842499998</v>
      </c>
      <c r="AJ51" s="148">
        <f t="shared" ca="1" si="139"/>
        <v>92754.737320000015</v>
      </c>
      <c r="AK51" s="149">
        <f t="shared" ca="1" si="140"/>
        <v>8.5742904621378244</v>
      </c>
      <c r="AL51" s="149">
        <f t="shared" ca="1" si="140"/>
        <v>9.5444507754679222</v>
      </c>
      <c r="AM51" s="148">
        <f t="shared" ca="1" si="141"/>
        <v>22231.893900000003</v>
      </c>
      <c r="AN51" s="148">
        <f t="shared" ca="1" si="141"/>
        <v>23944.697699999997</v>
      </c>
      <c r="AO51" s="149">
        <f t="shared" ca="1" si="142"/>
        <v>2.0733224685858711</v>
      </c>
      <c r="AP51" s="149">
        <f t="shared" ca="1" si="142"/>
        <v>2.4639063743198353</v>
      </c>
      <c r="AQ51" s="148">
        <f t="shared" ca="1" si="143"/>
        <v>1111041.9207736528</v>
      </c>
      <c r="AR51" s="148">
        <f t="shared" ca="1" si="144"/>
        <v>986717.7069477461</v>
      </c>
      <c r="AS51" s="23"/>
      <c r="AT51" s="148">
        <f t="shared" ca="1" si="145"/>
        <v>99056.958749999991</v>
      </c>
      <c r="AU51" s="148">
        <f t="shared" ca="1" si="145"/>
        <v>98926.845289999997</v>
      </c>
      <c r="AV51" s="148">
        <f t="shared" ca="1" si="146"/>
        <v>34088.999174999997</v>
      </c>
      <c r="AW51" s="148">
        <f t="shared" ca="1" si="146"/>
        <v>25023.605879999999</v>
      </c>
      <c r="AX51" s="149">
        <f t="shared" ca="1" si="147"/>
        <v>34.41353298664643</v>
      </c>
      <c r="AY51" s="149">
        <f t="shared" ca="1" si="147"/>
        <v>25.295061018719768</v>
      </c>
      <c r="AZ51" s="148">
        <f t="shared" ca="1" si="148"/>
        <v>13627.800300000003</v>
      </c>
      <c r="BA51" s="148">
        <f t="shared" ca="1" si="148"/>
        <v>16564.47408</v>
      </c>
      <c r="BB51" s="149">
        <f t="shared" ca="1" si="149"/>
        <v>13.757539573159978</v>
      </c>
      <c r="BC51" s="149">
        <f t="shared" ca="1" si="149"/>
        <v>16.744164873995448</v>
      </c>
      <c r="BD51" s="148">
        <f t="shared" ca="1" si="150"/>
        <v>19012.137374999998</v>
      </c>
      <c r="BE51" s="148">
        <f t="shared" ca="1" si="150"/>
        <v>6344.14606</v>
      </c>
      <c r="BF51" s="149">
        <f t="shared" ca="1" si="151"/>
        <v>19.193136570024162</v>
      </c>
      <c r="BG51" s="149">
        <f t="shared" ca="1" si="151"/>
        <v>6.4129671186849189</v>
      </c>
      <c r="BH51" s="148">
        <f t="shared" ca="1" si="152"/>
        <v>1449.0614999999998</v>
      </c>
      <c r="BI51" s="148">
        <f t="shared" ca="1" si="152"/>
        <v>2114.9857400000001</v>
      </c>
      <c r="BJ51" s="149">
        <f t="shared" ca="1" si="153"/>
        <v>1.4628568434622973</v>
      </c>
      <c r="BK51" s="149">
        <f t="shared" ca="1" si="153"/>
        <v>2.1379290260393988</v>
      </c>
      <c r="BL51" s="148">
        <f t="shared" ca="1" si="154"/>
        <v>102637.44414279424</v>
      </c>
      <c r="BM51" s="148">
        <f t="shared" ca="1" si="155"/>
        <v>100443.52009552524</v>
      </c>
      <c r="BN51" s="23"/>
      <c r="BO51" s="148">
        <f t="shared" ca="1" si="156"/>
        <v>511456.60042500007</v>
      </c>
      <c r="BP51" s="148">
        <f t="shared" ca="1" si="156"/>
        <v>433690.39224000002</v>
      </c>
      <c r="BQ51" s="148">
        <f t="shared" ca="1" si="157"/>
        <v>195542.418825</v>
      </c>
      <c r="BR51" s="148">
        <f t="shared" ca="1" si="157"/>
        <v>184192.03578999999</v>
      </c>
      <c r="BS51" s="149">
        <f t="shared" ca="1" si="158"/>
        <v>38.232455825677491</v>
      </c>
      <c r="BT51" s="149">
        <f t="shared" ca="1" si="158"/>
        <v>42.470859185663009</v>
      </c>
      <c r="BU51" s="148">
        <f t="shared" ca="1" si="159"/>
        <v>73898.398275</v>
      </c>
      <c r="BV51" s="148">
        <f t="shared" ca="1" si="159"/>
        <v>67373.811679999999</v>
      </c>
      <c r="BW51" s="149">
        <f t="shared" ca="1" si="160"/>
        <v>14.448615623220695</v>
      </c>
      <c r="BX51" s="149">
        <f t="shared" ca="1" si="160"/>
        <v>15.535002131824029</v>
      </c>
      <c r="BY51" s="148">
        <f t="shared" ca="1" si="161"/>
        <v>89791.810499999978</v>
      </c>
      <c r="BZ51" s="148">
        <f t="shared" ca="1" si="161"/>
        <v>86285.971939999989</v>
      </c>
      <c r="CA51" s="149">
        <f t="shared" ca="1" si="162"/>
        <v>17.55609575189499</v>
      </c>
      <c r="CB51" s="149">
        <f t="shared" ca="1" si="162"/>
        <v>19.895753626068384</v>
      </c>
      <c r="CC51" s="148">
        <f t="shared" ca="1" si="163"/>
        <v>31852.210049999998</v>
      </c>
      <c r="CD51" s="148">
        <f t="shared" ca="1" si="163"/>
        <v>30532.25217</v>
      </c>
      <c r="CE51" s="149">
        <f t="shared" ca="1" si="164"/>
        <v>6.2277444505618034</v>
      </c>
      <c r="CF51" s="149">
        <f t="shared" ca="1" si="164"/>
        <v>7.0401034277705996</v>
      </c>
      <c r="CG51" s="148">
        <f t="shared" ca="1" si="165"/>
        <v>529943.56903355243</v>
      </c>
      <c r="CH51" s="148">
        <f t="shared" ca="1" si="166"/>
        <v>440339.4195023225</v>
      </c>
      <c r="CI51" s="23"/>
      <c r="CJ51" s="148">
        <f t="shared" ca="1" si="167"/>
        <v>0</v>
      </c>
      <c r="CK51" s="148">
        <f t="shared" ca="1" si="167"/>
        <v>403.63399999999996</v>
      </c>
      <c r="CL51" s="148">
        <f t="shared" ca="1" si="168"/>
        <v>0</v>
      </c>
      <c r="CM51" s="148">
        <f t="shared" ca="1" si="168"/>
        <v>0</v>
      </c>
      <c r="CN51" s="149">
        <f t="shared" ca="1" si="169"/>
        <v>0</v>
      </c>
      <c r="CO51" s="149">
        <f t="shared" ca="1" si="169"/>
        <v>0</v>
      </c>
      <c r="CP51" s="148">
        <f t="shared" ca="1" si="170"/>
        <v>0</v>
      </c>
      <c r="CQ51" s="148">
        <f t="shared" ca="1" si="170"/>
        <v>0</v>
      </c>
      <c r="CR51" s="149">
        <f t="shared" ca="1" si="171"/>
        <v>0</v>
      </c>
      <c r="CS51" s="149">
        <f t="shared" ca="1" si="171"/>
        <v>0</v>
      </c>
      <c r="CT51" s="148">
        <f t="shared" ca="1" si="172"/>
        <v>0</v>
      </c>
      <c r="CU51" s="148">
        <f t="shared" ca="1" si="172"/>
        <v>0</v>
      </c>
      <c r="CV51" s="149">
        <f t="shared" ca="1" si="173"/>
        <v>0</v>
      </c>
      <c r="CW51" s="149">
        <f t="shared" ca="1" si="173"/>
        <v>0</v>
      </c>
      <c r="CX51" s="148">
        <f t="shared" ca="1" si="174"/>
        <v>0</v>
      </c>
      <c r="CY51" s="148">
        <f t="shared" ca="1" si="174"/>
        <v>0</v>
      </c>
      <c r="CZ51" s="149">
        <f t="shared" ca="1" si="175"/>
        <v>0</v>
      </c>
      <c r="DA51" s="149">
        <f t="shared" ca="1" si="175"/>
        <v>0</v>
      </c>
      <c r="DB51" s="148">
        <f t="shared" ca="1" si="176"/>
        <v>0</v>
      </c>
      <c r="DC51" s="148">
        <f t="shared" ca="1" si="177"/>
        <v>409.82222440621439</v>
      </c>
      <c r="DE51" s="150">
        <f t="shared" ca="1" si="178"/>
        <v>0</v>
      </c>
      <c r="DF51" s="150">
        <f t="shared" ca="1" si="178"/>
        <v>0</v>
      </c>
    </row>
    <row r="52" spans="1:110">
      <c r="A52">
        <v>8721</v>
      </c>
      <c r="B52" t="str">
        <f>VLOOKUP(A52,Stores!$A:$H,8,FALSE)</f>
        <v>8721 - Plano, TX</v>
      </c>
      <c r="D52" s="148">
        <f t="shared" ca="1" si="125"/>
        <v>1316044.4220750004</v>
      </c>
      <c r="E52" s="148">
        <f t="shared" ca="1" si="125"/>
        <v>1527135.8937099997</v>
      </c>
      <c r="F52" s="148">
        <f t="shared" ca="1" si="125"/>
        <v>407418.92939999996</v>
      </c>
      <c r="G52" s="148">
        <f t="shared" ca="1" si="125"/>
        <v>499975.64889999991</v>
      </c>
      <c r="H52" s="149">
        <f t="shared" ca="1" si="126"/>
        <v>30.95784021922487</v>
      </c>
      <c r="I52" s="149">
        <f t="shared" ca="1" si="126"/>
        <v>32.739434058181097</v>
      </c>
      <c r="J52" s="148">
        <f t="shared" ca="1" si="127"/>
        <v>159092.35769999999</v>
      </c>
      <c r="K52" s="148">
        <f t="shared" ca="1" si="127"/>
        <v>188321.28167999996</v>
      </c>
      <c r="L52" s="149">
        <f t="shared" ca="1" si="128"/>
        <v>12.088676873776032</v>
      </c>
      <c r="M52" s="149">
        <f t="shared" ca="1" si="128"/>
        <v>12.33166494584154</v>
      </c>
      <c r="N52" s="148">
        <f t="shared" ca="1" si="129"/>
        <v>216469.62127499998</v>
      </c>
      <c r="O52" s="148">
        <f t="shared" ca="1" si="129"/>
        <v>268982.47025999997</v>
      </c>
      <c r="P52" s="149">
        <f t="shared" ca="1" si="130"/>
        <v>16.44850414195696</v>
      </c>
      <c r="Q52" s="149">
        <f t="shared" ca="1" si="130"/>
        <v>17.613525513210107</v>
      </c>
      <c r="R52" s="148">
        <f t="shared" ca="1" si="131"/>
        <v>31856.950424999995</v>
      </c>
      <c r="S52" s="148">
        <f t="shared" ca="1" si="131"/>
        <v>42671.896959999998</v>
      </c>
      <c r="T52" s="149">
        <f t="shared" ca="1" si="132"/>
        <v>2.4206592034918781</v>
      </c>
      <c r="U52" s="149">
        <f t="shared" ca="1" si="132"/>
        <v>2.7942435991294508</v>
      </c>
      <c r="V52" s="148">
        <f t="shared" ca="1" si="133"/>
        <v>1320044.1792749998</v>
      </c>
      <c r="W52" s="148">
        <f t="shared" ca="1" si="133"/>
        <v>1574440.3947300008</v>
      </c>
      <c r="X52" s="23"/>
      <c r="Y52" s="148">
        <f t="shared" ca="1" si="134"/>
        <v>680654.66722499998</v>
      </c>
      <c r="Z52" s="148">
        <f t="shared" ca="1" si="134"/>
        <v>875500.67828999984</v>
      </c>
      <c r="AA52" s="148">
        <f t="shared" ca="1" si="135"/>
        <v>152383.16159999999</v>
      </c>
      <c r="AB52" s="148">
        <f t="shared" ca="1" si="135"/>
        <v>201500.66334999999</v>
      </c>
      <c r="AC52" s="149">
        <f t="shared" ca="1" si="136"/>
        <v>22.38773477029984</v>
      </c>
      <c r="AD52" s="149">
        <f t="shared" ca="1" si="136"/>
        <v>23.015477697123512</v>
      </c>
      <c r="AE52" s="148">
        <f t="shared" ca="1" si="137"/>
        <v>69957.986625000005</v>
      </c>
      <c r="AF52" s="148">
        <f t="shared" ca="1" si="137"/>
        <v>94741.857769999988</v>
      </c>
      <c r="AG52" s="149">
        <f t="shared" ca="1" si="138"/>
        <v>10.27804406457914</v>
      </c>
      <c r="AH52" s="149">
        <f t="shared" ca="1" si="138"/>
        <v>10.821448814299812</v>
      </c>
      <c r="AI52" s="148">
        <f t="shared" ca="1" si="139"/>
        <v>73326.236999999994</v>
      </c>
      <c r="AJ52" s="148">
        <f t="shared" ca="1" si="139"/>
        <v>94059.182910000003</v>
      </c>
      <c r="AK52" s="149">
        <f t="shared" ca="1" si="140"/>
        <v>10.772898582911058</v>
      </c>
      <c r="AL52" s="149">
        <f t="shared" ca="1" si="140"/>
        <v>10.743473448097539</v>
      </c>
      <c r="AM52" s="148">
        <f t="shared" ca="1" si="141"/>
        <v>9098.9379750000007</v>
      </c>
      <c r="AN52" s="148">
        <f t="shared" ca="1" si="141"/>
        <v>12699.622669999999</v>
      </c>
      <c r="AO52" s="149">
        <f t="shared" ca="1" si="142"/>
        <v>1.3367921228096447</v>
      </c>
      <c r="AP52" s="149">
        <f t="shared" ca="1" si="142"/>
        <v>1.4505554347261613</v>
      </c>
      <c r="AQ52" s="148">
        <f t="shared" ca="1" si="143"/>
        <v>678592.27155015094</v>
      </c>
      <c r="AR52" s="148">
        <f t="shared" ca="1" si="144"/>
        <v>849196.01609522477</v>
      </c>
      <c r="AS52" s="23"/>
      <c r="AT52" s="148">
        <f t="shared" ca="1" si="145"/>
        <v>64958.569724999994</v>
      </c>
      <c r="AU52" s="148">
        <f t="shared" ca="1" si="145"/>
        <v>43913.252459999996</v>
      </c>
      <c r="AV52" s="148">
        <f t="shared" ca="1" si="146"/>
        <v>33614.733975000003</v>
      </c>
      <c r="AW52" s="148">
        <f t="shared" ca="1" si="146"/>
        <v>10633.035909999999</v>
      </c>
      <c r="AX52" s="149">
        <f t="shared" ca="1" si="147"/>
        <v>51.747958917979396</v>
      </c>
      <c r="AY52" s="149">
        <f t="shared" ca="1" si="147"/>
        <v>24.213728918588963</v>
      </c>
      <c r="AZ52" s="148">
        <f t="shared" ca="1" si="148"/>
        <v>7360.014224999999</v>
      </c>
      <c r="BA52" s="148">
        <f t="shared" ca="1" si="148"/>
        <v>8619.8016799999987</v>
      </c>
      <c r="BB52" s="149">
        <f t="shared" ca="1" si="149"/>
        <v>11.330320627683738</v>
      </c>
      <c r="BC52" s="149">
        <f t="shared" ca="1" si="149"/>
        <v>19.629157935526781</v>
      </c>
      <c r="BD52" s="148">
        <f t="shared" ca="1" si="150"/>
        <v>25951.001625000001</v>
      </c>
      <c r="BE52" s="148">
        <f t="shared" ca="1" si="150"/>
        <v>1726.9852599999999</v>
      </c>
      <c r="BF52" s="149">
        <f t="shared" ca="1" si="151"/>
        <v>39.950081621043573</v>
      </c>
      <c r="BG52" s="149">
        <f t="shared" ca="1" si="151"/>
        <v>3.9327199951155705</v>
      </c>
      <c r="BH52" s="148">
        <f t="shared" ca="1" si="152"/>
        <v>303.71812499999999</v>
      </c>
      <c r="BI52" s="148">
        <f t="shared" ca="1" si="152"/>
        <v>286.24896999999999</v>
      </c>
      <c r="BJ52" s="149">
        <f t="shared" ca="1" si="153"/>
        <v>0.46755666925208</v>
      </c>
      <c r="BK52" s="149">
        <f t="shared" ca="1" si="153"/>
        <v>0.65185098794661223</v>
      </c>
      <c r="BL52" s="148">
        <f t="shared" ca="1" si="154"/>
        <v>64761.744110343723</v>
      </c>
      <c r="BM52" s="148">
        <f t="shared" ca="1" si="155"/>
        <v>42593.866535490699</v>
      </c>
      <c r="BN52" s="23"/>
      <c r="BO52" s="148">
        <f t="shared" ca="1" si="156"/>
        <v>377102.87549999997</v>
      </c>
      <c r="BP52" s="148">
        <f t="shared" ca="1" si="156"/>
        <v>490153.48466000007</v>
      </c>
      <c r="BQ52" s="148">
        <f t="shared" ca="1" si="157"/>
        <v>172030.24919999999</v>
      </c>
      <c r="BR52" s="148">
        <f t="shared" ca="1" si="157"/>
        <v>234925.31020000001</v>
      </c>
      <c r="BS52" s="149">
        <f t="shared" ca="1" si="158"/>
        <v>45.618917376831305</v>
      </c>
      <c r="BT52" s="149">
        <f t="shared" ca="1" si="158"/>
        <v>47.928927887344983</v>
      </c>
      <c r="BU52" s="148">
        <f t="shared" ca="1" si="159"/>
        <v>51128.160149999996</v>
      </c>
      <c r="BV52" s="148">
        <f t="shared" ca="1" si="159"/>
        <v>62792.417239999995</v>
      </c>
      <c r="BW52" s="149">
        <f t="shared" ca="1" si="160"/>
        <v>13.558146455979491</v>
      </c>
      <c r="BX52" s="149">
        <f t="shared" ca="1" si="160"/>
        <v>12.810766261012423</v>
      </c>
      <c r="BY52" s="148">
        <f t="shared" ca="1" si="161"/>
        <v>103702.85909999999</v>
      </c>
      <c r="BZ52" s="148">
        <f t="shared" ca="1" si="161"/>
        <v>144050.97301000002</v>
      </c>
      <c r="CA52" s="149">
        <f t="shared" ca="1" si="162"/>
        <v>27.499885531899103</v>
      </c>
      <c r="CB52" s="149">
        <f t="shared" ca="1" si="162"/>
        <v>29.388952138108827</v>
      </c>
      <c r="CC52" s="148">
        <f t="shared" ca="1" si="163"/>
        <v>17199.229950000001</v>
      </c>
      <c r="CD52" s="148">
        <f t="shared" ca="1" si="163"/>
        <v>28081.91995</v>
      </c>
      <c r="CE52" s="149">
        <f t="shared" ca="1" si="164"/>
        <v>4.5608853889527037</v>
      </c>
      <c r="CF52" s="149">
        <f t="shared" ca="1" si="164"/>
        <v>5.7292094882237361</v>
      </c>
      <c r="CG52" s="148">
        <f t="shared" ca="1" si="165"/>
        <v>375960.24712050887</v>
      </c>
      <c r="CH52" s="148">
        <f t="shared" ca="1" si="166"/>
        <v>475426.68643209239</v>
      </c>
      <c r="CI52" s="23"/>
      <c r="CJ52" s="148">
        <f t="shared" ca="1" si="167"/>
        <v>197328.06682499999</v>
      </c>
      <c r="CK52" s="148">
        <f t="shared" ca="1" si="167"/>
        <v>164872.97931999995</v>
      </c>
      <c r="CL52" s="148">
        <f t="shared" ca="1" si="168"/>
        <v>59584.001475000005</v>
      </c>
      <c r="CM52" s="148">
        <f t="shared" ca="1" si="168"/>
        <v>56865.774979999995</v>
      </c>
      <c r="CN52" s="149">
        <f t="shared" ca="1" si="169"/>
        <v>30.195401208608587</v>
      </c>
      <c r="CO52" s="149">
        <f t="shared" ca="1" si="169"/>
        <v>34.490657726048553</v>
      </c>
      <c r="CP52" s="148">
        <f t="shared" ca="1" si="170"/>
        <v>22409.093475000001</v>
      </c>
      <c r="CQ52" s="148">
        <f t="shared" ca="1" si="170"/>
        <v>19550.942809999997</v>
      </c>
      <c r="CR52" s="149">
        <f t="shared" ca="1" si="171"/>
        <v>11.356262611579458</v>
      </c>
      <c r="CS52" s="149">
        <f t="shared" ca="1" si="171"/>
        <v>11.85818494372799</v>
      </c>
      <c r="CT52" s="148">
        <f t="shared" ca="1" si="172"/>
        <v>32667.646574999999</v>
      </c>
      <c r="CU52" s="148">
        <f t="shared" ca="1" si="172"/>
        <v>32133.533249999997</v>
      </c>
      <c r="CV52" s="149">
        <f t="shared" ca="1" si="173"/>
        <v>16.554992455265495</v>
      </c>
      <c r="CW52" s="149">
        <f t="shared" ca="1" si="173"/>
        <v>19.489872374800974</v>
      </c>
      <c r="CX52" s="148">
        <f t="shared" ca="1" si="174"/>
        <v>4507.2614250000006</v>
      </c>
      <c r="CY52" s="148">
        <f t="shared" ca="1" si="174"/>
        <v>5181.2989199999993</v>
      </c>
      <c r="CZ52" s="149">
        <f t="shared" ca="1" si="175"/>
        <v>2.2841461417636331</v>
      </c>
      <c r="DA52" s="149">
        <f t="shared" ca="1" si="175"/>
        <v>3.142600407519585</v>
      </c>
      <c r="DB52" s="148">
        <f t="shared" ca="1" si="176"/>
        <v>196730.15929399693</v>
      </c>
      <c r="DC52" s="148">
        <f t="shared" ca="1" si="177"/>
        <v>159919.32464719095</v>
      </c>
      <c r="DE52" s="150">
        <f t="shared" ca="1" si="178"/>
        <v>0</v>
      </c>
      <c r="DF52" s="150">
        <f t="shared" ca="1" si="178"/>
        <v>0</v>
      </c>
    </row>
    <row r="53" spans="1:110">
      <c r="A53">
        <v>8722</v>
      </c>
      <c r="B53" t="str">
        <f>VLOOKUP(A53,Stores!$A:$H,8,FALSE)</f>
        <v>8722 - Stamford, CT</v>
      </c>
      <c r="D53" s="148">
        <f t="shared" ca="1" si="125"/>
        <v>2408430.6848249999</v>
      </c>
      <c r="E53" s="148">
        <f t="shared" ca="1" si="125"/>
        <v>2650681.6545999995</v>
      </c>
      <c r="F53" s="148">
        <f t="shared" ca="1" si="125"/>
        <v>845205.88124999998</v>
      </c>
      <c r="G53" s="148">
        <f t="shared" ca="1" si="125"/>
        <v>911676.40654999996</v>
      </c>
      <c r="H53" s="149">
        <f t="shared" ca="1" si="126"/>
        <v>35.093635310970718</v>
      </c>
      <c r="I53" s="149">
        <f t="shared" ca="1" si="126"/>
        <v>34.39403615171495</v>
      </c>
      <c r="J53" s="148">
        <f t="shared" ca="1" si="127"/>
        <v>348756.16499999992</v>
      </c>
      <c r="K53" s="148">
        <f t="shared" ca="1" si="127"/>
        <v>375740.52600000001</v>
      </c>
      <c r="L53" s="149">
        <f t="shared" ca="1" si="128"/>
        <v>14.480639496807484</v>
      </c>
      <c r="M53" s="149">
        <f t="shared" ca="1" si="128"/>
        <v>14.175241502424063</v>
      </c>
      <c r="N53" s="148">
        <f t="shared" ca="1" si="129"/>
        <v>413478.19125000003</v>
      </c>
      <c r="O53" s="148">
        <f t="shared" ca="1" si="129"/>
        <v>453247.42854999995</v>
      </c>
      <c r="P53" s="149">
        <f t="shared" ca="1" si="130"/>
        <v>17.167950643347826</v>
      </c>
      <c r="Q53" s="149">
        <f t="shared" ca="1" si="130"/>
        <v>17.099278133359892</v>
      </c>
      <c r="R53" s="148">
        <f t="shared" ca="1" si="131"/>
        <v>82971.524999999994</v>
      </c>
      <c r="S53" s="148">
        <f t="shared" ca="1" si="131"/>
        <v>82688.452000000005</v>
      </c>
      <c r="T53" s="149">
        <f t="shared" ca="1" si="132"/>
        <v>3.4450451708154031</v>
      </c>
      <c r="U53" s="149">
        <f t="shared" ca="1" si="132"/>
        <v>3.119516515930997</v>
      </c>
      <c r="V53" s="148">
        <f t="shared" ca="1" si="133"/>
        <v>2434779.8993250006</v>
      </c>
      <c r="W53" s="148">
        <f t="shared" ca="1" si="133"/>
        <v>2505820.9538600002</v>
      </c>
      <c r="X53" s="23"/>
      <c r="Y53" s="148">
        <f t="shared" ca="1" si="134"/>
        <v>1267333.853625</v>
      </c>
      <c r="Z53" s="148">
        <f t="shared" ca="1" si="134"/>
        <v>1362959.27131</v>
      </c>
      <c r="AA53" s="148">
        <f t="shared" ca="1" si="135"/>
        <v>335313.87562499999</v>
      </c>
      <c r="AB53" s="148">
        <f t="shared" ca="1" si="135"/>
        <v>359431.95812999998</v>
      </c>
      <c r="AC53" s="149">
        <f t="shared" ca="1" si="136"/>
        <v>26.458211833124302</v>
      </c>
      <c r="AD53" s="149">
        <f t="shared" ca="1" si="136"/>
        <v>26.371437921584711</v>
      </c>
      <c r="AE53" s="148">
        <f t="shared" ca="1" si="137"/>
        <v>140662.52152499999</v>
      </c>
      <c r="AF53" s="148">
        <f t="shared" ca="1" si="137"/>
        <v>165304.67282000001</v>
      </c>
      <c r="AG53" s="149">
        <f t="shared" ca="1" si="138"/>
        <v>11.099089724673416</v>
      </c>
      <c r="AH53" s="149">
        <f t="shared" ca="1" si="138"/>
        <v>12.12836482348577</v>
      </c>
      <c r="AI53" s="148">
        <f t="shared" ca="1" si="139"/>
        <v>168058.46849999999</v>
      </c>
      <c r="AJ53" s="148">
        <f t="shared" ca="1" si="139"/>
        <v>167281.99795999998</v>
      </c>
      <c r="AK53" s="149">
        <f t="shared" ca="1" si="140"/>
        <v>13.260789019349273</v>
      </c>
      <c r="AL53" s="149">
        <f t="shared" ca="1" si="140"/>
        <v>12.273440702246216</v>
      </c>
      <c r="AM53" s="148">
        <f t="shared" ca="1" si="141"/>
        <v>26592.885600000001</v>
      </c>
      <c r="AN53" s="148">
        <f t="shared" ca="1" si="141"/>
        <v>26845.287349999995</v>
      </c>
      <c r="AO53" s="149">
        <f t="shared" ca="1" si="142"/>
        <v>2.0983330891016152</v>
      </c>
      <c r="AP53" s="149">
        <f t="shared" ca="1" si="142"/>
        <v>1.9696323958527249</v>
      </c>
      <c r="AQ53" s="148">
        <f t="shared" ca="1" si="143"/>
        <v>1253618.7529041769</v>
      </c>
      <c r="AR53" s="148">
        <f t="shared" ca="1" si="144"/>
        <v>1441751.5069714936</v>
      </c>
      <c r="AS53" s="23"/>
      <c r="AT53" s="148">
        <f t="shared" ca="1" si="145"/>
        <v>277013.60730000003</v>
      </c>
      <c r="AU53" s="148">
        <f t="shared" ca="1" si="145"/>
        <v>311091.47643000004</v>
      </c>
      <c r="AV53" s="148">
        <f t="shared" ca="1" si="146"/>
        <v>121063.46984999999</v>
      </c>
      <c r="AW53" s="148">
        <f t="shared" ca="1" si="146"/>
        <v>126235.66780999998</v>
      </c>
      <c r="AX53" s="149">
        <f t="shared" ca="1" si="147"/>
        <v>43.703076910186127</v>
      </c>
      <c r="AY53" s="149">
        <f t="shared" ca="1" si="147"/>
        <v>40.578311324580696</v>
      </c>
      <c r="AZ53" s="148">
        <f t="shared" ca="1" si="148"/>
        <v>64716.088499999991</v>
      </c>
      <c r="BA53" s="148">
        <f t="shared" ca="1" si="148"/>
        <v>79989.095899999986</v>
      </c>
      <c r="BB53" s="149">
        <f t="shared" ca="1" si="149"/>
        <v>23.362061210918711</v>
      </c>
      <c r="BC53" s="149">
        <f t="shared" ca="1" si="149"/>
        <v>25.71240357271526</v>
      </c>
      <c r="BD53" s="148">
        <f t="shared" ca="1" si="150"/>
        <v>50277.783899999995</v>
      </c>
      <c r="BE53" s="148">
        <f t="shared" ca="1" si="150"/>
        <v>37908.572169999999</v>
      </c>
      <c r="BF53" s="149">
        <f t="shared" ca="1" si="151"/>
        <v>18.149932918475802</v>
      </c>
      <c r="BG53" s="149">
        <f t="shared" ca="1" si="151"/>
        <v>12.18566725293419</v>
      </c>
      <c r="BH53" s="148">
        <f t="shared" ca="1" si="152"/>
        <v>6069.5974500000011</v>
      </c>
      <c r="BI53" s="148">
        <f t="shared" ca="1" si="152"/>
        <v>8337.9997399999993</v>
      </c>
      <c r="BJ53" s="149">
        <f t="shared" ca="1" si="153"/>
        <v>2.1910827807916138</v>
      </c>
      <c r="BK53" s="149">
        <f t="shared" ca="1" si="153"/>
        <v>2.6802404989312421</v>
      </c>
      <c r="BL53" s="148">
        <f t="shared" ca="1" si="154"/>
        <v>274015.76303482015</v>
      </c>
      <c r="BM53" s="148">
        <f t="shared" ca="1" si="155"/>
        <v>329075.57429639873</v>
      </c>
      <c r="BN53" s="23"/>
      <c r="BO53" s="148">
        <f t="shared" ca="1" si="156"/>
        <v>598856.85405000008</v>
      </c>
      <c r="BP53" s="148">
        <f t="shared" ca="1" si="156"/>
        <v>561107.8160799999</v>
      </c>
      <c r="BQ53" s="148">
        <f t="shared" ca="1" si="157"/>
        <v>273915.189075</v>
      </c>
      <c r="BR53" s="148">
        <f t="shared" ca="1" si="157"/>
        <v>290138.83171</v>
      </c>
      <c r="BS53" s="149">
        <f t="shared" ca="1" si="158"/>
        <v>45.739676722833359</v>
      </c>
      <c r="BT53" s="149">
        <f t="shared" ca="1" si="158"/>
        <v>51.708214249618202</v>
      </c>
      <c r="BU53" s="148">
        <f t="shared" ca="1" si="159"/>
        <v>85906.245224999991</v>
      </c>
      <c r="BV53" s="148">
        <f t="shared" ca="1" si="159"/>
        <v>84381.351599999995</v>
      </c>
      <c r="BW53" s="149">
        <f t="shared" ca="1" si="160"/>
        <v>14.34503832493958</v>
      </c>
      <c r="BX53" s="149">
        <f t="shared" ca="1" si="160"/>
        <v>15.038348991376255</v>
      </c>
      <c r="BY53" s="148">
        <f t="shared" ca="1" si="161"/>
        <v>153208.69649999999</v>
      </c>
      <c r="BZ53" s="148">
        <f t="shared" ca="1" si="161"/>
        <v>167543.08395999999</v>
      </c>
      <c r="CA53" s="149">
        <f t="shared" ca="1" si="162"/>
        <v>25.58352558944048</v>
      </c>
      <c r="CB53" s="149">
        <f t="shared" ca="1" si="162"/>
        <v>29.859338821990772</v>
      </c>
      <c r="CC53" s="148">
        <f t="shared" ca="1" si="163"/>
        <v>34800.247349999998</v>
      </c>
      <c r="CD53" s="148">
        <f t="shared" ca="1" si="163"/>
        <v>38214.39615</v>
      </c>
      <c r="CE53" s="149">
        <f t="shared" ca="1" si="164"/>
        <v>5.8111128084532924</v>
      </c>
      <c r="CF53" s="149">
        <f t="shared" ca="1" si="164"/>
        <v>6.8105264362511724</v>
      </c>
      <c r="CG53" s="148">
        <f t="shared" ca="1" si="165"/>
        <v>592376.01867488725</v>
      </c>
      <c r="CH53" s="148">
        <f t="shared" ca="1" si="166"/>
        <v>593545.27786386397</v>
      </c>
      <c r="CI53" s="23"/>
      <c r="CJ53" s="148">
        <f t="shared" ca="1" si="167"/>
        <v>291575.58434999996</v>
      </c>
      <c r="CK53" s="148">
        <f t="shared" ca="1" si="167"/>
        <v>270662.39003999997</v>
      </c>
      <c r="CL53" s="148">
        <f t="shared" ca="1" si="168"/>
        <v>97423.102874999997</v>
      </c>
      <c r="CM53" s="148">
        <f t="shared" ca="1" si="168"/>
        <v>93066.668659999996</v>
      </c>
      <c r="CN53" s="149">
        <f t="shared" ca="1" si="169"/>
        <v>33.412640873954579</v>
      </c>
      <c r="CO53" s="149">
        <f t="shared" ca="1" si="169"/>
        <v>34.384780481043599</v>
      </c>
      <c r="CP53" s="148">
        <f t="shared" ca="1" si="170"/>
        <v>32355.277125000001</v>
      </c>
      <c r="CQ53" s="148">
        <f t="shared" ca="1" si="170"/>
        <v>32925.900419999998</v>
      </c>
      <c r="CR53" s="149">
        <f t="shared" ca="1" si="171"/>
        <v>11.096703174625741</v>
      </c>
      <c r="CS53" s="149">
        <f t="shared" ca="1" si="171"/>
        <v>12.16493374463073</v>
      </c>
      <c r="CT53" s="148">
        <f t="shared" ca="1" si="172"/>
        <v>57326.35845</v>
      </c>
      <c r="CU53" s="148">
        <f t="shared" ca="1" si="172"/>
        <v>51244.388579999999</v>
      </c>
      <c r="CV53" s="149">
        <f t="shared" ca="1" si="173"/>
        <v>19.660891215495909</v>
      </c>
      <c r="CW53" s="149">
        <f t="shared" ca="1" si="173"/>
        <v>18.932955026528369</v>
      </c>
      <c r="CX53" s="148">
        <f t="shared" ca="1" si="174"/>
        <v>7741.4672999999993</v>
      </c>
      <c r="CY53" s="148">
        <f t="shared" ca="1" si="174"/>
        <v>8896.3796599999987</v>
      </c>
      <c r="CZ53" s="149">
        <f t="shared" ca="1" si="175"/>
        <v>2.6550464838329324</v>
      </c>
      <c r="DA53" s="149">
        <f t="shared" ca="1" si="175"/>
        <v>3.2868917098844959</v>
      </c>
      <c r="DB53" s="148">
        <f t="shared" ca="1" si="176"/>
        <v>288420.1502111149</v>
      </c>
      <c r="DC53" s="148">
        <f t="shared" ca="1" si="177"/>
        <v>286309.29546824307</v>
      </c>
      <c r="DE53" s="150">
        <f t="shared" ca="1" si="178"/>
        <v>0</v>
      </c>
      <c r="DF53" s="150">
        <f t="shared" ca="1" si="178"/>
        <v>0</v>
      </c>
    </row>
    <row r="54" spans="1:110">
      <c r="A54">
        <v>8723</v>
      </c>
      <c r="B54" t="str">
        <f>VLOOKUP(A54,Stores!$A:$H,8,FALSE)</f>
        <v>8723 - Hoboken, NJ</v>
      </c>
      <c r="D54" s="148">
        <f t="shared" ca="1" si="125"/>
        <v>0</v>
      </c>
      <c r="E54" s="148">
        <f t="shared" ca="1" si="125"/>
        <v>0</v>
      </c>
      <c r="F54" s="148">
        <f t="shared" ca="1" si="125"/>
        <v>0</v>
      </c>
      <c r="G54" s="148">
        <f t="shared" ca="1" si="125"/>
        <v>0</v>
      </c>
      <c r="H54" s="149">
        <f t="shared" ca="1" si="126"/>
        <v>0</v>
      </c>
      <c r="I54" s="149">
        <f t="shared" ca="1" si="126"/>
        <v>0</v>
      </c>
      <c r="J54" s="148">
        <f t="shared" ca="1" si="127"/>
        <v>0</v>
      </c>
      <c r="K54" s="148">
        <f t="shared" ca="1" si="127"/>
        <v>0</v>
      </c>
      <c r="L54" s="149">
        <f t="shared" ca="1" si="128"/>
        <v>0</v>
      </c>
      <c r="M54" s="149">
        <f t="shared" ca="1" si="128"/>
        <v>0</v>
      </c>
      <c r="N54" s="148">
        <f t="shared" ca="1" si="129"/>
        <v>0</v>
      </c>
      <c r="O54" s="148">
        <f t="shared" ca="1" si="129"/>
        <v>0</v>
      </c>
      <c r="P54" s="149">
        <f t="shared" ca="1" si="130"/>
        <v>0</v>
      </c>
      <c r="Q54" s="149">
        <f t="shared" ca="1" si="130"/>
        <v>0</v>
      </c>
      <c r="R54" s="148">
        <f t="shared" ca="1" si="131"/>
        <v>0</v>
      </c>
      <c r="S54" s="148">
        <f t="shared" ca="1" si="131"/>
        <v>0</v>
      </c>
      <c r="T54" s="149">
        <f t="shared" ca="1" si="132"/>
        <v>0</v>
      </c>
      <c r="U54" s="149">
        <f t="shared" ca="1" si="132"/>
        <v>0</v>
      </c>
      <c r="V54" s="148">
        <f t="shared" ca="1" si="133"/>
        <v>0</v>
      </c>
      <c r="W54" s="148">
        <f t="shared" ca="1" si="133"/>
        <v>0</v>
      </c>
      <c r="X54" s="23"/>
      <c r="Y54" s="148">
        <f t="shared" ca="1" si="134"/>
        <v>0</v>
      </c>
      <c r="Z54" s="148">
        <f t="shared" ca="1" si="134"/>
        <v>0</v>
      </c>
      <c r="AA54" s="148">
        <f t="shared" ca="1" si="135"/>
        <v>0</v>
      </c>
      <c r="AB54" s="148">
        <f t="shared" ca="1" si="135"/>
        <v>0</v>
      </c>
      <c r="AC54" s="149">
        <f t="shared" ca="1" si="136"/>
        <v>0</v>
      </c>
      <c r="AD54" s="149">
        <f t="shared" ca="1" si="136"/>
        <v>0</v>
      </c>
      <c r="AE54" s="148">
        <f t="shared" ca="1" si="137"/>
        <v>0</v>
      </c>
      <c r="AF54" s="148">
        <f t="shared" ca="1" si="137"/>
        <v>0</v>
      </c>
      <c r="AG54" s="149">
        <f t="shared" ca="1" si="138"/>
        <v>0</v>
      </c>
      <c r="AH54" s="149">
        <f t="shared" ca="1" si="138"/>
        <v>0</v>
      </c>
      <c r="AI54" s="148">
        <f t="shared" ca="1" si="139"/>
        <v>0</v>
      </c>
      <c r="AJ54" s="148">
        <f t="shared" ca="1" si="139"/>
        <v>0</v>
      </c>
      <c r="AK54" s="149">
        <f t="shared" ca="1" si="140"/>
        <v>0</v>
      </c>
      <c r="AL54" s="149">
        <f t="shared" ca="1" si="140"/>
        <v>0</v>
      </c>
      <c r="AM54" s="148">
        <f t="shared" ca="1" si="141"/>
        <v>0</v>
      </c>
      <c r="AN54" s="148">
        <f t="shared" ca="1" si="141"/>
        <v>0</v>
      </c>
      <c r="AO54" s="149">
        <f t="shared" ca="1" si="142"/>
        <v>0</v>
      </c>
      <c r="AP54" s="149">
        <f t="shared" ca="1" si="142"/>
        <v>0</v>
      </c>
      <c r="AQ54" s="148">
        <f t="shared" ca="1" si="143"/>
        <v>0</v>
      </c>
      <c r="AR54" s="148">
        <f t="shared" ca="1" si="144"/>
        <v>0</v>
      </c>
      <c r="AS54" s="23"/>
      <c r="AT54" s="148">
        <f t="shared" ca="1" si="145"/>
        <v>0</v>
      </c>
      <c r="AU54" s="148">
        <f t="shared" ca="1" si="145"/>
        <v>0</v>
      </c>
      <c r="AV54" s="148">
        <f t="shared" ca="1" si="146"/>
        <v>0</v>
      </c>
      <c r="AW54" s="148">
        <f t="shared" ca="1" si="146"/>
        <v>0</v>
      </c>
      <c r="AX54" s="149">
        <f t="shared" ca="1" si="147"/>
        <v>0</v>
      </c>
      <c r="AY54" s="149">
        <f t="shared" ca="1" si="147"/>
        <v>0</v>
      </c>
      <c r="AZ54" s="148">
        <f t="shared" ca="1" si="148"/>
        <v>0</v>
      </c>
      <c r="BA54" s="148">
        <f t="shared" ca="1" si="148"/>
        <v>0</v>
      </c>
      <c r="BB54" s="149">
        <f t="shared" ca="1" si="149"/>
        <v>0</v>
      </c>
      <c r="BC54" s="149">
        <f t="shared" ca="1" si="149"/>
        <v>0</v>
      </c>
      <c r="BD54" s="148">
        <f t="shared" ca="1" si="150"/>
        <v>0</v>
      </c>
      <c r="BE54" s="148">
        <f t="shared" ca="1" si="150"/>
        <v>0</v>
      </c>
      <c r="BF54" s="149">
        <f t="shared" ca="1" si="151"/>
        <v>0</v>
      </c>
      <c r="BG54" s="149">
        <f t="shared" ca="1" si="151"/>
        <v>0</v>
      </c>
      <c r="BH54" s="148">
        <f t="shared" ca="1" si="152"/>
        <v>0</v>
      </c>
      <c r="BI54" s="148">
        <f t="shared" ca="1" si="152"/>
        <v>0</v>
      </c>
      <c r="BJ54" s="149">
        <f t="shared" ca="1" si="153"/>
        <v>0</v>
      </c>
      <c r="BK54" s="149">
        <f t="shared" ca="1" si="153"/>
        <v>0</v>
      </c>
      <c r="BL54" s="148">
        <f t="shared" ca="1" si="154"/>
        <v>0</v>
      </c>
      <c r="BM54" s="148">
        <f t="shared" ca="1" si="155"/>
        <v>0</v>
      </c>
      <c r="BN54" s="23"/>
      <c r="BO54" s="148">
        <f t="shared" ca="1" si="156"/>
        <v>0</v>
      </c>
      <c r="BP54" s="148">
        <f t="shared" ca="1" si="156"/>
        <v>0</v>
      </c>
      <c r="BQ54" s="148">
        <f t="shared" ca="1" si="157"/>
        <v>0</v>
      </c>
      <c r="BR54" s="148">
        <f t="shared" ca="1" si="157"/>
        <v>0</v>
      </c>
      <c r="BS54" s="149">
        <f t="shared" ca="1" si="158"/>
        <v>0</v>
      </c>
      <c r="BT54" s="149">
        <f t="shared" ca="1" si="158"/>
        <v>0</v>
      </c>
      <c r="BU54" s="148">
        <f t="shared" ca="1" si="159"/>
        <v>0</v>
      </c>
      <c r="BV54" s="148">
        <f t="shared" ca="1" si="159"/>
        <v>0</v>
      </c>
      <c r="BW54" s="149">
        <f t="shared" ca="1" si="160"/>
        <v>0</v>
      </c>
      <c r="BX54" s="149">
        <f t="shared" ca="1" si="160"/>
        <v>0</v>
      </c>
      <c r="BY54" s="148">
        <f t="shared" ca="1" si="161"/>
        <v>0</v>
      </c>
      <c r="BZ54" s="148">
        <f t="shared" ca="1" si="161"/>
        <v>0</v>
      </c>
      <c r="CA54" s="149">
        <f t="shared" ca="1" si="162"/>
        <v>0</v>
      </c>
      <c r="CB54" s="149">
        <f t="shared" ca="1" si="162"/>
        <v>0</v>
      </c>
      <c r="CC54" s="148">
        <f t="shared" ca="1" si="163"/>
        <v>0</v>
      </c>
      <c r="CD54" s="148">
        <f t="shared" ca="1" si="163"/>
        <v>0</v>
      </c>
      <c r="CE54" s="149">
        <f t="shared" ca="1" si="164"/>
        <v>0</v>
      </c>
      <c r="CF54" s="149">
        <f t="shared" ca="1" si="164"/>
        <v>0</v>
      </c>
      <c r="CG54" s="148">
        <f t="shared" ca="1" si="165"/>
        <v>0</v>
      </c>
      <c r="CH54" s="148">
        <f t="shared" ca="1" si="166"/>
        <v>0</v>
      </c>
      <c r="CI54" s="23"/>
      <c r="CJ54" s="148">
        <f t="shared" ca="1" si="167"/>
        <v>0</v>
      </c>
      <c r="CK54" s="148">
        <f t="shared" ca="1" si="167"/>
        <v>0</v>
      </c>
      <c r="CL54" s="148">
        <f t="shared" ca="1" si="168"/>
        <v>0</v>
      </c>
      <c r="CM54" s="148">
        <f t="shared" ca="1" si="168"/>
        <v>0</v>
      </c>
      <c r="CN54" s="149">
        <f t="shared" ca="1" si="169"/>
        <v>0</v>
      </c>
      <c r="CO54" s="149">
        <f t="shared" ca="1" si="169"/>
        <v>0</v>
      </c>
      <c r="CP54" s="148">
        <f t="shared" ca="1" si="170"/>
        <v>0</v>
      </c>
      <c r="CQ54" s="148">
        <f t="shared" ca="1" si="170"/>
        <v>0</v>
      </c>
      <c r="CR54" s="149">
        <f t="shared" ca="1" si="171"/>
        <v>0</v>
      </c>
      <c r="CS54" s="149">
        <f t="shared" ca="1" si="171"/>
        <v>0</v>
      </c>
      <c r="CT54" s="148">
        <f t="shared" ca="1" si="172"/>
        <v>0</v>
      </c>
      <c r="CU54" s="148">
        <f t="shared" ca="1" si="172"/>
        <v>0</v>
      </c>
      <c r="CV54" s="149">
        <f t="shared" ca="1" si="173"/>
        <v>0</v>
      </c>
      <c r="CW54" s="149">
        <f t="shared" ca="1" si="173"/>
        <v>0</v>
      </c>
      <c r="CX54" s="148">
        <f t="shared" ca="1" si="174"/>
        <v>0</v>
      </c>
      <c r="CY54" s="148">
        <f t="shared" ca="1" si="174"/>
        <v>0</v>
      </c>
      <c r="CZ54" s="149">
        <f t="shared" ca="1" si="175"/>
        <v>0</v>
      </c>
      <c r="DA54" s="149">
        <f t="shared" ca="1" si="175"/>
        <v>0</v>
      </c>
      <c r="DB54" s="148">
        <f t="shared" ca="1" si="176"/>
        <v>0</v>
      </c>
      <c r="DC54" s="148">
        <f t="shared" ca="1" si="177"/>
        <v>0</v>
      </c>
      <c r="DE54" s="150">
        <f t="shared" ca="1" si="178"/>
        <v>0</v>
      </c>
      <c r="DF54" s="150">
        <f t="shared" ca="1" si="178"/>
        <v>0</v>
      </c>
    </row>
    <row r="55" spans="1:110">
      <c r="A55" s="5" t="s">
        <v>122</v>
      </c>
      <c r="B55" s="5" t="s">
        <v>168</v>
      </c>
      <c r="D55" s="155">
        <f ca="1">SUM(D35:D54)</f>
        <v>38475981.513450004</v>
      </c>
      <c r="E55" s="155">
        <f ca="1">SUM(E35:E54)</f>
        <v>32609695.259259991</v>
      </c>
      <c r="F55" s="155">
        <f ca="1">SUM(F35:F54)</f>
        <v>11895801.36885</v>
      </c>
      <c r="G55" s="155">
        <f ca="1">SUM(G35:G54)</f>
        <v>10465038.628939999</v>
      </c>
      <c r="H55" s="156">
        <f ca="1">IFERROR(F55/D55*100,0)</f>
        <v>30.917473449485875</v>
      </c>
      <c r="I55" s="156">
        <f ca="1">IFERROR(G55/E55*100,0)</f>
        <v>32.091801366859755</v>
      </c>
      <c r="J55" s="155">
        <f ca="1">SUM(J35:J54)</f>
        <v>4893854.3393999999</v>
      </c>
      <c r="K55" s="155">
        <f ca="1">SUM(K35:K54)</f>
        <v>4243264.1036799997</v>
      </c>
      <c r="L55" s="156">
        <f ca="1">IFERROR(J55/D55*100,0)</f>
        <v>12.719244959844003</v>
      </c>
      <c r="M55" s="156">
        <f ca="1">IFERROR(K55/E55*100,0)</f>
        <v>13.012277698225541</v>
      </c>
      <c r="N55" s="155">
        <f ca="1">SUM(N35:N54)</f>
        <v>5475095.7596999994</v>
      </c>
      <c r="O55" s="155">
        <f ca="1">SUM(O35:O54)</f>
        <v>4836886.4723200006</v>
      </c>
      <c r="P55" s="156">
        <f ca="1">IFERROR(N55/D55*100,0)</f>
        <v>14.229905370409007</v>
      </c>
      <c r="Q55" s="156">
        <f ca="1">IFERROR(O55/E55*100,0)</f>
        <v>14.832663825481465</v>
      </c>
      <c r="R55" s="155">
        <f ca="1">SUM(R35:R54)</f>
        <v>1526851.2697499997</v>
      </c>
      <c r="S55" s="155">
        <f ca="1">SUM(S35:S54)</f>
        <v>1384888.0529399998</v>
      </c>
      <c r="T55" s="156">
        <f ca="1">IFERROR(R55/D55*100,0)</f>
        <v>3.9683231192328652</v>
      </c>
      <c r="U55" s="156">
        <f ca="1">IFERROR(S55/E55*100,0)</f>
        <v>4.2468598431527536</v>
      </c>
      <c r="V55" s="155">
        <f ca="1">SUM(V35:V54)</f>
        <v>38718913.26592499</v>
      </c>
      <c r="W55" s="155">
        <f ca="1">SUM(W35:W54)</f>
        <v>32445575.611609999</v>
      </c>
      <c r="X55" s="65"/>
      <c r="Y55" s="155">
        <f ca="1">SUM(Y35:Y54)</f>
        <v>21892851.219449997</v>
      </c>
      <c r="Z55" s="155">
        <f ca="1">SUM(Z35:Z54)</f>
        <v>19105323.265769999</v>
      </c>
      <c r="AA55" s="155">
        <f ca="1">SUM(AA35:AA54)</f>
        <v>5138645.692725</v>
      </c>
      <c r="AB55" s="155">
        <f ca="1">SUM(AB35:AB54)</f>
        <v>4605630.9414499998</v>
      </c>
      <c r="AC55" s="156">
        <f ca="1">IFERROR(AA55/Y55*100,0)</f>
        <v>23.471797442992422</v>
      </c>
      <c r="AD55" s="156">
        <f ca="1">IFERROR(AB55/Z55*100,0)</f>
        <v>24.10653239090524</v>
      </c>
      <c r="AE55" s="155">
        <f ca="1">SUM(AE35:AE54)</f>
        <v>2492665.6925249994</v>
      </c>
      <c r="AF55" s="155">
        <f ca="1">SUM(AF35:AF54)</f>
        <v>2190688.0732099996</v>
      </c>
      <c r="AG55" s="156">
        <f ca="1">IFERROR(AE55/Y55*100,0)</f>
        <v>11.385751757680932</v>
      </c>
      <c r="AH55" s="156">
        <f ca="1">IFERROR(AF55/Z55*100,0)</f>
        <v>11.466375327628924</v>
      </c>
      <c r="AI55" s="155">
        <f ca="1">SUM(AI35:AI54)</f>
        <v>2127633.9915749999</v>
      </c>
      <c r="AJ55" s="155">
        <f ca="1">SUM(AJ35:AJ54)</f>
        <v>1916847.2822800002</v>
      </c>
      <c r="AK55" s="156">
        <f ca="1">IFERROR(AI55/Y55*100,0)</f>
        <v>9.7183960656744972</v>
      </c>
      <c r="AL55" s="156">
        <f ca="1">IFERROR(AJ55/Z55*100,0)</f>
        <v>10.033053383160045</v>
      </c>
      <c r="AM55" s="155">
        <f ca="1">SUM(AM35:AM54)</f>
        <v>518346.00862500002</v>
      </c>
      <c r="AN55" s="155">
        <f ca="1">SUM(AN35:AN54)</f>
        <v>498095.58596</v>
      </c>
      <c r="AO55" s="156">
        <f ca="1">IFERROR(AM55/Y55*100,0)</f>
        <v>2.3676496196369903</v>
      </c>
      <c r="AP55" s="156">
        <f ca="1">IFERROR(AN55/Z55*100,0)</f>
        <v>2.6071036801162721</v>
      </c>
      <c r="AQ55" s="155">
        <f ca="1">SUM(AQ35:AQ54)</f>
        <v>21732489.967305254</v>
      </c>
      <c r="AR55" s="155">
        <f ca="1">SUM(AR35:AR54)</f>
        <v>19161010.768875878</v>
      </c>
      <c r="AS55" s="65"/>
      <c r="AT55" s="155">
        <f ca="1">SUM(AT35:AT54)</f>
        <v>2052777.0789750002</v>
      </c>
      <c r="AU55" s="155">
        <f ca="1">SUM(AU35:AU54)</f>
        <v>1387628.75321</v>
      </c>
      <c r="AV55" s="155">
        <f ca="1">SUM(AV35:AV54)</f>
        <v>859743.78659999999</v>
      </c>
      <c r="AW55" s="155">
        <f ca="1">SUM(AW35:AW54)</f>
        <v>415309.87371999992</v>
      </c>
      <c r="AX55" s="156">
        <f ca="1">IFERROR(AV55/AT55*100,0)</f>
        <v>41.881984917197649</v>
      </c>
      <c r="AY55" s="156">
        <f ca="1">IFERROR(AW55/AU55*100,0)</f>
        <v>29.929465843026392</v>
      </c>
      <c r="AZ55" s="155">
        <f ca="1">SUM(AZ35:AZ54)</f>
        <v>323849.42647499999</v>
      </c>
      <c r="BA55" s="155">
        <f ca="1">SUM(BA35:BA54)</f>
        <v>273137.98861999996</v>
      </c>
      <c r="BB55" s="156">
        <f ca="1">IFERROR(AZ55/AT55*100,0)</f>
        <v>15.776161463996161</v>
      </c>
      <c r="BC55" s="156">
        <f ca="1">IFERROR(BA55/AU55*100,0)</f>
        <v>19.683794241662273</v>
      </c>
      <c r="BD55" s="155">
        <f ca="1">SUM(BD35:BD54)</f>
        <v>499023.07327500003</v>
      </c>
      <c r="BE55" s="155">
        <f ca="1">SUM(BE35:BE54)</f>
        <v>111353.68712999999</v>
      </c>
      <c r="BF55" s="156">
        <f ca="1">IFERROR(BD55/AT55*100,0)</f>
        <v>24.309657311848689</v>
      </c>
      <c r="BG55" s="156">
        <f ca="1">IFERROR(BE55/AU55*100,0)</f>
        <v>8.0247463071376721</v>
      </c>
      <c r="BH55" s="155">
        <f ca="1">SUM(BH35:BH54)</f>
        <v>36871.286849999997</v>
      </c>
      <c r="BI55" s="155">
        <f ca="1">SUM(BI35:BI54)</f>
        <v>30818.197969999997</v>
      </c>
      <c r="BJ55" s="156">
        <f ca="1">IFERROR(BH55/AT55*100,0)</f>
        <v>1.7961661413528007</v>
      </c>
      <c r="BK55" s="156">
        <f ca="1">IFERROR(BI55/AU55*100,0)</f>
        <v>2.2209252942264492</v>
      </c>
      <c r="BL55" s="155">
        <f ca="1">SUM(BL35:BL54)</f>
        <v>2040849.354962169</v>
      </c>
      <c r="BM55" s="155">
        <f ca="1">SUM(BM35:BM54)</f>
        <v>1409064.8841803714</v>
      </c>
      <c r="BN55" s="65"/>
      <c r="BO55" s="155">
        <f ca="1">SUM(BO35:BO54)</f>
        <v>8596019.6030250005</v>
      </c>
      <c r="BP55" s="155">
        <f ca="1">SUM(BP35:BP54)</f>
        <v>6995646.058240002</v>
      </c>
      <c r="BQ55" s="155">
        <f ca="1">SUM(BQ35:BQ54)</f>
        <v>4210815.0974249998</v>
      </c>
      <c r="BR55" s="155">
        <f ca="1">SUM(BR35:BR54)</f>
        <v>3670240.2446499998</v>
      </c>
      <c r="BS55" s="156">
        <f ca="1">IFERROR(BQ55/BO55*100,0)</f>
        <v>48.985638608166781</v>
      </c>
      <c r="BT55" s="156">
        <f ca="1">IFERROR(BR55/BP55*100,0)</f>
        <v>52.464636062124846</v>
      </c>
      <c r="BU55" s="155">
        <f ca="1">SUM(BU35:BU54)</f>
        <v>1328371.8440999999</v>
      </c>
      <c r="BV55" s="155">
        <f ca="1">SUM(BV35:BV54)</f>
        <v>1141413.55097</v>
      </c>
      <c r="BW55" s="156">
        <f ca="1">IFERROR(BU55/BO55*100,0)</f>
        <v>15.453336607475121</v>
      </c>
      <c r="BX55" s="156">
        <f ca="1">IFERROR(BV55/BP55*100,0)</f>
        <v>16.316056322282865</v>
      </c>
      <c r="BY55" s="155">
        <f ca="1">SUM(BY35:BY54)</f>
        <v>2221863.3167249998</v>
      </c>
      <c r="BZ55" s="155">
        <f ca="1">SUM(BZ35:BZ54)</f>
        <v>1931366.48908</v>
      </c>
      <c r="CA55" s="156">
        <f ca="1">IFERROR(BY55/BO55*100,0)</f>
        <v>25.847583176091295</v>
      </c>
      <c r="CB55" s="156">
        <f ca="1">IFERROR(BZ55/BP55*100,0)</f>
        <v>27.608121866101133</v>
      </c>
      <c r="CC55" s="155">
        <f ca="1">SUM(CC35:CC54)</f>
        <v>660579.9365999999</v>
      </c>
      <c r="CD55" s="155">
        <f ca="1">SUM(CD35:CD54)</f>
        <v>597460.20459999994</v>
      </c>
      <c r="CE55" s="156">
        <f ca="1">IFERROR(CC55/BO55*100,0)</f>
        <v>7.6847188246003659</v>
      </c>
      <c r="CF55" s="156">
        <f ca="1">IFERROR(CD55/BP55*100,0)</f>
        <v>8.5404578737408539</v>
      </c>
      <c r="CG55" s="155">
        <f ca="1">SUM(CG35:CG54)</f>
        <v>8571915.3857659977</v>
      </c>
      <c r="CH55" s="155">
        <f ca="1">SUM(CH35:CH54)</f>
        <v>7058056.3912066175</v>
      </c>
      <c r="CI55" s="65"/>
      <c r="CJ55" s="155">
        <f ca="1">SUM(CJ35:CJ54)</f>
        <v>6177265.3644749997</v>
      </c>
      <c r="CK55" s="155">
        <f ca="1">SUM(CK35:CK54)</f>
        <v>4956977.5343899988</v>
      </c>
      <c r="CL55" s="155">
        <f ca="1">SUM(CL35:CL54)</f>
        <v>1890288.884175</v>
      </c>
      <c r="CM55" s="155">
        <f ca="1">SUM(CM35:CM54)</f>
        <v>1576971.7906599999</v>
      </c>
      <c r="CN55" s="156">
        <f ca="1">IFERROR(CL55/CJ55*100,0)</f>
        <v>30.60073952862561</v>
      </c>
      <c r="CO55" s="156">
        <f ca="1">IFERROR(CM55/CK55*100,0)</f>
        <v>31.813172033148234</v>
      </c>
      <c r="CP55" s="155">
        <f ca="1">SUM(CP35:CP54)</f>
        <v>706191.73995000008</v>
      </c>
      <c r="CQ55" s="155">
        <f ca="1">SUM(CQ35:CQ54)</f>
        <v>561000.16070000001</v>
      </c>
      <c r="CR55" s="156">
        <f ca="1">IFERROR(CP55/CJ55*100,0)</f>
        <v>11.432109489925056</v>
      </c>
      <c r="CS55" s="156">
        <f ca="1">IFERROR(CQ55/CK55*100,0)</f>
        <v>11.317383563027105</v>
      </c>
      <c r="CT55" s="155">
        <f ca="1">SUM(CT35:CT54)</f>
        <v>903974.35305000003</v>
      </c>
      <c r="CU55" s="155">
        <f ca="1">SUM(CU35:CU54)</f>
        <v>769401.88303999987</v>
      </c>
      <c r="CV55" s="156">
        <f ca="1">IFERROR(CT55/CJ55*100,0)</f>
        <v>14.633892179032657</v>
      </c>
      <c r="CW55" s="156">
        <f ca="1">IFERROR(CU55/CK55*100,0)</f>
        <v>15.521593101887676</v>
      </c>
      <c r="CX55" s="155">
        <f ca="1">SUM(CX35:CX54)</f>
        <v>280122.79117499996</v>
      </c>
      <c r="CY55" s="155">
        <f ca="1">SUM(CY35:CY54)</f>
        <v>246569.74692000001</v>
      </c>
      <c r="CZ55" s="156">
        <f ca="1">IFERROR(CX55/CJ55*100,0)</f>
        <v>4.5347378596678976</v>
      </c>
      <c r="DA55" s="156">
        <f ca="1">IFERROR(CY55/CK55*100,0)</f>
        <v>4.9741953682334499</v>
      </c>
      <c r="DB55" s="155">
        <f ca="1">SUM(DB35:DB54)</f>
        <v>6130726.8054165784</v>
      </c>
      <c r="DC55" s="155">
        <f ca="1">SUM(DC35:DC54)</f>
        <v>4981563.2149971314</v>
      </c>
      <c r="DD55" s="153"/>
      <c r="DE55" s="155">
        <f ca="1">SUM(DE35:DE54)</f>
        <v>0</v>
      </c>
      <c r="DF55" s="155">
        <f ca="1">SUM(DF35:DF54)</f>
        <v>0</v>
      </c>
    </row>
    <row r="57" spans="1:110">
      <c r="A57">
        <v>8704</v>
      </c>
      <c r="B57" t="str">
        <f>VLOOKUP(A57,Stores!$A:$H,8,FALSE)</f>
        <v>8704 - Phoenix, AC</v>
      </c>
      <c r="D57" s="148">
        <f t="shared" ref="D57:G62" ca="1" si="179">-SUMIFS(INDIRECT("'"&amp;D$13&amp;"'!"&amp;D$12),INDIRECT("'"&amp;D$13&amp;"'!$B:$B"),$A57,INDIRECT("'"&amp;D$13&amp;"'!"&amp;D$2),D$3)</f>
        <v>2123228.4840000002</v>
      </c>
      <c r="E57" s="148">
        <f t="shared" ca="1" si="179"/>
        <v>963707.88717</v>
      </c>
      <c r="F57" s="148">
        <f t="shared" ca="1" si="179"/>
        <v>498887.83875000011</v>
      </c>
      <c r="G57" s="148">
        <f t="shared" ca="1" si="179"/>
        <v>225281.92049999998</v>
      </c>
      <c r="H57" s="149">
        <f t="shared" ref="H57:I63" ca="1" si="180">IFERROR(F57/D57*100,0)</f>
        <v>23.49666286551194</v>
      </c>
      <c r="I57" s="149">
        <f t="shared" ca="1" si="180"/>
        <v>23.376577435882272</v>
      </c>
      <c r="J57" s="148">
        <f t="shared" ref="J57:K62" ca="1" si="181">-SUMIFS(INDIRECT("'"&amp;J$13&amp;"'!"&amp;J$12),INDIRECT("'"&amp;J$13&amp;"'!$B:$B"),$A57,INDIRECT("'"&amp;J$13&amp;"'!"&amp;J$2),J$3)</f>
        <v>174038.25750000004</v>
      </c>
      <c r="K57" s="148">
        <f t="shared" ca="1" si="181"/>
        <v>73388.293999999994</v>
      </c>
      <c r="L57" s="149">
        <f t="shared" ref="L57:M63" ca="1" si="182">IFERROR(J57/D57*100,0)</f>
        <v>8.1968690045136015</v>
      </c>
      <c r="M57" s="149">
        <f t="shared" ca="1" si="182"/>
        <v>7.6152011389582146</v>
      </c>
      <c r="N57" s="148">
        <f t="shared" ref="N57:O62" ca="1" si="183">-SUMIFS(INDIRECT("'"&amp;N$13&amp;"'!"&amp;N$12),INDIRECT("'"&amp;N$13&amp;"'!$B:$B"),$A57,INDIRECT("'"&amp;N$13&amp;"'!"&amp;N$2),N$3)</f>
        <v>261961.66125000003</v>
      </c>
      <c r="O57" s="148">
        <f t="shared" ca="1" si="183"/>
        <v>123423.79349999999</v>
      </c>
      <c r="P57" s="149">
        <f t="shared" ref="P57:Q63" ca="1" si="184">IFERROR(N57/D57*100,0)</f>
        <v>12.337893129451819</v>
      </c>
      <c r="Q57" s="149">
        <f t="shared" ca="1" si="184"/>
        <v>12.807178932865554</v>
      </c>
      <c r="R57" s="148">
        <f t="shared" ref="R57:S62" ca="1" si="185">-SUMIFS(INDIRECT("'"&amp;R$13&amp;"'!"&amp;R$12),INDIRECT("'"&amp;R$13&amp;"'!$B:$B"),$A57,INDIRECT("'"&amp;R$13&amp;"'!"&amp;R$2),R$3)</f>
        <v>62887.92</v>
      </c>
      <c r="S57" s="148">
        <f t="shared" ca="1" si="185"/>
        <v>28469.832999999999</v>
      </c>
      <c r="T57" s="149">
        <f t="shared" ref="T57:U63" ca="1" si="186">IFERROR(R57/D57*100,0)</f>
        <v>2.9619007315465158</v>
      </c>
      <c r="U57" s="149">
        <f t="shared" ca="1" si="186"/>
        <v>2.9541973640584995</v>
      </c>
      <c r="V57" s="148">
        <f t="shared" ref="V57:W62" ca="1" si="187">SUMIFS(INDIRECT("'"&amp;V$13&amp;"'!"&amp;V$12),INDIRECT("'"&amp;V$13&amp;"'!$B:$B"),$A57,INDIRECT("'"&amp;V$13&amp;"'!"&amp;V$2),V$3)</f>
        <v>2163857.5377749996</v>
      </c>
      <c r="W57" s="148">
        <f t="shared" ca="1" si="187"/>
        <v>957966.95715000026</v>
      </c>
      <c r="X57" s="23"/>
      <c r="Y57" s="148">
        <f t="shared" ref="Y57:Z62" ca="1" si="188">SUMIFS(INDIRECT("'"&amp;Y$13&amp;"'!"&amp;Y$12),INDIRECT("'"&amp;Y$13&amp;"'!$B:$B"),$A57,INDIRECT("'"&amp;Y$13&amp;"'!"&amp;Y$2),Y$3,INDIRECT("'"&amp;Y$13&amp;"'!"&amp;Y$4),Y$5)</f>
        <v>1459198.6164749998</v>
      </c>
      <c r="Z57" s="148">
        <f t="shared" ca="1" si="188"/>
        <v>588606.10921000002</v>
      </c>
      <c r="AA57" s="148">
        <f t="shared" ref="AA57:AB62" ca="1" si="189">SUMIFS(INDIRECT("'"&amp;AA$13&amp;"'!"&amp;AA$12),INDIRECT("'"&amp;AA$13&amp;"'!$B:$B"),$A57,INDIRECT("'"&amp;AA$13&amp;"'!"&amp;AA$2),AA$3,INDIRECT("'"&amp;AA$13&amp;"'!"&amp;AA$4),AA$5,INDIRECT("'"&amp;AA$13&amp;"'!"&amp;AA$6),AA$7)</f>
        <v>237652.53727500001</v>
      </c>
      <c r="AB57" s="148">
        <f t="shared" ca="1" si="189"/>
        <v>95145.111389999991</v>
      </c>
      <c r="AC57" s="149">
        <f t="shared" ref="AC57:AD63" ca="1" si="190">IFERROR(AA57/Y57*100,0)</f>
        <v>16.286510595048366</v>
      </c>
      <c r="AD57" s="149">
        <f t="shared" ca="1" si="190"/>
        <v>16.16447908053475</v>
      </c>
      <c r="AE57" s="148">
        <f t="shared" ref="AE57:AF62" ca="1" si="191">SUMIFS(INDIRECT("'"&amp;AE$13&amp;"'!"&amp;AE$12),INDIRECT("'"&amp;AE$13&amp;"'!$B:$B"),$A57,INDIRECT("'"&amp;AE$13&amp;"'!"&amp;AE$2),AE$3,INDIRECT("'"&amp;AE$13&amp;"'!"&amp;AE$4),AE$5,INDIRECT("'"&amp;AE$13&amp;"'!"&amp;AE$6),AE$7,INDIRECT("'"&amp;AE$13&amp;"'!"&amp;AE$8),AE$9)</f>
        <v>98368.118774999995</v>
      </c>
      <c r="AF57" s="148">
        <f t="shared" ca="1" si="191"/>
        <v>39809.279439999998</v>
      </c>
      <c r="AG57" s="149">
        <f t="shared" ref="AG57:AH63" ca="1" si="192">IFERROR(AE57/Y57*100,0)</f>
        <v>6.7412426015471985</v>
      </c>
      <c r="AH57" s="149">
        <f t="shared" ca="1" si="192"/>
        <v>6.7633140086551569</v>
      </c>
      <c r="AI57" s="148">
        <f t="shared" ref="AI57:AJ62" ca="1" si="193">SUMIFS(INDIRECT("'"&amp;AI$13&amp;"'!"&amp;AI$12),INDIRECT("'"&amp;AI$13&amp;"'!$B:$B"),$A57,INDIRECT("'"&amp;AI$13&amp;"'!"&amp;AI$2),AI$3,INDIRECT("'"&amp;AI$13&amp;"'!"&amp;AI$4),AI$5,INDIRECT("'"&amp;AI$13&amp;"'!"&amp;AI$6),AI$7,INDIRECT("'"&amp;AI$13&amp;"'!"&amp;AI$8),AI$9)</f>
        <v>111152.57910000002</v>
      </c>
      <c r="AJ57" s="148">
        <f t="shared" ca="1" si="193"/>
        <v>44731.784579999992</v>
      </c>
      <c r="AK57" s="149">
        <f t="shared" ref="AK57:AL63" ca="1" si="194">IFERROR(AI57/Y57*100,0)</f>
        <v>7.6173714698628467</v>
      </c>
      <c r="AL57" s="149">
        <f t="shared" ca="1" si="194"/>
        <v>7.599612691760357</v>
      </c>
      <c r="AM57" s="148">
        <f t="shared" ref="AM57:AN62" ca="1" si="195">SUMIFS(INDIRECT("'"&amp;AM$13&amp;"'!"&amp;AM$12),INDIRECT("'"&amp;AM$13&amp;"'!$B:$B"),$A57,INDIRECT("'"&amp;AM$13&amp;"'!"&amp;AM$2),AM$3,INDIRECT("'"&amp;AM$13&amp;"'!"&amp;AM$4),AM$5,INDIRECT("'"&amp;AM$13&amp;"'!"&amp;AM$6),AM$7,INDIRECT("'"&amp;AM$13&amp;"'!"&amp;AM$8),AM$9)</f>
        <v>28131.839400000001</v>
      </c>
      <c r="AN57" s="148">
        <f t="shared" ca="1" si="195"/>
        <v>10604.04737</v>
      </c>
      <c r="AO57" s="149">
        <f t="shared" ref="AO57:AP63" ca="1" si="196">IFERROR(AM57/Y57*100,0)</f>
        <v>1.9278965236383214</v>
      </c>
      <c r="AP57" s="149">
        <f t="shared" ca="1" si="196"/>
        <v>1.8015523801192386</v>
      </c>
      <c r="AQ57" s="148">
        <f ca="1">IFERROR($D57*(Y57/$V57),0)</f>
        <v>1431800.3899179369</v>
      </c>
      <c r="AR57" s="148">
        <f ca="1">IFERROR($E57*(Z57/$W57),0)</f>
        <v>592133.52365482808</v>
      </c>
      <c r="AS57" s="23"/>
      <c r="AT57" s="148">
        <f t="shared" ref="AT57:AU62" ca="1" si="197">SUMIFS(INDIRECT("'"&amp;AT$13&amp;"'!"&amp;AT$12),INDIRECT("'"&amp;AT$13&amp;"'!$B:$B"),$A57,INDIRECT("'"&amp;AT$13&amp;"'!"&amp;AT$2),AT$3,INDIRECT("'"&amp;AT$13&amp;"'!"&amp;AT$4),AT$5)</f>
        <v>58913.973900000005</v>
      </c>
      <c r="AU57" s="148">
        <f t="shared" ca="1" si="197"/>
        <v>4908.5001000000002</v>
      </c>
      <c r="AV57" s="148">
        <f t="shared" ref="AV57:AW62" ca="1" si="198">SUMIFS(INDIRECT("'"&amp;AV$13&amp;"'!"&amp;AV$12),INDIRECT("'"&amp;AV$13&amp;"'!$B:$B"),$A57,INDIRECT("'"&amp;AV$13&amp;"'!"&amp;AV$2),AV$3,INDIRECT("'"&amp;AV$13&amp;"'!"&amp;AV$4),AV$5,INDIRECT("'"&amp;AV$13&amp;"'!"&amp;AV$6),AV$7)</f>
        <v>27136.982399999997</v>
      </c>
      <c r="AW57" s="148">
        <f t="shared" ca="1" si="198"/>
        <v>979.34199999999998</v>
      </c>
      <c r="AX57" s="149">
        <f t="shared" ref="AX57:AY63" ca="1" si="199">IFERROR(AV57/AT57*100,0)</f>
        <v>46.06204708930693</v>
      </c>
      <c r="AY57" s="149">
        <f t="shared" ca="1" si="199"/>
        <v>19.951960477702748</v>
      </c>
      <c r="AZ57" s="148">
        <f t="shared" ref="AZ57:BA62" ca="1" si="200">SUMIFS(INDIRECT("'"&amp;AZ$13&amp;"'!"&amp;AZ$12),INDIRECT("'"&amp;AZ$13&amp;"'!$B:$B"),$A57,INDIRECT("'"&amp;AZ$13&amp;"'!"&amp;AZ$2),AZ$3,INDIRECT("'"&amp;AZ$13&amp;"'!"&amp;AZ$4),AZ$5,INDIRECT("'"&amp;AZ$13&amp;"'!"&amp;AZ$6),AZ$7,INDIRECT("'"&amp;AZ$13&amp;"'!"&amp;AZ$8),AZ$9)</f>
        <v>2640.6112499999999</v>
      </c>
      <c r="BA57" s="148">
        <f t="shared" ca="1" si="200"/>
        <v>431.76</v>
      </c>
      <c r="BB57" s="149">
        <f t="shared" ref="BB57:BC63" ca="1" si="201">IFERROR(AZ57/AT57*100,0)</f>
        <v>4.48214757076504</v>
      </c>
      <c r="BC57" s="149">
        <f t="shared" ca="1" si="201"/>
        <v>8.7961697301381321</v>
      </c>
      <c r="BD57" s="148">
        <f t="shared" ref="BD57:BE62" ca="1" si="202">SUMIFS(INDIRECT("'"&amp;BD$13&amp;"'!"&amp;BD$12),INDIRECT("'"&amp;BD$13&amp;"'!$B:$B"),$A57,INDIRECT("'"&amp;BD$13&amp;"'!"&amp;BD$2),BD$3,INDIRECT("'"&amp;BD$13&amp;"'!"&amp;BD$4),BD$5,INDIRECT("'"&amp;BD$13&amp;"'!"&amp;BD$6),BD$7,INDIRECT("'"&amp;BD$13&amp;"'!"&amp;BD$8),BD$9)</f>
        <v>23992.466775000001</v>
      </c>
      <c r="BE57" s="148">
        <f t="shared" ca="1" si="202"/>
        <v>498.60300000000001</v>
      </c>
      <c r="BF57" s="149">
        <f t="shared" ref="BF57:BG63" ca="1" si="203">IFERROR(BD57/AT57*100,0)</f>
        <v>40.724577187280858</v>
      </c>
      <c r="BG57" s="149">
        <f t="shared" ca="1" si="203"/>
        <v>10.157950287094829</v>
      </c>
      <c r="BH57" s="148">
        <f t="shared" ref="BH57:BI62" ca="1" si="204">SUMIFS(INDIRECT("'"&amp;BH$13&amp;"'!"&amp;BH$12),INDIRECT("'"&amp;BH$13&amp;"'!$B:$B"),$A57,INDIRECT("'"&amp;BH$13&amp;"'!"&amp;BH$2),BH$3,INDIRECT("'"&amp;BH$13&amp;"'!"&amp;BH$4),BH$5,INDIRECT("'"&amp;BH$13&amp;"'!"&amp;BH$6),BH$7,INDIRECT("'"&amp;BH$13&amp;"'!"&amp;BH$8),BH$9)</f>
        <v>503.90437500000002</v>
      </c>
      <c r="BI57" s="148">
        <f t="shared" ca="1" si="204"/>
        <v>48.978999999999985</v>
      </c>
      <c r="BJ57" s="149">
        <f t="shared" ref="BJ57:BK63" ca="1" si="205">IFERROR(BH57/AT57*100,0)</f>
        <v>0.85532233126103896</v>
      </c>
      <c r="BK57" s="149">
        <f t="shared" ca="1" si="205"/>
        <v>0.99784046046978747</v>
      </c>
      <c r="BL57" s="148">
        <f ca="1">IFERROR($D57*(AT57/$V57),0)</f>
        <v>57807.792475439463</v>
      </c>
      <c r="BM57" s="148">
        <f ca="1">IFERROR($E57*(AU57/$W57),0)</f>
        <v>4937.9158907712144</v>
      </c>
      <c r="BN57" s="23"/>
      <c r="BO57" s="148">
        <f t="shared" ref="BO57:BP62" ca="1" si="206">SUMIFS(INDIRECT("'"&amp;BO$13&amp;"'!"&amp;BO$12),INDIRECT("'"&amp;BO$13&amp;"'!$B:$B"),$A57,INDIRECT("'"&amp;BO$13&amp;"'!"&amp;BO$2),BO$3,INDIRECT("'"&amp;BO$13&amp;"'!"&amp;BO$4),BO$5)</f>
        <v>594143.92769999988</v>
      </c>
      <c r="BP57" s="148">
        <f t="shared" ca="1" si="206"/>
        <v>312158.09785999998</v>
      </c>
      <c r="BQ57" s="148">
        <f t="shared" ref="BQ57:BR62" ca="1" si="207">SUMIFS(INDIRECT("'"&amp;BQ$13&amp;"'!"&amp;BQ$12),INDIRECT("'"&amp;BQ$13&amp;"'!$B:$B"),$A57,INDIRECT("'"&amp;BQ$13&amp;"'!"&amp;BQ$2),BQ$3,INDIRECT("'"&amp;BQ$13&amp;"'!"&amp;BQ$4),BQ$5,INDIRECT("'"&amp;BQ$13&amp;"'!"&amp;BQ$6),BQ$7)</f>
        <v>229520.46104999998</v>
      </c>
      <c r="BR57" s="148">
        <f t="shared" ca="1" si="207"/>
        <v>106416.60980999999</v>
      </c>
      <c r="BS57" s="149">
        <f t="shared" ref="BS57:BT63" ca="1" si="208">IFERROR(BQ57/BO57*100,0)</f>
        <v>38.63044800247313</v>
      </c>
      <c r="BT57" s="149">
        <f t="shared" ca="1" si="208"/>
        <v>34.090613230776043</v>
      </c>
      <c r="BU57" s="148">
        <f t="shared" ref="BU57:BV62" ca="1" si="209">SUMIFS(INDIRECT("'"&amp;BU$13&amp;"'!"&amp;BU$12),INDIRECT("'"&amp;BU$13&amp;"'!$B:$B"),$A57,INDIRECT("'"&amp;BU$13&amp;"'!"&amp;BU$2),BU$3,INDIRECT("'"&amp;BU$13&amp;"'!"&amp;BU$4),BU$5,INDIRECT("'"&amp;BU$13&amp;"'!"&amp;BU$6),BU$7,INDIRECT("'"&amp;BU$13&amp;"'!"&amp;BU$8),BU$9)</f>
        <v>70172.493449999994</v>
      </c>
      <c r="BV57" s="148">
        <f t="shared" ca="1" si="209"/>
        <v>32189.61606</v>
      </c>
      <c r="BW57" s="149">
        <f t="shared" ref="BW57:BX63" ca="1" si="210">IFERROR(BU57/BO57*100,0)</f>
        <v>11.810689326009923</v>
      </c>
      <c r="BX57" s="149">
        <f t="shared" ca="1" si="210"/>
        <v>10.311959318267228</v>
      </c>
      <c r="BY57" s="148">
        <f t="shared" ref="BY57:BZ62" ca="1" si="211">SUMIFS(INDIRECT("'"&amp;BY$13&amp;"'!"&amp;BY$12),INDIRECT("'"&amp;BY$13&amp;"'!$B:$B"),$A57,INDIRECT("'"&amp;BY$13&amp;"'!"&amp;BY$2),BY$3,INDIRECT("'"&amp;BY$13&amp;"'!"&amp;BY$4),BY$5,INDIRECT("'"&amp;BY$13&amp;"'!"&amp;BY$6),BY$7,INDIRECT("'"&amp;BY$13&amp;"'!"&amp;BY$8),BY$9)</f>
        <v>126096.33794999999</v>
      </c>
      <c r="BZ57" s="148">
        <f t="shared" ca="1" si="211"/>
        <v>57290.276400000002</v>
      </c>
      <c r="CA57" s="149">
        <f t="shared" ref="CA57:CB63" ca="1" si="212">IFERROR(BY57/BO57*100,0)</f>
        <v>21.223197287925426</v>
      </c>
      <c r="CB57" s="149">
        <f t="shared" ca="1" si="212"/>
        <v>18.352968189117476</v>
      </c>
      <c r="CC57" s="148">
        <f t="shared" ref="CC57:CD62" ca="1" si="213">SUMIFS(INDIRECT("'"&amp;CC$13&amp;"'!"&amp;CC$12),INDIRECT("'"&amp;CC$13&amp;"'!$B:$B"),$A57,INDIRECT("'"&amp;CC$13&amp;"'!"&amp;CC$2),CC$3,INDIRECT("'"&amp;CC$13&amp;"'!"&amp;CC$4),CC$5,INDIRECT("'"&amp;CC$13&amp;"'!"&amp;CC$6),CC$7,INDIRECT("'"&amp;CC$13&amp;"'!"&amp;CC$8),CC$9)</f>
        <v>33251.629650000003</v>
      </c>
      <c r="CD57" s="148">
        <f t="shared" ca="1" si="213"/>
        <v>16936.717349999999</v>
      </c>
      <c r="CE57" s="149">
        <f t="shared" ref="CE57:CF63" ca="1" si="214">IFERROR(CC57/BO57*100,0)</f>
        <v>5.5965613885377774</v>
      </c>
      <c r="CF57" s="149">
        <f t="shared" ca="1" si="214"/>
        <v>5.4256857233913438</v>
      </c>
      <c r="CG57" s="148">
        <f ca="1">IFERROR($D57*(BO57/$V57),0)</f>
        <v>582988.1537328125</v>
      </c>
      <c r="CH57" s="148">
        <f ca="1">IFERROR($E57*(BP57/$W57),0)</f>
        <v>314028.80726350803</v>
      </c>
      <c r="CI57" s="23"/>
      <c r="CJ57" s="148">
        <f t="shared" ref="CJ57:CK62" ca="1" si="215">SUMIFS(INDIRECT("'"&amp;CJ$13&amp;"'!"&amp;CJ$12),INDIRECT("'"&amp;CJ$13&amp;"'!$B:$B"),$A57,INDIRECT("'"&amp;CJ$13&amp;"'!"&amp;CJ$2),CJ$3,INDIRECT("'"&amp;CJ$13&amp;"'!"&amp;CJ$4),CJ$5)</f>
        <v>51601.019700000004</v>
      </c>
      <c r="CK57" s="148">
        <f t="shared" ca="1" si="215"/>
        <v>52294.249980000001</v>
      </c>
      <c r="CL57" s="148">
        <f t="shared" ref="CL57:CM62" ca="1" si="216">SUMIFS(INDIRECT("'"&amp;CL$13&amp;"'!"&amp;CL$12),INDIRECT("'"&amp;CL$13&amp;"'!$B:$B"),$A57,INDIRECT("'"&amp;CL$13&amp;"'!"&amp;CL$2),CL$3,INDIRECT("'"&amp;CL$13&amp;"'!"&amp;CL$4),CL$5,INDIRECT("'"&amp;CL$13&amp;"'!"&amp;CL$6),CL$7)</f>
        <v>11140.000199999999</v>
      </c>
      <c r="CM57" s="148">
        <f t="shared" ca="1" si="216"/>
        <v>9321.72948</v>
      </c>
      <c r="CN57" s="149">
        <f t="shared" ref="CN57:CO63" ca="1" si="217">IFERROR(CL57/CJ57*100,0)</f>
        <v>21.588721046146297</v>
      </c>
      <c r="CO57" s="149">
        <f t="shared" ca="1" si="217"/>
        <v>17.825534324643925</v>
      </c>
      <c r="CP57" s="148">
        <f t="shared" ref="CP57:CQ62" ca="1" si="218">SUMIFS(INDIRECT("'"&amp;CP$13&amp;"'!"&amp;CP$12),INDIRECT("'"&amp;CP$13&amp;"'!$B:$B"),$A57,INDIRECT("'"&amp;CP$13&amp;"'!"&amp;CP$2),CP$3,INDIRECT("'"&amp;CP$13&amp;"'!"&amp;CP$4),CP$5,INDIRECT("'"&amp;CP$13&amp;"'!"&amp;CP$6),CP$7,INDIRECT("'"&amp;CP$13&amp;"'!"&amp;CP$8),CP$9)</f>
        <v>3953.5574999999999</v>
      </c>
      <c r="CQ57" s="148">
        <f t="shared" ca="1" si="218"/>
        <v>3010.6474999999996</v>
      </c>
      <c r="CR57" s="149">
        <f t="shared" ref="CR57:CS63" ca="1" si="219">IFERROR(CP57/CJ57*100,0)</f>
        <v>7.6617817302552256</v>
      </c>
      <c r="CS57" s="149">
        <f t="shared" ca="1" si="219"/>
        <v>5.757129132077476</v>
      </c>
      <c r="CT57" s="148">
        <f t="shared" ref="CT57:CU62" ca="1" si="220">SUMIFS(INDIRECT("'"&amp;CT$13&amp;"'!"&amp;CT$12),INDIRECT("'"&amp;CT$13&amp;"'!$B:$B"),$A57,INDIRECT("'"&amp;CT$13&amp;"'!"&amp;CT$2),CT$3,INDIRECT("'"&amp;CT$13&amp;"'!"&amp;CT$4),CT$5,INDIRECT("'"&amp;CT$13&amp;"'!"&amp;CT$6),CT$7,INDIRECT("'"&amp;CT$13&amp;"'!"&amp;CT$8),CT$9)</f>
        <v>5930.2977000000001</v>
      </c>
      <c r="CU57" s="148">
        <f t="shared" ca="1" si="220"/>
        <v>5258.1170600000005</v>
      </c>
      <c r="CV57" s="149">
        <f t="shared" ref="CV57:CW63" ca="1" si="221">IFERROR(CT57/CJ57*100,0)</f>
        <v>11.49259788755686</v>
      </c>
      <c r="CW57" s="149">
        <f t="shared" ca="1" si="221"/>
        <v>10.054866571393555</v>
      </c>
      <c r="CX57" s="148">
        <f t="shared" ref="CX57:CY62" ca="1" si="222">SUMIFS(INDIRECT("'"&amp;CX$13&amp;"'!"&amp;CX$12),INDIRECT("'"&amp;CX$13&amp;"'!$B:$B"),$A57,INDIRECT("'"&amp;CX$13&amp;"'!"&amp;CX$2),CX$3,INDIRECT("'"&amp;CX$13&amp;"'!"&amp;CX$4),CX$5,INDIRECT("'"&amp;CX$13&amp;"'!"&amp;CX$6),CX$7,INDIRECT("'"&amp;CX$13&amp;"'!"&amp;CX$8),CX$9)</f>
        <v>1256.145</v>
      </c>
      <c r="CY57" s="148">
        <f t="shared" ca="1" si="222"/>
        <v>1052.9649199999999</v>
      </c>
      <c r="CZ57" s="149">
        <f t="shared" ref="CZ57:DA63" ca="1" si="223">IFERROR(CX57/CJ57*100,0)</f>
        <v>2.4343414283342151</v>
      </c>
      <c r="DA57" s="149">
        <f t="shared" ca="1" si="223"/>
        <v>2.0135386211728967</v>
      </c>
      <c r="DB57" s="148">
        <f ca="1">IFERROR($D57*(CJ57/$V57),0)</f>
        <v>50632.147873811366</v>
      </c>
      <c r="DC57" s="148">
        <f ca="1">IFERROR($E57*(CK57/$W57),0)</f>
        <v>52607.640360892379</v>
      </c>
      <c r="DE57" s="150">
        <f t="shared" ref="DE57:DF62" ca="1" si="224">D57-SUM(AQ57,BL57,CG57,DB57)</f>
        <v>0</v>
      </c>
      <c r="DF57" s="150">
        <f t="shared" ca="1" si="224"/>
        <v>0</v>
      </c>
    </row>
    <row r="58" spans="1:110">
      <c r="A58">
        <v>8705</v>
      </c>
      <c r="B58" t="str">
        <f>VLOOKUP(A58,Stores!$A:$H,8,FALSE)</f>
        <v>8705 - Palm Beach, FL</v>
      </c>
      <c r="D58" s="148">
        <f t="shared" ca="1" si="179"/>
        <v>2628452.8293749997</v>
      </c>
      <c r="E58" s="148">
        <f t="shared" ca="1" si="179"/>
        <v>2547921.0035299994</v>
      </c>
      <c r="F58" s="148">
        <f t="shared" ca="1" si="179"/>
        <v>895845.51</v>
      </c>
      <c r="G58" s="148">
        <f t="shared" ca="1" si="179"/>
        <v>936956.95449999999</v>
      </c>
      <c r="H58" s="149">
        <f t="shared" ref="H58:H59" ca="1" si="225">IFERROR(F58/D58*100,0)</f>
        <v>34.082616967222364</v>
      </c>
      <c r="I58" s="149">
        <f t="shared" ref="I58:I59" ca="1" si="226">IFERROR(G58/E58*100,0)</f>
        <v>36.773391058902519</v>
      </c>
      <c r="J58" s="148">
        <f t="shared" ca="1" si="181"/>
        <v>379499.11499999999</v>
      </c>
      <c r="K58" s="148">
        <f t="shared" ca="1" si="181"/>
        <v>360390.016</v>
      </c>
      <c r="L58" s="149">
        <f t="shared" ref="L58:L59" ca="1" si="227">IFERROR(J58/D58*100,0)</f>
        <v>14.438117768704195</v>
      </c>
      <c r="M58" s="149">
        <f t="shared" ref="M58:M59" ca="1" si="228">IFERROR(K58/E58*100,0)</f>
        <v>14.144473690538293</v>
      </c>
      <c r="N58" s="148">
        <f t="shared" ca="1" si="183"/>
        <v>387182.03249999997</v>
      </c>
      <c r="O58" s="148">
        <f t="shared" ca="1" si="183"/>
        <v>444074.96699999995</v>
      </c>
      <c r="P58" s="149">
        <f t="shared" ref="P58:P59" ca="1" si="229">IFERROR(N58/D58*100,0)</f>
        <v>14.730415861869018</v>
      </c>
      <c r="Q58" s="149">
        <f t="shared" ref="Q58:Q59" ca="1" si="230">IFERROR(O58/E58*100,0)</f>
        <v>17.428914255377595</v>
      </c>
      <c r="R58" s="148">
        <f t="shared" ca="1" si="185"/>
        <v>129164.3625</v>
      </c>
      <c r="S58" s="148">
        <f t="shared" ca="1" si="185"/>
        <v>132491.97149999999</v>
      </c>
      <c r="T58" s="149">
        <f t="shared" ref="T58:T59" ca="1" si="231">IFERROR(R58/D58*100,0)</f>
        <v>4.914083336649151</v>
      </c>
      <c r="U58" s="149">
        <f t="shared" ref="U58:U59" ca="1" si="232">IFERROR(S58/E58*100,0)</f>
        <v>5.2000031129866242</v>
      </c>
      <c r="V58" s="148">
        <f t="shared" ca="1" si="187"/>
        <v>2703326.0685750013</v>
      </c>
      <c r="W58" s="148">
        <f t="shared" ca="1" si="187"/>
        <v>2672800.9702099995</v>
      </c>
      <c r="X58" s="23"/>
      <c r="Y58" s="148">
        <f t="shared" ca="1" si="188"/>
        <v>1683042.604275</v>
      </c>
      <c r="Z58" s="148">
        <f t="shared" ca="1" si="188"/>
        <v>1626900.2732499999</v>
      </c>
      <c r="AA58" s="148">
        <f t="shared" ca="1" si="189"/>
        <v>442684.84380000003</v>
      </c>
      <c r="AB58" s="148">
        <f t="shared" ca="1" si="189"/>
        <v>430722.70744999999</v>
      </c>
      <c r="AC58" s="149">
        <f t="shared" ref="AC58:AC59" ca="1" si="233">IFERROR(AA58/Y58*100,0)</f>
        <v>26.302652272471395</v>
      </c>
      <c r="AD58" s="149">
        <f t="shared" ref="AD58:AD59" ca="1" si="234">IFERROR(AB58/Z58*100,0)</f>
        <v>26.475052867841786</v>
      </c>
      <c r="AE58" s="148">
        <f t="shared" ca="1" si="191"/>
        <v>210591.85274999999</v>
      </c>
      <c r="AF58" s="148">
        <f t="shared" ca="1" si="191"/>
        <v>189264.47266999999</v>
      </c>
      <c r="AG58" s="149">
        <f t="shared" ref="AG58:AG59" ca="1" si="235">IFERROR(AE58/Y58*100,0)</f>
        <v>12.512568143853739</v>
      </c>
      <c r="AH58" s="149">
        <f t="shared" ref="AH58:AH59" ca="1" si="236">IFERROR(AF58/Z58*100,0)</f>
        <v>11.633440339395431</v>
      </c>
      <c r="AI58" s="148">
        <f t="shared" ca="1" si="193"/>
        <v>181180.065975</v>
      </c>
      <c r="AJ58" s="148">
        <f t="shared" ca="1" si="193"/>
        <v>190962.97317999997</v>
      </c>
      <c r="AK58" s="149">
        <f t="shared" ref="AK58:AK59" ca="1" si="237">IFERROR(AI58/Y58*100,0)</f>
        <v>10.765031468294083</v>
      </c>
      <c r="AL58" s="149">
        <f t="shared" ref="AL58:AL59" ca="1" si="238">IFERROR(AJ58/Z58*100,0)</f>
        <v>11.737841361260585</v>
      </c>
      <c r="AM58" s="148">
        <f t="shared" ca="1" si="195"/>
        <v>50912.925074999999</v>
      </c>
      <c r="AN58" s="148">
        <f t="shared" ca="1" si="195"/>
        <v>50495.261599999998</v>
      </c>
      <c r="AO58" s="149">
        <f t="shared" ref="AO58:AO59" ca="1" si="239">IFERROR(AM58/Y58*100,0)</f>
        <v>3.0250526603235706</v>
      </c>
      <c r="AP58" s="149">
        <f t="shared" ref="AP58:AP59" ca="1" si="240">IFERROR(AN58/Z58*100,0)</f>
        <v>3.1037711671857697</v>
      </c>
      <c r="AQ58" s="148">
        <f t="shared" ref="AQ58:AQ59" ca="1" si="241">IFERROR($D58*(Y58/$V58),0)</f>
        <v>1636427.860697248</v>
      </c>
      <c r="AR58" s="148">
        <f t="shared" ref="AR58:AR59" ca="1" si="242">IFERROR($E58*(Z58/$W58),0)</f>
        <v>1550887.4110206135</v>
      </c>
      <c r="AS58" s="23"/>
      <c r="AT58" s="148">
        <f t="shared" ca="1" si="197"/>
        <v>87632.745150000017</v>
      </c>
      <c r="AU58" s="148">
        <f t="shared" ca="1" si="197"/>
        <v>57861.956879999998</v>
      </c>
      <c r="AV58" s="148">
        <f t="shared" ca="1" si="198"/>
        <v>45741.766949999997</v>
      </c>
      <c r="AW58" s="148">
        <f t="shared" ca="1" si="198"/>
        <v>23002.360079999999</v>
      </c>
      <c r="AX58" s="149">
        <f t="shared" ref="AX58:AX59" ca="1" si="243">IFERROR(AV58/AT58*100,0)</f>
        <v>52.197117494955016</v>
      </c>
      <c r="AY58" s="149">
        <f t="shared" ref="AY58:AY59" ca="1" si="244">IFERROR(AW58/AU58*100,0)</f>
        <v>39.753857837377723</v>
      </c>
      <c r="AZ58" s="148">
        <f t="shared" ca="1" si="200"/>
        <v>15039.600000000002</v>
      </c>
      <c r="BA58" s="148">
        <f t="shared" ca="1" si="200"/>
        <v>15340.618579999998</v>
      </c>
      <c r="BB58" s="149">
        <f t="shared" ref="BB58:BB59" ca="1" si="245">IFERROR(AZ58/AT58*100,0)</f>
        <v>17.162077913064209</v>
      </c>
      <c r="BC58" s="149">
        <f t="shared" ref="BC58:BC59" ca="1" si="246">IFERROR(BA58/AU58*100,0)</f>
        <v>26.512443420838551</v>
      </c>
      <c r="BD58" s="148">
        <f t="shared" ca="1" si="202"/>
        <v>28818.384449999998</v>
      </c>
      <c r="BE58" s="148">
        <f t="shared" ca="1" si="202"/>
        <v>6454.2554999999993</v>
      </c>
      <c r="BF58" s="149">
        <f t="shared" ref="BF58:BF59" ca="1" si="247">IFERROR(BD58/AT58*100,0)</f>
        <v>32.88540647753517</v>
      </c>
      <c r="BG58" s="149">
        <f t="shared" ref="BG58:BG59" ca="1" si="248">IFERROR(BE58/AU58*100,0)</f>
        <v>11.154575213184529</v>
      </c>
      <c r="BH58" s="148">
        <f t="shared" ca="1" si="204"/>
        <v>1883.7824999999998</v>
      </c>
      <c r="BI58" s="148">
        <f t="shared" ca="1" si="204"/>
        <v>1207.4859999999999</v>
      </c>
      <c r="BJ58" s="149">
        <f t="shared" ref="BJ58:BJ59" ca="1" si="249">IFERROR(BH58/AT58*100,0)</f>
        <v>2.1496331043556265</v>
      </c>
      <c r="BK58" s="149">
        <f t="shared" ref="BK58:BK59" ca="1" si="250">IFERROR(BI58/AU58*100,0)</f>
        <v>2.0868392033546446</v>
      </c>
      <c r="BL58" s="148">
        <f t="shared" ref="BL58:BL59" ca="1" si="251">IFERROR($D58*(AT58/$V58),0)</f>
        <v>85205.606387258245</v>
      </c>
      <c r="BM58" s="148">
        <f t="shared" ref="BM58:BM59" ca="1" si="252">IFERROR($E58*(AU58/$W58),0)</f>
        <v>55158.501094197039</v>
      </c>
      <c r="BN58" s="23"/>
      <c r="BO58" s="148">
        <f t="shared" ca="1" si="206"/>
        <v>677601.75870000001</v>
      </c>
      <c r="BP58" s="148">
        <f t="shared" ca="1" si="206"/>
        <v>684072.67124000005</v>
      </c>
      <c r="BQ58" s="148">
        <f t="shared" ca="1" si="207"/>
        <v>349761.1828500001</v>
      </c>
      <c r="BR58" s="148">
        <f t="shared" ca="1" si="207"/>
        <v>369480.55570999999</v>
      </c>
      <c r="BS58" s="149">
        <f t="shared" ref="BS58:BS59" ca="1" si="253">IFERROR(BQ58/BO58*100,0)</f>
        <v>51.617514027860224</v>
      </c>
      <c r="BT58" s="149">
        <f t="shared" ref="BT58:BT59" ca="1" si="254">IFERROR(BR58/BP58*100,0)</f>
        <v>54.011886637753349</v>
      </c>
      <c r="BU58" s="148">
        <f t="shared" ca="1" si="209"/>
        <v>128668.70857500003</v>
      </c>
      <c r="BV58" s="148">
        <f t="shared" ca="1" si="209"/>
        <v>120550.4391</v>
      </c>
      <c r="BW58" s="149">
        <f t="shared" ref="BW58:BW59" ca="1" si="255">IFERROR(BU58/BO58*100,0)</f>
        <v>18.988839229380829</v>
      </c>
      <c r="BX58" s="149">
        <f t="shared" ref="BX58:BX59" ca="1" si="256">IFERROR(BV58/BP58*100,0)</f>
        <v>17.622460912154477</v>
      </c>
      <c r="BY58" s="148">
        <f t="shared" ca="1" si="211"/>
        <v>161967.57000000004</v>
      </c>
      <c r="BZ58" s="148">
        <f t="shared" ca="1" si="211"/>
        <v>186994.41138000001</v>
      </c>
      <c r="CA58" s="149">
        <f t="shared" ref="CA58:CA59" ca="1" si="257">IFERROR(BY58/BO58*100,0)</f>
        <v>23.903062222084522</v>
      </c>
      <c r="CB58" s="149">
        <f t="shared" ref="CB58:CB59" ca="1" si="258">IFERROR(BZ58/BP58*100,0)</f>
        <v>27.33545999448279</v>
      </c>
      <c r="CC58" s="148">
        <f t="shared" ca="1" si="213"/>
        <v>59124.904274999994</v>
      </c>
      <c r="CD58" s="148">
        <f t="shared" ca="1" si="213"/>
        <v>61935.70523</v>
      </c>
      <c r="CE58" s="149">
        <f t="shared" ref="CE58:CE59" ca="1" si="259">IFERROR(CC58/BO58*100,0)</f>
        <v>8.725612576394866</v>
      </c>
      <c r="CF58" s="149">
        <f t="shared" ref="CF58:CF59" ca="1" si="260">IFERROR(CD58/BP58*100,0)</f>
        <v>9.0539657311160848</v>
      </c>
      <c r="CG58" s="148">
        <f t="shared" ref="CG58:CG59" ca="1" si="261">IFERROR($D58*(BO58/$V58),0)</f>
        <v>658834.41903230303</v>
      </c>
      <c r="CH58" s="148">
        <f t="shared" ref="CH58:CH59" ca="1" si="262">IFERROR($E58*(BP58/$W58),0)</f>
        <v>652111.07988198812</v>
      </c>
      <c r="CI58" s="23"/>
      <c r="CJ58" s="148">
        <f t="shared" ca="1" si="215"/>
        <v>255048.96045000001</v>
      </c>
      <c r="CK58" s="148">
        <f t="shared" ca="1" si="215"/>
        <v>303966.06884000002</v>
      </c>
      <c r="CL58" s="148">
        <f t="shared" ca="1" si="216"/>
        <v>96900.818550000011</v>
      </c>
      <c r="CM58" s="148">
        <f t="shared" ca="1" si="216"/>
        <v>102065.60937999998</v>
      </c>
      <c r="CN58" s="149">
        <f t="shared" ref="CN58:CN59" ca="1" si="263">IFERROR(CL58/CJ58*100,0)</f>
        <v>37.99302627190928</v>
      </c>
      <c r="CO58" s="149">
        <f t="shared" ref="CO58:CO59" ca="1" si="264">IFERROR(CM58/CK58*100,0)</f>
        <v>33.577961438098775</v>
      </c>
      <c r="CP58" s="148">
        <f t="shared" ca="1" si="218"/>
        <v>38140.903050000001</v>
      </c>
      <c r="CQ58" s="148">
        <f t="shared" ca="1" si="218"/>
        <v>36326.929799999998</v>
      </c>
      <c r="CR58" s="149">
        <f t="shared" ref="CR58:CR59" ca="1" si="265">IFERROR(CP58/CJ58*100,0)</f>
        <v>14.95434562160357</v>
      </c>
      <c r="CS58" s="149">
        <f t="shared" ref="CS58:CS59" ca="1" si="266">IFERROR(CQ58/CK58*100,0)</f>
        <v>11.95098187723103</v>
      </c>
      <c r="CT58" s="148">
        <f t="shared" ca="1" si="220"/>
        <v>43623.298800000004</v>
      </c>
      <c r="CU58" s="148">
        <f t="shared" ca="1" si="220"/>
        <v>49419.674010000002</v>
      </c>
      <c r="CV58" s="149">
        <f t="shared" ref="CV58:CV59" ca="1" si="267">IFERROR(CT58/CJ58*100,0)</f>
        <v>17.103892022548333</v>
      </c>
      <c r="CW58" s="149">
        <f t="shared" ref="CW58:CW59" ca="1" si="268">IFERROR(CU58/CK58*100,0)</f>
        <v>16.258286393147799</v>
      </c>
      <c r="CX58" s="148">
        <f t="shared" ca="1" si="222"/>
        <v>15136.616700000002</v>
      </c>
      <c r="CY58" s="148">
        <f t="shared" ca="1" si="222"/>
        <v>16319.005569999998</v>
      </c>
      <c r="CZ58" s="149">
        <f t="shared" ref="CZ58:CZ59" ca="1" si="269">IFERROR(CX58/CJ58*100,0)</f>
        <v>5.9347886277573734</v>
      </c>
      <c r="DA58" s="149">
        <f t="shared" ref="DA58:DA59" ca="1" si="270">IFERROR(CY58/CK58*100,0)</f>
        <v>5.3686931677199494</v>
      </c>
      <c r="DB58" s="148">
        <f t="shared" ref="DB58:DB59" ca="1" si="271">IFERROR($D58*(CJ58/$V58),0)</f>
        <v>247984.94325818904</v>
      </c>
      <c r="DC58" s="148">
        <f t="shared" ref="DC58:DC59" ca="1" si="272">IFERROR($E58*(CK58/$W58),0)</f>
        <v>289764.01153320121</v>
      </c>
      <c r="DE58" s="150">
        <f t="shared" ref="DE58:DE59" ca="1" si="273">D58-SUM(AQ58,BL58,CG58,DB58)</f>
        <v>0</v>
      </c>
      <c r="DF58" s="150">
        <f t="shared" ref="DF58:DF59" ca="1" si="274">E58-SUM(AR58,BM58,CH58,DC58)</f>
        <v>0</v>
      </c>
    </row>
    <row r="59" spans="1:110">
      <c r="A59">
        <v>8724</v>
      </c>
      <c r="B59" t="str">
        <f>VLOOKUP(A59,Stores!$A:$H,8,FALSE)</f>
        <v>8724 - Huntington, NY</v>
      </c>
      <c r="D59" s="148">
        <f t="shared" ca="1" si="179"/>
        <v>0</v>
      </c>
      <c r="E59" s="148">
        <f t="shared" ca="1" si="179"/>
        <v>0</v>
      </c>
      <c r="F59" s="148">
        <f t="shared" ca="1" si="179"/>
        <v>0</v>
      </c>
      <c r="G59" s="148">
        <f t="shared" ca="1" si="179"/>
        <v>0</v>
      </c>
      <c r="H59" s="149">
        <f t="shared" ca="1" si="225"/>
        <v>0</v>
      </c>
      <c r="I59" s="149">
        <f t="shared" ca="1" si="226"/>
        <v>0</v>
      </c>
      <c r="J59" s="148">
        <f t="shared" ca="1" si="181"/>
        <v>0</v>
      </c>
      <c r="K59" s="148">
        <f t="shared" ca="1" si="181"/>
        <v>0</v>
      </c>
      <c r="L59" s="149">
        <f t="shared" ca="1" si="227"/>
        <v>0</v>
      </c>
      <c r="M59" s="149">
        <f t="shared" ca="1" si="228"/>
        <v>0</v>
      </c>
      <c r="N59" s="148">
        <f t="shared" ca="1" si="183"/>
        <v>0</v>
      </c>
      <c r="O59" s="148">
        <f t="shared" ca="1" si="183"/>
        <v>0</v>
      </c>
      <c r="P59" s="149">
        <f t="shared" ca="1" si="229"/>
        <v>0</v>
      </c>
      <c r="Q59" s="149">
        <f t="shared" ca="1" si="230"/>
        <v>0</v>
      </c>
      <c r="R59" s="148">
        <f t="shared" ca="1" si="185"/>
        <v>0</v>
      </c>
      <c r="S59" s="148">
        <f t="shared" ca="1" si="185"/>
        <v>0</v>
      </c>
      <c r="T59" s="149">
        <f t="shared" ca="1" si="231"/>
        <v>0</v>
      </c>
      <c r="U59" s="149">
        <f t="shared" ca="1" si="232"/>
        <v>0</v>
      </c>
      <c r="V59" s="148">
        <f t="shared" ca="1" si="187"/>
        <v>0</v>
      </c>
      <c r="W59" s="148">
        <f t="shared" ca="1" si="187"/>
        <v>0</v>
      </c>
      <c r="X59" s="23"/>
      <c r="Y59" s="148">
        <f t="shared" ca="1" si="188"/>
        <v>0</v>
      </c>
      <c r="Z59" s="148">
        <f t="shared" ca="1" si="188"/>
        <v>0</v>
      </c>
      <c r="AA59" s="148">
        <f t="shared" ca="1" si="189"/>
        <v>0</v>
      </c>
      <c r="AB59" s="148">
        <f t="shared" ca="1" si="189"/>
        <v>0</v>
      </c>
      <c r="AC59" s="149">
        <f t="shared" ca="1" si="233"/>
        <v>0</v>
      </c>
      <c r="AD59" s="149">
        <f t="shared" ca="1" si="234"/>
        <v>0</v>
      </c>
      <c r="AE59" s="148">
        <f t="shared" ca="1" si="191"/>
        <v>0</v>
      </c>
      <c r="AF59" s="148">
        <f t="shared" ca="1" si="191"/>
        <v>0</v>
      </c>
      <c r="AG59" s="149">
        <f t="shared" ca="1" si="235"/>
        <v>0</v>
      </c>
      <c r="AH59" s="149">
        <f t="shared" ca="1" si="236"/>
        <v>0</v>
      </c>
      <c r="AI59" s="148">
        <f t="shared" ca="1" si="193"/>
        <v>0</v>
      </c>
      <c r="AJ59" s="148">
        <f t="shared" ca="1" si="193"/>
        <v>0</v>
      </c>
      <c r="AK59" s="149">
        <f t="shared" ca="1" si="237"/>
        <v>0</v>
      </c>
      <c r="AL59" s="149">
        <f t="shared" ca="1" si="238"/>
        <v>0</v>
      </c>
      <c r="AM59" s="148">
        <f t="shared" ca="1" si="195"/>
        <v>0</v>
      </c>
      <c r="AN59" s="148">
        <f t="shared" ca="1" si="195"/>
        <v>0</v>
      </c>
      <c r="AO59" s="149">
        <f t="shared" ca="1" si="239"/>
        <v>0</v>
      </c>
      <c r="AP59" s="149">
        <f t="shared" ca="1" si="240"/>
        <v>0</v>
      </c>
      <c r="AQ59" s="148">
        <f t="shared" ca="1" si="241"/>
        <v>0</v>
      </c>
      <c r="AR59" s="148">
        <f t="shared" ca="1" si="242"/>
        <v>0</v>
      </c>
      <c r="AS59" s="23"/>
      <c r="AT59" s="148">
        <f t="shared" ca="1" si="197"/>
        <v>0</v>
      </c>
      <c r="AU59" s="148">
        <f t="shared" ca="1" si="197"/>
        <v>0</v>
      </c>
      <c r="AV59" s="148">
        <f t="shared" ca="1" si="198"/>
        <v>0</v>
      </c>
      <c r="AW59" s="148">
        <f t="shared" ca="1" si="198"/>
        <v>0</v>
      </c>
      <c r="AX59" s="149">
        <f t="shared" ca="1" si="243"/>
        <v>0</v>
      </c>
      <c r="AY59" s="149">
        <f t="shared" ca="1" si="244"/>
        <v>0</v>
      </c>
      <c r="AZ59" s="148">
        <f t="shared" ca="1" si="200"/>
        <v>0</v>
      </c>
      <c r="BA59" s="148">
        <f t="shared" ca="1" si="200"/>
        <v>0</v>
      </c>
      <c r="BB59" s="149">
        <f t="shared" ca="1" si="245"/>
        <v>0</v>
      </c>
      <c r="BC59" s="149">
        <f t="shared" ca="1" si="246"/>
        <v>0</v>
      </c>
      <c r="BD59" s="148">
        <f t="shared" ca="1" si="202"/>
        <v>0</v>
      </c>
      <c r="BE59" s="148">
        <f t="shared" ca="1" si="202"/>
        <v>0</v>
      </c>
      <c r="BF59" s="149">
        <f t="shared" ca="1" si="247"/>
        <v>0</v>
      </c>
      <c r="BG59" s="149">
        <f t="shared" ca="1" si="248"/>
        <v>0</v>
      </c>
      <c r="BH59" s="148">
        <f t="shared" ca="1" si="204"/>
        <v>0</v>
      </c>
      <c r="BI59" s="148">
        <f t="shared" ca="1" si="204"/>
        <v>0</v>
      </c>
      <c r="BJ59" s="149">
        <f t="shared" ca="1" si="249"/>
        <v>0</v>
      </c>
      <c r="BK59" s="149">
        <f t="shared" ca="1" si="250"/>
        <v>0</v>
      </c>
      <c r="BL59" s="148">
        <f t="shared" ca="1" si="251"/>
        <v>0</v>
      </c>
      <c r="BM59" s="148">
        <f t="shared" ca="1" si="252"/>
        <v>0</v>
      </c>
      <c r="BN59" s="23"/>
      <c r="BO59" s="148">
        <f t="shared" ca="1" si="206"/>
        <v>0</v>
      </c>
      <c r="BP59" s="148">
        <f t="shared" ca="1" si="206"/>
        <v>0</v>
      </c>
      <c r="BQ59" s="148">
        <f t="shared" ca="1" si="207"/>
        <v>0</v>
      </c>
      <c r="BR59" s="148">
        <f t="shared" ca="1" si="207"/>
        <v>0</v>
      </c>
      <c r="BS59" s="149">
        <f t="shared" ca="1" si="253"/>
        <v>0</v>
      </c>
      <c r="BT59" s="149">
        <f t="shared" ca="1" si="254"/>
        <v>0</v>
      </c>
      <c r="BU59" s="148">
        <f t="shared" ca="1" si="209"/>
        <v>0</v>
      </c>
      <c r="BV59" s="148">
        <f t="shared" ca="1" si="209"/>
        <v>0</v>
      </c>
      <c r="BW59" s="149">
        <f t="shared" ca="1" si="255"/>
        <v>0</v>
      </c>
      <c r="BX59" s="149">
        <f t="shared" ca="1" si="256"/>
        <v>0</v>
      </c>
      <c r="BY59" s="148">
        <f t="shared" ca="1" si="211"/>
        <v>0</v>
      </c>
      <c r="BZ59" s="148">
        <f t="shared" ca="1" si="211"/>
        <v>0</v>
      </c>
      <c r="CA59" s="149">
        <f t="shared" ca="1" si="257"/>
        <v>0</v>
      </c>
      <c r="CB59" s="149">
        <f t="shared" ca="1" si="258"/>
        <v>0</v>
      </c>
      <c r="CC59" s="148">
        <f t="shared" ca="1" si="213"/>
        <v>0</v>
      </c>
      <c r="CD59" s="148">
        <f t="shared" ca="1" si="213"/>
        <v>0</v>
      </c>
      <c r="CE59" s="149">
        <f t="shared" ca="1" si="259"/>
        <v>0</v>
      </c>
      <c r="CF59" s="149">
        <f t="shared" ca="1" si="260"/>
        <v>0</v>
      </c>
      <c r="CG59" s="148">
        <f t="shared" ca="1" si="261"/>
        <v>0</v>
      </c>
      <c r="CH59" s="148">
        <f t="shared" ca="1" si="262"/>
        <v>0</v>
      </c>
      <c r="CI59" s="23"/>
      <c r="CJ59" s="148">
        <f t="shared" ca="1" si="215"/>
        <v>0</v>
      </c>
      <c r="CK59" s="148">
        <f t="shared" ca="1" si="215"/>
        <v>0</v>
      </c>
      <c r="CL59" s="148">
        <f t="shared" ca="1" si="216"/>
        <v>0</v>
      </c>
      <c r="CM59" s="148">
        <f t="shared" ca="1" si="216"/>
        <v>0</v>
      </c>
      <c r="CN59" s="149">
        <f t="shared" ca="1" si="263"/>
        <v>0</v>
      </c>
      <c r="CO59" s="149">
        <f t="shared" ca="1" si="264"/>
        <v>0</v>
      </c>
      <c r="CP59" s="148">
        <f t="shared" ca="1" si="218"/>
        <v>0</v>
      </c>
      <c r="CQ59" s="148">
        <f t="shared" ca="1" si="218"/>
        <v>0</v>
      </c>
      <c r="CR59" s="149">
        <f t="shared" ca="1" si="265"/>
        <v>0</v>
      </c>
      <c r="CS59" s="149">
        <f t="shared" ca="1" si="266"/>
        <v>0</v>
      </c>
      <c r="CT59" s="148">
        <f t="shared" ca="1" si="220"/>
        <v>0</v>
      </c>
      <c r="CU59" s="148">
        <f t="shared" ca="1" si="220"/>
        <v>0</v>
      </c>
      <c r="CV59" s="149">
        <f t="shared" ca="1" si="267"/>
        <v>0</v>
      </c>
      <c r="CW59" s="149">
        <f t="shared" ca="1" si="268"/>
        <v>0</v>
      </c>
      <c r="CX59" s="148">
        <f t="shared" ca="1" si="222"/>
        <v>0</v>
      </c>
      <c r="CY59" s="148">
        <f t="shared" ca="1" si="222"/>
        <v>0</v>
      </c>
      <c r="CZ59" s="149">
        <f t="shared" ca="1" si="269"/>
        <v>0</v>
      </c>
      <c r="DA59" s="149">
        <f t="shared" ca="1" si="270"/>
        <v>0</v>
      </c>
      <c r="DB59" s="148">
        <f t="shared" ca="1" si="271"/>
        <v>0</v>
      </c>
      <c r="DC59" s="148">
        <f t="shared" ca="1" si="272"/>
        <v>0</v>
      </c>
      <c r="DE59" s="150">
        <f t="shared" ca="1" si="273"/>
        <v>0</v>
      </c>
      <c r="DF59" s="150">
        <f t="shared" ca="1" si="274"/>
        <v>0</v>
      </c>
    </row>
    <row r="60" spans="1:110">
      <c r="A60">
        <v>8725</v>
      </c>
      <c r="B60" t="str">
        <f>VLOOKUP(A60,Stores!$A:$H,8,FALSE)</f>
        <v>8725 - Nashville, TN</v>
      </c>
      <c r="D60" s="148">
        <f t="shared" ca="1" si="179"/>
        <v>1707916.658325</v>
      </c>
      <c r="E60" s="148">
        <f t="shared" ca="1" si="179"/>
        <v>1473607.0733299998</v>
      </c>
      <c r="F60" s="148">
        <f t="shared" ca="1" si="179"/>
        <v>491859.62437500001</v>
      </c>
      <c r="G60" s="148">
        <f t="shared" ca="1" si="179"/>
        <v>501746.06824999995</v>
      </c>
      <c r="H60" s="149">
        <f t="shared" ca="1" si="180"/>
        <v>28.798807130166416</v>
      </c>
      <c r="I60" s="149">
        <f t="shared" ca="1" si="180"/>
        <v>34.048836852837148</v>
      </c>
      <c r="J60" s="148">
        <f t="shared" ca="1" si="181"/>
        <v>210280.0575</v>
      </c>
      <c r="K60" s="148">
        <f t="shared" ca="1" si="181"/>
        <v>206618.03399999999</v>
      </c>
      <c r="L60" s="149">
        <f t="shared" ca="1" si="182"/>
        <v>12.312079542934333</v>
      </c>
      <c r="M60" s="149">
        <f t="shared" ca="1" si="182"/>
        <v>14.021243365308541</v>
      </c>
      <c r="N60" s="148">
        <f t="shared" ca="1" si="183"/>
        <v>211010.76937500003</v>
      </c>
      <c r="O60" s="148">
        <f t="shared" ca="1" si="183"/>
        <v>214685.76324999999</v>
      </c>
      <c r="P60" s="149">
        <f t="shared" ca="1" si="184"/>
        <v>12.354863356268449</v>
      </c>
      <c r="Q60" s="149">
        <f t="shared" ca="1" si="184"/>
        <v>14.568725078447233</v>
      </c>
      <c r="R60" s="148">
        <f t="shared" ca="1" si="185"/>
        <v>70568.797499999986</v>
      </c>
      <c r="S60" s="148">
        <f t="shared" ca="1" si="185"/>
        <v>80442.270999999993</v>
      </c>
      <c r="T60" s="149">
        <f t="shared" ca="1" si="186"/>
        <v>4.1318642309636298</v>
      </c>
      <c r="U60" s="149">
        <f t="shared" ca="1" si="186"/>
        <v>5.4588684090813766</v>
      </c>
      <c r="V60" s="148">
        <f t="shared" ca="1" si="187"/>
        <v>1738583.7633</v>
      </c>
      <c r="W60" s="148">
        <f t="shared" ca="1" si="187"/>
        <v>1554159.7370599997</v>
      </c>
      <c r="X60" s="23"/>
      <c r="Y60" s="148">
        <f t="shared" ca="1" si="188"/>
        <v>1031734.3956000002</v>
      </c>
      <c r="Z60" s="148">
        <f t="shared" ca="1" si="188"/>
        <v>824080.8981300001</v>
      </c>
      <c r="AA60" s="148">
        <f t="shared" ca="1" si="189"/>
        <v>198702.93689999997</v>
      </c>
      <c r="AB60" s="148">
        <f t="shared" ca="1" si="189"/>
        <v>166155.03568999999</v>
      </c>
      <c r="AC60" s="149">
        <f t="shared" ca="1" si="190"/>
        <v>19.259117244457595</v>
      </c>
      <c r="AD60" s="149">
        <f t="shared" ca="1" si="190"/>
        <v>20.162466581501658</v>
      </c>
      <c r="AE60" s="148">
        <f t="shared" ca="1" si="191"/>
        <v>91738.123574999991</v>
      </c>
      <c r="AF60" s="148">
        <f t="shared" ca="1" si="191"/>
        <v>74746.639590000006</v>
      </c>
      <c r="AG60" s="149">
        <f t="shared" ca="1" si="192"/>
        <v>8.8916414889560933</v>
      </c>
      <c r="AH60" s="149">
        <f t="shared" ca="1" si="192"/>
        <v>9.070303626696683</v>
      </c>
      <c r="AI60" s="148">
        <f t="shared" ca="1" si="193"/>
        <v>84594.109049999999</v>
      </c>
      <c r="AJ60" s="148">
        <f t="shared" ca="1" si="193"/>
        <v>70693.219589999993</v>
      </c>
      <c r="AK60" s="149">
        <f t="shared" ca="1" si="194"/>
        <v>8.1992138103338803</v>
      </c>
      <c r="AL60" s="149">
        <f t="shared" ca="1" si="194"/>
        <v>8.578432014431673</v>
      </c>
      <c r="AM60" s="148">
        <f t="shared" ca="1" si="195"/>
        <v>22370.704274999996</v>
      </c>
      <c r="AN60" s="148">
        <f t="shared" ca="1" si="195"/>
        <v>20715.176509999998</v>
      </c>
      <c r="AO60" s="149">
        <f t="shared" ca="1" si="196"/>
        <v>2.1682619451676244</v>
      </c>
      <c r="AP60" s="149">
        <f t="shared" ca="1" si="196"/>
        <v>2.5137309403733012</v>
      </c>
      <c r="AQ60" s="148">
        <f ca="1">IFERROR($D60*(Y60/$V60),0)</f>
        <v>1013535.4984953089</v>
      </c>
      <c r="AR60" s="148">
        <f ca="1">IFERROR($E60*(Z60/$W60),0)</f>
        <v>781368.48582741618</v>
      </c>
      <c r="AS60" s="23"/>
      <c r="AT60" s="148">
        <f t="shared" ca="1" si="197"/>
        <v>130891.6047</v>
      </c>
      <c r="AU60" s="148">
        <f t="shared" ca="1" si="197"/>
        <v>105296.79370000001</v>
      </c>
      <c r="AV60" s="148">
        <f t="shared" ca="1" si="198"/>
        <v>54827.499075</v>
      </c>
      <c r="AW60" s="148">
        <f t="shared" ca="1" si="198"/>
        <v>38571.088499999998</v>
      </c>
      <c r="AX60" s="149">
        <f t="shared" ca="1" si="199"/>
        <v>41.887712508883311</v>
      </c>
      <c r="AY60" s="149">
        <f t="shared" ca="1" si="199"/>
        <v>36.630829054389331</v>
      </c>
      <c r="AZ60" s="148">
        <f t="shared" ca="1" si="200"/>
        <v>34263.929924999997</v>
      </c>
      <c r="BA60" s="148">
        <f t="shared" ca="1" si="200"/>
        <v>32687.150999999998</v>
      </c>
      <c r="BB60" s="149">
        <f t="shared" ca="1" si="201"/>
        <v>26.17733200195077</v>
      </c>
      <c r="BC60" s="149">
        <f t="shared" ca="1" si="201"/>
        <v>31.042874005383887</v>
      </c>
      <c r="BD60" s="148">
        <f t="shared" ca="1" si="202"/>
        <v>17473.329750000001</v>
      </c>
      <c r="BE60" s="148">
        <f t="shared" ca="1" si="202"/>
        <v>4838.0429999999997</v>
      </c>
      <c r="BF60" s="149">
        <f t="shared" ca="1" si="203"/>
        <v>13.349465605566069</v>
      </c>
      <c r="BG60" s="149">
        <f t="shared" ca="1" si="203"/>
        <v>4.5946726676065914</v>
      </c>
      <c r="BH60" s="148">
        <f t="shared" ca="1" si="204"/>
        <v>3090.2393999999999</v>
      </c>
      <c r="BI60" s="148">
        <f t="shared" ca="1" si="204"/>
        <v>1045.8944999999999</v>
      </c>
      <c r="BJ60" s="149">
        <f t="shared" ca="1" si="205"/>
        <v>2.3609149013664741</v>
      </c>
      <c r="BK60" s="149">
        <f t="shared" ca="1" si="205"/>
        <v>0.99328238139885527</v>
      </c>
      <c r="BL60" s="148">
        <f ca="1">IFERROR($D60*(AT60/$V60),0)</f>
        <v>128582.79067193037</v>
      </c>
      <c r="BM60" s="148">
        <f ca="1">IFERROR($E60*(AU60/$W60),0)</f>
        <v>99839.222632814519</v>
      </c>
      <c r="BN60" s="23"/>
      <c r="BO60" s="148">
        <f t="shared" ca="1" si="206"/>
        <v>446954.25007500005</v>
      </c>
      <c r="BP60" s="148">
        <f t="shared" ca="1" si="206"/>
        <v>458075.39819999994</v>
      </c>
      <c r="BQ60" s="148">
        <f t="shared" ca="1" si="207"/>
        <v>205650.53647500003</v>
      </c>
      <c r="BR60" s="148">
        <f t="shared" ca="1" si="207"/>
        <v>221791.21447000001</v>
      </c>
      <c r="BS60" s="149">
        <f t="shared" ca="1" si="208"/>
        <v>46.011540653319969</v>
      </c>
      <c r="BT60" s="149">
        <f t="shared" ca="1" si="208"/>
        <v>48.418058542660248</v>
      </c>
      <c r="BU60" s="148">
        <f t="shared" ca="1" si="209"/>
        <v>73835.437650000007</v>
      </c>
      <c r="BV60" s="148">
        <f t="shared" ca="1" si="209"/>
        <v>74884.992769999997</v>
      </c>
      <c r="BW60" s="149">
        <f t="shared" ca="1" si="210"/>
        <v>16.519685770436286</v>
      </c>
      <c r="BX60" s="149">
        <f t="shared" ca="1" si="210"/>
        <v>16.347743857072306</v>
      </c>
      <c r="BY60" s="148">
        <f t="shared" ca="1" si="211"/>
        <v>90874.518150000018</v>
      </c>
      <c r="BZ60" s="148">
        <f t="shared" ca="1" si="211"/>
        <v>102048.20660999999</v>
      </c>
      <c r="CA60" s="149">
        <f t="shared" ca="1" si="212"/>
        <v>20.33195078349765</v>
      </c>
      <c r="CB60" s="149">
        <f t="shared" ca="1" si="212"/>
        <v>22.27760037124823</v>
      </c>
      <c r="CC60" s="148">
        <f t="shared" ca="1" si="213"/>
        <v>40940.580674999997</v>
      </c>
      <c r="CD60" s="148">
        <f t="shared" ca="1" si="213"/>
        <v>44858.015090000001</v>
      </c>
      <c r="CE60" s="149">
        <f t="shared" ca="1" si="214"/>
        <v>9.1599040993860257</v>
      </c>
      <c r="CF60" s="149">
        <f t="shared" ca="1" si="214"/>
        <v>9.7927143143397046</v>
      </c>
      <c r="CG60" s="148">
        <f ca="1">IFERROR($D60*(BO60/$V60),0)</f>
        <v>439070.36596460454</v>
      </c>
      <c r="CH60" s="148">
        <f ca="1">IFERROR($E60*(BP60/$W60),0)</f>
        <v>434333.18391255965</v>
      </c>
      <c r="CI60" s="23"/>
      <c r="CJ60" s="148">
        <f t="shared" ca="1" si="215"/>
        <v>129003.512925</v>
      </c>
      <c r="CK60" s="148">
        <f t="shared" ca="1" si="215"/>
        <v>166706.64703000002</v>
      </c>
      <c r="CL60" s="148">
        <f t="shared" ca="1" si="216"/>
        <v>42608.086125000002</v>
      </c>
      <c r="CM60" s="148">
        <f t="shared" ca="1" si="216"/>
        <v>60219.478969999996</v>
      </c>
      <c r="CN60" s="149">
        <f t="shared" ca="1" si="217"/>
        <v>33.028624693167444</v>
      </c>
      <c r="CO60" s="149">
        <f t="shared" ca="1" si="217"/>
        <v>36.12302211270741</v>
      </c>
      <c r="CP60" s="148">
        <f t="shared" ca="1" si="218"/>
        <v>18729.669600000001</v>
      </c>
      <c r="CQ60" s="148">
        <f t="shared" ca="1" si="218"/>
        <v>23945.325109999998</v>
      </c>
      <c r="CR60" s="149">
        <f t="shared" ca="1" si="219"/>
        <v>14.518728347257525</v>
      </c>
      <c r="CS60" s="149">
        <f t="shared" ca="1" si="219"/>
        <v>14.363749458466927</v>
      </c>
      <c r="CT60" s="148">
        <f t="shared" ca="1" si="220"/>
        <v>17314.603124999998</v>
      </c>
      <c r="CU60" s="148">
        <f t="shared" ca="1" si="220"/>
        <v>24117.69542</v>
      </c>
      <c r="CV60" s="149">
        <f t="shared" ca="1" si="221"/>
        <v>13.421807462767585</v>
      </c>
      <c r="CW60" s="149">
        <f t="shared" ca="1" si="221"/>
        <v>14.467146841277332</v>
      </c>
      <c r="CX60" s="148">
        <f t="shared" ca="1" si="222"/>
        <v>6563.8134</v>
      </c>
      <c r="CY60" s="148">
        <f t="shared" ca="1" si="222"/>
        <v>12156.45844</v>
      </c>
      <c r="CZ60" s="149">
        <f t="shared" ca="1" si="223"/>
        <v>5.0880888831423272</v>
      </c>
      <c r="DA60" s="149">
        <f t="shared" ca="1" si="223"/>
        <v>7.2921258129631514</v>
      </c>
      <c r="DB60" s="148">
        <f ca="1">IFERROR($D60*(CJ60/$V60),0)</f>
        <v>126728.00319315621</v>
      </c>
      <c r="DC60" s="148">
        <f ca="1">IFERROR($E60*(CK60/$W60),0)</f>
        <v>158066.18095720987</v>
      </c>
      <c r="DE60" s="150">
        <f t="shared" ca="1" si="224"/>
        <v>0</v>
      </c>
      <c r="DF60" s="150">
        <f t="shared" ca="1" si="224"/>
        <v>0</v>
      </c>
    </row>
    <row r="61" spans="1:110">
      <c r="A61">
        <v>8726</v>
      </c>
      <c r="B61" t="str">
        <f>VLOOKUP(A61,Stores!$A:$H,8,FALSE)</f>
        <v>8726 - Brentwood, TN</v>
      </c>
      <c r="D61" s="148">
        <f t="shared" ca="1" si="179"/>
        <v>1605378.2654250001</v>
      </c>
      <c r="E61" s="148">
        <f t="shared" ca="1" si="179"/>
        <v>1785386.7619</v>
      </c>
      <c r="F61" s="148">
        <f t="shared" ca="1" si="179"/>
        <v>525696.04402500007</v>
      </c>
      <c r="G61" s="148">
        <f t="shared" ca="1" si="179"/>
        <v>613884.84373999992</v>
      </c>
      <c r="H61" s="149">
        <f t="shared" ca="1" si="180"/>
        <v>32.745930061899138</v>
      </c>
      <c r="I61" s="149">
        <f t="shared" ca="1" si="180"/>
        <v>34.383857707486676</v>
      </c>
      <c r="J61" s="148">
        <f t="shared" ca="1" si="181"/>
        <v>215360.23050000003</v>
      </c>
      <c r="K61" s="148">
        <f t="shared" ca="1" si="181"/>
        <v>234642.66559999995</v>
      </c>
      <c r="L61" s="149">
        <f t="shared" ca="1" si="182"/>
        <v>13.414921276699021</v>
      </c>
      <c r="M61" s="149">
        <f t="shared" ca="1" si="182"/>
        <v>13.142399764983939</v>
      </c>
      <c r="N61" s="148">
        <f t="shared" ca="1" si="183"/>
        <v>265315.94077500002</v>
      </c>
      <c r="O61" s="148">
        <f t="shared" ca="1" si="183"/>
        <v>311011.44613</v>
      </c>
      <c r="P61" s="149">
        <f t="shared" ca="1" si="184"/>
        <v>16.526693209264394</v>
      </c>
      <c r="Q61" s="149">
        <f t="shared" ca="1" si="184"/>
        <v>17.419836013515809</v>
      </c>
      <c r="R61" s="148">
        <f t="shared" ca="1" si="185"/>
        <v>45019.872749999988</v>
      </c>
      <c r="S61" s="148">
        <f t="shared" ca="1" si="185"/>
        <v>68230.732009999992</v>
      </c>
      <c r="T61" s="149">
        <f t="shared" ca="1" si="186"/>
        <v>2.8043155759357217</v>
      </c>
      <c r="U61" s="149">
        <f t="shared" ca="1" si="186"/>
        <v>3.8216219289869255</v>
      </c>
      <c r="V61" s="148">
        <f t="shared" ca="1" si="187"/>
        <v>1644192.7713000006</v>
      </c>
      <c r="W61" s="148">
        <f t="shared" ca="1" si="187"/>
        <v>1833650.2895199994</v>
      </c>
      <c r="X61" s="23"/>
      <c r="Y61" s="148">
        <f t="shared" ca="1" si="188"/>
        <v>1061089.665</v>
      </c>
      <c r="Z61" s="148">
        <f t="shared" ca="1" si="188"/>
        <v>1218343.1984499996</v>
      </c>
      <c r="AA61" s="148">
        <f t="shared" ca="1" si="189"/>
        <v>275728.6581</v>
      </c>
      <c r="AB61" s="148">
        <f t="shared" ca="1" si="189"/>
        <v>313602.27885</v>
      </c>
      <c r="AC61" s="149">
        <f t="shared" ca="1" si="190"/>
        <v>25.985424907517125</v>
      </c>
      <c r="AD61" s="149">
        <f t="shared" ca="1" si="190"/>
        <v>25.740060702843913</v>
      </c>
      <c r="AE61" s="148">
        <f t="shared" ca="1" si="191"/>
        <v>122995.34002499998</v>
      </c>
      <c r="AF61" s="148">
        <f t="shared" ca="1" si="191"/>
        <v>134402.98969999998</v>
      </c>
      <c r="AG61" s="149">
        <f t="shared" ca="1" si="192"/>
        <v>11.591418150793126</v>
      </c>
      <c r="AH61" s="149">
        <f t="shared" ca="1" si="192"/>
        <v>11.031619815417375</v>
      </c>
      <c r="AI61" s="148">
        <f t="shared" ca="1" si="193"/>
        <v>132304.73475</v>
      </c>
      <c r="AJ61" s="148">
        <f t="shared" ca="1" si="193"/>
        <v>152603.25149999998</v>
      </c>
      <c r="AK61" s="149">
        <f t="shared" ca="1" si="194"/>
        <v>12.468761040095513</v>
      </c>
      <c r="AL61" s="149">
        <f t="shared" ca="1" si="194"/>
        <v>12.525473256972655</v>
      </c>
      <c r="AM61" s="148">
        <f t="shared" ca="1" si="195"/>
        <v>20428.583325</v>
      </c>
      <c r="AN61" s="148">
        <f t="shared" ca="1" si="195"/>
        <v>26596.037650000006</v>
      </c>
      <c r="AO61" s="149">
        <f t="shared" ca="1" si="196"/>
        <v>1.9252457166284809</v>
      </c>
      <c r="AP61" s="149">
        <f t="shared" ca="1" si="196"/>
        <v>2.182967630453883</v>
      </c>
      <c r="AQ61" s="148">
        <f ca="1">IFERROR($D61*(Y61/$V61),0)</f>
        <v>1036040.4908672852</v>
      </c>
      <c r="AR61" s="148">
        <f ca="1">IFERROR($E61*(Z61/$W61),0)</f>
        <v>1186275.1749315006</v>
      </c>
      <c r="AS61" s="23"/>
      <c r="AT61" s="148">
        <f t="shared" ca="1" si="197"/>
        <v>76294.155675000016</v>
      </c>
      <c r="AU61" s="148">
        <f t="shared" ca="1" si="197"/>
        <v>77413.940799999997</v>
      </c>
      <c r="AV61" s="148">
        <f t="shared" ca="1" si="198"/>
        <v>36413.899349999992</v>
      </c>
      <c r="AW61" s="148">
        <f t="shared" ca="1" si="198"/>
        <v>32042.272919999999</v>
      </c>
      <c r="AX61" s="149">
        <f t="shared" ca="1" si="199"/>
        <v>47.728294556554161</v>
      </c>
      <c r="AY61" s="149">
        <f t="shared" ca="1" si="199"/>
        <v>41.390830370955619</v>
      </c>
      <c r="AZ61" s="148">
        <f t="shared" ca="1" si="200"/>
        <v>9479.9666249999973</v>
      </c>
      <c r="BA61" s="148">
        <f t="shared" ca="1" si="200"/>
        <v>12831.275799999999</v>
      </c>
      <c r="BB61" s="149">
        <f t="shared" ca="1" si="201"/>
        <v>12.425547594212883</v>
      </c>
      <c r="BC61" s="149">
        <f t="shared" ca="1" si="201"/>
        <v>16.574890345848406</v>
      </c>
      <c r="BD61" s="148">
        <f t="shared" ca="1" si="202"/>
        <v>25295.785799999998</v>
      </c>
      <c r="BE61" s="148">
        <f t="shared" ca="1" si="202"/>
        <v>16172.070879999999</v>
      </c>
      <c r="BF61" s="149">
        <f t="shared" ca="1" si="203"/>
        <v>33.155600945052328</v>
      </c>
      <c r="BG61" s="149">
        <f t="shared" ca="1" si="203"/>
        <v>20.890385779198052</v>
      </c>
      <c r="BH61" s="148">
        <f t="shared" ca="1" si="204"/>
        <v>1638.1469250000002</v>
      </c>
      <c r="BI61" s="148">
        <f t="shared" ca="1" si="204"/>
        <v>3038.9262399999998</v>
      </c>
      <c r="BJ61" s="149">
        <f t="shared" ca="1" si="205"/>
        <v>2.147146017288958</v>
      </c>
      <c r="BK61" s="149">
        <f t="shared" ca="1" si="205"/>
        <v>3.9255542459091552</v>
      </c>
      <c r="BL61" s="148">
        <f ca="1">IFERROR($D61*(AT61/$V61),0)</f>
        <v>74493.077355373243</v>
      </c>
      <c r="BM61" s="148">
        <f ca="1">IFERROR($E61*(AU61/$W61),0)</f>
        <v>75376.327689513229</v>
      </c>
      <c r="BN61" s="23"/>
      <c r="BO61" s="148">
        <f t="shared" ca="1" si="206"/>
        <v>303464.58892500005</v>
      </c>
      <c r="BP61" s="148">
        <f t="shared" ca="1" si="206"/>
        <v>343668.82619999995</v>
      </c>
      <c r="BQ61" s="148">
        <f t="shared" ca="1" si="207"/>
        <v>148507.48275000002</v>
      </c>
      <c r="BR61" s="148">
        <f t="shared" ca="1" si="207"/>
        <v>180436.49105999997</v>
      </c>
      <c r="BS61" s="149">
        <f t="shared" ca="1" si="208"/>
        <v>48.937335086138503</v>
      </c>
      <c r="BT61" s="149">
        <f t="shared" ca="1" si="208"/>
        <v>52.503013745853679</v>
      </c>
      <c r="BU61" s="148">
        <f t="shared" ca="1" si="209"/>
        <v>47073.468825000004</v>
      </c>
      <c r="BV61" s="148">
        <f t="shared" ca="1" si="209"/>
        <v>50091.181000000004</v>
      </c>
      <c r="BW61" s="149">
        <f t="shared" ca="1" si="210"/>
        <v>15.512013771278601</v>
      </c>
      <c r="BX61" s="149">
        <f t="shared" ca="1" si="210"/>
        <v>14.575421795996466</v>
      </c>
      <c r="BY61" s="148">
        <f t="shared" ca="1" si="211"/>
        <v>83843.851275000008</v>
      </c>
      <c r="BZ61" s="148">
        <f t="shared" ca="1" si="211"/>
        <v>106223.56401999999</v>
      </c>
      <c r="CA61" s="149">
        <f t="shared" ca="1" si="212"/>
        <v>27.628874779759443</v>
      </c>
      <c r="CB61" s="149">
        <f t="shared" ca="1" si="212"/>
        <v>30.90869928312398</v>
      </c>
      <c r="CC61" s="148">
        <f t="shared" ca="1" si="213"/>
        <v>17590.162649999998</v>
      </c>
      <c r="CD61" s="148">
        <f t="shared" ca="1" si="213"/>
        <v>24121.746040000002</v>
      </c>
      <c r="CE61" s="149">
        <f t="shared" ca="1" si="214"/>
        <v>5.7964465351004533</v>
      </c>
      <c r="CF61" s="149">
        <f t="shared" ca="1" si="214"/>
        <v>7.0188926667332412</v>
      </c>
      <c r="CG61" s="148">
        <f ca="1">IFERROR($D61*(BO61/$V61),0)</f>
        <v>296300.69167688664</v>
      </c>
      <c r="CH61" s="148">
        <f ca="1">IFERROR($E61*(BP61/$W61),0)</f>
        <v>334623.11558645737</v>
      </c>
      <c r="CI61" s="23"/>
      <c r="CJ61" s="148">
        <f t="shared" ca="1" si="215"/>
        <v>203344.36169999998</v>
      </c>
      <c r="CK61" s="148">
        <f t="shared" ca="1" si="215"/>
        <v>194224.32406999994</v>
      </c>
      <c r="CL61" s="148">
        <f t="shared" ca="1" si="216"/>
        <v>62672.008725000007</v>
      </c>
      <c r="CM61" s="148">
        <f t="shared" ca="1" si="216"/>
        <v>64673.260679999978</v>
      </c>
      <c r="CN61" s="149">
        <f t="shared" ca="1" si="217"/>
        <v>30.820627727786174</v>
      </c>
      <c r="CO61" s="149">
        <f t="shared" ca="1" si="217"/>
        <v>33.298229245833923</v>
      </c>
      <c r="CP61" s="148">
        <f t="shared" ca="1" si="218"/>
        <v>23367.324449999996</v>
      </c>
      <c r="CQ61" s="148">
        <f t="shared" ca="1" si="218"/>
        <v>22235.231199999995</v>
      </c>
      <c r="CR61" s="149">
        <f t="shared" ca="1" si="219"/>
        <v>11.491503504028556</v>
      </c>
      <c r="CS61" s="149">
        <f t="shared" ca="1" si="219"/>
        <v>11.448221692349021</v>
      </c>
      <c r="CT61" s="148">
        <f t="shared" ca="1" si="220"/>
        <v>33544.969875000003</v>
      </c>
      <c r="CU61" s="148">
        <f t="shared" ca="1" si="220"/>
        <v>36307.483029999989</v>
      </c>
      <c r="CV61" s="149">
        <f t="shared" ca="1" si="221"/>
        <v>16.496631425901004</v>
      </c>
      <c r="CW61" s="149">
        <f t="shared" ca="1" si="221"/>
        <v>18.693581869238219</v>
      </c>
      <c r="CX61" s="148">
        <f t="shared" ca="1" si="222"/>
        <v>5759.7143999999998</v>
      </c>
      <c r="CY61" s="148">
        <f t="shared" ca="1" si="222"/>
        <v>6130.5464499999998</v>
      </c>
      <c r="CZ61" s="149">
        <f t="shared" ca="1" si="223"/>
        <v>2.8324927978566126</v>
      </c>
      <c r="DA61" s="149">
        <f t="shared" ca="1" si="223"/>
        <v>3.1564256842466878</v>
      </c>
      <c r="DB61" s="148">
        <f ca="1">IFERROR($D61*(CJ61/$V61),0)</f>
        <v>198544.00552545456</v>
      </c>
      <c r="DC61" s="148">
        <f ca="1">IFERROR($E61*(CK61/$W61),0)</f>
        <v>189112.14369252895</v>
      </c>
      <c r="DE61" s="150">
        <f t="shared" ca="1" si="224"/>
        <v>0</v>
      </c>
      <c r="DF61" s="150">
        <f t="shared" ca="1" si="224"/>
        <v>0</v>
      </c>
    </row>
    <row r="62" spans="1:110">
      <c r="A62">
        <v>8728</v>
      </c>
      <c r="B62" t="str">
        <f>VLOOKUP(A62,Stores!$A:$H,8,FALSE)</f>
        <v>8728 - Brookfield NYC, NY</v>
      </c>
      <c r="D62" s="148">
        <f t="shared" ca="1" si="179"/>
        <v>4469362.0726499995</v>
      </c>
      <c r="E62" s="148">
        <f t="shared" ca="1" si="179"/>
        <v>4026217.6861899998</v>
      </c>
      <c r="F62" s="148">
        <f t="shared" ca="1" si="179"/>
        <v>1531453.6912500001</v>
      </c>
      <c r="G62" s="148">
        <f t="shared" ca="1" si="179"/>
        <v>1359452.9794999999</v>
      </c>
      <c r="H62" s="149">
        <f t="shared" ca="1" si="180"/>
        <v>34.265599124797738</v>
      </c>
      <c r="I62" s="149">
        <f t="shared" ca="1" si="180"/>
        <v>33.765014349893413</v>
      </c>
      <c r="J62" s="148">
        <f t="shared" ca="1" si="181"/>
        <v>773864.1825</v>
      </c>
      <c r="K62" s="148">
        <f t="shared" ca="1" si="181"/>
        <v>650834.73</v>
      </c>
      <c r="L62" s="149">
        <f t="shared" ca="1" si="182"/>
        <v>17.314868876603594</v>
      </c>
      <c r="M62" s="149">
        <f t="shared" ca="1" si="182"/>
        <v>16.164916572503643</v>
      </c>
      <c r="N62" s="148">
        <f t="shared" ca="1" si="183"/>
        <v>541097.26124999998</v>
      </c>
      <c r="O62" s="148">
        <f t="shared" ca="1" si="183"/>
        <v>501000.37749999994</v>
      </c>
      <c r="P62" s="149">
        <f t="shared" ca="1" si="184"/>
        <v>12.106811944398356</v>
      </c>
      <c r="Q62" s="149">
        <f t="shared" ca="1" si="184"/>
        <v>12.44344982186235</v>
      </c>
      <c r="R62" s="148">
        <f t="shared" ca="1" si="185"/>
        <v>216492.2475</v>
      </c>
      <c r="S62" s="148">
        <f t="shared" ca="1" si="185"/>
        <v>207617.872</v>
      </c>
      <c r="T62" s="149">
        <f t="shared" ca="1" si="186"/>
        <v>4.8439183037957845</v>
      </c>
      <c r="U62" s="149">
        <f t="shared" ca="1" si="186"/>
        <v>5.1566479555274194</v>
      </c>
      <c r="V62" s="148">
        <f t="shared" ca="1" si="187"/>
        <v>4320665.8134749988</v>
      </c>
      <c r="W62" s="148">
        <f t="shared" ca="1" si="187"/>
        <v>4070545.0537500004</v>
      </c>
      <c r="X62" s="23"/>
      <c r="Y62" s="148">
        <f t="shared" ca="1" si="188"/>
        <v>2783538.0167999994</v>
      </c>
      <c r="Z62" s="148">
        <f t="shared" ca="1" si="188"/>
        <v>2708540.2902600002</v>
      </c>
      <c r="AA62" s="148">
        <f t="shared" ca="1" si="189"/>
        <v>737257.61684999987</v>
      </c>
      <c r="AB62" s="148">
        <f t="shared" ca="1" si="189"/>
        <v>684295.98649999988</v>
      </c>
      <c r="AC62" s="149">
        <f t="shared" ca="1" si="190"/>
        <v>26.486349832489921</v>
      </c>
      <c r="AD62" s="149">
        <f t="shared" ca="1" si="190"/>
        <v>25.26438277328754</v>
      </c>
      <c r="AE62" s="148">
        <f t="shared" ca="1" si="191"/>
        <v>447321.58754999994</v>
      </c>
      <c r="AF62" s="148">
        <f t="shared" ca="1" si="191"/>
        <v>395235.98372999998</v>
      </c>
      <c r="AG62" s="149">
        <f t="shared" ca="1" si="192"/>
        <v>16.070252493416568</v>
      </c>
      <c r="AH62" s="149">
        <f t="shared" ca="1" si="192"/>
        <v>14.59221356799755</v>
      </c>
      <c r="AI62" s="148">
        <f t="shared" ca="1" si="193"/>
        <v>213627.85485</v>
      </c>
      <c r="AJ62" s="148">
        <f t="shared" ca="1" si="193"/>
        <v>216333.09151999996</v>
      </c>
      <c r="AK62" s="149">
        <f t="shared" ca="1" si="194"/>
        <v>7.674687881417551</v>
      </c>
      <c r="AL62" s="149">
        <f t="shared" ca="1" si="194"/>
        <v>7.9870730480894396</v>
      </c>
      <c r="AM62" s="148">
        <f t="shared" ca="1" si="195"/>
        <v>76308.174449999991</v>
      </c>
      <c r="AN62" s="148">
        <f t="shared" ca="1" si="195"/>
        <v>72726.911250000005</v>
      </c>
      <c r="AO62" s="149">
        <f t="shared" ca="1" si="196"/>
        <v>2.7414094576558039</v>
      </c>
      <c r="AP62" s="149">
        <f t="shared" ca="1" si="196"/>
        <v>2.6850961572005545</v>
      </c>
      <c r="AQ62" s="148">
        <f ca="1">IFERROR($D62*(Y62/$V62),0)</f>
        <v>2879333.8288895879</v>
      </c>
      <c r="AR62" s="148">
        <f ca="1">IFERROR($E62*(Z62/$W62),0)</f>
        <v>2679044.8641163153</v>
      </c>
      <c r="AS62" s="23"/>
      <c r="AT62" s="148">
        <f t="shared" ca="1" si="197"/>
        <v>64540.633125</v>
      </c>
      <c r="AU62" s="148">
        <f t="shared" ca="1" si="197"/>
        <v>1206.3695</v>
      </c>
      <c r="AV62" s="148">
        <f t="shared" ca="1" si="198"/>
        <v>54097.402125000001</v>
      </c>
      <c r="AW62" s="148">
        <f t="shared" ca="1" si="198"/>
        <v>0</v>
      </c>
      <c r="AX62" s="149">
        <f t="shared" ca="1" si="199"/>
        <v>83.819137658947469</v>
      </c>
      <c r="AY62" s="149">
        <f t="shared" ca="1" si="199"/>
        <v>0</v>
      </c>
      <c r="AZ62" s="148">
        <f t="shared" ca="1" si="200"/>
        <v>7686.5399999999991</v>
      </c>
      <c r="BA62" s="148">
        <f t="shared" ca="1" si="200"/>
        <v>0</v>
      </c>
      <c r="BB62" s="149">
        <f t="shared" ca="1" si="201"/>
        <v>11.909613568731162</v>
      </c>
      <c r="BC62" s="149">
        <f t="shared" ca="1" si="201"/>
        <v>0</v>
      </c>
      <c r="BD62" s="148">
        <f t="shared" ca="1" si="202"/>
        <v>45552.772125000003</v>
      </c>
      <c r="BE62" s="148">
        <f t="shared" ca="1" si="202"/>
        <v>0</v>
      </c>
      <c r="BF62" s="149">
        <f t="shared" ca="1" si="203"/>
        <v>70.579989565294497</v>
      </c>
      <c r="BG62" s="149">
        <f t="shared" ca="1" si="203"/>
        <v>0</v>
      </c>
      <c r="BH62" s="148">
        <f t="shared" ca="1" si="204"/>
        <v>858.09000000000015</v>
      </c>
      <c r="BI62" s="148">
        <f t="shared" ca="1" si="204"/>
        <v>0</v>
      </c>
      <c r="BJ62" s="149">
        <f t="shared" ca="1" si="205"/>
        <v>1.3295345249218149</v>
      </c>
      <c r="BK62" s="149">
        <f t="shared" ca="1" si="205"/>
        <v>0</v>
      </c>
      <c r="BL62" s="148">
        <f ca="1">IFERROR($D62*(AT62/$V62),0)</f>
        <v>66761.807158072246</v>
      </c>
      <c r="BM62" s="148">
        <f ca="1">IFERROR($E62*(AU62/$W62),0)</f>
        <v>1193.2323934126623</v>
      </c>
      <c r="BN62" s="23"/>
      <c r="BO62" s="148">
        <f t="shared" ca="1" si="206"/>
        <v>943508.94869999983</v>
      </c>
      <c r="BP62" s="148">
        <f t="shared" ca="1" si="206"/>
        <v>898816.22396999993</v>
      </c>
      <c r="BQ62" s="148">
        <f t="shared" ca="1" si="207"/>
        <v>520182.78517500003</v>
      </c>
      <c r="BR62" s="148">
        <f t="shared" ca="1" si="207"/>
        <v>510200.56185</v>
      </c>
      <c r="BS62" s="149">
        <f t="shared" ca="1" si="208"/>
        <v>55.13278765312468</v>
      </c>
      <c r="BT62" s="149">
        <f t="shared" ca="1" si="208"/>
        <v>56.763612876999993</v>
      </c>
      <c r="BU62" s="148">
        <f t="shared" ca="1" si="209"/>
        <v>161656.67107500002</v>
      </c>
      <c r="BV62" s="148">
        <f t="shared" ca="1" si="209"/>
        <v>169706.05042999997</v>
      </c>
      <c r="BW62" s="149">
        <f t="shared" ca="1" si="210"/>
        <v>17.133559919885904</v>
      </c>
      <c r="BX62" s="149">
        <f t="shared" ca="1" si="210"/>
        <v>18.881062213187676</v>
      </c>
      <c r="BY62" s="148">
        <f t="shared" ca="1" si="211"/>
        <v>243182.01607499999</v>
      </c>
      <c r="BZ62" s="148">
        <f t="shared" ca="1" si="211"/>
        <v>237811.36945999996</v>
      </c>
      <c r="CA62" s="149">
        <f t="shared" ca="1" si="212"/>
        <v>25.774214055951965</v>
      </c>
      <c r="CB62" s="149">
        <f t="shared" ca="1" si="212"/>
        <v>26.458286256739562</v>
      </c>
      <c r="CC62" s="148">
        <f t="shared" ca="1" si="213"/>
        <v>115344.098025</v>
      </c>
      <c r="CD62" s="148">
        <f t="shared" ca="1" si="213"/>
        <v>102683.14195999999</v>
      </c>
      <c r="CE62" s="149">
        <f t="shared" ca="1" si="214"/>
        <v>12.225013677286812</v>
      </c>
      <c r="CF62" s="149">
        <f t="shared" ca="1" si="214"/>
        <v>11.42426440707275</v>
      </c>
      <c r="CG62" s="148">
        <f ca="1">IFERROR($D62*(BO62/$V62),0)</f>
        <v>975979.92822641472</v>
      </c>
      <c r="CH62" s="148">
        <f ca="1">IFERROR($E62*(BP62/$W62),0)</f>
        <v>889028.30697050481</v>
      </c>
      <c r="CI62" s="23"/>
      <c r="CJ62" s="148">
        <f t="shared" ca="1" si="215"/>
        <v>529078.21484999987</v>
      </c>
      <c r="CK62" s="148">
        <f t="shared" ca="1" si="215"/>
        <v>461982.17001999996</v>
      </c>
      <c r="CL62" s="148">
        <f t="shared" ca="1" si="216"/>
        <v>152115.59789999999</v>
      </c>
      <c r="CM62" s="148">
        <f t="shared" ca="1" si="216"/>
        <v>135064.49403999999</v>
      </c>
      <c r="CN62" s="149">
        <f t="shared" ca="1" si="217"/>
        <v>28.75106054841563</v>
      </c>
      <c r="CO62" s="149">
        <f t="shared" ca="1" si="217"/>
        <v>29.235867270408473</v>
      </c>
      <c r="CP62" s="148">
        <f t="shared" ca="1" si="218"/>
        <v>74178.51165</v>
      </c>
      <c r="CQ62" s="148">
        <f t="shared" ca="1" si="218"/>
        <v>70442.336439999999</v>
      </c>
      <c r="CR62" s="149">
        <f t="shared" ca="1" si="219"/>
        <v>14.020329994314832</v>
      </c>
      <c r="CS62" s="149">
        <f t="shared" ca="1" si="219"/>
        <v>15.247847430334904</v>
      </c>
      <c r="CT62" s="148">
        <f t="shared" ca="1" si="220"/>
        <v>51279.228749999995</v>
      </c>
      <c r="CU62" s="148">
        <f t="shared" ca="1" si="220"/>
        <v>43592.435599999997</v>
      </c>
      <c r="CV62" s="149">
        <f t="shared" ca="1" si="221"/>
        <v>9.6921829912309434</v>
      </c>
      <c r="CW62" s="149">
        <f t="shared" ca="1" si="221"/>
        <v>9.4359562833589017</v>
      </c>
      <c r="CX62" s="148">
        <f t="shared" ca="1" si="222"/>
        <v>26657.857499999998</v>
      </c>
      <c r="CY62" s="148">
        <f t="shared" ca="1" si="222"/>
        <v>21029.722000000002</v>
      </c>
      <c r="CZ62" s="149">
        <f t="shared" ca="1" si="223"/>
        <v>5.0385475628698533</v>
      </c>
      <c r="DA62" s="149">
        <f t="shared" ca="1" si="223"/>
        <v>4.552063556714665</v>
      </c>
      <c r="DB62" s="148">
        <f ca="1">IFERROR($D62*(CJ62/$V62),0)</f>
        <v>547286.5083759249</v>
      </c>
      <c r="DC62" s="148">
        <f ca="1">IFERROR($E62*(CK62/$W62),0)</f>
        <v>456951.28270976682</v>
      </c>
      <c r="DE62" s="150">
        <f t="shared" ca="1" si="224"/>
        <v>0</v>
      </c>
      <c r="DF62" s="150">
        <f t="shared" ca="1" si="224"/>
        <v>0</v>
      </c>
    </row>
    <row r="63" spans="1:110">
      <c r="A63" s="5" t="s">
        <v>123</v>
      </c>
      <c r="B63" s="5" t="s">
        <v>168</v>
      </c>
      <c r="D63" s="155">
        <f ca="1">SUM(D57:D62)</f>
        <v>12534338.309774999</v>
      </c>
      <c r="E63" s="155">
        <f ca="1">SUM(E57:E62)</f>
        <v>10796840.41212</v>
      </c>
      <c r="F63" s="155">
        <f ca="1">SUM(F57:F62)</f>
        <v>3943742.7084000004</v>
      </c>
      <c r="G63" s="155">
        <f ca="1">SUM(G57:G62)</f>
        <v>3637322.7664899998</v>
      </c>
      <c r="H63" s="156">
        <f t="shared" ca="1" si="180"/>
        <v>31.463509368695135</v>
      </c>
      <c r="I63" s="156">
        <f t="shared" ca="1" si="180"/>
        <v>33.688770303642919</v>
      </c>
      <c r="J63" s="155">
        <f ca="1">SUM(J57:J62)</f>
        <v>1753041.8430000001</v>
      </c>
      <c r="K63" s="155">
        <f ca="1">SUM(K57:K62)</f>
        <v>1525873.7396</v>
      </c>
      <c r="L63" s="156">
        <f t="shared" ca="1" si="182"/>
        <v>13.985914530748522</v>
      </c>
      <c r="M63" s="156">
        <f t="shared" ca="1" si="182"/>
        <v>14.132595105204384</v>
      </c>
      <c r="N63" s="155">
        <f ca="1">SUM(N57:N62)</f>
        <v>1666567.66515</v>
      </c>
      <c r="O63" s="155">
        <f ca="1">SUM(O57:O62)</f>
        <v>1594196.3473799999</v>
      </c>
      <c r="P63" s="156">
        <f t="shared" ca="1" si="184"/>
        <v>13.296016303072932</v>
      </c>
      <c r="Q63" s="156">
        <f t="shared" ca="1" si="184"/>
        <v>14.765396972899905</v>
      </c>
      <c r="R63" s="155">
        <f ca="1">SUM(R57:R62)</f>
        <v>524133.20024999994</v>
      </c>
      <c r="S63" s="155">
        <f ca="1">SUM(S57:S62)</f>
        <v>517252.67950999993</v>
      </c>
      <c r="T63" s="156">
        <f t="shared" ca="1" si="186"/>
        <v>4.1815785348736814</v>
      </c>
      <c r="U63" s="156">
        <f t="shared" ca="1" si="186"/>
        <v>4.7907782255386273</v>
      </c>
      <c r="V63" s="155">
        <f ca="1">SUM(V57:V62)</f>
        <v>12570625.954425</v>
      </c>
      <c r="W63" s="155">
        <f ca="1">SUM(W57:W62)</f>
        <v>11089123.007689999</v>
      </c>
      <c r="X63" s="65"/>
      <c r="Y63" s="155">
        <f ca="1">SUM(Y57:Y62)</f>
        <v>8018603.2981499992</v>
      </c>
      <c r="Z63" s="155">
        <f ca="1">SUM(Z57:Z62)</f>
        <v>6966470.7692999998</v>
      </c>
      <c r="AA63" s="155">
        <f ca="1">SUM(AA57:AA62)</f>
        <v>1892026.592925</v>
      </c>
      <c r="AB63" s="155">
        <f ca="1">SUM(AB57:AB62)</f>
        <v>1689921.1198799997</v>
      </c>
      <c r="AC63" s="156">
        <f t="shared" ca="1" si="190"/>
        <v>23.595463231876256</v>
      </c>
      <c r="AD63" s="156">
        <f t="shared" ca="1" si="190"/>
        <v>24.257923069557428</v>
      </c>
      <c r="AE63" s="155">
        <f ca="1">SUM(AE57:AE62)</f>
        <v>971015.0226749999</v>
      </c>
      <c r="AF63" s="155">
        <f ca="1">SUM(AF57:AF62)</f>
        <v>833459.36513000005</v>
      </c>
      <c r="AG63" s="156">
        <f t="shared" ca="1" si="192"/>
        <v>12.109528138136303</v>
      </c>
      <c r="AH63" s="156">
        <f t="shared" ca="1" si="192"/>
        <v>11.96386797175562</v>
      </c>
      <c r="AI63" s="155">
        <f ca="1">SUM(AI57:AI62)</f>
        <v>722859.34372500004</v>
      </c>
      <c r="AJ63" s="155">
        <f ca="1">SUM(AJ57:AJ62)</f>
        <v>675324.32036999986</v>
      </c>
      <c r="AK63" s="156">
        <f t="shared" ca="1" si="194"/>
        <v>9.0147787195280458</v>
      </c>
      <c r="AL63" s="156">
        <f t="shared" ca="1" si="194"/>
        <v>9.6939231173700495</v>
      </c>
      <c r="AM63" s="155">
        <f ca="1">SUM(AM57:AM62)</f>
        <v>198152.22652500001</v>
      </c>
      <c r="AN63" s="155">
        <f ca="1">SUM(AN57:AN62)</f>
        <v>181137.43438000002</v>
      </c>
      <c r="AO63" s="156">
        <f t="shared" ca="1" si="196"/>
        <v>2.4711563742119083</v>
      </c>
      <c r="AP63" s="156">
        <f t="shared" ca="1" si="196"/>
        <v>2.600131980431764</v>
      </c>
      <c r="AQ63" s="155">
        <f ca="1">SUM(AQ57:AQ62)</f>
        <v>7997138.0688673668</v>
      </c>
      <c r="AR63" s="155">
        <f ca="1">SUM(AR57:AR62)</f>
        <v>6789709.4595506731</v>
      </c>
      <c r="AS63" s="65"/>
      <c r="AT63" s="155">
        <f ca="1">SUM(AT57:AT62)</f>
        <v>418273.11255000002</v>
      </c>
      <c r="AU63" s="155">
        <f ca="1">SUM(AU57:AU62)</f>
        <v>246687.56097999998</v>
      </c>
      <c r="AV63" s="155">
        <f ca="1">SUM(AV57:AV62)</f>
        <v>218217.54989999998</v>
      </c>
      <c r="AW63" s="155">
        <f ca="1">SUM(AW57:AW62)</f>
        <v>94595.063500000004</v>
      </c>
      <c r="AX63" s="156">
        <f t="shared" ca="1" si="199"/>
        <v>52.171067982265882</v>
      </c>
      <c r="AY63" s="156">
        <f t="shared" ca="1" si="199"/>
        <v>38.346101896750781</v>
      </c>
      <c r="AZ63" s="155">
        <f ca="1">SUM(AZ57:AZ62)</f>
        <v>69110.647799999992</v>
      </c>
      <c r="BA63" s="155">
        <f ca="1">SUM(BA57:BA62)</f>
        <v>61290.805379999991</v>
      </c>
      <c r="BB63" s="156">
        <f t="shared" ca="1" si="201"/>
        <v>16.522852109395046</v>
      </c>
      <c r="BC63" s="156">
        <f t="shared" ca="1" si="201"/>
        <v>24.845519221364025</v>
      </c>
      <c r="BD63" s="155">
        <f ca="1">SUM(BD57:BD62)</f>
        <v>141132.7389</v>
      </c>
      <c r="BE63" s="155">
        <f ca="1">SUM(BE57:BE62)</f>
        <v>27962.972379999999</v>
      </c>
      <c r="BF63" s="156">
        <f t="shared" ca="1" si="203"/>
        <v>33.741766961683226</v>
      </c>
      <c r="BG63" s="156">
        <f t="shared" ca="1" si="203"/>
        <v>11.335379971699131</v>
      </c>
      <c r="BH63" s="155">
        <f ca="1">SUM(BH57:BH62)</f>
        <v>7974.1632</v>
      </c>
      <c r="BI63" s="155">
        <f ca="1">SUM(BI57:BI62)</f>
        <v>5341.2857399999994</v>
      </c>
      <c r="BJ63" s="156">
        <f t="shared" ca="1" si="205"/>
        <v>1.9064489111876095</v>
      </c>
      <c r="BK63" s="156">
        <f t="shared" ca="1" si="205"/>
        <v>2.1652027036876174</v>
      </c>
      <c r="BL63" s="155">
        <f ca="1">SUM(BL57:BL62)</f>
        <v>412851.07404807355</v>
      </c>
      <c r="BM63" s="155">
        <f ca="1">SUM(BM57:BM62)</f>
        <v>236505.19970070868</v>
      </c>
      <c r="BN63" s="65"/>
      <c r="BO63" s="155">
        <f ca="1">SUM(BO57:BO62)</f>
        <v>2965673.4741000002</v>
      </c>
      <c r="BP63" s="155">
        <f ca="1">SUM(BP57:BP62)</f>
        <v>2696791.2174699996</v>
      </c>
      <c r="BQ63" s="155">
        <f ca="1">SUM(BQ57:BQ62)</f>
        <v>1453622.4483</v>
      </c>
      <c r="BR63" s="155">
        <f ca="1">SUM(BR57:BR62)</f>
        <v>1388325.4328999999</v>
      </c>
      <c r="BS63" s="156">
        <f t="shared" ca="1" si="208"/>
        <v>49.014918904419652</v>
      </c>
      <c r="BT63" s="156">
        <f t="shared" ca="1" si="208"/>
        <v>51.4806420276932</v>
      </c>
      <c r="BU63" s="155">
        <f ca="1">SUM(BU57:BU62)</f>
        <v>481406.77957499999</v>
      </c>
      <c r="BV63" s="155">
        <f ca="1">SUM(BV57:BV62)</f>
        <v>447422.27935999993</v>
      </c>
      <c r="BW63" s="156">
        <f t="shared" ca="1" si="210"/>
        <v>16.232629241865329</v>
      </c>
      <c r="BX63" s="156">
        <f t="shared" ca="1" si="210"/>
        <v>16.590912802651072</v>
      </c>
      <c r="BY63" s="155">
        <f ca="1">SUM(BY57:BY62)</f>
        <v>705964.29345</v>
      </c>
      <c r="BZ63" s="155">
        <f ca="1">SUM(BZ57:BZ62)</f>
        <v>690367.82786999992</v>
      </c>
      <c r="CA63" s="156">
        <f t="shared" ca="1" si="212"/>
        <v>23.804518589634707</v>
      </c>
      <c r="CB63" s="156">
        <f t="shared" ca="1" si="212"/>
        <v>25.599602349553408</v>
      </c>
      <c r="CC63" s="155">
        <f ca="1">SUM(CC57:CC62)</f>
        <v>266251.375275</v>
      </c>
      <c r="CD63" s="155">
        <f ca="1">SUM(CD57:CD62)</f>
        <v>250535.32566999999</v>
      </c>
      <c r="CE63" s="156">
        <f t="shared" ca="1" si="214"/>
        <v>8.9777710729196141</v>
      </c>
      <c r="CF63" s="156">
        <f t="shared" ca="1" si="214"/>
        <v>9.2901268754887241</v>
      </c>
      <c r="CG63" s="155">
        <f ca="1">SUM(CG57:CG62)</f>
        <v>2953173.5586330215</v>
      </c>
      <c r="CH63" s="155">
        <f ca="1">SUM(CH57:CH62)</f>
        <v>2624124.4936150182</v>
      </c>
      <c r="CI63" s="65"/>
      <c r="CJ63" s="155">
        <f ca="1">SUM(CJ57:CJ62)</f>
        <v>1168076.069625</v>
      </c>
      <c r="CK63" s="155">
        <f ca="1">SUM(CK57:CK62)</f>
        <v>1179173.45994</v>
      </c>
      <c r="CL63" s="155">
        <f ca="1">SUM(CL57:CL62)</f>
        <v>365436.51150000002</v>
      </c>
      <c r="CM63" s="155">
        <f ca="1">SUM(CM57:CM62)</f>
        <v>371344.57254999992</v>
      </c>
      <c r="CN63" s="156">
        <f t="shared" ca="1" si="217"/>
        <v>31.285335005392245</v>
      </c>
      <c r="CO63" s="156">
        <f t="shared" ca="1" si="217"/>
        <v>31.49193779928655</v>
      </c>
      <c r="CP63" s="155">
        <f ca="1">SUM(CP57:CP62)</f>
        <v>158369.96625</v>
      </c>
      <c r="CQ63" s="155">
        <f ca="1">SUM(CQ57:CQ62)</f>
        <v>155960.47005</v>
      </c>
      <c r="CR63" s="156">
        <f t="shared" ca="1" si="219"/>
        <v>13.558189433744944</v>
      </c>
      <c r="CS63" s="156">
        <f t="shared" ca="1" si="219"/>
        <v>13.22625341804553</v>
      </c>
      <c r="CT63" s="155">
        <f ca="1">SUM(CT57:CT62)</f>
        <v>151692.39825000003</v>
      </c>
      <c r="CU63" s="155">
        <f ca="1">SUM(CU57:CU62)</f>
        <v>158695.40512000001</v>
      </c>
      <c r="CV63" s="156">
        <f t="shared" ca="1" si="221"/>
        <v>12.986517076640347</v>
      </c>
      <c r="CW63" s="156">
        <f t="shared" ca="1" si="221"/>
        <v>13.458190038306572</v>
      </c>
      <c r="CX63" s="155">
        <f ca="1">SUM(CX57:CX62)</f>
        <v>55374.146999999997</v>
      </c>
      <c r="CY63" s="155">
        <f ca="1">SUM(CY57:CY62)</f>
        <v>56688.697379999998</v>
      </c>
      <c r="CZ63" s="156">
        <f t="shared" ca="1" si="223"/>
        <v>4.7406284950069519</v>
      </c>
      <c r="DA63" s="156">
        <f t="shared" ca="1" si="223"/>
        <v>4.8074943429344561</v>
      </c>
      <c r="DB63" s="155">
        <f ca="1">SUM(DB57:DB62)</f>
        <v>1171175.6082265361</v>
      </c>
      <c r="DC63" s="155">
        <f ca="1">SUM(DC57:DC62)</f>
        <v>1146501.2592535992</v>
      </c>
      <c r="DD63" s="153"/>
      <c r="DE63" s="155">
        <f ca="1">SUM(DE57:DE62)</f>
        <v>0</v>
      </c>
      <c r="DF63" s="155">
        <f ca="1">SUM(DF57:DF62)</f>
        <v>0</v>
      </c>
    </row>
    <row r="65" spans="1:110">
      <c r="A65" s="5" t="s">
        <v>124</v>
      </c>
      <c r="B65" s="5" t="s">
        <v>168</v>
      </c>
      <c r="D65" s="155">
        <f ca="1">SUM(D55,D63)</f>
        <v>51010319.823225006</v>
      </c>
      <c r="E65" s="155">
        <f ca="1">SUM(E55,E63)</f>
        <v>43406535.671379991</v>
      </c>
      <c r="F65" s="155">
        <f ca="1">SUM(F55,F63)</f>
        <v>15839544.07725</v>
      </c>
      <c r="G65" s="155">
        <f ca="1">SUM(G55,G63)</f>
        <v>14102361.395429999</v>
      </c>
      <c r="H65" s="156">
        <f ca="1">IFERROR(F65/D65*100,0)</f>
        <v>31.051646278912866</v>
      </c>
      <c r="I65" s="156">
        <f ca="1">IFERROR(G65/E65*100,0)</f>
        <v>32.489027694344109</v>
      </c>
      <c r="J65" s="155">
        <f ca="1">SUM(J55,J63)</f>
        <v>6646896.1824000003</v>
      </c>
      <c r="K65" s="155">
        <f ca="1">SUM(K55,K63)</f>
        <v>5769137.8432799997</v>
      </c>
      <c r="L65" s="156">
        <f ca="1">IFERROR(J65/D65*100,0)</f>
        <v>13.030493055982895</v>
      </c>
      <c r="M65" s="156">
        <f ca="1">IFERROR(K65/E65*100,0)</f>
        <v>13.290942836250968</v>
      </c>
      <c r="N65" s="155">
        <f ca="1">SUM(N55,N63)</f>
        <v>7141663.4248499991</v>
      </c>
      <c r="O65" s="155">
        <f ca="1">SUM(O55,O63)</f>
        <v>6431082.8197000008</v>
      </c>
      <c r="P65" s="156">
        <f ca="1">IFERROR(N65/D65*100,0)</f>
        <v>14.000428637968271</v>
      </c>
      <c r="Q65" s="156">
        <f ca="1">IFERROR(O65/E65*100,0)</f>
        <v>14.815932025509056</v>
      </c>
      <c r="R65" s="155">
        <f ca="1">SUM(R55,R63)</f>
        <v>2050984.4699999997</v>
      </c>
      <c r="S65" s="155">
        <f ca="1">SUM(S55,S63)</f>
        <v>1902140.7324499998</v>
      </c>
      <c r="T65" s="156">
        <f ca="1">IFERROR(R65/D65*100,0)</f>
        <v>4.0207245849617008</v>
      </c>
      <c r="U65" s="156">
        <f ca="1">IFERROR(S65/E65*100,0)</f>
        <v>4.3821528325840848</v>
      </c>
      <c r="V65" s="155">
        <f ca="1">SUM(V55,V63)</f>
        <v>51289539.22034999</v>
      </c>
      <c r="W65" s="155">
        <f ca="1">SUM(W55,W63)</f>
        <v>43534698.6193</v>
      </c>
      <c r="X65" s="65"/>
      <c r="Y65" s="155">
        <f ca="1">SUM(Y55,Y63)</f>
        <v>29911454.517599996</v>
      </c>
      <c r="Z65" s="155">
        <f ca="1">SUM(Z55,Z63)</f>
        <v>26071794.035069998</v>
      </c>
      <c r="AA65" s="155">
        <f ca="1">SUM(AA55,AA63)</f>
        <v>7030672.28565</v>
      </c>
      <c r="AB65" s="155">
        <f ca="1">SUM(AB55,AB63)</f>
        <v>6295552.0613299999</v>
      </c>
      <c r="AC65" s="156">
        <f ca="1">IFERROR(AA65/Y65*100,0)</f>
        <v>23.504949521973696</v>
      </c>
      <c r="AD65" s="156">
        <f ca="1">IFERROR(AB65/Z65*100,0)</f>
        <v>24.146984487763493</v>
      </c>
      <c r="AE65" s="155">
        <f ca="1">SUM(AE55,AE63)</f>
        <v>3463680.7151999995</v>
      </c>
      <c r="AF65" s="155">
        <f ca="1">SUM(AF55,AF63)</f>
        <v>3024147.4383399999</v>
      </c>
      <c r="AG65" s="156">
        <f ca="1">IFERROR(AE65/Y65*100,0)</f>
        <v>11.57978029173392</v>
      </c>
      <c r="AH65" s="156">
        <f ca="1">IFERROR(AF65/Z65*100,0)</f>
        <v>11.599307029934815</v>
      </c>
      <c r="AI65" s="155">
        <f ca="1">SUM(AI55,AI63)</f>
        <v>2850493.3352999999</v>
      </c>
      <c r="AJ65" s="155">
        <f ca="1">SUM(AJ55,AJ63)</f>
        <v>2592171.6026499998</v>
      </c>
      <c r="AK65" s="156">
        <f ca="1">IFERROR(AI65/Y65*100,0)</f>
        <v>9.5297717254865031</v>
      </c>
      <c r="AL65" s="156">
        <f ca="1">IFERROR(AJ65/Z65*100,0)</f>
        <v>9.9424366392400447</v>
      </c>
      <c r="AM65" s="155">
        <f ca="1">SUM(AM55,AM63)</f>
        <v>716498.23515000008</v>
      </c>
      <c r="AN65" s="155">
        <f ca="1">SUM(AN55,AN63)</f>
        <v>679233.02034000005</v>
      </c>
      <c r="AO65" s="156">
        <f ca="1">IFERROR(AM65/Y65*100,0)</f>
        <v>2.3953975047532716</v>
      </c>
      <c r="AP65" s="156">
        <f ca="1">IFERROR(AN65/Z65*100,0)</f>
        <v>2.6052408185886331</v>
      </c>
      <c r="AQ65" s="155">
        <f ca="1">SUM(AQ55,AQ63)</f>
        <v>29729628.036172621</v>
      </c>
      <c r="AR65" s="155">
        <f ca="1">SUM(AR55,AR63)</f>
        <v>25950720.228426553</v>
      </c>
      <c r="AS65" s="65"/>
      <c r="AT65" s="155">
        <f ca="1">SUM(AT55,AT63)</f>
        <v>2471050.1915250001</v>
      </c>
      <c r="AU65" s="155">
        <f ca="1">SUM(AU55,AU63)</f>
        <v>1634316.3141900001</v>
      </c>
      <c r="AV65" s="155">
        <f ca="1">SUM(AV55,AV63)</f>
        <v>1077961.3365</v>
      </c>
      <c r="AW65" s="155">
        <f ca="1">SUM(AW55,AW63)</f>
        <v>509904.93721999991</v>
      </c>
      <c r="AX65" s="156">
        <f ca="1">IFERROR(AV65/AT65*100,0)</f>
        <v>43.623611539623965</v>
      </c>
      <c r="AY65" s="156">
        <f ca="1">IFERROR(AW65/AU65*100,0)</f>
        <v>31.199892749814406</v>
      </c>
      <c r="AZ65" s="155">
        <f ca="1">SUM(AZ55,AZ63)</f>
        <v>392960.07427499996</v>
      </c>
      <c r="BA65" s="155">
        <f ca="1">SUM(BA55,BA63)</f>
        <v>334428.79399999994</v>
      </c>
      <c r="BB65" s="156">
        <f ca="1">IFERROR(AZ65/AT65*100,0)</f>
        <v>15.902553320152757</v>
      </c>
      <c r="BC65" s="156">
        <f ca="1">IFERROR(BA65/AU65*100,0)</f>
        <v>20.46291719028391</v>
      </c>
      <c r="BD65" s="155">
        <f ca="1">SUM(BD55,BD63)</f>
        <v>640155.81217500009</v>
      </c>
      <c r="BE65" s="155">
        <f ca="1">SUM(BE55,BE63)</f>
        <v>139316.65951</v>
      </c>
      <c r="BF65" s="156">
        <f ca="1">IFERROR(BD65/AT65*100,0)</f>
        <v>25.906224582995218</v>
      </c>
      <c r="BG65" s="156">
        <f ca="1">IFERROR(BE65/AU65*100,0)</f>
        <v>8.5244611646092601</v>
      </c>
      <c r="BH65" s="155">
        <f ca="1">SUM(BH55,BH63)</f>
        <v>44845.450049999999</v>
      </c>
      <c r="BI65" s="155">
        <f ca="1">SUM(BI55,BI63)</f>
        <v>36159.48371</v>
      </c>
      <c r="BJ65" s="156">
        <f ca="1">IFERROR(BH65/AT65*100,0)</f>
        <v>1.8148336364759869</v>
      </c>
      <c r="BK65" s="156">
        <f ca="1">IFERROR(BI65/AU65*100,0)</f>
        <v>2.2125143949212407</v>
      </c>
      <c r="BL65" s="155">
        <f ca="1">SUM(BL55,BL63)</f>
        <v>2453700.4290102427</v>
      </c>
      <c r="BM65" s="155">
        <f ca="1">SUM(BM55,BM63)</f>
        <v>1645570.0838810802</v>
      </c>
      <c r="BN65" s="65"/>
      <c r="BO65" s="155">
        <f ca="1">SUM(BO55,BO63)</f>
        <v>11561693.077125002</v>
      </c>
      <c r="BP65" s="155">
        <f ca="1">SUM(BP55,BP63)</f>
        <v>9692437.2757100016</v>
      </c>
      <c r="BQ65" s="155">
        <f ca="1">SUM(BQ55,BQ63)</f>
        <v>5664437.5457250001</v>
      </c>
      <c r="BR65" s="155">
        <f ca="1">SUM(BR55,BR63)</f>
        <v>5058565.6775499992</v>
      </c>
      <c r="BS65" s="156">
        <f ca="1">IFERROR(BQ65/BO65*100,0)</f>
        <v>48.99314925538183</v>
      </c>
      <c r="BT65" s="156">
        <f ca="1">IFERROR(BR65/BP65*100,0)</f>
        <v>52.190852864502482</v>
      </c>
      <c r="BU65" s="155">
        <f ca="1">SUM(BU55,BU63)</f>
        <v>1809778.6236749999</v>
      </c>
      <c r="BV65" s="155">
        <f ca="1">SUM(BV55,BV63)</f>
        <v>1588835.8303299998</v>
      </c>
      <c r="BW65" s="156">
        <f ca="1">IFERROR(BU65/BO65*100,0)</f>
        <v>15.653231854560094</v>
      </c>
      <c r="BX65" s="156">
        <f ca="1">IFERROR(BV65/BP65*100,0)</f>
        <v>16.392531466896827</v>
      </c>
      <c r="BY65" s="155">
        <f ca="1">SUM(BY55,BY63)</f>
        <v>2927827.6101749996</v>
      </c>
      <c r="BZ65" s="155">
        <f ca="1">SUM(BZ55,BZ63)</f>
        <v>2621734.3169499999</v>
      </c>
      <c r="CA65" s="156">
        <f ca="1">IFERROR(BY65/BO65*100,0)</f>
        <v>25.323519580084291</v>
      </c>
      <c r="CB65" s="156">
        <f ca="1">IFERROR(BZ65/BP65*100,0)</f>
        <v>27.049278136885853</v>
      </c>
      <c r="CC65" s="155">
        <f ca="1">SUM(CC55,CC63)</f>
        <v>926831.3118749999</v>
      </c>
      <c r="CD65" s="155">
        <f ca="1">SUM(CD55,CD63)</f>
        <v>847995.53026999999</v>
      </c>
      <c r="CE65" s="156">
        <f ca="1">IFERROR(CC65/BO65*100,0)</f>
        <v>8.0163978207374385</v>
      </c>
      <c r="CF65" s="156">
        <f ca="1">IFERROR(CD65/BP65*100,0)</f>
        <v>8.7490432607198034</v>
      </c>
      <c r="CG65" s="155">
        <f ca="1">SUM(CG55,CG63)</f>
        <v>11525088.94439902</v>
      </c>
      <c r="CH65" s="155">
        <f ca="1">SUM(CH55,CH63)</f>
        <v>9682180.8848216347</v>
      </c>
      <c r="CI65" s="65"/>
      <c r="CJ65" s="155">
        <f ca="1">SUM(CJ55,CJ63)</f>
        <v>7345341.4341000002</v>
      </c>
      <c r="CK65" s="155">
        <f ca="1">SUM(CK55,CK63)</f>
        <v>6136150.9943299983</v>
      </c>
      <c r="CL65" s="155">
        <f ca="1">SUM(CL55,CL63)</f>
        <v>2255725.3956749998</v>
      </c>
      <c r="CM65" s="155">
        <f ca="1">SUM(CM55,CM63)</f>
        <v>1948316.3632099999</v>
      </c>
      <c r="CN65" s="156">
        <f ca="1">IFERROR(CL65/CJ65*100,0)</f>
        <v>30.709605753696135</v>
      </c>
      <c r="CO65" s="156">
        <f ca="1">IFERROR(CM65/CK65*100,0)</f>
        <v>31.751441009360871</v>
      </c>
      <c r="CP65" s="155">
        <f ca="1">SUM(CP55,CP63)</f>
        <v>864561.70620000013</v>
      </c>
      <c r="CQ65" s="155">
        <f ca="1">SUM(CQ55,CQ63)</f>
        <v>716960.63075000001</v>
      </c>
      <c r="CR65" s="156">
        <f ca="1">IFERROR(CP65/CJ65*100,0)</f>
        <v>11.770204475265921</v>
      </c>
      <c r="CS65" s="156">
        <f ca="1">IFERROR(CQ65/CK65*100,0)</f>
        <v>11.684207761714058</v>
      </c>
      <c r="CT65" s="155">
        <f ca="1">SUM(CT55,CT63)</f>
        <v>1055666.7513000001</v>
      </c>
      <c r="CU65" s="155">
        <f ca="1">SUM(CU55,CU63)</f>
        <v>928097.28815999988</v>
      </c>
      <c r="CV65" s="156">
        <f ca="1">IFERROR(CT65/CJ65*100,0)</f>
        <v>14.371922132838844</v>
      </c>
      <c r="CW65" s="156">
        <f ca="1">IFERROR(CU65/CK65*100,0)</f>
        <v>15.125072525392413</v>
      </c>
      <c r="CX65" s="155">
        <f ca="1">SUM(CX55,CX63)</f>
        <v>335496.93817499996</v>
      </c>
      <c r="CY65" s="155">
        <f ca="1">SUM(CY55,CY63)</f>
        <v>303258.44429999997</v>
      </c>
      <c r="CZ65" s="156">
        <f ca="1">IFERROR(CX65/CJ65*100,0)</f>
        <v>4.567479145591375</v>
      </c>
      <c r="DA65" s="156">
        <f ca="1">IFERROR(CY65/CK65*100,0)</f>
        <v>4.9421607222543997</v>
      </c>
      <c r="DB65" s="155">
        <f ca="1">SUM(DB55,DB63)</f>
        <v>7301902.4136431143</v>
      </c>
      <c r="DC65" s="155">
        <f ca="1">SUM(DC55,DC63)</f>
        <v>6128064.4742507301</v>
      </c>
      <c r="DD65" s="153"/>
      <c r="DE65" s="155">
        <f ca="1">SUM(DE55,DE63)</f>
        <v>0</v>
      </c>
      <c r="DF65" s="155">
        <f ca="1">SUM(DF55,DF63)</f>
        <v>0</v>
      </c>
    </row>
    <row r="67" spans="1:110">
      <c r="A67" s="5" t="s">
        <v>169</v>
      </c>
      <c r="B67" s="5" t="s">
        <v>168</v>
      </c>
      <c r="D67" s="157">
        <f ca="1">SUM(D24,D55)</f>
        <v>71257405.752900004</v>
      </c>
      <c r="E67" s="157">
        <f ca="1">SUM(E24,E55)</f>
        <v>60241142.955209985</v>
      </c>
      <c r="F67" s="157">
        <f ca="1">SUM(F24,F55)</f>
        <v>23004754.081050001</v>
      </c>
      <c r="G67" s="157">
        <f ca="1">SUM(G24,G55)</f>
        <v>19636746.308689997</v>
      </c>
      <c r="H67" s="152">
        <f t="shared" ref="H67:I69" ca="1" si="275">IFERROR(F67/D67*100,0)</f>
        <v>32.284018535313805</v>
      </c>
      <c r="I67" s="152">
        <f t="shared" ca="1" si="275"/>
        <v>32.596901959994604</v>
      </c>
      <c r="J67" s="157">
        <f ca="1">SUM(J24,J55)</f>
        <v>11898976.219275001</v>
      </c>
      <c r="K67" s="157">
        <f ca="1">SUM(K24,K55)</f>
        <v>10195793.383649999</v>
      </c>
      <c r="L67" s="152">
        <f t="shared" ref="L67:M69" ca="1" si="276">IFERROR(J67/D67*100,0)</f>
        <v>16.698581843601207</v>
      </c>
      <c r="M67" s="152">
        <f t="shared" ca="1" si="276"/>
        <v>16.924966697976988</v>
      </c>
      <c r="N67" s="157">
        <f ca="1">SUM(N24,N55)</f>
        <v>9151434.1571249999</v>
      </c>
      <c r="O67" s="157">
        <f ca="1">SUM(O24,O55)</f>
        <v>7705154.4657499995</v>
      </c>
      <c r="P67" s="152">
        <f t="shared" ref="P67:Q69" ca="1" si="277">IFERROR(N67/D67*100,0)</f>
        <v>12.842783231345129</v>
      </c>
      <c r="Q67" s="152">
        <f t="shared" ca="1" si="277"/>
        <v>12.790518386211355</v>
      </c>
      <c r="R67" s="157">
        <f ca="1">SUM(R24,R55)</f>
        <v>1946566.2121499998</v>
      </c>
      <c r="S67" s="157">
        <f ca="1">SUM(S24,S55)</f>
        <v>1729502.8692899998</v>
      </c>
      <c r="T67" s="152">
        <f t="shared" ref="T67:U69" ca="1" si="278">IFERROR(R67/D67*100,0)</f>
        <v>2.7317388158925211</v>
      </c>
      <c r="U67" s="152">
        <f t="shared" ca="1" si="278"/>
        <v>2.8709662274766368</v>
      </c>
      <c r="V67" s="157">
        <f ca="1">SUM(V24,V55)</f>
        <v>71715954.007725</v>
      </c>
      <c r="W67" s="157">
        <f ca="1">SUM(W24,W55)</f>
        <v>60321773.564149998</v>
      </c>
      <c r="X67" s="65"/>
      <c r="Y67" s="157">
        <f ca="1">SUM(Y24,Y55)</f>
        <v>43359582.300974995</v>
      </c>
      <c r="Z67" s="157">
        <f ca="1">SUM(Z24,Z55)</f>
        <v>37766930.208910003</v>
      </c>
      <c r="AA67" s="157">
        <f ca="1">SUM(AA24,AA55)</f>
        <v>11022503.367674999</v>
      </c>
      <c r="AB67" s="157">
        <f ca="1">SUM(AB24,AB55)</f>
        <v>9677270.2387199998</v>
      </c>
      <c r="AC67" s="152">
        <f t="shared" ref="AC67:AD69" ca="1" si="279">IFERROR(AA67/Y67*100,0)</f>
        <v>25.421147489760632</v>
      </c>
      <c r="AD67" s="152">
        <f t="shared" ca="1" si="279"/>
        <v>25.623661190331354</v>
      </c>
      <c r="AE67" s="157">
        <f ca="1">SUM(AE24,AE55)</f>
        <v>6590447.1177749997</v>
      </c>
      <c r="AF67" s="157">
        <f ca="1">SUM(AF24,AF55)</f>
        <v>5791361.5338599999</v>
      </c>
      <c r="AG67" s="152">
        <f t="shared" ref="AG67:AH69" ca="1" si="280">IFERROR(AE67/Y67*100,0)</f>
        <v>15.199517080280556</v>
      </c>
      <c r="AH67" s="152">
        <f t="shared" ca="1" si="280"/>
        <v>15.334477813856573</v>
      </c>
      <c r="AI67" s="157">
        <f ca="1">SUM(AI24,AI55)</f>
        <v>3750569.8521750001</v>
      </c>
      <c r="AJ67" s="157">
        <f ca="1">SUM(AJ24,AJ55)</f>
        <v>3244779.40381</v>
      </c>
      <c r="AK67" s="152">
        <f t="shared" ref="AK67:AL69" ca="1" si="281">IFERROR(AI67/Y67*100,0)</f>
        <v>8.6499215470778736</v>
      </c>
      <c r="AL67" s="152">
        <f t="shared" ca="1" si="281"/>
        <v>8.5915889532490759</v>
      </c>
      <c r="AM67" s="157">
        <f ca="1">SUM(AM24,AM55)</f>
        <v>681486.39772500005</v>
      </c>
      <c r="AN67" s="157">
        <f ca="1">SUM(AN24,AN55)</f>
        <v>641129.30105000001</v>
      </c>
      <c r="AO67" s="152">
        <f t="shared" ref="AO67:AP69" ca="1" si="282">IFERROR(AM67/Y67*100,0)</f>
        <v>1.5717088624022009</v>
      </c>
      <c r="AP67" s="152">
        <f t="shared" ca="1" si="282"/>
        <v>1.6975944232257043</v>
      </c>
      <c r="AQ67" s="157">
        <f ca="1">SUM(AQ24,AQ55)</f>
        <v>43093588.842822403</v>
      </c>
      <c r="AR67" s="157">
        <f ca="1">SUM(AR24,AR55)</f>
        <v>37634026.829487026</v>
      </c>
      <c r="AS67" s="65"/>
      <c r="AT67" s="157">
        <f ca="1">SUM(AT24,AT55)</f>
        <v>8079001.2097500013</v>
      </c>
      <c r="AU67" s="157">
        <f ca="1">SUM(AU24,AU55)</f>
        <v>6488862.7481999993</v>
      </c>
      <c r="AV67" s="157">
        <f ca="1">SUM(AV24,AV55)</f>
        <v>3049215.8351250002</v>
      </c>
      <c r="AW67" s="157">
        <f ca="1">SUM(AW24,AW55)</f>
        <v>2130694.1097399998</v>
      </c>
      <c r="AX67" s="152">
        <f t="shared" ref="AX67:AY69" ca="1" si="283">IFERROR(AV67/AT67*100,0)</f>
        <v>37.742485190435517</v>
      </c>
      <c r="AY67" s="152">
        <f t="shared" ca="1" si="283"/>
        <v>32.836171643961052</v>
      </c>
      <c r="AZ67" s="157">
        <f ca="1">SUM(AZ24,AZ55)</f>
        <v>1900830.5555249997</v>
      </c>
      <c r="BA67" s="157">
        <f ca="1">SUM(BA24,BA55)</f>
        <v>1624706.5376499998</v>
      </c>
      <c r="BB67" s="152">
        <f t="shared" ref="BB67:BC69" ca="1" si="284">IFERROR(AZ67/AT67*100,0)</f>
        <v>23.528039001046512</v>
      </c>
      <c r="BC67" s="152">
        <f t="shared" ca="1" si="284"/>
        <v>25.038386550874282</v>
      </c>
      <c r="BD67" s="157">
        <f ca="1">SUM(BD24,BD55)</f>
        <v>1046750.5984500002</v>
      </c>
      <c r="BE67" s="157">
        <f ca="1">SUM(BE24,BE55)</f>
        <v>424567.81996999989</v>
      </c>
      <c r="BF67" s="152">
        <f t="shared" ref="BF67:BG69" ca="1" si="285">IFERROR(BD67/AT67*100,0)</f>
        <v>12.956435718647343</v>
      </c>
      <c r="BG67" s="152">
        <f t="shared" ca="1" si="285"/>
        <v>6.543023584337246</v>
      </c>
      <c r="BH67" s="157">
        <f ca="1">SUM(BH24,BH55)</f>
        <v>101634.68114999999</v>
      </c>
      <c r="BI67" s="157">
        <f ca="1">SUM(BI24,BI55)</f>
        <v>81419.75211999999</v>
      </c>
      <c r="BJ67" s="152">
        <f t="shared" ref="BJ67:BK69" ca="1" si="286">IFERROR(BH67/AT67*100,0)</f>
        <v>1.2580104707416548</v>
      </c>
      <c r="BK67" s="152">
        <f t="shared" ca="1" si="286"/>
        <v>1.2547615087495219</v>
      </c>
      <c r="BL67" s="157">
        <f ca="1">SUM(BL24,BL55)</f>
        <v>8053694.4554940537</v>
      </c>
      <c r="BM67" s="157">
        <f ca="1">SUM(BM24,BM55)</f>
        <v>6485712.7627320671</v>
      </c>
      <c r="BN67" s="65"/>
      <c r="BO67" s="157">
        <f ca="1">SUM(BO24,BO55)</f>
        <v>13338673.138500001</v>
      </c>
      <c r="BP67" s="157">
        <f ca="1">SUM(BP24,BP55)</f>
        <v>10720491.245030003</v>
      </c>
      <c r="BQ67" s="157">
        <f ca="1">SUM(BQ24,BQ55)</f>
        <v>6916276.6475249995</v>
      </c>
      <c r="BR67" s="157">
        <f ca="1">SUM(BR24,BR55)</f>
        <v>5809370.5979399998</v>
      </c>
      <c r="BS67" s="152">
        <f t="shared" ref="BS67:BT69" ca="1" si="287">IFERROR(BQ67/BO67*100,0)</f>
        <v>51.851309164794245</v>
      </c>
      <c r="BT67" s="152">
        <f t="shared" ca="1" si="287"/>
        <v>54.189406671389349</v>
      </c>
      <c r="BU67" s="157">
        <f ca="1">SUM(BU24,BU55)</f>
        <v>2324896.7390249996</v>
      </c>
      <c r="BV67" s="157">
        <f ca="1">SUM(BV24,BV55)</f>
        <v>1917833.0441199997</v>
      </c>
      <c r="BW67" s="152">
        <f t="shared" ref="BW67:BX69" ca="1" si="288">IFERROR(BU67/BO67*100,0)</f>
        <v>17.429745184433283</v>
      </c>
      <c r="BX67" s="152">
        <f t="shared" ca="1" si="288"/>
        <v>17.889413836414477</v>
      </c>
      <c r="BY67" s="157">
        <f ca="1">SUM(BY24,BY55)</f>
        <v>3755401.3400249998</v>
      </c>
      <c r="BZ67" s="157">
        <f ca="1">SUM(BZ24,BZ55)</f>
        <v>3150247.9908199999</v>
      </c>
      <c r="CA67" s="152">
        <f t="shared" ref="CA67:CB69" ca="1" si="289">IFERROR(BY67/BO67*100,0)</f>
        <v>28.154234690597669</v>
      </c>
      <c r="CB67" s="152">
        <f t="shared" ca="1" si="289"/>
        <v>29.385295121438098</v>
      </c>
      <c r="CC67" s="157">
        <f ca="1">SUM(CC24,CC55)</f>
        <v>835978.56847499986</v>
      </c>
      <c r="CD67" s="157">
        <f ca="1">SUM(CD24,CD55)</f>
        <v>741289.56299999997</v>
      </c>
      <c r="CE67" s="152">
        <f t="shared" ref="CE67:CF69" ca="1" si="290">IFERROR(CC67/BO67*100,0)</f>
        <v>6.2673292897632971</v>
      </c>
      <c r="CF67" s="152">
        <f t="shared" ca="1" si="290"/>
        <v>6.9146977135367766</v>
      </c>
      <c r="CG67" s="157">
        <f ca="1">SUM(CG24,CG55)</f>
        <v>13233507.245649181</v>
      </c>
      <c r="CH67" s="157">
        <f ca="1">SUM(CH24,CH55)</f>
        <v>10748521.149030954</v>
      </c>
      <c r="CI67" s="65"/>
      <c r="CJ67" s="157">
        <f ca="1">SUM(CJ24,CJ55)</f>
        <v>6938697.3585000001</v>
      </c>
      <c r="CK67" s="157">
        <f ca="1">SUM(CK24,CK55)</f>
        <v>5345489.3620099984</v>
      </c>
      <c r="CL67" s="157">
        <f ca="1">SUM(CL24,CL55)</f>
        <v>2147116.7708999999</v>
      </c>
      <c r="CM67" s="157">
        <f ca="1">SUM(CM24,CM55)</f>
        <v>1696877.1292899998</v>
      </c>
      <c r="CN67" s="152">
        <f t="shared" ref="CN67:CO69" ca="1" si="291">IFERROR(CL67/CJ67*100,0)</f>
        <v>30.944090222781544</v>
      </c>
      <c r="CO67" s="152">
        <f t="shared" ca="1" si="291"/>
        <v>31.744093278897555</v>
      </c>
      <c r="CP67" s="157">
        <f ca="1">SUM(CP24,CP55)</f>
        <v>855357.47632500005</v>
      </c>
      <c r="CQ67" s="157">
        <f ca="1">SUM(CQ24,CQ55)</f>
        <v>628221.82163999998</v>
      </c>
      <c r="CR67" s="152">
        <f t="shared" ref="CR67:CS69" ca="1" si="292">IFERROR(CP67/CJ67*100,0)</f>
        <v>12.327349531640479</v>
      </c>
      <c r="CS67" s="152">
        <f t="shared" ca="1" si="292"/>
        <v>11.752372497543938</v>
      </c>
      <c r="CT67" s="157">
        <f ca="1">SUM(CT24,CT55)</f>
        <v>1000244.550375</v>
      </c>
      <c r="CU67" s="157">
        <f ca="1">SUM(CU24,CU55)</f>
        <v>816893.31891999987</v>
      </c>
      <c r="CV67" s="152">
        <f t="shared" ref="CV67:CW69" ca="1" si="293">IFERROR(CT67/CJ67*100,0)</f>
        <v>14.415451470147875</v>
      </c>
      <c r="CW67" s="152">
        <f t="shared" ca="1" si="293"/>
        <v>15.281918335215497</v>
      </c>
      <c r="CX67" s="157">
        <f ca="1">SUM(CX24,CX55)</f>
        <v>291514.74419999996</v>
      </c>
      <c r="CY67" s="157">
        <f ca="1">SUM(CY24,CY55)</f>
        <v>251761.98873000001</v>
      </c>
      <c r="CZ67" s="152">
        <f t="shared" ref="CZ67:DA69" ca="1" si="294">IFERROR(CX67/CJ67*100,0)</f>
        <v>4.2012892209931936</v>
      </c>
      <c r="DA67" s="152">
        <f t="shared" ca="1" si="294"/>
        <v>4.7098024461381218</v>
      </c>
      <c r="DB67" s="157">
        <f ca="1">SUM(DB24,DB55)</f>
        <v>6876615.2089343537</v>
      </c>
      <c r="DC67" s="157">
        <f ca="1">SUM(DC24,DC55)</f>
        <v>5372882.2139599491</v>
      </c>
      <c r="DD67" s="153"/>
      <c r="DE67" s="157">
        <f ca="1">SUM(DE24,DE55)</f>
        <v>0</v>
      </c>
      <c r="DF67" s="157">
        <f ca="1">SUM(DF24,DF55)</f>
        <v>0</v>
      </c>
    </row>
    <row r="68" spans="1:110">
      <c r="A68" s="5" t="s">
        <v>170</v>
      </c>
      <c r="B68" s="5" t="s">
        <v>168</v>
      </c>
      <c r="D68" s="157">
        <f ca="1">SUM(D31,D63)</f>
        <v>54599070.41475001</v>
      </c>
      <c r="E68" s="157">
        <f ca="1">SUM(E31,E63)</f>
        <v>49935757.176129997</v>
      </c>
      <c r="F68" s="157">
        <f ca="1">SUM(F31,F63)</f>
        <v>17601077.176650003</v>
      </c>
      <c r="G68" s="157">
        <f ca="1">SUM(G31,G63)</f>
        <v>16552768.342319997</v>
      </c>
      <c r="H68" s="152">
        <f t="shared" ca="1" si="275"/>
        <v>32.236953931536256</v>
      </c>
      <c r="I68" s="152">
        <f t="shared" ca="1" si="275"/>
        <v>33.148127270677406</v>
      </c>
      <c r="J68" s="157">
        <f ca="1">SUM(J31,J63)</f>
        <v>10056699.309374999</v>
      </c>
      <c r="K68" s="157">
        <f ca="1">SUM(K31,K63)</f>
        <v>9360627.5803599991</v>
      </c>
      <c r="L68" s="152">
        <f t="shared" ca="1" si="276"/>
        <v>18.419176797299773</v>
      </c>
      <c r="M68" s="152">
        <f t="shared" ca="1" si="276"/>
        <v>18.745340232538844</v>
      </c>
      <c r="N68" s="157">
        <f ca="1">SUM(N31,N63)</f>
        <v>6301463.2546499996</v>
      </c>
      <c r="O68" s="157">
        <f ca="1">SUM(O31,O63)</f>
        <v>5980424.1682500001</v>
      </c>
      <c r="P68" s="152">
        <f t="shared" ca="1" si="277"/>
        <v>11.541337987592645</v>
      </c>
      <c r="Q68" s="152">
        <f t="shared" ca="1" si="277"/>
        <v>11.976236081003549</v>
      </c>
      <c r="R68" s="157">
        <f ca="1">SUM(R31,R63)</f>
        <v>1178030.867625</v>
      </c>
      <c r="S68" s="157">
        <f ca="1">SUM(S31,S63)</f>
        <v>1156453.81971</v>
      </c>
      <c r="T68" s="152">
        <f t="shared" ca="1" si="278"/>
        <v>2.1576024256023842</v>
      </c>
      <c r="U68" s="152">
        <f t="shared" ca="1" si="278"/>
        <v>2.315883216972229</v>
      </c>
      <c r="V68" s="157">
        <f ca="1">SUM(V31,V63)</f>
        <v>54019048.365150012</v>
      </c>
      <c r="W68" s="157">
        <f ca="1">SUM(W31,W63)</f>
        <v>49317975.973769985</v>
      </c>
      <c r="X68" s="65"/>
      <c r="Y68" s="157">
        <f ca="1">SUM(Y31,Y63)</f>
        <v>36648607.709624998</v>
      </c>
      <c r="Z68" s="157">
        <f ca="1">SUM(Z31,Z63)</f>
        <v>33513494.861839995</v>
      </c>
      <c r="AA68" s="157">
        <f ca="1">SUM(AA31,AA63)</f>
        <v>9475701.2136000004</v>
      </c>
      <c r="AB68" s="157">
        <f ca="1">SUM(AB31,AB63)</f>
        <v>9014342.7681999989</v>
      </c>
      <c r="AC68" s="152">
        <f t="shared" ca="1" si="279"/>
        <v>25.855555792673137</v>
      </c>
      <c r="AD68" s="152">
        <f t="shared" ca="1" si="279"/>
        <v>26.897650648975269</v>
      </c>
      <c r="AE68" s="157">
        <f ca="1">SUM(AE31,AE63)</f>
        <v>6121757.9730749996</v>
      </c>
      <c r="AF68" s="157">
        <f ca="1">SUM(AF31,AF63)</f>
        <v>5883440.8723999988</v>
      </c>
      <c r="AG68" s="152">
        <f t="shared" ca="1" si="280"/>
        <v>16.703930532856905</v>
      </c>
      <c r="AH68" s="152">
        <f t="shared" ca="1" si="280"/>
        <v>17.555438179917054</v>
      </c>
      <c r="AI68" s="157">
        <f ca="1">SUM(AI31,AI63)</f>
        <v>2883722.2360499999</v>
      </c>
      <c r="AJ68" s="157">
        <f ca="1">SUM(AJ31,AJ63)</f>
        <v>2676022.5791599997</v>
      </c>
      <c r="AK68" s="152">
        <f t="shared" ca="1" si="281"/>
        <v>7.8685724131687813</v>
      </c>
      <c r="AL68" s="152">
        <f t="shared" ca="1" si="281"/>
        <v>7.9849105269144642</v>
      </c>
      <c r="AM68" s="157">
        <f ca="1">SUM(AM31,AM63)</f>
        <v>470221.00447499997</v>
      </c>
      <c r="AN68" s="157">
        <f ca="1">SUM(AN31,AN63)</f>
        <v>454879.31663999998</v>
      </c>
      <c r="AO68" s="152">
        <f t="shared" ca="1" si="282"/>
        <v>1.2830528466474489</v>
      </c>
      <c r="AP68" s="152">
        <f t="shared" ca="1" si="282"/>
        <v>1.3573019421437496</v>
      </c>
      <c r="AQ68" s="157">
        <f ca="1">SUM(AQ31,AQ63)</f>
        <v>37150113.616778567</v>
      </c>
      <c r="AR68" s="157">
        <f ca="1">SUM(AR31,AR63)</f>
        <v>33996102.981672488</v>
      </c>
      <c r="AS68" s="65"/>
      <c r="AT68" s="157">
        <f ca="1">SUM(AT31,AT63)</f>
        <v>6679169.9330249997</v>
      </c>
      <c r="AU68" s="157">
        <f ca="1">SUM(AU31,AU63)</f>
        <v>5577463.3442499992</v>
      </c>
      <c r="AV68" s="157">
        <f ca="1">SUM(AV31,AV63)</f>
        <v>2495705.4512249995</v>
      </c>
      <c r="AW68" s="157">
        <f ca="1">SUM(AW31,AW63)</f>
        <v>1875557.0658299997</v>
      </c>
      <c r="AX68" s="152">
        <f t="shared" ca="1" si="283"/>
        <v>37.365503142614209</v>
      </c>
      <c r="AY68" s="152">
        <f t="shared" ca="1" si="283"/>
        <v>33.627420747884912</v>
      </c>
      <c r="AZ68" s="157">
        <f ca="1">SUM(AZ31,AZ63)</f>
        <v>1600115.8545000001</v>
      </c>
      <c r="BA68" s="157">
        <f ca="1">SUM(BA31,BA63)</f>
        <v>1425009.48037</v>
      </c>
      <c r="BB68" s="152">
        <f t="shared" ca="1" si="284"/>
        <v>23.956807066522813</v>
      </c>
      <c r="BC68" s="152">
        <f t="shared" ca="1" si="284"/>
        <v>25.54941901750178</v>
      </c>
      <c r="BD68" s="157">
        <f ca="1">SUM(BD31,BD63)</f>
        <v>810669.84869999997</v>
      </c>
      <c r="BE68" s="157">
        <f ca="1">SUM(BE31,BE63)</f>
        <v>372455.27955999994</v>
      </c>
      <c r="BF68" s="152">
        <f t="shared" ca="1" si="285"/>
        <v>12.137284375587779</v>
      </c>
      <c r="BG68" s="152">
        <f t="shared" ca="1" si="285"/>
        <v>6.6778615397621044</v>
      </c>
      <c r="BH68" s="157">
        <f ca="1">SUM(BH31,BH63)</f>
        <v>84919.748024999994</v>
      </c>
      <c r="BI68" s="157">
        <f ca="1">SUM(BI31,BI63)</f>
        <v>78092.305899999978</v>
      </c>
      <c r="BJ68" s="152">
        <f t="shared" ca="1" si="286"/>
        <v>1.2714117005036252</v>
      </c>
      <c r="BK68" s="152">
        <f t="shared" ca="1" si="286"/>
        <v>1.4001401906210293</v>
      </c>
      <c r="BL68" s="157">
        <f ca="1">SUM(BL31,BL63)</f>
        <v>6702742.4108469533</v>
      </c>
      <c r="BM68" s="157">
        <f ca="1">SUM(BM31,BM63)</f>
        <v>5659445.7932614787</v>
      </c>
      <c r="BN68" s="65"/>
      <c r="BO68" s="157">
        <f ca="1">SUM(BO31,BO63)</f>
        <v>8563578.2070749998</v>
      </c>
      <c r="BP68" s="157">
        <f ca="1">SUM(BP31,BP63)</f>
        <v>7993298.0784299998</v>
      </c>
      <c r="BQ68" s="157">
        <f ca="1">SUM(BQ31,BQ63)</f>
        <v>4689472.017</v>
      </c>
      <c r="BR68" s="157">
        <f ca="1">SUM(BR31,BR63)</f>
        <v>4514191.9840500001</v>
      </c>
      <c r="BS68" s="152">
        <f t="shared" ca="1" si="287"/>
        <v>54.760660831306282</v>
      </c>
      <c r="BT68" s="152">
        <f t="shared" ca="1" si="287"/>
        <v>56.474710936047735</v>
      </c>
      <c r="BU68" s="157">
        <f ca="1">SUM(BU31,BU63)</f>
        <v>1585861.5680250002</v>
      </c>
      <c r="BV68" s="157">
        <f ca="1">SUM(BV31,BV63)</f>
        <v>1518592.5199199999</v>
      </c>
      <c r="BW68" s="152">
        <f t="shared" ca="1" si="288"/>
        <v>18.51867910442861</v>
      </c>
      <c r="BX68" s="152">
        <f t="shared" ca="1" si="288"/>
        <v>18.998322157132336</v>
      </c>
      <c r="BY68" s="157">
        <f ca="1">SUM(BY31,BY63)</f>
        <v>2558294.6547750002</v>
      </c>
      <c r="BZ68" s="157">
        <f ca="1">SUM(BZ31,BZ63)</f>
        <v>2470162.5007499997</v>
      </c>
      <c r="CA68" s="152">
        <f t="shared" ca="1" si="289"/>
        <v>29.874131968122917</v>
      </c>
      <c r="CB68" s="152">
        <f t="shared" ca="1" si="289"/>
        <v>30.902919877537904</v>
      </c>
      <c r="CC68" s="157">
        <f ca="1">SUM(CC31,CC63)</f>
        <v>545315.7942</v>
      </c>
      <c r="CD68" s="157">
        <f ca="1">SUM(CD31,CD63)</f>
        <v>525436.96337999997</v>
      </c>
      <c r="CE68" s="152">
        <f t="shared" ca="1" si="290"/>
        <v>6.3678497587547538</v>
      </c>
      <c r="CF68" s="152">
        <f t="shared" ca="1" si="290"/>
        <v>6.573468901377483</v>
      </c>
      <c r="CG68" s="157">
        <f ca="1">SUM(CG31,CG63)</f>
        <v>8595965.2509712763</v>
      </c>
      <c r="CH68" s="157">
        <f ca="1">SUM(CH31,CH63)</f>
        <v>8036694.7772139367</v>
      </c>
      <c r="CI68" s="65"/>
      <c r="CJ68" s="157">
        <f ca="1">SUM(CJ31,CJ63)</f>
        <v>2127692.5154249999</v>
      </c>
      <c r="CK68" s="157">
        <f ca="1">SUM(CK31,CK63)</f>
        <v>2233719.6892499998</v>
      </c>
      <c r="CL68" s="157">
        <f ca="1">SUM(CL31,CL63)</f>
        <v>651880.72725</v>
      </c>
      <c r="CM68" s="157">
        <f ca="1">SUM(CM31,CM63)</f>
        <v>690748.45566999994</v>
      </c>
      <c r="CN68" s="152">
        <f t="shared" ca="1" si="291"/>
        <v>30.637919836823269</v>
      </c>
      <c r="CO68" s="152">
        <f t="shared" ca="1" si="291"/>
        <v>30.923685679733953</v>
      </c>
      <c r="CP68" s="157">
        <f ca="1">SUM(CP31,CP63)</f>
        <v>320943.21637499996</v>
      </c>
      <c r="CQ68" s="157">
        <f ca="1">SUM(CQ31,CQ63)</f>
        <v>351135.54315000004</v>
      </c>
      <c r="CR68" s="152">
        <f t="shared" ca="1" si="292"/>
        <v>15.084097633858178</v>
      </c>
      <c r="CS68" s="152">
        <f t="shared" ca="1" si="292"/>
        <v>15.719767562594136</v>
      </c>
      <c r="CT68" s="157">
        <f ca="1">SUM(CT31,CT63)</f>
        <v>257152.43632500002</v>
      </c>
      <c r="CU68" s="157">
        <f ca="1">SUM(CU31,CU63)</f>
        <v>263455.56510000001</v>
      </c>
      <c r="CV68" s="152">
        <f t="shared" ca="1" si="293"/>
        <v>12.085977389154589</v>
      </c>
      <c r="CW68" s="152">
        <f t="shared" ca="1" si="293"/>
        <v>11.794477452471156</v>
      </c>
      <c r="CX68" s="157">
        <f ca="1">SUM(CX31,CX63)</f>
        <v>73785.07454999999</v>
      </c>
      <c r="CY68" s="157">
        <f ca="1">SUM(CY31,CY63)</f>
        <v>76157.347420000006</v>
      </c>
      <c r="CZ68" s="152">
        <f t="shared" ca="1" si="294"/>
        <v>3.467844813810498</v>
      </c>
      <c r="DA68" s="152">
        <f t="shared" ca="1" si="294"/>
        <v>3.4094406646686637</v>
      </c>
      <c r="DB68" s="157">
        <f ca="1">SUM(DB31,DB63)</f>
        <v>2150249.1361531965</v>
      </c>
      <c r="DC68" s="157">
        <f ca="1">SUM(DC31,DC63)</f>
        <v>2243513.623982097</v>
      </c>
      <c r="DD68" s="153"/>
      <c r="DE68" s="157">
        <f ca="1">SUM(DE31,DE63)</f>
        <v>0</v>
      </c>
      <c r="DF68" s="157">
        <f ca="1">SUM(DF31,DF63)</f>
        <v>0</v>
      </c>
    </row>
    <row r="69" spans="1:110">
      <c r="A69" s="5" t="s">
        <v>171</v>
      </c>
      <c r="B69" s="5" t="s">
        <v>168</v>
      </c>
      <c r="D69" s="155">
        <f ca="1">SUM(D33,D65)</f>
        <v>125856476.16765001</v>
      </c>
      <c r="E69" s="155">
        <f ca="1">SUM(E33,E65)</f>
        <v>110176900.13134</v>
      </c>
      <c r="F69" s="155">
        <f ca="1">SUM(F33,F65)</f>
        <v>40605831.257699996</v>
      </c>
      <c r="G69" s="155">
        <f ca="1">SUM(G33,G65)</f>
        <v>36189514.651009992</v>
      </c>
      <c r="H69" s="156">
        <f t="shared" ca="1" si="275"/>
        <v>32.263600963696192</v>
      </c>
      <c r="I69" s="156">
        <f t="shared" ca="1" si="275"/>
        <v>32.846735212071756</v>
      </c>
      <c r="J69" s="155">
        <f ca="1">SUM(J33,J65)</f>
        <v>21955675.528650001</v>
      </c>
      <c r="K69" s="155">
        <f ca="1">SUM(K33,K65)</f>
        <v>19556420.964009997</v>
      </c>
      <c r="L69" s="156">
        <f t="shared" ca="1" si="276"/>
        <v>17.445010536766848</v>
      </c>
      <c r="M69" s="156">
        <f t="shared" ca="1" si="276"/>
        <v>17.750019233339405</v>
      </c>
      <c r="N69" s="155">
        <f ca="1">SUM(N33,N65)</f>
        <v>15452897.411775</v>
      </c>
      <c r="O69" s="155">
        <f ca="1">SUM(O33,O65)</f>
        <v>13685578.634</v>
      </c>
      <c r="P69" s="156">
        <f t="shared" ca="1" si="277"/>
        <v>12.278190111719491</v>
      </c>
      <c r="Q69" s="156">
        <f t="shared" ca="1" si="277"/>
        <v>12.421459142239122</v>
      </c>
      <c r="R69" s="155">
        <f ca="1">SUM(R33,R65)</f>
        <v>3124597.079775</v>
      </c>
      <c r="S69" s="155">
        <f ca="1">SUM(S33,S65)</f>
        <v>2885956.6889999998</v>
      </c>
      <c r="T69" s="156">
        <f t="shared" ca="1" si="278"/>
        <v>2.4826669035392412</v>
      </c>
      <c r="U69" s="156">
        <f t="shared" ca="1" si="278"/>
        <v>2.6193845402799498</v>
      </c>
      <c r="V69" s="155">
        <f ca="1">SUM(V33,V65)</f>
        <v>125735002.37287501</v>
      </c>
      <c r="W69" s="155">
        <f ca="1">SUM(W33,W65)</f>
        <v>109639749.53792</v>
      </c>
      <c r="X69" s="65"/>
      <c r="Y69" s="155">
        <f ca="1">SUM(Y33,Y65)</f>
        <v>80008190.010600001</v>
      </c>
      <c r="Z69" s="155">
        <f ca="1">SUM(Z33,Z65)</f>
        <v>71280425.070749998</v>
      </c>
      <c r="AA69" s="155">
        <f ca="1">SUM(AA33,AA65)</f>
        <v>20498204.581275001</v>
      </c>
      <c r="AB69" s="155">
        <f ca="1">SUM(AB33,AB65)</f>
        <v>18691613.006920002</v>
      </c>
      <c r="AC69" s="156">
        <f t="shared" ca="1" si="279"/>
        <v>25.620132862097329</v>
      </c>
      <c r="AD69" s="156">
        <f t="shared" ca="1" si="279"/>
        <v>26.222645261118295</v>
      </c>
      <c r="AE69" s="155">
        <f ca="1">SUM(AE33,AE65)</f>
        <v>12712205.090849999</v>
      </c>
      <c r="AF69" s="155">
        <f ca="1">SUM(AF33,AF65)</f>
        <v>11674802.406259999</v>
      </c>
      <c r="AG69" s="156">
        <f t="shared" ca="1" si="280"/>
        <v>15.888629762985271</v>
      </c>
      <c r="AH69" s="156">
        <f t="shared" ca="1" si="280"/>
        <v>16.378693581964576</v>
      </c>
      <c r="AI69" s="155">
        <f ca="1">SUM(AI33,AI65)</f>
        <v>6634292.0882249996</v>
      </c>
      <c r="AJ69" s="155">
        <f ca="1">SUM(AJ33,AJ65)</f>
        <v>5920801.9829699993</v>
      </c>
      <c r="AK69" s="156">
        <f t="shared" ca="1" si="281"/>
        <v>8.2920162140226452</v>
      </c>
      <c r="AL69" s="156">
        <f t="shared" ca="1" si="281"/>
        <v>8.3063505542977012</v>
      </c>
      <c r="AM69" s="155">
        <f ca="1">SUM(AM33,AM65)</f>
        <v>1151707.4021999999</v>
      </c>
      <c r="AN69" s="155">
        <f ca="1">SUM(AN33,AN65)</f>
        <v>1096008.61769</v>
      </c>
      <c r="AO69" s="156">
        <f t="shared" ca="1" si="282"/>
        <v>1.4394868850894069</v>
      </c>
      <c r="AP69" s="156">
        <f t="shared" ca="1" si="282"/>
        <v>1.5376011248560137</v>
      </c>
      <c r="AQ69" s="155">
        <f ca="1">SUM(AQ33,AQ65)</f>
        <v>80243702.459600985</v>
      </c>
      <c r="AR69" s="155">
        <f ca="1">SUM(AR33,AR65)</f>
        <v>71630129.811159521</v>
      </c>
      <c r="AS69" s="65"/>
      <c r="AT69" s="155">
        <f ca="1">SUM(AT33,AT65)</f>
        <v>14758171.142775003</v>
      </c>
      <c r="AU69" s="155">
        <f ca="1">SUM(AU33,AU65)</f>
        <v>12066326.09245</v>
      </c>
      <c r="AV69" s="155">
        <f ca="1">SUM(AV33,AV65)</f>
        <v>5544921.2863500006</v>
      </c>
      <c r="AW69" s="155">
        <f ca="1">SUM(AW33,AW65)</f>
        <v>4006251.175569999</v>
      </c>
      <c r="AX69" s="156">
        <f t="shared" ca="1" si="283"/>
        <v>37.571872779538587</v>
      </c>
      <c r="AY69" s="156">
        <f t="shared" ca="1" si="283"/>
        <v>33.201913696636652</v>
      </c>
      <c r="AZ69" s="155">
        <f ca="1">SUM(AZ33,AZ65)</f>
        <v>3500946.4100250001</v>
      </c>
      <c r="BA69" s="155">
        <f ca="1">SUM(BA33,BA65)</f>
        <v>3049716.0180199994</v>
      </c>
      <c r="BB69" s="156">
        <f t="shared" ca="1" si="284"/>
        <v>23.722088435997847</v>
      </c>
      <c r="BC69" s="156">
        <f t="shared" ca="1" si="284"/>
        <v>25.274603012164835</v>
      </c>
      <c r="BD69" s="155">
        <f ca="1">SUM(BD33,BD65)</f>
        <v>1857420.4471500001</v>
      </c>
      <c r="BE69" s="155">
        <f ca="1">SUM(BE33,BE65)</f>
        <v>797023.09952999989</v>
      </c>
      <c r="BF69" s="156">
        <f t="shared" ca="1" si="285"/>
        <v>12.585708819749778</v>
      </c>
      <c r="BG69" s="156">
        <f t="shared" ca="1" si="285"/>
        <v>6.6053502401920312</v>
      </c>
      <c r="BH69" s="155">
        <f ca="1">SUM(BH33,BH65)</f>
        <v>186554.429175</v>
      </c>
      <c r="BI69" s="155">
        <f ca="1">SUM(BI33,BI65)</f>
        <v>159512.05801999997</v>
      </c>
      <c r="BJ69" s="156">
        <f t="shared" ca="1" si="286"/>
        <v>1.2640755237909638</v>
      </c>
      <c r="BK69" s="156">
        <f t="shared" ca="1" si="286"/>
        <v>1.3219604442797876</v>
      </c>
      <c r="BL69" s="155">
        <f ca="1">SUM(BL33,BL65)</f>
        <v>14756436.866341006</v>
      </c>
      <c r="BM69" s="155">
        <f ca="1">SUM(BM33,BM65)</f>
        <v>12145158.555993546</v>
      </c>
      <c r="BN69" s="65"/>
      <c r="BO69" s="155">
        <f ca="1">SUM(BO33,BO65)</f>
        <v>21902251.345575001</v>
      </c>
      <c r="BP69" s="155">
        <f ca="1">SUM(BP33,BP65)</f>
        <v>18713789.323460001</v>
      </c>
      <c r="BQ69" s="155">
        <f ca="1">SUM(BQ33,BQ65)</f>
        <v>11605748.664524999</v>
      </c>
      <c r="BR69" s="155">
        <f ca="1">SUM(BR33,BR65)</f>
        <v>10323562.58199</v>
      </c>
      <c r="BS69" s="156">
        <f t="shared" ca="1" si="287"/>
        <v>52.98883882487155</v>
      </c>
      <c r="BT69" s="156">
        <f t="shared" ca="1" si="287"/>
        <v>55.165538114977942</v>
      </c>
      <c r="BU69" s="155">
        <f ca="1">SUM(BU33,BU65)</f>
        <v>3910758.3070499999</v>
      </c>
      <c r="BV69" s="155">
        <f ca="1">SUM(BV33,BV65)</f>
        <v>3436425.5640399996</v>
      </c>
      <c r="BW69" s="156">
        <f t="shared" ca="1" si="288"/>
        <v>17.855508300703097</v>
      </c>
      <c r="BX69" s="156">
        <f t="shared" ca="1" si="288"/>
        <v>18.363066424671263</v>
      </c>
      <c r="BY69" s="155">
        <f ca="1">SUM(BY33,BY65)</f>
        <v>6313695.9947999995</v>
      </c>
      <c r="BZ69" s="155">
        <f ca="1">SUM(BZ33,BZ65)</f>
        <v>5620410.4915699996</v>
      </c>
      <c r="CA69" s="156">
        <f t="shared" ca="1" si="289"/>
        <v>28.826698658426182</v>
      </c>
      <c r="CB69" s="156">
        <f t="shared" ca="1" si="289"/>
        <v>30.033524447793873</v>
      </c>
      <c r="CC69" s="155">
        <f ca="1">SUM(CC33,CC65)</f>
        <v>1381294.362675</v>
      </c>
      <c r="CD69" s="155">
        <f ca="1">SUM(CD33,CD65)</f>
        <v>1266726.5263799999</v>
      </c>
      <c r="CE69" s="156">
        <f t="shared" ca="1" si="290"/>
        <v>6.3066318657422782</v>
      </c>
      <c r="CF69" s="156">
        <f t="shared" ca="1" si="290"/>
        <v>6.7689472425127963</v>
      </c>
      <c r="CG69" s="155">
        <f ca="1">SUM(CG33,CG65)</f>
        <v>21829472.496620454</v>
      </c>
      <c r="CH69" s="155">
        <f ca="1">SUM(CH33,CH65)</f>
        <v>18785215.926244888</v>
      </c>
      <c r="CI69" s="65"/>
      <c r="CJ69" s="155">
        <f ca="1">SUM(CJ33,CJ65)</f>
        <v>9066389.8739250004</v>
      </c>
      <c r="CK69" s="155">
        <f ca="1">SUM(CK33,CK65)</f>
        <v>7579209.0512599982</v>
      </c>
      <c r="CL69" s="155">
        <f ca="1">SUM(CL33,CL65)</f>
        <v>2798997.4981499999</v>
      </c>
      <c r="CM69" s="155">
        <f ca="1">SUM(CM33,CM65)</f>
        <v>2387625.5849599997</v>
      </c>
      <c r="CN69" s="156">
        <f t="shared" ca="1" si="291"/>
        <v>30.87223842204201</v>
      </c>
      <c r="CO69" s="156">
        <f t="shared" ca="1" si="291"/>
        <v>31.502305435988355</v>
      </c>
      <c r="CP69" s="155">
        <f ca="1">SUM(CP33,CP65)</f>
        <v>1176300.6927</v>
      </c>
      <c r="CQ69" s="155">
        <f ca="1">SUM(CQ33,CQ65)</f>
        <v>979357.36479000002</v>
      </c>
      <c r="CR69" s="156">
        <f t="shared" ca="1" si="292"/>
        <v>12.974300786281526</v>
      </c>
      <c r="CS69" s="156">
        <f t="shared" ca="1" si="292"/>
        <v>12.921630188141965</v>
      </c>
      <c r="CT69" s="155">
        <f ca="1">SUM(CT33,CT65)</f>
        <v>1257396.9867000002</v>
      </c>
      <c r="CU69" s="155">
        <f ca="1">SUM(CU33,CU65)</f>
        <v>1080348.8840199998</v>
      </c>
      <c r="CV69" s="156">
        <f t="shared" ca="1" si="293"/>
        <v>13.868772512378744</v>
      </c>
      <c r="CW69" s="156">
        <f t="shared" ca="1" si="293"/>
        <v>14.254111170616124</v>
      </c>
      <c r="CX69" s="155">
        <f ca="1">SUM(CX33,CX65)</f>
        <v>365299.81874999998</v>
      </c>
      <c r="CY69" s="155">
        <f ca="1">SUM(CY33,CY65)</f>
        <v>327919.33614999999</v>
      </c>
      <c r="CZ69" s="156">
        <f t="shared" ca="1" si="294"/>
        <v>4.0291651233817412</v>
      </c>
      <c r="DA69" s="156">
        <f t="shared" ca="1" si="294"/>
        <v>4.3265640772302669</v>
      </c>
      <c r="DB69" s="155">
        <f ca="1">SUM(DB33,DB65)</f>
        <v>9026864.3450875506</v>
      </c>
      <c r="DC69" s="155">
        <f ca="1">SUM(DC33,DC65)</f>
        <v>7616395.8379420461</v>
      </c>
      <c r="DD69" s="153"/>
      <c r="DE69" s="155">
        <f ca="1">SUM(DE33,DE65)</f>
        <v>0</v>
      </c>
      <c r="DF69" s="155">
        <f ca="1">SUM(DF33,DF65)</f>
        <v>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O60"/>
  <sheetViews>
    <sheetView workbookViewId="0">
      <pane ySplit="1" topLeftCell="A2" activePane="bottomLeft" state="frozen"/>
      <selection activeCell="E28" sqref="E28"/>
      <selection pane="bottomLeft" activeCell="E28" sqref="E28"/>
    </sheetView>
  </sheetViews>
  <sheetFormatPr defaultRowHeight="15"/>
  <cols>
    <col min="1" max="1" width="5" bestFit="1" customWidth="1"/>
    <col min="2" max="2" width="14" bestFit="1" customWidth="1"/>
    <col min="3" max="3" width="5.28515625" bestFit="1" customWidth="1"/>
    <col min="4" max="4" width="21.5703125" bestFit="1" customWidth="1"/>
    <col min="5" max="5" width="6.42578125" bestFit="1" customWidth="1"/>
    <col min="6" max="6" width="10.5703125" bestFit="1" customWidth="1"/>
    <col min="8" max="8" width="24.85546875" bestFit="1" customWidth="1"/>
  </cols>
  <sheetData>
    <row r="1" spans="1:15">
      <c r="A1" s="5" t="s">
        <v>173</v>
      </c>
      <c r="B1" s="5" t="s">
        <v>174</v>
      </c>
      <c r="C1" s="5" t="s">
        <v>175</v>
      </c>
      <c r="D1" s="5" t="s">
        <v>176</v>
      </c>
      <c r="E1" s="5" t="s">
        <v>177</v>
      </c>
      <c r="F1" s="5" t="s">
        <v>178</v>
      </c>
      <c r="G1" s="5" t="s">
        <v>179</v>
      </c>
      <c r="H1" s="5" t="s">
        <v>180</v>
      </c>
      <c r="I1" s="5" t="s">
        <v>181</v>
      </c>
      <c r="K1" s="5" t="s">
        <v>182</v>
      </c>
    </row>
    <row r="2" spans="1:15">
      <c r="A2">
        <v>8501</v>
      </c>
      <c r="B2" t="s">
        <v>183</v>
      </c>
      <c r="C2" t="s">
        <v>121</v>
      </c>
      <c r="D2" t="s">
        <v>184</v>
      </c>
      <c r="E2" t="s">
        <v>185</v>
      </c>
      <c r="F2" s="158">
        <v>42907</v>
      </c>
      <c r="G2" t="s">
        <v>186</v>
      </c>
      <c r="H2" t="s">
        <v>184</v>
      </c>
      <c r="I2" t="s">
        <v>187</v>
      </c>
      <c r="K2" t="s">
        <v>188</v>
      </c>
      <c r="O2" s="158"/>
    </row>
    <row r="3" spans="1:15">
      <c r="A3">
        <v>8502</v>
      </c>
      <c r="B3" t="s">
        <v>189</v>
      </c>
      <c r="C3" t="s">
        <v>121</v>
      </c>
      <c r="D3" t="s">
        <v>190</v>
      </c>
      <c r="E3" t="s">
        <v>185</v>
      </c>
      <c r="F3" s="158">
        <v>42319</v>
      </c>
      <c r="G3" t="s">
        <v>191</v>
      </c>
      <c r="H3" t="s">
        <v>190</v>
      </c>
      <c r="I3" t="s">
        <v>187</v>
      </c>
      <c r="K3" t="s">
        <v>192</v>
      </c>
      <c r="O3" s="158"/>
    </row>
    <row r="4" spans="1:15">
      <c r="A4">
        <v>8503</v>
      </c>
      <c r="B4" t="s">
        <v>193</v>
      </c>
      <c r="C4" t="s">
        <v>121</v>
      </c>
      <c r="D4" t="s">
        <v>194</v>
      </c>
      <c r="E4" t="s">
        <v>195</v>
      </c>
      <c r="F4" s="158">
        <v>41860</v>
      </c>
      <c r="G4" t="s">
        <v>196</v>
      </c>
      <c r="H4" t="s">
        <v>194</v>
      </c>
      <c r="I4" t="s">
        <v>197</v>
      </c>
      <c r="K4" t="s">
        <v>198</v>
      </c>
      <c r="O4" s="158"/>
    </row>
    <row r="5" spans="1:15">
      <c r="A5">
        <v>8504</v>
      </c>
      <c r="B5" t="s">
        <v>199</v>
      </c>
      <c r="C5" t="s">
        <v>121</v>
      </c>
      <c r="D5" t="s">
        <v>200</v>
      </c>
      <c r="E5" t="s">
        <v>195</v>
      </c>
      <c r="F5" s="158">
        <v>39762</v>
      </c>
      <c r="G5" t="s">
        <v>186</v>
      </c>
      <c r="H5" t="s">
        <v>200</v>
      </c>
      <c r="I5" t="s">
        <v>197</v>
      </c>
      <c r="K5" t="s">
        <v>201</v>
      </c>
      <c r="O5" s="158"/>
    </row>
    <row r="6" spans="1:15">
      <c r="A6">
        <v>8510</v>
      </c>
      <c r="B6" t="s">
        <v>202</v>
      </c>
      <c r="C6" t="s">
        <v>121</v>
      </c>
      <c r="D6" t="s">
        <v>203</v>
      </c>
      <c r="E6" t="s">
        <v>185</v>
      </c>
      <c r="F6" s="158">
        <v>36735</v>
      </c>
      <c r="G6" t="s">
        <v>204</v>
      </c>
      <c r="H6" t="s">
        <v>203</v>
      </c>
      <c r="I6" t="s">
        <v>187</v>
      </c>
      <c r="K6" t="s">
        <v>205</v>
      </c>
      <c r="O6" s="158"/>
    </row>
    <row r="7" spans="1:15">
      <c r="A7">
        <v>8522</v>
      </c>
      <c r="B7" t="s">
        <v>206</v>
      </c>
      <c r="C7" t="s">
        <v>121</v>
      </c>
      <c r="D7" t="s">
        <v>207</v>
      </c>
      <c r="E7" t="s">
        <v>185</v>
      </c>
      <c r="F7" s="158">
        <v>41069</v>
      </c>
      <c r="G7" t="s">
        <v>208</v>
      </c>
      <c r="H7" t="s">
        <v>209</v>
      </c>
      <c r="I7" t="s">
        <v>187</v>
      </c>
      <c r="K7" t="s">
        <v>210</v>
      </c>
      <c r="O7" s="158"/>
    </row>
    <row r="8" spans="1:15">
      <c r="A8">
        <v>8525</v>
      </c>
      <c r="B8" t="s">
        <v>211</v>
      </c>
      <c r="C8" t="s">
        <v>121</v>
      </c>
      <c r="D8" t="s">
        <v>212</v>
      </c>
      <c r="E8" t="s">
        <v>185</v>
      </c>
      <c r="F8" s="158">
        <v>39657</v>
      </c>
      <c r="G8" t="s">
        <v>213</v>
      </c>
      <c r="H8" t="s">
        <v>212</v>
      </c>
      <c r="I8" t="s">
        <v>187</v>
      </c>
      <c r="K8" t="s">
        <v>214</v>
      </c>
      <c r="O8" s="158"/>
    </row>
    <row r="9" spans="1:15">
      <c r="A9">
        <v>8532</v>
      </c>
      <c r="B9" t="s">
        <v>215</v>
      </c>
      <c r="C9" t="s">
        <v>121</v>
      </c>
      <c r="D9" t="s">
        <v>216</v>
      </c>
      <c r="E9" t="s">
        <v>185</v>
      </c>
      <c r="F9" s="158">
        <v>35774</v>
      </c>
      <c r="G9" t="s">
        <v>217</v>
      </c>
      <c r="H9" t="s">
        <v>216</v>
      </c>
      <c r="I9" t="s">
        <v>187</v>
      </c>
      <c r="K9" t="s">
        <v>218</v>
      </c>
      <c r="O9" s="158"/>
    </row>
    <row r="10" spans="1:15">
      <c r="A10">
        <v>8535</v>
      </c>
      <c r="B10" t="s">
        <v>219</v>
      </c>
      <c r="C10" t="s">
        <v>121</v>
      </c>
      <c r="D10" t="s">
        <v>220</v>
      </c>
      <c r="E10" t="s">
        <v>185</v>
      </c>
      <c r="F10" s="158">
        <v>36393</v>
      </c>
      <c r="G10" t="s">
        <v>221</v>
      </c>
      <c r="H10" t="s">
        <v>220</v>
      </c>
      <c r="I10" t="s">
        <v>187</v>
      </c>
      <c r="K10" t="s">
        <v>222</v>
      </c>
      <c r="O10" s="158"/>
    </row>
    <row r="11" spans="1:15">
      <c r="A11">
        <v>8536</v>
      </c>
      <c r="B11" t="s">
        <v>223</v>
      </c>
      <c r="C11" t="s">
        <v>121</v>
      </c>
      <c r="D11" t="s">
        <v>224</v>
      </c>
      <c r="E11" t="s">
        <v>185</v>
      </c>
      <c r="F11" s="158">
        <v>39403</v>
      </c>
      <c r="G11" t="s">
        <v>225</v>
      </c>
      <c r="H11" t="s">
        <v>224</v>
      </c>
      <c r="I11" t="s">
        <v>187</v>
      </c>
      <c r="K11" t="s">
        <v>226</v>
      </c>
      <c r="O11" s="158"/>
    </row>
    <row r="12" spans="1:15">
      <c r="A12">
        <v>8541</v>
      </c>
      <c r="B12" t="s">
        <v>227</v>
      </c>
      <c r="C12" t="s">
        <v>121</v>
      </c>
      <c r="D12" t="s">
        <v>228</v>
      </c>
      <c r="E12" t="s">
        <v>185</v>
      </c>
      <c r="F12" s="158">
        <v>35445</v>
      </c>
      <c r="G12" t="s">
        <v>229</v>
      </c>
      <c r="H12" t="s">
        <v>228</v>
      </c>
      <c r="I12" t="s">
        <v>187</v>
      </c>
      <c r="K12" t="s">
        <v>230</v>
      </c>
      <c r="O12" s="158"/>
    </row>
    <row r="13" spans="1:15">
      <c r="A13">
        <v>8542</v>
      </c>
      <c r="B13" t="s">
        <v>231</v>
      </c>
      <c r="C13" t="s">
        <v>121</v>
      </c>
      <c r="D13" t="s">
        <v>232</v>
      </c>
      <c r="E13" t="s">
        <v>185</v>
      </c>
      <c r="F13" s="158">
        <v>39780</v>
      </c>
      <c r="G13" t="s">
        <v>229</v>
      </c>
      <c r="H13" t="s">
        <v>232</v>
      </c>
      <c r="I13" t="s">
        <v>187</v>
      </c>
      <c r="K13" t="s">
        <v>233</v>
      </c>
      <c r="O13" s="158"/>
    </row>
    <row r="14" spans="1:15">
      <c r="A14">
        <v>8543</v>
      </c>
      <c r="B14" t="s">
        <v>234</v>
      </c>
      <c r="C14" t="s">
        <v>121</v>
      </c>
      <c r="D14" t="s">
        <v>235</v>
      </c>
      <c r="E14" t="s">
        <v>185</v>
      </c>
      <c r="F14" s="158">
        <v>35819</v>
      </c>
      <c r="G14" t="s">
        <v>229</v>
      </c>
      <c r="H14" t="s">
        <v>235</v>
      </c>
      <c r="I14" t="s">
        <v>187</v>
      </c>
      <c r="K14" t="s">
        <v>236</v>
      </c>
      <c r="O14" s="158"/>
    </row>
    <row r="15" spans="1:15">
      <c r="A15">
        <v>8551</v>
      </c>
      <c r="B15" t="s">
        <v>237</v>
      </c>
      <c r="C15" t="s">
        <v>121</v>
      </c>
      <c r="D15" t="s">
        <v>238</v>
      </c>
      <c r="E15" t="s">
        <v>185</v>
      </c>
      <c r="F15" s="158">
        <v>42259</v>
      </c>
      <c r="G15" t="s">
        <v>239</v>
      </c>
      <c r="H15" t="s">
        <v>238</v>
      </c>
      <c r="I15" t="s">
        <v>187</v>
      </c>
      <c r="K15" t="s">
        <v>240</v>
      </c>
      <c r="O15" s="158"/>
    </row>
    <row r="16" spans="1:15">
      <c r="A16">
        <v>8561</v>
      </c>
      <c r="B16" t="s">
        <v>241</v>
      </c>
      <c r="C16" t="s">
        <v>121</v>
      </c>
      <c r="D16" t="s">
        <v>242</v>
      </c>
      <c r="E16" t="s">
        <v>185</v>
      </c>
      <c r="F16" s="158">
        <v>42153</v>
      </c>
      <c r="G16" t="s">
        <v>243</v>
      </c>
      <c r="H16" t="s">
        <v>242</v>
      </c>
      <c r="I16" t="s">
        <v>187</v>
      </c>
      <c r="K16" t="s">
        <v>244</v>
      </c>
      <c r="O16" s="158"/>
    </row>
    <row r="17" spans="1:15">
      <c r="A17">
        <v>8562</v>
      </c>
      <c r="B17" t="s">
        <v>245</v>
      </c>
      <c r="C17" t="s">
        <v>121</v>
      </c>
      <c r="D17" t="s">
        <v>246</v>
      </c>
      <c r="E17" t="s">
        <v>185</v>
      </c>
      <c r="F17" s="158">
        <v>41608</v>
      </c>
      <c r="G17" t="s">
        <v>243</v>
      </c>
      <c r="H17" t="s">
        <v>246</v>
      </c>
      <c r="I17" t="s">
        <v>187</v>
      </c>
      <c r="K17" t="s">
        <v>247</v>
      </c>
      <c r="O17" s="158"/>
    </row>
    <row r="18" spans="1:15">
      <c r="A18">
        <v>8570</v>
      </c>
      <c r="B18" t="s">
        <v>248</v>
      </c>
      <c r="C18" t="s">
        <v>121</v>
      </c>
      <c r="D18" t="s">
        <v>249</v>
      </c>
      <c r="E18" t="s">
        <v>185</v>
      </c>
      <c r="F18" s="158">
        <v>41104</v>
      </c>
      <c r="G18" t="s">
        <v>250</v>
      </c>
      <c r="H18" t="s">
        <v>249</v>
      </c>
      <c r="I18" t="s">
        <v>187</v>
      </c>
      <c r="K18" t="s">
        <v>251</v>
      </c>
      <c r="O18" s="158"/>
    </row>
    <row r="19" spans="1:15">
      <c r="A19">
        <v>8591</v>
      </c>
      <c r="B19" t="s">
        <v>252</v>
      </c>
      <c r="C19" t="s">
        <v>121</v>
      </c>
      <c r="D19" t="s">
        <v>253</v>
      </c>
      <c r="E19" t="s">
        <v>185</v>
      </c>
      <c r="F19" s="158">
        <v>42276</v>
      </c>
      <c r="G19" t="s">
        <v>254</v>
      </c>
      <c r="H19" t="s">
        <v>253</v>
      </c>
      <c r="I19" t="s">
        <v>187</v>
      </c>
      <c r="K19" t="s">
        <v>255</v>
      </c>
      <c r="O19" s="158"/>
    </row>
    <row r="20" spans="1:15">
      <c r="A20">
        <v>8592</v>
      </c>
      <c r="B20" t="s">
        <v>256</v>
      </c>
      <c r="C20" t="s">
        <v>121</v>
      </c>
      <c r="D20" t="s">
        <v>257</v>
      </c>
      <c r="E20" t="s">
        <v>195</v>
      </c>
      <c r="F20" s="158">
        <v>35978</v>
      </c>
      <c r="G20" t="s">
        <v>258</v>
      </c>
      <c r="H20" t="s">
        <v>257</v>
      </c>
      <c r="I20" t="s">
        <v>197</v>
      </c>
      <c r="K20" t="s">
        <v>259</v>
      </c>
      <c r="O20" s="158"/>
    </row>
    <row r="21" spans="1:15">
      <c r="A21">
        <v>8601</v>
      </c>
      <c r="B21" t="s">
        <v>260</v>
      </c>
      <c r="C21" t="s">
        <v>118</v>
      </c>
      <c r="D21" t="s">
        <v>261</v>
      </c>
      <c r="E21" t="s">
        <v>195</v>
      </c>
      <c r="F21" s="158">
        <v>42231</v>
      </c>
      <c r="G21" t="s">
        <v>186</v>
      </c>
      <c r="H21" t="s">
        <v>261</v>
      </c>
      <c r="I21" t="s">
        <v>197</v>
      </c>
      <c r="K21" t="s">
        <v>262</v>
      </c>
      <c r="O21" s="158"/>
    </row>
    <row r="22" spans="1:15">
      <c r="A22">
        <v>8602</v>
      </c>
      <c r="B22" t="s">
        <v>263</v>
      </c>
      <c r="C22" t="s">
        <v>118</v>
      </c>
      <c r="D22" t="s">
        <v>264</v>
      </c>
      <c r="E22" t="s">
        <v>185</v>
      </c>
      <c r="F22" s="158">
        <v>42858</v>
      </c>
      <c r="G22" t="s">
        <v>186</v>
      </c>
      <c r="H22" t="s">
        <v>264</v>
      </c>
      <c r="I22" t="s">
        <v>187</v>
      </c>
      <c r="K22" t="s">
        <v>265</v>
      </c>
      <c r="O22" s="158"/>
    </row>
    <row r="23" spans="1:15">
      <c r="A23">
        <v>8603</v>
      </c>
      <c r="B23" t="s">
        <v>193</v>
      </c>
      <c r="C23" t="s">
        <v>118</v>
      </c>
      <c r="D23" t="s">
        <v>266</v>
      </c>
      <c r="E23" t="s">
        <v>185</v>
      </c>
      <c r="F23" s="158">
        <v>41349</v>
      </c>
      <c r="G23" t="s">
        <v>196</v>
      </c>
      <c r="H23" t="s">
        <v>266</v>
      </c>
      <c r="I23" t="s">
        <v>187</v>
      </c>
      <c r="K23" t="s">
        <v>198</v>
      </c>
      <c r="O23" s="158"/>
    </row>
    <row r="24" spans="1:15">
      <c r="A24">
        <v>8604</v>
      </c>
      <c r="B24" t="s">
        <v>245</v>
      </c>
      <c r="C24" t="s">
        <v>118</v>
      </c>
      <c r="D24" t="s">
        <v>267</v>
      </c>
      <c r="E24" t="s">
        <v>185</v>
      </c>
      <c r="F24" s="158">
        <v>41576</v>
      </c>
      <c r="G24" t="s">
        <v>243</v>
      </c>
      <c r="H24" t="s">
        <v>267</v>
      </c>
      <c r="I24" t="s">
        <v>187</v>
      </c>
      <c r="K24" t="s">
        <v>247</v>
      </c>
      <c r="O24" s="158"/>
    </row>
    <row r="25" spans="1:15">
      <c r="A25">
        <v>8605</v>
      </c>
      <c r="B25" t="s">
        <v>199</v>
      </c>
      <c r="C25" t="s">
        <v>118</v>
      </c>
      <c r="D25" t="s">
        <v>268</v>
      </c>
      <c r="E25" t="s">
        <v>185</v>
      </c>
      <c r="F25" s="158">
        <v>34950</v>
      </c>
      <c r="G25" t="s">
        <v>186</v>
      </c>
      <c r="H25" t="s">
        <v>268</v>
      </c>
      <c r="I25" t="s">
        <v>197</v>
      </c>
      <c r="K25" t="s">
        <v>201</v>
      </c>
      <c r="O25" s="158"/>
    </row>
    <row r="26" spans="1:15">
      <c r="A26">
        <v>8610</v>
      </c>
      <c r="B26" t="s">
        <v>269</v>
      </c>
      <c r="C26" t="s">
        <v>118</v>
      </c>
      <c r="D26" t="s">
        <v>270</v>
      </c>
      <c r="E26" t="s">
        <v>185</v>
      </c>
      <c r="F26" s="158">
        <v>39853</v>
      </c>
      <c r="G26" t="s">
        <v>186</v>
      </c>
      <c r="H26" t="s">
        <v>271</v>
      </c>
      <c r="I26" t="s">
        <v>197</v>
      </c>
      <c r="K26" t="s">
        <v>272</v>
      </c>
      <c r="O26" s="158"/>
    </row>
    <row r="27" spans="1:15">
      <c r="A27">
        <v>8611</v>
      </c>
      <c r="B27" t="s">
        <v>273</v>
      </c>
      <c r="C27" t="s">
        <v>118</v>
      </c>
      <c r="D27" t="s">
        <v>274</v>
      </c>
      <c r="E27" t="s">
        <v>185</v>
      </c>
      <c r="F27" s="158">
        <v>42672</v>
      </c>
      <c r="G27" t="s">
        <v>186</v>
      </c>
      <c r="H27" t="s">
        <v>275</v>
      </c>
      <c r="I27" t="s">
        <v>197</v>
      </c>
      <c r="K27" t="s">
        <v>276</v>
      </c>
      <c r="O27" s="158"/>
    </row>
    <row r="28" spans="1:15">
      <c r="A28">
        <v>8615</v>
      </c>
      <c r="B28" t="s">
        <v>277</v>
      </c>
      <c r="C28" t="s">
        <v>118</v>
      </c>
      <c r="D28" t="s">
        <v>278</v>
      </c>
      <c r="E28" t="s">
        <v>185</v>
      </c>
      <c r="F28" s="158">
        <v>41901</v>
      </c>
      <c r="G28" t="s">
        <v>279</v>
      </c>
      <c r="H28" t="s">
        <v>278</v>
      </c>
      <c r="I28" t="s">
        <v>187</v>
      </c>
      <c r="K28" t="s">
        <v>280</v>
      </c>
      <c r="O28" s="158"/>
    </row>
    <row r="29" spans="1:15">
      <c r="A29">
        <v>8620</v>
      </c>
      <c r="B29" t="s">
        <v>281</v>
      </c>
      <c r="C29" t="s">
        <v>118</v>
      </c>
      <c r="D29" t="s">
        <v>282</v>
      </c>
      <c r="E29" t="s">
        <v>185</v>
      </c>
      <c r="F29" s="158">
        <v>36592</v>
      </c>
      <c r="G29" t="s">
        <v>283</v>
      </c>
      <c r="H29" t="s">
        <v>282</v>
      </c>
      <c r="I29" t="s">
        <v>187</v>
      </c>
      <c r="K29" t="s">
        <v>284</v>
      </c>
      <c r="O29" s="158"/>
    </row>
    <row r="30" spans="1:15">
      <c r="A30">
        <v>8635</v>
      </c>
      <c r="B30" t="s">
        <v>285</v>
      </c>
      <c r="C30" t="s">
        <v>118</v>
      </c>
      <c r="D30" t="s">
        <v>286</v>
      </c>
      <c r="E30" t="s">
        <v>185</v>
      </c>
      <c r="F30" s="158">
        <v>36189</v>
      </c>
      <c r="G30" t="s">
        <v>287</v>
      </c>
      <c r="H30" t="s">
        <v>286</v>
      </c>
      <c r="I30" t="s">
        <v>187</v>
      </c>
      <c r="K30" t="s">
        <v>288</v>
      </c>
      <c r="O30" s="158"/>
    </row>
    <row r="31" spans="1:15">
      <c r="A31">
        <v>8640</v>
      </c>
      <c r="B31" t="s">
        <v>289</v>
      </c>
      <c r="C31" t="s">
        <v>118</v>
      </c>
      <c r="D31" t="s">
        <v>290</v>
      </c>
      <c r="E31" t="s">
        <v>185</v>
      </c>
      <c r="F31" s="158">
        <v>35173</v>
      </c>
      <c r="G31" t="s">
        <v>291</v>
      </c>
      <c r="H31" t="s">
        <v>290</v>
      </c>
      <c r="I31" t="s">
        <v>187</v>
      </c>
      <c r="K31" t="s">
        <v>292</v>
      </c>
      <c r="O31" s="158"/>
    </row>
    <row r="32" spans="1:15">
      <c r="A32">
        <v>8650</v>
      </c>
      <c r="B32" t="s">
        <v>227</v>
      </c>
      <c r="C32" t="s">
        <v>118</v>
      </c>
      <c r="D32" t="s">
        <v>293</v>
      </c>
      <c r="E32" t="s">
        <v>185</v>
      </c>
      <c r="F32" s="158">
        <v>41545</v>
      </c>
      <c r="G32" t="s">
        <v>229</v>
      </c>
      <c r="H32" t="s">
        <v>293</v>
      </c>
      <c r="I32" t="s">
        <v>197</v>
      </c>
      <c r="K32" t="s">
        <v>230</v>
      </c>
      <c r="O32" s="158"/>
    </row>
    <row r="33" spans="1:15">
      <c r="A33">
        <v>8655</v>
      </c>
      <c r="B33" t="s">
        <v>294</v>
      </c>
      <c r="C33" t="s">
        <v>118</v>
      </c>
      <c r="D33" t="s">
        <v>295</v>
      </c>
      <c r="E33" t="s">
        <v>185</v>
      </c>
      <c r="F33" s="158">
        <v>41638</v>
      </c>
      <c r="G33" t="s">
        <v>296</v>
      </c>
      <c r="H33" t="s">
        <v>295</v>
      </c>
      <c r="I33" t="s">
        <v>187</v>
      </c>
      <c r="K33" t="s">
        <v>294</v>
      </c>
      <c r="O33" s="158"/>
    </row>
    <row r="34" spans="1:15">
      <c r="A34">
        <v>8680</v>
      </c>
      <c r="B34" t="s">
        <v>297</v>
      </c>
      <c r="C34" t="s">
        <v>118</v>
      </c>
      <c r="D34" t="s">
        <v>298</v>
      </c>
      <c r="E34" t="s">
        <v>185</v>
      </c>
      <c r="F34" s="158">
        <v>42237</v>
      </c>
      <c r="G34" t="s">
        <v>208</v>
      </c>
      <c r="H34" t="s">
        <v>298</v>
      </c>
      <c r="I34" t="s">
        <v>187</v>
      </c>
      <c r="K34" t="s">
        <v>299</v>
      </c>
      <c r="O34" s="158"/>
    </row>
    <row r="35" spans="1:15">
      <c r="A35">
        <v>8701</v>
      </c>
      <c r="B35" t="s">
        <v>281</v>
      </c>
      <c r="C35" t="s">
        <v>124</v>
      </c>
      <c r="D35" t="s">
        <v>300</v>
      </c>
      <c r="E35" t="s">
        <v>185</v>
      </c>
      <c r="F35" s="158">
        <v>36337</v>
      </c>
      <c r="G35" t="s">
        <v>283</v>
      </c>
      <c r="H35" t="s">
        <v>301</v>
      </c>
      <c r="I35" t="s">
        <v>187</v>
      </c>
      <c r="K35" t="s">
        <v>302</v>
      </c>
      <c r="O35" s="158"/>
    </row>
    <row r="36" spans="1:15">
      <c r="A36">
        <v>8702</v>
      </c>
      <c r="B36" t="s">
        <v>260</v>
      </c>
      <c r="C36" t="s">
        <v>124</v>
      </c>
      <c r="D36" t="s">
        <v>303</v>
      </c>
      <c r="E36" t="s">
        <v>185</v>
      </c>
      <c r="F36" s="158">
        <v>35734</v>
      </c>
      <c r="G36" t="s">
        <v>186</v>
      </c>
      <c r="H36" t="s">
        <v>304</v>
      </c>
      <c r="I36" t="s">
        <v>187</v>
      </c>
      <c r="K36" t="s">
        <v>262</v>
      </c>
      <c r="O36" s="158"/>
    </row>
    <row r="37" spans="1:15">
      <c r="A37">
        <v>8703</v>
      </c>
      <c r="B37" t="s">
        <v>294</v>
      </c>
      <c r="C37" t="s">
        <v>124</v>
      </c>
      <c r="D37" t="s">
        <v>305</v>
      </c>
      <c r="E37" t="s">
        <v>185</v>
      </c>
      <c r="F37" s="158">
        <v>41244</v>
      </c>
      <c r="G37" t="s">
        <v>296</v>
      </c>
      <c r="H37" t="s">
        <v>306</v>
      </c>
      <c r="I37" t="s">
        <v>187</v>
      </c>
      <c r="K37" t="s">
        <v>307</v>
      </c>
      <c r="O37" s="158"/>
    </row>
    <row r="38" spans="1:15">
      <c r="A38">
        <v>8704</v>
      </c>
      <c r="B38" t="s">
        <v>308</v>
      </c>
      <c r="C38" t="s">
        <v>124</v>
      </c>
      <c r="D38" t="s">
        <v>309</v>
      </c>
      <c r="E38" t="s">
        <v>195</v>
      </c>
      <c r="F38" s="158">
        <v>35392</v>
      </c>
      <c r="G38" t="s">
        <v>213</v>
      </c>
      <c r="H38" t="s">
        <v>310</v>
      </c>
      <c r="I38" t="s">
        <v>197</v>
      </c>
      <c r="K38" t="s">
        <v>311</v>
      </c>
      <c r="O38" s="158"/>
    </row>
    <row r="39" spans="1:15">
      <c r="A39">
        <v>8705</v>
      </c>
      <c r="B39" t="s">
        <v>312</v>
      </c>
      <c r="C39" t="s">
        <v>124</v>
      </c>
      <c r="D39" t="s">
        <v>313</v>
      </c>
      <c r="E39" t="s">
        <v>195</v>
      </c>
      <c r="F39" s="158">
        <v>40347</v>
      </c>
      <c r="G39" t="s">
        <v>279</v>
      </c>
      <c r="H39" t="s">
        <v>314</v>
      </c>
      <c r="I39" t="s">
        <v>197</v>
      </c>
      <c r="K39" t="s">
        <v>315</v>
      </c>
      <c r="O39" s="158"/>
    </row>
    <row r="40" spans="1:15">
      <c r="A40">
        <v>8706</v>
      </c>
      <c r="B40" t="s">
        <v>316</v>
      </c>
      <c r="C40" t="s">
        <v>124</v>
      </c>
      <c r="D40" t="s">
        <v>317</v>
      </c>
      <c r="E40" t="s">
        <v>185</v>
      </c>
      <c r="F40" s="158">
        <v>39290</v>
      </c>
      <c r="G40" t="s">
        <v>318</v>
      </c>
      <c r="H40" t="s">
        <v>319</v>
      </c>
      <c r="I40" t="s">
        <v>187</v>
      </c>
      <c r="K40" t="s">
        <v>320</v>
      </c>
      <c r="O40" s="158"/>
    </row>
    <row r="41" spans="1:15">
      <c r="A41">
        <v>8707</v>
      </c>
      <c r="B41" t="s">
        <v>321</v>
      </c>
      <c r="C41" t="s">
        <v>124</v>
      </c>
      <c r="D41" t="s">
        <v>322</v>
      </c>
      <c r="E41" t="s">
        <v>185</v>
      </c>
      <c r="F41" s="158">
        <v>41993</v>
      </c>
      <c r="G41" t="s">
        <v>186</v>
      </c>
      <c r="H41" t="s">
        <v>323</v>
      </c>
      <c r="I41" t="s">
        <v>187</v>
      </c>
      <c r="K41" t="s">
        <v>201</v>
      </c>
      <c r="O41" s="158"/>
    </row>
    <row r="42" spans="1:15">
      <c r="A42">
        <v>8708</v>
      </c>
      <c r="B42" t="s">
        <v>324</v>
      </c>
      <c r="C42" t="s">
        <v>124</v>
      </c>
      <c r="D42" t="s">
        <v>325</v>
      </c>
      <c r="E42" t="s">
        <v>185</v>
      </c>
      <c r="F42" s="158">
        <v>39200</v>
      </c>
      <c r="G42" t="s">
        <v>287</v>
      </c>
      <c r="H42" t="s">
        <v>326</v>
      </c>
      <c r="I42" t="s">
        <v>187</v>
      </c>
      <c r="K42" t="s">
        <v>327</v>
      </c>
      <c r="O42" s="158"/>
    </row>
    <row r="43" spans="1:15">
      <c r="A43">
        <v>8709</v>
      </c>
      <c r="B43" t="s">
        <v>328</v>
      </c>
      <c r="C43" t="s">
        <v>124</v>
      </c>
      <c r="D43" t="s">
        <v>329</v>
      </c>
      <c r="E43" t="s">
        <v>185</v>
      </c>
      <c r="F43" s="158">
        <v>42693</v>
      </c>
      <c r="G43" t="s">
        <v>250</v>
      </c>
      <c r="H43" t="s">
        <v>330</v>
      </c>
      <c r="I43" t="s">
        <v>187</v>
      </c>
      <c r="K43" t="s">
        <v>331</v>
      </c>
      <c r="O43" s="158"/>
    </row>
    <row r="44" spans="1:15">
      <c r="A44">
        <v>8710</v>
      </c>
      <c r="B44" t="s">
        <v>263</v>
      </c>
      <c r="C44" t="s">
        <v>124</v>
      </c>
      <c r="D44" t="s">
        <v>332</v>
      </c>
      <c r="E44" t="s">
        <v>185</v>
      </c>
      <c r="F44" s="158">
        <v>42174</v>
      </c>
      <c r="G44" t="s">
        <v>186</v>
      </c>
      <c r="H44" t="s">
        <v>333</v>
      </c>
      <c r="I44" t="s">
        <v>187</v>
      </c>
      <c r="K44" t="s">
        <v>265</v>
      </c>
      <c r="O44" s="158"/>
    </row>
    <row r="45" spans="1:15">
      <c r="A45">
        <v>8711</v>
      </c>
      <c r="B45" t="s">
        <v>334</v>
      </c>
      <c r="C45" t="s">
        <v>124</v>
      </c>
      <c r="D45" t="s">
        <v>335</v>
      </c>
      <c r="E45" t="s">
        <v>185</v>
      </c>
      <c r="F45" s="158">
        <v>36057</v>
      </c>
      <c r="G45" t="s">
        <v>196</v>
      </c>
      <c r="H45" t="s">
        <v>336</v>
      </c>
      <c r="I45" t="s">
        <v>187</v>
      </c>
      <c r="K45" t="s">
        <v>337</v>
      </c>
      <c r="O45" s="158"/>
    </row>
    <row r="46" spans="1:15">
      <c r="A46">
        <v>8712</v>
      </c>
      <c r="B46" t="s">
        <v>338</v>
      </c>
      <c r="C46" t="s">
        <v>124</v>
      </c>
      <c r="D46" t="s">
        <v>339</v>
      </c>
      <c r="E46" t="s">
        <v>185</v>
      </c>
      <c r="F46" s="158">
        <v>42623</v>
      </c>
      <c r="G46" t="s">
        <v>186</v>
      </c>
      <c r="H46" t="s">
        <v>340</v>
      </c>
      <c r="I46" t="s">
        <v>187</v>
      </c>
      <c r="K46" t="s">
        <v>341</v>
      </c>
      <c r="O46" s="158"/>
    </row>
    <row r="47" spans="1:15">
      <c r="A47">
        <v>8713</v>
      </c>
      <c r="B47" t="s">
        <v>342</v>
      </c>
      <c r="C47" t="s">
        <v>124</v>
      </c>
      <c r="D47" t="s">
        <v>343</v>
      </c>
      <c r="E47" t="s">
        <v>185</v>
      </c>
      <c r="F47" s="158">
        <v>36182</v>
      </c>
      <c r="G47" t="s">
        <v>287</v>
      </c>
      <c r="H47" t="s">
        <v>344</v>
      </c>
      <c r="I47" t="s">
        <v>187</v>
      </c>
      <c r="K47" t="s">
        <v>345</v>
      </c>
      <c r="O47" s="158"/>
    </row>
    <row r="48" spans="1:15">
      <c r="A48">
        <v>8714</v>
      </c>
      <c r="B48" t="s">
        <v>346</v>
      </c>
      <c r="C48" t="s">
        <v>124</v>
      </c>
      <c r="D48" t="s">
        <v>347</v>
      </c>
      <c r="E48" t="s">
        <v>185</v>
      </c>
      <c r="F48" s="158">
        <v>41907</v>
      </c>
      <c r="G48" t="s">
        <v>221</v>
      </c>
      <c r="H48" t="s">
        <v>348</v>
      </c>
      <c r="I48" t="s">
        <v>187</v>
      </c>
      <c r="K48" t="s">
        <v>349</v>
      </c>
      <c r="O48" s="158"/>
    </row>
    <row r="49" spans="1:15">
      <c r="A49">
        <v>8715</v>
      </c>
      <c r="B49" t="s">
        <v>350</v>
      </c>
      <c r="C49" t="s">
        <v>124</v>
      </c>
      <c r="D49" t="s">
        <v>351</v>
      </c>
      <c r="E49" t="s">
        <v>185</v>
      </c>
      <c r="F49" s="158">
        <v>36062</v>
      </c>
      <c r="G49" t="s">
        <v>250</v>
      </c>
      <c r="H49" t="s">
        <v>352</v>
      </c>
      <c r="I49" t="s">
        <v>187</v>
      </c>
      <c r="K49" t="s">
        <v>353</v>
      </c>
      <c r="O49" s="158"/>
    </row>
    <row r="50" spans="1:15">
      <c r="A50">
        <v>8716</v>
      </c>
      <c r="B50" t="s">
        <v>354</v>
      </c>
      <c r="C50" t="s">
        <v>124</v>
      </c>
      <c r="D50" t="s">
        <v>355</v>
      </c>
      <c r="E50" t="s">
        <v>185</v>
      </c>
      <c r="F50" s="158">
        <v>41195</v>
      </c>
      <c r="G50" t="s">
        <v>279</v>
      </c>
      <c r="H50" t="s">
        <v>356</v>
      </c>
      <c r="I50" t="s">
        <v>187</v>
      </c>
      <c r="K50" t="s">
        <v>357</v>
      </c>
      <c r="O50" s="158"/>
    </row>
    <row r="51" spans="1:15">
      <c r="A51">
        <v>8717</v>
      </c>
      <c r="B51" t="s">
        <v>358</v>
      </c>
      <c r="C51" t="s">
        <v>124</v>
      </c>
      <c r="D51" t="s">
        <v>359</v>
      </c>
      <c r="E51" t="s">
        <v>185</v>
      </c>
      <c r="F51" s="158">
        <v>41478</v>
      </c>
      <c r="G51" t="s">
        <v>250</v>
      </c>
      <c r="H51" t="s">
        <v>360</v>
      </c>
      <c r="I51" t="s">
        <v>187</v>
      </c>
      <c r="K51" t="s">
        <v>361</v>
      </c>
      <c r="O51" s="158"/>
    </row>
    <row r="52" spans="1:15">
      <c r="A52">
        <v>8718</v>
      </c>
      <c r="B52" t="s">
        <v>362</v>
      </c>
      <c r="C52" t="s">
        <v>124</v>
      </c>
      <c r="D52" t="s">
        <v>363</v>
      </c>
      <c r="E52" t="s">
        <v>185</v>
      </c>
      <c r="F52" s="158">
        <v>36864</v>
      </c>
      <c r="G52" t="s">
        <v>186</v>
      </c>
      <c r="H52" t="s">
        <v>364</v>
      </c>
      <c r="I52" t="s">
        <v>187</v>
      </c>
      <c r="K52" t="s">
        <v>365</v>
      </c>
      <c r="O52" s="158"/>
    </row>
    <row r="53" spans="1:15">
      <c r="A53">
        <v>8720</v>
      </c>
      <c r="B53" t="s">
        <v>366</v>
      </c>
      <c r="C53" t="s">
        <v>124</v>
      </c>
      <c r="D53" t="s">
        <v>367</v>
      </c>
      <c r="E53" t="s">
        <v>185</v>
      </c>
      <c r="F53" s="158">
        <v>36139</v>
      </c>
      <c r="G53" t="s">
        <v>368</v>
      </c>
      <c r="H53" t="s">
        <v>369</v>
      </c>
      <c r="I53" t="s">
        <v>187</v>
      </c>
      <c r="K53" t="s">
        <v>370</v>
      </c>
      <c r="O53" s="158"/>
    </row>
    <row r="54" spans="1:15">
      <c r="A54">
        <v>8721</v>
      </c>
      <c r="B54" t="s">
        <v>273</v>
      </c>
      <c r="C54" t="s">
        <v>124</v>
      </c>
      <c r="D54" t="s">
        <v>371</v>
      </c>
      <c r="E54" t="s">
        <v>185</v>
      </c>
      <c r="F54" s="158">
        <v>40872</v>
      </c>
      <c r="G54" t="s">
        <v>186</v>
      </c>
      <c r="H54" t="s">
        <v>372</v>
      </c>
      <c r="I54" t="s">
        <v>187</v>
      </c>
      <c r="K54" t="s">
        <v>276</v>
      </c>
      <c r="O54" s="158"/>
    </row>
    <row r="55" spans="1:15">
      <c r="A55">
        <v>8722</v>
      </c>
      <c r="B55" t="s">
        <v>373</v>
      </c>
      <c r="C55" t="s">
        <v>124</v>
      </c>
      <c r="D55" t="s">
        <v>374</v>
      </c>
      <c r="E55" t="s">
        <v>185</v>
      </c>
      <c r="F55" s="158">
        <v>41804</v>
      </c>
      <c r="G55" t="s">
        <v>375</v>
      </c>
      <c r="H55" t="s">
        <v>376</v>
      </c>
      <c r="I55" t="s">
        <v>187</v>
      </c>
      <c r="K55" t="s">
        <v>377</v>
      </c>
      <c r="O55" s="158"/>
    </row>
    <row r="56" spans="1:15">
      <c r="A56">
        <v>8723</v>
      </c>
      <c r="B56" t="s">
        <v>378</v>
      </c>
      <c r="C56" t="s">
        <v>124</v>
      </c>
      <c r="D56" t="s">
        <v>379</v>
      </c>
      <c r="E56" t="s">
        <v>185</v>
      </c>
      <c r="F56" s="158">
        <v>42545</v>
      </c>
      <c r="G56" t="s">
        <v>380</v>
      </c>
      <c r="H56" t="s">
        <v>381</v>
      </c>
      <c r="I56" t="s">
        <v>187</v>
      </c>
      <c r="K56" t="s">
        <v>382</v>
      </c>
      <c r="O56" s="158"/>
    </row>
    <row r="57" spans="1:15">
      <c r="A57">
        <v>8724</v>
      </c>
      <c r="B57" t="s">
        <v>383</v>
      </c>
      <c r="C57" t="s">
        <v>124</v>
      </c>
      <c r="D57" t="s">
        <v>384</v>
      </c>
      <c r="E57" t="s">
        <v>185</v>
      </c>
      <c r="F57" s="158">
        <v>40656</v>
      </c>
      <c r="G57" t="s">
        <v>283</v>
      </c>
      <c r="H57" t="s">
        <v>385</v>
      </c>
      <c r="I57" t="s">
        <v>197</v>
      </c>
      <c r="K57" t="s">
        <v>386</v>
      </c>
      <c r="O57" s="158"/>
    </row>
    <row r="58" spans="1:15">
      <c r="A58">
        <v>8725</v>
      </c>
      <c r="B58" t="s">
        <v>387</v>
      </c>
      <c r="C58" t="s">
        <v>124</v>
      </c>
      <c r="D58" t="s">
        <v>388</v>
      </c>
      <c r="E58" t="s">
        <v>185</v>
      </c>
      <c r="F58" s="158">
        <v>40775</v>
      </c>
      <c r="G58" t="s">
        <v>389</v>
      </c>
      <c r="H58" t="s">
        <v>390</v>
      </c>
      <c r="I58" t="s">
        <v>197</v>
      </c>
      <c r="K58" t="s">
        <v>391</v>
      </c>
      <c r="O58" s="158"/>
    </row>
    <row r="59" spans="1:15">
      <c r="A59">
        <v>8726</v>
      </c>
      <c r="B59" t="s">
        <v>392</v>
      </c>
      <c r="C59" t="s">
        <v>124</v>
      </c>
      <c r="D59" t="s">
        <v>393</v>
      </c>
      <c r="E59" t="s">
        <v>185</v>
      </c>
      <c r="F59" s="158">
        <v>41944</v>
      </c>
      <c r="G59" t="s">
        <v>389</v>
      </c>
      <c r="H59" t="s">
        <v>394</v>
      </c>
      <c r="I59" t="s">
        <v>197</v>
      </c>
      <c r="K59" t="s">
        <v>395</v>
      </c>
      <c r="O59" s="158"/>
    </row>
    <row r="60" spans="1:15">
      <c r="A60">
        <v>8728</v>
      </c>
      <c r="B60" t="s">
        <v>396</v>
      </c>
      <c r="C60" t="s">
        <v>124</v>
      </c>
      <c r="D60" t="s">
        <v>397</v>
      </c>
      <c r="E60" t="s">
        <v>185</v>
      </c>
      <c r="F60" s="158">
        <v>35195</v>
      </c>
      <c r="G60" t="s">
        <v>283</v>
      </c>
      <c r="H60" t="s">
        <v>398</v>
      </c>
      <c r="I60" t="s">
        <v>197</v>
      </c>
      <c r="K60" t="s">
        <v>399</v>
      </c>
      <c r="O60" s="158"/>
    </row>
  </sheetData>
  <autoFilter ref="A1:H5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Z158"/>
  <sheetViews>
    <sheetView workbookViewId="0">
      <pane ySplit="2" topLeftCell="A3" activePane="bottomLeft" state="frozen"/>
      <selection activeCell="E28" sqref="E28"/>
      <selection pane="bottomLeft" activeCell="O7" sqref="O7"/>
    </sheetView>
  </sheetViews>
  <sheetFormatPr defaultRowHeight="15"/>
  <cols>
    <col min="2" max="2" width="26.28515625" bestFit="1" customWidth="1"/>
    <col min="3" max="3" width="1.7109375" customWidth="1"/>
    <col min="4" max="4" width="8" bestFit="1" customWidth="1"/>
    <col min="5" max="5" width="13.5703125" bestFit="1" customWidth="1"/>
    <col min="7" max="7" width="1.7109375" customWidth="1"/>
    <col min="9" max="9" width="31" bestFit="1" customWidth="1"/>
    <col min="16" max="16" width="20.28515625" bestFit="1" customWidth="1"/>
    <col min="17" max="17" width="9.5703125" customWidth="1"/>
    <col min="21" max="21" width="10.7109375" customWidth="1"/>
    <col min="25" max="25" width="15" bestFit="1" customWidth="1"/>
    <col min="26" max="26" width="12.28515625" bestFit="1" customWidth="1"/>
  </cols>
  <sheetData>
    <row r="1" spans="1:26" ht="15.75" thickBot="1">
      <c r="A1" s="195" t="s">
        <v>400</v>
      </c>
      <c r="B1" s="196"/>
      <c r="D1" s="195" t="s">
        <v>401</v>
      </c>
      <c r="E1" s="197"/>
      <c r="F1" s="196"/>
      <c r="H1" s="195" t="s">
        <v>402</v>
      </c>
      <c r="I1" s="197"/>
      <c r="J1" s="197"/>
      <c r="K1" s="197"/>
      <c r="L1" s="197"/>
      <c r="M1" s="197"/>
      <c r="N1" s="196"/>
      <c r="X1" s="5" t="s">
        <v>403</v>
      </c>
    </row>
    <row r="2" spans="1:26">
      <c r="A2" s="5" t="s">
        <v>404</v>
      </c>
      <c r="B2" s="5" t="s">
        <v>405</v>
      </c>
      <c r="D2" s="5" t="s">
        <v>404</v>
      </c>
      <c r="E2" s="5" t="s">
        <v>405</v>
      </c>
      <c r="F2" s="5" t="s">
        <v>406</v>
      </c>
      <c r="H2" s="5" t="s">
        <v>404</v>
      </c>
      <c r="I2" s="5" t="s">
        <v>405</v>
      </c>
      <c r="J2" s="5" t="s">
        <v>175</v>
      </c>
      <c r="K2" s="5" t="s">
        <v>407</v>
      </c>
      <c r="L2" s="5" t="s">
        <v>408</v>
      </c>
      <c r="M2" s="5" t="s">
        <v>409</v>
      </c>
      <c r="N2" s="5" t="s">
        <v>410</v>
      </c>
      <c r="P2" s="5" t="s">
        <v>411</v>
      </c>
      <c r="Q2" s="5" t="s">
        <v>24</v>
      </c>
      <c r="R2" s="5" t="s">
        <v>412</v>
      </c>
      <c r="T2" s="5" t="s">
        <v>23</v>
      </c>
      <c r="U2" s="5" t="s">
        <v>413</v>
      </c>
      <c r="X2" s="5" t="s">
        <v>404</v>
      </c>
      <c r="Y2" s="5" t="s">
        <v>414</v>
      </c>
      <c r="Z2" s="5" t="s">
        <v>415</v>
      </c>
    </row>
    <row r="3" spans="1:26">
      <c r="A3">
        <v>510100</v>
      </c>
      <c r="B3" t="s">
        <v>416</v>
      </c>
      <c r="D3">
        <v>512000</v>
      </c>
      <c r="E3" t="s">
        <v>417</v>
      </c>
      <c r="F3" t="s">
        <v>161</v>
      </c>
      <c r="H3">
        <v>999112</v>
      </c>
      <c r="I3" t="s">
        <v>418</v>
      </c>
      <c r="J3" t="s">
        <v>419</v>
      </c>
      <c r="K3" t="s">
        <v>420</v>
      </c>
      <c r="L3" t="s">
        <v>147</v>
      </c>
      <c r="M3" s="11"/>
      <c r="P3" t="s">
        <v>421</v>
      </c>
      <c r="Q3" t="s">
        <v>32</v>
      </c>
      <c r="R3">
        <v>11</v>
      </c>
      <c r="T3">
        <v>1</v>
      </c>
      <c r="U3" t="str">
        <f>"$"&amp;[1]!ConvertToLetter(T3+7)</f>
        <v>$H</v>
      </c>
      <c r="X3" t="s">
        <v>422</v>
      </c>
      <c r="Y3" s="159">
        <f>SUMIFS('TB CY'!$K:$K,'TB CY'!$C:$C,$X3)</f>
        <v>-8360970.853275001</v>
      </c>
      <c r="Z3" s="159">
        <f>SUMIFS('TB PY'!$K:$K,'TB PY'!$C:$C,$X3)</f>
        <v>-7640680.1286899997</v>
      </c>
    </row>
    <row r="4" spans="1:26">
      <c r="A4">
        <v>510110</v>
      </c>
      <c r="B4" t="s">
        <v>423</v>
      </c>
      <c r="D4">
        <v>513000</v>
      </c>
      <c r="E4" t="s">
        <v>424</v>
      </c>
      <c r="F4" t="s">
        <v>162</v>
      </c>
      <c r="H4">
        <v>999113</v>
      </c>
      <c r="I4" t="s">
        <v>425</v>
      </c>
      <c r="J4" t="s">
        <v>419</v>
      </c>
      <c r="K4" t="s">
        <v>426</v>
      </c>
      <c r="L4" t="s">
        <v>147</v>
      </c>
      <c r="M4" s="11"/>
      <c r="P4" t="s">
        <v>427</v>
      </c>
      <c r="Q4" t="s">
        <v>34</v>
      </c>
      <c r="R4">
        <f>R3+1</f>
        <v>12</v>
      </c>
      <c r="T4">
        <f t="shared" ref="T4:T15" si="0">T3+1</f>
        <v>2</v>
      </c>
      <c r="U4" t="str">
        <f>"$"&amp;[1]!ConvertToLetter(T4+7)</f>
        <v>$I</v>
      </c>
      <c r="X4" t="s">
        <v>428</v>
      </c>
      <c r="Y4" s="159">
        <f>SUMIFS('TB CY'!$K:$K,'TB CY'!$C:$C,$X4)</f>
        <v>-281280.41137499991</v>
      </c>
      <c r="Z4" s="159">
        <f>SUMIFS('TB PY'!$K:$K,'TB PY'!$C:$C,$X4)</f>
        <v>-247095.21829999998</v>
      </c>
    </row>
    <row r="5" spans="1:26">
      <c r="A5">
        <v>510130</v>
      </c>
      <c r="B5" t="s">
        <v>429</v>
      </c>
      <c r="D5">
        <v>514000</v>
      </c>
      <c r="E5" t="s">
        <v>430</v>
      </c>
      <c r="F5" t="s">
        <v>160</v>
      </c>
      <c r="H5">
        <v>999114</v>
      </c>
      <c r="I5" t="s">
        <v>431</v>
      </c>
      <c r="J5" t="s">
        <v>419</v>
      </c>
      <c r="K5" t="s">
        <v>420</v>
      </c>
      <c r="L5" t="s">
        <v>149</v>
      </c>
      <c r="M5" s="11"/>
      <c r="P5" t="s">
        <v>432</v>
      </c>
      <c r="Q5" t="s">
        <v>36</v>
      </c>
      <c r="R5">
        <f t="shared" ref="R5:R68" si="1">R4+1</f>
        <v>13</v>
      </c>
      <c r="T5">
        <f t="shared" si="0"/>
        <v>3</v>
      </c>
      <c r="U5" t="str">
        <f>"$"&amp;[1]!ConvertToLetter(T5+7)</f>
        <v>$J</v>
      </c>
      <c r="X5" t="s">
        <v>433</v>
      </c>
      <c r="Y5" s="159">
        <f>SUMIFS('TB CY'!$K:$K,'TB CY'!$C:$C,$X5)</f>
        <v>-1537716.5266500001</v>
      </c>
      <c r="Z5" s="159">
        <f>SUMIFS('TB PY'!$K:$K,'TB PY'!$C:$C,$X5)</f>
        <v>-1333545.06908</v>
      </c>
    </row>
    <row r="6" spans="1:26">
      <c r="A6">
        <v>510202</v>
      </c>
      <c r="B6" t="s">
        <v>434</v>
      </c>
      <c r="D6">
        <v>515000</v>
      </c>
      <c r="E6" t="s">
        <v>435</v>
      </c>
      <c r="F6" t="s">
        <v>436</v>
      </c>
      <c r="H6">
        <v>999115</v>
      </c>
      <c r="I6" t="s">
        <v>437</v>
      </c>
      <c r="J6" t="s">
        <v>419</v>
      </c>
      <c r="K6" t="s">
        <v>426</v>
      </c>
      <c r="L6" t="s">
        <v>149</v>
      </c>
      <c r="M6" s="11"/>
      <c r="P6" t="s">
        <v>438</v>
      </c>
      <c r="Q6" t="s">
        <v>38</v>
      </c>
      <c r="R6">
        <f t="shared" si="1"/>
        <v>14</v>
      </c>
      <c r="T6">
        <f t="shared" si="0"/>
        <v>4</v>
      </c>
      <c r="U6" t="str">
        <f>"$"&amp;[1]!ConvertToLetter(T6+7)</f>
        <v>$K</v>
      </c>
      <c r="X6" t="s">
        <v>439</v>
      </c>
      <c r="Y6" s="159">
        <f>SUMIFS('TB CY'!$K:$K,'TB CY'!$C:$C,$X6)</f>
        <v>-314362.79174999997</v>
      </c>
      <c r="Z6" s="159">
        <f>SUMIFS('TB PY'!$K:$K,'TB PY'!$C:$C,$X6)</f>
        <v>-305801.93602000002</v>
      </c>
    </row>
    <row r="7" spans="1:26">
      <c r="A7">
        <v>510203</v>
      </c>
      <c r="B7" t="s">
        <v>440</v>
      </c>
      <c r="D7">
        <v>518000</v>
      </c>
      <c r="E7" t="s">
        <v>441</v>
      </c>
      <c r="F7" t="s">
        <v>436</v>
      </c>
      <c r="H7">
        <v>999116</v>
      </c>
      <c r="I7" t="s">
        <v>442</v>
      </c>
      <c r="J7" t="s">
        <v>419</v>
      </c>
      <c r="K7" t="s">
        <v>420</v>
      </c>
      <c r="L7" t="s">
        <v>100</v>
      </c>
      <c r="M7" s="11"/>
      <c r="P7" t="s">
        <v>443</v>
      </c>
      <c r="Q7" t="s">
        <v>40</v>
      </c>
      <c r="R7">
        <f t="shared" si="1"/>
        <v>15</v>
      </c>
      <c r="T7">
        <f t="shared" si="0"/>
        <v>5</v>
      </c>
      <c r="U7" t="str">
        <f>"$"&amp;[1]!ConvertToLetter(T7+7)</f>
        <v>$L</v>
      </c>
      <c r="X7" t="s">
        <v>444</v>
      </c>
      <c r="Y7" s="159">
        <f>SUMIFS('TB CY'!$K:$K,'TB CY'!$C:$C,$X7)</f>
        <v>-2157809.6948250001</v>
      </c>
      <c r="Z7" s="159">
        <f>SUMIFS('TB PY'!$K:$K,'TB PY'!$C:$C,$X7)</f>
        <v>-2041978.5171100001</v>
      </c>
    </row>
    <row r="8" spans="1:26">
      <c r="A8">
        <v>510210</v>
      </c>
      <c r="B8" t="s">
        <v>445</v>
      </c>
      <c r="H8">
        <v>999117</v>
      </c>
      <c r="I8" t="s">
        <v>446</v>
      </c>
      <c r="J8" t="s">
        <v>419</v>
      </c>
      <c r="K8" t="s">
        <v>426</v>
      </c>
      <c r="L8" t="s">
        <v>100</v>
      </c>
      <c r="M8" s="11"/>
      <c r="P8" t="s">
        <v>447</v>
      </c>
      <c r="Q8" t="s">
        <v>42</v>
      </c>
      <c r="R8">
        <f t="shared" si="1"/>
        <v>16</v>
      </c>
      <c r="T8">
        <f t="shared" si="0"/>
        <v>6</v>
      </c>
      <c r="U8" t="str">
        <f>"$"&amp;[1]!ConvertToLetter(T8+7)</f>
        <v>$M</v>
      </c>
      <c r="X8" t="s">
        <v>448</v>
      </c>
      <c r="Y8" s="159">
        <f>SUMIFS('TB CY'!$K:$K,'TB CY'!$C:$C,$X8)</f>
        <v>-7290.5774999999994</v>
      </c>
      <c r="Z8" s="159">
        <f>SUMIFS('TB PY'!$K:$K,'TB PY'!$C:$C,$X8)</f>
        <v>-6455.442</v>
      </c>
    </row>
    <row r="9" spans="1:26">
      <c r="A9">
        <v>510721</v>
      </c>
      <c r="B9" t="s">
        <v>449</v>
      </c>
      <c r="H9">
        <v>999118</v>
      </c>
      <c r="I9" t="s">
        <v>450</v>
      </c>
      <c r="J9" t="s">
        <v>419</v>
      </c>
      <c r="K9" t="s">
        <v>420</v>
      </c>
      <c r="L9" t="s">
        <v>101</v>
      </c>
      <c r="M9" s="11"/>
      <c r="P9" t="s">
        <v>451</v>
      </c>
      <c r="Q9" t="s">
        <v>44</v>
      </c>
      <c r="R9">
        <f t="shared" si="1"/>
        <v>17</v>
      </c>
      <c r="T9">
        <f t="shared" si="0"/>
        <v>7</v>
      </c>
      <c r="U9" t="str">
        <f>"$"&amp;[1]!ConvertToLetter(T9+7)</f>
        <v>$N</v>
      </c>
      <c r="X9" t="s">
        <v>452</v>
      </c>
      <c r="Y9" s="159">
        <f>SUMIFS('TB CY'!$K:$K,'TB CY'!$C:$C,$X9)</f>
        <v>152.544825</v>
      </c>
      <c r="Z9" s="159">
        <f>SUMIFS('TB PY'!$K:$K,'TB PY'!$C:$C,$X9)</f>
        <v>0</v>
      </c>
    </row>
    <row r="10" spans="1:26">
      <c r="A10">
        <v>510722</v>
      </c>
      <c r="B10" t="s">
        <v>453</v>
      </c>
      <c r="H10">
        <v>999119</v>
      </c>
      <c r="I10" t="s">
        <v>454</v>
      </c>
      <c r="J10" t="s">
        <v>419</v>
      </c>
      <c r="K10" t="s">
        <v>426</v>
      </c>
      <c r="L10" t="s">
        <v>101</v>
      </c>
      <c r="M10" s="11"/>
      <c r="P10" t="s">
        <v>455</v>
      </c>
      <c r="Q10" t="s">
        <v>46</v>
      </c>
      <c r="R10">
        <f t="shared" si="1"/>
        <v>18</v>
      </c>
      <c r="T10">
        <f t="shared" si="0"/>
        <v>8</v>
      </c>
      <c r="U10" t="str">
        <f>"$"&amp;[1]!ConvertToLetter(T10+7)</f>
        <v>$O</v>
      </c>
      <c r="X10" t="s">
        <v>456</v>
      </c>
      <c r="Y10" s="159">
        <f>SUMIFS('TB CY'!$K:$K,'TB CY'!$C:$C,$X10)</f>
        <v>-39918.911324999994</v>
      </c>
      <c r="Z10" s="159">
        <f>SUMIFS('TB PY'!$K:$K,'TB PY'!$C:$C,$X10)</f>
        <v>-2402.4790300000004</v>
      </c>
    </row>
    <row r="11" spans="1:26">
      <c r="A11">
        <v>516000</v>
      </c>
      <c r="B11" t="s">
        <v>457</v>
      </c>
      <c r="H11">
        <v>999120</v>
      </c>
      <c r="I11" t="s">
        <v>458</v>
      </c>
      <c r="J11" t="s">
        <v>419</v>
      </c>
      <c r="K11" t="s">
        <v>420</v>
      </c>
      <c r="L11" t="s">
        <v>101</v>
      </c>
      <c r="M11" s="11"/>
      <c r="P11" t="s">
        <v>459</v>
      </c>
      <c r="Q11" t="s">
        <v>48</v>
      </c>
      <c r="R11">
        <f t="shared" si="1"/>
        <v>19</v>
      </c>
      <c r="T11">
        <f t="shared" si="0"/>
        <v>9</v>
      </c>
      <c r="U11" t="str">
        <f>"$"&amp;[1]!ConvertToLetter(T11+7)</f>
        <v>$P</v>
      </c>
      <c r="X11" t="s">
        <v>460</v>
      </c>
      <c r="Y11" s="159">
        <f>SUMIFS('TB CY'!$K:$K,'TB CY'!$C:$C,$X11)</f>
        <v>68185.47967499998</v>
      </c>
      <c r="Z11" s="159">
        <f>SUMIFS('TB PY'!$K:$K,'TB PY'!$C:$C,$X11)</f>
        <v>60757.706940000011</v>
      </c>
    </row>
    <row r="12" spans="1:26">
      <c r="A12">
        <v>510725</v>
      </c>
      <c r="B12" t="s">
        <v>461</v>
      </c>
      <c r="H12">
        <v>999121</v>
      </c>
      <c r="I12" t="s">
        <v>462</v>
      </c>
      <c r="J12" t="s">
        <v>419</v>
      </c>
      <c r="K12" t="s">
        <v>426</v>
      </c>
      <c r="L12" t="s">
        <v>101</v>
      </c>
      <c r="M12" s="11"/>
      <c r="P12" t="s">
        <v>463</v>
      </c>
      <c r="Q12" t="s">
        <v>50</v>
      </c>
      <c r="R12">
        <f t="shared" si="1"/>
        <v>20</v>
      </c>
      <c r="T12">
        <f t="shared" si="0"/>
        <v>10</v>
      </c>
      <c r="U12" t="str">
        <f>"$"&amp;[1]!ConvertToLetter(T12+7)</f>
        <v>$Q</v>
      </c>
      <c r="X12" t="s">
        <v>464</v>
      </c>
      <c r="Y12" s="159">
        <f>SUMIFS('TB CY'!$K:$K,'TB CY'!$C:$C,$X12)</f>
        <v>19744.314674999998</v>
      </c>
      <c r="Z12" s="159">
        <f>SUMIFS('TB PY'!$K:$K,'TB PY'!$C:$C,$X12)</f>
        <v>4.5569999999999995</v>
      </c>
    </row>
    <row r="13" spans="1:26">
      <c r="A13">
        <v>518050</v>
      </c>
      <c r="B13" t="s">
        <v>465</v>
      </c>
      <c r="H13">
        <v>999122</v>
      </c>
      <c r="I13" t="s">
        <v>466</v>
      </c>
      <c r="J13" t="s">
        <v>419</v>
      </c>
      <c r="K13" t="s">
        <v>420</v>
      </c>
      <c r="L13" t="s">
        <v>100</v>
      </c>
      <c r="M13" s="11"/>
      <c r="P13" t="s">
        <v>467</v>
      </c>
      <c r="Q13" t="s">
        <v>468</v>
      </c>
      <c r="R13">
        <f t="shared" si="1"/>
        <v>21</v>
      </c>
      <c r="T13">
        <f t="shared" si="0"/>
        <v>11</v>
      </c>
      <c r="U13" t="str">
        <f>"$"&amp;[1]!ConvertToLetter(T13+7)</f>
        <v>$R</v>
      </c>
      <c r="X13" t="s">
        <v>469</v>
      </c>
      <c r="Y13" s="159">
        <f>SUMIFS('TB CY'!$K:$K,'TB CY'!$C:$C,$X13)</f>
        <v>39437.391075000007</v>
      </c>
      <c r="Z13" s="159">
        <f>SUMIFS('TB PY'!$K:$K,'TB PY'!$C:$C,$X13)</f>
        <v>30302.028330000005</v>
      </c>
    </row>
    <row r="14" spans="1:26">
      <c r="A14">
        <v>510760</v>
      </c>
      <c r="B14" t="s">
        <v>470</v>
      </c>
      <c r="H14">
        <v>999123</v>
      </c>
      <c r="I14" t="s">
        <v>471</v>
      </c>
      <c r="J14" t="s">
        <v>419</v>
      </c>
      <c r="K14" t="s">
        <v>426</v>
      </c>
      <c r="L14" t="s">
        <v>100</v>
      </c>
      <c r="M14" s="11"/>
      <c r="P14" t="s">
        <v>472</v>
      </c>
      <c r="Q14" t="s">
        <v>473</v>
      </c>
      <c r="R14">
        <f t="shared" si="1"/>
        <v>22</v>
      </c>
      <c r="T14">
        <f t="shared" si="0"/>
        <v>12</v>
      </c>
      <c r="U14" t="str">
        <f>"$"&amp;[1]!ConvertToLetter(T14+7)</f>
        <v>$S</v>
      </c>
      <c r="X14" t="s">
        <v>474</v>
      </c>
      <c r="Y14" s="159">
        <f>SUMIFS('TB CY'!$K:$K,'TB CY'!$C:$C,$X14)</f>
        <v>3530.2833000000001</v>
      </c>
      <c r="Z14" s="159">
        <f>SUMIFS('TB PY'!$K:$K,'TB PY'!$C:$C,$X14)</f>
        <v>2900.9837499999999</v>
      </c>
    </row>
    <row r="15" spans="1:26">
      <c r="A15">
        <v>511000</v>
      </c>
      <c r="B15" t="s">
        <v>475</v>
      </c>
      <c r="H15">
        <v>999124</v>
      </c>
      <c r="I15" t="s">
        <v>476</v>
      </c>
      <c r="J15" t="s">
        <v>419</v>
      </c>
      <c r="K15" t="s">
        <v>420</v>
      </c>
      <c r="L15" t="s">
        <v>101</v>
      </c>
      <c r="M15" s="11"/>
      <c r="P15" t="s">
        <v>477</v>
      </c>
      <c r="Q15" t="s">
        <v>172</v>
      </c>
      <c r="R15">
        <f t="shared" si="1"/>
        <v>23</v>
      </c>
      <c r="T15">
        <f t="shared" si="0"/>
        <v>13</v>
      </c>
      <c r="U15" t="str">
        <f>"$"&amp;[1]!ConvertToLetter(T15+7)</f>
        <v>$T</v>
      </c>
      <c r="X15" t="s">
        <v>478</v>
      </c>
      <c r="Y15" s="159">
        <f>SUMIFS('TB CY'!$K:$K,'TB CY'!$C:$C,$X15)</f>
        <v>320276.28210000001</v>
      </c>
      <c r="Z15" s="159">
        <f>SUMIFS('TB PY'!$K:$K,'TB PY'!$C:$C,$X15)</f>
        <v>287607.87678000005</v>
      </c>
    </row>
    <row r="16" spans="1:26">
      <c r="A16">
        <v>510727</v>
      </c>
      <c r="B16" t="s">
        <v>479</v>
      </c>
      <c r="H16">
        <v>999125</v>
      </c>
      <c r="I16" t="s">
        <v>480</v>
      </c>
      <c r="J16" t="s">
        <v>419</v>
      </c>
      <c r="K16" t="s">
        <v>426</v>
      </c>
      <c r="L16" t="s">
        <v>101</v>
      </c>
      <c r="M16" s="11"/>
      <c r="P16" t="s">
        <v>481</v>
      </c>
      <c r="Q16" t="s">
        <v>152</v>
      </c>
      <c r="R16">
        <f t="shared" si="1"/>
        <v>24</v>
      </c>
      <c r="X16" t="s">
        <v>482</v>
      </c>
      <c r="Y16" s="159">
        <f>SUMIFS('TB CY'!$K:$K,'TB CY'!$C:$C,$X16)</f>
        <v>0</v>
      </c>
      <c r="Z16" s="159">
        <f>SUMIFS('TB PY'!$K:$K,'TB PY'!$C:$C,$X16)</f>
        <v>0</v>
      </c>
    </row>
    <row r="17" spans="1:26">
      <c r="A17">
        <v>512000</v>
      </c>
      <c r="B17" t="s">
        <v>417</v>
      </c>
      <c r="H17">
        <v>999126</v>
      </c>
      <c r="I17" t="s">
        <v>483</v>
      </c>
      <c r="J17" t="s">
        <v>419</v>
      </c>
      <c r="K17" t="s">
        <v>420</v>
      </c>
      <c r="L17" t="s">
        <v>101</v>
      </c>
      <c r="M17" s="11"/>
      <c r="P17" t="s">
        <v>484</v>
      </c>
      <c r="Q17" t="s">
        <v>153</v>
      </c>
      <c r="R17">
        <f t="shared" si="1"/>
        <v>25</v>
      </c>
      <c r="X17" t="s">
        <v>485</v>
      </c>
      <c r="Y17" s="159">
        <f>SUMIFS('TB CY'!$K:$K,'TB CY'!$C:$C,$X17)</f>
        <v>0</v>
      </c>
      <c r="Z17" s="159">
        <f>SUMIFS('TB PY'!$K:$K,'TB PY'!$C:$C,$X17)</f>
        <v>0</v>
      </c>
    </row>
    <row r="18" spans="1:26">
      <c r="A18">
        <v>513000</v>
      </c>
      <c r="B18" t="s">
        <v>424</v>
      </c>
      <c r="H18">
        <v>999127</v>
      </c>
      <c r="I18" t="s">
        <v>486</v>
      </c>
      <c r="J18" t="s">
        <v>419</v>
      </c>
      <c r="K18" t="s">
        <v>426</v>
      </c>
      <c r="L18" t="s">
        <v>101</v>
      </c>
      <c r="M18" s="11"/>
      <c r="P18" t="s">
        <v>487</v>
      </c>
      <c r="Q18" t="s">
        <v>154</v>
      </c>
      <c r="R18">
        <f t="shared" si="1"/>
        <v>26</v>
      </c>
      <c r="X18" t="s">
        <v>488</v>
      </c>
      <c r="Y18" s="159">
        <f>SUMIFS('TB CY'!$K:$K,'TB CY'!$C:$C,$X18)</f>
        <v>36825.179999999993</v>
      </c>
      <c r="Z18" s="159">
        <f>SUMIFS('TB PY'!$K:$K,'TB PY'!$C:$C,$X18)</f>
        <v>33108.026000000005</v>
      </c>
    </row>
    <row r="19" spans="1:26">
      <c r="A19">
        <v>514000</v>
      </c>
      <c r="B19" t="s">
        <v>430</v>
      </c>
      <c r="H19">
        <v>999216</v>
      </c>
      <c r="I19" t="s">
        <v>489</v>
      </c>
      <c r="J19" t="s">
        <v>163</v>
      </c>
      <c r="K19" t="s">
        <v>420</v>
      </c>
      <c r="L19" t="s">
        <v>147</v>
      </c>
      <c r="M19" t="s">
        <v>490</v>
      </c>
      <c r="P19" t="s">
        <v>491</v>
      </c>
      <c r="Q19" t="s">
        <v>155</v>
      </c>
      <c r="R19">
        <f t="shared" si="1"/>
        <v>27</v>
      </c>
      <c r="X19" t="s">
        <v>492</v>
      </c>
      <c r="Y19" s="159">
        <f>SUMIFS('TB CY'!$K:$K,'TB CY'!$C:$C,$X19)</f>
        <v>81187.192500000005</v>
      </c>
      <c r="Z19" s="159">
        <f>SUMIFS('TB PY'!$K:$K,'TB PY'!$C:$C,$X19)</f>
        <v>74315.899000000005</v>
      </c>
    </row>
    <row r="20" spans="1:26">
      <c r="A20">
        <v>515000</v>
      </c>
      <c r="B20" t="s">
        <v>435</v>
      </c>
      <c r="H20">
        <v>999217</v>
      </c>
      <c r="I20" t="s">
        <v>493</v>
      </c>
      <c r="J20" t="s">
        <v>163</v>
      </c>
      <c r="K20" t="s">
        <v>426</v>
      </c>
      <c r="L20" t="s">
        <v>147</v>
      </c>
      <c r="M20" t="s">
        <v>490</v>
      </c>
      <c r="P20" t="s">
        <v>494</v>
      </c>
      <c r="Q20" t="s">
        <v>495</v>
      </c>
      <c r="R20">
        <f t="shared" si="1"/>
        <v>28</v>
      </c>
      <c r="X20" t="s">
        <v>496</v>
      </c>
      <c r="Y20" s="159">
        <f>SUMIFS('TB CY'!$K:$K,'TB CY'!$C:$C,$X20)</f>
        <v>2119.86</v>
      </c>
      <c r="Z20" s="159">
        <f>SUMIFS('TB PY'!$K:$K,'TB PY'!$C:$C,$X20)</f>
        <v>2137.0929999999998</v>
      </c>
    </row>
    <row r="21" spans="1:26">
      <c r="A21">
        <v>518000</v>
      </c>
      <c r="B21" t="s">
        <v>441</v>
      </c>
      <c r="H21">
        <v>999218</v>
      </c>
      <c r="I21" t="s">
        <v>497</v>
      </c>
      <c r="J21" t="s">
        <v>163</v>
      </c>
      <c r="K21" t="s">
        <v>420</v>
      </c>
      <c r="L21" t="s">
        <v>149</v>
      </c>
      <c r="M21" t="s">
        <v>490</v>
      </c>
      <c r="P21" t="s">
        <v>498</v>
      </c>
      <c r="Q21" t="s">
        <v>156</v>
      </c>
      <c r="R21">
        <f t="shared" si="1"/>
        <v>29</v>
      </c>
      <c r="X21" t="s">
        <v>499</v>
      </c>
      <c r="Y21" s="159">
        <f>SUMIFS('TB CY'!$K:$K,'TB CY'!$C:$C,$X21)</f>
        <v>7659.7725000000028</v>
      </c>
      <c r="Z21" s="159">
        <f>SUMIFS('TB PY'!$K:$K,'TB PY'!$C:$C,$X21)</f>
        <v>8214.5489999999991</v>
      </c>
    </row>
    <row r="22" spans="1:26">
      <c r="A22">
        <v>519000</v>
      </c>
      <c r="B22" t="s">
        <v>500</v>
      </c>
      <c r="H22">
        <v>999219</v>
      </c>
      <c r="I22" t="s">
        <v>501</v>
      </c>
      <c r="J22" t="s">
        <v>163</v>
      </c>
      <c r="K22" t="s">
        <v>426</v>
      </c>
      <c r="L22" t="s">
        <v>149</v>
      </c>
      <c r="M22" t="s">
        <v>490</v>
      </c>
      <c r="P22" t="s">
        <v>502</v>
      </c>
      <c r="Q22" t="s">
        <v>164</v>
      </c>
      <c r="R22">
        <f t="shared" si="1"/>
        <v>30</v>
      </c>
      <c r="X22" t="s">
        <v>503</v>
      </c>
      <c r="Y22" s="159">
        <f>SUMIFS('TB CY'!$K:$K,'TB CY'!$C:$C,$X22)</f>
        <v>8879.6850000000013</v>
      </c>
      <c r="Z22" s="159">
        <f>SUMIFS('TB PY'!$K:$K,'TB PY'!$C:$C,$X22)</f>
        <v>6649.3140000000012</v>
      </c>
    </row>
    <row r="23" spans="1:26">
      <c r="A23">
        <v>519100</v>
      </c>
      <c r="B23" t="s">
        <v>504</v>
      </c>
      <c r="H23">
        <v>999220</v>
      </c>
      <c r="I23" t="s">
        <v>505</v>
      </c>
      <c r="J23" t="s">
        <v>163</v>
      </c>
      <c r="K23" t="s">
        <v>420</v>
      </c>
      <c r="L23" t="s">
        <v>100</v>
      </c>
      <c r="M23" t="s">
        <v>490</v>
      </c>
      <c r="P23" t="s">
        <v>506</v>
      </c>
      <c r="Q23" t="s">
        <v>166</v>
      </c>
      <c r="R23">
        <f t="shared" si="1"/>
        <v>31</v>
      </c>
      <c r="X23" t="s">
        <v>507</v>
      </c>
      <c r="Y23" s="159">
        <f>SUMIFS('TB CY'!$K:$K,'TB CY'!$C:$C,$X23)</f>
        <v>14439.375</v>
      </c>
      <c r="Z23" s="159">
        <f>SUMIFS('TB PY'!$K:$K,'TB PY'!$C:$C,$X23)</f>
        <v>12161.960999999998</v>
      </c>
    </row>
    <row r="24" spans="1:26">
      <c r="A24">
        <v>519110</v>
      </c>
      <c r="B24" t="s">
        <v>508</v>
      </c>
      <c r="H24">
        <v>999221</v>
      </c>
      <c r="I24" t="s">
        <v>509</v>
      </c>
      <c r="J24" t="s">
        <v>163</v>
      </c>
      <c r="K24" t="s">
        <v>426</v>
      </c>
      <c r="L24" t="s">
        <v>100</v>
      </c>
      <c r="M24" t="s">
        <v>490</v>
      </c>
      <c r="P24" t="s">
        <v>510</v>
      </c>
      <c r="Q24" t="s">
        <v>511</v>
      </c>
      <c r="R24">
        <f t="shared" si="1"/>
        <v>32</v>
      </c>
      <c r="X24" t="s">
        <v>512</v>
      </c>
      <c r="Y24" s="159">
        <f>SUMIFS('TB CY'!$K:$K,'TB CY'!$C:$C,$X24)</f>
        <v>0</v>
      </c>
      <c r="Z24" s="159">
        <f>SUMIFS('TB PY'!$K:$K,'TB PY'!$C:$C,$X24)</f>
        <v>111.517</v>
      </c>
    </row>
    <row r="25" spans="1:26">
      <c r="A25">
        <v>519120</v>
      </c>
      <c r="B25" t="s">
        <v>513</v>
      </c>
      <c r="H25">
        <v>999222</v>
      </c>
      <c r="I25" t="s">
        <v>514</v>
      </c>
      <c r="J25" t="s">
        <v>163</v>
      </c>
      <c r="K25" t="s">
        <v>420</v>
      </c>
      <c r="L25" t="s">
        <v>101</v>
      </c>
      <c r="M25" t="s">
        <v>490</v>
      </c>
      <c r="P25" t="s">
        <v>515</v>
      </c>
      <c r="Q25" t="s">
        <v>516</v>
      </c>
      <c r="R25">
        <f t="shared" si="1"/>
        <v>33</v>
      </c>
      <c r="X25" t="s">
        <v>517</v>
      </c>
      <c r="Y25" s="159">
        <f>SUMIFS('TB CY'!$K:$K,'TB CY'!$C:$C,$X25)</f>
        <v>0</v>
      </c>
      <c r="Z25" s="159">
        <f>SUMIFS('TB PY'!$K:$K,'TB PY'!$C:$C,$X25)</f>
        <v>0</v>
      </c>
    </row>
    <row r="26" spans="1:26">
      <c r="A26">
        <v>519200</v>
      </c>
      <c r="B26" t="s">
        <v>518</v>
      </c>
      <c r="H26">
        <v>999223</v>
      </c>
      <c r="I26" t="s">
        <v>519</v>
      </c>
      <c r="J26" t="s">
        <v>163</v>
      </c>
      <c r="K26" t="s">
        <v>426</v>
      </c>
      <c r="L26" t="s">
        <v>101</v>
      </c>
      <c r="M26" t="s">
        <v>490</v>
      </c>
      <c r="P26" t="s">
        <v>520</v>
      </c>
      <c r="Q26" t="s">
        <v>521</v>
      </c>
      <c r="R26">
        <f t="shared" si="1"/>
        <v>34</v>
      </c>
      <c r="X26" t="s">
        <v>522</v>
      </c>
      <c r="Y26" s="159">
        <f>SUMIFS('TB CY'!$K:$K,'TB CY'!$C:$C,$X26)</f>
        <v>10388.459999999999</v>
      </c>
      <c r="Z26" s="159">
        <f>SUMIFS('TB PY'!$K:$K,'TB PY'!$C:$C,$X26)</f>
        <v>7252.7</v>
      </c>
    </row>
    <row r="27" spans="1:26">
      <c r="A27">
        <v>519400</v>
      </c>
      <c r="B27" t="s">
        <v>523</v>
      </c>
      <c r="H27">
        <v>999224</v>
      </c>
      <c r="I27" t="s">
        <v>524</v>
      </c>
      <c r="J27" t="s">
        <v>163</v>
      </c>
      <c r="K27" t="s">
        <v>420</v>
      </c>
      <c r="L27" t="s">
        <v>101</v>
      </c>
      <c r="M27" t="s">
        <v>490</v>
      </c>
      <c r="P27" t="s">
        <v>525</v>
      </c>
      <c r="Q27" t="s">
        <v>526</v>
      </c>
      <c r="R27">
        <f t="shared" si="1"/>
        <v>35</v>
      </c>
      <c r="X27" t="s">
        <v>527</v>
      </c>
      <c r="Y27" s="159">
        <f>SUMIFS('TB CY'!$K:$K,'TB CY'!$C:$C,$X27)</f>
        <v>11587.920000000002</v>
      </c>
      <c r="Z27" s="159">
        <f>SUMIFS('TB PY'!$K:$K,'TB PY'!$C:$C,$X27)</f>
        <v>7732.165</v>
      </c>
    </row>
    <row r="28" spans="1:26">
      <c r="A28">
        <v>519900</v>
      </c>
      <c r="B28" t="s">
        <v>528</v>
      </c>
      <c r="H28">
        <v>999225</v>
      </c>
      <c r="I28" t="s">
        <v>529</v>
      </c>
      <c r="J28" t="s">
        <v>163</v>
      </c>
      <c r="K28" t="s">
        <v>426</v>
      </c>
      <c r="L28" t="s">
        <v>101</v>
      </c>
      <c r="M28" t="s">
        <v>490</v>
      </c>
      <c r="P28" t="s">
        <v>530</v>
      </c>
      <c r="Q28" t="s">
        <v>531</v>
      </c>
      <c r="R28">
        <f t="shared" si="1"/>
        <v>36</v>
      </c>
      <c r="X28" t="s">
        <v>532</v>
      </c>
      <c r="Y28" s="159">
        <f>SUMIFS('TB CY'!$K:$K,'TB CY'!$C:$C,$X28)</f>
        <v>147.54749999999999</v>
      </c>
      <c r="Z28" s="159">
        <f>SUMIFS('TB PY'!$K:$K,'TB PY'!$C:$C,$X28)</f>
        <v>117.453</v>
      </c>
    </row>
    <row r="29" spans="1:26">
      <c r="A29">
        <v>635000</v>
      </c>
      <c r="B29" t="s">
        <v>457</v>
      </c>
      <c r="H29">
        <v>999226</v>
      </c>
      <c r="I29" t="s">
        <v>533</v>
      </c>
      <c r="J29" t="s">
        <v>163</v>
      </c>
      <c r="K29" t="s">
        <v>420</v>
      </c>
      <c r="L29" t="s">
        <v>100</v>
      </c>
      <c r="M29" t="s">
        <v>490</v>
      </c>
      <c r="P29" t="s">
        <v>534</v>
      </c>
      <c r="Q29" t="s">
        <v>535</v>
      </c>
      <c r="R29">
        <f t="shared" si="1"/>
        <v>37</v>
      </c>
      <c r="X29" t="s">
        <v>536</v>
      </c>
      <c r="Y29" s="159">
        <f>SUMIFS('TB CY'!$K:$K,'TB CY'!$C:$C,$X29)</f>
        <v>177.48750000000001</v>
      </c>
      <c r="Z29" s="159">
        <f>SUMIFS('TB PY'!$K:$K,'TB PY'!$C:$C,$X29)</f>
        <v>169.34399999999997</v>
      </c>
    </row>
    <row r="30" spans="1:26">
      <c r="H30">
        <v>999227</v>
      </c>
      <c r="I30" t="s">
        <v>537</v>
      </c>
      <c r="J30" t="s">
        <v>163</v>
      </c>
      <c r="K30" t="s">
        <v>426</v>
      </c>
      <c r="L30" t="s">
        <v>100</v>
      </c>
      <c r="M30" t="s">
        <v>490</v>
      </c>
      <c r="P30" t="s">
        <v>538</v>
      </c>
      <c r="Q30" t="s">
        <v>539</v>
      </c>
      <c r="R30">
        <f t="shared" si="1"/>
        <v>38</v>
      </c>
      <c r="X30" t="s">
        <v>540</v>
      </c>
      <c r="Y30" s="159">
        <f>SUMIFS('TB CY'!$K:$K,'TB CY'!$C:$C,$X30)</f>
        <v>1113596.6637749998</v>
      </c>
      <c r="Z30" s="159">
        <f>SUMIFS('TB PY'!$K:$K,'TB PY'!$C:$C,$X30)</f>
        <v>947316.24841000012</v>
      </c>
    </row>
    <row r="31" spans="1:26">
      <c r="H31">
        <v>999228</v>
      </c>
      <c r="I31" t="s">
        <v>541</v>
      </c>
      <c r="J31" t="s">
        <v>163</v>
      </c>
      <c r="K31" t="s">
        <v>420</v>
      </c>
      <c r="L31" t="s">
        <v>101</v>
      </c>
      <c r="M31" t="s">
        <v>490</v>
      </c>
      <c r="P31" t="s">
        <v>542</v>
      </c>
      <c r="Q31" t="s">
        <v>543</v>
      </c>
      <c r="R31">
        <f t="shared" si="1"/>
        <v>39</v>
      </c>
      <c r="X31" t="s">
        <v>544</v>
      </c>
      <c r="Y31" s="159">
        <f>SUMIFS('TB CY'!$K:$K,'TB CY'!$C:$C,$X31)</f>
        <v>4554236.9292000011</v>
      </c>
      <c r="Z31" s="159">
        <f>SUMIFS('TB PY'!$K:$K,'TB PY'!$C:$C,$X31)</f>
        <v>4447534.4988200003</v>
      </c>
    </row>
    <row r="32" spans="1:26">
      <c r="H32">
        <v>999229</v>
      </c>
      <c r="I32" t="s">
        <v>545</v>
      </c>
      <c r="J32" t="s">
        <v>163</v>
      </c>
      <c r="K32" t="s">
        <v>426</v>
      </c>
      <c r="L32" t="s">
        <v>101</v>
      </c>
      <c r="M32" t="s">
        <v>490</v>
      </c>
      <c r="P32" t="s">
        <v>546</v>
      </c>
      <c r="Q32" t="s">
        <v>547</v>
      </c>
      <c r="R32">
        <f t="shared" si="1"/>
        <v>40</v>
      </c>
      <c r="X32" t="s">
        <v>548</v>
      </c>
      <c r="Y32" s="159">
        <f>SUMIFS('TB CY'!$K:$K,'TB CY'!$C:$C,$X32)</f>
        <v>101248.74854999997</v>
      </c>
      <c r="Z32" s="159">
        <f>SUMIFS('TB PY'!$K:$K,'TB PY'!$C:$C,$X32)</f>
        <v>95647.914880000011</v>
      </c>
    </row>
    <row r="33" spans="8:26">
      <c r="H33">
        <v>999230</v>
      </c>
      <c r="I33" t="s">
        <v>549</v>
      </c>
      <c r="J33" t="s">
        <v>163</v>
      </c>
      <c r="K33" t="s">
        <v>420</v>
      </c>
      <c r="L33" t="s">
        <v>101</v>
      </c>
      <c r="M33" t="s">
        <v>490</v>
      </c>
      <c r="P33" t="s">
        <v>550</v>
      </c>
      <c r="Q33" t="s">
        <v>551</v>
      </c>
      <c r="R33">
        <f t="shared" si="1"/>
        <v>41</v>
      </c>
      <c r="X33" t="s">
        <v>552</v>
      </c>
      <c r="Y33" s="159">
        <f>SUMIFS('TB CY'!$K:$K,'TB CY'!$C:$C,$X33)</f>
        <v>755735.01172499999</v>
      </c>
      <c r="Z33" s="159">
        <f>SUMIFS('TB PY'!$K:$K,'TB PY'!$C:$C,$X33)</f>
        <v>725032.24276000017</v>
      </c>
    </row>
    <row r="34" spans="8:26">
      <c r="H34">
        <v>999231</v>
      </c>
      <c r="I34" t="s">
        <v>553</v>
      </c>
      <c r="J34" t="s">
        <v>163</v>
      </c>
      <c r="K34" t="s">
        <v>426</v>
      </c>
      <c r="L34" t="s">
        <v>101</v>
      </c>
      <c r="M34" t="s">
        <v>490</v>
      </c>
      <c r="P34" t="s">
        <v>554</v>
      </c>
      <c r="Q34" t="s">
        <v>555</v>
      </c>
      <c r="R34">
        <f t="shared" si="1"/>
        <v>42</v>
      </c>
      <c r="X34" t="s">
        <v>556</v>
      </c>
      <c r="Y34" s="159">
        <f>SUMIFS('TB CY'!$K:$K,'TB CY'!$C:$C,$X34)</f>
        <v>235235.87932500005</v>
      </c>
      <c r="Z34" s="159">
        <f>SUMIFS('TB PY'!$K:$K,'TB PY'!$C:$C,$X34)</f>
        <v>189760.48938000001</v>
      </c>
    </row>
    <row r="35" spans="8:26">
      <c r="H35">
        <v>999232</v>
      </c>
      <c r="I35" t="s">
        <v>557</v>
      </c>
      <c r="J35" t="s">
        <v>163</v>
      </c>
      <c r="K35" t="s">
        <v>420</v>
      </c>
      <c r="L35" t="s">
        <v>147</v>
      </c>
      <c r="M35" t="s">
        <v>165</v>
      </c>
      <c r="N35" t="s">
        <v>161</v>
      </c>
      <c r="P35" t="s">
        <v>558</v>
      </c>
      <c r="Q35" t="s">
        <v>559</v>
      </c>
      <c r="R35">
        <f t="shared" si="1"/>
        <v>43</v>
      </c>
      <c r="X35" t="s">
        <v>560</v>
      </c>
      <c r="Y35" s="159">
        <f>SUMIFS('TB CY'!$K:$K,'TB CY'!$C:$C,$X35)</f>
        <v>745186.12005000003</v>
      </c>
      <c r="Z35" s="159">
        <f>SUMIFS('TB PY'!$K:$K,'TB PY'!$C:$C,$X35)</f>
        <v>644252.37156</v>
      </c>
    </row>
    <row r="36" spans="8:26">
      <c r="H36">
        <v>999233</v>
      </c>
      <c r="I36" t="s">
        <v>561</v>
      </c>
      <c r="J36" t="s">
        <v>163</v>
      </c>
      <c r="K36" t="s">
        <v>426</v>
      </c>
      <c r="L36" t="s">
        <v>147</v>
      </c>
      <c r="M36" t="s">
        <v>165</v>
      </c>
      <c r="N36" t="s">
        <v>161</v>
      </c>
      <c r="P36" t="s">
        <v>562</v>
      </c>
      <c r="Q36" t="s">
        <v>563</v>
      </c>
      <c r="R36">
        <f t="shared" si="1"/>
        <v>44</v>
      </c>
      <c r="X36" t="s">
        <v>564</v>
      </c>
      <c r="Y36" s="159">
        <f>SUMIFS('TB CY'!$K:$K,'TB CY'!$C:$C,$X36)</f>
        <v>0</v>
      </c>
      <c r="Z36" s="159">
        <f>SUMIFS('TB PY'!$K:$K,'TB PY'!$C:$C,$X36)</f>
        <v>3019.7520499999996</v>
      </c>
    </row>
    <row r="37" spans="8:26">
      <c r="H37">
        <v>999234</v>
      </c>
      <c r="I37" t="s">
        <v>565</v>
      </c>
      <c r="J37" t="s">
        <v>163</v>
      </c>
      <c r="K37" t="s">
        <v>420</v>
      </c>
      <c r="L37" t="s">
        <v>149</v>
      </c>
      <c r="M37" t="s">
        <v>165</v>
      </c>
      <c r="N37" t="s">
        <v>161</v>
      </c>
      <c r="P37" t="s">
        <v>566</v>
      </c>
      <c r="Q37" t="s">
        <v>567</v>
      </c>
      <c r="R37">
        <f t="shared" si="1"/>
        <v>45</v>
      </c>
      <c r="X37" t="s">
        <v>568</v>
      </c>
      <c r="Y37" s="159">
        <f>SUMIFS('TB CY'!$K:$K,'TB CY'!$C:$C,$X37)</f>
        <v>0</v>
      </c>
      <c r="Z37" s="159">
        <f>SUMIFS('TB PY'!$K:$K,'TB PY'!$C:$C,$X37)</f>
        <v>7438.1457499999997</v>
      </c>
    </row>
    <row r="38" spans="8:26">
      <c r="H38">
        <v>999235</v>
      </c>
      <c r="I38" t="s">
        <v>569</v>
      </c>
      <c r="J38" t="s">
        <v>163</v>
      </c>
      <c r="K38" t="s">
        <v>426</v>
      </c>
      <c r="L38" t="s">
        <v>149</v>
      </c>
      <c r="M38" t="s">
        <v>165</v>
      </c>
      <c r="N38" t="s">
        <v>161</v>
      </c>
      <c r="P38" t="s">
        <v>570</v>
      </c>
      <c r="Q38" t="s">
        <v>571</v>
      </c>
      <c r="R38">
        <f t="shared" si="1"/>
        <v>46</v>
      </c>
      <c r="X38" t="s">
        <v>572</v>
      </c>
      <c r="Y38" s="159">
        <f>SUMIFS('TB CY'!$K:$K,'TB CY'!$C:$C,$X38)</f>
        <v>249447.18704999992</v>
      </c>
      <c r="Z38" s="159">
        <f>SUMIFS('TB PY'!$K:$K,'TB PY'!$C:$C,$X38)</f>
        <v>172215.63008999999</v>
      </c>
    </row>
    <row r="39" spans="8:26">
      <c r="H39">
        <v>999236</v>
      </c>
      <c r="I39" t="s">
        <v>573</v>
      </c>
      <c r="J39" t="s">
        <v>163</v>
      </c>
      <c r="K39" t="s">
        <v>420</v>
      </c>
      <c r="L39" t="s">
        <v>100</v>
      </c>
      <c r="M39" t="s">
        <v>165</v>
      </c>
      <c r="N39" t="s">
        <v>161</v>
      </c>
      <c r="P39" t="s">
        <v>574</v>
      </c>
      <c r="Q39" t="s">
        <v>575</v>
      </c>
      <c r="R39">
        <f t="shared" si="1"/>
        <v>47</v>
      </c>
      <c r="X39" t="s">
        <v>576</v>
      </c>
      <c r="Y39" s="159">
        <f>SUMIFS('TB CY'!$K:$K,'TB CY'!$C:$C,$X39)</f>
        <v>452353.44224999985</v>
      </c>
      <c r="Z39" s="159">
        <f>SUMIFS('TB PY'!$K:$K,'TB PY'!$C:$C,$X39)</f>
        <v>303311.73859000002</v>
      </c>
    </row>
    <row r="40" spans="8:26">
      <c r="H40">
        <v>999237</v>
      </c>
      <c r="I40" t="s">
        <v>577</v>
      </c>
      <c r="J40" t="s">
        <v>163</v>
      </c>
      <c r="K40" t="s">
        <v>426</v>
      </c>
      <c r="L40" t="s">
        <v>100</v>
      </c>
      <c r="M40" t="s">
        <v>165</v>
      </c>
      <c r="N40" t="s">
        <v>161</v>
      </c>
      <c r="P40" t="s">
        <v>578</v>
      </c>
      <c r="Q40" t="s">
        <v>579</v>
      </c>
      <c r="R40">
        <f t="shared" si="1"/>
        <v>48</v>
      </c>
      <c r="X40" t="s">
        <v>580</v>
      </c>
      <c r="Y40" s="159">
        <f>SUMIFS('TB CY'!$K:$K,'TB CY'!$C:$C,$X40)</f>
        <v>66313.254150000008</v>
      </c>
      <c r="Z40" s="159">
        <f>SUMIFS('TB PY'!$K:$K,'TB PY'!$C:$C,$X40)</f>
        <v>66151.193079999997</v>
      </c>
    </row>
    <row r="41" spans="8:26">
      <c r="H41">
        <v>999238</v>
      </c>
      <c r="I41" t="s">
        <v>581</v>
      </c>
      <c r="J41" t="s">
        <v>163</v>
      </c>
      <c r="K41" t="s">
        <v>420</v>
      </c>
      <c r="L41" t="s">
        <v>101</v>
      </c>
      <c r="M41" t="s">
        <v>165</v>
      </c>
      <c r="N41" t="s">
        <v>161</v>
      </c>
      <c r="P41" t="s">
        <v>582</v>
      </c>
      <c r="Q41" t="s">
        <v>583</v>
      </c>
      <c r="R41">
        <f t="shared" si="1"/>
        <v>49</v>
      </c>
      <c r="X41" t="s">
        <v>584</v>
      </c>
      <c r="Y41" s="159">
        <f>SUMIFS('TB CY'!$K:$K,'TB CY'!$C:$C,$X41)</f>
        <v>570746.96392500005</v>
      </c>
      <c r="Z41" s="159">
        <f>SUMIFS('TB PY'!$K:$K,'TB PY'!$C:$C,$X41)</f>
        <v>552937.83286000008</v>
      </c>
    </row>
    <row r="42" spans="8:26">
      <c r="H42">
        <v>999239</v>
      </c>
      <c r="I42" t="s">
        <v>585</v>
      </c>
      <c r="J42" t="s">
        <v>163</v>
      </c>
      <c r="K42" t="s">
        <v>426</v>
      </c>
      <c r="L42" t="s">
        <v>101</v>
      </c>
      <c r="M42" t="s">
        <v>165</v>
      </c>
      <c r="N42" t="s">
        <v>161</v>
      </c>
      <c r="P42" t="s">
        <v>586</v>
      </c>
      <c r="Q42" t="s">
        <v>587</v>
      </c>
      <c r="R42">
        <f t="shared" si="1"/>
        <v>50</v>
      </c>
      <c r="X42" t="s">
        <v>588</v>
      </c>
      <c r="Y42" s="159">
        <f>SUMIFS('TB CY'!$K:$K,'TB CY'!$C:$C,$X42)</f>
        <v>70029.78780000002</v>
      </c>
      <c r="Z42" s="159">
        <f>SUMIFS('TB PY'!$K:$K,'TB PY'!$C:$C,$X42)</f>
        <v>1510.1279199999999</v>
      </c>
    </row>
    <row r="43" spans="8:26">
      <c r="H43">
        <v>999240</v>
      </c>
      <c r="I43" t="s">
        <v>589</v>
      </c>
      <c r="J43" t="s">
        <v>163</v>
      </c>
      <c r="K43" t="s">
        <v>420</v>
      </c>
      <c r="L43" t="s">
        <v>101</v>
      </c>
      <c r="M43" t="s">
        <v>165</v>
      </c>
      <c r="N43" t="s">
        <v>161</v>
      </c>
      <c r="P43" t="s">
        <v>590</v>
      </c>
      <c r="Q43" t="s">
        <v>591</v>
      </c>
      <c r="R43">
        <f t="shared" si="1"/>
        <v>51</v>
      </c>
      <c r="X43" t="s">
        <v>592</v>
      </c>
      <c r="Y43" s="159">
        <f>SUMIFS('TB CY'!$K:$K,'TB CY'!$C:$C,$X43)</f>
        <v>94701.535650000005</v>
      </c>
      <c r="Z43" s="159">
        <f>SUMIFS('TB PY'!$K:$K,'TB PY'!$C:$C,$X43)</f>
        <v>68029.409</v>
      </c>
    </row>
    <row r="44" spans="8:26">
      <c r="H44">
        <v>999241</v>
      </c>
      <c r="I44" t="s">
        <v>593</v>
      </c>
      <c r="J44" t="s">
        <v>163</v>
      </c>
      <c r="K44" t="s">
        <v>426</v>
      </c>
      <c r="L44" t="s">
        <v>101</v>
      </c>
      <c r="M44" t="s">
        <v>165</v>
      </c>
      <c r="N44" t="s">
        <v>161</v>
      </c>
      <c r="P44" t="s">
        <v>594</v>
      </c>
      <c r="Q44" t="s">
        <v>595</v>
      </c>
      <c r="R44">
        <f t="shared" si="1"/>
        <v>52</v>
      </c>
      <c r="X44" t="s">
        <v>596</v>
      </c>
      <c r="Y44" s="159">
        <f>SUMIFS('TB CY'!$K:$K,'TB CY'!$C:$C,$X44)</f>
        <v>64855.82617499998</v>
      </c>
      <c r="Z44" s="159">
        <f>SUMIFS('TB PY'!$K:$K,'TB PY'!$C:$C,$X44)</f>
        <v>53907.232679999986</v>
      </c>
    </row>
    <row r="45" spans="8:26">
      <c r="H45">
        <v>999242</v>
      </c>
      <c r="I45" t="s">
        <v>597</v>
      </c>
      <c r="J45" t="s">
        <v>163</v>
      </c>
      <c r="K45" t="s">
        <v>420</v>
      </c>
      <c r="L45" t="s">
        <v>100</v>
      </c>
      <c r="M45" t="s">
        <v>165</v>
      </c>
      <c r="N45" t="s">
        <v>161</v>
      </c>
      <c r="P45" t="s">
        <v>598</v>
      </c>
      <c r="Q45" t="s">
        <v>599</v>
      </c>
      <c r="R45">
        <f t="shared" si="1"/>
        <v>53</v>
      </c>
      <c r="X45" t="s">
        <v>600</v>
      </c>
      <c r="Y45" s="159">
        <f>SUMIFS('TB CY'!$K:$K,'TB CY'!$C:$C,$X45)</f>
        <v>551268.19297500001</v>
      </c>
      <c r="Z45" s="159">
        <f>SUMIFS('TB PY'!$K:$K,'TB PY'!$C:$C,$X45)</f>
        <v>499264.1775799999</v>
      </c>
    </row>
    <row r="46" spans="8:26">
      <c r="H46">
        <v>999243</v>
      </c>
      <c r="I46" t="s">
        <v>601</v>
      </c>
      <c r="J46" t="s">
        <v>163</v>
      </c>
      <c r="K46" t="s">
        <v>426</v>
      </c>
      <c r="L46" t="s">
        <v>100</v>
      </c>
      <c r="M46" t="s">
        <v>165</v>
      </c>
      <c r="N46" t="s">
        <v>161</v>
      </c>
      <c r="P46" t="s">
        <v>602</v>
      </c>
      <c r="Q46" t="s">
        <v>603</v>
      </c>
      <c r="R46">
        <f t="shared" si="1"/>
        <v>54</v>
      </c>
      <c r="X46" t="s">
        <v>604</v>
      </c>
      <c r="Y46" s="159">
        <f>SUMIFS('TB CY'!$K:$K,'TB CY'!$C:$C,$X46)</f>
        <v>0</v>
      </c>
      <c r="Z46" s="159">
        <f>SUMIFS('TB PY'!$K:$K,'TB PY'!$C:$C,$X46)</f>
        <v>0</v>
      </c>
    </row>
    <row r="47" spans="8:26">
      <c r="H47">
        <v>999244</v>
      </c>
      <c r="I47" t="s">
        <v>605</v>
      </c>
      <c r="J47" t="s">
        <v>163</v>
      </c>
      <c r="K47" t="s">
        <v>420</v>
      </c>
      <c r="L47" t="s">
        <v>101</v>
      </c>
      <c r="M47" t="s">
        <v>165</v>
      </c>
      <c r="N47" t="s">
        <v>161</v>
      </c>
      <c r="P47" t="s">
        <v>606</v>
      </c>
      <c r="Q47" t="s">
        <v>607</v>
      </c>
      <c r="R47">
        <f t="shared" si="1"/>
        <v>55</v>
      </c>
      <c r="X47" t="s">
        <v>608</v>
      </c>
      <c r="Y47" s="159">
        <f>SUMIFS('TB CY'!$K:$K,'TB CY'!$C:$C,$X47)</f>
        <v>0</v>
      </c>
      <c r="Z47" s="159">
        <f>SUMIFS('TB PY'!$K:$K,'TB PY'!$C:$C,$X47)</f>
        <v>0</v>
      </c>
    </row>
    <row r="48" spans="8:26">
      <c r="H48">
        <v>999245</v>
      </c>
      <c r="I48" t="s">
        <v>609</v>
      </c>
      <c r="J48" t="s">
        <v>163</v>
      </c>
      <c r="K48" t="s">
        <v>426</v>
      </c>
      <c r="L48" t="s">
        <v>101</v>
      </c>
      <c r="M48" t="s">
        <v>165</v>
      </c>
      <c r="N48" t="s">
        <v>161</v>
      </c>
      <c r="P48" t="s">
        <v>610</v>
      </c>
      <c r="Q48" t="s">
        <v>611</v>
      </c>
      <c r="R48">
        <f t="shared" si="1"/>
        <v>56</v>
      </c>
      <c r="X48" t="s">
        <v>612</v>
      </c>
      <c r="Y48" s="159">
        <f>SUMIFS('TB CY'!$K:$K,'TB CY'!$C:$C,$X48)</f>
        <v>35749.741724999993</v>
      </c>
      <c r="Z48" s="159">
        <f>SUMIFS('TB PY'!$K:$K,'TB PY'!$C:$C,$X48)</f>
        <v>25201.72781</v>
      </c>
    </row>
    <row r="49" spans="8:26">
      <c r="H49">
        <v>999246</v>
      </c>
      <c r="I49" t="s">
        <v>613</v>
      </c>
      <c r="J49" t="s">
        <v>163</v>
      </c>
      <c r="K49" t="s">
        <v>420</v>
      </c>
      <c r="L49" t="s">
        <v>101</v>
      </c>
      <c r="M49" t="s">
        <v>165</v>
      </c>
      <c r="N49" t="s">
        <v>161</v>
      </c>
      <c r="P49" t="s">
        <v>614</v>
      </c>
      <c r="Q49" t="s">
        <v>615</v>
      </c>
      <c r="R49">
        <f t="shared" si="1"/>
        <v>57</v>
      </c>
      <c r="X49" t="s">
        <v>616</v>
      </c>
      <c r="Y49" s="159">
        <f>SUMIFS('TB CY'!$K:$K,'TB CY'!$C:$C,$X49)</f>
        <v>98296.665750000029</v>
      </c>
      <c r="Z49" s="159">
        <f>SUMIFS('TB PY'!$K:$K,'TB PY'!$C:$C,$X49)</f>
        <v>77642.373899999991</v>
      </c>
    </row>
    <row r="50" spans="8:26">
      <c r="H50">
        <v>999247</v>
      </c>
      <c r="I50" t="s">
        <v>617</v>
      </c>
      <c r="J50" t="s">
        <v>163</v>
      </c>
      <c r="K50" t="s">
        <v>426</v>
      </c>
      <c r="L50" t="s">
        <v>101</v>
      </c>
      <c r="M50" t="s">
        <v>165</v>
      </c>
      <c r="N50" t="s">
        <v>161</v>
      </c>
      <c r="P50" t="s">
        <v>618</v>
      </c>
      <c r="Q50" t="s">
        <v>619</v>
      </c>
      <c r="R50">
        <f t="shared" si="1"/>
        <v>58</v>
      </c>
      <c r="X50" t="s">
        <v>620</v>
      </c>
      <c r="Y50" s="159">
        <f>SUMIFS('TB CY'!$K:$K,'TB CY'!$C:$C,$X50)</f>
        <v>16843.668300000005</v>
      </c>
      <c r="Z50" s="159">
        <f>SUMIFS('TB PY'!$K:$K,'TB PY'!$C:$C,$X50)</f>
        <v>17408.314490000001</v>
      </c>
    </row>
    <row r="51" spans="8:26">
      <c r="H51">
        <v>999248</v>
      </c>
      <c r="I51" t="s">
        <v>621</v>
      </c>
      <c r="J51" t="s">
        <v>163</v>
      </c>
      <c r="K51" t="s">
        <v>420</v>
      </c>
      <c r="L51" t="s">
        <v>147</v>
      </c>
      <c r="M51" t="s">
        <v>165</v>
      </c>
      <c r="N51" t="s">
        <v>162</v>
      </c>
      <c r="P51" t="s">
        <v>622</v>
      </c>
      <c r="Q51" t="s">
        <v>623</v>
      </c>
      <c r="R51">
        <f t="shared" si="1"/>
        <v>59</v>
      </c>
      <c r="X51" t="s">
        <v>624</v>
      </c>
      <c r="Y51" s="159">
        <f>SUMIFS('TB CY'!$K:$K,'TB CY'!$C:$C,$X51)</f>
        <v>95348.168774999998</v>
      </c>
      <c r="Z51" s="159">
        <f>SUMIFS('TB PY'!$K:$K,'TB PY'!$C:$C,$X51)</f>
        <v>98837.075749999975</v>
      </c>
    </row>
    <row r="52" spans="8:26">
      <c r="H52">
        <v>999249</v>
      </c>
      <c r="I52" t="s">
        <v>625</v>
      </c>
      <c r="J52" t="s">
        <v>163</v>
      </c>
      <c r="K52" t="s">
        <v>426</v>
      </c>
      <c r="L52" t="s">
        <v>147</v>
      </c>
      <c r="M52" t="s">
        <v>165</v>
      </c>
      <c r="N52" t="s">
        <v>162</v>
      </c>
      <c r="P52" t="s">
        <v>626</v>
      </c>
      <c r="Q52" t="s">
        <v>627</v>
      </c>
      <c r="R52">
        <f t="shared" si="1"/>
        <v>60</v>
      </c>
      <c r="X52" t="s">
        <v>628</v>
      </c>
      <c r="Y52" s="159">
        <f>SUMIFS('TB CY'!$K:$K,'TB CY'!$C:$C,$X52)</f>
        <v>966.18644999999981</v>
      </c>
      <c r="Z52" s="159">
        <f>SUMIFS('TB PY'!$K:$K,'TB PY'!$C:$C,$X52)</f>
        <v>301.35167999999987</v>
      </c>
    </row>
    <row r="53" spans="8:26">
      <c r="H53">
        <v>999250</v>
      </c>
      <c r="I53" t="s">
        <v>629</v>
      </c>
      <c r="J53" t="s">
        <v>163</v>
      </c>
      <c r="K53" t="s">
        <v>420</v>
      </c>
      <c r="L53" t="s">
        <v>149</v>
      </c>
      <c r="M53" t="s">
        <v>165</v>
      </c>
      <c r="N53" t="s">
        <v>162</v>
      </c>
      <c r="P53" t="s">
        <v>630</v>
      </c>
      <c r="Q53" t="s">
        <v>631</v>
      </c>
      <c r="R53">
        <f t="shared" si="1"/>
        <v>61</v>
      </c>
      <c r="X53" t="s">
        <v>632</v>
      </c>
      <c r="Y53" s="159">
        <f>SUMIFS('TB CY'!$K:$K,'TB CY'!$C:$C,$X53)</f>
        <v>14775.517725</v>
      </c>
      <c r="Z53" s="159">
        <f>SUMIFS('TB PY'!$K:$K,'TB PY'!$C:$C,$X53)</f>
        <v>12549.585300000001</v>
      </c>
    </row>
    <row r="54" spans="8:26">
      <c r="H54">
        <v>999251</v>
      </c>
      <c r="I54" t="s">
        <v>633</v>
      </c>
      <c r="J54" t="s">
        <v>163</v>
      </c>
      <c r="K54" t="s">
        <v>426</v>
      </c>
      <c r="L54" t="s">
        <v>149</v>
      </c>
      <c r="M54" t="s">
        <v>165</v>
      </c>
      <c r="N54" t="s">
        <v>162</v>
      </c>
      <c r="P54" t="s">
        <v>634</v>
      </c>
      <c r="Q54" t="s">
        <v>635</v>
      </c>
      <c r="R54">
        <f t="shared" si="1"/>
        <v>62</v>
      </c>
      <c r="X54" t="s">
        <v>636</v>
      </c>
      <c r="Y54" s="159">
        <f>SUMIFS('TB CY'!$K:$K,'TB CY'!$C:$C,$X54)</f>
        <v>20067.538875000002</v>
      </c>
      <c r="Z54" s="159">
        <f>SUMIFS('TB PY'!$K:$K,'TB PY'!$C:$C,$X54)</f>
        <v>18487.017359999994</v>
      </c>
    </row>
    <row r="55" spans="8:26">
      <c r="H55">
        <v>999252</v>
      </c>
      <c r="I55" t="s">
        <v>637</v>
      </c>
      <c r="J55" t="s">
        <v>163</v>
      </c>
      <c r="K55" t="s">
        <v>420</v>
      </c>
      <c r="L55" t="s">
        <v>100</v>
      </c>
      <c r="M55" t="s">
        <v>165</v>
      </c>
      <c r="N55" t="s">
        <v>162</v>
      </c>
      <c r="P55" t="s">
        <v>638</v>
      </c>
      <c r="Q55" t="s">
        <v>639</v>
      </c>
      <c r="R55">
        <v>64</v>
      </c>
      <c r="X55" t="s">
        <v>640</v>
      </c>
      <c r="Y55" s="159">
        <f>SUMIFS('TB CY'!$K:$K,'TB CY'!$C:$C,$X55)</f>
        <v>113587.01564999997</v>
      </c>
      <c r="Z55" s="159">
        <f>SUMIFS('TB PY'!$K:$K,'TB PY'!$C:$C,$X55)</f>
        <v>111460.26016999998</v>
      </c>
    </row>
    <row r="56" spans="8:26">
      <c r="H56">
        <v>999253</v>
      </c>
      <c r="I56" t="s">
        <v>641</v>
      </c>
      <c r="J56" t="s">
        <v>163</v>
      </c>
      <c r="K56" t="s">
        <v>426</v>
      </c>
      <c r="L56" t="s">
        <v>100</v>
      </c>
      <c r="M56" t="s">
        <v>165</v>
      </c>
      <c r="N56" t="s">
        <v>162</v>
      </c>
      <c r="P56" t="s">
        <v>642</v>
      </c>
      <c r="Q56" t="s">
        <v>643</v>
      </c>
      <c r="R56">
        <f t="shared" si="1"/>
        <v>65</v>
      </c>
      <c r="X56" t="s">
        <v>644</v>
      </c>
      <c r="Y56" s="159">
        <f>SUMIFS('TB CY'!$K:$K,'TB CY'!$C:$C,$X56)</f>
        <v>0</v>
      </c>
      <c r="Z56" s="159">
        <f>SUMIFS('TB PY'!$K:$K,'TB PY'!$C:$C,$X56)</f>
        <v>0</v>
      </c>
    </row>
    <row r="57" spans="8:26">
      <c r="H57">
        <v>999254</v>
      </c>
      <c r="I57" t="s">
        <v>645</v>
      </c>
      <c r="J57" t="s">
        <v>163</v>
      </c>
      <c r="K57" t="s">
        <v>420</v>
      </c>
      <c r="L57" t="s">
        <v>101</v>
      </c>
      <c r="M57" t="s">
        <v>165</v>
      </c>
      <c r="N57" t="s">
        <v>162</v>
      </c>
      <c r="P57" t="s">
        <v>646</v>
      </c>
      <c r="Q57" t="s">
        <v>647</v>
      </c>
      <c r="R57">
        <f t="shared" si="1"/>
        <v>66</v>
      </c>
      <c r="X57" t="s">
        <v>648</v>
      </c>
      <c r="Y57" s="159">
        <f>SUMIFS('TB CY'!$K:$K,'TB CY'!$C:$C,$X57)</f>
        <v>0</v>
      </c>
      <c r="Z57" s="159">
        <f>SUMIFS('TB PY'!$K:$K,'TB PY'!$C:$C,$X57)</f>
        <v>0</v>
      </c>
    </row>
    <row r="58" spans="8:26">
      <c r="H58">
        <v>999255</v>
      </c>
      <c r="I58" t="s">
        <v>649</v>
      </c>
      <c r="J58" t="s">
        <v>163</v>
      </c>
      <c r="K58" t="s">
        <v>426</v>
      </c>
      <c r="L58" t="s">
        <v>101</v>
      </c>
      <c r="M58" t="s">
        <v>165</v>
      </c>
      <c r="N58" t="s">
        <v>162</v>
      </c>
      <c r="P58" t="s">
        <v>650</v>
      </c>
      <c r="Q58" t="s">
        <v>651</v>
      </c>
      <c r="R58">
        <f t="shared" si="1"/>
        <v>67</v>
      </c>
      <c r="X58" t="s">
        <v>652</v>
      </c>
      <c r="Y58" s="159">
        <f>SUMIFS('TB CY'!$K:$K,'TB CY'!$C:$C,$X58)</f>
        <v>13282.125899999997</v>
      </c>
      <c r="Z58" s="159">
        <f>SUMIFS('TB PY'!$K:$K,'TB PY'!$C:$C,$X58)</f>
        <v>8649.987360000001</v>
      </c>
    </row>
    <row r="59" spans="8:26">
      <c r="H59">
        <v>999256</v>
      </c>
      <c r="I59" t="s">
        <v>653</v>
      </c>
      <c r="J59" t="s">
        <v>163</v>
      </c>
      <c r="K59" t="s">
        <v>420</v>
      </c>
      <c r="L59" t="s">
        <v>101</v>
      </c>
      <c r="M59" t="s">
        <v>165</v>
      </c>
      <c r="N59" t="s">
        <v>162</v>
      </c>
      <c r="P59" t="s">
        <v>654</v>
      </c>
      <c r="Q59" t="s">
        <v>655</v>
      </c>
      <c r="R59">
        <f t="shared" si="1"/>
        <v>68</v>
      </c>
      <c r="X59" t="s">
        <v>656</v>
      </c>
      <c r="Y59" s="159">
        <f>SUMIFS('TB CY'!$K:$K,'TB CY'!$C:$C,$X59)</f>
        <v>26808.674475000003</v>
      </c>
      <c r="Z59" s="159">
        <f>SUMIFS('TB PY'!$K:$K,'TB PY'!$C:$C,$X59)</f>
        <v>26188.758750000001</v>
      </c>
    </row>
    <row r="60" spans="8:26">
      <c r="H60">
        <v>999257</v>
      </c>
      <c r="I60" t="s">
        <v>657</v>
      </c>
      <c r="J60" t="s">
        <v>163</v>
      </c>
      <c r="K60" t="s">
        <v>426</v>
      </c>
      <c r="L60" t="s">
        <v>101</v>
      </c>
      <c r="M60" t="s">
        <v>165</v>
      </c>
      <c r="N60" t="s">
        <v>162</v>
      </c>
      <c r="P60" t="s">
        <v>658</v>
      </c>
      <c r="Q60" t="s">
        <v>659</v>
      </c>
      <c r="R60">
        <f t="shared" si="1"/>
        <v>69</v>
      </c>
      <c r="X60" t="s">
        <v>660</v>
      </c>
      <c r="Y60" s="159">
        <f>SUMIFS('TB CY'!$K:$K,'TB CY'!$C:$C,$X60)</f>
        <v>91949.256450000001</v>
      </c>
      <c r="Z60" s="159">
        <f>SUMIFS('TB PY'!$K:$K,'TB PY'!$C:$C,$X60)</f>
        <v>83444.093669999987</v>
      </c>
    </row>
    <row r="61" spans="8:26">
      <c r="H61">
        <v>999258</v>
      </c>
      <c r="I61" t="s">
        <v>661</v>
      </c>
      <c r="J61" t="s">
        <v>163</v>
      </c>
      <c r="K61" t="s">
        <v>420</v>
      </c>
      <c r="L61" t="s">
        <v>100</v>
      </c>
      <c r="M61" t="s">
        <v>165</v>
      </c>
      <c r="N61" t="s">
        <v>162</v>
      </c>
      <c r="P61" t="s">
        <v>662</v>
      </c>
      <c r="Q61" t="s">
        <v>663</v>
      </c>
      <c r="R61">
        <f t="shared" si="1"/>
        <v>70</v>
      </c>
      <c r="X61" t="s">
        <v>664</v>
      </c>
      <c r="Y61" s="159">
        <f>SUMIFS('TB CY'!$K:$K,'TB CY'!$C:$C,$X61)</f>
        <v>1088777.7972000001</v>
      </c>
      <c r="Z61" s="159">
        <f>SUMIFS('TB PY'!$K:$K,'TB PY'!$C:$C,$X61)</f>
        <v>1054404.1131399998</v>
      </c>
    </row>
    <row r="62" spans="8:26">
      <c r="H62">
        <v>999259</v>
      </c>
      <c r="I62" t="s">
        <v>665</v>
      </c>
      <c r="J62" t="s">
        <v>163</v>
      </c>
      <c r="K62" t="s">
        <v>426</v>
      </c>
      <c r="L62" t="s">
        <v>100</v>
      </c>
      <c r="M62" t="s">
        <v>165</v>
      </c>
      <c r="N62" t="s">
        <v>162</v>
      </c>
      <c r="P62" t="s">
        <v>666</v>
      </c>
      <c r="Q62" t="s">
        <v>667</v>
      </c>
      <c r="R62">
        <f t="shared" si="1"/>
        <v>71</v>
      </c>
      <c r="X62" t="s">
        <v>668</v>
      </c>
      <c r="Y62" s="159">
        <f>SUMIFS('TB CY'!$K:$K,'TB CY'!$C:$C,$X62)</f>
        <v>15882.1371</v>
      </c>
      <c r="Z62" s="159">
        <f>SUMIFS('TB PY'!$K:$K,'TB PY'!$C:$C,$X62)</f>
        <v>14389.004069999999</v>
      </c>
    </row>
    <row r="63" spans="8:26">
      <c r="H63">
        <v>999260</v>
      </c>
      <c r="I63" t="s">
        <v>669</v>
      </c>
      <c r="J63" t="s">
        <v>163</v>
      </c>
      <c r="K63" t="s">
        <v>420</v>
      </c>
      <c r="L63" t="s">
        <v>101</v>
      </c>
      <c r="M63" t="s">
        <v>165</v>
      </c>
      <c r="N63" t="s">
        <v>162</v>
      </c>
      <c r="P63" t="s">
        <v>670</v>
      </c>
      <c r="Q63" t="s">
        <v>671</v>
      </c>
      <c r="R63">
        <f t="shared" si="1"/>
        <v>72</v>
      </c>
      <c r="X63" t="s">
        <v>672</v>
      </c>
      <c r="Y63" s="159">
        <f>SUMIFS('TB CY'!$K:$K,'TB CY'!$C:$C,$X63)</f>
        <v>316027.85992499994</v>
      </c>
      <c r="Z63" s="159">
        <f>SUMIFS('TB PY'!$K:$K,'TB PY'!$C:$C,$X63)</f>
        <v>319509.22395000001</v>
      </c>
    </row>
    <row r="64" spans="8:26">
      <c r="H64">
        <v>999261</v>
      </c>
      <c r="I64" t="s">
        <v>673</v>
      </c>
      <c r="J64" t="s">
        <v>163</v>
      </c>
      <c r="K64" t="s">
        <v>426</v>
      </c>
      <c r="L64" t="s">
        <v>101</v>
      </c>
      <c r="M64" t="s">
        <v>165</v>
      </c>
      <c r="N64" t="s">
        <v>162</v>
      </c>
      <c r="P64" t="s">
        <v>674</v>
      </c>
      <c r="Q64" t="s">
        <v>675</v>
      </c>
      <c r="R64">
        <f t="shared" si="1"/>
        <v>73</v>
      </c>
      <c r="X64" t="s">
        <v>676</v>
      </c>
      <c r="Y64" s="159">
        <f>SUMIFS('TB CY'!$K:$K,'TB CY'!$C:$C,$X64)</f>
        <v>40802.544299999994</v>
      </c>
      <c r="Z64" s="159">
        <f>SUMIFS('TB PY'!$K:$K,'TB PY'!$C:$C,$X64)</f>
        <v>36654.217809999995</v>
      </c>
    </row>
    <row r="65" spans="8:26">
      <c r="H65">
        <v>999262</v>
      </c>
      <c r="I65" t="s">
        <v>677</v>
      </c>
      <c r="J65" t="s">
        <v>163</v>
      </c>
      <c r="K65" t="s">
        <v>420</v>
      </c>
      <c r="L65" t="s">
        <v>101</v>
      </c>
      <c r="M65" t="s">
        <v>165</v>
      </c>
      <c r="N65" t="s">
        <v>162</v>
      </c>
      <c r="P65" t="s">
        <v>678</v>
      </c>
      <c r="Q65" t="s">
        <v>679</v>
      </c>
      <c r="R65">
        <f t="shared" si="1"/>
        <v>74</v>
      </c>
      <c r="X65" t="s">
        <v>680</v>
      </c>
      <c r="Y65" s="159">
        <f>SUMIFS('TB CY'!$K:$K,'TB CY'!$C:$C,$X65)</f>
        <v>331872.33622499998</v>
      </c>
      <c r="Z65" s="159">
        <f>SUMIFS('TB PY'!$K:$K,'TB PY'!$C:$C,$X65)</f>
        <v>317166.4372799999</v>
      </c>
    </row>
    <row r="66" spans="8:26">
      <c r="H66">
        <v>999263</v>
      </c>
      <c r="I66" t="s">
        <v>681</v>
      </c>
      <c r="J66" t="s">
        <v>163</v>
      </c>
      <c r="K66" t="s">
        <v>426</v>
      </c>
      <c r="L66" t="s">
        <v>101</v>
      </c>
      <c r="M66" t="s">
        <v>165</v>
      </c>
      <c r="N66" t="s">
        <v>162</v>
      </c>
      <c r="P66" t="s">
        <v>682</v>
      </c>
      <c r="Q66" t="s">
        <v>683</v>
      </c>
      <c r="R66">
        <f t="shared" si="1"/>
        <v>75</v>
      </c>
      <c r="X66" t="s">
        <v>684</v>
      </c>
      <c r="Y66" s="159">
        <f>SUMIFS('TB CY'!$K:$K,'TB CY'!$C:$C,$X66)</f>
        <v>0</v>
      </c>
      <c r="Z66" s="159">
        <f>SUMIFS('TB PY'!$K:$K,'TB PY'!$C:$C,$X66)</f>
        <v>0</v>
      </c>
    </row>
    <row r="67" spans="8:26">
      <c r="H67">
        <v>999264</v>
      </c>
      <c r="I67" t="s">
        <v>685</v>
      </c>
      <c r="J67" t="s">
        <v>163</v>
      </c>
      <c r="K67" t="s">
        <v>420</v>
      </c>
      <c r="L67" t="s">
        <v>147</v>
      </c>
      <c r="M67" t="s">
        <v>165</v>
      </c>
      <c r="N67" t="s">
        <v>160</v>
      </c>
      <c r="P67" t="s">
        <v>686</v>
      </c>
      <c r="Q67" t="s">
        <v>687</v>
      </c>
      <c r="R67">
        <f t="shared" si="1"/>
        <v>76</v>
      </c>
      <c r="X67" t="s">
        <v>688</v>
      </c>
      <c r="Y67" s="159">
        <f>SUMIFS('TB CY'!$K:$K,'TB CY'!$C:$C,$X67)</f>
        <v>0</v>
      </c>
      <c r="Z67" s="159">
        <f>SUMIFS('TB PY'!$K:$K,'TB PY'!$C:$C,$X67)</f>
        <v>0</v>
      </c>
    </row>
    <row r="68" spans="8:26">
      <c r="H68">
        <v>999265</v>
      </c>
      <c r="I68" t="s">
        <v>689</v>
      </c>
      <c r="J68" t="s">
        <v>163</v>
      </c>
      <c r="K68" t="s">
        <v>426</v>
      </c>
      <c r="L68" t="s">
        <v>147</v>
      </c>
      <c r="M68" t="s">
        <v>165</v>
      </c>
      <c r="N68" t="s">
        <v>160</v>
      </c>
      <c r="P68" t="s">
        <v>690</v>
      </c>
      <c r="Q68" t="s">
        <v>691</v>
      </c>
      <c r="R68">
        <f t="shared" si="1"/>
        <v>77</v>
      </c>
      <c r="X68" t="s">
        <v>692</v>
      </c>
      <c r="Y68" s="159">
        <f>SUMIFS('TB CY'!$K:$K,'TB CY'!$C:$C,$X68)</f>
        <v>26339.920650000007</v>
      </c>
      <c r="Z68" s="159">
        <f>SUMIFS('TB PY'!$K:$K,'TB PY'!$C:$C,$X68)</f>
        <v>18423.31162</v>
      </c>
    </row>
    <row r="69" spans="8:26">
      <c r="H69">
        <v>999266</v>
      </c>
      <c r="I69" t="s">
        <v>693</v>
      </c>
      <c r="J69" t="s">
        <v>163</v>
      </c>
      <c r="K69" t="s">
        <v>420</v>
      </c>
      <c r="L69" t="s">
        <v>149</v>
      </c>
      <c r="M69" t="s">
        <v>165</v>
      </c>
      <c r="N69" t="s">
        <v>160</v>
      </c>
      <c r="P69" t="s">
        <v>694</v>
      </c>
      <c r="Q69" t="s">
        <v>695</v>
      </c>
      <c r="R69">
        <f t="shared" ref="R69:R106" si="2">R68+1</f>
        <v>78</v>
      </c>
      <c r="X69" t="s">
        <v>696</v>
      </c>
      <c r="Y69" s="159">
        <f>SUMIFS('TB CY'!$K:$K,'TB CY'!$C:$C,$X69)</f>
        <v>100974.35925000002</v>
      </c>
      <c r="Z69" s="159">
        <f>SUMIFS('TB PY'!$K:$K,'TB PY'!$C:$C,$X69)</f>
        <v>79943.885280000002</v>
      </c>
    </row>
    <row r="70" spans="8:26">
      <c r="H70">
        <v>999267</v>
      </c>
      <c r="I70" t="s">
        <v>697</v>
      </c>
      <c r="J70" t="s">
        <v>163</v>
      </c>
      <c r="K70" t="s">
        <v>426</v>
      </c>
      <c r="L70" t="s">
        <v>149</v>
      </c>
      <c r="M70" t="s">
        <v>165</v>
      </c>
      <c r="N70" t="s">
        <v>160</v>
      </c>
      <c r="P70" t="s">
        <v>698</v>
      </c>
      <c r="Q70" t="s">
        <v>699</v>
      </c>
      <c r="R70">
        <f t="shared" si="2"/>
        <v>79</v>
      </c>
    </row>
    <row r="71" spans="8:26">
      <c r="H71">
        <v>999268</v>
      </c>
      <c r="I71" t="s">
        <v>700</v>
      </c>
      <c r="J71" t="s">
        <v>163</v>
      </c>
      <c r="K71" t="s">
        <v>420</v>
      </c>
      <c r="L71" t="s">
        <v>100</v>
      </c>
      <c r="M71" t="s">
        <v>165</v>
      </c>
      <c r="N71" t="s">
        <v>160</v>
      </c>
      <c r="P71" t="s">
        <v>701</v>
      </c>
      <c r="Q71" t="s">
        <v>702</v>
      </c>
      <c r="R71">
        <f t="shared" si="2"/>
        <v>80</v>
      </c>
    </row>
    <row r="72" spans="8:26">
      <c r="H72">
        <v>999269</v>
      </c>
      <c r="I72" t="s">
        <v>703</v>
      </c>
      <c r="J72" t="s">
        <v>163</v>
      </c>
      <c r="K72" t="s">
        <v>426</v>
      </c>
      <c r="L72" t="s">
        <v>100</v>
      </c>
      <c r="M72" t="s">
        <v>165</v>
      </c>
      <c r="N72" t="s">
        <v>160</v>
      </c>
      <c r="P72" t="s">
        <v>704</v>
      </c>
      <c r="Q72" t="s">
        <v>705</v>
      </c>
      <c r="R72">
        <f t="shared" si="2"/>
        <v>81</v>
      </c>
    </row>
    <row r="73" spans="8:26">
      <c r="H73">
        <v>999270</v>
      </c>
      <c r="I73" t="s">
        <v>706</v>
      </c>
      <c r="J73" t="s">
        <v>163</v>
      </c>
      <c r="K73" t="s">
        <v>420</v>
      </c>
      <c r="L73" t="s">
        <v>101</v>
      </c>
      <c r="M73" t="s">
        <v>165</v>
      </c>
      <c r="N73" t="s">
        <v>160</v>
      </c>
      <c r="P73" t="s">
        <v>707</v>
      </c>
      <c r="Q73" t="s">
        <v>708</v>
      </c>
      <c r="R73">
        <f t="shared" si="2"/>
        <v>82</v>
      </c>
    </row>
    <row r="74" spans="8:26">
      <c r="H74">
        <v>999271</v>
      </c>
      <c r="I74" t="s">
        <v>709</v>
      </c>
      <c r="J74" t="s">
        <v>163</v>
      </c>
      <c r="K74" t="s">
        <v>426</v>
      </c>
      <c r="L74" t="s">
        <v>101</v>
      </c>
      <c r="M74" t="s">
        <v>165</v>
      </c>
      <c r="N74" t="s">
        <v>160</v>
      </c>
      <c r="P74" t="s">
        <v>710</v>
      </c>
      <c r="Q74" t="s">
        <v>711</v>
      </c>
      <c r="R74">
        <f t="shared" si="2"/>
        <v>83</v>
      </c>
    </row>
    <row r="75" spans="8:26">
      <c r="H75">
        <v>999272</v>
      </c>
      <c r="I75" t="s">
        <v>712</v>
      </c>
      <c r="J75" t="s">
        <v>163</v>
      </c>
      <c r="K75" t="s">
        <v>420</v>
      </c>
      <c r="L75" t="s">
        <v>101</v>
      </c>
      <c r="M75" t="s">
        <v>165</v>
      </c>
      <c r="N75" t="s">
        <v>160</v>
      </c>
      <c r="P75" t="s">
        <v>713</v>
      </c>
      <c r="Q75" t="s">
        <v>714</v>
      </c>
      <c r="R75">
        <f t="shared" si="2"/>
        <v>84</v>
      </c>
    </row>
    <row r="76" spans="8:26">
      <c r="H76">
        <v>999273</v>
      </c>
      <c r="I76" t="s">
        <v>715</v>
      </c>
      <c r="J76" t="s">
        <v>163</v>
      </c>
      <c r="K76" t="s">
        <v>426</v>
      </c>
      <c r="L76" t="s">
        <v>101</v>
      </c>
      <c r="M76" t="s">
        <v>165</v>
      </c>
      <c r="N76" t="s">
        <v>160</v>
      </c>
      <c r="P76" t="s">
        <v>716</v>
      </c>
      <c r="Q76" t="s">
        <v>717</v>
      </c>
      <c r="R76">
        <f t="shared" si="2"/>
        <v>85</v>
      </c>
    </row>
    <row r="77" spans="8:26">
      <c r="H77">
        <v>999274</v>
      </c>
      <c r="I77" t="s">
        <v>718</v>
      </c>
      <c r="J77" t="s">
        <v>163</v>
      </c>
      <c r="K77" t="s">
        <v>420</v>
      </c>
      <c r="L77" t="s">
        <v>100</v>
      </c>
      <c r="M77" t="s">
        <v>165</v>
      </c>
      <c r="N77" t="s">
        <v>160</v>
      </c>
      <c r="P77" t="s">
        <v>719</v>
      </c>
      <c r="Q77" t="s">
        <v>720</v>
      </c>
      <c r="R77">
        <f t="shared" si="2"/>
        <v>86</v>
      </c>
    </row>
    <row r="78" spans="8:26">
      <c r="H78">
        <v>999275</v>
      </c>
      <c r="I78" t="s">
        <v>721</v>
      </c>
      <c r="J78" t="s">
        <v>163</v>
      </c>
      <c r="K78" t="s">
        <v>426</v>
      </c>
      <c r="L78" t="s">
        <v>100</v>
      </c>
      <c r="M78" t="s">
        <v>165</v>
      </c>
      <c r="N78" t="s">
        <v>160</v>
      </c>
      <c r="P78" t="s">
        <v>722</v>
      </c>
      <c r="Q78" t="s">
        <v>723</v>
      </c>
      <c r="R78">
        <f t="shared" si="2"/>
        <v>87</v>
      </c>
    </row>
    <row r="79" spans="8:26">
      <c r="H79">
        <v>999276</v>
      </c>
      <c r="I79" t="s">
        <v>724</v>
      </c>
      <c r="J79" t="s">
        <v>163</v>
      </c>
      <c r="K79" t="s">
        <v>420</v>
      </c>
      <c r="L79" t="s">
        <v>101</v>
      </c>
      <c r="M79" t="s">
        <v>165</v>
      </c>
      <c r="N79" t="s">
        <v>160</v>
      </c>
      <c r="P79" t="s">
        <v>725</v>
      </c>
      <c r="Q79" t="s">
        <v>726</v>
      </c>
      <c r="R79">
        <f t="shared" si="2"/>
        <v>88</v>
      </c>
    </row>
    <row r="80" spans="8:26">
      <c r="H80">
        <v>999277</v>
      </c>
      <c r="I80" t="s">
        <v>727</v>
      </c>
      <c r="J80" t="s">
        <v>163</v>
      </c>
      <c r="K80" t="s">
        <v>426</v>
      </c>
      <c r="L80" t="s">
        <v>101</v>
      </c>
      <c r="M80" t="s">
        <v>165</v>
      </c>
      <c r="N80" t="s">
        <v>160</v>
      </c>
      <c r="P80" t="s">
        <v>728</v>
      </c>
      <c r="Q80" t="s">
        <v>729</v>
      </c>
      <c r="R80">
        <f t="shared" si="2"/>
        <v>89</v>
      </c>
    </row>
    <row r="81" spans="8:18">
      <c r="H81">
        <v>999278</v>
      </c>
      <c r="I81" t="s">
        <v>730</v>
      </c>
      <c r="J81" t="s">
        <v>163</v>
      </c>
      <c r="K81" t="s">
        <v>420</v>
      </c>
      <c r="L81" t="s">
        <v>101</v>
      </c>
      <c r="M81" t="s">
        <v>165</v>
      </c>
      <c r="N81" t="s">
        <v>160</v>
      </c>
      <c r="P81" t="s">
        <v>731</v>
      </c>
      <c r="Q81" t="s">
        <v>732</v>
      </c>
      <c r="R81">
        <f t="shared" si="2"/>
        <v>90</v>
      </c>
    </row>
    <row r="82" spans="8:18">
      <c r="H82">
        <v>999279</v>
      </c>
      <c r="I82" t="s">
        <v>733</v>
      </c>
      <c r="J82" t="s">
        <v>163</v>
      </c>
      <c r="K82" t="s">
        <v>426</v>
      </c>
      <c r="L82" t="s">
        <v>101</v>
      </c>
      <c r="M82" t="s">
        <v>165</v>
      </c>
      <c r="N82" t="s">
        <v>160</v>
      </c>
      <c r="P82" t="s">
        <v>734</v>
      </c>
      <c r="Q82" t="s">
        <v>735</v>
      </c>
      <c r="R82">
        <f t="shared" si="2"/>
        <v>91</v>
      </c>
    </row>
    <row r="83" spans="8:18">
      <c r="P83" t="s">
        <v>736</v>
      </c>
      <c r="Q83" t="s">
        <v>737</v>
      </c>
      <c r="R83">
        <f t="shared" si="2"/>
        <v>92</v>
      </c>
    </row>
    <row r="84" spans="8:18">
      <c r="P84" t="s">
        <v>738</v>
      </c>
      <c r="Q84" t="s">
        <v>739</v>
      </c>
      <c r="R84">
        <f t="shared" si="2"/>
        <v>93</v>
      </c>
    </row>
    <row r="85" spans="8:18">
      <c r="P85" t="s">
        <v>740</v>
      </c>
      <c r="Q85" t="s">
        <v>741</v>
      </c>
      <c r="R85">
        <f t="shared" si="2"/>
        <v>94</v>
      </c>
    </row>
    <row r="86" spans="8:18">
      <c r="P86" t="s">
        <v>742</v>
      </c>
      <c r="Q86" t="s">
        <v>743</v>
      </c>
      <c r="R86">
        <f t="shared" si="2"/>
        <v>95</v>
      </c>
    </row>
    <row r="87" spans="8:18">
      <c r="P87" t="s">
        <v>744</v>
      </c>
      <c r="Q87" t="s">
        <v>745</v>
      </c>
      <c r="R87">
        <f t="shared" si="2"/>
        <v>96</v>
      </c>
    </row>
    <row r="88" spans="8:18">
      <c r="P88" t="s">
        <v>746</v>
      </c>
      <c r="Q88" t="s">
        <v>747</v>
      </c>
      <c r="R88">
        <f t="shared" si="2"/>
        <v>97</v>
      </c>
    </row>
    <row r="89" spans="8:18">
      <c r="P89" t="s">
        <v>748</v>
      </c>
      <c r="Q89" t="s">
        <v>749</v>
      </c>
      <c r="R89">
        <f t="shared" si="2"/>
        <v>98</v>
      </c>
    </row>
    <row r="90" spans="8:18">
      <c r="P90" t="s">
        <v>750</v>
      </c>
      <c r="Q90" t="s">
        <v>751</v>
      </c>
      <c r="R90">
        <f t="shared" si="2"/>
        <v>99</v>
      </c>
    </row>
    <row r="91" spans="8:18">
      <c r="P91" t="s">
        <v>752</v>
      </c>
      <c r="Q91" t="s">
        <v>753</v>
      </c>
      <c r="R91">
        <f t="shared" si="2"/>
        <v>100</v>
      </c>
    </row>
    <row r="92" spans="8:18">
      <c r="P92" t="s">
        <v>754</v>
      </c>
      <c r="Q92" t="s">
        <v>755</v>
      </c>
      <c r="R92">
        <f t="shared" si="2"/>
        <v>101</v>
      </c>
    </row>
    <row r="93" spans="8:18">
      <c r="P93" t="s">
        <v>756</v>
      </c>
      <c r="Q93" t="s">
        <v>757</v>
      </c>
      <c r="R93">
        <f t="shared" si="2"/>
        <v>102</v>
      </c>
    </row>
    <row r="94" spans="8:18">
      <c r="P94" t="s">
        <v>758</v>
      </c>
      <c r="Q94" t="s">
        <v>759</v>
      </c>
      <c r="R94">
        <f t="shared" si="2"/>
        <v>103</v>
      </c>
    </row>
    <row r="95" spans="8:18">
      <c r="P95" t="s">
        <v>760</v>
      </c>
      <c r="Q95" t="s">
        <v>761</v>
      </c>
      <c r="R95">
        <f t="shared" si="2"/>
        <v>104</v>
      </c>
    </row>
    <row r="96" spans="8:18">
      <c r="P96" t="s">
        <v>762</v>
      </c>
      <c r="Q96" t="s">
        <v>763</v>
      </c>
      <c r="R96">
        <f t="shared" si="2"/>
        <v>105</v>
      </c>
    </row>
    <row r="97" spans="16:18">
      <c r="P97" t="s">
        <v>764</v>
      </c>
      <c r="Q97" t="s">
        <v>765</v>
      </c>
      <c r="R97">
        <f t="shared" si="2"/>
        <v>106</v>
      </c>
    </row>
    <row r="98" spans="16:18">
      <c r="P98" t="s">
        <v>766</v>
      </c>
      <c r="Q98" t="s">
        <v>767</v>
      </c>
      <c r="R98">
        <f t="shared" si="2"/>
        <v>107</v>
      </c>
    </row>
    <row r="99" spans="16:18">
      <c r="P99" t="s">
        <v>768</v>
      </c>
      <c r="Q99" t="s">
        <v>769</v>
      </c>
      <c r="R99">
        <f t="shared" si="2"/>
        <v>108</v>
      </c>
    </row>
    <row r="100" spans="16:18">
      <c r="P100" t="s">
        <v>770</v>
      </c>
      <c r="Q100" t="s">
        <v>771</v>
      </c>
      <c r="R100">
        <f t="shared" si="2"/>
        <v>109</v>
      </c>
    </row>
    <row r="101" spans="16:18">
      <c r="P101" t="s">
        <v>772</v>
      </c>
      <c r="Q101" t="s">
        <v>773</v>
      </c>
      <c r="R101">
        <f t="shared" si="2"/>
        <v>110</v>
      </c>
    </row>
    <row r="102" spans="16:18">
      <c r="P102" t="s">
        <v>774</v>
      </c>
      <c r="Q102" t="s">
        <v>775</v>
      </c>
      <c r="R102">
        <f t="shared" si="2"/>
        <v>111</v>
      </c>
    </row>
    <row r="103" spans="16:18">
      <c r="P103" t="s">
        <v>776</v>
      </c>
      <c r="Q103" t="s">
        <v>777</v>
      </c>
      <c r="R103">
        <f t="shared" si="2"/>
        <v>112</v>
      </c>
    </row>
    <row r="104" spans="16:18">
      <c r="P104" t="s">
        <v>778</v>
      </c>
      <c r="Q104" t="s">
        <v>779</v>
      </c>
      <c r="R104">
        <f t="shared" si="2"/>
        <v>113</v>
      </c>
    </row>
    <row r="105" spans="16:18">
      <c r="P105" t="s">
        <v>780</v>
      </c>
      <c r="Q105" t="s">
        <v>781</v>
      </c>
      <c r="R105">
        <f t="shared" si="2"/>
        <v>114</v>
      </c>
    </row>
    <row r="106" spans="16:18">
      <c r="P106" t="s">
        <v>782</v>
      </c>
      <c r="Q106" t="s">
        <v>783</v>
      </c>
      <c r="R106">
        <f t="shared" si="2"/>
        <v>115</v>
      </c>
    </row>
    <row r="107" spans="16:18">
      <c r="P107" t="s">
        <v>784</v>
      </c>
      <c r="Q107" t="s">
        <v>785</v>
      </c>
      <c r="R107">
        <v>117</v>
      </c>
    </row>
    <row r="108" spans="16:18">
      <c r="P108" t="s">
        <v>786</v>
      </c>
      <c r="Q108" t="s">
        <v>787</v>
      </c>
      <c r="R108">
        <f t="shared" ref="R108:R158" si="3">R107+1</f>
        <v>118</v>
      </c>
    </row>
    <row r="109" spans="16:18">
      <c r="P109" t="s">
        <v>788</v>
      </c>
      <c r="Q109" t="s">
        <v>789</v>
      </c>
      <c r="R109">
        <f t="shared" si="3"/>
        <v>119</v>
      </c>
    </row>
    <row r="110" spans="16:18">
      <c r="P110" t="s">
        <v>790</v>
      </c>
      <c r="Q110" t="s">
        <v>791</v>
      </c>
      <c r="R110">
        <f t="shared" si="3"/>
        <v>120</v>
      </c>
    </row>
    <row r="111" spans="16:18">
      <c r="P111" t="s">
        <v>792</v>
      </c>
      <c r="Q111" t="s">
        <v>793</v>
      </c>
      <c r="R111">
        <f t="shared" si="3"/>
        <v>121</v>
      </c>
    </row>
    <row r="112" spans="16:18">
      <c r="P112" t="s">
        <v>794</v>
      </c>
      <c r="Q112" t="s">
        <v>795</v>
      </c>
      <c r="R112">
        <f t="shared" si="3"/>
        <v>122</v>
      </c>
    </row>
    <row r="113" spans="16:18">
      <c r="P113" t="s">
        <v>796</v>
      </c>
      <c r="Q113" t="s">
        <v>797</v>
      </c>
      <c r="R113">
        <f t="shared" si="3"/>
        <v>123</v>
      </c>
    </row>
    <row r="114" spans="16:18">
      <c r="P114" t="s">
        <v>798</v>
      </c>
      <c r="Q114" t="s">
        <v>799</v>
      </c>
      <c r="R114">
        <f t="shared" si="3"/>
        <v>124</v>
      </c>
    </row>
    <row r="115" spans="16:18">
      <c r="P115" t="s">
        <v>800</v>
      </c>
      <c r="Q115" t="s">
        <v>801</v>
      </c>
      <c r="R115">
        <f t="shared" si="3"/>
        <v>125</v>
      </c>
    </row>
    <row r="116" spans="16:18">
      <c r="P116" t="s">
        <v>802</v>
      </c>
      <c r="Q116" t="s">
        <v>803</v>
      </c>
      <c r="R116">
        <f t="shared" si="3"/>
        <v>126</v>
      </c>
    </row>
    <row r="117" spans="16:18">
      <c r="P117" t="s">
        <v>804</v>
      </c>
      <c r="Q117" t="s">
        <v>805</v>
      </c>
      <c r="R117">
        <f t="shared" si="3"/>
        <v>127</v>
      </c>
    </row>
    <row r="118" spans="16:18">
      <c r="P118" t="s">
        <v>806</v>
      </c>
      <c r="Q118" t="s">
        <v>807</v>
      </c>
      <c r="R118">
        <f t="shared" si="3"/>
        <v>128</v>
      </c>
    </row>
    <row r="119" spans="16:18">
      <c r="P119" t="s">
        <v>808</v>
      </c>
      <c r="Q119" t="s">
        <v>809</v>
      </c>
      <c r="R119">
        <f t="shared" si="3"/>
        <v>129</v>
      </c>
    </row>
    <row r="120" spans="16:18">
      <c r="P120" t="s">
        <v>810</v>
      </c>
      <c r="Q120" t="s">
        <v>811</v>
      </c>
      <c r="R120">
        <f t="shared" si="3"/>
        <v>130</v>
      </c>
    </row>
    <row r="121" spans="16:18">
      <c r="P121" t="s">
        <v>812</v>
      </c>
      <c r="Q121" t="s">
        <v>813</v>
      </c>
      <c r="R121">
        <f t="shared" si="3"/>
        <v>131</v>
      </c>
    </row>
    <row r="122" spans="16:18">
      <c r="P122" t="s">
        <v>814</v>
      </c>
      <c r="Q122" t="s">
        <v>815</v>
      </c>
      <c r="R122">
        <f t="shared" si="3"/>
        <v>132</v>
      </c>
    </row>
    <row r="123" spans="16:18">
      <c r="P123" t="s">
        <v>816</v>
      </c>
      <c r="Q123" t="s">
        <v>817</v>
      </c>
      <c r="R123">
        <f t="shared" si="3"/>
        <v>133</v>
      </c>
    </row>
    <row r="124" spans="16:18">
      <c r="P124" t="s">
        <v>818</v>
      </c>
      <c r="Q124" t="s">
        <v>819</v>
      </c>
      <c r="R124">
        <f t="shared" si="3"/>
        <v>134</v>
      </c>
    </row>
    <row r="125" spans="16:18">
      <c r="P125" t="s">
        <v>820</v>
      </c>
      <c r="Q125" t="s">
        <v>821</v>
      </c>
      <c r="R125">
        <f t="shared" si="3"/>
        <v>135</v>
      </c>
    </row>
    <row r="126" spans="16:18">
      <c r="P126" t="s">
        <v>822</v>
      </c>
      <c r="Q126" t="s">
        <v>823</v>
      </c>
      <c r="R126">
        <f t="shared" si="3"/>
        <v>136</v>
      </c>
    </row>
    <row r="127" spans="16:18">
      <c r="P127" t="s">
        <v>824</v>
      </c>
      <c r="Q127" t="s">
        <v>825</v>
      </c>
      <c r="R127">
        <f t="shared" si="3"/>
        <v>137</v>
      </c>
    </row>
    <row r="128" spans="16:18">
      <c r="P128" t="s">
        <v>826</v>
      </c>
      <c r="Q128" t="s">
        <v>827</v>
      </c>
      <c r="R128">
        <f t="shared" si="3"/>
        <v>138</v>
      </c>
    </row>
    <row r="129" spans="16:18">
      <c r="P129" t="s">
        <v>828</v>
      </c>
      <c r="Q129" t="s">
        <v>829</v>
      </c>
      <c r="R129">
        <f t="shared" si="3"/>
        <v>139</v>
      </c>
    </row>
    <row r="130" spans="16:18">
      <c r="P130" t="s">
        <v>830</v>
      </c>
      <c r="Q130" t="s">
        <v>831</v>
      </c>
      <c r="R130">
        <f t="shared" si="3"/>
        <v>140</v>
      </c>
    </row>
    <row r="131" spans="16:18">
      <c r="P131" t="s">
        <v>832</v>
      </c>
      <c r="Q131" t="s">
        <v>833</v>
      </c>
      <c r="R131">
        <f t="shared" si="3"/>
        <v>141</v>
      </c>
    </row>
    <row r="132" spans="16:18">
      <c r="P132" t="s">
        <v>834</v>
      </c>
      <c r="Q132" t="s">
        <v>835</v>
      </c>
      <c r="R132">
        <f t="shared" si="3"/>
        <v>142</v>
      </c>
    </row>
    <row r="133" spans="16:18">
      <c r="P133" t="s">
        <v>836</v>
      </c>
      <c r="Q133" t="s">
        <v>837</v>
      </c>
      <c r="R133">
        <f t="shared" si="3"/>
        <v>143</v>
      </c>
    </row>
    <row r="134" spans="16:18">
      <c r="P134" t="s">
        <v>838</v>
      </c>
      <c r="Q134" t="s">
        <v>839</v>
      </c>
      <c r="R134">
        <f t="shared" si="3"/>
        <v>144</v>
      </c>
    </row>
    <row r="135" spans="16:18">
      <c r="P135" t="s">
        <v>840</v>
      </c>
      <c r="Q135" t="s">
        <v>841</v>
      </c>
      <c r="R135">
        <f t="shared" si="3"/>
        <v>145</v>
      </c>
    </row>
    <row r="136" spans="16:18">
      <c r="P136" t="s">
        <v>842</v>
      </c>
      <c r="Q136" t="s">
        <v>843</v>
      </c>
      <c r="R136">
        <f t="shared" si="3"/>
        <v>146</v>
      </c>
    </row>
    <row r="137" spans="16:18">
      <c r="P137" t="s">
        <v>844</v>
      </c>
      <c r="Q137" t="s">
        <v>845</v>
      </c>
      <c r="R137">
        <f t="shared" si="3"/>
        <v>147</v>
      </c>
    </row>
    <row r="138" spans="16:18">
      <c r="P138" t="s">
        <v>846</v>
      </c>
      <c r="Q138" t="s">
        <v>847</v>
      </c>
      <c r="R138">
        <f t="shared" si="3"/>
        <v>148</v>
      </c>
    </row>
    <row r="139" spans="16:18">
      <c r="P139" t="s">
        <v>848</v>
      </c>
      <c r="Q139" t="s">
        <v>849</v>
      </c>
      <c r="R139">
        <f t="shared" si="3"/>
        <v>149</v>
      </c>
    </row>
    <row r="140" spans="16:18">
      <c r="P140" t="s">
        <v>850</v>
      </c>
      <c r="Q140" t="s">
        <v>851</v>
      </c>
      <c r="R140">
        <f t="shared" si="3"/>
        <v>150</v>
      </c>
    </row>
    <row r="141" spans="16:18">
      <c r="P141" t="s">
        <v>852</v>
      </c>
      <c r="Q141" t="s">
        <v>853</v>
      </c>
      <c r="R141">
        <f t="shared" si="3"/>
        <v>151</v>
      </c>
    </row>
    <row r="142" spans="16:18">
      <c r="P142" t="s">
        <v>854</v>
      </c>
      <c r="Q142" t="s">
        <v>855</v>
      </c>
      <c r="R142">
        <f t="shared" si="3"/>
        <v>152</v>
      </c>
    </row>
    <row r="143" spans="16:18">
      <c r="P143" t="s">
        <v>856</v>
      </c>
      <c r="Q143" t="s">
        <v>857</v>
      </c>
      <c r="R143">
        <f t="shared" si="3"/>
        <v>153</v>
      </c>
    </row>
    <row r="144" spans="16:18">
      <c r="P144" t="s">
        <v>858</v>
      </c>
      <c r="Q144" t="s">
        <v>859</v>
      </c>
      <c r="R144">
        <f t="shared" si="3"/>
        <v>154</v>
      </c>
    </row>
    <row r="145" spans="16:18">
      <c r="P145" t="s">
        <v>860</v>
      </c>
      <c r="Q145" t="s">
        <v>861</v>
      </c>
      <c r="R145">
        <f t="shared" si="3"/>
        <v>155</v>
      </c>
    </row>
    <row r="146" spans="16:18">
      <c r="P146" t="s">
        <v>862</v>
      </c>
      <c r="Q146" t="s">
        <v>863</v>
      </c>
      <c r="R146">
        <f t="shared" si="3"/>
        <v>156</v>
      </c>
    </row>
    <row r="147" spans="16:18">
      <c r="P147" t="s">
        <v>864</v>
      </c>
      <c r="Q147" t="s">
        <v>865</v>
      </c>
      <c r="R147">
        <f t="shared" si="3"/>
        <v>157</v>
      </c>
    </row>
    <row r="148" spans="16:18">
      <c r="P148" t="s">
        <v>866</v>
      </c>
      <c r="Q148" t="s">
        <v>867</v>
      </c>
      <c r="R148">
        <f t="shared" si="3"/>
        <v>158</v>
      </c>
    </row>
    <row r="149" spans="16:18">
      <c r="P149" t="s">
        <v>868</v>
      </c>
      <c r="Q149" t="s">
        <v>869</v>
      </c>
      <c r="R149">
        <f t="shared" si="3"/>
        <v>159</v>
      </c>
    </row>
    <row r="150" spans="16:18">
      <c r="P150" t="s">
        <v>870</v>
      </c>
      <c r="Q150" t="s">
        <v>871</v>
      </c>
      <c r="R150">
        <f t="shared" si="3"/>
        <v>160</v>
      </c>
    </row>
    <row r="151" spans="16:18">
      <c r="P151" t="s">
        <v>872</v>
      </c>
      <c r="Q151" t="s">
        <v>873</v>
      </c>
      <c r="R151">
        <f t="shared" si="3"/>
        <v>161</v>
      </c>
    </row>
    <row r="152" spans="16:18">
      <c r="P152" t="s">
        <v>874</v>
      </c>
      <c r="Q152" t="s">
        <v>875</v>
      </c>
      <c r="R152">
        <f t="shared" si="3"/>
        <v>162</v>
      </c>
    </row>
    <row r="153" spans="16:18">
      <c r="P153" t="s">
        <v>876</v>
      </c>
      <c r="Q153" t="s">
        <v>877</v>
      </c>
      <c r="R153">
        <f t="shared" si="3"/>
        <v>163</v>
      </c>
    </row>
    <row r="154" spans="16:18">
      <c r="P154" t="s">
        <v>878</v>
      </c>
      <c r="Q154" t="s">
        <v>879</v>
      </c>
      <c r="R154">
        <f t="shared" si="3"/>
        <v>164</v>
      </c>
    </row>
    <row r="155" spans="16:18">
      <c r="P155" t="s">
        <v>880</v>
      </c>
      <c r="Q155" t="s">
        <v>881</v>
      </c>
      <c r="R155">
        <f t="shared" si="3"/>
        <v>165</v>
      </c>
    </row>
    <row r="156" spans="16:18">
      <c r="P156" t="s">
        <v>882</v>
      </c>
      <c r="Q156" t="s">
        <v>883</v>
      </c>
      <c r="R156">
        <f t="shared" si="3"/>
        <v>166</v>
      </c>
    </row>
    <row r="157" spans="16:18">
      <c r="P157" t="s">
        <v>884</v>
      </c>
      <c r="Q157" t="s">
        <v>885</v>
      </c>
      <c r="R157">
        <f t="shared" si="3"/>
        <v>167</v>
      </c>
    </row>
    <row r="158" spans="16:18">
      <c r="P158" t="s">
        <v>886</v>
      </c>
      <c r="Q158" t="s">
        <v>887</v>
      </c>
      <c r="R158">
        <f t="shared" si="3"/>
        <v>168</v>
      </c>
    </row>
  </sheetData>
  <autoFilter ref="H2:N82"/>
  <mergeCells count="3">
    <mergeCell ref="A1:B1"/>
    <mergeCell ref="D1:F1"/>
    <mergeCell ref="H1:N1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AF1906"/>
  <sheetViews>
    <sheetView showGridLines="0" tabSelected="1" workbookViewId="0">
      <pane xSplit="5" ySplit="1" topLeftCell="S2" activePane="bottomRight" state="frozen"/>
      <selection activeCell="E28" sqref="E28"/>
      <selection pane="topRight" activeCell="E28" sqref="E28"/>
      <selection pane="bottomLeft" activeCell="E28" sqref="E28"/>
      <selection pane="bottomRight" activeCell="Z1" sqref="Z1"/>
    </sheetView>
  </sheetViews>
  <sheetFormatPr defaultColWidth="8.85546875" defaultRowHeight="12.75"/>
  <cols>
    <col min="1" max="1" width="6" style="3" customWidth="1"/>
    <col min="2" max="4" width="8.5703125" style="3" customWidth="1"/>
    <col min="5" max="5" width="35.140625" style="3" customWidth="1"/>
    <col min="6" max="6" width="6.85546875" style="3" customWidth="1"/>
    <col min="7" max="7" width="10.28515625" style="3" customWidth="1"/>
    <col min="8" max="20" width="9.140625" style="3" customWidth="1"/>
    <col min="21" max="21" width="13.7109375" style="3" customWidth="1"/>
    <col min="22" max="23" width="9.5703125" style="3" bestFit="1" customWidth="1"/>
    <col min="24" max="24" width="10.7109375" style="3" bestFit="1" customWidth="1"/>
    <col min="25" max="25" width="8.85546875" style="3"/>
    <col min="26" max="26" width="9.85546875" style="3" customWidth="1"/>
    <col min="27" max="16384" width="8.85546875" style="3"/>
  </cols>
  <sheetData>
    <row r="1" spans="1:32" ht="22.5">
      <c r="A1" s="184" t="s">
        <v>888</v>
      </c>
      <c r="B1" s="185" t="s">
        <v>889</v>
      </c>
      <c r="C1" s="184" t="s">
        <v>404</v>
      </c>
      <c r="D1" s="184" t="s">
        <v>890</v>
      </c>
      <c r="E1" s="184" t="s">
        <v>405</v>
      </c>
      <c r="F1" s="185" t="s">
        <v>167</v>
      </c>
      <c r="G1" s="185" t="s">
        <v>891</v>
      </c>
      <c r="H1" s="186" t="s">
        <v>892</v>
      </c>
      <c r="I1" s="186" t="s">
        <v>893</v>
      </c>
      <c r="J1" s="186" t="s">
        <v>894</v>
      </c>
      <c r="K1" s="186" t="s">
        <v>895</v>
      </c>
      <c r="L1" s="186" t="s">
        <v>896</v>
      </c>
      <c r="M1" s="186" t="s">
        <v>897</v>
      </c>
      <c r="N1" s="186" t="s">
        <v>898</v>
      </c>
      <c r="O1" s="186" t="s">
        <v>899</v>
      </c>
      <c r="P1" s="186" t="s">
        <v>900</v>
      </c>
      <c r="Q1" s="186" t="s">
        <v>901</v>
      </c>
      <c r="R1" s="186" t="s">
        <v>902</v>
      </c>
      <c r="S1" s="186" t="s">
        <v>903</v>
      </c>
      <c r="T1" s="186" t="s">
        <v>904</v>
      </c>
      <c r="U1" s="186" t="s">
        <v>905</v>
      </c>
      <c r="V1" s="187" t="s">
        <v>906</v>
      </c>
      <c r="W1" s="187" t="s">
        <v>907</v>
      </c>
      <c r="X1" s="187" t="s">
        <v>908</v>
      </c>
      <c r="Y1" s="187" t="s">
        <v>909</v>
      </c>
      <c r="Z1" s="187" t="s">
        <v>910</v>
      </c>
      <c r="AA1" s="187" t="s">
        <v>911</v>
      </c>
      <c r="AB1" s="187" t="s">
        <v>912</v>
      </c>
      <c r="AC1" s="187" t="s">
        <v>913</v>
      </c>
      <c r="AD1" s="187" t="s">
        <v>914</v>
      </c>
      <c r="AE1" s="187" t="s">
        <v>915</v>
      </c>
      <c r="AF1" s="187" t="s">
        <v>916</v>
      </c>
    </row>
    <row r="2" spans="1:32">
      <c r="A2" s="160" t="s">
        <v>917</v>
      </c>
      <c r="B2" s="160" t="s">
        <v>919</v>
      </c>
      <c r="C2" s="160">
        <v>510100</v>
      </c>
      <c r="D2" s="160" t="s">
        <v>918</v>
      </c>
      <c r="E2" s="160" t="s">
        <v>416</v>
      </c>
      <c r="F2" s="161">
        <v>2016</v>
      </c>
      <c r="G2" s="162">
        <v>0</v>
      </c>
      <c r="H2" s="161">
        <v>-196070.07657999996</v>
      </c>
      <c r="I2" s="161">
        <v>-246967.57120000001</v>
      </c>
      <c r="J2" s="161">
        <v>-191375.04749999999</v>
      </c>
      <c r="K2" s="161">
        <v>-193784.22700000001</v>
      </c>
      <c r="L2" s="161">
        <v>-287282.49815999996</v>
      </c>
      <c r="M2" s="161">
        <v>-208750.10449999999</v>
      </c>
      <c r="N2" s="161">
        <v>-151898.65599999999</v>
      </c>
      <c r="O2" s="161">
        <v>-176778.56</v>
      </c>
      <c r="P2" s="161">
        <v>-125018.23075</v>
      </c>
      <c r="Q2" s="161">
        <v>0</v>
      </c>
      <c r="R2" s="161">
        <v>0</v>
      </c>
      <c r="S2" s="161">
        <v>0</v>
      </c>
      <c r="T2" s="161">
        <v>0</v>
      </c>
      <c r="U2" s="161">
        <v>-1777924.97169</v>
      </c>
      <c r="V2" s="163">
        <f ca="1">SUM(INDIRECT(Inputs!$C$11&amp;ROW()&amp;":"&amp;Inputs!$C$12&amp;ROW()))</f>
        <v>0</v>
      </c>
      <c r="W2" s="163">
        <f ca="1">SUM(INDIRECT(Inputs!$C$13&amp;ROW()&amp;":"&amp;Inputs!$C$14&amp;ROW()))</f>
        <v>-1777924.97169</v>
      </c>
      <c r="X2" s="3" t="str">
        <f>IF(COUNTIFS(Lookups!$A:$A,C2)=1,"Gross Sales","")</f>
        <v>Gross Sales</v>
      </c>
      <c r="Y2" s="3" t="str">
        <f>IF(COUNTIFS(Lookups!$D:$D,C2)=1,"Bar Sales","")</f>
        <v/>
      </c>
      <c r="Z2" s="3" t="str">
        <f>IFERROR(VLOOKUP(C2*1,Lookups!$D:$F,3,FALSE),"")</f>
        <v/>
      </c>
      <c r="AA2" s="3" t="str">
        <f>IFERROR(VLOOKUP($C2*1,Lookups!$H:$N,3,FALSE),"")</f>
        <v/>
      </c>
      <c r="AB2" s="3" t="str">
        <f>IFERROR(VLOOKUP($C2*1,Lookups!$H:$N,4,FALSE),"")</f>
        <v/>
      </c>
      <c r="AC2" s="3" t="str">
        <f>IFERROR(VLOOKUP($C2*1,Lookups!$H:$N,5,FALSE),"")</f>
        <v/>
      </c>
      <c r="AD2" s="3" t="str">
        <f>IFERROR(VLOOKUP($C2*1,Lookups!$H:$N,6,FALSE),"")</f>
        <v/>
      </c>
      <c r="AE2" s="3" t="str">
        <f>IFERROR(VLOOKUP($C2*1,Lookups!$H:$N,7,FALSE),"")</f>
        <v/>
      </c>
      <c r="AF2" s="3" t="str">
        <f>VLOOKUP(B2*1,Stores!$A:$C,3,FALSE)</f>
        <v>DFDE</v>
      </c>
    </row>
    <row r="3" spans="1:32">
      <c r="A3" s="160" t="s">
        <v>917</v>
      </c>
      <c r="B3" s="160" t="s">
        <v>920</v>
      </c>
      <c r="C3" s="160">
        <v>510100</v>
      </c>
      <c r="D3" s="160" t="s">
        <v>918</v>
      </c>
      <c r="E3" s="160" t="s">
        <v>416</v>
      </c>
      <c r="F3" s="161">
        <v>2016</v>
      </c>
      <c r="G3" s="162">
        <v>0</v>
      </c>
      <c r="H3" s="161">
        <v>-372314.44403999997</v>
      </c>
      <c r="I3" s="161">
        <v>-448391.47038000001</v>
      </c>
      <c r="J3" s="161">
        <v>-290274.65992000001</v>
      </c>
      <c r="K3" s="161">
        <v>-359660.77630000003</v>
      </c>
      <c r="L3" s="161">
        <v>-331363.35414000001</v>
      </c>
      <c r="M3" s="161">
        <v>-244044.15</v>
      </c>
      <c r="N3" s="161">
        <v>-221933.69029999999</v>
      </c>
      <c r="O3" s="161">
        <v>-255269.39297999998</v>
      </c>
      <c r="P3" s="161">
        <v>-396974.93724</v>
      </c>
      <c r="Q3" s="161">
        <v>-237244.22315999996</v>
      </c>
      <c r="R3" s="161">
        <v>-319291.51254000003</v>
      </c>
      <c r="S3" s="161">
        <v>-283445.89811999997</v>
      </c>
      <c r="T3" s="161">
        <v>-420180.77752</v>
      </c>
      <c r="U3" s="161">
        <v>-4180389.2866400001</v>
      </c>
      <c r="V3" s="163">
        <f ca="1">SUM(INDIRECT(Inputs!$C$11&amp;ROW()&amp;":"&amp;Inputs!$C$12&amp;ROW()))</f>
        <v>-237244.22315999996</v>
      </c>
      <c r="W3" s="163">
        <f ca="1">SUM(INDIRECT(Inputs!$C$13&amp;ROW()&amp;":"&amp;Inputs!$C$14&amp;ROW()))</f>
        <v>-3157471.09846</v>
      </c>
      <c r="X3" s="3" t="str">
        <f>IF(COUNTIFS(Lookups!$A:$A,C3)=1,"Gross Sales","")</f>
        <v>Gross Sales</v>
      </c>
      <c r="Y3" s="3" t="str">
        <f>IF(COUNTIFS(Lookups!$D:$D,C3)=1,"Bar Sales","")</f>
        <v/>
      </c>
      <c r="Z3" s="3" t="str">
        <f>IFERROR(VLOOKUP(C3*1,Lookups!$D:$F,3,FALSE),"")</f>
        <v/>
      </c>
      <c r="AA3" s="3" t="str">
        <f>IFERROR(VLOOKUP($C3*1,Lookups!$H:$N,3,FALSE),"")</f>
        <v/>
      </c>
      <c r="AB3" s="3" t="str">
        <f>IFERROR(VLOOKUP($C3*1,Lookups!$H:$N,4,FALSE),"")</f>
        <v/>
      </c>
      <c r="AC3" s="3" t="str">
        <f>IFERROR(VLOOKUP($C3*1,Lookups!$H:$N,5,FALSE),"")</f>
        <v/>
      </c>
      <c r="AD3" s="3" t="str">
        <f>IFERROR(VLOOKUP($C3*1,Lookups!$H:$N,6,FALSE),"")</f>
        <v/>
      </c>
      <c r="AE3" s="3" t="str">
        <f>IFERROR(VLOOKUP($C3*1,Lookups!$H:$N,7,FALSE),"")</f>
        <v/>
      </c>
      <c r="AF3" s="3" t="str">
        <f>VLOOKUP(B3*1,Stores!$A:$C,3,FALSE)</f>
        <v>DFDE</v>
      </c>
    </row>
    <row r="4" spans="1:32">
      <c r="A4" s="160" t="s">
        <v>917</v>
      </c>
      <c r="B4" s="160" t="s">
        <v>921</v>
      </c>
      <c r="C4" s="160">
        <v>510100</v>
      </c>
      <c r="D4" s="160" t="s">
        <v>918</v>
      </c>
      <c r="E4" s="160" t="s">
        <v>416</v>
      </c>
      <c r="F4" s="161">
        <v>2016</v>
      </c>
      <c r="G4" s="162">
        <v>0</v>
      </c>
      <c r="H4" s="161">
        <v>-304593.41248</v>
      </c>
      <c r="I4" s="161">
        <v>-325929.7132</v>
      </c>
      <c r="J4" s="161">
        <v>-425041.65031999996</v>
      </c>
      <c r="K4" s="161">
        <v>-316133.65699999995</v>
      </c>
      <c r="L4" s="161">
        <v>-423570.83769000001</v>
      </c>
      <c r="M4" s="161">
        <v>-337673.22266999999</v>
      </c>
      <c r="N4" s="161">
        <v>-230270.24992999996</v>
      </c>
      <c r="O4" s="161">
        <v>-259317.55135999995</v>
      </c>
      <c r="P4" s="161">
        <v>-335175.98645999999</v>
      </c>
      <c r="Q4" s="161">
        <v>-350982.11876000004</v>
      </c>
      <c r="R4" s="161">
        <v>-335092.35060000001</v>
      </c>
      <c r="S4" s="161">
        <v>-397957.29329999996</v>
      </c>
      <c r="T4" s="161">
        <v>-603416.00088000007</v>
      </c>
      <c r="U4" s="161">
        <v>-4645154.0446499996</v>
      </c>
      <c r="V4" s="163">
        <f ca="1">SUM(INDIRECT(Inputs!$C$11&amp;ROW()&amp;":"&amp;Inputs!$C$12&amp;ROW()))</f>
        <v>-350982.11876000004</v>
      </c>
      <c r="W4" s="163">
        <f ca="1">SUM(INDIRECT(Inputs!$C$13&amp;ROW()&amp;":"&amp;Inputs!$C$14&amp;ROW()))</f>
        <v>-3308688.3998699994</v>
      </c>
      <c r="X4" s="3" t="str">
        <f>IF(COUNTIFS(Lookups!$A:$A,C4)=1,"Gross Sales","")</f>
        <v>Gross Sales</v>
      </c>
      <c r="Y4" s="3" t="str">
        <f>IF(COUNTIFS(Lookups!$D:$D,C4)=1,"Bar Sales","")</f>
        <v/>
      </c>
      <c r="Z4" s="3" t="str">
        <f>IFERROR(VLOOKUP(C4*1,Lookups!$D:$F,3,FALSE),"")</f>
        <v/>
      </c>
      <c r="AA4" s="3" t="str">
        <f>IFERROR(VLOOKUP($C4*1,Lookups!$H:$N,3,FALSE),"")</f>
        <v/>
      </c>
      <c r="AB4" s="3" t="str">
        <f>IFERROR(VLOOKUP($C4*1,Lookups!$H:$N,4,FALSE),"")</f>
        <v/>
      </c>
      <c r="AC4" s="3" t="str">
        <f>IFERROR(VLOOKUP($C4*1,Lookups!$H:$N,5,FALSE),"")</f>
        <v/>
      </c>
      <c r="AD4" s="3" t="str">
        <f>IFERROR(VLOOKUP($C4*1,Lookups!$H:$N,6,FALSE),"")</f>
        <v/>
      </c>
      <c r="AE4" s="3" t="str">
        <f>IFERROR(VLOOKUP($C4*1,Lookups!$H:$N,7,FALSE),"")</f>
        <v/>
      </c>
      <c r="AF4" s="3" t="str">
        <f>VLOOKUP(B4*1,Stores!$A:$C,3,FALSE)</f>
        <v>DFDE</v>
      </c>
    </row>
    <row r="5" spans="1:32">
      <c r="A5" s="160" t="s">
        <v>917</v>
      </c>
      <c r="B5" s="160" t="s">
        <v>922</v>
      </c>
      <c r="C5" s="160">
        <v>510100</v>
      </c>
      <c r="D5" s="160" t="s">
        <v>918</v>
      </c>
      <c r="E5" s="160" t="s">
        <v>416</v>
      </c>
      <c r="F5" s="161">
        <v>2016</v>
      </c>
      <c r="G5" s="162">
        <v>0</v>
      </c>
      <c r="H5" s="161">
        <v>-272661.80969999998</v>
      </c>
      <c r="I5" s="161">
        <v>-295929.56735999993</v>
      </c>
      <c r="J5" s="161">
        <v>-181875.83049999998</v>
      </c>
      <c r="K5" s="161">
        <v>-218208.27000000002</v>
      </c>
      <c r="L5" s="161">
        <v>-242178.25659999996</v>
      </c>
      <c r="M5" s="161">
        <v>-239832.79004999998</v>
      </c>
      <c r="N5" s="161">
        <v>-178836.36540000004</v>
      </c>
      <c r="O5" s="161">
        <v>-365064.29715</v>
      </c>
      <c r="P5" s="161">
        <v>-210354.31724999999</v>
      </c>
      <c r="Q5" s="161">
        <v>-241459.61139999999</v>
      </c>
      <c r="R5" s="161">
        <v>-228839.26835</v>
      </c>
      <c r="S5" s="161">
        <v>-275466.85249999998</v>
      </c>
      <c r="T5" s="161">
        <v>-339812.55755999999</v>
      </c>
      <c r="U5" s="161">
        <v>-3290519.7938199998</v>
      </c>
      <c r="V5" s="163">
        <f ca="1">SUM(INDIRECT(Inputs!$C$11&amp;ROW()&amp;":"&amp;Inputs!$C$12&amp;ROW()))</f>
        <v>-241459.61139999999</v>
      </c>
      <c r="W5" s="163">
        <f ca="1">SUM(INDIRECT(Inputs!$C$13&amp;ROW()&amp;":"&amp;Inputs!$C$14&amp;ROW()))</f>
        <v>-2446401.1154099996</v>
      </c>
      <c r="X5" s="3" t="str">
        <f>IF(COUNTIFS(Lookups!$A:$A,C5)=1,"Gross Sales","")</f>
        <v>Gross Sales</v>
      </c>
      <c r="Y5" s="3" t="str">
        <f>IF(COUNTIFS(Lookups!$D:$D,C5)=1,"Bar Sales","")</f>
        <v/>
      </c>
      <c r="Z5" s="3" t="str">
        <f>IFERROR(VLOOKUP(C5*1,Lookups!$D:$F,3,FALSE),"")</f>
        <v/>
      </c>
      <c r="AA5" s="3" t="str">
        <f>IFERROR(VLOOKUP($C5*1,Lookups!$H:$N,3,FALSE),"")</f>
        <v/>
      </c>
      <c r="AB5" s="3" t="str">
        <f>IFERROR(VLOOKUP($C5*1,Lookups!$H:$N,4,FALSE),"")</f>
        <v/>
      </c>
      <c r="AC5" s="3" t="str">
        <f>IFERROR(VLOOKUP($C5*1,Lookups!$H:$N,5,FALSE),"")</f>
        <v/>
      </c>
      <c r="AD5" s="3" t="str">
        <f>IFERROR(VLOOKUP($C5*1,Lookups!$H:$N,6,FALSE),"")</f>
        <v/>
      </c>
      <c r="AE5" s="3" t="str">
        <f>IFERROR(VLOOKUP($C5*1,Lookups!$H:$N,7,FALSE),"")</f>
        <v/>
      </c>
      <c r="AF5" s="3" t="str">
        <f>VLOOKUP(B5*1,Stores!$A:$C,3,FALSE)</f>
        <v>DFDE</v>
      </c>
    </row>
    <row r="6" spans="1:32">
      <c r="A6" s="160" t="s">
        <v>917</v>
      </c>
      <c r="B6" s="160" t="s">
        <v>923</v>
      </c>
      <c r="C6" s="160">
        <v>510100</v>
      </c>
      <c r="D6" s="160" t="s">
        <v>918</v>
      </c>
      <c r="E6" s="160" t="s">
        <v>416</v>
      </c>
      <c r="F6" s="161">
        <v>2016</v>
      </c>
      <c r="G6" s="162">
        <v>0</v>
      </c>
      <c r="H6" s="161">
        <v>-264698.85567999998</v>
      </c>
      <c r="I6" s="161">
        <v>-369239.56544999999</v>
      </c>
      <c r="J6" s="161">
        <v>-248274.38159999996</v>
      </c>
      <c r="K6" s="161">
        <v>-287667.38308</v>
      </c>
      <c r="L6" s="161">
        <v>-391005.07326999994</v>
      </c>
      <c r="M6" s="161">
        <v>-283713.0527</v>
      </c>
      <c r="N6" s="161">
        <v>-251602.95054999995</v>
      </c>
      <c r="O6" s="161">
        <v>-266092.11719999998</v>
      </c>
      <c r="P6" s="161">
        <v>-347874.61589999998</v>
      </c>
      <c r="Q6" s="161">
        <v>-315080.23616999999</v>
      </c>
      <c r="R6" s="161">
        <v>-230041.20131999996</v>
      </c>
      <c r="S6" s="161">
        <v>-199494.72458999997</v>
      </c>
      <c r="T6" s="161">
        <v>-404021.69808</v>
      </c>
      <c r="U6" s="161">
        <v>-3858805.8555899994</v>
      </c>
      <c r="V6" s="163">
        <f ca="1">SUM(INDIRECT(Inputs!$C$11&amp;ROW()&amp;":"&amp;Inputs!$C$12&amp;ROW()))</f>
        <v>-315080.23616999999</v>
      </c>
      <c r="W6" s="163">
        <f ca="1">SUM(INDIRECT(Inputs!$C$13&amp;ROW()&amp;":"&amp;Inputs!$C$14&amp;ROW()))</f>
        <v>-3025248.2315999996</v>
      </c>
      <c r="X6" s="3" t="str">
        <f>IF(COUNTIFS(Lookups!$A:$A,C6)=1,"Gross Sales","")</f>
        <v>Gross Sales</v>
      </c>
      <c r="Y6" s="3" t="str">
        <f>IF(COUNTIFS(Lookups!$D:$D,C6)=1,"Bar Sales","")</f>
        <v/>
      </c>
      <c r="Z6" s="3" t="str">
        <f>IFERROR(VLOOKUP(C6*1,Lookups!$D:$F,3,FALSE),"")</f>
        <v/>
      </c>
      <c r="AA6" s="3" t="str">
        <f>IFERROR(VLOOKUP($C6*1,Lookups!$H:$N,3,FALSE),"")</f>
        <v/>
      </c>
      <c r="AB6" s="3" t="str">
        <f>IFERROR(VLOOKUP($C6*1,Lookups!$H:$N,4,FALSE),"")</f>
        <v/>
      </c>
      <c r="AC6" s="3" t="str">
        <f>IFERROR(VLOOKUP($C6*1,Lookups!$H:$N,5,FALSE),"")</f>
        <v/>
      </c>
      <c r="AD6" s="3" t="str">
        <f>IFERROR(VLOOKUP($C6*1,Lookups!$H:$N,6,FALSE),"")</f>
        <v/>
      </c>
      <c r="AE6" s="3" t="str">
        <f>IFERROR(VLOOKUP($C6*1,Lookups!$H:$N,7,FALSE),"")</f>
        <v/>
      </c>
      <c r="AF6" s="3" t="str">
        <f>VLOOKUP(B6*1,Stores!$A:$C,3,FALSE)</f>
        <v>DFDE</v>
      </c>
    </row>
    <row r="7" spans="1:32">
      <c r="A7" s="160" t="s">
        <v>917</v>
      </c>
      <c r="B7" s="160" t="s">
        <v>924</v>
      </c>
      <c r="C7" s="160">
        <v>510100</v>
      </c>
      <c r="D7" s="160" t="s">
        <v>918</v>
      </c>
      <c r="E7" s="160" t="s">
        <v>416</v>
      </c>
      <c r="F7" s="161">
        <v>2016</v>
      </c>
      <c r="G7" s="162">
        <v>0</v>
      </c>
      <c r="H7" s="161">
        <v>0</v>
      </c>
      <c r="I7" s="161">
        <v>0</v>
      </c>
      <c r="J7" s="161">
        <v>0</v>
      </c>
      <c r="K7" s="161">
        <v>0</v>
      </c>
      <c r="L7" s="161">
        <v>0</v>
      </c>
      <c r="M7" s="161">
        <v>0</v>
      </c>
      <c r="N7" s="161">
        <v>0</v>
      </c>
      <c r="O7" s="161">
        <v>0</v>
      </c>
      <c r="P7" s="161">
        <v>0</v>
      </c>
      <c r="Q7" s="161">
        <v>-280645.79031999997</v>
      </c>
      <c r="R7" s="161">
        <v>-381036.13799999998</v>
      </c>
      <c r="S7" s="161">
        <v>-352200.98332999996</v>
      </c>
      <c r="T7" s="161">
        <v>-568809.30924999993</v>
      </c>
      <c r="U7" s="161">
        <v>-1582692.2208999998</v>
      </c>
      <c r="V7" s="163">
        <f ca="1">SUM(INDIRECT(Inputs!$C$11&amp;ROW()&amp;":"&amp;Inputs!$C$12&amp;ROW()))</f>
        <v>-280645.79031999997</v>
      </c>
      <c r="W7" s="163">
        <f ca="1">SUM(INDIRECT(Inputs!$C$13&amp;ROW()&amp;":"&amp;Inputs!$C$14&amp;ROW()))</f>
        <v>-280645.79031999997</v>
      </c>
      <c r="X7" s="3" t="str">
        <f>IF(COUNTIFS(Lookups!$A:$A,C7)=1,"Gross Sales","")</f>
        <v>Gross Sales</v>
      </c>
      <c r="Y7" s="3" t="str">
        <f>IF(COUNTIFS(Lookups!$D:$D,C7)=1,"Bar Sales","")</f>
        <v/>
      </c>
      <c r="Z7" s="3" t="str">
        <f>IFERROR(VLOOKUP(C7*1,Lookups!$D:$F,3,FALSE),"")</f>
        <v/>
      </c>
      <c r="AA7" s="3" t="str">
        <f>IFERROR(VLOOKUP($C7*1,Lookups!$H:$N,3,FALSE),"")</f>
        <v/>
      </c>
      <c r="AB7" s="3" t="str">
        <f>IFERROR(VLOOKUP($C7*1,Lookups!$H:$N,4,FALSE),"")</f>
        <v/>
      </c>
      <c r="AC7" s="3" t="str">
        <f>IFERROR(VLOOKUP($C7*1,Lookups!$H:$N,5,FALSE),"")</f>
        <v/>
      </c>
      <c r="AD7" s="3" t="str">
        <f>IFERROR(VLOOKUP($C7*1,Lookups!$H:$N,6,FALSE),"")</f>
        <v/>
      </c>
      <c r="AE7" s="3" t="str">
        <f>IFERROR(VLOOKUP($C7*1,Lookups!$H:$N,7,FALSE),"")</f>
        <v/>
      </c>
      <c r="AF7" s="3" t="str">
        <f>VLOOKUP(B7*1,Stores!$A:$C,3,FALSE)</f>
        <v>DFDE</v>
      </c>
    </row>
    <row r="8" spans="1:32">
      <c r="A8" s="160" t="s">
        <v>917</v>
      </c>
      <c r="B8" s="160" t="s">
        <v>925</v>
      </c>
      <c r="C8" s="160">
        <v>510100</v>
      </c>
      <c r="D8" s="160" t="s">
        <v>918</v>
      </c>
      <c r="E8" s="160" t="s">
        <v>416</v>
      </c>
      <c r="F8" s="161">
        <v>2016</v>
      </c>
      <c r="G8" s="162">
        <v>0</v>
      </c>
      <c r="H8" s="161">
        <v>-267676.79399999999</v>
      </c>
      <c r="I8" s="161">
        <v>-238099.22073</v>
      </c>
      <c r="J8" s="161">
        <v>-241995.56842999998</v>
      </c>
      <c r="K8" s="161">
        <v>-186043.65884999998</v>
      </c>
      <c r="L8" s="161">
        <v>-156566.30283</v>
      </c>
      <c r="M8" s="161">
        <v>-163136.68</v>
      </c>
      <c r="N8" s="161">
        <v>-91751.167199999996</v>
      </c>
      <c r="O8" s="161">
        <v>-119538.4274</v>
      </c>
      <c r="P8" s="161">
        <v>-166936.31514000002</v>
      </c>
      <c r="Q8" s="161">
        <v>-260150.25525999998</v>
      </c>
      <c r="R8" s="161">
        <v>-248129.90663999997</v>
      </c>
      <c r="S8" s="161">
        <v>-262802.95166999998</v>
      </c>
      <c r="T8" s="161">
        <v>-211864.79475</v>
      </c>
      <c r="U8" s="161">
        <v>-2614692.0428999998</v>
      </c>
      <c r="V8" s="163">
        <f ca="1">SUM(INDIRECT(Inputs!$C$11&amp;ROW()&amp;":"&amp;Inputs!$C$12&amp;ROW()))</f>
        <v>-260150.25525999998</v>
      </c>
      <c r="W8" s="163">
        <f ca="1">SUM(INDIRECT(Inputs!$C$13&amp;ROW()&amp;":"&amp;Inputs!$C$14&amp;ROW()))</f>
        <v>-1891894.3898399998</v>
      </c>
      <c r="X8" s="3" t="str">
        <f>IF(COUNTIFS(Lookups!$A:$A,C8)=1,"Gross Sales","")</f>
        <v>Gross Sales</v>
      </c>
      <c r="Y8" s="3" t="str">
        <f>IF(COUNTIFS(Lookups!$D:$D,C8)=1,"Bar Sales","")</f>
        <v/>
      </c>
      <c r="Z8" s="3" t="str">
        <f>IFERROR(VLOOKUP(C8*1,Lookups!$D:$F,3,FALSE),"")</f>
        <v/>
      </c>
      <c r="AA8" s="3" t="str">
        <f>IFERROR(VLOOKUP($C8*1,Lookups!$H:$N,3,FALSE),"")</f>
        <v/>
      </c>
      <c r="AB8" s="3" t="str">
        <f>IFERROR(VLOOKUP($C8*1,Lookups!$H:$N,4,FALSE),"")</f>
        <v/>
      </c>
      <c r="AC8" s="3" t="str">
        <f>IFERROR(VLOOKUP($C8*1,Lookups!$H:$N,5,FALSE),"")</f>
        <v/>
      </c>
      <c r="AD8" s="3" t="str">
        <f>IFERROR(VLOOKUP($C8*1,Lookups!$H:$N,6,FALSE),"")</f>
        <v/>
      </c>
      <c r="AE8" s="3" t="str">
        <f>IFERROR(VLOOKUP($C8*1,Lookups!$H:$N,7,FALSE),"")</f>
        <v/>
      </c>
      <c r="AF8" s="3" t="str">
        <f>VLOOKUP(B8*1,Stores!$A:$C,3,FALSE)</f>
        <v>DFDE</v>
      </c>
    </row>
    <row r="9" spans="1:32">
      <c r="A9" s="160" t="s">
        <v>917</v>
      </c>
      <c r="B9" s="160" t="s">
        <v>926</v>
      </c>
      <c r="C9" s="160">
        <v>510100</v>
      </c>
      <c r="D9" s="160" t="s">
        <v>918</v>
      </c>
      <c r="E9" s="160" t="s">
        <v>416</v>
      </c>
      <c r="F9" s="161">
        <v>2016</v>
      </c>
      <c r="G9" s="162">
        <v>0</v>
      </c>
      <c r="H9" s="161">
        <v>-1021047.804</v>
      </c>
      <c r="I9" s="161">
        <v>-1329180.7269999997</v>
      </c>
      <c r="J9" s="161">
        <v>-1008196.7615999999</v>
      </c>
      <c r="K9" s="161">
        <v>-1231099.4072999998</v>
      </c>
      <c r="L9" s="161">
        <v>-1033724.7129999999</v>
      </c>
      <c r="M9" s="161">
        <v>-832158.3899999999</v>
      </c>
      <c r="N9" s="161">
        <v>-1153612.4074999997</v>
      </c>
      <c r="O9" s="161">
        <v>-935661.0689999999</v>
      </c>
      <c r="P9" s="161">
        <v>-866310.64408000011</v>
      </c>
      <c r="Q9" s="161">
        <v>-1316343.4269999999</v>
      </c>
      <c r="R9" s="161">
        <v>-1268853.4656</v>
      </c>
      <c r="S9" s="161">
        <v>-1206956.6536999999</v>
      </c>
      <c r="T9" s="161">
        <v>-1448217.0248</v>
      </c>
      <c r="U9" s="161">
        <v>-14651362.494579999</v>
      </c>
      <c r="V9" s="163">
        <f ca="1">SUM(INDIRECT(Inputs!$C$11&amp;ROW()&amp;":"&amp;Inputs!$C$12&amp;ROW()))</f>
        <v>-1316343.4269999999</v>
      </c>
      <c r="W9" s="163">
        <f ca="1">SUM(INDIRECT(Inputs!$C$13&amp;ROW()&amp;":"&amp;Inputs!$C$14&amp;ROW()))</f>
        <v>-10727335.350479998</v>
      </c>
      <c r="X9" s="3" t="str">
        <f>IF(COUNTIFS(Lookups!$A:$A,C9)=1,"Gross Sales","")</f>
        <v>Gross Sales</v>
      </c>
      <c r="Y9" s="3" t="str">
        <f>IF(COUNTIFS(Lookups!$D:$D,C9)=1,"Bar Sales","")</f>
        <v/>
      </c>
      <c r="Z9" s="3" t="str">
        <f>IFERROR(VLOOKUP(C9*1,Lookups!$D:$F,3,FALSE),"")</f>
        <v/>
      </c>
      <c r="AA9" s="3" t="str">
        <f>IFERROR(VLOOKUP($C9*1,Lookups!$H:$N,3,FALSE),"")</f>
        <v/>
      </c>
      <c r="AB9" s="3" t="str">
        <f>IFERROR(VLOOKUP($C9*1,Lookups!$H:$N,4,FALSE),"")</f>
        <v/>
      </c>
      <c r="AC9" s="3" t="str">
        <f>IFERROR(VLOOKUP($C9*1,Lookups!$H:$N,5,FALSE),"")</f>
        <v/>
      </c>
      <c r="AD9" s="3" t="str">
        <f>IFERROR(VLOOKUP($C9*1,Lookups!$H:$N,6,FALSE),"")</f>
        <v/>
      </c>
      <c r="AE9" s="3" t="str">
        <f>IFERROR(VLOOKUP($C9*1,Lookups!$H:$N,7,FALSE),"")</f>
        <v/>
      </c>
      <c r="AF9" s="3" t="str">
        <f>VLOOKUP(B9*1,Stores!$A:$C,3,FALSE)</f>
        <v>DFDE</v>
      </c>
    </row>
    <row r="10" spans="1:32">
      <c r="A10" s="160" t="s">
        <v>917</v>
      </c>
      <c r="B10" s="160" t="s">
        <v>927</v>
      </c>
      <c r="C10" s="160">
        <v>510100</v>
      </c>
      <c r="D10" s="160" t="s">
        <v>918</v>
      </c>
      <c r="E10" s="160" t="s">
        <v>416</v>
      </c>
      <c r="F10" s="161">
        <v>2016</v>
      </c>
      <c r="G10" s="162">
        <v>0</v>
      </c>
      <c r="H10" s="161">
        <v>-405043.02384000004</v>
      </c>
      <c r="I10" s="161">
        <v>-478533.03175999987</v>
      </c>
      <c r="J10" s="161">
        <v>-388394.55955999997</v>
      </c>
      <c r="K10" s="161">
        <v>-504653.47295999998</v>
      </c>
      <c r="L10" s="161">
        <v>-724384.49334999989</v>
      </c>
      <c r="M10" s="161">
        <v>-716720.19510000001</v>
      </c>
      <c r="N10" s="161">
        <v>-608849.79203999997</v>
      </c>
      <c r="O10" s="161">
        <v>-700501.88740000001</v>
      </c>
      <c r="P10" s="161">
        <v>-560503.15552000003</v>
      </c>
      <c r="Q10" s="161">
        <v>-527227.28967999993</v>
      </c>
      <c r="R10" s="161">
        <v>-395013.13536999997</v>
      </c>
      <c r="S10" s="161">
        <v>-459079.39770000003</v>
      </c>
      <c r="T10" s="161">
        <v>-734711.06435999996</v>
      </c>
      <c r="U10" s="161">
        <v>-7203614.4986400008</v>
      </c>
      <c r="V10" s="163">
        <f ca="1">SUM(INDIRECT(Inputs!$C$11&amp;ROW()&amp;":"&amp;Inputs!$C$12&amp;ROW()))</f>
        <v>-527227.28967999993</v>
      </c>
      <c r="W10" s="163">
        <f ca="1">SUM(INDIRECT(Inputs!$C$13&amp;ROW()&amp;":"&amp;Inputs!$C$14&amp;ROW()))</f>
        <v>-5614810.9012100007</v>
      </c>
      <c r="X10" s="3" t="str">
        <f>IF(COUNTIFS(Lookups!$A:$A,C10)=1,"Gross Sales","")</f>
        <v>Gross Sales</v>
      </c>
      <c r="Y10" s="3" t="str">
        <f>IF(COUNTIFS(Lookups!$D:$D,C10)=1,"Bar Sales","")</f>
        <v/>
      </c>
      <c r="Z10" s="3" t="str">
        <f>IFERROR(VLOOKUP(C10*1,Lookups!$D:$F,3,FALSE),"")</f>
        <v/>
      </c>
      <c r="AA10" s="3" t="str">
        <f>IFERROR(VLOOKUP($C10*1,Lookups!$H:$N,3,FALSE),"")</f>
        <v/>
      </c>
      <c r="AB10" s="3" t="str">
        <f>IFERROR(VLOOKUP($C10*1,Lookups!$H:$N,4,FALSE),"")</f>
        <v/>
      </c>
      <c r="AC10" s="3" t="str">
        <f>IFERROR(VLOOKUP($C10*1,Lookups!$H:$N,5,FALSE),"")</f>
        <v/>
      </c>
      <c r="AD10" s="3" t="str">
        <f>IFERROR(VLOOKUP($C10*1,Lookups!$H:$N,6,FALSE),"")</f>
        <v/>
      </c>
      <c r="AE10" s="3" t="str">
        <f>IFERROR(VLOOKUP($C10*1,Lookups!$H:$N,7,FALSE),"")</f>
        <v/>
      </c>
      <c r="AF10" s="3" t="str">
        <f>VLOOKUP(B10*1,Stores!$A:$C,3,FALSE)</f>
        <v>DFDE</v>
      </c>
    </row>
    <row r="11" spans="1:32">
      <c r="A11" s="160" t="s">
        <v>917</v>
      </c>
      <c r="B11" s="160" t="s">
        <v>928</v>
      </c>
      <c r="C11" s="160">
        <v>510100</v>
      </c>
      <c r="D11" s="160" t="s">
        <v>918</v>
      </c>
      <c r="E11" s="160" t="s">
        <v>416</v>
      </c>
      <c r="F11" s="161">
        <v>2016</v>
      </c>
      <c r="G11" s="162">
        <v>0</v>
      </c>
      <c r="H11" s="161">
        <v>-439108.467</v>
      </c>
      <c r="I11" s="161">
        <v>-325376.20849999995</v>
      </c>
      <c r="J11" s="161">
        <v>-299089.88724999997</v>
      </c>
      <c r="K11" s="161">
        <v>-254689.15500000003</v>
      </c>
      <c r="L11" s="161">
        <v>-291293.92949999997</v>
      </c>
      <c r="M11" s="161">
        <v>-250083.53649999999</v>
      </c>
      <c r="N11" s="161">
        <v>-173061.50399999999</v>
      </c>
      <c r="O11" s="161">
        <v>-234622.63125000001</v>
      </c>
      <c r="P11" s="161">
        <v>-174757.86544999998</v>
      </c>
      <c r="Q11" s="161">
        <v>-245158.34525000001</v>
      </c>
      <c r="R11" s="161">
        <v>-275439.32324999996</v>
      </c>
      <c r="S11" s="161">
        <v>-300050.76849999995</v>
      </c>
      <c r="T11" s="161">
        <v>-328913.31017999997</v>
      </c>
      <c r="U11" s="161">
        <v>-3591644.9316299995</v>
      </c>
      <c r="V11" s="163">
        <f ca="1">SUM(INDIRECT(Inputs!$C$11&amp;ROW()&amp;":"&amp;Inputs!$C$12&amp;ROW()))</f>
        <v>-245158.34525000001</v>
      </c>
      <c r="W11" s="163">
        <f ca="1">SUM(INDIRECT(Inputs!$C$13&amp;ROW()&amp;":"&amp;Inputs!$C$14&amp;ROW()))</f>
        <v>-2687241.5296999998</v>
      </c>
      <c r="X11" s="3" t="str">
        <f>IF(COUNTIFS(Lookups!$A:$A,C11)=1,"Gross Sales","")</f>
        <v>Gross Sales</v>
      </c>
      <c r="Y11" s="3" t="str">
        <f>IF(COUNTIFS(Lookups!$D:$D,C11)=1,"Bar Sales","")</f>
        <v/>
      </c>
      <c r="Z11" s="3" t="str">
        <f>IFERROR(VLOOKUP(C11*1,Lookups!$D:$F,3,FALSE),"")</f>
        <v/>
      </c>
      <c r="AA11" s="3" t="str">
        <f>IFERROR(VLOOKUP($C11*1,Lookups!$H:$N,3,FALSE),"")</f>
        <v/>
      </c>
      <c r="AB11" s="3" t="str">
        <f>IFERROR(VLOOKUP($C11*1,Lookups!$H:$N,4,FALSE),"")</f>
        <v/>
      </c>
      <c r="AC11" s="3" t="str">
        <f>IFERROR(VLOOKUP($C11*1,Lookups!$H:$N,5,FALSE),"")</f>
        <v/>
      </c>
      <c r="AD11" s="3" t="str">
        <f>IFERROR(VLOOKUP($C11*1,Lookups!$H:$N,6,FALSE),"")</f>
        <v/>
      </c>
      <c r="AE11" s="3" t="str">
        <f>IFERROR(VLOOKUP($C11*1,Lookups!$H:$N,7,FALSE),"")</f>
        <v/>
      </c>
      <c r="AF11" s="3" t="str">
        <f>VLOOKUP(B11*1,Stores!$A:$C,3,FALSE)</f>
        <v>DFDE</v>
      </c>
    </row>
    <row r="12" spans="1:32">
      <c r="A12" s="160" t="s">
        <v>917</v>
      </c>
      <c r="B12" s="160" t="s">
        <v>929</v>
      </c>
      <c r="C12" s="160">
        <v>510100</v>
      </c>
      <c r="D12" s="160" t="s">
        <v>918</v>
      </c>
      <c r="E12" s="160" t="s">
        <v>416</v>
      </c>
      <c r="F12" s="161">
        <v>2016</v>
      </c>
      <c r="G12" s="162">
        <v>0</v>
      </c>
      <c r="H12" s="161">
        <v>-231912.34177999993</v>
      </c>
      <c r="I12" s="161">
        <v>-253605.89113999993</v>
      </c>
      <c r="J12" s="161">
        <v>-141625.28688</v>
      </c>
      <c r="K12" s="161">
        <v>-162050.79589999997</v>
      </c>
      <c r="L12" s="161">
        <v>-228415.81503999996</v>
      </c>
      <c r="M12" s="161">
        <v>-305770.34375999996</v>
      </c>
      <c r="N12" s="161">
        <v>-161108.73295999996</v>
      </c>
      <c r="O12" s="161">
        <v>-155347.67765999999</v>
      </c>
      <c r="P12" s="161">
        <v>-162443.94075000001</v>
      </c>
      <c r="Q12" s="161">
        <v>-246846.58767999997</v>
      </c>
      <c r="R12" s="161">
        <v>-272611.26074</v>
      </c>
      <c r="S12" s="161">
        <v>-204324.25440000001</v>
      </c>
      <c r="T12" s="161">
        <v>-260270.81513999996</v>
      </c>
      <c r="U12" s="161">
        <v>-2786333.7438300001</v>
      </c>
      <c r="V12" s="163">
        <f ca="1">SUM(INDIRECT(Inputs!$C$11&amp;ROW()&amp;":"&amp;Inputs!$C$12&amp;ROW()))</f>
        <v>-246846.58767999997</v>
      </c>
      <c r="W12" s="163">
        <f ca="1">SUM(INDIRECT(Inputs!$C$13&amp;ROW()&amp;":"&amp;Inputs!$C$14&amp;ROW()))</f>
        <v>-2049127.4135499999</v>
      </c>
      <c r="X12" s="3" t="str">
        <f>IF(COUNTIFS(Lookups!$A:$A,C12)=1,"Gross Sales","")</f>
        <v>Gross Sales</v>
      </c>
      <c r="Y12" s="3" t="str">
        <f>IF(COUNTIFS(Lookups!$D:$D,C12)=1,"Bar Sales","")</f>
        <v/>
      </c>
      <c r="Z12" s="3" t="str">
        <f>IFERROR(VLOOKUP(C12*1,Lookups!$D:$F,3,FALSE),"")</f>
        <v/>
      </c>
      <c r="AA12" s="3" t="str">
        <f>IFERROR(VLOOKUP($C12*1,Lookups!$H:$N,3,FALSE),"")</f>
        <v/>
      </c>
      <c r="AB12" s="3" t="str">
        <f>IFERROR(VLOOKUP($C12*1,Lookups!$H:$N,4,FALSE),"")</f>
        <v/>
      </c>
      <c r="AC12" s="3" t="str">
        <f>IFERROR(VLOOKUP($C12*1,Lookups!$H:$N,5,FALSE),"")</f>
        <v/>
      </c>
      <c r="AD12" s="3" t="str">
        <f>IFERROR(VLOOKUP($C12*1,Lookups!$H:$N,6,FALSE),"")</f>
        <v/>
      </c>
      <c r="AE12" s="3" t="str">
        <f>IFERROR(VLOOKUP($C12*1,Lookups!$H:$N,7,FALSE),"")</f>
        <v/>
      </c>
      <c r="AF12" s="3" t="str">
        <f>VLOOKUP(B12*1,Stores!$A:$C,3,FALSE)</f>
        <v>DFDE</v>
      </c>
    </row>
    <row r="13" spans="1:32">
      <c r="A13" s="160" t="s">
        <v>917</v>
      </c>
      <c r="B13" s="160" t="s">
        <v>930</v>
      </c>
      <c r="C13" s="160">
        <v>510100</v>
      </c>
      <c r="D13" s="160" t="s">
        <v>918</v>
      </c>
      <c r="E13" s="160" t="s">
        <v>416</v>
      </c>
      <c r="F13" s="161">
        <v>2016</v>
      </c>
      <c r="G13" s="162">
        <v>0</v>
      </c>
      <c r="H13" s="161">
        <v>-244162.46749999997</v>
      </c>
      <c r="I13" s="161">
        <v>-423811.18150000001</v>
      </c>
      <c r="J13" s="161">
        <v>-353328.60674999998</v>
      </c>
      <c r="K13" s="161">
        <v>-319673.79534999997</v>
      </c>
      <c r="L13" s="161">
        <v>-406854.12774999999</v>
      </c>
      <c r="M13" s="161">
        <v>-266297.62599999999</v>
      </c>
      <c r="N13" s="161">
        <v>-346469.40117999999</v>
      </c>
      <c r="O13" s="161">
        <v>-269775.84899999999</v>
      </c>
      <c r="P13" s="161">
        <v>-269958.16049999994</v>
      </c>
      <c r="Q13" s="161">
        <v>-446684.17457999999</v>
      </c>
      <c r="R13" s="161">
        <v>-280789.30739999993</v>
      </c>
      <c r="S13" s="161">
        <v>-259762.75779999996</v>
      </c>
      <c r="T13" s="161">
        <v>-314664.973</v>
      </c>
      <c r="U13" s="161">
        <v>-4202232.4283099994</v>
      </c>
      <c r="V13" s="163">
        <f ca="1">SUM(INDIRECT(Inputs!$C$11&amp;ROW()&amp;":"&amp;Inputs!$C$12&amp;ROW()))</f>
        <v>-446684.17457999999</v>
      </c>
      <c r="W13" s="163">
        <f ca="1">SUM(INDIRECT(Inputs!$C$13&amp;ROW()&amp;":"&amp;Inputs!$C$14&amp;ROW()))</f>
        <v>-3347015.3901099996</v>
      </c>
      <c r="X13" s="3" t="str">
        <f>IF(COUNTIFS(Lookups!$A:$A,C13)=1,"Gross Sales","")</f>
        <v>Gross Sales</v>
      </c>
      <c r="Y13" s="3" t="str">
        <f>IF(COUNTIFS(Lookups!$D:$D,C13)=1,"Bar Sales","")</f>
        <v/>
      </c>
      <c r="Z13" s="3" t="str">
        <f>IFERROR(VLOOKUP(C13*1,Lookups!$D:$F,3,FALSE),"")</f>
        <v/>
      </c>
      <c r="AA13" s="3" t="str">
        <f>IFERROR(VLOOKUP($C13*1,Lookups!$H:$N,3,FALSE),"")</f>
        <v/>
      </c>
      <c r="AB13" s="3" t="str">
        <f>IFERROR(VLOOKUP($C13*1,Lookups!$H:$N,4,FALSE),"")</f>
        <v/>
      </c>
      <c r="AC13" s="3" t="str">
        <f>IFERROR(VLOOKUP($C13*1,Lookups!$H:$N,5,FALSE),"")</f>
        <v/>
      </c>
      <c r="AD13" s="3" t="str">
        <f>IFERROR(VLOOKUP($C13*1,Lookups!$H:$N,6,FALSE),"")</f>
        <v/>
      </c>
      <c r="AE13" s="3" t="str">
        <f>IFERROR(VLOOKUP($C13*1,Lookups!$H:$N,7,FALSE),"")</f>
        <v/>
      </c>
      <c r="AF13" s="3" t="str">
        <f>VLOOKUP(B13*1,Stores!$A:$C,3,FALSE)</f>
        <v>DFDE</v>
      </c>
    </row>
    <row r="14" spans="1:32">
      <c r="A14" s="160" t="s">
        <v>917</v>
      </c>
      <c r="B14" s="160" t="s">
        <v>931</v>
      </c>
      <c r="C14" s="160">
        <v>510100</v>
      </c>
      <c r="D14" s="160" t="s">
        <v>918</v>
      </c>
      <c r="E14" s="160" t="s">
        <v>416</v>
      </c>
      <c r="F14" s="161">
        <v>2016</v>
      </c>
      <c r="G14" s="162">
        <v>0</v>
      </c>
      <c r="H14" s="161">
        <v>-519541.90155000001</v>
      </c>
      <c r="I14" s="161">
        <v>-626392.53879999998</v>
      </c>
      <c r="J14" s="161">
        <v>-410152.09199999995</v>
      </c>
      <c r="K14" s="161">
        <v>-570000.08519999997</v>
      </c>
      <c r="L14" s="161">
        <v>-666661.44299999985</v>
      </c>
      <c r="M14" s="161">
        <v>-465318.85679999995</v>
      </c>
      <c r="N14" s="161">
        <v>-356342.60969999997</v>
      </c>
      <c r="O14" s="161">
        <v>-389308.81674999994</v>
      </c>
      <c r="P14" s="161">
        <v>-430886.34119999997</v>
      </c>
      <c r="Q14" s="161">
        <v>-517018.54749999999</v>
      </c>
      <c r="R14" s="161">
        <v>-479807.35109999997</v>
      </c>
      <c r="S14" s="161">
        <v>-484726.27699999994</v>
      </c>
      <c r="T14" s="161">
        <v>-903958.99229999993</v>
      </c>
      <c r="U14" s="161">
        <v>-6820115.8528999994</v>
      </c>
      <c r="V14" s="163">
        <f ca="1">SUM(INDIRECT(Inputs!$C$11&amp;ROW()&amp;":"&amp;Inputs!$C$12&amp;ROW()))</f>
        <v>-517018.54749999999</v>
      </c>
      <c r="W14" s="163">
        <f ca="1">SUM(INDIRECT(Inputs!$C$13&amp;ROW()&amp;":"&amp;Inputs!$C$14&amp;ROW()))</f>
        <v>-4951623.2324999999</v>
      </c>
      <c r="X14" s="3" t="str">
        <f>IF(COUNTIFS(Lookups!$A:$A,C14)=1,"Gross Sales","")</f>
        <v>Gross Sales</v>
      </c>
      <c r="Y14" s="3" t="str">
        <f>IF(COUNTIFS(Lookups!$D:$D,C14)=1,"Bar Sales","")</f>
        <v/>
      </c>
      <c r="Z14" s="3" t="str">
        <f>IFERROR(VLOOKUP(C14*1,Lookups!$D:$F,3,FALSE),"")</f>
        <v/>
      </c>
      <c r="AA14" s="3" t="str">
        <f>IFERROR(VLOOKUP($C14*1,Lookups!$H:$N,3,FALSE),"")</f>
        <v/>
      </c>
      <c r="AB14" s="3" t="str">
        <f>IFERROR(VLOOKUP($C14*1,Lookups!$H:$N,4,FALSE),"")</f>
        <v/>
      </c>
      <c r="AC14" s="3" t="str">
        <f>IFERROR(VLOOKUP($C14*1,Lookups!$H:$N,5,FALSE),"")</f>
        <v/>
      </c>
      <c r="AD14" s="3" t="str">
        <f>IFERROR(VLOOKUP($C14*1,Lookups!$H:$N,6,FALSE),"")</f>
        <v/>
      </c>
      <c r="AE14" s="3" t="str">
        <f>IFERROR(VLOOKUP($C14*1,Lookups!$H:$N,7,FALSE),"")</f>
        <v/>
      </c>
      <c r="AF14" s="3" t="str">
        <f>VLOOKUP(B14*1,Stores!$A:$C,3,FALSE)</f>
        <v>DFDE</v>
      </c>
    </row>
    <row r="15" spans="1:32">
      <c r="A15" s="160" t="s">
        <v>917</v>
      </c>
      <c r="B15" s="160" t="s">
        <v>932</v>
      </c>
      <c r="C15" s="160">
        <v>510100</v>
      </c>
      <c r="D15" s="160" t="s">
        <v>918</v>
      </c>
      <c r="E15" s="160" t="s">
        <v>416</v>
      </c>
      <c r="F15" s="161">
        <v>2016</v>
      </c>
      <c r="G15" s="162">
        <v>0</v>
      </c>
      <c r="H15" s="161">
        <v>-300485.95850000001</v>
      </c>
      <c r="I15" s="161">
        <v>-250562.23500000002</v>
      </c>
      <c r="J15" s="161">
        <v>-294173.75399999996</v>
      </c>
      <c r="K15" s="161">
        <v>-223529.22899999999</v>
      </c>
      <c r="L15" s="161">
        <v>-314308.79549999995</v>
      </c>
      <c r="M15" s="161">
        <v>-272912.89199999999</v>
      </c>
      <c r="N15" s="161">
        <v>-218495.01995999998</v>
      </c>
      <c r="O15" s="161">
        <v>-226093.34159999999</v>
      </c>
      <c r="P15" s="161">
        <v>-208111.79199999996</v>
      </c>
      <c r="Q15" s="161">
        <v>-268967.49599999998</v>
      </c>
      <c r="R15" s="161">
        <v>-238545.59399999998</v>
      </c>
      <c r="S15" s="161">
        <v>-293420.51199999999</v>
      </c>
      <c r="T15" s="161">
        <v>-637174.73749999993</v>
      </c>
      <c r="U15" s="161">
        <v>-3746781.3570599998</v>
      </c>
      <c r="V15" s="163">
        <f ca="1">SUM(INDIRECT(Inputs!$C$11&amp;ROW()&amp;":"&amp;Inputs!$C$12&amp;ROW()))</f>
        <v>-268967.49599999998</v>
      </c>
      <c r="W15" s="163">
        <f ca="1">SUM(INDIRECT(Inputs!$C$13&amp;ROW()&amp;":"&amp;Inputs!$C$14&amp;ROW()))</f>
        <v>-2577640.5135599999</v>
      </c>
      <c r="X15" s="3" t="str">
        <f>IF(COUNTIFS(Lookups!$A:$A,C15)=1,"Gross Sales","")</f>
        <v>Gross Sales</v>
      </c>
      <c r="Y15" s="3" t="str">
        <f>IF(COUNTIFS(Lookups!$D:$D,C15)=1,"Bar Sales","")</f>
        <v/>
      </c>
      <c r="Z15" s="3" t="str">
        <f>IFERROR(VLOOKUP(C15*1,Lookups!$D:$F,3,FALSE),"")</f>
        <v/>
      </c>
      <c r="AA15" s="3" t="str">
        <f>IFERROR(VLOOKUP($C15*1,Lookups!$H:$N,3,FALSE),"")</f>
        <v/>
      </c>
      <c r="AB15" s="3" t="str">
        <f>IFERROR(VLOOKUP($C15*1,Lookups!$H:$N,4,FALSE),"")</f>
        <v/>
      </c>
      <c r="AC15" s="3" t="str">
        <f>IFERROR(VLOOKUP($C15*1,Lookups!$H:$N,5,FALSE),"")</f>
        <v/>
      </c>
      <c r="AD15" s="3" t="str">
        <f>IFERROR(VLOOKUP($C15*1,Lookups!$H:$N,6,FALSE),"")</f>
        <v/>
      </c>
      <c r="AE15" s="3" t="str">
        <f>IFERROR(VLOOKUP($C15*1,Lookups!$H:$N,7,FALSE),"")</f>
        <v/>
      </c>
      <c r="AF15" s="3" t="str">
        <f>VLOOKUP(B15*1,Stores!$A:$C,3,FALSE)</f>
        <v>DFG</v>
      </c>
    </row>
    <row r="16" spans="1:32">
      <c r="A16" s="160" t="s">
        <v>917</v>
      </c>
      <c r="B16" s="160" t="s">
        <v>933</v>
      </c>
      <c r="C16" s="160">
        <v>510100</v>
      </c>
      <c r="D16" s="160" t="s">
        <v>918</v>
      </c>
      <c r="E16" s="160" t="s">
        <v>416</v>
      </c>
      <c r="F16" s="161">
        <v>2016</v>
      </c>
      <c r="G16" s="162">
        <v>0</v>
      </c>
      <c r="H16" s="161">
        <v>-121489.08799999999</v>
      </c>
      <c r="I16" s="161">
        <v>-157400.334</v>
      </c>
      <c r="J16" s="161">
        <v>-126513.95399999998</v>
      </c>
      <c r="K16" s="161">
        <v>-122312.73075</v>
      </c>
      <c r="L16" s="161">
        <v>-147340.45199999999</v>
      </c>
      <c r="M16" s="161">
        <v>-97234.815999999992</v>
      </c>
      <c r="N16" s="161">
        <v>-85211.279999999984</v>
      </c>
      <c r="O16" s="161">
        <v>-86268.731499999994</v>
      </c>
      <c r="P16" s="161">
        <v>-130302.66522</v>
      </c>
      <c r="Q16" s="161">
        <v>-111446.92299999998</v>
      </c>
      <c r="R16" s="161">
        <v>-135257.48249999998</v>
      </c>
      <c r="S16" s="161">
        <v>-134857.905</v>
      </c>
      <c r="T16" s="161">
        <v>-116976.47500000001</v>
      </c>
      <c r="U16" s="161">
        <v>-1572612.8369700001</v>
      </c>
      <c r="V16" s="163">
        <f ca="1">SUM(INDIRECT(Inputs!$C$11&amp;ROW()&amp;":"&amp;Inputs!$C$12&amp;ROW()))</f>
        <v>-111446.92299999998</v>
      </c>
      <c r="W16" s="163">
        <f ca="1">SUM(INDIRECT(Inputs!$C$13&amp;ROW()&amp;":"&amp;Inputs!$C$14&amp;ROW()))</f>
        <v>-1185520.97447</v>
      </c>
      <c r="X16" s="3" t="str">
        <f>IF(COUNTIFS(Lookups!$A:$A,C16)=1,"Gross Sales","")</f>
        <v>Gross Sales</v>
      </c>
      <c r="Y16" s="3" t="str">
        <f>IF(COUNTIFS(Lookups!$D:$D,C16)=1,"Bar Sales","")</f>
        <v/>
      </c>
      <c r="Z16" s="3" t="str">
        <f>IFERROR(VLOOKUP(C16*1,Lookups!$D:$F,3,FALSE),"")</f>
        <v/>
      </c>
      <c r="AA16" s="3" t="str">
        <f>IFERROR(VLOOKUP($C16*1,Lookups!$H:$N,3,FALSE),"")</f>
        <v/>
      </c>
      <c r="AB16" s="3" t="str">
        <f>IFERROR(VLOOKUP($C16*1,Lookups!$H:$N,4,FALSE),"")</f>
        <v/>
      </c>
      <c r="AC16" s="3" t="str">
        <f>IFERROR(VLOOKUP($C16*1,Lookups!$H:$N,5,FALSE),"")</f>
        <v/>
      </c>
      <c r="AD16" s="3" t="str">
        <f>IFERROR(VLOOKUP($C16*1,Lookups!$H:$N,6,FALSE),"")</f>
        <v/>
      </c>
      <c r="AE16" s="3" t="str">
        <f>IFERROR(VLOOKUP($C16*1,Lookups!$H:$N,7,FALSE),"")</f>
        <v/>
      </c>
      <c r="AF16" s="3" t="str">
        <f>VLOOKUP(B16*1,Stores!$A:$C,3,FALSE)</f>
        <v>DFG</v>
      </c>
    </row>
    <row r="17" spans="1:32">
      <c r="A17" s="160" t="s">
        <v>917</v>
      </c>
      <c r="B17" s="160" t="s">
        <v>934</v>
      </c>
      <c r="C17" s="160">
        <v>510100</v>
      </c>
      <c r="D17" s="160" t="s">
        <v>918</v>
      </c>
      <c r="E17" s="160" t="s">
        <v>416</v>
      </c>
      <c r="F17" s="161">
        <v>2016</v>
      </c>
      <c r="G17" s="162">
        <v>0</v>
      </c>
      <c r="H17" s="161">
        <v>-58811.26999999999</v>
      </c>
      <c r="I17" s="161">
        <v>-89223.12</v>
      </c>
      <c r="J17" s="161">
        <v>-93066.357999999993</v>
      </c>
      <c r="K17" s="161">
        <v>-154350.67899999997</v>
      </c>
      <c r="L17" s="161">
        <v>-98374.519599999985</v>
      </c>
      <c r="M17" s="161">
        <v>-85607.444999999992</v>
      </c>
      <c r="N17" s="161">
        <v>-114147.64200000001</v>
      </c>
      <c r="O17" s="161">
        <v>-96039.831999999995</v>
      </c>
      <c r="P17" s="161">
        <v>-88180.09199999999</v>
      </c>
      <c r="Q17" s="161">
        <v>-99604.266999999978</v>
      </c>
      <c r="R17" s="161">
        <v>-96783.781499999983</v>
      </c>
      <c r="S17" s="161">
        <v>-91544.666499999992</v>
      </c>
      <c r="T17" s="161">
        <v>-103754.84174999999</v>
      </c>
      <c r="U17" s="161">
        <v>-1269488.5143499998</v>
      </c>
      <c r="V17" s="163">
        <f ca="1">SUM(INDIRECT(Inputs!$C$11&amp;ROW()&amp;":"&amp;Inputs!$C$12&amp;ROW()))</f>
        <v>-99604.266999999978</v>
      </c>
      <c r="W17" s="163">
        <f ca="1">SUM(INDIRECT(Inputs!$C$13&amp;ROW()&amp;":"&amp;Inputs!$C$14&amp;ROW()))</f>
        <v>-977405.22459999984</v>
      </c>
      <c r="X17" s="3" t="str">
        <f>IF(COUNTIFS(Lookups!$A:$A,C17)=1,"Gross Sales","")</f>
        <v>Gross Sales</v>
      </c>
      <c r="Y17" s="3" t="str">
        <f>IF(COUNTIFS(Lookups!$D:$D,C17)=1,"Bar Sales","")</f>
        <v/>
      </c>
      <c r="Z17" s="3" t="str">
        <f>IFERROR(VLOOKUP(C17*1,Lookups!$D:$F,3,FALSE),"")</f>
        <v/>
      </c>
      <c r="AA17" s="3" t="str">
        <f>IFERROR(VLOOKUP($C17*1,Lookups!$H:$N,3,FALSE),"")</f>
        <v/>
      </c>
      <c r="AB17" s="3" t="str">
        <f>IFERROR(VLOOKUP($C17*1,Lookups!$H:$N,4,FALSE),"")</f>
        <v/>
      </c>
      <c r="AC17" s="3" t="str">
        <f>IFERROR(VLOOKUP($C17*1,Lookups!$H:$N,5,FALSE),"")</f>
        <v/>
      </c>
      <c r="AD17" s="3" t="str">
        <f>IFERROR(VLOOKUP($C17*1,Lookups!$H:$N,6,FALSE),"")</f>
        <v/>
      </c>
      <c r="AE17" s="3" t="str">
        <f>IFERROR(VLOOKUP($C17*1,Lookups!$H:$N,7,FALSE),"")</f>
        <v/>
      </c>
      <c r="AF17" s="3" t="str">
        <f>VLOOKUP(B17*1,Stores!$A:$C,3,FALSE)</f>
        <v>DFG</v>
      </c>
    </row>
    <row r="18" spans="1:32">
      <c r="A18" s="160" t="s">
        <v>917</v>
      </c>
      <c r="B18" s="160" t="s">
        <v>935</v>
      </c>
      <c r="C18" s="160">
        <v>510100</v>
      </c>
      <c r="D18" s="160" t="s">
        <v>918</v>
      </c>
      <c r="E18" s="160" t="s">
        <v>416</v>
      </c>
      <c r="F18" s="161">
        <v>2016</v>
      </c>
      <c r="G18" s="162">
        <v>0</v>
      </c>
      <c r="H18" s="161">
        <v>-137712.98799999998</v>
      </c>
      <c r="I18" s="161">
        <v>-212760.60749999998</v>
      </c>
      <c r="J18" s="161">
        <v>-183515.08</v>
      </c>
      <c r="K18" s="161">
        <v>-171035.42399999997</v>
      </c>
      <c r="L18" s="161">
        <v>-190206.3345</v>
      </c>
      <c r="M18" s="161">
        <v>-132089.63249999998</v>
      </c>
      <c r="N18" s="161">
        <v>-163439.367</v>
      </c>
      <c r="O18" s="161">
        <v>-179082.59599999999</v>
      </c>
      <c r="P18" s="161">
        <v>-186677.24599999998</v>
      </c>
      <c r="Q18" s="161">
        <v>-187492.38199999998</v>
      </c>
      <c r="R18" s="161">
        <v>-179424.62999999998</v>
      </c>
      <c r="S18" s="161">
        <v>-165238.78790999998</v>
      </c>
      <c r="T18" s="161">
        <v>-188031.59801999998</v>
      </c>
      <c r="U18" s="161">
        <v>-2276706.6734299995</v>
      </c>
      <c r="V18" s="163">
        <f ca="1">SUM(INDIRECT(Inputs!$C$11&amp;ROW()&amp;":"&amp;Inputs!$C$12&amp;ROW()))</f>
        <v>-187492.38199999998</v>
      </c>
      <c r="W18" s="163">
        <f ca="1">SUM(INDIRECT(Inputs!$C$13&amp;ROW()&amp;":"&amp;Inputs!$C$14&amp;ROW()))</f>
        <v>-1744011.6574999997</v>
      </c>
      <c r="X18" s="3" t="str">
        <f>IF(COUNTIFS(Lookups!$A:$A,C18)=1,"Gross Sales","")</f>
        <v>Gross Sales</v>
      </c>
      <c r="Y18" s="3" t="str">
        <f>IF(COUNTIFS(Lookups!$D:$D,C18)=1,"Bar Sales","")</f>
        <v/>
      </c>
      <c r="Z18" s="3" t="str">
        <f>IFERROR(VLOOKUP(C18*1,Lookups!$D:$F,3,FALSE),"")</f>
        <v/>
      </c>
      <c r="AA18" s="3" t="str">
        <f>IFERROR(VLOOKUP($C18*1,Lookups!$H:$N,3,FALSE),"")</f>
        <v/>
      </c>
      <c r="AB18" s="3" t="str">
        <f>IFERROR(VLOOKUP($C18*1,Lookups!$H:$N,4,FALSE),"")</f>
        <v/>
      </c>
      <c r="AC18" s="3" t="str">
        <f>IFERROR(VLOOKUP($C18*1,Lookups!$H:$N,5,FALSE),"")</f>
        <v/>
      </c>
      <c r="AD18" s="3" t="str">
        <f>IFERROR(VLOOKUP($C18*1,Lookups!$H:$N,6,FALSE),"")</f>
        <v/>
      </c>
      <c r="AE18" s="3" t="str">
        <f>IFERROR(VLOOKUP($C18*1,Lookups!$H:$N,7,FALSE),"")</f>
        <v/>
      </c>
      <c r="AF18" s="3" t="str">
        <f>VLOOKUP(B18*1,Stores!$A:$C,3,FALSE)</f>
        <v>DFG</v>
      </c>
    </row>
    <row r="19" spans="1:32">
      <c r="A19" s="160" t="s">
        <v>917</v>
      </c>
      <c r="B19" s="160" t="s">
        <v>936</v>
      </c>
      <c r="C19" s="160">
        <v>510100</v>
      </c>
      <c r="D19" s="160" t="s">
        <v>918</v>
      </c>
      <c r="E19" s="160" t="s">
        <v>416</v>
      </c>
      <c r="F19" s="161">
        <v>2016</v>
      </c>
      <c r="G19" s="162">
        <v>0</v>
      </c>
      <c r="H19" s="161">
        <v>-116544.38599999998</v>
      </c>
      <c r="I19" s="161">
        <v>-108833.03549999998</v>
      </c>
      <c r="J19" s="161">
        <v>-95551.480499999991</v>
      </c>
      <c r="K19" s="161">
        <v>-94900.27399999999</v>
      </c>
      <c r="L19" s="161">
        <v>-100765.50749999999</v>
      </c>
      <c r="M19" s="161">
        <v>-87660.261499999993</v>
      </c>
      <c r="N19" s="161">
        <v>-89712.56</v>
      </c>
      <c r="O19" s="161">
        <v>-117277.48199999999</v>
      </c>
      <c r="P19" s="161">
        <v>-147641.13699999999</v>
      </c>
      <c r="Q19" s="161">
        <v>-91049.091</v>
      </c>
      <c r="R19" s="161">
        <v>-103108.59999999999</v>
      </c>
      <c r="S19" s="161">
        <v>-80268.160000000003</v>
      </c>
      <c r="T19" s="161">
        <v>-119213.65889999998</v>
      </c>
      <c r="U19" s="161">
        <v>-1352525.6338999998</v>
      </c>
      <c r="V19" s="163">
        <f ca="1">SUM(INDIRECT(Inputs!$C$11&amp;ROW()&amp;":"&amp;Inputs!$C$12&amp;ROW()))</f>
        <v>-91049.091</v>
      </c>
      <c r="W19" s="163">
        <f ca="1">SUM(INDIRECT(Inputs!$C$13&amp;ROW()&amp;":"&amp;Inputs!$C$14&amp;ROW()))</f>
        <v>-1049935.2149999999</v>
      </c>
      <c r="X19" s="3" t="str">
        <f>IF(COUNTIFS(Lookups!$A:$A,C19)=1,"Gross Sales","")</f>
        <v>Gross Sales</v>
      </c>
      <c r="Y19" s="3" t="str">
        <f>IF(COUNTIFS(Lookups!$D:$D,C19)=1,"Bar Sales","")</f>
        <v/>
      </c>
      <c r="Z19" s="3" t="str">
        <f>IFERROR(VLOOKUP(C19*1,Lookups!$D:$F,3,FALSE),"")</f>
        <v/>
      </c>
      <c r="AA19" s="3" t="str">
        <f>IFERROR(VLOOKUP($C19*1,Lookups!$H:$N,3,FALSE),"")</f>
        <v/>
      </c>
      <c r="AB19" s="3" t="str">
        <f>IFERROR(VLOOKUP($C19*1,Lookups!$H:$N,4,FALSE),"")</f>
        <v/>
      </c>
      <c r="AC19" s="3" t="str">
        <f>IFERROR(VLOOKUP($C19*1,Lookups!$H:$N,5,FALSE),"")</f>
        <v/>
      </c>
      <c r="AD19" s="3" t="str">
        <f>IFERROR(VLOOKUP($C19*1,Lookups!$H:$N,6,FALSE),"")</f>
        <v/>
      </c>
      <c r="AE19" s="3" t="str">
        <f>IFERROR(VLOOKUP($C19*1,Lookups!$H:$N,7,FALSE),"")</f>
        <v/>
      </c>
      <c r="AF19" s="3" t="str">
        <f>VLOOKUP(B19*1,Stores!$A:$C,3,FALSE)</f>
        <v>DFG</v>
      </c>
    </row>
    <row r="20" spans="1:32">
      <c r="A20" s="160" t="s">
        <v>917</v>
      </c>
      <c r="B20" s="160" t="s">
        <v>937</v>
      </c>
      <c r="C20" s="160">
        <v>510100</v>
      </c>
      <c r="D20" s="160" t="s">
        <v>918</v>
      </c>
      <c r="E20" s="160" t="s">
        <v>416</v>
      </c>
      <c r="F20" s="161">
        <v>2016</v>
      </c>
      <c r="G20" s="162">
        <v>0</v>
      </c>
      <c r="H20" s="161">
        <v>-122016.19499999999</v>
      </c>
      <c r="I20" s="161">
        <v>-127167.6105</v>
      </c>
      <c r="J20" s="161">
        <v>-141896.05499999999</v>
      </c>
      <c r="K20" s="161">
        <v>-128986.32599999997</v>
      </c>
      <c r="L20" s="161">
        <v>-119098.30799999999</v>
      </c>
      <c r="M20" s="161">
        <v>-98222.90449999999</v>
      </c>
      <c r="N20" s="161">
        <v>-67742.009999999995</v>
      </c>
      <c r="O20" s="161">
        <v>-86209.546499999997</v>
      </c>
      <c r="P20" s="161">
        <v>-86324.416499999992</v>
      </c>
      <c r="Q20" s="161">
        <v>-104080.46249999999</v>
      </c>
      <c r="R20" s="161">
        <v>-99549.845499999981</v>
      </c>
      <c r="S20" s="161">
        <v>-104617.128</v>
      </c>
      <c r="T20" s="161">
        <v>-115884.50999999998</v>
      </c>
      <c r="U20" s="161">
        <v>-1401795.318</v>
      </c>
      <c r="V20" s="163">
        <f ca="1">SUM(INDIRECT(Inputs!$C$11&amp;ROW()&amp;":"&amp;Inputs!$C$12&amp;ROW()))</f>
        <v>-104080.46249999999</v>
      </c>
      <c r="W20" s="163">
        <f ca="1">SUM(INDIRECT(Inputs!$C$13&amp;ROW()&amp;":"&amp;Inputs!$C$14&amp;ROW()))</f>
        <v>-1081743.8344999999</v>
      </c>
      <c r="X20" s="3" t="str">
        <f>IF(COUNTIFS(Lookups!$A:$A,C20)=1,"Gross Sales","")</f>
        <v>Gross Sales</v>
      </c>
      <c r="Y20" s="3" t="str">
        <f>IF(COUNTIFS(Lookups!$D:$D,C20)=1,"Bar Sales","")</f>
        <v/>
      </c>
      <c r="Z20" s="3" t="str">
        <f>IFERROR(VLOOKUP(C20*1,Lookups!$D:$F,3,FALSE),"")</f>
        <v/>
      </c>
      <c r="AA20" s="3" t="str">
        <f>IFERROR(VLOOKUP($C20*1,Lookups!$H:$N,3,FALSE),"")</f>
        <v/>
      </c>
      <c r="AB20" s="3" t="str">
        <f>IFERROR(VLOOKUP($C20*1,Lookups!$H:$N,4,FALSE),"")</f>
        <v/>
      </c>
      <c r="AC20" s="3" t="str">
        <f>IFERROR(VLOOKUP($C20*1,Lookups!$H:$N,5,FALSE),"")</f>
        <v/>
      </c>
      <c r="AD20" s="3" t="str">
        <f>IFERROR(VLOOKUP($C20*1,Lookups!$H:$N,6,FALSE),"")</f>
        <v/>
      </c>
      <c r="AE20" s="3" t="str">
        <f>IFERROR(VLOOKUP($C20*1,Lookups!$H:$N,7,FALSE),"")</f>
        <v/>
      </c>
      <c r="AF20" s="3" t="str">
        <f>VLOOKUP(B20*1,Stores!$A:$C,3,FALSE)</f>
        <v>DFG</v>
      </c>
    </row>
    <row r="21" spans="1:32">
      <c r="A21" s="160" t="s">
        <v>917</v>
      </c>
      <c r="B21" s="160" t="s">
        <v>938</v>
      </c>
      <c r="C21" s="160">
        <v>510100</v>
      </c>
      <c r="D21" s="160" t="s">
        <v>918</v>
      </c>
      <c r="E21" s="160" t="s">
        <v>416</v>
      </c>
      <c r="F21" s="161">
        <v>2016</v>
      </c>
      <c r="G21" s="162">
        <v>0</v>
      </c>
      <c r="H21" s="161">
        <v>-168840.52499999999</v>
      </c>
      <c r="I21" s="161">
        <v>-169919.88299999997</v>
      </c>
      <c r="J21" s="161">
        <v>-185945.81249999997</v>
      </c>
      <c r="K21" s="161">
        <v>-266943.63499999995</v>
      </c>
      <c r="L21" s="161">
        <v>-223260.57949999996</v>
      </c>
      <c r="M21" s="161">
        <v>-289196.98500000004</v>
      </c>
      <c r="N21" s="161">
        <v>-227347.40699999998</v>
      </c>
      <c r="O21" s="161">
        <v>-379528.74050000001</v>
      </c>
      <c r="P21" s="161">
        <v>-310135.34999999998</v>
      </c>
      <c r="Q21" s="161">
        <v>-249726.8725</v>
      </c>
      <c r="R21" s="161">
        <v>-226951.74249999999</v>
      </c>
      <c r="S21" s="161">
        <v>-237513.76949999999</v>
      </c>
      <c r="T21" s="161">
        <v>-153672.00449999998</v>
      </c>
      <c r="U21" s="161">
        <v>-3088983.3064999999</v>
      </c>
      <c r="V21" s="163">
        <f ca="1">SUM(INDIRECT(Inputs!$C$11&amp;ROW()&amp;":"&amp;Inputs!$C$12&amp;ROW()))</f>
        <v>-249726.8725</v>
      </c>
      <c r="W21" s="163">
        <f ca="1">SUM(INDIRECT(Inputs!$C$13&amp;ROW()&amp;":"&amp;Inputs!$C$14&amp;ROW()))</f>
        <v>-2470845.79</v>
      </c>
      <c r="X21" s="3" t="str">
        <f>IF(COUNTIFS(Lookups!$A:$A,C21)=1,"Gross Sales","")</f>
        <v>Gross Sales</v>
      </c>
      <c r="Y21" s="3" t="str">
        <f>IF(COUNTIFS(Lookups!$D:$D,C21)=1,"Bar Sales","")</f>
        <v/>
      </c>
      <c r="Z21" s="3" t="str">
        <f>IFERROR(VLOOKUP(C21*1,Lookups!$D:$F,3,FALSE),"")</f>
        <v/>
      </c>
      <c r="AA21" s="3" t="str">
        <f>IFERROR(VLOOKUP($C21*1,Lookups!$H:$N,3,FALSE),"")</f>
        <v/>
      </c>
      <c r="AB21" s="3" t="str">
        <f>IFERROR(VLOOKUP($C21*1,Lookups!$H:$N,4,FALSE),"")</f>
        <v/>
      </c>
      <c r="AC21" s="3" t="str">
        <f>IFERROR(VLOOKUP($C21*1,Lookups!$H:$N,5,FALSE),"")</f>
        <v/>
      </c>
      <c r="AD21" s="3" t="str">
        <f>IFERROR(VLOOKUP($C21*1,Lookups!$H:$N,6,FALSE),"")</f>
        <v/>
      </c>
      <c r="AE21" s="3" t="str">
        <f>IFERROR(VLOOKUP($C21*1,Lookups!$H:$N,7,FALSE),"")</f>
        <v/>
      </c>
      <c r="AF21" s="3" t="str">
        <f>VLOOKUP(B21*1,Stores!$A:$C,3,FALSE)</f>
        <v>DFG</v>
      </c>
    </row>
    <row r="22" spans="1:32">
      <c r="A22" s="160" t="s">
        <v>917</v>
      </c>
      <c r="B22" s="160" t="s">
        <v>939</v>
      </c>
      <c r="C22" s="160">
        <v>510100</v>
      </c>
      <c r="D22" s="160" t="s">
        <v>918</v>
      </c>
      <c r="E22" s="160" t="s">
        <v>416</v>
      </c>
      <c r="F22" s="161">
        <v>2016</v>
      </c>
      <c r="G22" s="162">
        <v>0</v>
      </c>
      <c r="H22" s="161">
        <v>-203439.84149999998</v>
      </c>
      <c r="I22" s="161">
        <v>-179560.91775999998</v>
      </c>
      <c r="J22" s="161">
        <v>-212974.73049999998</v>
      </c>
      <c r="K22" s="161">
        <v>-220341.29249999998</v>
      </c>
      <c r="L22" s="161">
        <v>-260455.4295</v>
      </c>
      <c r="M22" s="161">
        <v>-165501.728</v>
      </c>
      <c r="N22" s="161">
        <v>-201082.28349999999</v>
      </c>
      <c r="O22" s="161">
        <v>-209666.28899999999</v>
      </c>
      <c r="P22" s="161">
        <v>-155975.39999999997</v>
      </c>
      <c r="Q22" s="161">
        <v>-222242.174</v>
      </c>
      <c r="R22" s="161">
        <v>-203437.78699999998</v>
      </c>
      <c r="S22" s="161">
        <v>-223728.86549999996</v>
      </c>
      <c r="T22" s="161">
        <v>-288651.45749999996</v>
      </c>
      <c r="U22" s="161">
        <v>-2747058.1962599996</v>
      </c>
      <c r="V22" s="163">
        <f ca="1">SUM(INDIRECT(Inputs!$C$11&amp;ROW()&amp;":"&amp;Inputs!$C$12&amp;ROW()))</f>
        <v>-222242.174</v>
      </c>
      <c r="W22" s="163">
        <f ca="1">SUM(INDIRECT(Inputs!$C$13&amp;ROW()&amp;":"&amp;Inputs!$C$14&amp;ROW()))</f>
        <v>-2031240.0862599998</v>
      </c>
      <c r="X22" s="3" t="str">
        <f>IF(COUNTIFS(Lookups!$A:$A,C22)=1,"Gross Sales","")</f>
        <v>Gross Sales</v>
      </c>
      <c r="Y22" s="3" t="str">
        <f>IF(COUNTIFS(Lookups!$D:$D,C22)=1,"Bar Sales","")</f>
        <v/>
      </c>
      <c r="Z22" s="3" t="str">
        <f>IFERROR(VLOOKUP(C22*1,Lookups!$D:$F,3,FALSE),"")</f>
        <v/>
      </c>
      <c r="AA22" s="3" t="str">
        <f>IFERROR(VLOOKUP($C22*1,Lookups!$H:$N,3,FALSE),"")</f>
        <v/>
      </c>
      <c r="AB22" s="3" t="str">
        <f>IFERROR(VLOOKUP($C22*1,Lookups!$H:$N,4,FALSE),"")</f>
        <v/>
      </c>
      <c r="AC22" s="3" t="str">
        <f>IFERROR(VLOOKUP($C22*1,Lookups!$H:$N,5,FALSE),"")</f>
        <v/>
      </c>
      <c r="AD22" s="3" t="str">
        <f>IFERROR(VLOOKUP($C22*1,Lookups!$H:$N,6,FALSE),"")</f>
        <v/>
      </c>
      <c r="AE22" s="3" t="str">
        <f>IFERROR(VLOOKUP($C22*1,Lookups!$H:$N,7,FALSE),"")</f>
        <v/>
      </c>
      <c r="AF22" s="3" t="str">
        <f>VLOOKUP(B22*1,Stores!$A:$C,3,FALSE)</f>
        <v>DFG</v>
      </c>
    </row>
    <row r="23" spans="1:32">
      <c r="A23" s="160" t="s">
        <v>917</v>
      </c>
      <c r="B23" s="160" t="s">
        <v>940</v>
      </c>
      <c r="C23" s="160">
        <v>510100</v>
      </c>
      <c r="D23" s="160" t="s">
        <v>918</v>
      </c>
      <c r="E23" s="160" t="s">
        <v>416</v>
      </c>
      <c r="F23" s="161">
        <v>2016</v>
      </c>
      <c r="G23" s="162">
        <v>0</v>
      </c>
      <c r="H23" s="161">
        <v>-150583.54499999998</v>
      </c>
      <c r="I23" s="161">
        <v>-188184.20600000001</v>
      </c>
      <c r="J23" s="161">
        <v>-162831.93849999999</v>
      </c>
      <c r="K23" s="161">
        <v>-172635.18299999996</v>
      </c>
      <c r="L23" s="161">
        <v>-144500.26499999998</v>
      </c>
      <c r="M23" s="161">
        <v>-179693.63999999998</v>
      </c>
      <c r="N23" s="161">
        <v>-125182.59599999999</v>
      </c>
      <c r="O23" s="161">
        <v>-161159.35324999999</v>
      </c>
      <c r="P23" s="161">
        <v>-113685.95699999999</v>
      </c>
      <c r="Q23" s="161">
        <v>-107695.47599999998</v>
      </c>
      <c r="R23" s="161">
        <v>-136681.91250000001</v>
      </c>
      <c r="S23" s="161">
        <v>-139225.03</v>
      </c>
      <c r="T23" s="161">
        <v>-175811.02</v>
      </c>
      <c r="U23" s="161">
        <v>-1957870.12225</v>
      </c>
      <c r="V23" s="163">
        <f ca="1">SUM(INDIRECT(Inputs!$C$11&amp;ROW()&amp;":"&amp;Inputs!$C$12&amp;ROW()))</f>
        <v>-107695.47599999998</v>
      </c>
      <c r="W23" s="163">
        <f ca="1">SUM(INDIRECT(Inputs!$C$13&amp;ROW()&amp;":"&amp;Inputs!$C$14&amp;ROW()))</f>
        <v>-1506152.1597499999</v>
      </c>
      <c r="X23" s="3" t="str">
        <f>IF(COUNTIFS(Lookups!$A:$A,C23)=1,"Gross Sales","")</f>
        <v>Gross Sales</v>
      </c>
      <c r="Y23" s="3" t="str">
        <f>IF(COUNTIFS(Lookups!$D:$D,C23)=1,"Bar Sales","")</f>
        <v/>
      </c>
      <c r="Z23" s="3" t="str">
        <f>IFERROR(VLOOKUP(C23*1,Lookups!$D:$F,3,FALSE),"")</f>
        <v/>
      </c>
      <c r="AA23" s="3" t="str">
        <f>IFERROR(VLOOKUP($C23*1,Lookups!$H:$N,3,FALSE),"")</f>
        <v/>
      </c>
      <c r="AB23" s="3" t="str">
        <f>IFERROR(VLOOKUP($C23*1,Lookups!$H:$N,4,FALSE),"")</f>
        <v/>
      </c>
      <c r="AC23" s="3" t="str">
        <f>IFERROR(VLOOKUP($C23*1,Lookups!$H:$N,5,FALSE),"")</f>
        <v/>
      </c>
      <c r="AD23" s="3" t="str">
        <f>IFERROR(VLOOKUP($C23*1,Lookups!$H:$N,6,FALSE),"")</f>
        <v/>
      </c>
      <c r="AE23" s="3" t="str">
        <f>IFERROR(VLOOKUP($C23*1,Lookups!$H:$N,7,FALSE),"")</f>
        <v/>
      </c>
      <c r="AF23" s="3" t="str">
        <f>VLOOKUP(B23*1,Stores!$A:$C,3,FALSE)</f>
        <v>DFG</v>
      </c>
    </row>
    <row r="24" spans="1:32">
      <c r="A24" s="160" t="s">
        <v>917</v>
      </c>
      <c r="B24" s="160" t="s">
        <v>941</v>
      </c>
      <c r="C24" s="160">
        <v>510100</v>
      </c>
      <c r="D24" s="160" t="s">
        <v>918</v>
      </c>
      <c r="E24" s="160" t="s">
        <v>416</v>
      </c>
      <c r="F24" s="161">
        <v>2016</v>
      </c>
      <c r="G24" s="162">
        <v>0</v>
      </c>
      <c r="H24" s="161">
        <v>-187739.0172</v>
      </c>
      <c r="I24" s="161">
        <v>-237465.23031000001</v>
      </c>
      <c r="J24" s="161">
        <v>-232166.77791999996</v>
      </c>
      <c r="K24" s="161">
        <v>-168146.49599999998</v>
      </c>
      <c r="L24" s="161">
        <v>-249875.63999999998</v>
      </c>
      <c r="M24" s="161">
        <v>-199350.375</v>
      </c>
      <c r="N24" s="161">
        <v>-209289.76249999998</v>
      </c>
      <c r="O24" s="161">
        <v>-226995.3</v>
      </c>
      <c r="P24" s="161">
        <v>-186553.29699999999</v>
      </c>
      <c r="Q24" s="161">
        <v>-176139.92759999997</v>
      </c>
      <c r="R24" s="161">
        <v>-214728.52799999999</v>
      </c>
      <c r="S24" s="161">
        <v>-239373.0675</v>
      </c>
      <c r="T24" s="161">
        <v>-272066.07399999996</v>
      </c>
      <c r="U24" s="161">
        <v>-2799889.49303</v>
      </c>
      <c r="V24" s="163">
        <f ca="1">SUM(INDIRECT(Inputs!$C$11&amp;ROW()&amp;":"&amp;Inputs!$C$12&amp;ROW()))</f>
        <v>-176139.92759999997</v>
      </c>
      <c r="W24" s="163">
        <f ca="1">SUM(INDIRECT(Inputs!$C$13&amp;ROW()&amp;":"&amp;Inputs!$C$14&amp;ROW()))</f>
        <v>-2073721.8235299999</v>
      </c>
      <c r="X24" s="3" t="str">
        <f>IF(COUNTIFS(Lookups!$A:$A,C24)=1,"Gross Sales","")</f>
        <v>Gross Sales</v>
      </c>
      <c r="Y24" s="3" t="str">
        <f>IF(COUNTIFS(Lookups!$D:$D,C24)=1,"Bar Sales","")</f>
        <v/>
      </c>
      <c r="Z24" s="3" t="str">
        <f>IFERROR(VLOOKUP(C24*1,Lookups!$D:$F,3,FALSE),"")</f>
        <v/>
      </c>
      <c r="AA24" s="3" t="str">
        <f>IFERROR(VLOOKUP($C24*1,Lookups!$H:$N,3,FALSE),"")</f>
        <v/>
      </c>
      <c r="AB24" s="3" t="str">
        <f>IFERROR(VLOOKUP($C24*1,Lookups!$H:$N,4,FALSE),"")</f>
        <v/>
      </c>
      <c r="AC24" s="3" t="str">
        <f>IFERROR(VLOOKUP($C24*1,Lookups!$H:$N,5,FALSE),"")</f>
        <v/>
      </c>
      <c r="AD24" s="3" t="str">
        <f>IFERROR(VLOOKUP($C24*1,Lookups!$H:$N,6,FALSE),"")</f>
        <v/>
      </c>
      <c r="AE24" s="3" t="str">
        <f>IFERROR(VLOOKUP($C24*1,Lookups!$H:$N,7,FALSE),"")</f>
        <v/>
      </c>
      <c r="AF24" s="3" t="str">
        <f>VLOOKUP(B24*1,Stores!$A:$C,3,FALSE)</f>
        <v>DFG</v>
      </c>
    </row>
    <row r="25" spans="1:32">
      <c r="A25" s="160" t="s">
        <v>917</v>
      </c>
      <c r="B25" s="160" t="s">
        <v>942</v>
      </c>
      <c r="C25" s="160">
        <v>510100</v>
      </c>
      <c r="D25" s="160" t="s">
        <v>918</v>
      </c>
      <c r="E25" s="160" t="s">
        <v>416</v>
      </c>
      <c r="F25" s="161">
        <v>2016</v>
      </c>
      <c r="G25" s="162">
        <v>0</v>
      </c>
      <c r="H25" s="161">
        <v>-156461.46599999999</v>
      </c>
      <c r="I25" s="161">
        <v>-119242.52549999999</v>
      </c>
      <c r="J25" s="161">
        <v>-114670.92</v>
      </c>
      <c r="K25" s="161">
        <v>-152204.62949999998</v>
      </c>
      <c r="L25" s="161">
        <v>-148064.1085</v>
      </c>
      <c r="M25" s="161">
        <v>-110775.23099999999</v>
      </c>
      <c r="N25" s="161">
        <v>-114120.12850000001</v>
      </c>
      <c r="O25" s="161">
        <v>-132738.76</v>
      </c>
      <c r="P25" s="161">
        <v>-118118.09099999999</v>
      </c>
      <c r="Q25" s="161">
        <v>-149606.35199999998</v>
      </c>
      <c r="R25" s="161">
        <v>-114503.2</v>
      </c>
      <c r="S25" s="161">
        <v>-154289.99950000001</v>
      </c>
      <c r="T25" s="161">
        <v>-161300.72</v>
      </c>
      <c r="U25" s="161">
        <v>-1746096.1314999997</v>
      </c>
      <c r="V25" s="163">
        <f ca="1">SUM(INDIRECT(Inputs!$C$11&amp;ROW()&amp;":"&amp;Inputs!$C$12&amp;ROW()))</f>
        <v>-149606.35199999998</v>
      </c>
      <c r="W25" s="163">
        <f ca="1">SUM(INDIRECT(Inputs!$C$13&amp;ROW()&amp;":"&amp;Inputs!$C$14&amp;ROW()))</f>
        <v>-1316002.2119999998</v>
      </c>
      <c r="X25" s="3" t="str">
        <f>IF(COUNTIFS(Lookups!$A:$A,C25)=1,"Gross Sales","")</f>
        <v>Gross Sales</v>
      </c>
      <c r="Y25" s="3" t="str">
        <f>IF(COUNTIFS(Lookups!$D:$D,C25)=1,"Bar Sales","")</f>
        <v/>
      </c>
      <c r="Z25" s="3" t="str">
        <f>IFERROR(VLOOKUP(C25*1,Lookups!$D:$F,3,FALSE),"")</f>
        <v/>
      </c>
      <c r="AA25" s="3" t="str">
        <f>IFERROR(VLOOKUP($C25*1,Lookups!$H:$N,3,FALSE),"")</f>
        <v/>
      </c>
      <c r="AB25" s="3" t="str">
        <f>IFERROR(VLOOKUP($C25*1,Lookups!$H:$N,4,FALSE),"")</f>
        <v/>
      </c>
      <c r="AC25" s="3" t="str">
        <f>IFERROR(VLOOKUP($C25*1,Lookups!$H:$N,5,FALSE),"")</f>
        <v/>
      </c>
      <c r="AD25" s="3" t="str">
        <f>IFERROR(VLOOKUP($C25*1,Lookups!$H:$N,6,FALSE),"")</f>
        <v/>
      </c>
      <c r="AE25" s="3" t="str">
        <f>IFERROR(VLOOKUP($C25*1,Lookups!$H:$N,7,FALSE),"")</f>
        <v/>
      </c>
      <c r="AF25" s="3" t="str">
        <f>VLOOKUP(B25*1,Stores!$A:$C,3,FALSE)</f>
        <v>DFG</v>
      </c>
    </row>
    <row r="26" spans="1:32">
      <c r="A26" s="160" t="s">
        <v>917</v>
      </c>
      <c r="B26" s="160" t="s">
        <v>943</v>
      </c>
      <c r="C26" s="160">
        <v>510100</v>
      </c>
      <c r="D26" s="160" t="s">
        <v>918</v>
      </c>
      <c r="E26" s="160" t="s">
        <v>416</v>
      </c>
      <c r="F26" s="161">
        <v>2016</v>
      </c>
      <c r="G26" s="162">
        <v>0</v>
      </c>
      <c r="H26" s="161">
        <v>-84468.971999999994</v>
      </c>
      <c r="I26" s="161">
        <v>-107896.2255</v>
      </c>
      <c r="J26" s="161">
        <v>-78513.486799999999</v>
      </c>
      <c r="K26" s="161">
        <v>-108293.535</v>
      </c>
      <c r="L26" s="161">
        <v>-109233.026</v>
      </c>
      <c r="M26" s="161">
        <v>-69368.320000000007</v>
      </c>
      <c r="N26" s="161">
        <v>-100467.05899999998</v>
      </c>
      <c r="O26" s="161">
        <v>-77406.671999999991</v>
      </c>
      <c r="P26" s="161">
        <v>-83944.497000000003</v>
      </c>
      <c r="Q26" s="161">
        <v>-72796.22</v>
      </c>
      <c r="R26" s="161">
        <v>-73305.343999999997</v>
      </c>
      <c r="S26" s="161">
        <v>-105466.54299999999</v>
      </c>
      <c r="T26" s="161">
        <v>-80936.974999999991</v>
      </c>
      <c r="U26" s="161">
        <v>-1152096.8753000002</v>
      </c>
      <c r="V26" s="163">
        <f ca="1">SUM(INDIRECT(Inputs!$C$11&amp;ROW()&amp;":"&amp;Inputs!$C$12&amp;ROW()))</f>
        <v>-72796.22</v>
      </c>
      <c r="W26" s="163">
        <f ca="1">SUM(INDIRECT(Inputs!$C$13&amp;ROW()&amp;":"&amp;Inputs!$C$14&amp;ROW()))</f>
        <v>-892388.01329999999</v>
      </c>
      <c r="X26" s="3" t="str">
        <f>IF(COUNTIFS(Lookups!$A:$A,C26)=1,"Gross Sales","")</f>
        <v>Gross Sales</v>
      </c>
      <c r="Y26" s="3" t="str">
        <f>IF(COUNTIFS(Lookups!$D:$D,C26)=1,"Bar Sales","")</f>
        <v/>
      </c>
      <c r="Z26" s="3" t="str">
        <f>IFERROR(VLOOKUP(C26*1,Lookups!$D:$F,3,FALSE),"")</f>
        <v/>
      </c>
      <c r="AA26" s="3" t="str">
        <f>IFERROR(VLOOKUP($C26*1,Lookups!$H:$N,3,FALSE),"")</f>
        <v/>
      </c>
      <c r="AB26" s="3" t="str">
        <f>IFERROR(VLOOKUP($C26*1,Lookups!$H:$N,4,FALSE),"")</f>
        <v/>
      </c>
      <c r="AC26" s="3" t="str">
        <f>IFERROR(VLOOKUP($C26*1,Lookups!$H:$N,5,FALSE),"")</f>
        <v/>
      </c>
      <c r="AD26" s="3" t="str">
        <f>IFERROR(VLOOKUP($C26*1,Lookups!$H:$N,6,FALSE),"")</f>
        <v/>
      </c>
      <c r="AE26" s="3" t="str">
        <f>IFERROR(VLOOKUP($C26*1,Lookups!$H:$N,7,FALSE),"")</f>
        <v/>
      </c>
      <c r="AF26" s="3" t="str">
        <f>VLOOKUP(B26*1,Stores!$A:$C,3,FALSE)</f>
        <v>DFG</v>
      </c>
    </row>
    <row r="27" spans="1:32">
      <c r="A27" s="160" t="s">
        <v>917</v>
      </c>
      <c r="B27" s="160" t="s">
        <v>944</v>
      </c>
      <c r="C27" s="160">
        <v>510100</v>
      </c>
      <c r="D27" s="160" t="s">
        <v>918</v>
      </c>
      <c r="E27" s="160" t="s">
        <v>416</v>
      </c>
      <c r="F27" s="161">
        <v>2016</v>
      </c>
      <c r="G27" s="162">
        <v>0</v>
      </c>
      <c r="H27" s="161">
        <v>-132957.78299999997</v>
      </c>
      <c r="I27" s="161">
        <v>-159584.81</v>
      </c>
      <c r="J27" s="161">
        <v>-130580.625</v>
      </c>
      <c r="K27" s="161">
        <v>-135300.704</v>
      </c>
      <c r="L27" s="161">
        <v>-151671.33799999999</v>
      </c>
      <c r="M27" s="161">
        <v>-117827.98649999998</v>
      </c>
      <c r="N27" s="161">
        <v>-120144.927</v>
      </c>
      <c r="O27" s="161">
        <v>-130322.82375000001</v>
      </c>
      <c r="P27" s="161">
        <v>-91883.011499999993</v>
      </c>
      <c r="Q27" s="161">
        <v>-138083.764</v>
      </c>
      <c r="R27" s="161">
        <v>-105947.75099999999</v>
      </c>
      <c r="S27" s="161">
        <v>-99303.665999999983</v>
      </c>
      <c r="T27" s="161">
        <v>-131421.9725</v>
      </c>
      <c r="U27" s="161">
        <v>-1645031.1622499998</v>
      </c>
      <c r="V27" s="163">
        <f ca="1">SUM(INDIRECT(Inputs!$C$11&amp;ROW()&amp;":"&amp;Inputs!$C$12&amp;ROW()))</f>
        <v>-138083.764</v>
      </c>
      <c r="W27" s="163">
        <f ca="1">SUM(INDIRECT(Inputs!$C$13&amp;ROW()&amp;":"&amp;Inputs!$C$14&amp;ROW()))</f>
        <v>-1308357.77275</v>
      </c>
      <c r="X27" s="3" t="str">
        <f>IF(COUNTIFS(Lookups!$A:$A,C27)=1,"Gross Sales","")</f>
        <v>Gross Sales</v>
      </c>
      <c r="Y27" s="3" t="str">
        <f>IF(COUNTIFS(Lookups!$D:$D,C27)=1,"Bar Sales","")</f>
        <v/>
      </c>
      <c r="Z27" s="3" t="str">
        <f>IFERROR(VLOOKUP(C27*1,Lookups!$D:$F,3,FALSE),"")</f>
        <v/>
      </c>
      <c r="AA27" s="3" t="str">
        <f>IFERROR(VLOOKUP($C27*1,Lookups!$H:$N,3,FALSE),"")</f>
        <v/>
      </c>
      <c r="AB27" s="3" t="str">
        <f>IFERROR(VLOOKUP($C27*1,Lookups!$H:$N,4,FALSE),"")</f>
        <v/>
      </c>
      <c r="AC27" s="3" t="str">
        <f>IFERROR(VLOOKUP($C27*1,Lookups!$H:$N,5,FALSE),"")</f>
        <v/>
      </c>
      <c r="AD27" s="3" t="str">
        <f>IFERROR(VLOOKUP($C27*1,Lookups!$H:$N,6,FALSE),"")</f>
        <v/>
      </c>
      <c r="AE27" s="3" t="str">
        <f>IFERROR(VLOOKUP($C27*1,Lookups!$H:$N,7,FALSE),"")</f>
        <v/>
      </c>
      <c r="AF27" s="3" t="str">
        <f>VLOOKUP(B27*1,Stores!$A:$C,3,FALSE)</f>
        <v>DFG</v>
      </c>
    </row>
    <row r="28" spans="1:32">
      <c r="A28" s="160" t="s">
        <v>917</v>
      </c>
      <c r="B28" s="160" t="s">
        <v>945</v>
      </c>
      <c r="C28" s="160">
        <v>510100</v>
      </c>
      <c r="D28" s="160" t="s">
        <v>918</v>
      </c>
      <c r="E28" s="160" t="s">
        <v>416</v>
      </c>
      <c r="F28" s="161">
        <v>2016</v>
      </c>
      <c r="G28" s="162">
        <v>0</v>
      </c>
      <c r="H28" s="161">
        <v>-141123.465</v>
      </c>
      <c r="I28" s="161">
        <v>-147544.54750000002</v>
      </c>
      <c r="J28" s="161">
        <v>-121322.5615</v>
      </c>
      <c r="K28" s="161">
        <v>-105350.50749999999</v>
      </c>
      <c r="L28" s="161">
        <v>-104229.223</v>
      </c>
      <c r="M28" s="161">
        <v>-126441.62999999999</v>
      </c>
      <c r="N28" s="161">
        <v>-116833.836</v>
      </c>
      <c r="O28" s="161">
        <v>-92886.205999999991</v>
      </c>
      <c r="P28" s="161">
        <v>-95764.031999999992</v>
      </c>
      <c r="Q28" s="161">
        <v>-93666.569499999983</v>
      </c>
      <c r="R28" s="161">
        <v>-123848.10199999998</v>
      </c>
      <c r="S28" s="161">
        <v>-101562.552</v>
      </c>
      <c r="T28" s="161">
        <v>-137891.04</v>
      </c>
      <c r="U28" s="161">
        <v>-1508464.2719999999</v>
      </c>
      <c r="V28" s="163">
        <f ca="1">SUM(INDIRECT(Inputs!$C$11&amp;ROW()&amp;":"&amp;Inputs!$C$12&amp;ROW()))</f>
        <v>-93666.569499999983</v>
      </c>
      <c r="W28" s="163">
        <f ca="1">SUM(INDIRECT(Inputs!$C$13&amp;ROW()&amp;":"&amp;Inputs!$C$14&amp;ROW()))</f>
        <v>-1145162.578</v>
      </c>
      <c r="X28" s="3" t="str">
        <f>IF(COUNTIFS(Lookups!$A:$A,C28)=1,"Gross Sales","")</f>
        <v>Gross Sales</v>
      </c>
      <c r="Y28" s="3" t="str">
        <f>IF(COUNTIFS(Lookups!$D:$D,C28)=1,"Bar Sales","")</f>
        <v/>
      </c>
      <c r="Z28" s="3" t="str">
        <f>IFERROR(VLOOKUP(C28*1,Lookups!$D:$F,3,FALSE),"")</f>
        <v/>
      </c>
      <c r="AA28" s="3" t="str">
        <f>IFERROR(VLOOKUP($C28*1,Lookups!$H:$N,3,FALSE),"")</f>
        <v/>
      </c>
      <c r="AB28" s="3" t="str">
        <f>IFERROR(VLOOKUP($C28*1,Lookups!$H:$N,4,FALSE),"")</f>
        <v/>
      </c>
      <c r="AC28" s="3" t="str">
        <f>IFERROR(VLOOKUP($C28*1,Lookups!$H:$N,5,FALSE),"")</f>
        <v/>
      </c>
      <c r="AD28" s="3" t="str">
        <f>IFERROR(VLOOKUP($C28*1,Lookups!$H:$N,6,FALSE),"")</f>
        <v/>
      </c>
      <c r="AE28" s="3" t="str">
        <f>IFERROR(VLOOKUP($C28*1,Lookups!$H:$N,7,FALSE),"")</f>
        <v/>
      </c>
      <c r="AF28" s="3" t="str">
        <f>VLOOKUP(B28*1,Stores!$A:$C,3,FALSE)</f>
        <v>DFG</v>
      </c>
    </row>
    <row r="29" spans="1:32">
      <c r="A29" s="160" t="s">
        <v>917</v>
      </c>
      <c r="B29" s="160" t="s">
        <v>946</v>
      </c>
      <c r="C29" s="160">
        <v>510100</v>
      </c>
      <c r="D29" s="160" t="s">
        <v>918</v>
      </c>
      <c r="E29" s="160" t="s">
        <v>416</v>
      </c>
      <c r="F29" s="161">
        <v>2016</v>
      </c>
      <c r="G29" s="162">
        <v>0</v>
      </c>
      <c r="H29" s="161">
        <v>-92818.95</v>
      </c>
      <c r="I29" s="161">
        <v>-88296.263999999996</v>
      </c>
      <c r="J29" s="161">
        <v>-78038.362499999988</v>
      </c>
      <c r="K29" s="161">
        <v>-93771.77949999999</v>
      </c>
      <c r="L29" s="161">
        <v>-103819.954</v>
      </c>
      <c r="M29" s="161">
        <v>-85301.180999999997</v>
      </c>
      <c r="N29" s="161">
        <v>-91573.58</v>
      </c>
      <c r="O29" s="161">
        <v>-108249.36499999999</v>
      </c>
      <c r="P29" s="161">
        <v>-78138.899999999994</v>
      </c>
      <c r="Q29" s="161">
        <v>-79414.16</v>
      </c>
      <c r="R29" s="161">
        <v>-72074.362499999988</v>
      </c>
      <c r="S29" s="161">
        <v>-76845.891499999998</v>
      </c>
      <c r="T29" s="161">
        <v>-100907.64949999998</v>
      </c>
      <c r="U29" s="161">
        <v>-1149250.3994999998</v>
      </c>
      <c r="V29" s="163">
        <f ca="1">SUM(INDIRECT(Inputs!$C$11&amp;ROW()&amp;":"&amp;Inputs!$C$12&amp;ROW()))</f>
        <v>-79414.16</v>
      </c>
      <c r="W29" s="163">
        <f ca="1">SUM(INDIRECT(Inputs!$C$13&amp;ROW()&amp;":"&amp;Inputs!$C$14&amp;ROW()))</f>
        <v>-899422.49599999993</v>
      </c>
      <c r="X29" s="3" t="str">
        <f>IF(COUNTIFS(Lookups!$A:$A,C29)=1,"Gross Sales","")</f>
        <v>Gross Sales</v>
      </c>
      <c r="Y29" s="3" t="str">
        <f>IF(COUNTIFS(Lookups!$D:$D,C29)=1,"Bar Sales","")</f>
        <v/>
      </c>
      <c r="Z29" s="3" t="str">
        <f>IFERROR(VLOOKUP(C29*1,Lookups!$D:$F,3,FALSE),"")</f>
        <v/>
      </c>
      <c r="AA29" s="3" t="str">
        <f>IFERROR(VLOOKUP($C29*1,Lookups!$H:$N,3,FALSE),"")</f>
        <v/>
      </c>
      <c r="AB29" s="3" t="str">
        <f>IFERROR(VLOOKUP($C29*1,Lookups!$H:$N,4,FALSE),"")</f>
        <v/>
      </c>
      <c r="AC29" s="3" t="str">
        <f>IFERROR(VLOOKUP($C29*1,Lookups!$H:$N,5,FALSE),"")</f>
        <v/>
      </c>
      <c r="AD29" s="3" t="str">
        <f>IFERROR(VLOOKUP($C29*1,Lookups!$H:$N,6,FALSE),"")</f>
        <v/>
      </c>
      <c r="AE29" s="3" t="str">
        <f>IFERROR(VLOOKUP($C29*1,Lookups!$H:$N,7,FALSE),"")</f>
        <v/>
      </c>
      <c r="AF29" s="3" t="str">
        <f>VLOOKUP(B29*1,Stores!$A:$C,3,FALSE)</f>
        <v>DFG</v>
      </c>
    </row>
    <row r="30" spans="1:32">
      <c r="A30" s="160" t="s">
        <v>917</v>
      </c>
      <c r="B30" s="160" t="s">
        <v>947</v>
      </c>
      <c r="C30" s="160">
        <v>510100</v>
      </c>
      <c r="D30" s="160" t="s">
        <v>918</v>
      </c>
      <c r="E30" s="160" t="s">
        <v>416</v>
      </c>
      <c r="F30" s="161">
        <v>2016</v>
      </c>
      <c r="G30" s="162">
        <v>0</v>
      </c>
      <c r="H30" s="161">
        <v>-146002.45799999998</v>
      </c>
      <c r="I30" s="161">
        <v>-155137.63817999998</v>
      </c>
      <c r="J30" s="161">
        <v>-147252</v>
      </c>
      <c r="K30" s="161">
        <v>-173663.22399999999</v>
      </c>
      <c r="L30" s="161">
        <v>-155219.883</v>
      </c>
      <c r="M30" s="161">
        <v>-121741.06447999999</v>
      </c>
      <c r="N30" s="161">
        <v>-105031.05606</v>
      </c>
      <c r="O30" s="161">
        <v>-124039.60799999999</v>
      </c>
      <c r="P30" s="161">
        <v>-118895.90999999997</v>
      </c>
      <c r="Q30" s="161">
        <v>-133369.78199999998</v>
      </c>
      <c r="R30" s="161">
        <v>-116146.90499999998</v>
      </c>
      <c r="S30" s="161">
        <v>-112125.66750000001</v>
      </c>
      <c r="T30" s="161">
        <v>-146108.37150000001</v>
      </c>
      <c r="U30" s="161">
        <v>-1754733.5677199997</v>
      </c>
      <c r="V30" s="163">
        <f ca="1">SUM(INDIRECT(Inputs!$C$11&amp;ROW()&amp;":"&amp;Inputs!$C$12&amp;ROW()))</f>
        <v>-133369.78199999998</v>
      </c>
      <c r="W30" s="163">
        <f ca="1">SUM(INDIRECT(Inputs!$C$13&amp;ROW()&amp;":"&amp;Inputs!$C$14&amp;ROW()))</f>
        <v>-1380352.6237199998</v>
      </c>
      <c r="X30" s="3" t="str">
        <f>IF(COUNTIFS(Lookups!$A:$A,C30)=1,"Gross Sales","")</f>
        <v>Gross Sales</v>
      </c>
      <c r="Y30" s="3" t="str">
        <f>IF(COUNTIFS(Lookups!$D:$D,C30)=1,"Bar Sales","")</f>
        <v/>
      </c>
      <c r="Z30" s="3" t="str">
        <f>IFERROR(VLOOKUP(C30*1,Lookups!$D:$F,3,FALSE),"")</f>
        <v/>
      </c>
      <c r="AA30" s="3" t="str">
        <f>IFERROR(VLOOKUP($C30*1,Lookups!$H:$N,3,FALSE),"")</f>
        <v/>
      </c>
      <c r="AB30" s="3" t="str">
        <f>IFERROR(VLOOKUP($C30*1,Lookups!$H:$N,4,FALSE),"")</f>
        <v/>
      </c>
      <c r="AC30" s="3" t="str">
        <f>IFERROR(VLOOKUP($C30*1,Lookups!$H:$N,5,FALSE),"")</f>
        <v/>
      </c>
      <c r="AD30" s="3" t="str">
        <f>IFERROR(VLOOKUP($C30*1,Lookups!$H:$N,6,FALSE),"")</f>
        <v/>
      </c>
      <c r="AE30" s="3" t="str">
        <f>IFERROR(VLOOKUP($C30*1,Lookups!$H:$N,7,FALSE),"")</f>
        <v/>
      </c>
      <c r="AF30" s="3" t="str">
        <f>VLOOKUP(B30*1,Stores!$A:$C,3,FALSE)</f>
        <v>DFG</v>
      </c>
    </row>
    <row r="31" spans="1:32">
      <c r="A31" s="160" t="s">
        <v>917</v>
      </c>
      <c r="B31" s="160" t="s">
        <v>948</v>
      </c>
      <c r="C31" s="160">
        <v>510100</v>
      </c>
      <c r="D31" s="160" t="s">
        <v>918</v>
      </c>
      <c r="E31" s="160" t="s">
        <v>416</v>
      </c>
      <c r="F31" s="161">
        <v>2016</v>
      </c>
      <c r="G31" s="162">
        <v>0</v>
      </c>
      <c r="H31" s="161">
        <v>-83880.3</v>
      </c>
      <c r="I31" s="161">
        <v>-98813.343999999983</v>
      </c>
      <c r="J31" s="161">
        <v>-84101.346000000005</v>
      </c>
      <c r="K31" s="161">
        <v>-102682.45399999998</v>
      </c>
      <c r="L31" s="161">
        <v>-83168.613499999992</v>
      </c>
      <c r="M31" s="161">
        <v>-79558.709999999992</v>
      </c>
      <c r="N31" s="161">
        <v>-80359.125</v>
      </c>
      <c r="O31" s="161">
        <v>-85746.006500000003</v>
      </c>
      <c r="P31" s="161">
        <v>-79517.34</v>
      </c>
      <c r="Q31" s="161">
        <v>-63959.552999999993</v>
      </c>
      <c r="R31" s="161">
        <v>-78410.888500000001</v>
      </c>
      <c r="S31" s="161">
        <v>-68118.574999999997</v>
      </c>
      <c r="T31" s="161">
        <v>-74158.111999999994</v>
      </c>
      <c r="U31" s="161">
        <v>-1062474.3674999999</v>
      </c>
      <c r="V31" s="163">
        <f ca="1">SUM(INDIRECT(Inputs!$C$11&amp;ROW()&amp;":"&amp;Inputs!$C$12&amp;ROW()))</f>
        <v>-63959.552999999993</v>
      </c>
      <c r="W31" s="163">
        <f ca="1">SUM(INDIRECT(Inputs!$C$13&amp;ROW()&amp;":"&amp;Inputs!$C$14&amp;ROW()))</f>
        <v>-841786.7919999999</v>
      </c>
      <c r="X31" s="3" t="str">
        <f>IF(COUNTIFS(Lookups!$A:$A,C31)=1,"Gross Sales","")</f>
        <v>Gross Sales</v>
      </c>
      <c r="Y31" s="3" t="str">
        <f>IF(COUNTIFS(Lookups!$D:$D,C31)=1,"Bar Sales","")</f>
        <v/>
      </c>
      <c r="Z31" s="3" t="str">
        <f>IFERROR(VLOOKUP(C31*1,Lookups!$D:$F,3,FALSE),"")</f>
        <v/>
      </c>
      <c r="AA31" s="3" t="str">
        <f>IFERROR(VLOOKUP($C31*1,Lookups!$H:$N,3,FALSE),"")</f>
        <v/>
      </c>
      <c r="AB31" s="3" t="str">
        <f>IFERROR(VLOOKUP($C31*1,Lookups!$H:$N,4,FALSE),"")</f>
        <v/>
      </c>
      <c r="AC31" s="3" t="str">
        <f>IFERROR(VLOOKUP($C31*1,Lookups!$H:$N,5,FALSE),"")</f>
        <v/>
      </c>
      <c r="AD31" s="3" t="str">
        <f>IFERROR(VLOOKUP($C31*1,Lookups!$H:$N,6,FALSE),"")</f>
        <v/>
      </c>
      <c r="AE31" s="3" t="str">
        <f>IFERROR(VLOOKUP($C31*1,Lookups!$H:$N,7,FALSE),"")</f>
        <v/>
      </c>
      <c r="AF31" s="3" t="str">
        <f>VLOOKUP(B31*1,Stores!$A:$C,3,FALSE)</f>
        <v>DFG</v>
      </c>
    </row>
    <row r="32" spans="1:32">
      <c r="A32" s="160" t="s">
        <v>917</v>
      </c>
      <c r="B32" s="160" t="s">
        <v>949</v>
      </c>
      <c r="C32" s="160">
        <v>510100</v>
      </c>
      <c r="D32" s="160" t="s">
        <v>918</v>
      </c>
      <c r="E32" s="160" t="s">
        <v>416</v>
      </c>
      <c r="F32" s="161">
        <v>2016</v>
      </c>
      <c r="G32" s="162">
        <v>0</v>
      </c>
      <c r="H32" s="161">
        <v>-112847.7</v>
      </c>
      <c r="I32" s="161">
        <v>-136280.704</v>
      </c>
      <c r="J32" s="161">
        <v>-183482.07149999999</v>
      </c>
      <c r="K32" s="161">
        <v>-165740.73599999998</v>
      </c>
      <c r="L32" s="161">
        <v>-145596.20921999999</v>
      </c>
      <c r="M32" s="161">
        <v>-169262.32749999998</v>
      </c>
      <c r="N32" s="161">
        <v>-192931.52234999998</v>
      </c>
      <c r="O32" s="161">
        <v>-173198.046</v>
      </c>
      <c r="P32" s="161">
        <v>-137223.12555</v>
      </c>
      <c r="Q32" s="161">
        <v>-172365.1839</v>
      </c>
      <c r="R32" s="161">
        <v>-139786.46499999997</v>
      </c>
      <c r="S32" s="161">
        <v>-198247.77</v>
      </c>
      <c r="T32" s="161">
        <v>-217670.60699999999</v>
      </c>
      <c r="U32" s="161">
        <v>-2144632.46802</v>
      </c>
      <c r="V32" s="163">
        <f ca="1">SUM(INDIRECT(Inputs!$C$11&amp;ROW()&amp;":"&amp;Inputs!$C$12&amp;ROW()))</f>
        <v>-172365.1839</v>
      </c>
      <c r="W32" s="163">
        <f ca="1">SUM(INDIRECT(Inputs!$C$13&amp;ROW()&amp;":"&amp;Inputs!$C$14&amp;ROW()))</f>
        <v>-1588927.6260200001</v>
      </c>
      <c r="X32" s="3" t="str">
        <f>IF(COUNTIFS(Lookups!$A:$A,C32)=1,"Gross Sales","")</f>
        <v>Gross Sales</v>
      </c>
      <c r="Y32" s="3" t="str">
        <f>IF(COUNTIFS(Lookups!$D:$D,C32)=1,"Bar Sales","")</f>
        <v/>
      </c>
      <c r="Z32" s="3" t="str">
        <f>IFERROR(VLOOKUP(C32*1,Lookups!$D:$F,3,FALSE),"")</f>
        <v/>
      </c>
      <c r="AA32" s="3" t="str">
        <f>IFERROR(VLOOKUP($C32*1,Lookups!$H:$N,3,FALSE),"")</f>
        <v/>
      </c>
      <c r="AB32" s="3" t="str">
        <f>IFERROR(VLOOKUP($C32*1,Lookups!$H:$N,4,FALSE),"")</f>
        <v/>
      </c>
      <c r="AC32" s="3" t="str">
        <f>IFERROR(VLOOKUP($C32*1,Lookups!$H:$N,5,FALSE),"")</f>
        <v/>
      </c>
      <c r="AD32" s="3" t="str">
        <f>IFERROR(VLOOKUP($C32*1,Lookups!$H:$N,6,FALSE),"")</f>
        <v/>
      </c>
      <c r="AE32" s="3" t="str">
        <f>IFERROR(VLOOKUP($C32*1,Lookups!$H:$N,7,FALSE),"")</f>
        <v/>
      </c>
      <c r="AF32" s="3" t="str">
        <f>VLOOKUP(B32*1,Stores!$A:$C,3,FALSE)</f>
        <v>DFG</v>
      </c>
    </row>
    <row r="33" spans="1:32">
      <c r="A33" s="160" t="s">
        <v>917</v>
      </c>
      <c r="B33" s="160" t="s">
        <v>950</v>
      </c>
      <c r="C33" s="160">
        <v>510100</v>
      </c>
      <c r="D33" s="160" t="s">
        <v>918</v>
      </c>
      <c r="E33" s="160" t="s">
        <v>416</v>
      </c>
      <c r="F33" s="161">
        <v>2016</v>
      </c>
      <c r="G33" s="162">
        <v>0</v>
      </c>
      <c r="H33" s="161">
        <v>-98504.448000000004</v>
      </c>
      <c r="I33" s="161">
        <v>-113018.878</v>
      </c>
      <c r="J33" s="161">
        <v>-140531.125</v>
      </c>
      <c r="K33" s="161">
        <v>-90804.966</v>
      </c>
      <c r="L33" s="161">
        <v>-132237.04199999999</v>
      </c>
      <c r="M33" s="161">
        <v>-73906.944999999992</v>
      </c>
      <c r="N33" s="161">
        <v>-95683.76999999999</v>
      </c>
      <c r="O33" s="161">
        <v>-90258.055999999982</v>
      </c>
      <c r="P33" s="161">
        <v>-113562.74159999999</v>
      </c>
      <c r="Q33" s="161">
        <v>-93894.191999999981</v>
      </c>
      <c r="R33" s="161">
        <v>-86882.659499999994</v>
      </c>
      <c r="S33" s="161">
        <v>-84268.243499999997</v>
      </c>
      <c r="T33" s="161">
        <v>-101341.674</v>
      </c>
      <c r="U33" s="161">
        <v>-1314894.7406000001</v>
      </c>
      <c r="V33" s="163">
        <f ca="1">SUM(INDIRECT(Inputs!$C$11&amp;ROW()&amp;":"&amp;Inputs!$C$12&amp;ROW()))</f>
        <v>-93894.191999999981</v>
      </c>
      <c r="W33" s="163">
        <f ca="1">SUM(INDIRECT(Inputs!$C$13&amp;ROW()&amp;":"&amp;Inputs!$C$14&amp;ROW()))</f>
        <v>-1042402.1635999999</v>
      </c>
      <c r="X33" s="3" t="str">
        <f>IF(COUNTIFS(Lookups!$A:$A,C33)=1,"Gross Sales","")</f>
        <v>Gross Sales</v>
      </c>
      <c r="Y33" s="3" t="str">
        <f>IF(COUNTIFS(Lookups!$D:$D,C33)=1,"Bar Sales","")</f>
        <v/>
      </c>
      <c r="Z33" s="3" t="str">
        <f>IFERROR(VLOOKUP(C33*1,Lookups!$D:$F,3,FALSE),"")</f>
        <v/>
      </c>
      <c r="AA33" s="3" t="str">
        <f>IFERROR(VLOOKUP($C33*1,Lookups!$H:$N,3,FALSE),"")</f>
        <v/>
      </c>
      <c r="AB33" s="3" t="str">
        <f>IFERROR(VLOOKUP($C33*1,Lookups!$H:$N,4,FALSE),"")</f>
        <v/>
      </c>
      <c r="AC33" s="3" t="str">
        <f>IFERROR(VLOOKUP($C33*1,Lookups!$H:$N,5,FALSE),"")</f>
        <v/>
      </c>
      <c r="AD33" s="3" t="str">
        <f>IFERROR(VLOOKUP($C33*1,Lookups!$H:$N,6,FALSE),"")</f>
        <v/>
      </c>
      <c r="AE33" s="3" t="str">
        <f>IFERROR(VLOOKUP($C33*1,Lookups!$H:$N,7,FALSE),"")</f>
        <v/>
      </c>
      <c r="AF33" s="3" t="str">
        <f>VLOOKUP(B33*1,Stores!$A:$C,3,FALSE)</f>
        <v>DFG</v>
      </c>
    </row>
    <row r="34" spans="1:32">
      <c r="A34" s="160" t="s">
        <v>917</v>
      </c>
      <c r="B34" s="160" t="s">
        <v>951</v>
      </c>
      <c r="C34" s="160">
        <v>510100</v>
      </c>
      <c r="D34" s="160" t="s">
        <v>918</v>
      </c>
      <c r="E34" s="160" t="s">
        <v>416</v>
      </c>
      <c r="F34" s="161">
        <v>2016</v>
      </c>
      <c r="G34" s="162">
        <v>0</v>
      </c>
      <c r="H34" s="161">
        <v>-161541.58299999998</v>
      </c>
      <c r="I34" s="161">
        <v>-147464.856</v>
      </c>
      <c r="J34" s="161">
        <v>-180689.46</v>
      </c>
      <c r="K34" s="161">
        <v>-186021.64</v>
      </c>
      <c r="L34" s="161">
        <v>-205838.80799999999</v>
      </c>
      <c r="M34" s="161">
        <v>-146111.45849999998</v>
      </c>
      <c r="N34" s="161">
        <v>-148212.83749999999</v>
      </c>
      <c r="O34" s="161">
        <v>-123420.56999999998</v>
      </c>
      <c r="P34" s="161">
        <v>-193097.37999999998</v>
      </c>
      <c r="Q34" s="161">
        <v>-144056.16399999999</v>
      </c>
      <c r="R34" s="161">
        <v>-184256.77899999998</v>
      </c>
      <c r="S34" s="161">
        <v>-150390.4325</v>
      </c>
      <c r="T34" s="161">
        <v>-155154.34199999998</v>
      </c>
      <c r="U34" s="161">
        <v>-2126256.3105000001</v>
      </c>
      <c r="V34" s="163">
        <f ca="1">SUM(INDIRECT(Inputs!$C$11&amp;ROW()&amp;":"&amp;Inputs!$C$12&amp;ROW()))</f>
        <v>-144056.16399999999</v>
      </c>
      <c r="W34" s="163">
        <f ca="1">SUM(INDIRECT(Inputs!$C$13&amp;ROW()&amp;":"&amp;Inputs!$C$14&amp;ROW()))</f>
        <v>-1636454.7569999998</v>
      </c>
      <c r="X34" s="3" t="str">
        <f>IF(COUNTIFS(Lookups!$A:$A,C34)=1,"Gross Sales","")</f>
        <v>Gross Sales</v>
      </c>
      <c r="Y34" s="3" t="str">
        <f>IF(COUNTIFS(Lookups!$D:$D,C34)=1,"Bar Sales","")</f>
        <v/>
      </c>
      <c r="Z34" s="3" t="str">
        <f>IFERROR(VLOOKUP(C34*1,Lookups!$D:$F,3,FALSE),"")</f>
        <v/>
      </c>
      <c r="AA34" s="3" t="str">
        <f>IFERROR(VLOOKUP($C34*1,Lookups!$H:$N,3,FALSE),"")</f>
        <v/>
      </c>
      <c r="AB34" s="3" t="str">
        <f>IFERROR(VLOOKUP($C34*1,Lookups!$H:$N,4,FALSE),"")</f>
        <v/>
      </c>
      <c r="AC34" s="3" t="str">
        <f>IFERROR(VLOOKUP($C34*1,Lookups!$H:$N,5,FALSE),"")</f>
        <v/>
      </c>
      <c r="AD34" s="3" t="str">
        <f>IFERROR(VLOOKUP($C34*1,Lookups!$H:$N,6,FALSE),"")</f>
        <v/>
      </c>
      <c r="AE34" s="3" t="str">
        <f>IFERROR(VLOOKUP($C34*1,Lookups!$H:$N,7,FALSE),"")</f>
        <v/>
      </c>
      <c r="AF34" s="3" t="str">
        <f>VLOOKUP(B34*1,Stores!$A:$C,3,FALSE)</f>
        <v>DFG</v>
      </c>
    </row>
    <row r="35" spans="1:32">
      <c r="A35" s="160" t="s">
        <v>917</v>
      </c>
      <c r="B35" s="160" t="s">
        <v>952</v>
      </c>
      <c r="C35" s="160">
        <v>510100</v>
      </c>
      <c r="D35" s="160" t="s">
        <v>918</v>
      </c>
      <c r="E35" s="160" t="s">
        <v>416</v>
      </c>
      <c r="F35" s="161">
        <v>2016</v>
      </c>
      <c r="G35" s="162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-142916.46599999999</v>
      </c>
      <c r="O35" s="161">
        <v>-267092.28000000003</v>
      </c>
      <c r="P35" s="161">
        <v>-202569.37399999998</v>
      </c>
      <c r="Q35" s="161">
        <v>-154243.91499999998</v>
      </c>
      <c r="R35" s="161">
        <v>-144914.56</v>
      </c>
      <c r="S35" s="161">
        <v>-190021.8775</v>
      </c>
      <c r="T35" s="161">
        <v>-160507.90349999999</v>
      </c>
      <c r="U35" s="161">
        <v>-1262266.3759999999</v>
      </c>
      <c r="V35" s="163">
        <f ca="1">SUM(INDIRECT(Inputs!$C$11&amp;ROW()&amp;":"&amp;Inputs!$C$12&amp;ROW()))</f>
        <v>-154243.91499999998</v>
      </c>
      <c r="W35" s="163">
        <f ca="1">SUM(INDIRECT(Inputs!$C$13&amp;ROW()&amp;":"&amp;Inputs!$C$14&amp;ROW()))</f>
        <v>-766822.03499999992</v>
      </c>
      <c r="X35" s="3" t="str">
        <f>IF(COUNTIFS(Lookups!$A:$A,C35)=1,"Gross Sales","")</f>
        <v>Gross Sales</v>
      </c>
      <c r="Y35" s="3" t="str">
        <f>IF(COUNTIFS(Lookups!$D:$D,C35)=1,"Bar Sales","")</f>
        <v/>
      </c>
      <c r="Z35" s="3" t="str">
        <f>IFERROR(VLOOKUP(C35*1,Lookups!$D:$F,3,FALSE),"")</f>
        <v/>
      </c>
      <c r="AA35" s="3" t="str">
        <f>IFERROR(VLOOKUP($C35*1,Lookups!$H:$N,3,FALSE),"")</f>
        <v/>
      </c>
      <c r="AB35" s="3" t="str">
        <f>IFERROR(VLOOKUP($C35*1,Lookups!$H:$N,4,FALSE),"")</f>
        <v/>
      </c>
      <c r="AC35" s="3" t="str">
        <f>IFERROR(VLOOKUP($C35*1,Lookups!$H:$N,5,FALSE),"")</f>
        <v/>
      </c>
      <c r="AD35" s="3" t="str">
        <f>IFERROR(VLOOKUP($C35*1,Lookups!$H:$N,6,FALSE),"")</f>
        <v/>
      </c>
      <c r="AE35" s="3" t="str">
        <f>IFERROR(VLOOKUP($C35*1,Lookups!$H:$N,7,FALSE),"")</f>
        <v/>
      </c>
      <c r="AF35" s="3" t="str">
        <f>VLOOKUP(B35*1,Stores!$A:$C,3,FALSE)</f>
        <v>DFG</v>
      </c>
    </row>
    <row r="36" spans="1:32">
      <c r="A36" s="160" t="s">
        <v>917</v>
      </c>
      <c r="B36" s="160" t="s">
        <v>953</v>
      </c>
      <c r="C36" s="160">
        <v>510100</v>
      </c>
      <c r="D36" s="160" t="s">
        <v>918</v>
      </c>
      <c r="E36" s="160" t="s">
        <v>416</v>
      </c>
      <c r="F36" s="161">
        <v>2016</v>
      </c>
      <c r="G36" s="162">
        <v>0</v>
      </c>
      <c r="H36" s="161">
        <v>0</v>
      </c>
      <c r="I36" s="161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61">
        <v>0</v>
      </c>
      <c r="P36" s="161">
        <v>0</v>
      </c>
      <c r="Q36" s="161">
        <v>0</v>
      </c>
      <c r="R36" s="161">
        <v>-29564.535</v>
      </c>
      <c r="S36" s="161">
        <v>-113129.09999999999</v>
      </c>
      <c r="T36" s="161">
        <v>-95407.270279999997</v>
      </c>
      <c r="U36" s="161">
        <v>-238100.90527999998</v>
      </c>
      <c r="V36" s="163">
        <f ca="1">SUM(INDIRECT(Inputs!$C$11&amp;ROW()&amp;":"&amp;Inputs!$C$12&amp;ROW()))</f>
        <v>0</v>
      </c>
      <c r="W36" s="163">
        <f ca="1">SUM(INDIRECT(Inputs!$C$13&amp;ROW()&amp;":"&amp;Inputs!$C$14&amp;ROW()))</f>
        <v>0</v>
      </c>
      <c r="X36" s="3" t="str">
        <f>IF(COUNTIFS(Lookups!$A:$A,C36)=1,"Gross Sales","")</f>
        <v>Gross Sales</v>
      </c>
      <c r="Y36" s="3" t="str">
        <f>IF(COUNTIFS(Lookups!$D:$D,C36)=1,"Bar Sales","")</f>
        <v/>
      </c>
      <c r="Z36" s="3" t="str">
        <f>IFERROR(VLOOKUP(C36*1,Lookups!$D:$F,3,FALSE),"")</f>
        <v/>
      </c>
      <c r="AA36" s="3" t="str">
        <f>IFERROR(VLOOKUP($C36*1,Lookups!$H:$N,3,FALSE),"")</f>
        <v/>
      </c>
      <c r="AB36" s="3" t="str">
        <f>IFERROR(VLOOKUP($C36*1,Lookups!$H:$N,4,FALSE),"")</f>
        <v/>
      </c>
      <c r="AC36" s="3" t="str">
        <f>IFERROR(VLOOKUP($C36*1,Lookups!$H:$N,5,FALSE),"")</f>
        <v/>
      </c>
      <c r="AD36" s="3" t="str">
        <f>IFERROR(VLOOKUP($C36*1,Lookups!$H:$N,6,FALSE),"")</f>
        <v/>
      </c>
      <c r="AE36" s="3" t="str">
        <f>IFERROR(VLOOKUP($C36*1,Lookups!$H:$N,7,FALSE),"")</f>
        <v/>
      </c>
      <c r="AF36" s="3" t="str">
        <f>VLOOKUP(B36*1,Stores!$A:$C,3,FALSE)</f>
        <v>DFG</v>
      </c>
    </row>
    <row r="37" spans="1:32">
      <c r="A37" s="160" t="s">
        <v>917</v>
      </c>
      <c r="B37" s="160" t="s">
        <v>954</v>
      </c>
      <c r="C37" s="160">
        <v>510100</v>
      </c>
      <c r="D37" s="160" t="s">
        <v>918</v>
      </c>
      <c r="E37" s="160" t="s">
        <v>416</v>
      </c>
      <c r="F37" s="161">
        <v>2016</v>
      </c>
      <c r="G37" s="162">
        <v>0</v>
      </c>
      <c r="H37" s="161">
        <v>0</v>
      </c>
      <c r="I37" s="161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v>0</v>
      </c>
      <c r="Q37" s="161">
        <v>0</v>
      </c>
      <c r="R37" s="161">
        <v>0</v>
      </c>
      <c r="S37" s="161">
        <v>-53618.874749999995</v>
      </c>
      <c r="T37" s="161">
        <v>-153206.193</v>
      </c>
      <c r="U37" s="161">
        <v>-206825.06774999999</v>
      </c>
      <c r="V37" s="163">
        <f ca="1">SUM(INDIRECT(Inputs!$C$11&amp;ROW()&amp;":"&amp;Inputs!$C$12&amp;ROW()))</f>
        <v>0</v>
      </c>
      <c r="W37" s="163">
        <f ca="1">SUM(INDIRECT(Inputs!$C$13&amp;ROW()&amp;":"&amp;Inputs!$C$14&amp;ROW()))</f>
        <v>0</v>
      </c>
      <c r="X37" s="3" t="str">
        <f>IF(COUNTIFS(Lookups!$A:$A,C37)=1,"Gross Sales","")</f>
        <v>Gross Sales</v>
      </c>
      <c r="Y37" s="3" t="str">
        <f>IF(COUNTIFS(Lookups!$D:$D,C37)=1,"Bar Sales","")</f>
        <v/>
      </c>
      <c r="Z37" s="3" t="str">
        <f>IFERROR(VLOOKUP(C37*1,Lookups!$D:$F,3,FALSE),"")</f>
        <v/>
      </c>
      <c r="AA37" s="3" t="str">
        <f>IFERROR(VLOOKUP($C37*1,Lookups!$H:$N,3,FALSE),"")</f>
        <v/>
      </c>
      <c r="AB37" s="3" t="str">
        <f>IFERROR(VLOOKUP($C37*1,Lookups!$H:$N,4,FALSE),"")</f>
        <v/>
      </c>
      <c r="AC37" s="3" t="str">
        <f>IFERROR(VLOOKUP($C37*1,Lookups!$H:$N,5,FALSE),"")</f>
        <v/>
      </c>
      <c r="AD37" s="3" t="str">
        <f>IFERROR(VLOOKUP($C37*1,Lookups!$H:$N,6,FALSE),"")</f>
        <v/>
      </c>
      <c r="AE37" s="3" t="str">
        <f>IFERROR(VLOOKUP($C37*1,Lookups!$H:$N,7,FALSE),"")</f>
        <v/>
      </c>
      <c r="AF37" s="3" t="str">
        <f>VLOOKUP(B37*1,Stores!$A:$C,3,FALSE)</f>
        <v>DFG</v>
      </c>
    </row>
    <row r="38" spans="1:32">
      <c r="A38" s="160" t="s">
        <v>917</v>
      </c>
      <c r="B38" s="160" t="s">
        <v>919</v>
      </c>
      <c r="C38" s="160">
        <v>511000</v>
      </c>
      <c r="D38" s="160" t="s">
        <v>918</v>
      </c>
      <c r="E38" s="160" t="s">
        <v>475</v>
      </c>
      <c r="F38" s="161">
        <v>2016</v>
      </c>
      <c r="G38" s="162">
        <v>0</v>
      </c>
      <c r="H38" s="161">
        <v>-5012.07</v>
      </c>
      <c r="I38" s="161">
        <v>-5939.7082499999997</v>
      </c>
      <c r="J38" s="161">
        <v>-4950.3964999999998</v>
      </c>
      <c r="K38" s="161">
        <v>-5640.4740000000002</v>
      </c>
      <c r="L38" s="161">
        <v>-5754.5774999999994</v>
      </c>
      <c r="M38" s="161">
        <v>-3527.1600000000003</v>
      </c>
      <c r="N38" s="161">
        <v>-3399.375</v>
      </c>
      <c r="O38" s="161">
        <v>-3656.2889999999998</v>
      </c>
      <c r="P38" s="161">
        <v>-1688.9109999999998</v>
      </c>
      <c r="Q38" s="161">
        <v>0</v>
      </c>
      <c r="R38" s="161">
        <v>0</v>
      </c>
      <c r="S38" s="161">
        <v>0</v>
      </c>
      <c r="T38" s="161">
        <v>0</v>
      </c>
      <c r="U38" s="161">
        <v>-39568.961249999993</v>
      </c>
      <c r="V38" s="163">
        <f ca="1">SUM(INDIRECT(Inputs!$C$11&amp;ROW()&amp;":"&amp;Inputs!$C$12&amp;ROW()))</f>
        <v>0</v>
      </c>
      <c r="W38" s="163">
        <f ca="1">SUM(INDIRECT(Inputs!$C$13&amp;ROW()&amp;":"&amp;Inputs!$C$14&amp;ROW()))</f>
        <v>-39568.961249999993</v>
      </c>
      <c r="X38" s="3" t="str">
        <f>IF(COUNTIFS(Lookups!$A:$A,C38)=1,"Gross Sales","")</f>
        <v>Gross Sales</v>
      </c>
      <c r="Y38" s="3" t="str">
        <f>IF(COUNTIFS(Lookups!$D:$D,C38)=1,"Bar Sales","")</f>
        <v/>
      </c>
      <c r="Z38" s="3" t="str">
        <f>IFERROR(VLOOKUP(C38*1,Lookups!$D:$F,3,FALSE),"")</f>
        <v/>
      </c>
      <c r="AA38" s="3" t="str">
        <f>IFERROR(VLOOKUP($C38*1,Lookups!$H:$N,3,FALSE),"")</f>
        <v/>
      </c>
      <c r="AB38" s="3" t="str">
        <f>IFERROR(VLOOKUP($C38*1,Lookups!$H:$N,4,FALSE),"")</f>
        <v/>
      </c>
      <c r="AC38" s="3" t="str">
        <f>IFERROR(VLOOKUP($C38*1,Lookups!$H:$N,5,FALSE),"")</f>
        <v/>
      </c>
      <c r="AD38" s="3" t="str">
        <f>IFERROR(VLOOKUP($C38*1,Lookups!$H:$N,6,FALSE),"")</f>
        <v/>
      </c>
      <c r="AE38" s="3" t="str">
        <f>IFERROR(VLOOKUP($C38*1,Lookups!$H:$N,7,FALSE),"")</f>
        <v/>
      </c>
      <c r="AF38" s="3" t="str">
        <f>VLOOKUP(B38*1,Stores!$A:$C,3,FALSE)</f>
        <v>DFDE</v>
      </c>
    </row>
    <row r="39" spans="1:32">
      <c r="A39" s="160" t="s">
        <v>917</v>
      </c>
      <c r="B39" s="160" t="s">
        <v>920</v>
      </c>
      <c r="C39" s="160">
        <v>511000</v>
      </c>
      <c r="D39" s="160" t="s">
        <v>918</v>
      </c>
      <c r="E39" s="160" t="s">
        <v>475</v>
      </c>
      <c r="F39" s="161">
        <v>2016</v>
      </c>
      <c r="G39" s="162">
        <v>0</v>
      </c>
      <c r="H39" s="161">
        <v>-5816.1320000000005</v>
      </c>
      <c r="I39" s="161">
        <v>-6714.8283999999994</v>
      </c>
      <c r="J39" s="161">
        <v>-4348.7597999999998</v>
      </c>
      <c r="K39" s="161">
        <v>-4610.9699999999993</v>
      </c>
      <c r="L39" s="161">
        <v>-6022.4619000000002</v>
      </c>
      <c r="M39" s="161">
        <v>-4145.799</v>
      </c>
      <c r="N39" s="161">
        <v>-5622.6239999999989</v>
      </c>
      <c r="O39" s="161">
        <v>-4362.7192000000005</v>
      </c>
      <c r="P39" s="161">
        <v>-6556.1404999999995</v>
      </c>
      <c r="Q39" s="161">
        <v>-5069.6897999999992</v>
      </c>
      <c r="R39" s="161">
        <v>-4656.8717999999999</v>
      </c>
      <c r="S39" s="161">
        <v>-5047.7896000000001</v>
      </c>
      <c r="T39" s="161">
        <v>-7610.5119999999997</v>
      </c>
      <c r="U39" s="161">
        <v>-70585.297999999995</v>
      </c>
      <c r="V39" s="163">
        <f ca="1">SUM(INDIRECT(Inputs!$C$11&amp;ROW()&amp;":"&amp;Inputs!$C$12&amp;ROW()))</f>
        <v>-5069.6897999999992</v>
      </c>
      <c r="W39" s="163">
        <f ca="1">SUM(INDIRECT(Inputs!$C$13&amp;ROW()&amp;":"&amp;Inputs!$C$14&amp;ROW()))</f>
        <v>-53270.124599999996</v>
      </c>
      <c r="X39" s="3" t="str">
        <f>IF(COUNTIFS(Lookups!$A:$A,C39)=1,"Gross Sales","")</f>
        <v>Gross Sales</v>
      </c>
      <c r="Y39" s="3" t="str">
        <f>IF(COUNTIFS(Lookups!$D:$D,C39)=1,"Bar Sales","")</f>
        <v/>
      </c>
      <c r="Z39" s="3" t="str">
        <f>IFERROR(VLOOKUP(C39*1,Lookups!$D:$F,3,FALSE),"")</f>
        <v/>
      </c>
      <c r="AA39" s="3" t="str">
        <f>IFERROR(VLOOKUP($C39*1,Lookups!$H:$N,3,FALSE),"")</f>
        <v/>
      </c>
      <c r="AB39" s="3" t="str">
        <f>IFERROR(VLOOKUP($C39*1,Lookups!$H:$N,4,FALSE),"")</f>
        <v/>
      </c>
      <c r="AC39" s="3" t="str">
        <f>IFERROR(VLOOKUP($C39*1,Lookups!$H:$N,5,FALSE),"")</f>
        <v/>
      </c>
      <c r="AD39" s="3" t="str">
        <f>IFERROR(VLOOKUP($C39*1,Lookups!$H:$N,6,FALSE),"")</f>
        <v/>
      </c>
      <c r="AE39" s="3" t="str">
        <f>IFERROR(VLOOKUP($C39*1,Lookups!$H:$N,7,FALSE),"")</f>
        <v/>
      </c>
      <c r="AF39" s="3" t="str">
        <f>VLOOKUP(B39*1,Stores!$A:$C,3,FALSE)</f>
        <v>DFDE</v>
      </c>
    </row>
    <row r="40" spans="1:32">
      <c r="A40" s="160" t="s">
        <v>917</v>
      </c>
      <c r="B40" s="160" t="s">
        <v>921</v>
      </c>
      <c r="C40" s="160">
        <v>511000</v>
      </c>
      <c r="D40" s="160" t="s">
        <v>918</v>
      </c>
      <c r="E40" s="160" t="s">
        <v>475</v>
      </c>
      <c r="F40" s="161">
        <v>2016</v>
      </c>
      <c r="G40" s="162">
        <v>0</v>
      </c>
      <c r="H40" s="161">
        <v>-11554.787999999999</v>
      </c>
      <c r="I40" s="161">
        <v>-11774.762299999999</v>
      </c>
      <c r="J40" s="161">
        <v>-8442.2331000000013</v>
      </c>
      <c r="K40" s="161">
        <v>-7077.2162999999991</v>
      </c>
      <c r="L40" s="161">
        <v>-9505.1995499999994</v>
      </c>
      <c r="M40" s="161">
        <v>-9300.5640000000003</v>
      </c>
      <c r="N40" s="161">
        <v>-6534.3949999999986</v>
      </c>
      <c r="O40" s="161">
        <v>-9321.4351999999999</v>
      </c>
      <c r="P40" s="161">
        <v>-8146.3535999999995</v>
      </c>
      <c r="Q40" s="161">
        <v>-6902.1665999999987</v>
      </c>
      <c r="R40" s="161">
        <v>-10091.449549999999</v>
      </c>
      <c r="S40" s="161">
        <v>-10316.673149999999</v>
      </c>
      <c r="T40" s="161">
        <v>-13780.34</v>
      </c>
      <c r="U40" s="161">
        <v>-122747.57634999999</v>
      </c>
      <c r="V40" s="163">
        <f ca="1">SUM(INDIRECT(Inputs!$C$11&amp;ROW()&amp;":"&amp;Inputs!$C$12&amp;ROW()))</f>
        <v>-6902.1665999999987</v>
      </c>
      <c r="W40" s="163">
        <f ca="1">SUM(INDIRECT(Inputs!$C$13&amp;ROW()&amp;":"&amp;Inputs!$C$14&amp;ROW()))</f>
        <v>-88559.113649999985</v>
      </c>
      <c r="X40" s="3" t="str">
        <f>IF(COUNTIFS(Lookups!$A:$A,C40)=1,"Gross Sales","")</f>
        <v>Gross Sales</v>
      </c>
      <c r="Y40" s="3" t="str">
        <f>IF(COUNTIFS(Lookups!$D:$D,C40)=1,"Bar Sales","")</f>
        <v/>
      </c>
      <c r="Z40" s="3" t="str">
        <f>IFERROR(VLOOKUP(C40*1,Lookups!$D:$F,3,FALSE),"")</f>
        <v/>
      </c>
      <c r="AA40" s="3" t="str">
        <f>IFERROR(VLOOKUP($C40*1,Lookups!$H:$N,3,FALSE),"")</f>
        <v/>
      </c>
      <c r="AB40" s="3" t="str">
        <f>IFERROR(VLOOKUP($C40*1,Lookups!$H:$N,4,FALSE),"")</f>
        <v/>
      </c>
      <c r="AC40" s="3" t="str">
        <f>IFERROR(VLOOKUP($C40*1,Lookups!$H:$N,5,FALSE),"")</f>
        <v/>
      </c>
      <c r="AD40" s="3" t="str">
        <f>IFERROR(VLOOKUP($C40*1,Lookups!$H:$N,6,FALSE),"")</f>
        <v/>
      </c>
      <c r="AE40" s="3" t="str">
        <f>IFERROR(VLOOKUP($C40*1,Lookups!$H:$N,7,FALSE),"")</f>
        <v/>
      </c>
      <c r="AF40" s="3" t="str">
        <f>VLOOKUP(B40*1,Stores!$A:$C,3,FALSE)</f>
        <v>DFDE</v>
      </c>
    </row>
    <row r="41" spans="1:32">
      <c r="A41" s="160" t="s">
        <v>917</v>
      </c>
      <c r="B41" s="160" t="s">
        <v>922</v>
      </c>
      <c r="C41" s="160">
        <v>511000</v>
      </c>
      <c r="D41" s="160" t="s">
        <v>918</v>
      </c>
      <c r="E41" s="160" t="s">
        <v>475</v>
      </c>
      <c r="F41" s="161">
        <v>2016</v>
      </c>
      <c r="G41" s="162">
        <v>0</v>
      </c>
      <c r="H41" s="161">
        <v>-3477.1968000000002</v>
      </c>
      <c r="I41" s="161">
        <v>-4331.6160999999993</v>
      </c>
      <c r="J41" s="161">
        <v>-4915.8007500000003</v>
      </c>
      <c r="K41" s="161">
        <v>-4610.53215</v>
      </c>
      <c r="L41" s="161">
        <v>-5364.4689000000008</v>
      </c>
      <c r="M41" s="161">
        <v>-4761.427999999999</v>
      </c>
      <c r="N41" s="161">
        <v>-3977.9869500000004</v>
      </c>
      <c r="O41" s="161">
        <v>-4733.3558999999996</v>
      </c>
      <c r="P41" s="161">
        <v>-3639.8155499999998</v>
      </c>
      <c r="Q41" s="161">
        <v>-4917.4369999999999</v>
      </c>
      <c r="R41" s="161">
        <v>-4555.9709999999995</v>
      </c>
      <c r="S41" s="161">
        <v>-5391.3023499999999</v>
      </c>
      <c r="T41" s="161">
        <v>-6583.468499999999</v>
      </c>
      <c r="U41" s="161">
        <v>-61260.379949999988</v>
      </c>
      <c r="V41" s="163">
        <f ca="1">SUM(INDIRECT(Inputs!$C$11&amp;ROW()&amp;":"&amp;Inputs!$C$12&amp;ROW()))</f>
        <v>-4917.4369999999999</v>
      </c>
      <c r="W41" s="163">
        <f ca="1">SUM(INDIRECT(Inputs!$C$13&amp;ROW()&amp;":"&amp;Inputs!$C$14&amp;ROW()))</f>
        <v>-44729.638099999996</v>
      </c>
      <c r="X41" s="3" t="str">
        <f>IF(COUNTIFS(Lookups!$A:$A,C41)=1,"Gross Sales","")</f>
        <v>Gross Sales</v>
      </c>
      <c r="Y41" s="3" t="str">
        <f>IF(COUNTIFS(Lookups!$D:$D,C41)=1,"Bar Sales","")</f>
        <v/>
      </c>
      <c r="Z41" s="3" t="str">
        <f>IFERROR(VLOOKUP(C41*1,Lookups!$D:$F,3,FALSE),"")</f>
        <v/>
      </c>
      <c r="AA41" s="3" t="str">
        <f>IFERROR(VLOOKUP($C41*1,Lookups!$H:$N,3,FALSE),"")</f>
        <v/>
      </c>
      <c r="AB41" s="3" t="str">
        <f>IFERROR(VLOOKUP($C41*1,Lookups!$H:$N,4,FALSE),"")</f>
        <v/>
      </c>
      <c r="AC41" s="3" t="str">
        <f>IFERROR(VLOOKUP($C41*1,Lookups!$H:$N,5,FALSE),"")</f>
        <v/>
      </c>
      <c r="AD41" s="3" t="str">
        <f>IFERROR(VLOOKUP($C41*1,Lookups!$H:$N,6,FALSE),"")</f>
        <v/>
      </c>
      <c r="AE41" s="3" t="str">
        <f>IFERROR(VLOOKUP($C41*1,Lookups!$H:$N,7,FALSE),"")</f>
        <v/>
      </c>
      <c r="AF41" s="3" t="str">
        <f>VLOOKUP(B41*1,Stores!$A:$C,3,FALSE)</f>
        <v>DFDE</v>
      </c>
    </row>
    <row r="42" spans="1:32">
      <c r="A42" s="160" t="s">
        <v>917</v>
      </c>
      <c r="B42" s="160" t="s">
        <v>923</v>
      </c>
      <c r="C42" s="160">
        <v>511000</v>
      </c>
      <c r="D42" s="160" t="s">
        <v>918</v>
      </c>
      <c r="E42" s="160" t="s">
        <v>475</v>
      </c>
      <c r="F42" s="161">
        <v>2016</v>
      </c>
      <c r="G42" s="162">
        <v>0</v>
      </c>
      <c r="H42" s="161">
        <v>-8093.4434000000001</v>
      </c>
      <c r="I42" s="161">
        <v>-9106.9691999999995</v>
      </c>
      <c r="J42" s="161">
        <v>-8062.1849000000002</v>
      </c>
      <c r="K42" s="161">
        <v>-7662.3088499999994</v>
      </c>
      <c r="L42" s="161">
        <v>-14000.544599999999</v>
      </c>
      <c r="M42" s="161">
        <v>-11063.638949999999</v>
      </c>
      <c r="N42" s="161">
        <v>-7281.1493999999993</v>
      </c>
      <c r="O42" s="161">
        <v>-10745.226799999999</v>
      </c>
      <c r="P42" s="161">
        <v>-7684.3346999999994</v>
      </c>
      <c r="Q42" s="161">
        <v>-9405.0648999999994</v>
      </c>
      <c r="R42" s="161">
        <v>-7404.3416999999981</v>
      </c>
      <c r="S42" s="161">
        <v>-8745.8679000000011</v>
      </c>
      <c r="T42" s="161">
        <v>-10071.878249999998</v>
      </c>
      <c r="U42" s="161">
        <v>-119326.95354999999</v>
      </c>
      <c r="V42" s="163">
        <f ca="1">SUM(INDIRECT(Inputs!$C$11&amp;ROW()&amp;":"&amp;Inputs!$C$12&amp;ROW()))</f>
        <v>-9405.0648999999994</v>
      </c>
      <c r="W42" s="163">
        <f ca="1">SUM(INDIRECT(Inputs!$C$13&amp;ROW()&amp;":"&amp;Inputs!$C$14&amp;ROW()))</f>
        <v>-93104.865699999995</v>
      </c>
      <c r="X42" s="3" t="str">
        <f>IF(COUNTIFS(Lookups!$A:$A,C42)=1,"Gross Sales","")</f>
        <v>Gross Sales</v>
      </c>
      <c r="Y42" s="3" t="str">
        <f>IF(COUNTIFS(Lookups!$D:$D,C42)=1,"Bar Sales","")</f>
        <v/>
      </c>
      <c r="Z42" s="3" t="str">
        <f>IFERROR(VLOOKUP(C42*1,Lookups!$D:$F,3,FALSE),"")</f>
        <v/>
      </c>
      <c r="AA42" s="3" t="str">
        <f>IFERROR(VLOOKUP($C42*1,Lookups!$H:$N,3,FALSE),"")</f>
        <v/>
      </c>
      <c r="AB42" s="3" t="str">
        <f>IFERROR(VLOOKUP($C42*1,Lookups!$H:$N,4,FALSE),"")</f>
        <v/>
      </c>
      <c r="AC42" s="3" t="str">
        <f>IFERROR(VLOOKUP($C42*1,Lookups!$H:$N,5,FALSE),"")</f>
        <v/>
      </c>
      <c r="AD42" s="3" t="str">
        <f>IFERROR(VLOOKUP($C42*1,Lookups!$H:$N,6,FALSE),"")</f>
        <v/>
      </c>
      <c r="AE42" s="3" t="str">
        <f>IFERROR(VLOOKUP($C42*1,Lookups!$H:$N,7,FALSE),"")</f>
        <v/>
      </c>
      <c r="AF42" s="3" t="str">
        <f>VLOOKUP(B42*1,Stores!$A:$C,3,FALSE)</f>
        <v>DFDE</v>
      </c>
    </row>
    <row r="43" spans="1:32">
      <c r="A43" s="160" t="s">
        <v>917</v>
      </c>
      <c r="B43" s="160" t="s">
        <v>924</v>
      </c>
      <c r="C43" s="160">
        <v>511000</v>
      </c>
      <c r="D43" s="160" t="s">
        <v>918</v>
      </c>
      <c r="E43" s="160" t="s">
        <v>475</v>
      </c>
      <c r="F43" s="161">
        <v>2016</v>
      </c>
      <c r="G43" s="162">
        <v>0</v>
      </c>
      <c r="H43" s="161">
        <v>0</v>
      </c>
      <c r="I43" s="161">
        <v>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v>0</v>
      </c>
      <c r="Q43" s="161">
        <v>-8601.32</v>
      </c>
      <c r="R43" s="161">
        <v>-7114.2469999999994</v>
      </c>
      <c r="S43" s="161">
        <v>-10038.84</v>
      </c>
      <c r="T43" s="161">
        <v>-13175.133999999998</v>
      </c>
      <c r="U43" s="161">
        <v>-38929.540999999997</v>
      </c>
      <c r="V43" s="163">
        <f ca="1">SUM(INDIRECT(Inputs!$C$11&amp;ROW()&amp;":"&amp;Inputs!$C$12&amp;ROW()))</f>
        <v>-8601.32</v>
      </c>
      <c r="W43" s="163">
        <f ca="1">SUM(INDIRECT(Inputs!$C$13&amp;ROW()&amp;":"&amp;Inputs!$C$14&amp;ROW()))</f>
        <v>-8601.32</v>
      </c>
      <c r="X43" s="3" t="str">
        <f>IF(COUNTIFS(Lookups!$A:$A,C43)=1,"Gross Sales","")</f>
        <v>Gross Sales</v>
      </c>
      <c r="Y43" s="3" t="str">
        <f>IF(COUNTIFS(Lookups!$D:$D,C43)=1,"Bar Sales","")</f>
        <v/>
      </c>
      <c r="Z43" s="3" t="str">
        <f>IFERROR(VLOOKUP(C43*1,Lookups!$D:$F,3,FALSE),"")</f>
        <v/>
      </c>
      <c r="AA43" s="3" t="str">
        <f>IFERROR(VLOOKUP($C43*1,Lookups!$H:$N,3,FALSE),"")</f>
        <v/>
      </c>
      <c r="AB43" s="3" t="str">
        <f>IFERROR(VLOOKUP($C43*1,Lookups!$H:$N,4,FALSE),"")</f>
        <v/>
      </c>
      <c r="AC43" s="3" t="str">
        <f>IFERROR(VLOOKUP($C43*1,Lookups!$H:$N,5,FALSE),"")</f>
        <v/>
      </c>
      <c r="AD43" s="3" t="str">
        <f>IFERROR(VLOOKUP($C43*1,Lookups!$H:$N,6,FALSE),"")</f>
        <v/>
      </c>
      <c r="AE43" s="3" t="str">
        <f>IFERROR(VLOOKUP($C43*1,Lookups!$H:$N,7,FALSE),"")</f>
        <v/>
      </c>
      <c r="AF43" s="3" t="str">
        <f>VLOOKUP(B43*1,Stores!$A:$C,3,FALSE)</f>
        <v>DFDE</v>
      </c>
    </row>
    <row r="44" spans="1:32">
      <c r="A44" s="160" t="s">
        <v>917</v>
      </c>
      <c r="B44" s="160" t="s">
        <v>925</v>
      </c>
      <c r="C44" s="160">
        <v>511000</v>
      </c>
      <c r="D44" s="160" t="s">
        <v>918</v>
      </c>
      <c r="E44" s="160" t="s">
        <v>475</v>
      </c>
      <c r="F44" s="161">
        <v>2016</v>
      </c>
      <c r="G44" s="162">
        <v>0</v>
      </c>
      <c r="H44" s="161">
        <v>-5488.2555000000002</v>
      </c>
      <c r="I44" s="161">
        <v>-5322.9652000000006</v>
      </c>
      <c r="J44" s="161">
        <v>-4221.6265000000003</v>
      </c>
      <c r="K44" s="161">
        <v>-4591.1291999999994</v>
      </c>
      <c r="L44" s="161">
        <v>-5136.8940000000002</v>
      </c>
      <c r="M44" s="161">
        <v>-4307.8675499999999</v>
      </c>
      <c r="N44" s="161">
        <v>-2000.0820000000001</v>
      </c>
      <c r="O44" s="161">
        <v>-3182.9168</v>
      </c>
      <c r="P44" s="161">
        <v>-3293.1080000000002</v>
      </c>
      <c r="Q44" s="161">
        <v>-6191.4047999999993</v>
      </c>
      <c r="R44" s="161">
        <v>-5747.9646000000002</v>
      </c>
      <c r="S44" s="161">
        <v>-4506.5789999999997</v>
      </c>
      <c r="T44" s="161">
        <v>-4652.9094500000001</v>
      </c>
      <c r="U44" s="161">
        <v>-58643.70259999999</v>
      </c>
      <c r="V44" s="163">
        <f ca="1">SUM(INDIRECT(Inputs!$C$11&amp;ROW()&amp;":"&amp;Inputs!$C$12&amp;ROW()))</f>
        <v>-6191.4047999999993</v>
      </c>
      <c r="W44" s="163">
        <f ca="1">SUM(INDIRECT(Inputs!$C$13&amp;ROW()&amp;":"&amp;Inputs!$C$14&amp;ROW()))</f>
        <v>-43736.249549999993</v>
      </c>
      <c r="X44" s="3" t="str">
        <f>IF(COUNTIFS(Lookups!$A:$A,C44)=1,"Gross Sales","")</f>
        <v>Gross Sales</v>
      </c>
      <c r="Y44" s="3" t="str">
        <f>IF(COUNTIFS(Lookups!$D:$D,C44)=1,"Bar Sales","")</f>
        <v/>
      </c>
      <c r="Z44" s="3" t="str">
        <f>IFERROR(VLOOKUP(C44*1,Lookups!$D:$F,3,FALSE),"")</f>
        <v/>
      </c>
      <c r="AA44" s="3" t="str">
        <f>IFERROR(VLOOKUP($C44*1,Lookups!$H:$N,3,FALSE),"")</f>
        <v/>
      </c>
      <c r="AB44" s="3" t="str">
        <f>IFERROR(VLOOKUP($C44*1,Lookups!$H:$N,4,FALSE),"")</f>
        <v/>
      </c>
      <c r="AC44" s="3" t="str">
        <f>IFERROR(VLOOKUP($C44*1,Lookups!$H:$N,5,FALSE),"")</f>
        <v/>
      </c>
      <c r="AD44" s="3" t="str">
        <f>IFERROR(VLOOKUP($C44*1,Lookups!$H:$N,6,FALSE),"")</f>
        <v/>
      </c>
      <c r="AE44" s="3" t="str">
        <f>IFERROR(VLOOKUP($C44*1,Lookups!$H:$N,7,FALSE),"")</f>
        <v/>
      </c>
      <c r="AF44" s="3" t="str">
        <f>VLOOKUP(B44*1,Stores!$A:$C,3,FALSE)</f>
        <v>DFDE</v>
      </c>
    </row>
    <row r="45" spans="1:32">
      <c r="A45" s="160" t="s">
        <v>917</v>
      </c>
      <c r="B45" s="160" t="s">
        <v>926</v>
      </c>
      <c r="C45" s="160">
        <v>511000</v>
      </c>
      <c r="D45" s="160" t="s">
        <v>918</v>
      </c>
      <c r="E45" s="160" t="s">
        <v>475</v>
      </c>
      <c r="F45" s="161">
        <v>2016</v>
      </c>
      <c r="G45" s="162">
        <v>0</v>
      </c>
      <c r="H45" s="161">
        <v>-38745.773499999996</v>
      </c>
      <c r="I45" s="161">
        <v>-33214.533100000001</v>
      </c>
      <c r="J45" s="161">
        <v>-29732.262000000002</v>
      </c>
      <c r="K45" s="161">
        <v>-41353.928</v>
      </c>
      <c r="L45" s="161">
        <v>-40476.209199999998</v>
      </c>
      <c r="M45" s="161">
        <v>-32436.766950000001</v>
      </c>
      <c r="N45" s="161">
        <v>-36973.061999999991</v>
      </c>
      <c r="O45" s="161">
        <v>-39660.820499999994</v>
      </c>
      <c r="P45" s="161">
        <v>-30036.134799999996</v>
      </c>
      <c r="Q45" s="161">
        <v>-44737.781900000002</v>
      </c>
      <c r="R45" s="161">
        <v>-31241.145599999996</v>
      </c>
      <c r="S45" s="161">
        <v>-43068.165000000001</v>
      </c>
      <c r="T45" s="161">
        <v>-69071.802800000005</v>
      </c>
      <c r="U45" s="161">
        <v>-510748.38534999994</v>
      </c>
      <c r="V45" s="163">
        <f ca="1">SUM(INDIRECT(Inputs!$C$11&amp;ROW()&amp;":"&amp;Inputs!$C$12&amp;ROW()))</f>
        <v>-44737.781900000002</v>
      </c>
      <c r="W45" s="163">
        <f ca="1">SUM(INDIRECT(Inputs!$C$13&amp;ROW()&amp;":"&amp;Inputs!$C$14&amp;ROW()))</f>
        <v>-367367.27194999997</v>
      </c>
      <c r="X45" s="3" t="str">
        <f>IF(COUNTIFS(Lookups!$A:$A,C45)=1,"Gross Sales","")</f>
        <v>Gross Sales</v>
      </c>
      <c r="Y45" s="3" t="str">
        <f>IF(COUNTIFS(Lookups!$D:$D,C45)=1,"Bar Sales","")</f>
        <v/>
      </c>
      <c r="Z45" s="3" t="str">
        <f>IFERROR(VLOOKUP(C45*1,Lookups!$D:$F,3,FALSE),"")</f>
        <v/>
      </c>
      <c r="AA45" s="3" t="str">
        <f>IFERROR(VLOOKUP($C45*1,Lookups!$H:$N,3,FALSE),"")</f>
        <v/>
      </c>
      <c r="AB45" s="3" t="str">
        <f>IFERROR(VLOOKUP($C45*1,Lookups!$H:$N,4,FALSE),"")</f>
        <v/>
      </c>
      <c r="AC45" s="3" t="str">
        <f>IFERROR(VLOOKUP($C45*1,Lookups!$H:$N,5,FALSE),"")</f>
        <v/>
      </c>
      <c r="AD45" s="3" t="str">
        <f>IFERROR(VLOOKUP($C45*1,Lookups!$H:$N,6,FALSE),"")</f>
        <v/>
      </c>
      <c r="AE45" s="3" t="str">
        <f>IFERROR(VLOOKUP($C45*1,Lookups!$H:$N,7,FALSE),"")</f>
        <v/>
      </c>
      <c r="AF45" s="3" t="str">
        <f>VLOOKUP(B45*1,Stores!$A:$C,3,FALSE)</f>
        <v>DFDE</v>
      </c>
    </row>
    <row r="46" spans="1:32">
      <c r="A46" s="160" t="s">
        <v>917</v>
      </c>
      <c r="B46" s="160" t="s">
        <v>927</v>
      </c>
      <c r="C46" s="160">
        <v>511000</v>
      </c>
      <c r="D46" s="160" t="s">
        <v>918</v>
      </c>
      <c r="E46" s="160" t="s">
        <v>475</v>
      </c>
      <c r="F46" s="161">
        <v>2016</v>
      </c>
      <c r="G46" s="162">
        <v>0</v>
      </c>
      <c r="H46" s="161">
        <v>-9236.4019999999982</v>
      </c>
      <c r="I46" s="161">
        <v>-10329.8006</v>
      </c>
      <c r="J46" s="161">
        <v>-11974.939199999997</v>
      </c>
      <c r="K46" s="161">
        <v>-13982.845799999999</v>
      </c>
      <c r="L46" s="161">
        <v>-14868.95025</v>
      </c>
      <c r="M46" s="161">
        <v>-20442.343950000002</v>
      </c>
      <c r="N46" s="161">
        <v>-14635.661249999999</v>
      </c>
      <c r="O46" s="161">
        <v>-12254.172699999999</v>
      </c>
      <c r="P46" s="161">
        <v>-13940.992449999998</v>
      </c>
      <c r="Q46" s="161">
        <v>-10392.101999999999</v>
      </c>
      <c r="R46" s="161">
        <v>-11377.032800000001</v>
      </c>
      <c r="S46" s="161">
        <v>-11063.9879</v>
      </c>
      <c r="T46" s="161">
        <v>-18342.375100000001</v>
      </c>
      <c r="U46" s="161">
        <v>-172841.60599999997</v>
      </c>
      <c r="V46" s="163">
        <f ca="1">SUM(INDIRECT(Inputs!$C$11&amp;ROW()&amp;":"&amp;Inputs!$C$12&amp;ROW()))</f>
        <v>-10392.101999999999</v>
      </c>
      <c r="W46" s="163">
        <f ca="1">SUM(INDIRECT(Inputs!$C$13&amp;ROW()&amp;":"&amp;Inputs!$C$14&amp;ROW()))</f>
        <v>-132058.21019999997</v>
      </c>
      <c r="X46" s="3" t="str">
        <f>IF(COUNTIFS(Lookups!$A:$A,C46)=1,"Gross Sales","")</f>
        <v>Gross Sales</v>
      </c>
      <c r="Y46" s="3" t="str">
        <f>IF(COUNTIFS(Lookups!$D:$D,C46)=1,"Bar Sales","")</f>
        <v/>
      </c>
      <c r="Z46" s="3" t="str">
        <f>IFERROR(VLOOKUP(C46*1,Lookups!$D:$F,3,FALSE),"")</f>
        <v/>
      </c>
      <c r="AA46" s="3" t="str">
        <f>IFERROR(VLOOKUP($C46*1,Lookups!$H:$N,3,FALSE),"")</f>
        <v/>
      </c>
      <c r="AB46" s="3" t="str">
        <f>IFERROR(VLOOKUP($C46*1,Lookups!$H:$N,4,FALSE),"")</f>
        <v/>
      </c>
      <c r="AC46" s="3" t="str">
        <f>IFERROR(VLOOKUP($C46*1,Lookups!$H:$N,5,FALSE),"")</f>
        <v/>
      </c>
      <c r="AD46" s="3" t="str">
        <f>IFERROR(VLOOKUP($C46*1,Lookups!$H:$N,6,FALSE),"")</f>
        <v/>
      </c>
      <c r="AE46" s="3" t="str">
        <f>IFERROR(VLOOKUP($C46*1,Lookups!$H:$N,7,FALSE),"")</f>
        <v/>
      </c>
      <c r="AF46" s="3" t="str">
        <f>VLOOKUP(B46*1,Stores!$A:$C,3,FALSE)</f>
        <v>DFDE</v>
      </c>
    </row>
    <row r="47" spans="1:32">
      <c r="A47" s="160" t="s">
        <v>917</v>
      </c>
      <c r="B47" s="160" t="s">
        <v>928</v>
      </c>
      <c r="C47" s="160">
        <v>511000</v>
      </c>
      <c r="D47" s="160" t="s">
        <v>918</v>
      </c>
      <c r="E47" s="160" t="s">
        <v>475</v>
      </c>
      <c r="F47" s="161">
        <v>2016</v>
      </c>
      <c r="G47" s="162">
        <v>0</v>
      </c>
      <c r="H47" s="161">
        <v>-8147.5779000000011</v>
      </c>
      <c r="I47" s="161">
        <v>-8712.0494999999992</v>
      </c>
      <c r="J47" s="161">
        <v>-4819.2059999999992</v>
      </c>
      <c r="K47" s="161">
        <v>-7732.0879999999988</v>
      </c>
      <c r="L47" s="161">
        <v>-5666.7733499999995</v>
      </c>
      <c r="M47" s="161">
        <v>-5734.7073</v>
      </c>
      <c r="N47" s="161">
        <v>-4562.5912499999995</v>
      </c>
      <c r="O47" s="161">
        <v>-4705.1956</v>
      </c>
      <c r="P47" s="161">
        <v>-5870.3872499999989</v>
      </c>
      <c r="Q47" s="161">
        <v>-7799.8227999999999</v>
      </c>
      <c r="R47" s="161">
        <v>-5846.0902499999993</v>
      </c>
      <c r="S47" s="161">
        <v>-7621.1393999999991</v>
      </c>
      <c r="T47" s="161">
        <v>-6645.1118999999999</v>
      </c>
      <c r="U47" s="161">
        <v>-83862.7405</v>
      </c>
      <c r="V47" s="163">
        <f ca="1">SUM(INDIRECT(Inputs!$C$11&amp;ROW()&amp;":"&amp;Inputs!$C$12&amp;ROW()))</f>
        <v>-7799.8227999999999</v>
      </c>
      <c r="W47" s="163">
        <f ca="1">SUM(INDIRECT(Inputs!$C$13&amp;ROW()&amp;":"&amp;Inputs!$C$14&amp;ROW()))</f>
        <v>-63750.398949999995</v>
      </c>
      <c r="X47" s="3" t="str">
        <f>IF(COUNTIFS(Lookups!$A:$A,C47)=1,"Gross Sales","")</f>
        <v>Gross Sales</v>
      </c>
      <c r="Y47" s="3" t="str">
        <f>IF(COUNTIFS(Lookups!$D:$D,C47)=1,"Bar Sales","")</f>
        <v/>
      </c>
      <c r="Z47" s="3" t="str">
        <f>IFERROR(VLOOKUP(C47*1,Lookups!$D:$F,3,FALSE),"")</f>
        <v/>
      </c>
      <c r="AA47" s="3" t="str">
        <f>IFERROR(VLOOKUP($C47*1,Lookups!$H:$N,3,FALSE),"")</f>
        <v/>
      </c>
      <c r="AB47" s="3" t="str">
        <f>IFERROR(VLOOKUP($C47*1,Lookups!$H:$N,4,FALSE),"")</f>
        <v/>
      </c>
      <c r="AC47" s="3" t="str">
        <f>IFERROR(VLOOKUP($C47*1,Lookups!$H:$N,5,FALSE),"")</f>
        <v/>
      </c>
      <c r="AD47" s="3" t="str">
        <f>IFERROR(VLOOKUP($C47*1,Lookups!$H:$N,6,FALSE),"")</f>
        <v/>
      </c>
      <c r="AE47" s="3" t="str">
        <f>IFERROR(VLOOKUP($C47*1,Lookups!$H:$N,7,FALSE),"")</f>
        <v/>
      </c>
      <c r="AF47" s="3" t="str">
        <f>VLOOKUP(B47*1,Stores!$A:$C,3,FALSE)</f>
        <v>DFDE</v>
      </c>
    </row>
    <row r="48" spans="1:32">
      <c r="A48" s="160" t="s">
        <v>917</v>
      </c>
      <c r="B48" s="160" t="s">
        <v>929</v>
      </c>
      <c r="C48" s="160">
        <v>511000</v>
      </c>
      <c r="D48" s="160" t="s">
        <v>918</v>
      </c>
      <c r="E48" s="160" t="s">
        <v>475</v>
      </c>
      <c r="F48" s="161">
        <v>2016</v>
      </c>
      <c r="G48" s="162">
        <v>0</v>
      </c>
      <c r="H48" s="161">
        <v>-4620.6468000000004</v>
      </c>
      <c r="I48" s="161">
        <v>-4303.8975</v>
      </c>
      <c r="J48" s="161">
        <v>-4793.1575999999995</v>
      </c>
      <c r="K48" s="161">
        <v>-4531.8</v>
      </c>
      <c r="L48" s="161">
        <v>-5502.7013999999999</v>
      </c>
      <c r="M48" s="161">
        <v>-8145.3960000000006</v>
      </c>
      <c r="N48" s="161">
        <v>-2887.4705999999996</v>
      </c>
      <c r="O48" s="161">
        <v>-4622.6393499999995</v>
      </c>
      <c r="P48" s="161">
        <v>-3422.5744</v>
      </c>
      <c r="Q48" s="161">
        <v>-5583.0032999999994</v>
      </c>
      <c r="R48" s="161">
        <v>-5910.2252999999992</v>
      </c>
      <c r="S48" s="161">
        <v>-4466.405999999999</v>
      </c>
      <c r="T48" s="161">
        <v>-4088.972999999999</v>
      </c>
      <c r="U48" s="161">
        <v>-62878.891249999986</v>
      </c>
      <c r="V48" s="163">
        <f ca="1">SUM(INDIRECT(Inputs!$C$11&amp;ROW()&amp;":"&amp;Inputs!$C$12&amp;ROW()))</f>
        <v>-5583.0032999999994</v>
      </c>
      <c r="W48" s="163">
        <f ca="1">SUM(INDIRECT(Inputs!$C$13&amp;ROW()&amp;":"&amp;Inputs!$C$14&amp;ROW()))</f>
        <v>-48413.286949999994</v>
      </c>
      <c r="X48" s="3" t="str">
        <f>IF(COUNTIFS(Lookups!$A:$A,C48)=1,"Gross Sales","")</f>
        <v>Gross Sales</v>
      </c>
      <c r="Y48" s="3" t="str">
        <f>IF(COUNTIFS(Lookups!$D:$D,C48)=1,"Bar Sales","")</f>
        <v/>
      </c>
      <c r="Z48" s="3" t="str">
        <f>IFERROR(VLOOKUP(C48*1,Lookups!$D:$F,3,FALSE),"")</f>
        <v/>
      </c>
      <c r="AA48" s="3" t="str">
        <f>IFERROR(VLOOKUP($C48*1,Lookups!$H:$N,3,FALSE),"")</f>
        <v/>
      </c>
      <c r="AB48" s="3" t="str">
        <f>IFERROR(VLOOKUP($C48*1,Lookups!$H:$N,4,FALSE),"")</f>
        <v/>
      </c>
      <c r="AC48" s="3" t="str">
        <f>IFERROR(VLOOKUP($C48*1,Lookups!$H:$N,5,FALSE),"")</f>
        <v/>
      </c>
      <c r="AD48" s="3" t="str">
        <f>IFERROR(VLOOKUP($C48*1,Lookups!$H:$N,6,FALSE),"")</f>
        <v/>
      </c>
      <c r="AE48" s="3" t="str">
        <f>IFERROR(VLOOKUP($C48*1,Lookups!$H:$N,7,FALSE),"")</f>
        <v/>
      </c>
      <c r="AF48" s="3" t="str">
        <f>VLOOKUP(B48*1,Stores!$A:$C,3,FALSE)</f>
        <v>DFDE</v>
      </c>
    </row>
    <row r="49" spans="1:32">
      <c r="A49" s="160" t="s">
        <v>917</v>
      </c>
      <c r="B49" s="160" t="s">
        <v>930</v>
      </c>
      <c r="C49" s="160">
        <v>511000</v>
      </c>
      <c r="D49" s="160" t="s">
        <v>918</v>
      </c>
      <c r="E49" s="160" t="s">
        <v>475</v>
      </c>
      <c r="F49" s="161">
        <v>2016</v>
      </c>
      <c r="G49" s="162">
        <v>0</v>
      </c>
      <c r="H49" s="161">
        <v>-9434.655999999999</v>
      </c>
      <c r="I49" s="161">
        <v>-10303.5898</v>
      </c>
      <c r="J49" s="161">
        <v>-13303.397800000001</v>
      </c>
      <c r="K49" s="161">
        <v>-8871.0944</v>
      </c>
      <c r="L49" s="161">
        <v>-12386.531499999999</v>
      </c>
      <c r="M49" s="161">
        <v>-11277.272999999999</v>
      </c>
      <c r="N49" s="161">
        <v>-9136.831549999999</v>
      </c>
      <c r="O49" s="161">
        <v>-7858.5142999999998</v>
      </c>
      <c r="P49" s="161">
        <v>-6711.8435999999992</v>
      </c>
      <c r="Q49" s="161">
        <v>-11123.174999999999</v>
      </c>
      <c r="R49" s="161">
        <v>-12047.943599999999</v>
      </c>
      <c r="S49" s="161">
        <v>-8398.3773999999994</v>
      </c>
      <c r="T49" s="161">
        <v>-12590.759999999998</v>
      </c>
      <c r="U49" s="161">
        <v>-133443.98794999998</v>
      </c>
      <c r="V49" s="163">
        <f ca="1">SUM(INDIRECT(Inputs!$C$11&amp;ROW()&amp;":"&amp;Inputs!$C$12&amp;ROW()))</f>
        <v>-11123.174999999999</v>
      </c>
      <c r="W49" s="163">
        <f ca="1">SUM(INDIRECT(Inputs!$C$13&amp;ROW()&amp;":"&amp;Inputs!$C$14&amp;ROW()))</f>
        <v>-100406.90694999999</v>
      </c>
      <c r="X49" s="3" t="str">
        <f>IF(COUNTIFS(Lookups!$A:$A,C49)=1,"Gross Sales","")</f>
        <v>Gross Sales</v>
      </c>
      <c r="Y49" s="3" t="str">
        <f>IF(COUNTIFS(Lookups!$D:$D,C49)=1,"Bar Sales","")</f>
        <v/>
      </c>
      <c r="Z49" s="3" t="str">
        <f>IFERROR(VLOOKUP(C49*1,Lookups!$D:$F,3,FALSE),"")</f>
        <v/>
      </c>
      <c r="AA49" s="3" t="str">
        <f>IFERROR(VLOOKUP($C49*1,Lookups!$H:$N,3,FALSE),"")</f>
        <v/>
      </c>
      <c r="AB49" s="3" t="str">
        <f>IFERROR(VLOOKUP($C49*1,Lookups!$H:$N,4,FALSE),"")</f>
        <v/>
      </c>
      <c r="AC49" s="3" t="str">
        <f>IFERROR(VLOOKUP($C49*1,Lookups!$H:$N,5,FALSE),"")</f>
        <v/>
      </c>
      <c r="AD49" s="3" t="str">
        <f>IFERROR(VLOOKUP($C49*1,Lookups!$H:$N,6,FALSE),"")</f>
        <v/>
      </c>
      <c r="AE49" s="3" t="str">
        <f>IFERROR(VLOOKUP($C49*1,Lookups!$H:$N,7,FALSE),"")</f>
        <v/>
      </c>
      <c r="AF49" s="3" t="str">
        <f>VLOOKUP(B49*1,Stores!$A:$C,3,FALSE)</f>
        <v>DFDE</v>
      </c>
    </row>
    <row r="50" spans="1:32">
      <c r="A50" s="160" t="s">
        <v>917</v>
      </c>
      <c r="B50" s="160" t="s">
        <v>931</v>
      </c>
      <c r="C50" s="160">
        <v>511000</v>
      </c>
      <c r="D50" s="160" t="s">
        <v>918</v>
      </c>
      <c r="E50" s="160" t="s">
        <v>475</v>
      </c>
      <c r="F50" s="161">
        <v>2016</v>
      </c>
      <c r="G50" s="162">
        <v>0</v>
      </c>
      <c r="H50" s="161">
        <v>-15760.757949999997</v>
      </c>
      <c r="I50" s="161">
        <v>-14324.823799999998</v>
      </c>
      <c r="J50" s="161">
        <v>-17080.989099999999</v>
      </c>
      <c r="K50" s="161">
        <v>-15524.059599999999</v>
      </c>
      <c r="L50" s="161">
        <v>-14374.393949999998</v>
      </c>
      <c r="M50" s="161">
        <v>-14470.7381</v>
      </c>
      <c r="N50" s="161">
        <v>-8490.8375999999989</v>
      </c>
      <c r="O50" s="161">
        <v>-12398.512000000001</v>
      </c>
      <c r="P50" s="161">
        <v>-11933.14185</v>
      </c>
      <c r="Q50" s="161">
        <v>-16453.350199999997</v>
      </c>
      <c r="R50" s="161">
        <v>-10469.276999999998</v>
      </c>
      <c r="S50" s="161">
        <v>-16888.494350000001</v>
      </c>
      <c r="T50" s="161">
        <v>-22532.282500000001</v>
      </c>
      <c r="U50" s="161">
        <v>-190701.658</v>
      </c>
      <c r="V50" s="163">
        <f ca="1">SUM(INDIRECT(Inputs!$C$11&amp;ROW()&amp;":"&amp;Inputs!$C$12&amp;ROW()))</f>
        <v>-16453.350199999997</v>
      </c>
      <c r="W50" s="163">
        <f ca="1">SUM(INDIRECT(Inputs!$C$13&amp;ROW()&amp;":"&amp;Inputs!$C$14&amp;ROW()))</f>
        <v>-140811.60415</v>
      </c>
      <c r="X50" s="3" t="str">
        <f>IF(COUNTIFS(Lookups!$A:$A,C50)=1,"Gross Sales","")</f>
        <v>Gross Sales</v>
      </c>
      <c r="Y50" s="3" t="str">
        <f>IF(COUNTIFS(Lookups!$D:$D,C50)=1,"Bar Sales","")</f>
        <v/>
      </c>
      <c r="Z50" s="3" t="str">
        <f>IFERROR(VLOOKUP(C50*1,Lookups!$D:$F,3,FALSE),"")</f>
        <v/>
      </c>
      <c r="AA50" s="3" t="str">
        <f>IFERROR(VLOOKUP($C50*1,Lookups!$H:$N,3,FALSE),"")</f>
        <v/>
      </c>
      <c r="AB50" s="3" t="str">
        <f>IFERROR(VLOOKUP($C50*1,Lookups!$H:$N,4,FALSE),"")</f>
        <v/>
      </c>
      <c r="AC50" s="3" t="str">
        <f>IFERROR(VLOOKUP($C50*1,Lookups!$H:$N,5,FALSE),"")</f>
        <v/>
      </c>
      <c r="AD50" s="3" t="str">
        <f>IFERROR(VLOOKUP($C50*1,Lookups!$H:$N,6,FALSE),"")</f>
        <v/>
      </c>
      <c r="AE50" s="3" t="str">
        <f>IFERROR(VLOOKUP($C50*1,Lookups!$H:$N,7,FALSE),"")</f>
        <v/>
      </c>
      <c r="AF50" s="3" t="str">
        <f>VLOOKUP(B50*1,Stores!$A:$C,3,FALSE)</f>
        <v>DFDE</v>
      </c>
    </row>
    <row r="51" spans="1:32">
      <c r="A51" s="160" t="s">
        <v>917</v>
      </c>
      <c r="B51" s="160" t="s">
        <v>932</v>
      </c>
      <c r="C51" s="160">
        <v>511000</v>
      </c>
      <c r="D51" s="160" t="s">
        <v>918</v>
      </c>
      <c r="E51" s="160" t="s">
        <v>475</v>
      </c>
      <c r="F51" s="161">
        <v>2016</v>
      </c>
      <c r="G51" s="162">
        <v>0</v>
      </c>
      <c r="H51" s="161">
        <v>-18453.882999999998</v>
      </c>
      <c r="I51" s="161">
        <v>-16233.619500000001</v>
      </c>
      <c r="J51" s="161">
        <v>-18855.584999999999</v>
      </c>
      <c r="K51" s="161">
        <v>-13901.290200000001</v>
      </c>
      <c r="L51" s="161">
        <v>-19147.967299999997</v>
      </c>
      <c r="M51" s="161">
        <v>-17271.028599999998</v>
      </c>
      <c r="N51" s="161">
        <v>-12134.165749999998</v>
      </c>
      <c r="O51" s="161">
        <v>-18481.365000000002</v>
      </c>
      <c r="P51" s="161">
        <v>-13865.191199999997</v>
      </c>
      <c r="Q51" s="161">
        <v>-13508.645849999999</v>
      </c>
      <c r="R51" s="161">
        <v>-18740.391599999999</v>
      </c>
      <c r="S51" s="161">
        <v>-23136.81825</v>
      </c>
      <c r="T51" s="161">
        <v>-24857.281049999998</v>
      </c>
      <c r="U51" s="161">
        <v>-228587.2323</v>
      </c>
      <c r="V51" s="163">
        <f ca="1">SUM(INDIRECT(Inputs!$C$11&amp;ROW()&amp;":"&amp;Inputs!$C$12&amp;ROW()))</f>
        <v>-13508.645849999999</v>
      </c>
      <c r="W51" s="163">
        <f ca="1">SUM(INDIRECT(Inputs!$C$13&amp;ROW()&amp;":"&amp;Inputs!$C$14&amp;ROW()))</f>
        <v>-161852.7414</v>
      </c>
      <c r="X51" s="3" t="str">
        <f>IF(COUNTIFS(Lookups!$A:$A,C51)=1,"Gross Sales","")</f>
        <v>Gross Sales</v>
      </c>
      <c r="Y51" s="3" t="str">
        <f>IF(COUNTIFS(Lookups!$D:$D,C51)=1,"Bar Sales","")</f>
        <v/>
      </c>
      <c r="Z51" s="3" t="str">
        <f>IFERROR(VLOOKUP(C51*1,Lookups!$D:$F,3,FALSE),"")</f>
        <v/>
      </c>
      <c r="AA51" s="3" t="str">
        <f>IFERROR(VLOOKUP($C51*1,Lookups!$H:$N,3,FALSE),"")</f>
        <v/>
      </c>
      <c r="AB51" s="3" t="str">
        <f>IFERROR(VLOOKUP($C51*1,Lookups!$H:$N,4,FALSE),"")</f>
        <v/>
      </c>
      <c r="AC51" s="3" t="str">
        <f>IFERROR(VLOOKUP($C51*1,Lookups!$H:$N,5,FALSE),"")</f>
        <v/>
      </c>
      <c r="AD51" s="3" t="str">
        <f>IFERROR(VLOOKUP($C51*1,Lookups!$H:$N,6,FALSE),"")</f>
        <v/>
      </c>
      <c r="AE51" s="3" t="str">
        <f>IFERROR(VLOOKUP($C51*1,Lookups!$H:$N,7,FALSE),"")</f>
        <v/>
      </c>
      <c r="AF51" s="3" t="str">
        <f>VLOOKUP(B51*1,Stores!$A:$C,3,FALSE)</f>
        <v>DFG</v>
      </c>
    </row>
    <row r="52" spans="1:32">
      <c r="A52" s="160" t="s">
        <v>917</v>
      </c>
      <c r="B52" s="160" t="s">
        <v>933</v>
      </c>
      <c r="C52" s="160">
        <v>511000</v>
      </c>
      <c r="D52" s="160" t="s">
        <v>918</v>
      </c>
      <c r="E52" s="160" t="s">
        <v>475</v>
      </c>
      <c r="F52" s="161">
        <v>2016</v>
      </c>
      <c r="G52" s="162">
        <v>0</v>
      </c>
      <c r="H52" s="161">
        <v>-3647.4451999999997</v>
      </c>
      <c r="I52" s="161">
        <v>-4946.2647499999994</v>
      </c>
      <c r="J52" s="161">
        <v>-3851.694</v>
      </c>
      <c r="K52" s="161">
        <v>-4354.8197</v>
      </c>
      <c r="L52" s="161">
        <v>-5001.22595</v>
      </c>
      <c r="M52" s="161">
        <v>-4353.7031999999999</v>
      </c>
      <c r="N52" s="161">
        <v>-4273.0253999999995</v>
      </c>
      <c r="O52" s="161">
        <v>-4046.1232</v>
      </c>
      <c r="P52" s="161">
        <v>-3939.3619999999992</v>
      </c>
      <c r="Q52" s="161">
        <v>-3445.5399999999995</v>
      </c>
      <c r="R52" s="161">
        <v>-3215.5122999999999</v>
      </c>
      <c r="S52" s="161">
        <v>-2813.2187999999992</v>
      </c>
      <c r="T52" s="161">
        <v>-3122.4770499999995</v>
      </c>
      <c r="U52" s="161">
        <v>-51010.411550000004</v>
      </c>
      <c r="V52" s="163">
        <f ca="1">SUM(INDIRECT(Inputs!$C$11&amp;ROW()&amp;":"&amp;Inputs!$C$12&amp;ROW()))</f>
        <v>-3445.5399999999995</v>
      </c>
      <c r="W52" s="163">
        <f ca="1">SUM(INDIRECT(Inputs!$C$13&amp;ROW()&amp;":"&amp;Inputs!$C$14&amp;ROW()))</f>
        <v>-41859.203399999999</v>
      </c>
      <c r="X52" s="3" t="str">
        <f>IF(COUNTIFS(Lookups!$A:$A,C52)=1,"Gross Sales","")</f>
        <v>Gross Sales</v>
      </c>
      <c r="Y52" s="3" t="str">
        <f>IF(COUNTIFS(Lookups!$D:$D,C52)=1,"Bar Sales","")</f>
        <v/>
      </c>
      <c r="Z52" s="3" t="str">
        <f>IFERROR(VLOOKUP(C52*1,Lookups!$D:$F,3,FALSE),"")</f>
        <v/>
      </c>
      <c r="AA52" s="3" t="str">
        <f>IFERROR(VLOOKUP($C52*1,Lookups!$H:$N,3,FALSE),"")</f>
        <v/>
      </c>
      <c r="AB52" s="3" t="str">
        <f>IFERROR(VLOOKUP($C52*1,Lookups!$H:$N,4,FALSE),"")</f>
        <v/>
      </c>
      <c r="AC52" s="3" t="str">
        <f>IFERROR(VLOOKUP($C52*1,Lookups!$H:$N,5,FALSE),"")</f>
        <v/>
      </c>
      <c r="AD52" s="3" t="str">
        <f>IFERROR(VLOOKUP($C52*1,Lookups!$H:$N,6,FALSE),"")</f>
        <v/>
      </c>
      <c r="AE52" s="3" t="str">
        <f>IFERROR(VLOOKUP($C52*1,Lookups!$H:$N,7,FALSE),"")</f>
        <v/>
      </c>
      <c r="AF52" s="3" t="str">
        <f>VLOOKUP(B52*1,Stores!$A:$C,3,FALSE)</f>
        <v>DFG</v>
      </c>
    </row>
    <row r="53" spans="1:32">
      <c r="A53" s="160" t="s">
        <v>917</v>
      </c>
      <c r="B53" s="160" t="s">
        <v>934</v>
      </c>
      <c r="C53" s="160">
        <v>511000</v>
      </c>
      <c r="D53" s="160" t="s">
        <v>918</v>
      </c>
      <c r="E53" s="160" t="s">
        <v>475</v>
      </c>
      <c r="F53" s="161">
        <v>2016</v>
      </c>
      <c r="G53" s="162">
        <v>0</v>
      </c>
      <c r="H53" s="161">
        <v>-3847.1285999999996</v>
      </c>
      <c r="I53" s="161">
        <v>-4857.8281499999994</v>
      </c>
      <c r="J53" s="161">
        <v>-6939.2749999999987</v>
      </c>
      <c r="K53" s="161">
        <v>-7920.7817500000001</v>
      </c>
      <c r="L53" s="161">
        <v>-4946.0134499999995</v>
      </c>
      <c r="M53" s="161">
        <v>-4554.3231999999998</v>
      </c>
      <c r="N53" s="161">
        <v>-4182.4439999999995</v>
      </c>
      <c r="O53" s="161">
        <v>-5038.7921499999993</v>
      </c>
      <c r="P53" s="161">
        <v>-4083.6992</v>
      </c>
      <c r="Q53" s="161">
        <v>-4959.4082999999991</v>
      </c>
      <c r="R53" s="161">
        <v>-4854.5097999999998</v>
      </c>
      <c r="S53" s="161">
        <v>-4876.4268000000002</v>
      </c>
      <c r="T53" s="161">
        <v>-4897.1286</v>
      </c>
      <c r="U53" s="161">
        <v>-65957.759000000005</v>
      </c>
      <c r="V53" s="163">
        <f ca="1">SUM(INDIRECT(Inputs!$C$11&amp;ROW()&amp;":"&amp;Inputs!$C$12&amp;ROW()))</f>
        <v>-4959.4082999999991</v>
      </c>
      <c r="W53" s="163">
        <f ca="1">SUM(INDIRECT(Inputs!$C$13&amp;ROW()&amp;":"&amp;Inputs!$C$14&amp;ROW()))</f>
        <v>-51329.693800000008</v>
      </c>
      <c r="X53" s="3" t="str">
        <f>IF(COUNTIFS(Lookups!$A:$A,C53)=1,"Gross Sales","")</f>
        <v>Gross Sales</v>
      </c>
      <c r="Y53" s="3" t="str">
        <f>IF(COUNTIFS(Lookups!$D:$D,C53)=1,"Bar Sales","")</f>
        <v/>
      </c>
      <c r="Z53" s="3" t="str">
        <f>IFERROR(VLOOKUP(C53*1,Lookups!$D:$F,3,FALSE),"")</f>
        <v/>
      </c>
      <c r="AA53" s="3" t="str">
        <f>IFERROR(VLOOKUP($C53*1,Lookups!$H:$N,3,FALSE),"")</f>
        <v/>
      </c>
      <c r="AB53" s="3" t="str">
        <f>IFERROR(VLOOKUP($C53*1,Lookups!$H:$N,4,FALSE),"")</f>
        <v/>
      </c>
      <c r="AC53" s="3" t="str">
        <f>IFERROR(VLOOKUP($C53*1,Lookups!$H:$N,5,FALSE),"")</f>
        <v/>
      </c>
      <c r="AD53" s="3" t="str">
        <f>IFERROR(VLOOKUP($C53*1,Lookups!$H:$N,6,FALSE),"")</f>
        <v/>
      </c>
      <c r="AE53" s="3" t="str">
        <f>IFERROR(VLOOKUP($C53*1,Lookups!$H:$N,7,FALSE),"")</f>
        <v/>
      </c>
      <c r="AF53" s="3" t="str">
        <f>VLOOKUP(B53*1,Stores!$A:$C,3,FALSE)</f>
        <v>DFG</v>
      </c>
    </row>
    <row r="54" spans="1:32">
      <c r="A54" s="160" t="s">
        <v>917</v>
      </c>
      <c r="B54" s="160" t="s">
        <v>935</v>
      </c>
      <c r="C54" s="160">
        <v>511000</v>
      </c>
      <c r="D54" s="160" t="s">
        <v>918</v>
      </c>
      <c r="E54" s="160" t="s">
        <v>475</v>
      </c>
      <c r="F54" s="161">
        <v>2016</v>
      </c>
      <c r="G54" s="162">
        <v>0</v>
      </c>
      <c r="H54" s="161">
        <v>-4435.2560000000003</v>
      </c>
      <c r="I54" s="161">
        <v>-4652.5751999999993</v>
      </c>
      <c r="J54" s="161">
        <v>-5791.0194999999994</v>
      </c>
      <c r="K54" s="161">
        <v>-5827.0890999999992</v>
      </c>
      <c r="L54" s="161">
        <v>-5240.8188</v>
      </c>
      <c r="M54" s="161">
        <v>-4453.9529999999995</v>
      </c>
      <c r="N54" s="161">
        <v>-5359.0151999999989</v>
      </c>
      <c r="O54" s="161">
        <v>-4979.1720999999989</v>
      </c>
      <c r="P54" s="161">
        <v>-4814.2527999999993</v>
      </c>
      <c r="Q54" s="161">
        <v>-4483.0148999999992</v>
      </c>
      <c r="R54" s="161">
        <v>-4596.7992000000004</v>
      </c>
      <c r="S54" s="161">
        <v>-4877.7749999999996</v>
      </c>
      <c r="T54" s="161">
        <v>-3861.8579999999997</v>
      </c>
      <c r="U54" s="161">
        <v>-63372.598800000007</v>
      </c>
      <c r="V54" s="163">
        <f ca="1">SUM(INDIRECT(Inputs!$C$11&amp;ROW()&amp;":"&amp;Inputs!$C$12&amp;ROW()))</f>
        <v>-4483.0148999999992</v>
      </c>
      <c r="W54" s="163">
        <f ca="1">SUM(INDIRECT(Inputs!$C$13&amp;ROW()&amp;":"&amp;Inputs!$C$14&amp;ROW()))</f>
        <v>-50036.166600000004</v>
      </c>
      <c r="X54" s="3" t="str">
        <f>IF(COUNTIFS(Lookups!$A:$A,C54)=1,"Gross Sales","")</f>
        <v>Gross Sales</v>
      </c>
      <c r="Y54" s="3" t="str">
        <f>IF(COUNTIFS(Lookups!$D:$D,C54)=1,"Bar Sales","")</f>
        <v/>
      </c>
      <c r="Z54" s="3" t="str">
        <f>IFERROR(VLOOKUP(C54*1,Lookups!$D:$F,3,FALSE),"")</f>
        <v/>
      </c>
      <c r="AA54" s="3" t="str">
        <f>IFERROR(VLOOKUP($C54*1,Lookups!$H:$N,3,FALSE),"")</f>
        <v/>
      </c>
      <c r="AB54" s="3" t="str">
        <f>IFERROR(VLOOKUP($C54*1,Lookups!$H:$N,4,FALSE),"")</f>
        <v/>
      </c>
      <c r="AC54" s="3" t="str">
        <f>IFERROR(VLOOKUP($C54*1,Lookups!$H:$N,5,FALSE),"")</f>
        <v/>
      </c>
      <c r="AD54" s="3" t="str">
        <f>IFERROR(VLOOKUP($C54*1,Lookups!$H:$N,6,FALSE),"")</f>
        <v/>
      </c>
      <c r="AE54" s="3" t="str">
        <f>IFERROR(VLOOKUP($C54*1,Lookups!$H:$N,7,FALSE),"")</f>
        <v/>
      </c>
      <c r="AF54" s="3" t="str">
        <f>VLOOKUP(B54*1,Stores!$A:$C,3,FALSE)</f>
        <v>DFG</v>
      </c>
    </row>
    <row r="55" spans="1:32">
      <c r="A55" s="160" t="s">
        <v>917</v>
      </c>
      <c r="B55" s="160" t="s">
        <v>936</v>
      </c>
      <c r="C55" s="160">
        <v>511000</v>
      </c>
      <c r="D55" s="160" t="s">
        <v>918</v>
      </c>
      <c r="E55" s="160" t="s">
        <v>475</v>
      </c>
      <c r="F55" s="161">
        <v>2016</v>
      </c>
      <c r="G55" s="162">
        <v>0</v>
      </c>
      <c r="H55" s="161">
        <v>-3519.88</v>
      </c>
      <c r="I55" s="161">
        <v>-5189.3814000000002</v>
      </c>
      <c r="J55" s="161">
        <v>-4260.9262499999995</v>
      </c>
      <c r="K55" s="161">
        <v>-4230.1087499999994</v>
      </c>
      <c r="L55" s="161">
        <v>-3495.5287499999999</v>
      </c>
      <c r="M55" s="161">
        <v>-4099.8810999999996</v>
      </c>
      <c r="N55" s="161">
        <v>-4210.01595</v>
      </c>
      <c r="O55" s="161">
        <v>-4982.8687999999993</v>
      </c>
      <c r="P55" s="161">
        <v>-3843.616</v>
      </c>
      <c r="Q55" s="161">
        <v>-3099.9048499999999</v>
      </c>
      <c r="R55" s="161">
        <v>-2643.4075499999994</v>
      </c>
      <c r="S55" s="161">
        <v>-2484.9362999999998</v>
      </c>
      <c r="T55" s="161">
        <v>-3225.4362000000001</v>
      </c>
      <c r="U55" s="161">
        <v>-49285.891900000002</v>
      </c>
      <c r="V55" s="163">
        <f ca="1">SUM(INDIRECT(Inputs!$C$11&amp;ROW()&amp;":"&amp;Inputs!$C$12&amp;ROW()))</f>
        <v>-3099.9048499999999</v>
      </c>
      <c r="W55" s="163">
        <f ca="1">SUM(INDIRECT(Inputs!$C$13&amp;ROW()&amp;":"&amp;Inputs!$C$14&amp;ROW()))</f>
        <v>-40932.111850000001</v>
      </c>
      <c r="X55" s="3" t="str">
        <f>IF(COUNTIFS(Lookups!$A:$A,C55)=1,"Gross Sales","")</f>
        <v>Gross Sales</v>
      </c>
      <c r="Y55" s="3" t="str">
        <f>IF(COUNTIFS(Lookups!$D:$D,C55)=1,"Bar Sales","")</f>
        <v/>
      </c>
      <c r="Z55" s="3" t="str">
        <f>IFERROR(VLOOKUP(C55*1,Lookups!$D:$F,3,FALSE),"")</f>
        <v/>
      </c>
      <c r="AA55" s="3" t="str">
        <f>IFERROR(VLOOKUP($C55*1,Lookups!$H:$N,3,FALSE),"")</f>
        <v/>
      </c>
      <c r="AB55" s="3" t="str">
        <f>IFERROR(VLOOKUP($C55*1,Lookups!$H:$N,4,FALSE),"")</f>
        <v/>
      </c>
      <c r="AC55" s="3" t="str">
        <f>IFERROR(VLOOKUP($C55*1,Lookups!$H:$N,5,FALSE),"")</f>
        <v/>
      </c>
      <c r="AD55" s="3" t="str">
        <f>IFERROR(VLOOKUP($C55*1,Lookups!$H:$N,6,FALSE),"")</f>
        <v/>
      </c>
      <c r="AE55" s="3" t="str">
        <f>IFERROR(VLOOKUP($C55*1,Lookups!$H:$N,7,FALSE),"")</f>
        <v/>
      </c>
      <c r="AF55" s="3" t="str">
        <f>VLOOKUP(B55*1,Stores!$A:$C,3,FALSE)</f>
        <v>DFG</v>
      </c>
    </row>
    <row r="56" spans="1:32">
      <c r="A56" s="160" t="s">
        <v>917</v>
      </c>
      <c r="B56" s="160" t="s">
        <v>937</v>
      </c>
      <c r="C56" s="160">
        <v>511000</v>
      </c>
      <c r="D56" s="160" t="s">
        <v>918</v>
      </c>
      <c r="E56" s="160" t="s">
        <v>475</v>
      </c>
      <c r="F56" s="161">
        <v>2016</v>
      </c>
      <c r="G56" s="162">
        <v>0</v>
      </c>
      <c r="H56" s="161">
        <v>-4826.4628999999995</v>
      </c>
      <c r="I56" s="161">
        <v>-3827.20415</v>
      </c>
      <c r="J56" s="161">
        <v>-5176.1986499999994</v>
      </c>
      <c r="K56" s="161">
        <v>-5298.4931999999999</v>
      </c>
      <c r="L56" s="161">
        <v>-4954.2920000000004</v>
      </c>
      <c r="M56" s="161">
        <v>-4727.1612500000001</v>
      </c>
      <c r="N56" s="161">
        <v>-4007.2031999999995</v>
      </c>
      <c r="O56" s="161">
        <v>-2992.6007999999993</v>
      </c>
      <c r="P56" s="161">
        <v>-3545.3214999999996</v>
      </c>
      <c r="Q56" s="161">
        <v>-3028.7302500000001</v>
      </c>
      <c r="R56" s="161">
        <v>-3780.0944999999997</v>
      </c>
      <c r="S56" s="161">
        <v>-5335.3125</v>
      </c>
      <c r="T56" s="161">
        <v>-5453.3723999999993</v>
      </c>
      <c r="U56" s="161">
        <v>-56952.4473</v>
      </c>
      <c r="V56" s="163">
        <f ca="1">SUM(INDIRECT(Inputs!$C$11&amp;ROW()&amp;":"&amp;Inputs!$C$12&amp;ROW()))</f>
        <v>-3028.7302500000001</v>
      </c>
      <c r="W56" s="163">
        <f ca="1">SUM(INDIRECT(Inputs!$C$13&amp;ROW()&amp;":"&amp;Inputs!$C$14&amp;ROW()))</f>
        <v>-42383.6679</v>
      </c>
      <c r="X56" s="3" t="str">
        <f>IF(COUNTIFS(Lookups!$A:$A,C56)=1,"Gross Sales","")</f>
        <v>Gross Sales</v>
      </c>
      <c r="Y56" s="3" t="str">
        <f>IF(COUNTIFS(Lookups!$D:$D,C56)=1,"Bar Sales","")</f>
        <v/>
      </c>
      <c r="Z56" s="3" t="str">
        <f>IFERROR(VLOOKUP(C56*1,Lookups!$D:$F,3,FALSE),"")</f>
        <v/>
      </c>
      <c r="AA56" s="3" t="str">
        <f>IFERROR(VLOOKUP($C56*1,Lookups!$H:$N,3,FALSE),"")</f>
        <v/>
      </c>
      <c r="AB56" s="3" t="str">
        <f>IFERROR(VLOOKUP($C56*1,Lookups!$H:$N,4,FALSE),"")</f>
        <v/>
      </c>
      <c r="AC56" s="3" t="str">
        <f>IFERROR(VLOOKUP($C56*1,Lookups!$H:$N,5,FALSE),"")</f>
        <v/>
      </c>
      <c r="AD56" s="3" t="str">
        <f>IFERROR(VLOOKUP($C56*1,Lookups!$H:$N,6,FALSE),"")</f>
        <v/>
      </c>
      <c r="AE56" s="3" t="str">
        <f>IFERROR(VLOOKUP($C56*1,Lookups!$H:$N,7,FALSE),"")</f>
        <v/>
      </c>
      <c r="AF56" s="3" t="str">
        <f>VLOOKUP(B56*1,Stores!$A:$C,3,FALSE)</f>
        <v>DFG</v>
      </c>
    </row>
    <row r="57" spans="1:32">
      <c r="A57" s="160" t="s">
        <v>917</v>
      </c>
      <c r="B57" s="160" t="s">
        <v>938</v>
      </c>
      <c r="C57" s="160">
        <v>511000</v>
      </c>
      <c r="D57" s="160" t="s">
        <v>918</v>
      </c>
      <c r="E57" s="160" t="s">
        <v>475</v>
      </c>
      <c r="F57" s="161">
        <v>2016</v>
      </c>
      <c r="G57" s="162">
        <v>0</v>
      </c>
      <c r="H57" s="161">
        <v>-6227.1929999999993</v>
      </c>
      <c r="I57" s="161">
        <v>-8045.9679999999998</v>
      </c>
      <c r="J57" s="161">
        <v>-7800.4079999999994</v>
      </c>
      <c r="K57" s="161">
        <v>-7692.8669999999984</v>
      </c>
      <c r="L57" s="161">
        <v>-7312.9728000000005</v>
      </c>
      <c r="M57" s="161">
        <v>-11494.4746</v>
      </c>
      <c r="N57" s="161">
        <v>-10617.893999999998</v>
      </c>
      <c r="O57" s="161">
        <v>-21003.158399999997</v>
      </c>
      <c r="P57" s="161">
        <v>-16584.56205</v>
      </c>
      <c r="Q57" s="161">
        <v>-12444.273099999999</v>
      </c>
      <c r="R57" s="161">
        <v>-9677.1902499999997</v>
      </c>
      <c r="S57" s="161">
        <v>-11671.209199999999</v>
      </c>
      <c r="T57" s="161">
        <v>-8479.1213500000013</v>
      </c>
      <c r="U57" s="161">
        <v>-139051.29174999997</v>
      </c>
      <c r="V57" s="163">
        <f ca="1">SUM(INDIRECT(Inputs!$C$11&amp;ROW()&amp;":"&amp;Inputs!$C$12&amp;ROW()))</f>
        <v>-12444.273099999999</v>
      </c>
      <c r="W57" s="163">
        <f ca="1">SUM(INDIRECT(Inputs!$C$13&amp;ROW()&amp;":"&amp;Inputs!$C$14&amp;ROW()))</f>
        <v>-109223.77094999998</v>
      </c>
      <c r="X57" s="3" t="str">
        <f>IF(COUNTIFS(Lookups!$A:$A,C57)=1,"Gross Sales","")</f>
        <v>Gross Sales</v>
      </c>
      <c r="Y57" s="3" t="str">
        <f>IF(COUNTIFS(Lookups!$D:$D,C57)=1,"Bar Sales","")</f>
        <v/>
      </c>
      <c r="Z57" s="3" t="str">
        <f>IFERROR(VLOOKUP(C57*1,Lookups!$D:$F,3,FALSE),"")</f>
        <v/>
      </c>
      <c r="AA57" s="3" t="str">
        <f>IFERROR(VLOOKUP($C57*1,Lookups!$H:$N,3,FALSE),"")</f>
        <v/>
      </c>
      <c r="AB57" s="3" t="str">
        <f>IFERROR(VLOOKUP($C57*1,Lookups!$H:$N,4,FALSE),"")</f>
        <v/>
      </c>
      <c r="AC57" s="3" t="str">
        <f>IFERROR(VLOOKUP($C57*1,Lookups!$H:$N,5,FALSE),"")</f>
        <v/>
      </c>
      <c r="AD57" s="3" t="str">
        <f>IFERROR(VLOOKUP($C57*1,Lookups!$H:$N,6,FALSE),"")</f>
        <v/>
      </c>
      <c r="AE57" s="3" t="str">
        <f>IFERROR(VLOOKUP($C57*1,Lookups!$H:$N,7,FALSE),"")</f>
        <v/>
      </c>
      <c r="AF57" s="3" t="str">
        <f>VLOOKUP(B57*1,Stores!$A:$C,3,FALSE)</f>
        <v>DFG</v>
      </c>
    </row>
    <row r="58" spans="1:32">
      <c r="A58" s="160" t="s">
        <v>917</v>
      </c>
      <c r="B58" s="160" t="s">
        <v>939</v>
      </c>
      <c r="C58" s="160">
        <v>511000</v>
      </c>
      <c r="D58" s="160" t="s">
        <v>918</v>
      </c>
      <c r="E58" s="160" t="s">
        <v>475</v>
      </c>
      <c r="F58" s="161">
        <v>2016</v>
      </c>
      <c r="G58" s="162">
        <v>0</v>
      </c>
      <c r="H58" s="161">
        <v>-7984.1894999999995</v>
      </c>
      <c r="I58" s="161">
        <v>-7729.8238499999998</v>
      </c>
      <c r="J58" s="161">
        <v>-7937.8152</v>
      </c>
      <c r="K58" s="161">
        <v>-7539.3045000000002</v>
      </c>
      <c r="L58" s="161">
        <v>-8290.1059499999992</v>
      </c>
      <c r="M58" s="161">
        <v>-7593.4078499999987</v>
      </c>
      <c r="N58" s="161">
        <v>-7484.4419999999982</v>
      </c>
      <c r="O58" s="161">
        <v>-5297.6224000000002</v>
      </c>
      <c r="P58" s="161">
        <v>-5852.3584000000001</v>
      </c>
      <c r="Q58" s="161">
        <v>-5534.7151999999996</v>
      </c>
      <c r="R58" s="161">
        <v>-5671.5749999999998</v>
      </c>
      <c r="S58" s="161">
        <v>-6263.9303999999984</v>
      </c>
      <c r="T58" s="161">
        <v>-7404.6892500000004</v>
      </c>
      <c r="U58" s="161">
        <v>-90583.979499999987</v>
      </c>
      <c r="V58" s="163">
        <f ca="1">SUM(INDIRECT(Inputs!$C$11&amp;ROW()&amp;":"&amp;Inputs!$C$12&amp;ROW()))</f>
        <v>-5534.7151999999996</v>
      </c>
      <c r="W58" s="163">
        <f ca="1">SUM(INDIRECT(Inputs!$C$13&amp;ROW()&amp;":"&amp;Inputs!$C$14&amp;ROW()))</f>
        <v>-71243.784849999996</v>
      </c>
      <c r="X58" s="3" t="str">
        <f>IF(COUNTIFS(Lookups!$A:$A,C58)=1,"Gross Sales","")</f>
        <v>Gross Sales</v>
      </c>
      <c r="Y58" s="3" t="str">
        <f>IF(COUNTIFS(Lookups!$D:$D,C58)=1,"Bar Sales","")</f>
        <v/>
      </c>
      <c r="Z58" s="3" t="str">
        <f>IFERROR(VLOOKUP(C58*1,Lookups!$D:$F,3,FALSE),"")</f>
        <v/>
      </c>
      <c r="AA58" s="3" t="str">
        <f>IFERROR(VLOOKUP($C58*1,Lookups!$H:$N,3,FALSE),"")</f>
        <v/>
      </c>
      <c r="AB58" s="3" t="str">
        <f>IFERROR(VLOOKUP($C58*1,Lookups!$H:$N,4,FALSE),"")</f>
        <v/>
      </c>
      <c r="AC58" s="3" t="str">
        <f>IFERROR(VLOOKUP($C58*1,Lookups!$H:$N,5,FALSE),"")</f>
        <v/>
      </c>
      <c r="AD58" s="3" t="str">
        <f>IFERROR(VLOOKUP($C58*1,Lookups!$H:$N,6,FALSE),"")</f>
        <v/>
      </c>
      <c r="AE58" s="3" t="str">
        <f>IFERROR(VLOOKUP($C58*1,Lookups!$H:$N,7,FALSE),"")</f>
        <v/>
      </c>
      <c r="AF58" s="3" t="str">
        <f>VLOOKUP(B58*1,Stores!$A:$C,3,FALSE)</f>
        <v>DFG</v>
      </c>
    </row>
    <row r="59" spans="1:32">
      <c r="A59" s="160" t="s">
        <v>917</v>
      </c>
      <c r="B59" s="160" t="s">
        <v>940</v>
      </c>
      <c r="C59" s="160">
        <v>511000</v>
      </c>
      <c r="D59" s="160" t="s">
        <v>918</v>
      </c>
      <c r="E59" s="160" t="s">
        <v>475</v>
      </c>
      <c r="F59" s="161">
        <v>2016</v>
      </c>
      <c r="G59" s="162">
        <v>0</v>
      </c>
      <c r="H59" s="161">
        <v>-4540.9000000000005</v>
      </c>
      <c r="I59" s="161">
        <v>-4830.1504999999997</v>
      </c>
      <c r="J59" s="161">
        <v>-6498.6459999999988</v>
      </c>
      <c r="K59" s="161">
        <v>-4740.3433000000005</v>
      </c>
      <c r="L59" s="161">
        <v>-4526.424</v>
      </c>
      <c r="M59" s="161">
        <v>-5724.8099999999995</v>
      </c>
      <c r="N59" s="161">
        <v>-3906.1518999999998</v>
      </c>
      <c r="O59" s="161">
        <v>-5342.7895499999995</v>
      </c>
      <c r="P59" s="161">
        <v>-3682.0070000000001</v>
      </c>
      <c r="Q59" s="161">
        <v>-3814.1795999999999</v>
      </c>
      <c r="R59" s="161">
        <v>-3388.0276499999995</v>
      </c>
      <c r="S59" s="161">
        <v>-3489.8272499999998</v>
      </c>
      <c r="T59" s="161">
        <v>-3716.4204</v>
      </c>
      <c r="U59" s="161">
        <v>-58200.677149999996</v>
      </c>
      <c r="V59" s="163">
        <f ca="1">SUM(INDIRECT(Inputs!$C$11&amp;ROW()&amp;":"&amp;Inputs!$C$12&amp;ROW()))</f>
        <v>-3814.1795999999999</v>
      </c>
      <c r="W59" s="163">
        <f ca="1">SUM(INDIRECT(Inputs!$C$13&amp;ROW()&amp;":"&amp;Inputs!$C$14&amp;ROW()))</f>
        <v>-47606.401849999995</v>
      </c>
      <c r="X59" s="3" t="str">
        <f>IF(COUNTIFS(Lookups!$A:$A,C59)=1,"Gross Sales","")</f>
        <v>Gross Sales</v>
      </c>
      <c r="Y59" s="3" t="str">
        <f>IF(COUNTIFS(Lookups!$D:$D,C59)=1,"Bar Sales","")</f>
        <v/>
      </c>
      <c r="Z59" s="3" t="str">
        <f>IFERROR(VLOOKUP(C59*1,Lookups!$D:$F,3,FALSE),"")</f>
        <v/>
      </c>
      <c r="AA59" s="3" t="str">
        <f>IFERROR(VLOOKUP($C59*1,Lookups!$H:$N,3,FALSE),"")</f>
        <v/>
      </c>
      <c r="AB59" s="3" t="str">
        <f>IFERROR(VLOOKUP($C59*1,Lookups!$H:$N,4,FALSE),"")</f>
        <v/>
      </c>
      <c r="AC59" s="3" t="str">
        <f>IFERROR(VLOOKUP($C59*1,Lookups!$H:$N,5,FALSE),"")</f>
        <v/>
      </c>
      <c r="AD59" s="3" t="str">
        <f>IFERROR(VLOOKUP($C59*1,Lookups!$H:$N,6,FALSE),"")</f>
        <v/>
      </c>
      <c r="AE59" s="3" t="str">
        <f>IFERROR(VLOOKUP($C59*1,Lookups!$H:$N,7,FALSE),"")</f>
        <v/>
      </c>
      <c r="AF59" s="3" t="str">
        <f>VLOOKUP(B59*1,Stores!$A:$C,3,FALSE)</f>
        <v>DFG</v>
      </c>
    </row>
    <row r="60" spans="1:32">
      <c r="A60" s="160" t="s">
        <v>917</v>
      </c>
      <c r="B60" s="160" t="s">
        <v>941</v>
      </c>
      <c r="C60" s="160">
        <v>511000</v>
      </c>
      <c r="D60" s="160" t="s">
        <v>918</v>
      </c>
      <c r="E60" s="160" t="s">
        <v>475</v>
      </c>
      <c r="F60" s="161">
        <v>2016</v>
      </c>
      <c r="G60" s="162">
        <v>0</v>
      </c>
      <c r="H60" s="161">
        <v>-7294.0923999999995</v>
      </c>
      <c r="I60" s="161">
        <v>-9029.6954999999998</v>
      </c>
      <c r="J60" s="161">
        <v>-8581.4651999999987</v>
      </c>
      <c r="K60" s="161">
        <v>-8670.8775999999998</v>
      </c>
      <c r="L60" s="161">
        <v>-6915.2159999999994</v>
      </c>
      <c r="M60" s="161">
        <v>-6643.3741499999996</v>
      </c>
      <c r="N60" s="161">
        <v>-7454.985999999999</v>
      </c>
      <c r="O60" s="161">
        <v>-5061.1455999999989</v>
      </c>
      <c r="P60" s="161">
        <v>-7587.7339999999995</v>
      </c>
      <c r="Q60" s="161">
        <v>-7420.0839999999998</v>
      </c>
      <c r="R60" s="161">
        <v>-6039.9114999999993</v>
      </c>
      <c r="S60" s="161">
        <v>-7819.4010999999991</v>
      </c>
      <c r="T60" s="161">
        <v>-6403.1729999999998</v>
      </c>
      <c r="U60" s="161">
        <v>-94921.156049999991</v>
      </c>
      <c r="V60" s="163">
        <f ca="1">SUM(INDIRECT(Inputs!$C$11&amp;ROW()&amp;":"&amp;Inputs!$C$12&amp;ROW()))</f>
        <v>-7420.0839999999998</v>
      </c>
      <c r="W60" s="163">
        <f ca="1">SUM(INDIRECT(Inputs!$C$13&amp;ROW()&amp;":"&amp;Inputs!$C$14&amp;ROW()))</f>
        <v>-74658.670449999991</v>
      </c>
      <c r="X60" s="3" t="str">
        <f>IF(COUNTIFS(Lookups!$A:$A,C60)=1,"Gross Sales","")</f>
        <v>Gross Sales</v>
      </c>
      <c r="Y60" s="3" t="str">
        <f>IF(COUNTIFS(Lookups!$D:$D,C60)=1,"Bar Sales","")</f>
        <v/>
      </c>
      <c r="Z60" s="3" t="str">
        <f>IFERROR(VLOOKUP(C60*1,Lookups!$D:$F,3,FALSE),"")</f>
        <v/>
      </c>
      <c r="AA60" s="3" t="str">
        <f>IFERROR(VLOOKUP($C60*1,Lookups!$H:$N,3,FALSE),"")</f>
        <v/>
      </c>
      <c r="AB60" s="3" t="str">
        <f>IFERROR(VLOOKUP($C60*1,Lookups!$H:$N,4,FALSE),"")</f>
        <v/>
      </c>
      <c r="AC60" s="3" t="str">
        <f>IFERROR(VLOOKUP($C60*1,Lookups!$H:$N,5,FALSE),"")</f>
        <v/>
      </c>
      <c r="AD60" s="3" t="str">
        <f>IFERROR(VLOOKUP($C60*1,Lookups!$H:$N,6,FALSE),"")</f>
        <v/>
      </c>
      <c r="AE60" s="3" t="str">
        <f>IFERROR(VLOOKUP($C60*1,Lookups!$H:$N,7,FALSE),"")</f>
        <v/>
      </c>
      <c r="AF60" s="3" t="str">
        <f>VLOOKUP(B60*1,Stores!$A:$C,3,FALSE)</f>
        <v>DFG</v>
      </c>
    </row>
    <row r="61" spans="1:32">
      <c r="A61" s="160" t="s">
        <v>917</v>
      </c>
      <c r="B61" s="160" t="s">
        <v>942</v>
      </c>
      <c r="C61" s="160">
        <v>511000</v>
      </c>
      <c r="D61" s="160" t="s">
        <v>918</v>
      </c>
      <c r="E61" s="160" t="s">
        <v>475</v>
      </c>
      <c r="F61" s="161">
        <v>2016</v>
      </c>
      <c r="G61" s="162">
        <v>0</v>
      </c>
      <c r="H61" s="161">
        <v>-5511.7433000000001</v>
      </c>
      <c r="I61" s="161">
        <v>-5258.0177999999996</v>
      </c>
      <c r="J61" s="161">
        <v>-6333.1183999999985</v>
      </c>
      <c r="K61" s="161">
        <v>-5460.0888999999997</v>
      </c>
      <c r="L61" s="161">
        <v>-6693.0254999999997</v>
      </c>
      <c r="M61" s="161">
        <v>-5520.5276000000003</v>
      </c>
      <c r="N61" s="161">
        <v>-3980.6129999999998</v>
      </c>
      <c r="O61" s="161">
        <v>-3943.0037499999999</v>
      </c>
      <c r="P61" s="161">
        <v>-5345.9728000000005</v>
      </c>
      <c r="Q61" s="161">
        <v>-4597.6419999999998</v>
      </c>
      <c r="R61" s="161">
        <v>-4586.0303999999996</v>
      </c>
      <c r="S61" s="161">
        <v>-5715.2024999999994</v>
      </c>
      <c r="T61" s="161">
        <v>-5643.5154999999995</v>
      </c>
      <c r="U61" s="161">
        <v>-68588.501449999982</v>
      </c>
      <c r="V61" s="163">
        <f ca="1">SUM(INDIRECT(Inputs!$C$11&amp;ROW()&amp;":"&amp;Inputs!$C$12&amp;ROW()))</f>
        <v>-4597.6419999999998</v>
      </c>
      <c r="W61" s="163">
        <f ca="1">SUM(INDIRECT(Inputs!$C$13&amp;ROW()&amp;":"&amp;Inputs!$C$14&amp;ROW()))</f>
        <v>-52643.753049999992</v>
      </c>
      <c r="X61" s="3" t="str">
        <f>IF(COUNTIFS(Lookups!$A:$A,C61)=1,"Gross Sales","")</f>
        <v>Gross Sales</v>
      </c>
      <c r="Y61" s="3" t="str">
        <f>IF(COUNTIFS(Lookups!$D:$D,C61)=1,"Bar Sales","")</f>
        <v/>
      </c>
      <c r="Z61" s="3" t="str">
        <f>IFERROR(VLOOKUP(C61*1,Lookups!$D:$F,3,FALSE),"")</f>
        <v/>
      </c>
      <c r="AA61" s="3" t="str">
        <f>IFERROR(VLOOKUP($C61*1,Lookups!$H:$N,3,FALSE),"")</f>
        <v/>
      </c>
      <c r="AB61" s="3" t="str">
        <f>IFERROR(VLOOKUP($C61*1,Lookups!$H:$N,4,FALSE),"")</f>
        <v/>
      </c>
      <c r="AC61" s="3" t="str">
        <f>IFERROR(VLOOKUP($C61*1,Lookups!$H:$N,5,FALSE),"")</f>
        <v/>
      </c>
      <c r="AD61" s="3" t="str">
        <f>IFERROR(VLOOKUP($C61*1,Lookups!$H:$N,6,FALSE),"")</f>
        <v/>
      </c>
      <c r="AE61" s="3" t="str">
        <f>IFERROR(VLOOKUP($C61*1,Lookups!$H:$N,7,FALSE),"")</f>
        <v/>
      </c>
      <c r="AF61" s="3" t="str">
        <f>VLOOKUP(B61*1,Stores!$A:$C,3,FALSE)</f>
        <v>DFG</v>
      </c>
    </row>
    <row r="62" spans="1:32">
      <c r="A62" s="160" t="s">
        <v>917</v>
      </c>
      <c r="B62" s="160" t="s">
        <v>943</v>
      </c>
      <c r="C62" s="160">
        <v>511000</v>
      </c>
      <c r="D62" s="160" t="s">
        <v>918</v>
      </c>
      <c r="E62" s="160" t="s">
        <v>475</v>
      </c>
      <c r="F62" s="161">
        <v>2016</v>
      </c>
      <c r="G62" s="162">
        <v>0</v>
      </c>
      <c r="H62" s="161">
        <v>-3081.4168</v>
      </c>
      <c r="I62" s="161">
        <v>-2834.8179999999998</v>
      </c>
      <c r="J62" s="161">
        <v>-3224.7683999999999</v>
      </c>
      <c r="K62" s="161">
        <v>-2946.8337499999998</v>
      </c>
      <c r="L62" s="161">
        <v>-4502.05</v>
      </c>
      <c r="M62" s="161">
        <v>-3816.7626</v>
      </c>
      <c r="N62" s="161">
        <v>-2730.6741000000002</v>
      </c>
      <c r="O62" s="161">
        <v>-3348.8965999999996</v>
      </c>
      <c r="P62" s="161">
        <v>-2656.5335999999998</v>
      </c>
      <c r="Q62" s="161">
        <v>-2276.7569999999996</v>
      </c>
      <c r="R62" s="161">
        <v>-3149.17155</v>
      </c>
      <c r="S62" s="161">
        <v>-2486.1718000000001</v>
      </c>
      <c r="T62" s="161">
        <v>-3552.6126999999997</v>
      </c>
      <c r="U62" s="161">
        <v>-40607.466899999999</v>
      </c>
      <c r="V62" s="163">
        <f ca="1">SUM(INDIRECT(Inputs!$C$11&amp;ROW()&amp;":"&amp;Inputs!$C$12&amp;ROW()))</f>
        <v>-2276.7569999999996</v>
      </c>
      <c r="W62" s="163">
        <f ca="1">SUM(INDIRECT(Inputs!$C$13&amp;ROW()&amp;":"&amp;Inputs!$C$14&amp;ROW()))</f>
        <v>-31419.510849999999</v>
      </c>
      <c r="X62" s="3" t="str">
        <f>IF(COUNTIFS(Lookups!$A:$A,C62)=1,"Gross Sales","")</f>
        <v>Gross Sales</v>
      </c>
      <c r="Y62" s="3" t="str">
        <f>IF(COUNTIFS(Lookups!$D:$D,C62)=1,"Bar Sales","")</f>
        <v/>
      </c>
      <c r="Z62" s="3" t="str">
        <f>IFERROR(VLOOKUP(C62*1,Lookups!$D:$F,3,FALSE),"")</f>
        <v/>
      </c>
      <c r="AA62" s="3" t="str">
        <f>IFERROR(VLOOKUP($C62*1,Lookups!$H:$N,3,FALSE),"")</f>
        <v/>
      </c>
      <c r="AB62" s="3" t="str">
        <f>IFERROR(VLOOKUP($C62*1,Lookups!$H:$N,4,FALSE),"")</f>
        <v/>
      </c>
      <c r="AC62" s="3" t="str">
        <f>IFERROR(VLOOKUP($C62*1,Lookups!$H:$N,5,FALSE),"")</f>
        <v/>
      </c>
      <c r="AD62" s="3" t="str">
        <f>IFERROR(VLOOKUP($C62*1,Lookups!$H:$N,6,FALSE),"")</f>
        <v/>
      </c>
      <c r="AE62" s="3" t="str">
        <f>IFERROR(VLOOKUP($C62*1,Lookups!$H:$N,7,FALSE),"")</f>
        <v/>
      </c>
      <c r="AF62" s="3" t="str">
        <f>VLOOKUP(B62*1,Stores!$A:$C,3,FALSE)</f>
        <v>DFG</v>
      </c>
    </row>
    <row r="63" spans="1:32">
      <c r="A63" s="160" t="s">
        <v>917</v>
      </c>
      <c r="B63" s="160" t="s">
        <v>944</v>
      </c>
      <c r="C63" s="160">
        <v>511000</v>
      </c>
      <c r="D63" s="160" t="s">
        <v>918</v>
      </c>
      <c r="E63" s="160" t="s">
        <v>475</v>
      </c>
      <c r="F63" s="161">
        <v>2016</v>
      </c>
      <c r="G63" s="162">
        <v>0</v>
      </c>
      <c r="H63" s="161">
        <v>-4848.4764999999998</v>
      </c>
      <c r="I63" s="161">
        <v>-4112.4299999999994</v>
      </c>
      <c r="J63" s="161">
        <v>-6585.9233999999988</v>
      </c>
      <c r="K63" s="161">
        <v>-5811.652</v>
      </c>
      <c r="L63" s="161">
        <v>-5711.0465999999997</v>
      </c>
      <c r="M63" s="161">
        <v>-5321.8728499999997</v>
      </c>
      <c r="N63" s="161">
        <v>-5399.8203000000003</v>
      </c>
      <c r="O63" s="161">
        <v>-5005.235200000001</v>
      </c>
      <c r="P63" s="161">
        <v>-4440.5802000000003</v>
      </c>
      <c r="Q63" s="161">
        <v>-5810.9369499999993</v>
      </c>
      <c r="R63" s="161">
        <v>-5709.3574999999992</v>
      </c>
      <c r="S63" s="161">
        <v>-4076.2900500000005</v>
      </c>
      <c r="T63" s="161">
        <v>-5647.3592000000008</v>
      </c>
      <c r="U63" s="161">
        <v>-68480.980750000002</v>
      </c>
      <c r="V63" s="163">
        <f ca="1">SUM(INDIRECT(Inputs!$C$11&amp;ROW()&amp;":"&amp;Inputs!$C$12&amp;ROW()))</f>
        <v>-5810.9369499999993</v>
      </c>
      <c r="W63" s="163">
        <f ca="1">SUM(INDIRECT(Inputs!$C$13&amp;ROW()&amp;":"&amp;Inputs!$C$14&amp;ROW()))</f>
        <v>-53047.974000000002</v>
      </c>
      <c r="X63" s="3" t="str">
        <f>IF(COUNTIFS(Lookups!$A:$A,C63)=1,"Gross Sales","")</f>
        <v>Gross Sales</v>
      </c>
      <c r="Y63" s="3" t="str">
        <f>IF(COUNTIFS(Lookups!$D:$D,C63)=1,"Bar Sales","")</f>
        <v/>
      </c>
      <c r="Z63" s="3" t="str">
        <f>IFERROR(VLOOKUP(C63*1,Lookups!$D:$F,3,FALSE),"")</f>
        <v/>
      </c>
      <c r="AA63" s="3" t="str">
        <f>IFERROR(VLOOKUP($C63*1,Lookups!$H:$N,3,FALSE),"")</f>
        <v/>
      </c>
      <c r="AB63" s="3" t="str">
        <f>IFERROR(VLOOKUP($C63*1,Lookups!$H:$N,4,FALSE),"")</f>
        <v/>
      </c>
      <c r="AC63" s="3" t="str">
        <f>IFERROR(VLOOKUP($C63*1,Lookups!$H:$N,5,FALSE),"")</f>
        <v/>
      </c>
      <c r="AD63" s="3" t="str">
        <f>IFERROR(VLOOKUP($C63*1,Lookups!$H:$N,6,FALSE),"")</f>
        <v/>
      </c>
      <c r="AE63" s="3" t="str">
        <f>IFERROR(VLOOKUP($C63*1,Lookups!$H:$N,7,FALSE),"")</f>
        <v/>
      </c>
      <c r="AF63" s="3" t="str">
        <f>VLOOKUP(B63*1,Stores!$A:$C,3,FALSE)</f>
        <v>DFG</v>
      </c>
    </row>
    <row r="64" spans="1:32">
      <c r="A64" s="160" t="s">
        <v>917</v>
      </c>
      <c r="B64" s="160" t="s">
        <v>945</v>
      </c>
      <c r="C64" s="160">
        <v>511000</v>
      </c>
      <c r="D64" s="160" t="s">
        <v>918</v>
      </c>
      <c r="E64" s="160" t="s">
        <v>475</v>
      </c>
      <c r="F64" s="161">
        <v>2016</v>
      </c>
      <c r="G64" s="162">
        <v>0</v>
      </c>
      <c r="H64" s="161">
        <v>-4453.8878999999988</v>
      </c>
      <c r="I64" s="161">
        <v>-5409.8887499999992</v>
      </c>
      <c r="J64" s="161">
        <v>-6736.0317500000001</v>
      </c>
      <c r="K64" s="161">
        <v>-4608.7604499999998</v>
      </c>
      <c r="L64" s="161">
        <v>-6308.7191999999995</v>
      </c>
      <c r="M64" s="161">
        <v>-5563.6850499999991</v>
      </c>
      <c r="N64" s="161">
        <v>-5405.404199999999</v>
      </c>
      <c r="O64" s="161">
        <v>-4371.7645999999995</v>
      </c>
      <c r="P64" s="161">
        <v>-3760.6887499999998</v>
      </c>
      <c r="Q64" s="161">
        <v>-4392.0685199999998</v>
      </c>
      <c r="R64" s="161">
        <v>-5614.4241999999995</v>
      </c>
      <c r="S64" s="161">
        <v>-4377.9078</v>
      </c>
      <c r="T64" s="161">
        <v>-5002.3049999999994</v>
      </c>
      <c r="U64" s="161">
        <v>-66005.536169999992</v>
      </c>
      <c r="V64" s="163">
        <f ca="1">SUM(INDIRECT(Inputs!$C$11&amp;ROW()&amp;":"&amp;Inputs!$C$12&amp;ROW()))</f>
        <v>-4392.0685199999998</v>
      </c>
      <c r="W64" s="163">
        <f ca="1">SUM(INDIRECT(Inputs!$C$13&amp;ROW()&amp;":"&amp;Inputs!$C$14&amp;ROW()))</f>
        <v>-51010.899169999997</v>
      </c>
      <c r="X64" s="3" t="str">
        <f>IF(COUNTIFS(Lookups!$A:$A,C64)=1,"Gross Sales","")</f>
        <v>Gross Sales</v>
      </c>
      <c r="Y64" s="3" t="str">
        <f>IF(COUNTIFS(Lookups!$D:$D,C64)=1,"Bar Sales","")</f>
        <v/>
      </c>
      <c r="Z64" s="3" t="str">
        <f>IFERROR(VLOOKUP(C64*1,Lookups!$D:$F,3,FALSE),"")</f>
        <v/>
      </c>
      <c r="AA64" s="3" t="str">
        <f>IFERROR(VLOOKUP($C64*1,Lookups!$H:$N,3,FALSE),"")</f>
        <v/>
      </c>
      <c r="AB64" s="3" t="str">
        <f>IFERROR(VLOOKUP($C64*1,Lookups!$H:$N,4,FALSE),"")</f>
        <v/>
      </c>
      <c r="AC64" s="3" t="str">
        <f>IFERROR(VLOOKUP($C64*1,Lookups!$H:$N,5,FALSE),"")</f>
        <v/>
      </c>
      <c r="AD64" s="3" t="str">
        <f>IFERROR(VLOOKUP($C64*1,Lookups!$H:$N,6,FALSE),"")</f>
        <v/>
      </c>
      <c r="AE64" s="3" t="str">
        <f>IFERROR(VLOOKUP($C64*1,Lookups!$H:$N,7,FALSE),"")</f>
        <v/>
      </c>
      <c r="AF64" s="3" t="str">
        <f>VLOOKUP(B64*1,Stores!$A:$C,3,FALSE)</f>
        <v>DFG</v>
      </c>
    </row>
    <row r="65" spans="1:32">
      <c r="A65" s="160" t="s">
        <v>917</v>
      </c>
      <c r="B65" s="160" t="s">
        <v>946</v>
      </c>
      <c r="C65" s="160">
        <v>511000</v>
      </c>
      <c r="D65" s="160" t="s">
        <v>918</v>
      </c>
      <c r="E65" s="160" t="s">
        <v>475</v>
      </c>
      <c r="F65" s="161">
        <v>2016</v>
      </c>
      <c r="G65" s="162">
        <v>0</v>
      </c>
      <c r="H65" s="161">
        <v>-3055.4944</v>
      </c>
      <c r="I65" s="161">
        <v>-4664.4097499999998</v>
      </c>
      <c r="J65" s="161">
        <v>-3718.1423999999997</v>
      </c>
      <c r="K65" s="161">
        <v>-3698.2119999999995</v>
      </c>
      <c r="L65" s="161">
        <v>-4329.6522499999992</v>
      </c>
      <c r="M65" s="161">
        <v>-3426.8779999999997</v>
      </c>
      <c r="N65" s="161">
        <v>-3621.5287499999995</v>
      </c>
      <c r="O65" s="161">
        <v>-3125.0309999999999</v>
      </c>
      <c r="P65" s="161">
        <v>-3608.8499999999995</v>
      </c>
      <c r="Q65" s="161">
        <v>-3968.0322499999997</v>
      </c>
      <c r="R65" s="161">
        <v>-3777.6718000000001</v>
      </c>
      <c r="S65" s="161">
        <v>-3148.6643999999997</v>
      </c>
      <c r="T65" s="161">
        <v>-4063.2696999999998</v>
      </c>
      <c r="U65" s="161">
        <v>-48205.8367</v>
      </c>
      <c r="V65" s="163">
        <f ca="1">SUM(INDIRECT(Inputs!$C$11&amp;ROW()&amp;":"&amp;Inputs!$C$12&amp;ROW()))</f>
        <v>-3968.0322499999997</v>
      </c>
      <c r="W65" s="163">
        <f ca="1">SUM(INDIRECT(Inputs!$C$13&amp;ROW()&amp;":"&amp;Inputs!$C$14&amp;ROW()))</f>
        <v>-37216.230799999998</v>
      </c>
      <c r="X65" s="3" t="str">
        <f>IF(COUNTIFS(Lookups!$A:$A,C65)=1,"Gross Sales","")</f>
        <v>Gross Sales</v>
      </c>
      <c r="Y65" s="3" t="str">
        <f>IF(COUNTIFS(Lookups!$D:$D,C65)=1,"Bar Sales","")</f>
        <v/>
      </c>
      <c r="Z65" s="3" t="str">
        <f>IFERROR(VLOOKUP(C65*1,Lookups!$D:$F,3,FALSE),"")</f>
        <v/>
      </c>
      <c r="AA65" s="3" t="str">
        <f>IFERROR(VLOOKUP($C65*1,Lookups!$H:$N,3,FALSE),"")</f>
        <v/>
      </c>
      <c r="AB65" s="3" t="str">
        <f>IFERROR(VLOOKUP($C65*1,Lookups!$H:$N,4,FALSE),"")</f>
        <v/>
      </c>
      <c r="AC65" s="3" t="str">
        <f>IFERROR(VLOOKUP($C65*1,Lookups!$H:$N,5,FALSE),"")</f>
        <v/>
      </c>
      <c r="AD65" s="3" t="str">
        <f>IFERROR(VLOOKUP($C65*1,Lookups!$H:$N,6,FALSE),"")</f>
        <v/>
      </c>
      <c r="AE65" s="3" t="str">
        <f>IFERROR(VLOOKUP($C65*1,Lookups!$H:$N,7,FALSE),"")</f>
        <v/>
      </c>
      <c r="AF65" s="3" t="str">
        <f>VLOOKUP(B65*1,Stores!$A:$C,3,FALSE)</f>
        <v>DFG</v>
      </c>
    </row>
    <row r="66" spans="1:32">
      <c r="A66" s="160" t="s">
        <v>917</v>
      </c>
      <c r="B66" s="160" t="s">
        <v>947</v>
      </c>
      <c r="C66" s="160">
        <v>511000</v>
      </c>
      <c r="D66" s="160" t="s">
        <v>918</v>
      </c>
      <c r="E66" s="160" t="s">
        <v>475</v>
      </c>
      <c r="F66" s="161">
        <v>2016</v>
      </c>
      <c r="G66" s="162">
        <v>0</v>
      </c>
      <c r="H66" s="161">
        <v>-5336.7562499999995</v>
      </c>
      <c r="I66" s="161">
        <v>-5942.7592000000004</v>
      </c>
      <c r="J66" s="161">
        <v>-6992.7815999999993</v>
      </c>
      <c r="K66" s="161">
        <v>-7868.4539500000001</v>
      </c>
      <c r="L66" s="161">
        <v>-7594.1669999999995</v>
      </c>
      <c r="M66" s="161">
        <v>-4626.7871999999988</v>
      </c>
      <c r="N66" s="161">
        <v>-4396.9408000000003</v>
      </c>
      <c r="O66" s="161">
        <v>-6000.6869999999999</v>
      </c>
      <c r="P66" s="161">
        <v>-6635.7882499999996</v>
      </c>
      <c r="Q66" s="161">
        <v>-6120.1895999999997</v>
      </c>
      <c r="R66" s="161">
        <v>-5147.7173999999986</v>
      </c>
      <c r="S66" s="161">
        <v>-4553.9976999999999</v>
      </c>
      <c r="T66" s="161">
        <v>-5811.3383999999987</v>
      </c>
      <c r="U66" s="161">
        <v>-77028.364349999974</v>
      </c>
      <c r="V66" s="163">
        <f ca="1">SUM(INDIRECT(Inputs!$C$11&amp;ROW()&amp;":"&amp;Inputs!$C$12&amp;ROW()))</f>
        <v>-6120.1895999999997</v>
      </c>
      <c r="W66" s="163">
        <f ca="1">SUM(INDIRECT(Inputs!$C$13&amp;ROW()&amp;":"&amp;Inputs!$C$14&amp;ROW()))</f>
        <v>-61515.310849999987</v>
      </c>
      <c r="X66" s="3" t="str">
        <f>IF(COUNTIFS(Lookups!$A:$A,C66)=1,"Gross Sales","")</f>
        <v>Gross Sales</v>
      </c>
      <c r="Y66" s="3" t="str">
        <f>IF(COUNTIFS(Lookups!$D:$D,C66)=1,"Bar Sales","")</f>
        <v/>
      </c>
      <c r="Z66" s="3" t="str">
        <f>IFERROR(VLOOKUP(C66*1,Lookups!$D:$F,3,FALSE),"")</f>
        <v/>
      </c>
      <c r="AA66" s="3" t="str">
        <f>IFERROR(VLOOKUP($C66*1,Lookups!$H:$N,3,FALSE),"")</f>
        <v/>
      </c>
      <c r="AB66" s="3" t="str">
        <f>IFERROR(VLOOKUP($C66*1,Lookups!$H:$N,4,FALSE),"")</f>
        <v/>
      </c>
      <c r="AC66" s="3" t="str">
        <f>IFERROR(VLOOKUP($C66*1,Lookups!$H:$N,5,FALSE),"")</f>
        <v/>
      </c>
      <c r="AD66" s="3" t="str">
        <f>IFERROR(VLOOKUP($C66*1,Lookups!$H:$N,6,FALSE),"")</f>
        <v/>
      </c>
      <c r="AE66" s="3" t="str">
        <f>IFERROR(VLOOKUP($C66*1,Lookups!$H:$N,7,FALSE),"")</f>
        <v/>
      </c>
      <c r="AF66" s="3" t="str">
        <f>VLOOKUP(B66*1,Stores!$A:$C,3,FALSE)</f>
        <v>DFG</v>
      </c>
    </row>
    <row r="67" spans="1:32">
      <c r="A67" s="160" t="s">
        <v>917</v>
      </c>
      <c r="B67" s="160" t="s">
        <v>948</v>
      </c>
      <c r="C67" s="160">
        <v>511000</v>
      </c>
      <c r="D67" s="160" t="s">
        <v>918</v>
      </c>
      <c r="E67" s="160" t="s">
        <v>475</v>
      </c>
      <c r="F67" s="161">
        <v>2016</v>
      </c>
      <c r="G67" s="162">
        <v>0</v>
      </c>
      <c r="H67" s="161">
        <v>-2778.8512500000002</v>
      </c>
      <c r="I67" s="161">
        <v>-3745.7517999999995</v>
      </c>
      <c r="J67" s="161">
        <v>-3226.8862499999996</v>
      </c>
      <c r="K67" s="161">
        <v>-3901.6768000000002</v>
      </c>
      <c r="L67" s="161">
        <v>-4024.0122999999999</v>
      </c>
      <c r="M67" s="161">
        <v>-2713.8089999999997</v>
      </c>
      <c r="N67" s="161">
        <v>-2414.4735999999998</v>
      </c>
      <c r="O67" s="161">
        <v>-3693.0502000000001</v>
      </c>
      <c r="P67" s="161">
        <v>-2917.2527999999998</v>
      </c>
      <c r="Q67" s="161">
        <v>-2841.174</v>
      </c>
      <c r="R67" s="161">
        <v>-2318.5207499999997</v>
      </c>
      <c r="S67" s="161">
        <v>-2795.4737999999998</v>
      </c>
      <c r="T67" s="161">
        <v>-2867.3329999999996</v>
      </c>
      <c r="U67" s="161">
        <v>-40238.265549999996</v>
      </c>
      <c r="V67" s="163">
        <f ca="1">SUM(INDIRECT(Inputs!$C$11&amp;ROW()&amp;":"&amp;Inputs!$C$12&amp;ROW()))</f>
        <v>-2841.174</v>
      </c>
      <c r="W67" s="163">
        <f ca="1">SUM(INDIRECT(Inputs!$C$13&amp;ROW()&amp;":"&amp;Inputs!$C$14&amp;ROW()))</f>
        <v>-32256.937999999998</v>
      </c>
      <c r="X67" s="3" t="str">
        <f>IF(COUNTIFS(Lookups!$A:$A,C67)=1,"Gross Sales","")</f>
        <v>Gross Sales</v>
      </c>
      <c r="Y67" s="3" t="str">
        <f>IF(COUNTIFS(Lookups!$D:$D,C67)=1,"Bar Sales","")</f>
        <v/>
      </c>
      <c r="Z67" s="3" t="str">
        <f>IFERROR(VLOOKUP(C67*1,Lookups!$D:$F,3,FALSE),"")</f>
        <v/>
      </c>
      <c r="AA67" s="3" t="str">
        <f>IFERROR(VLOOKUP($C67*1,Lookups!$H:$N,3,FALSE),"")</f>
        <v/>
      </c>
      <c r="AB67" s="3" t="str">
        <f>IFERROR(VLOOKUP($C67*1,Lookups!$H:$N,4,FALSE),"")</f>
        <v/>
      </c>
      <c r="AC67" s="3" t="str">
        <f>IFERROR(VLOOKUP($C67*1,Lookups!$H:$N,5,FALSE),"")</f>
        <v/>
      </c>
      <c r="AD67" s="3" t="str">
        <f>IFERROR(VLOOKUP($C67*1,Lookups!$H:$N,6,FALSE),"")</f>
        <v/>
      </c>
      <c r="AE67" s="3" t="str">
        <f>IFERROR(VLOOKUP($C67*1,Lookups!$H:$N,7,FALSE),"")</f>
        <v/>
      </c>
      <c r="AF67" s="3" t="str">
        <f>VLOOKUP(B67*1,Stores!$A:$C,3,FALSE)</f>
        <v>DFG</v>
      </c>
    </row>
    <row r="68" spans="1:32">
      <c r="A68" s="160" t="s">
        <v>917</v>
      </c>
      <c r="B68" s="160" t="s">
        <v>949</v>
      </c>
      <c r="C68" s="160">
        <v>511000</v>
      </c>
      <c r="D68" s="160" t="s">
        <v>918</v>
      </c>
      <c r="E68" s="160" t="s">
        <v>475</v>
      </c>
      <c r="F68" s="161">
        <v>2016</v>
      </c>
      <c r="G68" s="162">
        <v>0</v>
      </c>
      <c r="H68" s="161">
        <v>-4600.2999</v>
      </c>
      <c r="I68" s="161">
        <v>-5064.0323999999991</v>
      </c>
      <c r="J68" s="161">
        <v>-4492.5562499999996</v>
      </c>
      <c r="K68" s="161">
        <v>-4638.6112499999999</v>
      </c>
      <c r="L68" s="161">
        <v>-6680.9834000000001</v>
      </c>
      <c r="M68" s="161">
        <v>-6210.3040999999994</v>
      </c>
      <c r="N68" s="161">
        <v>-5925.7869999999994</v>
      </c>
      <c r="O68" s="161">
        <v>-4325.8431999999993</v>
      </c>
      <c r="P68" s="161">
        <v>-6147.2729500000005</v>
      </c>
      <c r="Q68" s="161">
        <v>-4168.7862999999998</v>
      </c>
      <c r="R68" s="161">
        <v>-3873.7219500000001</v>
      </c>
      <c r="S68" s="161">
        <v>-3943.527</v>
      </c>
      <c r="T68" s="161">
        <v>-5465.4179999999997</v>
      </c>
      <c r="U68" s="161">
        <v>-65537.143700000001</v>
      </c>
      <c r="V68" s="163">
        <f ca="1">SUM(INDIRECT(Inputs!$C$11&amp;ROW()&amp;":"&amp;Inputs!$C$12&amp;ROW()))</f>
        <v>-4168.7862999999998</v>
      </c>
      <c r="W68" s="163">
        <f ca="1">SUM(INDIRECT(Inputs!$C$13&amp;ROW()&amp;":"&amp;Inputs!$C$14&amp;ROW()))</f>
        <v>-52254.476749999994</v>
      </c>
      <c r="X68" s="3" t="str">
        <f>IF(COUNTIFS(Lookups!$A:$A,C68)=1,"Gross Sales","")</f>
        <v>Gross Sales</v>
      </c>
      <c r="Y68" s="3" t="str">
        <f>IF(COUNTIFS(Lookups!$D:$D,C68)=1,"Bar Sales","")</f>
        <v/>
      </c>
      <c r="Z68" s="3" t="str">
        <f>IFERROR(VLOOKUP(C68*1,Lookups!$D:$F,3,FALSE),"")</f>
        <v/>
      </c>
      <c r="AA68" s="3" t="str">
        <f>IFERROR(VLOOKUP($C68*1,Lookups!$H:$N,3,FALSE),"")</f>
        <v/>
      </c>
      <c r="AB68" s="3" t="str">
        <f>IFERROR(VLOOKUP($C68*1,Lookups!$H:$N,4,FALSE),"")</f>
        <v/>
      </c>
      <c r="AC68" s="3" t="str">
        <f>IFERROR(VLOOKUP($C68*1,Lookups!$H:$N,5,FALSE),"")</f>
        <v/>
      </c>
      <c r="AD68" s="3" t="str">
        <f>IFERROR(VLOOKUP($C68*1,Lookups!$H:$N,6,FALSE),"")</f>
        <v/>
      </c>
      <c r="AE68" s="3" t="str">
        <f>IFERROR(VLOOKUP($C68*1,Lookups!$H:$N,7,FALSE),"")</f>
        <v/>
      </c>
      <c r="AF68" s="3" t="str">
        <f>VLOOKUP(B68*1,Stores!$A:$C,3,FALSE)</f>
        <v>DFG</v>
      </c>
    </row>
    <row r="69" spans="1:32">
      <c r="A69" s="160" t="s">
        <v>917</v>
      </c>
      <c r="B69" s="160" t="s">
        <v>950</v>
      </c>
      <c r="C69" s="160">
        <v>511000</v>
      </c>
      <c r="D69" s="160" t="s">
        <v>918</v>
      </c>
      <c r="E69" s="160" t="s">
        <v>475</v>
      </c>
      <c r="F69" s="161">
        <v>2016</v>
      </c>
      <c r="G69" s="162">
        <v>0</v>
      </c>
      <c r="H69" s="161">
        <v>-5013.9907999999996</v>
      </c>
      <c r="I69" s="161">
        <v>-3830.7009999999996</v>
      </c>
      <c r="J69" s="161">
        <v>-4338.494999999999</v>
      </c>
      <c r="K69" s="161">
        <v>-4469.3382999999994</v>
      </c>
      <c r="L69" s="161">
        <v>-5749.52</v>
      </c>
      <c r="M69" s="161">
        <v>-3503.8919999999994</v>
      </c>
      <c r="N69" s="161">
        <v>-3577.1266999999993</v>
      </c>
      <c r="O69" s="161">
        <v>-3681.1869499999998</v>
      </c>
      <c r="P69" s="161">
        <v>-3690.6435999999999</v>
      </c>
      <c r="Q69" s="161">
        <v>-4153.0985999999994</v>
      </c>
      <c r="R69" s="161">
        <v>-2857.4468999999995</v>
      </c>
      <c r="S69" s="161">
        <v>-4329.5741999999991</v>
      </c>
      <c r="T69" s="161">
        <v>-3531.07125</v>
      </c>
      <c r="U69" s="161">
        <v>-52726.085299999999</v>
      </c>
      <c r="V69" s="163">
        <f ca="1">SUM(INDIRECT(Inputs!$C$11&amp;ROW()&amp;":"&amp;Inputs!$C$12&amp;ROW()))</f>
        <v>-4153.0985999999994</v>
      </c>
      <c r="W69" s="163">
        <f ca="1">SUM(INDIRECT(Inputs!$C$13&amp;ROW()&amp;":"&amp;Inputs!$C$14&amp;ROW()))</f>
        <v>-42007.99295</v>
      </c>
      <c r="X69" s="3" t="str">
        <f>IF(COUNTIFS(Lookups!$A:$A,C69)=1,"Gross Sales","")</f>
        <v>Gross Sales</v>
      </c>
      <c r="Y69" s="3" t="str">
        <f>IF(COUNTIFS(Lookups!$D:$D,C69)=1,"Bar Sales","")</f>
        <v/>
      </c>
      <c r="Z69" s="3" t="str">
        <f>IFERROR(VLOOKUP(C69*1,Lookups!$D:$F,3,FALSE),"")</f>
        <v/>
      </c>
      <c r="AA69" s="3" t="str">
        <f>IFERROR(VLOOKUP($C69*1,Lookups!$H:$N,3,FALSE),"")</f>
        <v/>
      </c>
      <c r="AB69" s="3" t="str">
        <f>IFERROR(VLOOKUP($C69*1,Lookups!$H:$N,4,FALSE),"")</f>
        <v/>
      </c>
      <c r="AC69" s="3" t="str">
        <f>IFERROR(VLOOKUP($C69*1,Lookups!$H:$N,5,FALSE),"")</f>
        <v/>
      </c>
      <c r="AD69" s="3" t="str">
        <f>IFERROR(VLOOKUP($C69*1,Lookups!$H:$N,6,FALSE),"")</f>
        <v/>
      </c>
      <c r="AE69" s="3" t="str">
        <f>IFERROR(VLOOKUP($C69*1,Lookups!$H:$N,7,FALSE),"")</f>
        <v/>
      </c>
      <c r="AF69" s="3" t="str">
        <f>VLOOKUP(B69*1,Stores!$A:$C,3,FALSE)</f>
        <v>DFG</v>
      </c>
    </row>
    <row r="70" spans="1:32">
      <c r="A70" s="160" t="s">
        <v>917</v>
      </c>
      <c r="B70" s="160" t="s">
        <v>951</v>
      </c>
      <c r="C70" s="160">
        <v>511000</v>
      </c>
      <c r="D70" s="160" t="s">
        <v>918</v>
      </c>
      <c r="E70" s="160" t="s">
        <v>475</v>
      </c>
      <c r="F70" s="161">
        <v>2016</v>
      </c>
      <c r="G70" s="162">
        <v>0</v>
      </c>
      <c r="H70" s="161">
        <v>-4494.1539999999995</v>
      </c>
      <c r="I70" s="161">
        <v>-4333.1469999999999</v>
      </c>
      <c r="J70" s="161">
        <v>-5884.55</v>
      </c>
      <c r="K70" s="161">
        <v>-7327.1694999999982</v>
      </c>
      <c r="L70" s="161">
        <v>-5649.6212499999992</v>
      </c>
      <c r="M70" s="161">
        <v>-5646.311999999999</v>
      </c>
      <c r="N70" s="161">
        <v>-5645.4824999999992</v>
      </c>
      <c r="O70" s="161">
        <v>-4992.2669999999989</v>
      </c>
      <c r="P70" s="161">
        <v>-4214.9183999999996</v>
      </c>
      <c r="Q70" s="161">
        <v>-4688.0029000000004</v>
      </c>
      <c r="R70" s="161">
        <v>-5848.3750499999987</v>
      </c>
      <c r="S70" s="161">
        <v>-5622.0755499999987</v>
      </c>
      <c r="T70" s="161">
        <v>-4419.1167999999998</v>
      </c>
      <c r="U70" s="161">
        <v>-68765.191949999993</v>
      </c>
      <c r="V70" s="163">
        <f ca="1">SUM(INDIRECT(Inputs!$C$11&amp;ROW()&amp;":"&amp;Inputs!$C$12&amp;ROW()))</f>
        <v>-4688.0029000000004</v>
      </c>
      <c r="W70" s="163">
        <f ca="1">SUM(INDIRECT(Inputs!$C$13&amp;ROW()&amp;":"&amp;Inputs!$C$14&amp;ROW()))</f>
        <v>-52875.62455</v>
      </c>
      <c r="X70" s="3" t="str">
        <f>IF(COUNTIFS(Lookups!$A:$A,C70)=1,"Gross Sales","")</f>
        <v>Gross Sales</v>
      </c>
      <c r="Y70" s="3" t="str">
        <f>IF(COUNTIFS(Lookups!$D:$D,C70)=1,"Bar Sales","")</f>
        <v/>
      </c>
      <c r="Z70" s="3" t="str">
        <f>IFERROR(VLOOKUP(C70*1,Lookups!$D:$F,3,FALSE),"")</f>
        <v/>
      </c>
      <c r="AA70" s="3" t="str">
        <f>IFERROR(VLOOKUP($C70*1,Lookups!$H:$N,3,FALSE),"")</f>
        <v/>
      </c>
      <c r="AB70" s="3" t="str">
        <f>IFERROR(VLOOKUP($C70*1,Lookups!$H:$N,4,FALSE),"")</f>
        <v/>
      </c>
      <c r="AC70" s="3" t="str">
        <f>IFERROR(VLOOKUP($C70*1,Lookups!$H:$N,5,FALSE),"")</f>
        <v/>
      </c>
      <c r="AD70" s="3" t="str">
        <f>IFERROR(VLOOKUP($C70*1,Lookups!$H:$N,6,FALSE),"")</f>
        <v/>
      </c>
      <c r="AE70" s="3" t="str">
        <f>IFERROR(VLOOKUP($C70*1,Lookups!$H:$N,7,FALSE),"")</f>
        <v/>
      </c>
      <c r="AF70" s="3" t="str">
        <f>VLOOKUP(B70*1,Stores!$A:$C,3,FALSE)</f>
        <v>DFG</v>
      </c>
    </row>
    <row r="71" spans="1:32">
      <c r="A71" s="160" t="s">
        <v>917</v>
      </c>
      <c r="B71" s="160" t="s">
        <v>952</v>
      </c>
      <c r="C71" s="160">
        <v>511000</v>
      </c>
      <c r="D71" s="160" t="s">
        <v>918</v>
      </c>
      <c r="E71" s="160" t="s">
        <v>475</v>
      </c>
      <c r="F71" s="161">
        <v>2016</v>
      </c>
      <c r="G71" s="162">
        <v>0</v>
      </c>
      <c r="H71" s="161">
        <v>0</v>
      </c>
      <c r="I71" s="161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-8695.2879999999986</v>
      </c>
      <c r="O71" s="161">
        <v>-13055.193899999998</v>
      </c>
      <c r="P71" s="161">
        <v>-9398.0725999999995</v>
      </c>
      <c r="Q71" s="161">
        <v>-10303.95275</v>
      </c>
      <c r="R71" s="161">
        <v>-7714.5263999999988</v>
      </c>
      <c r="S71" s="161">
        <v>-10017.12775</v>
      </c>
      <c r="T71" s="161">
        <v>-7969.6784999999991</v>
      </c>
      <c r="U71" s="161">
        <v>-67153.839899999992</v>
      </c>
      <c r="V71" s="163">
        <f ca="1">SUM(INDIRECT(Inputs!$C$11&amp;ROW()&amp;":"&amp;Inputs!$C$12&amp;ROW()))</f>
        <v>-10303.95275</v>
      </c>
      <c r="W71" s="163">
        <f ca="1">SUM(INDIRECT(Inputs!$C$13&amp;ROW()&amp;":"&amp;Inputs!$C$14&amp;ROW()))</f>
        <v>-41452.507249999995</v>
      </c>
      <c r="X71" s="3" t="str">
        <f>IF(COUNTIFS(Lookups!$A:$A,C71)=1,"Gross Sales","")</f>
        <v>Gross Sales</v>
      </c>
      <c r="Y71" s="3" t="str">
        <f>IF(COUNTIFS(Lookups!$D:$D,C71)=1,"Bar Sales","")</f>
        <v/>
      </c>
      <c r="Z71" s="3" t="str">
        <f>IFERROR(VLOOKUP(C71*1,Lookups!$D:$F,3,FALSE),"")</f>
        <v/>
      </c>
      <c r="AA71" s="3" t="str">
        <f>IFERROR(VLOOKUP($C71*1,Lookups!$H:$N,3,FALSE),"")</f>
        <v/>
      </c>
      <c r="AB71" s="3" t="str">
        <f>IFERROR(VLOOKUP($C71*1,Lookups!$H:$N,4,FALSE),"")</f>
        <v/>
      </c>
      <c r="AC71" s="3" t="str">
        <f>IFERROR(VLOOKUP($C71*1,Lookups!$H:$N,5,FALSE),"")</f>
        <v/>
      </c>
      <c r="AD71" s="3" t="str">
        <f>IFERROR(VLOOKUP($C71*1,Lookups!$H:$N,6,FALSE),"")</f>
        <v/>
      </c>
      <c r="AE71" s="3" t="str">
        <f>IFERROR(VLOOKUP($C71*1,Lookups!$H:$N,7,FALSE),"")</f>
        <v/>
      </c>
      <c r="AF71" s="3" t="str">
        <f>VLOOKUP(B71*1,Stores!$A:$C,3,FALSE)</f>
        <v>DFG</v>
      </c>
    </row>
    <row r="72" spans="1:32">
      <c r="A72" s="160" t="s">
        <v>917</v>
      </c>
      <c r="B72" s="160" t="s">
        <v>953</v>
      </c>
      <c r="C72" s="160">
        <v>511000</v>
      </c>
      <c r="D72" s="160" t="s">
        <v>918</v>
      </c>
      <c r="E72" s="160" t="s">
        <v>475</v>
      </c>
      <c r="F72" s="161">
        <v>2016</v>
      </c>
      <c r="G72" s="162">
        <v>0</v>
      </c>
      <c r="H72" s="161">
        <v>0</v>
      </c>
      <c r="I72" s="161">
        <v>0</v>
      </c>
      <c r="J72" s="161">
        <v>0</v>
      </c>
      <c r="K72" s="161">
        <v>0</v>
      </c>
      <c r="L72" s="161">
        <v>0</v>
      </c>
      <c r="M72" s="161">
        <v>0</v>
      </c>
      <c r="N72" s="161">
        <v>0</v>
      </c>
      <c r="O72" s="161">
        <v>0</v>
      </c>
      <c r="P72" s="161">
        <v>0</v>
      </c>
      <c r="Q72" s="161">
        <v>0</v>
      </c>
      <c r="R72" s="161">
        <v>-735.29399999999987</v>
      </c>
      <c r="S72" s="161">
        <v>-3773.9813999999997</v>
      </c>
      <c r="T72" s="161">
        <v>-3353.3030999999996</v>
      </c>
      <c r="U72" s="161">
        <v>-7862.5784999999996</v>
      </c>
      <c r="V72" s="163">
        <f ca="1">SUM(INDIRECT(Inputs!$C$11&amp;ROW()&amp;":"&amp;Inputs!$C$12&amp;ROW()))</f>
        <v>0</v>
      </c>
      <c r="W72" s="163">
        <f ca="1">SUM(INDIRECT(Inputs!$C$13&amp;ROW()&amp;":"&amp;Inputs!$C$14&amp;ROW()))</f>
        <v>0</v>
      </c>
      <c r="X72" s="3" t="str">
        <f>IF(COUNTIFS(Lookups!$A:$A,C72)=1,"Gross Sales","")</f>
        <v>Gross Sales</v>
      </c>
      <c r="Y72" s="3" t="str">
        <f>IF(COUNTIFS(Lookups!$D:$D,C72)=1,"Bar Sales","")</f>
        <v/>
      </c>
      <c r="Z72" s="3" t="str">
        <f>IFERROR(VLOOKUP(C72*1,Lookups!$D:$F,3,FALSE),"")</f>
        <v/>
      </c>
      <c r="AA72" s="3" t="str">
        <f>IFERROR(VLOOKUP($C72*1,Lookups!$H:$N,3,FALSE),"")</f>
        <v/>
      </c>
      <c r="AB72" s="3" t="str">
        <f>IFERROR(VLOOKUP($C72*1,Lookups!$H:$N,4,FALSE),"")</f>
        <v/>
      </c>
      <c r="AC72" s="3" t="str">
        <f>IFERROR(VLOOKUP($C72*1,Lookups!$H:$N,5,FALSE),"")</f>
        <v/>
      </c>
      <c r="AD72" s="3" t="str">
        <f>IFERROR(VLOOKUP($C72*1,Lookups!$H:$N,6,FALSE),"")</f>
        <v/>
      </c>
      <c r="AE72" s="3" t="str">
        <f>IFERROR(VLOOKUP($C72*1,Lookups!$H:$N,7,FALSE),"")</f>
        <v/>
      </c>
      <c r="AF72" s="3" t="str">
        <f>VLOOKUP(B72*1,Stores!$A:$C,3,FALSE)</f>
        <v>DFG</v>
      </c>
    </row>
    <row r="73" spans="1:32">
      <c r="A73" s="160" t="s">
        <v>917</v>
      </c>
      <c r="B73" s="160" t="s">
        <v>954</v>
      </c>
      <c r="C73" s="160">
        <v>511000</v>
      </c>
      <c r="D73" s="160" t="s">
        <v>918</v>
      </c>
      <c r="E73" s="160" t="s">
        <v>475</v>
      </c>
      <c r="F73" s="161">
        <v>2016</v>
      </c>
      <c r="G73" s="162">
        <v>0</v>
      </c>
      <c r="H73" s="161">
        <v>0</v>
      </c>
      <c r="I73" s="161">
        <v>0</v>
      </c>
      <c r="J73" s="161"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61">
        <v>0</v>
      </c>
      <c r="R73" s="161">
        <v>0</v>
      </c>
      <c r="S73" s="161">
        <v>-2812.3851000000004</v>
      </c>
      <c r="T73" s="161">
        <v>-5989.9126000000006</v>
      </c>
      <c r="U73" s="161">
        <v>-8802.297700000001</v>
      </c>
      <c r="V73" s="163">
        <f ca="1">SUM(INDIRECT(Inputs!$C$11&amp;ROW()&amp;":"&amp;Inputs!$C$12&amp;ROW()))</f>
        <v>0</v>
      </c>
      <c r="W73" s="163">
        <f ca="1">SUM(INDIRECT(Inputs!$C$13&amp;ROW()&amp;":"&amp;Inputs!$C$14&amp;ROW()))</f>
        <v>0</v>
      </c>
      <c r="X73" s="3" t="str">
        <f>IF(COUNTIFS(Lookups!$A:$A,C73)=1,"Gross Sales","")</f>
        <v>Gross Sales</v>
      </c>
      <c r="Y73" s="3" t="str">
        <f>IF(COUNTIFS(Lookups!$D:$D,C73)=1,"Bar Sales","")</f>
        <v/>
      </c>
      <c r="Z73" s="3" t="str">
        <f>IFERROR(VLOOKUP(C73*1,Lookups!$D:$F,3,FALSE),"")</f>
        <v/>
      </c>
      <c r="AA73" s="3" t="str">
        <f>IFERROR(VLOOKUP($C73*1,Lookups!$H:$N,3,FALSE),"")</f>
        <v/>
      </c>
      <c r="AB73" s="3" t="str">
        <f>IFERROR(VLOOKUP($C73*1,Lookups!$H:$N,4,FALSE),"")</f>
        <v/>
      </c>
      <c r="AC73" s="3" t="str">
        <f>IFERROR(VLOOKUP($C73*1,Lookups!$H:$N,5,FALSE),"")</f>
        <v/>
      </c>
      <c r="AD73" s="3" t="str">
        <f>IFERROR(VLOOKUP($C73*1,Lookups!$H:$N,6,FALSE),"")</f>
        <v/>
      </c>
      <c r="AE73" s="3" t="str">
        <f>IFERROR(VLOOKUP($C73*1,Lookups!$H:$N,7,FALSE),"")</f>
        <v/>
      </c>
      <c r="AF73" s="3" t="str">
        <f>VLOOKUP(B73*1,Stores!$A:$C,3,FALSE)</f>
        <v>DFG</v>
      </c>
    </row>
    <row r="74" spans="1:32">
      <c r="A74" s="160" t="s">
        <v>917</v>
      </c>
      <c r="B74" s="160" t="s">
        <v>919</v>
      </c>
      <c r="C74" s="160">
        <v>512000</v>
      </c>
      <c r="D74" s="160" t="s">
        <v>918</v>
      </c>
      <c r="E74" s="160" t="s">
        <v>417</v>
      </c>
      <c r="F74" s="161">
        <v>2016</v>
      </c>
      <c r="G74" s="162">
        <v>0</v>
      </c>
      <c r="H74" s="161">
        <v>-27595.26784</v>
      </c>
      <c r="I74" s="161">
        <v>-29006.917029999997</v>
      </c>
      <c r="J74" s="161">
        <v>-24186.005899999996</v>
      </c>
      <c r="K74" s="161">
        <v>-25958.426340000002</v>
      </c>
      <c r="L74" s="161">
        <v>-23392.434939999999</v>
      </c>
      <c r="M74" s="161">
        <v>-23701.055279999997</v>
      </c>
      <c r="N74" s="161">
        <v>-25002.1744</v>
      </c>
      <c r="O74" s="161">
        <v>-27615.287560000001</v>
      </c>
      <c r="P74" s="161">
        <v>-17950.479119999996</v>
      </c>
      <c r="Q74" s="161">
        <v>0</v>
      </c>
      <c r="R74" s="161">
        <v>0</v>
      </c>
      <c r="S74" s="161">
        <v>0</v>
      </c>
      <c r="T74" s="161">
        <v>0</v>
      </c>
      <c r="U74" s="161">
        <v>-224408.04840999999</v>
      </c>
      <c r="V74" s="163">
        <f ca="1">SUM(INDIRECT(Inputs!$C$11&amp;ROW()&amp;":"&amp;Inputs!$C$12&amp;ROW()))</f>
        <v>0</v>
      </c>
      <c r="W74" s="163">
        <f ca="1">SUM(INDIRECT(Inputs!$C$13&amp;ROW()&amp;":"&amp;Inputs!$C$14&amp;ROW()))</f>
        <v>-224408.04840999999</v>
      </c>
      <c r="X74" s="3" t="str">
        <f>IF(COUNTIFS(Lookups!$A:$A,C74)=1,"Gross Sales","")</f>
        <v>Gross Sales</v>
      </c>
      <c r="Y74" s="3" t="str">
        <f>IF(COUNTIFS(Lookups!$D:$D,C74)=1,"Bar Sales","")</f>
        <v>Bar Sales</v>
      </c>
      <c r="Z74" s="3" t="str">
        <f>IFERROR(VLOOKUP(C74*1,Lookups!$D:$F,3,FALSE),"")</f>
        <v>Liquor</v>
      </c>
      <c r="AA74" s="3" t="str">
        <f>IFERROR(VLOOKUP($C74*1,Lookups!$H:$N,3,FALSE),"")</f>
        <v/>
      </c>
      <c r="AB74" s="3" t="str">
        <f>IFERROR(VLOOKUP($C74*1,Lookups!$H:$N,4,FALSE),"")</f>
        <v/>
      </c>
      <c r="AC74" s="3" t="str">
        <f>IFERROR(VLOOKUP($C74*1,Lookups!$H:$N,5,FALSE),"")</f>
        <v/>
      </c>
      <c r="AD74" s="3" t="str">
        <f>IFERROR(VLOOKUP($C74*1,Lookups!$H:$N,6,FALSE),"")</f>
        <v/>
      </c>
      <c r="AE74" s="3" t="str">
        <f>IFERROR(VLOOKUP($C74*1,Lookups!$H:$N,7,FALSE),"")</f>
        <v/>
      </c>
      <c r="AF74" s="3" t="str">
        <f>VLOOKUP(B74*1,Stores!$A:$C,3,FALSE)</f>
        <v>DFDE</v>
      </c>
    </row>
    <row r="75" spans="1:32">
      <c r="A75" s="160" t="s">
        <v>917</v>
      </c>
      <c r="B75" s="160" t="s">
        <v>920</v>
      </c>
      <c r="C75" s="160">
        <v>512000</v>
      </c>
      <c r="D75" s="160" t="s">
        <v>918</v>
      </c>
      <c r="E75" s="160" t="s">
        <v>417</v>
      </c>
      <c r="F75" s="161">
        <v>2016</v>
      </c>
      <c r="G75" s="162">
        <v>0</v>
      </c>
      <c r="H75" s="161">
        <v>-42660.343179999996</v>
      </c>
      <c r="I75" s="161">
        <v>-49139.11275</v>
      </c>
      <c r="J75" s="161">
        <v>-33624.605070000005</v>
      </c>
      <c r="K75" s="161">
        <v>-45505.163340000006</v>
      </c>
      <c r="L75" s="161">
        <v>-32068.356599999992</v>
      </c>
      <c r="M75" s="161">
        <v>-34248.969720000001</v>
      </c>
      <c r="N75" s="161">
        <v>-30591.804390000001</v>
      </c>
      <c r="O75" s="161">
        <v>-31982.158739999999</v>
      </c>
      <c r="P75" s="161">
        <v>-54900.74884</v>
      </c>
      <c r="Q75" s="161">
        <v>-38737.989359999992</v>
      </c>
      <c r="R75" s="161">
        <v>-49020.163289999997</v>
      </c>
      <c r="S75" s="161">
        <v>-39590.604759999995</v>
      </c>
      <c r="T75" s="161">
        <v>-59894.230409999996</v>
      </c>
      <c r="U75" s="161">
        <v>-541964.25045000005</v>
      </c>
      <c r="V75" s="163">
        <f ca="1">SUM(INDIRECT(Inputs!$C$11&amp;ROW()&amp;":"&amp;Inputs!$C$12&amp;ROW()))</f>
        <v>-38737.989359999992</v>
      </c>
      <c r="W75" s="163">
        <f ca="1">SUM(INDIRECT(Inputs!$C$13&amp;ROW()&amp;":"&amp;Inputs!$C$14&amp;ROW()))</f>
        <v>-393459.25199000002</v>
      </c>
      <c r="X75" s="3" t="str">
        <f>IF(COUNTIFS(Lookups!$A:$A,C75)=1,"Gross Sales","")</f>
        <v>Gross Sales</v>
      </c>
      <c r="Y75" s="3" t="str">
        <f>IF(COUNTIFS(Lookups!$D:$D,C75)=1,"Bar Sales","")</f>
        <v>Bar Sales</v>
      </c>
      <c r="Z75" s="3" t="str">
        <f>IFERROR(VLOOKUP(C75*1,Lookups!$D:$F,3,FALSE),"")</f>
        <v>Liquor</v>
      </c>
      <c r="AA75" s="3" t="str">
        <f>IFERROR(VLOOKUP($C75*1,Lookups!$H:$N,3,FALSE),"")</f>
        <v/>
      </c>
      <c r="AB75" s="3" t="str">
        <f>IFERROR(VLOOKUP($C75*1,Lookups!$H:$N,4,FALSE),"")</f>
        <v/>
      </c>
      <c r="AC75" s="3" t="str">
        <f>IFERROR(VLOOKUP($C75*1,Lookups!$H:$N,5,FALSE),"")</f>
        <v/>
      </c>
      <c r="AD75" s="3" t="str">
        <f>IFERROR(VLOOKUP($C75*1,Lookups!$H:$N,6,FALSE),"")</f>
        <v/>
      </c>
      <c r="AE75" s="3" t="str">
        <f>IFERROR(VLOOKUP($C75*1,Lookups!$H:$N,7,FALSE),"")</f>
        <v/>
      </c>
      <c r="AF75" s="3" t="str">
        <f>VLOOKUP(B75*1,Stores!$A:$C,3,FALSE)</f>
        <v>DFDE</v>
      </c>
    </row>
    <row r="76" spans="1:32">
      <c r="A76" s="160" t="s">
        <v>917</v>
      </c>
      <c r="B76" s="160" t="s">
        <v>921</v>
      </c>
      <c r="C76" s="160">
        <v>512000</v>
      </c>
      <c r="D76" s="160" t="s">
        <v>918</v>
      </c>
      <c r="E76" s="160" t="s">
        <v>417</v>
      </c>
      <c r="F76" s="161">
        <v>2016</v>
      </c>
      <c r="G76" s="162">
        <v>0</v>
      </c>
      <c r="H76" s="161">
        <v>-67979.625</v>
      </c>
      <c r="I76" s="161">
        <v>-70360.864000000001</v>
      </c>
      <c r="J76" s="161">
        <v>-66247.3</v>
      </c>
      <c r="K76" s="161">
        <v>-42011.902799999989</v>
      </c>
      <c r="L76" s="161">
        <v>-61045.503749999996</v>
      </c>
      <c r="M76" s="161">
        <v>-49981.475249999996</v>
      </c>
      <c r="N76" s="161">
        <v>-54126.750999999997</v>
      </c>
      <c r="O76" s="161">
        <v>-55204.159499999994</v>
      </c>
      <c r="P76" s="161">
        <v>-58141.467999999993</v>
      </c>
      <c r="Q76" s="161">
        <v>-47522.023499999996</v>
      </c>
      <c r="R76" s="161">
        <v>-43001.657999999996</v>
      </c>
      <c r="S76" s="161">
        <v>-47913.160749999995</v>
      </c>
      <c r="T76" s="161">
        <v>-87722.410999999993</v>
      </c>
      <c r="U76" s="161">
        <v>-751258.30255000002</v>
      </c>
      <c r="V76" s="163">
        <f ca="1">SUM(INDIRECT(Inputs!$C$11&amp;ROW()&amp;":"&amp;Inputs!$C$12&amp;ROW()))</f>
        <v>-47522.023499999996</v>
      </c>
      <c r="W76" s="163">
        <f ca="1">SUM(INDIRECT(Inputs!$C$13&amp;ROW()&amp;":"&amp;Inputs!$C$14&amp;ROW()))</f>
        <v>-572621.07279999997</v>
      </c>
      <c r="X76" s="3" t="str">
        <f>IF(COUNTIFS(Lookups!$A:$A,C76)=1,"Gross Sales","")</f>
        <v>Gross Sales</v>
      </c>
      <c r="Y76" s="3" t="str">
        <f>IF(COUNTIFS(Lookups!$D:$D,C76)=1,"Bar Sales","")</f>
        <v>Bar Sales</v>
      </c>
      <c r="Z76" s="3" t="str">
        <f>IFERROR(VLOOKUP(C76*1,Lookups!$D:$F,3,FALSE),"")</f>
        <v>Liquor</v>
      </c>
      <c r="AA76" s="3" t="str">
        <f>IFERROR(VLOOKUP($C76*1,Lookups!$H:$N,3,FALSE),"")</f>
        <v/>
      </c>
      <c r="AB76" s="3" t="str">
        <f>IFERROR(VLOOKUP($C76*1,Lookups!$H:$N,4,FALSE),"")</f>
        <v/>
      </c>
      <c r="AC76" s="3" t="str">
        <f>IFERROR(VLOOKUP($C76*1,Lookups!$H:$N,5,FALSE),"")</f>
        <v/>
      </c>
      <c r="AD76" s="3" t="str">
        <f>IFERROR(VLOOKUP($C76*1,Lookups!$H:$N,6,FALSE),"")</f>
        <v/>
      </c>
      <c r="AE76" s="3" t="str">
        <f>IFERROR(VLOOKUP($C76*1,Lookups!$H:$N,7,FALSE),"")</f>
        <v/>
      </c>
      <c r="AF76" s="3" t="str">
        <f>VLOOKUP(B76*1,Stores!$A:$C,3,FALSE)</f>
        <v>DFDE</v>
      </c>
    </row>
    <row r="77" spans="1:32">
      <c r="A77" s="160" t="s">
        <v>917</v>
      </c>
      <c r="B77" s="160" t="s">
        <v>922</v>
      </c>
      <c r="C77" s="160">
        <v>512000</v>
      </c>
      <c r="D77" s="160" t="s">
        <v>918</v>
      </c>
      <c r="E77" s="160" t="s">
        <v>417</v>
      </c>
      <c r="F77" s="161">
        <v>2016</v>
      </c>
      <c r="G77" s="162">
        <v>0</v>
      </c>
      <c r="H77" s="161">
        <v>-38868.563999999998</v>
      </c>
      <c r="I77" s="161">
        <v>-48462.029000000002</v>
      </c>
      <c r="J77" s="161">
        <v>-38846.955000000002</v>
      </c>
      <c r="K77" s="161">
        <v>-25060.843499999999</v>
      </c>
      <c r="L77" s="161">
        <v>-48872.512499999997</v>
      </c>
      <c r="M77" s="161">
        <v>-26256.3</v>
      </c>
      <c r="N77" s="161">
        <v>-32235.568750000002</v>
      </c>
      <c r="O77" s="161">
        <v>-57820.087499999987</v>
      </c>
      <c r="P77" s="161">
        <v>-27451.919249999999</v>
      </c>
      <c r="Q77" s="161">
        <v>-31595.308499999996</v>
      </c>
      <c r="R77" s="161">
        <v>-40702.819499999998</v>
      </c>
      <c r="S77" s="161">
        <v>-37665.523000000001</v>
      </c>
      <c r="T77" s="161">
        <v>-57974.909999999996</v>
      </c>
      <c r="U77" s="161">
        <v>-511813.34049999987</v>
      </c>
      <c r="V77" s="163">
        <f ca="1">SUM(INDIRECT(Inputs!$C$11&amp;ROW()&amp;":"&amp;Inputs!$C$12&amp;ROW()))</f>
        <v>-31595.308499999996</v>
      </c>
      <c r="W77" s="163">
        <f ca="1">SUM(INDIRECT(Inputs!$C$13&amp;ROW()&amp;":"&amp;Inputs!$C$14&amp;ROW()))</f>
        <v>-375470.08799999993</v>
      </c>
      <c r="X77" s="3" t="str">
        <f>IF(COUNTIFS(Lookups!$A:$A,C77)=1,"Gross Sales","")</f>
        <v>Gross Sales</v>
      </c>
      <c r="Y77" s="3" t="str">
        <f>IF(COUNTIFS(Lookups!$D:$D,C77)=1,"Bar Sales","")</f>
        <v>Bar Sales</v>
      </c>
      <c r="Z77" s="3" t="str">
        <f>IFERROR(VLOOKUP(C77*1,Lookups!$D:$F,3,FALSE),"")</f>
        <v>Liquor</v>
      </c>
      <c r="AA77" s="3" t="str">
        <f>IFERROR(VLOOKUP($C77*1,Lookups!$H:$N,3,FALSE),"")</f>
        <v/>
      </c>
      <c r="AB77" s="3" t="str">
        <f>IFERROR(VLOOKUP($C77*1,Lookups!$H:$N,4,FALSE),"")</f>
        <v/>
      </c>
      <c r="AC77" s="3" t="str">
        <f>IFERROR(VLOOKUP($C77*1,Lookups!$H:$N,5,FALSE),"")</f>
        <v/>
      </c>
      <c r="AD77" s="3" t="str">
        <f>IFERROR(VLOOKUP($C77*1,Lookups!$H:$N,6,FALSE),"")</f>
        <v/>
      </c>
      <c r="AE77" s="3" t="str">
        <f>IFERROR(VLOOKUP($C77*1,Lookups!$H:$N,7,FALSE),"")</f>
        <v/>
      </c>
      <c r="AF77" s="3" t="str">
        <f>VLOOKUP(B77*1,Stores!$A:$C,3,FALSE)</f>
        <v>DFDE</v>
      </c>
    </row>
    <row r="78" spans="1:32">
      <c r="A78" s="160" t="s">
        <v>917</v>
      </c>
      <c r="B78" s="160" t="s">
        <v>923</v>
      </c>
      <c r="C78" s="160">
        <v>512000</v>
      </c>
      <c r="D78" s="160" t="s">
        <v>918</v>
      </c>
      <c r="E78" s="160" t="s">
        <v>417</v>
      </c>
      <c r="F78" s="161">
        <v>2016</v>
      </c>
      <c r="G78" s="162">
        <v>0</v>
      </c>
      <c r="H78" s="161">
        <v>-48959.952299999997</v>
      </c>
      <c r="I78" s="161">
        <v>-46229.072400000005</v>
      </c>
      <c r="J78" s="161">
        <v>-54817.550479999998</v>
      </c>
      <c r="K78" s="161">
        <v>-50799.002939999998</v>
      </c>
      <c r="L78" s="161">
        <v>-61979.992200000001</v>
      </c>
      <c r="M78" s="161">
        <v>-33084.226560000003</v>
      </c>
      <c r="N78" s="161">
        <v>-39600.589419999997</v>
      </c>
      <c r="O78" s="161">
        <v>-45663.76885</v>
      </c>
      <c r="P78" s="161">
        <v>-58624.857199999999</v>
      </c>
      <c r="Q78" s="161">
        <v>-37776.596059999996</v>
      </c>
      <c r="R78" s="161">
        <v>-43488.983999999997</v>
      </c>
      <c r="S78" s="161">
        <v>-44457.529479999997</v>
      </c>
      <c r="T78" s="161">
        <v>-69256.978699999992</v>
      </c>
      <c r="U78" s="161">
        <v>-634739.10058999993</v>
      </c>
      <c r="V78" s="163">
        <f ca="1">SUM(INDIRECT(Inputs!$C$11&amp;ROW()&amp;":"&amp;Inputs!$C$12&amp;ROW()))</f>
        <v>-37776.596059999996</v>
      </c>
      <c r="W78" s="163">
        <f ca="1">SUM(INDIRECT(Inputs!$C$13&amp;ROW()&amp;":"&amp;Inputs!$C$14&amp;ROW()))</f>
        <v>-477535.60840999999</v>
      </c>
      <c r="X78" s="3" t="str">
        <f>IF(COUNTIFS(Lookups!$A:$A,C78)=1,"Gross Sales","")</f>
        <v>Gross Sales</v>
      </c>
      <c r="Y78" s="3" t="str">
        <f>IF(COUNTIFS(Lookups!$D:$D,C78)=1,"Bar Sales","")</f>
        <v>Bar Sales</v>
      </c>
      <c r="Z78" s="3" t="str">
        <f>IFERROR(VLOOKUP(C78*1,Lookups!$D:$F,3,FALSE),"")</f>
        <v>Liquor</v>
      </c>
      <c r="AA78" s="3" t="str">
        <f>IFERROR(VLOOKUP($C78*1,Lookups!$H:$N,3,FALSE),"")</f>
        <v/>
      </c>
      <c r="AB78" s="3" t="str">
        <f>IFERROR(VLOOKUP($C78*1,Lookups!$H:$N,4,FALSE),"")</f>
        <v/>
      </c>
      <c r="AC78" s="3" t="str">
        <f>IFERROR(VLOOKUP($C78*1,Lookups!$H:$N,5,FALSE),"")</f>
        <v/>
      </c>
      <c r="AD78" s="3" t="str">
        <f>IFERROR(VLOOKUP($C78*1,Lookups!$H:$N,6,FALSE),"")</f>
        <v/>
      </c>
      <c r="AE78" s="3" t="str">
        <f>IFERROR(VLOOKUP($C78*1,Lookups!$H:$N,7,FALSE),"")</f>
        <v/>
      </c>
      <c r="AF78" s="3" t="str">
        <f>VLOOKUP(B78*1,Stores!$A:$C,3,FALSE)</f>
        <v>DFDE</v>
      </c>
    </row>
    <row r="79" spans="1:32">
      <c r="A79" s="160" t="s">
        <v>917</v>
      </c>
      <c r="B79" s="160" t="s">
        <v>924</v>
      </c>
      <c r="C79" s="160">
        <v>512000</v>
      </c>
      <c r="D79" s="160" t="s">
        <v>918</v>
      </c>
      <c r="E79" s="160" t="s">
        <v>417</v>
      </c>
      <c r="F79" s="161">
        <v>2016</v>
      </c>
      <c r="G79" s="162">
        <v>0</v>
      </c>
      <c r="H79" s="161">
        <v>0</v>
      </c>
      <c r="I79" s="161">
        <v>0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61">
        <v>0</v>
      </c>
      <c r="P79" s="161">
        <v>0</v>
      </c>
      <c r="Q79" s="161">
        <v>-81500.956949999993</v>
      </c>
      <c r="R79" s="161">
        <v>-86286.754399999991</v>
      </c>
      <c r="S79" s="161">
        <v>-70964.98268999999</v>
      </c>
      <c r="T79" s="161">
        <v>-91713.678419999982</v>
      </c>
      <c r="U79" s="161">
        <v>-330466.37245999998</v>
      </c>
      <c r="V79" s="163">
        <f ca="1">SUM(INDIRECT(Inputs!$C$11&amp;ROW()&amp;":"&amp;Inputs!$C$12&amp;ROW()))</f>
        <v>-81500.956949999993</v>
      </c>
      <c r="W79" s="163">
        <f ca="1">SUM(INDIRECT(Inputs!$C$13&amp;ROW()&amp;":"&amp;Inputs!$C$14&amp;ROW()))</f>
        <v>-81500.956949999993</v>
      </c>
      <c r="X79" s="3" t="str">
        <f>IF(COUNTIFS(Lookups!$A:$A,C79)=1,"Gross Sales","")</f>
        <v>Gross Sales</v>
      </c>
      <c r="Y79" s="3" t="str">
        <f>IF(COUNTIFS(Lookups!$D:$D,C79)=1,"Bar Sales","")</f>
        <v>Bar Sales</v>
      </c>
      <c r="Z79" s="3" t="str">
        <f>IFERROR(VLOOKUP(C79*1,Lookups!$D:$F,3,FALSE),"")</f>
        <v>Liquor</v>
      </c>
      <c r="AA79" s="3" t="str">
        <f>IFERROR(VLOOKUP($C79*1,Lookups!$H:$N,3,FALSE),"")</f>
        <v/>
      </c>
      <c r="AB79" s="3" t="str">
        <f>IFERROR(VLOOKUP($C79*1,Lookups!$H:$N,4,FALSE),"")</f>
        <v/>
      </c>
      <c r="AC79" s="3" t="str">
        <f>IFERROR(VLOOKUP($C79*1,Lookups!$H:$N,5,FALSE),"")</f>
        <v/>
      </c>
      <c r="AD79" s="3" t="str">
        <f>IFERROR(VLOOKUP($C79*1,Lookups!$H:$N,6,FALSE),"")</f>
        <v/>
      </c>
      <c r="AE79" s="3" t="str">
        <f>IFERROR(VLOOKUP($C79*1,Lookups!$H:$N,7,FALSE),"")</f>
        <v/>
      </c>
      <c r="AF79" s="3" t="str">
        <f>VLOOKUP(B79*1,Stores!$A:$C,3,FALSE)</f>
        <v>DFDE</v>
      </c>
    </row>
    <row r="80" spans="1:32">
      <c r="A80" s="160" t="s">
        <v>917</v>
      </c>
      <c r="B80" s="160" t="s">
        <v>925</v>
      </c>
      <c r="C80" s="160">
        <v>512000</v>
      </c>
      <c r="D80" s="160" t="s">
        <v>918</v>
      </c>
      <c r="E80" s="160" t="s">
        <v>417</v>
      </c>
      <c r="F80" s="161">
        <v>2016</v>
      </c>
      <c r="G80" s="162">
        <v>0</v>
      </c>
      <c r="H80" s="161">
        <v>-24980.068750000002</v>
      </c>
      <c r="I80" s="161">
        <v>-32556.51</v>
      </c>
      <c r="J80" s="161">
        <v>-30758.647499999995</v>
      </c>
      <c r="K80" s="161">
        <v>-15963.36</v>
      </c>
      <c r="L80" s="161">
        <v>-19535.263999999999</v>
      </c>
      <c r="M80" s="161">
        <v>-21029.683499999999</v>
      </c>
      <c r="N80" s="161">
        <v>-13627.025999999998</v>
      </c>
      <c r="O80" s="161">
        <v>-14320.627999999997</v>
      </c>
      <c r="P80" s="161">
        <v>-22996.68</v>
      </c>
      <c r="Q80" s="161">
        <v>-44745.970499999996</v>
      </c>
      <c r="R80" s="161">
        <v>-22957.577999999998</v>
      </c>
      <c r="S80" s="161">
        <v>-24552.793999999998</v>
      </c>
      <c r="T80" s="161">
        <v>-22942.389749999998</v>
      </c>
      <c r="U80" s="161">
        <v>-310966.59999999998</v>
      </c>
      <c r="V80" s="163">
        <f ca="1">SUM(INDIRECT(Inputs!$C$11&amp;ROW()&amp;":"&amp;Inputs!$C$12&amp;ROW()))</f>
        <v>-44745.970499999996</v>
      </c>
      <c r="W80" s="163">
        <f ca="1">SUM(INDIRECT(Inputs!$C$13&amp;ROW()&amp;":"&amp;Inputs!$C$14&amp;ROW()))</f>
        <v>-240513.83825</v>
      </c>
      <c r="X80" s="3" t="str">
        <f>IF(COUNTIFS(Lookups!$A:$A,C80)=1,"Gross Sales","")</f>
        <v>Gross Sales</v>
      </c>
      <c r="Y80" s="3" t="str">
        <f>IF(COUNTIFS(Lookups!$D:$D,C80)=1,"Bar Sales","")</f>
        <v>Bar Sales</v>
      </c>
      <c r="Z80" s="3" t="str">
        <f>IFERROR(VLOOKUP(C80*1,Lookups!$D:$F,3,FALSE),"")</f>
        <v>Liquor</v>
      </c>
      <c r="AA80" s="3" t="str">
        <f>IFERROR(VLOOKUP($C80*1,Lookups!$H:$N,3,FALSE),"")</f>
        <v/>
      </c>
      <c r="AB80" s="3" t="str">
        <f>IFERROR(VLOOKUP($C80*1,Lookups!$H:$N,4,FALSE),"")</f>
        <v/>
      </c>
      <c r="AC80" s="3" t="str">
        <f>IFERROR(VLOOKUP($C80*1,Lookups!$H:$N,5,FALSE),"")</f>
        <v/>
      </c>
      <c r="AD80" s="3" t="str">
        <f>IFERROR(VLOOKUP($C80*1,Lookups!$H:$N,6,FALSE),"")</f>
        <v/>
      </c>
      <c r="AE80" s="3" t="str">
        <f>IFERROR(VLOOKUP($C80*1,Lookups!$H:$N,7,FALSE),"")</f>
        <v/>
      </c>
      <c r="AF80" s="3" t="str">
        <f>VLOOKUP(B80*1,Stores!$A:$C,3,FALSE)</f>
        <v>DFDE</v>
      </c>
    </row>
    <row r="81" spans="1:32">
      <c r="A81" s="160" t="s">
        <v>917</v>
      </c>
      <c r="B81" s="160" t="s">
        <v>926</v>
      </c>
      <c r="C81" s="160">
        <v>512000</v>
      </c>
      <c r="D81" s="160" t="s">
        <v>918</v>
      </c>
      <c r="E81" s="160" t="s">
        <v>417</v>
      </c>
      <c r="F81" s="161">
        <v>2016</v>
      </c>
      <c r="G81" s="162">
        <v>0</v>
      </c>
      <c r="H81" s="161">
        <v>-171875.56749999998</v>
      </c>
      <c r="I81" s="161">
        <v>-195722.26799999998</v>
      </c>
      <c r="J81" s="161">
        <v>-190518.03750000001</v>
      </c>
      <c r="K81" s="161">
        <v>-168308.30799999999</v>
      </c>
      <c r="L81" s="161">
        <v>-189352.69471999997</v>
      </c>
      <c r="M81" s="161">
        <v>-177860.242</v>
      </c>
      <c r="N81" s="161">
        <v>-147359.212</v>
      </c>
      <c r="O81" s="161">
        <v>-115236.387</v>
      </c>
      <c r="P81" s="161">
        <v>-101690.62399999998</v>
      </c>
      <c r="Q81" s="161">
        <v>-159415.98750000002</v>
      </c>
      <c r="R81" s="161">
        <v>-177823.48499999999</v>
      </c>
      <c r="S81" s="161">
        <v>-151421.75999999998</v>
      </c>
      <c r="T81" s="161">
        <v>-332471.47500000003</v>
      </c>
      <c r="U81" s="161">
        <v>-2279056.0482200002</v>
      </c>
      <c r="V81" s="163">
        <f ca="1">SUM(INDIRECT(Inputs!$C$11&amp;ROW()&amp;":"&amp;Inputs!$C$12&amp;ROW()))</f>
        <v>-159415.98750000002</v>
      </c>
      <c r="W81" s="163">
        <f ca="1">SUM(INDIRECT(Inputs!$C$13&amp;ROW()&amp;":"&amp;Inputs!$C$14&amp;ROW()))</f>
        <v>-1617339.3282200003</v>
      </c>
      <c r="X81" s="3" t="str">
        <f>IF(COUNTIFS(Lookups!$A:$A,C81)=1,"Gross Sales","")</f>
        <v>Gross Sales</v>
      </c>
      <c r="Y81" s="3" t="str">
        <f>IF(COUNTIFS(Lookups!$D:$D,C81)=1,"Bar Sales","")</f>
        <v>Bar Sales</v>
      </c>
      <c r="Z81" s="3" t="str">
        <f>IFERROR(VLOOKUP(C81*1,Lookups!$D:$F,3,FALSE),"")</f>
        <v>Liquor</v>
      </c>
      <c r="AA81" s="3" t="str">
        <f>IFERROR(VLOOKUP($C81*1,Lookups!$H:$N,3,FALSE),"")</f>
        <v/>
      </c>
      <c r="AB81" s="3" t="str">
        <f>IFERROR(VLOOKUP($C81*1,Lookups!$H:$N,4,FALSE),"")</f>
        <v/>
      </c>
      <c r="AC81" s="3" t="str">
        <f>IFERROR(VLOOKUP($C81*1,Lookups!$H:$N,5,FALSE),"")</f>
        <v/>
      </c>
      <c r="AD81" s="3" t="str">
        <f>IFERROR(VLOOKUP($C81*1,Lookups!$H:$N,6,FALSE),"")</f>
        <v/>
      </c>
      <c r="AE81" s="3" t="str">
        <f>IFERROR(VLOOKUP($C81*1,Lookups!$H:$N,7,FALSE),"")</f>
        <v/>
      </c>
      <c r="AF81" s="3" t="str">
        <f>VLOOKUP(B81*1,Stores!$A:$C,3,FALSE)</f>
        <v>DFDE</v>
      </c>
    </row>
    <row r="82" spans="1:32">
      <c r="A82" s="160" t="s">
        <v>917</v>
      </c>
      <c r="B82" s="160" t="s">
        <v>927</v>
      </c>
      <c r="C82" s="160">
        <v>512000</v>
      </c>
      <c r="D82" s="160" t="s">
        <v>918</v>
      </c>
      <c r="E82" s="160" t="s">
        <v>417</v>
      </c>
      <c r="F82" s="161">
        <v>2016</v>
      </c>
      <c r="G82" s="162">
        <v>0</v>
      </c>
      <c r="H82" s="161">
        <v>-66593.950499999992</v>
      </c>
      <c r="I82" s="161">
        <v>-97624.773750000008</v>
      </c>
      <c r="J82" s="161">
        <v>-65437.216249999998</v>
      </c>
      <c r="K82" s="161">
        <v>-95671.043999999994</v>
      </c>
      <c r="L82" s="161">
        <v>-116744.47399999999</v>
      </c>
      <c r="M82" s="161">
        <v>-110237.53649999999</v>
      </c>
      <c r="N82" s="161">
        <v>-81198.074999999997</v>
      </c>
      <c r="O82" s="161">
        <v>-105072.28549999998</v>
      </c>
      <c r="P82" s="161">
        <v>-111762.924</v>
      </c>
      <c r="Q82" s="161">
        <v>-113610.86099999999</v>
      </c>
      <c r="R82" s="161">
        <v>-90225.512999999992</v>
      </c>
      <c r="S82" s="161">
        <v>-85075.086250000008</v>
      </c>
      <c r="T82" s="161">
        <v>-130691.51549999999</v>
      </c>
      <c r="U82" s="161">
        <v>-1269945.2552499999</v>
      </c>
      <c r="V82" s="163">
        <f ca="1">SUM(INDIRECT(Inputs!$C$11&amp;ROW()&amp;":"&amp;Inputs!$C$12&amp;ROW()))</f>
        <v>-113610.86099999999</v>
      </c>
      <c r="W82" s="163">
        <f ca="1">SUM(INDIRECT(Inputs!$C$13&amp;ROW()&amp;":"&amp;Inputs!$C$14&amp;ROW()))</f>
        <v>-963953.14049999998</v>
      </c>
      <c r="X82" s="3" t="str">
        <f>IF(COUNTIFS(Lookups!$A:$A,C82)=1,"Gross Sales","")</f>
        <v>Gross Sales</v>
      </c>
      <c r="Y82" s="3" t="str">
        <f>IF(COUNTIFS(Lookups!$D:$D,C82)=1,"Bar Sales","")</f>
        <v>Bar Sales</v>
      </c>
      <c r="Z82" s="3" t="str">
        <f>IFERROR(VLOOKUP(C82*1,Lookups!$D:$F,3,FALSE),"")</f>
        <v>Liquor</v>
      </c>
      <c r="AA82" s="3" t="str">
        <f>IFERROR(VLOOKUP($C82*1,Lookups!$H:$N,3,FALSE),"")</f>
        <v/>
      </c>
      <c r="AB82" s="3" t="str">
        <f>IFERROR(VLOOKUP($C82*1,Lookups!$H:$N,4,FALSE),"")</f>
        <v/>
      </c>
      <c r="AC82" s="3" t="str">
        <f>IFERROR(VLOOKUP($C82*1,Lookups!$H:$N,5,FALSE),"")</f>
        <v/>
      </c>
      <c r="AD82" s="3" t="str">
        <f>IFERROR(VLOOKUP($C82*1,Lookups!$H:$N,6,FALSE),"")</f>
        <v/>
      </c>
      <c r="AE82" s="3" t="str">
        <f>IFERROR(VLOOKUP($C82*1,Lookups!$H:$N,7,FALSE),"")</f>
        <v/>
      </c>
      <c r="AF82" s="3" t="str">
        <f>VLOOKUP(B82*1,Stores!$A:$C,3,FALSE)</f>
        <v>DFDE</v>
      </c>
    </row>
    <row r="83" spans="1:32">
      <c r="A83" s="160" t="s">
        <v>917</v>
      </c>
      <c r="B83" s="160" t="s">
        <v>928</v>
      </c>
      <c r="C83" s="160">
        <v>512000</v>
      </c>
      <c r="D83" s="160" t="s">
        <v>918</v>
      </c>
      <c r="E83" s="160" t="s">
        <v>417</v>
      </c>
      <c r="F83" s="161">
        <v>2016</v>
      </c>
      <c r="G83" s="162">
        <v>0</v>
      </c>
      <c r="H83" s="161">
        <v>-40904.085949999993</v>
      </c>
      <c r="I83" s="161">
        <v>-46637.758720000005</v>
      </c>
      <c r="J83" s="161">
        <v>-31834.951680000002</v>
      </c>
      <c r="K83" s="161">
        <v>-30784.821129999997</v>
      </c>
      <c r="L83" s="161">
        <v>-31455.967200000003</v>
      </c>
      <c r="M83" s="161">
        <v>-43711.967880000004</v>
      </c>
      <c r="N83" s="161">
        <v>-27589.570399999997</v>
      </c>
      <c r="O83" s="161">
        <v>-35296.386579999999</v>
      </c>
      <c r="P83" s="161">
        <v>-24689.576379999999</v>
      </c>
      <c r="Q83" s="161">
        <v>-39788.572249999997</v>
      </c>
      <c r="R83" s="161">
        <v>-34790.318639999998</v>
      </c>
      <c r="S83" s="161">
        <v>-31561.077239999999</v>
      </c>
      <c r="T83" s="161">
        <v>-27317.808000000001</v>
      </c>
      <c r="U83" s="161">
        <v>-446362.86205</v>
      </c>
      <c r="V83" s="163">
        <f ca="1">SUM(INDIRECT(Inputs!$C$11&amp;ROW()&amp;":"&amp;Inputs!$C$12&amp;ROW()))</f>
        <v>-39788.572249999997</v>
      </c>
      <c r="W83" s="163">
        <f ca="1">SUM(INDIRECT(Inputs!$C$13&amp;ROW()&amp;":"&amp;Inputs!$C$14&amp;ROW()))</f>
        <v>-352693.65816999995</v>
      </c>
      <c r="X83" s="3" t="str">
        <f>IF(COUNTIFS(Lookups!$A:$A,C83)=1,"Gross Sales","")</f>
        <v>Gross Sales</v>
      </c>
      <c r="Y83" s="3" t="str">
        <f>IF(COUNTIFS(Lookups!$D:$D,C83)=1,"Bar Sales","")</f>
        <v>Bar Sales</v>
      </c>
      <c r="Z83" s="3" t="str">
        <f>IFERROR(VLOOKUP(C83*1,Lookups!$D:$F,3,FALSE),"")</f>
        <v>Liquor</v>
      </c>
      <c r="AA83" s="3" t="str">
        <f>IFERROR(VLOOKUP($C83*1,Lookups!$H:$N,3,FALSE),"")</f>
        <v/>
      </c>
      <c r="AB83" s="3" t="str">
        <f>IFERROR(VLOOKUP($C83*1,Lookups!$H:$N,4,FALSE),"")</f>
        <v/>
      </c>
      <c r="AC83" s="3" t="str">
        <f>IFERROR(VLOOKUP($C83*1,Lookups!$H:$N,5,FALSE),"")</f>
        <v/>
      </c>
      <c r="AD83" s="3" t="str">
        <f>IFERROR(VLOOKUP($C83*1,Lookups!$H:$N,6,FALSE),"")</f>
        <v/>
      </c>
      <c r="AE83" s="3" t="str">
        <f>IFERROR(VLOOKUP($C83*1,Lookups!$H:$N,7,FALSE),"")</f>
        <v/>
      </c>
      <c r="AF83" s="3" t="str">
        <f>VLOOKUP(B83*1,Stores!$A:$C,3,FALSE)</f>
        <v>DFDE</v>
      </c>
    </row>
    <row r="84" spans="1:32">
      <c r="A84" s="160" t="s">
        <v>917</v>
      </c>
      <c r="B84" s="160" t="s">
        <v>929</v>
      </c>
      <c r="C84" s="160">
        <v>512000</v>
      </c>
      <c r="D84" s="160" t="s">
        <v>918</v>
      </c>
      <c r="E84" s="160" t="s">
        <v>417</v>
      </c>
      <c r="F84" s="161">
        <v>2016</v>
      </c>
      <c r="G84" s="162">
        <v>0</v>
      </c>
      <c r="H84" s="161">
        <v>-35033.543999999994</v>
      </c>
      <c r="I84" s="161">
        <v>-34484.733499999995</v>
      </c>
      <c r="J84" s="161">
        <v>-34356.112000000001</v>
      </c>
      <c r="K84" s="161">
        <v>-28266.626499999995</v>
      </c>
      <c r="L84" s="161">
        <v>-29541.750000000004</v>
      </c>
      <c r="M84" s="161">
        <v>-43268.669499999996</v>
      </c>
      <c r="N84" s="161">
        <v>-28327.004999999997</v>
      </c>
      <c r="O84" s="161">
        <v>-29943.185999999998</v>
      </c>
      <c r="P84" s="161">
        <v>-34512.281999999999</v>
      </c>
      <c r="Q84" s="161">
        <v>-28301.909999999996</v>
      </c>
      <c r="R84" s="161">
        <v>-32832.695</v>
      </c>
      <c r="S84" s="161">
        <v>-35426.894999999997</v>
      </c>
      <c r="T84" s="161">
        <v>-41530.482000000004</v>
      </c>
      <c r="U84" s="161">
        <v>-435825.89049999998</v>
      </c>
      <c r="V84" s="163">
        <f ca="1">SUM(INDIRECT(Inputs!$C$11&amp;ROW()&amp;":"&amp;Inputs!$C$12&amp;ROW()))</f>
        <v>-28301.909999999996</v>
      </c>
      <c r="W84" s="163">
        <f ca="1">SUM(INDIRECT(Inputs!$C$13&amp;ROW()&amp;":"&amp;Inputs!$C$14&amp;ROW()))</f>
        <v>-326035.81849999994</v>
      </c>
      <c r="X84" s="3" t="str">
        <f>IF(COUNTIFS(Lookups!$A:$A,C84)=1,"Gross Sales","")</f>
        <v>Gross Sales</v>
      </c>
      <c r="Y84" s="3" t="str">
        <f>IF(COUNTIFS(Lookups!$D:$D,C84)=1,"Bar Sales","")</f>
        <v>Bar Sales</v>
      </c>
      <c r="Z84" s="3" t="str">
        <f>IFERROR(VLOOKUP(C84*1,Lookups!$D:$F,3,FALSE),"")</f>
        <v>Liquor</v>
      </c>
      <c r="AA84" s="3" t="str">
        <f>IFERROR(VLOOKUP($C84*1,Lookups!$H:$N,3,FALSE),"")</f>
        <v/>
      </c>
      <c r="AB84" s="3" t="str">
        <f>IFERROR(VLOOKUP($C84*1,Lookups!$H:$N,4,FALSE),"")</f>
        <v/>
      </c>
      <c r="AC84" s="3" t="str">
        <f>IFERROR(VLOOKUP($C84*1,Lookups!$H:$N,5,FALSE),"")</f>
        <v/>
      </c>
      <c r="AD84" s="3" t="str">
        <f>IFERROR(VLOOKUP($C84*1,Lookups!$H:$N,6,FALSE),"")</f>
        <v/>
      </c>
      <c r="AE84" s="3" t="str">
        <f>IFERROR(VLOOKUP($C84*1,Lookups!$H:$N,7,FALSE),"")</f>
        <v/>
      </c>
      <c r="AF84" s="3" t="str">
        <f>VLOOKUP(B84*1,Stores!$A:$C,3,FALSE)</f>
        <v>DFDE</v>
      </c>
    </row>
    <row r="85" spans="1:32">
      <c r="A85" s="160" t="s">
        <v>917</v>
      </c>
      <c r="B85" s="160" t="s">
        <v>930</v>
      </c>
      <c r="C85" s="160">
        <v>512000</v>
      </c>
      <c r="D85" s="160" t="s">
        <v>918</v>
      </c>
      <c r="E85" s="160" t="s">
        <v>417</v>
      </c>
      <c r="F85" s="161">
        <v>2016</v>
      </c>
      <c r="G85" s="162">
        <v>0</v>
      </c>
      <c r="H85" s="161">
        <v>-62817.691999999995</v>
      </c>
      <c r="I85" s="161">
        <v>-66170.180999999997</v>
      </c>
      <c r="J85" s="161">
        <v>-59501.609999999993</v>
      </c>
      <c r="K85" s="161">
        <v>-60735.933999999994</v>
      </c>
      <c r="L85" s="161">
        <v>-70199.755499999999</v>
      </c>
      <c r="M85" s="161">
        <v>-62756.847999999998</v>
      </c>
      <c r="N85" s="161">
        <v>-66132.160499999998</v>
      </c>
      <c r="O85" s="161">
        <v>-63490.875</v>
      </c>
      <c r="P85" s="161">
        <v>-50885.093000000001</v>
      </c>
      <c r="Q85" s="161">
        <v>-74474.41399999999</v>
      </c>
      <c r="R85" s="161">
        <v>-63712.089</v>
      </c>
      <c r="S85" s="161">
        <v>-60316.525499999996</v>
      </c>
      <c r="T85" s="161">
        <v>-94197.88</v>
      </c>
      <c r="U85" s="161">
        <v>-855391.0575</v>
      </c>
      <c r="V85" s="163">
        <f ca="1">SUM(INDIRECT(Inputs!$C$11&amp;ROW()&amp;":"&amp;Inputs!$C$12&amp;ROW()))</f>
        <v>-74474.41399999999</v>
      </c>
      <c r="W85" s="163">
        <f ca="1">SUM(INDIRECT(Inputs!$C$13&amp;ROW()&amp;":"&amp;Inputs!$C$14&amp;ROW()))</f>
        <v>-637164.56299999997</v>
      </c>
      <c r="X85" s="3" t="str">
        <f>IF(COUNTIFS(Lookups!$A:$A,C85)=1,"Gross Sales","")</f>
        <v>Gross Sales</v>
      </c>
      <c r="Y85" s="3" t="str">
        <f>IF(COUNTIFS(Lookups!$D:$D,C85)=1,"Bar Sales","")</f>
        <v>Bar Sales</v>
      </c>
      <c r="Z85" s="3" t="str">
        <f>IFERROR(VLOOKUP(C85*1,Lookups!$D:$F,3,FALSE),"")</f>
        <v>Liquor</v>
      </c>
      <c r="AA85" s="3" t="str">
        <f>IFERROR(VLOOKUP($C85*1,Lookups!$H:$N,3,FALSE),"")</f>
        <v/>
      </c>
      <c r="AB85" s="3" t="str">
        <f>IFERROR(VLOOKUP($C85*1,Lookups!$H:$N,4,FALSE),"")</f>
        <v/>
      </c>
      <c r="AC85" s="3" t="str">
        <f>IFERROR(VLOOKUP($C85*1,Lookups!$H:$N,5,FALSE),"")</f>
        <v/>
      </c>
      <c r="AD85" s="3" t="str">
        <f>IFERROR(VLOOKUP($C85*1,Lookups!$H:$N,6,FALSE),"")</f>
        <v/>
      </c>
      <c r="AE85" s="3" t="str">
        <f>IFERROR(VLOOKUP($C85*1,Lookups!$H:$N,7,FALSE),"")</f>
        <v/>
      </c>
      <c r="AF85" s="3" t="str">
        <f>VLOOKUP(B85*1,Stores!$A:$C,3,FALSE)</f>
        <v>DFDE</v>
      </c>
    </row>
    <row r="86" spans="1:32">
      <c r="A86" s="160" t="s">
        <v>917</v>
      </c>
      <c r="B86" s="160" t="s">
        <v>931</v>
      </c>
      <c r="C86" s="160">
        <v>512000</v>
      </c>
      <c r="D86" s="160" t="s">
        <v>918</v>
      </c>
      <c r="E86" s="160" t="s">
        <v>417</v>
      </c>
      <c r="F86" s="161">
        <v>2016</v>
      </c>
      <c r="G86" s="162">
        <v>0</v>
      </c>
      <c r="H86" s="161">
        <v>-112617.14799999999</v>
      </c>
      <c r="I86" s="161">
        <v>-135864.652</v>
      </c>
      <c r="J86" s="161">
        <v>-145218.53745</v>
      </c>
      <c r="K86" s="161">
        <v>-81949.454999999987</v>
      </c>
      <c r="L86" s="161">
        <v>-107056.93109999997</v>
      </c>
      <c r="M86" s="161">
        <v>-90624.550799999997</v>
      </c>
      <c r="N86" s="161">
        <v>-65012.774399999995</v>
      </c>
      <c r="O86" s="161">
        <v>-75425.597099999999</v>
      </c>
      <c r="P86" s="161">
        <v>-69616.356599999999</v>
      </c>
      <c r="Q86" s="161">
        <v>-108414.43865000001</v>
      </c>
      <c r="R86" s="161">
        <v>-84241.250099999976</v>
      </c>
      <c r="S86" s="161">
        <v>-123641.92049999999</v>
      </c>
      <c r="T86" s="161">
        <v>-190047.508</v>
      </c>
      <c r="U86" s="161">
        <v>-1389731.1196999997</v>
      </c>
      <c r="V86" s="163">
        <f ca="1">SUM(INDIRECT(Inputs!$C$11&amp;ROW()&amp;":"&amp;Inputs!$C$12&amp;ROW()))</f>
        <v>-108414.43865000001</v>
      </c>
      <c r="W86" s="163">
        <f ca="1">SUM(INDIRECT(Inputs!$C$13&amp;ROW()&amp;":"&amp;Inputs!$C$14&amp;ROW()))</f>
        <v>-991800.44109999982</v>
      </c>
      <c r="X86" s="3" t="str">
        <f>IF(COUNTIFS(Lookups!$A:$A,C86)=1,"Gross Sales","")</f>
        <v>Gross Sales</v>
      </c>
      <c r="Y86" s="3" t="str">
        <f>IF(COUNTIFS(Lookups!$D:$D,C86)=1,"Bar Sales","")</f>
        <v>Bar Sales</v>
      </c>
      <c r="Z86" s="3" t="str">
        <f>IFERROR(VLOOKUP(C86*1,Lookups!$D:$F,3,FALSE),"")</f>
        <v>Liquor</v>
      </c>
      <c r="AA86" s="3" t="str">
        <f>IFERROR(VLOOKUP($C86*1,Lookups!$H:$N,3,FALSE),"")</f>
        <v/>
      </c>
      <c r="AB86" s="3" t="str">
        <f>IFERROR(VLOOKUP($C86*1,Lookups!$H:$N,4,FALSE),"")</f>
        <v/>
      </c>
      <c r="AC86" s="3" t="str">
        <f>IFERROR(VLOOKUP($C86*1,Lookups!$H:$N,5,FALSE),"")</f>
        <v/>
      </c>
      <c r="AD86" s="3" t="str">
        <f>IFERROR(VLOOKUP($C86*1,Lookups!$H:$N,6,FALSE),"")</f>
        <v/>
      </c>
      <c r="AE86" s="3" t="str">
        <f>IFERROR(VLOOKUP($C86*1,Lookups!$H:$N,7,FALSE),"")</f>
        <v/>
      </c>
      <c r="AF86" s="3" t="str">
        <f>VLOOKUP(B86*1,Stores!$A:$C,3,FALSE)</f>
        <v>DFDE</v>
      </c>
    </row>
    <row r="87" spans="1:32">
      <c r="A87" s="160" t="s">
        <v>917</v>
      </c>
      <c r="B87" s="160" t="s">
        <v>932</v>
      </c>
      <c r="C87" s="160">
        <v>512000</v>
      </c>
      <c r="D87" s="160" t="s">
        <v>918</v>
      </c>
      <c r="E87" s="160" t="s">
        <v>417</v>
      </c>
      <c r="F87" s="161">
        <v>2016</v>
      </c>
      <c r="G87" s="162">
        <v>0</v>
      </c>
      <c r="H87" s="161">
        <v>-53952.821999999993</v>
      </c>
      <c r="I87" s="161">
        <v>-48999.824999999997</v>
      </c>
      <c r="J87" s="161">
        <v>-65565.587499999994</v>
      </c>
      <c r="K87" s="161">
        <v>-62443.60149999999</v>
      </c>
      <c r="L87" s="161">
        <v>-42404.18</v>
      </c>
      <c r="M87" s="161">
        <v>-48502.781249999993</v>
      </c>
      <c r="N87" s="161">
        <v>-52303.716499999995</v>
      </c>
      <c r="O87" s="161">
        <v>-47999.542499999996</v>
      </c>
      <c r="P87" s="161">
        <v>-30582.798750000002</v>
      </c>
      <c r="Q87" s="161">
        <v>-48245.522499999992</v>
      </c>
      <c r="R87" s="161">
        <v>-49607.271000000001</v>
      </c>
      <c r="S87" s="161">
        <v>-71811.591249999998</v>
      </c>
      <c r="T87" s="161">
        <v>-123866.31599999998</v>
      </c>
      <c r="U87" s="161">
        <v>-746285.55574999994</v>
      </c>
      <c r="V87" s="163">
        <f ca="1">SUM(INDIRECT(Inputs!$C$11&amp;ROW()&amp;":"&amp;Inputs!$C$12&amp;ROW()))</f>
        <v>-48245.522499999992</v>
      </c>
      <c r="W87" s="163">
        <f ca="1">SUM(INDIRECT(Inputs!$C$13&amp;ROW()&amp;":"&amp;Inputs!$C$14&amp;ROW()))</f>
        <v>-501000.37749999994</v>
      </c>
      <c r="X87" s="3" t="str">
        <f>IF(COUNTIFS(Lookups!$A:$A,C87)=1,"Gross Sales","")</f>
        <v>Gross Sales</v>
      </c>
      <c r="Y87" s="3" t="str">
        <f>IF(COUNTIFS(Lookups!$D:$D,C87)=1,"Bar Sales","")</f>
        <v>Bar Sales</v>
      </c>
      <c r="Z87" s="3" t="str">
        <f>IFERROR(VLOOKUP(C87*1,Lookups!$D:$F,3,FALSE),"")</f>
        <v>Liquor</v>
      </c>
      <c r="AA87" s="3" t="str">
        <f>IFERROR(VLOOKUP($C87*1,Lookups!$H:$N,3,FALSE),"")</f>
        <v/>
      </c>
      <c r="AB87" s="3" t="str">
        <f>IFERROR(VLOOKUP($C87*1,Lookups!$H:$N,4,FALSE),"")</f>
        <v/>
      </c>
      <c r="AC87" s="3" t="str">
        <f>IFERROR(VLOOKUP($C87*1,Lookups!$H:$N,5,FALSE),"")</f>
        <v/>
      </c>
      <c r="AD87" s="3" t="str">
        <f>IFERROR(VLOOKUP($C87*1,Lookups!$H:$N,6,FALSE),"")</f>
        <v/>
      </c>
      <c r="AE87" s="3" t="str">
        <f>IFERROR(VLOOKUP($C87*1,Lookups!$H:$N,7,FALSE),"")</f>
        <v/>
      </c>
      <c r="AF87" s="3" t="str">
        <f>VLOOKUP(B87*1,Stores!$A:$C,3,FALSE)</f>
        <v>DFG</v>
      </c>
    </row>
    <row r="88" spans="1:32">
      <c r="A88" s="160" t="s">
        <v>917</v>
      </c>
      <c r="B88" s="160" t="s">
        <v>933</v>
      </c>
      <c r="C88" s="160">
        <v>512000</v>
      </c>
      <c r="D88" s="160" t="s">
        <v>918</v>
      </c>
      <c r="E88" s="160" t="s">
        <v>417</v>
      </c>
      <c r="F88" s="161">
        <v>2016</v>
      </c>
      <c r="G88" s="162">
        <v>0</v>
      </c>
      <c r="H88" s="161">
        <v>-38891.800080000001</v>
      </c>
      <c r="I88" s="161">
        <v>-41617.088799999998</v>
      </c>
      <c r="J88" s="161">
        <v>-34161.645000000004</v>
      </c>
      <c r="K88" s="161">
        <v>-37092.302240000005</v>
      </c>
      <c r="L88" s="161">
        <v>-28785.35744</v>
      </c>
      <c r="M88" s="161">
        <v>-29796.168849999998</v>
      </c>
      <c r="N88" s="161">
        <v>-24739.485959999998</v>
      </c>
      <c r="O88" s="161">
        <v>-29658.590639999999</v>
      </c>
      <c r="P88" s="161">
        <v>-24829.563219999996</v>
      </c>
      <c r="Q88" s="161">
        <v>-21439.443899999998</v>
      </c>
      <c r="R88" s="161">
        <v>-28042.10325</v>
      </c>
      <c r="S88" s="161">
        <v>-25958.759679999996</v>
      </c>
      <c r="T88" s="161">
        <v>-25282.824000000001</v>
      </c>
      <c r="U88" s="161">
        <v>-390295.13306000002</v>
      </c>
      <c r="V88" s="163">
        <f ca="1">SUM(INDIRECT(Inputs!$C$11&amp;ROW()&amp;":"&amp;Inputs!$C$12&amp;ROW()))</f>
        <v>-21439.443899999998</v>
      </c>
      <c r="W88" s="163">
        <f ca="1">SUM(INDIRECT(Inputs!$C$13&amp;ROW()&amp;":"&amp;Inputs!$C$14&amp;ROW()))</f>
        <v>-311011.44613</v>
      </c>
      <c r="X88" s="3" t="str">
        <f>IF(COUNTIFS(Lookups!$A:$A,C88)=1,"Gross Sales","")</f>
        <v>Gross Sales</v>
      </c>
      <c r="Y88" s="3" t="str">
        <f>IF(COUNTIFS(Lookups!$D:$D,C88)=1,"Bar Sales","")</f>
        <v>Bar Sales</v>
      </c>
      <c r="Z88" s="3" t="str">
        <f>IFERROR(VLOOKUP(C88*1,Lookups!$D:$F,3,FALSE),"")</f>
        <v>Liquor</v>
      </c>
      <c r="AA88" s="3" t="str">
        <f>IFERROR(VLOOKUP($C88*1,Lookups!$H:$N,3,FALSE),"")</f>
        <v/>
      </c>
      <c r="AB88" s="3" t="str">
        <f>IFERROR(VLOOKUP($C88*1,Lookups!$H:$N,4,FALSE),"")</f>
        <v/>
      </c>
      <c r="AC88" s="3" t="str">
        <f>IFERROR(VLOOKUP($C88*1,Lookups!$H:$N,5,FALSE),"")</f>
        <v/>
      </c>
      <c r="AD88" s="3" t="str">
        <f>IFERROR(VLOOKUP($C88*1,Lookups!$H:$N,6,FALSE),"")</f>
        <v/>
      </c>
      <c r="AE88" s="3" t="str">
        <f>IFERROR(VLOOKUP($C88*1,Lookups!$H:$N,7,FALSE),"")</f>
        <v/>
      </c>
      <c r="AF88" s="3" t="str">
        <f>VLOOKUP(B88*1,Stores!$A:$C,3,FALSE)</f>
        <v>DFG</v>
      </c>
    </row>
    <row r="89" spans="1:32">
      <c r="A89" s="160" t="s">
        <v>917</v>
      </c>
      <c r="B89" s="160" t="s">
        <v>934</v>
      </c>
      <c r="C89" s="160">
        <v>512000</v>
      </c>
      <c r="D89" s="160" t="s">
        <v>918</v>
      </c>
      <c r="E89" s="160" t="s">
        <v>417</v>
      </c>
      <c r="F89" s="161">
        <v>2016</v>
      </c>
      <c r="G89" s="162">
        <v>0</v>
      </c>
      <c r="H89" s="161">
        <v>-13173.975499999999</v>
      </c>
      <c r="I89" s="161">
        <v>-25548.879999999997</v>
      </c>
      <c r="J89" s="161">
        <v>-23436.524999999998</v>
      </c>
      <c r="K89" s="161">
        <v>-26658.281999999996</v>
      </c>
      <c r="L89" s="161">
        <v>-22495.283999999996</v>
      </c>
      <c r="M89" s="161">
        <v>-22644.474999999999</v>
      </c>
      <c r="N89" s="161">
        <v>-16768.793999999998</v>
      </c>
      <c r="O89" s="161">
        <v>-22939.166250000002</v>
      </c>
      <c r="P89" s="161">
        <v>-16974.593999999997</v>
      </c>
      <c r="Q89" s="161">
        <v>-24045.787499999999</v>
      </c>
      <c r="R89" s="161">
        <v>-22509.27</v>
      </c>
      <c r="S89" s="161">
        <v>-14591.2305</v>
      </c>
      <c r="T89" s="161">
        <v>-24013.891999999996</v>
      </c>
      <c r="U89" s="161">
        <v>-275800.15574999998</v>
      </c>
      <c r="V89" s="163">
        <f ca="1">SUM(INDIRECT(Inputs!$C$11&amp;ROW()&amp;":"&amp;Inputs!$C$12&amp;ROW()))</f>
        <v>-24045.787499999999</v>
      </c>
      <c r="W89" s="163">
        <f ca="1">SUM(INDIRECT(Inputs!$C$13&amp;ROW()&amp;":"&amp;Inputs!$C$14&amp;ROW()))</f>
        <v>-214685.76324999999</v>
      </c>
      <c r="X89" s="3" t="str">
        <f>IF(COUNTIFS(Lookups!$A:$A,C89)=1,"Gross Sales","")</f>
        <v>Gross Sales</v>
      </c>
      <c r="Y89" s="3" t="str">
        <f>IF(COUNTIFS(Lookups!$D:$D,C89)=1,"Bar Sales","")</f>
        <v>Bar Sales</v>
      </c>
      <c r="Z89" s="3" t="str">
        <f>IFERROR(VLOOKUP(C89*1,Lookups!$D:$F,3,FALSE),"")</f>
        <v>Liquor</v>
      </c>
      <c r="AA89" s="3" t="str">
        <f>IFERROR(VLOOKUP($C89*1,Lookups!$H:$N,3,FALSE),"")</f>
        <v/>
      </c>
      <c r="AB89" s="3" t="str">
        <f>IFERROR(VLOOKUP($C89*1,Lookups!$H:$N,4,FALSE),"")</f>
        <v/>
      </c>
      <c r="AC89" s="3" t="str">
        <f>IFERROR(VLOOKUP($C89*1,Lookups!$H:$N,5,FALSE),"")</f>
        <v/>
      </c>
      <c r="AD89" s="3" t="str">
        <f>IFERROR(VLOOKUP($C89*1,Lookups!$H:$N,6,FALSE),"")</f>
        <v/>
      </c>
      <c r="AE89" s="3" t="str">
        <f>IFERROR(VLOOKUP($C89*1,Lookups!$H:$N,7,FALSE),"")</f>
        <v/>
      </c>
      <c r="AF89" s="3" t="str">
        <f>VLOOKUP(B89*1,Stores!$A:$C,3,FALSE)</f>
        <v>DFG</v>
      </c>
    </row>
    <row r="90" spans="1:32">
      <c r="A90" s="160" t="s">
        <v>917</v>
      </c>
      <c r="B90" s="160" t="s">
        <v>935</v>
      </c>
      <c r="C90" s="160">
        <v>512000</v>
      </c>
      <c r="D90" s="160" t="s">
        <v>918</v>
      </c>
      <c r="E90" s="160" t="s">
        <v>417</v>
      </c>
      <c r="F90" s="161">
        <v>2016</v>
      </c>
      <c r="G90" s="162">
        <v>0</v>
      </c>
      <c r="H90" s="161">
        <v>-31983.783299999999</v>
      </c>
      <c r="I90" s="161">
        <v>-37415.594999999994</v>
      </c>
      <c r="J90" s="161">
        <v>-51493.597750000001</v>
      </c>
      <c r="K90" s="161">
        <v>-46193.941499999994</v>
      </c>
      <c r="L90" s="161">
        <v>-56623.586249999993</v>
      </c>
      <c r="M90" s="161">
        <v>-47406.796499999997</v>
      </c>
      <c r="N90" s="161">
        <v>-60677.802499999991</v>
      </c>
      <c r="O90" s="161">
        <v>-43731.071999999993</v>
      </c>
      <c r="P90" s="161">
        <v>-35424.910499999998</v>
      </c>
      <c r="Q90" s="161">
        <v>-42296.343249999998</v>
      </c>
      <c r="R90" s="161">
        <v>-41432.037499999999</v>
      </c>
      <c r="S90" s="161">
        <v>-31983.489999999998</v>
      </c>
      <c r="T90" s="161">
        <v>-43619.652999999998</v>
      </c>
      <c r="U90" s="161">
        <v>-570282.60904999997</v>
      </c>
      <c r="V90" s="163">
        <f ca="1">SUM(INDIRECT(Inputs!$C$11&amp;ROW()&amp;":"&amp;Inputs!$C$12&amp;ROW()))</f>
        <v>-42296.343249999998</v>
      </c>
      <c r="W90" s="163">
        <f ca="1">SUM(INDIRECT(Inputs!$C$13&amp;ROW()&amp;":"&amp;Inputs!$C$14&amp;ROW()))</f>
        <v>-453247.42854999995</v>
      </c>
      <c r="X90" s="3" t="str">
        <f>IF(COUNTIFS(Lookups!$A:$A,C90)=1,"Gross Sales","")</f>
        <v>Gross Sales</v>
      </c>
      <c r="Y90" s="3" t="str">
        <f>IF(COUNTIFS(Lookups!$D:$D,C90)=1,"Bar Sales","")</f>
        <v>Bar Sales</v>
      </c>
      <c r="Z90" s="3" t="str">
        <f>IFERROR(VLOOKUP(C90*1,Lookups!$D:$F,3,FALSE),"")</f>
        <v>Liquor</v>
      </c>
      <c r="AA90" s="3" t="str">
        <f>IFERROR(VLOOKUP($C90*1,Lookups!$H:$N,3,FALSE),"")</f>
        <v/>
      </c>
      <c r="AB90" s="3" t="str">
        <f>IFERROR(VLOOKUP($C90*1,Lookups!$H:$N,4,FALSE),"")</f>
        <v/>
      </c>
      <c r="AC90" s="3" t="str">
        <f>IFERROR(VLOOKUP($C90*1,Lookups!$H:$N,5,FALSE),"")</f>
        <v/>
      </c>
      <c r="AD90" s="3" t="str">
        <f>IFERROR(VLOOKUP($C90*1,Lookups!$H:$N,6,FALSE),"")</f>
        <v/>
      </c>
      <c r="AE90" s="3" t="str">
        <f>IFERROR(VLOOKUP($C90*1,Lookups!$H:$N,7,FALSE),"")</f>
        <v/>
      </c>
      <c r="AF90" s="3" t="str">
        <f>VLOOKUP(B90*1,Stores!$A:$C,3,FALSE)</f>
        <v>DFG</v>
      </c>
    </row>
    <row r="91" spans="1:32">
      <c r="A91" s="160" t="s">
        <v>917</v>
      </c>
      <c r="B91" s="160" t="s">
        <v>936</v>
      </c>
      <c r="C91" s="160">
        <v>512000</v>
      </c>
      <c r="D91" s="160" t="s">
        <v>918</v>
      </c>
      <c r="E91" s="160" t="s">
        <v>417</v>
      </c>
      <c r="F91" s="161">
        <v>2016</v>
      </c>
      <c r="G91" s="162">
        <v>0</v>
      </c>
      <c r="H91" s="161">
        <v>-30112.18938</v>
      </c>
      <c r="I91" s="161">
        <v>-37339.566879999998</v>
      </c>
      <c r="J91" s="161">
        <v>-27317.040799999999</v>
      </c>
      <c r="K91" s="161">
        <v>-33277.796649999997</v>
      </c>
      <c r="L91" s="161">
        <v>-26060.325059999996</v>
      </c>
      <c r="M91" s="161">
        <v>-20671.92512</v>
      </c>
      <c r="N91" s="161">
        <v>-22135.560720000001</v>
      </c>
      <c r="O91" s="161">
        <v>-26548.735499999999</v>
      </c>
      <c r="P91" s="161">
        <v>-24942.795149999998</v>
      </c>
      <c r="Q91" s="161">
        <v>-20576.535</v>
      </c>
      <c r="R91" s="161">
        <v>-20788.84794</v>
      </c>
      <c r="S91" s="161">
        <v>-21191.669099999999</v>
      </c>
      <c r="T91" s="161">
        <v>-22544.555249999998</v>
      </c>
      <c r="U91" s="161">
        <v>-333507.54254999995</v>
      </c>
      <c r="V91" s="163">
        <f ca="1">SUM(INDIRECT(Inputs!$C$11&amp;ROW()&amp;":"&amp;Inputs!$C$12&amp;ROW()))</f>
        <v>-20576.535</v>
      </c>
      <c r="W91" s="163">
        <f ca="1">SUM(INDIRECT(Inputs!$C$13&amp;ROW()&amp;":"&amp;Inputs!$C$14&amp;ROW()))</f>
        <v>-268982.47025999997</v>
      </c>
      <c r="X91" s="3" t="str">
        <f>IF(COUNTIFS(Lookups!$A:$A,C91)=1,"Gross Sales","")</f>
        <v>Gross Sales</v>
      </c>
      <c r="Y91" s="3" t="str">
        <f>IF(COUNTIFS(Lookups!$D:$D,C91)=1,"Bar Sales","")</f>
        <v>Bar Sales</v>
      </c>
      <c r="Z91" s="3" t="str">
        <f>IFERROR(VLOOKUP(C91*1,Lookups!$D:$F,3,FALSE),"")</f>
        <v>Liquor</v>
      </c>
      <c r="AA91" s="3" t="str">
        <f>IFERROR(VLOOKUP($C91*1,Lookups!$H:$N,3,FALSE),"")</f>
        <v/>
      </c>
      <c r="AB91" s="3" t="str">
        <f>IFERROR(VLOOKUP($C91*1,Lookups!$H:$N,4,FALSE),"")</f>
        <v/>
      </c>
      <c r="AC91" s="3" t="str">
        <f>IFERROR(VLOOKUP($C91*1,Lookups!$H:$N,5,FALSE),"")</f>
        <v/>
      </c>
      <c r="AD91" s="3" t="str">
        <f>IFERROR(VLOOKUP($C91*1,Lookups!$H:$N,6,FALSE),"")</f>
        <v/>
      </c>
      <c r="AE91" s="3" t="str">
        <f>IFERROR(VLOOKUP($C91*1,Lookups!$H:$N,7,FALSE),"")</f>
        <v/>
      </c>
      <c r="AF91" s="3" t="str">
        <f>VLOOKUP(B91*1,Stores!$A:$C,3,FALSE)</f>
        <v>DFG</v>
      </c>
    </row>
    <row r="92" spans="1:32">
      <c r="A92" s="160" t="s">
        <v>917</v>
      </c>
      <c r="B92" s="160" t="s">
        <v>937</v>
      </c>
      <c r="C92" s="160">
        <v>512000</v>
      </c>
      <c r="D92" s="160" t="s">
        <v>918</v>
      </c>
      <c r="E92" s="160" t="s">
        <v>417</v>
      </c>
      <c r="F92" s="161">
        <v>2016</v>
      </c>
      <c r="G92" s="162">
        <v>0</v>
      </c>
      <c r="H92" s="161">
        <v>-21820.68</v>
      </c>
      <c r="I92" s="161">
        <v>-18223.274999999998</v>
      </c>
      <c r="J92" s="161">
        <v>-22123.0275</v>
      </c>
      <c r="K92" s="161">
        <v>-19606.492499999997</v>
      </c>
      <c r="L92" s="161">
        <v>-20852.376999999997</v>
      </c>
      <c r="M92" s="161">
        <v>-19042.806999999997</v>
      </c>
      <c r="N92" s="161">
        <v>-16654.952999999998</v>
      </c>
      <c r="O92" s="161">
        <v>-18151.962499999998</v>
      </c>
      <c r="P92" s="161">
        <v>-17462.514999999999</v>
      </c>
      <c r="Q92" s="161">
        <v>-17567.52375</v>
      </c>
      <c r="R92" s="161">
        <v>-17928.653749999998</v>
      </c>
      <c r="S92" s="161">
        <v>-24786.306999999997</v>
      </c>
      <c r="T92" s="161">
        <v>-21763.315000000002</v>
      </c>
      <c r="U92" s="161">
        <v>-255983.889</v>
      </c>
      <c r="V92" s="163">
        <f ca="1">SUM(INDIRECT(Inputs!$C$11&amp;ROW()&amp;":"&amp;Inputs!$C$12&amp;ROW()))</f>
        <v>-17567.52375</v>
      </c>
      <c r="W92" s="163">
        <f ca="1">SUM(INDIRECT(Inputs!$C$13&amp;ROW()&amp;":"&amp;Inputs!$C$14&amp;ROW()))</f>
        <v>-191505.61324999999</v>
      </c>
      <c r="X92" s="3" t="str">
        <f>IF(COUNTIFS(Lookups!$A:$A,C92)=1,"Gross Sales","")</f>
        <v>Gross Sales</v>
      </c>
      <c r="Y92" s="3" t="str">
        <f>IF(COUNTIFS(Lookups!$D:$D,C92)=1,"Bar Sales","")</f>
        <v>Bar Sales</v>
      </c>
      <c r="Z92" s="3" t="str">
        <f>IFERROR(VLOOKUP(C92*1,Lookups!$D:$F,3,FALSE),"")</f>
        <v>Liquor</v>
      </c>
      <c r="AA92" s="3" t="str">
        <f>IFERROR(VLOOKUP($C92*1,Lookups!$H:$N,3,FALSE),"")</f>
        <v/>
      </c>
      <c r="AB92" s="3" t="str">
        <f>IFERROR(VLOOKUP($C92*1,Lookups!$H:$N,4,FALSE),"")</f>
        <v/>
      </c>
      <c r="AC92" s="3" t="str">
        <f>IFERROR(VLOOKUP($C92*1,Lookups!$H:$N,5,FALSE),"")</f>
        <v/>
      </c>
      <c r="AD92" s="3" t="str">
        <f>IFERROR(VLOOKUP($C92*1,Lookups!$H:$N,6,FALSE),"")</f>
        <v/>
      </c>
      <c r="AE92" s="3" t="str">
        <f>IFERROR(VLOOKUP($C92*1,Lookups!$H:$N,7,FALSE),"")</f>
        <v/>
      </c>
      <c r="AF92" s="3" t="str">
        <f>VLOOKUP(B92*1,Stores!$A:$C,3,FALSE)</f>
        <v>DFG</v>
      </c>
    </row>
    <row r="93" spans="1:32">
      <c r="A93" s="160" t="s">
        <v>917</v>
      </c>
      <c r="B93" s="160" t="s">
        <v>938</v>
      </c>
      <c r="C93" s="160">
        <v>512000</v>
      </c>
      <c r="D93" s="160" t="s">
        <v>918</v>
      </c>
      <c r="E93" s="160" t="s">
        <v>417</v>
      </c>
      <c r="F93" s="161">
        <v>2016</v>
      </c>
      <c r="G93" s="162">
        <v>0</v>
      </c>
      <c r="H93" s="161">
        <v>-39127.140499999994</v>
      </c>
      <c r="I93" s="161">
        <v>-49873.11</v>
      </c>
      <c r="J93" s="161">
        <v>-36302.122499999998</v>
      </c>
      <c r="K93" s="161">
        <v>-48807.849999999991</v>
      </c>
      <c r="L93" s="161">
        <v>-49462.682499999995</v>
      </c>
      <c r="M93" s="161">
        <v>-53548.59124999999</v>
      </c>
      <c r="N93" s="161">
        <v>-51974.495999999992</v>
      </c>
      <c r="O93" s="161">
        <v>-58903.087249999997</v>
      </c>
      <c r="P93" s="161">
        <v>-39111.24</v>
      </c>
      <c r="Q93" s="161">
        <v>-52102.203999999998</v>
      </c>
      <c r="R93" s="161">
        <v>-43759.612749999993</v>
      </c>
      <c r="S93" s="161">
        <v>-45018.3825</v>
      </c>
      <c r="T93" s="161">
        <v>-36762.18</v>
      </c>
      <c r="U93" s="161">
        <v>-604752.69924999995</v>
      </c>
      <c r="V93" s="163">
        <f ca="1">SUM(INDIRECT(Inputs!$C$11&amp;ROW()&amp;":"&amp;Inputs!$C$12&amp;ROW()))</f>
        <v>-52102.203999999998</v>
      </c>
      <c r="W93" s="163">
        <f ca="1">SUM(INDIRECT(Inputs!$C$13&amp;ROW()&amp;":"&amp;Inputs!$C$14&amp;ROW()))</f>
        <v>-479212.52399999998</v>
      </c>
      <c r="X93" s="3" t="str">
        <f>IF(COUNTIFS(Lookups!$A:$A,C93)=1,"Gross Sales","")</f>
        <v>Gross Sales</v>
      </c>
      <c r="Y93" s="3" t="str">
        <f>IF(COUNTIFS(Lookups!$D:$D,C93)=1,"Bar Sales","")</f>
        <v>Bar Sales</v>
      </c>
      <c r="Z93" s="3" t="str">
        <f>IFERROR(VLOOKUP(C93*1,Lookups!$D:$F,3,FALSE),"")</f>
        <v>Liquor</v>
      </c>
      <c r="AA93" s="3" t="str">
        <f>IFERROR(VLOOKUP($C93*1,Lookups!$H:$N,3,FALSE),"")</f>
        <v/>
      </c>
      <c r="AB93" s="3" t="str">
        <f>IFERROR(VLOOKUP($C93*1,Lookups!$H:$N,4,FALSE),"")</f>
        <v/>
      </c>
      <c r="AC93" s="3" t="str">
        <f>IFERROR(VLOOKUP($C93*1,Lookups!$H:$N,5,FALSE),"")</f>
        <v/>
      </c>
      <c r="AD93" s="3" t="str">
        <f>IFERROR(VLOOKUP($C93*1,Lookups!$H:$N,6,FALSE),"")</f>
        <v/>
      </c>
      <c r="AE93" s="3" t="str">
        <f>IFERROR(VLOOKUP($C93*1,Lookups!$H:$N,7,FALSE),"")</f>
        <v/>
      </c>
      <c r="AF93" s="3" t="str">
        <f>VLOOKUP(B93*1,Stores!$A:$C,3,FALSE)</f>
        <v>DFG</v>
      </c>
    </row>
    <row r="94" spans="1:32">
      <c r="A94" s="160" t="s">
        <v>917</v>
      </c>
      <c r="B94" s="160" t="s">
        <v>939</v>
      </c>
      <c r="C94" s="160">
        <v>512000</v>
      </c>
      <c r="D94" s="160" t="s">
        <v>918</v>
      </c>
      <c r="E94" s="160" t="s">
        <v>417</v>
      </c>
      <c r="F94" s="161">
        <v>2016</v>
      </c>
      <c r="G94" s="162">
        <v>0</v>
      </c>
      <c r="H94" s="161">
        <v>-40615.463069999998</v>
      </c>
      <c r="I94" s="161">
        <v>-33204.032399999996</v>
      </c>
      <c r="J94" s="161">
        <v>-43521.744630000001</v>
      </c>
      <c r="K94" s="161">
        <v>-36812.015869999996</v>
      </c>
      <c r="L94" s="161">
        <v>-39096.071279999996</v>
      </c>
      <c r="M94" s="161">
        <v>-32507.637259999996</v>
      </c>
      <c r="N94" s="161">
        <v>-42335.994749999998</v>
      </c>
      <c r="O94" s="161">
        <v>-31147.43751</v>
      </c>
      <c r="P94" s="161">
        <v>-30673.397789999999</v>
      </c>
      <c r="Q94" s="161">
        <v>-31090.075520000002</v>
      </c>
      <c r="R94" s="161">
        <v>-41097.340479999999</v>
      </c>
      <c r="S94" s="161">
        <v>-47838.646240000002</v>
      </c>
      <c r="T94" s="161">
        <v>-45664.414249999994</v>
      </c>
      <c r="U94" s="161">
        <v>-495604.27105000004</v>
      </c>
      <c r="V94" s="163">
        <f ca="1">SUM(INDIRECT(Inputs!$C$11&amp;ROW()&amp;":"&amp;Inputs!$C$12&amp;ROW()))</f>
        <v>-31090.075520000002</v>
      </c>
      <c r="W94" s="163">
        <f ca="1">SUM(INDIRECT(Inputs!$C$13&amp;ROW()&amp;":"&amp;Inputs!$C$14&amp;ROW()))</f>
        <v>-361003.87008000002</v>
      </c>
      <c r="X94" s="3" t="str">
        <f>IF(COUNTIFS(Lookups!$A:$A,C94)=1,"Gross Sales","")</f>
        <v>Gross Sales</v>
      </c>
      <c r="Y94" s="3" t="str">
        <f>IF(COUNTIFS(Lookups!$D:$D,C94)=1,"Bar Sales","")</f>
        <v>Bar Sales</v>
      </c>
      <c r="Z94" s="3" t="str">
        <f>IFERROR(VLOOKUP(C94*1,Lookups!$D:$F,3,FALSE),"")</f>
        <v>Liquor</v>
      </c>
      <c r="AA94" s="3" t="str">
        <f>IFERROR(VLOOKUP($C94*1,Lookups!$H:$N,3,FALSE),"")</f>
        <v/>
      </c>
      <c r="AB94" s="3" t="str">
        <f>IFERROR(VLOOKUP($C94*1,Lookups!$H:$N,4,FALSE),"")</f>
        <v/>
      </c>
      <c r="AC94" s="3" t="str">
        <f>IFERROR(VLOOKUP($C94*1,Lookups!$H:$N,5,FALSE),"")</f>
        <v/>
      </c>
      <c r="AD94" s="3" t="str">
        <f>IFERROR(VLOOKUP($C94*1,Lookups!$H:$N,6,FALSE),"")</f>
        <v/>
      </c>
      <c r="AE94" s="3" t="str">
        <f>IFERROR(VLOOKUP($C94*1,Lookups!$H:$N,7,FALSE),"")</f>
        <v/>
      </c>
      <c r="AF94" s="3" t="str">
        <f>VLOOKUP(B94*1,Stores!$A:$C,3,FALSE)</f>
        <v>DFG</v>
      </c>
    </row>
    <row r="95" spans="1:32">
      <c r="A95" s="160" t="s">
        <v>917</v>
      </c>
      <c r="B95" s="160" t="s">
        <v>940</v>
      </c>
      <c r="C95" s="160">
        <v>512000</v>
      </c>
      <c r="D95" s="160" t="s">
        <v>918</v>
      </c>
      <c r="E95" s="160" t="s">
        <v>417</v>
      </c>
      <c r="F95" s="161">
        <v>2016</v>
      </c>
      <c r="G95" s="162">
        <v>0</v>
      </c>
      <c r="H95" s="161">
        <v>-54097.75</v>
      </c>
      <c r="I95" s="161">
        <v>-52436.513499999994</v>
      </c>
      <c r="J95" s="161">
        <v>-48105.928499999995</v>
      </c>
      <c r="K95" s="161">
        <v>-48622.745499999997</v>
      </c>
      <c r="L95" s="161">
        <v>-52217.612999999998</v>
      </c>
      <c r="M95" s="161">
        <v>-65869.970249999998</v>
      </c>
      <c r="N95" s="161">
        <v>-46151.451499999996</v>
      </c>
      <c r="O95" s="161">
        <v>-59617.414499999999</v>
      </c>
      <c r="P95" s="161">
        <v>-46574.744999999995</v>
      </c>
      <c r="Q95" s="161">
        <v>-32678.122749999995</v>
      </c>
      <c r="R95" s="161">
        <v>-37618.101499999997</v>
      </c>
      <c r="S95" s="161">
        <v>-30746.215499999998</v>
      </c>
      <c r="T95" s="161">
        <v>-36831.06</v>
      </c>
      <c r="U95" s="161">
        <v>-611567.63150000013</v>
      </c>
      <c r="V95" s="163">
        <f ca="1">SUM(INDIRECT(Inputs!$C$11&amp;ROW()&amp;":"&amp;Inputs!$C$12&amp;ROW()))</f>
        <v>-32678.122749999995</v>
      </c>
      <c r="W95" s="163">
        <f ca="1">SUM(INDIRECT(Inputs!$C$13&amp;ROW()&amp;":"&amp;Inputs!$C$14&amp;ROW()))</f>
        <v>-506372.25449999998</v>
      </c>
      <c r="X95" s="3" t="str">
        <f>IF(COUNTIFS(Lookups!$A:$A,C95)=1,"Gross Sales","")</f>
        <v>Gross Sales</v>
      </c>
      <c r="Y95" s="3" t="str">
        <f>IF(COUNTIFS(Lookups!$D:$D,C95)=1,"Bar Sales","")</f>
        <v>Bar Sales</v>
      </c>
      <c r="Z95" s="3" t="str">
        <f>IFERROR(VLOOKUP(C95*1,Lookups!$D:$F,3,FALSE),"")</f>
        <v>Liquor</v>
      </c>
      <c r="AA95" s="3" t="str">
        <f>IFERROR(VLOOKUP($C95*1,Lookups!$H:$N,3,FALSE),"")</f>
        <v/>
      </c>
      <c r="AB95" s="3" t="str">
        <f>IFERROR(VLOOKUP($C95*1,Lookups!$H:$N,4,FALSE),"")</f>
        <v/>
      </c>
      <c r="AC95" s="3" t="str">
        <f>IFERROR(VLOOKUP($C95*1,Lookups!$H:$N,5,FALSE),"")</f>
        <v/>
      </c>
      <c r="AD95" s="3" t="str">
        <f>IFERROR(VLOOKUP($C95*1,Lookups!$H:$N,6,FALSE),"")</f>
        <v/>
      </c>
      <c r="AE95" s="3" t="str">
        <f>IFERROR(VLOOKUP($C95*1,Lookups!$H:$N,7,FALSE),"")</f>
        <v/>
      </c>
      <c r="AF95" s="3" t="str">
        <f>VLOOKUP(B95*1,Stores!$A:$C,3,FALSE)</f>
        <v>DFG</v>
      </c>
    </row>
    <row r="96" spans="1:32">
      <c r="A96" s="160" t="s">
        <v>917</v>
      </c>
      <c r="B96" s="160" t="s">
        <v>941</v>
      </c>
      <c r="C96" s="160">
        <v>512000</v>
      </c>
      <c r="D96" s="160" t="s">
        <v>918</v>
      </c>
      <c r="E96" s="160" t="s">
        <v>417</v>
      </c>
      <c r="F96" s="161">
        <v>2016</v>
      </c>
      <c r="G96" s="162">
        <v>0</v>
      </c>
      <c r="H96" s="161">
        <v>-50769.798170000002</v>
      </c>
      <c r="I96" s="161">
        <v>-42584.071319999995</v>
      </c>
      <c r="J96" s="161">
        <v>-49299.143739999992</v>
      </c>
      <c r="K96" s="161">
        <v>-56079.13164</v>
      </c>
      <c r="L96" s="161">
        <v>-46680.674249999996</v>
      </c>
      <c r="M96" s="161">
        <v>-36419.932079999999</v>
      </c>
      <c r="N96" s="161">
        <v>-38125.027849999999</v>
      </c>
      <c r="O96" s="161">
        <v>-52666.691489999997</v>
      </c>
      <c r="P96" s="161">
        <v>-50386.305059999999</v>
      </c>
      <c r="Q96" s="161">
        <v>-42507.764949999997</v>
      </c>
      <c r="R96" s="161">
        <v>-45707.404890000005</v>
      </c>
      <c r="S96" s="161">
        <v>-51805.91689</v>
      </c>
      <c r="T96" s="161">
        <v>-40624.13523</v>
      </c>
      <c r="U96" s="161">
        <v>-603655.99756000005</v>
      </c>
      <c r="V96" s="163">
        <f ca="1">SUM(INDIRECT(Inputs!$C$11&amp;ROW()&amp;":"&amp;Inputs!$C$12&amp;ROW()))</f>
        <v>-42507.764949999997</v>
      </c>
      <c r="W96" s="163">
        <f ca="1">SUM(INDIRECT(Inputs!$C$13&amp;ROW()&amp;":"&amp;Inputs!$C$14&amp;ROW()))</f>
        <v>-465518.54054999998</v>
      </c>
      <c r="X96" s="3" t="str">
        <f>IF(COUNTIFS(Lookups!$A:$A,C96)=1,"Gross Sales","")</f>
        <v>Gross Sales</v>
      </c>
      <c r="Y96" s="3" t="str">
        <f>IF(COUNTIFS(Lookups!$D:$D,C96)=1,"Bar Sales","")</f>
        <v>Bar Sales</v>
      </c>
      <c r="Z96" s="3" t="str">
        <f>IFERROR(VLOOKUP(C96*1,Lookups!$D:$F,3,FALSE),"")</f>
        <v>Liquor</v>
      </c>
      <c r="AA96" s="3" t="str">
        <f>IFERROR(VLOOKUP($C96*1,Lookups!$H:$N,3,FALSE),"")</f>
        <v/>
      </c>
      <c r="AB96" s="3" t="str">
        <f>IFERROR(VLOOKUP($C96*1,Lookups!$H:$N,4,FALSE),"")</f>
        <v/>
      </c>
      <c r="AC96" s="3" t="str">
        <f>IFERROR(VLOOKUP($C96*1,Lookups!$H:$N,5,FALSE),"")</f>
        <v/>
      </c>
      <c r="AD96" s="3" t="str">
        <f>IFERROR(VLOOKUP($C96*1,Lookups!$H:$N,6,FALSE),"")</f>
        <v/>
      </c>
      <c r="AE96" s="3" t="str">
        <f>IFERROR(VLOOKUP($C96*1,Lookups!$H:$N,7,FALSE),"")</f>
        <v/>
      </c>
      <c r="AF96" s="3" t="str">
        <f>VLOOKUP(B96*1,Stores!$A:$C,3,FALSE)</f>
        <v>DFG</v>
      </c>
    </row>
    <row r="97" spans="1:32">
      <c r="A97" s="160" t="s">
        <v>917</v>
      </c>
      <c r="B97" s="160" t="s">
        <v>942</v>
      </c>
      <c r="C97" s="160">
        <v>512000</v>
      </c>
      <c r="D97" s="160" t="s">
        <v>918</v>
      </c>
      <c r="E97" s="160" t="s">
        <v>417</v>
      </c>
      <c r="F97" s="161">
        <v>2016</v>
      </c>
      <c r="G97" s="162">
        <v>0</v>
      </c>
      <c r="H97" s="161">
        <v>-24139.078249999999</v>
      </c>
      <c r="I97" s="161">
        <v>-35276.898999999998</v>
      </c>
      <c r="J97" s="161">
        <v>-22459.5</v>
      </c>
      <c r="K97" s="161">
        <v>-25901.840999999993</v>
      </c>
      <c r="L97" s="161">
        <v>-27419.96775</v>
      </c>
      <c r="M97" s="161">
        <v>-36348.401249999995</v>
      </c>
      <c r="N97" s="161">
        <v>-36892.306499999999</v>
      </c>
      <c r="O97" s="161">
        <v>-29291.216499999999</v>
      </c>
      <c r="P97" s="161">
        <v>-30394.013999999999</v>
      </c>
      <c r="Q97" s="161">
        <v>-27949.600000000002</v>
      </c>
      <c r="R97" s="161">
        <v>-27319.6875</v>
      </c>
      <c r="S97" s="161">
        <v>-24146.744999999999</v>
      </c>
      <c r="T97" s="161">
        <v>-32689.947499999998</v>
      </c>
      <c r="U97" s="161">
        <v>-380229.20425000001</v>
      </c>
      <c r="V97" s="163">
        <f ca="1">SUM(INDIRECT(Inputs!$C$11&amp;ROW()&amp;":"&amp;Inputs!$C$12&amp;ROW()))</f>
        <v>-27949.600000000002</v>
      </c>
      <c r="W97" s="163">
        <f ca="1">SUM(INDIRECT(Inputs!$C$13&amp;ROW()&amp;":"&amp;Inputs!$C$14&amp;ROW()))</f>
        <v>-296072.82425000001</v>
      </c>
      <c r="X97" s="3" t="str">
        <f>IF(COUNTIFS(Lookups!$A:$A,C97)=1,"Gross Sales","")</f>
        <v>Gross Sales</v>
      </c>
      <c r="Y97" s="3" t="str">
        <f>IF(COUNTIFS(Lookups!$D:$D,C97)=1,"Bar Sales","")</f>
        <v>Bar Sales</v>
      </c>
      <c r="Z97" s="3" t="str">
        <f>IFERROR(VLOOKUP(C97*1,Lookups!$D:$F,3,FALSE),"")</f>
        <v>Liquor</v>
      </c>
      <c r="AA97" s="3" t="str">
        <f>IFERROR(VLOOKUP($C97*1,Lookups!$H:$N,3,FALSE),"")</f>
        <v/>
      </c>
      <c r="AB97" s="3" t="str">
        <f>IFERROR(VLOOKUP($C97*1,Lookups!$H:$N,4,FALSE),"")</f>
        <v/>
      </c>
      <c r="AC97" s="3" t="str">
        <f>IFERROR(VLOOKUP($C97*1,Lookups!$H:$N,5,FALSE),"")</f>
        <v/>
      </c>
      <c r="AD97" s="3" t="str">
        <f>IFERROR(VLOOKUP($C97*1,Lookups!$H:$N,6,FALSE),"")</f>
        <v/>
      </c>
      <c r="AE97" s="3" t="str">
        <f>IFERROR(VLOOKUP($C97*1,Lookups!$H:$N,7,FALSE),"")</f>
        <v/>
      </c>
      <c r="AF97" s="3" t="str">
        <f>VLOOKUP(B97*1,Stores!$A:$C,3,FALSE)</f>
        <v>DFG</v>
      </c>
    </row>
    <row r="98" spans="1:32">
      <c r="A98" s="160" t="s">
        <v>917</v>
      </c>
      <c r="B98" s="160" t="s">
        <v>943</v>
      </c>
      <c r="C98" s="160">
        <v>512000</v>
      </c>
      <c r="D98" s="160" t="s">
        <v>918</v>
      </c>
      <c r="E98" s="160" t="s">
        <v>417</v>
      </c>
      <c r="F98" s="161">
        <v>2016</v>
      </c>
      <c r="G98" s="162">
        <v>0</v>
      </c>
      <c r="H98" s="161">
        <v>-16705.468499999995</v>
      </c>
      <c r="I98" s="161">
        <v>-16588.592999999997</v>
      </c>
      <c r="J98" s="161">
        <v>-14935.766999999998</v>
      </c>
      <c r="K98" s="161">
        <v>-17036.858999999997</v>
      </c>
      <c r="L98" s="161">
        <v>-17109.036</v>
      </c>
      <c r="M98" s="161">
        <v>-15316.559999999998</v>
      </c>
      <c r="N98" s="161">
        <v>-14248.961999999998</v>
      </c>
      <c r="O98" s="161">
        <v>-12821.893</v>
      </c>
      <c r="P98" s="161">
        <v>-13784.82</v>
      </c>
      <c r="Q98" s="161">
        <v>-14609.888999999999</v>
      </c>
      <c r="R98" s="161">
        <v>-11771.900000000001</v>
      </c>
      <c r="S98" s="161">
        <v>-17973.185999999998</v>
      </c>
      <c r="T98" s="161">
        <v>-18356.227749999998</v>
      </c>
      <c r="U98" s="161">
        <v>-201259.16124999995</v>
      </c>
      <c r="V98" s="163">
        <f ca="1">SUM(INDIRECT(Inputs!$C$11&amp;ROW()&amp;":"&amp;Inputs!$C$12&amp;ROW()))</f>
        <v>-14609.888999999999</v>
      </c>
      <c r="W98" s="163">
        <f ca="1">SUM(INDIRECT(Inputs!$C$13&amp;ROW()&amp;":"&amp;Inputs!$C$14&amp;ROW()))</f>
        <v>-153157.84749999997</v>
      </c>
      <c r="X98" s="3" t="str">
        <f>IF(COUNTIFS(Lookups!$A:$A,C98)=1,"Gross Sales","")</f>
        <v>Gross Sales</v>
      </c>
      <c r="Y98" s="3" t="str">
        <f>IF(COUNTIFS(Lookups!$D:$D,C98)=1,"Bar Sales","")</f>
        <v>Bar Sales</v>
      </c>
      <c r="Z98" s="3" t="str">
        <f>IFERROR(VLOOKUP(C98*1,Lookups!$D:$F,3,FALSE),"")</f>
        <v>Liquor</v>
      </c>
      <c r="AA98" s="3" t="str">
        <f>IFERROR(VLOOKUP($C98*1,Lookups!$H:$N,3,FALSE),"")</f>
        <v/>
      </c>
      <c r="AB98" s="3" t="str">
        <f>IFERROR(VLOOKUP($C98*1,Lookups!$H:$N,4,FALSE),"")</f>
        <v/>
      </c>
      <c r="AC98" s="3" t="str">
        <f>IFERROR(VLOOKUP($C98*1,Lookups!$H:$N,5,FALSE),"")</f>
        <v/>
      </c>
      <c r="AD98" s="3" t="str">
        <f>IFERROR(VLOOKUP($C98*1,Lookups!$H:$N,6,FALSE),"")</f>
        <v/>
      </c>
      <c r="AE98" s="3" t="str">
        <f>IFERROR(VLOOKUP($C98*1,Lookups!$H:$N,7,FALSE),"")</f>
        <v/>
      </c>
      <c r="AF98" s="3" t="str">
        <f>VLOOKUP(B98*1,Stores!$A:$C,3,FALSE)</f>
        <v>DFG</v>
      </c>
    </row>
    <row r="99" spans="1:32">
      <c r="A99" s="160" t="s">
        <v>917</v>
      </c>
      <c r="B99" s="160" t="s">
        <v>944</v>
      </c>
      <c r="C99" s="160">
        <v>512000</v>
      </c>
      <c r="D99" s="160" t="s">
        <v>918</v>
      </c>
      <c r="E99" s="160" t="s">
        <v>417</v>
      </c>
      <c r="F99" s="161">
        <v>2016</v>
      </c>
      <c r="G99" s="162">
        <v>0</v>
      </c>
      <c r="H99" s="161">
        <v>-22291.870999999999</v>
      </c>
      <c r="I99" s="161">
        <v>-21473.723249999999</v>
      </c>
      <c r="J99" s="161">
        <v>-23868.634999999995</v>
      </c>
      <c r="K99" s="161">
        <v>-28568.056999999997</v>
      </c>
      <c r="L99" s="161">
        <v>-25542.65525</v>
      </c>
      <c r="M99" s="161">
        <v>-23443.738499999999</v>
      </c>
      <c r="N99" s="161">
        <v>-18250.721999999998</v>
      </c>
      <c r="O99" s="161">
        <v>-28373.1525</v>
      </c>
      <c r="P99" s="161">
        <v>-24721.107249999997</v>
      </c>
      <c r="Q99" s="161">
        <v>-21342.34375</v>
      </c>
      <c r="R99" s="161">
        <v>-20542.514999999999</v>
      </c>
      <c r="S99" s="161">
        <v>-23471.839999999997</v>
      </c>
      <c r="T99" s="161">
        <v>-32184.584249999996</v>
      </c>
      <c r="U99" s="161">
        <v>-314074.94474999997</v>
      </c>
      <c r="V99" s="163">
        <f ca="1">SUM(INDIRECT(Inputs!$C$11&amp;ROW()&amp;":"&amp;Inputs!$C$12&amp;ROW()))</f>
        <v>-21342.34375</v>
      </c>
      <c r="W99" s="163">
        <f ca="1">SUM(INDIRECT(Inputs!$C$13&amp;ROW()&amp;":"&amp;Inputs!$C$14&amp;ROW()))</f>
        <v>-237876.0055</v>
      </c>
      <c r="X99" s="3" t="str">
        <f>IF(COUNTIFS(Lookups!$A:$A,C99)=1,"Gross Sales","")</f>
        <v>Gross Sales</v>
      </c>
      <c r="Y99" s="3" t="str">
        <f>IF(COUNTIFS(Lookups!$D:$D,C99)=1,"Bar Sales","")</f>
        <v>Bar Sales</v>
      </c>
      <c r="Z99" s="3" t="str">
        <f>IFERROR(VLOOKUP(C99*1,Lookups!$D:$F,3,FALSE),"")</f>
        <v>Liquor</v>
      </c>
      <c r="AA99" s="3" t="str">
        <f>IFERROR(VLOOKUP($C99*1,Lookups!$H:$N,3,FALSE),"")</f>
        <v/>
      </c>
      <c r="AB99" s="3" t="str">
        <f>IFERROR(VLOOKUP($C99*1,Lookups!$H:$N,4,FALSE),"")</f>
        <v/>
      </c>
      <c r="AC99" s="3" t="str">
        <f>IFERROR(VLOOKUP($C99*1,Lookups!$H:$N,5,FALSE),"")</f>
        <v/>
      </c>
      <c r="AD99" s="3" t="str">
        <f>IFERROR(VLOOKUP($C99*1,Lookups!$H:$N,6,FALSE),"")</f>
        <v/>
      </c>
      <c r="AE99" s="3" t="str">
        <f>IFERROR(VLOOKUP($C99*1,Lookups!$H:$N,7,FALSE),"")</f>
        <v/>
      </c>
      <c r="AF99" s="3" t="str">
        <f>VLOOKUP(B99*1,Stores!$A:$C,3,FALSE)</f>
        <v>DFG</v>
      </c>
    </row>
    <row r="100" spans="1:32">
      <c r="A100" s="160" t="s">
        <v>917</v>
      </c>
      <c r="B100" s="160" t="s">
        <v>945</v>
      </c>
      <c r="C100" s="160">
        <v>512000</v>
      </c>
      <c r="D100" s="160" t="s">
        <v>918</v>
      </c>
      <c r="E100" s="160" t="s">
        <v>417</v>
      </c>
      <c r="F100" s="161">
        <v>2016</v>
      </c>
      <c r="G100" s="162">
        <v>0</v>
      </c>
      <c r="H100" s="161">
        <v>-27985.284249999997</v>
      </c>
      <c r="I100" s="161">
        <v>-34359.78</v>
      </c>
      <c r="J100" s="161">
        <v>-35098</v>
      </c>
      <c r="K100" s="161">
        <v>-25561.35225</v>
      </c>
      <c r="L100" s="161">
        <v>-32350.610249999998</v>
      </c>
      <c r="M100" s="161">
        <v>-24690.329999999998</v>
      </c>
      <c r="N100" s="161">
        <v>-24993.022249999998</v>
      </c>
      <c r="O100" s="161">
        <v>-22601.488000000001</v>
      </c>
      <c r="P100" s="161">
        <v>-23386.817999999999</v>
      </c>
      <c r="Q100" s="161">
        <v>-22010.941749999998</v>
      </c>
      <c r="R100" s="161">
        <v>-25308.974249999999</v>
      </c>
      <c r="S100" s="161">
        <v>-28943.29725</v>
      </c>
      <c r="T100" s="161">
        <v>-30128.885499999997</v>
      </c>
      <c r="U100" s="161">
        <v>-357418.78375</v>
      </c>
      <c r="V100" s="163">
        <f ca="1">SUM(INDIRECT(Inputs!$C$11&amp;ROW()&amp;":"&amp;Inputs!$C$12&amp;ROW()))</f>
        <v>-22010.941749999998</v>
      </c>
      <c r="W100" s="163">
        <f ca="1">SUM(INDIRECT(Inputs!$C$13&amp;ROW()&amp;":"&amp;Inputs!$C$14&amp;ROW()))</f>
        <v>-273037.62675</v>
      </c>
      <c r="X100" s="3" t="str">
        <f>IF(COUNTIFS(Lookups!$A:$A,C100)=1,"Gross Sales","")</f>
        <v>Gross Sales</v>
      </c>
      <c r="Y100" s="3" t="str">
        <f>IF(COUNTIFS(Lookups!$D:$D,C100)=1,"Bar Sales","")</f>
        <v>Bar Sales</v>
      </c>
      <c r="Z100" s="3" t="str">
        <f>IFERROR(VLOOKUP(C100*1,Lookups!$D:$F,3,FALSE),"")</f>
        <v>Liquor</v>
      </c>
      <c r="AA100" s="3" t="str">
        <f>IFERROR(VLOOKUP($C100*1,Lookups!$H:$N,3,FALSE),"")</f>
        <v/>
      </c>
      <c r="AB100" s="3" t="str">
        <f>IFERROR(VLOOKUP($C100*1,Lookups!$H:$N,4,FALSE),"")</f>
        <v/>
      </c>
      <c r="AC100" s="3" t="str">
        <f>IFERROR(VLOOKUP($C100*1,Lookups!$H:$N,5,FALSE),"")</f>
        <v/>
      </c>
      <c r="AD100" s="3" t="str">
        <f>IFERROR(VLOOKUP($C100*1,Lookups!$H:$N,6,FALSE),"")</f>
        <v/>
      </c>
      <c r="AE100" s="3" t="str">
        <f>IFERROR(VLOOKUP($C100*1,Lookups!$H:$N,7,FALSE),"")</f>
        <v/>
      </c>
      <c r="AF100" s="3" t="str">
        <f>VLOOKUP(B100*1,Stores!$A:$C,3,FALSE)</f>
        <v>DFG</v>
      </c>
    </row>
    <row r="101" spans="1:32">
      <c r="A101" s="160" t="s">
        <v>917</v>
      </c>
      <c r="B101" s="160" t="s">
        <v>946</v>
      </c>
      <c r="C101" s="160">
        <v>512000</v>
      </c>
      <c r="D101" s="160" t="s">
        <v>918</v>
      </c>
      <c r="E101" s="160" t="s">
        <v>417</v>
      </c>
      <c r="F101" s="161">
        <v>2016</v>
      </c>
      <c r="G101" s="162">
        <v>0</v>
      </c>
      <c r="H101" s="161">
        <v>-18126.312749999997</v>
      </c>
      <c r="I101" s="161">
        <v>-13131.186249999999</v>
      </c>
      <c r="J101" s="161">
        <v>-11228.211749999999</v>
      </c>
      <c r="K101" s="161">
        <v>-10958.527999999998</v>
      </c>
      <c r="L101" s="161">
        <v>-13094.756499999998</v>
      </c>
      <c r="M101" s="161">
        <v>-11254.540499999999</v>
      </c>
      <c r="N101" s="161">
        <v>-11238.975999999999</v>
      </c>
      <c r="O101" s="161">
        <v>-16459.442999999999</v>
      </c>
      <c r="P101" s="161">
        <v>-15991.384499999998</v>
      </c>
      <c r="Q101" s="161">
        <v>-12658.44125</v>
      </c>
      <c r="R101" s="161">
        <v>-12068.888999999997</v>
      </c>
      <c r="S101" s="161">
        <v>-15430.0825</v>
      </c>
      <c r="T101" s="161">
        <v>-20424.600000000002</v>
      </c>
      <c r="U101" s="161">
        <v>-182065.35199999998</v>
      </c>
      <c r="V101" s="163">
        <f ca="1">SUM(INDIRECT(Inputs!$C$11&amp;ROW()&amp;":"&amp;Inputs!$C$12&amp;ROW()))</f>
        <v>-12658.44125</v>
      </c>
      <c r="W101" s="163">
        <f ca="1">SUM(INDIRECT(Inputs!$C$13&amp;ROW()&amp;":"&amp;Inputs!$C$14&amp;ROW()))</f>
        <v>-134141.78049999999</v>
      </c>
      <c r="X101" s="3" t="str">
        <f>IF(COUNTIFS(Lookups!$A:$A,C101)=1,"Gross Sales","")</f>
        <v>Gross Sales</v>
      </c>
      <c r="Y101" s="3" t="str">
        <f>IF(COUNTIFS(Lookups!$D:$D,C101)=1,"Bar Sales","")</f>
        <v>Bar Sales</v>
      </c>
      <c r="Z101" s="3" t="str">
        <f>IFERROR(VLOOKUP(C101*1,Lookups!$D:$F,3,FALSE),"")</f>
        <v>Liquor</v>
      </c>
      <c r="AA101" s="3" t="str">
        <f>IFERROR(VLOOKUP($C101*1,Lookups!$H:$N,3,FALSE),"")</f>
        <v/>
      </c>
      <c r="AB101" s="3" t="str">
        <f>IFERROR(VLOOKUP($C101*1,Lookups!$H:$N,4,FALSE),"")</f>
        <v/>
      </c>
      <c r="AC101" s="3" t="str">
        <f>IFERROR(VLOOKUP($C101*1,Lookups!$H:$N,5,FALSE),"")</f>
        <v/>
      </c>
      <c r="AD101" s="3" t="str">
        <f>IFERROR(VLOOKUP($C101*1,Lookups!$H:$N,6,FALSE),"")</f>
        <v/>
      </c>
      <c r="AE101" s="3" t="str">
        <f>IFERROR(VLOOKUP($C101*1,Lookups!$H:$N,7,FALSE),"")</f>
        <v/>
      </c>
      <c r="AF101" s="3" t="str">
        <f>VLOOKUP(B101*1,Stores!$A:$C,3,FALSE)</f>
        <v>DFG</v>
      </c>
    </row>
    <row r="102" spans="1:32">
      <c r="A102" s="160" t="s">
        <v>917</v>
      </c>
      <c r="B102" s="160" t="s">
        <v>947</v>
      </c>
      <c r="C102" s="160">
        <v>512000</v>
      </c>
      <c r="D102" s="160" t="s">
        <v>918</v>
      </c>
      <c r="E102" s="160" t="s">
        <v>417</v>
      </c>
      <c r="F102" s="161">
        <v>2016</v>
      </c>
      <c r="G102" s="162">
        <v>0</v>
      </c>
      <c r="H102" s="161">
        <v>-29350.424739999999</v>
      </c>
      <c r="I102" s="161">
        <v>-36321.100200000001</v>
      </c>
      <c r="J102" s="161">
        <v>-27561.754359999995</v>
      </c>
      <c r="K102" s="161">
        <v>-28979.908229999997</v>
      </c>
      <c r="L102" s="161">
        <v>-30075.073629999999</v>
      </c>
      <c r="M102" s="161">
        <v>-25542.982009999996</v>
      </c>
      <c r="N102" s="161">
        <v>-24757.643400000001</v>
      </c>
      <c r="O102" s="161">
        <v>-22347.963049999998</v>
      </c>
      <c r="P102" s="161">
        <v>-28697.803469999999</v>
      </c>
      <c r="Q102" s="161">
        <v>-26831.248989999996</v>
      </c>
      <c r="R102" s="161">
        <v>-29818.224099999996</v>
      </c>
      <c r="S102" s="161">
        <v>-23367.844499999999</v>
      </c>
      <c r="T102" s="161">
        <v>-31763.758250000003</v>
      </c>
      <c r="U102" s="161">
        <v>-365415.72892999998</v>
      </c>
      <c r="V102" s="163">
        <f ca="1">SUM(INDIRECT(Inputs!$C$11&amp;ROW()&amp;":"&amp;Inputs!$C$12&amp;ROW()))</f>
        <v>-26831.248989999996</v>
      </c>
      <c r="W102" s="163">
        <f ca="1">SUM(INDIRECT(Inputs!$C$13&amp;ROW()&amp;":"&amp;Inputs!$C$14&amp;ROW()))</f>
        <v>-280465.90207999997</v>
      </c>
      <c r="X102" s="3" t="str">
        <f>IF(COUNTIFS(Lookups!$A:$A,C102)=1,"Gross Sales","")</f>
        <v>Gross Sales</v>
      </c>
      <c r="Y102" s="3" t="str">
        <f>IF(COUNTIFS(Lookups!$D:$D,C102)=1,"Bar Sales","")</f>
        <v>Bar Sales</v>
      </c>
      <c r="Z102" s="3" t="str">
        <f>IFERROR(VLOOKUP(C102*1,Lookups!$D:$F,3,FALSE),"")</f>
        <v>Liquor</v>
      </c>
      <c r="AA102" s="3" t="str">
        <f>IFERROR(VLOOKUP($C102*1,Lookups!$H:$N,3,FALSE),"")</f>
        <v/>
      </c>
      <c r="AB102" s="3" t="str">
        <f>IFERROR(VLOOKUP($C102*1,Lookups!$H:$N,4,FALSE),"")</f>
        <v/>
      </c>
      <c r="AC102" s="3" t="str">
        <f>IFERROR(VLOOKUP($C102*1,Lookups!$H:$N,5,FALSE),"")</f>
        <v/>
      </c>
      <c r="AD102" s="3" t="str">
        <f>IFERROR(VLOOKUP($C102*1,Lookups!$H:$N,6,FALSE),"")</f>
        <v/>
      </c>
      <c r="AE102" s="3" t="str">
        <f>IFERROR(VLOOKUP($C102*1,Lookups!$H:$N,7,FALSE),"")</f>
        <v/>
      </c>
      <c r="AF102" s="3" t="str">
        <f>VLOOKUP(B102*1,Stores!$A:$C,3,FALSE)</f>
        <v>DFG</v>
      </c>
    </row>
    <row r="103" spans="1:32">
      <c r="A103" s="160" t="s">
        <v>917</v>
      </c>
      <c r="B103" s="160" t="s">
        <v>948</v>
      </c>
      <c r="C103" s="160">
        <v>512000</v>
      </c>
      <c r="D103" s="160" t="s">
        <v>918</v>
      </c>
      <c r="E103" s="160" t="s">
        <v>417</v>
      </c>
      <c r="F103" s="161">
        <v>2016</v>
      </c>
      <c r="G103" s="162">
        <v>0</v>
      </c>
      <c r="H103" s="161">
        <v>-21865.119500000001</v>
      </c>
      <c r="I103" s="161">
        <v>-17050.442499999997</v>
      </c>
      <c r="J103" s="161">
        <v>-16135.958999999999</v>
      </c>
      <c r="K103" s="161">
        <v>-13541.667999999998</v>
      </c>
      <c r="L103" s="161">
        <v>-21366.631999999998</v>
      </c>
      <c r="M103" s="161">
        <v>-19577.967499999999</v>
      </c>
      <c r="N103" s="161">
        <v>-16817.737999999998</v>
      </c>
      <c r="O103" s="161">
        <v>-14350.775249999999</v>
      </c>
      <c r="P103" s="161">
        <v>-15701.647500000001</v>
      </c>
      <c r="Q103" s="161">
        <v>-11619.1075</v>
      </c>
      <c r="R103" s="161">
        <v>-11453.504999999999</v>
      </c>
      <c r="S103" s="161">
        <v>-9964.8639999999996</v>
      </c>
      <c r="T103" s="161">
        <v>-14750.268749999999</v>
      </c>
      <c r="U103" s="161">
        <v>-204195.69449999998</v>
      </c>
      <c r="V103" s="163">
        <f ca="1">SUM(INDIRECT(Inputs!$C$11&amp;ROW()&amp;":"&amp;Inputs!$C$12&amp;ROW()))</f>
        <v>-11619.1075</v>
      </c>
      <c r="W103" s="163">
        <f ca="1">SUM(INDIRECT(Inputs!$C$13&amp;ROW()&amp;":"&amp;Inputs!$C$14&amp;ROW()))</f>
        <v>-168027.05674999999</v>
      </c>
      <c r="X103" s="3" t="str">
        <f>IF(COUNTIFS(Lookups!$A:$A,C103)=1,"Gross Sales","")</f>
        <v>Gross Sales</v>
      </c>
      <c r="Y103" s="3" t="str">
        <f>IF(COUNTIFS(Lookups!$D:$D,C103)=1,"Bar Sales","")</f>
        <v>Bar Sales</v>
      </c>
      <c r="Z103" s="3" t="str">
        <f>IFERROR(VLOOKUP(C103*1,Lookups!$D:$F,3,FALSE),"")</f>
        <v>Liquor</v>
      </c>
      <c r="AA103" s="3" t="str">
        <f>IFERROR(VLOOKUP($C103*1,Lookups!$H:$N,3,FALSE),"")</f>
        <v/>
      </c>
      <c r="AB103" s="3" t="str">
        <f>IFERROR(VLOOKUP($C103*1,Lookups!$H:$N,4,FALSE),"")</f>
        <v/>
      </c>
      <c r="AC103" s="3" t="str">
        <f>IFERROR(VLOOKUP($C103*1,Lookups!$H:$N,5,FALSE),"")</f>
        <v/>
      </c>
      <c r="AD103" s="3" t="str">
        <f>IFERROR(VLOOKUP($C103*1,Lookups!$H:$N,6,FALSE),"")</f>
        <v/>
      </c>
      <c r="AE103" s="3" t="str">
        <f>IFERROR(VLOOKUP($C103*1,Lookups!$H:$N,7,FALSE),"")</f>
        <v/>
      </c>
      <c r="AF103" s="3" t="str">
        <f>VLOOKUP(B103*1,Stores!$A:$C,3,FALSE)</f>
        <v>DFG</v>
      </c>
    </row>
    <row r="104" spans="1:32">
      <c r="A104" s="160" t="s">
        <v>917</v>
      </c>
      <c r="B104" s="160" t="s">
        <v>949</v>
      </c>
      <c r="C104" s="160">
        <v>512000</v>
      </c>
      <c r="D104" s="160" t="s">
        <v>918</v>
      </c>
      <c r="E104" s="160" t="s">
        <v>417</v>
      </c>
      <c r="F104" s="161">
        <v>2016</v>
      </c>
      <c r="G104" s="162">
        <v>0</v>
      </c>
      <c r="H104" s="161">
        <v>-37649.566500000001</v>
      </c>
      <c r="I104" s="161">
        <v>-32307.817080000001</v>
      </c>
      <c r="J104" s="161">
        <v>-42537.436970000002</v>
      </c>
      <c r="K104" s="161">
        <v>-28289.554650000002</v>
      </c>
      <c r="L104" s="161">
        <v>-45779.094270000001</v>
      </c>
      <c r="M104" s="161">
        <v>-40071.42972</v>
      </c>
      <c r="N104" s="161">
        <v>-33880.801500000001</v>
      </c>
      <c r="O104" s="161">
        <v>-33151.432859999994</v>
      </c>
      <c r="P104" s="161">
        <v>-34434.600200000001</v>
      </c>
      <c r="Q104" s="161">
        <v>-28771.129799999999</v>
      </c>
      <c r="R104" s="161">
        <v>-39128.29032</v>
      </c>
      <c r="S104" s="161">
        <v>-49366.713199999991</v>
      </c>
      <c r="T104" s="161">
        <v>-52886.559179999989</v>
      </c>
      <c r="U104" s="161">
        <v>-498254.42625000002</v>
      </c>
      <c r="V104" s="163">
        <f ca="1">SUM(INDIRECT(Inputs!$C$11&amp;ROW()&amp;":"&amp;Inputs!$C$12&amp;ROW()))</f>
        <v>-28771.129799999999</v>
      </c>
      <c r="W104" s="163">
        <f ca="1">SUM(INDIRECT(Inputs!$C$13&amp;ROW()&amp;":"&amp;Inputs!$C$14&amp;ROW()))</f>
        <v>-356872.86355000001</v>
      </c>
      <c r="X104" s="3" t="str">
        <f>IF(COUNTIFS(Lookups!$A:$A,C104)=1,"Gross Sales","")</f>
        <v>Gross Sales</v>
      </c>
      <c r="Y104" s="3" t="str">
        <f>IF(COUNTIFS(Lookups!$D:$D,C104)=1,"Bar Sales","")</f>
        <v>Bar Sales</v>
      </c>
      <c r="Z104" s="3" t="str">
        <f>IFERROR(VLOOKUP(C104*1,Lookups!$D:$F,3,FALSE),"")</f>
        <v>Liquor</v>
      </c>
      <c r="AA104" s="3" t="str">
        <f>IFERROR(VLOOKUP($C104*1,Lookups!$H:$N,3,FALSE),"")</f>
        <v/>
      </c>
      <c r="AB104" s="3" t="str">
        <f>IFERROR(VLOOKUP($C104*1,Lookups!$H:$N,4,FALSE),"")</f>
        <v/>
      </c>
      <c r="AC104" s="3" t="str">
        <f>IFERROR(VLOOKUP($C104*1,Lookups!$H:$N,5,FALSE),"")</f>
        <v/>
      </c>
      <c r="AD104" s="3" t="str">
        <f>IFERROR(VLOOKUP($C104*1,Lookups!$H:$N,6,FALSE),"")</f>
        <v/>
      </c>
      <c r="AE104" s="3" t="str">
        <f>IFERROR(VLOOKUP($C104*1,Lookups!$H:$N,7,FALSE),"")</f>
        <v/>
      </c>
      <c r="AF104" s="3" t="str">
        <f>VLOOKUP(B104*1,Stores!$A:$C,3,FALSE)</f>
        <v>DFG</v>
      </c>
    </row>
    <row r="105" spans="1:32">
      <c r="A105" s="160" t="s">
        <v>917</v>
      </c>
      <c r="B105" s="160" t="s">
        <v>950</v>
      </c>
      <c r="C105" s="160">
        <v>512000</v>
      </c>
      <c r="D105" s="160" t="s">
        <v>918</v>
      </c>
      <c r="E105" s="160" t="s">
        <v>417</v>
      </c>
      <c r="F105" s="161">
        <v>2016</v>
      </c>
      <c r="G105" s="162">
        <v>0</v>
      </c>
      <c r="H105" s="161">
        <v>-22346.856</v>
      </c>
      <c r="I105" s="161">
        <v>-23450.0455</v>
      </c>
      <c r="J105" s="161">
        <v>-24758.747999999996</v>
      </c>
      <c r="K105" s="161">
        <v>-23935.002</v>
      </c>
      <c r="L105" s="161">
        <v>-26114.682999999997</v>
      </c>
      <c r="M105" s="161">
        <v>-19762.154999999999</v>
      </c>
      <c r="N105" s="161">
        <v>-13628.306999999999</v>
      </c>
      <c r="O105" s="161">
        <v>-21664.320999999996</v>
      </c>
      <c r="P105" s="161">
        <v>-15495.173750000002</v>
      </c>
      <c r="Q105" s="161">
        <v>-20236.573</v>
      </c>
      <c r="R105" s="161">
        <v>-20544.509999999998</v>
      </c>
      <c r="S105" s="161">
        <v>-17312.352749999998</v>
      </c>
      <c r="T105" s="161">
        <v>-18117.938999999998</v>
      </c>
      <c r="U105" s="161">
        <v>-267366.66600000003</v>
      </c>
      <c r="V105" s="163">
        <f ca="1">SUM(INDIRECT(Inputs!$C$11&amp;ROW()&amp;":"&amp;Inputs!$C$12&amp;ROW()))</f>
        <v>-20236.573</v>
      </c>
      <c r="W105" s="163">
        <f ca="1">SUM(INDIRECT(Inputs!$C$13&amp;ROW()&amp;":"&amp;Inputs!$C$14&amp;ROW()))</f>
        <v>-211391.86425000001</v>
      </c>
      <c r="X105" s="3" t="str">
        <f>IF(COUNTIFS(Lookups!$A:$A,C105)=1,"Gross Sales","")</f>
        <v>Gross Sales</v>
      </c>
      <c r="Y105" s="3" t="str">
        <f>IF(COUNTIFS(Lookups!$D:$D,C105)=1,"Bar Sales","")</f>
        <v>Bar Sales</v>
      </c>
      <c r="Z105" s="3" t="str">
        <f>IFERROR(VLOOKUP(C105*1,Lookups!$D:$F,3,FALSE),"")</f>
        <v>Liquor</v>
      </c>
      <c r="AA105" s="3" t="str">
        <f>IFERROR(VLOOKUP($C105*1,Lookups!$H:$N,3,FALSE),"")</f>
        <v/>
      </c>
      <c r="AB105" s="3" t="str">
        <f>IFERROR(VLOOKUP($C105*1,Lookups!$H:$N,4,FALSE),"")</f>
        <v/>
      </c>
      <c r="AC105" s="3" t="str">
        <f>IFERROR(VLOOKUP($C105*1,Lookups!$H:$N,5,FALSE),"")</f>
        <v/>
      </c>
      <c r="AD105" s="3" t="str">
        <f>IFERROR(VLOOKUP($C105*1,Lookups!$H:$N,6,FALSE),"")</f>
        <v/>
      </c>
      <c r="AE105" s="3" t="str">
        <f>IFERROR(VLOOKUP($C105*1,Lookups!$H:$N,7,FALSE),"")</f>
        <v/>
      </c>
      <c r="AF105" s="3" t="str">
        <f>VLOOKUP(B105*1,Stores!$A:$C,3,FALSE)</f>
        <v>DFG</v>
      </c>
    </row>
    <row r="106" spans="1:32">
      <c r="A106" s="160" t="s">
        <v>917</v>
      </c>
      <c r="B106" s="160" t="s">
        <v>951</v>
      </c>
      <c r="C106" s="160">
        <v>512000</v>
      </c>
      <c r="D106" s="160" t="s">
        <v>918</v>
      </c>
      <c r="E106" s="160" t="s">
        <v>417</v>
      </c>
      <c r="F106" s="161">
        <v>2016</v>
      </c>
      <c r="G106" s="162">
        <v>0</v>
      </c>
      <c r="H106" s="161">
        <v>-36656.024999999994</v>
      </c>
      <c r="I106" s="161">
        <v>-49019.35325</v>
      </c>
      <c r="J106" s="161">
        <v>-39972.484999999993</v>
      </c>
      <c r="K106" s="161">
        <v>-44163.252</v>
      </c>
      <c r="L106" s="161">
        <v>-54458.711999999992</v>
      </c>
      <c r="M106" s="161">
        <v>-50009.720249999991</v>
      </c>
      <c r="N106" s="161">
        <v>-49571.686499999996</v>
      </c>
      <c r="O106" s="161">
        <v>-42212.215499999998</v>
      </c>
      <c r="P106" s="161">
        <v>-34011.477500000001</v>
      </c>
      <c r="Q106" s="161">
        <v>-44000.04</v>
      </c>
      <c r="R106" s="161">
        <v>-42496.303500000002</v>
      </c>
      <c r="S106" s="161">
        <v>-34465.220999999998</v>
      </c>
      <c r="T106" s="161">
        <v>-28839.415499999999</v>
      </c>
      <c r="U106" s="161">
        <v>-549875.90699999989</v>
      </c>
      <c r="V106" s="163">
        <f ca="1">SUM(INDIRECT(Inputs!$C$11&amp;ROW()&amp;":"&amp;Inputs!$C$12&amp;ROW()))</f>
        <v>-44000.04</v>
      </c>
      <c r="W106" s="163">
        <f ca="1">SUM(INDIRECT(Inputs!$C$13&amp;ROW()&amp;":"&amp;Inputs!$C$14&amp;ROW()))</f>
        <v>-444074.96699999995</v>
      </c>
      <c r="X106" s="3" t="str">
        <f>IF(COUNTIFS(Lookups!$A:$A,C106)=1,"Gross Sales","")</f>
        <v>Gross Sales</v>
      </c>
      <c r="Y106" s="3" t="str">
        <f>IF(COUNTIFS(Lookups!$D:$D,C106)=1,"Bar Sales","")</f>
        <v>Bar Sales</v>
      </c>
      <c r="Z106" s="3" t="str">
        <f>IFERROR(VLOOKUP(C106*1,Lookups!$D:$F,3,FALSE),"")</f>
        <v>Liquor</v>
      </c>
      <c r="AA106" s="3" t="str">
        <f>IFERROR(VLOOKUP($C106*1,Lookups!$H:$N,3,FALSE),"")</f>
        <v/>
      </c>
      <c r="AB106" s="3" t="str">
        <f>IFERROR(VLOOKUP($C106*1,Lookups!$H:$N,4,FALSE),"")</f>
        <v/>
      </c>
      <c r="AC106" s="3" t="str">
        <f>IFERROR(VLOOKUP($C106*1,Lookups!$H:$N,5,FALSE),"")</f>
        <v/>
      </c>
      <c r="AD106" s="3" t="str">
        <f>IFERROR(VLOOKUP($C106*1,Lookups!$H:$N,6,FALSE),"")</f>
        <v/>
      </c>
      <c r="AE106" s="3" t="str">
        <f>IFERROR(VLOOKUP($C106*1,Lookups!$H:$N,7,FALSE),"")</f>
        <v/>
      </c>
      <c r="AF106" s="3" t="str">
        <f>VLOOKUP(B106*1,Stores!$A:$C,3,FALSE)</f>
        <v>DFG</v>
      </c>
    </row>
    <row r="107" spans="1:32">
      <c r="A107" s="160" t="s">
        <v>917</v>
      </c>
      <c r="B107" s="160" t="s">
        <v>952</v>
      </c>
      <c r="C107" s="160">
        <v>512000</v>
      </c>
      <c r="D107" s="160" t="s">
        <v>918</v>
      </c>
      <c r="E107" s="160" t="s">
        <v>417</v>
      </c>
      <c r="F107" s="161">
        <v>2016</v>
      </c>
      <c r="G107" s="162">
        <v>0</v>
      </c>
      <c r="H107" s="161">
        <v>0</v>
      </c>
      <c r="I107" s="161">
        <v>0</v>
      </c>
      <c r="J107" s="161">
        <v>0</v>
      </c>
      <c r="K107" s="161">
        <v>0</v>
      </c>
      <c r="L107" s="161">
        <v>0</v>
      </c>
      <c r="M107" s="161">
        <v>0</v>
      </c>
      <c r="N107" s="161">
        <v>-32771.409999999996</v>
      </c>
      <c r="O107" s="161">
        <v>-32978.310749999997</v>
      </c>
      <c r="P107" s="161">
        <v>-33434.997749999995</v>
      </c>
      <c r="Q107" s="161">
        <v>-24239.074999999997</v>
      </c>
      <c r="R107" s="161">
        <v>-21071.3825</v>
      </c>
      <c r="S107" s="161">
        <v>-21675.583999999999</v>
      </c>
      <c r="T107" s="161">
        <v>-25764.515000000003</v>
      </c>
      <c r="U107" s="161">
        <v>-191935.27499999999</v>
      </c>
      <c r="V107" s="163">
        <f ca="1">SUM(INDIRECT(Inputs!$C$11&amp;ROW()&amp;":"&amp;Inputs!$C$12&amp;ROW()))</f>
        <v>-24239.074999999997</v>
      </c>
      <c r="W107" s="163">
        <f ca="1">SUM(INDIRECT(Inputs!$C$13&amp;ROW()&amp;":"&amp;Inputs!$C$14&amp;ROW()))</f>
        <v>-123423.79349999999</v>
      </c>
      <c r="X107" s="3" t="str">
        <f>IF(COUNTIFS(Lookups!$A:$A,C107)=1,"Gross Sales","")</f>
        <v>Gross Sales</v>
      </c>
      <c r="Y107" s="3" t="str">
        <f>IF(COUNTIFS(Lookups!$D:$D,C107)=1,"Bar Sales","")</f>
        <v>Bar Sales</v>
      </c>
      <c r="Z107" s="3" t="str">
        <f>IFERROR(VLOOKUP(C107*1,Lookups!$D:$F,3,FALSE),"")</f>
        <v>Liquor</v>
      </c>
      <c r="AA107" s="3" t="str">
        <f>IFERROR(VLOOKUP($C107*1,Lookups!$H:$N,3,FALSE),"")</f>
        <v/>
      </c>
      <c r="AB107" s="3" t="str">
        <f>IFERROR(VLOOKUP($C107*1,Lookups!$H:$N,4,FALSE),"")</f>
        <v/>
      </c>
      <c r="AC107" s="3" t="str">
        <f>IFERROR(VLOOKUP($C107*1,Lookups!$H:$N,5,FALSE),"")</f>
        <v/>
      </c>
      <c r="AD107" s="3" t="str">
        <f>IFERROR(VLOOKUP($C107*1,Lookups!$H:$N,6,FALSE),"")</f>
        <v/>
      </c>
      <c r="AE107" s="3" t="str">
        <f>IFERROR(VLOOKUP($C107*1,Lookups!$H:$N,7,FALSE),"")</f>
        <v/>
      </c>
      <c r="AF107" s="3" t="str">
        <f>VLOOKUP(B107*1,Stores!$A:$C,3,FALSE)</f>
        <v>DFG</v>
      </c>
    </row>
    <row r="108" spans="1:32">
      <c r="A108" s="160" t="s">
        <v>917</v>
      </c>
      <c r="B108" s="160" t="s">
        <v>953</v>
      </c>
      <c r="C108" s="160">
        <v>512000</v>
      </c>
      <c r="D108" s="160" t="s">
        <v>918</v>
      </c>
      <c r="E108" s="160" t="s">
        <v>417</v>
      </c>
      <c r="F108" s="161">
        <v>2016</v>
      </c>
      <c r="G108" s="162">
        <v>0</v>
      </c>
      <c r="H108" s="161">
        <v>0</v>
      </c>
      <c r="I108" s="161">
        <v>0</v>
      </c>
      <c r="J108" s="161"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1">
        <v>0</v>
      </c>
      <c r="Q108" s="161">
        <v>0</v>
      </c>
      <c r="R108" s="161">
        <v>-6689.8842499999992</v>
      </c>
      <c r="S108" s="161">
        <v>-34137.071499999998</v>
      </c>
      <c r="T108" s="161">
        <v>-27232.722999999998</v>
      </c>
      <c r="U108" s="161">
        <v>-68059.678749999992</v>
      </c>
      <c r="V108" s="163">
        <f ca="1">SUM(INDIRECT(Inputs!$C$11&amp;ROW()&amp;":"&amp;Inputs!$C$12&amp;ROW()))</f>
        <v>0</v>
      </c>
      <c r="W108" s="163">
        <f ca="1">SUM(INDIRECT(Inputs!$C$13&amp;ROW()&amp;":"&amp;Inputs!$C$14&amp;ROW()))</f>
        <v>0</v>
      </c>
      <c r="X108" s="3" t="str">
        <f>IF(COUNTIFS(Lookups!$A:$A,C108)=1,"Gross Sales","")</f>
        <v>Gross Sales</v>
      </c>
      <c r="Y108" s="3" t="str">
        <f>IF(COUNTIFS(Lookups!$D:$D,C108)=1,"Bar Sales","")</f>
        <v>Bar Sales</v>
      </c>
      <c r="Z108" s="3" t="str">
        <f>IFERROR(VLOOKUP(C108*1,Lookups!$D:$F,3,FALSE),"")</f>
        <v>Liquor</v>
      </c>
      <c r="AA108" s="3" t="str">
        <f>IFERROR(VLOOKUP($C108*1,Lookups!$H:$N,3,FALSE),"")</f>
        <v/>
      </c>
      <c r="AB108" s="3" t="str">
        <f>IFERROR(VLOOKUP($C108*1,Lookups!$H:$N,4,FALSE),"")</f>
        <v/>
      </c>
      <c r="AC108" s="3" t="str">
        <f>IFERROR(VLOOKUP($C108*1,Lookups!$H:$N,5,FALSE),"")</f>
        <v/>
      </c>
      <c r="AD108" s="3" t="str">
        <f>IFERROR(VLOOKUP($C108*1,Lookups!$H:$N,6,FALSE),"")</f>
        <v/>
      </c>
      <c r="AE108" s="3" t="str">
        <f>IFERROR(VLOOKUP($C108*1,Lookups!$H:$N,7,FALSE),"")</f>
        <v/>
      </c>
      <c r="AF108" s="3" t="str">
        <f>VLOOKUP(B108*1,Stores!$A:$C,3,FALSE)</f>
        <v>DFG</v>
      </c>
    </row>
    <row r="109" spans="1:32">
      <c r="A109" s="160" t="s">
        <v>917</v>
      </c>
      <c r="B109" s="160" t="s">
        <v>954</v>
      </c>
      <c r="C109" s="160">
        <v>512000</v>
      </c>
      <c r="D109" s="160" t="s">
        <v>918</v>
      </c>
      <c r="E109" s="160" t="s">
        <v>417</v>
      </c>
      <c r="F109" s="161">
        <v>2016</v>
      </c>
      <c r="G109" s="162">
        <v>0</v>
      </c>
      <c r="H109" s="161">
        <v>0</v>
      </c>
      <c r="I109" s="161">
        <v>0</v>
      </c>
      <c r="J109" s="161"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0</v>
      </c>
      <c r="P109" s="161">
        <v>0</v>
      </c>
      <c r="Q109" s="161">
        <v>0</v>
      </c>
      <c r="R109" s="161">
        <v>0</v>
      </c>
      <c r="S109" s="161">
        <v>-9008.4539999999997</v>
      </c>
      <c r="T109" s="161">
        <v>-33611.466</v>
      </c>
      <c r="U109" s="161">
        <v>-42619.92</v>
      </c>
      <c r="V109" s="163">
        <f ca="1">SUM(INDIRECT(Inputs!$C$11&amp;ROW()&amp;":"&amp;Inputs!$C$12&amp;ROW()))</f>
        <v>0</v>
      </c>
      <c r="W109" s="163">
        <f ca="1">SUM(INDIRECT(Inputs!$C$13&amp;ROW()&amp;":"&amp;Inputs!$C$14&amp;ROW()))</f>
        <v>0</v>
      </c>
      <c r="X109" s="3" t="str">
        <f>IF(COUNTIFS(Lookups!$A:$A,C109)=1,"Gross Sales","")</f>
        <v>Gross Sales</v>
      </c>
      <c r="Y109" s="3" t="str">
        <f>IF(COUNTIFS(Lookups!$D:$D,C109)=1,"Bar Sales","")</f>
        <v>Bar Sales</v>
      </c>
      <c r="Z109" s="3" t="str">
        <f>IFERROR(VLOOKUP(C109*1,Lookups!$D:$F,3,FALSE),"")</f>
        <v>Liquor</v>
      </c>
      <c r="AA109" s="3" t="str">
        <f>IFERROR(VLOOKUP($C109*1,Lookups!$H:$N,3,FALSE),"")</f>
        <v/>
      </c>
      <c r="AB109" s="3" t="str">
        <f>IFERROR(VLOOKUP($C109*1,Lookups!$H:$N,4,FALSE),"")</f>
        <v/>
      </c>
      <c r="AC109" s="3" t="str">
        <f>IFERROR(VLOOKUP($C109*1,Lookups!$H:$N,5,FALSE),"")</f>
        <v/>
      </c>
      <c r="AD109" s="3" t="str">
        <f>IFERROR(VLOOKUP($C109*1,Lookups!$H:$N,6,FALSE),"")</f>
        <v/>
      </c>
      <c r="AE109" s="3" t="str">
        <f>IFERROR(VLOOKUP($C109*1,Lookups!$H:$N,7,FALSE),"")</f>
        <v/>
      </c>
      <c r="AF109" s="3" t="str">
        <f>VLOOKUP(B109*1,Stores!$A:$C,3,FALSE)</f>
        <v>DFG</v>
      </c>
    </row>
    <row r="110" spans="1:32">
      <c r="A110" s="160" t="s">
        <v>917</v>
      </c>
      <c r="B110" s="160" t="s">
        <v>919</v>
      </c>
      <c r="C110" s="160">
        <v>513000</v>
      </c>
      <c r="D110" s="160" t="s">
        <v>918</v>
      </c>
      <c r="E110" s="160" t="s">
        <v>424</v>
      </c>
      <c r="F110" s="161">
        <v>2016</v>
      </c>
      <c r="G110" s="162">
        <v>0</v>
      </c>
      <c r="H110" s="161">
        <v>-4529.0355600000003</v>
      </c>
      <c r="I110" s="161">
        <v>-4084.8065999999994</v>
      </c>
      <c r="J110" s="161">
        <v>-3079.2386799999999</v>
      </c>
      <c r="K110" s="161">
        <v>-2768.1985799999998</v>
      </c>
      <c r="L110" s="161">
        <v>-2352.4497499999998</v>
      </c>
      <c r="M110" s="161">
        <v>-2642.9178999999995</v>
      </c>
      <c r="N110" s="161">
        <v>-2255.89714</v>
      </c>
      <c r="O110" s="161">
        <v>-3317.4616999999998</v>
      </c>
      <c r="P110" s="161">
        <v>-1764.5438999999999</v>
      </c>
      <c r="Q110" s="161">
        <v>0</v>
      </c>
      <c r="R110" s="161">
        <v>0</v>
      </c>
      <c r="S110" s="161">
        <v>0</v>
      </c>
      <c r="T110" s="161">
        <v>0</v>
      </c>
      <c r="U110" s="161">
        <v>-26794.54981</v>
      </c>
      <c r="V110" s="163">
        <f ca="1">SUM(INDIRECT(Inputs!$C$11&amp;ROW()&amp;":"&amp;Inputs!$C$12&amp;ROW()))</f>
        <v>0</v>
      </c>
      <c r="W110" s="163">
        <f ca="1">SUM(INDIRECT(Inputs!$C$13&amp;ROW()&amp;":"&amp;Inputs!$C$14&amp;ROW()))</f>
        <v>-26794.54981</v>
      </c>
      <c r="X110" s="3" t="str">
        <f>IF(COUNTIFS(Lookups!$A:$A,C110)=1,"Gross Sales","")</f>
        <v>Gross Sales</v>
      </c>
      <c r="Y110" s="3" t="str">
        <f>IF(COUNTIFS(Lookups!$D:$D,C110)=1,"Bar Sales","")</f>
        <v>Bar Sales</v>
      </c>
      <c r="Z110" s="3" t="str">
        <f>IFERROR(VLOOKUP(C110*1,Lookups!$D:$F,3,FALSE),"")</f>
        <v>Beer</v>
      </c>
      <c r="AA110" s="3" t="str">
        <f>IFERROR(VLOOKUP($C110*1,Lookups!$H:$N,3,FALSE),"")</f>
        <v/>
      </c>
      <c r="AB110" s="3" t="str">
        <f>IFERROR(VLOOKUP($C110*1,Lookups!$H:$N,4,FALSE),"")</f>
        <v/>
      </c>
      <c r="AC110" s="3" t="str">
        <f>IFERROR(VLOOKUP($C110*1,Lookups!$H:$N,5,FALSE),"")</f>
        <v/>
      </c>
      <c r="AD110" s="3" t="str">
        <f>IFERROR(VLOOKUP($C110*1,Lookups!$H:$N,6,FALSE),"")</f>
        <v/>
      </c>
      <c r="AE110" s="3" t="str">
        <f>IFERROR(VLOOKUP($C110*1,Lookups!$H:$N,7,FALSE),"")</f>
        <v/>
      </c>
      <c r="AF110" s="3" t="str">
        <f>VLOOKUP(B110*1,Stores!$A:$C,3,FALSE)</f>
        <v>DFDE</v>
      </c>
    </row>
    <row r="111" spans="1:32">
      <c r="A111" s="160" t="s">
        <v>917</v>
      </c>
      <c r="B111" s="160" t="s">
        <v>920</v>
      </c>
      <c r="C111" s="160">
        <v>513000</v>
      </c>
      <c r="D111" s="160" t="s">
        <v>918</v>
      </c>
      <c r="E111" s="160" t="s">
        <v>424</v>
      </c>
      <c r="F111" s="161">
        <v>2016</v>
      </c>
      <c r="G111" s="162">
        <v>0</v>
      </c>
      <c r="H111" s="161">
        <v>-5934.7763999999988</v>
      </c>
      <c r="I111" s="161">
        <v>-8955.895480000001</v>
      </c>
      <c r="J111" s="161">
        <v>-5035.9986600000002</v>
      </c>
      <c r="K111" s="161">
        <v>-6442.921589999999</v>
      </c>
      <c r="L111" s="161">
        <v>-5180.1654099999996</v>
      </c>
      <c r="M111" s="161">
        <v>-5473.3994699999994</v>
      </c>
      <c r="N111" s="161">
        <v>-4225.7723199999991</v>
      </c>
      <c r="O111" s="161">
        <v>-6140.0380999999988</v>
      </c>
      <c r="P111" s="161">
        <v>-7029.8171999999995</v>
      </c>
      <c r="Q111" s="161">
        <v>-6214.9365600000001</v>
      </c>
      <c r="R111" s="161">
        <v>-6298.9366999999993</v>
      </c>
      <c r="S111" s="161">
        <v>-6554.2003800000002</v>
      </c>
      <c r="T111" s="161">
        <v>-10367.109899999999</v>
      </c>
      <c r="U111" s="161">
        <v>-83853.968169999978</v>
      </c>
      <c r="V111" s="163">
        <f ca="1">SUM(INDIRECT(Inputs!$C$11&amp;ROW()&amp;":"&amp;Inputs!$C$12&amp;ROW()))</f>
        <v>-6214.9365600000001</v>
      </c>
      <c r="W111" s="163">
        <f ca="1">SUM(INDIRECT(Inputs!$C$13&amp;ROW()&amp;":"&amp;Inputs!$C$14&amp;ROW()))</f>
        <v>-60633.721189999989</v>
      </c>
      <c r="X111" s="3" t="str">
        <f>IF(COUNTIFS(Lookups!$A:$A,C111)=1,"Gross Sales","")</f>
        <v>Gross Sales</v>
      </c>
      <c r="Y111" s="3" t="str">
        <f>IF(COUNTIFS(Lookups!$D:$D,C111)=1,"Bar Sales","")</f>
        <v>Bar Sales</v>
      </c>
      <c r="Z111" s="3" t="str">
        <f>IFERROR(VLOOKUP(C111*1,Lookups!$D:$F,3,FALSE),"")</f>
        <v>Beer</v>
      </c>
      <c r="AA111" s="3" t="str">
        <f>IFERROR(VLOOKUP($C111*1,Lookups!$H:$N,3,FALSE),"")</f>
        <v/>
      </c>
      <c r="AB111" s="3" t="str">
        <f>IFERROR(VLOOKUP($C111*1,Lookups!$H:$N,4,FALSE),"")</f>
        <v/>
      </c>
      <c r="AC111" s="3" t="str">
        <f>IFERROR(VLOOKUP($C111*1,Lookups!$H:$N,5,FALSE),"")</f>
        <v/>
      </c>
      <c r="AD111" s="3" t="str">
        <f>IFERROR(VLOOKUP($C111*1,Lookups!$H:$N,6,FALSE),"")</f>
        <v/>
      </c>
      <c r="AE111" s="3" t="str">
        <f>IFERROR(VLOOKUP($C111*1,Lookups!$H:$N,7,FALSE),"")</f>
        <v/>
      </c>
      <c r="AF111" s="3" t="str">
        <f>VLOOKUP(B111*1,Stores!$A:$C,3,FALSE)</f>
        <v>DFDE</v>
      </c>
    </row>
    <row r="112" spans="1:32">
      <c r="A112" s="160" t="s">
        <v>917</v>
      </c>
      <c r="B112" s="160" t="s">
        <v>921</v>
      </c>
      <c r="C112" s="160">
        <v>513000</v>
      </c>
      <c r="D112" s="160" t="s">
        <v>918</v>
      </c>
      <c r="E112" s="160" t="s">
        <v>424</v>
      </c>
      <c r="F112" s="161">
        <v>2016</v>
      </c>
      <c r="G112" s="162">
        <v>0</v>
      </c>
      <c r="H112" s="161">
        <v>-6947.4418999999998</v>
      </c>
      <c r="I112" s="161">
        <v>-6504.982399999999</v>
      </c>
      <c r="J112" s="161">
        <v>-10302.39525</v>
      </c>
      <c r="K112" s="161">
        <v>-7362.1817499999997</v>
      </c>
      <c r="L112" s="161">
        <v>-5575.0012499999993</v>
      </c>
      <c r="M112" s="161">
        <v>-6406.7139499999994</v>
      </c>
      <c r="N112" s="161">
        <v>-5014.2897000000003</v>
      </c>
      <c r="O112" s="161">
        <v>-6096.6835999999994</v>
      </c>
      <c r="P112" s="161">
        <v>-5724.3143999999993</v>
      </c>
      <c r="Q112" s="161">
        <v>-7619.9567499999985</v>
      </c>
      <c r="R112" s="161">
        <v>-6872.276249999999</v>
      </c>
      <c r="S112" s="161">
        <v>-5196.0866999999998</v>
      </c>
      <c r="T112" s="161">
        <v>-10834.664400000001</v>
      </c>
      <c r="U112" s="161">
        <v>-90456.988299999997</v>
      </c>
      <c r="V112" s="163">
        <f ca="1">SUM(INDIRECT(Inputs!$C$11&amp;ROW()&amp;":"&amp;Inputs!$C$12&amp;ROW()))</f>
        <v>-7619.9567499999985</v>
      </c>
      <c r="W112" s="163">
        <f ca="1">SUM(INDIRECT(Inputs!$C$13&amp;ROW()&amp;":"&amp;Inputs!$C$14&amp;ROW()))</f>
        <v>-67553.960949999993</v>
      </c>
      <c r="X112" s="3" t="str">
        <f>IF(COUNTIFS(Lookups!$A:$A,C112)=1,"Gross Sales","")</f>
        <v>Gross Sales</v>
      </c>
      <c r="Y112" s="3" t="str">
        <f>IF(COUNTIFS(Lookups!$D:$D,C112)=1,"Bar Sales","")</f>
        <v>Bar Sales</v>
      </c>
      <c r="Z112" s="3" t="str">
        <f>IFERROR(VLOOKUP(C112*1,Lookups!$D:$F,3,FALSE),"")</f>
        <v>Beer</v>
      </c>
      <c r="AA112" s="3" t="str">
        <f>IFERROR(VLOOKUP($C112*1,Lookups!$H:$N,3,FALSE),"")</f>
        <v/>
      </c>
      <c r="AB112" s="3" t="str">
        <f>IFERROR(VLOOKUP($C112*1,Lookups!$H:$N,4,FALSE),"")</f>
        <v/>
      </c>
      <c r="AC112" s="3" t="str">
        <f>IFERROR(VLOOKUP($C112*1,Lookups!$H:$N,5,FALSE),"")</f>
        <v/>
      </c>
      <c r="AD112" s="3" t="str">
        <f>IFERROR(VLOOKUP($C112*1,Lookups!$H:$N,6,FALSE),"")</f>
        <v/>
      </c>
      <c r="AE112" s="3" t="str">
        <f>IFERROR(VLOOKUP($C112*1,Lookups!$H:$N,7,FALSE),"")</f>
        <v/>
      </c>
      <c r="AF112" s="3" t="str">
        <f>VLOOKUP(B112*1,Stores!$A:$C,3,FALSE)</f>
        <v>DFDE</v>
      </c>
    </row>
    <row r="113" spans="1:32">
      <c r="A113" s="160" t="s">
        <v>917</v>
      </c>
      <c r="B113" s="160" t="s">
        <v>922</v>
      </c>
      <c r="C113" s="160">
        <v>513000</v>
      </c>
      <c r="D113" s="160" t="s">
        <v>918</v>
      </c>
      <c r="E113" s="160" t="s">
        <v>424</v>
      </c>
      <c r="F113" s="161">
        <v>2016</v>
      </c>
      <c r="G113" s="162">
        <v>0</v>
      </c>
      <c r="H113" s="161">
        <v>-5336.9120000000003</v>
      </c>
      <c r="I113" s="161">
        <v>-5860.4699999999993</v>
      </c>
      <c r="J113" s="161">
        <v>-5266.17</v>
      </c>
      <c r="K113" s="161">
        <v>-4653.3760000000002</v>
      </c>
      <c r="L113" s="161">
        <v>-8084.9676600000003</v>
      </c>
      <c r="M113" s="161">
        <v>-4996.1519999999991</v>
      </c>
      <c r="N113" s="161">
        <v>-3891.0374999999999</v>
      </c>
      <c r="O113" s="161">
        <v>-7647.5874999999996</v>
      </c>
      <c r="P113" s="161">
        <v>-8383.6766999999982</v>
      </c>
      <c r="Q113" s="161">
        <v>-8199.1454999999987</v>
      </c>
      <c r="R113" s="161">
        <v>-5812.6319999999996</v>
      </c>
      <c r="S113" s="161">
        <v>-5781.0059999999994</v>
      </c>
      <c r="T113" s="161">
        <v>-10611.944</v>
      </c>
      <c r="U113" s="161">
        <v>-84525.076860000001</v>
      </c>
      <c r="V113" s="163">
        <f ca="1">SUM(INDIRECT(Inputs!$C$11&amp;ROW()&amp;":"&amp;Inputs!$C$12&amp;ROW()))</f>
        <v>-8199.1454999999987</v>
      </c>
      <c r="W113" s="163">
        <f ca="1">SUM(INDIRECT(Inputs!$C$13&amp;ROW()&amp;":"&amp;Inputs!$C$14&amp;ROW()))</f>
        <v>-62319.494859999999</v>
      </c>
      <c r="X113" s="3" t="str">
        <f>IF(COUNTIFS(Lookups!$A:$A,C113)=1,"Gross Sales","")</f>
        <v>Gross Sales</v>
      </c>
      <c r="Y113" s="3" t="str">
        <f>IF(COUNTIFS(Lookups!$D:$D,C113)=1,"Bar Sales","")</f>
        <v>Bar Sales</v>
      </c>
      <c r="Z113" s="3" t="str">
        <f>IFERROR(VLOOKUP(C113*1,Lookups!$D:$F,3,FALSE),"")</f>
        <v>Beer</v>
      </c>
      <c r="AA113" s="3" t="str">
        <f>IFERROR(VLOOKUP($C113*1,Lookups!$H:$N,3,FALSE),"")</f>
        <v/>
      </c>
      <c r="AB113" s="3" t="str">
        <f>IFERROR(VLOOKUP($C113*1,Lookups!$H:$N,4,FALSE),"")</f>
        <v/>
      </c>
      <c r="AC113" s="3" t="str">
        <f>IFERROR(VLOOKUP($C113*1,Lookups!$H:$N,5,FALSE),"")</f>
        <v/>
      </c>
      <c r="AD113" s="3" t="str">
        <f>IFERROR(VLOOKUP($C113*1,Lookups!$H:$N,6,FALSE),"")</f>
        <v/>
      </c>
      <c r="AE113" s="3" t="str">
        <f>IFERROR(VLOOKUP($C113*1,Lookups!$H:$N,7,FALSE),"")</f>
        <v/>
      </c>
      <c r="AF113" s="3" t="str">
        <f>VLOOKUP(B113*1,Stores!$A:$C,3,FALSE)</f>
        <v>DFDE</v>
      </c>
    </row>
    <row r="114" spans="1:32">
      <c r="A114" s="160" t="s">
        <v>917</v>
      </c>
      <c r="B114" s="160" t="s">
        <v>923</v>
      </c>
      <c r="C114" s="160">
        <v>513000</v>
      </c>
      <c r="D114" s="160" t="s">
        <v>918</v>
      </c>
      <c r="E114" s="160" t="s">
        <v>424</v>
      </c>
      <c r="F114" s="161">
        <v>2016</v>
      </c>
      <c r="G114" s="162">
        <v>0</v>
      </c>
      <c r="H114" s="161">
        <v>-4374.5094399999998</v>
      </c>
      <c r="I114" s="161">
        <v>-6793.3696599999994</v>
      </c>
      <c r="J114" s="161">
        <v>-4033.2193999999995</v>
      </c>
      <c r="K114" s="161">
        <v>-5866.0232399999995</v>
      </c>
      <c r="L114" s="161">
        <v>-7556.3340999999991</v>
      </c>
      <c r="M114" s="161">
        <v>-4221.3727499999995</v>
      </c>
      <c r="N114" s="161">
        <v>-3033.6990599999999</v>
      </c>
      <c r="O114" s="161">
        <v>-4003.4754899999998</v>
      </c>
      <c r="P114" s="161">
        <v>-5245.1884099999997</v>
      </c>
      <c r="Q114" s="161">
        <v>-6916.2668400000002</v>
      </c>
      <c r="R114" s="161">
        <v>-4652.6205600000003</v>
      </c>
      <c r="S114" s="161">
        <v>-4271.7920000000004</v>
      </c>
      <c r="T114" s="161">
        <v>-5305.9698999999991</v>
      </c>
      <c r="U114" s="161">
        <v>-66273.840850000008</v>
      </c>
      <c r="V114" s="163">
        <f ca="1">SUM(INDIRECT(Inputs!$C$11&amp;ROW()&amp;":"&amp;Inputs!$C$12&amp;ROW()))</f>
        <v>-6916.2668400000002</v>
      </c>
      <c r="W114" s="163">
        <f ca="1">SUM(INDIRECT(Inputs!$C$13&amp;ROW()&amp;":"&amp;Inputs!$C$14&amp;ROW()))</f>
        <v>-52043.45839</v>
      </c>
      <c r="X114" s="3" t="str">
        <f>IF(COUNTIFS(Lookups!$A:$A,C114)=1,"Gross Sales","")</f>
        <v>Gross Sales</v>
      </c>
      <c r="Y114" s="3" t="str">
        <f>IF(COUNTIFS(Lookups!$D:$D,C114)=1,"Bar Sales","")</f>
        <v>Bar Sales</v>
      </c>
      <c r="Z114" s="3" t="str">
        <f>IFERROR(VLOOKUP(C114*1,Lookups!$D:$F,3,FALSE),"")</f>
        <v>Beer</v>
      </c>
      <c r="AA114" s="3" t="str">
        <f>IFERROR(VLOOKUP($C114*1,Lookups!$H:$N,3,FALSE),"")</f>
        <v/>
      </c>
      <c r="AB114" s="3" t="str">
        <f>IFERROR(VLOOKUP($C114*1,Lookups!$H:$N,4,FALSE),"")</f>
        <v/>
      </c>
      <c r="AC114" s="3" t="str">
        <f>IFERROR(VLOOKUP($C114*1,Lookups!$H:$N,5,FALSE),"")</f>
        <v/>
      </c>
      <c r="AD114" s="3" t="str">
        <f>IFERROR(VLOOKUP($C114*1,Lookups!$H:$N,6,FALSE),"")</f>
        <v/>
      </c>
      <c r="AE114" s="3" t="str">
        <f>IFERROR(VLOOKUP($C114*1,Lookups!$H:$N,7,FALSE),"")</f>
        <v/>
      </c>
      <c r="AF114" s="3" t="str">
        <f>VLOOKUP(B114*1,Stores!$A:$C,3,FALSE)</f>
        <v>DFDE</v>
      </c>
    </row>
    <row r="115" spans="1:32">
      <c r="A115" s="160" t="s">
        <v>917</v>
      </c>
      <c r="B115" s="160" t="s">
        <v>924</v>
      </c>
      <c r="C115" s="160">
        <v>513000</v>
      </c>
      <c r="D115" s="160" t="s">
        <v>918</v>
      </c>
      <c r="E115" s="160" t="s">
        <v>424</v>
      </c>
      <c r="F115" s="161">
        <v>2016</v>
      </c>
      <c r="G115" s="162">
        <v>0</v>
      </c>
      <c r="H115" s="161">
        <v>0</v>
      </c>
      <c r="I115" s="161">
        <v>0</v>
      </c>
      <c r="J115" s="161"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1">
        <v>0</v>
      </c>
      <c r="Q115" s="161">
        <v>-5287.9272599999995</v>
      </c>
      <c r="R115" s="161">
        <v>-7006.3722399999997</v>
      </c>
      <c r="S115" s="161">
        <v>-6413.6208500000002</v>
      </c>
      <c r="T115" s="161">
        <v>-9251.931779999999</v>
      </c>
      <c r="U115" s="161">
        <v>-27959.852129999999</v>
      </c>
      <c r="V115" s="163">
        <f ca="1">SUM(INDIRECT(Inputs!$C$11&amp;ROW()&amp;":"&amp;Inputs!$C$12&amp;ROW()))</f>
        <v>-5287.9272599999995</v>
      </c>
      <c r="W115" s="163">
        <f ca="1">SUM(INDIRECT(Inputs!$C$13&amp;ROW()&amp;":"&amp;Inputs!$C$14&amp;ROW()))</f>
        <v>-5287.9272599999995</v>
      </c>
      <c r="X115" s="3" t="str">
        <f>IF(COUNTIFS(Lookups!$A:$A,C115)=1,"Gross Sales","")</f>
        <v>Gross Sales</v>
      </c>
      <c r="Y115" s="3" t="str">
        <f>IF(COUNTIFS(Lookups!$D:$D,C115)=1,"Bar Sales","")</f>
        <v>Bar Sales</v>
      </c>
      <c r="Z115" s="3" t="str">
        <f>IFERROR(VLOOKUP(C115*1,Lookups!$D:$F,3,FALSE),"")</f>
        <v>Beer</v>
      </c>
      <c r="AA115" s="3" t="str">
        <f>IFERROR(VLOOKUP($C115*1,Lookups!$H:$N,3,FALSE),"")</f>
        <v/>
      </c>
      <c r="AB115" s="3" t="str">
        <f>IFERROR(VLOOKUP($C115*1,Lookups!$H:$N,4,FALSE),"")</f>
        <v/>
      </c>
      <c r="AC115" s="3" t="str">
        <f>IFERROR(VLOOKUP($C115*1,Lookups!$H:$N,5,FALSE),"")</f>
        <v/>
      </c>
      <c r="AD115" s="3" t="str">
        <f>IFERROR(VLOOKUP($C115*1,Lookups!$H:$N,6,FALSE),"")</f>
        <v/>
      </c>
      <c r="AE115" s="3" t="str">
        <f>IFERROR(VLOOKUP($C115*1,Lookups!$H:$N,7,FALSE),"")</f>
        <v/>
      </c>
      <c r="AF115" s="3" t="str">
        <f>VLOOKUP(B115*1,Stores!$A:$C,3,FALSE)</f>
        <v>DFDE</v>
      </c>
    </row>
    <row r="116" spans="1:32">
      <c r="A116" s="160" t="s">
        <v>917</v>
      </c>
      <c r="B116" s="160" t="s">
        <v>925</v>
      </c>
      <c r="C116" s="160">
        <v>513000</v>
      </c>
      <c r="D116" s="160" t="s">
        <v>918</v>
      </c>
      <c r="E116" s="160" t="s">
        <v>424</v>
      </c>
      <c r="F116" s="161">
        <v>2016</v>
      </c>
      <c r="G116" s="162">
        <v>0</v>
      </c>
      <c r="H116" s="161">
        <v>-5000.0859999999993</v>
      </c>
      <c r="I116" s="161">
        <v>-5352.4624999999996</v>
      </c>
      <c r="J116" s="161">
        <v>-6419.1189999999988</v>
      </c>
      <c r="K116" s="161">
        <v>-2229.9725000000003</v>
      </c>
      <c r="L116" s="161">
        <v>-5208.1679999999997</v>
      </c>
      <c r="M116" s="161">
        <v>-7408.0545000000002</v>
      </c>
      <c r="N116" s="161">
        <v>-1551.9559999999999</v>
      </c>
      <c r="O116" s="161">
        <v>-3546.9279999999999</v>
      </c>
      <c r="P116" s="161">
        <v>-3035.4344999999994</v>
      </c>
      <c r="Q116" s="161">
        <v>-7114.52</v>
      </c>
      <c r="R116" s="161">
        <v>-4974.5745000000006</v>
      </c>
      <c r="S116" s="161">
        <v>-5160.8025000000007</v>
      </c>
      <c r="T116" s="161">
        <v>-4346.9019999999991</v>
      </c>
      <c r="U116" s="161">
        <v>-61348.98</v>
      </c>
      <c r="V116" s="163">
        <f ca="1">SUM(INDIRECT(Inputs!$C$11&amp;ROW()&amp;":"&amp;Inputs!$C$12&amp;ROW()))</f>
        <v>-7114.52</v>
      </c>
      <c r="W116" s="163">
        <f ca="1">SUM(INDIRECT(Inputs!$C$13&amp;ROW()&amp;":"&amp;Inputs!$C$14&amp;ROW()))</f>
        <v>-46866.701000000001</v>
      </c>
      <c r="X116" s="3" t="str">
        <f>IF(COUNTIFS(Lookups!$A:$A,C116)=1,"Gross Sales","")</f>
        <v>Gross Sales</v>
      </c>
      <c r="Y116" s="3" t="str">
        <f>IF(COUNTIFS(Lookups!$D:$D,C116)=1,"Bar Sales","")</f>
        <v>Bar Sales</v>
      </c>
      <c r="Z116" s="3" t="str">
        <f>IFERROR(VLOOKUP(C116*1,Lookups!$D:$F,3,FALSE),"")</f>
        <v>Beer</v>
      </c>
      <c r="AA116" s="3" t="str">
        <f>IFERROR(VLOOKUP($C116*1,Lookups!$H:$N,3,FALSE),"")</f>
        <v/>
      </c>
      <c r="AB116" s="3" t="str">
        <f>IFERROR(VLOOKUP($C116*1,Lookups!$H:$N,4,FALSE),"")</f>
        <v/>
      </c>
      <c r="AC116" s="3" t="str">
        <f>IFERROR(VLOOKUP($C116*1,Lookups!$H:$N,5,FALSE),"")</f>
        <v/>
      </c>
      <c r="AD116" s="3" t="str">
        <f>IFERROR(VLOOKUP($C116*1,Lookups!$H:$N,6,FALSE),"")</f>
        <v/>
      </c>
      <c r="AE116" s="3" t="str">
        <f>IFERROR(VLOOKUP($C116*1,Lookups!$H:$N,7,FALSE),"")</f>
        <v/>
      </c>
      <c r="AF116" s="3" t="str">
        <f>VLOOKUP(B116*1,Stores!$A:$C,3,FALSE)</f>
        <v>DFDE</v>
      </c>
    </row>
    <row r="117" spans="1:32">
      <c r="A117" s="160" t="s">
        <v>917</v>
      </c>
      <c r="B117" s="160" t="s">
        <v>926</v>
      </c>
      <c r="C117" s="160">
        <v>513000</v>
      </c>
      <c r="D117" s="160" t="s">
        <v>918</v>
      </c>
      <c r="E117" s="160" t="s">
        <v>424</v>
      </c>
      <c r="F117" s="161">
        <v>2016</v>
      </c>
      <c r="G117" s="162">
        <v>0</v>
      </c>
      <c r="H117" s="161">
        <v>-22213.66</v>
      </c>
      <c r="I117" s="161">
        <v>-17925.862499999999</v>
      </c>
      <c r="J117" s="161">
        <v>-23276.924999999999</v>
      </c>
      <c r="K117" s="161">
        <v>-23361.813999999998</v>
      </c>
      <c r="L117" s="161">
        <v>-17932.879999999997</v>
      </c>
      <c r="M117" s="161">
        <v>-21105.832999999999</v>
      </c>
      <c r="N117" s="161">
        <v>-20569.576999999997</v>
      </c>
      <c r="O117" s="161">
        <v>-19727.358</v>
      </c>
      <c r="P117" s="161">
        <v>-15746.450999999997</v>
      </c>
      <c r="Q117" s="161">
        <v>-27301.574999999993</v>
      </c>
      <c r="R117" s="161">
        <v>-26982.934999999994</v>
      </c>
      <c r="S117" s="161">
        <v>-26068.979999999996</v>
      </c>
      <c r="T117" s="161">
        <v>-32627.605499999998</v>
      </c>
      <c r="U117" s="161">
        <v>-294841.45600000001</v>
      </c>
      <c r="V117" s="163">
        <f ca="1">SUM(INDIRECT(Inputs!$C$11&amp;ROW()&amp;":"&amp;Inputs!$C$12&amp;ROW()))</f>
        <v>-27301.574999999993</v>
      </c>
      <c r="W117" s="163">
        <f ca="1">SUM(INDIRECT(Inputs!$C$13&amp;ROW()&amp;":"&amp;Inputs!$C$14&amp;ROW()))</f>
        <v>-209161.93549999999</v>
      </c>
      <c r="X117" s="3" t="str">
        <f>IF(COUNTIFS(Lookups!$A:$A,C117)=1,"Gross Sales","")</f>
        <v>Gross Sales</v>
      </c>
      <c r="Y117" s="3" t="str">
        <f>IF(COUNTIFS(Lookups!$D:$D,C117)=1,"Bar Sales","")</f>
        <v>Bar Sales</v>
      </c>
      <c r="Z117" s="3" t="str">
        <f>IFERROR(VLOOKUP(C117*1,Lookups!$D:$F,3,FALSE),"")</f>
        <v>Beer</v>
      </c>
      <c r="AA117" s="3" t="str">
        <f>IFERROR(VLOOKUP($C117*1,Lookups!$H:$N,3,FALSE),"")</f>
        <v/>
      </c>
      <c r="AB117" s="3" t="str">
        <f>IFERROR(VLOOKUP($C117*1,Lookups!$H:$N,4,FALSE),"")</f>
        <v/>
      </c>
      <c r="AC117" s="3" t="str">
        <f>IFERROR(VLOOKUP($C117*1,Lookups!$H:$N,5,FALSE),"")</f>
        <v/>
      </c>
      <c r="AD117" s="3" t="str">
        <f>IFERROR(VLOOKUP($C117*1,Lookups!$H:$N,6,FALSE),"")</f>
        <v/>
      </c>
      <c r="AE117" s="3" t="str">
        <f>IFERROR(VLOOKUP($C117*1,Lookups!$H:$N,7,FALSE),"")</f>
        <v/>
      </c>
      <c r="AF117" s="3" t="str">
        <f>VLOOKUP(B117*1,Stores!$A:$C,3,FALSE)</f>
        <v>DFDE</v>
      </c>
    </row>
    <row r="118" spans="1:32">
      <c r="A118" s="160" t="s">
        <v>917</v>
      </c>
      <c r="B118" s="160" t="s">
        <v>927</v>
      </c>
      <c r="C118" s="160">
        <v>513000</v>
      </c>
      <c r="D118" s="160" t="s">
        <v>918</v>
      </c>
      <c r="E118" s="160" t="s">
        <v>424</v>
      </c>
      <c r="F118" s="161">
        <v>2016</v>
      </c>
      <c r="G118" s="162">
        <v>0</v>
      </c>
      <c r="H118" s="161">
        <v>-12959.726499999999</v>
      </c>
      <c r="I118" s="161">
        <v>-14913.797500000001</v>
      </c>
      <c r="J118" s="161">
        <v>-18271.578499999996</v>
      </c>
      <c r="K118" s="161">
        <v>-12970.229999999998</v>
      </c>
      <c r="L118" s="161">
        <v>-20696.458999999999</v>
      </c>
      <c r="M118" s="161">
        <v>-16635.599749999998</v>
      </c>
      <c r="N118" s="161">
        <v>-15104.3935</v>
      </c>
      <c r="O118" s="161">
        <v>-18838.557500000003</v>
      </c>
      <c r="P118" s="161">
        <v>-19602.467500000002</v>
      </c>
      <c r="Q118" s="161">
        <v>-21351.823499999999</v>
      </c>
      <c r="R118" s="161">
        <v>-15353.856</v>
      </c>
      <c r="S118" s="161">
        <v>-16495.207749999998</v>
      </c>
      <c r="T118" s="161">
        <v>-21546.488250000002</v>
      </c>
      <c r="U118" s="161">
        <v>-224740.18524999998</v>
      </c>
      <c r="V118" s="163">
        <f ca="1">SUM(INDIRECT(Inputs!$C$11&amp;ROW()&amp;":"&amp;Inputs!$C$12&amp;ROW()))</f>
        <v>-21351.823499999999</v>
      </c>
      <c r="W118" s="163">
        <f ca="1">SUM(INDIRECT(Inputs!$C$13&amp;ROW()&amp;":"&amp;Inputs!$C$14&amp;ROW()))</f>
        <v>-171344.63324999998</v>
      </c>
      <c r="X118" s="3" t="str">
        <f>IF(COUNTIFS(Lookups!$A:$A,C118)=1,"Gross Sales","")</f>
        <v>Gross Sales</v>
      </c>
      <c r="Y118" s="3" t="str">
        <f>IF(COUNTIFS(Lookups!$D:$D,C118)=1,"Bar Sales","")</f>
        <v>Bar Sales</v>
      </c>
      <c r="Z118" s="3" t="str">
        <f>IFERROR(VLOOKUP(C118*1,Lookups!$D:$F,3,FALSE),"")</f>
        <v>Beer</v>
      </c>
      <c r="AA118" s="3" t="str">
        <f>IFERROR(VLOOKUP($C118*1,Lookups!$H:$N,3,FALSE),"")</f>
        <v/>
      </c>
      <c r="AB118" s="3" t="str">
        <f>IFERROR(VLOOKUP($C118*1,Lookups!$H:$N,4,FALSE),"")</f>
        <v/>
      </c>
      <c r="AC118" s="3" t="str">
        <f>IFERROR(VLOOKUP($C118*1,Lookups!$H:$N,5,FALSE),"")</f>
        <v/>
      </c>
      <c r="AD118" s="3" t="str">
        <f>IFERROR(VLOOKUP($C118*1,Lookups!$H:$N,6,FALSE),"")</f>
        <v/>
      </c>
      <c r="AE118" s="3" t="str">
        <f>IFERROR(VLOOKUP($C118*1,Lookups!$H:$N,7,FALSE),"")</f>
        <v/>
      </c>
      <c r="AF118" s="3" t="str">
        <f>VLOOKUP(B118*1,Stores!$A:$C,3,FALSE)</f>
        <v>DFDE</v>
      </c>
    </row>
    <row r="119" spans="1:32">
      <c r="A119" s="160" t="s">
        <v>917</v>
      </c>
      <c r="B119" s="160" t="s">
        <v>928</v>
      </c>
      <c r="C119" s="160">
        <v>513000</v>
      </c>
      <c r="D119" s="160" t="s">
        <v>918</v>
      </c>
      <c r="E119" s="160" t="s">
        <v>424</v>
      </c>
      <c r="F119" s="161">
        <v>2016</v>
      </c>
      <c r="G119" s="162">
        <v>0</v>
      </c>
      <c r="H119" s="161">
        <v>-7685.1073600000009</v>
      </c>
      <c r="I119" s="161">
        <v>-6324.0015999999996</v>
      </c>
      <c r="J119" s="161">
        <v>-4386.5415999999996</v>
      </c>
      <c r="K119" s="161">
        <v>-5469.8871499999996</v>
      </c>
      <c r="L119" s="161">
        <v>-3421.7030399999994</v>
      </c>
      <c r="M119" s="161">
        <v>-3199.8255800000002</v>
      </c>
      <c r="N119" s="161">
        <v>-2290.85934</v>
      </c>
      <c r="O119" s="161">
        <v>-3301.7833799999994</v>
      </c>
      <c r="P119" s="161">
        <v>-3848.3290299999999</v>
      </c>
      <c r="Q119" s="161">
        <v>-4542.1052599999994</v>
      </c>
      <c r="R119" s="161">
        <v>-4294.8490199999997</v>
      </c>
      <c r="S119" s="161">
        <v>-3880.8230999999996</v>
      </c>
      <c r="T119" s="161">
        <v>-3975.7399499999997</v>
      </c>
      <c r="U119" s="161">
        <v>-56621.555410000008</v>
      </c>
      <c r="V119" s="163">
        <f ca="1">SUM(INDIRECT(Inputs!$C$11&amp;ROW()&amp;":"&amp;Inputs!$C$12&amp;ROW()))</f>
        <v>-4542.1052599999994</v>
      </c>
      <c r="W119" s="163">
        <f ca="1">SUM(INDIRECT(Inputs!$C$13&amp;ROW()&amp;":"&amp;Inputs!$C$14&amp;ROW()))</f>
        <v>-44470.143340000002</v>
      </c>
      <c r="X119" s="3" t="str">
        <f>IF(COUNTIFS(Lookups!$A:$A,C119)=1,"Gross Sales","")</f>
        <v>Gross Sales</v>
      </c>
      <c r="Y119" s="3" t="str">
        <f>IF(COUNTIFS(Lookups!$D:$D,C119)=1,"Bar Sales","")</f>
        <v>Bar Sales</v>
      </c>
      <c r="Z119" s="3" t="str">
        <f>IFERROR(VLOOKUP(C119*1,Lookups!$D:$F,3,FALSE),"")</f>
        <v>Beer</v>
      </c>
      <c r="AA119" s="3" t="str">
        <f>IFERROR(VLOOKUP($C119*1,Lookups!$H:$N,3,FALSE),"")</f>
        <v/>
      </c>
      <c r="AB119" s="3" t="str">
        <f>IFERROR(VLOOKUP($C119*1,Lookups!$H:$N,4,FALSE),"")</f>
        <v/>
      </c>
      <c r="AC119" s="3" t="str">
        <f>IFERROR(VLOOKUP($C119*1,Lookups!$H:$N,5,FALSE),"")</f>
        <v/>
      </c>
      <c r="AD119" s="3" t="str">
        <f>IFERROR(VLOOKUP($C119*1,Lookups!$H:$N,6,FALSE),"")</f>
        <v/>
      </c>
      <c r="AE119" s="3" t="str">
        <f>IFERROR(VLOOKUP($C119*1,Lookups!$H:$N,7,FALSE),"")</f>
        <v/>
      </c>
      <c r="AF119" s="3" t="str">
        <f>VLOOKUP(B119*1,Stores!$A:$C,3,FALSE)</f>
        <v>DFDE</v>
      </c>
    </row>
    <row r="120" spans="1:32">
      <c r="A120" s="160" t="s">
        <v>917</v>
      </c>
      <c r="B120" s="160" t="s">
        <v>929</v>
      </c>
      <c r="C120" s="160">
        <v>513000</v>
      </c>
      <c r="D120" s="160" t="s">
        <v>918</v>
      </c>
      <c r="E120" s="160" t="s">
        <v>424</v>
      </c>
      <c r="F120" s="161">
        <v>2016</v>
      </c>
      <c r="G120" s="162">
        <v>0</v>
      </c>
      <c r="H120" s="161">
        <v>-4055.779</v>
      </c>
      <c r="I120" s="161">
        <v>-3192</v>
      </c>
      <c r="J120" s="161">
        <v>-1971.998</v>
      </c>
      <c r="K120" s="161">
        <v>-2850.5750000000003</v>
      </c>
      <c r="L120" s="161">
        <v>-3991.9949999999994</v>
      </c>
      <c r="M120" s="161">
        <v>-5759.0049999999992</v>
      </c>
      <c r="N120" s="161">
        <v>-1706.7959999999998</v>
      </c>
      <c r="O120" s="161">
        <v>-1807.1444999999997</v>
      </c>
      <c r="P120" s="161">
        <v>-3104.7729999999997</v>
      </c>
      <c r="Q120" s="161">
        <v>-4885.72</v>
      </c>
      <c r="R120" s="161">
        <v>-5600.3850000000002</v>
      </c>
      <c r="S120" s="161">
        <v>-3970.12</v>
      </c>
      <c r="T120" s="161">
        <v>-3901.7404999999994</v>
      </c>
      <c r="U120" s="161">
        <v>-46798.031000000003</v>
      </c>
      <c r="V120" s="163">
        <f ca="1">SUM(INDIRECT(Inputs!$C$11&amp;ROW()&amp;":"&amp;Inputs!$C$12&amp;ROW()))</f>
        <v>-4885.72</v>
      </c>
      <c r="W120" s="163">
        <f ca="1">SUM(INDIRECT(Inputs!$C$13&amp;ROW()&amp;":"&amp;Inputs!$C$14&amp;ROW()))</f>
        <v>-33325.785499999998</v>
      </c>
      <c r="X120" s="3" t="str">
        <f>IF(COUNTIFS(Lookups!$A:$A,C120)=1,"Gross Sales","")</f>
        <v>Gross Sales</v>
      </c>
      <c r="Y120" s="3" t="str">
        <f>IF(COUNTIFS(Lookups!$D:$D,C120)=1,"Bar Sales","")</f>
        <v>Bar Sales</v>
      </c>
      <c r="Z120" s="3" t="str">
        <f>IFERROR(VLOOKUP(C120*1,Lookups!$D:$F,3,FALSE),"")</f>
        <v>Beer</v>
      </c>
      <c r="AA120" s="3" t="str">
        <f>IFERROR(VLOOKUP($C120*1,Lookups!$H:$N,3,FALSE),"")</f>
        <v/>
      </c>
      <c r="AB120" s="3" t="str">
        <f>IFERROR(VLOOKUP($C120*1,Lookups!$H:$N,4,FALSE),"")</f>
        <v/>
      </c>
      <c r="AC120" s="3" t="str">
        <f>IFERROR(VLOOKUP($C120*1,Lookups!$H:$N,5,FALSE),"")</f>
        <v/>
      </c>
      <c r="AD120" s="3" t="str">
        <f>IFERROR(VLOOKUP($C120*1,Lookups!$H:$N,6,FALSE),"")</f>
        <v/>
      </c>
      <c r="AE120" s="3" t="str">
        <f>IFERROR(VLOOKUP($C120*1,Lookups!$H:$N,7,FALSE),"")</f>
        <v/>
      </c>
      <c r="AF120" s="3" t="str">
        <f>VLOOKUP(B120*1,Stores!$A:$C,3,FALSE)</f>
        <v>DFDE</v>
      </c>
    </row>
    <row r="121" spans="1:32">
      <c r="A121" s="160" t="s">
        <v>917</v>
      </c>
      <c r="B121" s="160" t="s">
        <v>930</v>
      </c>
      <c r="C121" s="160">
        <v>513000</v>
      </c>
      <c r="D121" s="160" t="s">
        <v>918</v>
      </c>
      <c r="E121" s="160" t="s">
        <v>424</v>
      </c>
      <c r="F121" s="161">
        <v>2016</v>
      </c>
      <c r="G121" s="162">
        <v>0</v>
      </c>
      <c r="H121" s="161">
        <v>-4608.7159999999994</v>
      </c>
      <c r="I121" s="161">
        <v>-7013.1459999999997</v>
      </c>
      <c r="J121" s="161">
        <v>-7853.9579999999987</v>
      </c>
      <c r="K121" s="161">
        <v>-6418.6850000000004</v>
      </c>
      <c r="L121" s="161">
        <v>-7318.9549999999999</v>
      </c>
      <c r="M121" s="161">
        <v>-5492.927999999999</v>
      </c>
      <c r="N121" s="161">
        <v>-5564.8319999999994</v>
      </c>
      <c r="O121" s="161">
        <v>-5227.9919999999993</v>
      </c>
      <c r="P121" s="161">
        <v>-3786.5099999999998</v>
      </c>
      <c r="Q121" s="161">
        <v>-6454.0139999999992</v>
      </c>
      <c r="R121" s="161">
        <v>-4409.9999999999991</v>
      </c>
      <c r="S121" s="161">
        <v>-5837.2649999999994</v>
      </c>
      <c r="T121" s="161">
        <v>-8255.52</v>
      </c>
      <c r="U121" s="161">
        <v>-78242.521000000008</v>
      </c>
      <c r="V121" s="163">
        <f ca="1">SUM(INDIRECT(Inputs!$C$11&amp;ROW()&amp;":"&amp;Inputs!$C$12&amp;ROW()))</f>
        <v>-6454.0139999999992</v>
      </c>
      <c r="W121" s="163">
        <f ca="1">SUM(INDIRECT(Inputs!$C$13&amp;ROW()&amp;":"&amp;Inputs!$C$14&amp;ROW()))</f>
        <v>-59739.736000000004</v>
      </c>
      <c r="X121" s="3" t="str">
        <f>IF(COUNTIFS(Lookups!$A:$A,C121)=1,"Gross Sales","")</f>
        <v>Gross Sales</v>
      </c>
      <c r="Y121" s="3" t="str">
        <f>IF(COUNTIFS(Lookups!$D:$D,C121)=1,"Bar Sales","")</f>
        <v>Bar Sales</v>
      </c>
      <c r="Z121" s="3" t="str">
        <f>IFERROR(VLOOKUP(C121*1,Lookups!$D:$F,3,FALSE),"")</f>
        <v>Beer</v>
      </c>
      <c r="AA121" s="3" t="str">
        <f>IFERROR(VLOOKUP($C121*1,Lookups!$H:$N,3,FALSE),"")</f>
        <v/>
      </c>
      <c r="AB121" s="3" t="str">
        <f>IFERROR(VLOOKUP($C121*1,Lookups!$H:$N,4,FALSE),"")</f>
        <v/>
      </c>
      <c r="AC121" s="3" t="str">
        <f>IFERROR(VLOOKUP($C121*1,Lookups!$H:$N,5,FALSE),"")</f>
        <v/>
      </c>
      <c r="AD121" s="3" t="str">
        <f>IFERROR(VLOOKUP($C121*1,Lookups!$H:$N,6,FALSE),"")</f>
        <v/>
      </c>
      <c r="AE121" s="3" t="str">
        <f>IFERROR(VLOOKUP($C121*1,Lookups!$H:$N,7,FALSE),"")</f>
        <v/>
      </c>
      <c r="AF121" s="3" t="str">
        <f>VLOOKUP(B121*1,Stores!$A:$C,3,FALSE)</f>
        <v>DFDE</v>
      </c>
    </row>
    <row r="122" spans="1:32">
      <c r="A122" s="160" t="s">
        <v>917</v>
      </c>
      <c r="B122" s="160" t="s">
        <v>931</v>
      </c>
      <c r="C122" s="160">
        <v>513000</v>
      </c>
      <c r="D122" s="160" t="s">
        <v>918</v>
      </c>
      <c r="E122" s="160" t="s">
        <v>424</v>
      </c>
      <c r="F122" s="161">
        <v>2016</v>
      </c>
      <c r="G122" s="162">
        <v>0</v>
      </c>
      <c r="H122" s="161">
        <v>-15246.88515</v>
      </c>
      <c r="I122" s="161">
        <v>-18420.779299999998</v>
      </c>
      <c r="J122" s="161">
        <v>-15887.309199999998</v>
      </c>
      <c r="K122" s="161">
        <v>-14725.07575</v>
      </c>
      <c r="L122" s="161">
        <v>-14532.058800000001</v>
      </c>
      <c r="M122" s="161">
        <v>-12844.845999999998</v>
      </c>
      <c r="N122" s="161">
        <v>-12862.933999999999</v>
      </c>
      <c r="O122" s="161">
        <v>-10580.114999999998</v>
      </c>
      <c r="P122" s="161">
        <v>-11648.994000000001</v>
      </c>
      <c r="Q122" s="161">
        <v>-17524.9123</v>
      </c>
      <c r="R122" s="161">
        <v>-14622.903749999998</v>
      </c>
      <c r="S122" s="161">
        <v>-15790.6644</v>
      </c>
      <c r="T122" s="161">
        <v>-24356.415999999997</v>
      </c>
      <c r="U122" s="161">
        <v>-199043.89364999998</v>
      </c>
      <c r="V122" s="163">
        <f ca="1">SUM(INDIRECT(Inputs!$C$11&amp;ROW()&amp;":"&amp;Inputs!$C$12&amp;ROW()))</f>
        <v>-17524.9123</v>
      </c>
      <c r="W122" s="163">
        <f ca="1">SUM(INDIRECT(Inputs!$C$13&amp;ROW()&amp;":"&amp;Inputs!$C$14&amp;ROW()))</f>
        <v>-144273.90949999998</v>
      </c>
      <c r="X122" s="3" t="str">
        <f>IF(COUNTIFS(Lookups!$A:$A,C122)=1,"Gross Sales","")</f>
        <v>Gross Sales</v>
      </c>
      <c r="Y122" s="3" t="str">
        <f>IF(COUNTIFS(Lookups!$D:$D,C122)=1,"Bar Sales","")</f>
        <v>Bar Sales</v>
      </c>
      <c r="Z122" s="3" t="str">
        <f>IFERROR(VLOOKUP(C122*1,Lookups!$D:$F,3,FALSE),"")</f>
        <v>Beer</v>
      </c>
      <c r="AA122" s="3" t="str">
        <f>IFERROR(VLOOKUP($C122*1,Lookups!$H:$N,3,FALSE),"")</f>
        <v/>
      </c>
      <c r="AB122" s="3" t="str">
        <f>IFERROR(VLOOKUP($C122*1,Lookups!$H:$N,4,FALSE),"")</f>
        <v/>
      </c>
      <c r="AC122" s="3" t="str">
        <f>IFERROR(VLOOKUP($C122*1,Lookups!$H:$N,5,FALSE),"")</f>
        <v/>
      </c>
      <c r="AD122" s="3" t="str">
        <f>IFERROR(VLOOKUP($C122*1,Lookups!$H:$N,6,FALSE),"")</f>
        <v/>
      </c>
      <c r="AE122" s="3" t="str">
        <f>IFERROR(VLOOKUP($C122*1,Lookups!$H:$N,7,FALSE),"")</f>
        <v/>
      </c>
      <c r="AF122" s="3" t="str">
        <f>VLOOKUP(B122*1,Stores!$A:$C,3,FALSE)</f>
        <v>DFDE</v>
      </c>
    </row>
    <row r="123" spans="1:32">
      <c r="A123" s="160" t="s">
        <v>917</v>
      </c>
      <c r="B123" s="160" t="s">
        <v>932</v>
      </c>
      <c r="C123" s="160">
        <v>513000</v>
      </c>
      <c r="D123" s="160" t="s">
        <v>918</v>
      </c>
      <c r="E123" s="160" t="s">
        <v>424</v>
      </c>
      <c r="F123" s="161">
        <v>2016</v>
      </c>
      <c r="G123" s="162">
        <v>0</v>
      </c>
      <c r="H123" s="161">
        <v>-22676.934000000001</v>
      </c>
      <c r="I123" s="161">
        <v>-19299.896000000001</v>
      </c>
      <c r="J123" s="161">
        <v>-22505.727999999999</v>
      </c>
      <c r="K123" s="161">
        <v>-22930.046999999999</v>
      </c>
      <c r="L123" s="161">
        <v>-18936.707999999999</v>
      </c>
      <c r="M123" s="161">
        <v>-27319.865999999998</v>
      </c>
      <c r="N123" s="161">
        <v>-18697.489999999998</v>
      </c>
      <c r="O123" s="161">
        <v>-17269.118999999999</v>
      </c>
      <c r="P123" s="161">
        <v>-21028.363999999998</v>
      </c>
      <c r="Q123" s="161">
        <v>-16953.719999999998</v>
      </c>
      <c r="R123" s="161">
        <v>-23485.181999999997</v>
      </c>
      <c r="S123" s="161">
        <v>-23777.151999999998</v>
      </c>
      <c r="T123" s="161">
        <v>-34337.407999999996</v>
      </c>
      <c r="U123" s="161">
        <v>-289217.614</v>
      </c>
      <c r="V123" s="163">
        <f ca="1">SUM(INDIRECT(Inputs!$C$11&amp;ROW()&amp;":"&amp;Inputs!$C$12&amp;ROW()))</f>
        <v>-16953.719999999998</v>
      </c>
      <c r="W123" s="163">
        <f ca="1">SUM(INDIRECT(Inputs!$C$13&amp;ROW()&amp;":"&amp;Inputs!$C$14&amp;ROW()))</f>
        <v>-207617.872</v>
      </c>
      <c r="X123" s="3" t="str">
        <f>IF(COUNTIFS(Lookups!$A:$A,C123)=1,"Gross Sales","")</f>
        <v>Gross Sales</v>
      </c>
      <c r="Y123" s="3" t="str">
        <f>IF(COUNTIFS(Lookups!$D:$D,C123)=1,"Bar Sales","")</f>
        <v>Bar Sales</v>
      </c>
      <c r="Z123" s="3" t="str">
        <f>IFERROR(VLOOKUP(C123*1,Lookups!$D:$F,3,FALSE),"")</f>
        <v>Beer</v>
      </c>
      <c r="AA123" s="3" t="str">
        <f>IFERROR(VLOOKUP($C123*1,Lookups!$H:$N,3,FALSE),"")</f>
        <v/>
      </c>
      <c r="AB123" s="3" t="str">
        <f>IFERROR(VLOOKUP($C123*1,Lookups!$H:$N,4,FALSE),"")</f>
        <v/>
      </c>
      <c r="AC123" s="3" t="str">
        <f>IFERROR(VLOOKUP($C123*1,Lookups!$H:$N,5,FALSE),"")</f>
        <v/>
      </c>
      <c r="AD123" s="3" t="str">
        <f>IFERROR(VLOOKUP($C123*1,Lookups!$H:$N,6,FALSE),"")</f>
        <v/>
      </c>
      <c r="AE123" s="3" t="str">
        <f>IFERROR(VLOOKUP($C123*1,Lookups!$H:$N,7,FALSE),"")</f>
        <v/>
      </c>
      <c r="AF123" s="3" t="str">
        <f>VLOOKUP(B123*1,Stores!$A:$C,3,FALSE)</f>
        <v>DFG</v>
      </c>
    </row>
    <row r="124" spans="1:32">
      <c r="A124" s="160" t="s">
        <v>917</v>
      </c>
      <c r="B124" s="160" t="s">
        <v>933</v>
      </c>
      <c r="C124" s="160">
        <v>513000</v>
      </c>
      <c r="D124" s="160" t="s">
        <v>918</v>
      </c>
      <c r="E124" s="160" t="s">
        <v>424</v>
      </c>
      <c r="F124" s="161">
        <v>2016</v>
      </c>
      <c r="G124" s="162">
        <v>0</v>
      </c>
      <c r="H124" s="161">
        <v>-6184.2547199999999</v>
      </c>
      <c r="I124" s="161">
        <v>-7340.5640000000003</v>
      </c>
      <c r="J124" s="161">
        <v>-9459.6449499999999</v>
      </c>
      <c r="K124" s="161">
        <v>-7584.4787199999992</v>
      </c>
      <c r="L124" s="161">
        <v>-7574.2616599999992</v>
      </c>
      <c r="M124" s="161">
        <v>-7192.0739800000001</v>
      </c>
      <c r="N124" s="161">
        <v>-7215.8517199999987</v>
      </c>
      <c r="O124" s="161">
        <v>-6680.3230899999999</v>
      </c>
      <c r="P124" s="161">
        <v>-4541.7897699999994</v>
      </c>
      <c r="Q124" s="161">
        <v>-4457.4893999999995</v>
      </c>
      <c r="R124" s="161">
        <v>-6091.11006</v>
      </c>
      <c r="S124" s="161">
        <v>-5901.5818399999998</v>
      </c>
      <c r="T124" s="161">
        <v>-4013.7867000000001</v>
      </c>
      <c r="U124" s="161">
        <v>-84237.210609999995</v>
      </c>
      <c r="V124" s="163">
        <f ca="1">SUM(INDIRECT(Inputs!$C$11&amp;ROW()&amp;":"&amp;Inputs!$C$12&amp;ROW()))</f>
        <v>-4457.4893999999995</v>
      </c>
      <c r="W124" s="163">
        <f ca="1">SUM(INDIRECT(Inputs!$C$13&amp;ROW()&amp;":"&amp;Inputs!$C$14&amp;ROW()))</f>
        <v>-68230.732009999992</v>
      </c>
      <c r="X124" s="3" t="str">
        <f>IF(COUNTIFS(Lookups!$A:$A,C124)=1,"Gross Sales","")</f>
        <v>Gross Sales</v>
      </c>
      <c r="Y124" s="3" t="str">
        <f>IF(COUNTIFS(Lookups!$D:$D,C124)=1,"Bar Sales","")</f>
        <v>Bar Sales</v>
      </c>
      <c r="Z124" s="3" t="str">
        <f>IFERROR(VLOOKUP(C124*1,Lookups!$D:$F,3,FALSE),"")</f>
        <v>Beer</v>
      </c>
      <c r="AA124" s="3" t="str">
        <f>IFERROR(VLOOKUP($C124*1,Lookups!$H:$N,3,FALSE),"")</f>
        <v/>
      </c>
      <c r="AB124" s="3" t="str">
        <f>IFERROR(VLOOKUP($C124*1,Lookups!$H:$N,4,FALSE),"")</f>
        <v/>
      </c>
      <c r="AC124" s="3" t="str">
        <f>IFERROR(VLOOKUP($C124*1,Lookups!$H:$N,5,FALSE),"")</f>
        <v/>
      </c>
      <c r="AD124" s="3" t="str">
        <f>IFERROR(VLOOKUP($C124*1,Lookups!$H:$N,6,FALSE),"")</f>
        <v/>
      </c>
      <c r="AE124" s="3" t="str">
        <f>IFERROR(VLOOKUP($C124*1,Lookups!$H:$N,7,FALSE),"")</f>
        <v/>
      </c>
      <c r="AF124" s="3" t="str">
        <f>VLOOKUP(B124*1,Stores!$A:$C,3,FALSE)</f>
        <v>DFG</v>
      </c>
    </row>
    <row r="125" spans="1:32">
      <c r="A125" s="160" t="s">
        <v>917</v>
      </c>
      <c r="B125" s="160" t="s">
        <v>934</v>
      </c>
      <c r="C125" s="160">
        <v>513000</v>
      </c>
      <c r="D125" s="160" t="s">
        <v>918</v>
      </c>
      <c r="E125" s="160" t="s">
        <v>424</v>
      </c>
      <c r="F125" s="161">
        <v>2016</v>
      </c>
      <c r="G125" s="162">
        <v>0</v>
      </c>
      <c r="H125" s="161">
        <v>-4837.0874999999996</v>
      </c>
      <c r="I125" s="161">
        <v>-8829.4500000000007</v>
      </c>
      <c r="J125" s="161">
        <v>-7492.7999999999993</v>
      </c>
      <c r="K125" s="161">
        <v>-12238.659999999998</v>
      </c>
      <c r="L125" s="161">
        <v>-9072.1889999999985</v>
      </c>
      <c r="M125" s="161">
        <v>-9271.4159999999993</v>
      </c>
      <c r="N125" s="161">
        <v>-7616.7</v>
      </c>
      <c r="O125" s="161">
        <v>-6586.5554999999995</v>
      </c>
      <c r="P125" s="161">
        <v>-6587.1050000000005</v>
      </c>
      <c r="Q125" s="161">
        <v>-7910.308</v>
      </c>
      <c r="R125" s="161">
        <v>-7380.8839999999991</v>
      </c>
      <c r="S125" s="161">
        <v>-5852.8959999999997</v>
      </c>
      <c r="T125" s="161">
        <v>-8973.1739999999991</v>
      </c>
      <c r="U125" s="161">
        <v>-102649.22499999999</v>
      </c>
      <c r="V125" s="163">
        <f ca="1">SUM(INDIRECT(Inputs!$C$11&amp;ROW()&amp;":"&amp;Inputs!$C$12&amp;ROW()))</f>
        <v>-7910.308</v>
      </c>
      <c r="W125" s="163">
        <f ca="1">SUM(INDIRECT(Inputs!$C$13&amp;ROW()&amp;":"&amp;Inputs!$C$14&amp;ROW()))</f>
        <v>-80442.270999999993</v>
      </c>
      <c r="X125" s="3" t="str">
        <f>IF(COUNTIFS(Lookups!$A:$A,C125)=1,"Gross Sales","")</f>
        <v>Gross Sales</v>
      </c>
      <c r="Y125" s="3" t="str">
        <f>IF(COUNTIFS(Lookups!$D:$D,C125)=1,"Bar Sales","")</f>
        <v>Bar Sales</v>
      </c>
      <c r="Z125" s="3" t="str">
        <f>IFERROR(VLOOKUP(C125*1,Lookups!$D:$F,3,FALSE),"")</f>
        <v>Beer</v>
      </c>
      <c r="AA125" s="3" t="str">
        <f>IFERROR(VLOOKUP($C125*1,Lookups!$H:$N,3,FALSE),"")</f>
        <v/>
      </c>
      <c r="AB125" s="3" t="str">
        <f>IFERROR(VLOOKUP($C125*1,Lookups!$H:$N,4,FALSE),"")</f>
        <v/>
      </c>
      <c r="AC125" s="3" t="str">
        <f>IFERROR(VLOOKUP($C125*1,Lookups!$H:$N,5,FALSE),"")</f>
        <v/>
      </c>
      <c r="AD125" s="3" t="str">
        <f>IFERROR(VLOOKUP($C125*1,Lookups!$H:$N,6,FALSE),"")</f>
        <v/>
      </c>
      <c r="AE125" s="3" t="str">
        <f>IFERROR(VLOOKUP($C125*1,Lookups!$H:$N,7,FALSE),"")</f>
        <v/>
      </c>
      <c r="AF125" s="3" t="str">
        <f>VLOOKUP(B125*1,Stores!$A:$C,3,FALSE)</f>
        <v>DFG</v>
      </c>
    </row>
    <row r="126" spans="1:32">
      <c r="A126" s="160" t="s">
        <v>917</v>
      </c>
      <c r="B126" s="160" t="s">
        <v>935</v>
      </c>
      <c r="C126" s="160">
        <v>513000</v>
      </c>
      <c r="D126" s="160" t="s">
        <v>918</v>
      </c>
      <c r="E126" s="160" t="s">
        <v>424</v>
      </c>
      <c r="F126" s="161">
        <v>2016</v>
      </c>
      <c r="G126" s="162">
        <v>0</v>
      </c>
      <c r="H126" s="161">
        <v>-7429.24</v>
      </c>
      <c r="I126" s="161">
        <v>-7485.2400000000007</v>
      </c>
      <c r="J126" s="161">
        <v>-7790.0445</v>
      </c>
      <c r="K126" s="161">
        <v>-8149.6589999999987</v>
      </c>
      <c r="L126" s="161">
        <v>-9246.51</v>
      </c>
      <c r="M126" s="161">
        <v>-6997.6759999999995</v>
      </c>
      <c r="N126" s="161">
        <v>-8421.91</v>
      </c>
      <c r="O126" s="161">
        <v>-7861.7384999999995</v>
      </c>
      <c r="P126" s="161">
        <v>-8162.1539999999995</v>
      </c>
      <c r="Q126" s="161">
        <v>-11144.279999999999</v>
      </c>
      <c r="R126" s="161">
        <v>-7241.6189999999997</v>
      </c>
      <c r="S126" s="161">
        <v>-6219.6434999999992</v>
      </c>
      <c r="T126" s="161">
        <v>-10093.846</v>
      </c>
      <c r="U126" s="161">
        <v>-106243.56050000002</v>
      </c>
      <c r="V126" s="163">
        <f ca="1">SUM(INDIRECT(Inputs!$C$11&amp;ROW()&amp;":"&amp;Inputs!$C$12&amp;ROW()))</f>
        <v>-11144.279999999999</v>
      </c>
      <c r="W126" s="163">
        <f ca="1">SUM(INDIRECT(Inputs!$C$13&amp;ROW()&amp;":"&amp;Inputs!$C$14&amp;ROW()))</f>
        <v>-82688.452000000005</v>
      </c>
      <c r="X126" s="3" t="str">
        <f>IF(COUNTIFS(Lookups!$A:$A,C126)=1,"Gross Sales","")</f>
        <v>Gross Sales</v>
      </c>
      <c r="Y126" s="3" t="str">
        <f>IF(COUNTIFS(Lookups!$D:$D,C126)=1,"Bar Sales","")</f>
        <v>Bar Sales</v>
      </c>
      <c r="Z126" s="3" t="str">
        <f>IFERROR(VLOOKUP(C126*1,Lookups!$D:$F,3,FALSE),"")</f>
        <v>Beer</v>
      </c>
      <c r="AA126" s="3" t="str">
        <f>IFERROR(VLOOKUP($C126*1,Lookups!$H:$N,3,FALSE),"")</f>
        <v/>
      </c>
      <c r="AB126" s="3" t="str">
        <f>IFERROR(VLOOKUP($C126*1,Lookups!$H:$N,4,FALSE),"")</f>
        <v/>
      </c>
      <c r="AC126" s="3" t="str">
        <f>IFERROR(VLOOKUP($C126*1,Lookups!$H:$N,5,FALSE),"")</f>
        <v/>
      </c>
      <c r="AD126" s="3" t="str">
        <f>IFERROR(VLOOKUP($C126*1,Lookups!$H:$N,6,FALSE),"")</f>
        <v/>
      </c>
      <c r="AE126" s="3" t="str">
        <f>IFERROR(VLOOKUP($C126*1,Lookups!$H:$N,7,FALSE),"")</f>
        <v/>
      </c>
      <c r="AF126" s="3" t="str">
        <f>VLOOKUP(B126*1,Stores!$A:$C,3,FALSE)</f>
        <v>DFG</v>
      </c>
    </row>
    <row r="127" spans="1:32">
      <c r="A127" s="160" t="s">
        <v>917</v>
      </c>
      <c r="B127" s="160" t="s">
        <v>936</v>
      </c>
      <c r="C127" s="160">
        <v>513000</v>
      </c>
      <c r="D127" s="160" t="s">
        <v>918</v>
      </c>
      <c r="E127" s="160" t="s">
        <v>424</v>
      </c>
      <c r="F127" s="161">
        <v>2016</v>
      </c>
      <c r="G127" s="162">
        <v>0</v>
      </c>
      <c r="H127" s="161">
        <v>-5344.9312</v>
      </c>
      <c r="I127" s="161">
        <v>-4415.6901600000001</v>
      </c>
      <c r="J127" s="161">
        <v>-4248.9871199999998</v>
      </c>
      <c r="K127" s="161">
        <v>-4130.9945599999992</v>
      </c>
      <c r="L127" s="161">
        <v>-5117.8953700000002</v>
      </c>
      <c r="M127" s="161">
        <v>-4290.6716999999999</v>
      </c>
      <c r="N127" s="161">
        <v>-3075.6138000000001</v>
      </c>
      <c r="O127" s="161">
        <v>-4275.4143599999998</v>
      </c>
      <c r="P127" s="161">
        <v>-4468.7563199999995</v>
      </c>
      <c r="Q127" s="161">
        <v>-3302.9423699999993</v>
      </c>
      <c r="R127" s="161">
        <v>-3121.7414899999994</v>
      </c>
      <c r="S127" s="161">
        <v>-3470.6706999999997</v>
      </c>
      <c r="T127" s="161">
        <v>-4152.2966099999994</v>
      </c>
      <c r="U127" s="161">
        <v>-53416.605759999999</v>
      </c>
      <c r="V127" s="163">
        <f ca="1">SUM(INDIRECT(Inputs!$C$11&amp;ROW()&amp;":"&amp;Inputs!$C$12&amp;ROW()))</f>
        <v>-3302.9423699999993</v>
      </c>
      <c r="W127" s="163">
        <f ca="1">SUM(INDIRECT(Inputs!$C$13&amp;ROW()&amp;":"&amp;Inputs!$C$14&amp;ROW()))</f>
        <v>-42671.896959999998</v>
      </c>
      <c r="X127" s="3" t="str">
        <f>IF(COUNTIFS(Lookups!$A:$A,C127)=1,"Gross Sales","")</f>
        <v>Gross Sales</v>
      </c>
      <c r="Y127" s="3" t="str">
        <f>IF(COUNTIFS(Lookups!$D:$D,C127)=1,"Bar Sales","")</f>
        <v>Bar Sales</v>
      </c>
      <c r="Z127" s="3" t="str">
        <f>IFERROR(VLOOKUP(C127*1,Lookups!$D:$F,3,FALSE),"")</f>
        <v>Beer</v>
      </c>
      <c r="AA127" s="3" t="str">
        <f>IFERROR(VLOOKUP($C127*1,Lookups!$H:$N,3,FALSE),"")</f>
        <v/>
      </c>
      <c r="AB127" s="3" t="str">
        <f>IFERROR(VLOOKUP($C127*1,Lookups!$H:$N,4,FALSE),"")</f>
        <v/>
      </c>
      <c r="AC127" s="3" t="str">
        <f>IFERROR(VLOOKUP($C127*1,Lookups!$H:$N,5,FALSE),"")</f>
        <v/>
      </c>
      <c r="AD127" s="3" t="str">
        <f>IFERROR(VLOOKUP($C127*1,Lookups!$H:$N,6,FALSE),"")</f>
        <v/>
      </c>
      <c r="AE127" s="3" t="str">
        <f>IFERROR(VLOOKUP($C127*1,Lookups!$H:$N,7,FALSE),"")</f>
        <v/>
      </c>
      <c r="AF127" s="3" t="str">
        <f>VLOOKUP(B127*1,Stores!$A:$C,3,FALSE)</f>
        <v>DFG</v>
      </c>
    </row>
    <row r="128" spans="1:32">
      <c r="A128" s="160" t="s">
        <v>917</v>
      </c>
      <c r="B128" s="160" t="s">
        <v>937</v>
      </c>
      <c r="C128" s="160">
        <v>513000</v>
      </c>
      <c r="D128" s="160" t="s">
        <v>918</v>
      </c>
      <c r="E128" s="160" t="s">
        <v>424</v>
      </c>
      <c r="F128" s="161">
        <v>2016</v>
      </c>
      <c r="G128" s="162">
        <v>0</v>
      </c>
      <c r="H128" s="161">
        <v>-6420.0149999999994</v>
      </c>
      <c r="I128" s="161">
        <v>-6741.4199999999992</v>
      </c>
      <c r="J128" s="161">
        <v>-6436.8989999999994</v>
      </c>
      <c r="K128" s="161">
        <v>-6456.9959999999992</v>
      </c>
      <c r="L128" s="161">
        <v>-6477.9749999999995</v>
      </c>
      <c r="M128" s="161">
        <v>-6694.38</v>
      </c>
      <c r="N128" s="161">
        <v>-4084.08</v>
      </c>
      <c r="O128" s="161">
        <v>-5665.0020000000004</v>
      </c>
      <c r="P128" s="161">
        <v>-5697.6219999999994</v>
      </c>
      <c r="Q128" s="161">
        <v>-5633.3759999999993</v>
      </c>
      <c r="R128" s="161">
        <v>-7276.0169999999998</v>
      </c>
      <c r="S128" s="161">
        <v>-7382.3399999999992</v>
      </c>
      <c r="T128" s="161">
        <v>-8385.6149999999998</v>
      </c>
      <c r="U128" s="161">
        <v>-83351.736999999994</v>
      </c>
      <c r="V128" s="163">
        <f ca="1">SUM(INDIRECT(Inputs!$C$11&amp;ROW()&amp;":"&amp;Inputs!$C$12&amp;ROW()))</f>
        <v>-5633.3759999999993</v>
      </c>
      <c r="W128" s="163">
        <f ca="1">SUM(INDIRECT(Inputs!$C$13&amp;ROW()&amp;":"&amp;Inputs!$C$14&amp;ROW()))</f>
        <v>-60307.764999999992</v>
      </c>
      <c r="X128" s="3" t="str">
        <f>IF(COUNTIFS(Lookups!$A:$A,C128)=1,"Gross Sales","")</f>
        <v>Gross Sales</v>
      </c>
      <c r="Y128" s="3" t="str">
        <f>IF(COUNTIFS(Lookups!$D:$D,C128)=1,"Bar Sales","")</f>
        <v>Bar Sales</v>
      </c>
      <c r="Z128" s="3" t="str">
        <f>IFERROR(VLOOKUP(C128*1,Lookups!$D:$F,3,FALSE),"")</f>
        <v>Beer</v>
      </c>
      <c r="AA128" s="3" t="str">
        <f>IFERROR(VLOOKUP($C128*1,Lookups!$H:$N,3,FALSE),"")</f>
        <v/>
      </c>
      <c r="AB128" s="3" t="str">
        <f>IFERROR(VLOOKUP($C128*1,Lookups!$H:$N,4,FALSE),"")</f>
        <v/>
      </c>
      <c r="AC128" s="3" t="str">
        <f>IFERROR(VLOOKUP($C128*1,Lookups!$H:$N,5,FALSE),"")</f>
        <v/>
      </c>
      <c r="AD128" s="3" t="str">
        <f>IFERROR(VLOOKUP($C128*1,Lookups!$H:$N,6,FALSE),"")</f>
        <v/>
      </c>
      <c r="AE128" s="3" t="str">
        <f>IFERROR(VLOOKUP($C128*1,Lookups!$H:$N,7,FALSE),"")</f>
        <v/>
      </c>
      <c r="AF128" s="3" t="str">
        <f>VLOOKUP(B128*1,Stores!$A:$C,3,FALSE)</f>
        <v>DFG</v>
      </c>
    </row>
    <row r="129" spans="1:32">
      <c r="A129" s="160" t="s">
        <v>917</v>
      </c>
      <c r="B129" s="160" t="s">
        <v>938</v>
      </c>
      <c r="C129" s="160">
        <v>513000</v>
      </c>
      <c r="D129" s="160" t="s">
        <v>918</v>
      </c>
      <c r="E129" s="160" t="s">
        <v>424</v>
      </c>
      <c r="F129" s="161">
        <v>2016</v>
      </c>
      <c r="G129" s="162">
        <v>0</v>
      </c>
      <c r="H129" s="161">
        <v>-21648.742499999997</v>
      </c>
      <c r="I129" s="161">
        <v>-20642.131999999998</v>
      </c>
      <c r="J129" s="161">
        <v>-18747.197</v>
      </c>
      <c r="K129" s="161">
        <v>-24591.91</v>
      </c>
      <c r="L129" s="161">
        <v>-19179.9895</v>
      </c>
      <c r="M129" s="161">
        <v>-22252.994749999998</v>
      </c>
      <c r="N129" s="161">
        <v>-30360.819999999996</v>
      </c>
      <c r="O129" s="161">
        <v>-25412.691499999997</v>
      </c>
      <c r="P129" s="161">
        <v>-29966.236999999994</v>
      </c>
      <c r="Q129" s="161">
        <v>-20968.227000000003</v>
      </c>
      <c r="R129" s="161">
        <v>-22959.243999999999</v>
      </c>
      <c r="S129" s="161">
        <v>-23583.509249999999</v>
      </c>
      <c r="T129" s="161">
        <v>-16392.578999999998</v>
      </c>
      <c r="U129" s="161">
        <v>-296706.27350000001</v>
      </c>
      <c r="V129" s="163">
        <f ca="1">SUM(INDIRECT(Inputs!$C$11&amp;ROW()&amp;":"&amp;Inputs!$C$12&amp;ROW()))</f>
        <v>-20968.227000000003</v>
      </c>
      <c r="W129" s="163">
        <f ca="1">SUM(INDIRECT(Inputs!$C$13&amp;ROW()&amp;":"&amp;Inputs!$C$14&amp;ROW()))</f>
        <v>-233770.94124999997</v>
      </c>
      <c r="X129" s="3" t="str">
        <f>IF(COUNTIFS(Lookups!$A:$A,C129)=1,"Gross Sales","")</f>
        <v>Gross Sales</v>
      </c>
      <c r="Y129" s="3" t="str">
        <f>IF(COUNTIFS(Lookups!$D:$D,C129)=1,"Bar Sales","")</f>
        <v>Bar Sales</v>
      </c>
      <c r="Z129" s="3" t="str">
        <f>IFERROR(VLOOKUP(C129*1,Lookups!$D:$F,3,FALSE),"")</f>
        <v>Beer</v>
      </c>
      <c r="AA129" s="3" t="str">
        <f>IFERROR(VLOOKUP($C129*1,Lookups!$H:$N,3,FALSE),"")</f>
        <v/>
      </c>
      <c r="AB129" s="3" t="str">
        <f>IFERROR(VLOOKUP($C129*1,Lookups!$H:$N,4,FALSE),"")</f>
        <v/>
      </c>
      <c r="AC129" s="3" t="str">
        <f>IFERROR(VLOOKUP($C129*1,Lookups!$H:$N,5,FALSE),"")</f>
        <v/>
      </c>
      <c r="AD129" s="3" t="str">
        <f>IFERROR(VLOOKUP($C129*1,Lookups!$H:$N,6,FALSE),"")</f>
        <v/>
      </c>
      <c r="AE129" s="3" t="str">
        <f>IFERROR(VLOOKUP($C129*1,Lookups!$H:$N,7,FALSE),"")</f>
        <v/>
      </c>
      <c r="AF129" s="3" t="str">
        <f>VLOOKUP(B129*1,Stores!$A:$C,3,FALSE)</f>
        <v>DFG</v>
      </c>
    </row>
    <row r="130" spans="1:32">
      <c r="A130" s="160" t="s">
        <v>917</v>
      </c>
      <c r="B130" s="160" t="s">
        <v>939</v>
      </c>
      <c r="C130" s="160">
        <v>513000</v>
      </c>
      <c r="D130" s="160" t="s">
        <v>918</v>
      </c>
      <c r="E130" s="160" t="s">
        <v>424</v>
      </c>
      <c r="F130" s="161">
        <v>2016</v>
      </c>
      <c r="G130" s="162">
        <v>0</v>
      </c>
      <c r="H130" s="161">
        <v>-10339.79695</v>
      </c>
      <c r="I130" s="161">
        <v>-11863.851859999999</v>
      </c>
      <c r="J130" s="161">
        <v>-9773.880479999998</v>
      </c>
      <c r="K130" s="161">
        <v>-12663.16086</v>
      </c>
      <c r="L130" s="161">
        <v>-13868.534399999997</v>
      </c>
      <c r="M130" s="161">
        <v>-11162.34756</v>
      </c>
      <c r="N130" s="161">
        <v>-9930.7559399999991</v>
      </c>
      <c r="O130" s="161">
        <v>-9624.3162399999983</v>
      </c>
      <c r="P130" s="161">
        <v>-8485.6142</v>
      </c>
      <c r="Q130" s="161">
        <v>-12220.55898</v>
      </c>
      <c r="R130" s="161">
        <v>-12024.80594</v>
      </c>
      <c r="S130" s="161">
        <v>-10263.79284</v>
      </c>
      <c r="T130" s="161">
        <v>-10245.1104</v>
      </c>
      <c r="U130" s="161">
        <v>-142466.52665000001</v>
      </c>
      <c r="V130" s="163">
        <f ca="1">SUM(INDIRECT(Inputs!$C$11&amp;ROW()&amp;":"&amp;Inputs!$C$12&amp;ROW()))</f>
        <v>-12220.55898</v>
      </c>
      <c r="W130" s="163">
        <f ca="1">SUM(INDIRECT(Inputs!$C$13&amp;ROW()&amp;":"&amp;Inputs!$C$14&amp;ROW()))</f>
        <v>-109932.81746999999</v>
      </c>
      <c r="X130" s="3" t="str">
        <f>IF(COUNTIFS(Lookups!$A:$A,C130)=1,"Gross Sales","")</f>
        <v>Gross Sales</v>
      </c>
      <c r="Y130" s="3" t="str">
        <f>IF(COUNTIFS(Lookups!$D:$D,C130)=1,"Bar Sales","")</f>
        <v>Bar Sales</v>
      </c>
      <c r="Z130" s="3" t="str">
        <f>IFERROR(VLOOKUP(C130*1,Lookups!$D:$F,3,FALSE),"")</f>
        <v>Beer</v>
      </c>
      <c r="AA130" s="3" t="str">
        <f>IFERROR(VLOOKUP($C130*1,Lookups!$H:$N,3,FALSE),"")</f>
        <v/>
      </c>
      <c r="AB130" s="3" t="str">
        <f>IFERROR(VLOOKUP($C130*1,Lookups!$H:$N,4,FALSE),"")</f>
        <v/>
      </c>
      <c r="AC130" s="3" t="str">
        <f>IFERROR(VLOOKUP($C130*1,Lookups!$H:$N,5,FALSE),"")</f>
        <v/>
      </c>
      <c r="AD130" s="3" t="str">
        <f>IFERROR(VLOOKUP($C130*1,Lookups!$H:$N,6,FALSE),"")</f>
        <v/>
      </c>
      <c r="AE130" s="3" t="str">
        <f>IFERROR(VLOOKUP($C130*1,Lookups!$H:$N,7,FALSE),"")</f>
        <v/>
      </c>
      <c r="AF130" s="3" t="str">
        <f>VLOOKUP(B130*1,Stores!$A:$C,3,FALSE)</f>
        <v>DFG</v>
      </c>
    </row>
    <row r="131" spans="1:32">
      <c r="A131" s="160" t="s">
        <v>917</v>
      </c>
      <c r="B131" s="160" t="s">
        <v>940</v>
      </c>
      <c r="C131" s="160">
        <v>513000</v>
      </c>
      <c r="D131" s="160" t="s">
        <v>918</v>
      </c>
      <c r="E131" s="160" t="s">
        <v>424</v>
      </c>
      <c r="F131" s="161">
        <v>2016</v>
      </c>
      <c r="G131" s="162">
        <v>0</v>
      </c>
      <c r="H131" s="161">
        <v>-11078.773999999998</v>
      </c>
      <c r="I131" s="161">
        <v>-12311.249999999998</v>
      </c>
      <c r="J131" s="161">
        <v>-13480.582499999999</v>
      </c>
      <c r="K131" s="161">
        <v>-11254.1975</v>
      </c>
      <c r="L131" s="161">
        <v>-10775.758</v>
      </c>
      <c r="M131" s="161">
        <v>-13435.38</v>
      </c>
      <c r="N131" s="161">
        <v>-16743.702499999996</v>
      </c>
      <c r="O131" s="161">
        <v>-11991.210000000001</v>
      </c>
      <c r="P131" s="161">
        <v>-9847.0259999999998</v>
      </c>
      <c r="Q131" s="161">
        <v>-8291.36</v>
      </c>
      <c r="R131" s="161">
        <v>-9479.9249999999993</v>
      </c>
      <c r="S131" s="161">
        <v>-8138.3574999999992</v>
      </c>
      <c r="T131" s="161">
        <v>-7594.02</v>
      </c>
      <c r="U131" s="161">
        <v>-144421.54300000001</v>
      </c>
      <c r="V131" s="163">
        <f ca="1">SUM(INDIRECT(Inputs!$C$11&amp;ROW()&amp;":"&amp;Inputs!$C$12&amp;ROW()))</f>
        <v>-8291.36</v>
      </c>
      <c r="W131" s="163">
        <f ca="1">SUM(INDIRECT(Inputs!$C$13&amp;ROW()&amp;":"&amp;Inputs!$C$14&amp;ROW()))</f>
        <v>-119209.2405</v>
      </c>
      <c r="X131" s="3" t="str">
        <f>IF(COUNTIFS(Lookups!$A:$A,C131)=1,"Gross Sales","")</f>
        <v>Gross Sales</v>
      </c>
      <c r="Y131" s="3" t="str">
        <f>IF(COUNTIFS(Lookups!$D:$D,C131)=1,"Bar Sales","")</f>
        <v>Bar Sales</v>
      </c>
      <c r="Z131" s="3" t="str">
        <f>IFERROR(VLOOKUP(C131*1,Lookups!$D:$F,3,FALSE),"")</f>
        <v>Beer</v>
      </c>
      <c r="AA131" s="3" t="str">
        <f>IFERROR(VLOOKUP($C131*1,Lookups!$H:$N,3,FALSE),"")</f>
        <v/>
      </c>
      <c r="AB131" s="3" t="str">
        <f>IFERROR(VLOOKUP($C131*1,Lookups!$H:$N,4,FALSE),"")</f>
        <v/>
      </c>
      <c r="AC131" s="3" t="str">
        <f>IFERROR(VLOOKUP($C131*1,Lookups!$H:$N,5,FALSE),"")</f>
        <v/>
      </c>
      <c r="AD131" s="3" t="str">
        <f>IFERROR(VLOOKUP($C131*1,Lookups!$H:$N,6,FALSE),"")</f>
        <v/>
      </c>
      <c r="AE131" s="3" t="str">
        <f>IFERROR(VLOOKUP($C131*1,Lookups!$H:$N,7,FALSE),"")</f>
        <v/>
      </c>
      <c r="AF131" s="3" t="str">
        <f>VLOOKUP(B131*1,Stores!$A:$C,3,FALSE)</f>
        <v>DFG</v>
      </c>
    </row>
    <row r="132" spans="1:32">
      <c r="A132" s="160" t="s">
        <v>917</v>
      </c>
      <c r="B132" s="160" t="s">
        <v>941</v>
      </c>
      <c r="C132" s="160">
        <v>513000</v>
      </c>
      <c r="D132" s="160" t="s">
        <v>918</v>
      </c>
      <c r="E132" s="160" t="s">
        <v>424</v>
      </c>
      <c r="F132" s="161">
        <v>2016</v>
      </c>
      <c r="G132" s="162">
        <v>0</v>
      </c>
      <c r="H132" s="161">
        <v>-8535.5663399999976</v>
      </c>
      <c r="I132" s="161">
        <v>-11194.706319999999</v>
      </c>
      <c r="J132" s="161">
        <v>-12867.236409999998</v>
      </c>
      <c r="K132" s="161">
        <v>-15538.788999999997</v>
      </c>
      <c r="L132" s="161">
        <v>-13592.191339999999</v>
      </c>
      <c r="M132" s="161">
        <v>-10468.195990000002</v>
      </c>
      <c r="N132" s="161">
        <v>-8420.2553399999997</v>
      </c>
      <c r="O132" s="161">
        <v>-12221.150479999998</v>
      </c>
      <c r="P132" s="161">
        <v>-7700.4303599999994</v>
      </c>
      <c r="Q132" s="161">
        <v>-9477.2614999999987</v>
      </c>
      <c r="R132" s="161">
        <v>-7819.2978500000008</v>
      </c>
      <c r="S132" s="161">
        <v>-10874.59296</v>
      </c>
      <c r="T132" s="161">
        <v>-11037.102999999999</v>
      </c>
      <c r="U132" s="161">
        <v>-139746.77688999998</v>
      </c>
      <c r="V132" s="163">
        <f ca="1">SUM(INDIRECT(Inputs!$C$11&amp;ROW()&amp;":"&amp;Inputs!$C$12&amp;ROW()))</f>
        <v>-9477.2614999999987</v>
      </c>
      <c r="W132" s="163">
        <f ca="1">SUM(INDIRECT(Inputs!$C$13&amp;ROW()&amp;":"&amp;Inputs!$C$14&amp;ROW()))</f>
        <v>-110015.78307999998</v>
      </c>
      <c r="X132" s="3" t="str">
        <f>IF(COUNTIFS(Lookups!$A:$A,C132)=1,"Gross Sales","")</f>
        <v>Gross Sales</v>
      </c>
      <c r="Y132" s="3" t="str">
        <f>IF(COUNTIFS(Lookups!$D:$D,C132)=1,"Bar Sales","")</f>
        <v>Bar Sales</v>
      </c>
      <c r="Z132" s="3" t="str">
        <f>IFERROR(VLOOKUP(C132*1,Lookups!$D:$F,3,FALSE),"")</f>
        <v>Beer</v>
      </c>
      <c r="AA132" s="3" t="str">
        <f>IFERROR(VLOOKUP($C132*1,Lookups!$H:$N,3,FALSE),"")</f>
        <v/>
      </c>
      <c r="AB132" s="3" t="str">
        <f>IFERROR(VLOOKUP($C132*1,Lookups!$H:$N,4,FALSE),"")</f>
        <v/>
      </c>
      <c r="AC132" s="3" t="str">
        <f>IFERROR(VLOOKUP($C132*1,Lookups!$H:$N,5,FALSE),"")</f>
        <v/>
      </c>
      <c r="AD132" s="3" t="str">
        <f>IFERROR(VLOOKUP($C132*1,Lookups!$H:$N,6,FALSE),"")</f>
        <v/>
      </c>
      <c r="AE132" s="3" t="str">
        <f>IFERROR(VLOOKUP($C132*1,Lookups!$H:$N,7,FALSE),"")</f>
        <v/>
      </c>
      <c r="AF132" s="3" t="str">
        <f>VLOOKUP(B132*1,Stores!$A:$C,3,FALSE)</f>
        <v>DFG</v>
      </c>
    </row>
    <row r="133" spans="1:32">
      <c r="A133" s="160" t="s">
        <v>917</v>
      </c>
      <c r="B133" s="160" t="s">
        <v>942</v>
      </c>
      <c r="C133" s="160">
        <v>513000</v>
      </c>
      <c r="D133" s="160" t="s">
        <v>918</v>
      </c>
      <c r="E133" s="160" t="s">
        <v>424</v>
      </c>
      <c r="F133" s="161">
        <v>2016</v>
      </c>
      <c r="G133" s="162">
        <v>0</v>
      </c>
      <c r="H133" s="161">
        <v>-12712.472499999998</v>
      </c>
      <c r="I133" s="161">
        <v>-11492.18</v>
      </c>
      <c r="J133" s="161">
        <v>-10354.315999999999</v>
      </c>
      <c r="K133" s="161">
        <v>-11239.725</v>
      </c>
      <c r="L133" s="161">
        <v>-9811.8194999999996</v>
      </c>
      <c r="M133" s="161">
        <v>-12993.7745</v>
      </c>
      <c r="N133" s="161">
        <v>-10406.843999999999</v>
      </c>
      <c r="O133" s="161">
        <v>-10730.475</v>
      </c>
      <c r="P133" s="161">
        <v>-11038.019999999999</v>
      </c>
      <c r="Q133" s="161">
        <v>-11805.64</v>
      </c>
      <c r="R133" s="161">
        <v>-9074.1209999999992</v>
      </c>
      <c r="S133" s="161">
        <v>-11392.940999999999</v>
      </c>
      <c r="T133" s="161">
        <v>-12646.998</v>
      </c>
      <c r="U133" s="161">
        <v>-145699.3265</v>
      </c>
      <c r="V133" s="163">
        <f ca="1">SUM(INDIRECT(Inputs!$C$11&amp;ROW()&amp;":"&amp;Inputs!$C$12&amp;ROW()))</f>
        <v>-11805.64</v>
      </c>
      <c r="W133" s="163">
        <f ca="1">SUM(INDIRECT(Inputs!$C$13&amp;ROW()&amp;":"&amp;Inputs!$C$14&amp;ROW()))</f>
        <v>-112585.2665</v>
      </c>
      <c r="X133" s="3" t="str">
        <f>IF(COUNTIFS(Lookups!$A:$A,C133)=1,"Gross Sales","")</f>
        <v>Gross Sales</v>
      </c>
      <c r="Y133" s="3" t="str">
        <f>IF(COUNTIFS(Lookups!$D:$D,C133)=1,"Bar Sales","")</f>
        <v>Bar Sales</v>
      </c>
      <c r="Z133" s="3" t="str">
        <f>IFERROR(VLOOKUP(C133*1,Lookups!$D:$F,3,FALSE),"")</f>
        <v>Beer</v>
      </c>
      <c r="AA133" s="3" t="str">
        <f>IFERROR(VLOOKUP($C133*1,Lookups!$H:$N,3,FALSE),"")</f>
        <v/>
      </c>
      <c r="AB133" s="3" t="str">
        <f>IFERROR(VLOOKUP($C133*1,Lookups!$H:$N,4,FALSE),"")</f>
        <v/>
      </c>
      <c r="AC133" s="3" t="str">
        <f>IFERROR(VLOOKUP($C133*1,Lookups!$H:$N,5,FALSE),"")</f>
        <v/>
      </c>
      <c r="AD133" s="3" t="str">
        <f>IFERROR(VLOOKUP($C133*1,Lookups!$H:$N,6,FALSE),"")</f>
        <v/>
      </c>
      <c r="AE133" s="3" t="str">
        <f>IFERROR(VLOOKUP($C133*1,Lookups!$H:$N,7,FALSE),"")</f>
        <v/>
      </c>
      <c r="AF133" s="3" t="str">
        <f>VLOOKUP(B133*1,Stores!$A:$C,3,FALSE)</f>
        <v>DFG</v>
      </c>
    </row>
    <row r="134" spans="1:32">
      <c r="A134" s="160" t="s">
        <v>917</v>
      </c>
      <c r="B134" s="160" t="s">
        <v>943</v>
      </c>
      <c r="C134" s="160">
        <v>513000</v>
      </c>
      <c r="D134" s="160" t="s">
        <v>918</v>
      </c>
      <c r="E134" s="160" t="s">
        <v>424</v>
      </c>
      <c r="F134" s="161">
        <v>2016</v>
      </c>
      <c r="G134" s="162">
        <v>0</v>
      </c>
      <c r="H134" s="161">
        <v>-4329.9479999999994</v>
      </c>
      <c r="I134" s="161">
        <v>-5575.4789999999994</v>
      </c>
      <c r="J134" s="161">
        <v>-4922.8724999999995</v>
      </c>
      <c r="K134" s="161">
        <v>-5253.5559999999996</v>
      </c>
      <c r="L134" s="161">
        <v>-5419.1549999999988</v>
      </c>
      <c r="M134" s="161">
        <v>-5773.7679999999991</v>
      </c>
      <c r="N134" s="161">
        <v>-4570.4749999999995</v>
      </c>
      <c r="O134" s="161">
        <v>-4528.3454999999994</v>
      </c>
      <c r="P134" s="161">
        <v>-4863.9359999999997</v>
      </c>
      <c r="Q134" s="161">
        <v>-4878.174</v>
      </c>
      <c r="R134" s="161">
        <v>-4178.2649999999994</v>
      </c>
      <c r="S134" s="161">
        <v>-6198.5384999999997</v>
      </c>
      <c r="T134" s="161">
        <v>-4328.2470000000003</v>
      </c>
      <c r="U134" s="161">
        <v>-64820.759500000007</v>
      </c>
      <c r="V134" s="163">
        <f ca="1">SUM(INDIRECT(Inputs!$C$11&amp;ROW()&amp;":"&amp;Inputs!$C$12&amp;ROW()))</f>
        <v>-4878.174</v>
      </c>
      <c r="W134" s="163">
        <f ca="1">SUM(INDIRECT(Inputs!$C$13&amp;ROW()&amp;":"&amp;Inputs!$C$14&amp;ROW()))</f>
        <v>-50115.709000000003</v>
      </c>
      <c r="X134" s="3" t="str">
        <f>IF(COUNTIFS(Lookups!$A:$A,C134)=1,"Gross Sales","")</f>
        <v>Gross Sales</v>
      </c>
      <c r="Y134" s="3" t="str">
        <f>IF(COUNTIFS(Lookups!$D:$D,C134)=1,"Bar Sales","")</f>
        <v>Bar Sales</v>
      </c>
      <c r="Z134" s="3" t="str">
        <f>IFERROR(VLOOKUP(C134*1,Lookups!$D:$F,3,FALSE),"")</f>
        <v>Beer</v>
      </c>
      <c r="AA134" s="3" t="str">
        <f>IFERROR(VLOOKUP($C134*1,Lookups!$H:$N,3,FALSE),"")</f>
        <v/>
      </c>
      <c r="AB134" s="3" t="str">
        <f>IFERROR(VLOOKUP($C134*1,Lookups!$H:$N,4,FALSE),"")</f>
        <v/>
      </c>
      <c r="AC134" s="3" t="str">
        <f>IFERROR(VLOOKUP($C134*1,Lookups!$H:$N,5,FALSE),"")</f>
        <v/>
      </c>
      <c r="AD134" s="3" t="str">
        <f>IFERROR(VLOOKUP($C134*1,Lookups!$H:$N,6,FALSE),"")</f>
        <v/>
      </c>
      <c r="AE134" s="3" t="str">
        <f>IFERROR(VLOOKUP($C134*1,Lookups!$H:$N,7,FALSE),"")</f>
        <v/>
      </c>
      <c r="AF134" s="3" t="str">
        <f>VLOOKUP(B134*1,Stores!$A:$C,3,FALSE)</f>
        <v>DFG</v>
      </c>
    </row>
    <row r="135" spans="1:32">
      <c r="A135" s="160" t="s">
        <v>917</v>
      </c>
      <c r="B135" s="160" t="s">
        <v>944</v>
      </c>
      <c r="C135" s="160">
        <v>513000</v>
      </c>
      <c r="D135" s="160" t="s">
        <v>918</v>
      </c>
      <c r="E135" s="160" t="s">
        <v>424</v>
      </c>
      <c r="F135" s="161">
        <v>2016</v>
      </c>
      <c r="G135" s="162">
        <v>0</v>
      </c>
      <c r="H135" s="161">
        <v>-6272.1260000000002</v>
      </c>
      <c r="I135" s="161">
        <v>-6301.249499999999</v>
      </c>
      <c r="J135" s="161">
        <v>-7798.7909999999993</v>
      </c>
      <c r="K135" s="161">
        <v>-7221.9069999999992</v>
      </c>
      <c r="L135" s="161">
        <v>-6139.5424999999996</v>
      </c>
      <c r="M135" s="161">
        <v>-7035.6649999999991</v>
      </c>
      <c r="N135" s="161">
        <v>-5460.2904999999992</v>
      </c>
      <c r="O135" s="161">
        <v>-6040.9825000000001</v>
      </c>
      <c r="P135" s="161">
        <v>-7861.308</v>
      </c>
      <c r="Q135" s="161">
        <v>-7143.9339999999993</v>
      </c>
      <c r="R135" s="161">
        <v>-5649.339500000001</v>
      </c>
      <c r="S135" s="161">
        <v>-7305.2595000000001</v>
      </c>
      <c r="T135" s="161">
        <v>-8134.5459999999994</v>
      </c>
      <c r="U135" s="161">
        <v>-88364.940999999992</v>
      </c>
      <c r="V135" s="163">
        <f ca="1">SUM(INDIRECT(Inputs!$C$11&amp;ROW()&amp;":"&amp;Inputs!$C$12&amp;ROW()))</f>
        <v>-7143.9339999999993</v>
      </c>
      <c r="W135" s="163">
        <f ca="1">SUM(INDIRECT(Inputs!$C$13&amp;ROW()&amp;":"&amp;Inputs!$C$14&amp;ROW()))</f>
        <v>-67275.795999999988</v>
      </c>
      <c r="X135" s="3" t="str">
        <f>IF(COUNTIFS(Lookups!$A:$A,C135)=1,"Gross Sales","")</f>
        <v>Gross Sales</v>
      </c>
      <c r="Y135" s="3" t="str">
        <f>IF(COUNTIFS(Lookups!$D:$D,C135)=1,"Bar Sales","")</f>
        <v>Bar Sales</v>
      </c>
      <c r="Z135" s="3" t="str">
        <f>IFERROR(VLOOKUP(C135*1,Lookups!$D:$F,3,FALSE),"")</f>
        <v>Beer</v>
      </c>
      <c r="AA135" s="3" t="str">
        <f>IFERROR(VLOOKUP($C135*1,Lookups!$H:$N,3,FALSE),"")</f>
        <v/>
      </c>
      <c r="AB135" s="3" t="str">
        <f>IFERROR(VLOOKUP($C135*1,Lookups!$H:$N,4,FALSE),"")</f>
        <v/>
      </c>
      <c r="AC135" s="3" t="str">
        <f>IFERROR(VLOOKUP($C135*1,Lookups!$H:$N,5,FALSE),"")</f>
        <v/>
      </c>
      <c r="AD135" s="3" t="str">
        <f>IFERROR(VLOOKUP($C135*1,Lookups!$H:$N,6,FALSE),"")</f>
        <v/>
      </c>
      <c r="AE135" s="3" t="str">
        <f>IFERROR(VLOOKUP($C135*1,Lookups!$H:$N,7,FALSE),"")</f>
        <v/>
      </c>
      <c r="AF135" s="3" t="str">
        <f>VLOOKUP(B135*1,Stores!$A:$C,3,FALSE)</f>
        <v>DFG</v>
      </c>
    </row>
    <row r="136" spans="1:32">
      <c r="A136" s="160" t="s">
        <v>917</v>
      </c>
      <c r="B136" s="160" t="s">
        <v>945</v>
      </c>
      <c r="C136" s="160">
        <v>513000</v>
      </c>
      <c r="D136" s="160" t="s">
        <v>918</v>
      </c>
      <c r="E136" s="160" t="s">
        <v>424</v>
      </c>
      <c r="F136" s="161">
        <v>2016</v>
      </c>
      <c r="G136" s="162">
        <v>0</v>
      </c>
      <c r="H136" s="161">
        <v>-8383.116</v>
      </c>
      <c r="I136" s="161">
        <v>-12005.224</v>
      </c>
      <c r="J136" s="161">
        <v>-9555.4444999999996</v>
      </c>
      <c r="K136" s="161">
        <v>-9979.5569999999989</v>
      </c>
      <c r="L136" s="161">
        <v>-7091.616</v>
      </c>
      <c r="M136" s="161">
        <v>-9865.9050000000007</v>
      </c>
      <c r="N136" s="161">
        <v>-6008.3449999999993</v>
      </c>
      <c r="O136" s="161">
        <v>-6204.6040000000003</v>
      </c>
      <c r="P136" s="161">
        <v>-5089.3919999999998</v>
      </c>
      <c r="Q136" s="161">
        <v>-5804.4350000000004</v>
      </c>
      <c r="R136" s="161">
        <v>-7687.2389999999996</v>
      </c>
      <c r="S136" s="161">
        <v>-5703.8204999999989</v>
      </c>
      <c r="T136" s="161">
        <v>-8653.2459999999992</v>
      </c>
      <c r="U136" s="161">
        <v>-102031.944</v>
      </c>
      <c r="V136" s="163">
        <f ca="1">SUM(INDIRECT(Inputs!$C$11&amp;ROW()&amp;":"&amp;Inputs!$C$12&amp;ROW()))</f>
        <v>-5804.4350000000004</v>
      </c>
      <c r="W136" s="163">
        <f ca="1">SUM(INDIRECT(Inputs!$C$13&amp;ROW()&amp;":"&amp;Inputs!$C$14&amp;ROW()))</f>
        <v>-79987.638500000001</v>
      </c>
      <c r="X136" s="3" t="str">
        <f>IF(COUNTIFS(Lookups!$A:$A,C136)=1,"Gross Sales","")</f>
        <v>Gross Sales</v>
      </c>
      <c r="Y136" s="3" t="str">
        <f>IF(COUNTIFS(Lookups!$D:$D,C136)=1,"Bar Sales","")</f>
        <v>Bar Sales</v>
      </c>
      <c r="Z136" s="3" t="str">
        <f>IFERROR(VLOOKUP(C136*1,Lookups!$D:$F,3,FALSE),"")</f>
        <v>Beer</v>
      </c>
      <c r="AA136" s="3" t="str">
        <f>IFERROR(VLOOKUP($C136*1,Lookups!$H:$N,3,FALSE),"")</f>
        <v/>
      </c>
      <c r="AB136" s="3" t="str">
        <f>IFERROR(VLOOKUP($C136*1,Lookups!$H:$N,4,FALSE),"")</f>
        <v/>
      </c>
      <c r="AC136" s="3" t="str">
        <f>IFERROR(VLOOKUP($C136*1,Lookups!$H:$N,5,FALSE),"")</f>
        <v/>
      </c>
      <c r="AD136" s="3" t="str">
        <f>IFERROR(VLOOKUP($C136*1,Lookups!$H:$N,6,FALSE),"")</f>
        <v/>
      </c>
      <c r="AE136" s="3" t="str">
        <f>IFERROR(VLOOKUP($C136*1,Lookups!$H:$N,7,FALSE),"")</f>
        <v/>
      </c>
      <c r="AF136" s="3" t="str">
        <f>VLOOKUP(B136*1,Stores!$A:$C,3,FALSE)</f>
        <v>DFG</v>
      </c>
    </row>
    <row r="137" spans="1:32">
      <c r="A137" s="160" t="s">
        <v>917</v>
      </c>
      <c r="B137" s="160" t="s">
        <v>946</v>
      </c>
      <c r="C137" s="160">
        <v>513000</v>
      </c>
      <c r="D137" s="160" t="s">
        <v>918</v>
      </c>
      <c r="E137" s="160" t="s">
        <v>424</v>
      </c>
      <c r="F137" s="161">
        <v>2016</v>
      </c>
      <c r="G137" s="162">
        <v>0</v>
      </c>
      <c r="H137" s="161">
        <v>-4499.67</v>
      </c>
      <c r="I137" s="161">
        <v>-4614.5924999999997</v>
      </c>
      <c r="J137" s="161">
        <v>-4121.9219999999996</v>
      </c>
      <c r="K137" s="161">
        <v>-3076.8744999999999</v>
      </c>
      <c r="L137" s="161">
        <v>-3415.2579999999998</v>
      </c>
      <c r="M137" s="161">
        <v>-3493.6124999999997</v>
      </c>
      <c r="N137" s="161">
        <v>-3694.5720000000001</v>
      </c>
      <c r="O137" s="161">
        <v>-2935.5899999999997</v>
      </c>
      <c r="P137" s="161">
        <v>-4572.1129999999994</v>
      </c>
      <c r="Q137" s="161">
        <v>-3398.7029999999995</v>
      </c>
      <c r="R137" s="161">
        <v>-4543.875</v>
      </c>
      <c r="S137" s="161">
        <v>-4180.3125</v>
      </c>
      <c r="T137" s="161">
        <v>-5721.9924999999994</v>
      </c>
      <c r="U137" s="161">
        <v>-52269.087500000001</v>
      </c>
      <c r="V137" s="163">
        <f ca="1">SUM(INDIRECT(Inputs!$C$11&amp;ROW()&amp;":"&amp;Inputs!$C$12&amp;ROW()))</f>
        <v>-3398.7029999999995</v>
      </c>
      <c r="W137" s="163">
        <f ca="1">SUM(INDIRECT(Inputs!$C$13&amp;ROW()&amp;":"&amp;Inputs!$C$14&amp;ROW()))</f>
        <v>-37822.907500000001</v>
      </c>
      <c r="X137" s="3" t="str">
        <f>IF(COUNTIFS(Lookups!$A:$A,C137)=1,"Gross Sales","")</f>
        <v>Gross Sales</v>
      </c>
      <c r="Y137" s="3" t="str">
        <f>IF(COUNTIFS(Lookups!$D:$D,C137)=1,"Bar Sales","")</f>
        <v>Bar Sales</v>
      </c>
      <c r="Z137" s="3" t="str">
        <f>IFERROR(VLOOKUP(C137*1,Lookups!$D:$F,3,FALSE),"")</f>
        <v>Beer</v>
      </c>
      <c r="AA137" s="3" t="str">
        <f>IFERROR(VLOOKUP($C137*1,Lookups!$H:$N,3,FALSE),"")</f>
        <v/>
      </c>
      <c r="AB137" s="3" t="str">
        <f>IFERROR(VLOOKUP($C137*1,Lookups!$H:$N,4,FALSE),"")</f>
        <v/>
      </c>
      <c r="AC137" s="3" t="str">
        <f>IFERROR(VLOOKUP($C137*1,Lookups!$H:$N,5,FALSE),"")</f>
        <v/>
      </c>
      <c r="AD137" s="3" t="str">
        <f>IFERROR(VLOOKUP($C137*1,Lookups!$H:$N,6,FALSE),"")</f>
        <v/>
      </c>
      <c r="AE137" s="3" t="str">
        <f>IFERROR(VLOOKUP($C137*1,Lookups!$H:$N,7,FALSE),"")</f>
        <v/>
      </c>
      <c r="AF137" s="3" t="str">
        <f>VLOOKUP(B137*1,Stores!$A:$C,3,FALSE)</f>
        <v>DFG</v>
      </c>
    </row>
    <row r="138" spans="1:32">
      <c r="A138" s="160" t="s">
        <v>917</v>
      </c>
      <c r="B138" s="160" t="s">
        <v>947</v>
      </c>
      <c r="C138" s="160">
        <v>513000</v>
      </c>
      <c r="D138" s="160" t="s">
        <v>918</v>
      </c>
      <c r="E138" s="160" t="s">
        <v>424</v>
      </c>
      <c r="F138" s="161">
        <v>2016</v>
      </c>
      <c r="G138" s="162">
        <v>0</v>
      </c>
      <c r="H138" s="161">
        <v>-6426.4051599999993</v>
      </c>
      <c r="I138" s="161">
        <v>-7826.7013999999999</v>
      </c>
      <c r="J138" s="161">
        <v>-7314.7127199999995</v>
      </c>
      <c r="K138" s="161">
        <v>-9515.7568800000008</v>
      </c>
      <c r="L138" s="161">
        <v>-6527.5373099999988</v>
      </c>
      <c r="M138" s="161">
        <v>-6712.1913599999998</v>
      </c>
      <c r="N138" s="161">
        <v>-6149.7953299999999</v>
      </c>
      <c r="O138" s="161">
        <v>-6642.1517399999993</v>
      </c>
      <c r="P138" s="161">
        <v>-6093.1962000000003</v>
      </c>
      <c r="Q138" s="161">
        <v>-6673.8117599999996</v>
      </c>
      <c r="R138" s="161">
        <v>-6080.1943999999985</v>
      </c>
      <c r="S138" s="161">
        <v>-6168.9846399999997</v>
      </c>
      <c r="T138" s="161">
        <v>-8106.4237800000001</v>
      </c>
      <c r="U138" s="161">
        <v>-90237.862679999977</v>
      </c>
      <c r="V138" s="163">
        <f ca="1">SUM(INDIRECT(Inputs!$C$11&amp;ROW()&amp;":"&amp;Inputs!$C$12&amp;ROW()))</f>
        <v>-6673.8117599999996</v>
      </c>
      <c r="W138" s="163">
        <f ca="1">SUM(INDIRECT(Inputs!$C$13&amp;ROW()&amp;":"&amp;Inputs!$C$14&amp;ROW()))</f>
        <v>-69882.259859999991</v>
      </c>
      <c r="X138" s="3" t="str">
        <f>IF(COUNTIFS(Lookups!$A:$A,C138)=1,"Gross Sales","")</f>
        <v>Gross Sales</v>
      </c>
      <c r="Y138" s="3" t="str">
        <f>IF(COUNTIFS(Lookups!$D:$D,C138)=1,"Bar Sales","")</f>
        <v>Bar Sales</v>
      </c>
      <c r="Z138" s="3" t="str">
        <f>IFERROR(VLOOKUP(C138*1,Lookups!$D:$F,3,FALSE),"")</f>
        <v>Beer</v>
      </c>
      <c r="AA138" s="3" t="str">
        <f>IFERROR(VLOOKUP($C138*1,Lookups!$H:$N,3,FALSE),"")</f>
        <v/>
      </c>
      <c r="AB138" s="3" t="str">
        <f>IFERROR(VLOOKUP($C138*1,Lookups!$H:$N,4,FALSE),"")</f>
        <v/>
      </c>
      <c r="AC138" s="3" t="str">
        <f>IFERROR(VLOOKUP($C138*1,Lookups!$H:$N,5,FALSE),"")</f>
        <v/>
      </c>
      <c r="AD138" s="3" t="str">
        <f>IFERROR(VLOOKUP($C138*1,Lookups!$H:$N,6,FALSE),"")</f>
        <v/>
      </c>
      <c r="AE138" s="3" t="str">
        <f>IFERROR(VLOOKUP($C138*1,Lookups!$H:$N,7,FALSE),"")</f>
        <v/>
      </c>
      <c r="AF138" s="3" t="str">
        <f>VLOOKUP(B138*1,Stores!$A:$C,3,FALSE)</f>
        <v>DFG</v>
      </c>
    </row>
    <row r="139" spans="1:32">
      <c r="A139" s="160" t="s">
        <v>917</v>
      </c>
      <c r="B139" s="160" t="s">
        <v>948</v>
      </c>
      <c r="C139" s="160">
        <v>513000</v>
      </c>
      <c r="D139" s="160" t="s">
        <v>918</v>
      </c>
      <c r="E139" s="160" t="s">
        <v>424</v>
      </c>
      <c r="F139" s="161">
        <v>2016</v>
      </c>
      <c r="G139" s="162">
        <v>0</v>
      </c>
      <c r="H139" s="161">
        <v>-5860.1025</v>
      </c>
      <c r="I139" s="161">
        <v>-4663.0499999999993</v>
      </c>
      <c r="J139" s="161">
        <v>-5191.6724999999997</v>
      </c>
      <c r="K139" s="161">
        <v>-5481.5109999999995</v>
      </c>
      <c r="L139" s="161">
        <v>-4125.2574999999997</v>
      </c>
      <c r="M139" s="161">
        <v>-4295.2909999999993</v>
      </c>
      <c r="N139" s="161">
        <v>-4105.08</v>
      </c>
      <c r="O139" s="161">
        <v>-3942.8829999999998</v>
      </c>
      <c r="P139" s="161">
        <v>-4456.6339999999991</v>
      </c>
      <c r="Q139" s="161">
        <v>-4313.3439999999991</v>
      </c>
      <c r="R139" s="161">
        <v>-3251.3179999999998</v>
      </c>
      <c r="S139" s="161">
        <v>-3308.5324999999998</v>
      </c>
      <c r="T139" s="161">
        <v>-5045.2150000000001</v>
      </c>
      <c r="U139" s="161">
        <v>-58039.891000000003</v>
      </c>
      <c r="V139" s="163">
        <f ca="1">SUM(INDIRECT(Inputs!$C$11&amp;ROW()&amp;":"&amp;Inputs!$C$12&amp;ROW()))</f>
        <v>-4313.3439999999991</v>
      </c>
      <c r="W139" s="163">
        <f ca="1">SUM(INDIRECT(Inputs!$C$13&amp;ROW()&amp;":"&amp;Inputs!$C$14&amp;ROW()))</f>
        <v>-46434.825499999999</v>
      </c>
      <c r="X139" s="3" t="str">
        <f>IF(COUNTIFS(Lookups!$A:$A,C139)=1,"Gross Sales","")</f>
        <v>Gross Sales</v>
      </c>
      <c r="Y139" s="3" t="str">
        <f>IF(COUNTIFS(Lookups!$D:$D,C139)=1,"Bar Sales","")</f>
        <v>Bar Sales</v>
      </c>
      <c r="Z139" s="3" t="str">
        <f>IFERROR(VLOOKUP(C139*1,Lookups!$D:$F,3,FALSE),"")</f>
        <v>Beer</v>
      </c>
      <c r="AA139" s="3" t="str">
        <f>IFERROR(VLOOKUP($C139*1,Lookups!$H:$N,3,FALSE),"")</f>
        <v/>
      </c>
      <c r="AB139" s="3" t="str">
        <f>IFERROR(VLOOKUP($C139*1,Lookups!$H:$N,4,FALSE),"")</f>
        <v/>
      </c>
      <c r="AC139" s="3" t="str">
        <f>IFERROR(VLOOKUP($C139*1,Lookups!$H:$N,5,FALSE),"")</f>
        <v/>
      </c>
      <c r="AD139" s="3" t="str">
        <f>IFERROR(VLOOKUP($C139*1,Lookups!$H:$N,6,FALSE),"")</f>
        <v/>
      </c>
      <c r="AE139" s="3" t="str">
        <f>IFERROR(VLOOKUP($C139*1,Lookups!$H:$N,7,FALSE),"")</f>
        <v/>
      </c>
      <c r="AF139" s="3" t="str">
        <f>VLOOKUP(B139*1,Stores!$A:$C,3,FALSE)</f>
        <v>DFG</v>
      </c>
    </row>
    <row r="140" spans="1:32">
      <c r="A140" s="160" t="s">
        <v>917</v>
      </c>
      <c r="B140" s="160" t="s">
        <v>949</v>
      </c>
      <c r="C140" s="160">
        <v>513000</v>
      </c>
      <c r="D140" s="160" t="s">
        <v>918</v>
      </c>
      <c r="E140" s="160" t="s">
        <v>424</v>
      </c>
      <c r="F140" s="161">
        <v>2016</v>
      </c>
      <c r="G140" s="162">
        <v>0</v>
      </c>
      <c r="H140" s="161">
        <v>-7215.7448999999997</v>
      </c>
      <c r="I140" s="161">
        <v>-8393.4339299999992</v>
      </c>
      <c r="J140" s="161">
        <v>-8592.5783999999985</v>
      </c>
      <c r="K140" s="161">
        <v>-7530.7814399999988</v>
      </c>
      <c r="L140" s="161">
        <v>-7972.4786399999984</v>
      </c>
      <c r="M140" s="161">
        <v>-9185.9300399999993</v>
      </c>
      <c r="N140" s="161">
        <v>-6522.2778600000001</v>
      </c>
      <c r="O140" s="161">
        <v>-10677.168599999999</v>
      </c>
      <c r="P140" s="161">
        <v>-10279.786019999998</v>
      </c>
      <c r="Q140" s="161">
        <v>-9655.4994900000002</v>
      </c>
      <c r="R140" s="161">
        <v>-11319.121800000001</v>
      </c>
      <c r="S140" s="161">
        <v>-7207.7461399999993</v>
      </c>
      <c r="T140" s="161">
        <v>-9160.7512499999993</v>
      </c>
      <c r="U140" s="161">
        <v>-113713.29850999999</v>
      </c>
      <c r="V140" s="163">
        <f ca="1">SUM(INDIRECT(Inputs!$C$11&amp;ROW()&amp;":"&amp;Inputs!$C$12&amp;ROW()))</f>
        <v>-9655.4994900000002</v>
      </c>
      <c r="W140" s="163">
        <f ca="1">SUM(INDIRECT(Inputs!$C$13&amp;ROW()&amp;":"&amp;Inputs!$C$14&amp;ROW()))</f>
        <v>-86025.679319999996</v>
      </c>
      <c r="X140" s="3" t="str">
        <f>IF(COUNTIFS(Lookups!$A:$A,C140)=1,"Gross Sales","")</f>
        <v>Gross Sales</v>
      </c>
      <c r="Y140" s="3" t="str">
        <f>IF(COUNTIFS(Lookups!$D:$D,C140)=1,"Bar Sales","")</f>
        <v>Bar Sales</v>
      </c>
      <c r="Z140" s="3" t="str">
        <f>IFERROR(VLOOKUP(C140*1,Lookups!$D:$F,3,FALSE),"")</f>
        <v>Beer</v>
      </c>
      <c r="AA140" s="3" t="str">
        <f>IFERROR(VLOOKUP($C140*1,Lookups!$H:$N,3,FALSE),"")</f>
        <v/>
      </c>
      <c r="AB140" s="3" t="str">
        <f>IFERROR(VLOOKUP($C140*1,Lookups!$H:$N,4,FALSE),"")</f>
        <v/>
      </c>
      <c r="AC140" s="3" t="str">
        <f>IFERROR(VLOOKUP($C140*1,Lookups!$H:$N,5,FALSE),"")</f>
        <v/>
      </c>
      <c r="AD140" s="3" t="str">
        <f>IFERROR(VLOOKUP($C140*1,Lookups!$H:$N,6,FALSE),"")</f>
        <v/>
      </c>
      <c r="AE140" s="3" t="str">
        <f>IFERROR(VLOOKUP($C140*1,Lookups!$H:$N,7,FALSE),"")</f>
        <v/>
      </c>
      <c r="AF140" s="3" t="str">
        <f>VLOOKUP(B140*1,Stores!$A:$C,3,FALSE)</f>
        <v>DFG</v>
      </c>
    </row>
    <row r="141" spans="1:32">
      <c r="A141" s="160" t="s">
        <v>917</v>
      </c>
      <c r="B141" s="160" t="s">
        <v>950</v>
      </c>
      <c r="C141" s="160">
        <v>513000</v>
      </c>
      <c r="D141" s="160" t="s">
        <v>918</v>
      </c>
      <c r="E141" s="160" t="s">
        <v>424</v>
      </c>
      <c r="F141" s="161">
        <v>2016</v>
      </c>
      <c r="G141" s="162">
        <v>0</v>
      </c>
      <c r="H141" s="161">
        <v>-9377.9839999999986</v>
      </c>
      <c r="I141" s="161">
        <v>-10649.6425</v>
      </c>
      <c r="J141" s="161">
        <v>-8510.3199999999979</v>
      </c>
      <c r="K141" s="161">
        <v>-8351.1749999999993</v>
      </c>
      <c r="L141" s="161">
        <v>-8466.99</v>
      </c>
      <c r="M141" s="161">
        <v>-6371.5679999999993</v>
      </c>
      <c r="N141" s="161">
        <v>-6329.9074999999993</v>
      </c>
      <c r="O141" s="161">
        <v>-5206.3199999999988</v>
      </c>
      <c r="P141" s="161">
        <v>-5405.2249999999995</v>
      </c>
      <c r="Q141" s="161">
        <v>-7491.9424999999992</v>
      </c>
      <c r="R141" s="161">
        <v>-5693.9714999999997</v>
      </c>
      <c r="S141" s="161">
        <v>-8042.9159999999993</v>
      </c>
      <c r="T141" s="161">
        <v>-9546.5895</v>
      </c>
      <c r="U141" s="161">
        <v>-99444.551500000001</v>
      </c>
      <c r="V141" s="163">
        <f ca="1">SUM(INDIRECT(Inputs!$C$11&amp;ROW()&amp;":"&amp;Inputs!$C$12&amp;ROW()))</f>
        <v>-7491.9424999999992</v>
      </c>
      <c r="W141" s="163">
        <f ca="1">SUM(INDIRECT(Inputs!$C$13&amp;ROW()&amp;":"&amp;Inputs!$C$14&amp;ROW()))</f>
        <v>-76161.074500000002</v>
      </c>
      <c r="X141" s="3" t="str">
        <f>IF(COUNTIFS(Lookups!$A:$A,C141)=1,"Gross Sales","")</f>
        <v>Gross Sales</v>
      </c>
      <c r="Y141" s="3" t="str">
        <f>IF(COUNTIFS(Lookups!$D:$D,C141)=1,"Bar Sales","")</f>
        <v>Bar Sales</v>
      </c>
      <c r="Z141" s="3" t="str">
        <f>IFERROR(VLOOKUP(C141*1,Lookups!$D:$F,3,FALSE),"")</f>
        <v>Beer</v>
      </c>
      <c r="AA141" s="3" t="str">
        <f>IFERROR(VLOOKUP($C141*1,Lookups!$H:$N,3,FALSE),"")</f>
        <v/>
      </c>
      <c r="AB141" s="3" t="str">
        <f>IFERROR(VLOOKUP($C141*1,Lookups!$H:$N,4,FALSE),"")</f>
        <v/>
      </c>
      <c r="AC141" s="3" t="str">
        <f>IFERROR(VLOOKUP($C141*1,Lookups!$H:$N,5,FALSE),"")</f>
        <v/>
      </c>
      <c r="AD141" s="3" t="str">
        <f>IFERROR(VLOOKUP($C141*1,Lookups!$H:$N,6,FALSE),"")</f>
        <v/>
      </c>
      <c r="AE141" s="3" t="str">
        <f>IFERROR(VLOOKUP($C141*1,Lookups!$H:$N,7,FALSE),"")</f>
        <v/>
      </c>
      <c r="AF141" s="3" t="str">
        <f>VLOOKUP(B141*1,Stores!$A:$C,3,FALSE)</f>
        <v>DFG</v>
      </c>
    </row>
    <row r="142" spans="1:32">
      <c r="A142" s="160" t="s">
        <v>917</v>
      </c>
      <c r="B142" s="160" t="s">
        <v>951</v>
      </c>
      <c r="C142" s="160">
        <v>513000</v>
      </c>
      <c r="D142" s="160" t="s">
        <v>918</v>
      </c>
      <c r="E142" s="160" t="s">
        <v>424</v>
      </c>
      <c r="F142" s="161">
        <v>2016</v>
      </c>
      <c r="G142" s="162">
        <v>0</v>
      </c>
      <c r="H142" s="161">
        <v>-11551.994999999999</v>
      </c>
      <c r="I142" s="161">
        <v>-10095.694</v>
      </c>
      <c r="J142" s="161">
        <v>-15912.665999999997</v>
      </c>
      <c r="K142" s="161">
        <v>-17493.258999999998</v>
      </c>
      <c r="L142" s="161">
        <v>-14609.6055</v>
      </c>
      <c r="M142" s="161">
        <v>-11153.142000000002</v>
      </c>
      <c r="N142" s="161">
        <v>-14737.183999999999</v>
      </c>
      <c r="O142" s="161">
        <v>-13534.29</v>
      </c>
      <c r="P142" s="161">
        <v>-12971.251999999999</v>
      </c>
      <c r="Q142" s="161">
        <v>-10432.884</v>
      </c>
      <c r="R142" s="161">
        <v>-8850.9959999999992</v>
      </c>
      <c r="S142" s="161">
        <v>-10251.674999999997</v>
      </c>
      <c r="T142" s="161">
        <v>-9628.4229999999989</v>
      </c>
      <c r="U142" s="161">
        <v>-161223.06549999997</v>
      </c>
      <c r="V142" s="163">
        <f ca="1">SUM(INDIRECT(Inputs!$C$11&amp;ROW()&amp;":"&amp;Inputs!$C$12&amp;ROW()))</f>
        <v>-10432.884</v>
      </c>
      <c r="W142" s="163">
        <f ca="1">SUM(INDIRECT(Inputs!$C$13&amp;ROW()&amp;":"&amp;Inputs!$C$14&amp;ROW()))</f>
        <v>-132491.97149999999</v>
      </c>
      <c r="X142" s="3" t="str">
        <f>IF(COUNTIFS(Lookups!$A:$A,C142)=1,"Gross Sales","")</f>
        <v>Gross Sales</v>
      </c>
      <c r="Y142" s="3" t="str">
        <f>IF(COUNTIFS(Lookups!$D:$D,C142)=1,"Bar Sales","")</f>
        <v>Bar Sales</v>
      </c>
      <c r="Z142" s="3" t="str">
        <f>IFERROR(VLOOKUP(C142*1,Lookups!$D:$F,3,FALSE),"")</f>
        <v>Beer</v>
      </c>
      <c r="AA142" s="3" t="str">
        <f>IFERROR(VLOOKUP($C142*1,Lookups!$H:$N,3,FALSE),"")</f>
        <v/>
      </c>
      <c r="AB142" s="3" t="str">
        <f>IFERROR(VLOOKUP($C142*1,Lookups!$H:$N,4,FALSE),"")</f>
        <v/>
      </c>
      <c r="AC142" s="3" t="str">
        <f>IFERROR(VLOOKUP($C142*1,Lookups!$H:$N,5,FALSE),"")</f>
        <v/>
      </c>
      <c r="AD142" s="3" t="str">
        <f>IFERROR(VLOOKUP($C142*1,Lookups!$H:$N,6,FALSE),"")</f>
        <v/>
      </c>
      <c r="AE142" s="3" t="str">
        <f>IFERROR(VLOOKUP($C142*1,Lookups!$H:$N,7,FALSE),"")</f>
        <v/>
      </c>
      <c r="AF142" s="3" t="str">
        <f>VLOOKUP(B142*1,Stores!$A:$C,3,FALSE)</f>
        <v>DFG</v>
      </c>
    </row>
    <row r="143" spans="1:32">
      <c r="A143" s="160" t="s">
        <v>917</v>
      </c>
      <c r="B143" s="160" t="s">
        <v>952</v>
      </c>
      <c r="C143" s="160">
        <v>513000</v>
      </c>
      <c r="D143" s="160" t="s">
        <v>918</v>
      </c>
      <c r="E143" s="160" t="s">
        <v>424</v>
      </c>
      <c r="F143" s="161">
        <v>2016</v>
      </c>
      <c r="G143" s="162">
        <v>0</v>
      </c>
      <c r="H143" s="161">
        <v>0</v>
      </c>
      <c r="I143" s="161">
        <v>0</v>
      </c>
      <c r="J143" s="161">
        <v>0</v>
      </c>
      <c r="K143" s="161">
        <v>0</v>
      </c>
      <c r="L143" s="161">
        <v>0</v>
      </c>
      <c r="M143" s="161">
        <v>0</v>
      </c>
      <c r="N143" s="161">
        <v>-5712.98</v>
      </c>
      <c r="O143" s="161">
        <v>-7086.5759999999991</v>
      </c>
      <c r="P143" s="161">
        <v>-7736.5469999999996</v>
      </c>
      <c r="Q143" s="161">
        <v>-7933.73</v>
      </c>
      <c r="R143" s="161">
        <v>-6527.5349999999989</v>
      </c>
      <c r="S143" s="161">
        <v>-5967.5559999999996</v>
      </c>
      <c r="T143" s="161">
        <v>-8078.91</v>
      </c>
      <c r="U143" s="161">
        <v>-49043.833999999988</v>
      </c>
      <c r="V143" s="163">
        <f ca="1">SUM(INDIRECT(Inputs!$C$11&amp;ROW()&amp;":"&amp;Inputs!$C$12&amp;ROW()))</f>
        <v>-7933.73</v>
      </c>
      <c r="W143" s="163">
        <f ca="1">SUM(INDIRECT(Inputs!$C$13&amp;ROW()&amp;":"&amp;Inputs!$C$14&amp;ROW()))</f>
        <v>-28469.832999999999</v>
      </c>
      <c r="X143" s="3" t="str">
        <f>IF(COUNTIFS(Lookups!$A:$A,C143)=1,"Gross Sales","")</f>
        <v>Gross Sales</v>
      </c>
      <c r="Y143" s="3" t="str">
        <f>IF(COUNTIFS(Lookups!$D:$D,C143)=1,"Bar Sales","")</f>
        <v>Bar Sales</v>
      </c>
      <c r="Z143" s="3" t="str">
        <f>IFERROR(VLOOKUP(C143*1,Lookups!$D:$F,3,FALSE),"")</f>
        <v>Beer</v>
      </c>
      <c r="AA143" s="3" t="str">
        <f>IFERROR(VLOOKUP($C143*1,Lookups!$H:$N,3,FALSE),"")</f>
        <v/>
      </c>
      <c r="AB143" s="3" t="str">
        <f>IFERROR(VLOOKUP($C143*1,Lookups!$H:$N,4,FALSE),"")</f>
        <v/>
      </c>
      <c r="AC143" s="3" t="str">
        <f>IFERROR(VLOOKUP($C143*1,Lookups!$H:$N,5,FALSE),"")</f>
        <v/>
      </c>
      <c r="AD143" s="3" t="str">
        <f>IFERROR(VLOOKUP($C143*1,Lookups!$H:$N,6,FALSE),"")</f>
        <v/>
      </c>
      <c r="AE143" s="3" t="str">
        <f>IFERROR(VLOOKUP($C143*1,Lookups!$H:$N,7,FALSE),"")</f>
        <v/>
      </c>
      <c r="AF143" s="3" t="str">
        <f>VLOOKUP(B143*1,Stores!$A:$C,3,FALSE)</f>
        <v>DFG</v>
      </c>
    </row>
    <row r="144" spans="1:32">
      <c r="A144" s="160" t="s">
        <v>917</v>
      </c>
      <c r="B144" s="160" t="s">
        <v>953</v>
      </c>
      <c r="C144" s="160">
        <v>513000</v>
      </c>
      <c r="D144" s="160" t="s">
        <v>918</v>
      </c>
      <c r="E144" s="160" t="s">
        <v>424</v>
      </c>
      <c r="F144" s="161">
        <v>2016</v>
      </c>
      <c r="G144" s="162">
        <v>0</v>
      </c>
      <c r="H144" s="161">
        <v>0</v>
      </c>
      <c r="I144" s="161">
        <v>0</v>
      </c>
      <c r="J144" s="161">
        <v>0</v>
      </c>
      <c r="K144" s="161">
        <v>0</v>
      </c>
      <c r="L144" s="161">
        <v>0</v>
      </c>
      <c r="M144" s="161">
        <v>0</v>
      </c>
      <c r="N144" s="161">
        <v>0</v>
      </c>
      <c r="O144" s="161">
        <v>0</v>
      </c>
      <c r="P144" s="161">
        <v>0</v>
      </c>
      <c r="Q144" s="161">
        <v>0</v>
      </c>
      <c r="R144" s="161">
        <v>-963.1579999999999</v>
      </c>
      <c r="S144" s="161">
        <v>-7207.8720000000003</v>
      </c>
      <c r="T144" s="161">
        <v>-4961.348</v>
      </c>
      <c r="U144" s="161">
        <v>-13132.378000000001</v>
      </c>
      <c r="V144" s="163">
        <f ca="1">SUM(INDIRECT(Inputs!$C$11&amp;ROW()&amp;":"&amp;Inputs!$C$12&amp;ROW()))</f>
        <v>0</v>
      </c>
      <c r="W144" s="163">
        <f ca="1">SUM(INDIRECT(Inputs!$C$13&amp;ROW()&amp;":"&amp;Inputs!$C$14&amp;ROW()))</f>
        <v>0</v>
      </c>
      <c r="X144" s="3" t="str">
        <f>IF(COUNTIFS(Lookups!$A:$A,C144)=1,"Gross Sales","")</f>
        <v>Gross Sales</v>
      </c>
      <c r="Y144" s="3" t="str">
        <f>IF(COUNTIFS(Lookups!$D:$D,C144)=1,"Bar Sales","")</f>
        <v>Bar Sales</v>
      </c>
      <c r="Z144" s="3" t="str">
        <f>IFERROR(VLOOKUP(C144*1,Lookups!$D:$F,3,FALSE),"")</f>
        <v>Beer</v>
      </c>
      <c r="AA144" s="3" t="str">
        <f>IFERROR(VLOOKUP($C144*1,Lookups!$H:$N,3,FALSE),"")</f>
        <v/>
      </c>
      <c r="AB144" s="3" t="str">
        <f>IFERROR(VLOOKUP($C144*1,Lookups!$H:$N,4,FALSE),"")</f>
        <v/>
      </c>
      <c r="AC144" s="3" t="str">
        <f>IFERROR(VLOOKUP($C144*1,Lookups!$H:$N,5,FALSE),"")</f>
        <v/>
      </c>
      <c r="AD144" s="3" t="str">
        <f>IFERROR(VLOOKUP($C144*1,Lookups!$H:$N,6,FALSE),"")</f>
        <v/>
      </c>
      <c r="AE144" s="3" t="str">
        <f>IFERROR(VLOOKUP($C144*1,Lookups!$H:$N,7,FALSE),"")</f>
        <v/>
      </c>
      <c r="AF144" s="3" t="str">
        <f>VLOOKUP(B144*1,Stores!$A:$C,3,FALSE)</f>
        <v>DFG</v>
      </c>
    </row>
    <row r="145" spans="1:32">
      <c r="A145" s="160" t="s">
        <v>917</v>
      </c>
      <c r="B145" s="160" t="s">
        <v>954</v>
      </c>
      <c r="C145" s="160">
        <v>513000</v>
      </c>
      <c r="D145" s="160" t="s">
        <v>918</v>
      </c>
      <c r="E145" s="160" t="s">
        <v>424</v>
      </c>
      <c r="F145" s="161">
        <v>2016</v>
      </c>
      <c r="G145" s="162">
        <v>0</v>
      </c>
      <c r="H145" s="161">
        <v>0</v>
      </c>
      <c r="I145" s="161">
        <v>0</v>
      </c>
      <c r="J145" s="161">
        <v>0</v>
      </c>
      <c r="K145" s="161">
        <v>0</v>
      </c>
      <c r="L145" s="161">
        <v>0</v>
      </c>
      <c r="M145" s="161">
        <v>0</v>
      </c>
      <c r="N145" s="161">
        <v>0</v>
      </c>
      <c r="O145" s="161">
        <v>0</v>
      </c>
      <c r="P145" s="161">
        <v>0</v>
      </c>
      <c r="Q145" s="161">
        <v>0</v>
      </c>
      <c r="R145" s="161">
        <v>0</v>
      </c>
      <c r="S145" s="161">
        <v>-2770.8379999999997</v>
      </c>
      <c r="T145" s="161">
        <v>-8126.7164999999986</v>
      </c>
      <c r="U145" s="161">
        <v>-10897.554499999998</v>
      </c>
      <c r="V145" s="163">
        <f ca="1">SUM(INDIRECT(Inputs!$C$11&amp;ROW()&amp;":"&amp;Inputs!$C$12&amp;ROW()))</f>
        <v>0</v>
      </c>
      <c r="W145" s="163">
        <f ca="1">SUM(INDIRECT(Inputs!$C$13&amp;ROW()&amp;":"&amp;Inputs!$C$14&amp;ROW()))</f>
        <v>0</v>
      </c>
      <c r="X145" s="3" t="str">
        <f>IF(COUNTIFS(Lookups!$A:$A,C145)=1,"Gross Sales","")</f>
        <v>Gross Sales</v>
      </c>
      <c r="Y145" s="3" t="str">
        <f>IF(COUNTIFS(Lookups!$D:$D,C145)=1,"Bar Sales","")</f>
        <v>Bar Sales</v>
      </c>
      <c r="Z145" s="3" t="str">
        <f>IFERROR(VLOOKUP(C145*1,Lookups!$D:$F,3,FALSE),"")</f>
        <v>Beer</v>
      </c>
      <c r="AA145" s="3" t="str">
        <f>IFERROR(VLOOKUP($C145*1,Lookups!$H:$N,3,FALSE),"")</f>
        <v/>
      </c>
      <c r="AB145" s="3" t="str">
        <f>IFERROR(VLOOKUP($C145*1,Lookups!$H:$N,4,FALSE),"")</f>
        <v/>
      </c>
      <c r="AC145" s="3" t="str">
        <f>IFERROR(VLOOKUP($C145*1,Lookups!$H:$N,5,FALSE),"")</f>
        <v/>
      </c>
      <c r="AD145" s="3" t="str">
        <f>IFERROR(VLOOKUP($C145*1,Lookups!$H:$N,6,FALSE),"")</f>
        <v/>
      </c>
      <c r="AE145" s="3" t="str">
        <f>IFERROR(VLOOKUP($C145*1,Lookups!$H:$N,7,FALSE),"")</f>
        <v/>
      </c>
      <c r="AF145" s="3" t="str">
        <f>VLOOKUP(B145*1,Stores!$A:$C,3,FALSE)</f>
        <v>DFG</v>
      </c>
    </row>
    <row r="146" spans="1:32">
      <c r="A146" s="160" t="s">
        <v>917</v>
      </c>
      <c r="B146" s="160" t="s">
        <v>919</v>
      </c>
      <c r="C146" s="160">
        <v>514000</v>
      </c>
      <c r="D146" s="160" t="s">
        <v>918</v>
      </c>
      <c r="E146" s="160" t="s">
        <v>430</v>
      </c>
      <c r="F146" s="161">
        <v>2016</v>
      </c>
      <c r="G146" s="162">
        <v>0</v>
      </c>
      <c r="H146" s="161">
        <v>-74019.085839999985</v>
      </c>
      <c r="I146" s="161">
        <v>-89010.520409999983</v>
      </c>
      <c r="J146" s="161">
        <v>-86194.053540000008</v>
      </c>
      <c r="K146" s="161">
        <v>-54933.936749999993</v>
      </c>
      <c r="L146" s="161">
        <v>-70370.657419999989</v>
      </c>
      <c r="M146" s="161">
        <v>-57935.883599999994</v>
      </c>
      <c r="N146" s="161">
        <v>-58893.921519999996</v>
      </c>
      <c r="O146" s="161">
        <v>-57787.816099999989</v>
      </c>
      <c r="P146" s="161">
        <v>-40682.895749999996</v>
      </c>
      <c r="Q146" s="161">
        <v>0</v>
      </c>
      <c r="R146" s="161">
        <v>0</v>
      </c>
      <c r="S146" s="161">
        <v>0</v>
      </c>
      <c r="T146" s="161">
        <v>0</v>
      </c>
      <c r="U146" s="161">
        <v>-589828.77092999988</v>
      </c>
      <c r="V146" s="163">
        <f ca="1">SUM(INDIRECT(Inputs!$C$11&amp;ROW()&amp;":"&amp;Inputs!$C$12&amp;ROW()))</f>
        <v>0</v>
      </c>
      <c r="W146" s="163">
        <f ca="1">SUM(INDIRECT(Inputs!$C$13&amp;ROW()&amp;":"&amp;Inputs!$C$14&amp;ROW()))</f>
        <v>-589828.77092999988</v>
      </c>
      <c r="X146" s="3" t="str">
        <f>IF(COUNTIFS(Lookups!$A:$A,C146)=1,"Gross Sales","")</f>
        <v>Gross Sales</v>
      </c>
      <c r="Y146" s="3" t="str">
        <f>IF(COUNTIFS(Lookups!$D:$D,C146)=1,"Bar Sales","")</f>
        <v>Bar Sales</v>
      </c>
      <c r="Z146" s="3" t="str">
        <f>IFERROR(VLOOKUP(C146*1,Lookups!$D:$F,3,FALSE),"")</f>
        <v>Wine</v>
      </c>
      <c r="AA146" s="3" t="str">
        <f>IFERROR(VLOOKUP($C146*1,Lookups!$H:$N,3,FALSE),"")</f>
        <v/>
      </c>
      <c r="AB146" s="3" t="str">
        <f>IFERROR(VLOOKUP($C146*1,Lookups!$H:$N,4,FALSE),"")</f>
        <v/>
      </c>
      <c r="AC146" s="3" t="str">
        <f>IFERROR(VLOOKUP($C146*1,Lookups!$H:$N,5,FALSE),"")</f>
        <v/>
      </c>
      <c r="AD146" s="3" t="str">
        <f>IFERROR(VLOOKUP($C146*1,Lookups!$H:$N,6,FALSE),"")</f>
        <v/>
      </c>
      <c r="AE146" s="3" t="str">
        <f>IFERROR(VLOOKUP($C146*1,Lookups!$H:$N,7,FALSE),"")</f>
        <v/>
      </c>
      <c r="AF146" s="3" t="str">
        <f>VLOOKUP(B146*1,Stores!$A:$C,3,FALSE)</f>
        <v>DFDE</v>
      </c>
    </row>
    <row r="147" spans="1:32">
      <c r="A147" s="160" t="s">
        <v>917</v>
      </c>
      <c r="B147" s="160" t="s">
        <v>920</v>
      </c>
      <c r="C147" s="160">
        <v>514000</v>
      </c>
      <c r="D147" s="160" t="s">
        <v>918</v>
      </c>
      <c r="E147" s="160" t="s">
        <v>430</v>
      </c>
      <c r="F147" s="161">
        <v>2016</v>
      </c>
      <c r="G147" s="162">
        <v>0</v>
      </c>
      <c r="H147" s="161">
        <v>-121143.78926999999</v>
      </c>
      <c r="I147" s="161">
        <v>-96662.984879999989</v>
      </c>
      <c r="J147" s="161">
        <v>-82258.655709999992</v>
      </c>
      <c r="K147" s="161">
        <v>-115660.86083999998</v>
      </c>
      <c r="L147" s="161">
        <v>-98285.326089999988</v>
      </c>
      <c r="M147" s="161">
        <v>-109366.81811999998</v>
      </c>
      <c r="N147" s="161">
        <v>-93462.506410000002</v>
      </c>
      <c r="O147" s="161">
        <v>-64871.287040000003</v>
      </c>
      <c r="P147" s="161">
        <v>-116017.10876</v>
      </c>
      <c r="Q147" s="161">
        <v>-95150.600999999995</v>
      </c>
      <c r="R147" s="161">
        <v>-114940.3122</v>
      </c>
      <c r="S147" s="161">
        <v>-95133.757599999997</v>
      </c>
      <c r="T147" s="161">
        <v>-141093.08849999998</v>
      </c>
      <c r="U147" s="161">
        <v>-1344047.0964199998</v>
      </c>
      <c r="V147" s="163">
        <f ca="1">SUM(INDIRECT(Inputs!$C$11&amp;ROW()&amp;":"&amp;Inputs!$C$12&amp;ROW()))</f>
        <v>-95150.600999999995</v>
      </c>
      <c r="W147" s="163">
        <f ca="1">SUM(INDIRECT(Inputs!$C$13&amp;ROW()&amp;":"&amp;Inputs!$C$14&amp;ROW()))</f>
        <v>-992879.93811999995</v>
      </c>
      <c r="X147" s="3" t="str">
        <f>IF(COUNTIFS(Lookups!$A:$A,C147)=1,"Gross Sales","")</f>
        <v>Gross Sales</v>
      </c>
      <c r="Y147" s="3" t="str">
        <f>IF(COUNTIFS(Lookups!$D:$D,C147)=1,"Bar Sales","")</f>
        <v>Bar Sales</v>
      </c>
      <c r="Z147" s="3" t="str">
        <f>IFERROR(VLOOKUP(C147*1,Lookups!$D:$F,3,FALSE),"")</f>
        <v>Wine</v>
      </c>
      <c r="AA147" s="3" t="str">
        <f>IFERROR(VLOOKUP($C147*1,Lookups!$H:$N,3,FALSE),"")</f>
        <v/>
      </c>
      <c r="AB147" s="3" t="str">
        <f>IFERROR(VLOOKUP($C147*1,Lookups!$H:$N,4,FALSE),"")</f>
        <v/>
      </c>
      <c r="AC147" s="3" t="str">
        <f>IFERROR(VLOOKUP($C147*1,Lookups!$H:$N,5,FALSE),"")</f>
        <v/>
      </c>
      <c r="AD147" s="3" t="str">
        <f>IFERROR(VLOOKUP($C147*1,Lookups!$H:$N,6,FALSE),"")</f>
        <v/>
      </c>
      <c r="AE147" s="3" t="str">
        <f>IFERROR(VLOOKUP($C147*1,Lookups!$H:$N,7,FALSE),"")</f>
        <v/>
      </c>
      <c r="AF147" s="3" t="str">
        <f>VLOOKUP(B147*1,Stores!$A:$C,3,FALSE)</f>
        <v>DFDE</v>
      </c>
    </row>
    <row r="148" spans="1:32">
      <c r="A148" s="160" t="s">
        <v>917</v>
      </c>
      <c r="B148" s="160" t="s">
        <v>921</v>
      </c>
      <c r="C148" s="160">
        <v>514000</v>
      </c>
      <c r="D148" s="160" t="s">
        <v>918</v>
      </c>
      <c r="E148" s="160" t="s">
        <v>430</v>
      </c>
      <c r="F148" s="161">
        <v>2016</v>
      </c>
      <c r="G148" s="162">
        <v>0</v>
      </c>
      <c r="H148" s="161">
        <v>-116017.09097999999</v>
      </c>
      <c r="I148" s="161">
        <v>-111108.81249999999</v>
      </c>
      <c r="J148" s="161">
        <v>-88859.499749999988</v>
      </c>
      <c r="K148" s="161">
        <v>-95189.43</v>
      </c>
      <c r="L148" s="161">
        <v>-93342.785759999984</v>
      </c>
      <c r="M148" s="161">
        <v>-73519.81</v>
      </c>
      <c r="N148" s="161">
        <v>-93025.674700000003</v>
      </c>
      <c r="O148" s="161">
        <v>-97772.751999999993</v>
      </c>
      <c r="P148" s="161">
        <v>-80338.762000000002</v>
      </c>
      <c r="Q148" s="161">
        <v>-97653.373999999996</v>
      </c>
      <c r="R148" s="161">
        <v>-74527.564999999988</v>
      </c>
      <c r="S148" s="161">
        <v>-99111.387899999987</v>
      </c>
      <c r="T148" s="161">
        <v>-175850.52099999998</v>
      </c>
      <c r="U148" s="161">
        <v>-1296317.4655899997</v>
      </c>
      <c r="V148" s="163">
        <f ca="1">SUM(INDIRECT(Inputs!$C$11&amp;ROW()&amp;":"&amp;Inputs!$C$12&amp;ROW()))</f>
        <v>-97653.373999999996</v>
      </c>
      <c r="W148" s="163">
        <f ca="1">SUM(INDIRECT(Inputs!$C$13&amp;ROW()&amp;":"&amp;Inputs!$C$14&amp;ROW()))</f>
        <v>-946827.99168999982</v>
      </c>
      <c r="X148" s="3" t="str">
        <f>IF(COUNTIFS(Lookups!$A:$A,C148)=1,"Gross Sales","")</f>
        <v>Gross Sales</v>
      </c>
      <c r="Y148" s="3" t="str">
        <f>IF(COUNTIFS(Lookups!$D:$D,C148)=1,"Bar Sales","")</f>
        <v>Bar Sales</v>
      </c>
      <c r="Z148" s="3" t="str">
        <f>IFERROR(VLOOKUP(C148*1,Lookups!$D:$F,3,FALSE),"")</f>
        <v>Wine</v>
      </c>
      <c r="AA148" s="3" t="str">
        <f>IFERROR(VLOOKUP($C148*1,Lookups!$H:$N,3,FALSE),"")</f>
        <v/>
      </c>
      <c r="AB148" s="3" t="str">
        <f>IFERROR(VLOOKUP($C148*1,Lookups!$H:$N,4,FALSE),"")</f>
        <v/>
      </c>
      <c r="AC148" s="3" t="str">
        <f>IFERROR(VLOOKUP($C148*1,Lookups!$H:$N,5,FALSE),"")</f>
        <v/>
      </c>
      <c r="AD148" s="3" t="str">
        <f>IFERROR(VLOOKUP($C148*1,Lookups!$H:$N,6,FALSE),"")</f>
        <v/>
      </c>
      <c r="AE148" s="3" t="str">
        <f>IFERROR(VLOOKUP($C148*1,Lookups!$H:$N,7,FALSE),"")</f>
        <v/>
      </c>
      <c r="AF148" s="3" t="str">
        <f>VLOOKUP(B148*1,Stores!$A:$C,3,FALSE)</f>
        <v>DFDE</v>
      </c>
    </row>
    <row r="149" spans="1:32">
      <c r="A149" s="160" t="s">
        <v>917</v>
      </c>
      <c r="B149" s="160" t="s">
        <v>922</v>
      </c>
      <c r="C149" s="160">
        <v>514000</v>
      </c>
      <c r="D149" s="160" t="s">
        <v>918</v>
      </c>
      <c r="E149" s="160" t="s">
        <v>430</v>
      </c>
      <c r="F149" s="161">
        <v>2016</v>
      </c>
      <c r="G149" s="162">
        <v>0</v>
      </c>
      <c r="H149" s="161">
        <v>-82110.595000000001</v>
      </c>
      <c r="I149" s="161">
        <v>-75721.799999999988</v>
      </c>
      <c r="J149" s="161">
        <v>-68035.075499999992</v>
      </c>
      <c r="K149" s="161">
        <v>-55474.652800000003</v>
      </c>
      <c r="L149" s="161">
        <v>-102335.27849999999</v>
      </c>
      <c r="M149" s="161">
        <v>-64377.403999999995</v>
      </c>
      <c r="N149" s="161">
        <v>-90040.667499999996</v>
      </c>
      <c r="O149" s="161">
        <v>-73465.892500000002</v>
      </c>
      <c r="P149" s="161">
        <v>-81372.059999999983</v>
      </c>
      <c r="Q149" s="161">
        <v>-87438.833999999988</v>
      </c>
      <c r="R149" s="161">
        <v>-90126.343999999997</v>
      </c>
      <c r="S149" s="161">
        <v>-87205.971999999994</v>
      </c>
      <c r="T149" s="161">
        <v>-156808.70449999999</v>
      </c>
      <c r="U149" s="161">
        <v>-1114513.2802999998</v>
      </c>
      <c r="V149" s="163">
        <f ca="1">SUM(INDIRECT(Inputs!$C$11&amp;ROW()&amp;":"&amp;Inputs!$C$12&amp;ROW()))</f>
        <v>-87438.833999999988</v>
      </c>
      <c r="W149" s="163">
        <f ca="1">SUM(INDIRECT(Inputs!$C$13&amp;ROW()&amp;":"&amp;Inputs!$C$14&amp;ROW()))</f>
        <v>-780372.25979999988</v>
      </c>
      <c r="X149" s="3" t="str">
        <f>IF(COUNTIFS(Lookups!$A:$A,C149)=1,"Gross Sales","")</f>
        <v>Gross Sales</v>
      </c>
      <c r="Y149" s="3" t="str">
        <f>IF(COUNTIFS(Lookups!$D:$D,C149)=1,"Bar Sales","")</f>
        <v>Bar Sales</v>
      </c>
      <c r="Z149" s="3" t="str">
        <f>IFERROR(VLOOKUP(C149*1,Lookups!$D:$F,3,FALSE),"")</f>
        <v>Wine</v>
      </c>
      <c r="AA149" s="3" t="str">
        <f>IFERROR(VLOOKUP($C149*1,Lookups!$H:$N,3,FALSE),"")</f>
        <v/>
      </c>
      <c r="AB149" s="3" t="str">
        <f>IFERROR(VLOOKUP($C149*1,Lookups!$H:$N,4,FALSE),"")</f>
        <v/>
      </c>
      <c r="AC149" s="3" t="str">
        <f>IFERROR(VLOOKUP($C149*1,Lookups!$H:$N,5,FALSE),"")</f>
        <v/>
      </c>
      <c r="AD149" s="3" t="str">
        <f>IFERROR(VLOOKUP($C149*1,Lookups!$H:$N,6,FALSE),"")</f>
        <v/>
      </c>
      <c r="AE149" s="3" t="str">
        <f>IFERROR(VLOOKUP($C149*1,Lookups!$H:$N,7,FALSE),"")</f>
        <v/>
      </c>
      <c r="AF149" s="3" t="str">
        <f>VLOOKUP(B149*1,Stores!$A:$C,3,FALSE)</f>
        <v>DFDE</v>
      </c>
    </row>
    <row r="150" spans="1:32">
      <c r="A150" s="160" t="s">
        <v>917</v>
      </c>
      <c r="B150" s="160" t="s">
        <v>923</v>
      </c>
      <c r="C150" s="160">
        <v>514000</v>
      </c>
      <c r="D150" s="160" t="s">
        <v>918</v>
      </c>
      <c r="E150" s="160" t="s">
        <v>430</v>
      </c>
      <c r="F150" s="161">
        <v>2016</v>
      </c>
      <c r="G150" s="162">
        <v>0</v>
      </c>
      <c r="H150" s="161">
        <v>-99812.117999999988</v>
      </c>
      <c r="I150" s="161">
        <v>-107426.84301999999</v>
      </c>
      <c r="J150" s="161">
        <v>-75040.539069999984</v>
      </c>
      <c r="K150" s="161">
        <v>-94692.16581999998</v>
      </c>
      <c r="L150" s="161">
        <v>-97099.719219999984</v>
      </c>
      <c r="M150" s="161">
        <v>-71383.850999999995</v>
      </c>
      <c r="N150" s="161">
        <v>-76467.51728</v>
      </c>
      <c r="O150" s="161">
        <v>-59997.039199999999</v>
      </c>
      <c r="P150" s="161">
        <v>-105678.32351999999</v>
      </c>
      <c r="Q150" s="161">
        <v>-93085.875749999992</v>
      </c>
      <c r="R150" s="161">
        <v>-85827.831319999998</v>
      </c>
      <c r="S150" s="161">
        <v>-81379.37444</v>
      </c>
      <c r="T150" s="161">
        <v>-126459.29485000001</v>
      </c>
      <c r="U150" s="161">
        <v>-1174350.4924900001</v>
      </c>
      <c r="V150" s="163">
        <f ca="1">SUM(INDIRECT(Inputs!$C$11&amp;ROW()&amp;":"&amp;Inputs!$C$12&amp;ROW()))</f>
        <v>-93085.875749999992</v>
      </c>
      <c r="W150" s="163">
        <f ca="1">SUM(INDIRECT(Inputs!$C$13&amp;ROW()&amp;":"&amp;Inputs!$C$14&amp;ROW()))</f>
        <v>-880683.99187999999</v>
      </c>
      <c r="X150" s="3" t="str">
        <f>IF(COUNTIFS(Lookups!$A:$A,C150)=1,"Gross Sales","")</f>
        <v>Gross Sales</v>
      </c>
      <c r="Y150" s="3" t="str">
        <f>IF(COUNTIFS(Lookups!$D:$D,C150)=1,"Bar Sales","")</f>
        <v>Bar Sales</v>
      </c>
      <c r="Z150" s="3" t="str">
        <f>IFERROR(VLOOKUP(C150*1,Lookups!$D:$F,3,FALSE),"")</f>
        <v>Wine</v>
      </c>
      <c r="AA150" s="3" t="str">
        <f>IFERROR(VLOOKUP($C150*1,Lookups!$H:$N,3,FALSE),"")</f>
        <v/>
      </c>
      <c r="AB150" s="3" t="str">
        <f>IFERROR(VLOOKUP($C150*1,Lookups!$H:$N,4,FALSE),"")</f>
        <v/>
      </c>
      <c r="AC150" s="3" t="str">
        <f>IFERROR(VLOOKUP($C150*1,Lookups!$H:$N,5,FALSE),"")</f>
        <v/>
      </c>
      <c r="AD150" s="3" t="str">
        <f>IFERROR(VLOOKUP($C150*1,Lookups!$H:$N,6,FALSE),"")</f>
        <v/>
      </c>
      <c r="AE150" s="3" t="str">
        <f>IFERROR(VLOOKUP($C150*1,Lookups!$H:$N,7,FALSE),"")</f>
        <v/>
      </c>
      <c r="AF150" s="3" t="str">
        <f>VLOOKUP(B150*1,Stores!$A:$C,3,FALSE)</f>
        <v>DFDE</v>
      </c>
    </row>
    <row r="151" spans="1:32">
      <c r="A151" s="160" t="s">
        <v>917</v>
      </c>
      <c r="B151" s="160" t="s">
        <v>924</v>
      </c>
      <c r="C151" s="160">
        <v>514000</v>
      </c>
      <c r="D151" s="160" t="s">
        <v>918</v>
      </c>
      <c r="E151" s="160" t="s">
        <v>430</v>
      </c>
      <c r="F151" s="161">
        <v>2016</v>
      </c>
      <c r="G151" s="162">
        <v>0</v>
      </c>
      <c r="H151" s="161">
        <v>0</v>
      </c>
      <c r="I151" s="161">
        <v>0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61">
        <v>0</v>
      </c>
      <c r="P151" s="161">
        <v>0</v>
      </c>
      <c r="Q151" s="161">
        <v>-134171.32189999998</v>
      </c>
      <c r="R151" s="161">
        <v>-165717.601</v>
      </c>
      <c r="S151" s="161">
        <v>-168925.48400000003</v>
      </c>
      <c r="T151" s="161">
        <v>-172502.41294999997</v>
      </c>
      <c r="U151" s="161">
        <v>-641316.81985000009</v>
      </c>
      <c r="V151" s="163">
        <f ca="1">SUM(INDIRECT(Inputs!$C$11&amp;ROW()&amp;":"&amp;Inputs!$C$12&amp;ROW()))</f>
        <v>-134171.32189999998</v>
      </c>
      <c r="W151" s="163">
        <f ca="1">SUM(INDIRECT(Inputs!$C$13&amp;ROW()&amp;":"&amp;Inputs!$C$14&amp;ROW()))</f>
        <v>-134171.32189999998</v>
      </c>
      <c r="X151" s="3" t="str">
        <f>IF(COUNTIFS(Lookups!$A:$A,C151)=1,"Gross Sales","")</f>
        <v>Gross Sales</v>
      </c>
      <c r="Y151" s="3" t="str">
        <f>IF(COUNTIFS(Lookups!$D:$D,C151)=1,"Bar Sales","")</f>
        <v>Bar Sales</v>
      </c>
      <c r="Z151" s="3" t="str">
        <f>IFERROR(VLOOKUP(C151*1,Lookups!$D:$F,3,FALSE),"")</f>
        <v>Wine</v>
      </c>
      <c r="AA151" s="3" t="str">
        <f>IFERROR(VLOOKUP($C151*1,Lookups!$H:$N,3,FALSE),"")</f>
        <v/>
      </c>
      <c r="AB151" s="3" t="str">
        <f>IFERROR(VLOOKUP($C151*1,Lookups!$H:$N,4,FALSE),"")</f>
        <v/>
      </c>
      <c r="AC151" s="3" t="str">
        <f>IFERROR(VLOOKUP($C151*1,Lookups!$H:$N,5,FALSE),"")</f>
        <v/>
      </c>
      <c r="AD151" s="3" t="str">
        <f>IFERROR(VLOOKUP($C151*1,Lookups!$H:$N,6,FALSE),"")</f>
        <v/>
      </c>
      <c r="AE151" s="3" t="str">
        <f>IFERROR(VLOOKUP($C151*1,Lookups!$H:$N,7,FALSE),"")</f>
        <v/>
      </c>
      <c r="AF151" s="3" t="str">
        <f>VLOOKUP(B151*1,Stores!$A:$C,3,FALSE)</f>
        <v>DFDE</v>
      </c>
    </row>
    <row r="152" spans="1:32">
      <c r="A152" s="160" t="s">
        <v>917</v>
      </c>
      <c r="B152" s="160" t="s">
        <v>925</v>
      </c>
      <c r="C152" s="160">
        <v>514000</v>
      </c>
      <c r="D152" s="160" t="s">
        <v>918</v>
      </c>
      <c r="E152" s="160" t="s">
        <v>430</v>
      </c>
      <c r="F152" s="161">
        <v>2016</v>
      </c>
      <c r="G152" s="162">
        <v>0</v>
      </c>
      <c r="H152" s="161">
        <v>-78698.850999999995</v>
      </c>
      <c r="I152" s="161">
        <v>-104362.79700000001</v>
      </c>
      <c r="J152" s="161">
        <v>-76638.939999999988</v>
      </c>
      <c r="K152" s="161">
        <v>-39405.729999999996</v>
      </c>
      <c r="L152" s="161">
        <v>-77303.414999999994</v>
      </c>
      <c r="M152" s="161">
        <v>-56267.924999999996</v>
      </c>
      <c r="N152" s="161">
        <v>-28446.858999999997</v>
      </c>
      <c r="O152" s="161">
        <v>-35601.440000000002</v>
      </c>
      <c r="P152" s="161">
        <v>-42515.192999999999</v>
      </c>
      <c r="Q152" s="161">
        <v>-71817.157999999996</v>
      </c>
      <c r="R152" s="161">
        <v>-105722.0745</v>
      </c>
      <c r="S152" s="161">
        <v>-89917.673999999985</v>
      </c>
      <c r="T152" s="161">
        <v>-51456.887999999992</v>
      </c>
      <c r="U152" s="161">
        <v>-858154.94449999998</v>
      </c>
      <c r="V152" s="163">
        <f ca="1">SUM(INDIRECT(Inputs!$C$11&amp;ROW()&amp;":"&amp;Inputs!$C$12&amp;ROW()))</f>
        <v>-71817.157999999996</v>
      </c>
      <c r="W152" s="163">
        <f ca="1">SUM(INDIRECT(Inputs!$C$13&amp;ROW()&amp;":"&amp;Inputs!$C$14&amp;ROW()))</f>
        <v>-611058.30799999996</v>
      </c>
      <c r="X152" s="3" t="str">
        <f>IF(COUNTIFS(Lookups!$A:$A,C152)=1,"Gross Sales","")</f>
        <v>Gross Sales</v>
      </c>
      <c r="Y152" s="3" t="str">
        <f>IF(COUNTIFS(Lookups!$D:$D,C152)=1,"Bar Sales","")</f>
        <v>Bar Sales</v>
      </c>
      <c r="Z152" s="3" t="str">
        <f>IFERROR(VLOOKUP(C152*1,Lookups!$D:$F,3,FALSE),"")</f>
        <v>Wine</v>
      </c>
      <c r="AA152" s="3" t="str">
        <f>IFERROR(VLOOKUP($C152*1,Lookups!$H:$N,3,FALSE),"")</f>
        <v/>
      </c>
      <c r="AB152" s="3" t="str">
        <f>IFERROR(VLOOKUP($C152*1,Lookups!$H:$N,4,FALSE),"")</f>
        <v/>
      </c>
      <c r="AC152" s="3" t="str">
        <f>IFERROR(VLOOKUP($C152*1,Lookups!$H:$N,5,FALSE),"")</f>
        <v/>
      </c>
      <c r="AD152" s="3" t="str">
        <f>IFERROR(VLOOKUP($C152*1,Lookups!$H:$N,6,FALSE),"")</f>
        <v/>
      </c>
      <c r="AE152" s="3" t="str">
        <f>IFERROR(VLOOKUP($C152*1,Lookups!$H:$N,7,FALSE),"")</f>
        <v/>
      </c>
      <c r="AF152" s="3" t="str">
        <f>VLOOKUP(B152*1,Stores!$A:$C,3,FALSE)</f>
        <v>DFDE</v>
      </c>
    </row>
    <row r="153" spans="1:32">
      <c r="A153" s="160" t="s">
        <v>917</v>
      </c>
      <c r="B153" s="160" t="s">
        <v>926</v>
      </c>
      <c r="C153" s="160">
        <v>514000</v>
      </c>
      <c r="D153" s="160" t="s">
        <v>918</v>
      </c>
      <c r="E153" s="160" t="s">
        <v>430</v>
      </c>
      <c r="F153" s="161">
        <v>2016</v>
      </c>
      <c r="G153" s="162">
        <v>0</v>
      </c>
      <c r="H153" s="161">
        <v>-307326.48099999997</v>
      </c>
      <c r="I153" s="161">
        <v>-327670.87618999998</v>
      </c>
      <c r="J153" s="161">
        <v>-398442.8</v>
      </c>
      <c r="K153" s="161">
        <v>-378216.83899999998</v>
      </c>
      <c r="L153" s="161">
        <v>-289990.40000000002</v>
      </c>
      <c r="M153" s="161">
        <v>-304132.89199999999</v>
      </c>
      <c r="N153" s="161">
        <v>-211067.16749999998</v>
      </c>
      <c r="O153" s="161">
        <v>-279247.85700000002</v>
      </c>
      <c r="P153" s="161">
        <v>-275080.70099999994</v>
      </c>
      <c r="Q153" s="161">
        <v>-288892.37888000003</v>
      </c>
      <c r="R153" s="161">
        <v>-307011.66719999997</v>
      </c>
      <c r="S153" s="161">
        <v>-314369.18519999995</v>
      </c>
      <c r="T153" s="161">
        <v>-481302.3138</v>
      </c>
      <c r="U153" s="161">
        <v>-4162751.5587699995</v>
      </c>
      <c r="V153" s="163">
        <f ca="1">SUM(INDIRECT(Inputs!$C$11&amp;ROW()&amp;":"&amp;Inputs!$C$12&amp;ROW()))</f>
        <v>-288892.37888000003</v>
      </c>
      <c r="W153" s="163">
        <f ca="1">SUM(INDIRECT(Inputs!$C$13&amp;ROW()&amp;":"&amp;Inputs!$C$14&amp;ROW()))</f>
        <v>-3060068.3925699997</v>
      </c>
      <c r="X153" s="3" t="str">
        <f>IF(COUNTIFS(Lookups!$A:$A,C153)=1,"Gross Sales","")</f>
        <v>Gross Sales</v>
      </c>
      <c r="Y153" s="3" t="str">
        <f>IF(COUNTIFS(Lookups!$D:$D,C153)=1,"Bar Sales","")</f>
        <v>Bar Sales</v>
      </c>
      <c r="Z153" s="3" t="str">
        <f>IFERROR(VLOOKUP(C153*1,Lookups!$D:$F,3,FALSE),"")</f>
        <v>Wine</v>
      </c>
      <c r="AA153" s="3" t="str">
        <f>IFERROR(VLOOKUP($C153*1,Lookups!$H:$N,3,FALSE),"")</f>
        <v/>
      </c>
      <c r="AB153" s="3" t="str">
        <f>IFERROR(VLOOKUP($C153*1,Lookups!$H:$N,4,FALSE),"")</f>
        <v/>
      </c>
      <c r="AC153" s="3" t="str">
        <f>IFERROR(VLOOKUP($C153*1,Lookups!$H:$N,5,FALSE),"")</f>
        <v/>
      </c>
      <c r="AD153" s="3" t="str">
        <f>IFERROR(VLOOKUP($C153*1,Lookups!$H:$N,6,FALSE),"")</f>
        <v/>
      </c>
      <c r="AE153" s="3" t="str">
        <f>IFERROR(VLOOKUP($C153*1,Lookups!$H:$N,7,FALSE),"")</f>
        <v/>
      </c>
      <c r="AF153" s="3" t="str">
        <f>VLOOKUP(B153*1,Stores!$A:$C,3,FALSE)</f>
        <v>DFDE</v>
      </c>
    </row>
    <row r="154" spans="1:32">
      <c r="A154" s="160" t="s">
        <v>917</v>
      </c>
      <c r="B154" s="160" t="s">
        <v>927</v>
      </c>
      <c r="C154" s="160">
        <v>514000</v>
      </c>
      <c r="D154" s="160" t="s">
        <v>918</v>
      </c>
      <c r="E154" s="160" t="s">
        <v>430</v>
      </c>
      <c r="F154" s="161">
        <v>2016</v>
      </c>
      <c r="G154" s="162">
        <v>0</v>
      </c>
      <c r="H154" s="161">
        <v>-124463.45449999999</v>
      </c>
      <c r="I154" s="161">
        <v>-163673.19499999998</v>
      </c>
      <c r="J154" s="161">
        <v>-151656.52599999998</v>
      </c>
      <c r="K154" s="161">
        <v>-172102.16099999999</v>
      </c>
      <c r="L154" s="161">
        <v>-227829.44799999997</v>
      </c>
      <c r="M154" s="161">
        <v>-207260.55</v>
      </c>
      <c r="N154" s="161">
        <v>-209380.91999999995</v>
      </c>
      <c r="O154" s="161">
        <v>-217883.65899999999</v>
      </c>
      <c r="P154" s="161">
        <v>-187197.73799999998</v>
      </c>
      <c r="Q154" s="161">
        <v>-224024.136</v>
      </c>
      <c r="R154" s="161">
        <v>-166678.155</v>
      </c>
      <c r="S154" s="161">
        <v>-172918.07399999996</v>
      </c>
      <c r="T154" s="161">
        <v>-242016.24299999999</v>
      </c>
      <c r="U154" s="161">
        <v>-2467084.2594999992</v>
      </c>
      <c r="V154" s="163">
        <f ca="1">SUM(INDIRECT(Inputs!$C$11&amp;ROW()&amp;":"&amp;Inputs!$C$12&amp;ROW()))</f>
        <v>-224024.136</v>
      </c>
      <c r="W154" s="163">
        <f ca="1">SUM(INDIRECT(Inputs!$C$13&amp;ROW()&amp;":"&amp;Inputs!$C$14&amp;ROW()))</f>
        <v>-1885471.7874999996</v>
      </c>
      <c r="X154" s="3" t="str">
        <f>IF(COUNTIFS(Lookups!$A:$A,C154)=1,"Gross Sales","")</f>
        <v>Gross Sales</v>
      </c>
      <c r="Y154" s="3" t="str">
        <f>IF(COUNTIFS(Lookups!$D:$D,C154)=1,"Bar Sales","")</f>
        <v>Bar Sales</v>
      </c>
      <c r="Z154" s="3" t="str">
        <f>IFERROR(VLOOKUP(C154*1,Lookups!$D:$F,3,FALSE),"")</f>
        <v>Wine</v>
      </c>
      <c r="AA154" s="3" t="str">
        <f>IFERROR(VLOOKUP($C154*1,Lookups!$H:$N,3,FALSE),"")</f>
        <v/>
      </c>
      <c r="AB154" s="3" t="str">
        <f>IFERROR(VLOOKUP($C154*1,Lookups!$H:$N,4,FALSE),"")</f>
        <v/>
      </c>
      <c r="AC154" s="3" t="str">
        <f>IFERROR(VLOOKUP($C154*1,Lookups!$H:$N,5,FALSE),"")</f>
        <v/>
      </c>
      <c r="AD154" s="3" t="str">
        <f>IFERROR(VLOOKUP($C154*1,Lookups!$H:$N,6,FALSE),"")</f>
        <v/>
      </c>
      <c r="AE154" s="3" t="str">
        <f>IFERROR(VLOOKUP($C154*1,Lookups!$H:$N,7,FALSE),"")</f>
        <v/>
      </c>
      <c r="AF154" s="3" t="str">
        <f>VLOOKUP(B154*1,Stores!$A:$C,3,FALSE)</f>
        <v>DFDE</v>
      </c>
    </row>
    <row r="155" spans="1:32">
      <c r="A155" s="160" t="s">
        <v>917</v>
      </c>
      <c r="B155" s="160" t="s">
        <v>928</v>
      </c>
      <c r="C155" s="160">
        <v>514000</v>
      </c>
      <c r="D155" s="160" t="s">
        <v>918</v>
      </c>
      <c r="E155" s="160" t="s">
        <v>430</v>
      </c>
      <c r="F155" s="161">
        <v>2016</v>
      </c>
      <c r="G155" s="162">
        <v>0</v>
      </c>
      <c r="H155" s="161">
        <v>-118524.88535999999</v>
      </c>
      <c r="I155" s="161">
        <v>-120288.50316000001</v>
      </c>
      <c r="J155" s="161">
        <v>-81174.834230000008</v>
      </c>
      <c r="K155" s="161">
        <v>-121002.75550999999</v>
      </c>
      <c r="L155" s="161">
        <v>-76212.140479999987</v>
      </c>
      <c r="M155" s="161">
        <v>-65601.811169999986</v>
      </c>
      <c r="N155" s="161">
        <v>-55462.502899999992</v>
      </c>
      <c r="O155" s="161">
        <v>-62439.752829999998</v>
      </c>
      <c r="P155" s="161">
        <v>-46896.351599999995</v>
      </c>
      <c r="Q155" s="161">
        <v>-103046.26640000001</v>
      </c>
      <c r="R155" s="161">
        <v>-76564.770099999994</v>
      </c>
      <c r="S155" s="161">
        <v>-67350.114650000003</v>
      </c>
      <c r="T155" s="161">
        <v>-65538.891599999988</v>
      </c>
      <c r="U155" s="161">
        <v>-1060103.57999</v>
      </c>
      <c r="V155" s="163">
        <f ca="1">SUM(INDIRECT(Inputs!$C$11&amp;ROW()&amp;":"&amp;Inputs!$C$12&amp;ROW()))</f>
        <v>-103046.26640000001</v>
      </c>
      <c r="W155" s="163">
        <f ca="1">SUM(INDIRECT(Inputs!$C$13&amp;ROW()&amp;":"&amp;Inputs!$C$14&amp;ROW()))</f>
        <v>-850649.80363999994</v>
      </c>
      <c r="X155" s="3" t="str">
        <f>IF(COUNTIFS(Lookups!$A:$A,C155)=1,"Gross Sales","")</f>
        <v>Gross Sales</v>
      </c>
      <c r="Y155" s="3" t="str">
        <f>IF(COUNTIFS(Lookups!$D:$D,C155)=1,"Bar Sales","")</f>
        <v>Bar Sales</v>
      </c>
      <c r="Z155" s="3" t="str">
        <f>IFERROR(VLOOKUP(C155*1,Lookups!$D:$F,3,FALSE),"")</f>
        <v>Wine</v>
      </c>
      <c r="AA155" s="3" t="str">
        <f>IFERROR(VLOOKUP($C155*1,Lookups!$H:$N,3,FALSE),"")</f>
        <v/>
      </c>
      <c r="AB155" s="3" t="str">
        <f>IFERROR(VLOOKUP($C155*1,Lookups!$H:$N,4,FALSE),"")</f>
        <v/>
      </c>
      <c r="AC155" s="3" t="str">
        <f>IFERROR(VLOOKUP($C155*1,Lookups!$H:$N,5,FALSE),"")</f>
        <v/>
      </c>
      <c r="AD155" s="3" t="str">
        <f>IFERROR(VLOOKUP($C155*1,Lookups!$H:$N,6,FALSE),"")</f>
        <v/>
      </c>
      <c r="AE155" s="3" t="str">
        <f>IFERROR(VLOOKUP($C155*1,Lookups!$H:$N,7,FALSE),"")</f>
        <v/>
      </c>
      <c r="AF155" s="3" t="str">
        <f>VLOOKUP(B155*1,Stores!$A:$C,3,FALSE)</f>
        <v>DFDE</v>
      </c>
    </row>
    <row r="156" spans="1:32">
      <c r="A156" s="160" t="s">
        <v>917</v>
      </c>
      <c r="B156" s="160" t="s">
        <v>929</v>
      </c>
      <c r="C156" s="160">
        <v>514000</v>
      </c>
      <c r="D156" s="160" t="s">
        <v>918</v>
      </c>
      <c r="E156" s="160" t="s">
        <v>430</v>
      </c>
      <c r="F156" s="161">
        <v>2016</v>
      </c>
      <c r="G156" s="162">
        <v>0</v>
      </c>
      <c r="H156" s="161">
        <v>-62237.476000000002</v>
      </c>
      <c r="I156" s="161">
        <v>-63775.025999999998</v>
      </c>
      <c r="J156" s="161">
        <v>-59928.862000000001</v>
      </c>
      <c r="K156" s="161">
        <v>-51778.803999999996</v>
      </c>
      <c r="L156" s="161">
        <v>-85619.31</v>
      </c>
      <c r="M156" s="161">
        <v>-125423.7075</v>
      </c>
      <c r="N156" s="161">
        <v>-33212.500999999997</v>
      </c>
      <c r="O156" s="161">
        <v>-44490.529999999992</v>
      </c>
      <c r="P156" s="161">
        <v>-58314.164999999994</v>
      </c>
      <c r="Q156" s="161">
        <v>-63712.739999999991</v>
      </c>
      <c r="R156" s="161">
        <v>-103544.51099999998</v>
      </c>
      <c r="S156" s="161">
        <v>-70089.701499999996</v>
      </c>
      <c r="T156" s="161">
        <v>-115395.33467</v>
      </c>
      <c r="U156" s="161">
        <v>-937522.66866999993</v>
      </c>
      <c r="V156" s="163">
        <f ca="1">SUM(INDIRECT(Inputs!$C$11&amp;ROW()&amp;":"&amp;Inputs!$C$12&amp;ROW()))</f>
        <v>-63712.739999999991</v>
      </c>
      <c r="W156" s="163">
        <f ca="1">SUM(INDIRECT(Inputs!$C$13&amp;ROW()&amp;":"&amp;Inputs!$C$14&amp;ROW()))</f>
        <v>-648493.12150000001</v>
      </c>
      <c r="X156" s="3" t="str">
        <f>IF(COUNTIFS(Lookups!$A:$A,C156)=1,"Gross Sales","")</f>
        <v>Gross Sales</v>
      </c>
      <c r="Y156" s="3" t="str">
        <f>IF(COUNTIFS(Lookups!$D:$D,C156)=1,"Bar Sales","")</f>
        <v>Bar Sales</v>
      </c>
      <c r="Z156" s="3" t="str">
        <f>IFERROR(VLOOKUP(C156*1,Lookups!$D:$F,3,FALSE),"")</f>
        <v>Wine</v>
      </c>
      <c r="AA156" s="3" t="str">
        <f>IFERROR(VLOOKUP($C156*1,Lookups!$H:$N,3,FALSE),"")</f>
        <v/>
      </c>
      <c r="AB156" s="3" t="str">
        <f>IFERROR(VLOOKUP($C156*1,Lookups!$H:$N,4,FALSE),"")</f>
        <v/>
      </c>
      <c r="AC156" s="3" t="str">
        <f>IFERROR(VLOOKUP($C156*1,Lookups!$H:$N,5,FALSE),"")</f>
        <v/>
      </c>
      <c r="AD156" s="3" t="str">
        <f>IFERROR(VLOOKUP($C156*1,Lookups!$H:$N,6,FALSE),"")</f>
        <v/>
      </c>
      <c r="AE156" s="3" t="str">
        <f>IFERROR(VLOOKUP($C156*1,Lookups!$H:$N,7,FALSE),"")</f>
        <v/>
      </c>
      <c r="AF156" s="3" t="str">
        <f>VLOOKUP(B156*1,Stores!$A:$C,3,FALSE)</f>
        <v>DFDE</v>
      </c>
    </row>
    <row r="157" spans="1:32">
      <c r="A157" s="160" t="s">
        <v>917</v>
      </c>
      <c r="B157" s="160" t="s">
        <v>930</v>
      </c>
      <c r="C157" s="160">
        <v>514000</v>
      </c>
      <c r="D157" s="160" t="s">
        <v>918</v>
      </c>
      <c r="E157" s="160" t="s">
        <v>430</v>
      </c>
      <c r="F157" s="161">
        <v>2016</v>
      </c>
      <c r="G157" s="162">
        <v>0</v>
      </c>
      <c r="H157" s="161">
        <v>-83218.673999999999</v>
      </c>
      <c r="I157" s="161">
        <v>-112157.64</v>
      </c>
      <c r="J157" s="161">
        <v>-138469.40799999997</v>
      </c>
      <c r="K157" s="161">
        <v>-114100.37799999998</v>
      </c>
      <c r="L157" s="161">
        <v>-141444.80000000002</v>
      </c>
      <c r="M157" s="161">
        <v>-110248.11</v>
      </c>
      <c r="N157" s="161">
        <v>-85632.763999999996</v>
      </c>
      <c r="O157" s="161">
        <v>-62151.980800000005</v>
      </c>
      <c r="P157" s="161">
        <v>-71395.549399999989</v>
      </c>
      <c r="Q157" s="161">
        <v>-156630.76799999998</v>
      </c>
      <c r="R157" s="161">
        <v>-96008.639999999985</v>
      </c>
      <c r="S157" s="161">
        <v>-104026.01999999999</v>
      </c>
      <c r="T157" s="161">
        <v>-133307.54499999998</v>
      </c>
      <c r="U157" s="161">
        <v>-1408792.2771999997</v>
      </c>
      <c r="V157" s="163">
        <f ca="1">SUM(INDIRECT(Inputs!$C$11&amp;ROW()&amp;":"&amp;Inputs!$C$12&amp;ROW()))</f>
        <v>-156630.76799999998</v>
      </c>
      <c r="W157" s="163">
        <f ca="1">SUM(INDIRECT(Inputs!$C$13&amp;ROW()&amp;":"&amp;Inputs!$C$14&amp;ROW()))</f>
        <v>-1075450.0721999998</v>
      </c>
      <c r="X157" s="3" t="str">
        <f>IF(COUNTIFS(Lookups!$A:$A,C157)=1,"Gross Sales","")</f>
        <v>Gross Sales</v>
      </c>
      <c r="Y157" s="3" t="str">
        <f>IF(COUNTIFS(Lookups!$D:$D,C157)=1,"Bar Sales","")</f>
        <v>Bar Sales</v>
      </c>
      <c r="Z157" s="3" t="str">
        <f>IFERROR(VLOOKUP(C157*1,Lookups!$D:$F,3,FALSE),"")</f>
        <v>Wine</v>
      </c>
      <c r="AA157" s="3" t="str">
        <f>IFERROR(VLOOKUP($C157*1,Lookups!$H:$N,3,FALSE),"")</f>
        <v/>
      </c>
      <c r="AB157" s="3" t="str">
        <f>IFERROR(VLOOKUP($C157*1,Lookups!$H:$N,4,FALSE),"")</f>
        <v/>
      </c>
      <c r="AC157" s="3" t="str">
        <f>IFERROR(VLOOKUP($C157*1,Lookups!$H:$N,5,FALSE),"")</f>
        <v/>
      </c>
      <c r="AD157" s="3" t="str">
        <f>IFERROR(VLOOKUP($C157*1,Lookups!$H:$N,6,FALSE),"")</f>
        <v/>
      </c>
      <c r="AE157" s="3" t="str">
        <f>IFERROR(VLOOKUP($C157*1,Lookups!$H:$N,7,FALSE),"")</f>
        <v/>
      </c>
      <c r="AF157" s="3" t="str">
        <f>VLOOKUP(B157*1,Stores!$A:$C,3,FALSE)</f>
        <v>DFDE</v>
      </c>
    </row>
    <row r="158" spans="1:32">
      <c r="A158" s="160" t="s">
        <v>917</v>
      </c>
      <c r="B158" s="160" t="s">
        <v>931</v>
      </c>
      <c r="C158" s="160">
        <v>514000</v>
      </c>
      <c r="D158" s="160" t="s">
        <v>918</v>
      </c>
      <c r="E158" s="160" t="s">
        <v>430</v>
      </c>
      <c r="F158" s="161">
        <v>2016</v>
      </c>
      <c r="G158" s="162">
        <v>0</v>
      </c>
      <c r="H158" s="161">
        <v>-138686.41499999998</v>
      </c>
      <c r="I158" s="161">
        <v>-142457.04199999999</v>
      </c>
      <c r="J158" s="161">
        <v>-149083.82999999999</v>
      </c>
      <c r="K158" s="161">
        <v>-144347.28</v>
      </c>
      <c r="L158" s="161">
        <v>-145847.51999999996</v>
      </c>
      <c r="M158" s="161">
        <v>-123528.664</v>
      </c>
      <c r="N158" s="161">
        <v>-95951.729999999981</v>
      </c>
      <c r="O158" s="161">
        <v>-126062.11799999999</v>
      </c>
      <c r="P158" s="161">
        <v>-81368.027999999991</v>
      </c>
      <c r="Q158" s="161">
        <v>-183994.734</v>
      </c>
      <c r="R158" s="161">
        <v>-149327.255</v>
      </c>
      <c r="S158" s="161">
        <v>-151129.31400000001</v>
      </c>
      <c r="T158" s="161">
        <v>-243928.76199999999</v>
      </c>
      <c r="U158" s="161">
        <v>-1875712.6919999993</v>
      </c>
      <c r="V158" s="163">
        <f ca="1">SUM(INDIRECT(Inputs!$C$11&amp;ROW()&amp;":"&amp;Inputs!$C$12&amp;ROW()))</f>
        <v>-183994.734</v>
      </c>
      <c r="W158" s="163">
        <f ca="1">SUM(INDIRECT(Inputs!$C$13&amp;ROW()&amp;":"&amp;Inputs!$C$14&amp;ROW()))</f>
        <v>-1331327.3609999996</v>
      </c>
      <c r="X158" s="3" t="str">
        <f>IF(COUNTIFS(Lookups!$A:$A,C158)=1,"Gross Sales","")</f>
        <v>Gross Sales</v>
      </c>
      <c r="Y158" s="3" t="str">
        <f>IF(COUNTIFS(Lookups!$D:$D,C158)=1,"Bar Sales","")</f>
        <v>Bar Sales</v>
      </c>
      <c r="Z158" s="3" t="str">
        <f>IFERROR(VLOOKUP(C158*1,Lookups!$D:$F,3,FALSE),"")</f>
        <v>Wine</v>
      </c>
      <c r="AA158" s="3" t="str">
        <f>IFERROR(VLOOKUP($C158*1,Lookups!$H:$N,3,FALSE),"")</f>
        <v/>
      </c>
      <c r="AB158" s="3" t="str">
        <f>IFERROR(VLOOKUP($C158*1,Lookups!$H:$N,4,FALSE),"")</f>
        <v/>
      </c>
      <c r="AC158" s="3" t="str">
        <f>IFERROR(VLOOKUP($C158*1,Lookups!$H:$N,5,FALSE),"")</f>
        <v/>
      </c>
      <c r="AD158" s="3" t="str">
        <f>IFERROR(VLOOKUP($C158*1,Lookups!$H:$N,6,FALSE),"")</f>
        <v/>
      </c>
      <c r="AE158" s="3" t="str">
        <f>IFERROR(VLOOKUP($C158*1,Lookups!$H:$N,7,FALSE),"")</f>
        <v/>
      </c>
      <c r="AF158" s="3" t="str">
        <f>VLOOKUP(B158*1,Stores!$A:$C,3,FALSE)</f>
        <v>DFDE</v>
      </c>
    </row>
    <row r="159" spans="1:32">
      <c r="A159" s="160" t="s">
        <v>917</v>
      </c>
      <c r="B159" s="160" t="s">
        <v>932</v>
      </c>
      <c r="C159" s="160">
        <v>514000</v>
      </c>
      <c r="D159" s="160" t="s">
        <v>918</v>
      </c>
      <c r="E159" s="160" t="s">
        <v>430</v>
      </c>
      <c r="F159" s="161">
        <v>2016</v>
      </c>
      <c r="G159" s="162">
        <v>0</v>
      </c>
      <c r="H159" s="161">
        <v>-53685.575999999986</v>
      </c>
      <c r="I159" s="161">
        <v>-59206.875</v>
      </c>
      <c r="J159" s="161">
        <v>-71989.847999999998</v>
      </c>
      <c r="K159" s="161">
        <v>-60546.947999999997</v>
      </c>
      <c r="L159" s="161">
        <v>-66470.459999999992</v>
      </c>
      <c r="M159" s="161">
        <v>-80776.275999999998</v>
      </c>
      <c r="N159" s="161">
        <v>-46109.167999999991</v>
      </c>
      <c r="O159" s="161">
        <v>-74771.255999999994</v>
      </c>
      <c r="P159" s="161">
        <v>-58776.627</v>
      </c>
      <c r="Q159" s="161">
        <v>-78501.695999999996</v>
      </c>
      <c r="R159" s="161">
        <v>-78331.000999999989</v>
      </c>
      <c r="S159" s="161">
        <v>-95089.329999999987</v>
      </c>
      <c r="T159" s="161">
        <v>-166220.13799999998</v>
      </c>
      <c r="U159" s="161">
        <v>-990475.19899999979</v>
      </c>
      <c r="V159" s="163">
        <f ca="1">SUM(INDIRECT(Inputs!$C$11&amp;ROW()&amp;":"&amp;Inputs!$C$12&amp;ROW()))</f>
        <v>-78501.695999999996</v>
      </c>
      <c r="W159" s="163">
        <f ca="1">SUM(INDIRECT(Inputs!$C$13&amp;ROW()&amp;":"&amp;Inputs!$C$14&amp;ROW()))</f>
        <v>-650834.73</v>
      </c>
      <c r="X159" s="3" t="str">
        <f>IF(COUNTIFS(Lookups!$A:$A,C159)=1,"Gross Sales","")</f>
        <v>Gross Sales</v>
      </c>
      <c r="Y159" s="3" t="str">
        <f>IF(COUNTIFS(Lookups!$D:$D,C159)=1,"Bar Sales","")</f>
        <v>Bar Sales</v>
      </c>
      <c r="Z159" s="3" t="str">
        <f>IFERROR(VLOOKUP(C159*1,Lookups!$D:$F,3,FALSE),"")</f>
        <v>Wine</v>
      </c>
      <c r="AA159" s="3" t="str">
        <f>IFERROR(VLOOKUP($C159*1,Lookups!$H:$N,3,FALSE),"")</f>
        <v/>
      </c>
      <c r="AB159" s="3" t="str">
        <f>IFERROR(VLOOKUP($C159*1,Lookups!$H:$N,4,FALSE),"")</f>
        <v/>
      </c>
      <c r="AC159" s="3" t="str">
        <f>IFERROR(VLOOKUP($C159*1,Lookups!$H:$N,5,FALSE),"")</f>
        <v/>
      </c>
      <c r="AD159" s="3" t="str">
        <f>IFERROR(VLOOKUP($C159*1,Lookups!$H:$N,6,FALSE),"")</f>
        <v/>
      </c>
      <c r="AE159" s="3" t="str">
        <f>IFERROR(VLOOKUP($C159*1,Lookups!$H:$N,7,FALSE),"")</f>
        <v/>
      </c>
      <c r="AF159" s="3" t="str">
        <f>VLOOKUP(B159*1,Stores!$A:$C,3,FALSE)</f>
        <v>DFG</v>
      </c>
    </row>
    <row r="160" spans="1:32">
      <c r="A160" s="160" t="s">
        <v>917</v>
      </c>
      <c r="B160" s="160" t="s">
        <v>933</v>
      </c>
      <c r="C160" s="160">
        <v>514000</v>
      </c>
      <c r="D160" s="160" t="s">
        <v>918</v>
      </c>
      <c r="E160" s="160" t="s">
        <v>430</v>
      </c>
      <c r="F160" s="161">
        <v>2016</v>
      </c>
      <c r="G160" s="162">
        <v>0</v>
      </c>
      <c r="H160" s="161">
        <v>-22485.449349999999</v>
      </c>
      <c r="I160" s="161">
        <v>-27561.818619999998</v>
      </c>
      <c r="J160" s="161">
        <v>-25627.940520000004</v>
      </c>
      <c r="K160" s="161">
        <v>-22741.800479999998</v>
      </c>
      <c r="L160" s="161">
        <v>-21046.106759999999</v>
      </c>
      <c r="M160" s="161">
        <v>-24369.887499999997</v>
      </c>
      <c r="N160" s="161">
        <v>-20791.783739999999</v>
      </c>
      <c r="O160" s="161">
        <v>-17340.50864</v>
      </c>
      <c r="P160" s="161">
        <v>-26866.593599999997</v>
      </c>
      <c r="Q160" s="161">
        <v>-25810.776389999999</v>
      </c>
      <c r="R160" s="161">
        <v>-24219.027839999999</v>
      </c>
      <c r="S160" s="161">
        <v>-26031.228299999999</v>
      </c>
      <c r="T160" s="161">
        <v>-21615.59561</v>
      </c>
      <c r="U160" s="161">
        <v>-306508.51734999998</v>
      </c>
      <c r="V160" s="163">
        <f ca="1">SUM(INDIRECT(Inputs!$C$11&amp;ROW()&amp;":"&amp;Inputs!$C$12&amp;ROW()))</f>
        <v>-25810.776389999999</v>
      </c>
      <c r="W160" s="163">
        <f ca="1">SUM(INDIRECT(Inputs!$C$13&amp;ROW()&amp;":"&amp;Inputs!$C$14&amp;ROW()))</f>
        <v>-234642.66559999995</v>
      </c>
      <c r="X160" s="3" t="str">
        <f>IF(COUNTIFS(Lookups!$A:$A,C160)=1,"Gross Sales","")</f>
        <v>Gross Sales</v>
      </c>
      <c r="Y160" s="3" t="str">
        <f>IF(COUNTIFS(Lookups!$D:$D,C160)=1,"Bar Sales","")</f>
        <v>Bar Sales</v>
      </c>
      <c r="Z160" s="3" t="str">
        <f>IFERROR(VLOOKUP(C160*1,Lookups!$D:$F,3,FALSE),"")</f>
        <v>Wine</v>
      </c>
      <c r="AA160" s="3" t="str">
        <f>IFERROR(VLOOKUP($C160*1,Lookups!$H:$N,3,FALSE),"")</f>
        <v/>
      </c>
      <c r="AB160" s="3" t="str">
        <f>IFERROR(VLOOKUP($C160*1,Lookups!$H:$N,4,FALSE),"")</f>
        <v/>
      </c>
      <c r="AC160" s="3" t="str">
        <f>IFERROR(VLOOKUP($C160*1,Lookups!$H:$N,5,FALSE),"")</f>
        <v/>
      </c>
      <c r="AD160" s="3" t="str">
        <f>IFERROR(VLOOKUP($C160*1,Lookups!$H:$N,6,FALSE),"")</f>
        <v/>
      </c>
      <c r="AE160" s="3" t="str">
        <f>IFERROR(VLOOKUP($C160*1,Lookups!$H:$N,7,FALSE),"")</f>
        <v/>
      </c>
      <c r="AF160" s="3" t="str">
        <f>VLOOKUP(B160*1,Stores!$A:$C,3,FALSE)</f>
        <v>DFG</v>
      </c>
    </row>
    <row r="161" spans="1:32">
      <c r="A161" s="160" t="s">
        <v>917</v>
      </c>
      <c r="B161" s="160" t="s">
        <v>934</v>
      </c>
      <c r="C161" s="160">
        <v>514000</v>
      </c>
      <c r="D161" s="160" t="s">
        <v>918</v>
      </c>
      <c r="E161" s="160" t="s">
        <v>430</v>
      </c>
      <c r="F161" s="161">
        <v>2016</v>
      </c>
      <c r="G161" s="162">
        <v>0</v>
      </c>
      <c r="H161" s="161">
        <v>-13979.699999999999</v>
      </c>
      <c r="I161" s="161">
        <v>-18636.393999999997</v>
      </c>
      <c r="J161" s="161">
        <v>-30440.76</v>
      </c>
      <c r="K161" s="161">
        <v>-19813.5</v>
      </c>
      <c r="L161" s="161">
        <v>-26101.613999999998</v>
      </c>
      <c r="M161" s="161">
        <v>-23155.964999999997</v>
      </c>
      <c r="N161" s="161">
        <v>-15575.363999999998</v>
      </c>
      <c r="O161" s="161">
        <v>-15565.535999999998</v>
      </c>
      <c r="P161" s="161">
        <v>-14971.655999999999</v>
      </c>
      <c r="Q161" s="161">
        <v>-28377.544999999998</v>
      </c>
      <c r="R161" s="161">
        <v>-23641.065000000002</v>
      </c>
      <c r="S161" s="161">
        <v>-15458.519999999997</v>
      </c>
      <c r="T161" s="161">
        <v>-35926.757999999994</v>
      </c>
      <c r="U161" s="161">
        <v>-281644.37699999998</v>
      </c>
      <c r="V161" s="163">
        <f ca="1">SUM(INDIRECT(Inputs!$C$11&amp;ROW()&amp;":"&amp;Inputs!$C$12&amp;ROW()))</f>
        <v>-28377.544999999998</v>
      </c>
      <c r="W161" s="163">
        <f ca="1">SUM(INDIRECT(Inputs!$C$13&amp;ROW()&amp;":"&amp;Inputs!$C$14&amp;ROW()))</f>
        <v>-206618.03399999999</v>
      </c>
      <c r="X161" s="3" t="str">
        <f>IF(COUNTIFS(Lookups!$A:$A,C161)=1,"Gross Sales","")</f>
        <v>Gross Sales</v>
      </c>
      <c r="Y161" s="3" t="str">
        <f>IF(COUNTIFS(Lookups!$D:$D,C161)=1,"Bar Sales","")</f>
        <v>Bar Sales</v>
      </c>
      <c r="Z161" s="3" t="str">
        <f>IFERROR(VLOOKUP(C161*1,Lookups!$D:$F,3,FALSE),"")</f>
        <v>Wine</v>
      </c>
      <c r="AA161" s="3" t="str">
        <f>IFERROR(VLOOKUP($C161*1,Lookups!$H:$N,3,FALSE),"")</f>
        <v/>
      </c>
      <c r="AB161" s="3" t="str">
        <f>IFERROR(VLOOKUP($C161*1,Lookups!$H:$N,4,FALSE),"")</f>
        <v/>
      </c>
      <c r="AC161" s="3" t="str">
        <f>IFERROR(VLOOKUP($C161*1,Lookups!$H:$N,5,FALSE),"")</f>
        <v/>
      </c>
      <c r="AD161" s="3" t="str">
        <f>IFERROR(VLOOKUP($C161*1,Lookups!$H:$N,6,FALSE),"")</f>
        <v/>
      </c>
      <c r="AE161" s="3" t="str">
        <f>IFERROR(VLOOKUP($C161*1,Lookups!$H:$N,7,FALSE),"")</f>
        <v/>
      </c>
      <c r="AF161" s="3" t="str">
        <f>VLOOKUP(B161*1,Stores!$A:$C,3,FALSE)</f>
        <v>DFG</v>
      </c>
    </row>
    <row r="162" spans="1:32">
      <c r="A162" s="160" t="s">
        <v>917</v>
      </c>
      <c r="B162" s="160" t="s">
        <v>935</v>
      </c>
      <c r="C162" s="160">
        <v>514000</v>
      </c>
      <c r="D162" s="160" t="s">
        <v>918</v>
      </c>
      <c r="E162" s="160" t="s">
        <v>430</v>
      </c>
      <c r="F162" s="161">
        <v>2016</v>
      </c>
      <c r="G162" s="162">
        <v>0</v>
      </c>
      <c r="H162" s="161">
        <v>-42277.626999999993</v>
      </c>
      <c r="I162" s="161">
        <v>-48171.290999999997</v>
      </c>
      <c r="J162" s="161">
        <v>-34635.551999999996</v>
      </c>
      <c r="K162" s="161">
        <v>-51828.475999999995</v>
      </c>
      <c r="L162" s="161">
        <v>-37957.752</v>
      </c>
      <c r="M162" s="161">
        <v>-27124.145999999997</v>
      </c>
      <c r="N162" s="161">
        <v>-30445.519999999997</v>
      </c>
      <c r="O162" s="161">
        <v>-29738.589999999997</v>
      </c>
      <c r="P162" s="161">
        <v>-25830.251999999997</v>
      </c>
      <c r="Q162" s="161">
        <v>-47731.32</v>
      </c>
      <c r="R162" s="161">
        <v>-35590.967999999993</v>
      </c>
      <c r="S162" s="161">
        <v>-36533.951999999997</v>
      </c>
      <c r="T162" s="161">
        <v>-47988.639999999999</v>
      </c>
      <c r="U162" s="161">
        <v>-495854.08600000001</v>
      </c>
      <c r="V162" s="163">
        <f ca="1">SUM(INDIRECT(Inputs!$C$11&amp;ROW()&amp;":"&amp;Inputs!$C$12&amp;ROW()))</f>
        <v>-47731.32</v>
      </c>
      <c r="W162" s="163">
        <f ca="1">SUM(INDIRECT(Inputs!$C$13&amp;ROW()&amp;":"&amp;Inputs!$C$14&amp;ROW()))</f>
        <v>-375740.52600000001</v>
      </c>
      <c r="X162" s="3" t="str">
        <f>IF(COUNTIFS(Lookups!$A:$A,C162)=1,"Gross Sales","")</f>
        <v>Gross Sales</v>
      </c>
      <c r="Y162" s="3" t="str">
        <f>IF(COUNTIFS(Lookups!$D:$D,C162)=1,"Bar Sales","")</f>
        <v>Bar Sales</v>
      </c>
      <c r="Z162" s="3" t="str">
        <f>IFERROR(VLOOKUP(C162*1,Lookups!$D:$F,3,FALSE),"")</f>
        <v>Wine</v>
      </c>
      <c r="AA162" s="3" t="str">
        <f>IFERROR(VLOOKUP($C162*1,Lookups!$H:$N,3,FALSE),"")</f>
        <v/>
      </c>
      <c r="AB162" s="3" t="str">
        <f>IFERROR(VLOOKUP($C162*1,Lookups!$H:$N,4,FALSE),"")</f>
        <v/>
      </c>
      <c r="AC162" s="3" t="str">
        <f>IFERROR(VLOOKUP($C162*1,Lookups!$H:$N,5,FALSE),"")</f>
        <v/>
      </c>
      <c r="AD162" s="3" t="str">
        <f>IFERROR(VLOOKUP($C162*1,Lookups!$H:$N,6,FALSE),"")</f>
        <v/>
      </c>
      <c r="AE162" s="3" t="str">
        <f>IFERROR(VLOOKUP($C162*1,Lookups!$H:$N,7,FALSE),"")</f>
        <v/>
      </c>
      <c r="AF162" s="3" t="str">
        <f>VLOOKUP(B162*1,Stores!$A:$C,3,FALSE)</f>
        <v>DFG</v>
      </c>
    </row>
    <row r="163" spans="1:32">
      <c r="A163" s="160" t="s">
        <v>917</v>
      </c>
      <c r="B163" s="160" t="s">
        <v>936</v>
      </c>
      <c r="C163" s="160">
        <v>514000</v>
      </c>
      <c r="D163" s="160" t="s">
        <v>918</v>
      </c>
      <c r="E163" s="160" t="s">
        <v>430</v>
      </c>
      <c r="F163" s="161">
        <v>2016</v>
      </c>
      <c r="G163" s="162">
        <v>0</v>
      </c>
      <c r="H163" s="161">
        <v>-15808.432429999997</v>
      </c>
      <c r="I163" s="161">
        <v>-25945.974599999998</v>
      </c>
      <c r="J163" s="161">
        <v>-15637.9398</v>
      </c>
      <c r="K163" s="161">
        <v>-25293.501099999998</v>
      </c>
      <c r="L163" s="161">
        <v>-21490.06986</v>
      </c>
      <c r="M163" s="161">
        <v>-17947.212079999998</v>
      </c>
      <c r="N163" s="161">
        <v>-11025.917559999998</v>
      </c>
      <c r="O163" s="161">
        <v>-14815.170649999998</v>
      </c>
      <c r="P163" s="161">
        <v>-25292.066800000001</v>
      </c>
      <c r="Q163" s="161">
        <v>-15064.996800000001</v>
      </c>
      <c r="R163" s="161">
        <v>-14718.736899999998</v>
      </c>
      <c r="S163" s="161">
        <v>-14625.418499999998</v>
      </c>
      <c r="T163" s="161">
        <v>-25098.009300000002</v>
      </c>
      <c r="U163" s="161">
        <v>-242763.44637999995</v>
      </c>
      <c r="V163" s="163">
        <f ca="1">SUM(INDIRECT(Inputs!$C$11&amp;ROW()&amp;":"&amp;Inputs!$C$12&amp;ROW()))</f>
        <v>-15064.996800000001</v>
      </c>
      <c r="W163" s="163">
        <f ca="1">SUM(INDIRECT(Inputs!$C$13&amp;ROW()&amp;":"&amp;Inputs!$C$14&amp;ROW()))</f>
        <v>-188321.28167999996</v>
      </c>
      <c r="X163" s="3" t="str">
        <f>IF(COUNTIFS(Lookups!$A:$A,C163)=1,"Gross Sales","")</f>
        <v>Gross Sales</v>
      </c>
      <c r="Y163" s="3" t="str">
        <f>IF(COUNTIFS(Lookups!$D:$D,C163)=1,"Bar Sales","")</f>
        <v>Bar Sales</v>
      </c>
      <c r="Z163" s="3" t="str">
        <f>IFERROR(VLOOKUP(C163*1,Lookups!$D:$F,3,FALSE),"")</f>
        <v>Wine</v>
      </c>
      <c r="AA163" s="3" t="str">
        <f>IFERROR(VLOOKUP($C163*1,Lookups!$H:$N,3,FALSE),"")</f>
        <v/>
      </c>
      <c r="AB163" s="3" t="str">
        <f>IFERROR(VLOOKUP($C163*1,Lookups!$H:$N,4,FALSE),"")</f>
        <v/>
      </c>
      <c r="AC163" s="3" t="str">
        <f>IFERROR(VLOOKUP($C163*1,Lookups!$H:$N,5,FALSE),"")</f>
        <v/>
      </c>
      <c r="AD163" s="3" t="str">
        <f>IFERROR(VLOOKUP($C163*1,Lookups!$H:$N,6,FALSE),"")</f>
        <v/>
      </c>
      <c r="AE163" s="3" t="str">
        <f>IFERROR(VLOOKUP($C163*1,Lookups!$H:$N,7,FALSE),"")</f>
        <v/>
      </c>
      <c r="AF163" s="3" t="str">
        <f>VLOOKUP(B163*1,Stores!$A:$C,3,FALSE)</f>
        <v>DFG</v>
      </c>
    </row>
    <row r="164" spans="1:32">
      <c r="A164" s="160" t="s">
        <v>917</v>
      </c>
      <c r="B164" s="160" t="s">
        <v>937</v>
      </c>
      <c r="C164" s="160">
        <v>514000</v>
      </c>
      <c r="D164" s="160" t="s">
        <v>918</v>
      </c>
      <c r="E164" s="160" t="s">
        <v>430</v>
      </c>
      <c r="F164" s="161">
        <v>2016</v>
      </c>
      <c r="G164" s="162">
        <v>0</v>
      </c>
      <c r="H164" s="161">
        <v>-20251.419999999998</v>
      </c>
      <c r="I164" s="161">
        <v>-29123.248</v>
      </c>
      <c r="J164" s="161">
        <v>-18749.164000000001</v>
      </c>
      <c r="K164" s="161">
        <v>-28796.334000000003</v>
      </c>
      <c r="L164" s="161">
        <v>-19784.729999999996</v>
      </c>
      <c r="M164" s="161">
        <v>-22024.547999999999</v>
      </c>
      <c r="N164" s="161">
        <v>-12778.108</v>
      </c>
      <c r="O164" s="161">
        <v>-13648.130999999998</v>
      </c>
      <c r="P164" s="161">
        <v>-16279.956</v>
      </c>
      <c r="Q164" s="161">
        <v>-20136.731999999996</v>
      </c>
      <c r="R164" s="161">
        <v>-21476.21</v>
      </c>
      <c r="S164" s="161">
        <v>-29180.325999999997</v>
      </c>
      <c r="T164" s="161">
        <v>-31786.831999999995</v>
      </c>
      <c r="U164" s="161">
        <v>-284015.73899999994</v>
      </c>
      <c r="V164" s="163">
        <f ca="1">SUM(INDIRECT(Inputs!$C$11&amp;ROW()&amp;":"&amp;Inputs!$C$12&amp;ROW()))</f>
        <v>-20136.731999999996</v>
      </c>
      <c r="W164" s="163">
        <f ca="1">SUM(INDIRECT(Inputs!$C$13&amp;ROW()&amp;":"&amp;Inputs!$C$14&amp;ROW()))</f>
        <v>-201572.37099999998</v>
      </c>
      <c r="X164" s="3" t="str">
        <f>IF(COUNTIFS(Lookups!$A:$A,C164)=1,"Gross Sales","")</f>
        <v>Gross Sales</v>
      </c>
      <c r="Y164" s="3" t="str">
        <f>IF(COUNTIFS(Lookups!$D:$D,C164)=1,"Bar Sales","")</f>
        <v>Bar Sales</v>
      </c>
      <c r="Z164" s="3" t="str">
        <f>IFERROR(VLOOKUP(C164*1,Lookups!$D:$F,3,FALSE),"")</f>
        <v>Wine</v>
      </c>
      <c r="AA164" s="3" t="str">
        <f>IFERROR(VLOOKUP($C164*1,Lookups!$H:$N,3,FALSE),"")</f>
        <v/>
      </c>
      <c r="AB164" s="3" t="str">
        <f>IFERROR(VLOOKUP($C164*1,Lookups!$H:$N,4,FALSE),"")</f>
        <v/>
      </c>
      <c r="AC164" s="3" t="str">
        <f>IFERROR(VLOOKUP($C164*1,Lookups!$H:$N,5,FALSE),"")</f>
        <v/>
      </c>
      <c r="AD164" s="3" t="str">
        <f>IFERROR(VLOOKUP($C164*1,Lookups!$H:$N,6,FALSE),"")</f>
        <v/>
      </c>
      <c r="AE164" s="3" t="str">
        <f>IFERROR(VLOOKUP($C164*1,Lookups!$H:$N,7,FALSE),"")</f>
        <v/>
      </c>
      <c r="AF164" s="3" t="str">
        <f>VLOOKUP(B164*1,Stores!$A:$C,3,FALSE)</f>
        <v>DFG</v>
      </c>
    </row>
    <row r="165" spans="1:32">
      <c r="A165" s="160" t="s">
        <v>917</v>
      </c>
      <c r="B165" s="160" t="s">
        <v>938</v>
      </c>
      <c r="C165" s="160">
        <v>514000</v>
      </c>
      <c r="D165" s="160" t="s">
        <v>918</v>
      </c>
      <c r="E165" s="160" t="s">
        <v>430</v>
      </c>
      <c r="F165" s="161">
        <v>2016</v>
      </c>
      <c r="G165" s="162">
        <v>0</v>
      </c>
      <c r="H165" s="161">
        <v>-31440.717000000001</v>
      </c>
      <c r="I165" s="161">
        <v>-36054.983999999997</v>
      </c>
      <c r="J165" s="161">
        <v>-22250.144</v>
      </c>
      <c r="K165" s="161">
        <v>-29877.119999999999</v>
      </c>
      <c r="L165" s="161">
        <v>-35796.123999999996</v>
      </c>
      <c r="M165" s="161">
        <v>-41963.151999999995</v>
      </c>
      <c r="N165" s="161">
        <v>-41185.235000000001</v>
      </c>
      <c r="O165" s="161">
        <v>-38794.279999999992</v>
      </c>
      <c r="P165" s="161">
        <v>-45517.667999999998</v>
      </c>
      <c r="Q165" s="161">
        <v>-31505.627999999997</v>
      </c>
      <c r="R165" s="161">
        <v>-28823.34</v>
      </c>
      <c r="S165" s="161">
        <v>-34253.1</v>
      </c>
      <c r="T165" s="161">
        <v>-24193.26</v>
      </c>
      <c r="U165" s="161">
        <v>-441654.75199999992</v>
      </c>
      <c r="V165" s="163">
        <f ca="1">SUM(INDIRECT(Inputs!$C$11&amp;ROW()&amp;":"&amp;Inputs!$C$12&amp;ROW()))</f>
        <v>-31505.627999999997</v>
      </c>
      <c r="W165" s="163">
        <f ca="1">SUM(INDIRECT(Inputs!$C$13&amp;ROW()&amp;":"&amp;Inputs!$C$14&amp;ROW()))</f>
        <v>-354385.05199999991</v>
      </c>
      <c r="X165" s="3" t="str">
        <f>IF(COUNTIFS(Lookups!$A:$A,C165)=1,"Gross Sales","")</f>
        <v>Gross Sales</v>
      </c>
      <c r="Y165" s="3" t="str">
        <f>IF(COUNTIFS(Lookups!$D:$D,C165)=1,"Bar Sales","")</f>
        <v>Bar Sales</v>
      </c>
      <c r="Z165" s="3" t="str">
        <f>IFERROR(VLOOKUP(C165*1,Lookups!$D:$F,3,FALSE),"")</f>
        <v>Wine</v>
      </c>
      <c r="AA165" s="3" t="str">
        <f>IFERROR(VLOOKUP($C165*1,Lookups!$H:$N,3,FALSE),"")</f>
        <v/>
      </c>
      <c r="AB165" s="3" t="str">
        <f>IFERROR(VLOOKUP($C165*1,Lookups!$H:$N,4,FALSE),"")</f>
        <v/>
      </c>
      <c r="AC165" s="3" t="str">
        <f>IFERROR(VLOOKUP($C165*1,Lookups!$H:$N,5,FALSE),"")</f>
        <v/>
      </c>
      <c r="AD165" s="3" t="str">
        <f>IFERROR(VLOOKUP($C165*1,Lookups!$H:$N,6,FALSE),"")</f>
        <v/>
      </c>
      <c r="AE165" s="3" t="str">
        <f>IFERROR(VLOOKUP($C165*1,Lookups!$H:$N,7,FALSE),"")</f>
        <v/>
      </c>
      <c r="AF165" s="3" t="str">
        <f>VLOOKUP(B165*1,Stores!$A:$C,3,FALSE)</f>
        <v>DFG</v>
      </c>
    </row>
    <row r="166" spans="1:32">
      <c r="A166" s="160" t="s">
        <v>917</v>
      </c>
      <c r="B166" s="160" t="s">
        <v>939</v>
      </c>
      <c r="C166" s="160">
        <v>514000</v>
      </c>
      <c r="D166" s="160" t="s">
        <v>918</v>
      </c>
      <c r="E166" s="160" t="s">
        <v>430</v>
      </c>
      <c r="F166" s="161">
        <v>2016</v>
      </c>
      <c r="G166" s="162">
        <v>0</v>
      </c>
      <c r="H166" s="161">
        <v>-31120.98143</v>
      </c>
      <c r="I166" s="161">
        <v>-34492.195500000002</v>
      </c>
      <c r="J166" s="161">
        <v>-35430.009999999995</v>
      </c>
      <c r="K166" s="161">
        <v>-31993.177369999998</v>
      </c>
      <c r="L166" s="161">
        <v>-35568.464469999999</v>
      </c>
      <c r="M166" s="161">
        <v>-29441.934199999996</v>
      </c>
      <c r="N166" s="161">
        <v>-25230.370899999994</v>
      </c>
      <c r="O166" s="161">
        <v>-25325.465479999999</v>
      </c>
      <c r="P166" s="161">
        <v>-28051.446989999993</v>
      </c>
      <c r="Q166" s="161">
        <v>-28053.383679999999</v>
      </c>
      <c r="R166" s="161">
        <v>-30036.558720000001</v>
      </c>
      <c r="S166" s="161">
        <v>-34478.520299999996</v>
      </c>
      <c r="T166" s="161">
        <v>-45647.253400000001</v>
      </c>
      <c r="U166" s="161">
        <v>-414869.7624399999</v>
      </c>
      <c r="V166" s="163">
        <f ca="1">SUM(INDIRECT(Inputs!$C$11&amp;ROW()&amp;":"&amp;Inputs!$C$12&amp;ROW()))</f>
        <v>-28053.383679999999</v>
      </c>
      <c r="W166" s="163">
        <f ca="1">SUM(INDIRECT(Inputs!$C$13&amp;ROW()&amp;":"&amp;Inputs!$C$14&amp;ROW()))</f>
        <v>-304707.43001999997</v>
      </c>
      <c r="X166" s="3" t="str">
        <f>IF(COUNTIFS(Lookups!$A:$A,C166)=1,"Gross Sales","")</f>
        <v>Gross Sales</v>
      </c>
      <c r="Y166" s="3" t="str">
        <f>IF(COUNTIFS(Lookups!$D:$D,C166)=1,"Bar Sales","")</f>
        <v>Bar Sales</v>
      </c>
      <c r="Z166" s="3" t="str">
        <f>IFERROR(VLOOKUP(C166*1,Lookups!$D:$F,3,FALSE),"")</f>
        <v>Wine</v>
      </c>
      <c r="AA166" s="3" t="str">
        <f>IFERROR(VLOOKUP($C166*1,Lookups!$H:$N,3,FALSE),"")</f>
        <v/>
      </c>
      <c r="AB166" s="3" t="str">
        <f>IFERROR(VLOOKUP($C166*1,Lookups!$H:$N,4,FALSE),"")</f>
        <v/>
      </c>
      <c r="AC166" s="3" t="str">
        <f>IFERROR(VLOOKUP($C166*1,Lookups!$H:$N,5,FALSE),"")</f>
        <v/>
      </c>
      <c r="AD166" s="3" t="str">
        <f>IFERROR(VLOOKUP($C166*1,Lookups!$H:$N,6,FALSE),"")</f>
        <v/>
      </c>
      <c r="AE166" s="3" t="str">
        <f>IFERROR(VLOOKUP($C166*1,Lookups!$H:$N,7,FALSE),"")</f>
        <v/>
      </c>
      <c r="AF166" s="3" t="str">
        <f>VLOOKUP(B166*1,Stores!$A:$C,3,FALSE)</f>
        <v>DFG</v>
      </c>
    </row>
    <row r="167" spans="1:32">
      <c r="A167" s="160" t="s">
        <v>917</v>
      </c>
      <c r="B167" s="160" t="s">
        <v>940</v>
      </c>
      <c r="C167" s="160">
        <v>514000</v>
      </c>
      <c r="D167" s="160" t="s">
        <v>918</v>
      </c>
      <c r="E167" s="160" t="s">
        <v>430</v>
      </c>
      <c r="F167" s="161">
        <v>2016</v>
      </c>
      <c r="G167" s="162">
        <v>0</v>
      </c>
      <c r="H167" s="161">
        <v>-48995.631999999998</v>
      </c>
      <c r="I167" s="161">
        <v>-58198.139999999992</v>
      </c>
      <c r="J167" s="161">
        <v>-59864.993999999999</v>
      </c>
      <c r="K167" s="161">
        <v>-49893.759999999995</v>
      </c>
      <c r="L167" s="161">
        <v>-50679.684999999998</v>
      </c>
      <c r="M167" s="161">
        <v>-52875.731999999996</v>
      </c>
      <c r="N167" s="161">
        <v>-44479.574999999997</v>
      </c>
      <c r="O167" s="161">
        <v>-39604.25</v>
      </c>
      <c r="P167" s="161">
        <v>-42135.526999999995</v>
      </c>
      <c r="Q167" s="161">
        <v>-45305.042999999998</v>
      </c>
      <c r="R167" s="161">
        <v>-42919.134999999995</v>
      </c>
      <c r="S167" s="161">
        <v>-31229.519999999997</v>
      </c>
      <c r="T167" s="161">
        <v>-59007.06</v>
      </c>
      <c r="U167" s="161">
        <v>-625188.05300000007</v>
      </c>
      <c r="V167" s="163">
        <f ca="1">SUM(INDIRECT(Inputs!$C$11&amp;ROW()&amp;":"&amp;Inputs!$C$12&amp;ROW()))</f>
        <v>-45305.042999999998</v>
      </c>
      <c r="W167" s="163">
        <f ca="1">SUM(INDIRECT(Inputs!$C$13&amp;ROW()&amp;":"&amp;Inputs!$C$14&amp;ROW()))</f>
        <v>-492032.33800000005</v>
      </c>
      <c r="X167" s="3" t="str">
        <f>IF(COUNTIFS(Lookups!$A:$A,C167)=1,"Gross Sales","")</f>
        <v>Gross Sales</v>
      </c>
      <c r="Y167" s="3" t="str">
        <f>IF(COUNTIFS(Lookups!$D:$D,C167)=1,"Bar Sales","")</f>
        <v>Bar Sales</v>
      </c>
      <c r="Z167" s="3" t="str">
        <f>IFERROR(VLOOKUP(C167*1,Lookups!$D:$F,3,FALSE),"")</f>
        <v>Wine</v>
      </c>
      <c r="AA167" s="3" t="str">
        <f>IFERROR(VLOOKUP($C167*1,Lookups!$H:$N,3,FALSE),"")</f>
        <v/>
      </c>
      <c r="AB167" s="3" t="str">
        <f>IFERROR(VLOOKUP($C167*1,Lookups!$H:$N,4,FALSE),"")</f>
        <v/>
      </c>
      <c r="AC167" s="3" t="str">
        <f>IFERROR(VLOOKUP($C167*1,Lookups!$H:$N,5,FALSE),"")</f>
        <v/>
      </c>
      <c r="AD167" s="3" t="str">
        <f>IFERROR(VLOOKUP($C167*1,Lookups!$H:$N,6,FALSE),"")</f>
        <v/>
      </c>
      <c r="AE167" s="3" t="str">
        <f>IFERROR(VLOOKUP($C167*1,Lookups!$H:$N,7,FALSE),"")</f>
        <v/>
      </c>
      <c r="AF167" s="3" t="str">
        <f>VLOOKUP(B167*1,Stores!$A:$C,3,FALSE)</f>
        <v>DFG</v>
      </c>
    </row>
    <row r="168" spans="1:32">
      <c r="A168" s="160" t="s">
        <v>917</v>
      </c>
      <c r="B168" s="160" t="s">
        <v>941</v>
      </c>
      <c r="C168" s="160">
        <v>514000</v>
      </c>
      <c r="D168" s="160" t="s">
        <v>918</v>
      </c>
      <c r="E168" s="160" t="s">
        <v>430</v>
      </c>
      <c r="F168" s="161">
        <v>2016</v>
      </c>
      <c r="G168" s="162">
        <v>0</v>
      </c>
      <c r="H168" s="161">
        <v>-50859.066999999995</v>
      </c>
      <c r="I168" s="161">
        <v>-57345.168859999998</v>
      </c>
      <c r="J168" s="161">
        <v>-41033.274659999995</v>
      </c>
      <c r="K168" s="161">
        <v>-46632.326579999994</v>
      </c>
      <c r="L168" s="161">
        <v>-49140.619919999997</v>
      </c>
      <c r="M168" s="161">
        <v>-34632.462479999995</v>
      </c>
      <c r="N168" s="161">
        <v>-34649.927199999998</v>
      </c>
      <c r="O168" s="161">
        <v>-35159.958960000004</v>
      </c>
      <c r="P168" s="161">
        <v>-32692.753799999995</v>
      </c>
      <c r="Q168" s="161">
        <v>-36208.335799999993</v>
      </c>
      <c r="R168" s="161">
        <v>-52540.532800000001</v>
      </c>
      <c r="S168" s="161">
        <v>-55052.782399999989</v>
      </c>
      <c r="T168" s="161">
        <v>-47483.190299999995</v>
      </c>
      <c r="U168" s="161">
        <v>-573430.40075999999</v>
      </c>
      <c r="V168" s="163">
        <f ca="1">SUM(INDIRECT(Inputs!$C$11&amp;ROW()&amp;":"&amp;Inputs!$C$12&amp;ROW()))</f>
        <v>-36208.335799999993</v>
      </c>
      <c r="W168" s="163">
        <f ca="1">SUM(INDIRECT(Inputs!$C$13&amp;ROW()&amp;":"&amp;Inputs!$C$14&amp;ROW()))</f>
        <v>-418353.89525999996</v>
      </c>
      <c r="X168" s="3" t="str">
        <f>IF(COUNTIFS(Lookups!$A:$A,C168)=1,"Gross Sales","")</f>
        <v>Gross Sales</v>
      </c>
      <c r="Y168" s="3" t="str">
        <f>IF(COUNTIFS(Lookups!$D:$D,C168)=1,"Bar Sales","")</f>
        <v>Bar Sales</v>
      </c>
      <c r="Z168" s="3" t="str">
        <f>IFERROR(VLOOKUP(C168*1,Lookups!$D:$F,3,FALSE),"")</f>
        <v>Wine</v>
      </c>
      <c r="AA168" s="3" t="str">
        <f>IFERROR(VLOOKUP($C168*1,Lookups!$H:$N,3,FALSE),"")</f>
        <v/>
      </c>
      <c r="AB168" s="3" t="str">
        <f>IFERROR(VLOOKUP($C168*1,Lookups!$H:$N,4,FALSE),"")</f>
        <v/>
      </c>
      <c r="AC168" s="3" t="str">
        <f>IFERROR(VLOOKUP($C168*1,Lookups!$H:$N,5,FALSE),"")</f>
        <v/>
      </c>
      <c r="AD168" s="3" t="str">
        <f>IFERROR(VLOOKUP($C168*1,Lookups!$H:$N,6,FALSE),"")</f>
        <v/>
      </c>
      <c r="AE168" s="3" t="str">
        <f>IFERROR(VLOOKUP($C168*1,Lookups!$H:$N,7,FALSE),"")</f>
        <v/>
      </c>
      <c r="AF168" s="3" t="str">
        <f>VLOOKUP(B168*1,Stores!$A:$C,3,FALSE)</f>
        <v>DFG</v>
      </c>
    </row>
    <row r="169" spans="1:32">
      <c r="A169" s="160" t="s">
        <v>917</v>
      </c>
      <c r="B169" s="160" t="s">
        <v>942</v>
      </c>
      <c r="C169" s="160">
        <v>514000</v>
      </c>
      <c r="D169" s="160" t="s">
        <v>918</v>
      </c>
      <c r="E169" s="160" t="s">
        <v>430</v>
      </c>
      <c r="F169" s="161">
        <v>2016</v>
      </c>
      <c r="G169" s="162">
        <v>0</v>
      </c>
      <c r="H169" s="161">
        <v>-25565.651999999998</v>
      </c>
      <c r="I169" s="161">
        <v>-31105.633999999998</v>
      </c>
      <c r="J169" s="161">
        <v>-25619.439999999999</v>
      </c>
      <c r="K169" s="161">
        <v>-24615.444</v>
      </c>
      <c r="L169" s="161">
        <v>-29806.188999999998</v>
      </c>
      <c r="M169" s="161">
        <v>-22181.795999999998</v>
      </c>
      <c r="N169" s="161">
        <v>-18203.121999999996</v>
      </c>
      <c r="O169" s="161">
        <v>-18656.75</v>
      </c>
      <c r="P169" s="161">
        <v>-17826.899999999998</v>
      </c>
      <c r="Q169" s="161">
        <v>-25978.155000000002</v>
      </c>
      <c r="R169" s="161">
        <v>-22426.949999999997</v>
      </c>
      <c r="S169" s="161">
        <v>-17705.554999999997</v>
      </c>
      <c r="T169" s="161">
        <v>-35452.479999999996</v>
      </c>
      <c r="U169" s="161">
        <v>-315144.06699999998</v>
      </c>
      <c r="V169" s="163">
        <f ca="1">SUM(INDIRECT(Inputs!$C$11&amp;ROW()&amp;":"&amp;Inputs!$C$12&amp;ROW()))</f>
        <v>-25978.155000000002</v>
      </c>
      <c r="W169" s="163">
        <f ca="1">SUM(INDIRECT(Inputs!$C$13&amp;ROW()&amp;":"&amp;Inputs!$C$14&amp;ROW()))</f>
        <v>-239559.08199999999</v>
      </c>
      <c r="X169" s="3" t="str">
        <f>IF(COUNTIFS(Lookups!$A:$A,C169)=1,"Gross Sales","")</f>
        <v>Gross Sales</v>
      </c>
      <c r="Y169" s="3" t="str">
        <f>IF(COUNTIFS(Lookups!$D:$D,C169)=1,"Bar Sales","")</f>
        <v>Bar Sales</v>
      </c>
      <c r="Z169" s="3" t="str">
        <f>IFERROR(VLOOKUP(C169*1,Lookups!$D:$F,3,FALSE),"")</f>
        <v>Wine</v>
      </c>
      <c r="AA169" s="3" t="str">
        <f>IFERROR(VLOOKUP($C169*1,Lookups!$H:$N,3,FALSE),"")</f>
        <v/>
      </c>
      <c r="AB169" s="3" t="str">
        <f>IFERROR(VLOOKUP($C169*1,Lookups!$H:$N,4,FALSE),"")</f>
        <v/>
      </c>
      <c r="AC169" s="3" t="str">
        <f>IFERROR(VLOOKUP($C169*1,Lookups!$H:$N,5,FALSE),"")</f>
        <v/>
      </c>
      <c r="AD169" s="3" t="str">
        <f>IFERROR(VLOOKUP($C169*1,Lookups!$H:$N,6,FALSE),"")</f>
        <v/>
      </c>
      <c r="AE169" s="3" t="str">
        <f>IFERROR(VLOOKUP($C169*1,Lookups!$H:$N,7,FALSE),"")</f>
        <v/>
      </c>
      <c r="AF169" s="3" t="str">
        <f>VLOOKUP(B169*1,Stores!$A:$C,3,FALSE)</f>
        <v>DFG</v>
      </c>
    </row>
    <row r="170" spans="1:32">
      <c r="A170" s="160" t="s">
        <v>917</v>
      </c>
      <c r="B170" s="160" t="s">
        <v>943</v>
      </c>
      <c r="C170" s="160">
        <v>514000</v>
      </c>
      <c r="D170" s="160" t="s">
        <v>918</v>
      </c>
      <c r="E170" s="160" t="s">
        <v>430</v>
      </c>
      <c r="F170" s="161">
        <v>2016</v>
      </c>
      <c r="G170" s="162">
        <v>0</v>
      </c>
      <c r="H170" s="161">
        <v>-10745.84</v>
      </c>
      <c r="I170" s="161">
        <v>-12041.567999999999</v>
      </c>
      <c r="J170" s="161">
        <v>-14929.739999999998</v>
      </c>
      <c r="K170" s="161">
        <v>-9962.7639999999992</v>
      </c>
      <c r="L170" s="161">
        <v>-13630.427999999998</v>
      </c>
      <c r="M170" s="161">
        <v>-9581.880000000001</v>
      </c>
      <c r="N170" s="161">
        <v>-8399.2019999999993</v>
      </c>
      <c r="O170" s="161">
        <v>-9171.1829999999991</v>
      </c>
      <c r="P170" s="161">
        <v>-11457.949999999999</v>
      </c>
      <c r="Q170" s="161">
        <v>-10649.673999999999</v>
      </c>
      <c r="R170" s="161">
        <v>-13050.66</v>
      </c>
      <c r="S170" s="161">
        <v>-11549.978999999998</v>
      </c>
      <c r="T170" s="161">
        <v>-11455.415999999999</v>
      </c>
      <c r="U170" s="161">
        <v>-146626.28400000001</v>
      </c>
      <c r="V170" s="163">
        <f ca="1">SUM(INDIRECT(Inputs!$C$11&amp;ROW()&amp;":"&amp;Inputs!$C$12&amp;ROW()))</f>
        <v>-10649.673999999999</v>
      </c>
      <c r="W170" s="163">
        <f ca="1">SUM(INDIRECT(Inputs!$C$13&amp;ROW()&amp;":"&amp;Inputs!$C$14&amp;ROW()))</f>
        <v>-110570.22900000001</v>
      </c>
      <c r="X170" s="3" t="str">
        <f>IF(COUNTIFS(Lookups!$A:$A,C170)=1,"Gross Sales","")</f>
        <v>Gross Sales</v>
      </c>
      <c r="Y170" s="3" t="str">
        <f>IF(COUNTIFS(Lookups!$D:$D,C170)=1,"Bar Sales","")</f>
        <v>Bar Sales</v>
      </c>
      <c r="Z170" s="3" t="str">
        <f>IFERROR(VLOOKUP(C170*1,Lookups!$D:$F,3,FALSE),"")</f>
        <v>Wine</v>
      </c>
      <c r="AA170" s="3" t="str">
        <f>IFERROR(VLOOKUP($C170*1,Lookups!$H:$N,3,FALSE),"")</f>
        <v/>
      </c>
      <c r="AB170" s="3" t="str">
        <f>IFERROR(VLOOKUP($C170*1,Lookups!$H:$N,4,FALSE),"")</f>
        <v/>
      </c>
      <c r="AC170" s="3" t="str">
        <f>IFERROR(VLOOKUP($C170*1,Lookups!$H:$N,5,FALSE),"")</f>
        <v/>
      </c>
      <c r="AD170" s="3" t="str">
        <f>IFERROR(VLOOKUP($C170*1,Lookups!$H:$N,6,FALSE),"")</f>
        <v/>
      </c>
      <c r="AE170" s="3" t="str">
        <f>IFERROR(VLOOKUP($C170*1,Lookups!$H:$N,7,FALSE),"")</f>
        <v/>
      </c>
      <c r="AF170" s="3" t="str">
        <f>VLOOKUP(B170*1,Stores!$A:$C,3,FALSE)</f>
        <v>DFG</v>
      </c>
    </row>
    <row r="171" spans="1:32">
      <c r="A171" s="160" t="s">
        <v>917</v>
      </c>
      <c r="B171" s="160" t="s">
        <v>944</v>
      </c>
      <c r="C171" s="160">
        <v>514000</v>
      </c>
      <c r="D171" s="160" t="s">
        <v>918</v>
      </c>
      <c r="E171" s="160" t="s">
        <v>430</v>
      </c>
      <c r="F171" s="161">
        <v>2016</v>
      </c>
      <c r="G171" s="162">
        <v>0</v>
      </c>
      <c r="H171" s="161">
        <v>-21911.903999999999</v>
      </c>
      <c r="I171" s="161">
        <v>-18302.928</v>
      </c>
      <c r="J171" s="161">
        <v>-24672.284</v>
      </c>
      <c r="K171" s="161">
        <v>-15996.434999999999</v>
      </c>
      <c r="L171" s="161">
        <v>-18350.150000000001</v>
      </c>
      <c r="M171" s="161">
        <v>-16011.072</v>
      </c>
      <c r="N171" s="161">
        <v>-13075.019999999999</v>
      </c>
      <c r="O171" s="161">
        <v>-14412.3</v>
      </c>
      <c r="P171" s="161">
        <v>-22630.985999999997</v>
      </c>
      <c r="Q171" s="161">
        <v>-15232.447999999999</v>
      </c>
      <c r="R171" s="161">
        <v>-20342.196</v>
      </c>
      <c r="S171" s="161">
        <v>-13967.939999999999</v>
      </c>
      <c r="T171" s="161">
        <v>-28172.452000000001</v>
      </c>
      <c r="U171" s="161">
        <v>-243078.11499999999</v>
      </c>
      <c r="V171" s="163">
        <f ca="1">SUM(INDIRECT(Inputs!$C$11&amp;ROW()&amp;":"&amp;Inputs!$C$12&amp;ROW()))</f>
        <v>-15232.447999999999</v>
      </c>
      <c r="W171" s="163">
        <f ca="1">SUM(INDIRECT(Inputs!$C$13&amp;ROW()&amp;":"&amp;Inputs!$C$14&amp;ROW()))</f>
        <v>-180595.527</v>
      </c>
      <c r="X171" s="3" t="str">
        <f>IF(COUNTIFS(Lookups!$A:$A,C171)=1,"Gross Sales","")</f>
        <v>Gross Sales</v>
      </c>
      <c r="Y171" s="3" t="str">
        <f>IF(COUNTIFS(Lookups!$D:$D,C171)=1,"Bar Sales","")</f>
        <v>Bar Sales</v>
      </c>
      <c r="Z171" s="3" t="str">
        <f>IFERROR(VLOOKUP(C171*1,Lookups!$D:$F,3,FALSE),"")</f>
        <v>Wine</v>
      </c>
      <c r="AA171" s="3" t="str">
        <f>IFERROR(VLOOKUP($C171*1,Lookups!$H:$N,3,FALSE),"")</f>
        <v/>
      </c>
      <c r="AB171" s="3" t="str">
        <f>IFERROR(VLOOKUP($C171*1,Lookups!$H:$N,4,FALSE),"")</f>
        <v/>
      </c>
      <c r="AC171" s="3" t="str">
        <f>IFERROR(VLOOKUP($C171*1,Lookups!$H:$N,5,FALSE),"")</f>
        <v/>
      </c>
      <c r="AD171" s="3" t="str">
        <f>IFERROR(VLOOKUP($C171*1,Lookups!$H:$N,6,FALSE),"")</f>
        <v/>
      </c>
      <c r="AE171" s="3" t="str">
        <f>IFERROR(VLOOKUP($C171*1,Lookups!$H:$N,7,FALSE),"")</f>
        <v/>
      </c>
      <c r="AF171" s="3" t="str">
        <f>VLOOKUP(B171*1,Stores!$A:$C,3,FALSE)</f>
        <v>DFG</v>
      </c>
    </row>
    <row r="172" spans="1:32">
      <c r="A172" s="160" t="s">
        <v>917</v>
      </c>
      <c r="B172" s="160" t="s">
        <v>945</v>
      </c>
      <c r="C172" s="160">
        <v>514000</v>
      </c>
      <c r="D172" s="160" t="s">
        <v>918</v>
      </c>
      <c r="E172" s="160" t="s">
        <v>430</v>
      </c>
      <c r="F172" s="161">
        <v>2016</v>
      </c>
      <c r="G172" s="162">
        <v>0</v>
      </c>
      <c r="H172" s="161">
        <v>-19512.359999999997</v>
      </c>
      <c r="I172" s="161">
        <v>-35433.278999999995</v>
      </c>
      <c r="J172" s="161">
        <v>-23246.922999999999</v>
      </c>
      <c r="K172" s="161">
        <v>-29867.040000000001</v>
      </c>
      <c r="L172" s="161">
        <v>-23492.097999999998</v>
      </c>
      <c r="M172" s="161">
        <v>-16150.68</v>
      </c>
      <c r="N172" s="161">
        <v>-13121.121999999999</v>
      </c>
      <c r="O172" s="161">
        <v>-19809.334999999999</v>
      </c>
      <c r="P172" s="161">
        <v>-15859.304999999998</v>
      </c>
      <c r="Q172" s="161">
        <v>-19226.13</v>
      </c>
      <c r="R172" s="161">
        <v>-15275.070999999998</v>
      </c>
      <c r="S172" s="161">
        <v>-21510.215999999997</v>
      </c>
      <c r="T172" s="161">
        <v>-33662.719999999994</v>
      </c>
      <c r="U172" s="161">
        <v>-286166.27899999992</v>
      </c>
      <c r="V172" s="163">
        <f ca="1">SUM(INDIRECT(Inputs!$C$11&amp;ROW()&amp;":"&amp;Inputs!$C$12&amp;ROW()))</f>
        <v>-19226.13</v>
      </c>
      <c r="W172" s="163">
        <f ca="1">SUM(INDIRECT(Inputs!$C$13&amp;ROW()&amp;":"&amp;Inputs!$C$14&amp;ROW()))</f>
        <v>-215718.27199999997</v>
      </c>
      <c r="X172" s="3" t="str">
        <f>IF(COUNTIFS(Lookups!$A:$A,C172)=1,"Gross Sales","")</f>
        <v>Gross Sales</v>
      </c>
      <c r="Y172" s="3" t="str">
        <f>IF(COUNTIFS(Lookups!$D:$D,C172)=1,"Bar Sales","")</f>
        <v>Bar Sales</v>
      </c>
      <c r="Z172" s="3" t="str">
        <f>IFERROR(VLOOKUP(C172*1,Lookups!$D:$F,3,FALSE),"")</f>
        <v>Wine</v>
      </c>
      <c r="AA172" s="3" t="str">
        <f>IFERROR(VLOOKUP($C172*1,Lookups!$H:$N,3,FALSE),"")</f>
        <v/>
      </c>
      <c r="AB172" s="3" t="str">
        <f>IFERROR(VLOOKUP($C172*1,Lookups!$H:$N,4,FALSE),"")</f>
        <v/>
      </c>
      <c r="AC172" s="3" t="str">
        <f>IFERROR(VLOOKUP($C172*1,Lookups!$H:$N,5,FALSE),"")</f>
        <v/>
      </c>
      <c r="AD172" s="3" t="str">
        <f>IFERROR(VLOOKUP($C172*1,Lookups!$H:$N,6,FALSE),"")</f>
        <v/>
      </c>
      <c r="AE172" s="3" t="str">
        <f>IFERROR(VLOOKUP($C172*1,Lookups!$H:$N,7,FALSE),"")</f>
        <v/>
      </c>
      <c r="AF172" s="3" t="str">
        <f>VLOOKUP(B172*1,Stores!$A:$C,3,FALSE)</f>
        <v>DFG</v>
      </c>
    </row>
    <row r="173" spans="1:32">
      <c r="A173" s="160" t="s">
        <v>917</v>
      </c>
      <c r="B173" s="160" t="s">
        <v>946</v>
      </c>
      <c r="C173" s="160">
        <v>514000</v>
      </c>
      <c r="D173" s="160" t="s">
        <v>918</v>
      </c>
      <c r="E173" s="160" t="s">
        <v>430</v>
      </c>
      <c r="F173" s="161">
        <v>2016</v>
      </c>
      <c r="G173" s="162">
        <v>0</v>
      </c>
      <c r="H173" s="161">
        <v>-16950.863999999998</v>
      </c>
      <c r="I173" s="161">
        <v>-15283.323999999997</v>
      </c>
      <c r="J173" s="161">
        <v>-12534.522000000001</v>
      </c>
      <c r="K173" s="161">
        <v>-13175.617</v>
      </c>
      <c r="L173" s="161">
        <v>-13449.666999999999</v>
      </c>
      <c r="M173" s="161">
        <v>-15545.04</v>
      </c>
      <c r="N173" s="161">
        <v>-8891.1549999999988</v>
      </c>
      <c r="O173" s="161">
        <v>-13391.448</v>
      </c>
      <c r="P173" s="161">
        <v>-17006.626</v>
      </c>
      <c r="Q173" s="161">
        <v>-13796.328</v>
      </c>
      <c r="R173" s="161">
        <v>-11062.722999999998</v>
      </c>
      <c r="S173" s="161">
        <v>-13332.732</v>
      </c>
      <c r="T173" s="161">
        <v>-22033.088</v>
      </c>
      <c r="U173" s="161">
        <v>-186453.13399999996</v>
      </c>
      <c r="V173" s="163">
        <f ca="1">SUM(INDIRECT(Inputs!$C$11&amp;ROW()&amp;":"&amp;Inputs!$C$12&amp;ROW()))</f>
        <v>-13796.328</v>
      </c>
      <c r="W173" s="163">
        <f ca="1">SUM(INDIRECT(Inputs!$C$13&amp;ROW()&amp;":"&amp;Inputs!$C$14&amp;ROW()))</f>
        <v>-140024.59099999999</v>
      </c>
      <c r="X173" s="3" t="str">
        <f>IF(COUNTIFS(Lookups!$A:$A,C173)=1,"Gross Sales","")</f>
        <v>Gross Sales</v>
      </c>
      <c r="Y173" s="3" t="str">
        <f>IF(COUNTIFS(Lookups!$D:$D,C173)=1,"Bar Sales","")</f>
        <v>Bar Sales</v>
      </c>
      <c r="Z173" s="3" t="str">
        <f>IFERROR(VLOOKUP(C173*1,Lookups!$D:$F,3,FALSE),"")</f>
        <v>Wine</v>
      </c>
      <c r="AA173" s="3" t="str">
        <f>IFERROR(VLOOKUP($C173*1,Lookups!$H:$N,3,FALSE),"")</f>
        <v/>
      </c>
      <c r="AB173" s="3" t="str">
        <f>IFERROR(VLOOKUP($C173*1,Lookups!$H:$N,4,FALSE),"")</f>
        <v/>
      </c>
      <c r="AC173" s="3" t="str">
        <f>IFERROR(VLOOKUP($C173*1,Lookups!$H:$N,5,FALSE),"")</f>
        <v/>
      </c>
      <c r="AD173" s="3" t="str">
        <f>IFERROR(VLOOKUP($C173*1,Lookups!$H:$N,6,FALSE),"")</f>
        <v/>
      </c>
      <c r="AE173" s="3" t="str">
        <f>IFERROR(VLOOKUP($C173*1,Lookups!$H:$N,7,FALSE),"")</f>
        <v/>
      </c>
      <c r="AF173" s="3" t="str">
        <f>VLOOKUP(B173*1,Stores!$A:$C,3,FALSE)</f>
        <v>DFG</v>
      </c>
    </row>
    <row r="174" spans="1:32">
      <c r="A174" s="160" t="s">
        <v>917</v>
      </c>
      <c r="B174" s="160" t="s">
        <v>947</v>
      </c>
      <c r="C174" s="160">
        <v>514000</v>
      </c>
      <c r="D174" s="160" t="s">
        <v>918</v>
      </c>
      <c r="E174" s="160" t="s">
        <v>430</v>
      </c>
      <c r="F174" s="161">
        <v>2016</v>
      </c>
      <c r="G174" s="162">
        <v>0</v>
      </c>
      <c r="H174" s="161">
        <v>-35389.732980000001</v>
      </c>
      <c r="I174" s="161">
        <v>-47861.275280000002</v>
      </c>
      <c r="J174" s="161">
        <v>-26536.715519999998</v>
      </c>
      <c r="K174" s="161">
        <v>-37894.818359999997</v>
      </c>
      <c r="L174" s="161">
        <v>-35077.03542</v>
      </c>
      <c r="M174" s="161">
        <v>-23160.842879999997</v>
      </c>
      <c r="N174" s="161">
        <v>-26873.912799999998</v>
      </c>
      <c r="O174" s="161">
        <v>-30320.403820000003</v>
      </c>
      <c r="P174" s="161">
        <v>-36814.823429999997</v>
      </c>
      <c r="Q174" s="161">
        <v>-28299.847379999996</v>
      </c>
      <c r="R174" s="161">
        <v>-24953.520059999999</v>
      </c>
      <c r="S174" s="161">
        <v>-27090.38738</v>
      </c>
      <c r="T174" s="161">
        <v>-43267.138739999995</v>
      </c>
      <c r="U174" s="161">
        <v>-423540.45404999994</v>
      </c>
      <c r="V174" s="163">
        <f ca="1">SUM(INDIRECT(Inputs!$C$11&amp;ROW()&amp;":"&amp;Inputs!$C$12&amp;ROW()))</f>
        <v>-28299.847379999996</v>
      </c>
      <c r="W174" s="163">
        <f ca="1">SUM(INDIRECT(Inputs!$C$13&amp;ROW()&amp;":"&amp;Inputs!$C$14&amp;ROW()))</f>
        <v>-328229.40787</v>
      </c>
      <c r="X174" s="3" t="str">
        <f>IF(COUNTIFS(Lookups!$A:$A,C174)=1,"Gross Sales","")</f>
        <v>Gross Sales</v>
      </c>
      <c r="Y174" s="3" t="str">
        <f>IF(COUNTIFS(Lookups!$D:$D,C174)=1,"Bar Sales","")</f>
        <v>Bar Sales</v>
      </c>
      <c r="Z174" s="3" t="str">
        <f>IFERROR(VLOOKUP(C174*1,Lookups!$D:$F,3,FALSE),"")</f>
        <v>Wine</v>
      </c>
      <c r="AA174" s="3" t="str">
        <f>IFERROR(VLOOKUP($C174*1,Lookups!$H:$N,3,FALSE),"")</f>
        <v/>
      </c>
      <c r="AB174" s="3" t="str">
        <f>IFERROR(VLOOKUP($C174*1,Lookups!$H:$N,4,FALSE),"")</f>
        <v/>
      </c>
      <c r="AC174" s="3" t="str">
        <f>IFERROR(VLOOKUP($C174*1,Lookups!$H:$N,5,FALSE),"")</f>
        <v/>
      </c>
      <c r="AD174" s="3" t="str">
        <f>IFERROR(VLOOKUP($C174*1,Lookups!$H:$N,6,FALSE),"")</f>
        <v/>
      </c>
      <c r="AE174" s="3" t="str">
        <f>IFERROR(VLOOKUP($C174*1,Lookups!$H:$N,7,FALSE),"")</f>
        <v/>
      </c>
      <c r="AF174" s="3" t="str">
        <f>VLOOKUP(B174*1,Stores!$A:$C,3,FALSE)</f>
        <v>DFG</v>
      </c>
    </row>
    <row r="175" spans="1:32">
      <c r="A175" s="160" t="s">
        <v>917</v>
      </c>
      <c r="B175" s="160" t="s">
        <v>948</v>
      </c>
      <c r="C175" s="160">
        <v>514000</v>
      </c>
      <c r="D175" s="160" t="s">
        <v>918</v>
      </c>
      <c r="E175" s="160" t="s">
        <v>430</v>
      </c>
      <c r="F175" s="161">
        <v>2016</v>
      </c>
      <c r="G175" s="162">
        <v>0</v>
      </c>
      <c r="H175" s="161">
        <v>-12938.939999999999</v>
      </c>
      <c r="I175" s="161">
        <v>-20673.632000000001</v>
      </c>
      <c r="J175" s="161">
        <v>-15918.335999999998</v>
      </c>
      <c r="K175" s="161">
        <v>-13970.228999999999</v>
      </c>
      <c r="L175" s="161">
        <v>-13063.232</v>
      </c>
      <c r="M175" s="161">
        <v>-12762.224999999999</v>
      </c>
      <c r="N175" s="161">
        <v>-9577.0779999999995</v>
      </c>
      <c r="O175" s="161">
        <v>-14571.48</v>
      </c>
      <c r="P175" s="161">
        <v>-15578.64</v>
      </c>
      <c r="Q175" s="161">
        <v>-9422.2799999999988</v>
      </c>
      <c r="R175" s="161">
        <v>-15240.469999999998</v>
      </c>
      <c r="S175" s="161">
        <v>-13819.119999999999</v>
      </c>
      <c r="T175" s="161">
        <v>-12781.859999999999</v>
      </c>
      <c r="U175" s="161">
        <v>-180317.52199999997</v>
      </c>
      <c r="V175" s="163">
        <f ca="1">SUM(INDIRECT(Inputs!$C$11&amp;ROW()&amp;":"&amp;Inputs!$C$12&amp;ROW()))</f>
        <v>-9422.2799999999988</v>
      </c>
      <c r="W175" s="163">
        <f ca="1">SUM(INDIRECT(Inputs!$C$13&amp;ROW()&amp;":"&amp;Inputs!$C$14&amp;ROW()))</f>
        <v>-138476.07199999999</v>
      </c>
      <c r="X175" s="3" t="str">
        <f>IF(COUNTIFS(Lookups!$A:$A,C175)=1,"Gross Sales","")</f>
        <v>Gross Sales</v>
      </c>
      <c r="Y175" s="3" t="str">
        <f>IF(COUNTIFS(Lookups!$D:$D,C175)=1,"Bar Sales","")</f>
        <v>Bar Sales</v>
      </c>
      <c r="Z175" s="3" t="str">
        <f>IFERROR(VLOOKUP(C175*1,Lookups!$D:$F,3,FALSE),"")</f>
        <v>Wine</v>
      </c>
      <c r="AA175" s="3" t="str">
        <f>IFERROR(VLOOKUP($C175*1,Lookups!$H:$N,3,FALSE),"")</f>
        <v/>
      </c>
      <c r="AB175" s="3" t="str">
        <f>IFERROR(VLOOKUP($C175*1,Lookups!$H:$N,4,FALSE),"")</f>
        <v/>
      </c>
      <c r="AC175" s="3" t="str">
        <f>IFERROR(VLOOKUP($C175*1,Lookups!$H:$N,5,FALSE),"")</f>
        <v/>
      </c>
      <c r="AD175" s="3" t="str">
        <f>IFERROR(VLOOKUP($C175*1,Lookups!$H:$N,6,FALSE),"")</f>
        <v/>
      </c>
      <c r="AE175" s="3" t="str">
        <f>IFERROR(VLOOKUP($C175*1,Lookups!$H:$N,7,FALSE),"")</f>
        <v/>
      </c>
      <c r="AF175" s="3" t="str">
        <f>VLOOKUP(B175*1,Stores!$A:$C,3,FALSE)</f>
        <v>DFG</v>
      </c>
    </row>
    <row r="176" spans="1:32">
      <c r="A176" s="160" t="s">
        <v>917</v>
      </c>
      <c r="B176" s="160" t="s">
        <v>949</v>
      </c>
      <c r="C176" s="160">
        <v>514000</v>
      </c>
      <c r="D176" s="160" t="s">
        <v>918</v>
      </c>
      <c r="E176" s="160" t="s">
        <v>430</v>
      </c>
      <c r="F176" s="161">
        <v>2016</v>
      </c>
      <c r="G176" s="162">
        <v>0</v>
      </c>
      <c r="H176" s="161">
        <v>-29181.111680000002</v>
      </c>
      <c r="I176" s="161">
        <v>-41132.869960000004</v>
      </c>
      <c r="J176" s="161">
        <v>-34886.306069999999</v>
      </c>
      <c r="K176" s="161">
        <v>-35064.025499999996</v>
      </c>
      <c r="L176" s="161">
        <v>-44138.435320000004</v>
      </c>
      <c r="M176" s="161">
        <v>-34560.642479999995</v>
      </c>
      <c r="N176" s="161">
        <v>-37267.521549999998</v>
      </c>
      <c r="O176" s="161">
        <v>-30111.917219999999</v>
      </c>
      <c r="P176" s="161">
        <v>-38222.97885</v>
      </c>
      <c r="Q176" s="161">
        <v>-40115.113219999999</v>
      </c>
      <c r="R176" s="161">
        <v>-31675.981259999997</v>
      </c>
      <c r="S176" s="161">
        <v>-43135.268539999997</v>
      </c>
      <c r="T176" s="161">
        <v>-55059.275179999997</v>
      </c>
      <c r="U176" s="161">
        <v>-494551.44682999997</v>
      </c>
      <c r="V176" s="163">
        <f ca="1">SUM(INDIRECT(Inputs!$C$11&amp;ROW()&amp;":"&amp;Inputs!$C$12&amp;ROW()))</f>
        <v>-40115.113219999999</v>
      </c>
      <c r="W176" s="163">
        <f ca="1">SUM(INDIRECT(Inputs!$C$13&amp;ROW()&amp;":"&amp;Inputs!$C$14&amp;ROW()))</f>
        <v>-364680.92184999998</v>
      </c>
      <c r="X176" s="3" t="str">
        <f>IF(COUNTIFS(Lookups!$A:$A,C176)=1,"Gross Sales","")</f>
        <v>Gross Sales</v>
      </c>
      <c r="Y176" s="3" t="str">
        <f>IF(COUNTIFS(Lookups!$D:$D,C176)=1,"Bar Sales","")</f>
        <v>Bar Sales</v>
      </c>
      <c r="Z176" s="3" t="str">
        <f>IFERROR(VLOOKUP(C176*1,Lookups!$D:$F,3,FALSE),"")</f>
        <v>Wine</v>
      </c>
      <c r="AA176" s="3" t="str">
        <f>IFERROR(VLOOKUP($C176*1,Lookups!$H:$N,3,FALSE),"")</f>
        <v/>
      </c>
      <c r="AB176" s="3" t="str">
        <f>IFERROR(VLOOKUP($C176*1,Lookups!$H:$N,4,FALSE),"")</f>
        <v/>
      </c>
      <c r="AC176" s="3" t="str">
        <f>IFERROR(VLOOKUP($C176*1,Lookups!$H:$N,5,FALSE),"")</f>
        <v/>
      </c>
      <c r="AD176" s="3" t="str">
        <f>IFERROR(VLOOKUP($C176*1,Lookups!$H:$N,6,FALSE),"")</f>
        <v/>
      </c>
      <c r="AE176" s="3" t="str">
        <f>IFERROR(VLOOKUP($C176*1,Lookups!$H:$N,7,FALSE),"")</f>
        <v/>
      </c>
      <c r="AF176" s="3" t="str">
        <f>VLOOKUP(B176*1,Stores!$A:$C,3,FALSE)</f>
        <v>DFG</v>
      </c>
    </row>
    <row r="177" spans="1:32">
      <c r="A177" s="160" t="s">
        <v>917</v>
      </c>
      <c r="B177" s="160" t="s">
        <v>950</v>
      </c>
      <c r="C177" s="160">
        <v>514000</v>
      </c>
      <c r="D177" s="160" t="s">
        <v>918</v>
      </c>
      <c r="E177" s="160" t="s">
        <v>430</v>
      </c>
      <c r="F177" s="161">
        <v>2016</v>
      </c>
      <c r="G177" s="162">
        <v>0</v>
      </c>
      <c r="H177" s="161">
        <v>-24057.634999999998</v>
      </c>
      <c r="I177" s="161">
        <v>-25356.617999999999</v>
      </c>
      <c r="J177" s="161">
        <v>-24480.959999999999</v>
      </c>
      <c r="K177" s="161">
        <v>-21047.411</v>
      </c>
      <c r="L177" s="161">
        <v>-21409.457999999999</v>
      </c>
      <c r="M177" s="161">
        <v>-17436.384000000002</v>
      </c>
      <c r="N177" s="161">
        <v>-13994.056999999999</v>
      </c>
      <c r="O177" s="161">
        <v>-14022.96</v>
      </c>
      <c r="P177" s="161">
        <v>-14012.544</v>
      </c>
      <c r="Q177" s="161">
        <v>-14479.08</v>
      </c>
      <c r="R177" s="161">
        <v>-15044.903999999997</v>
      </c>
      <c r="S177" s="161">
        <v>-15615.355000000001</v>
      </c>
      <c r="T177" s="161">
        <v>-22593.647999999997</v>
      </c>
      <c r="U177" s="161">
        <v>-243551.01399999997</v>
      </c>
      <c r="V177" s="163">
        <f ca="1">SUM(INDIRECT(Inputs!$C$11&amp;ROW()&amp;":"&amp;Inputs!$C$12&amp;ROW()))</f>
        <v>-14479.08</v>
      </c>
      <c r="W177" s="163">
        <f ca="1">SUM(INDIRECT(Inputs!$C$13&amp;ROW()&amp;":"&amp;Inputs!$C$14&amp;ROW()))</f>
        <v>-190297.10699999996</v>
      </c>
      <c r="X177" s="3" t="str">
        <f>IF(COUNTIFS(Lookups!$A:$A,C177)=1,"Gross Sales","")</f>
        <v>Gross Sales</v>
      </c>
      <c r="Y177" s="3" t="str">
        <f>IF(COUNTIFS(Lookups!$D:$D,C177)=1,"Bar Sales","")</f>
        <v>Bar Sales</v>
      </c>
      <c r="Z177" s="3" t="str">
        <f>IFERROR(VLOOKUP(C177*1,Lookups!$D:$F,3,FALSE),"")</f>
        <v>Wine</v>
      </c>
      <c r="AA177" s="3" t="str">
        <f>IFERROR(VLOOKUP($C177*1,Lookups!$H:$N,3,FALSE),"")</f>
        <v/>
      </c>
      <c r="AB177" s="3" t="str">
        <f>IFERROR(VLOOKUP($C177*1,Lookups!$H:$N,4,FALSE),"")</f>
        <v/>
      </c>
      <c r="AC177" s="3" t="str">
        <f>IFERROR(VLOOKUP($C177*1,Lookups!$H:$N,5,FALSE),"")</f>
        <v/>
      </c>
      <c r="AD177" s="3" t="str">
        <f>IFERROR(VLOOKUP($C177*1,Lookups!$H:$N,6,FALSE),"")</f>
        <v/>
      </c>
      <c r="AE177" s="3" t="str">
        <f>IFERROR(VLOOKUP($C177*1,Lookups!$H:$N,7,FALSE),"")</f>
        <v/>
      </c>
      <c r="AF177" s="3" t="str">
        <f>VLOOKUP(B177*1,Stores!$A:$C,3,FALSE)</f>
        <v>DFG</v>
      </c>
    </row>
    <row r="178" spans="1:32">
      <c r="A178" s="160" t="s">
        <v>917</v>
      </c>
      <c r="B178" s="160" t="s">
        <v>951</v>
      </c>
      <c r="C178" s="160">
        <v>514000</v>
      </c>
      <c r="D178" s="160" t="s">
        <v>918</v>
      </c>
      <c r="E178" s="160" t="s">
        <v>430</v>
      </c>
      <c r="F178" s="161">
        <v>2016</v>
      </c>
      <c r="G178" s="162">
        <v>0</v>
      </c>
      <c r="H178" s="161">
        <v>-43952.138999999996</v>
      </c>
      <c r="I178" s="161">
        <v>-37375.24</v>
      </c>
      <c r="J178" s="161">
        <v>-35742.671999999999</v>
      </c>
      <c r="K178" s="161">
        <v>-36062.795999999995</v>
      </c>
      <c r="L178" s="161">
        <v>-45356.555999999997</v>
      </c>
      <c r="M178" s="161">
        <v>-32744.844999999998</v>
      </c>
      <c r="N178" s="161">
        <v>-28138.446</v>
      </c>
      <c r="O178" s="161">
        <v>-33919.675999999992</v>
      </c>
      <c r="P178" s="161">
        <v>-30155.663999999997</v>
      </c>
      <c r="Q178" s="161">
        <v>-36941.981999999996</v>
      </c>
      <c r="R178" s="161">
        <v>-30716.090999999997</v>
      </c>
      <c r="S178" s="161">
        <v>-33876.233999999997</v>
      </c>
      <c r="T178" s="161">
        <v>-37250.597999999998</v>
      </c>
      <c r="U178" s="161">
        <v>-462232.93900000001</v>
      </c>
      <c r="V178" s="163">
        <f ca="1">SUM(INDIRECT(Inputs!$C$11&amp;ROW()&amp;":"&amp;Inputs!$C$12&amp;ROW()))</f>
        <v>-36941.981999999996</v>
      </c>
      <c r="W178" s="163">
        <f ca="1">SUM(INDIRECT(Inputs!$C$13&amp;ROW()&amp;":"&amp;Inputs!$C$14&amp;ROW()))</f>
        <v>-360390.016</v>
      </c>
      <c r="X178" s="3" t="str">
        <f>IF(COUNTIFS(Lookups!$A:$A,C178)=1,"Gross Sales","")</f>
        <v>Gross Sales</v>
      </c>
      <c r="Y178" s="3" t="str">
        <f>IF(COUNTIFS(Lookups!$D:$D,C178)=1,"Bar Sales","")</f>
        <v>Bar Sales</v>
      </c>
      <c r="Z178" s="3" t="str">
        <f>IFERROR(VLOOKUP(C178*1,Lookups!$D:$F,3,FALSE),"")</f>
        <v>Wine</v>
      </c>
      <c r="AA178" s="3" t="str">
        <f>IFERROR(VLOOKUP($C178*1,Lookups!$H:$N,3,FALSE),"")</f>
        <v/>
      </c>
      <c r="AB178" s="3" t="str">
        <f>IFERROR(VLOOKUP($C178*1,Lookups!$H:$N,4,FALSE),"")</f>
        <v/>
      </c>
      <c r="AC178" s="3" t="str">
        <f>IFERROR(VLOOKUP($C178*1,Lookups!$H:$N,5,FALSE),"")</f>
        <v/>
      </c>
      <c r="AD178" s="3" t="str">
        <f>IFERROR(VLOOKUP($C178*1,Lookups!$H:$N,6,FALSE),"")</f>
        <v/>
      </c>
      <c r="AE178" s="3" t="str">
        <f>IFERROR(VLOOKUP($C178*1,Lookups!$H:$N,7,FALSE),"")</f>
        <v/>
      </c>
      <c r="AF178" s="3" t="str">
        <f>VLOOKUP(B178*1,Stores!$A:$C,3,FALSE)</f>
        <v>DFG</v>
      </c>
    </row>
    <row r="179" spans="1:32">
      <c r="A179" s="160" t="s">
        <v>917</v>
      </c>
      <c r="B179" s="160" t="s">
        <v>952</v>
      </c>
      <c r="C179" s="160">
        <v>514000</v>
      </c>
      <c r="D179" s="160" t="s">
        <v>918</v>
      </c>
      <c r="E179" s="160" t="s">
        <v>430</v>
      </c>
      <c r="F179" s="161">
        <v>2016</v>
      </c>
      <c r="G179" s="162">
        <v>0</v>
      </c>
      <c r="H179" s="161">
        <v>0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-18268.781999999999</v>
      </c>
      <c r="O179" s="161">
        <v>-20004.642</v>
      </c>
      <c r="P179" s="161">
        <v>-17574.829999999998</v>
      </c>
      <c r="Q179" s="161">
        <v>-17540.039999999997</v>
      </c>
      <c r="R179" s="161">
        <v>-19157.858999999997</v>
      </c>
      <c r="S179" s="161">
        <v>-20306.286</v>
      </c>
      <c r="T179" s="161">
        <v>-16865.099999999999</v>
      </c>
      <c r="U179" s="161">
        <v>-129717.53899999999</v>
      </c>
      <c r="V179" s="163">
        <f ca="1">SUM(INDIRECT(Inputs!$C$11&amp;ROW()&amp;":"&amp;Inputs!$C$12&amp;ROW()))</f>
        <v>-17540.039999999997</v>
      </c>
      <c r="W179" s="163">
        <f ca="1">SUM(INDIRECT(Inputs!$C$13&amp;ROW()&amp;":"&amp;Inputs!$C$14&amp;ROW()))</f>
        <v>-73388.293999999994</v>
      </c>
      <c r="X179" s="3" t="str">
        <f>IF(COUNTIFS(Lookups!$A:$A,C179)=1,"Gross Sales","")</f>
        <v>Gross Sales</v>
      </c>
      <c r="Y179" s="3" t="str">
        <f>IF(COUNTIFS(Lookups!$D:$D,C179)=1,"Bar Sales","")</f>
        <v>Bar Sales</v>
      </c>
      <c r="Z179" s="3" t="str">
        <f>IFERROR(VLOOKUP(C179*1,Lookups!$D:$F,3,FALSE),"")</f>
        <v>Wine</v>
      </c>
      <c r="AA179" s="3" t="str">
        <f>IFERROR(VLOOKUP($C179*1,Lookups!$H:$N,3,FALSE),"")</f>
        <v/>
      </c>
      <c r="AB179" s="3" t="str">
        <f>IFERROR(VLOOKUP($C179*1,Lookups!$H:$N,4,FALSE),"")</f>
        <v/>
      </c>
      <c r="AC179" s="3" t="str">
        <f>IFERROR(VLOOKUP($C179*1,Lookups!$H:$N,5,FALSE),"")</f>
        <v/>
      </c>
      <c r="AD179" s="3" t="str">
        <f>IFERROR(VLOOKUP($C179*1,Lookups!$H:$N,6,FALSE),"")</f>
        <v/>
      </c>
      <c r="AE179" s="3" t="str">
        <f>IFERROR(VLOOKUP($C179*1,Lookups!$H:$N,7,FALSE),"")</f>
        <v/>
      </c>
      <c r="AF179" s="3" t="str">
        <f>VLOOKUP(B179*1,Stores!$A:$C,3,FALSE)</f>
        <v>DFG</v>
      </c>
    </row>
    <row r="180" spans="1:32">
      <c r="A180" s="160" t="s">
        <v>917</v>
      </c>
      <c r="B180" s="160" t="s">
        <v>953</v>
      </c>
      <c r="C180" s="160">
        <v>514000</v>
      </c>
      <c r="D180" s="160" t="s">
        <v>918</v>
      </c>
      <c r="E180" s="160" t="s">
        <v>430</v>
      </c>
      <c r="F180" s="161">
        <v>2016</v>
      </c>
      <c r="G180" s="162">
        <v>0</v>
      </c>
      <c r="H180" s="161">
        <v>0</v>
      </c>
      <c r="I180" s="161">
        <v>0</v>
      </c>
      <c r="J180" s="161">
        <v>0</v>
      </c>
      <c r="K180" s="161">
        <v>0</v>
      </c>
      <c r="L180" s="161">
        <v>0</v>
      </c>
      <c r="M180" s="161">
        <v>0</v>
      </c>
      <c r="N180" s="161">
        <v>0</v>
      </c>
      <c r="O180" s="161">
        <v>0</v>
      </c>
      <c r="P180" s="161">
        <v>0</v>
      </c>
      <c r="Q180" s="161">
        <v>0</v>
      </c>
      <c r="R180" s="161">
        <v>-3201.6179999999999</v>
      </c>
      <c r="S180" s="161">
        <v>-22456.223999999998</v>
      </c>
      <c r="T180" s="161">
        <v>-19672.421999999999</v>
      </c>
      <c r="U180" s="161">
        <v>-45330.263999999996</v>
      </c>
      <c r="V180" s="163">
        <f ca="1">SUM(INDIRECT(Inputs!$C$11&amp;ROW()&amp;":"&amp;Inputs!$C$12&amp;ROW()))</f>
        <v>0</v>
      </c>
      <c r="W180" s="163">
        <f ca="1">SUM(INDIRECT(Inputs!$C$13&amp;ROW()&amp;":"&amp;Inputs!$C$14&amp;ROW()))</f>
        <v>0</v>
      </c>
      <c r="X180" s="3" t="str">
        <f>IF(COUNTIFS(Lookups!$A:$A,C180)=1,"Gross Sales","")</f>
        <v>Gross Sales</v>
      </c>
      <c r="Y180" s="3" t="str">
        <f>IF(COUNTIFS(Lookups!$D:$D,C180)=1,"Bar Sales","")</f>
        <v>Bar Sales</v>
      </c>
      <c r="Z180" s="3" t="str">
        <f>IFERROR(VLOOKUP(C180*1,Lookups!$D:$F,3,FALSE),"")</f>
        <v>Wine</v>
      </c>
      <c r="AA180" s="3" t="str">
        <f>IFERROR(VLOOKUP($C180*1,Lookups!$H:$N,3,FALSE),"")</f>
        <v/>
      </c>
      <c r="AB180" s="3" t="str">
        <f>IFERROR(VLOOKUP($C180*1,Lookups!$H:$N,4,FALSE),"")</f>
        <v/>
      </c>
      <c r="AC180" s="3" t="str">
        <f>IFERROR(VLOOKUP($C180*1,Lookups!$H:$N,5,FALSE),"")</f>
        <v/>
      </c>
      <c r="AD180" s="3" t="str">
        <f>IFERROR(VLOOKUP($C180*1,Lookups!$H:$N,6,FALSE),"")</f>
        <v/>
      </c>
      <c r="AE180" s="3" t="str">
        <f>IFERROR(VLOOKUP($C180*1,Lookups!$H:$N,7,FALSE),"")</f>
        <v/>
      </c>
      <c r="AF180" s="3" t="str">
        <f>VLOOKUP(B180*1,Stores!$A:$C,3,FALSE)</f>
        <v>DFG</v>
      </c>
    </row>
    <row r="181" spans="1:32">
      <c r="A181" s="160" t="s">
        <v>917</v>
      </c>
      <c r="B181" s="160" t="s">
        <v>954</v>
      </c>
      <c r="C181" s="160">
        <v>514000</v>
      </c>
      <c r="D181" s="160" t="s">
        <v>918</v>
      </c>
      <c r="E181" s="160" t="s">
        <v>430</v>
      </c>
      <c r="F181" s="161">
        <v>2016</v>
      </c>
      <c r="G181" s="162">
        <v>0</v>
      </c>
      <c r="H181" s="161">
        <v>0</v>
      </c>
      <c r="I181" s="161">
        <v>0</v>
      </c>
      <c r="J181" s="161">
        <v>0</v>
      </c>
      <c r="K181" s="161">
        <v>0</v>
      </c>
      <c r="L181" s="161">
        <v>0</v>
      </c>
      <c r="M181" s="161">
        <v>0</v>
      </c>
      <c r="N181" s="161">
        <v>0</v>
      </c>
      <c r="O181" s="161">
        <v>0</v>
      </c>
      <c r="P181" s="161">
        <v>0</v>
      </c>
      <c r="Q181" s="161">
        <v>0</v>
      </c>
      <c r="R181" s="161">
        <v>0</v>
      </c>
      <c r="S181" s="161">
        <v>-10603.824000000001</v>
      </c>
      <c r="T181" s="161">
        <v>-32522.223999999995</v>
      </c>
      <c r="U181" s="161">
        <v>-43126.047999999995</v>
      </c>
      <c r="V181" s="163">
        <f ca="1">SUM(INDIRECT(Inputs!$C$11&amp;ROW()&amp;":"&amp;Inputs!$C$12&amp;ROW()))</f>
        <v>0</v>
      </c>
      <c r="W181" s="163">
        <f ca="1">SUM(INDIRECT(Inputs!$C$13&amp;ROW()&amp;":"&amp;Inputs!$C$14&amp;ROW()))</f>
        <v>0</v>
      </c>
      <c r="X181" s="3" t="str">
        <f>IF(COUNTIFS(Lookups!$A:$A,C181)=1,"Gross Sales","")</f>
        <v>Gross Sales</v>
      </c>
      <c r="Y181" s="3" t="str">
        <f>IF(COUNTIFS(Lookups!$D:$D,C181)=1,"Bar Sales","")</f>
        <v>Bar Sales</v>
      </c>
      <c r="Z181" s="3" t="str">
        <f>IFERROR(VLOOKUP(C181*1,Lookups!$D:$F,3,FALSE),"")</f>
        <v>Wine</v>
      </c>
      <c r="AA181" s="3" t="str">
        <f>IFERROR(VLOOKUP($C181*1,Lookups!$H:$N,3,FALSE),"")</f>
        <v/>
      </c>
      <c r="AB181" s="3" t="str">
        <f>IFERROR(VLOOKUP($C181*1,Lookups!$H:$N,4,FALSE),"")</f>
        <v/>
      </c>
      <c r="AC181" s="3" t="str">
        <f>IFERROR(VLOOKUP($C181*1,Lookups!$H:$N,5,FALSE),"")</f>
        <v/>
      </c>
      <c r="AD181" s="3" t="str">
        <f>IFERROR(VLOOKUP($C181*1,Lookups!$H:$N,6,FALSE),"")</f>
        <v/>
      </c>
      <c r="AE181" s="3" t="str">
        <f>IFERROR(VLOOKUP($C181*1,Lookups!$H:$N,7,FALSE),"")</f>
        <v/>
      </c>
      <c r="AF181" s="3" t="str">
        <f>VLOOKUP(B181*1,Stores!$A:$C,3,FALSE)</f>
        <v>DFG</v>
      </c>
    </row>
    <row r="182" spans="1:32">
      <c r="A182" s="160" t="s">
        <v>917</v>
      </c>
      <c r="B182" s="160" t="s">
        <v>921</v>
      </c>
      <c r="C182" s="160">
        <v>515000</v>
      </c>
      <c r="D182" s="160" t="s">
        <v>918</v>
      </c>
      <c r="E182" s="160" t="s">
        <v>435</v>
      </c>
      <c r="F182" s="161">
        <v>2016</v>
      </c>
      <c r="G182" s="162">
        <v>0</v>
      </c>
      <c r="H182" s="161">
        <v>-5103.195999999999</v>
      </c>
      <c r="I182" s="161">
        <v>-5291.0199999999995</v>
      </c>
      <c r="J182" s="161">
        <v>-5886.7199999999993</v>
      </c>
      <c r="K182" s="161">
        <v>-5386.08</v>
      </c>
      <c r="L182" s="161">
        <v>-5351.7309999999998</v>
      </c>
      <c r="M182" s="161">
        <v>-8058.0779999999995</v>
      </c>
      <c r="N182" s="161">
        <v>-3834.5019999999995</v>
      </c>
      <c r="O182" s="161">
        <v>-5151.4399999999996</v>
      </c>
      <c r="P182" s="161">
        <v>-6743.4569999999994</v>
      </c>
      <c r="Q182" s="161">
        <v>-4456.5499999999993</v>
      </c>
      <c r="R182" s="161">
        <v>-4284</v>
      </c>
      <c r="S182" s="161">
        <v>-5140.2120000000004</v>
      </c>
      <c r="T182" s="161">
        <v>-9040.2479999999996</v>
      </c>
      <c r="U182" s="161">
        <v>-73727.233999999997</v>
      </c>
      <c r="V182" s="163">
        <f ca="1">SUM(INDIRECT(Inputs!$C$11&amp;ROW()&amp;":"&amp;Inputs!$C$12&amp;ROW()))</f>
        <v>-4456.5499999999993</v>
      </c>
      <c r="W182" s="163">
        <f ca="1">SUM(INDIRECT(Inputs!$C$13&amp;ROW()&amp;":"&amp;Inputs!$C$14&amp;ROW()))</f>
        <v>-55262.774000000005</v>
      </c>
      <c r="X182" s="3" t="str">
        <f>IF(COUNTIFS(Lookups!$A:$A,C182)=1,"Gross Sales","")</f>
        <v>Gross Sales</v>
      </c>
      <c r="Y182" s="3" t="str">
        <f>IF(COUNTIFS(Lookups!$D:$D,C182)=1,"Bar Sales","")</f>
        <v>Bar Sales</v>
      </c>
      <c r="Z182" s="3" t="str">
        <f>IFERROR(VLOOKUP(C182*1,Lookups!$D:$F,3,FALSE),"")</f>
        <v>Other Bar</v>
      </c>
      <c r="AA182" s="3" t="str">
        <f>IFERROR(VLOOKUP($C182*1,Lookups!$H:$N,3,FALSE),"")</f>
        <v/>
      </c>
      <c r="AB182" s="3" t="str">
        <f>IFERROR(VLOOKUP($C182*1,Lookups!$H:$N,4,FALSE),"")</f>
        <v/>
      </c>
      <c r="AC182" s="3" t="str">
        <f>IFERROR(VLOOKUP($C182*1,Lookups!$H:$N,5,FALSE),"")</f>
        <v/>
      </c>
      <c r="AD182" s="3" t="str">
        <f>IFERROR(VLOOKUP($C182*1,Lookups!$H:$N,6,FALSE),"")</f>
        <v/>
      </c>
      <c r="AE182" s="3" t="str">
        <f>IFERROR(VLOOKUP($C182*1,Lookups!$H:$N,7,FALSE),"")</f>
        <v/>
      </c>
      <c r="AF182" s="3" t="str">
        <f>VLOOKUP(B182*1,Stores!$A:$C,3,FALSE)</f>
        <v>DFDE</v>
      </c>
    </row>
    <row r="183" spans="1:32">
      <c r="A183" s="160" t="s">
        <v>917</v>
      </c>
      <c r="B183" s="160" t="s">
        <v>928</v>
      </c>
      <c r="C183" s="160">
        <v>515000</v>
      </c>
      <c r="D183" s="160" t="s">
        <v>918</v>
      </c>
      <c r="E183" s="160" t="s">
        <v>435</v>
      </c>
      <c r="F183" s="161">
        <v>2016</v>
      </c>
      <c r="G183" s="162">
        <v>0</v>
      </c>
      <c r="H183" s="161">
        <v>-720.71999999999991</v>
      </c>
      <c r="I183" s="161">
        <v>-543.22099999999989</v>
      </c>
      <c r="J183" s="161">
        <v>-968.57600000000002</v>
      </c>
      <c r="K183" s="161">
        <v>-1069.3619999999999</v>
      </c>
      <c r="L183" s="161">
        <v>-551.39700000000005</v>
      </c>
      <c r="M183" s="161">
        <v>-775.69799999999998</v>
      </c>
      <c r="N183" s="161">
        <v>-165.55700000000002</v>
      </c>
      <c r="O183" s="161">
        <v>-437.97599999999994</v>
      </c>
      <c r="P183" s="161">
        <v>-389.1509999999999</v>
      </c>
      <c r="Q183" s="161">
        <v>-673.9319999999999</v>
      </c>
      <c r="R183" s="161">
        <v>-667.96799999999996</v>
      </c>
      <c r="S183" s="161">
        <v>-549.29</v>
      </c>
      <c r="T183" s="161">
        <v>-661.00999999999988</v>
      </c>
      <c r="U183" s="161">
        <v>-8173.8579999999993</v>
      </c>
      <c r="V183" s="163">
        <f ca="1">SUM(INDIRECT(Inputs!$C$11&amp;ROW()&amp;":"&amp;Inputs!$C$12&amp;ROW()))</f>
        <v>-673.9319999999999</v>
      </c>
      <c r="W183" s="163">
        <f ca="1">SUM(INDIRECT(Inputs!$C$13&amp;ROW()&amp;":"&amp;Inputs!$C$14&amp;ROW()))</f>
        <v>-6295.5899999999992</v>
      </c>
      <c r="X183" s="3" t="str">
        <f>IF(COUNTIFS(Lookups!$A:$A,C183)=1,"Gross Sales","")</f>
        <v>Gross Sales</v>
      </c>
      <c r="Y183" s="3" t="str">
        <f>IF(COUNTIFS(Lookups!$D:$D,C183)=1,"Bar Sales","")</f>
        <v>Bar Sales</v>
      </c>
      <c r="Z183" s="3" t="str">
        <f>IFERROR(VLOOKUP(C183*1,Lookups!$D:$F,3,FALSE),"")</f>
        <v>Other Bar</v>
      </c>
      <c r="AA183" s="3" t="str">
        <f>IFERROR(VLOOKUP($C183*1,Lookups!$H:$N,3,FALSE),"")</f>
        <v/>
      </c>
      <c r="AB183" s="3" t="str">
        <f>IFERROR(VLOOKUP($C183*1,Lookups!$H:$N,4,FALSE),"")</f>
        <v/>
      </c>
      <c r="AC183" s="3" t="str">
        <f>IFERROR(VLOOKUP($C183*1,Lookups!$H:$N,5,FALSE),"")</f>
        <v/>
      </c>
      <c r="AD183" s="3" t="str">
        <f>IFERROR(VLOOKUP($C183*1,Lookups!$H:$N,6,FALSE),"")</f>
        <v/>
      </c>
      <c r="AE183" s="3" t="str">
        <f>IFERROR(VLOOKUP($C183*1,Lookups!$H:$N,7,FALSE),"")</f>
        <v/>
      </c>
      <c r="AF183" s="3" t="str">
        <f>VLOOKUP(B183*1,Stores!$A:$C,3,FALSE)</f>
        <v>DFDE</v>
      </c>
    </row>
    <row r="184" spans="1:32">
      <c r="A184" s="160" t="s">
        <v>917</v>
      </c>
      <c r="B184" s="160" t="s">
        <v>919</v>
      </c>
      <c r="C184" s="160">
        <v>518050</v>
      </c>
      <c r="D184" s="160" t="s">
        <v>918</v>
      </c>
      <c r="E184" s="160" t="s">
        <v>955</v>
      </c>
      <c r="F184" s="161">
        <v>2016</v>
      </c>
      <c r="G184" s="162">
        <v>0</v>
      </c>
      <c r="H184" s="161">
        <v>-8.82</v>
      </c>
      <c r="I184" s="161">
        <v>-313.97519999999992</v>
      </c>
      <c r="J184" s="161">
        <v>-94.413269999999997</v>
      </c>
      <c r="K184" s="161">
        <v>-59.621099999999998</v>
      </c>
      <c r="L184" s="161">
        <v>-1166.40825</v>
      </c>
      <c r="M184" s="161">
        <v>-135.53764000000001</v>
      </c>
      <c r="N184" s="161">
        <v>-1000.93224</v>
      </c>
      <c r="O184" s="161">
        <v>-17.471999999999998</v>
      </c>
      <c r="P184" s="161">
        <v>-16.275000000000002</v>
      </c>
      <c r="Q184" s="161">
        <v>0</v>
      </c>
      <c r="R184" s="161">
        <v>0</v>
      </c>
      <c r="S184" s="161">
        <v>0</v>
      </c>
      <c r="T184" s="161">
        <v>0</v>
      </c>
      <c r="U184" s="161">
        <v>-2813.4547000000002</v>
      </c>
      <c r="V184" s="163">
        <f ca="1">SUM(INDIRECT(Inputs!$C$11&amp;ROW()&amp;":"&amp;Inputs!$C$12&amp;ROW()))</f>
        <v>0</v>
      </c>
      <c r="W184" s="163">
        <f ca="1">SUM(INDIRECT(Inputs!$C$13&amp;ROW()&amp;":"&amp;Inputs!$C$14&amp;ROW()))</f>
        <v>-2813.4547000000002</v>
      </c>
      <c r="X184" s="3" t="str">
        <f>IF(COUNTIFS(Lookups!$A:$A,C184)=1,"Gross Sales","")</f>
        <v>Gross Sales</v>
      </c>
      <c r="Y184" s="3" t="str">
        <f>IF(COUNTIFS(Lookups!$D:$D,C184)=1,"Bar Sales","")</f>
        <v/>
      </c>
      <c r="Z184" s="3" t="str">
        <f>IFERROR(VLOOKUP(C184*1,Lookups!$D:$F,3,FALSE),"")</f>
        <v/>
      </c>
      <c r="AA184" s="3" t="str">
        <f>IFERROR(VLOOKUP($C184*1,Lookups!$H:$N,3,FALSE),"")</f>
        <v/>
      </c>
      <c r="AB184" s="3" t="str">
        <f>IFERROR(VLOOKUP($C184*1,Lookups!$H:$N,4,FALSE),"")</f>
        <v/>
      </c>
      <c r="AC184" s="3" t="str">
        <f>IFERROR(VLOOKUP($C184*1,Lookups!$H:$N,5,FALSE),"")</f>
        <v/>
      </c>
      <c r="AD184" s="3" t="str">
        <f>IFERROR(VLOOKUP($C184*1,Lookups!$H:$N,6,FALSE),"")</f>
        <v/>
      </c>
      <c r="AE184" s="3" t="str">
        <f>IFERROR(VLOOKUP($C184*1,Lookups!$H:$N,7,FALSE),"")</f>
        <v/>
      </c>
      <c r="AF184" s="3" t="str">
        <f>VLOOKUP(B184*1,Stores!$A:$C,3,FALSE)</f>
        <v>DFDE</v>
      </c>
    </row>
    <row r="185" spans="1:32">
      <c r="A185" s="160" t="s">
        <v>917</v>
      </c>
      <c r="B185" s="160" t="s">
        <v>920</v>
      </c>
      <c r="C185" s="160">
        <v>518050</v>
      </c>
      <c r="D185" s="160" t="s">
        <v>918</v>
      </c>
      <c r="E185" s="160" t="s">
        <v>955</v>
      </c>
      <c r="F185" s="161">
        <v>2016</v>
      </c>
      <c r="G185" s="162">
        <v>0</v>
      </c>
      <c r="H185" s="161">
        <v>-3.4299999999999997E-2</v>
      </c>
      <c r="I185" s="161">
        <v>-716.99403999999981</v>
      </c>
      <c r="J185" s="161">
        <v>142.47533999999999</v>
      </c>
      <c r="K185" s="161">
        <v>-547.98660000000007</v>
      </c>
      <c r="L185" s="161">
        <v>181.10084999999998</v>
      </c>
      <c r="M185" s="161">
        <v>428.73039999999997</v>
      </c>
      <c r="N185" s="161">
        <v>-78.000650000000007</v>
      </c>
      <c r="O185" s="161">
        <v>503.99159999999995</v>
      </c>
      <c r="P185" s="161">
        <v>784.31513999999993</v>
      </c>
      <c r="Q185" s="161">
        <v>566.31456000000003</v>
      </c>
      <c r="R185" s="161">
        <v>-95.171859999999995</v>
      </c>
      <c r="S185" s="161">
        <v>-1089.3378299999999</v>
      </c>
      <c r="T185" s="161">
        <v>-840.74759999999992</v>
      </c>
      <c r="U185" s="161">
        <v>-761.34498999999983</v>
      </c>
      <c r="V185" s="163">
        <f ca="1">SUM(INDIRECT(Inputs!$C$11&amp;ROW()&amp;":"&amp;Inputs!$C$12&amp;ROW()))</f>
        <v>566.31456000000003</v>
      </c>
      <c r="W185" s="163">
        <f ca="1">SUM(INDIRECT(Inputs!$C$13&amp;ROW()&amp;":"&amp;Inputs!$C$14&amp;ROW()))</f>
        <v>1263.9123</v>
      </c>
      <c r="X185" s="3" t="str">
        <f>IF(COUNTIFS(Lookups!$A:$A,C185)=1,"Gross Sales","")</f>
        <v>Gross Sales</v>
      </c>
      <c r="Y185" s="3" t="str">
        <f>IF(COUNTIFS(Lookups!$D:$D,C185)=1,"Bar Sales","")</f>
        <v/>
      </c>
      <c r="Z185" s="3" t="str">
        <f>IFERROR(VLOOKUP(C185*1,Lookups!$D:$F,3,FALSE),"")</f>
        <v/>
      </c>
      <c r="AA185" s="3" t="str">
        <f>IFERROR(VLOOKUP($C185*1,Lookups!$H:$N,3,FALSE),"")</f>
        <v/>
      </c>
      <c r="AB185" s="3" t="str">
        <f>IFERROR(VLOOKUP($C185*1,Lookups!$H:$N,4,FALSE),"")</f>
        <v/>
      </c>
      <c r="AC185" s="3" t="str">
        <f>IFERROR(VLOOKUP($C185*1,Lookups!$H:$N,5,FALSE),"")</f>
        <v/>
      </c>
      <c r="AD185" s="3" t="str">
        <f>IFERROR(VLOOKUP($C185*1,Lookups!$H:$N,6,FALSE),"")</f>
        <v/>
      </c>
      <c r="AE185" s="3" t="str">
        <f>IFERROR(VLOOKUP($C185*1,Lookups!$H:$N,7,FALSE),"")</f>
        <v/>
      </c>
      <c r="AF185" s="3" t="str">
        <f>VLOOKUP(B185*1,Stores!$A:$C,3,FALSE)</f>
        <v>DFDE</v>
      </c>
    </row>
    <row r="186" spans="1:32">
      <c r="A186" s="160" t="s">
        <v>917</v>
      </c>
      <c r="B186" s="160" t="s">
        <v>921</v>
      </c>
      <c r="C186" s="160">
        <v>518050</v>
      </c>
      <c r="D186" s="160" t="s">
        <v>918</v>
      </c>
      <c r="E186" s="160" t="s">
        <v>955</v>
      </c>
      <c r="F186" s="161">
        <v>2016</v>
      </c>
      <c r="G186" s="162">
        <v>0</v>
      </c>
      <c r="H186" s="161">
        <v>-156.85375999999999</v>
      </c>
      <c r="I186" s="161">
        <v>-526.67019999999991</v>
      </c>
      <c r="J186" s="161">
        <v>-341.65550999999999</v>
      </c>
      <c r="K186" s="161">
        <v>-134.82006999999999</v>
      </c>
      <c r="L186" s="161">
        <v>-515.23135999999988</v>
      </c>
      <c r="M186" s="161">
        <v>-186.28512000000001</v>
      </c>
      <c r="N186" s="161">
        <v>-35.304499999999997</v>
      </c>
      <c r="O186" s="161">
        <v>-323.42694999999998</v>
      </c>
      <c r="P186" s="161">
        <v>-124.49345999999998</v>
      </c>
      <c r="Q186" s="161">
        <v>0</v>
      </c>
      <c r="R186" s="161">
        <v>-318.52548000000002</v>
      </c>
      <c r="S186" s="161">
        <v>-252.03149999999997</v>
      </c>
      <c r="T186" s="161">
        <v>-370.52609999999999</v>
      </c>
      <c r="U186" s="161">
        <v>-3285.8240099999994</v>
      </c>
      <c r="V186" s="163">
        <f ca="1">SUM(INDIRECT(Inputs!$C$11&amp;ROW()&amp;":"&amp;Inputs!$C$12&amp;ROW()))</f>
        <v>0</v>
      </c>
      <c r="W186" s="163">
        <f ca="1">SUM(INDIRECT(Inputs!$C$13&amp;ROW()&amp;":"&amp;Inputs!$C$14&amp;ROW()))</f>
        <v>-2344.7409299999995</v>
      </c>
      <c r="X186" s="3" t="str">
        <f>IF(COUNTIFS(Lookups!$A:$A,C186)=1,"Gross Sales","")</f>
        <v>Gross Sales</v>
      </c>
      <c r="Y186" s="3" t="str">
        <f>IF(COUNTIFS(Lookups!$D:$D,C186)=1,"Bar Sales","")</f>
        <v/>
      </c>
      <c r="Z186" s="3" t="str">
        <f>IFERROR(VLOOKUP(C186*1,Lookups!$D:$F,3,FALSE),"")</f>
        <v/>
      </c>
      <c r="AA186" s="3" t="str">
        <f>IFERROR(VLOOKUP($C186*1,Lookups!$H:$N,3,FALSE),"")</f>
        <v/>
      </c>
      <c r="AB186" s="3" t="str">
        <f>IFERROR(VLOOKUP($C186*1,Lookups!$H:$N,4,FALSE),"")</f>
        <v/>
      </c>
      <c r="AC186" s="3" t="str">
        <f>IFERROR(VLOOKUP($C186*1,Lookups!$H:$N,5,FALSE),"")</f>
        <v/>
      </c>
      <c r="AD186" s="3" t="str">
        <f>IFERROR(VLOOKUP($C186*1,Lookups!$H:$N,6,FALSE),"")</f>
        <v/>
      </c>
      <c r="AE186" s="3" t="str">
        <f>IFERROR(VLOOKUP($C186*1,Lookups!$H:$N,7,FALSE),"")</f>
        <v/>
      </c>
      <c r="AF186" s="3" t="str">
        <f>VLOOKUP(B186*1,Stores!$A:$C,3,FALSE)</f>
        <v>DFDE</v>
      </c>
    </row>
    <row r="187" spans="1:32">
      <c r="A187" s="160" t="s">
        <v>917</v>
      </c>
      <c r="B187" s="160" t="s">
        <v>922</v>
      </c>
      <c r="C187" s="160">
        <v>518050</v>
      </c>
      <c r="D187" s="160" t="s">
        <v>918</v>
      </c>
      <c r="E187" s="160" t="s">
        <v>955</v>
      </c>
      <c r="F187" s="161">
        <v>2016</v>
      </c>
      <c r="G187" s="162">
        <v>0</v>
      </c>
      <c r="H187" s="161">
        <v>-454.608</v>
      </c>
      <c r="I187" s="161">
        <v>-403.9665</v>
      </c>
      <c r="J187" s="161">
        <v>-246.09501</v>
      </c>
      <c r="K187" s="161">
        <v>-83.704669999999993</v>
      </c>
      <c r="L187" s="161">
        <v>0</v>
      </c>
      <c r="M187" s="161">
        <v>0</v>
      </c>
      <c r="N187" s="161">
        <v>0</v>
      </c>
      <c r="O187" s="161">
        <v>-1.1479999999999999E-2</v>
      </c>
      <c r="P187" s="161">
        <v>-0.24009999999999995</v>
      </c>
      <c r="Q187" s="161">
        <v>-1.848E-2</v>
      </c>
      <c r="R187" s="161">
        <v>-63.631680000000003</v>
      </c>
      <c r="S187" s="161">
        <v>-9.2399999999999999E-3</v>
      </c>
      <c r="T187" s="161">
        <v>-1014.1798800000001</v>
      </c>
      <c r="U187" s="161">
        <v>-2266.46504</v>
      </c>
      <c r="V187" s="163">
        <f ca="1">SUM(INDIRECT(Inputs!$C$11&amp;ROW()&amp;":"&amp;Inputs!$C$12&amp;ROW()))</f>
        <v>-1.848E-2</v>
      </c>
      <c r="W187" s="163">
        <f ca="1">SUM(INDIRECT(Inputs!$C$13&amp;ROW()&amp;":"&amp;Inputs!$C$14&amp;ROW()))</f>
        <v>-1188.6442399999999</v>
      </c>
      <c r="X187" s="3" t="str">
        <f>IF(COUNTIFS(Lookups!$A:$A,C187)=1,"Gross Sales","")</f>
        <v>Gross Sales</v>
      </c>
      <c r="Y187" s="3" t="str">
        <f>IF(COUNTIFS(Lookups!$D:$D,C187)=1,"Bar Sales","")</f>
        <v/>
      </c>
      <c r="Z187" s="3" t="str">
        <f>IFERROR(VLOOKUP(C187*1,Lookups!$D:$F,3,FALSE),"")</f>
        <v/>
      </c>
      <c r="AA187" s="3" t="str">
        <f>IFERROR(VLOOKUP($C187*1,Lookups!$H:$N,3,FALSE),"")</f>
        <v/>
      </c>
      <c r="AB187" s="3" t="str">
        <f>IFERROR(VLOOKUP($C187*1,Lookups!$H:$N,4,FALSE),"")</f>
        <v/>
      </c>
      <c r="AC187" s="3" t="str">
        <f>IFERROR(VLOOKUP($C187*1,Lookups!$H:$N,5,FALSE),"")</f>
        <v/>
      </c>
      <c r="AD187" s="3" t="str">
        <f>IFERROR(VLOOKUP($C187*1,Lookups!$H:$N,6,FALSE),"")</f>
        <v/>
      </c>
      <c r="AE187" s="3" t="str">
        <f>IFERROR(VLOOKUP($C187*1,Lookups!$H:$N,7,FALSE),"")</f>
        <v/>
      </c>
      <c r="AF187" s="3" t="str">
        <f>VLOOKUP(B187*1,Stores!$A:$C,3,FALSE)</f>
        <v>DFDE</v>
      </c>
    </row>
    <row r="188" spans="1:32">
      <c r="A188" s="160" t="s">
        <v>917</v>
      </c>
      <c r="B188" s="160" t="s">
        <v>923</v>
      </c>
      <c r="C188" s="160">
        <v>518050</v>
      </c>
      <c r="D188" s="160" t="s">
        <v>918</v>
      </c>
      <c r="E188" s="160" t="s">
        <v>955</v>
      </c>
      <c r="F188" s="161">
        <v>2016</v>
      </c>
      <c r="G188" s="162">
        <v>0</v>
      </c>
      <c r="H188" s="161">
        <v>-4.6899999999999997E-3</v>
      </c>
      <c r="I188" s="161">
        <v>-145.12896999999998</v>
      </c>
      <c r="J188" s="161">
        <v>0</v>
      </c>
      <c r="K188" s="161">
        <v>-137.655</v>
      </c>
      <c r="L188" s="161">
        <v>0</v>
      </c>
      <c r="M188" s="161">
        <v>0</v>
      </c>
      <c r="N188" s="161">
        <v>-176.12</v>
      </c>
      <c r="O188" s="161">
        <v>0</v>
      </c>
      <c r="P188" s="161">
        <v>0</v>
      </c>
      <c r="Q188" s="161">
        <v>-1042.9340599999998</v>
      </c>
      <c r="R188" s="161">
        <v>-557.58500000000004</v>
      </c>
      <c r="S188" s="161">
        <v>283.34249999999997</v>
      </c>
      <c r="T188" s="161">
        <v>-313.31124999999997</v>
      </c>
      <c r="U188" s="161">
        <v>-2089.3964699999997</v>
      </c>
      <c r="V188" s="163">
        <f ca="1">SUM(INDIRECT(Inputs!$C$11&amp;ROW()&amp;":"&amp;Inputs!$C$12&amp;ROW()))</f>
        <v>-1042.9340599999998</v>
      </c>
      <c r="W188" s="163">
        <f ca="1">SUM(INDIRECT(Inputs!$C$13&amp;ROW()&amp;":"&amp;Inputs!$C$14&amp;ROW()))</f>
        <v>-1501.8427199999999</v>
      </c>
      <c r="X188" s="3" t="str">
        <f>IF(COUNTIFS(Lookups!$A:$A,C188)=1,"Gross Sales","")</f>
        <v>Gross Sales</v>
      </c>
      <c r="Y188" s="3" t="str">
        <f>IF(COUNTIFS(Lookups!$D:$D,C188)=1,"Bar Sales","")</f>
        <v/>
      </c>
      <c r="Z188" s="3" t="str">
        <f>IFERROR(VLOOKUP(C188*1,Lookups!$D:$F,3,FALSE),"")</f>
        <v/>
      </c>
      <c r="AA188" s="3" t="str">
        <f>IFERROR(VLOOKUP($C188*1,Lookups!$H:$N,3,FALSE),"")</f>
        <v/>
      </c>
      <c r="AB188" s="3" t="str">
        <f>IFERROR(VLOOKUP($C188*1,Lookups!$H:$N,4,FALSE),"")</f>
        <v/>
      </c>
      <c r="AC188" s="3" t="str">
        <f>IFERROR(VLOOKUP($C188*1,Lookups!$H:$N,5,FALSE),"")</f>
        <v/>
      </c>
      <c r="AD188" s="3" t="str">
        <f>IFERROR(VLOOKUP($C188*1,Lookups!$H:$N,6,FALSE),"")</f>
        <v/>
      </c>
      <c r="AE188" s="3" t="str">
        <f>IFERROR(VLOOKUP($C188*1,Lookups!$H:$N,7,FALSE),"")</f>
        <v/>
      </c>
      <c r="AF188" s="3" t="str">
        <f>VLOOKUP(B188*1,Stores!$A:$C,3,FALSE)</f>
        <v>DFDE</v>
      </c>
    </row>
    <row r="189" spans="1:32">
      <c r="A189" s="160" t="s">
        <v>917</v>
      </c>
      <c r="B189" s="160" t="s">
        <v>924</v>
      </c>
      <c r="C189" s="160">
        <v>518050</v>
      </c>
      <c r="D189" s="160" t="s">
        <v>918</v>
      </c>
      <c r="E189" s="160" t="s">
        <v>955</v>
      </c>
      <c r="F189" s="161">
        <v>2016</v>
      </c>
      <c r="G189" s="162">
        <v>0</v>
      </c>
      <c r="H189" s="161">
        <v>0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0</v>
      </c>
      <c r="P189" s="161">
        <v>0</v>
      </c>
      <c r="Q189" s="161">
        <v>-72.45</v>
      </c>
      <c r="R189" s="161">
        <v>-226.68198000000004</v>
      </c>
      <c r="S189" s="161">
        <v>0</v>
      </c>
      <c r="T189" s="161">
        <v>-1222.69875</v>
      </c>
      <c r="U189" s="161">
        <v>-1521.8307300000001</v>
      </c>
      <c r="V189" s="163">
        <f ca="1">SUM(INDIRECT(Inputs!$C$11&amp;ROW()&amp;":"&amp;Inputs!$C$12&amp;ROW()))</f>
        <v>-72.45</v>
      </c>
      <c r="W189" s="163">
        <f ca="1">SUM(INDIRECT(Inputs!$C$13&amp;ROW()&amp;":"&amp;Inputs!$C$14&amp;ROW()))</f>
        <v>-72.45</v>
      </c>
      <c r="X189" s="3" t="str">
        <f>IF(COUNTIFS(Lookups!$A:$A,C189)=1,"Gross Sales","")</f>
        <v>Gross Sales</v>
      </c>
      <c r="Y189" s="3" t="str">
        <f>IF(COUNTIFS(Lookups!$D:$D,C189)=1,"Bar Sales","")</f>
        <v/>
      </c>
      <c r="Z189" s="3" t="str">
        <f>IFERROR(VLOOKUP(C189*1,Lookups!$D:$F,3,FALSE),"")</f>
        <v/>
      </c>
      <c r="AA189" s="3" t="str">
        <f>IFERROR(VLOOKUP($C189*1,Lookups!$H:$N,3,FALSE),"")</f>
        <v/>
      </c>
      <c r="AB189" s="3" t="str">
        <f>IFERROR(VLOOKUP($C189*1,Lookups!$H:$N,4,FALSE),"")</f>
        <v/>
      </c>
      <c r="AC189" s="3" t="str">
        <f>IFERROR(VLOOKUP($C189*1,Lookups!$H:$N,5,FALSE),"")</f>
        <v/>
      </c>
      <c r="AD189" s="3" t="str">
        <f>IFERROR(VLOOKUP($C189*1,Lookups!$H:$N,6,FALSE),"")</f>
        <v/>
      </c>
      <c r="AE189" s="3" t="str">
        <f>IFERROR(VLOOKUP($C189*1,Lookups!$H:$N,7,FALSE),"")</f>
        <v/>
      </c>
      <c r="AF189" s="3" t="str">
        <f>VLOOKUP(B189*1,Stores!$A:$C,3,FALSE)</f>
        <v>DFDE</v>
      </c>
    </row>
    <row r="190" spans="1:32">
      <c r="A190" s="160" t="s">
        <v>917</v>
      </c>
      <c r="B190" s="160" t="s">
        <v>925</v>
      </c>
      <c r="C190" s="160">
        <v>518050</v>
      </c>
      <c r="D190" s="160" t="s">
        <v>918</v>
      </c>
      <c r="E190" s="160" t="s">
        <v>955</v>
      </c>
      <c r="F190" s="161">
        <v>2016</v>
      </c>
      <c r="G190" s="162">
        <v>0</v>
      </c>
      <c r="H190" s="161">
        <v>-14.217839999999999</v>
      </c>
      <c r="I190" s="161">
        <v>-403.31465999999989</v>
      </c>
      <c r="J190" s="161">
        <v>-180.60419999999996</v>
      </c>
      <c r="K190" s="161">
        <v>-602.00601999999992</v>
      </c>
      <c r="L190" s="161">
        <v>-40.328959999999995</v>
      </c>
      <c r="M190" s="161">
        <v>-1.12E-2</v>
      </c>
      <c r="N190" s="161">
        <v>0</v>
      </c>
      <c r="O190" s="161">
        <v>-2.1559999999999999E-2</v>
      </c>
      <c r="P190" s="161">
        <v>-270.18242999999995</v>
      </c>
      <c r="Q190" s="161">
        <v>-2.3099999999999999E-2</v>
      </c>
      <c r="R190" s="161">
        <v>-1090.4296900000002</v>
      </c>
      <c r="S190" s="161">
        <v>-519.16136999999992</v>
      </c>
      <c r="T190" s="161">
        <v>-407.54496999999992</v>
      </c>
      <c r="U190" s="161">
        <v>-3527.8459999999995</v>
      </c>
      <c r="V190" s="163">
        <f ca="1">SUM(INDIRECT(Inputs!$C$11&amp;ROW()&amp;":"&amp;Inputs!$C$12&amp;ROW()))</f>
        <v>-2.3099999999999999E-2</v>
      </c>
      <c r="W190" s="163">
        <f ca="1">SUM(INDIRECT(Inputs!$C$13&amp;ROW()&amp;":"&amp;Inputs!$C$14&amp;ROW()))</f>
        <v>-1510.7099699999997</v>
      </c>
      <c r="X190" s="3" t="str">
        <f>IF(COUNTIFS(Lookups!$A:$A,C190)=1,"Gross Sales","")</f>
        <v>Gross Sales</v>
      </c>
      <c r="Y190" s="3" t="str">
        <f>IF(COUNTIFS(Lookups!$D:$D,C190)=1,"Bar Sales","")</f>
        <v/>
      </c>
      <c r="Z190" s="3" t="str">
        <f>IFERROR(VLOOKUP(C190*1,Lookups!$D:$F,3,FALSE),"")</f>
        <v/>
      </c>
      <c r="AA190" s="3" t="str">
        <f>IFERROR(VLOOKUP($C190*1,Lookups!$H:$N,3,FALSE),"")</f>
        <v/>
      </c>
      <c r="AB190" s="3" t="str">
        <f>IFERROR(VLOOKUP($C190*1,Lookups!$H:$N,4,FALSE),"")</f>
        <v/>
      </c>
      <c r="AC190" s="3" t="str">
        <f>IFERROR(VLOOKUP($C190*1,Lookups!$H:$N,5,FALSE),"")</f>
        <v/>
      </c>
      <c r="AD190" s="3" t="str">
        <f>IFERROR(VLOOKUP($C190*1,Lookups!$H:$N,6,FALSE),"")</f>
        <v/>
      </c>
      <c r="AE190" s="3" t="str">
        <f>IFERROR(VLOOKUP($C190*1,Lookups!$H:$N,7,FALSE),"")</f>
        <v/>
      </c>
      <c r="AF190" s="3" t="str">
        <f>VLOOKUP(B190*1,Stores!$A:$C,3,FALSE)</f>
        <v>DFDE</v>
      </c>
    </row>
    <row r="191" spans="1:32">
      <c r="A191" s="160" t="s">
        <v>917</v>
      </c>
      <c r="B191" s="160" t="s">
        <v>926</v>
      </c>
      <c r="C191" s="160">
        <v>518050</v>
      </c>
      <c r="D191" s="160" t="s">
        <v>918</v>
      </c>
      <c r="E191" s="160" t="s">
        <v>955</v>
      </c>
      <c r="F191" s="161">
        <v>2016</v>
      </c>
      <c r="G191" s="162">
        <v>0</v>
      </c>
      <c r="H191" s="161">
        <v>-156.89519999999999</v>
      </c>
      <c r="I191" s="161">
        <v>-0.40950000000000003</v>
      </c>
      <c r="J191" s="161">
        <v>-6.1599999999999997E-3</v>
      </c>
      <c r="K191" s="161">
        <v>-6.3699999999999998E-3</v>
      </c>
      <c r="L191" s="161">
        <v>0</v>
      </c>
      <c r="M191" s="161">
        <v>0</v>
      </c>
      <c r="N191" s="161">
        <v>0</v>
      </c>
      <c r="O191" s="161">
        <v>0</v>
      </c>
      <c r="P191" s="161">
        <v>-292.97505999999998</v>
      </c>
      <c r="Q191" s="161">
        <v>0</v>
      </c>
      <c r="R191" s="161">
        <v>0</v>
      </c>
      <c r="S191" s="161">
        <v>0</v>
      </c>
      <c r="T191" s="161">
        <v>-3129.5936699999993</v>
      </c>
      <c r="U191" s="161">
        <v>-3579.8859599999992</v>
      </c>
      <c r="V191" s="163">
        <f ca="1">SUM(INDIRECT(Inputs!$C$11&amp;ROW()&amp;":"&amp;Inputs!$C$12&amp;ROW()))</f>
        <v>0</v>
      </c>
      <c r="W191" s="163">
        <f ca="1">SUM(INDIRECT(Inputs!$C$13&amp;ROW()&amp;":"&amp;Inputs!$C$14&amp;ROW()))</f>
        <v>-450.29228999999998</v>
      </c>
      <c r="X191" s="3" t="str">
        <f>IF(COUNTIFS(Lookups!$A:$A,C191)=1,"Gross Sales","")</f>
        <v>Gross Sales</v>
      </c>
      <c r="Y191" s="3" t="str">
        <f>IF(COUNTIFS(Lookups!$D:$D,C191)=1,"Bar Sales","")</f>
        <v/>
      </c>
      <c r="Z191" s="3" t="str">
        <f>IFERROR(VLOOKUP(C191*1,Lookups!$D:$F,3,FALSE),"")</f>
        <v/>
      </c>
      <c r="AA191" s="3" t="str">
        <f>IFERROR(VLOOKUP($C191*1,Lookups!$H:$N,3,FALSE),"")</f>
        <v/>
      </c>
      <c r="AB191" s="3" t="str">
        <f>IFERROR(VLOOKUP($C191*1,Lookups!$H:$N,4,FALSE),"")</f>
        <v/>
      </c>
      <c r="AC191" s="3" t="str">
        <f>IFERROR(VLOOKUP($C191*1,Lookups!$H:$N,5,FALSE),"")</f>
        <v/>
      </c>
      <c r="AD191" s="3" t="str">
        <f>IFERROR(VLOOKUP($C191*1,Lookups!$H:$N,6,FALSE),"")</f>
        <v/>
      </c>
      <c r="AE191" s="3" t="str">
        <f>IFERROR(VLOOKUP($C191*1,Lookups!$H:$N,7,FALSE),"")</f>
        <v/>
      </c>
      <c r="AF191" s="3" t="str">
        <f>VLOOKUP(B191*1,Stores!$A:$C,3,FALSE)</f>
        <v>DFDE</v>
      </c>
    </row>
    <row r="192" spans="1:32">
      <c r="A192" s="160" t="s">
        <v>917</v>
      </c>
      <c r="B192" s="160" t="s">
        <v>927</v>
      </c>
      <c r="C192" s="160">
        <v>518050</v>
      </c>
      <c r="D192" s="160" t="s">
        <v>918</v>
      </c>
      <c r="E192" s="160" t="s">
        <v>955</v>
      </c>
      <c r="F192" s="161">
        <v>2016</v>
      </c>
      <c r="G192" s="162">
        <v>0</v>
      </c>
      <c r="H192" s="161">
        <v>-25.55</v>
      </c>
      <c r="I192" s="161">
        <v>0</v>
      </c>
      <c r="J192" s="161">
        <v>-270.27</v>
      </c>
      <c r="K192" s="161">
        <v>-317.52</v>
      </c>
      <c r="L192" s="161">
        <v>0</v>
      </c>
      <c r="M192" s="161">
        <v>-836.07999999999993</v>
      </c>
      <c r="N192" s="161">
        <v>-1016.015</v>
      </c>
      <c r="O192" s="161">
        <v>-305.2</v>
      </c>
      <c r="P192" s="161">
        <v>0</v>
      </c>
      <c r="Q192" s="161">
        <v>-700.28</v>
      </c>
      <c r="R192" s="161">
        <v>-453.59999999999997</v>
      </c>
      <c r="S192" s="161">
        <v>-393.75</v>
      </c>
      <c r="T192" s="161">
        <v>-73.48348</v>
      </c>
      <c r="U192" s="161">
        <v>-4391.7484799999993</v>
      </c>
      <c r="V192" s="163">
        <f ca="1">SUM(INDIRECT(Inputs!$C$11&amp;ROW()&amp;":"&amp;Inputs!$C$12&amp;ROW()))</f>
        <v>-700.28</v>
      </c>
      <c r="W192" s="163">
        <f ca="1">SUM(INDIRECT(Inputs!$C$13&amp;ROW()&amp;":"&amp;Inputs!$C$14&amp;ROW()))</f>
        <v>-3470.915</v>
      </c>
      <c r="X192" s="3" t="str">
        <f>IF(COUNTIFS(Lookups!$A:$A,C192)=1,"Gross Sales","")</f>
        <v>Gross Sales</v>
      </c>
      <c r="Y192" s="3" t="str">
        <f>IF(COUNTIFS(Lookups!$D:$D,C192)=1,"Bar Sales","")</f>
        <v/>
      </c>
      <c r="Z192" s="3" t="str">
        <f>IFERROR(VLOOKUP(C192*1,Lookups!$D:$F,3,FALSE),"")</f>
        <v/>
      </c>
      <c r="AA192" s="3" t="str">
        <f>IFERROR(VLOOKUP($C192*1,Lookups!$H:$N,3,FALSE),"")</f>
        <v/>
      </c>
      <c r="AB192" s="3" t="str">
        <f>IFERROR(VLOOKUP($C192*1,Lookups!$H:$N,4,FALSE),"")</f>
        <v/>
      </c>
      <c r="AC192" s="3" t="str">
        <f>IFERROR(VLOOKUP($C192*1,Lookups!$H:$N,5,FALSE),"")</f>
        <v/>
      </c>
      <c r="AD192" s="3" t="str">
        <f>IFERROR(VLOOKUP($C192*1,Lookups!$H:$N,6,FALSE),"")</f>
        <v/>
      </c>
      <c r="AE192" s="3" t="str">
        <f>IFERROR(VLOOKUP($C192*1,Lookups!$H:$N,7,FALSE),"")</f>
        <v/>
      </c>
      <c r="AF192" s="3" t="str">
        <f>VLOOKUP(B192*1,Stores!$A:$C,3,FALSE)</f>
        <v>DFDE</v>
      </c>
    </row>
    <row r="193" spans="1:32">
      <c r="A193" s="160" t="s">
        <v>917</v>
      </c>
      <c r="B193" s="160" t="s">
        <v>928</v>
      </c>
      <c r="C193" s="160">
        <v>518050</v>
      </c>
      <c r="D193" s="160" t="s">
        <v>918</v>
      </c>
      <c r="E193" s="160" t="s">
        <v>955</v>
      </c>
      <c r="F193" s="161">
        <v>2016</v>
      </c>
      <c r="G193" s="162">
        <v>0</v>
      </c>
      <c r="H193" s="161">
        <v>-63.13776</v>
      </c>
      <c r="I193" s="161">
        <v>-0.94738</v>
      </c>
      <c r="J193" s="161">
        <v>6.2873999999999999</v>
      </c>
      <c r="K193" s="161">
        <v>-6.3699999999999998E-3</v>
      </c>
      <c r="L193" s="161">
        <v>-77.629229999999993</v>
      </c>
      <c r="M193" s="161">
        <v>-5.9499999999999996E-3</v>
      </c>
      <c r="N193" s="161">
        <v>-31.85</v>
      </c>
      <c r="O193" s="161">
        <v>-4.6899999999999997E-3</v>
      </c>
      <c r="P193" s="161">
        <v>100.44999999999999</v>
      </c>
      <c r="Q193" s="161">
        <v>0</v>
      </c>
      <c r="R193" s="161">
        <v>-4.9699999999999996E-3</v>
      </c>
      <c r="S193" s="161">
        <v>-97.669530000000009</v>
      </c>
      <c r="T193" s="161">
        <v>-670.53000000000009</v>
      </c>
      <c r="U193" s="161">
        <v>-835.04848000000015</v>
      </c>
      <c r="V193" s="163">
        <f ca="1">SUM(INDIRECT(Inputs!$C$11&amp;ROW()&amp;":"&amp;Inputs!$C$12&amp;ROW()))</f>
        <v>0</v>
      </c>
      <c r="W193" s="163">
        <f ca="1">SUM(INDIRECT(Inputs!$C$13&amp;ROW()&amp;":"&amp;Inputs!$C$14&amp;ROW()))</f>
        <v>-66.843980000000016</v>
      </c>
      <c r="X193" s="3" t="str">
        <f>IF(COUNTIFS(Lookups!$A:$A,C193)=1,"Gross Sales","")</f>
        <v>Gross Sales</v>
      </c>
      <c r="Y193" s="3" t="str">
        <f>IF(COUNTIFS(Lookups!$D:$D,C193)=1,"Bar Sales","")</f>
        <v/>
      </c>
      <c r="Z193" s="3" t="str">
        <f>IFERROR(VLOOKUP(C193*1,Lookups!$D:$F,3,FALSE),"")</f>
        <v/>
      </c>
      <c r="AA193" s="3" t="str">
        <f>IFERROR(VLOOKUP($C193*1,Lookups!$H:$N,3,FALSE),"")</f>
        <v/>
      </c>
      <c r="AB193" s="3" t="str">
        <f>IFERROR(VLOOKUP($C193*1,Lookups!$H:$N,4,FALSE),"")</f>
        <v/>
      </c>
      <c r="AC193" s="3" t="str">
        <f>IFERROR(VLOOKUP($C193*1,Lookups!$H:$N,5,FALSE),"")</f>
        <v/>
      </c>
      <c r="AD193" s="3" t="str">
        <f>IFERROR(VLOOKUP($C193*1,Lookups!$H:$N,6,FALSE),"")</f>
        <v/>
      </c>
      <c r="AE193" s="3" t="str">
        <f>IFERROR(VLOOKUP($C193*1,Lookups!$H:$N,7,FALSE),"")</f>
        <v/>
      </c>
      <c r="AF193" s="3" t="str">
        <f>VLOOKUP(B193*1,Stores!$A:$C,3,FALSE)</f>
        <v>DFDE</v>
      </c>
    </row>
    <row r="194" spans="1:32">
      <c r="A194" s="160" t="s">
        <v>917</v>
      </c>
      <c r="B194" s="160" t="s">
        <v>929</v>
      </c>
      <c r="C194" s="160">
        <v>518050</v>
      </c>
      <c r="D194" s="160" t="s">
        <v>918</v>
      </c>
      <c r="E194" s="160" t="s">
        <v>955</v>
      </c>
      <c r="F194" s="161">
        <v>2016</v>
      </c>
      <c r="G194" s="162">
        <v>0</v>
      </c>
      <c r="H194" s="161">
        <v>-0.62831999999999999</v>
      </c>
      <c r="I194" s="161">
        <v>-3.5279999999999999E-2</v>
      </c>
      <c r="J194" s="161">
        <v>-1.932E-2</v>
      </c>
      <c r="K194" s="161">
        <v>-4.8159999999999994E-2</v>
      </c>
      <c r="L194" s="161">
        <v>-1.5329999999999998E-2</v>
      </c>
      <c r="M194" s="161">
        <v>-2.1839999999999998E-2</v>
      </c>
      <c r="N194" s="161">
        <v>-6.579999999999999E-3</v>
      </c>
      <c r="O194" s="161">
        <v>-3.8220000000000004E-2</v>
      </c>
      <c r="P194" s="161">
        <v>-6.9743799999999991</v>
      </c>
      <c r="Q194" s="161">
        <v>-2.6319999999999996E-2</v>
      </c>
      <c r="R194" s="161">
        <v>-1.9319999999999997E-2</v>
      </c>
      <c r="S194" s="161">
        <v>-2.0999999999999998E-2</v>
      </c>
      <c r="T194" s="161">
        <v>-1176.2603999999999</v>
      </c>
      <c r="U194" s="161">
        <v>-1184.11447</v>
      </c>
      <c r="V194" s="163">
        <f ca="1">SUM(INDIRECT(Inputs!$C$11&amp;ROW()&amp;":"&amp;Inputs!$C$12&amp;ROW()))</f>
        <v>-2.6319999999999996E-2</v>
      </c>
      <c r="W194" s="163">
        <f ca="1">SUM(INDIRECT(Inputs!$C$13&amp;ROW()&amp;":"&amp;Inputs!$C$14&amp;ROW()))</f>
        <v>-7.8137499999999989</v>
      </c>
      <c r="X194" s="3" t="str">
        <f>IF(COUNTIFS(Lookups!$A:$A,C194)=1,"Gross Sales","")</f>
        <v>Gross Sales</v>
      </c>
      <c r="Y194" s="3" t="str">
        <f>IF(COUNTIFS(Lookups!$D:$D,C194)=1,"Bar Sales","")</f>
        <v/>
      </c>
      <c r="Z194" s="3" t="str">
        <f>IFERROR(VLOOKUP(C194*1,Lookups!$D:$F,3,FALSE),"")</f>
        <v/>
      </c>
      <c r="AA194" s="3" t="str">
        <f>IFERROR(VLOOKUP($C194*1,Lookups!$H:$N,3,FALSE),"")</f>
        <v/>
      </c>
      <c r="AB194" s="3" t="str">
        <f>IFERROR(VLOOKUP($C194*1,Lookups!$H:$N,4,FALSE),"")</f>
        <v/>
      </c>
      <c r="AC194" s="3" t="str">
        <f>IFERROR(VLOOKUP($C194*1,Lookups!$H:$N,5,FALSE),"")</f>
        <v/>
      </c>
      <c r="AD194" s="3" t="str">
        <f>IFERROR(VLOOKUP($C194*1,Lookups!$H:$N,6,FALSE),"")</f>
        <v/>
      </c>
      <c r="AE194" s="3" t="str">
        <f>IFERROR(VLOOKUP($C194*1,Lookups!$H:$N,7,FALSE),"")</f>
        <v/>
      </c>
      <c r="AF194" s="3" t="str">
        <f>VLOOKUP(B194*1,Stores!$A:$C,3,FALSE)</f>
        <v>DFDE</v>
      </c>
    </row>
    <row r="195" spans="1:32">
      <c r="A195" s="160" t="s">
        <v>917</v>
      </c>
      <c r="B195" s="160" t="s">
        <v>930</v>
      </c>
      <c r="C195" s="160">
        <v>518050</v>
      </c>
      <c r="D195" s="160" t="s">
        <v>918</v>
      </c>
      <c r="E195" s="160" t="s">
        <v>955</v>
      </c>
      <c r="F195" s="161">
        <v>2016</v>
      </c>
      <c r="G195" s="162">
        <v>0</v>
      </c>
      <c r="H195" s="161">
        <v>-5.9499999999999996E-3</v>
      </c>
      <c r="I195" s="161">
        <v>0</v>
      </c>
      <c r="J195" s="161">
        <v>0</v>
      </c>
      <c r="K195" s="161">
        <v>55.114500000000007</v>
      </c>
      <c r="L195" s="161">
        <v>0</v>
      </c>
      <c r="M195" s="161">
        <v>-441</v>
      </c>
      <c r="N195" s="161">
        <v>0</v>
      </c>
      <c r="O195" s="161">
        <v>0</v>
      </c>
      <c r="P195" s="161">
        <v>0</v>
      </c>
      <c r="Q195" s="161">
        <v>0</v>
      </c>
      <c r="R195" s="161">
        <v>42</v>
      </c>
      <c r="S195" s="161">
        <v>-92.861999999999995</v>
      </c>
      <c r="T195" s="161">
        <v>-150.28005999999999</v>
      </c>
      <c r="U195" s="161">
        <v>-587.03350999999998</v>
      </c>
      <c r="V195" s="163">
        <f ca="1">SUM(INDIRECT(Inputs!$C$11&amp;ROW()&amp;":"&amp;Inputs!$C$12&amp;ROW()))</f>
        <v>0</v>
      </c>
      <c r="W195" s="163">
        <f ca="1">SUM(INDIRECT(Inputs!$C$13&amp;ROW()&amp;":"&amp;Inputs!$C$14&amp;ROW()))</f>
        <v>-385.89144999999996</v>
      </c>
      <c r="X195" s="3" t="str">
        <f>IF(COUNTIFS(Lookups!$A:$A,C195)=1,"Gross Sales","")</f>
        <v>Gross Sales</v>
      </c>
      <c r="Y195" s="3" t="str">
        <f>IF(COUNTIFS(Lookups!$D:$D,C195)=1,"Bar Sales","")</f>
        <v/>
      </c>
      <c r="Z195" s="3" t="str">
        <f>IFERROR(VLOOKUP(C195*1,Lookups!$D:$F,3,FALSE),"")</f>
        <v/>
      </c>
      <c r="AA195" s="3" t="str">
        <f>IFERROR(VLOOKUP($C195*1,Lookups!$H:$N,3,FALSE),"")</f>
        <v/>
      </c>
      <c r="AB195" s="3" t="str">
        <f>IFERROR(VLOOKUP($C195*1,Lookups!$H:$N,4,FALSE),"")</f>
        <v/>
      </c>
      <c r="AC195" s="3" t="str">
        <f>IFERROR(VLOOKUP($C195*1,Lookups!$H:$N,5,FALSE),"")</f>
        <v/>
      </c>
      <c r="AD195" s="3" t="str">
        <f>IFERROR(VLOOKUP($C195*1,Lookups!$H:$N,6,FALSE),"")</f>
        <v/>
      </c>
      <c r="AE195" s="3" t="str">
        <f>IFERROR(VLOOKUP($C195*1,Lookups!$H:$N,7,FALSE),"")</f>
        <v/>
      </c>
      <c r="AF195" s="3" t="str">
        <f>VLOOKUP(B195*1,Stores!$A:$C,3,FALSE)</f>
        <v>DFDE</v>
      </c>
    </row>
    <row r="196" spans="1:32">
      <c r="A196" s="160" t="s">
        <v>917</v>
      </c>
      <c r="B196" s="160" t="s">
        <v>931</v>
      </c>
      <c r="C196" s="160">
        <v>518050</v>
      </c>
      <c r="D196" s="160" t="s">
        <v>918</v>
      </c>
      <c r="E196" s="160" t="s">
        <v>955</v>
      </c>
      <c r="F196" s="161">
        <v>2016</v>
      </c>
      <c r="G196" s="162">
        <v>0</v>
      </c>
      <c r="H196" s="161">
        <v>-1400.3261999999997</v>
      </c>
      <c r="I196" s="161">
        <v>-406.57385999999997</v>
      </c>
      <c r="J196" s="161">
        <v>-1.3019999999999999E-2</v>
      </c>
      <c r="K196" s="161">
        <v>-414.50639999999999</v>
      </c>
      <c r="L196" s="161">
        <v>-714.2990400000001</v>
      </c>
      <c r="M196" s="161">
        <v>0</v>
      </c>
      <c r="N196" s="161">
        <v>-40.299349999999997</v>
      </c>
      <c r="O196" s="161">
        <v>-1377.3899999999999</v>
      </c>
      <c r="P196" s="161">
        <v>-172.172</v>
      </c>
      <c r="Q196" s="161">
        <v>-159.54399999999998</v>
      </c>
      <c r="R196" s="161">
        <v>-21.315000000000001</v>
      </c>
      <c r="S196" s="161">
        <v>-4.3399999999999992E-3</v>
      </c>
      <c r="T196" s="161">
        <v>-3431.2216399999993</v>
      </c>
      <c r="U196" s="161">
        <v>-8137.6648499999974</v>
      </c>
      <c r="V196" s="163">
        <f ca="1">SUM(INDIRECT(Inputs!$C$11&amp;ROW()&amp;":"&amp;Inputs!$C$12&amp;ROW()))</f>
        <v>-159.54399999999998</v>
      </c>
      <c r="W196" s="163">
        <f ca="1">SUM(INDIRECT(Inputs!$C$13&amp;ROW()&amp;":"&amp;Inputs!$C$14&amp;ROW()))</f>
        <v>-4685.1238699999985</v>
      </c>
      <c r="X196" s="3" t="str">
        <f>IF(COUNTIFS(Lookups!$A:$A,C196)=1,"Gross Sales","")</f>
        <v>Gross Sales</v>
      </c>
      <c r="Y196" s="3" t="str">
        <f>IF(COUNTIFS(Lookups!$D:$D,C196)=1,"Bar Sales","")</f>
        <v/>
      </c>
      <c r="Z196" s="3" t="str">
        <f>IFERROR(VLOOKUP(C196*1,Lookups!$D:$F,3,FALSE),"")</f>
        <v/>
      </c>
      <c r="AA196" s="3" t="str">
        <f>IFERROR(VLOOKUP($C196*1,Lookups!$H:$N,3,FALSE),"")</f>
        <v/>
      </c>
      <c r="AB196" s="3" t="str">
        <f>IFERROR(VLOOKUP($C196*1,Lookups!$H:$N,4,FALSE),"")</f>
        <v/>
      </c>
      <c r="AC196" s="3" t="str">
        <f>IFERROR(VLOOKUP($C196*1,Lookups!$H:$N,5,FALSE),"")</f>
        <v/>
      </c>
      <c r="AD196" s="3" t="str">
        <f>IFERROR(VLOOKUP($C196*1,Lookups!$H:$N,6,FALSE),"")</f>
        <v/>
      </c>
      <c r="AE196" s="3" t="str">
        <f>IFERROR(VLOOKUP($C196*1,Lookups!$H:$N,7,FALSE),"")</f>
        <v/>
      </c>
      <c r="AF196" s="3" t="str">
        <f>VLOOKUP(B196*1,Stores!$A:$C,3,FALSE)</f>
        <v>DFDE</v>
      </c>
    </row>
    <row r="197" spans="1:32">
      <c r="A197" s="160" t="s">
        <v>917</v>
      </c>
      <c r="B197" s="160" t="s">
        <v>932</v>
      </c>
      <c r="C197" s="160">
        <v>518050</v>
      </c>
      <c r="D197" s="160" t="s">
        <v>918</v>
      </c>
      <c r="E197" s="160" t="s">
        <v>955</v>
      </c>
      <c r="F197" s="161">
        <v>2016</v>
      </c>
      <c r="G197" s="162">
        <v>0</v>
      </c>
      <c r="H197" s="161">
        <v>-1.7639999999999998</v>
      </c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-1296.0821999999998</v>
      </c>
      <c r="U197" s="161">
        <v>-1297.8461999999997</v>
      </c>
      <c r="V197" s="163">
        <f ca="1">SUM(INDIRECT(Inputs!$C$11&amp;ROW()&amp;":"&amp;Inputs!$C$12&amp;ROW()))</f>
        <v>0</v>
      </c>
      <c r="W197" s="163">
        <f ca="1">SUM(INDIRECT(Inputs!$C$13&amp;ROW()&amp;":"&amp;Inputs!$C$14&amp;ROW()))</f>
        <v>-1.7639999999999998</v>
      </c>
      <c r="X197" s="3" t="str">
        <f>IF(COUNTIFS(Lookups!$A:$A,C197)=1,"Gross Sales","")</f>
        <v>Gross Sales</v>
      </c>
      <c r="Y197" s="3" t="str">
        <f>IF(COUNTIFS(Lookups!$D:$D,C197)=1,"Bar Sales","")</f>
        <v/>
      </c>
      <c r="Z197" s="3" t="str">
        <f>IFERROR(VLOOKUP(C197*1,Lookups!$D:$F,3,FALSE),"")</f>
        <v/>
      </c>
      <c r="AA197" s="3" t="str">
        <f>IFERROR(VLOOKUP($C197*1,Lookups!$H:$N,3,FALSE),"")</f>
        <v/>
      </c>
      <c r="AB197" s="3" t="str">
        <f>IFERROR(VLOOKUP($C197*1,Lookups!$H:$N,4,FALSE),"")</f>
        <v/>
      </c>
      <c r="AC197" s="3" t="str">
        <f>IFERROR(VLOOKUP($C197*1,Lookups!$H:$N,5,FALSE),"")</f>
        <v/>
      </c>
      <c r="AD197" s="3" t="str">
        <f>IFERROR(VLOOKUP($C197*1,Lookups!$H:$N,6,FALSE),"")</f>
        <v/>
      </c>
      <c r="AE197" s="3" t="str">
        <f>IFERROR(VLOOKUP($C197*1,Lookups!$H:$N,7,FALSE),"")</f>
        <v/>
      </c>
      <c r="AF197" s="3" t="str">
        <f>VLOOKUP(B197*1,Stores!$A:$C,3,FALSE)</f>
        <v>DFG</v>
      </c>
    </row>
    <row r="198" spans="1:32">
      <c r="A198" s="160" t="s">
        <v>917</v>
      </c>
      <c r="B198" s="160" t="s">
        <v>933</v>
      </c>
      <c r="C198" s="160">
        <v>518050</v>
      </c>
      <c r="D198" s="160" t="s">
        <v>918</v>
      </c>
      <c r="E198" s="160" t="s">
        <v>955</v>
      </c>
      <c r="F198" s="161">
        <v>2016</v>
      </c>
      <c r="G198" s="162">
        <v>0</v>
      </c>
      <c r="H198" s="161">
        <v>0</v>
      </c>
      <c r="I198" s="161">
        <v>0</v>
      </c>
      <c r="J198" s="161">
        <v>0</v>
      </c>
      <c r="K198" s="161">
        <v>0</v>
      </c>
      <c r="L198" s="161">
        <v>0</v>
      </c>
      <c r="M198" s="161">
        <v>0</v>
      </c>
      <c r="N198" s="161">
        <v>-5.1799999999999997E-3</v>
      </c>
      <c r="O198" s="161">
        <v>0</v>
      </c>
      <c r="P198" s="161">
        <v>0</v>
      </c>
      <c r="Q198" s="161">
        <v>0</v>
      </c>
      <c r="R198" s="161">
        <v>0</v>
      </c>
      <c r="S198" s="161">
        <v>0</v>
      </c>
      <c r="T198" s="161">
        <v>0</v>
      </c>
      <c r="U198" s="161">
        <v>-5.1799999999999997E-3</v>
      </c>
      <c r="V198" s="163">
        <f ca="1">SUM(INDIRECT(Inputs!$C$11&amp;ROW()&amp;":"&amp;Inputs!$C$12&amp;ROW()))</f>
        <v>0</v>
      </c>
      <c r="W198" s="163">
        <f ca="1">SUM(INDIRECT(Inputs!$C$13&amp;ROW()&amp;":"&amp;Inputs!$C$14&amp;ROW()))</f>
        <v>-5.1799999999999997E-3</v>
      </c>
      <c r="X198" s="3" t="str">
        <f>IF(COUNTIFS(Lookups!$A:$A,C198)=1,"Gross Sales","")</f>
        <v>Gross Sales</v>
      </c>
      <c r="Y198" s="3" t="str">
        <f>IF(COUNTIFS(Lookups!$D:$D,C198)=1,"Bar Sales","")</f>
        <v/>
      </c>
      <c r="Z198" s="3" t="str">
        <f>IFERROR(VLOOKUP(C198*1,Lookups!$D:$F,3,FALSE),"")</f>
        <v/>
      </c>
      <c r="AA198" s="3" t="str">
        <f>IFERROR(VLOOKUP($C198*1,Lookups!$H:$N,3,FALSE),"")</f>
        <v/>
      </c>
      <c r="AB198" s="3" t="str">
        <f>IFERROR(VLOOKUP($C198*1,Lookups!$H:$N,4,FALSE),"")</f>
        <v/>
      </c>
      <c r="AC198" s="3" t="str">
        <f>IFERROR(VLOOKUP($C198*1,Lookups!$H:$N,5,FALSE),"")</f>
        <v/>
      </c>
      <c r="AD198" s="3" t="str">
        <f>IFERROR(VLOOKUP($C198*1,Lookups!$H:$N,6,FALSE),"")</f>
        <v/>
      </c>
      <c r="AE198" s="3" t="str">
        <f>IFERROR(VLOOKUP($C198*1,Lookups!$H:$N,7,FALSE),"")</f>
        <v/>
      </c>
      <c r="AF198" s="3" t="str">
        <f>VLOOKUP(B198*1,Stores!$A:$C,3,FALSE)</f>
        <v>DFG</v>
      </c>
    </row>
    <row r="199" spans="1:32">
      <c r="A199" s="160" t="s">
        <v>917</v>
      </c>
      <c r="B199" s="160" t="s">
        <v>934</v>
      </c>
      <c r="C199" s="160">
        <v>518050</v>
      </c>
      <c r="D199" s="160" t="s">
        <v>918</v>
      </c>
      <c r="E199" s="160" t="s">
        <v>955</v>
      </c>
      <c r="F199" s="161">
        <v>2016</v>
      </c>
      <c r="G199" s="162">
        <v>0</v>
      </c>
      <c r="H199" s="161">
        <v>0</v>
      </c>
      <c r="I199" s="161">
        <v>0</v>
      </c>
      <c r="J199" s="161">
        <v>0</v>
      </c>
      <c r="K199" s="161">
        <v>-1.3299999999999998E-2</v>
      </c>
      <c r="L199" s="161">
        <v>0</v>
      </c>
      <c r="M199" s="161">
        <v>-1.0219999999999998E-2</v>
      </c>
      <c r="N199" s="161">
        <v>0</v>
      </c>
      <c r="O199" s="161">
        <v>0</v>
      </c>
      <c r="P199" s="161">
        <v>0</v>
      </c>
      <c r="Q199" s="161">
        <v>0</v>
      </c>
      <c r="R199" s="161">
        <v>0</v>
      </c>
      <c r="S199" s="161">
        <v>1782.816</v>
      </c>
      <c r="T199" s="161">
        <v>-146.7697</v>
      </c>
      <c r="U199" s="161">
        <v>1636.02278</v>
      </c>
      <c r="V199" s="163">
        <f ca="1">SUM(INDIRECT(Inputs!$C$11&amp;ROW()&amp;":"&amp;Inputs!$C$12&amp;ROW()))</f>
        <v>0</v>
      </c>
      <c r="W199" s="163">
        <f ca="1">SUM(INDIRECT(Inputs!$C$13&amp;ROW()&amp;":"&amp;Inputs!$C$14&amp;ROW()))</f>
        <v>-2.3519999999999996E-2</v>
      </c>
      <c r="X199" s="3" t="str">
        <f>IF(COUNTIFS(Lookups!$A:$A,C199)=1,"Gross Sales","")</f>
        <v>Gross Sales</v>
      </c>
      <c r="Y199" s="3" t="str">
        <f>IF(COUNTIFS(Lookups!$D:$D,C199)=1,"Bar Sales","")</f>
        <v/>
      </c>
      <c r="Z199" s="3" t="str">
        <f>IFERROR(VLOOKUP(C199*1,Lookups!$D:$F,3,FALSE),"")</f>
        <v/>
      </c>
      <c r="AA199" s="3" t="str">
        <f>IFERROR(VLOOKUP($C199*1,Lookups!$H:$N,3,FALSE),"")</f>
        <v/>
      </c>
      <c r="AB199" s="3" t="str">
        <f>IFERROR(VLOOKUP($C199*1,Lookups!$H:$N,4,FALSE),"")</f>
        <v/>
      </c>
      <c r="AC199" s="3" t="str">
        <f>IFERROR(VLOOKUP($C199*1,Lookups!$H:$N,5,FALSE),"")</f>
        <v/>
      </c>
      <c r="AD199" s="3" t="str">
        <f>IFERROR(VLOOKUP($C199*1,Lookups!$H:$N,6,FALSE),"")</f>
        <v/>
      </c>
      <c r="AE199" s="3" t="str">
        <f>IFERROR(VLOOKUP($C199*1,Lookups!$H:$N,7,FALSE),"")</f>
        <v/>
      </c>
      <c r="AF199" s="3" t="str">
        <f>VLOOKUP(B199*1,Stores!$A:$C,3,FALSE)</f>
        <v>DFG</v>
      </c>
    </row>
    <row r="200" spans="1:32">
      <c r="A200" s="160" t="s">
        <v>917</v>
      </c>
      <c r="B200" s="160" t="s">
        <v>935</v>
      </c>
      <c r="C200" s="160">
        <v>518050</v>
      </c>
      <c r="D200" s="160" t="s">
        <v>918</v>
      </c>
      <c r="E200" s="160" t="s">
        <v>955</v>
      </c>
      <c r="F200" s="161">
        <v>2016</v>
      </c>
      <c r="G200" s="162">
        <v>0</v>
      </c>
      <c r="H200" s="161">
        <v>0</v>
      </c>
      <c r="I200" s="161">
        <v>-14.711759999999998</v>
      </c>
      <c r="J200" s="161">
        <v>0</v>
      </c>
      <c r="K200" s="161">
        <v>0</v>
      </c>
      <c r="L200" s="161">
        <v>0</v>
      </c>
      <c r="M200" s="161">
        <v>0</v>
      </c>
      <c r="N200" s="161">
        <v>-131.6</v>
      </c>
      <c r="O200" s="161">
        <v>0</v>
      </c>
      <c r="P200" s="161">
        <v>-21.7</v>
      </c>
      <c r="Q200" s="161">
        <v>-13.22804</v>
      </c>
      <c r="R200" s="161">
        <v>0</v>
      </c>
      <c r="S200" s="161">
        <v>-201.58600000000001</v>
      </c>
      <c r="T200" s="161">
        <v>-1725.3726000000001</v>
      </c>
      <c r="U200" s="161">
        <v>-2108.1984000000002</v>
      </c>
      <c r="V200" s="163">
        <f ca="1">SUM(INDIRECT(Inputs!$C$11&amp;ROW()&amp;":"&amp;Inputs!$C$12&amp;ROW()))</f>
        <v>-13.22804</v>
      </c>
      <c r="W200" s="163">
        <f ca="1">SUM(INDIRECT(Inputs!$C$13&amp;ROW()&amp;":"&amp;Inputs!$C$14&amp;ROW()))</f>
        <v>-181.23979999999997</v>
      </c>
      <c r="X200" s="3" t="str">
        <f>IF(COUNTIFS(Lookups!$A:$A,C200)=1,"Gross Sales","")</f>
        <v>Gross Sales</v>
      </c>
      <c r="Y200" s="3" t="str">
        <f>IF(COUNTIFS(Lookups!$D:$D,C200)=1,"Bar Sales","")</f>
        <v/>
      </c>
      <c r="Z200" s="3" t="str">
        <f>IFERROR(VLOOKUP(C200*1,Lookups!$D:$F,3,FALSE),"")</f>
        <v/>
      </c>
      <c r="AA200" s="3" t="str">
        <f>IFERROR(VLOOKUP($C200*1,Lookups!$H:$N,3,FALSE),"")</f>
        <v/>
      </c>
      <c r="AB200" s="3" t="str">
        <f>IFERROR(VLOOKUP($C200*1,Lookups!$H:$N,4,FALSE),"")</f>
        <v/>
      </c>
      <c r="AC200" s="3" t="str">
        <f>IFERROR(VLOOKUP($C200*1,Lookups!$H:$N,5,FALSE),"")</f>
        <v/>
      </c>
      <c r="AD200" s="3" t="str">
        <f>IFERROR(VLOOKUP($C200*1,Lookups!$H:$N,6,FALSE),"")</f>
        <v/>
      </c>
      <c r="AE200" s="3" t="str">
        <f>IFERROR(VLOOKUP($C200*1,Lookups!$H:$N,7,FALSE),"")</f>
        <v/>
      </c>
      <c r="AF200" s="3" t="str">
        <f>VLOOKUP(B200*1,Stores!$A:$C,3,FALSE)</f>
        <v>DFG</v>
      </c>
    </row>
    <row r="201" spans="1:32">
      <c r="A201" s="160" t="s">
        <v>917</v>
      </c>
      <c r="B201" s="160" t="s">
        <v>937</v>
      </c>
      <c r="C201" s="160">
        <v>518050</v>
      </c>
      <c r="D201" s="160" t="s">
        <v>918</v>
      </c>
      <c r="E201" s="160" t="s">
        <v>955</v>
      </c>
      <c r="F201" s="161">
        <v>2016</v>
      </c>
      <c r="G201" s="162">
        <v>0</v>
      </c>
      <c r="H201" s="161">
        <v>-5.1099999999999991E-3</v>
      </c>
      <c r="I201" s="161">
        <v>-2.4359999999999999</v>
      </c>
      <c r="J201" s="161">
        <v>-29.628900000000002</v>
      </c>
      <c r="K201" s="161">
        <v>0</v>
      </c>
      <c r="L201" s="161">
        <v>-5.6699999999999997E-3</v>
      </c>
      <c r="M201" s="161">
        <v>0</v>
      </c>
      <c r="N201" s="161">
        <v>0</v>
      </c>
      <c r="O201" s="161">
        <v>0</v>
      </c>
      <c r="P201" s="161">
        <v>0</v>
      </c>
      <c r="Q201" s="161">
        <v>0</v>
      </c>
      <c r="R201" s="161">
        <v>0</v>
      </c>
      <c r="S201" s="161">
        <v>0</v>
      </c>
      <c r="T201" s="161">
        <v>-43.343999999999994</v>
      </c>
      <c r="U201" s="161">
        <v>-75.41968</v>
      </c>
      <c r="V201" s="163">
        <f ca="1">SUM(INDIRECT(Inputs!$C$11&amp;ROW()&amp;":"&amp;Inputs!$C$12&amp;ROW()))</f>
        <v>0</v>
      </c>
      <c r="W201" s="163">
        <f ca="1">SUM(INDIRECT(Inputs!$C$13&amp;ROW()&amp;":"&amp;Inputs!$C$14&amp;ROW()))</f>
        <v>-32.075680000000006</v>
      </c>
      <c r="X201" s="3" t="str">
        <f>IF(COUNTIFS(Lookups!$A:$A,C201)=1,"Gross Sales","")</f>
        <v>Gross Sales</v>
      </c>
      <c r="Y201" s="3" t="str">
        <f>IF(COUNTIFS(Lookups!$D:$D,C201)=1,"Bar Sales","")</f>
        <v/>
      </c>
      <c r="Z201" s="3" t="str">
        <f>IFERROR(VLOOKUP(C201*1,Lookups!$D:$F,3,FALSE),"")</f>
        <v/>
      </c>
      <c r="AA201" s="3" t="str">
        <f>IFERROR(VLOOKUP($C201*1,Lookups!$H:$N,3,FALSE),"")</f>
        <v/>
      </c>
      <c r="AB201" s="3" t="str">
        <f>IFERROR(VLOOKUP($C201*1,Lookups!$H:$N,4,FALSE),"")</f>
        <v/>
      </c>
      <c r="AC201" s="3" t="str">
        <f>IFERROR(VLOOKUP($C201*1,Lookups!$H:$N,5,FALSE),"")</f>
        <v/>
      </c>
      <c r="AD201" s="3" t="str">
        <f>IFERROR(VLOOKUP($C201*1,Lookups!$H:$N,6,FALSE),"")</f>
        <v/>
      </c>
      <c r="AE201" s="3" t="str">
        <f>IFERROR(VLOOKUP($C201*1,Lookups!$H:$N,7,FALSE),"")</f>
        <v/>
      </c>
      <c r="AF201" s="3" t="str">
        <f>VLOOKUP(B201*1,Stores!$A:$C,3,FALSE)</f>
        <v>DFG</v>
      </c>
    </row>
    <row r="202" spans="1:32">
      <c r="A202" s="160" t="s">
        <v>917</v>
      </c>
      <c r="B202" s="160" t="s">
        <v>938</v>
      </c>
      <c r="C202" s="160">
        <v>518050</v>
      </c>
      <c r="D202" s="160" t="s">
        <v>918</v>
      </c>
      <c r="E202" s="160" t="s">
        <v>955</v>
      </c>
      <c r="F202" s="161">
        <v>2016</v>
      </c>
      <c r="G202" s="162">
        <v>0</v>
      </c>
      <c r="H202" s="161">
        <v>-13.44805</v>
      </c>
      <c r="I202" s="161">
        <v>0</v>
      </c>
      <c r="J202" s="161">
        <v>0</v>
      </c>
      <c r="K202" s="161">
        <v>0</v>
      </c>
      <c r="L202" s="161">
        <v>-245.5635</v>
      </c>
      <c r="M202" s="161">
        <v>0</v>
      </c>
      <c r="N202" s="161">
        <v>-70.56</v>
      </c>
      <c r="O202" s="161">
        <v>0</v>
      </c>
      <c r="P202" s="161">
        <v>0</v>
      </c>
      <c r="Q202" s="161">
        <v>0</v>
      </c>
      <c r="R202" s="161">
        <v>-68.25</v>
      </c>
      <c r="S202" s="161">
        <v>-4.4540999999999995</v>
      </c>
      <c r="T202" s="161">
        <v>-63.699999999999996</v>
      </c>
      <c r="U202" s="161">
        <v>-465.97564999999997</v>
      </c>
      <c r="V202" s="163">
        <f ca="1">SUM(INDIRECT(Inputs!$C$11&amp;ROW()&amp;":"&amp;Inputs!$C$12&amp;ROW()))</f>
        <v>0</v>
      </c>
      <c r="W202" s="163">
        <f ca="1">SUM(INDIRECT(Inputs!$C$13&amp;ROW()&amp;":"&amp;Inputs!$C$14&amp;ROW()))</f>
        <v>-329.57155</v>
      </c>
      <c r="X202" s="3" t="str">
        <f>IF(COUNTIFS(Lookups!$A:$A,C202)=1,"Gross Sales","")</f>
        <v>Gross Sales</v>
      </c>
      <c r="Y202" s="3" t="str">
        <f>IF(COUNTIFS(Lookups!$D:$D,C202)=1,"Bar Sales","")</f>
        <v/>
      </c>
      <c r="Z202" s="3" t="str">
        <f>IFERROR(VLOOKUP(C202*1,Lookups!$D:$F,3,FALSE),"")</f>
        <v/>
      </c>
      <c r="AA202" s="3" t="str">
        <f>IFERROR(VLOOKUP($C202*1,Lookups!$H:$N,3,FALSE),"")</f>
        <v/>
      </c>
      <c r="AB202" s="3" t="str">
        <f>IFERROR(VLOOKUP($C202*1,Lookups!$H:$N,4,FALSE),"")</f>
        <v/>
      </c>
      <c r="AC202" s="3" t="str">
        <f>IFERROR(VLOOKUP($C202*1,Lookups!$H:$N,5,FALSE),"")</f>
        <v/>
      </c>
      <c r="AD202" s="3" t="str">
        <f>IFERROR(VLOOKUP($C202*1,Lookups!$H:$N,6,FALSE),"")</f>
        <v/>
      </c>
      <c r="AE202" s="3" t="str">
        <f>IFERROR(VLOOKUP($C202*1,Lookups!$H:$N,7,FALSE),"")</f>
        <v/>
      </c>
      <c r="AF202" s="3" t="str">
        <f>VLOOKUP(B202*1,Stores!$A:$C,3,FALSE)</f>
        <v>DFG</v>
      </c>
    </row>
    <row r="203" spans="1:32">
      <c r="A203" s="160" t="s">
        <v>917</v>
      </c>
      <c r="B203" s="160" t="s">
        <v>939</v>
      </c>
      <c r="C203" s="160">
        <v>518050</v>
      </c>
      <c r="D203" s="160" t="s">
        <v>918</v>
      </c>
      <c r="E203" s="160" t="s">
        <v>955</v>
      </c>
      <c r="F203" s="161">
        <v>2016</v>
      </c>
      <c r="G203" s="162">
        <v>0</v>
      </c>
      <c r="H203" s="161">
        <v>-1.0219999999999998E-2</v>
      </c>
      <c r="I203" s="161">
        <v>-5.1099999999999991E-3</v>
      </c>
      <c r="J203" s="161">
        <v>-6.2299999999999994E-3</v>
      </c>
      <c r="K203" s="161">
        <v>-105</v>
      </c>
      <c r="L203" s="161">
        <v>-1.0079999999999999E-2</v>
      </c>
      <c r="M203" s="161">
        <v>-8.9599999999999992E-3</v>
      </c>
      <c r="N203" s="161">
        <v>-1.848E-2</v>
      </c>
      <c r="O203" s="161">
        <v>-2.4919999999999998E-2</v>
      </c>
      <c r="P203" s="161">
        <v>0</v>
      </c>
      <c r="Q203" s="161">
        <v>-8.6799999999999985E-3</v>
      </c>
      <c r="R203" s="161">
        <v>-1.12E-2</v>
      </c>
      <c r="S203" s="161">
        <v>-1.4069999999999999E-2</v>
      </c>
      <c r="T203" s="161">
        <v>-597.19603999999993</v>
      </c>
      <c r="U203" s="161">
        <v>-702.31398999999988</v>
      </c>
      <c r="V203" s="163">
        <f ca="1">SUM(INDIRECT(Inputs!$C$11&amp;ROW()&amp;":"&amp;Inputs!$C$12&amp;ROW()))</f>
        <v>-8.6799999999999985E-3</v>
      </c>
      <c r="W203" s="163">
        <f ca="1">SUM(INDIRECT(Inputs!$C$13&amp;ROW()&amp;":"&amp;Inputs!$C$14&amp;ROW()))</f>
        <v>-105.09267999999999</v>
      </c>
      <c r="X203" s="3" t="str">
        <f>IF(COUNTIFS(Lookups!$A:$A,C203)=1,"Gross Sales","")</f>
        <v>Gross Sales</v>
      </c>
      <c r="Y203" s="3" t="str">
        <f>IF(COUNTIFS(Lookups!$D:$D,C203)=1,"Bar Sales","")</f>
        <v/>
      </c>
      <c r="Z203" s="3" t="str">
        <f>IFERROR(VLOOKUP(C203*1,Lookups!$D:$F,3,FALSE),"")</f>
        <v/>
      </c>
      <c r="AA203" s="3" t="str">
        <f>IFERROR(VLOOKUP($C203*1,Lookups!$H:$N,3,FALSE),"")</f>
        <v/>
      </c>
      <c r="AB203" s="3" t="str">
        <f>IFERROR(VLOOKUP($C203*1,Lookups!$H:$N,4,FALSE),"")</f>
        <v/>
      </c>
      <c r="AC203" s="3" t="str">
        <f>IFERROR(VLOOKUP($C203*1,Lookups!$H:$N,5,FALSE),"")</f>
        <v/>
      </c>
      <c r="AD203" s="3" t="str">
        <f>IFERROR(VLOOKUP($C203*1,Lookups!$H:$N,6,FALSE),"")</f>
        <v/>
      </c>
      <c r="AE203" s="3" t="str">
        <f>IFERROR(VLOOKUP($C203*1,Lookups!$H:$N,7,FALSE),"")</f>
        <v/>
      </c>
      <c r="AF203" s="3" t="str">
        <f>VLOOKUP(B203*1,Stores!$A:$C,3,FALSE)</f>
        <v>DFG</v>
      </c>
    </row>
    <row r="204" spans="1:32">
      <c r="A204" s="160" t="s">
        <v>917</v>
      </c>
      <c r="B204" s="160" t="s">
        <v>940</v>
      </c>
      <c r="C204" s="160">
        <v>518050</v>
      </c>
      <c r="D204" s="160" t="s">
        <v>918</v>
      </c>
      <c r="E204" s="160" t="s">
        <v>955</v>
      </c>
      <c r="F204" s="161">
        <v>2016</v>
      </c>
      <c r="G204" s="162">
        <v>0</v>
      </c>
      <c r="H204" s="161">
        <v>-2.8147699999999998</v>
      </c>
      <c r="I204" s="161">
        <v>-6.7759999999999998</v>
      </c>
      <c r="J204" s="161">
        <v>-272.98676999999998</v>
      </c>
      <c r="K204" s="161">
        <v>-2.7381199999999999</v>
      </c>
      <c r="L204" s="161">
        <v>-1.5329999999999998E-2</v>
      </c>
      <c r="M204" s="161">
        <v>-255.96199999999993</v>
      </c>
      <c r="N204" s="161">
        <v>-1.4699999999999998E-2</v>
      </c>
      <c r="O204" s="161">
        <v>-1.12E-2</v>
      </c>
      <c r="P204" s="161">
        <v>-3.15E-2</v>
      </c>
      <c r="Q204" s="161">
        <v>-2.4149999999999994E-2</v>
      </c>
      <c r="R204" s="161">
        <v>-1.3439999999999999E-2</v>
      </c>
      <c r="S204" s="161">
        <v>-2.24E-2</v>
      </c>
      <c r="T204" s="161">
        <v>-259.63195999999999</v>
      </c>
      <c r="U204" s="161">
        <v>-801.04233999999974</v>
      </c>
      <c r="V204" s="163">
        <f ca="1">SUM(INDIRECT(Inputs!$C$11&amp;ROW()&amp;":"&amp;Inputs!$C$12&amp;ROW()))</f>
        <v>-2.4149999999999994E-2</v>
      </c>
      <c r="W204" s="163">
        <f ca="1">SUM(INDIRECT(Inputs!$C$13&amp;ROW()&amp;":"&amp;Inputs!$C$14&amp;ROW()))</f>
        <v>-541.37453999999991</v>
      </c>
      <c r="X204" s="3" t="str">
        <f>IF(COUNTIFS(Lookups!$A:$A,C204)=1,"Gross Sales","")</f>
        <v>Gross Sales</v>
      </c>
      <c r="Y204" s="3" t="str">
        <f>IF(COUNTIFS(Lookups!$D:$D,C204)=1,"Bar Sales","")</f>
        <v/>
      </c>
      <c r="Z204" s="3" t="str">
        <f>IFERROR(VLOOKUP(C204*1,Lookups!$D:$F,3,FALSE),"")</f>
        <v/>
      </c>
      <c r="AA204" s="3" t="str">
        <f>IFERROR(VLOOKUP($C204*1,Lookups!$H:$N,3,FALSE),"")</f>
        <v/>
      </c>
      <c r="AB204" s="3" t="str">
        <f>IFERROR(VLOOKUP($C204*1,Lookups!$H:$N,4,FALSE),"")</f>
        <v/>
      </c>
      <c r="AC204" s="3" t="str">
        <f>IFERROR(VLOOKUP($C204*1,Lookups!$H:$N,5,FALSE),"")</f>
        <v/>
      </c>
      <c r="AD204" s="3" t="str">
        <f>IFERROR(VLOOKUP($C204*1,Lookups!$H:$N,6,FALSE),"")</f>
        <v/>
      </c>
      <c r="AE204" s="3" t="str">
        <f>IFERROR(VLOOKUP($C204*1,Lookups!$H:$N,7,FALSE),"")</f>
        <v/>
      </c>
      <c r="AF204" s="3" t="str">
        <f>VLOOKUP(B204*1,Stores!$A:$C,3,FALSE)</f>
        <v>DFG</v>
      </c>
    </row>
    <row r="205" spans="1:32">
      <c r="A205" s="160" t="s">
        <v>917</v>
      </c>
      <c r="B205" s="160" t="s">
        <v>941</v>
      </c>
      <c r="C205" s="160">
        <v>518050</v>
      </c>
      <c r="D205" s="160" t="s">
        <v>918</v>
      </c>
      <c r="E205" s="160" t="s">
        <v>955</v>
      </c>
      <c r="F205" s="161">
        <v>2016</v>
      </c>
      <c r="G205" s="162">
        <v>0</v>
      </c>
      <c r="H205" s="161">
        <v>0</v>
      </c>
      <c r="I205" s="161">
        <v>-9.9399999999999992E-3</v>
      </c>
      <c r="J205" s="161">
        <v>0</v>
      </c>
      <c r="K205" s="161">
        <v>0</v>
      </c>
      <c r="L205" s="161">
        <v>0</v>
      </c>
      <c r="M205" s="161">
        <v>0</v>
      </c>
      <c r="N205" s="161">
        <v>0</v>
      </c>
      <c r="O205" s="161">
        <v>0</v>
      </c>
      <c r="P205" s="161">
        <v>0</v>
      </c>
      <c r="Q205" s="161">
        <v>0</v>
      </c>
      <c r="R205" s="161">
        <v>0</v>
      </c>
      <c r="S205" s="161">
        <v>0</v>
      </c>
      <c r="T205" s="161">
        <v>-19.326440000000002</v>
      </c>
      <c r="U205" s="161">
        <v>-19.336380000000002</v>
      </c>
      <c r="V205" s="163">
        <f ca="1">SUM(INDIRECT(Inputs!$C$11&amp;ROW()&amp;":"&amp;Inputs!$C$12&amp;ROW()))</f>
        <v>0</v>
      </c>
      <c r="W205" s="163">
        <f ca="1">SUM(INDIRECT(Inputs!$C$13&amp;ROW()&amp;":"&amp;Inputs!$C$14&amp;ROW()))</f>
        <v>-9.9399999999999992E-3</v>
      </c>
      <c r="X205" s="3" t="str">
        <f>IF(COUNTIFS(Lookups!$A:$A,C205)=1,"Gross Sales","")</f>
        <v>Gross Sales</v>
      </c>
      <c r="Y205" s="3" t="str">
        <f>IF(COUNTIFS(Lookups!$D:$D,C205)=1,"Bar Sales","")</f>
        <v/>
      </c>
      <c r="Z205" s="3" t="str">
        <f>IFERROR(VLOOKUP(C205*1,Lookups!$D:$F,3,FALSE),"")</f>
        <v/>
      </c>
      <c r="AA205" s="3" t="str">
        <f>IFERROR(VLOOKUP($C205*1,Lookups!$H:$N,3,FALSE),"")</f>
        <v/>
      </c>
      <c r="AB205" s="3" t="str">
        <f>IFERROR(VLOOKUP($C205*1,Lookups!$H:$N,4,FALSE),"")</f>
        <v/>
      </c>
      <c r="AC205" s="3" t="str">
        <f>IFERROR(VLOOKUP($C205*1,Lookups!$H:$N,5,FALSE),"")</f>
        <v/>
      </c>
      <c r="AD205" s="3" t="str">
        <f>IFERROR(VLOOKUP($C205*1,Lookups!$H:$N,6,FALSE),"")</f>
        <v/>
      </c>
      <c r="AE205" s="3" t="str">
        <f>IFERROR(VLOOKUP($C205*1,Lookups!$H:$N,7,FALSE),"")</f>
        <v/>
      </c>
      <c r="AF205" s="3" t="str">
        <f>VLOOKUP(B205*1,Stores!$A:$C,3,FALSE)</f>
        <v>DFG</v>
      </c>
    </row>
    <row r="206" spans="1:32">
      <c r="A206" s="160" t="s">
        <v>917</v>
      </c>
      <c r="B206" s="160" t="s">
        <v>942</v>
      </c>
      <c r="C206" s="160">
        <v>518050</v>
      </c>
      <c r="D206" s="160" t="s">
        <v>918</v>
      </c>
      <c r="E206" s="160" t="s">
        <v>955</v>
      </c>
      <c r="F206" s="161">
        <v>2016</v>
      </c>
      <c r="G206" s="162">
        <v>0</v>
      </c>
      <c r="H206" s="161">
        <v>0</v>
      </c>
      <c r="I206" s="161">
        <v>0</v>
      </c>
      <c r="J206" s="161">
        <v>0</v>
      </c>
      <c r="K206" s="161">
        <v>0</v>
      </c>
      <c r="L206" s="161">
        <v>0</v>
      </c>
      <c r="M206" s="161">
        <v>0</v>
      </c>
      <c r="N206" s="161">
        <v>0</v>
      </c>
      <c r="O206" s="161">
        <v>0</v>
      </c>
      <c r="P206" s="161">
        <v>0</v>
      </c>
      <c r="Q206" s="161">
        <v>0</v>
      </c>
      <c r="R206" s="161">
        <v>0</v>
      </c>
      <c r="S206" s="161">
        <v>0</v>
      </c>
      <c r="T206" s="161">
        <v>-973.9799999999999</v>
      </c>
      <c r="U206" s="161">
        <v>-973.9799999999999</v>
      </c>
      <c r="V206" s="163">
        <f ca="1">SUM(INDIRECT(Inputs!$C$11&amp;ROW()&amp;":"&amp;Inputs!$C$12&amp;ROW()))</f>
        <v>0</v>
      </c>
      <c r="W206" s="163">
        <f ca="1">SUM(INDIRECT(Inputs!$C$13&amp;ROW()&amp;":"&amp;Inputs!$C$14&amp;ROW()))</f>
        <v>0</v>
      </c>
      <c r="X206" s="3" t="str">
        <f>IF(COUNTIFS(Lookups!$A:$A,C206)=1,"Gross Sales","")</f>
        <v>Gross Sales</v>
      </c>
      <c r="Y206" s="3" t="str">
        <f>IF(COUNTIFS(Lookups!$D:$D,C206)=1,"Bar Sales","")</f>
        <v/>
      </c>
      <c r="Z206" s="3" t="str">
        <f>IFERROR(VLOOKUP(C206*1,Lookups!$D:$F,3,FALSE),"")</f>
        <v/>
      </c>
      <c r="AA206" s="3" t="str">
        <f>IFERROR(VLOOKUP($C206*1,Lookups!$H:$N,3,FALSE),"")</f>
        <v/>
      </c>
      <c r="AB206" s="3" t="str">
        <f>IFERROR(VLOOKUP($C206*1,Lookups!$H:$N,4,FALSE),"")</f>
        <v/>
      </c>
      <c r="AC206" s="3" t="str">
        <f>IFERROR(VLOOKUP($C206*1,Lookups!$H:$N,5,FALSE),"")</f>
        <v/>
      </c>
      <c r="AD206" s="3" t="str">
        <f>IFERROR(VLOOKUP($C206*1,Lookups!$H:$N,6,FALSE),"")</f>
        <v/>
      </c>
      <c r="AE206" s="3" t="str">
        <f>IFERROR(VLOOKUP($C206*1,Lookups!$H:$N,7,FALSE),"")</f>
        <v/>
      </c>
      <c r="AF206" s="3" t="str">
        <f>VLOOKUP(B206*1,Stores!$A:$C,3,FALSE)</f>
        <v>DFG</v>
      </c>
    </row>
    <row r="207" spans="1:32">
      <c r="A207" s="160" t="s">
        <v>917</v>
      </c>
      <c r="B207" s="160" t="s">
        <v>943</v>
      </c>
      <c r="C207" s="160">
        <v>518050</v>
      </c>
      <c r="D207" s="160" t="s">
        <v>918</v>
      </c>
      <c r="E207" s="160" t="s">
        <v>955</v>
      </c>
      <c r="F207" s="161">
        <v>2016</v>
      </c>
      <c r="G207" s="162">
        <v>0</v>
      </c>
      <c r="H207" s="161">
        <v>0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-273.50399999999996</v>
      </c>
      <c r="U207" s="161">
        <v>-273.50399999999996</v>
      </c>
      <c r="V207" s="163">
        <f ca="1">SUM(INDIRECT(Inputs!$C$11&amp;ROW()&amp;":"&amp;Inputs!$C$12&amp;ROW()))</f>
        <v>0</v>
      </c>
      <c r="W207" s="163">
        <f ca="1">SUM(INDIRECT(Inputs!$C$13&amp;ROW()&amp;":"&amp;Inputs!$C$14&amp;ROW()))</f>
        <v>0</v>
      </c>
      <c r="X207" s="3" t="str">
        <f>IF(COUNTIFS(Lookups!$A:$A,C207)=1,"Gross Sales","")</f>
        <v>Gross Sales</v>
      </c>
      <c r="Y207" s="3" t="str">
        <f>IF(COUNTIFS(Lookups!$D:$D,C207)=1,"Bar Sales","")</f>
        <v/>
      </c>
      <c r="Z207" s="3" t="str">
        <f>IFERROR(VLOOKUP(C207*1,Lookups!$D:$F,3,FALSE),"")</f>
        <v/>
      </c>
      <c r="AA207" s="3" t="str">
        <f>IFERROR(VLOOKUP($C207*1,Lookups!$H:$N,3,FALSE),"")</f>
        <v/>
      </c>
      <c r="AB207" s="3" t="str">
        <f>IFERROR(VLOOKUP($C207*1,Lookups!$H:$N,4,FALSE),"")</f>
        <v/>
      </c>
      <c r="AC207" s="3" t="str">
        <f>IFERROR(VLOOKUP($C207*1,Lookups!$H:$N,5,FALSE),"")</f>
        <v/>
      </c>
      <c r="AD207" s="3" t="str">
        <f>IFERROR(VLOOKUP($C207*1,Lookups!$H:$N,6,FALSE),"")</f>
        <v/>
      </c>
      <c r="AE207" s="3" t="str">
        <f>IFERROR(VLOOKUP($C207*1,Lookups!$H:$N,7,FALSE),"")</f>
        <v/>
      </c>
      <c r="AF207" s="3" t="str">
        <f>VLOOKUP(B207*1,Stores!$A:$C,3,FALSE)</f>
        <v>DFG</v>
      </c>
    </row>
    <row r="208" spans="1:32">
      <c r="A208" s="160" t="s">
        <v>917</v>
      </c>
      <c r="B208" s="160" t="s">
        <v>944</v>
      </c>
      <c r="C208" s="160">
        <v>518050</v>
      </c>
      <c r="D208" s="160" t="s">
        <v>918</v>
      </c>
      <c r="E208" s="160" t="s">
        <v>955</v>
      </c>
      <c r="F208" s="161">
        <v>2016</v>
      </c>
      <c r="G208" s="162">
        <v>0</v>
      </c>
      <c r="H208" s="161">
        <v>-12.95</v>
      </c>
      <c r="I208" s="161">
        <v>0</v>
      </c>
      <c r="J208" s="161">
        <v>0</v>
      </c>
      <c r="K208" s="161">
        <v>-37.799999999999997</v>
      </c>
      <c r="L208" s="161">
        <v>-100.8</v>
      </c>
      <c r="M208" s="161">
        <v>-48.825000000000003</v>
      </c>
      <c r="N208" s="161">
        <v>-42.525000000000006</v>
      </c>
      <c r="O208" s="161">
        <v>-35.70476</v>
      </c>
      <c r="P208" s="161">
        <v>-117.6</v>
      </c>
      <c r="Q208" s="161">
        <v>-77.17940999999999</v>
      </c>
      <c r="R208" s="161">
        <v>-44.625</v>
      </c>
      <c r="S208" s="161">
        <v>-89.850949999999997</v>
      </c>
      <c r="T208" s="161">
        <v>-49.349999999999994</v>
      </c>
      <c r="U208" s="161">
        <v>-657.21011999999996</v>
      </c>
      <c r="V208" s="163">
        <f ca="1">SUM(INDIRECT(Inputs!$C$11&amp;ROW()&amp;":"&amp;Inputs!$C$12&amp;ROW()))</f>
        <v>-77.17940999999999</v>
      </c>
      <c r="W208" s="163">
        <f ca="1">SUM(INDIRECT(Inputs!$C$13&amp;ROW()&amp;":"&amp;Inputs!$C$14&amp;ROW()))</f>
        <v>-473.38416999999993</v>
      </c>
      <c r="X208" s="3" t="str">
        <f>IF(COUNTIFS(Lookups!$A:$A,C208)=1,"Gross Sales","")</f>
        <v>Gross Sales</v>
      </c>
      <c r="Y208" s="3" t="str">
        <f>IF(COUNTIFS(Lookups!$D:$D,C208)=1,"Bar Sales","")</f>
        <v/>
      </c>
      <c r="Z208" s="3" t="str">
        <f>IFERROR(VLOOKUP(C208*1,Lookups!$D:$F,3,FALSE),"")</f>
        <v/>
      </c>
      <c r="AA208" s="3" t="str">
        <f>IFERROR(VLOOKUP($C208*1,Lookups!$H:$N,3,FALSE),"")</f>
        <v/>
      </c>
      <c r="AB208" s="3" t="str">
        <f>IFERROR(VLOOKUP($C208*1,Lookups!$H:$N,4,FALSE),"")</f>
        <v/>
      </c>
      <c r="AC208" s="3" t="str">
        <f>IFERROR(VLOOKUP($C208*1,Lookups!$H:$N,5,FALSE),"")</f>
        <v/>
      </c>
      <c r="AD208" s="3" t="str">
        <f>IFERROR(VLOOKUP($C208*1,Lookups!$H:$N,6,FALSE),"")</f>
        <v/>
      </c>
      <c r="AE208" s="3" t="str">
        <f>IFERROR(VLOOKUP($C208*1,Lookups!$H:$N,7,FALSE),"")</f>
        <v/>
      </c>
      <c r="AF208" s="3" t="str">
        <f>VLOOKUP(B208*1,Stores!$A:$C,3,FALSE)</f>
        <v>DFG</v>
      </c>
    </row>
    <row r="209" spans="1:32">
      <c r="A209" s="160" t="s">
        <v>917</v>
      </c>
      <c r="B209" s="160" t="s">
        <v>945</v>
      </c>
      <c r="C209" s="160">
        <v>518050</v>
      </c>
      <c r="D209" s="160" t="s">
        <v>918</v>
      </c>
      <c r="E209" s="160" t="s">
        <v>955</v>
      </c>
      <c r="F209" s="161">
        <v>2016</v>
      </c>
      <c r="G209" s="162">
        <v>0</v>
      </c>
      <c r="H209" s="161">
        <v>-2.4919999999999998E-2</v>
      </c>
      <c r="I209" s="161">
        <v>-1.9879999999999998E-2</v>
      </c>
      <c r="J209" s="161">
        <v>-5.8799999999999991E-2</v>
      </c>
      <c r="K209" s="161">
        <v>-0.13124999999999998</v>
      </c>
      <c r="L209" s="161">
        <v>-9.6600000000000005E-2</v>
      </c>
      <c r="M209" s="161">
        <v>-121.78656000000001</v>
      </c>
      <c r="N209" s="161">
        <v>-5.0399999999999993E-2</v>
      </c>
      <c r="O209" s="161">
        <v>-2.9399999999999996E-2</v>
      </c>
      <c r="P209" s="161">
        <v>-5.1099999999999991E-3</v>
      </c>
      <c r="Q209" s="161">
        <v>-1.9039999999999998E-2</v>
      </c>
      <c r="R209" s="161">
        <v>-3.2199999999999999E-2</v>
      </c>
      <c r="S209" s="161">
        <v>-1.7079999999999998E-2</v>
      </c>
      <c r="T209" s="161">
        <v>-24.599679999999999</v>
      </c>
      <c r="U209" s="161">
        <v>-146.87092000000001</v>
      </c>
      <c r="V209" s="163">
        <f ca="1">SUM(INDIRECT(Inputs!$C$11&amp;ROW()&amp;":"&amp;Inputs!$C$12&amp;ROW()))</f>
        <v>-1.9039999999999998E-2</v>
      </c>
      <c r="W209" s="163">
        <f ca="1">SUM(INDIRECT(Inputs!$C$13&amp;ROW()&amp;":"&amp;Inputs!$C$14&amp;ROW()))</f>
        <v>-122.22196000000001</v>
      </c>
      <c r="X209" s="3" t="str">
        <f>IF(COUNTIFS(Lookups!$A:$A,C209)=1,"Gross Sales","")</f>
        <v>Gross Sales</v>
      </c>
      <c r="Y209" s="3" t="str">
        <f>IF(COUNTIFS(Lookups!$D:$D,C209)=1,"Bar Sales","")</f>
        <v/>
      </c>
      <c r="Z209" s="3" t="str">
        <f>IFERROR(VLOOKUP(C209*1,Lookups!$D:$F,3,FALSE),"")</f>
        <v/>
      </c>
      <c r="AA209" s="3" t="str">
        <f>IFERROR(VLOOKUP($C209*1,Lookups!$H:$N,3,FALSE),"")</f>
        <v/>
      </c>
      <c r="AB209" s="3" t="str">
        <f>IFERROR(VLOOKUP($C209*1,Lookups!$H:$N,4,FALSE),"")</f>
        <v/>
      </c>
      <c r="AC209" s="3" t="str">
        <f>IFERROR(VLOOKUP($C209*1,Lookups!$H:$N,5,FALSE),"")</f>
        <v/>
      </c>
      <c r="AD209" s="3" t="str">
        <f>IFERROR(VLOOKUP($C209*1,Lookups!$H:$N,6,FALSE),"")</f>
        <v/>
      </c>
      <c r="AE209" s="3" t="str">
        <f>IFERROR(VLOOKUP($C209*1,Lookups!$H:$N,7,FALSE),"")</f>
        <v/>
      </c>
      <c r="AF209" s="3" t="str">
        <f>VLOOKUP(B209*1,Stores!$A:$C,3,FALSE)</f>
        <v>DFG</v>
      </c>
    </row>
    <row r="210" spans="1:32">
      <c r="A210" s="160" t="s">
        <v>917</v>
      </c>
      <c r="B210" s="160" t="s">
        <v>946</v>
      </c>
      <c r="C210" s="160">
        <v>518050</v>
      </c>
      <c r="D210" s="160" t="s">
        <v>918</v>
      </c>
      <c r="E210" s="160" t="s">
        <v>955</v>
      </c>
      <c r="F210" s="161">
        <v>2016</v>
      </c>
      <c r="G210" s="162">
        <v>0</v>
      </c>
      <c r="H210" s="161">
        <v>-8.9599999999999992E-3</v>
      </c>
      <c r="I210" s="161">
        <v>-5.7399999999999994E-3</v>
      </c>
      <c r="J210" s="161">
        <v>-18.625319999999999</v>
      </c>
      <c r="K210" s="161">
        <v>-14.011200000000001</v>
      </c>
      <c r="L210" s="161">
        <v>-35.811509999999998</v>
      </c>
      <c r="M210" s="161">
        <v>-2.5951799999999996</v>
      </c>
      <c r="N210" s="161">
        <v>-73.149999999999991</v>
      </c>
      <c r="O210" s="161">
        <v>-6.5100000000000007</v>
      </c>
      <c r="P210" s="161">
        <v>-61.984999999999999</v>
      </c>
      <c r="Q210" s="161">
        <v>-12.6</v>
      </c>
      <c r="R210" s="161">
        <v>-152.88</v>
      </c>
      <c r="S210" s="161">
        <v>-161.70587999999998</v>
      </c>
      <c r="T210" s="161">
        <v>-3.25556</v>
      </c>
      <c r="U210" s="161">
        <v>-543.14434999999992</v>
      </c>
      <c r="V210" s="163">
        <f ca="1">SUM(INDIRECT(Inputs!$C$11&amp;ROW()&amp;":"&amp;Inputs!$C$12&amp;ROW()))</f>
        <v>-12.6</v>
      </c>
      <c r="W210" s="163">
        <f ca="1">SUM(INDIRECT(Inputs!$C$13&amp;ROW()&amp;":"&amp;Inputs!$C$14&amp;ROW()))</f>
        <v>-225.30290999999997</v>
      </c>
      <c r="X210" s="3" t="str">
        <f>IF(COUNTIFS(Lookups!$A:$A,C210)=1,"Gross Sales","")</f>
        <v>Gross Sales</v>
      </c>
      <c r="Y210" s="3" t="str">
        <f>IF(COUNTIFS(Lookups!$D:$D,C210)=1,"Bar Sales","")</f>
        <v/>
      </c>
      <c r="Z210" s="3" t="str">
        <f>IFERROR(VLOOKUP(C210*1,Lookups!$D:$F,3,FALSE),"")</f>
        <v/>
      </c>
      <c r="AA210" s="3" t="str">
        <f>IFERROR(VLOOKUP($C210*1,Lookups!$H:$N,3,FALSE),"")</f>
        <v/>
      </c>
      <c r="AB210" s="3" t="str">
        <f>IFERROR(VLOOKUP($C210*1,Lookups!$H:$N,4,FALSE),"")</f>
        <v/>
      </c>
      <c r="AC210" s="3" t="str">
        <f>IFERROR(VLOOKUP($C210*1,Lookups!$H:$N,5,FALSE),"")</f>
        <v/>
      </c>
      <c r="AD210" s="3" t="str">
        <f>IFERROR(VLOOKUP($C210*1,Lookups!$H:$N,6,FALSE),"")</f>
        <v/>
      </c>
      <c r="AE210" s="3" t="str">
        <f>IFERROR(VLOOKUP($C210*1,Lookups!$H:$N,7,FALSE),"")</f>
        <v/>
      </c>
      <c r="AF210" s="3" t="str">
        <f>VLOOKUP(B210*1,Stores!$A:$C,3,FALSE)</f>
        <v>DFG</v>
      </c>
    </row>
    <row r="211" spans="1:32">
      <c r="A211" s="160" t="s">
        <v>917</v>
      </c>
      <c r="B211" s="160" t="s">
        <v>947</v>
      </c>
      <c r="C211" s="160">
        <v>518050</v>
      </c>
      <c r="D211" s="160" t="s">
        <v>918</v>
      </c>
      <c r="E211" s="160" t="s">
        <v>955</v>
      </c>
      <c r="F211" s="161">
        <v>2016</v>
      </c>
      <c r="G211" s="162">
        <v>0</v>
      </c>
      <c r="H211" s="161">
        <v>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-21.923999999999999</v>
      </c>
      <c r="Q211" s="161">
        <v>0</v>
      </c>
      <c r="R211" s="161">
        <v>0</v>
      </c>
      <c r="S211" s="161">
        <v>0</v>
      </c>
      <c r="T211" s="161">
        <v>0</v>
      </c>
      <c r="U211" s="161">
        <v>-21.923999999999999</v>
      </c>
      <c r="V211" s="163">
        <f ca="1">SUM(INDIRECT(Inputs!$C$11&amp;ROW()&amp;":"&amp;Inputs!$C$12&amp;ROW()))</f>
        <v>0</v>
      </c>
      <c r="W211" s="163">
        <f ca="1">SUM(INDIRECT(Inputs!$C$13&amp;ROW()&amp;":"&amp;Inputs!$C$14&amp;ROW()))</f>
        <v>-21.923999999999999</v>
      </c>
      <c r="X211" s="3" t="str">
        <f>IF(COUNTIFS(Lookups!$A:$A,C211)=1,"Gross Sales","")</f>
        <v>Gross Sales</v>
      </c>
      <c r="Y211" s="3" t="str">
        <f>IF(COUNTIFS(Lookups!$D:$D,C211)=1,"Bar Sales","")</f>
        <v/>
      </c>
      <c r="Z211" s="3" t="str">
        <f>IFERROR(VLOOKUP(C211*1,Lookups!$D:$F,3,FALSE),"")</f>
        <v/>
      </c>
      <c r="AA211" s="3" t="str">
        <f>IFERROR(VLOOKUP($C211*1,Lookups!$H:$N,3,FALSE),"")</f>
        <v/>
      </c>
      <c r="AB211" s="3" t="str">
        <f>IFERROR(VLOOKUP($C211*1,Lookups!$H:$N,4,FALSE),"")</f>
        <v/>
      </c>
      <c r="AC211" s="3" t="str">
        <f>IFERROR(VLOOKUP($C211*1,Lookups!$H:$N,5,FALSE),"")</f>
        <v/>
      </c>
      <c r="AD211" s="3" t="str">
        <f>IFERROR(VLOOKUP($C211*1,Lookups!$H:$N,6,FALSE),"")</f>
        <v/>
      </c>
      <c r="AE211" s="3" t="str">
        <f>IFERROR(VLOOKUP($C211*1,Lookups!$H:$N,7,FALSE),"")</f>
        <v/>
      </c>
      <c r="AF211" s="3" t="str">
        <f>VLOOKUP(B211*1,Stores!$A:$C,3,FALSE)</f>
        <v>DFG</v>
      </c>
    </row>
    <row r="212" spans="1:32">
      <c r="A212" s="160" t="s">
        <v>917</v>
      </c>
      <c r="B212" s="160" t="s">
        <v>949</v>
      </c>
      <c r="C212" s="160">
        <v>518050</v>
      </c>
      <c r="D212" s="160" t="s">
        <v>918</v>
      </c>
      <c r="E212" s="160" t="s">
        <v>955</v>
      </c>
      <c r="F212" s="161">
        <v>2016</v>
      </c>
      <c r="G212" s="162">
        <v>0</v>
      </c>
      <c r="H212" s="161">
        <v>0</v>
      </c>
      <c r="I212" s="161">
        <v>-5.3199999999999992E-3</v>
      </c>
      <c r="J212" s="161">
        <v>-1.4699999999999998E-2</v>
      </c>
      <c r="K212" s="161">
        <v>-1.89E-2</v>
      </c>
      <c r="L212" s="161">
        <v>-5.5999999999999999E-3</v>
      </c>
      <c r="M212" s="161">
        <v>-2.0439999999999996E-2</v>
      </c>
      <c r="N212" s="161">
        <v>-2.2679999999999999E-2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-536.73360999999989</v>
      </c>
      <c r="U212" s="161">
        <v>-536.82124999999985</v>
      </c>
      <c r="V212" s="163">
        <f ca="1">SUM(INDIRECT(Inputs!$C$11&amp;ROW()&amp;":"&amp;Inputs!$C$12&amp;ROW()))</f>
        <v>0</v>
      </c>
      <c r="W212" s="163">
        <f ca="1">SUM(INDIRECT(Inputs!$C$13&amp;ROW()&amp;":"&amp;Inputs!$C$14&amp;ROW()))</f>
        <v>-8.7639999999999996E-2</v>
      </c>
      <c r="X212" s="3" t="str">
        <f>IF(COUNTIFS(Lookups!$A:$A,C212)=1,"Gross Sales","")</f>
        <v>Gross Sales</v>
      </c>
      <c r="Y212" s="3" t="str">
        <f>IF(COUNTIFS(Lookups!$D:$D,C212)=1,"Bar Sales","")</f>
        <v/>
      </c>
      <c r="Z212" s="3" t="str">
        <f>IFERROR(VLOOKUP(C212*1,Lookups!$D:$F,3,FALSE),"")</f>
        <v/>
      </c>
      <c r="AA212" s="3" t="str">
        <f>IFERROR(VLOOKUP($C212*1,Lookups!$H:$N,3,FALSE),"")</f>
        <v/>
      </c>
      <c r="AB212" s="3" t="str">
        <f>IFERROR(VLOOKUP($C212*1,Lookups!$H:$N,4,FALSE),"")</f>
        <v/>
      </c>
      <c r="AC212" s="3" t="str">
        <f>IFERROR(VLOOKUP($C212*1,Lookups!$H:$N,5,FALSE),"")</f>
        <v/>
      </c>
      <c r="AD212" s="3" t="str">
        <f>IFERROR(VLOOKUP($C212*1,Lookups!$H:$N,6,FALSE),"")</f>
        <v/>
      </c>
      <c r="AE212" s="3" t="str">
        <f>IFERROR(VLOOKUP($C212*1,Lookups!$H:$N,7,FALSE),"")</f>
        <v/>
      </c>
      <c r="AF212" s="3" t="str">
        <f>VLOOKUP(B212*1,Stores!$A:$C,3,FALSE)</f>
        <v>DFG</v>
      </c>
    </row>
    <row r="213" spans="1:32">
      <c r="A213" s="160" t="s">
        <v>917</v>
      </c>
      <c r="B213" s="160" t="s">
        <v>950</v>
      </c>
      <c r="C213" s="160">
        <v>518050</v>
      </c>
      <c r="D213" s="160" t="s">
        <v>918</v>
      </c>
      <c r="E213" s="160" t="s">
        <v>955</v>
      </c>
      <c r="F213" s="161">
        <v>2016</v>
      </c>
      <c r="G213" s="162">
        <v>0</v>
      </c>
      <c r="H213" s="161">
        <v>0</v>
      </c>
      <c r="I213" s="161">
        <v>0</v>
      </c>
      <c r="J213" s="161">
        <v>0</v>
      </c>
      <c r="K213" s="161">
        <v>0</v>
      </c>
      <c r="L213" s="161">
        <v>-334.15577999999999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-2352</v>
      </c>
      <c r="U213" s="161">
        <v>-2686.15578</v>
      </c>
      <c r="V213" s="163">
        <f ca="1">SUM(INDIRECT(Inputs!$C$11&amp;ROW()&amp;":"&amp;Inputs!$C$12&amp;ROW()))</f>
        <v>0</v>
      </c>
      <c r="W213" s="163">
        <f ca="1">SUM(INDIRECT(Inputs!$C$13&amp;ROW()&amp;":"&amp;Inputs!$C$14&amp;ROW()))</f>
        <v>-334.15577999999999</v>
      </c>
      <c r="X213" s="3" t="str">
        <f>IF(COUNTIFS(Lookups!$A:$A,C213)=1,"Gross Sales","")</f>
        <v>Gross Sales</v>
      </c>
      <c r="Y213" s="3" t="str">
        <f>IF(COUNTIFS(Lookups!$D:$D,C213)=1,"Bar Sales","")</f>
        <v/>
      </c>
      <c r="Z213" s="3" t="str">
        <f>IFERROR(VLOOKUP(C213*1,Lookups!$D:$F,3,FALSE),"")</f>
        <v/>
      </c>
      <c r="AA213" s="3" t="str">
        <f>IFERROR(VLOOKUP($C213*1,Lookups!$H:$N,3,FALSE),"")</f>
        <v/>
      </c>
      <c r="AB213" s="3" t="str">
        <f>IFERROR(VLOOKUP($C213*1,Lookups!$H:$N,4,FALSE),"")</f>
        <v/>
      </c>
      <c r="AC213" s="3" t="str">
        <f>IFERROR(VLOOKUP($C213*1,Lookups!$H:$N,5,FALSE),"")</f>
        <v/>
      </c>
      <c r="AD213" s="3" t="str">
        <f>IFERROR(VLOOKUP($C213*1,Lookups!$H:$N,6,FALSE),"")</f>
        <v/>
      </c>
      <c r="AE213" s="3" t="str">
        <f>IFERROR(VLOOKUP($C213*1,Lookups!$H:$N,7,FALSE),"")</f>
        <v/>
      </c>
      <c r="AF213" s="3" t="str">
        <f>VLOOKUP(B213*1,Stores!$A:$C,3,FALSE)</f>
        <v>DFG</v>
      </c>
    </row>
    <row r="214" spans="1:32">
      <c r="A214" s="160" t="s">
        <v>917</v>
      </c>
      <c r="B214" s="160" t="s">
        <v>951</v>
      </c>
      <c r="C214" s="160">
        <v>518050</v>
      </c>
      <c r="D214" s="160" t="s">
        <v>918</v>
      </c>
      <c r="E214" s="160" t="s">
        <v>955</v>
      </c>
      <c r="F214" s="161">
        <v>2016</v>
      </c>
      <c r="G214" s="162">
        <v>0</v>
      </c>
      <c r="H214" s="161">
        <v>-26.040000000000003</v>
      </c>
      <c r="I214" s="161">
        <v>0</v>
      </c>
      <c r="J214" s="161">
        <v>0</v>
      </c>
      <c r="K214" s="161">
        <v>0</v>
      </c>
      <c r="L214" s="161">
        <v>0</v>
      </c>
      <c r="M214" s="161">
        <v>0</v>
      </c>
      <c r="N214" s="161">
        <v>-81.394390000000001</v>
      </c>
      <c r="O214" s="161">
        <v>0</v>
      </c>
      <c r="P214" s="161">
        <v>0</v>
      </c>
      <c r="Q214" s="161">
        <v>0</v>
      </c>
      <c r="R214" s="161">
        <v>0</v>
      </c>
      <c r="S214" s="161">
        <v>0</v>
      </c>
      <c r="T214" s="161">
        <v>0</v>
      </c>
      <c r="U214" s="161">
        <v>-107.43439000000001</v>
      </c>
      <c r="V214" s="163">
        <f ca="1">SUM(INDIRECT(Inputs!$C$11&amp;ROW()&amp;":"&amp;Inputs!$C$12&amp;ROW()))</f>
        <v>0</v>
      </c>
      <c r="W214" s="163">
        <f ca="1">SUM(INDIRECT(Inputs!$C$13&amp;ROW()&amp;":"&amp;Inputs!$C$14&amp;ROW()))</f>
        <v>-107.43439000000001</v>
      </c>
      <c r="X214" s="3" t="str">
        <f>IF(COUNTIFS(Lookups!$A:$A,C214)=1,"Gross Sales","")</f>
        <v>Gross Sales</v>
      </c>
      <c r="Y214" s="3" t="str">
        <f>IF(COUNTIFS(Lookups!$D:$D,C214)=1,"Bar Sales","")</f>
        <v/>
      </c>
      <c r="Z214" s="3" t="str">
        <f>IFERROR(VLOOKUP(C214*1,Lookups!$D:$F,3,FALSE),"")</f>
        <v/>
      </c>
      <c r="AA214" s="3" t="str">
        <f>IFERROR(VLOOKUP($C214*1,Lookups!$H:$N,3,FALSE),"")</f>
        <v/>
      </c>
      <c r="AB214" s="3" t="str">
        <f>IFERROR(VLOOKUP($C214*1,Lookups!$H:$N,4,FALSE),"")</f>
        <v/>
      </c>
      <c r="AC214" s="3" t="str">
        <f>IFERROR(VLOOKUP($C214*1,Lookups!$H:$N,5,FALSE),"")</f>
        <v/>
      </c>
      <c r="AD214" s="3" t="str">
        <f>IFERROR(VLOOKUP($C214*1,Lookups!$H:$N,6,FALSE),"")</f>
        <v/>
      </c>
      <c r="AE214" s="3" t="str">
        <f>IFERROR(VLOOKUP($C214*1,Lookups!$H:$N,7,FALSE),"")</f>
        <v/>
      </c>
      <c r="AF214" s="3" t="str">
        <f>VLOOKUP(B214*1,Stores!$A:$C,3,FALSE)</f>
        <v>DFG</v>
      </c>
    </row>
    <row r="215" spans="1:32">
      <c r="A215" s="160" t="s">
        <v>917</v>
      </c>
      <c r="B215" s="160" t="s">
        <v>952</v>
      </c>
      <c r="C215" s="160">
        <v>518050</v>
      </c>
      <c r="D215" s="160" t="s">
        <v>918</v>
      </c>
      <c r="E215" s="160" t="s">
        <v>955</v>
      </c>
      <c r="F215" s="161">
        <v>2016</v>
      </c>
      <c r="G215" s="162">
        <v>0</v>
      </c>
      <c r="H215" s="161">
        <v>0</v>
      </c>
      <c r="I215" s="161">
        <v>0</v>
      </c>
      <c r="J215" s="161">
        <v>0</v>
      </c>
      <c r="K215" s="161">
        <v>0</v>
      </c>
      <c r="L215" s="161">
        <v>0</v>
      </c>
      <c r="M215" s="161">
        <v>0</v>
      </c>
      <c r="N215" s="161">
        <v>-1.274E-2</v>
      </c>
      <c r="O215" s="161">
        <v>0</v>
      </c>
      <c r="P215" s="161">
        <v>0</v>
      </c>
      <c r="Q215" s="161">
        <v>0</v>
      </c>
      <c r="R215" s="161">
        <v>0</v>
      </c>
      <c r="S215" s="161">
        <v>0</v>
      </c>
      <c r="T215" s="161">
        <v>0</v>
      </c>
      <c r="U215" s="161">
        <v>-1.274E-2</v>
      </c>
      <c r="V215" s="163">
        <f ca="1">SUM(INDIRECT(Inputs!$C$11&amp;ROW()&amp;":"&amp;Inputs!$C$12&amp;ROW()))</f>
        <v>0</v>
      </c>
      <c r="W215" s="163">
        <f ca="1">SUM(INDIRECT(Inputs!$C$13&amp;ROW()&amp;":"&amp;Inputs!$C$14&amp;ROW()))</f>
        <v>-1.274E-2</v>
      </c>
      <c r="X215" s="3" t="str">
        <f>IF(COUNTIFS(Lookups!$A:$A,C215)=1,"Gross Sales","")</f>
        <v>Gross Sales</v>
      </c>
      <c r="Y215" s="3" t="str">
        <f>IF(COUNTIFS(Lookups!$D:$D,C215)=1,"Bar Sales","")</f>
        <v/>
      </c>
      <c r="Z215" s="3" t="str">
        <f>IFERROR(VLOOKUP(C215*1,Lookups!$D:$F,3,FALSE),"")</f>
        <v/>
      </c>
      <c r="AA215" s="3" t="str">
        <f>IFERROR(VLOOKUP($C215*1,Lookups!$H:$N,3,FALSE),"")</f>
        <v/>
      </c>
      <c r="AB215" s="3" t="str">
        <f>IFERROR(VLOOKUP($C215*1,Lookups!$H:$N,4,FALSE),"")</f>
        <v/>
      </c>
      <c r="AC215" s="3" t="str">
        <f>IFERROR(VLOOKUP($C215*1,Lookups!$H:$N,5,FALSE),"")</f>
        <v/>
      </c>
      <c r="AD215" s="3" t="str">
        <f>IFERROR(VLOOKUP($C215*1,Lookups!$H:$N,6,FALSE),"")</f>
        <v/>
      </c>
      <c r="AE215" s="3" t="str">
        <f>IFERROR(VLOOKUP($C215*1,Lookups!$H:$N,7,FALSE),"")</f>
        <v/>
      </c>
      <c r="AF215" s="3" t="str">
        <f>VLOOKUP(B215*1,Stores!$A:$C,3,FALSE)</f>
        <v>DFG</v>
      </c>
    </row>
    <row r="216" spans="1:32">
      <c r="A216" s="160" t="s">
        <v>917</v>
      </c>
      <c r="B216" s="160" t="s">
        <v>953</v>
      </c>
      <c r="C216" s="160">
        <v>518050</v>
      </c>
      <c r="D216" s="160" t="s">
        <v>918</v>
      </c>
      <c r="E216" s="160" t="s">
        <v>955</v>
      </c>
      <c r="F216" s="161">
        <v>2016</v>
      </c>
      <c r="G216" s="162">
        <v>0</v>
      </c>
      <c r="H216" s="161">
        <v>0</v>
      </c>
      <c r="I216" s="161">
        <v>0</v>
      </c>
      <c r="J216" s="161">
        <v>0</v>
      </c>
      <c r="K216" s="161">
        <v>0</v>
      </c>
      <c r="L216" s="161">
        <v>0</v>
      </c>
      <c r="M216" s="161">
        <v>0</v>
      </c>
      <c r="N216" s="161">
        <v>0</v>
      </c>
      <c r="O216" s="161">
        <v>0</v>
      </c>
      <c r="P216" s="161">
        <v>0</v>
      </c>
      <c r="Q216" s="161">
        <v>0</v>
      </c>
      <c r="R216" s="161">
        <v>-8.1339999999999996E-2</v>
      </c>
      <c r="S216" s="161">
        <v>-6.579999999999999E-3</v>
      </c>
      <c r="T216" s="161">
        <v>-1.3019999999999999E-2</v>
      </c>
      <c r="U216" s="161">
        <v>-0.10094</v>
      </c>
      <c r="V216" s="163">
        <f ca="1">SUM(INDIRECT(Inputs!$C$11&amp;ROW()&amp;":"&amp;Inputs!$C$12&amp;ROW()))</f>
        <v>0</v>
      </c>
      <c r="W216" s="163">
        <f ca="1">SUM(INDIRECT(Inputs!$C$13&amp;ROW()&amp;":"&amp;Inputs!$C$14&amp;ROW()))</f>
        <v>0</v>
      </c>
      <c r="X216" s="3" t="str">
        <f>IF(COUNTIFS(Lookups!$A:$A,C216)=1,"Gross Sales","")</f>
        <v>Gross Sales</v>
      </c>
      <c r="Y216" s="3" t="str">
        <f>IF(COUNTIFS(Lookups!$D:$D,C216)=1,"Bar Sales","")</f>
        <v/>
      </c>
      <c r="Z216" s="3" t="str">
        <f>IFERROR(VLOOKUP(C216*1,Lookups!$D:$F,3,FALSE),"")</f>
        <v/>
      </c>
      <c r="AA216" s="3" t="str">
        <f>IFERROR(VLOOKUP($C216*1,Lookups!$H:$N,3,FALSE),"")</f>
        <v/>
      </c>
      <c r="AB216" s="3" t="str">
        <f>IFERROR(VLOOKUP($C216*1,Lookups!$H:$N,4,FALSE),"")</f>
        <v/>
      </c>
      <c r="AC216" s="3" t="str">
        <f>IFERROR(VLOOKUP($C216*1,Lookups!$H:$N,5,FALSE),"")</f>
        <v/>
      </c>
      <c r="AD216" s="3" t="str">
        <f>IFERROR(VLOOKUP($C216*1,Lookups!$H:$N,6,FALSE),"")</f>
        <v/>
      </c>
      <c r="AE216" s="3" t="str">
        <f>IFERROR(VLOOKUP($C216*1,Lookups!$H:$N,7,FALSE),"")</f>
        <v/>
      </c>
      <c r="AF216" s="3" t="str">
        <f>VLOOKUP(B216*1,Stores!$A:$C,3,FALSE)</f>
        <v>DFG</v>
      </c>
    </row>
    <row r="217" spans="1:32">
      <c r="A217" s="160" t="s">
        <v>917</v>
      </c>
      <c r="B217" s="160" t="s">
        <v>954</v>
      </c>
      <c r="C217" s="160">
        <v>518050</v>
      </c>
      <c r="D217" s="160" t="s">
        <v>918</v>
      </c>
      <c r="E217" s="160" t="s">
        <v>955</v>
      </c>
      <c r="F217" s="161">
        <v>2016</v>
      </c>
      <c r="G217" s="162">
        <v>0</v>
      </c>
      <c r="H217" s="161">
        <v>0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161">
        <v>0</v>
      </c>
      <c r="S217" s="161">
        <v>-0.16904999999999998</v>
      </c>
      <c r="T217" s="161">
        <v>0</v>
      </c>
      <c r="U217" s="161">
        <v>-0.16904999999999998</v>
      </c>
      <c r="V217" s="163">
        <f ca="1">SUM(INDIRECT(Inputs!$C$11&amp;ROW()&amp;":"&amp;Inputs!$C$12&amp;ROW()))</f>
        <v>0</v>
      </c>
      <c r="W217" s="163">
        <f ca="1">SUM(INDIRECT(Inputs!$C$13&amp;ROW()&amp;":"&amp;Inputs!$C$14&amp;ROW()))</f>
        <v>0</v>
      </c>
      <c r="X217" s="3" t="str">
        <f>IF(COUNTIFS(Lookups!$A:$A,C217)=1,"Gross Sales","")</f>
        <v>Gross Sales</v>
      </c>
      <c r="Y217" s="3" t="str">
        <f>IF(COUNTIFS(Lookups!$D:$D,C217)=1,"Bar Sales","")</f>
        <v/>
      </c>
      <c r="Z217" s="3" t="str">
        <f>IFERROR(VLOOKUP(C217*1,Lookups!$D:$F,3,FALSE),"")</f>
        <v/>
      </c>
      <c r="AA217" s="3" t="str">
        <f>IFERROR(VLOOKUP($C217*1,Lookups!$H:$N,3,FALSE),"")</f>
        <v/>
      </c>
      <c r="AB217" s="3" t="str">
        <f>IFERROR(VLOOKUP($C217*1,Lookups!$H:$N,4,FALSE),"")</f>
        <v/>
      </c>
      <c r="AC217" s="3" t="str">
        <f>IFERROR(VLOOKUP($C217*1,Lookups!$H:$N,5,FALSE),"")</f>
        <v/>
      </c>
      <c r="AD217" s="3" t="str">
        <f>IFERROR(VLOOKUP($C217*1,Lookups!$H:$N,6,FALSE),"")</f>
        <v/>
      </c>
      <c r="AE217" s="3" t="str">
        <f>IFERROR(VLOOKUP($C217*1,Lookups!$H:$N,7,FALSE),"")</f>
        <v/>
      </c>
      <c r="AF217" s="3" t="str">
        <f>VLOOKUP(B217*1,Stores!$A:$C,3,FALSE)</f>
        <v>DFG</v>
      </c>
    </row>
    <row r="218" spans="1:32">
      <c r="A218" s="160" t="s">
        <v>917</v>
      </c>
      <c r="B218" s="160" t="s">
        <v>919</v>
      </c>
      <c r="C218" s="160">
        <v>519000</v>
      </c>
      <c r="D218" s="160" t="s">
        <v>918</v>
      </c>
      <c r="E218" s="160" t="s">
        <v>956</v>
      </c>
      <c r="F218" s="161">
        <v>2016</v>
      </c>
      <c r="G218" s="162">
        <v>0</v>
      </c>
      <c r="H218" s="161">
        <v>1718.8290699999998</v>
      </c>
      <c r="I218" s="161">
        <v>1866.0326999999997</v>
      </c>
      <c r="J218" s="161">
        <v>1852.5263399999997</v>
      </c>
      <c r="K218" s="161">
        <v>1793.1664799999999</v>
      </c>
      <c r="L218" s="161">
        <v>1350.0216800000001</v>
      </c>
      <c r="M218" s="161">
        <v>1077.6967599999998</v>
      </c>
      <c r="N218" s="161">
        <v>1771.7697899999998</v>
      </c>
      <c r="O218" s="161">
        <v>1323.13986</v>
      </c>
      <c r="P218" s="161">
        <v>1084.2577200000001</v>
      </c>
      <c r="Q218" s="161">
        <v>0</v>
      </c>
      <c r="R218" s="161">
        <v>0</v>
      </c>
      <c r="S218" s="161">
        <v>0</v>
      </c>
      <c r="T218" s="161">
        <v>0</v>
      </c>
      <c r="U218" s="161">
        <v>13837.440399999999</v>
      </c>
      <c r="V218" s="163">
        <f ca="1">SUM(INDIRECT(Inputs!$C$11&amp;ROW()&amp;":"&amp;Inputs!$C$12&amp;ROW()))</f>
        <v>0</v>
      </c>
      <c r="W218" s="163">
        <f ca="1">SUM(INDIRECT(Inputs!$C$13&amp;ROW()&amp;":"&amp;Inputs!$C$14&amp;ROW()))</f>
        <v>13837.440399999999</v>
      </c>
      <c r="X218" s="3" t="str">
        <f>IF(COUNTIFS(Lookups!$A:$A,C218)=1,"Gross Sales","")</f>
        <v>Gross Sales</v>
      </c>
      <c r="Y218" s="3" t="str">
        <f>IF(COUNTIFS(Lookups!$D:$D,C218)=1,"Bar Sales","")</f>
        <v/>
      </c>
      <c r="Z218" s="3" t="str">
        <f>IFERROR(VLOOKUP(C218*1,Lookups!$D:$F,3,FALSE),"")</f>
        <v/>
      </c>
      <c r="AA218" s="3" t="str">
        <f>IFERROR(VLOOKUP($C218*1,Lookups!$H:$N,3,FALSE),"")</f>
        <v/>
      </c>
      <c r="AB218" s="3" t="str">
        <f>IFERROR(VLOOKUP($C218*1,Lookups!$H:$N,4,FALSE),"")</f>
        <v/>
      </c>
      <c r="AC218" s="3" t="str">
        <f>IFERROR(VLOOKUP($C218*1,Lookups!$H:$N,5,FALSE),"")</f>
        <v/>
      </c>
      <c r="AD218" s="3" t="str">
        <f>IFERROR(VLOOKUP($C218*1,Lookups!$H:$N,6,FALSE),"")</f>
        <v/>
      </c>
      <c r="AE218" s="3" t="str">
        <f>IFERROR(VLOOKUP($C218*1,Lookups!$H:$N,7,FALSE),"")</f>
        <v/>
      </c>
      <c r="AF218" s="3" t="str">
        <f>VLOOKUP(B218*1,Stores!$A:$C,3,FALSE)</f>
        <v>DFDE</v>
      </c>
    </row>
    <row r="219" spans="1:32">
      <c r="A219" s="160" t="s">
        <v>917</v>
      </c>
      <c r="B219" s="160" t="s">
        <v>920</v>
      </c>
      <c r="C219" s="160">
        <v>519000</v>
      </c>
      <c r="D219" s="160" t="s">
        <v>918</v>
      </c>
      <c r="E219" s="160" t="s">
        <v>956</v>
      </c>
      <c r="F219" s="161">
        <v>2016</v>
      </c>
      <c r="G219" s="162">
        <v>0</v>
      </c>
      <c r="H219" s="161">
        <v>1229.6076800000001</v>
      </c>
      <c r="I219" s="161">
        <v>1893.92616</v>
      </c>
      <c r="J219" s="161">
        <v>1400.99127</v>
      </c>
      <c r="K219" s="161">
        <v>2437.3913199999997</v>
      </c>
      <c r="L219" s="161">
        <v>1381.9940399999998</v>
      </c>
      <c r="M219" s="161">
        <v>1408.2095999999999</v>
      </c>
      <c r="N219" s="161">
        <v>1081.5316399999999</v>
      </c>
      <c r="O219" s="161">
        <v>1590.6504600000001</v>
      </c>
      <c r="P219" s="161">
        <v>1176.72408</v>
      </c>
      <c r="Q219" s="161">
        <v>2111.23857</v>
      </c>
      <c r="R219" s="161">
        <v>1320.1322399999999</v>
      </c>
      <c r="S219" s="161">
        <v>2079.9267999999997</v>
      </c>
      <c r="T219" s="161">
        <v>1263.6766799999998</v>
      </c>
      <c r="U219" s="161">
        <v>20376.000540000001</v>
      </c>
      <c r="V219" s="163">
        <f ca="1">SUM(INDIRECT(Inputs!$C$11&amp;ROW()&amp;":"&amp;Inputs!$C$12&amp;ROW()))</f>
        <v>2111.23857</v>
      </c>
      <c r="W219" s="163">
        <f ca="1">SUM(INDIRECT(Inputs!$C$13&amp;ROW()&amp;":"&amp;Inputs!$C$14&amp;ROW()))</f>
        <v>15712.26482</v>
      </c>
      <c r="X219" s="3" t="str">
        <f>IF(COUNTIFS(Lookups!$A:$A,C219)=1,"Gross Sales","")</f>
        <v>Gross Sales</v>
      </c>
      <c r="Y219" s="3" t="str">
        <f>IF(COUNTIFS(Lookups!$D:$D,C219)=1,"Bar Sales","")</f>
        <v/>
      </c>
      <c r="Z219" s="3" t="str">
        <f>IFERROR(VLOOKUP(C219*1,Lookups!$D:$F,3,FALSE),"")</f>
        <v/>
      </c>
      <c r="AA219" s="3" t="str">
        <f>IFERROR(VLOOKUP($C219*1,Lookups!$H:$N,3,FALSE),"")</f>
        <v/>
      </c>
      <c r="AB219" s="3" t="str">
        <f>IFERROR(VLOOKUP($C219*1,Lookups!$H:$N,4,FALSE),"")</f>
        <v/>
      </c>
      <c r="AC219" s="3" t="str">
        <f>IFERROR(VLOOKUP($C219*1,Lookups!$H:$N,5,FALSE),"")</f>
        <v/>
      </c>
      <c r="AD219" s="3" t="str">
        <f>IFERROR(VLOOKUP($C219*1,Lookups!$H:$N,6,FALSE),"")</f>
        <v/>
      </c>
      <c r="AE219" s="3" t="str">
        <f>IFERROR(VLOOKUP($C219*1,Lookups!$H:$N,7,FALSE),"")</f>
        <v/>
      </c>
      <c r="AF219" s="3" t="str">
        <f>VLOOKUP(B219*1,Stores!$A:$C,3,FALSE)</f>
        <v>DFDE</v>
      </c>
    </row>
    <row r="220" spans="1:32">
      <c r="A220" s="160" t="s">
        <v>917</v>
      </c>
      <c r="B220" s="160" t="s">
        <v>921</v>
      </c>
      <c r="C220" s="160">
        <v>519000</v>
      </c>
      <c r="D220" s="160" t="s">
        <v>918</v>
      </c>
      <c r="E220" s="160" t="s">
        <v>956</v>
      </c>
      <c r="F220" s="161">
        <v>2016</v>
      </c>
      <c r="G220" s="162">
        <v>0</v>
      </c>
      <c r="H220" s="161">
        <v>1912.5259999999998</v>
      </c>
      <c r="I220" s="161">
        <v>2241.7884999999997</v>
      </c>
      <c r="J220" s="161">
        <v>2099.6377499999999</v>
      </c>
      <c r="K220" s="161">
        <v>2470.6849999999999</v>
      </c>
      <c r="L220" s="161">
        <v>2044.8088499999999</v>
      </c>
      <c r="M220" s="161">
        <v>1891.1864999999998</v>
      </c>
      <c r="N220" s="161">
        <v>1987.0619999999997</v>
      </c>
      <c r="O220" s="161">
        <v>2529.04925</v>
      </c>
      <c r="P220" s="161">
        <v>2217.7056999999995</v>
      </c>
      <c r="Q220" s="161">
        <v>1594.0925</v>
      </c>
      <c r="R220" s="161">
        <v>2855.4749999999995</v>
      </c>
      <c r="S220" s="161">
        <v>2577.9911499999994</v>
      </c>
      <c r="T220" s="161">
        <v>3798.6259499999992</v>
      </c>
      <c r="U220" s="161">
        <v>30220.634149999991</v>
      </c>
      <c r="V220" s="163">
        <f ca="1">SUM(INDIRECT(Inputs!$C$11&amp;ROW()&amp;":"&amp;Inputs!$C$12&amp;ROW()))</f>
        <v>1594.0925</v>
      </c>
      <c r="W220" s="163">
        <f ca="1">SUM(INDIRECT(Inputs!$C$13&amp;ROW()&amp;":"&amp;Inputs!$C$14&amp;ROW()))</f>
        <v>20988.542049999996</v>
      </c>
      <c r="X220" s="3" t="str">
        <f>IF(COUNTIFS(Lookups!$A:$A,C220)=1,"Gross Sales","")</f>
        <v>Gross Sales</v>
      </c>
      <c r="Y220" s="3" t="str">
        <f>IF(COUNTIFS(Lookups!$D:$D,C220)=1,"Bar Sales","")</f>
        <v/>
      </c>
      <c r="Z220" s="3" t="str">
        <f>IFERROR(VLOOKUP(C220*1,Lookups!$D:$F,3,FALSE),"")</f>
        <v/>
      </c>
      <c r="AA220" s="3" t="str">
        <f>IFERROR(VLOOKUP($C220*1,Lookups!$H:$N,3,FALSE),"")</f>
        <v/>
      </c>
      <c r="AB220" s="3" t="str">
        <f>IFERROR(VLOOKUP($C220*1,Lookups!$H:$N,4,FALSE),"")</f>
        <v/>
      </c>
      <c r="AC220" s="3" t="str">
        <f>IFERROR(VLOOKUP($C220*1,Lookups!$H:$N,5,FALSE),"")</f>
        <v/>
      </c>
      <c r="AD220" s="3" t="str">
        <f>IFERROR(VLOOKUP($C220*1,Lookups!$H:$N,6,FALSE),"")</f>
        <v/>
      </c>
      <c r="AE220" s="3" t="str">
        <f>IFERROR(VLOOKUP($C220*1,Lookups!$H:$N,7,FALSE),"")</f>
        <v/>
      </c>
      <c r="AF220" s="3" t="str">
        <f>VLOOKUP(B220*1,Stores!$A:$C,3,FALSE)</f>
        <v>DFDE</v>
      </c>
    </row>
    <row r="221" spans="1:32">
      <c r="A221" s="160" t="s">
        <v>917</v>
      </c>
      <c r="B221" s="160" t="s">
        <v>922</v>
      </c>
      <c r="C221" s="160">
        <v>519000</v>
      </c>
      <c r="D221" s="160" t="s">
        <v>918</v>
      </c>
      <c r="E221" s="160" t="s">
        <v>956</v>
      </c>
      <c r="F221" s="161">
        <v>2016</v>
      </c>
      <c r="G221" s="162">
        <v>0</v>
      </c>
      <c r="H221" s="161">
        <v>2134.6149999999998</v>
      </c>
      <c r="I221" s="161">
        <v>4604.9026800000001</v>
      </c>
      <c r="J221" s="161">
        <v>1930.0288</v>
      </c>
      <c r="K221" s="161">
        <v>2536.9469999999997</v>
      </c>
      <c r="L221" s="161">
        <v>3121.6331999999993</v>
      </c>
      <c r="M221" s="161">
        <v>2043.4889999999998</v>
      </c>
      <c r="N221" s="161">
        <v>1738.0985999999998</v>
      </c>
      <c r="O221" s="161">
        <v>4249.9799999999996</v>
      </c>
      <c r="P221" s="161">
        <v>2715.0074000000004</v>
      </c>
      <c r="Q221" s="161">
        <v>1502.6129999999998</v>
      </c>
      <c r="R221" s="161">
        <v>3042.5335499999997</v>
      </c>
      <c r="S221" s="161">
        <v>3331.2971999999995</v>
      </c>
      <c r="T221" s="161">
        <v>6027.1938999999993</v>
      </c>
      <c r="U221" s="161">
        <v>38978.339329999995</v>
      </c>
      <c r="V221" s="163">
        <f ca="1">SUM(INDIRECT(Inputs!$C$11&amp;ROW()&amp;":"&amp;Inputs!$C$12&amp;ROW()))</f>
        <v>1502.6129999999998</v>
      </c>
      <c r="W221" s="163">
        <f ca="1">SUM(INDIRECT(Inputs!$C$13&amp;ROW()&amp;":"&amp;Inputs!$C$14&amp;ROW()))</f>
        <v>26577.314679999999</v>
      </c>
      <c r="X221" s="3" t="str">
        <f>IF(COUNTIFS(Lookups!$A:$A,C221)=1,"Gross Sales","")</f>
        <v>Gross Sales</v>
      </c>
      <c r="Y221" s="3" t="str">
        <f>IF(COUNTIFS(Lookups!$D:$D,C221)=1,"Bar Sales","")</f>
        <v/>
      </c>
      <c r="Z221" s="3" t="str">
        <f>IFERROR(VLOOKUP(C221*1,Lookups!$D:$F,3,FALSE),"")</f>
        <v/>
      </c>
      <c r="AA221" s="3" t="str">
        <f>IFERROR(VLOOKUP($C221*1,Lookups!$H:$N,3,FALSE),"")</f>
        <v/>
      </c>
      <c r="AB221" s="3" t="str">
        <f>IFERROR(VLOOKUP($C221*1,Lookups!$H:$N,4,FALSE),"")</f>
        <v/>
      </c>
      <c r="AC221" s="3" t="str">
        <f>IFERROR(VLOOKUP($C221*1,Lookups!$H:$N,5,FALSE),"")</f>
        <v/>
      </c>
      <c r="AD221" s="3" t="str">
        <f>IFERROR(VLOOKUP($C221*1,Lookups!$H:$N,6,FALSE),"")</f>
        <v/>
      </c>
      <c r="AE221" s="3" t="str">
        <f>IFERROR(VLOOKUP($C221*1,Lookups!$H:$N,7,FALSE),"")</f>
        <v/>
      </c>
      <c r="AF221" s="3" t="str">
        <f>VLOOKUP(B221*1,Stores!$A:$C,3,FALSE)</f>
        <v>DFDE</v>
      </c>
    </row>
    <row r="222" spans="1:32">
      <c r="A222" s="160" t="s">
        <v>917</v>
      </c>
      <c r="B222" s="160" t="s">
        <v>923</v>
      </c>
      <c r="C222" s="160">
        <v>519000</v>
      </c>
      <c r="D222" s="160" t="s">
        <v>918</v>
      </c>
      <c r="E222" s="160" t="s">
        <v>956</v>
      </c>
      <c r="F222" s="161">
        <v>2016</v>
      </c>
      <c r="G222" s="162">
        <v>0</v>
      </c>
      <c r="H222" s="161">
        <v>1472.9567999999999</v>
      </c>
      <c r="I222" s="161">
        <v>2178.9112799999998</v>
      </c>
      <c r="J222" s="161">
        <v>1410.0534</v>
      </c>
      <c r="K222" s="161">
        <v>2476.0610000000001</v>
      </c>
      <c r="L222" s="161">
        <v>2452.0783000000001</v>
      </c>
      <c r="M222" s="161">
        <v>949.61383999999998</v>
      </c>
      <c r="N222" s="161">
        <v>920.16120000000001</v>
      </c>
      <c r="O222" s="161">
        <v>1876.4983999999997</v>
      </c>
      <c r="P222" s="161">
        <v>3565.9954400000001</v>
      </c>
      <c r="Q222" s="161">
        <v>1096.4804899999999</v>
      </c>
      <c r="R222" s="161">
        <v>2077.5131999999999</v>
      </c>
      <c r="S222" s="161">
        <v>2278.7988299999997</v>
      </c>
      <c r="T222" s="161">
        <v>2047.1587500000001</v>
      </c>
      <c r="U222" s="161">
        <v>24802.280929999997</v>
      </c>
      <c r="V222" s="163">
        <f ca="1">SUM(INDIRECT(Inputs!$C$11&amp;ROW()&amp;":"&amp;Inputs!$C$12&amp;ROW()))</f>
        <v>1096.4804899999999</v>
      </c>
      <c r="W222" s="163">
        <f ca="1">SUM(INDIRECT(Inputs!$C$13&amp;ROW()&amp;":"&amp;Inputs!$C$14&amp;ROW()))</f>
        <v>18398.810149999998</v>
      </c>
      <c r="X222" s="3" t="str">
        <f>IF(COUNTIFS(Lookups!$A:$A,C222)=1,"Gross Sales","")</f>
        <v>Gross Sales</v>
      </c>
      <c r="Y222" s="3" t="str">
        <f>IF(COUNTIFS(Lookups!$D:$D,C222)=1,"Bar Sales","")</f>
        <v/>
      </c>
      <c r="Z222" s="3" t="str">
        <f>IFERROR(VLOOKUP(C222*1,Lookups!$D:$F,3,FALSE),"")</f>
        <v/>
      </c>
      <c r="AA222" s="3" t="str">
        <f>IFERROR(VLOOKUP($C222*1,Lookups!$H:$N,3,FALSE),"")</f>
        <v/>
      </c>
      <c r="AB222" s="3" t="str">
        <f>IFERROR(VLOOKUP($C222*1,Lookups!$H:$N,4,FALSE),"")</f>
        <v/>
      </c>
      <c r="AC222" s="3" t="str">
        <f>IFERROR(VLOOKUP($C222*1,Lookups!$H:$N,5,FALSE),"")</f>
        <v/>
      </c>
      <c r="AD222" s="3" t="str">
        <f>IFERROR(VLOOKUP($C222*1,Lookups!$H:$N,6,FALSE),"")</f>
        <v/>
      </c>
      <c r="AE222" s="3" t="str">
        <f>IFERROR(VLOOKUP($C222*1,Lookups!$H:$N,7,FALSE),"")</f>
        <v/>
      </c>
      <c r="AF222" s="3" t="str">
        <f>VLOOKUP(B222*1,Stores!$A:$C,3,FALSE)</f>
        <v>DFDE</v>
      </c>
    </row>
    <row r="223" spans="1:32">
      <c r="A223" s="160" t="s">
        <v>917</v>
      </c>
      <c r="B223" s="160" t="s">
        <v>924</v>
      </c>
      <c r="C223" s="160">
        <v>519000</v>
      </c>
      <c r="D223" s="160" t="s">
        <v>918</v>
      </c>
      <c r="E223" s="160" t="s">
        <v>956</v>
      </c>
      <c r="F223" s="161">
        <v>2016</v>
      </c>
      <c r="G223" s="162">
        <v>0</v>
      </c>
      <c r="H223" s="161">
        <v>0</v>
      </c>
      <c r="I223" s="161">
        <v>0</v>
      </c>
      <c r="J223" s="161">
        <v>0</v>
      </c>
      <c r="K223" s="161">
        <v>0</v>
      </c>
      <c r="L223" s="161">
        <v>0</v>
      </c>
      <c r="M223" s="161">
        <v>0</v>
      </c>
      <c r="N223" s="161">
        <v>0</v>
      </c>
      <c r="O223" s="161">
        <v>0</v>
      </c>
      <c r="P223" s="161">
        <v>0</v>
      </c>
      <c r="Q223" s="161">
        <v>22469.661899999999</v>
      </c>
      <c r="R223" s="161">
        <v>3904.9193399999999</v>
      </c>
      <c r="S223" s="161">
        <v>4125.8107099999997</v>
      </c>
      <c r="T223" s="161">
        <v>4882.6276799999996</v>
      </c>
      <c r="U223" s="161">
        <v>35383.019629999995</v>
      </c>
      <c r="V223" s="163">
        <f ca="1">SUM(INDIRECT(Inputs!$C$11&amp;ROW()&amp;":"&amp;Inputs!$C$12&amp;ROW()))</f>
        <v>22469.661899999999</v>
      </c>
      <c r="W223" s="163">
        <f ca="1">SUM(INDIRECT(Inputs!$C$13&amp;ROW()&amp;":"&amp;Inputs!$C$14&amp;ROW()))</f>
        <v>22469.661899999999</v>
      </c>
      <c r="X223" s="3" t="str">
        <f>IF(COUNTIFS(Lookups!$A:$A,C223)=1,"Gross Sales","")</f>
        <v>Gross Sales</v>
      </c>
      <c r="Y223" s="3" t="str">
        <f>IF(COUNTIFS(Lookups!$D:$D,C223)=1,"Bar Sales","")</f>
        <v/>
      </c>
      <c r="Z223" s="3" t="str">
        <f>IFERROR(VLOOKUP(C223*1,Lookups!$D:$F,3,FALSE),"")</f>
        <v/>
      </c>
      <c r="AA223" s="3" t="str">
        <f>IFERROR(VLOOKUP($C223*1,Lookups!$H:$N,3,FALSE),"")</f>
        <v/>
      </c>
      <c r="AB223" s="3" t="str">
        <f>IFERROR(VLOOKUP($C223*1,Lookups!$H:$N,4,FALSE),"")</f>
        <v/>
      </c>
      <c r="AC223" s="3" t="str">
        <f>IFERROR(VLOOKUP($C223*1,Lookups!$H:$N,5,FALSE),"")</f>
        <v/>
      </c>
      <c r="AD223" s="3" t="str">
        <f>IFERROR(VLOOKUP($C223*1,Lookups!$H:$N,6,FALSE),"")</f>
        <v/>
      </c>
      <c r="AE223" s="3" t="str">
        <f>IFERROR(VLOOKUP($C223*1,Lookups!$H:$N,7,FALSE),"")</f>
        <v/>
      </c>
      <c r="AF223" s="3" t="str">
        <f>VLOOKUP(B223*1,Stores!$A:$C,3,FALSE)</f>
        <v>DFDE</v>
      </c>
    </row>
    <row r="224" spans="1:32">
      <c r="A224" s="160" t="s">
        <v>917</v>
      </c>
      <c r="B224" s="160" t="s">
        <v>925</v>
      </c>
      <c r="C224" s="160">
        <v>519000</v>
      </c>
      <c r="D224" s="160" t="s">
        <v>918</v>
      </c>
      <c r="E224" s="160" t="s">
        <v>956</v>
      </c>
      <c r="F224" s="161">
        <v>2016</v>
      </c>
      <c r="G224" s="162">
        <v>0</v>
      </c>
      <c r="H224" s="161">
        <v>1381.1175000000001</v>
      </c>
      <c r="I224" s="161">
        <v>1533.6719999999998</v>
      </c>
      <c r="J224" s="161">
        <v>1314.5264999999999</v>
      </c>
      <c r="K224" s="161">
        <v>917.40319999999997</v>
      </c>
      <c r="L224" s="161">
        <v>1018.7834999999998</v>
      </c>
      <c r="M224" s="161">
        <v>1265.4249300000001</v>
      </c>
      <c r="N224" s="161">
        <v>709.2722</v>
      </c>
      <c r="O224" s="161">
        <v>695.30299999999988</v>
      </c>
      <c r="P224" s="161">
        <v>1070.7479999999998</v>
      </c>
      <c r="Q224" s="161">
        <v>2964.2028499999997</v>
      </c>
      <c r="R224" s="161">
        <v>878.52799999999991</v>
      </c>
      <c r="S224" s="161">
        <v>2700.3059999999996</v>
      </c>
      <c r="T224" s="161">
        <v>1664.992</v>
      </c>
      <c r="U224" s="161">
        <v>18114.279679999996</v>
      </c>
      <c r="V224" s="163">
        <f ca="1">SUM(INDIRECT(Inputs!$C$11&amp;ROW()&amp;":"&amp;Inputs!$C$12&amp;ROW()))</f>
        <v>2964.2028499999997</v>
      </c>
      <c r="W224" s="163">
        <f ca="1">SUM(INDIRECT(Inputs!$C$13&amp;ROW()&amp;":"&amp;Inputs!$C$14&amp;ROW()))</f>
        <v>12870.453679999999</v>
      </c>
      <c r="X224" s="3" t="str">
        <f>IF(COUNTIFS(Lookups!$A:$A,C224)=1,"Gross Sales","")</f>
        <v>Gross Sales</v>
      </c>
      <c r="Y224" s="3" t="str">
        <f>IF(COUNTIFS(Lookups!$D:$D,C224)=1,"Bar Sales","")</f>
        <v/>
      </c>
      <c r="Z224" s="3" t="str">
        <f>IFERROR(VLOOKUP(C224*1,Lookups!$D:$F,3,FALSE),"")</f>
        <v/>
      </c>
      <c r="AA224" s="3" t="str">
        <f>IFERROR(VLOOKUP($C224*1,Lookups!$H:$N,3,FALSE),"")</f>
        <v/>
      </c>
      <c r="AB224" s="3" t="str">
        <f>IFERROR(VLOOKUP($C224*1,Lookups!$H:$N,4,FALSE),"")</f>
        <v/>
      </c>
      <c r="AC224" s="3" t="str">
        <f>IFERROR(VLOOKUP($C224*1,Lookups!$H:$N,5,FALSE),"")</f>
        <v/>
      </c>
      <c r="AD224" s="3" t="str">
        <f>IFERROR(VLOOKUP($C224*1,Lookups!$H:$N,6,FALSE),"")</f>
        <v/>
      </c>
      <c r="AE224" s="3" t="str">
        <f>IFERROR(VLOOKUP($C224*1,Lookups!$H:$N,7,FALSE),"")</f>
        <v/>
      </c>
      <c r="AF224" s="3" t="str">
        <f>VLOOKUP(B224*1,Stores!$A:$C,3,FALSE)</f>
        <v>DFDE</v>
      </c>
    </row>
    <row r="225" spans="1:32">
      <c r="A225" s="160" t="s">
        <v>917</v>
      </c>
      <c r="B225" s="160" t="s">
        <v>926</v>
      </c>
      <c r="C225" s="160">
        <v>519000</v>
      </c>
      <c r="D225" s="160" t="s">
        <v>918</v>
      </c>
      <c r="E225" s="160" t="s">
        <v>956</v>
      </c>
      <c r="F225" s="161">
        <v>2016</v>
      </c>
      <c r="G225" s="162">
        <v>0</v>
      </c>
      <c r="H225" s="161">
        <v>6548.7666999999992</v>
      </c>
      <c r="I225" s="161">
        <v>5962.9314499999991</v>
      </c>
      <c r="J225" s="161">
        <v>8123.0603999999994</v>
      </c>
      <c r="K225" s="161">
        <v>7092.4670599999999</v>
      </c>
      <c r="L225" s="161">
        <v>7124.0540000000001</v>
      </c>
      <c r="M225" s="161">
        <v>7428.2681199999988</v>
      </c>
      <c r="N225" s="161">
        <v>6111.56</v>
      </c>
      <c r="O225" s="161">
        <v>8758.8479999999981</v>
      </c>
      <c r="P225" s="161">
        <v>7129.8850000000002</v>
      </c>
      <c r="Q225" s="161">
        <v>6905.8079999999991</v>
      </c>
      <c r="R225" s="161">
        <v>7540.2160400000002</v>
      </c>
      <c r="S225" s="161">
        <v>7536.8159999999989</v>
      </c>
      <c r="T225" s="161">
        <v>15284.988599999999</v>
      </c>
      <c r="U225" s="161">
        <v>101547.66937</v>
      </c>
      <c r="V225" s="163">
        <f ca="1">SUM(INDIRECT(Inputs!$C$11&amp;ROW()&amp;":"&amp;Inputs!$C$12&amp;ROW()))</f>
        <v>6905.8079999999991</v>
      </c>
      <c r="W225" s="163">
        <f ca="1">SUM(INDIRECT(Inputs!$C$13&amp;ROW()&amp;":"&amp;Inputs!$C$14&amp;ROW()))</f>
        <v>71185.648730000001</v>
      </c>
      <c r="X225" s="3" t="str">
        <f>IF(COUNTIFS(Lookups!$A:$A,C225)=1,"Gross Sales","")</f>
        <v>Gross Sales</v>
      </c>
      <c r="Y225" s="3" t="str">
        <f>IF(COUNTIFS(Lookups!$D:$D,C225)=1,"Bar Sales","")</f>
        <v/>
      </c>
      <c r="Z225" s="3" t="str">
        <f>IFERROR(VLOOKUP(C225*1,Lookups!$D:$F,3,FALSE),"")</f>
        <v/>
      </c>
      <c r="AA225" s="3" t="str">
        <f>IFERROR(VLOOKUP($C225*1,Lookups!$H:$N,3,FALSE),"")</f>
        <v/>
      </c>
      <c r="AB225" s="3" t="str">
        <f>IFERROR(VLOOKUP($C225*1,Lookups!$H:$N,4,FALSE),"")</f>
        <v/>
      </c>
      <c r="AC225" s="3" t="str">
        <f>IFERROR(VLOOKUP($C225*1,Lookups!$H:$N,5,FALSE),"")</f>
        <v/>
      </c>
      <c r="AD225" s="3" t="str">
        <f>IFERROR(VLOOKUP($C225*1,Lookups!$H:$N,6,FALSE),"")</f>
        <v/>
      </c>
      <c r="AE225" s="3" t="str">
        <f>IFERROR(VLOOKUP($C225*1,Lookups!$H:$N,7,FALSE),"")</f>
        <v/>
      </c>
      <c r="AF225" s="3" t="str">
        <f>VLOOKUP(B225*1,Stores!$A:$C,3,FALSE)</f>
        <v>DFDE</v>
      </c>
    </row>
    <row r="226" spans="1:32">
      <c r="A226" s="160" t="s">
        <v>917</v>
      </c>
      <c r="B226" s="160" t="s">
        <v>927</v>
      </c>
      <c r="C226" s="160">
        <v>519000</v>
      </c>
      <c r="D226" s="160" t="s">
        <v>918</v>
      </c>
      <c r="E226" s="160" t="s">
        <v>956</v>
      </c>
      <c r="F226" s="161">
        <v>2016</v>
      </c>
      <c r="G226" s="162">
        <v>0</v>
      </c>
      <c r="H226" s="161">
        <v>1686.4959999999999</v>
      </c>
      <c r="I226" s="161">
        <v>2873.3512500000002</v>
      </c>
      <c r="J226" s="161">
        <v>2212.7909999999997</v>
      </c>
      <c r="K226" s="161">
        <v>2783.9437499999999</v>
      </c>
      <c r="L226" s="161">
        <v>5194.4917500000001</v>
      </c>
      <c r="M226" s="161">
        <v>3931.0865999999996</v>
      </c>
      <c r="N226" s="161">
        <v>4569.2640000000001</v>
      </c>
      <c r="O226" s="161">
        <v>5701.6959999999999</v>
      </c>
      <c r="P226" s="161">
        <v>3649.1647499999999</v>
      </c>
      <c r="Q226" s="161">
        <v>3876.3157999999999</v>
      </c>
      <c r="R226" s="161">
        <v>3158.4</v>
      </c>
      <c r="S226" s="161">
        <v>2358.6639999999998</v>
      </c>
      <c r="T226" s="161">
        <v>3545.2619999999997</v>
      </c>
      <c r="U226" s="161">
        <v>45540.926899999999</v>
      </c>
      <c r="V226" s="163">
        <f ca="1">SUM(INDIRECT(Inputs!$C$11&amp;ROW()&amp;":"&amp;Inputs!$C$12&amp;ROW()))</f>
        <v>3876.3157999999999</v>
      </c>
      <c r="W226" s="163">
        <f ca="1">SUM(INDIRECT(Inputs!$C$13&amp;ROW()&amp;":"&amp;Inputs!$C$14&amp;ROW()))</f>
        <v>36478.600899999998</v>
      </c>
      <c r="X226" s="3" t="str">
        <f>IF(COUNTIFS(Lookups!$A:$A,C226)=1,"Gross Sales","")</f>
        <v>Gross Sales</v>
      </c>
      <c r="Y226" s="3" t="str">
        <f>IF(COUNTIFS(Lookups!$D:$D,C226)=1,"Bar Sales","")</f>
        <v/>
      </c>
      <c r="Z226" s="3" t="str">
        <f>IFERROR(VLOOKUP(C226*1,Lookups!$D:$F,3,FALSE),"")</f>
        <v/>
      </c>
      <c r="AA226" s="3" t="str">
        <f>IFERROR(VLOOKUP($C226*1,Lookups!$H:$N,3,FALSE),"")</f>
        <v/>
      </c>
      <c r="AB226" s="3" t="str">
        <f>IFERROR(VLOOKUP($C226*1,Lookups!$H:$N,4,FALSE),"")</f>
        <v/>
      </c>
      <c r="AC226" s="3" t="str">
        <f>IFERROR(VLOOKUP($C226*1,Lookups!$H:$N,5,FALSE),"")</f>
        <v/>
      </c>
      <c r="AD226" s="3" t="str">
        <f>IFERROR(VLOOKUP($C226*1,Lookups!$H:$N,6,FALSE),"")</f>
        <v/>
      </c>
      <c r="AE226" s="3" t="str">
        <f>IFERROR(VLOOKUP($C226*1,Lookups!$H:$N,7,FALSE),"")</f>
        <v/>
      </c>
      <c r="AF226" s="3" t="str">
        <f>VLOOKUP(B226*1,Stores!$A:$C,3,FALSE)</f>
        <v>DFDE</v>
      </c>
    </row>
    <row r="227" spans="1:32">
      <c r="A227" s="160" t="s">
        <v>917</v>
      </c>
      <c r="B227" s="160" t="s">
        <v>928</v>
      </c>
      <c r="C227" s="160">
        <v>519000</v>
      </c>
      <c r="D227" s="160" t="s">
        <v>918</v>
      </c>
      <c r="E227" s="160" t="s">
        <v>956</v>
      </c>
      <c r="F227" s="161">
        <v>2016</v>
      </c>
      <c r="G227" s="162">
        <v>0</v>
      </c>
      <c r="H227" s="161">
        <v>4679.15049</v>
      </c>
      <c r="I227" s="161">
        <v>3540.1811199999997</v>
      </c>
      <c r="J227" s="161">
        <v>3262.5608400000001</v>
      </c>
      <c r="K227" s="161">
        <v>3341.9391599999999</v>
      </c>
      <c r="L227" s="161">
        <v>2816.4481799999999</v>
      </c>
      <c r="M227" s="161">
        <v>1564.5356999999999</v>
      </c>
      <c r="N227" s="161">
        <v>2065.6685699999998</v>
      </c>
      <c r="O227" s="161">
        <v>3008.8922499999994</v>
      </c>
      <c r="P227" s="161">
        <v>2078.8829599999999</v>
      </c>
      <c r="Q227" s="161">
        <v>2427.36634</v>
      </c>
      <c r="R227" s="161">
        <v>2127.92335</v>
      </c>
      <c r="S227" s="161">
        <v>2676.2260000000001</v>
      </c>
      <c r="T227" s="161">
        <v>2119.0774500000002</v>
      </c>
      <c r="U227" s="161">
        <v>35708.85241</v>
      </c>
      <c r="V227" s="163">
        <f ca="1">SUM(INDIRECT(Inputs!$C$11&amp;ROW()&amp;":"&amp;Inputs!$C$12&amp;ROW()))</f>
        <v>2427.36634</v>
      </c>
      <c r="W227" s="163">
        <f ca="1">SUM(INDIRECT(Inputs!$C$13&amp;ROW()&amp;":"&amp;Inputs!$C$14&amp;ROW()))</f>
        <v>28785.625610000003</v>
      </c>
      <c r="X227" s="3" t="str">
        <f>IF(COUNTIFS(Lookups!$A:$A,C227)=1,"Gross Sales","")</f>
        <v>Gross Sales</v>
      </c>
      <c r="Y227" s="3" t="str">
        <f>IF(COUNTIFS(Lookups!$D:$D,C227)=1,"Bar Sales","")</f>
        <v/>
      </c>
      <c r="Z227" s="3" t="str">
        <f>IFERROR(VLOOKUP(C227*1,Lookups!$D:$F,3,FALSE),"")</f>
        <v/>
      </c>
      <c r="AA227" s="3" t="str">
        <f>IFERROR(VLOOKUP($C227*1,Lookups!$H:$N,3,FALSE),"")</f>
        <v/>
      </c>
      <c r="AB227" s="3" t="str">
        <f>IFERROR(VLOOKUP($C227*1,Lookups!$H:$N,4,FALSE),"")</f>
        <v/>
      </c>
      <c r="AC227" s="3" t="str">
        <f>IFERROR(VLOOKUP($C227*1,Lookups!$H:$N,5,FALSE),"")</f>
        <v/>
      </c>
      <c r="AD227" s="3" t="str">
        <f>IFERROR(VLOOKUP($C227*1,Lookups!$H:$N,6,FALSE),"")</f>
        <v/>
      </c>
      <c r="AE227" s="3" t="str">
        <f>IFERROR(VLOOKUP($C227*1,Lookups!$H:$N,7,FALSE),"")</f>
        <v/>
      </c>
      <c r="AF227" s="3" t="str">
        <f>VLOOKUP(B227*1,Stores!$A:$C,3,FALSE)</f>
        <v>DFDE</v>
      </c>
    </row>
    <row r="228" spans="1:32">
      <c r="A228" s="160" t="s">
        <v>917</v>
      </c>
      <c r="B228" s="160" t="s">
        <v>929</v>
      </c>
      <c r="C228" s="160">
        <v>519000</v>
      </c>
      <c r="D228" s="160" t="s">
        <v>918</v>
      </c>
      <c r="E228" s="160" t="s">
        <v>956</v>
      </c>
      <c r="F228" s="161">
        <v>2016</v>
      </c>
      <c r="G228" s="162">
        <v>0</v>
      </c>
      <c r="H228" s="161">
        <v>2216.3452499999999</v>
      </c>
      <c r="I228" s="161">
        <v>3780.4304999999995</v>
      </c>
      <c r="J228" s="161">
        <v>1341.0986400000002</v>
      </c>
      <c r="K228" s="161">
        <v>2406.0855000000001</v>
      </c>
      <c r="L228" s="161">
        <v>2068.2104799999997</v>
      </c>
      <c r="M228" s="161">
        <v>2276.0891999999999</v>
      </c>
      <c r="N228" s="161">
        <v>1752.6814199999994</v>
      </c>
      <c r="O228" s="161">
        <v>1789.8167000000001</v>
      </c>
      <c r="P228" s="161">
        <v>1473.6729</v>
      </c>
      <c r="Q228" s="161">
        <v>957.67455000000007</v>
      </c>
      <c r="R228" s="161">
        <v>1334.2462</v>
      </c>
      <c r="S228" s="161">
        <v>1407.8525999999999</v>
      </c>
      <c r="T228" s="161">
        <v>2264.7239999999997</v>
      </c>
      <c r="U228" s="161">
        <v>25068.927939999998</v>
      </c>
      <c r="V228" s="163">
        <f ca="1">SUM(INDIRECT(Inputs!$C$11&amp;ROW()&amp;":"&amp;Inputs!$C$12&amp;ROW()))</f>
        <v>957.67455000000007</v>
      </c>
      <c r="W228" s="163">
        <f ca="1">SUM(INDIRECT(Inputs!$C$13&amp;ROW()&amp;":"&amp;Inputs!$C$14&amp;ROW()))</f>
        <v>20062.10514</v>
      </c>
      <c r="X228" s="3" t="str">
        <f>IF(COUNTIFS(Lookups!$A:$A,C228)=1,"Gross Sales","")</f>
        <v>Gross Sales</v>
      </c>
      <c r="Y228" s="3" t="str">
        <f>IF(COUNTIFS(Lookups!$D:$D,C228)=1,"Bar Sales","")</f>
        <v/>
      </c>
      <c r="Z228" s="3" t="str">
        <f>IFERROR(VLOOKUP(C228*1,Lookups!$D:$F,3,FALSE),"")</f>
        <v/>
      </c>
      <c r="AA228" s="3" t="str">
        <f>IFERROR(VLOOKUP($C228*1,Lookups!$H:$N,3,FALSE),"")</f>
        <v/>
      </c>
      <c r="AB228" s="3" t="str">
        <f>IFERROR(VLOOKUP($C228*1,Lookups!$H:$N,4,FALSE),"")</f>
        <v/>
      </c>
      <c r="AC228" s="3" t="str">
        <f>IFERROR(VLOOKUP($C228*1,Lookups!$H:$N,5,FALSE),"")</f>
        <v/>
      </c>
      <c r="AD228" s="3" t="str">
        <f>IFERROR(VLOOKUP($C228*1,Lookups!$H:$N,6,FALSE),"")</f>
        <v/>
      </c>
      <c r="AE228" s="3" t="str">
        <f>IFERROR(VLOOKUP($C228*1,Lookups!$H:$N,7,FALSE),"")</f>
        <v/>
      </c>
      <c r="AF228" s="3" t="str">
        <f>VLOOKUP(B228*1,Stores!$A:$C,3,FALSE)</f>
        <v>DFDE</v>
      </c>
    </row>
    <row r="229" spans="1:32">
      <c r="A229" s="160" t="s">
        <v>917</v>
      </c>
      <c r="B229" s="160" t="s">
        <v>930</v>
      </c>
      <c r="C229" s="160">
        <v>519000</v>
      </c>
      <c r="D229" s="160" t="s">
        <v>918</v>
      </c>
      <c r="E229" s="160" t="s">
        <v>956</v>
      </c>
      <c r="F229" s="161">
        <v>2016</v>
      </c>
      <c r="G229" s="162">
        <v>0</v>
      </c>
      <c r="H229" s="161">
        <v>1679.9345499999999</v>
      </c>
      <c r="I229" s="161">
        <v>3757.3535999999995</v>
      </c>
      <c r="J229" s="161">
        <v>3095.3387499999999</v>
      </c>
      <c r="K229" s="161">
        <v>3213.9077600000001</v>
      </c>
      <c r="L229" s="161">
        <v>3708.1537499999995</v>
      </c>
      <c r="M229" s="161">
        <v>3397.6907999999999</v>
      </c>
      <c r="N229" s="161">
        <v>4597.5698999999995</v>
      </c>
      <c r="O229" s="161">
        <v>2897.9395199999999</v>
      </c>
      <c r="P229" s="161">
        <v>3695.3516600000003</v>
      </c>
      <c r="Q229" s="161">
        <v>4180.126299999999</v>
      </c>
      <c r="R229" s="161">
        <v>3676.1130000000003</v>
      </c>
      <c r="S229" s="161">
        <v>2772.4142599999996</v>
      </c>
      <c r="T229" s="161">
        <v>2823.7509999999997</v>
      </c>
      <c r="U229" s="161">
        <v>43495.64484999999</v>
      </c>
      <c r="V229" s="163">
        <f ca="1">SUM(INDIRECT(Inputs!$C$11&amp;ROW()&amp;":"&amp;Inputs!$C$12&amp;ROW()))</f>
        <v>4180.126299999999</v>
      </c>
      <c r="W229" s="163">
        <f ca="1">SUM(INDIRECT(Inputs!$C$13&amp;ROW()&amp;":"&amp;Inputs!$C$14&amp;ROW()))</f>
        <v>34223.366589999998</v>
      </c>
      <c r="X229" s="3" t="str">
        <f>IF(COUNTIFS(Lookups!$A:$A,C229)=1,"Gross Sales","")</f>
        <v>Gross Sales</v>
      </c>
      <c r="Y229" s="3" t="str">
        <f>IF(COUNTIFS(Lookups!$D:$D,C229)=1,"Bar Sales","")</f>
        <v/>
      </c>
      <c r="Z229" s="3" t="str">
        <f>IFERROR(VLOOKUP(C229*1,Lookups!$D:$F,3,FALSE),"")</f>
        <v/>
      </c>
      <c r="AA229" s="3" t="str">
        <f>IFERROR(VLOOKUP($C229*1,Lookups!$H:$N,3,FALSE),"")</f>
        <v/>
      </c>
      <c r="AB229" s="3" t="str">
        <f>IFERROR(VLOOKUP($C229*1,Lookups!$H:$N,4,FALSE),"")</f>
        <v/>
      </c>
      <c r="AC229" s="3" t="str">
        <f>IFERROR(VLOOKUP($C229*1,Lookups!$H:$N,5,FALSE),"")</f>
        <v/>
      </c>
      <c r="AD229" s="3" t="str">
        <f>IFERROR(VLOOKUP($C229*1,Lookups!$H:$N,6,FALSE),"")</f>
        <v/>
      </c>
      <c r="AE229" s="3" t="str">
        <f>IFERROR(VLOOKUP($C229*1,Lookups!$H:$N,7,FALSE),"")</f>
        <v/>
      </c>
      <c r="AF229" s="3" t="str">
        <f>VLOOKUP(B229*1,Stores!$A:$C,3,FALSE)</f>
        <v>DFDE</v>
      </c>
    </row>
    <row r="230" spans="1:32">
      <c r="A230" s="160" t="s">
        <v>917</v>
      </c>
      <c r="B230" s="160" t="s">
        <v>931</v>
      </c>
      <c r="C230" s="160">
        <v>519000</v>
      </c>
      <c r="D230" s="160" t="s">
        <v>918</v>
      </c>
      <c r="E230" s="160" t="s">
        <v>956</v>
      </c>
      <c r="F230" s="161">
        <v>2016</v>
      </c>
      <c r="G230" s="162">
        <v>0</v>
      </c>
      <c r="H230" s="161">
        <v>3259.2115499999995</v>
      </c>
      <c r="I230" s="161">
        <v>4207.9685200000004</v>
      </c>
      <c r="J230" s="161">
        <v>5031.1099999999997</v>
      </c>
      <c r="K230" s="161">
        <v>3689.0265299999996</v>
      </c>
      <c r="L230" s="161">
        <v>5101.0021999999999</v>
      </c>
      <c r="M230" s="161">
        <v>3699.9182500000002</v>
      </c>
      <c r="N230" s="161">
        <v>3201.3519999999999</v>
      </c>
      <c r="O230" s="161">
        <v>2211.7102</v>
      </c>
      <c r="P230" s="161">
        <v>3278.7663999999995</v>
      </c>
      <c r="Q230" s="161">
        <v>7101.7560599999997</v>
      </c>
      <c r="R230" s="161">
        <v>4083.1900199999995</v>
      </c>
      <c r="S230" s="161">
        <v>4355.1580799999992</v>
      </c>
      <c r="T230" s="161">
        <v>7462.9207800000004</v>
      </c>
      <c r="U230" s="161">
        <v>56683.09059</v>
      </c>
      <c r="V230" s="163">
        <f ca="1">SUM(INDIRECT(Inputs!$C$11&amp;ROW()&amp;":"&amp;Inputs!$C$12&amp;ROW()))</f>
        <v>7101.7560599999997</v>
      </c>
      <c r="W230" s="163">
        <f ca="1">SUM(INDIRECT(Inputs!$C$13&amp;ROW()&amp;":"&amp;Inputs!$C$14&amp;ROW()))</f>
        <v>40781.821709999997</v>
      </c>
      <c r="X230" s="3" t="str">
        <f>IF(COUNTIFS(Lookups!$A:$A,C230)=1,"Gross Sales","")</f>
        <v>Gross Sales</v>
      </c>
      <c r="Y230" s="3" t="str">
        <f>IF(COUNTIFS(Lookups!$D:$D,C230)=1,"Bar Sales","")</f>
        <v/>
      </c>
      <c r="Z230" s="3" t="str">
        <f>IFERROR(VLOOKUP(C230*1,Lookups!$D:$F,3,FALSE),"")</f>
        <v/>
      </c>
      <c r="AA230" s="3" t="str">
        <f>IFERROR(VLOOKUP($C230*1,Lookups!$H:$N,3,FALSE),"")</f>
        <v/>
      </c>
      <c r="AB230" s="3" t="str">
        <f>IFERROR(VLOOKUP($C230*1,Lookups!$H:$N,4,FALSE),"")</f>
        <v/>
      </c>
      <c r="AC230" s="3" t="str">
        <f>IFERROR(VLOOKUP($C230*1,Lookups!$H:$N,5,FALSE),"")</f>
        <v/>
      </c>
      <c r="AD230" s="3" t="str">
        <f>IFERROR(VLOOKUP($C230*1,Lookups!$H:$N,6,FALSE),"")</f>
        <v/>
      </c>
      <c r="AE230" s="3" t="str">
        <f>IFERROR(VLOOKUP($C230*1,Lookups!$H:$N,7,FALSE),"")</f>
        <v/>
      </c>
      <c r="AF230" s="3" t="str">
        <f>VLOOKUP(B230*1,Stores!$A:$C,3,FALSE)</f>
        <v>DFDE</v>
      </c>
    </row>
    <row r="231" spans="1:32">
      <c r="A231" s="160" t="s">
        <v>917</v>
      </c>
      <c r="B231" s="160" t="s">
        <v>932</v>
      </c>
      <c r="C231" s="160">
        <v>519000</v>
      </c>
      <c r="D231" s="160" t="s">
        <v>918</v>
      </c>
      <c r="E231" s="160" t="s">
        <v>956</v>
      </c>
      <c r="F231" s="161">
        <v>2016</v>
      </c>
      <c r="G231" s="162">
        <v>0</v>
      </c>
      <c r="H231" s="161">
        <v>1449.2712499999998</v>
      </c>
      <c r="I231" s="161">
        <v>1440.91038</v>
      </c>
      <c r="J231" s="161">
        <v>1220.94</v>
      </c>
      <c r="K231" s="161">
        <v>1175.8389999999997</v>
      </c>
      <c r="L231" s="161">
        <v>1546.3</v>
      </c>
      <c r="M231" s="161">
        <v>1118.2062499999997</v>
      </c>
      <c r="N231" s="161">
        <v>1737.6082499999998</v>
      </c>
      <c r="O231" s="161">
        <v>1498.9683799999998</v>
      </c>
      <c r="P231" s="161">
        <v>1095.7275</v>
      </c>
      <c r="Q231" s="161">
        <v>1711.3320000000001</v>
      </c>
      <c r="R231" s="161">
        <v>1402.5784499999997</v>
      </c>
      <c r="S231" s="161">
        <v>2799.6009999999997</v>
      </c>
      <c r="T231" s="161">
        <v>4155.8346199999996</v>
      </c>
      <c r="U231" s="161">
        <v>22353.117079999996</v>
      </c>
      <c r="V231" s="163">
        <f ca="1">SUM(INDIRECT(Inputs!$C$11&amp;ROW()&amp;":"&amp;Inputs!$C$12&amp;ROW()))</f>
        <v>1711.3320000000001</v>
      </c>
      <c r="W231" s="163">
        <f ca="1">SUM(INDIRECT(Inputs!$C$13&amp;ROW()&amp;":"&amp;Inputs!$C$14&amp;ROW()))</f>
        <v>13995.103010000001</v>
      </c>
      <c r="X231" s="3" t="str">
        <f>IF(COUNTIFS(Lookups!$A:$A,C231)=1,"Gross Sales","")</f>
        <v>Gross Sales</v>
      </c>
      <c r="Y231" s="3" t="str">
        <f>IF(COUNTIFS(Lookups!$D:$D,C231)=1,"Bar Sales","")</f>
        <v/>
      </c>
      <c r="Z231" s="3" t="str">
        <f>IFERROR(VLOOKUP(C231*1,Lookups!$D:$F,3,FALSE),"")</f>
        <v/>
      </c>
      <c r="AA231" s="3" t="str">
        <f>IFERROR(VLOOKUP($C231*1,Lookups!$H:$N,3,FALSE),"")</f>
        <v/>
      </c>
      <c r="AB231" s="3" t="str">
        <f>IFERROR(VLOOKUP($C231*1,Lookups!$H:$N,4,FALSE),"")</f>
        <v/>
      </c>
      <c r="AC231" s="3" t="str">
        <f>IFERROR(VLOOKUP($C231*1,Lookups!$H:$N,5,FALSE),"")</f>
        <v/>
      </c>
      <c r="AD231" s="3" t="str">
        <f>IFERROR(VLOOKUP($C231*1,Lookups!$H:$N,6,FALSE),"")</f>
        <v/>
      </c>
      <c r="AE231" s="3" t="str">
        <f>IFERROR(VLOOKUP($C231*1,Lookups!$H:$N,7,FALSE),"")</f>
        <v/>
      </c>
      <c r="AF231" s="3" t="str">
        <f>VLOOKUP(B231*1,Stores!$A:$C,3,FALSE)</f>
        <v>DFG</v>
      </c>
    </row>
    <row r="232" spans="1:32">
      <c r="A232" s="160" t="s">
        <v>917</v>
      </c>
      <c r="B232" s="160" t="s">
        <v>933</v>
      </c>
      <c r="C232" s="160">
        <v>519000</v>
      </c>
      <c r="D232" s="160" t="s">
        <v>918</v>
      </c>
      <c r="E232" s="160" t="s">
        <v>956</v>
      </c>
      <c r="F232" s="161">
        <v>2016</v>
      </c>
      <c r="G232" s="162">
        <v>0</v>
      </c>
      <c r="H232" s="161">
        <v>1504.8625199999999</v>
      </c>
      <c r="I232" s="161">
        <v>1931.3163799999998</v>
      </c>
      <c r="J232" s="161">
        <v>1427.0375700000002</v>
      </c>
      <c r="K232" s="161">
        <v>1446.20658</v>
      </c>
      <c r="L232" s="161">
        <v>2002.1420999999996</v>
      </c>
      <c r="M232" s="161">
        <v>1026.7557999999999</v>
      </c>
      <c r="N232" s="161">
        <v>763.33571999999992</v>
      </c>
      <c r="O232" s="161">
        <v>706.61360000000002</v>
      </c>
      <c r="P232" s="161">
        <v>1157.5788</v>
      </c>
      <c r="Q232" s="161">
        <v>636.52512000000002</v>
      </c>
      <c r="R232" s="161">
        <v>717.37792000000002</v>
      </c>
      <c r="S232" s="161">
        <v>562.69268999999997</v>
      </c>
      <c r="T232" s="161">
        <v>423.24240000000003</v>
      </c>
      <c r="U232" s="161">
        <v>14305.6872</v>
      </c>
      <c r="V232" s="163">
        <f ca="1">SUM(INDIRECT(Inputs!$C$11&amp;ROW()&amp;":"&amp;Inputs!$C$12&amp;ROW()))</f>
        <v>636.52512000000002</v>
      </c>
      <c r="W232" s="163">
        <f ca="1">SUM(INDIRECT(Inputs!$C$13&amp;ROW()&amp;":"&amp;Inputs!$C$14&amp;ROW()))</f>
        <v>12602.37419</v>
      </c>
      <c r="X232" s="3" t="str">
        <f>IF(COUNTIFS(Lookups!$A:$A,C232)=1,"Gross Sales","")</f>
        <v>Gross Sales</v>
      </c>
      <c r="Y232" s="3" t="str">
        <f>IF(COUNTIFS(Lookups!$D:$D,C232)=1,"Bar Sales","")</f>
        <v/>
      </c>
      <c r="Z232" s="3" t="str">
        <f>IFERROR(VLOOKUP(C232*1,Lookups!$D:$F,3,FALSE),"")</f>
        <v/>
      </c>
      <c r="AA232" s="3" t="str">
        <f>IFERROR(VLOOKUP($C232*1,Lookups!$H:$N,3,FALSE),"")</f>
        <v/>
      </c>
      <c r="AB232" s="3" t="str">
        <f>IFERROR(VLOOKUP($C232*1,Lookups!$H:$N,4,FALSE),"")</f>
        <v/>
      </c>
      <c r="AC232" s="3" t="str">
        <f>IFERROR(VLOOKUP($C232*1,Lookups!$H:$N,5,FALSE),"")</f>
        <v/>
      </c>
      <c r="AD232" s="3" t="str">
        <f>IFERROR(VLOOKUP($C232*1,Lookups!$H:$N,6,FALSE),"")</f>
        <v/>
      </c>
      <c r="AE232" s="3" t="str">
        <f>IFERROR(VLOOKUP($C232*1,Lookups!$H:$N,7,FALSE),"")</f>
        <v/>
      </c>
      <c r="AF232" s="3" t="str">
        <f>VLOOKUP(B232*1,Stores!$A:$C,3,FALSE)</f>
        <v>DFG</v>
      </c>
    </row>
    <row r="233" spans="1:32">
      <c r="A233" s="160" t="s">
        <v>917</v>
      </c>
      <c r="B233" s="160" t="s">
        <v>934</v>
      </c>
      <c r="C233" s="160">
        <v>519000</v>
      </c>
      <c r="D233" s="160" t="s">
        <v>918</v>
      </c>
      <c r="E233" s="160" t="s">
        <v>956</v>
      </c>
      <c r="F233" s="161">
        <v>2016</v>
      </c>
      <c r="G233" s="162">
        <v>0</v>
      </c>
      <c r="H233" s="161">
        <v>631.54489999999998</v>
      </c>
      <c r="I233" s="161">
        <v>1345.3937000000001</v>
      </c>
      <c r="J233" s="161">
        <v>1019.0575499999998</v>
      </c>
      <c r="K233" s="161">
        <v>808.08699999999999</v>
      </c>
      <c r="L233" s="161">
        <v>1228.2731999999999</v>
      </c>
      <c r="M233" s="161">
        <v>847.53200000000004</v>
      </c>
      <c r="N233" s="161">
        <v>771.61174999999992</v>
      </c>
      <c r="O233" s="161">
        <v>793.84759999999994</v>
      </c>
      <c r="P233" s="161">
        <v>909.26850000000002</v>
      </c>
      <c r="Q233" s="161">
        <v>1247.5701000000001</v>
      </c>
      <c r="R233" s="161">
        <v>1211.9754499999999</v>
      </c>
      <c r="S233" s="161">
        <v>998.63400000000013</v>
      </c>
      <c r="T233" s="161">
        <v>1838.6046000000001</v>
      </c>
      <c r="U233" s="161">
        <v>13651.400350000002</v>
      </c>
      <c r="V233" s="163">
        <f ca="1">SUM(INDIRECT(Inputs!$C$11&amp;ROW()&amp;":"&amp;Inputs!$C$12&amp;ROW()))</f>
        <v>1247.5701000000001</v>
      </c>
      <c r="W233" s="163">
        <f ca="1">SUM(INDIRECT(Inputs!$C$13&amp;ROW()&amp;":"&amp;Inputs!$C$14&amp;ROW()))</f>
        <v>9602.1863000000012</v>
      </c>
      <c r="X233" s="3" t="str">
        <f>IF(COUNTIFS(Lookups!$A:$A,C233)=1,"Gross Sales","")</f>
        <v>Gross Sales</v>
      </c>
      <c r="Y233" s="3" t="str">
        <f>IF(COUNTIFS(Lookups!$D:$D,C233)=1,"Bar Sales","")</f>
        <v/>
      </c>
      <c r="Z233" s="3" t="str">
        <f>IFERROR(VLOOKUP(C233*1,Lookups!$D:$F,3,FALSE),"")</f>
        <v/>
      </c>
      <c r="AA233" s="3" t="str">
        <f>IFERROR(VLOOKUP($C233*1,Lookups!$H:$N,3,FALSE),"")</f>
        <v/>
      </c>
      <c r="AB233" s="3" t="str">
        <f>IFERROR(VLOOKUP($C233*1,Lookups!$H:$N,4,FALSE),"")</f>
        <v/>
      </c>
      <c r="AC233" s="3" t="str">
        <f>IFERROR(VLOOKUP($C233*1,Lookups!$H:$N,5,FALSE),"")</f>
        <v/>
      </c>
      <c r="AD233" s="3" t="str">
        <f>IFERROR(VLOOKUP($C233*1,Lookups!$H:$N,6,FALSE),"")</f>
        <v/>
      </c>
      <c r="AE233" s="3" t="str">
        <f>IFERROR(VLOOKUP($C233*1,Lookups!$H:$N,7,FALSE),"")</f>
        <v/>
      </c>
      <c r="AF233" s="3" t="str">
        <f>VLOOKUP(B233*1,Stores!$A:$C,3,FALSE)</f>
        <v>DFG</v>
      </c>
    </row>
    <row r="234" spans="1:32">
      <c r="A234" s="160" t="s">
        <v>917</v>
      </c>
      <c r="B234" s="160" t="s">
        <v>935</v>
      </c>
      <c r="C234" s="160">
        <v>519000</v>
      </c>
      <c r="D234" s="160" t="s">
        <v>918</v>
      </c>
      <c r="E234" s="160" t="s">
        <v>956</v>
      </c>
      <c r="F234" s="161">
        <v>2016</v>
      </c>
      <c r="G234" s="162">
        <v>0</v>
      </c>
      <c r="H234" s="161">
        <v>1238.6919999999998</v>
      </c>
      <c r="I234" s="161">
        <v>1810.1811</v>
      </c>
      <c r="J234" s="161">
        <v>1396.0295999999998</v>
      </c>
      <c r="K234" s="161">
        <v>1412.194</v>
      </c>
      <c r="L234" s="161">
        <v>1954.1858</v>
      </c>
      <c r="M234" s="161">
        <v>1516.2951999999998</v>
      </c>
      <c r="N234" s="161">
        <v>2030.6922999999999</v>
      </c>
      <c r="O234" s="161">
        <v>1812.6184999999998</v>
      </c>
      <c r="P234" s="161">
        <v>1240.4322</v>
      </c>
      <c r="Q234" s="161">
        <v>945.48194999999987</v>
      </c>
      <c r="R234" s="161">
        <v>1295.924</v>
      </c>
      <c r="S234" s="161">
        <v>1631.1119999999999</v>
      </c>
      <c r="T234" s="161">
        <v>1770.7223099999999</v>
      </c>
      <c r="U234" s="161">
        <v>20054.560960000003</v>
      </c>
      <c r="V234" s="163">
        <f ca="1">SUM(INDIRECT(Inputs!$C$11&amp;ROW()&amp;":"&amp;Inputs!$C$12&amp;ROW()))</f>
        <v>945.48194999999987</v>
      </c>
      <c r="W234" s="163">
        <f ca="1">SUM(INDIRECT(Inputs!$C$13&amp;ROW()&amp;":"&amp;Inputs!$C$14&amp;ROW()))</f>
        <v>15356.80265</v>
      </c>
      <c r="X234" s="3" t="str">
        <f>IF(COUNTIFS(Lookups!$A:$A,C234)=1,"Gross Sales","")</f>
        <v>Gross Sales</v>
      </c>
      <c r="Y234" s="3" t="str">
        <f>IF(COUNTIFS(Lookups!$D:$D,C234)=1,"Bar Sales","")</f>
        <v/>
      </c>
      <c r="Z234" s="3" t="str">
        <f>IFERROR(VLOOKUP(C234*1,Lookups!$D:$F,3,FALSE),"")</f>
        <v/>
      </c>
      <c r="AA234" s="3" t="str">
        <f>IFERROR(VLOOKUP($C234*1,Lookups!$H:$N,3,FALSE),"")</f>
        <v/>
      </c>
      <c r="AB234" s="3" t="str">
        <f>IFERROR(VLOOKUP($C234*1,Lookups!$H:$N,4,FALSE),"")</f>
        <v/>
      </c>
      <c r="AC234" s="3" t="str">
        <f>IFERROR(VLOOKUP($C234*1,Lookups!$H:$N,5,FALSE),"")</f>
        <v/>
      </c>
      <c r="AD234" s="3" t="str">
        <f>IFERROR(VLOOKUP($C234*1,Lookups!$H:$N,6,FALSE),"")</f>
        <v/>
      </c>
      <c r="AE234" s="3" t="str">
        <f>IFERROR(VLOOKUP($C234*1,Lookups!$H:$N,7,FALSE),"")</f>
        <v/>
      </c>
      <c r="AF234" s="3" t="str">
        <f>VLOOKUP(B234*1,Stores!$A:$C,3,FALSE)</f>
        <v>DFG</v>
      </c>
    </row>
    <row r="235" spans="1:32">
      <c r="A235" s="160" t="s">
        <v>917</v>
      </c>
      <c r="B235" s="160" t="s">
        <v>936</v>
      </c>
      <c r="C235" s="160">
        <v>519000</v>
      </c>
      <c r="D235" s="160" t="s">
        <v>918</v>
      </c>
      <c r="E235" s="160" t="s">
        <v>956</v>
      </c>
      <c r="F235" s="161">
        <v>2016</v>
      </c>
      <c r="G235" s="162">
        <v>0</v>
      </c>
      <c r="H235" s="161">
        <v>1862.7746199999999</v>
      </c>
      <c r="I235" s="161">
        <v>2937.8752899999999</v>
      </c>
      <c r="J235" s="161">
        <v>956.24207000000001</v>
      </c>
      <c r="K235" s="161">
        <v>1222.9226100000001</v>
      </c>
      <c r="L235" s="161">
        <v>1213.9787800000001</v>
      </c>
      <c r="M235" s="161">
        <v>1037.1579400000001</v>
      </c>
      <c r="N235" s="161">
        <v>995.77519999999981</v>
      </c>
      <c r="O235" s="161">
        <v>1085.5592999999999</v>
      </c>
      <c r="P235" s="161">
        <v>1208.9922599999998</v>
      </c>
      <c r="Q235" s="161">
        <v>1310.79312</v>
      </c>
      <c r="R235" s="161">
        <v>903.05039999999997</v>
      </c>
      <c r="S235" s="161">
        <v>756.60794999999985</v>
      </c>
      <c r="T235" s="161">
        <v>1021.3761599999999</v>
      </c>
      <c r="U235" s="161">
        <v>16513.1057</v>
      </c>
      <c r="V235" s="163">
        <f ca="1">SUM(INDIRECT(Inputs!$C$11&amp;ROW()&amp;":"&amp;Inputs!$C$12&amp;ROW()))</f>
        <v>1310.79312</v>
      </c>
      <c r="W235" s="163">
        <f ca="1">SUM(INDIRECT(Inputs!$C$13&amp;ROW()&amp;":"&amp;Inputs!$C$14&amp;ROW()))</f>
        <v>13832.071190000001</v>
      </c>
      <c r="X235" s="3" t="str">
        <f>IF(COUNTIFS(Lookups!$A:$A,C235)=1,"Gross Sales","")</f>
        <v>Gross Sales</v>
      </c>
      <c r="Y235" s="3" t="str">
        <f>IF(COUNTIFS(Lookups!$D:$D,C235)=1,"Bar Sales","")</f>
        <v/>
      </c>
      <c r="Z235" s="3" t="str">
        <f>IFERROR(VLOOKUP(C235*1,Lookups!$D:$F,3,FALSE),"")</f>
        <v/>
      </c>
      <c r="AA235" s="3" t="str">
        <f>IFERROR(VLOOKUP($C235*1,Lookups!$H:$N,3,FALSE),"")</f>
        <v/>
      </c>
      <c r="AB235" s="3" t="str">
        <f>IFERROR(VLOOKUP($C235*1,Lookups!$H:$N,4,FALSE),"")</f>
        <v/>
      </c>
      <c r="AC235" s="3" t="str">
        <f>IFERROR(VLOOKUP($C235*1,Lookups!$H:$N,5,FALSE),"")</f>
        <v/>
      </c>
      <c r="AD235" s="3" t="str">
        <f>IFERROR(VLOOKUP($C235*1,Lookups!$H:$N,6,FALSE),"")</f>
        <v/>
      </c>
      <c r="AE235" s="3" t="str">
        <f>IFERROR(VLOOKUP($C235*1,Lookups!$H:$N,7,FALSE),"")</f>
        <v/>
      </c>
      <c r="AF235" s="3" t="str">
        <f>VLOOKUP(B235*1,Stores!$A:$C,3,FALSE)</f>
        <v>DFG</v>
      </c>
    </row>
    <row r="236" spans="1:32">
      <c r="A236" s="160" t="s">
        <v>917</v>
      </c>
      <c r="B236" s="160" t="s">
        <v>937</v>
      </c>
      <c r="C236" s="160">
        <v>519000</v>
      </c>
      <c r="D236" s="160" t="s">
        <v>918</v>
      </c>
      <c r="E236" s="160" t="s">
        <v>956</v>
      </c>
      <c r="F236" s="161">
        <v>2016</v>
      </c>
      <c r="G236" s="162">
        <v>0</v>
      </c>
      <c r="H236" s="161">
        <v>938.10499999999979</v>
      </c>
      <c r="I236" s="161">
        <v>1876.8904</v>
      </c>
      <c r="J236" s="161">
        <v>973.17989999999998</v>
      </c>
      <c r="K236" s="161">
        <v>1424.4636</v>
      </c>
      <c r="L236" s="161">
        <v>1118.2289999999998</v>
      </c>
      <c r="M236" s="161">
        <v>922.77149999999983</v>
      </c>
      <c r="N236" s="161">
        <v>1049.7550000000001</v>
      </c>
      <c r="O236" s="161">
        <v>1436.39895</v>
      </c>
      <c r="P236" s="161">
        <v>829.33199999999988</v>
      </c>
      <c r="Q236" s="161">
        <v>826.04003999999998</v>
      </c>
      <c r="R236" s="161">
        <v>1463.3262</v>
      </c>
      <c r="S236" s="161">
        <v>1862.3262</v>
      </c>
      <c r="T236" s="161">
        <v>1048.3185999999998</v>
      </c>
      <c r="U236" s="161">
        <v>15769.13639</v>
      </c>
      <c r="V236" s="163">
        <f ca="1">SUM(INDIRECT(Inputs!$C$11&amp;ROW()&amp;":"&amp;Inputs!$C$12&amp;ROW()))</f>
        <v>826.04003999999998</v>
      </c>
      <c r="W236" s="163">
        <f ca="1">SUM(INDIRECT(Inputs!$C$13&amp;ROW()&amp;":"&amp;Inputs!$C$14&amp;ROW()))</f>
        <v>11395.16539</v>
      </c>
      <c r="X236" s="3" t="str">
        <f>IF(COUNTIFS(Lookups!$A:$A,C236)=1,"Gross Sales","")</f>
        <v>Gross Sales</v>
      </c>
      <c r="Y236" s="3" t="str">
        <f>IF(COUNTIFS(Lookups!$D:$D,C236)=1,"Bar Sales","")</f>
        <v/>
      </c>
      <c r="Z236" s="3" t="str">
        <f>IFERROR(VLOOKUP(C236*1,Lookups!$D:$F,3,FALSE),"")</f>
        <v/>
      </c>
      <c r="AA236" s="3" t="str">
        <f>IFERROR(VLOOKUP($C236*1,Lookups!$H:$N,3,FALSE),"")</f>
        <v/>
      </c>
      <c r="AB236" s="3" t="str">
        <f>IFERROR(VLOOKUP($C236*1,Lookups!$H:$N,4,FALSE),"")</f>
        <v/>
      </c>
      <c r="AC236" s="3" t="str">
        <f>IFERROR(VLOOKUP($C236*1,Lookups!$H:$N,5,FALSE),"")</f>
        <v/>
      </c>
      <c r="AD236" s="3" t="str">
        <f>IFERROR(VLOOKUP($C236*1,Lookups!$H:$N,6,FALSE),"")</f>
        <v/>
      </c>
      <c r="AE236" s="3" t="str">
        <f>IFERROR(VLOOKUP($C236*1,Lookups!$H:$N,7,FALSE),"")</f>
        <v/>
      </c>
      <c r="AF236" s="3" t="str">
        <f>VLOOKUP(B236*1,Stores!$A:$C,3,FALSE)</f>
        <v>DFG</v>
      </c>
    </row>
    <row r="237" spans="1:32">
      <c r="A237" s="160" t="s">
        <v>917</v>
      </c>
      <c r="B237" s="160" t="s">
        <v>938</v>
      </c>
      <c r="C237" s="160">
        <v>519000</v>
      </c>
      <c r="D237" s="160" t="s">
        <v>918</v>
      </c>
      <c r="E237" s="160" t="s">
        <v>956</v>
      </c>
      <c r="F237" s="161">
        <v>2016</v>
      </c>
      <c r="G237" s="162">
        <v>0</v>
      </c>
      <c r="H237" s="161">
        <v>912.09824999999989</v>
      </c>
      <c r="I237" s="161">
        <v>1371.07215</v>
      </c>
      <c r="J237" s="161">
        <v>1125.74</v>
      </c>
      <c r="K237" s="161">
        <v>1085.5799499999998</v>
      </c>
      <c r="L237" s="161">
        <v>1340.0771999999999</v>
      </c>
      <c r="M237" s="161">
        <v>1510.8904999999995</v>
      </c>
      <c r="N237" s="161">
        <v>2141.5939999999996</v>
      </c>
      <c r="O237" s="161">
        <v>1748.9479000000001</v>
      </c>
      <c r="P237" s="161">
        <v>1932.5144999999998</v>
      </c>
      <c r="Q237" s="161">
        <v>856.50879999999995</v>
      </c>
      <c r="R237" s="161">
        <v>1170.8287500000001</v>
      </c>
      <c r="S237" s="161">
        <v>1085.56945</v>
      </c>
      <c r="T237" s="161">
        <v>920.21299999999985</v>
      </c>
      <c r="U237" s="161">
        <v>17201.634449999998</v>
      </c>
      <c r="V237" s="163">
        <f ca="1">SUM(INDIRECT(Inputs!$C$11&amp;ROW()&amp;":"&amp;Inputs!$C$12&amp;ROW()))</f>
        <v>856.50879999999995</v>
      </c>
      <c r="W237" s="163">
        <f ca="1">SUM(INDIRECT(Inputs!$C$13&amp;ROW()&amp;":"&amp;Inputs!$C$14&amp;ROW()))</f>
        <v>14025.023249999997</v>
      </c>
      <c r="X237" s="3" t="str">
        <f>IF(COUNTIFS(Lookups!$A:$A,C237)=1,"Gross Sales","")</f>
        <v>Gross Sales</v>
      </c>
      <c r="Y237" s="3" t="str">
        <f>IF(COUNTIFS(Lookups!$D:$D,C237)=1,"Bar Sales","")</f>
        <v/>
      </c>
      <c r="Z237" s="3" t="str">
        <f>IFERROR(VLOOKUP(C237*1,Lookups!$D:$F,3,FALSE),"")</f>
        <v/>
      </c>
      <c r="AA237" s="3" t="str">
        <f>IFERROR(VLOOKUP($C237*1,Lookups!$H:$N,3,FALSE),"")</f>
        <v/>
      </c>
      <c r="AB237" s="3" t="str">
        <f>IFERROR(VLOOKUP($C237*1,Lookups!$H:$N,4,FALSE),"")</f>
        <v/>
      </c>
      <c r="AC237" s="3" t="str">
        <f>IFERROR(VLOOKUP($C237*1,Lookups!$H:$N,5,FALSE),"")</f>
        <v/>
      </c>
      <c r="AD237" s="3" t="str">
        <f>IFERROR(VLOOKUP($C237*1,Lookups!$H:$N,6,FALSE),"")</f>
        <v/>
      </c>
      <c r="AE237" s="3" t="str">
        <f>IFERROR(VLOOKUP($C237*1,Lookups!$H:$N,7,FALSE),"")</f>
        <v/>
      </c>
      <c r="AF237" s="3" t="str">
        <f>VLOOKUP(B237*1,Stores!$A:$C,3,FALSE)</f>
        <v>DFG</v>
      </c>
    </row>
    <row r="238" spans="1:32">
      <c r="A238" s="160" t="s">
        <v>917</v>
      </c>
      <c r="B238" s="160" t="s">
        <v>939</v>
      </c>
      <c r="C238" s="160">
        <v>519000</v>
      </c>
      <c r="D238" s="160" t="s">
        <v>918</v>
      </c>
      <c r="E238" s="160" t="s">
        <v>956</v>
      </c>
      <c r="F238" s="161">
        <v>2016</v>
      </c>
      <c r="G238" s="162">
        <v>0</v>
      </c>
      <c r="H238" s="161">
        <v>1032.9763500000001</v>
      </c>
      <c r="I238" s="161">
        <v>1622.50641</v>
      </c>
      <c r="J238" s="161">
        <v>878.79973999999982</v>
      </c>
      <c r="K238" s="161">
        <v>1274.2822399999998</v>
      </c>
      <c r="L238" s="161">
        <v>1115.38588</v>
      </c>
      <c r="M238" s="161">
        <v>1393.0778399999999</v>
      </c>
      <c r="N238" s="161">
        <v>1041.43382</v>
      </c>
      <c r="O238" s="161">
        <v>1417.07972</v>
      </c>
      <c r="P238" s="161">
        <v>1529.0572500000001</v>
      </c>
      <c r="Q238" s="161">
        <v>1108.7664</v>
      </c>
      <c r="R238" s="161">
        <v>1543.8587499999999</v>
      </c>
      <c r="S238" s="161">
        <v>1534.9031599999998</v>
      </c>
      <c r="T238" s="161">
        <v>1675.7885900000001</v>
      </c>
      <c r="U238" s="161">
        <v>17167.916149999997</v>
      </c>
      <c r="V238" s="163">
        <f ca="1">SUM(INDIRECT(Inputs!$C$11&amp;ROW()&amp;":"&amp;Inputs!$C$12&amp;ROW()))</f>
        <v>1108.7664</v>
      </c>
      <c r="W238" s="163">
        <f ca="1">SUM(INDIRECT(Inputs!$C$13&amp;ROW()&amp;":"&amp;Inputs!$C$14&amp;ROW()))</f>
        <v>12413.36565</v>
      </c>
      <c r="X238" s="3" t="str">
        <f>IF(COUNTIFS(Lookups!$A:$A,C238)=1,"Gross Sales","")</f>
        <v>Gross Sales</v>
      </c>
      <c r="Y238" s="3" t="str">
        <f>IF(COUNTIFS(Lookups!$D:$D,C238)=1,"Bar Sales","")</f>
        <v/>
      </c>
      <c r="Z238" s="3" t="str">
        <f>IFERROR(VLOOKUP(C238*1,Lookups!$D:$F,3,FALSE),"")</f>
        <v/>
      </c>
      <c r="AA238" s="3" t="str">
        <f>IFERROR(VLOOKUP($C238*1,Lookups!$H:$N,3,FALSE),"")</f>
        <v/>
      </c>
      <c r="AB238" s="3" t="str">
        <f>IFERROR(VLOOKUP($C238*1,Lookups!$H:$N,4,FALSE),"")</f>
        <v/>
      </c>
      <c r="AC238" s="3" t="str">
        <f>IFERROR(VLOOKUP($C238*1,Lookups!$H:$N,5,FALSE),"")</f>
        <v/>
      </c>
      <c r="AD238" s="3" t="str">
        <f>IFERROR(VLOOKUP($C238*1,Lookups!$H:$N,6,FALSE),"")</f>
        <v/>
      </c>
      <c r="AE238" s="3" t="str">
        <f>IFERROR(VLOOKUP($C238*1,Lookups!$H:$N,7,FALSE),"")</f>
        <v/>
      </c>
      <c r="AF238" s="3" t="str">
        <f>VLOOKUP(B238*1,Stores!$A:$C,3,FALSE)</f>
        <v>DFG</v>
      </c>
    </row>
    <row r="239" spans="1:32">
      <c r="A239" s="160" t="s">
        <v>917</v>
      </c>
      <c r="B239" s="160" t="s">
        <v>940</v>
      </c>
      <c r="C239" s="160">
        <v>519000</v>
      </c>
      <c r="D239" s="160" t="s">
        <v>918</v>
      </c>
      <c r="E239" s="160" t="s">
        <v>956</v>
      </c>
      <c r="F239" s="161">
        <v>2016</v>
      </c>
      <c r="G239" s="162">
        <v>0</v>
      </c>
      <c r="H239" s="161">
        <v>1740.0878599999999</v>
      </c>
      <c r="I239" s="161">
        <v>1629.7294999999999</v>
      </c>
      <c r="J239" s="161">
        <v>1710.7579999999998</v>
      </c>
      <c r="K239" s="161">
        <v>1053.8884999999998</v>
      </c>
      <c r="L239" s="161">
        <v>1754.5289999999998</v>
      </c>
      <c r="M239" s="161">
        <v>1131.6305</v>
      </c>
      <c r="N239" s="161">
        <v>2169.4534400000002</v>
      </c>
      <c r="O239" s="161">
        <v>1437.7439999999999</v>
      </c>
      <c r="P239" s="161">
        <v>1157.625</v>
      </c>
      <c r="Q239" s="161">
        <v>907.78099999999995</v>
      </c>
      <c r="R239" s="161">
        <v>903.73500000000001</v>
      </c>
      <c r="S239" s="161">
        <v>831.11699999999985</v>
      </c>
      <c r="T239" s="161">
        <v>664.02</v>
      </c>
      <c r="U239" s="161">
        <v>17092.0988</v>
      </c>
      <c r="V239" s="163">
        <f ca="1">SUM(INDIRECT(Inputs!$C$11&amp;ROW()&amp;":"&amp;Inputs!$C$12&amp;ROW()))</f>
        <v>907.78099999999995</v>
      </c>
      <c r="W239" s="163">
        <f ca="1">SUM(INDIRECT(Inputs!$C$13&amp;ROW()&amp;":"&amp;Inputs!$C$14&amp;ROW()))</f>
        <v>14693.2268</v>
      </c>
      <c r="X239" s="3" t="str">
        <f>IF(COUNTIFS(Lookups!$A:$A,C239)=1,"Gross Sales","")</f>
        <v>Gross Sales</v>
      </c>
      <c r="Y239" s="3" t="str">
        <f>IF(COUNTIFS(Lookups!$D:$D,C239)=1,"Bar Sales","")</f>
        <v/>
      </c>
      <c r="Z239" s="3" t="str">
        <f>IFERROR(VLOOKUP(C239*1,Lookups!$D:$F,3,FALSE),"")</f>
        <v/>
      </c>
      <c r="AA239" s="3" t="str">
        <f>IFERROR(VLOOKUP($C239*1,Lookups!$H:$N,3,FALSE),"")</f>
        <v/>
      </c>
      <c r="AB239" s="3" t="str">
        <f>IFERROR(VLOOKUP($C239*1,Lookups!$H:$N,4,FALSE),"")</f>
        <v/>
      </c>
      <c r="AC239" s="3" t="str">
        <f>IFERROR(VLOOKUP($C239*1,Lookups!$H:$N,5,FALSE),"")</f>
        <v/>
      </c>
      <c r="AD239" s="3" t="str">
        <f>IFERROR(VLOOKUP($C239*1,Lookups!$H:$N,6,FALSE),"")</f>
        <v/>
      </c>
      <c r="AE239" s="3" t="str">
        <f>IFERROR(VLOOKUP($C239*1,Lookups!$H:$N,7,FALSE),"")</f>
        <v/>
      </c>
      <c r="AF239" s="3" t="str">
        <f>VLOOKUP(B239*1,Stores!$A:$C,3,FALSE)</f>
        <v>DFG</v>
      </c>
    </row>
    <row r="240" spans="1:32">
      <c r="A240" s="160" t="s">
        <v>917</v>
      </c>
      <c r="B240" s="160" t="s">
        <v>941</v>
      </c>
      <c r="C240" s="160">
        <v>519000</v>
      </c>
      <c r="D240" s="160" t="s">
        <v>918</v>
      </c>
      <c r="E240" s="160" t="s">
        <v>956</v>
      </c>
      <c r="F240" s="161">
        <v>2016</v>
      </c>
      <c r="G240" s="162">
        <v>0</v>
      </c>
      <c r="H240" s="161">
        <v>813.52249999999992</v>
      </c>
      <c r="I240" s="161">
        <v>1529.7841999999998</v>
      </c>
      <c r="J240" s="161">
        <v>909.72839999999997</v>
      </c>
      <c r="K240" s="161">
        <v>1178.5725</v>
      </c>
      <c r="L240" s="161">
        <v>1437.3593499999999</v>
      </c>
      <c r="M240" s="161">
        <v>1194.9512399999999</v>
      </c>
      <c r="N240" s="161">
        <v>1274.55664</v>
      </c>
      <c r="O240" s="161">
        <v>1239.6444199999999</v>
      </c>
      <c r="P240" s="161">
        <v>1254.1907699999999</v>
      </c>
      <c r="Q240" s="161">
        <v>1727.4222</v>
      </c>
      <c r="R240" s="161">
        <v>658.59429999999998</v>
      </c>
      <c r="S240" s="161">
        <v>1404.48028</v>
      </c>
      <c r="T240" s="161">
        <v>1054.27504</v>
      </c>
      <c r="U240" s="161">
        <v>15677.081839999999</v>
      </c>
      <c r="V240" s="163">
        <f ca="1">SUM(INDIRECT(Inputs!$C$11&amp;ROW()&amp;":"&amp;Inputs!$C$12&amp;ROW()))</f>
        <v>1727.4222</v>
      </c>
      <c r="W240" s="163">
        <f ca="1">SUM(INDIRECT(Inputs!$C$13&amp;ROW()&amp;":"&amp;Inputs!$C$14&amp;ROW()))</f>
        <v>12559.732219999998</v>
      </c>
      <c r="X240" s="3" t="str">
        <f>IF(COUNTIFS(Lookups!$A:$A,C240)=1,"Gross Sales","")</f>
        <v>Gross Sales</v>
      </c>
      <c r="Y240" s="3" t="str">
        <f>IF(COUNTIFS(Lookups!$D:$D,C240)=1,"Bar Sales","")</f>
        <v/>
      </c>
      <c r="Z240" s="3" t="str">
        <f>IFERROR(VLOOKUP(C240*1,Lookups!$D:$F,3,FALSE),"")</f>
        <v/>
      </c>
      <c r="AA240" s="3" t="str">
        <f>IFERROR(VLOOKUP($C240*1,Lookups!$H:$N,3,FALSE),"")</f>
        <v/>
      </c>
      <c r="AB240" s="3" t="str">
        <f>IFERROR(VLOOKUP($C240*1,Lookups!$H:$N,4,FALSE),"")</f>
        <v/>
      </c>
      <c r="AC240" s="3" t="str">
        <f>IFERROR(VLOOKUP($C240*1,Lookups!$H:$N,5,FALSE),"")</f>
        <v/>
      </c>
      <c r="AD240" s="3" t="str">
        <f>IFERROR(VLOOKUP($C240*1,Lookups!$H:$N,6,FALSE),"")</f>
        <v/>
      </c>
      <c r="AE240" s="3" t="str">
        <f>IFERROR(VLOOKUP($C240*1,Lookups!$H:$N,7,FALSE),"")</f>
        <v/>
      </c>
      <c r="AF240" s="3" t="str">
        <f>VLOOKUP(B240*1,Stores!$A:$C,3,FALSE)</f>
        <v>DFG</v>
      </c>
    </row>
    <row r="241" spans="1:32">
      <c r="A241" s="160" t="s">
        <v>917</v>
      </c>
      <c r="B241" s="160" t="s">
        <v>942</v>
      </c>
      <c r="C241" s="160">
        <v>519000</v>
      </c>
      <c r="D241" s="160" t="s">
        <v>918</v>
      </c>
      <c r="E241" s="160" t="s">
        <v>956</v>
      </c>
      <c r="F241" s="161">
        <v>2016</v>
      </c>
      <c r="G241" s="162">
        <v>0</v>
      </c>
      <c r="H241" s="161">
        <v>1539.6534999999999</v>
      </c>
      <c r="I241" s="161">
        <v>1539.6979499999998</v>
      </c>
      <c r="J241" s="161">
        <v>1542.0404999999998</v>
      </c>
      <c r="K241" s="161">
        <v>1565.9664999999998</v>
      </c>
      <c r="L241" s="161">
        <v>1404.3644999999999</v>
      </c>
      <c r="M241" s="161">
        <v>1382.5080499999997</v>
      </c>
      <c r="N241" s="161">
        <v>1791.1774999999998</v>
      </c>
      <c r="O241" s="161">
        <v>1366.89</v>
      </c>
      <c r="P241" s="161">
        <v>1326.7768499999997</v>
      </c>
      <c r="Q241" s="161">
        <v>1289.3195000000001</v>
      </c>
      <c r="R241" s="161">
        <v>753.4799999999999</v>
      </c>
      <c r="S241" s="161">
        <v>1199.4289999999999</v>
      </c>
      <c r="T241" s="161">
        <v>1167.7631000000001</v>
      </c>
      <c r="U241" s="161">
        <v>17869.066949999997</v>
      </c>
      <c r="V241" s="163">
        <f ca="1">SUM(INDIRECT(Inputs!$C$11&amp;ROW()&amp;":"&amp;Inputs!$C$12&amp;ROW()))</f>
        <v>1289.3195000000001</v>
      </c>
      <c r="W241" s="163">
        <f ca="1">SUM(INDIRECT(Inputs!$C$13&amp;ROW()&amp;":"&amp;Inputs!$C$14&amp;ROW()))</f>
        <v>14748.394849999997</v>
      </c>
      <c r="X241" s="3" t="str">
        <f>IF(COUNTIFS(Lookups!$A:$A,C241)=1,"Gross Sales","")</f>
        <v>Gross Sales</v>
      </c>
      <c r="Y241" s="3" t="str">
        <f>IF(COUNTIFS(Lookups!$D:$D,C241)=1,"Bar Sales","")</f>
        <v/>
      </c>
      <c r="Z241" s="3" t="str">
        <f>IFERROR(VLOOKUP(C241*1,Lookups!$D:$F,3,FALSE),"")</f>
        <v/>
      </c>
      <c r="AA241" s="3" t="str">
        <f>IFERROR(VLOOKUP($C241*1,Lookups!$H:$N,3,FALSE),"")</f>
        <v/>
      </c>
      <c r="AB241" s="3" t="str">
        <f>IFERROR(VLOOKUP($C241*1,Lookups!$H:$N,4,FALSE),"")</f>
        <v/>
      </c>
      <c r="AC241" s="3" t="str">
        <f>IFERROR(VLOOKUP($C241*1,Lookups!$H:$N,5,FALSE),"")</f>
        <v/>
      </c>
      <c r="AD241" s="3" t="str">
        <f>IFERROR(VLOOKUP($C241*1,Lookups!$H:$N,6,FALSE),"")</f>
        <v/>
      </c>
      <c r="AE241" s="3" t="str">
        <f>IFERROR(VLOOKUP($C241*1,Lookups!$H:$N,7,FALSE),"")</f>
        <v/>
      </c>
      <c r="AF241" s="3" t="str">
        <f>VLOOKUP(B241*1,Stores!$A:$C,3,FALSE)</f>
        <v>DFG</v>
      </c>
    </row>
    <row r="242" spans="1:32">
      <c r="A242" s="160" t="s">
        <v>917</v>
      </c>
      <c r="B242" s="160" t="s">
        <v>943</v>
      </c>
      <c r="C242" s="160">
        <v>519000</v>
      </c>
      <c r="D242" s="160" t="s">
        <v>918</v>
      </c>
      <c r="E242" s="160" t="s">
        <v>956</v>
      </c>
      <c r="F242" s="161">
        <v>2016</v>
      </c>
      <c r="G242" s="162">
        <v>0</v>
      </c>
      <c r="H242" s="161">
        <v>677.15011000000004</v>
      </c>
      <c r="I242" s="161">
        <v>1074.9865</v>
      </c>
      <c r="J242" s="161">
        <v>693.47249999999985</v>
      </c>
      <c r="K242" s="161">
        <v>1067.7344999999998</v>
      </c>
      <c r="L242" s="161">
        <v>1404.27</v>
      </c>
      <c r="M242" s="161">
        <v>606.55700000000002</v>
      </c>
      <c r="N242" s="161">
        <v>612.22979999999995</v>
      </c>
      <c r="O242" s="161">
        <v>695.60399999999993</v>
      </c>
      <c r="P242" s="161">
        <v>484.40699999999993</v>
      </c>
      <c r="Q242" s="161">
        <v>741.11519999999996</v>
      </c>
      <c r="R242" s="161">
        <v>463.49274999999994</v>
      </c>
      <c r="S242" s="161">
        <v>970.15379999999993</v>
      </c>
      <c r="T242" s="161">
        <v>714.98699999999997</v>
      </c>
      <c r="U242" s="161">
        <v>10206.160159999999</v>
      </c>
      <c r="V242" s="163">
        <f ca="1">SUM(INDIRECT(Inputs!$C$11&amp;ROW()&amp;":"&amp;Inputs!$C$12&amp;ROW()))</f>
        <v>741.11519999999996</v>
      </c>
      <c r="W242" s="163">
        <f ca="1">SUM(INDIRECT(Inputs!$C$13&amp;ROW()&amp;":"&amp;Inputs!$C$14&amp;ROW()))</f>
        <v>8057.5266100000008</v>
      </c>
      <c r="X242" s="3" t="str">
        <f>IF(COUNTIFS(Lookups!$A:$A,C242)=1,"Gross Sales","")</f>
        <v>Gross Sales</v>
      </c>
      <c r="Y242" s="3" t="str">
        <f>IF(COUNTIFS(Lookups!$D:$D,C242)=1,"Bar Sales","")</f>
        <v/>
      </c>
      <c r="Z242" s="3" t="str">
        <f>IFERROR(VLOOKUP(C242*1,Lookups!$D:$F,3,FALSE),"")</f>
        <v/>
      </c>
      <c r="AA242" s="3" t="str">
        <f>IFERROR(VLOOKUP($C242*1,Lookups!$H:$N,3,FALSE),"")</f>
        <v/>
      </c>
      <c r="AB242" s="3" t="str">
        <f>IFERROR(VLOOKUP($C242*1,Lookups!$H:$N,4,FALSE),"")</f>
        <v/>
      </c>
      <c r="AC242" s="3" t="str">
        <f>IFERROR(VLOOKUP($C242*1,Lookups!$H:$N,5,FALSE),"")</f>
        <v/>
      </c>
      <c r="AD242" s="3" t="str">
        <f>IFERROR(VLOOKUP($C242*1,Lookups!$H:$N,6,FALSE),"")</f>
        <v/>
      </c>
      <c r="AE242" s="3" t="str">
        <f>IFERROR(VLOOKUP($C242*1,Lookups!$H:$N,7,FALSE),"")</f>
        <v/>
      </c>
      <c r="AF242" s="3" t="str">
        <f>VLOOKUP(B242*1,Stores!$A:$C,3,FALSE)</f>
        <v>DFG</v>
      </c>
    </row>
    <row r="243" spans="1:32">
      <c r="A243" s="160" t="s">
        <v>917</v>
      </c>
      <c r="B243" s="160" t="s">
        <v>944</v>
      </c>
      <c r="C243" s="160">
        <v>519000</v>
      </c>
      <c r="D243" s="160" t="s">
        <v>918</v>
      </c>
      <c r="E243" s="160" t="s">
        <v>956</v>
      </c>
      <c r="F243" s="161">
        <v>2016</v>
      </c>
      <c r="G243" s="162">
        <v>0</v>
      </c>
      <c r="H243" s="161">
        <v>1188.3973499999997</v>
      </c>
      <c r="I243" s="161">
        <v>1389.444</v>
      </c>
      <c r="J243" s="161">
        <v>1394.9425000000001</v>
      </c>
      <c r="K243" s="161">
        <v>923.06199999999978</v>
      </c>
      <c r="L243" s="161">
        <v>1123.9252499999998</v>
      </c>
      <c r="M243" s="161">
        <v>1183.2204999999999</v>
      </c>
      <c r="N243" s="161">
        <v>934.30399999999986</v>
      </c>
      <c r="O243" s="161">
        <v>716.1</v>
      </c>
      <c r="P243" s="161">
        <v>380.18399999999997</v>
      </c>
      <c r="Q243" s="161">
        <v>1005.5500000000001</v>
      </c>
      <c r="R243" s="161">
        <v>551.36480000000006</v>
      </c>
      <c r="S243" s="161">
        <v>738.45449999999994</v>
      </c>
      <c r="T243" s="161">
        <v>1186.3599999999999</v>
      </c>
      <c r="U243" s="161">
        <v>12715.308899999998</v>
      </c>
      <c r="V243" s="163">
        <f ca="1">SUM(INDIRECT(Inputs!$C$11&amp;ROW()&amp;":"&amp;Inputs!$C$12&amp;ROW()))</f>
        <v>1005.5500000000001</v>
      </c>
      <c r="W243" s="163">
        <f ca="1">SUM(INDIRECT(Inputs!$C$13&amp;ROW()&amp;":"&amp;Inputs!$C$14&amp;ROW()))</f>
        <v>10239.129599999998</v>
      </c>
      <c r="X243" s="3" t="str">
        <f>IF(COUNTIFS(Lookups!$A:$A,C243)=1,"Gross Sales","")</f>
        <v>Gross Sales</v>
      </c>
      <c r="Y243" s="3" t="str">
        <f>IF(COUNTIFS(Lookups!$D:$D,C243)=1,"Bar Sales","")</f>
        <v/>
      </c>
      <c r="Z243" s="3" t="str">
        <f>IFERROR(VLOOKUP(C243*1,Lookups!$D:$F,3,FALSE),"")</f>
        <v/>
      </c>
      <c r="AA243" s="3" t="str">
        <f>IFERROR(VLOOKUP($C243*1,Lookups!$H:$N,3,FALSE),"")</f>
        <v/>
      </c>
      <c r="AB243" s="3" t="str">
        <f>IFERROR(VLOOKUP($C243*1,Lookups!$H:$N,4,FALSE),"")</f>
        <v/>
      </c>
      <c r="AC243" s="3" t="str">
        <f>IFERROR(VLOOKUP($C243*1,Lookups!$H:$N,5,FALSE),"")</f>
        <v/>
      </c>
      <c r="AD243" s="3" t="str">
        <f>IFERROR(VLOOKUP($C243*1,Lookups!$H:$N,6,FALSE),"")</f>
        <v/>
      </c>
      <c r="AE243" s="3" t="str">
        <f>IFERROR(VLOOKUP($C243*1,Lookups!$H:$N,7,FALSE),"")</f>
        <v/>
      </c>
      <c r="AF243" s="3" t="str">
        <f>VLOOKUP(B243*1,Stores!$A:$C,3,FALSE)</f>
        <v>DFG</v>
      </c>
    </row>
    <row r="244" spans="1:32">
      <c r="A244" s="160" t="s">
        <v>917</v>
      </c>
      <c r="B244" s="160" t="s">
        <v>945</v>
      </c>
      <c r="C244" s="160">
        <v>519000</v>
      </c>
      <c r="D244" s="160" t="s">
        <v>918</v>
      </c>
      <c r="E244" s="160" t="s">
        <v>956</v>
      </c>
      <c r="F244" s="161">
        <v>2016</v>
      </c>
      <c r="G244" s="162">
        <v>0</v>
      </c>
      <c r="H244" s="161">
        <v>1483.1714799999997</v>
      </c>
      <c r="I244" s="161">
        <v>2006.4292500000001</v>
      </c>
      <c r="J244" s="161">
        <v>1225.07</v>
      </c>
      <c r="K244" s="161">
        <v>1174.8239999999998</v>
      </c>
      <c r="L244" s="161">
        <v>1329.4165499999999</v>
      </c>
      <c r="M244" s="161">
        <v>983.89549999999997</v>
      </c>
      <c r="N244" s="161">
        <v>833.59360000000004</v>
      </c>
      <c r="O244" s="161">
        <v>881.49599999999998</v>
      </c>
      <c r="P244" s="161">
        <v>688.10699999999997</v>
      </c>
      <c r="Q244" s="161">
        <v>1061.5671499999999</v>
      </c>
      <c r="R244" s="161">
        <v>957.83897999999999</v>
      </c>
      <c r="S244" s="161">
        <v>1139.64165</v>
      </c>
      <c r="T244" s="161">
        <v>883.96769999999992</v>
      </c>
      <c r="U244" s="161">
        <v>14649.018859999996</v>
      </c>
      <c r="V244" s="163">
        <f ca="1">SUM(INDIRECT(Inputs!$C$11&amp;ROW()&amp;":"&amp;Inputs!$C$12&amp;ROW()))</f>
        <v>1061.5671499999999</v>
      </c>
      <c r="W244" s="163">
        <f ca="1">SUM(INDIRECT(Inputs!$C$13&amp;ROW()&amp;":"&amp;Inputs!$C$14&amp;ROW()))</f>
        <v>11667.570529999997</v>
      </c>
      <c r="X244" s="3" t="str">
        <f>IF(COUNTIFS(Lookups!$A:$A,C244)=1,"Gross Sales","")</f>
        <v>Gross Sales</v>
      </c>
      <c r="Y244" s="3" t="str">
        <f>IF(COUNTIFS(Lookups!$D:$D,C244)=1,"Bar Sales","")</f>
        <v/>
      </c>
      <c r="Z244" s="3" t="str">
        <f>IFERROR(VLOOKUP(C244*1,Lookups!$D:$F,3,FALSE),"")</f>
        <v/>
      </c>
      <c r="AA244" s="3" t="str">
        <f>IFERROR(VLOOKUP($C244*1,Lookups!$H:$N,3,FALSE),"")</f>
        <v/>
      </c>
      <c r="AB244" s="3" t="str">
        <f>IFERROR(VLOOKUP($C244*1,Lookups!$H:$N,4,FALSE),"")</f>
        <v/>
      </c>
      <c r="AC244" s="3" t="str">
        <f>IFERROR(VLOOKUP($C244*1,Lookups!$H:$N,5,FALSE),"")</f>
        <v/>
      </c>
      <c r="AD244" s="3" t="str">
        <f>IFERROR(VLOOKUP($C244*1,Lookups!$H:$N,6,FALSE),"")</f>
        <v/>
      </c>
      <c r="AE244" s="3" t="str">
        <f>IFERROR(VLOOKUP($C244*1,Lookups!$H:$N,7,FALSE),"")</f>
        <v/>
      </c>
      <c r="AF244" s="3" t="str">
        <f>VLOOKUP(B244*1,Stores!$A:$C,3,FALSE)</f>
        <v>DFG</v>
      </c>
    </row>
    <row r="245" spans="1:32">
      <c r="A245" s="160" t="s">
        <v>917</v>
      </c>
      <c r="B245" s="160" t="s">
        <v>946</v>
      </c>
      <c r="C245" s="160">
        <v>519000</v>
      </c>
      <c r="D245" s="160" t="s">
        <v>918</v>
      </c>
      <c r="E245" s="160" t="s">
        <v>956</v>
      </c>
      <c r="F245" s="161">
        <v>2016</v>
      </c>
      <c r="G245" s="162">
        <v>0</v>
      </c>
      <c r="H245" s="161">
        <v>675.67394999999988</v>
      </c>
      <c r="I245" s="161">
        <v>1150.1196</v>
      </c>
      <c r="J245" s="161">
        <v>443.95715000000001</v>
      </c>
      <c r="K245" s="161">
        <v>373.20675</v>
      </c>
      <c r="L245" s="161">
        <v>792.4</v>
      </c>
      <c r="M245" s="161">
        <v>607.69799999999998</v>
      </c>
      <c r="N245" s="161">
        <v>332.01</v>
      </c>
      <c r="O245" s="161">
        <v>770.92399999999998</v>
      </c>
      <c r="P245" s="161">
        <v>519.22415999999998</v>
      </c>
      <c r="Q245" s="161">
        <v>591.31799999999998</v>
      </c>
      <c r="R245" s="161">
        <v>811.34899999999993</v>
      </c>
      <c r="S245" s="161">
        <v>997.24799999999982</v>
      </c>
      <c r="T245" s="161">
        <v>706.86</v>
      </c>
      <c r="U245" s="161">
        <v>8771.9886100000003</v>
      </c>
      <c r="V245" s="163">
        <f ca="1">SUM(INDIRECT(Inputs!$C$11&amp;ROW()&amp;":"&amp;Inputs!$C$12&amp;ROW()))</f>
        <v>591.31799999999998</v>
      </c>
      <c r="W245" s="163">
        <f ca="1">SUM(INDIRECT(Inputs!$C$13&amp;ROW()&amp;":"&amp;Inputs!$C$14&amp;ROW()))</f>
        <v>6256.53161</v>
      </c>
      <c r="X245" s="3" t="str">
        <f>IF(COUNTIFS(Lookups!$A:$A,C245)=1,"Gross Sales","")</f>
        <v>Gross Sales</v>
      </c>
      <c r="Y245" s="3" t="str">
        <f>IF(COUNTIFS(Lookups!$D:$D,C245)=1,"Bar Sales","")</f>
        <v/>
      </c>
      <c r="Z245" s="3" t="str">
        <f>IFERROR(VLOOKUP(C245*1,Lookups!$D:$F,3,FALSE),"")</f>
        <v/>
      </c>
      <c r="AA245" s="3" t="str">
        <f>IFERROR(VLOOKUP($C245*1,Lookups!$H:$N,3,FALSE),"")</f>
        <v/>
      </c>
      <c r="AB245" s="3" t="str">
        <f>IFERROR(VLOOKUP($C245*1,Lookups!$H:$N,4,FALSE),"")</f>
        <v/>
      </c>
      <c r="AC245" s="3" t="str">
        <f>IFERROR(VLOOKUP($C245*1,Lookups!$H:$N,5,FALSE),"")</f>
        <v/>
      </c>
      <c r="AD245" s="3" t="str">
        <f>IFERROR(VLOOKUP($C245*1,Lookups!$H:$N,6,FALSE),"")</f>
        <v/>
      </c>
      <c r="AE245" s="3" t="str">
        <f>IFERROR(VLOOKUP($C245*1,Lookups!$H:$N,7,FALSE),"")</f>
        <v/>
      </c>
      <c r="AF245" s="3" t="str">
        <f>VLOOKUP(B245*1,Stores!$A:$C,3,FALSE)</f>
        <v>DFG</v>
      </c>
    </row>
    <row r="246" spans="1:32">
      <c r="A246" s="160" t="s">
        <v>917</v>
      </c>
      <c r="B246" s="160" t="s">
        <v>947</v>
      </c>
      <c r="C246" s="160">
        <v>519000</v>
      </c>
      <c r="D246" s="160" t="s">
        <v>918</v>
      </c>
      <c r="E246" s="160" t="s">
        <v>956</v>
      </c>
      <c r="F246" s="161">
        <v>2016</v>
      </c>
      <c r="G246" s="162">
        <v>0</v>
      </c>
      <c r="H246" s="161">
        <v>925.17662999999993</v>
      </c>
      <c r="I246" s="161">
        <v>2516.03548</v>
      </c>
      <c r="J246" s="161">
        <v>1593.095</v>
      </c>
      <c r="K246" s="161">
        <v>1871.9381099999998</v>
      </c>
      <c r="L246" s="161">
        <v>1461.2074399999999</v>
      </c>
      <c r="M246" s="161">
        <v>1234.25694</v>
      </c>
      <c r="N246" s="161">
        <v>1067.42524</v>
      </c>
      <c r="O246" s="161">
        <v>1002.4166599999999</v>
      </c>
      <c r="P246" s="161">
        <v>655.91889999999989</v>
      </c>
      <c r="Q246" s="161">
        <v>1101.91851</v>
      </c>
      <c r="R246" s="161">
        <v>762.20235000000002</v>
      </c>
      <c r="S246" s="161">
        <v>629.29124999999999</v>
      </c>
      <c r="T246" s="161">
        <v>880.16613999999981</v>
      </c>
      <c r="U246" s="161">
        <v>15701.048649999997</v>
      </c>
      <c r="V246" s="163">
        <f ca="1">SUM(INDIRECT(Inputs!$C$11&amp;ROW()&amp;":"&amp;Inputs!$C$12&amp;ROW()))</f>
        <v>1101.91851</v>
      </c>
      <c r="W246" s="163">
        <f ca="1">SUM(INDIRECT(Inputs!$C$13&amp;ROW()&amp;":"&amp;Inputs!$C$14&amp;ROW()))</f>
        <v>13429.388909999998</v>
      </c>
      <c r="X246" s="3" t="str">
        <f>IF(COUNTIFS(Lookups!$A:$A,C246)=1,"Gross Sales","")</f>
        <v>Gross Sales</v>
      </c>
      <c r="Y246" s="3" t="str">
        <f>IF(COUNTIFS(Lookups!$D:$D,C246)=1,"Bar Sales","")</f>
        <v/>
      </c>
      <c r="Z246" s="3" t="str">
        <f>IFERROR(VLOOKUP(C246*1,Lookups!$D:$F,3,FALSE),"")</f>
        <v/>
      </c>
      <c r="AA246" s="3" t="str">
        <f>IFERROR(VLOOKUP($C246*1,Lookups!$H:$N,3,FALSE),"")</f>
        <v/>
      </c>
      <c r="AB246" s="3" t="str">
        <f>IFERROR(VLOOKUP($C246*1,Lookups!$H:$N,4,FALSE),"")</f>
        <v/>
      </c>
      <c r="AC246" s="3" t="str">
        <f>IFERROR(VLOOKUP($C246*1,Lookups!$H:$N,5,FALSE),"")</f>
        <v/>
      </c>
      <c r="AD246" s="3" t="str">
        <f>IFERROR(VLOOKUP($C246*1,Lookups!$H:$N,6,FALSE),"")</f>
        <v/>
      </c>
      <c r="AE246" s="3" t="str">
        <f>IFERROR(VLOOKUP($C246*1,Lookups!$H:$N,7,FALSE),"")</f>
        <v/>
      </c>
      <c r="AF246" s="3" t="str">
        <f>VLOOKUP(B246*1,Stores!$A:$C,3,FALSE)</f>
        <v>DFG</v>
      </c>
    </row>
    <row r="247" spans="1:32">
      <c r="A247" s="160" t="s">
        <v>917</v>
      </c>
      <c r="B247" s="160" t="s">
        <v>948</v>
      </c>
      <c r="C247" s="160">
        <v>519000</v>
      </c>
      <c r="D247" s="160" t="s">
        <v>918</v>
      </c>
      <c r="E247" s="160" t="s">
        <v>956</v>
      </c>
      <c r="F247" s="161">
        <v>2016</v>
      </c>
      <c r="G247" s="162">
        <v>0</v>
      </c>
      <c r="H247" s="161">
        <v>844.5005799999999</v>
      </c>
      <c r="I247" s="161">
        <v>1291.9179000000001</v>
      </c>
      <c r="J247" s="161">
        <v>959.17500000000007</v>
      </c>
      <c r="K247" s="161">
        <v>1541.9424999999999</v>
      </c>
      <c r="L247" s="161">
        <v>962.96199999999999</v>
      </c>
      <c r="M247" s="161">
        <v>311.15167999999994</v>
      </c>
      <c r="N247" s="161">
        <v>627.03080999999997</v>
      </c>
      <c r="O247" s="161">
        <v>662.75440000000003</v>
      </c>
      <c r="P247" s="161">
        <v>507.48263999999995</v>
      </c>
      <c r="Q247" s="161">
        <v>409.63999999999993</v>
      </c>
      <c r="R247" s="161">
        <v>441.02799999999996</v>
      </c>
      <c r="S247" s="161">
        <v>626.68374999999992</v>
      </c>
      <c r="T247" s="161">
        <v>665.47879999999998</v>
      </c>
      <c r="U247" s="161">
        <v>9851.7480600000017</v>
      </c>
      <c r="V247" s="163">
        <f ca="1">SUM(INDIRECT(Inputs!$C$11&amp;ROW()&amp;":"&amp;Inputs!$C$12&amp;ROW()))</f>
        <v>409.63999999999993</v>
      </c>
      <c r="W247" s="163">
        <f ca="1">SUM(INDIRECT(Inputs!$C$13&amp;ROW()&amp;":"&amp;Inputs!$C$14&amp;ROW()))</f>
        <v>8118.5575100000005</v>
      </c>
      <c r="X247" s="3" t="str">
        <f>IF(COUNTIFS(Lookups!$A:$A,C247)=1,"Gross Sales","")</f>
        <v>Gross Sales</v>
      </c>
      <c r="Y247" s="3" t="str">
        <f>IF(COUNTIFS(Lookups!$D:$D,C247)=1,"Bar Sales","")</f>
        <v/>
      </c>
      <c r="Z247" s="3" t="str">
        <f>IFERROR(VLOOKUP(C247*1,Lookups!$D:$F,3,FALSE),"")</f>
        <v/>
      </c>
      <c r="AA247" s="3" t="str">
        <f>IFERROR(VLOOKUP($C247*1,Lookups!$H:$N,3,FALSE),"")</f>
        <v/>
      </c>
      <c r="AB247" s="3" t="str">
        <f>IFERROR(VLOOKUP($C247*1,Lookups!$H:$N,4,FALSE),"")</f>
        <v/>
      </c>
      <c r="AC247" s="3" t="str">
        <f>IFERROR(VLOOKUP($C247*1,Lookups!$H:$N,5,FALSE),"")</f>
        <v/>
      </c>
      <c r="AD247" s="3" t="str">
        <f>IFERROR(VLOOKUP($C247*1,Lookups!$H:$N,6,FALSE),"")</f>
        <v/>
      </c>
      <c r="AE247" s="3" t="str">
        <f>IFERROR(VLOOKUP($C247*1,Lookups!$H:$N,7,FALSE),"")</f>
        <v/>
      </c>
      <c r="AF247" s="3" t="str">
        <f>VLOOKUP(B247*1,Stores!$A:$C,3,FALSE)</f>
        <v>DFG</v>
      </c>
    </row>
    <row r="248" spans="1:32">
      <c r="A248" s="160" t="s">
        <v>917</v>
      </c>
      <c r="B248" s="160" t="s">
        <v>949</v>
      </c>
      <c r="C248" s="160">
        <v>519000</v>
      </c>
      <c r="D248" s="160" t="s">
        <v>918</v>
      </c>
      <c r="E248" s="160" t="s">
        <v>956</v>
      </c>
      <c r="F248" s="161">
        <v>2016</v>
      </c>
      <c r="G248" s="162">
        <v>0</v>
      </c>
      <c r="H248" s="161">
        <v>658.47599999999989</v>
      </c>
      <c r="I248" s="161">
        <v>1411.1010900000001</v>
      </c>
      <c r="J248" s="161">
        <v>634.34321999999997</v>
      </c>
      <c r="K248" s="161">
        <v>997.18268999999987</v>
      </c>
      <c r="L248" s="161">
        <v>1245.5956800000001</v>
      </c>
      <c r="M248" s="161">
        <v>987.57267000000002</v>
      </c>
      <c r="N248" s="161">
        <v>1666.6096999999997</v>
      </c>
      <c r="O248" s="161">
        <v>650.12975999999992</v>
      </c>
      <c r="P248" s="161">
        <v>1023.6975000000001</v>
      </c>
      <c r="Q248" s="161">
        <v>963.05867000000001</v>
      </c>
      <c r="R248" s="161">
        <v>1317.8211899999999</v>
      </c>
      <c r="S248" s="161">
        <v>798.08364999999992</v>
      </c>
      <c r="T248" s="161">
        <v>1129.4828999999997</v>
      </c>
      <c r="U248" s="161">
        <v>13483.15472</v>
      </c>
      <c r="V248" s="163">
        <f ca="1">SUM(INDIRECT(Inputs!$C$11&amp;ROW()&amp;":"&amp;Inputs!$C$12&amp;ROW()))</f>
        <v>963.05867000000001</v>
      </c>
      <c r="W248" s="163">
        <f ca="1">SUM(INDIRECT(Inputs!$C$13&amp;ROW()&amp;":"&amp;Inputs!$C$14&amp;ROW()))</f>
        <v>10237.76698</v>
      </c>
      <c r="X248" s="3" t="str">
        <f>IF(COUNTIFS(Lookups!$A:$A,C248)=1,"Gross Sales","")</f>
        <v>Gross Sales</v>
      </c>
      <c r="Y248" s="3" t="str">
        <f>IF(COUNTIFS(Lookups!$D:$D,C248)=1,"Bar Sales","")</f>
        <v/>
      </c>
      <c r="Z248" s="3" t="str">
        <f>IFERROR(VLOOKUP(C248*1,Lookups!$D:$F,3,FALSE),"")</f>
        <v/>
      </c>
      <c r="AA248" s="3" t="str">
        <f>IFERROR(VLOOKUP($C248*1,Lookups!$H:$N,3,FALSE),"")</f>
        <v/>
      </c>
      <c r="AB248" s="3" t="str">
        <f>IFERROR(VLOOKUP($C248*1,Lookups!$H:$N,4,FALSE),"")</f>
        <v/>
      </c>
      <c r="AC248" s="3" t="str">
        <f>IFERROR(VLOOKUP($C248*1,Lookups!$H:$N,5,FALSE),"")</f>
        <v/>
      </c>
      <c r="AD248" s="3" t="str">
        <f>IFERROR(VLOOKUP($C248*1,Lookups!$H:$N,6,FALSE),"")</f>
        <v/>
      </c>
      <c r="AE248" s="3" t="str">
        <f>IFERROR(VLOOKUP($C248*1,Lookups!$H:$N,7,FALSE),"")</f>
        <v/>
      </c>
      <c r="AF248" s="3" t="str">
        <f>VLOOKUP(B248*1,Stores!$A:$C,3,FALSE)</f>
        <v>DFG</v>
      </c>
    </row>
    <row r="249" spans="1:32">
      <c r="A249" s="160" t="s">
        <v>917</v>
      </c>
      <c r="B249" s="160" t="s">
        <v>950</v>
      </c>
      <c r="C249" s="160">
        <v>519000</v>
      </c>
      <c r="D249" s="160" t="s">
        <v>918</v>
      </c>
      <c r="E249" s="160" t="s">
        <v>956</v>
      </c>
      <c r="F249" s="161">
        <v>2016</v>
      </c>
      <c r="G249" s="162">
        <v>0</v>
      </c>
      <c r="H249" s="161">
        <v>2416.8977</v>
      </c>
      <c r="I249" s="161">
        <v>3198.8250000000003</v>
      </c>
      <c r="J249" s="161">
        <v>1870.05</v>
      </c>
      <c r="K249" s="161">
        <v>1881.9272500000002</v>
      </c>
      <c r="L249" s="161">
        <v>1254.6379999999999</v>
      </c>
      <c r="M249" s="161">
        <v>633.07999999999993</v>
      </c>
      <c r="N249" s="161">
        <v>1151.3039999999999</v>
      </c>
      <c r="O249" s="161">
        <v>892.50000000000011</v>
      </c>
      <c r="P249" s="161">
        <v>1240.0919999999999</v>
      </c>
      <c r="Q249" s="161">
        <v>1025.0974999999999</v>
      </c>
      <c r="R249" s="161">
        <v>969.52799999999991</v>
      </c>
      <c r="S249" s="161">
        <v>1131.0949999999998</v>
      </c>
      <c r="T249" s="161">
        <v>1052.2014999999999</v>
      </c>
      <c r="U249" s="161">
        <v>18717.235950000002</v>
      </c>
      <c r="V249" s="163">
        <f ca="1">SUM(INDIRECT(Inputs!$C$11&amp;ROW()&amp;":"&amp;Inputs!$C$12&amp;ROW()))</f>
        <v>1025.0974999999999</v>
      </c>
      <c r="W249" s="163">
        <f ca="1">SUM(INDIRECT(Inputs!$C$13&amp;ROW()&amp;":"&amp;Inputs!$C$14&amp;ROW()))</f>
        <v>15564.411450000001</v>
      </c>
      <c r="X249" s="3" t="str">
        <f>IF(COUNTIFS(Lookups!$A:$A,C249)=1,"Gross Sales","")</f>
        <v>Gross Sales</v>
      </c>
      <c r="Y249" s="3" t="str">
        <f>IF(COUNTIFS(Lookups!$D:$D,C249)=1,"Bar Sales","")</f>
        <v/>
      </c>
      <c r="Z249" s="3" t="str">
        <f>IFERROR(VLOOKUP(C249*1,Lookups!$D:$F,3,FALSE),"")</f>
        <v/>
      </c>
      <c r="AA249" s="3" t="str">
        <f>IFERROR(VLOOKUP($C249*1,Lookups!$H:$N,3,FALSE),"")</f>
        <v/>
      </c>
      <c r="AB249" s="3" t="str">
        <f>IFERROR(VLOOKUP($C249*1,Lookups!$H:$N,4,FALSE),"")</f>
        <v/>
      </c>
      <c r="AC249" s="3" t="str">
        <f>IFERROR(VLOOKUP($C249*1,Lookups!$H:$N,5,FALSE),"")</f>
        <v/>
      </c>
      <c r="AD249" s="3" t="str">
        <f>IFERROR(VLOOKUP($C249*1,Lookups!$H:$N,6,FALSE),"")</f>
        <v/>
      </c>
      <c r="AE249" s="3" t="str">
        <f>IFERROR(VLOOKUP($C249*1,Lookups!$H:$N,7,FALSE),"")</f>
        <v/>
      </c>
      <c r="AF249" s="3" t="str">
        <f>VLOOKUP(B249*1,Stores!$A:$C,3,FALSE)</f>
        <v>DFG</v>
      </c>
    </row>
    <row r="250" spans="1:32">
      <c r="A250" s="160" t="s">
        <v>917</v>
      </c>
      <c r="B250" s="160" t="s">
        <v>951</v>
      </c>
      <c r="C250" s="160">
        <v>519000</v>
      </c>
      <c r="D250" s="160" t="s">
        <v>918</v>
      </c>
      <c r="E250" s="160" t="s">
        <v>956</v>
      </c>
      <c r="F250" s="161">
        <v>2016</v>
      </c>
      <c r="G250" s="162">
        <v>0</v>
      </c>
      <c r="H250" s="161">
        <v>887.44319999999993</v>
      </c>
      <c r="I250" s="161">
        <v>1107.7447499999998</v>
      </c>
      <c r="J250" s="161">
        <v>1296.6523500000001</v>
      </c>
      <c r="K250" s="161">
        <v>2118.8629000000001</v>
      </c>
      <c r="L250" s="161">
        <v>1564.1241</v>
      </c>
      <c r="M250" s="161">
        <v>1140.2307000000001</v>
      </c>
      <c r="N250" s="161">
        <v>1132.6014</v>
      </c>
      <c r="O250" s="161">
        <v>855.75</v>
      </c>
      <c r="P250" s="161">
        <v>1559.4781999999998</v>
      </c>
      <c r="Q250" s="161">
        <v>1952.1860399999998</v>
      </c>
      <c r="R250" s="161">
        <v>1248.5703999999998</v>
      </c>
      <c r="S250" s="161">
        <v>1127.7497000000001</v>
      </c>
      <c r="T250" s="161">
        <v>759.99105000000009</v>
      </c>
      <c r="U250" s="161">
        <v>16751.38479</v>
      </c>
      <c r="V250" s="163">
        <f ca="1">SUM(INDIRECT(Inputs!$C$11&amp;ROW()&amp;":"&amp;Inputs!$C$12&amp;ROW()))</f>
        <v>1952.1860399999998</v>
      </c>
      <c r="W250" s="163">
        <f ca="1">SUM(INDIRECT(Inputs!$C$13&amp;ROW()&amp;":"&amp;Inputs!$C$14&amp;ROW()))</f>
        <v>13615.073640000001</v>
      </c>
      <c r="X250" s="3" t="str">
        <f>IF(COUNTIFS(Lookups!$A:$A,C250)=1,"Gross Sales","")</f>
        <v>Gross Sales</v>
      </c>
      <c r="Y250" s="3" t="str">
        <f>IF(COUNTIFS(Lookups!$D:$D,C250)=1,"Bar Sales","")</f>
        <v/>
      </c>
      <c r="Z250" s="3" t="str">
        <f>IFERROR(VLOOKUP(C250*1,Lookups!$D:$F,3,FALSE),"")</f>
        <v/>
      </c>
      <c r="AA250" s="3" t="str">
        <f>IFERROR(VLOOKUP($C250*1,Lookups!$H:$N,3,FALSE),"")</f>
        <v/>
      </c>
      <c r="AB250" s="3" t="str">
        <f>IFERROR(VLOOKUP($C250*1,Lookups!$H:$N,4,FALSE),"")</f>
        <v/>
      </c>
      <c r="AC250" s="3" t="str">
        <f>IFERROR(VLOOKUP($C250*1,Lookups!$H:$N,5,FALSE),"")</f>
        <v/>
      </c>
      <c r="AD250" s="3" t="str">
        <f>IFERROR(VLOOKUP($C250*1,Lookups!$H:$N,6,FALSE),"")</f>
        <v/>
      </c>
      <c r="AE250" s="3" t="str">
        <f>IFERROR(VLOOKUP($C250*1,Lookups!$H:$N,7,FALSE),"")</f>
        <v/>
      </c>
      <c r="AF250" s="3" t="str">
        <f>VLOOKUP(B250*1,Stores!$A:$C,3,FALSE)</f>
        <v>DFG</v>
      </c>
    </row>
    <row r="251" spans="1:32">
      <c r="A251" s="160" t="s">
        <v>917</v>
      </c>
      <c r="B251" s="160" t="s">
        <v>952</v>
      </c>
      <c r="C251" s="160">
        <v>519000</v>
      </c>
      <c r="D251" s="160" t="s">
        <v>918</v>
      </c>
      <c r="E251" s="160" t="s">
        <v>956</v>
      </c>
      <c r="F251" s="161">
        <v>2016</v>
      </c>
      <c r="G251" s="162">
        <v>0</v>
      </c>
      <c r="H251" s="161">
        <v>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19471.613000000001</v>
      </c>
      <c r="O251" s="161">
        <v>3367.00875</v>
      </c>
      <c r="P251" s="161">
        <v>3166.3831500000001</v>
      </c>
      <c r="Q251" s="161">
        <v>2121.1154999999999</v>
      </c>
      <c r="R251" s="161">
        <v>2053.2749999999996</v>
      </c>
      <c r="S251" s="161">
        <v>1076.3528999999999</v>
      </c>
      <c r="T251" s="161">
        <v>2091.6189000000004</v>
      </c>
      <c r="U251" s="161">
        <v>33347.367200000001</v>
      </c>
      <c r="V251" s="163">
        <f ca="1">SUM(INDIRECT(Inputs!$C$11&amp;ROW()&amp;":"&amp;Inputs!$C$12&amp;ROW()))</f>
        <v>2121.1154999999999</v>
      </c>
      <c r="W251" s="163">
        <f ca="1">SUM(INDIRECT(Inputs!$C$13&amp;ROW()&amp;":"&amp;Inputs!$C$14&amp;ROW()))</f>
        <v>28126.120400000003</v>
      </c>
      <c r="X251" s="3" t="str">
        <f>IF(COUNTIFS(Lookups!$A:$A,C251)=1,"Gross Sales","")</f>
        <v>Gross Sales</v>
      </c>
      <c r="Y251" s="3" t="str">
        <f>IF(COUNTIFS(Lookups!$D:$D,C251)=1,"Bar Sales","")</f>
        <v/>
      </c>
      <c r="Z251" s="3" t="str">
        <f>IFERROR(VLOOKUP(C251*1,Lookups!$D:$F,3,FALSE),"")</f>
        <v/>
      </c>
      <c r="AA251" s="3" t="str">
        <f>IFERROR(VLOOKUP($C251*1,Lookups!$H:$N,3,FALSE),"")</f>
        <v/>
      </c>
      <c r="AB251" s="3" t="str">
        <f>IFERROR(VLOOKUP($C251*1,Lookups!$H:$N,4,FALSE),"")</f>
        <v/>
      </c>
      <c r="AC251" s="3" t="str">
        <f>IFERROR(VLOOKUP($C251*1,Lookups!$H:$N,5,FALSE),"")</f>
        <v/>
      </c>
      <c r="AD251" s="3" t="str">
        <f>IFERROR(VLOOKUP($C251*1,Lookups!$H:$N,6,FALSE),"")</f>
        <v/>
      </c>
      <c r="AE251" s="3" t="str">
        <f>IFERROR(VLOOKUP($C251*1,Lookups!$H:$N,7,FALSE),"")</f>
        <v/>
      </c>
      <c r="AF251" s="3" t="str">
        <f>VLOOKUP(B251*1,Stores!$A:$C,3,FALSE)</f>
        <v>DFG</v>
      </c>
    </row>
    <row r="252" spans="1:32">
      <c r="A252" s="160" t="s">
        <v>917</v>
      </c>
      <c r="B252" s="160" t="s">
        <v>953</v>
      </c>
      <c r="C252" s="160">
        <v>519000</v>
      </c>
      <c r="D252" s="160" t="s">
        <v>918</v>
      </c>
      <c r="E252" s="160" t="s">
        <v>956</v>
      </c>
      <c r="F252" s="161">
        <v>2016</v>
      </c>
      <c r="G252" s="162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12390.851199999999</v>
      </c>
      <c r="S252" s="161">
        <v>1054.6200000000001</v>
      </c>
      <c r="T252" s="161">
        <v>1010.24</v>
      </c>
      <c r="U252" s="161">
        <v>14455.7112</v>
      </c>
      <c r="V252" s="163">
        <f ca="1">SUM(INDIRECT(Inputs!$C$11&amp;ROW()&amp;":"&amp;Inputs!$C$12&amp;ROW()))</f>
        <v>0</v>
      </c>
      <c r="W252" s="163">
        <f ca="1">SUM(INDIRECT(Inputs!$C$13&amp;ROW()&amp;":"&amp;Inputs!$C$14&amp;ROW()))</f>
        <v>0</v>
      </c>
      <c r="X252" s="3" t="str">
        <f>IF(COUNTIFS(Lookups!$A:$A,C252)=1,"Gross Sales","")</f>
        <v>Gross Sales</v>
      </c>
      <c r="Y252" s="3" t="str">
        <f>IF(COUNTIFS(Lookups!$D:$D,C252)=1,"Bar Sales","")</f>
        <v/>
      </c>
      <c r="Z252" s="3" t="str">
        <f>IFERROR(VLOOKUP(C252*1,Lookups!$D:$F,3,FALSE),"")</f>
        <v/>
      </c>
      <c r="AA252" s="3" t="str">
        <f>IFERROR(VLOOKUP($C252*1,Lookups!$H:$N,3,FALSE),"")</f>
        <v/>
      </c>
      <c r="AB252" s="3" t="str">
        <f>IFERROR(VLOOKUP($C252*1,Lookups!$H:$N,4,FALSE),"")</f>
        <v/>
      </c>
      <c r="AC252" s="3" t="str">
        <f>IFERROR(VLOOKUP($C252*1,Lookups!$H:$N,5,FALSE),"")</f>
        <v/>
      </c>
      <c r="AD252" s="3" t="str">
        <f>IFERROR(VLOOKUP($C252*1,Lookups!$H:$N,6,FALSE),"")</f>
        <v/>
      </c>
      <c r="AE252" s="3" t="str">
        <f>IFERROR(VLOOKUP($C252*1,Lookups!$H:$N,7,FALSE),"")</f>
        <v/>
      </c>
      <c r="AF252" s="3" t="str">
        <f>VLOOKUP(B252*1,Stores!$A:$C,3,FALSE)</f>
        <v>DFG</v>
      </c>
    </row>
    <row r="253" spans="1:32">
      <c r="A253" s="160" t="s">
        <v>917</v>
      </c>
      <c r="B253" s="160" t="s">
        <v>954</v>
      </c>
      <c r="C253" s="160">
        <v>519000</v>
      </c>
      <c r="D253" s="160" t="s">
        <v>918</v>
      </c>
      <c r="E253" s="160" t="s">
        <v>956</v>
      </c>
      <c r="F253" s="161">
        <v>2016</v>
      </c>
      <c r="G253" s="162">
        <v>0</v>
      </c>
      <c r="H253" s="161">
        <v>0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1">
        <v>0</v>
      </c>
      <c r="S253" s="161">
        <v>12043.344599999999</v>
      </c>
      <c r="T253" s="161">
        <v>3164.1903999999995</v>
      </c>
      <c r="U253" s="161">
        <v>15207.534999999998</v>
      </c>
      <c r="V253" s="163">
        <f ca="1">SUM(INDIRECT(Inputs!$C$11&amp;ROW()&amp;":"&amp;Inputs!$C$12&amp;ROW()))</f>
        <v>0</v>
      </c>
      <c r="W253" s="163">
        <f ca="1">SUM(INDIRECT(Inputs!$C$13&amp;ROW()&amp;":"&amp;Inputs!$C$14&amp;ROW()))</f>
        <v>0</v>
      </c>
      <c r="X253" s="3" t="str">
        <f>IF(COUNTIFS(Lookups!$A:$A,C253)=1,"Gross Sales","")</f>
        <v>Gross Sales</v>
      </c>
      <c r="Y253" s="3" t="str">
        <f>IF(COUNTIFS(Lookups!$D:$D,C253)=1,"Bar Sales","")</f>
        <v/>
      </c>
      <c r="Z253" s="3" t="str">
        <f>IFERROR(VLOOKUP(C253*1,Lookups!$D:$F,3,FALSE),"")</f>
        <v/>
      </c>
      <c r="AA253" s="3" t="str">
        <f>IFERROR(VLOOKUP($C253*1,Lookups!$H:$N,3,FALSE),"")</f>
        <v/>
      </c>
      <c r="AB253" s="3" t="str">
        <f>IFERROR(VLOOKUP($C253*1,Lookups!$H:$N,4,FALSE),"")</f>
        <v/>
      </c>
      <c r="AC253" s="3" t="str">
        <f>IFERROR(VLOOKUP($C253*1,Lookups!$H:$N,5,FALSE),"")</f>
        <v/>
      </c>
      <c r="AD253" s="3" t="str">
        <f>IFERROR(VLOOKUP($C253*1,Lookups!$H:$N,6,FALSE),"")</f>
        <v/>
      </c>
      <c r="AE253" s="3" t="str">
        <f>IFERROR(VLOOKUP($C253*1,Lookups!$H:$N,7,FALSE),"")</f>
        <v/>
      </c>
      <c r="AF253" s="3" t="str">
        <f>VLOOKUP(B253*1,Stores!$A:$C,3,FALSE)</f>
        <v>DFG</v>
      </c>
    </row>
    <row r="254" spans="1:32">
      <c r="A254" s="160" t="s">
        <v>917</v>
      </c>
      <c r="B254" s="160" t="s">
        <v>944</v>
      </c>
      <c r="C254" s="160">
        <v>519100</v>
      </c>
      <c r="D254" s="160" t="s">
        <v>918</v>
      </c>
      <c r="E254" s="160" t="s">
        <v>504</v>
      </c>
      <c r="F254" s="161">
        <v>2016</v>
      </c>
      <c r="G254" s="162">
        <v>0</v>
      </c>
      <c r="H254" s="161">
        <v>0</v>
      </c>
      <c r="I254" s="161">
        <v>0</v>
      </c>
      <c r="J254" s="161">
        <v>0</v>
      </c>
      <c r="K254" s="161">
        <v>4.5569999999999995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4.5569999999999995</v>
      </c>
      <c r="V254" s="163">
        <f ca="1">SUM(INDIRECT(Inputs!$C$11&amp;ROW()&amp;":"&amp;Inputs!$C$12&amp;ROW()))</f>
        <v>0</v>
      </c>
      <c r="W254" s="163">
        <f ca="1">SUM(INDIRECT(Inputs!$C$13&amp;ROW()&amp;":"&amp;Inputs!$C$14&amp;ROW()))</f>
        <v>4.5569999999999995</v>
      </c>
      <c r="X254" s="3" t="str">
        <f>IF(COUNTIFS(Lookups!$A:$A,C254)=1,"Gross Sales","")</f>
        <v>Gross Sales</v>
      </c>
      <c r="Y254" s="3" t="str">
        <f>IF(COUNTIFS(Lookups!$D:$D,C254)=1,"Bar Sales","")</f>
        <v/>
      </c>
      <c r="Z254" s="3" t="str">
        <f>IFERROR(VLOOKUP(C254*1,Lookups!$D:$F,3,FALSE),"")</f>
        <v/>
      </c>
      <c r="AA254" s="3" t="str">
        <f>IFERROR(VLOOKUP($C254*1,Lookups!$H:$N,3,FALSE),"")</f>
        <v/>
      </c>
      <c r="AB254" s="3" t="str">
        <f>IFERROR(VLOOKUP($C254*1,Lookups!$H:$N,4,FALSE),"")</f>
        <v/>
      </c>
      <c r="AC254" s="3" t="str">
        <f>IFERROR(VLOOKUP($C254*1,Lookups!$H:$N,5,FALSE),"")</f>
        <v/>
      </c>
      <c r="AD254" s="3" t="str">
        <f>IFERROR(VLOOKUP($C254*1,Lookups!$H:$N,6,FALSE),"")</f>
        <v/>
      </c>
      <c r="AE254" s="3" t="str">
        <f>IFERROR(VLOOKUP($C254*1,Lookups!$H:$N,7,FALSE),"")</f>
        <v/>
      </c>
      <c r="AF254" s="3" t="str">
        <f>VLOOKUP(B254*1,Stores!$A:$C,3,FALSE)</f>
        <v>DFG</v>
      </c>
    </row>
    <row r="255" spans="1:32">
      <c r="A255" s="160" t="s">
        <v>917</v>
      </c>
      <c r="B255" s="160" t="s">
        <v>919</v>
      </c>
      <c r="C255" s="160">
        <v>519110</v>
      </c>
      <c r="D255" s="160" t="s">
        <v>918</v>
      </c>
      <c r="E255" s="160" t="s">
        <v>508</v>
      </c>
      <c r="F255" s="161">
        <v>2016</v>
      </c>
      <c r="G255" s="162">
        <v>0</v>
      </c>
      <c r="H255" s="161">
        <v>422.62528000000003</v>
      </c>
      <c r="I255" s="161">
        <v>387.17447999999996</v>
      </c>
      <c r="J255" s="161">
        <v>497.154</v>
      </c>
      <c r="K255" s="161">
        <v>311.22000000000003</v>
      </c>
      <c r="L255" s="161">
        <v>288.87599999999998</v>
      </c>
      <c r="M255" s="161">
        <v>221.36799999999999</v>
      </c>
      <c r="N255" s="161">
        <v>528.40199999999993</v>
      </c>
      <c r="O255" s="161">
        <v>233.51999999999998</v>
      </c>
      <c r="P255" s="161">
        <v>113.27399999999999</v>
      </c>
      <c r="Q255" s="161">
        <v>0</v>
      </c>
      <c r="R255" s="161">
        <v>0</v>
      </c>
      <c r="S255" s="161">
        <v>0</v>
      </c>
      <c r="T255" s="161">
        <v>0</v>
      </c>
      <c r="U255" s="161">
        <v>3003.6137599999997</v>
      </c>
      <c r="V255" s="163">
        <f ca="1">SUM(INDIRECT(Inputs!$C$11&amp;ROW()&amp;":"&amp;Inputs!$C$12&amp;ROW()))</f>
        <v>0</v>
      </c>
      <c r="W255" s="163">
        <f ca="1">SUM(INDIRECT(Inputs!$C$13&amp;ROW()&amp;":"&amp;Inputs!$C$14&amp;ROW()))</f>
        <v>3003.6137599999997</v>
      </c>
      <c r="X255" s="3" t="str">
        <f>IF(COUNTIFS(Lookups!$A:$A,C255)=1,"Gross Sales","")</f>
        <v>Gross Sales</v>
      </c>
      <c r="Y255" s="3" t="str">
        <f>IF(COUNTIFS(Lookups!$D:$D,C255)=1,"Bar Sales","")</f>
        <v/>
      </c>
      <c r="Z255" s="3" t="str">
        <f>IFERROR(VLOOKUP(C255*1,Lookups!$D:$F,3,FALSE),"")</f>
        <v/>
      </c>
      <c r="AA255" s="3" t="str">
        <f>IFERROR(VLOOKUP($C255*1,Lookups!$H:$N,3,FALSE),"")</f>
        <v/>
      </c>
      <c r="AB255" s="3" t="str">
        <f>IFERROR(VLOOKUP($C255*1,Lookups!$H:$N,4,FALSE),"")</f>
        <v/>
      </c>
      <c r="AC255" s="3" t="str">
        <f>IFERROR(VLOOKUP($C255*1,Lookups!$H:$N,5,FALSE),"")</f>
        <v/>
      </c>
      <c r="AD255" s="3" t="str">
        <f>IFERROR(VLOOKUP($C255*1,Lookups!$H:$N,6,FALSE),"")</f>
        <v/>
      </c>
      <c r="AE255" s="3" t="str">
        <f>IFERROR(VLOOKUP($C255*1,Lookups!$H:$N,7,FALSE),"")</f>
        <v/>
      </c>
      <c r="AF255" s="3" t="str">
        <f>VLOOKUP(B255*1,Stores!$A:$C,3,FALSE)</f>
        <v>DFDE</v>
      </c>
    </row>
    <row r="256" spans="1:32">
      <c r="A256" s="160" t="s">
        <v>917</v>
      </c>
      <c r="B256" s="160" t="s">
        <v>920</v>
      </c>
      <c r="C256" s="160">
        <v>519110</v>
      </c>
      <c r="D256" s="160" t="s">
        <v>918</v>
      </c>
      <c r="E256" s="160" t="s">
        <v>508</v>
      </c>
      <c r="F256" s="161">
        <v>2016</v>
      </c>
      <c r="G256" s="162">
        <v>0</v>
      </c>
      <c r="H256" s="161">
        <v>1009.1158</v>
      </c>
      <c r="I256" s="161">
        <v>1726.1591199999998</v>
      </c>
      <c r="J256" s="161">
        <v>727.48760000000004</v>
      </c>
      <c r="K256" s="161">
        <v>525.8288</v>
      </c>
      <c r="L256" s="161">
        <v>603.97154999999998</v>
      </c>
      <c r="M256" s="161">
        <v>1942.0820999999999</v>
      </c>
      <c r="N256" s="161">
        <v>805.21749000000011</v>
      </c>
      <c r="O256" s="161">
        <v>1537.2567000000001</v>
      </c>
      <c r="P256" s="161">
        <v>763.32690000000014</v>
      </c>
      <c r="Q256" s="161">
        <v>520.85599999999988</v>
      </c>
      <c r="R256" s="161">
        <v>568.23199999999997</v>
      </c>
      <c r="S256" s="161">
        <v>358.37115999999992</v>
      </c>
      <c r="T256" s="161">
        <v>440.29439999999994</v>
      </c>
      <c r="U256" s="161">
        <v>11528.199620000001</v>
      </c>
      <c r="V256" s="163">
        <f ca="1">SUM(INDIRECT(Inputs!$C$11&amp;ROW()&amp;":"&amp;Inputs!$C$12&amp;ROW()))</f>
        <v>520.85599999999988</v>
      </c>
      <c r="W256" s="163">
        <f ca="1">SUM(INDIRECT(Inputs!$C$13&amp;ROW()&amp;":"&amp;Inputs!$C$14&amp;ROW()))</f>
        <v>10161.30206</v>
      </c>
      <c r="X256" s="3" t="str">
        <f>IF(COUNTIFS(Lookups!$A:$A,C256)=1,"Gross Sales","")</f>
        <v>Gross Sales</v>
      </c>
      <c r="Y256" s="3" t="str">
        <f>IF(COUNTIFS(Lookups!$D:$D,C256)=1,"Bar Sales","")</f>
        <v/>
      </c>
      <c r="Z256" s="3" t="str">
        <f>IFERROR(VLOOKUP(C256*1,Lookups!$D:$F,3,FALSE),"")</f>
        <v/>
      </c>
      <c r="AA256" s="3" t="str">
        <f>IFERROR(VLOOKUP($C256*1,Lookups!$H:$N,3,FALSE),"")</f>
        <v/>
      </c>
      <c r="AB256" s="3" t="str">
        <f>IFERROR(VLOOKUP($C256*1,Lookups!$H:$N,4,FALSE),"")</f>
        <v/>
      </c>
      <c r="AC256" s="3" t="str">
        <f>IFERROR(VLOOKUP($C256*1,Lookups!$H:$N,5,FALSE),"")</f>
        <v/>
      </c>
      <c r="AD256" s="3" t="str">
        <f>IFERROR(VLOOKUP($C256*1,Lookups!$H:$N,6,FALSE),"")</f>
        <v/>
      </c>
      <c r="AE256" s="3" t="str">
        <f>IFERROR(VLOOKUP($C256*1,Lookups!$H:$N,7,FALSE),"")</f>
        <v/>
      </c>
      <c r="AF256" s="3" t="str">
        <f>VLOOKUP(B256*1,Stores!$A:$C,3,FALSE)</f>
        <v>DFDE</v>
      </c>
    </row>
    <row r="257" spans="1:32">
      <c r="A257" s="160" t="s">
        <v>917</v>
      </c>
      <c r="B257" s="160" t="s">
        <v>921</v>
      </c>
      <c r="C257" s="160">
        <v>519110</v>
      </c>
      <c r="D257" s="160" t="s">
        <v>918</v>
      </c>
      <c r="E257" s="160" t="s">
        <v>508</v>
      </c>
      <c r="F257" s="161">
        <v>2016</v>
      </c>
      <c r="G257" s="162">
        <v>0</v>
      </c>
      <c r="H257" s="161">
        <v>1166.0284999999999</v>
      </c>
      <c r="I257" s="161">
        <v>1333.0799999999997</v>
      </c>
      <c r="J257" s="161">
        <v>1101.702</v>
      </c>
      <c r="K257" s="161">
        <v>1693.1249999999998</v>
      </c>
      <c r="L257" s="161">
        <v>1118.6559999999999</v>
      </c>
      <c r="M257" s="161">
        <v>631.51199999999994</v>
      </c>
      <c r="N257" s="161">
        <v>1254.3789999999999</v>
      </c>
      <c r="O257" s="161">
        <v>1372.9169999999999</v>
      </c>
      <c r="P257" s="161">
        <v>848.90833999999995</v>
      </c>
      <c r="Q257" s="161">
        <v>994.94849999999997</v>
      </c>
      <c r="R257" s="161">
        <v>1886.1611999999998</v>
      </c>
      <c r="S257" s="161">
        <v>1354.0484999999999</v>
      </c>
      <c r="T257" s="161">
        <v>1917.4259999999999</v>
      </c>
      <c r="U257" s="161">
        <v>16672.892039999999</v>
      </c>
      <c r="V257" s="163">
        <f ca="1">SUM(INDIRECT(Inputs!$C$11&amp;ROW()&amp;":"&amp;Inputs!$C$12&amp;ROW()))</f>
        <v>994.94849999999997</v>
      </c>
      <c r="W257" s="163">
        <f ca="1">SUM(INDIRECT(Inputs!$C$13&amp;ROW()&amp;":"&amp;Inputs!$C$14&amp;ROW()))</f>
        <v>11515.256339999998</v>
      </c>
      <c r="X257" s="3" t="str">
        <f>IF(COUNTIFS(Lookups!$A:$A,C257)=1,"Gross Sales","")</f>
        <v>Gross Sales</v>
      </c>
      <c r="Y257" s="3" t="str">
        <f>IF(COUNTIFS(Lookups!$D:$D,C257)=1,"Bar Sales","")</f>
        <v/>
      </c>
      <c r="Z257" s="3" t="str">
        <f>IFERROR(VLOOKUP(C257*1,Lookups!$D:$F,3,FALSE),"")</f>
        <v/>
      </c>
      <c r="AA257" s="3" t="str">
        <f>IFERROR(VLOOKUP($C257*1,Lookups!$H:$N,3,FALSE),"")</f>
        <v/>
      </c>
      <c r="AB257" s="3" t="str">
        <f>IFERROR(VLOOKUP($C257*1,Lookups!$H:$N,4,FALSE),"")</f>
        <v/>
      </c>
      <c r="AC257" s="3" t="str">
        <f>IFERROR(VLOOKUP($C257*1,Lookups!$H:$N,5,FALSE),"")</f>
        <v/>
      </c>
      <c r="AD257" s="3" t="str">
        <f>IFERROR(VLOOKUP($C257*1,Lookups!$H:$N,6,FALSE),"")</f>
        <v/>
      </c>
      <c r="AE257" s="3" t="str">
        <f>IFERROR(VLOOKUP($C257*1,Lookups!$H:$N,7,FALSE),"")</f>
        <v/>
      </c>
      <c r="AF257" s="3" t="str">
        <f>VLOOKUP(B257*1,Stores!$A:$C,3,FALSE)</f>
        <v>DFDE</v>
      </c>
    </row>
    <row r="258" spans="1:32">
      <c r="A258" s="160" t="s">
        <v>917</v>
      </c>
      <c r="B258" s="160" t="s">
        <v>922</v>
      </c>
      <c r="C258" s="160">
        <v>519110</v>
      </c>
      <c r="D258" s="160" t="s">
        <v>918</v>
      </c>
      <c r="E258" s="160" t="s">
        <v>508</v>
      </c>
      <c r="F258" s="161">
        <v>2016</v>
      </c>
      <c r="G258" s="162">
        <v>0</v>
      </c>
      <c r="H258" s="161">
        <v>439.55099999999993</v>
      </c>
      <c r="I258" s="161">
        <v>782.28989999999999</v>
      </c>
      <c r="J258" s="161">
        <v>1132.0119999999999</v>
      </c>
      <c r="K258" s="161">
        <v>1006.4305999999999</v>
      </c>
      <c r="L258" s="161">
        <v>912.81960000000004</v>
      </c>
      <c r="M258" s="161">
        <v>1903.3734999999999</v>
      </c>
      <c r="N258" s="161">
        <v>1040.3778</v>
      </c>
      <c r="O258" s="161">
        <v>1111.5257999999999</v>
      </c>
      <c r="P258" s="161">
        <v>1228.0369499999999</v>
      </c>
      <c r="Q258" s="161">
        <v>1328.6944999999998</v>
      </c>
      <c r="R258" s="161">
        <v>942.00119999999981</v>
      </c>
      <c r="S258" s="161">
        <v>819.12459999999987</v>
      </c>
      <c r="T258" s="161">
        <v>887.45999999999992</v>
      </c>
      <c r="U258" s="161">
        <v>13533.697449999998</v>
      </c>
      <c r="V258" s="163">
        <f ca="1">SUM(INDIRECT(Inputs!$C$11&amp;ROW()&amp;":"&amp;Inputs!$C$12&amp;ROW()))</f>
        <v>1328.6944999999998</v>
      </c>
      <c r="W258" s="163">
        <f ca="1">SUM(INDIRECT(Inputs!$C$13&amp;ROW()&amp;":"&amp;Inputs!$C$14&amp;ROW()))</f>
        <v>10885.111649999999</v>
      </c>
      <c r="X258" s="3" t="str">
        <f>IF(COUNTIFS(Lookups!$A:$A,C258)=1,"Gross Sales","")</f>
        <v>Gross Sales</v>
      </c>
      <c r="Y258" s="3" t="str">
        <f>IF(COUNTIFS(Lookups!$D:$D,C258)=1,"Bar Sales","")</f>
        <v/>
      </c>
      <c r="Z258" s="3" t="str">
        <f>IFERROR(VLOOKUP(C258*1,Lookups!$D:$F,3,FALSE),"")</f>
        <v/>
      </c>
      <c r="AA258" s="3" t="str">
        <f>IFERROR(VLOOKUP($C258*1,Lookups!$H:$N,3,FALSE),"")</f>
        <v/>
      </c>
      <c r="AB258" s="3" t="str">
        <f>IFERROR(VLOOKUP($C258*1,Lookups!$H:$N,4,FALSE),"")</f>
        <v/>
      </c>
      <c r="AC258" s="3" t="str">
        <f>IFERROR(VLOOKUP($C258*1,Lookups!$H:$N,5,FALSE),"")</f>
        <v/>
      </c>
      <c r="AD258" s="3" t="str">
        <f>IFERROR(VLOOKUP($C258*1,Lookups!$H:$N,6,FALSE),"")</f>
        <v/>
      </c>
      <c r="AE258" s="3" t="str">
        <f>IFERROR(VLOOKUP($C258*1,Lookups!$H:$N,7,FALSE),"")</f>
        <v/>
      </c>
      <c r="AF258" s="3" t="str">
        <f>VLOOKUP(B258*1,Stores!$A:$C,3,FALSE)</f>
        <v>DFDE</v>
      </c>
    </row>
    <row r="259" spans="1:32">
      <c r="A259" s="160" t="s">
        <v>917</v>
      </c>
      <c r="B259" s="160" t="s">
        <v>923</v>
      </c>
      <c r="C259" s="160">
        <v>519110</v>
      </c>
      <c r="D259" s="160" t="s">
        <v>918</v>
      </c>
      <c r="E259" s="160" t="s">
        <v>508</v>
      </c>
      <c r="F259" s="161">
        <v>2016</v>
      </c>
      <c r="G259" s="162">
        <v>0</v>
      </c>
      <c r="H259" s="161">
        <v>1497.1175799999999</v>
      </c>
      <c r="I259" s="161">
        <v>2000.9639999999997</v>
      </c>
      <c r="J259" s="161">
        <v>1576.0640000000001</v>
      </c>
      <c r="K259" s="161">
        <v>1480.0799999999997</v>
      </c>
      <c r="L259" s="161">
        <v>3187.2850799999997</v>
      </c>
      <c r="M259" s="161">
        <v>2486.8934999999997</v>
      </c>
      <c r="N259" s="161">
        <v>1991.4702499999999</v>
      </c>
      <c r="O259" s="161">
        <v>1155.4815999999998</v>
      </c>
      <c r="P259" s="161">
        <v>1190.3471999999999</v>
      </c>
      <c r="Q259" s="161">
        <v>1970.0190999999998</v>
      </c>
      <c r="R259" s="161">
        <v>1497.9941899999999</v>
      </c>
      <c r="S259" s="161">
        <v>834.10739999999998</v>
      </c>
      <c r="T259" s="161">
        <v>679.08855000000005</v>
      </c>
      <c r="U259" s="161">
        <v>21546.912450000003</v>
      </c>
      <c r="V259" s="163">
        <f ca="1">SUM(INDIRECT(Inputs!$C$11&amp;ROW()&amp;":"&amp;Inputs!$C$12&amp;ROW()))</f>
        <v>1970.0190999999998</v>
      </c>
      <c r="W259" s="163">
        <f ca="1">SUM(INDIRECT(Inputs!$C$13&amp;ROW()&amp;":"&amp;Inputs!$C$14&amp;ROW()))</f>
        <v>18535.722310000001</v>
      </c>
      <c r="X259" s="3" t="str">
        <f>IF(COUNTIFS(Lookups!$A:$A,C259)=1,"Gross Sales","")</f>
        <v>Gross Sales</v>
      </c>
      <c r="Y259" s="3" t="str">
        <f>IF(COUNTIFS(Lookups!$D:$D,C259)=1,"Bar Sales","")</f>
        <v/>
      </c>
      <c r="Z259" s="3" t="str">
        <f>IFERROR(VLOOKUP(C259*1,Lookups!$D:$F,3,FALSE),"")</f>
        <v/>
      </c>
      <c r="AA259" s="3" t="str">
        <f>IFERROR(VLOOKUP($C259*1,Lookups!$H:$N,3,FALSE),"")</f>
        <v/>
      </c>
      <c r="AB259" s="3" t="str">
        <f>IFERROR(VLOOKUP($C259*1,Lookups!$H:$N,4,FALSE),"")</f>
        <v/>
      </c>
      <c r="AC259" s="3" t="str">
        <f>IFERROR(VLOOKUP($C259*1,Lookups!$H:$N,5,FALSE),"")</f>
        <v/>
      </c>
      <c r="AD259" s="3" t="str">
        <f>IFERROR(VLOOKUP($C259*1,Lookups!$H:$N,6,FALSE),"")</f>
        <v/>
      </c>
      <c r="AE259" s="3" t="str">
        <f>IFERROR(VLOOKUP($C259*1,Lookups!$H:$N,7,FALSE),"")</f>
        <v/>
      </c>
      <c r="AF259" s="3" t="str">
        <f>VLOOKUP(B259*1,Stores!$A:$C,3,FALSE)</f>
        <v>DFDE</v>
      </c>
    </row>
    <row r="260" spans="1:32">
      <c r="A260" s="160" t="s">
        <v>917</v>
      </c>
      <c r="B260" s="160" t="s">
        <v>924</v>
      </c>
      <c r="C260" s="160">
        <v>519110</v>
      </c>
      <c r="D260" s="160" t="s">
        <v>918</v>
      </c>
      <c r="E260" s="160" t="s">
        <v>508</v>
      </c>
      <c r="F260" s="161">
        <v>2016</v>
      </c>
      <c r="G260" s="162">
        <v>0</v>
      </c>
      <c r="H260" s="161">
        <v>0</v>
      </c>
      <c r="I260" s="161">
        <v>0</v>
      </c>
      <c r="J260" s="161">
        <v>0</v>
      </c>
      <c r="K260" s="161">
        <v>0</v>
      </c>
      <c r="L260" s="161">
        <v>0</v>
      </c>
      <c r="M260" s="161">
        <v>0</v>
      </c>
      <c r="N260" s="161">
        <v>0</v>
      </c>
      <c r="O260" s="161">
        <v>0</v>
      </c>
      <c r="P260" s="161">
        <v>0</v>
      </c>
      <c r="Q260" s="161">
        <v>1334.3129799999997</v>
      </c>
      <c r="R260" s="161">
        <v>859.37151999999992</v>
      </c>
      <c r="S260" s="161">
        <v>1218.56</v>
      </c>
      <c r="T260" s="161">
        <v>938.19599999999991</v>
      </c>
      <c r="U260" s="161">
        <v>4350.4404999999988</v>
      </c>
      <c r="V260" s="163">
        <f ca="1">SUM(INDIRECT(Inputs!$C$11&amp;ROW()&amp;":"&amp;Inputs!$C$12&amp;ROW()))</f>
        <v>1334.3129799999997</v>
      </c>
      <c r="W260" s="163">
        <f ca="1">SUM(INDIRECT(Inputs!$C$13&amp;ROW()&amp;":"&amp;Inputs!$C$14&amp;ROW()))</f>
        <v>1334.3129799999997</v>
      </c>
      <c r="X260" s="3" t="str">
        <f>IF(COUNTIFS(Lookups!$A:$A,C260)=1,"Gross Sales","")</f>
        <v>Gross Sales</v>
      </c>
      <c r="Y260" s="3" t="str">
        <f>IF(COUNTIFS(Lookups!$D:$D,C260)=1,"Bar Sales","")</f>
        <v/>
      </c>
      <c r="Z260" s="3" t="str">
        <f>IFERROR(VLOOKUP(C260*1,Lookups!$D:$F,3,FALSE),"")</f>
        <v/>
      </c>
      <c r="AA260" s="3" t="str">
        <f>IFERROR(VLOOKUP($C260*1,Lookups!$H:$N,3,FALSE),"")</f>
        <v/>
      </c>
      <c r="AB260" s="3" t="str">
        <f>IFERROR(VLOOKUP($C260*1,Lookups!$H:$N,4,FALSE),"")</f>
        <v/>
      </c>
      <c r="AC260" s="3" t="str">
        <f>IFERROR(VLOOKUP($C260*1,Lookups!$H:$N,5,FALSE),"")</f>
        <v/>
      </c>
      <c r="AD260" s="3" t="str">
        <f>IFERROR(VLOOKUP($C260*1,Lookups!$H:$N,6,FALSE),"")</f>
        <v/>
      </c>
      <c r="AE260" s="3" t="str">
        <f>IFERROR(VLOOKUP($C260*1,Lookups!$H:$N,7,FALSE),"")</f>
        <v/>
      </c>
      <c r="AF260" s="3" t="str">
        <f>VLOOKUP(B260*1,Stores!$A:$C,3,FALSE)</f>
        <v>DFDE</v>
      </c>
    </row>
    <row r="261" spans="1:32">
      <c r="A261" s="160" t="s">
        <v>917</v>
      </c>
      <c r="B261" s="160" t="s">
        <v>925</v>
      </c>
      <c r="C261" s="160">
        <v>519110</v>
      </c>
      <c r="D261" s="160" t="s">
        <v>918</v>
      </c>
      <c r="E261" s="160" t="s">
        <v>508</v>
      </c>
      <c r="F261" s="161">
        <v>2016</v>
      </c>
      <c r="G261" s="162">
        <v>0</v>
      </c>
      <c r="H261" s="161">
        <v>224.322</v>
      </c>
      <c r="I261" s="161">
        <v>297.35159999999996</v>
      </c>
      <c r="J261" s="161">
        <v>490.08749999999998</v>
      </c>
      <c r="K261" s="161">
        <v>500.60324999999995</v>
      </c>
      <c r="L261" s="161">
        <v>277.73760000000004</v>
      </c>
      <c r="M261" s="161">
        <v>337.96665000000002</v>
      </c>
      <c r="N261" s="161">
        <v>327.90064999999998</v>
      </c>
      <c r="O261" s="161">
        <v>508.18004999999999</v>
      </c>
      <c r="P261" s="161">
        <v>316.95019999999994</v>
      </c>
      <c r="Q261" s="161">
        <v>470.55189999999993</v>
      </c>
      <c r="R261" s="161">
        <v>548.70619999999997</v>
      </c>
      <c r="S261" s="161">
        <v>237.64999999999998</v>
      </c>
      <c r="T261" s="161">
        <v>308.39759999999995</v>
      </c>
      <c r="U261" s="161">
        <v>4846.4051999999992</v>
      </c>
      <c r="V261" s="163">
        <f ca="1">SUM(INDIRECT(Inputs!$C$11&amp;ROW()&amp;":"&amp;Inputs!$C$12&amp;ROW()))</f>
        <v>470.55189999999993</v>
      </c>
      <c r="W261" s="163">
        <f ca="1">SUM(INDIRECT(Inputs!$C$13&amp;ROW()&amp;":"&amp;Inputs!$C$14&amp;ROW()))</f>
        <v>3751.6513999999993</v>
      </c>
      <c r="X261" s="3" t="str">
        <f>IF(COUNTIFS(Lookups!$A:$A,C261)=1,"Gross Sales","")</f>
        <v>Gross Sales</v>
      </c>
      <c r="Y261" s="3" t="str">
        <f>IF(COUNTIFS(Lookups!$D:$D,C261)=1,"Bar Sales","")</f>
        <v/>
      </c>
      <c r="Z261" s="3" t="str">
        <f>IFERROR(VLOOKUP(C261*1,Lookups!$D:$F,3,FALSE),"")</f>
        <v/>
      </c>
      <c r="AA261" s="3" t="str">
        <f>IFERROR(VLOOKUP($C261*1,Lookups!$H:$N,3,FALSE),"")</f>
        <v/>
      </c>
      <c r="AB261" s="3" t="str">
        <f>IFERROR(VLOOKUP($C261*1,Lookups!$H:$N,4,FALSE),"")</f>
        <v/>
      </c>
      <c r="AC261" s="3" t="str">
        <f>IFERROR(VLOOKUP($C261*1,Lookups!$H:$N,5,FALSE),"")</f>
        <v/>
      </c>
      <c r="AD261" s="3" t="str">
        <f>IFERROR(VLOOKUP($C261*1,Lookups!$H:$N,6,FALSE),"")</f>
        <v/>
      </c>
      <c r="AE261" s="3" t="str">
        <f>IFERROR(VLOOKUP($C261*1,Lookups!$H:$N,7,FALSE),"")</f>
        <v/>
      </c>
      <c r="AF261" s="3" t="str">
        <f>VLOOKUP(B261*1,Stores!$A:$C,3,FALSE)</f>
        <v>DFDE</v>
      </c>
    </row>
    <row r="262" spans="1:32">
      <c r="A262" s="160" t="s">
        <v>917</v>
      </c>
      <c r="B262" s="160" t="s">
        <v>926</v>
      </c>
      <c r="C262" s="160">
        <v>519110</v>
      </c>
      <c r="D262" s="160" t="s">
        <v>918</v>
      </c>
      <c r="E262" s="160" t="s">
        <v>508</v>
      </c>
      <c r="F262" s="161">
        <v>2016</v>
      </c>
      <c r="G262" s="162">
        <v>0</v>
      </c>
      <c r="H262" s="161">
        <v>2972.5605</v>
      </c>
      <c r="I262" s="161">
        <v>2361.674</v>
      </c>
      <c r="J262" s="161">
        <v>3586.6844999999998</v>
      </c>
      <c r="K262" s="161">
        <v>3357.9839999999999</v>
      </c>
      <c r="L262" s="161">
        <v>3825.2654999999995</v>
      </c>
      <c r="M262" s="161">
        <v>5125.9739999999993</v>
      </c>
      <c r="N262" s="161">
        <v>3577.4059999999995</v>
      </c>
      <c r="O262" s="161">
        <v>3701.7049999999995</v>
      </c>
      <c r="P262" s="161">
        <v>4993.59</v>
      </c>
      <c r="Q262" s="161">
        <v>5043.808</v>
      </c>
      <c r="R262" s="161">
        <v>6056.1759999999995</v>
      </c>
      <c r="S262" s="161">
        <v>5113.0869999999995</v>
      </c>
      <c r="T262" s="161">
        <v>6507.732</v>
      </c>
      <c r="U262" s="161">
        <v>56223.646499999988</v>
      </c>
      <c r="V262" s="163">
        <f ca="1">SUM(INDIRECT(Inputs!$C$11&amp;ROW()&amp;":"&amp;Inputs!$C$12&amp;ROW()))</f>
        <v>5043.808</v>
      </c>
      <c r="W262" s="163">
        <f ca="1">SUM(INDIRECT(Inputs!$C$13&amp;ROW()&amp;":"&amp;Inputs!$C$14&amp;ROW()))</f>
        <v>38546.651499999993</v>
      </c>
      <c r="X262" s="3" t="str">
        <f>IF(COUNTIFS(Lookups!$A:$A,C262)=1,"Gross Sales","")</f>
        <v>Gross Sales</v>
      </c>
      <c r="Y262" s="3" t="str">
        <f>IF(COUNTIFS(Lookups!$D:$D,C262)=1,"Bar Sales","")</f>
        <v/>
      </c>
      <c r="Z262" s="3" t="str">
        <f>IFERROR(VLOOKUP(C262*1,Lookups!$D:$F,3,FALSE),"")</f>
        <v/>
      </c>
      <c r="AA262" s="3" t="str">
        <f>IFERROR(VLOOKUP($C262*1,Lookups!$H:$N,3,FALSE),"")</f>
        <v/>
      </c>
      <c r="AB262" s="3" t="str">
        <f>IFERROR(VLOOKUP($C262*1,Lookups!$H:$N,4,FALSE),"")</f>
        <v/>
      </c>
      <c r="AC262" s="3" t="str">
        <f>IFERROR(VLOOKUP($C262*1,Lookups!$H:$N,5,FALSE),"")</f>
        <v/>
      </c>
      <c r="AD262" s="3" t="str">
        <f>IFERROR(VLOOKUP($C262*1,Lookups!$H:$N,6,FALSE),"")</f>
        <v/>
      </c>
      <c r="AE262" s="3" t="str">
        <f>IFERROR(VLOOKUP($C262*1,Lookups!$H:$N,7,FALSE),"")</f>
        <v/>
      </c>
      <c r="AF262" s="3" t="str">
        <f>VLOOKUP(B262*1,Stores!$A:$C,3,FALSE)</f>
        <v>DFDE</v>
      </c>
    </row>
    <row r="263" spans="1:32">
      <c r="A263" s="160" t="s">
        <v>917</v>
      </c>
      <c r="B263" s="160" t="s">
        <v>927</v>
      </c>
      <c r="C263" s="160">
        <v>519110</v>
      </c>
      <c r="D263" s="160" t="s">
        <v>918</v>
      </c>
      <c r="E263" s="160" t="s">
        <v>508</v>
      </c>
      <c r="F263" s="161">
        <v>2016</v>
      </c>
      <c r="G263" s="162">
        <v>0</v>
      </c>
      <c r="H263" s="161">
        <v>473.28749999999997</v>
      </c>
      <c r="I263" s="161">
        <v>218.98799999999997</v>
      </c>
      <c r="J263" s="161">
        <v>507.89899999999994</v>
      </c>
      <c r="K263" s="161">
        <v>488.03999999999996</v>
      </c>
      <c r="L263" s="161">
        <v>555.28200000000004</v>
      </c>
      <c r="M263" s="161">
        <v>561.24599999999998</v>
      </c>
      <c r="N263" s="161">
        <v>564.56399999999985</v>
      </c>
      <c r="O263" s="161">
        <v>181.19499999999999</v>
      </c>
      <c r="P263" s="161">
        <v>675.10799999999995</v>
      </c>
      <c r="Q263" s="161">
        <v>389.73899999999998</v>
      </c>
      <c r="R263" s="161">
        <v>454.608</v>
      </c>
      <c r="S263" s="161">
        <v>590.22599999999989</v>
      </c>
      <c r="T263" s="161">
        <v>115.91999999999999</v>
      </c>
      <c r="U263" s="161">
        <v>5776.1024999999991</v>
      </c>
      <c r="V263" s="163">
        <f ca="1">SUM(INDIRECT(Inputs!$C$11&amp;ROW()&amp;":"&amp;Inputs!$C$12&amp;ROW()))</f>
        <v>389.73899999999998</v>
      </c>
      <c r="W263" s="163">
        <f ca="1">SUM(INDIRECT(Inputs!$C$13&amp;ROW()&amp;":"&amp;Inputs!$C$14&amp;ROW()))</f>
        <v>4615.3484999999991</v>
      </c>
      <c r="X263" s="3" t="str">
        <f>IF(COUNTIFS(Lookups!$A:$A,C263)=1,"Gross Sales","")</f>
        <v>Gross Sales</v>
      </c>
      <c r="Y263" s="3" t="str">
        <f>IF(COUNTIFS(Lookups!$D:$D,C263)=1,"Bar Sales","")</f>
        <v/>
      </c>
      <c r="Z263" s="3" t="str">
        <f>IFERROR(VLOOKUP(C263*1,Lookups!$D:$F,3,FALSE),"")</f>
        <v/>
      </c>
      <c r="AA263" s="3" t="str">
        <f>IFERROR(VLOOKUP($C263*1,Lookups!$H:$N,3,FALSE),"")</f>
        <v/>
      </c>
      <c r="AB263" s="3" t="str">
        <f>IFERROR(VLOOKUP($C263*1,Lookups!$H:$N,4,FALSE),"")</f>
        <v/>
      </c>
      <c r="AC263" s="3" t="str">
        <f>IFERROR(VLOOKUP($C263*1,Lookups!$H:$N,5,FALSE),"")</f>
        <v/>
      </c>
      <c r="AD263" s="3" t="str">
        <f>IFERROR(VLOOKUP($C263*1,Lookups!$H:$N,6,FALSE),"")</f>
        <v/>
      </c>
      <c r="AE263" s="3" t="str">
        <f>IFERROR(VLOOKUP($C263*1,Lookups!$H:$N,7,FALSE),"")</f>
        <v/>
      </c>
      <c r="AF263" s="3" t="str">
        <f>VLOOKUP(B263*1,Stores!$A:$C,3,FALSE)</f>
        <v>DFDE</v>
      </c>
    </row>
    <row r="264" spans="1:32">
      <c r="A264" s="160" t="s">
        <v>917</v>
      </c>
      <c r="B264" s="160" t="s">
        <v>928</v>
      </c>
      <c r="C264" s="160">
        <v>519110</v>
      </c>
      <c r="D264" s="160" t="s">
        <v>918</v>
      </c>
      <c r="E264" s="160" t="s">
        <v>508</v>
      </c>
      <c r="F264" s="161">
        <v>2016</v>
      </c>
      <c r="G264" s="162">
        <v>0</v>
      </c>
      <c r="H264" s="161">
        <v>1098.944</v>
      </c>
      <c r="I264" s="161">
        <v>792.41399999999987</v>
      </c>
      <c r="J264" s="161">
        <v>1169.1726200000001</v>
      </c>
      <c r="K264" s="161">
        <v>838.50416999999993</v>
      </c>
      <c r="L264" s="161">
        <v>1009.5949499999998</v>
      </c>
      <c r="M264" s="161">
        <v>1115.268</v>
      </c>
      <c r="N264" s="161">
        <v>1367.31</v>
      </c>
      <c r="O264" s="161">
        <v>910.00252</v>
      </c>
      <c r="P264" s="161">
        <v>1006.3972799999999</v>
      </c>
      <c r="Q264" s="161">
        <v>949.62</v>
      </c>
      <c r="R264" s="161">
        <v>1308.6611999999998</v>
      </c>
      <c r="S264" s="161">
        <v>1194.2909999999999</v>
      </c>
      <c r="T264" s="161">
        <v>1146.9312399999999</v>
      </c>
      <c r="U264" s="161">
        <v>13907.110979999999</v>
      </c>
      <c r="V264" s="163">
        <f ca="1">SUM(INDIRECT(Inputs!$C$11&amp;ROW()&amp;":"&amp;Inputs!$C$12&amp;ROW()))</f>
        <v>949.62</v>
      </c>
      <c r="W264" s="163">
        <f ca="1">SUM(INDIRECT(Inputs!$C$13&amp;ROW()&amp;":"&amp;Inputs!$C$14&amp;ROW()))</f>
        <v>10257.22754</v>
      </c>
      <c r="X264" s="3" t="str">
        <f>IF(COUNTIFS(Lookups!$A:$A,C264)=1,"Gross Sales","")</f>
        <v>Gross Sales</v>
      </c>
      <c r="Y264" s="3" t="str">
        <f>IF(COUNTIFS(Lookups!$D:$D,C264)=1,"Bar Sales","")</f>
        <v/>
      </c>
      <c r="Z264" s="3" t="str">
        <f>IFERROR(VLOOKUP(C264*1,Lookups!$D:$F,3,FALSE),"")</f>
        <v/>
      </c>
      <c r="AA264" s="3" t="str">
        <f>IFERROR(VLOOKUP($C264*1,Lookups!$H:$N,3,FALSE),"")</f>
        <v/>
      </c>
      <c r="AB264" s="3" t="str">
        <f>IFERROR(VLOOKUP($C264*1,Lookups!$H:$N,4,FALSE),"")</f>
        <v/>
      </c>
      <c r="AC264" s="3" t="str">
        <f>IFERROR(VLOOKUP($C264*1,Lookups!$H:$N,5,FALSE),"")</f>
        <v/>
      </c>
      <c r="AD264" s="3" t="str">
        <f>IFERROR(VLOOKUP($C264*1,Lookups!$H:$N,6,FALSE),"")</f>
        <v/>
      </c>
      <c r="AE264" s="3" t="str">
        <f>IFERROR(VLOOKUP($C264*1,Lookups!$H:$N,7,FALSE),"")</f>
        <v/>
      </c>
      <c r="AF264" s="3" t="str">
        <f>VLOOKUP(B264*1,Stores!$A:$C,3,FALSE)</f>
        <v>DFDE</v>
      </c>
    </row>
    <row r="265" spans="1:32">
      <c r="A265" s="160" t="s">
        <v>917</v>
      </c>
      <c r="B265" s="160" t="s">
        <v>929</v>
      </c>
      <c r="C265" s="160">
        <v>519110</v>
      </c>
      <c r="D265" s="160" t="s">
        <v>918</v>
      </c>
      <c r="E265" s="160" t="s">
        <v>508</v>
      </c>
      <c r="F265" s="161">
        <v>2016</v>
      </c>
      <c r="G265" s="162">
        <v>0</v>
      </c>
      <c r="H265" s="161">
        <v>1529.7974999999999</v>
      </c>
      <c r="I265" s="161">
        <v>1696.9291500000002</v>
      </c>
      <c r="J265" s="161">
        <v>599.53320000000008</v>
      </c>
      <c r="K265" s="161">
        <v>997.33549999999991</v>
      </c>
      <c r="L265" s="161">
        <v>1154.0679499999999</v>
      </c>
      <c r="M265" s="161">
        <v>1729.8162</v>
      </c>
      <c r="N265" s="161">
        <v>983.10659999999996</v>
      </c>
      <c r="O265" s="161">
        <v>1295.9351999999999</v>
      </c>
      <c r="P265" s="161">
        <v>1379.7588000000001</v>
      </c>
      <c r="Q265" s="161">
        <v>1013.88105</v>
      </c>
      <c r="R265" s="161">
        <v>897.92499999999995</v>
      </c>
      <c r="S265" s="161">
        <v>1158.4775999999999</v>
      </c>
      <c r="T265" s="161">
        <v>883.09199999999998</v>
      </c>
      <c r="U265" s="161">
        <v>15319.65575</v>
      </c>
      <c r="V265" s="163">
        <f ca="1">SUM(INDIRECT(Inputs!$C$11&amp;ROW()&amp;":"&amp;Inputs!$C$12&amp;ROW()))</f>
        <v>1013.88105</v>
      </c>
      <c r="W265" s="163">
        <f ca="1">SUM(INDIRECT(Inputs!$C$13&amp;ROW()&amp;":"&amp;Inputs!$C$14&amp;ROW()))</f>
        <v>12380.16115</v>
      </c>
      <c r="X265" s="3" t="str">
        <f>IF(COUNTIFS(Lookups!$A:$A,C265)=1,"Gross Sales","")</f>
        <v>Gross Sales</v>
      </c>
      <c r="Y265" s="3" t="str">
        <f>IF(COUNTIFS(Lookups!$D:$D,C265)=1,"Bar Sales","")</f>
        <v/>
      </c>
      <c r="Z265" s="3" t="str">
        <f>IFERROR(VLOOKUP(C265*1,Lookups!$D:$F,3,FALSE),"")</f>
        <v/>
      </c>
      <c r="AA265" s="3" t="str">
        <f>IFERROR(VLOOKUP($C265*1,Lookups!$H:$N,3,FALSE),"")</f>
        <v/>
      </c>
      <c r="AB265" s="3" t="str">
        <f>IFERROR(VLOOKUP($C265*1,Lookups!$H:$N,4,FALSE),"")</f>
        <v/>
      </c>
      <c r="AC265" s="3" t="str">
        <f>IFERROR(VLOOKUP($C265*1,Lookups!$H:$N,5,FALSE),"")</f>
        <v/>
      </c>
      <c r="AD265" s="3" t="str">
        <f>IFERROR(VLOOKUP($C265*1,Lookups!$H:$N,6,FALSE),"")</f>
        <v/>
      </c>
      <c r="AE265" s="3" t="str">
        <f>IFERROR(VLOOKUP($C265*1,Lookups!$H:$N,7,FALSE),"")</f>
        <v/>
      </c>
      <c r="AF265" s="3" t="str">
        <f>VLOOKUP(B265*1,Stores!$A:$C,3,FALSE)</f>
        <v>DFDE</v>
      </c>
    </row>
    <row r="266" spans="1:32">
      <c r="A266" s="160" t="s">
        <v>917</v>
      </c>
      <c r="B266" s="160" t="s">
        <v>930</v>
      </c>
      <c r="C266" s="160">
        <v>519110</v>
      </c>
      <c r="D266" s="160" t="s">
        <v>918</v>
      </c>
      <c r="E266" s="160" t="s">
        <v>508</v>
      </c>
      <c r="F266" s="161">
        <v>2016</v>
      </c>
      <c r="G266" s="162">
        <v>0</v>
      </c>
      <c r="H266" s="161">
        <v>402.72399999999999</v>
      </c>
      <c r="I266" s="161">
        <v>542.40549999999996</v>
      </c>
      <c r="J266" s="161">
        <v>556.01699999999994</v>
      </c>
      <c r="K266" s="161">
        <v>494.38200000000001</v>
      </c>
      <c r="L266" s="161">
        <v>902.72699999999998</v>
      </c>
      <c r="M266" s="161">
        <v>404.71199999999999</v>
      </c>
      <c r="N266" s="161">
        <v>749.85400000000004</v>
      </c>
      <c r="O266" s="161">
        <v>694.7639999999999</v>
      </c>
      <c r="P266" s="161">
        <v>354.62349999999992</v>
      </c>
      <c r="Q266" s="161">
        <v>268.13149999999996</v>
      </c>
      <c r="R266" s="161">
        <v>507.78</v>
      </c>
      <c r="S266" s="161">
        <v>444.11849999999993</v>
      </c>
      <c r="T266" s="161">
        <v>622.68150000000003</v>
      </c>
      <c r="U266" s="161">
        <v>6944.9204999999993</v>
      </c>
      <c r="V266" s="163">
        <f ca="1">SUM(INDIRECT(Inputs!$C$11&amp;ROW()&amp;":"&amp;Inputs!$C$12&amp;ROW()))</f>
        <v>268.13149999999996</v>
      </c>
      <c r="W266" s="163">
        <f ca="1">SUM(INDIRECT(Inputs!$C$13&amp;ROW()&amp;":"&amp;Inputs!$C$14&amp;ROW()))</f>
        <v>5370.3405000000002</v>
      </c>
      <c r="X266" s="3" t="str">
        <f>IF(COUNTIFS(Lookups!$A:$A,C266)=1,"Gross Sales","")</f>
        <v>Gross Sales</v>
      </c>
      <c r="Y266" s="3" t="str">
        <f>IF(COUNTIFS(Lookups!$D:$D,C266)=1,"Bar Sales","")</f>
        <v/>
      </c>
      <c r="Z266" s="3" t="str">
        <f>IFERROR(VLOOKUP(C266*1,Lookups!$D:$F,3,FALSE),"")</f>
        <v/>
      </c>
      <c r="AA266" s="3" t="str">
        <f>IFERROR(VLOOKUP($C266*1,Lookups!$H:$N,3,FALSE),"")</f>
        <v/>
      </c>
      <c r="AB266" s="3" t="str">
        <f>IFERROR(VLOOKUP($C266*1,Lookups!$H:$N,4,FALSE),"")</f>
        <v/>
      </c>
      <c r="AC266" s="3" t="str">
        <f>IFERROR(VLOOKUP($C266*1,Lookups!$H:$N,5,FALSE),"")</f>
        <v/>
      </c>
      <c r="AD266" s="3" t="str">
        <f>IFERROR(VLOOKUP($C266*1,Lookups!$H:$N,6,FALSE),"")</f>
        <v/>
      </c>
      <c r="AE266" s="3" t="str">
        <f>IFERROR(VLOOKUP($C266*1,Lookups!$H:$N,7,FALSE),"")</f>
        <v/>
      </c>
      <c r="AF266" s="3" t="str">
        <f>VLOOKUP(B266*1,Stores!$A:$C,3,FALSE)</f>
        <v>DFDE</v>
      </c>
    </row>
    <row r="267" spans="1:32">
      <c r="A267" s="160" t="s">
        <v>917</v>
      </c>
      <c r="B267" s="160" t="s">
        <v>931</v>
      </c>
      <c r="C267" s="160">
        <v>519110</v>
      </c>
      <c r="D267" s="160" t="s">
        <v>918</v>
      </c>
      <c r="E267" s="160" t="s">
        <v>508</v>
      </c>
      <c r="F267" s="161">
        <v>2016</v>
      </c>
      <c r="G267" s="162">
        <v>0</v>
      </c>
      <c r="H267" s="161">
        <v>717.74639999999988</v>
      </c>
      <c r="I267" s="161">
        <v>472.32569999999993</v>
      </c>
      <c r="J267" s="161">
        <v>1170.7464999999997</v>
      </c>
      <c r="K267" s="161">
        <v>1300.85445</v>
      </c>
      <c r="L267" s="161">
        <v>775.27799999999991</v>
      </c>
      <c r="M267" s="161">
        <v>1215.93535</v>
      </c>
      <c r="N267" s="161">
        <v>1866.7845</v>
      </c>
      <c r="O267" s="161">
        <v>1115.7166999999997</v>
      </c>
      <c r="P267" s="161">
        <v>869.77799999999991</v>
      </c>
      <c r="Q267" s="161">
        <v>1216.8975</v>
      </c>
      <c r="R267" s="161">
        <v>1283.6768</v>
      </c>
      <c r="S267" s="161">
        <v>920.40829999999983</v>
      </c>
      <c r="T267" s="161">
        <v>835.42829999999992</v>
      </c>
      <c r="U267" s="161">
        <v>13761.576499999997</v>
      </c>
      <c r="V267" s="163">
        <f ca="1">SUM(INDIRECT(Inputs!$C$11&amp;ROW()&amp;":"&amp;Inputs!$C$12&amp;ROW()))</f>
        <v>1216.8975</v>
      </c>
      <c r="W267" s="163">
        <f ca="1">SUM(INDIRECT(Inputs!$C$13&amp;ROW()&amp;":"&amp;Inputs!$C$14&amp;ROW()))</f>
        <v>10722.063099999999</v>
      </c>
      <c r="X267" s="3" t="str">
        <f>IF(COUNTIFS(Lookups!$A:$A,C267)=1,"Gross Sales","")</f>
        <v>Gross Sales</v>
      </c>
      <c r="Y267" s="3" t="str">
        <f>IF(COUNTIFS(Lookups!$D:$D,C267)=1,"Bar Sales","")</f>
        <v/>
      </c>
      <c r="Z267" s="3" t="str">
        <f>IFERROR(VLOOKUP(C267*1,Lookups!$D:$F,3,FALSE),"")</f>
        <v/>
      </c>
      <c r="AA267" s="3" t="str">
        <f>IFERROR(VLOOKUP($C267*1,Lookups!$H:$N,3,FALSE),"")</f>
        <v/>
      </c>
      <c r="AB267" s="3" t="str">
        <f>IFERROR(VLOOKUP($C267*1,Lookups!$H:$N,4,FALSE),"")</f>
        <v/>
      </c>
      <c r="AC267" s="3" t="str">
        <f>IFERROR(VLOOKUP($C267*1,Lookups!$H:$N,5,FALSE),"")</f>
        <v/>
      </c>
      <c r="AD267" s="3" t="str">
        <f>IFERROR(VLOOKUP($C267*1,Lookups!$H:$N,6,FALSE),"")</f>
        <v/>
      </c>
      <c r="AE267" s="3" t="str">
        <f>IFERROR(VLOOKUP($C267*1,Lookups!$H:$N,7,FALSE),"")</f>
        <v/>
      </c>
      <c r="AF267" s="3" t="str">
        <f>VLOOKUP(B267*1,Stores!$A:$C,3,FALSE)</f>
        <v>DFDE</v>
      </c>
    </row>
    <row r="268" spans="1:32">
      <c r="A268" s="160" t="s">
        <v>917</v>
      </c>
      <c r="B268" s="160" t="s">
        <v>932</v>
      </c>
      <c r="C268" s="160">
        <v>519110</v>
      </c>
      <c r="D268" s="160" t="s">
        <v>918</v>
      </c>
      <c r="E268" s="160" t="s">
        <v>508</v>
      </c>
      <c r="F268" s="161">
        <v>2016</v>
      </c>
      <c r="G268" s="162">
        <v>0</v>
      </c>
      <c r="H268" s="161">
        <v>767.48699999999985</v>
      </c>
      <c r="I268" s="161">
        <v>678.83199999999999</v>
      </c>
      <c r="J268" s="161">
        <v>707.75599999999997</v>
      </c>
      <c r="K268" s="161">
        <v>833.28</v>
      </c>
      <c r="L268" s="161">
        <v>548.06955000000005</v>
      </c>
      <c r="M268" s="161">
        <v>958.91935999999987</v>
      </c>
      <c r="N268" s="161">
        <v>415.10699999999997</v>
      </c>
      <c r="O268" s="161">
        <v>597.14200000000005</v>
      </c>
      <c r="P268" s="161">
        <v>688.25750000000005</v>
      </c>
      <c r="Q268" s="161">
        <v>696.86399999999992</v>
      </c>
      <c r="R268" s="161">
        <v>931.92750000000001</v>
      </c>
      <c r="S268" s="161">
        <v>1254.2494999999999</v>
      </c>
      <c r="T268" s="161">
        <v>876.40000000000009</v>
      </c>
      <c r="U268" s="161">
        <v>9954.291409999998</v>
      </c>
      <c r="V268" s="163">
        <f ca="1">SUM(INDIRECT(Inputs!$C$11&amp;ROW()&amp;":"&amp;Inputs!$C$12&amp;ROW()))</f>
        <v>696.86399999999992</v>
      </c>
      <c r="W268" s="163">
        <f ca="1">SUM(INDIRECT(Inputs!$C$13&amp;ROW()&amp;":"&amp;Inputs!$C$14&amp;ROW()))</f>
        <v>6891.7144099999987</v>
      </c>
      <c r="X268" s="3" t="str">
        <f>IF(COUNTIFS(Lookups!$A:$A,C268)=1,"Gross Sales","")</f>
        <v>Gross Sales</v>
      </c>
      <c r="Y268" s="3" t="str">
        <f>IF(COUNTIFS(Lookups!$D:$D,C268)=1,"Bar Sales","")</f>
        <v/>
      </c>
      <c r="Z268" s="3" t="str">
        <f>IFERROR(VLOOKUP(C268*1,Lookups!$D:$F,3,FALSE),"")</f>
        <v/>
      </c>
      <c r="AA268" s="3" t="str">
        <f>IFERROR(VLOOKUP($C268*1,Lookups!$H:$N,3,FALSE),"")</f>
        <v/>
      </c>
      <c r="AB268" s="3" t="str">
        <f>IFERROR(VLOOKUP($C268*1,Lookups!$H:$N,4,FALSE),"")</f>
        <v/>
      </c>
      <c r="AC268" s="3" t="str">
        <f>IFERROR(VLOOKUP($C268*1,Lookups!$H:$N,5,FALSE),"")</f>
        <v/>
      </c>
      <c r="AD268" s="3" t="str">
        <f>IFERROR(VLOOKUP($C268*1,Lookups!$H:$N,6,FALSE),"")</f>
        <v/>
      </c>
      <c r="AE268" s="3" t="str">
        <f>IFERROR(VLOOKUP($C268*1,Lookups!$H:$N,7,FALSE),"")</f>
        <v/>
      </c>
      <c r="AF268" s="3" t="str">
        <f>VLOOKUP(B268*1,Stores!$A:$C,3,FALSE)</f>
        <v>DFG</v>
      </c>
    </row>
    <row r="269" spans="1:32">
      <c r="A269" s="160" t="s">
        <v>917</v>
      </c>
      <c r="B269" s="160" t="s">
        <v>933</v>
      </c>
      <c r="C269" s="160">
        <v>519110</v>
      </c>
      <c r="D269" s="160" t="s">
        <v>918</v>
      </c>
      <c r="E269" s="160" t="s">
        <v>508</v>
      </c>
      <c r="F269" s="161">
        <v>2016</v>
      </c>
      <c r="G269" s="162">
        <v>0</v>
      </c>
      <c r="H269" s="161">
        <v>524.35599999999988</v>
      </c>
      <c r="I269" s="161">
        <v>842.95049999999992</v>
      </c>
      <c r="J269" s="161">
        <v>841.56939999999997</v>
      </c>
      <c r="K269" s="161">
        <v>858.53494999999987</v>
      </c>
      <c r="L269" s="161">
        <v>854.33669999999984</v>
      </c>
      <c r="M269" s="161">
        <v>945.47460000000001</v>
      </c>
      <c r="N269" s="161">
        <v>730.07550000000003</v>
      </c>
      <c r="O269" s="161">
        <v>770.43469999999991</v>
      </c>
      <c r="P269" s="161">
        <v>800.51789999999994</v>
      </c>
      <c r="Q269" s="161">
        <v>887.29998000000001</v>
      </c>
      <c r="R269" s="161">
        <v>855.67327999999986</v>
      </c>
      <c r="S269" s="161">
        <v>586.87125000000003</v>
      </c>
      <c r="T269" s="161">
        <v>432.54749999999996</v>
      </c>
      <c r="U269" s="161">
        <v>9930.6422599999987</v>
      </c>
      <c r="V269" s="163">
        <f ca="1">SUM(INDIRECT(Inputs!$C$11&amp;ROW()&amp;":"&amp;Inputs!$C$12&amp;ROW()))</f>
        <v>887.29998000000001</v>
      </c>
      <c r="W269" s="163">
        <f ca="1">SUM(INDIRECT(Inputs!$C$13&amp;ROW()&amp;":"&amp;Inputs!$C$14&amp;ROW()))</f>
        <v>8055.5502299999989</v>
      </c>
      <c r="X269" s="3" t="str">
        <f>IF(COUNTIFS(Lookups!$A:$A,C269)=1,"Gross Sales","")</f>
        <v>Gross Sales</v>
      </c>
      <c r="Y269" s="3" t="str">
        <f>IF(COUNTIFS(Lookups!$D:$D,C269)=1,"Bar Sales","")</f>
        <v/>
      </c>
      <c r="Z269" s="3" t="str">
        <f>IFERROR(VLOOKUP(C269*1,Lookups!$D:$F,3,FALSE),"")</f>
        <v/>
      </c>
      <c r="AA269" s="3" t="str">
        <f>IFERROR(VLOOKUP($C269*1,Lookups!$H:$N,3,FALSE),"")</f>
        <v/>
      </c>
      <c r="AB269" s="3" t="str">
        <f>IFERROR(VLOOKUP($C269*1,Lookups!$H:$N,4,FALSE),"")</f>
        <v/>
      </c>
      <c r="AC269" s="3" t="str">
        <f>IFERROR(VLOOKUP($C269*1,Lookups!$H:$N,5,FALSE),"")</f>
        <v/>
      </c>
      <c r="AD269" s="3" t="str">
        <f>IFERROR(VLOOKUP($C269*1,Lookups!$H:$N,6,FALSE),"")</f>
        <v/>
      </c>
      <c r="AE269" s="3" t="str">
        <f>IFERROR(VLOOKUP($C269*1,Lookups!$H:$N,7,FALSE),"")</f>
        <v/>
      </c>
      <c r="AF269" s="3" t="str">
        <f>VLOOKUP(B269*1,Stores!$A:$C,3,FALSE)</f>
        <v>DFG</v>
      </c>
    </row>
    <row r="270" spans="1:32">
      <c r="A270" s="160" t="s">
        <v>917</v>
      </c>
      <c r="B270" s="160" t="s">
        <v>934</v>
      </c>
      <c r="C270" s="160">
        <v>519110</v>
      </c>
      <c r="D270" s="160" t="s">
        <v>918</v>
      </c>
      <c r="E270" s="160" t="s">
        <v>508</v>
      </c>
      <c r="F270" s="161">
        <v>2016</v>
      </c>
      <c r="G270" s="162">
        <v>0</v>
      </c>
      <c r="H270" s="161">
        <v>785.61</v>
      </c>
      <c r="I270" s="161">
        <v>588.721</v>
      </c>
      <c r="J270" s="161">
        <v>707.16800000000001</v>
      </c>
      <c r="K270" s="161">
        <v>837.5675</v>
      </c>
      <c r="L270" s="161">
        <v>1153.95</v>
      </c>
      <c r="M270" s="161">
        <v>1173.0425</v>
      </c>
      <c r="N270" s="161">
        <v>763.08749999999986</v>
      </c>
      <c r="O270" s="161">
        <v>614.05399999999997</v>
      </c>
      <c r="P270" s="161">
        <v>1055.0224999999998</v>
      </c>
      <c r="Q270" s="161">
        <v>1074.8429999999998</v>
      </c>
      <c r="R270" s="161">
        <v>765.53399999999999</v>
      </c>
      <c r="S270" s="161">
        <v>839.30700000000002</v>
      </c>
      <c r="T270" s="161">
        <v>1178.0691999999999</v>
      </c>
      <c r="U270" s="161">
        <v>11535.976200000001</v>
      </c>
      <c r="V270" s="163">
        <f ca="1">SUM(INDIRECT(Inputs!$C$11&amp;ROW()&amp;":"&amp;Inputs!$C$12&amp;ROW()))</f>
        <v>1074.8429999999998</v>
      </c>
      <c r="W270" s="163">
        <f ca="1">SUM(INDIRECT(Inputs!$C$13&amp;ROW()&amp;":"&amp;Inputs!$C$14&amp;ROW()))</f>
        <v>8753.0660000000007</v>
      </c>
      <c r="X270" s="3" t="str">
        <f>IF(COUNTIFS(Lookups!$A:$A,C270)=1,"Gross Sales","")</f>
        <v>Gross Sales</v>
      </c>
      <c r="Y270" s="3" t="str">
        <f>IF(COUNTIFS(Lookups!$D:$D,C270)=1,"Bar Sales","")</f>
        <v/>
      </c>
      <c r="Z270" s="3" t="str">
        <f>IFERROR(VLOOKUP(C270*1,Lookups!$D:$F,3,FALSE),"")</f>
        <v/>
      </c>
      <c r="AA270" s="3" t="str">
        <f>IFERROR(VLOOKUP($C270*1,Lookups!$H:$N,3,FALSE),"")</f>
        <v/>
      </c>
      <c r="AB270" s="3" t="str">
        <f>IFERROR(VLOOKUP($C270*1,Lookups!$H:$N,4,FALSE),"")</f>
        <v/>
      </c>
      <c r="AC270" s="3" t="str">
        <f>IFERROR(VLOOKUP($C270*1,Lookups!$H:$N,5,FALSE),"")</f>
        <v/>
      </c>
      <c r="AD270" s="3" t="str">
        <f>IFERROR(VLOOKUP($C270*1,Lookups!$H:$N,6,FALSE),"")</f>
        <v/>
      </c>
      <c r="AE270" s="3" t="str">
        <f>IFERROR(VLOOKUP($C270*1,Lookups!$H:$N,7,FALSE),"")</f>
        <v/>
      </c>
      <c r="AF270" s="3" t="str">
        <f>VLOOKUP(B270*1,Stores!$A:$C,3,FALSE)</f>
        <v>DFG</v>
      </c>
    </row>
    <row r="271" spans="1:32">
      <c r="A271" s="160" t="s">
        <v>917</v>
      </c>
      <c r="B271" s="160" t="s">
        <v>935</v>
      </c>
      <c r="C271" s="160">
        <v>519110</v>
      </c>
      <c r="D271" s="160" t="s">
        <v>918</v>
      </c>
      <c r="E271" s="160" t="s">
        <v>508</v>
      </c>
      <c r="F271" s="161">
        <v>2016</v>
      </c>
      <c r="G271" s="162">
        <v>0</v>
      </c>
      <c r="H271" s="161">
        <v>1114.1339999999998</v>
      </c>
      <c r="I271" s="161">
        <v>927.51749999999993</v>
      </c>
      <c r="J271" s="161">
        <v>1168.6289999999997</v>
      </c>
      <c r="K271" s="161">
        <v>1733.2699999999998</v>
      </c>
      <c r="L271" s="161">
        <v>1589.2729999999999</v>
      </c>
      <c r="M271" s="161">
        <v>1522.78035</v>
      </c>
      <c r="N271" s="161">
        <v>1457.9565</v>
      </c>
      <c r="O271" s="161">
        <v>1643.0589</v>
      </c>
      <c r="P271" s="161">
        <v>1431.0240000000001</v>
      </c>
      <c r="Q271" s="161">
        <v>1017.2735999999999</v>
      </c>
      <c r="R271" s="161">
        <v>945.84</v>
      </c>
      <c r="S271" s="161">
        <v>1751.6239999999998</v>
      </c>
      <c r="T271" s="161">
        <v>1187.4656499999999</v>
      </c>
      <c r="U271" s="161">
        <v>17489.8465</v>
      </c>
      <c r="V271" s="163">
        <f ca="1">SUM(INDIRECT(Inputs!$C$11&amp;ROW()&amp;":"&amp;Inputs!$C$12&amp;ROW()))</f>
        <v>1017.2735999999999</v>
      </c>
      <c r="W271" s="163">
        <f ca="1">SUM(INDIRECT(Inputs!$C$13&amp;ROW()&amp;":"&amp;Inputs!$C$14&amp;ROW()))</f>
        <v>13604.91685</v>
      </c>
      <c r="X271" s="3" t="str">
        <f>IF(COUNTIFS(Lookups!$A:$A,C271)=1,"Gross Sales","")</f>
        <v>Gross Sales</v>
      </c>
      <c r="Y271" s="3" t="str">
        <f>IF(COUNTIFS(Lookups!$D:$D,C271)=1,"Bar Sales","")</f>
        <v/>
      </c>
      <c r="Z271" s="3" t="str">
        <f>IFERROR(VLOOKUP(C271*1,Lookups!$D:$F,3,FALSE),"")</f>
        <v/>
      </c>
      <c r="AA271" s="3" t="str">
        <f>IFERROR(VLOOKUP($C271*1,Lookups!$H:$N,3,FALSE),"")</f>
        <v/>
      </c>
      <c r="AB271" s="3" t="str">
        <f>IFERROR(VLOOKUP($C271*1,Lookups!$H:$N,4,FALSE),"")</f>
        <v/>
      </c>
      <c r="AC271" s="3" t="str">
        <f>IFERROR(VLOOKUP($C271*1,Lookups!$H:$N,5,FALSE),"")</f>
        <v/>
      </c>
      <c r="AD271" s="3" t="str">
        <f>IFERROR(VLOOKUP($C271*1,Lookups!$H:$N,6,FALSE),"")</f>
        <v/>
      </c>
      <c r="AE271" s="3" t="str">
        <f>IFERROR(VLOOKUP($C271*1,Lookups!$H:$N,7,FALSE),"")</f>
        <v/>
      </c>
      <c r="AF271" s="3" t="str">
        <f>VLOOKUP(B271*1,Stores!$A:$C,3,FALSE)</f>
        <v>DFG</v>
      </c>
    </row>
    <row r="272" spans="1:32">
      <c r="A272" s="160" t="s">
        <v>917</v>
      </c>
      <c r="B272" s="160" t="s">
        <v>936</v>
      </c>
      <c r="C272" s="160">
        <v>519110</v>
      </c>
      <c r="D272" s="160" t="s">
        <v>918</v>
      </c>
      <c r="E272" s="160" t="s">
        <v>508</v>
      </c>
      <c r="F272" s="161">
        <v>2016</v>
      </c>
      <c r="G272" s="162">
        <v>0</v>
      </c>
      <c r="H272" s="161">
        <v>1147.6787699999998</v>
      </c>
      <c r="I272" s="161">
        <v>858.37499999999989</v>
      </c>
      <c r="J272" s="161">
        <v>693.4620000000001</v>
      </c>
      <c r="K272" s="161">
        <v>1114.1865</v>
      </c>
      <c r="L272" s="161">
        <v>1826.2979699999999</v>
      </c>
      <c r="M272" s="161">
        <v>2100.4156600000001</v>
      </c>
      <c r="N272" s="161">
        <v>2103.0911999999998</v>
      </c>
      <c r="O272" s="161">
        <v>1654.8568399999997</v>
      </c>
      <c r="P272" s="161">
        <v>1314.8393999999998</v>
      </c>
      <c r="Q272" s="161">
        <v>1183.8487499999997</v>
      </c>
      <c r="R272" s="161">
        <v>965.53422</v>
      </c>
      <c r="S272" s="161">
        <v>824.53728000000001</v>
      </c>
      <c r="T272" s="161">
        <v>308.27999999999997</v>
      </c>
      <c r="U272" s="161">
        <v>16095.40359</v>
      </c>
      <c r="V272" s="163">
        <f ca="1">SUM(INDIRECT(Inputs!$C$11&amp;ROW()&amp;":"&amp;Inputs!$C$12&amp;ROW()))</f>
        <v>1183.8487499999997</v>
      </c>
      <c r="W272" s="163">
        <f ca="1">SUM(INDIRECT(Inputs!$C$13&amp;ROW()&amp;":"&amp;Inputs!$C$14&amp;ROW()))</f>
        <v>13997.052089999999</v>
      </c>
      <c r="X272" s="3" t="str">
        <f>IF(COUNTIFS(Lookups!$A:$A,C272)=1,"Gross Sales","")</f>
        <v>Gross Sales</v>
      </c>
      <c r="Y272" s="3" t="str">
        <f>IF(COUNTIFS(Lookups!$D:$D,C272)=1,"Bar Sales","")</f>
        <v/>
      </c>
      <c r="Z272" s="3" t="str">
        <f>IFERROR(VLOOKUP(C272*1,Lookups!$D:$F,3,FALSE),"")</f>
        <v/>
      </c>
      <c r="AA272" s="3" t="str">
        <f>IFERROR(VLOOKUP($C272*1,Lookups!$H:$N,3,FALSE),"")</f>
        <v/>
      </c>
      <c r="AB272" s="3" t="str">
        <f>IFERROR(VLOOKUP($C272*1,Lookups!$H:$N,4,FALSE),"")</f>
        <v/>
      </c>
      <c r="AC272" s="3" t="str">
        <f>IFERROR(VLOOKUP($C272*1,Lookups!$H:$N,5,FALSE),"")</f>
        <v/>
      </c>
      <c r="AD272" s="3" t="str">
        <f>IFERROR(VLOOKUP($C272*1,Lookups!$H:$N,6,FALSE),"")</f>
        <v/>
      </c>
      <c r="AE272" s="3" t="str">
        <f>IFERROR(VLOOKUP($C272*1,Lookups!$H:$N,7,FALSE),"")</f>
        <v/>
      </c>
      <c r="AF272" s="3" t="str">
        <f>VLOOKUP(B272*1,Stores!$A:$C,3,FALSE)</f>
        <v>DFG</v>
      </c>
    </row>
    <row r="273" spans="1:32">
      <c r="A273" s="160" t="s">
        <v>917</v>
      </c>
      <c r="B273" s="160" t="s">
        <v>937</v>
      </c>
      <c r="C273" s="160">
        <v>519110</v>
      </c>
      <c r="D273" s="160" t="s">
        <v>918</v>
      </c>
      <c r="E273" s="160" t="s">
        <v>508</v>
      </c>
      <c r="F273" s="161">
        <v>2016</v>
      </c>
      <c r="G273" s="162">
        <v>0</v>
      </c>
      <c r="H273" s="161">
        <v>813.63799999999992</v>
      </c>
      <c r="I273" s="161">
        <v>593.53</v>
      </c>
      <c r="J273" s="161">
        <v>576.58299999999997</v>
      </c>
      <c r="K273" s="161">
        <v>448.55999999999995</v>
      </c>
      <c r="L273" s="161">
        <v>837.06699999999989</v>
      </c>
      <c r="M273" s="161">
        <v>848.53999999999985</v>
      </c>
      <c r="N273" s="161">
        <v>978.11349999999993</v>
      </c>
      <c r="O273" s="161">
        <v>1202.32</v>
      </c>
      <c r="P273" s="161">
        <v>623.798</v>
      </c>
      <c r="Q273" s="161">
        <v>393.50849999999997</v>
      </c>
      <c r="R273" s="161">
        <v>609.91699999999992</v>
      </c>
      <c r="S273" s="161">
        <v>821.80000000000007</v>
      </c>
      <c r="T273" s="161">
        <v>614.83240000000001</v>
      </c>
      <c r="U273" s="161">
        <v>9362.2073999999975</v>
      </c>
      <c r="V273" s="163">
        <f ca="1">SUM(INDIRECT(Inputs!$C$11&amp;ROW()&amp;":"&amp;Inputs!$C$12&amp;ROW()))</f>
        <v>393.50849999999997</v>
      </c>
      <c r="W273" s="163">
        <f ca="1">SUM(INDIRECT(Inputs!$C$13&amp;ROW()&amp;":"&amp;Inputs!$C$14&amp;ROW()))</f>
        <v>7315.6579999999985</v>
      </c>
      <c r="X273" s="3" t="str">
        <f>IF(COUNTIFS(Lookups!$A:$A,C273)=1,"Gross Sales","")</f>
        <v>Gross Sales</v>
      </c>
      <c r="Y273" s="3" t="str">
        <f>IF(COUNTIFS(Lookups!$D:$D,C273)=1,"Bar Sales","")</f>
        <v/>
      </c>
      <c r="Z273" s="3" t="str">
        <f>IFERROR(VLOOKUP(C273*1,Lookups!$D:$F,3,FALSE),"")</f>
        <v/>
      </c>
      <c r="AA273" s="3" t="str">
        <f>IFERROR(VLOOKUP($C273*1,Lookups!$H:$N,3,FALSE),"")</f>
        <v/>
      </c>
      <c r="AB273" s="3" t="str">
        <f>IFERROR(VLOOKUP($C273*1,Lookups!$H:$N,4,FALSE),"")</f>
        <v/>
      </c>
      <c r="AC273" s="3" t="str">
        <f>IFERROR(VLOOKUP($C273*1,Lookups!$H:$N,5,FALSE),"")</f>
        <v/>
      </c>
      <c r="AD273" s="3" t="str">
        <f>IFERROR(VLOOKUP($C273*1,Lookups!$H:$N,6,FALSE),"")</f>
        <v/>
      </c>
      <c r="AE273" s="3" t="str">
        <f>IFERROR(VLOOKUP($C273*1,Lookups!$H:$N,7,FALSE),"")</f>
        <v/>
      </c>
      <c r="AF273" s="3" t="str">
        <f>VLOOKUP(B273*1,Stores!$A:$C,3,FALSE)</f>
        <v>DFG</v>
      </c>
    </row>
    <row r="274" spans="1:32">
      <c r="A274" s="160" t="s">
        <v>917</v>
      </c>
      <c r="B274" s="160" t="s">
        <v>938</v>
      </c>
      <c r="C274" s="160">
        <v>519110</v>
      </c>
      <c r="D274" s="160" t="s">
        <v>918</v>
      </c>
      <c r="E274" s="160" t="s">
        <v>508</v>
      </c>
      <c r="F274" s="161">
        <v>2016</v>
      </c>
      <c r="G274" s="162">
        <v>0</v>
      </c>
      <c r="H274" s="161">
        <v>948.67500000000007</v>
      </c>
      <c r="I274" s="161">
        <v>1094.2574999999999</v>
      </c>
      <c r="J274" s="161">
        <v>876.73599999999988</v>
      </c>
      <c r="K274" s="161">
        <v>928.96999999999991</v>
      </c>
      <c r="L274" s="161">
        <v>1401.7636499999999</v>
      </c>
      <c r="M274" s="161">
        <v>1169.8725499999998</v>
      </c>
      <c r="N274" s="161">
        <v>1580.7155</v>
      </c>
      <c r="O274" s="161">
        <v>1705.9769999999999</v>
      </c>
      <c r="P274" s="161">
        <v>1561.875</v>
      </c>
      <c r="Q274" s="161">
        <v>1349.8030000000001</v>
      </c>
      <c r="R274" s="161">
        <v>831.59999999999991</v>
      </c>
      <c r="S274" s="161">
        <v>1277.6400000000001</v>
      </c>
      <c r="T274" s="161">
        <v>1418.0249999999999</v>
      </c>
      <c r="U274" s="161">
        <v>16145.910199999998</v>
      </c>
      <c r="V274" s="163">
        <f ca="1">SUM(INDIRECT(Inputs!$C$11&amp;ROW()&amp;":"&amp;Inputs!$C$12&amp;ROW()))</f>
        <v>1349.8030000000001</v>
      </c>
      <c r="W274" s="163">
        <f ca="1">SUM(INDIRECT(Inputs!$C$13&amp;ROW()&amp;":"&amp;Inputs!$C$14&amp;ROW()))</f>
        <v>12618.645199999999</v>
      </c>
      <c r="X274" s="3" t="str">
        <f>IF(COUNTIFS(Lookups!$A:$A,C274)=1,"Gross Sales","")</f>
        <v>Gross Sales</v>
      </c>
      <c r="Y274" s="3" t="str">
        <f>IF(COUNTIFS(Lookups!$D:$D,C274)=1,"Bar Sales","")</f>
        <v/>
      </c>
      <c r="Z274" s="3" t="str">
        <f>IFERROR(VLOOKUP(C274*1,Lookups!$D:$F,3,FALSE),"")</f>
        <v/>
      </c>
      <c r="AA274" s="3" t="str">
        <f>IFERROR(VLOOKUP($C274*1,Lookups!$H:$N,3,FALSE),"")</f>
        <v/>
      </c>
      <c r="AB274" s="3" t="str">
        <f>IFERROR(VLOOKUP($C274*1,Lookups!$H:$N,4,FALSE),"")</f>
        <v/>
      </c>
      <c r="AC274" s="3" t="str">
        <f>IFERROR(VLOOKUP($C274*1,Lookups!$H:$N,5,FALSE),"")</f>
        <v/>
      </c>
      <c r="AD274" s="3" t="str">
        <f>IFERROR(VLOOKUP($C274*1,Lookups!$H:$N,6,FALSE),"")</f>
        <v/>
      </c>
      <c r="AE274" s="3" t="str">
        <f>IFERROR(VLOOKUP($C274*1,Lookups!$H:$N,7,FALSE),"")</f>
        <v/>
      </c>
      <c r="AF274" s="3" t="str">
        <f>VLOOKUP(B274*1,Stores!$A:$C,3,FALSE)</f>
        <v>DFG</v>
      </c>
    </row>
    <row r="275" spans="1:32">
      <c r="A275" s="160" t="s">
        <v>917</v>
      </c>
      <c r="B275" s="160" t="s">
        <v>939</v>
      </c>
      <c r="C275" s="160">
        <v>519110</v>
      </c>
      <c r="D275" s="160" t="s">
        <v>918</v>
      </c>
      <c r="E275" s="160" t="s">
        <v>508</v>
      </c>
      <c r="F275" s="161">
        <v>2016</v>
      </c>
      <c r="G275" s="162">
        <v>0</v>
      </c>
      <c r="H275" s="161">
        <v>724.45799999999986</v>
      </c>
      <c r="I275" s="161">
        <v>807.04714999999999</v>
      </c>
      <c r="J275" s="161">
        <v>463.67999999999995</v>
      </c>
      <c r="K275" s="161">
        <v>594.73595999999998</v>
      </c>
      <c r="L275" s="161">
        <v>689.66099999999994</v>
      </c>
      <c r="M275" s="161">
        <v>470.18999999999994</v>
      </c>
      <c r="N275" s="161">
        <v>383.18699999999995</v>
      </c>
      <c r="O275" s="161">
        <v>724.41599999999994</v>
      </c>
      <c r="P275" s="161">
        <v>602.12599999999998</v>
      </c>
      <c r="Q275" s="161">
        <v>1091.79035</v>
      </c>
      <c r="R275" s="161">
        <v>737.36180000000002</v>
      </c>
      <c r="S275" s="161">
        <v>774.91049999999996</v>
      </c>
      <c r="T275" s="161">
        <v>842.91899999999998</v>
      </c>
      <c r="U275" s="161">
        <v>8906.4827600000008</v>
      </c>
      <c r="V275" s="163">
        <f ca="1">SUM(INDIRECT(Inputs!$C$11&amp;ROW()&amp;":"&amp;Inputs!$C$12&amp;ROW()))</f>
        <v>1091.79035</v>
      </c>
      <c r="W275" s="163">
        <f ca="1">SUM(INDIRECT(Inputs!$C$13&amp;ROW()&amp;":"&amp;Inputs!$C$14&amp;ROW()))</f>
        <v>6551.2914600000004</v>
      </c>
      <c r="X275" s="3" t="str">
        <f>IF(COUNTIFS(Lookups!$A:$A,C275)=1,"Gross Sales","")</f>
        <v>Gross Sales</v>
      </c>
      <c r="Y275" s="3" t="str">
        <f>IF(COUNTIFS(Lookups!$D:$D,C275)=1,"Bar Sales","")</f>
        <v/>
      </c>
      <c r="Z275" s="3" t="str">
        <f>IFERROR(VLOOKUP(C275*1,Lookups!$D:$F,3,FALSE),"")</f>
        <v/>
      </c>
      <c r="AA275" s="3" t="str">
        <f>IFERROR(VLOOKUP($C275*1,Lookups!$H:$N,3,FALSE),"")</f>
        <v/>
      </c>
      <c r="AB275" s="3" t="str">
        <f>IFERROR(VLOOKUP($C275*1,Lookups!$H:$N,4,FALSE),"")</f>
        <v/>
      </c>
      <c r="AC275" s="3" t="str">
        <f>IFERROR(VLOOKUP($C275*1,Lookups!$H:$N,5,FALSE),"")</f>
        <v/>
      </c>
      <c r="AD275" s="3" t="str">
        <f>IFERROR(VLOOKUP($C275*1,Lookups!$H:$N,6,FALSE),"")</f>
        <v/>
      </c>
      <c r="AE275" s="3" t="str">
        <f>IFERROR(VLOOKUP($C275*1,Lookups!$H:$N,7,FALSE),"")</f>
        <v/>
      </c>
      <c r="AF275" s="3" t="str">
        <f>VLOOKUP(B275*1,Stores!$A:$C,3,FALSE)</f>
        <v>DFG</v>
      </c>
    </row>
    <row r="276" spans="1:32">
      <c r="A276" s="160" t="s">
        <v>917</v>
      </c>
      <c r="B276" s="160" t="s">
        <v>940</v>
      </c>
      <c r="C276" s="160">
        <v>519110</v>
      </c>
      <c r="D276" s="160" t="s">
        <v>918</v>
      </c>
      <c r="E276" s="160" t="s">
        <v>508</v>
      </c>
      <c r="F276" s="161">
        <v>2016</v>
      </c>
      <c r="G276" s="162">
        <v>0</v>
      </c>
      <c r="H276" s="161">
        <v>1662.2759999999998</v>
      </c>
      <c r="I276" s="161">
        <v>1207.08</v>
      </c>
      <c r="J276" s="161">
        <v>1068.9944999999998</v>
      </c>
      <c r="K276" s="161">
        <v>2292.4964999999997</v>
      </c>
      <c r="L276" s="161">
        <v>1178.5199999999998</v>
      </c>
      <c r="M276" s="161">
        <v>1081.1569999999999</v>
      </c>
      <c r="N276" s="161">
        <v>1396.2375000000002</v>
      </c>
      <c r="O276" s="161">
        <v>1404.1439999999998</v>
      </c>
      <c r="P276" s="161">
        <v>1061.6339999999998</v>
      </c>
      <c r="Q276" s="161">
        <v>1314.5895</v>
      </c>
      <c r="R276" s="161">
        <v>1320.9244999999999</v>
      </c>
      <c r="S276" s="161">
        <v>1762.0399999999997</v>
      </c>
      <c r="T276" s="161">
        <v>1432.6619999999998</v>
      </c>
      <c r="U276" s="161">
        <v>18182.755499999999</v>
      </c>
      <c r="V276" s="163">
        <f ca="1">SUM(INDIRECT(Inputs!$C$11&amp;ROW()&amp;":"&amp;Inputs!$C$12&amp;ROW()))</f>
        <v>1314.5895</v>
      </c>
      <c r="W276" s="163">
        <f ca="1">SUM(INDIRECT(Inputs!$C$13&amp;ROW()&amp;":"&amp;Inputs!$C$14&amp;ROW()))</f>
        <v>13667.129000000001</v>
      </c>
      <c r="X276" s="3" t="str">
        <f>IF(COUNTIFS(Lookups!$A:$A,C276)=1,"Gross Sales","")</f>
        <v>Gross Sales</v>
      </c>
      <c r="Y276" s="3" t="str">
        <f>IF(COUNTIFS(Lookups!$D:$D,C276)=1,"Bar Sales","")</f>
        <v/>
      </c>
      <c r="Z276" s="3" t="str">
        <f>IFERROR(VLOOKUP(C276*1,Lookups!$D:$F,3,FALSE),"")</f>
        <v/>
      </c>
      <c r="AA276" s="3" t="str">
        <f>IFERROR(VLOOKUP($C276*1,Lookups!$H:$N,3,FALSE),"")</f>
        <v/>
      </c>
      <c r="AB276" s="3" t="str">
        <f>IFERROR(VLOOKUP($C276*1,Lookups!$H:$N,4,FALSE),"")</f>
        <v/>
      </c>
      <c r="AC276" s="3" t="str">
        <f>IFERROR(VLOOKUP($C276*1,Lookups!$H:$N,5,FALSE),"")</f>
        <v/>
      </c>
      <c r="AD276" s="3" t="str">
        <f>IFERROR(VLOOKUP($C276*1,Lookups!$H:$N,6,FALSE),"")</f>
        <v/>
      </c>
      <c r="AE276" s="3" t="str">
        <f>IFERROR(VLOOKUP($C276*1,Lookups!$H:$N,7,FALSE),"")</f>
        <v/>
      </c>
      <c r="AF276" s="3" t="str">
        <f>VLOOKUP(B276*1,Stores!$A:$C,3,FALSE)</f>
        <v>DFG</v>
      </c>
    </row>
    <row r="277" spans="1:32">
      <c r="A277" s="160" t="s">
        <v>917</v>
      </c>
      <c r="B277" s="160" t="s">
        <v>941</v>
      </c>
      <c r="C277" s="160">
        <v>519110</v>
      </c>
      <c r="D277" s="160" t="s">
        <v>918</v>
      </c>
      <c r="E277" s="160" t="s">
        <v>508</v>
      </c>
      <c r="F277" s="161">
        <v>2016</v>
      </c>
      <c r="G277" s="162">
        <v>0</v>
      </c>
      <c r="H277" s="161">
        <v>966.32235000000003</v>
      </c>
      <c r="I277" s="161">
        <v>1008.48125</v>
      </c>
      <c r="J277" s="161">
        <v>1180.452</v>
      </c>
      <c r="K277" s="161">
        <v>1191.63625</v>
      </c>
      <c r="L277" s="161">
        <v>1362.5037999999997</v>
      </c>
      <c r="M277" s="161">
        <v>1345.0149999999999</v>
      </c>
      <c r="N277" s="161">
        <v>1132.0175999999999</v>
      </c>
      <c r="O277" s="161">
        <v>913.29020999999989</v>
      </c>
      <c r="P277" s="161">
        <v>1124.4883999999997</v>
      </c>
      <c r="Q277" s="161">
        <v>964.40189999999984</v>
      </c>
      <c r="R277" s="161">
        <v>1103.5534999999998</v>
      </c>
      <c r="S277" s="161">
        <v>798.91840000000002</v>
      </c>
      <c r="T277" s="161">
        <v>970.23381000000006</v>
      </c>
      <c r="U277" s="161">
        <v>14061.314469999999</v>
      </c>
      <c r="V277" s="163">
        <f ca="1">SUM(INDIRECT(Inputs!$C$11&amp;ROW()&amp;":"&amp;Inputs!$C$12&amp;ROW()))</f>
        <v>964.40189999999984</v>
      </c>
      <c r="W277" s="163">
        <f ca="1">SUM(INDIRECT(Inputs!$C$13&amp;ROW()&amp;":"&amp;Inputs!$C$14&amp;ROW()))</f>
        <v>11188.608759999999</v>
      </c>
      <c r="X277" s="3" t="str">
        <f>IF(COUNTIFS(Lookups!$A:$A,C277)=1,"Gross Sales","")</f>
        <v>Gross Sales</v>
      </c>
      <c r="Y277" s="3" t="str">
        <f>IF(COUNTIFS(Lookups!$D:$D,C277)=1,"Bar Sales","")</f>
        <v/>
      </c>
      <c r="Z277" s="3" t="str">
        <f>IFERROR(VLOOKUP(C277*1,Lookups!$D:$F,3,FALSE),"")</f>
        <v/>
      </c>
      <c r="AA277" s="3" t="str">
        <f>IFERROR(VLOOKUP($C277*1,Lookups!$H:$N,3,FALSE),"")</f>
        <v/>
      </c>
      <c r="AB277" s="3" t="str">
        <f>IFERROR(VLOOKUP($C277*1,Lookups!$H:$N,4,FALSE),"")</f>
        <v/>
      </c>
      <c r="AC277" s="3" t="str">
        <f>IFERROR(VLOOKUP($C277*1,Lookups!$H:$N,5,FALSE),"")</f>
        <v/>
      </c>
      <c r="AD277" s="3" t="str">
        <f>IFERROR(VLOOKUP($C277*1,Lookups!$H:$N,6,FALSE),"")</f>
        <v/>
      </c>
      <c r="AE277" s="3" t="str">
        <f>IFERROR(VLOOKUP($C277*1,Lookups!$H:$N,7,FALSE),"")</f>
        <v/>
      </c>
      <c r="AF277" s="3" t="str">
        <f>VLOOKUP(B277*1,Stores!$A:$C,3,FALSE)</f>
        <v>DFG</v>
      </c>
    </row>
    <row r="278" spans="1:32">
      <c r="A278" s="160" t="s">
        <v>917</v>
      </c>
      <c r="B278" s="160" t="s">
        <v>942</v>
      </c>
      <c r="C278" s="160">
        <v>519110</v>
      </c>
      <c r="D278" s="160" t="s">
        <v>918</v>
      </c>
      <c r="E278" s="160" t="s">
        <v>508</v>
      </c>
      <c r="F278" s="161">
        <v>2016</v>
      </c>
      <c r="G278" s="162">
        <v>0</v>
      </c>
      <c r="H278" s="161">
        <v>1179.6329999999998</v>
      </c>
      <c r="I278" s="161">
        <v>978.24299999999982</v>
      </c>
      <c r="J278" s="161">
        <v>1023.5714999999999</v>
      </c>
      <c r="K278" s="161">
        <v>812.23799999999983</v>
      </c>
      <c r="L278" s="161">
        <v>516.30599999999993</v>
      </c>
      <c r="M278" s="161">
        <v>707.45499999999993</v>
      </c>
      <c r="N278" s="161">
        <v>596.48399999999992</v>
      </c>
      <c r="O278" s="161">
        <v>825.94399999999996</v>
      </c>
      <c r="P278" s="161">
        <v>835.42549999999994</v>
      </c>
      <c r="Q278" s="161">
        <v>543.60599999999999</v>
      </c>
      <c r="R278" s="161">
        <v>869.02199999999982</v>
      </c>
      <c r="S278" s="161">
        <v>1057.6719999999998</v>
      </c>
      <c r="T278" s="161">
        <v>497.66289999999992</v>
      </c>
      <c r="U278" s="161">
        <v>10443.262899999998</v>
      </c>
      <c r="V278" s="163">
        <f ca="1">SUM(INDIRECT(Inputs!$C$11&amp;ROW()&amp;":"&amp;Inputs!$C$12&amp;ROW()))</f>
        <v>543.60599999999999</v>
      </c>
      <c r="W278" s="163">
        <f ca="1">SUM(INDIRECT(Inputs!$C$13&amp;ROW()&amp;":"&amp;Inputs!$C$14&amp;ROW()))</f>
        <v>8018.9059999999981</v>
      </c>
      <c r="X278" s="3" t="str">
        <f>IF(COUNTIFS(Lookups!$A:$A,C278)=1,"Gross Sales","")</f>
        <v>Gross Sales</v>
      </c>
      <c r="Y278" s="3" t="str">
        <f>IF(COUNTIFS(Lookups!$D:$D,C278)=1,"Bar Sales","")</f>
        <v/>
      </c>
      <c r="Z278" s="3" t="str">
        <f>IFERROR(VLOOKUP(C278*1,Lookups!$D:$F,3,FALSE),"")</f>
        <v/>
      </c>
      <c r="AA278" s="3" t="str">
        <f>IFERROR(VLOOKUP($C278*1,Lookups!$H:$N,3,FALSE),"")</f>
        <v/>
      </c>
      <c r="AB278" s="3" t="str">
        <f>IFERROR(VLOOKUP($C278*1,Lookups!$H:$N,4,FALSE),"")</f>
        <v/>
      </c>
      <c r="AC278" s="3" t="str">
        <f>IFERROR(VLOOKUP($C278*1,Lookups!$H:$N,5,FALSE),"")</f>
        <v/>
      </c>
      <c r="AD278" s="3" t="str">
        <f>IFERROR(VLOOKUP($C278*1,Lookups!$H:$N,6,FALSE),"")</f>
        <v/>
      </c>
      <c r="AE278" s="3" t="str">
        <f>IFERROR(VLOOKUP($C278*1,Lookups!$H:$N,7,FALSE),"")</f>
        <v/>
      </c>
      <c r="AF278" s="3" t="str">
        <f>VLOOKUP(B278*1,Stores!$A:$C,3,FALSE)</f>
        <v>DFG</v>
      </c>
    </row>
    <row r="279" spans="1:32">
      <c r="A279" s="160" t="s">
        <v>917</v>
      </c>
      <c r="B279" s="160" t="s">
        <v>943</v>
      </c>
      <c r="C279" s="160">
        <v>519110</v>
      </c>
      <c r="D279" s="160" t="s">
        <v>918</v>
      </c>
      <c r="E279" s="160" t="s">
        <v>508</v>
      </c>
      <c r="F279" s="161">
        <v>2016</v>
      </c>
      <c r="G279" s="162">
        <v>0</v>
      </c>
      <c r="H279" s="161">
        <v>128.53749999999999</v>
      </c>
      <c r="I279" s="161">
        <v>295.60999999999996</v>
      </c>
      <c r="J279" s="161">
        <v>568.84099999999989</v>
      </c>
      <c r="K279" s="161">
        <v>417.18599999999998</v>
      </c>
      <c r="L279" s="161">
        <v>514.83249999999998</v>
      </c>
      <c r="M279" s="161">
        <v>623.06999999999982</v>
      </c>
      <c r="N279" s="161">
        <v>401.08949999999999</v>
      </c>
      <c r="O279" s="161">
        <v>579.6</v>
      </c>
      <c r="P279" s="161">
        <v>757.76049999999987</v>
      </c>
      <c r="Q279" s="161">
        <v>752.11500000000001</v>
      </c>
      <c r="R279" s="161">
        <v>845.64549999999986</v>
      </c>
      <c r="S279" s="161">
        <v>1259.6850000000002</v>
      </c>
      <c r="T279" s="161">
        <v>527.625</v>
      </c>
      <c r="U279" s="161">
        <v>7671.5974999999999</v>
      </c>
      <c r="V279" s="163">
        <f ca="1">SUM(INDIRECT(Inputs!$C$11&amp;ROW()&amp;":"&amp;Inputs!$C$12&amp;ROW()))</f>
        <v>752.11500000000001</v>
      </c>
      <c r="W279" s="163">
        <f ca="1">SUM(INDIRECT(Inputs!$C$13&amp;ROW()&amp;":"&amp;Inputs!$C$14&amp;ROW()))</f>
        <v>5038.6419999999998</v>
      </c>
      <c r="X279" s="3" t="str">
        <f>IF(COUNTIFS(Lookups!$A:$A,C279)=1,"Gross Sales","")</f>
        <v>Gross Sales</v>
      </c>
      <c r="Y279" s="3" t="str">
        <f>IF(COUNTIFS(Lookups!$D:$D,C279)=1,"Bar Sales","")</f>
        <v/>
      </c>
      <c r="Z279" s="3" t="str">
        <f>IFERROR(VLOOKUP(C279*1,Lookups!$D:$F,3,FALSE),"")</f>
        <v/>
      </c>
      <c r="AA279" s="3" t="str">
        <f>IFERROR(VLOOKUP($C279*1,Lookups!$H:$N,3,FALSE),"")</f>
        <v/>
      </c>
      <c r="AB279" s="3" t="str">
        <f>IFERROR(VLOOKUP($C279*1,Lookups!$H:$N,4,FALSE),"")</f>
        <v/>
      </c>
      <c r="AC279" s="3" t="str">
        <f>IFERROR(VLOOKUP($C279*1,Lookups!$H:$N,5,FALSE),"")</f>
        <v/>
      </c>
      <c r="AD279" s="3" t="str">
        <f>IFERROR(VLOOKUP($C279*1,Lookups!$H:$N,6,FALSE),"")</f>
        <v/>
      </c>
      <c r="AE279" s="3" t="str">
        <f>IFERROR(VLOOKUP($C279*1,Lookups!$H:$N,7,FALSE),"")</f>
        <v/>
      </c>
      <c r="AF279" s="3" t="str">
        <f>VLOOKUP(B279*1,Stores!$A:$C,3,FALSE)</f>
        <v>DFG</v>
      </c>
    </row>
    <row r="280" spans="1:32">
      <c r="A280" s="160" t="s">
        <v>917</v>
      </c>
      <c r="B280" s="160" t="s">
        <v>944</v>
      </c>
      <c r="C280" s="160">
        <v>519110</v>
      </c>
      <c r="D280" s="160" t="s">
        <v>918</v>
      </c>
      <c r="E280" s="160" t="s">
        <v>508</v>
      </c>
      <c r="F280" s="161">
        <v>2016</v>
      </c>
      <c r="G280" s="162">
        <v>0</v>
      </c>
      <c r="H280" s="161">
        <v>426.6395</v>
      </c>
      <c r="I280" s="161">
        <v>508.11599999999999</v>
      </c>
      <c r="J280" s="161">
        <v>413.7</v>
      </c>
      <c r="K280" s="161">
        <v>327.88349999999997</v>
      </c>
      <c r="L280" s="161">
        <v>512.31599999999992</v>
      </c>
      <c r="M280" s="161">
        <v>422.08949999999993</v>
      </c>
      <c r="N280" s="161">
        <v>531.40499999999997</v>
      </c>
      <c r="O280" s="161">
        <v>686.54599999999994</v>
      </c>
      <c r="P280" s="161">
        <v>492.65999999999997</v>
      </c>
      <c r="Q280" s="161">
        <v>560.28</v>
      </c>
      <c r="R280" s="161">
        <v>481.71410000000003</v>
      </c>
      <c r="S280" s="161">
        <v>518.84699999999998</v>
      </c>
      <c r="T280" s="161">
        <v>1045.1804999999999</v>
      </c>
      <c r="U280" s="161">
        <v>6927.3770999999997</v>
      </c>
      <c r="V280" s="163">
        <f ca="1">SUM(INDIRECT(Inputs!$C$11&amp;ROW()&amp;":"&amp;Inputs!$C$12&amp;ROW()))</f>
        <v>560.28</v>
      </c>
      <c r="W280" s="163">
        <f ca="1">SUM(INDIRECT(Inputs!$C$13&amp;ROW()&amp;":"&amp;Inputs!$C$14&amp;ROW()))</f>
        <v>4881.6354999999994</v>
      </c>
      <c r="X280" s="3" t="str">
        <f>IF(COUNTIFS(Lookups!$A:$A,C280)=1,"Gross Sales","")</f>
        <v>Gross Sales</v>
      </c>
      <c r="Y280" s="3" t="str">
        <f>IF(COUNTIFS(Lookups!$D:$D,C280)=1,"Bar Sales","")</f>
        <v/>
      </c>
      <c r="Z280" s="3" t="str">
        <f>IFERROR(VLOOKUP(C280*1,Lookups!$D:$F,3,FALSE),"")</f>
        <v/>
      </c>
      <c r="AA280" s="3" t="str">
        <f>IFERROR(VLOOKUP($C280*1,Lookups!$H:$N,3,FALSE),"")</f>
        <v/>
      </c>
      <c r="AB280" s="3" t="str">
        <f>IFERROR(VLOOKUP($C280*1,Lookups!$H:$N,4,FALSE),"")</f>
        <v/>
      </c>
      <c r="AC280" s="3" t="str">
        <f>IFERROR(VLOOKUP($C280*1,Lookups!$H:$N,5,FALSE),"")</f>
        <v/>
      </c>
      <c r="AD280" s="3" t="str">
        <f>IFERROR(VLOOKUP($C280*1,Lookups!$H:$N,6,FALSE),"")</f>
        <v/>
      </c>
      <c r="AE280" s="3" t="str">
        <f>IFERROR(VLOOKUP($C280*1,Lookups!$H:$N,7,FALSE),"")</f>
        <v/>
      </c>
      <c r="AF280" s="3" t="str">
        <f>VLOOKUP(B280*1,Stores!$A:$C,3,FALSE)</f>
        <v>DFG</v>
      </c>
    </row>
    <row r="281" spans="1:32">
      <c r="A281" s="160" t="s">
        <v>917</v>
      </c>
      <c r="B281" s="160" t="s">
        <v>945</v>
      </c>
      <c r="C281" s="160">
        <v>519110</v>
      </c>
      <c r="D281" s="160" t="s">
        <v>918</v>
      </c>
      <c r="E281" s="160" t="s">
        <v>508</v>
      </c>
      <c r="F281" s="161">
        <v>2016</v>
      </c>
      <c r="G281" s="162">
        <v>0</v>
      </c>
      <c r="H281" s="161">
        <v>896.16624999999999</v>
      </c>
      <c r="I281" s="161">
        <v>688.35199999999998</v>
      </c>
      <c r="J281" s="161">
        <v>1138.914</v>
      </c>
      <c r="K281" s="161">
        <v>927.50839999999994</v>
      </c>
      <c r="L281" s="161">
        <v>1120.5809999999999</v>
      </c>
      <c r="M281" s="161">
        <v>840.22820000000002</v>
      </c>
      <c r="N281" s="161">
        <v>606.3119999999999</v>
      </c>
      <c r="O281" s="161">
        <v>796.29899999999986</v>
      </c>
      <c r="P281" s="161">
        <v>915.91640000000007</v>
      </c>
      <c r="Q281" s="161">
        <v>1501.5363999999997</v>
      </c>
      <c r="R281" s="161">
        <v>822.89130000000011</v>
      </c>
      <c r="S281" s="161">
        <v>492.20639999999997</v>
      </c>
      <c r="T281" s="161">
        <v>638.89875000000006</v>
      </c>
      <c r="U281" s="161">
        <v>11385.810099999999</v>
      </c>
      <c r="V281" s="163">
        <f ca="1">SUM(INDIRECT(Inputs!$C$11&amp;ROW()&amp;":"&amp;Inputs!$C$12&amp;ROW()))</f>
        <v>1501.5363999999997</v>
      </c>
      <c r="W281" s="163">
        <f ca="1">SUM(INDIRECT(Inputs!$C$13&amp;ROW()&amp;":"&amp;Inputs!$C$14&amp;ROW()))</f>
        <v>9431.8136500000001</v>
      </c>
      <c r="X281" s="3" t="str">
        <f>IF(COUNTIFS(Lookups!$A:$A,C281)=1,"Gross Sales","")</f>
        <v>Gross Sales</v>
      </c>
      <c r="Y281" s="3" t="str">
        <f>IF(COUNTIFS(Lookups!$D:$D,C281)=1,"Bar Sales","")</f>
        <v/>
      </c>
      <c r="Z281" s="3" t="str">
        <f>IFERROR(VLOOKUP(C281*1,Lookups!$D:$F,3,FALSE),"")</f>
        <v/>
      </c>
      <c r="AA281" s="3" t="str">
        <f>IFERROR(VLOOKUP($C281*1,Lookups!$H:$N,3,FALSE),"")</f>
        <v/>
      </c>
      <c r="AB281" s="3" t="str">
        <f>IFERROR(VLOOKUP($C281*1,Lookups!$H:$N,4,FALSE),"")</f>
        <v/>
      </c>
      <c r="AC281" s="3" t="str">
        <f>IFERROR(VLOOKUP($C281*1,Lookups!$H:$N,5,FALSE),"")</f>
        <v/>
      </c>
      <c r="AD281" s="3" t="str">
        <f>IFERROR(VLOOKUP($C281*1,Lookups!$H:$N,6,FALSE),"")</f>
        <v/>
      </c>
      <c r="AE281" s="3" t="str">
        <f>IFERROR(VLOOKUP($C281*1,Lookups!$H:$N,7,FALSE),"")</f>
        <v/>
      </c>
      <c r="AF281" s="3" t="str">
        <f>VLOOKUP(B281*1,Stores!$A:$C,3,FALSE)</f>
        <v>DFG</v>
      </c>
    </row>
    <row r="282" spans="1:32">
      <c r="A282" s="160" t="s">
        <v>917</v>
      </c>
      <c r="B282" s="160" t="s">
        <v>946</v>
      </c>
      <c r="C282" s="160">
        <v>519110</v>
      </c>
      <c r="D282" s="160" t="s">
        <v>918</v>
      </c>
      <c r="E282" s="160" t="s">
        <v>508</v>
      </c>
      <c r="F282" s="161">
        <v>2016</v>
      </c>
      <c r="G282" s="162">
        <v>0</v>
      </c>
      <c r="H282" s="161">
        <v>408.66314999999997</v>
      </c>
      <c r="I282" s="161">
        <v>639.548</v>
      </c>
      <c r="J282" s="161">
        <v>673.46299999999997</v>
      </c>
      <c r="K282" s="161">
        <v>622.125</v>
      </c>
      <c r="L282" s="161">
        <v>533.673</v>
      </c>
      <c r="M282" s="161">
        <v>618.24</v>
      </c>
      <c r="N282" s="161">
        <v>150.01349999999999</v>
      </c>
      <c r="O282" s="161">
        <v>694.58549999999991</v>
      </c>
      <c r="P282" s="161">
        <v>350.59499999999997</v>
      </c>
      <c r="Q282" s="161">
        <v>219.19344999999998</v>
      </c>
      <c r="R282" s="161">
        <v>633.67499999999995</v>
      </c>
      <c r="S282" s="161">
        <v>435.72375</v>
      </c>
      <c r="T282" s="161">
        <v>494.90280000000001</v>
      </c>
      <c r="U282" s="161">
        <v>6474.4011499999997</v>
      </c>
      <c r="V282" s="163">
        <f ca="1">SUM(INDIRECT(Inputs!$C$11&amp;ROW()&amp;":"&amp;Inputs!$C$12&amp;ROW()))</f>
        <v>219.19344999999998</v>
      </c>
      <c r="W282" s="163">
        <f ca="1">SUM(INDIRECT(Inputs!$C$13&amp;ROW()&amp;":"&amp;Inputs!$C$14&amp;ROW()))</f>
        <v>4910.0995999999996</v>
      </c>
      <c r="X282" s="3" t="str">
        <f>IF(COUNTIFS(Lookups!$A:$A,C282)=1,"Gross Sales","")</f>
        <v>Gross Sales</v>
      </c>
      <c r="Y282" s="3" t="str">
        <f>IF(COUNTIFS(Lookups!$D:$D,C282)=1,"Bar Sales","")</f>
        <v/>
      </c>
      <c r="Z282" s="3" t="str">
        <f>IFERROR(VLOOKUP(C282*1,Lookups!$D:$F,3,FALSE),"")</f>
        <v/>
      </c>
      <c r="AA282" s="3" t="str">
        <f>IFERROR(VLOOKUP($C282*1,Lookups!$H:$N,3,FALSE),"")</f>
        <v/>
      </c>
      <c r="AB282" s="3" t="str">
        <f>IFERROR(VLOOKUP($C282*1,Lookups!$H:$N,4,FALSE),"")</f>
        <v/>
      </c>
      <c r="AC282" s="3" t="str">
        <f>IFERROR(VLOOKUP($C282*1,Lookups!$H:$N,5,FALSE),"")</f>
        <v/>
      </c>
      <c r="AD282" s="3" t="str">
        <f>IFERROR(VLOOKUP($C282*1,Lookups!$H:$N,6,FALSE),"")</f>
        <v/>
      </c>
      <c r="AE282" s="3" t="str">
        <f>IFERROR(VLOOKUP($C282*1,Lookups!$H:$N,7,FALSE),"")</f>
        <v/>
      </c>
      <c r="AF282" s="3" t="str">
        <f>VLOOKUP(B282*1,Stores!$A:$C,3,FALSE)</f>
        <v>DFG</v>
      </c>
    </row>
    <row r="283" spans="1:32">
      <c r="A283" s="160" t="s">
        <v>917</v>
      </c>
      <c r="B283" s="160" t="s">
        <v>947</v>
      </c>
      <c r="C283" s="160">
        <v>519110</v>
      </c>
      <c r="D283" s="160" t="s">
        <v>918</v>
      </c>
      <c r="E283" s="160" t="s">
        <v>508</v>
      </c>
      <c r="F283" s="161">
        <v>2016</v>
      </c>
      <c r="G283" s="162">
        <v>0</v>
      </c>
      <c r="H283" s="161">
        <v>458.12549999999993</v>
      </c>
      <c r="I283" s="161">
        <v>419.29650000000004</v>
      </c>
      <c r="J283" s="161">
        <v>670.8309999999999</v>
      </c>
      <c r="K283" s="161">
        <v>464.91899999999998</v>
      </c>
      <c r="L283" s="161">
        <v>562.1</v>
      </c>
      <c r="M283" s="161">
        <v>517.86629999999991</v>
      </c>
      <c r="N283" s="161">
        <v>689.71699999999998</v>
      </c>
      <c r="O283" s="161">
        <v>808.71167999999989</v>
      </c>
      <c r="P283" s="161">
        <v>522.66199999999992</v>
      </c>
      <c r="Q283" s="161">
        <v>677.3157299999998</v>
      </c>
      <c r="R283" s="161">
        <v>541.42683</v>
      </c>
      <c r="S283" s="161">
        <v>358.5505</v>
      </c>
      <c r="T283" s="161">
        <v>376.61399999999998</v>
      </c>
      <c r="U283" s="161">
        <v>7068.1360400000003</v>
      </c>
      <c r="V283" s="163">
        <f ca="1">SUM(INDIRECT(Inputs!$C$11&amp;ROW()&amp;":"&amp;Inputs!$C$12&amp;ROW()))</f>
        <v>677.3157299999998</v>
      </c>
      <c r="W283" s="163">
        <f ca="1">SUM(INDIRECT(Inputs!$C$13&amp;ROW()&amp;":"&amp;Inputs!$C$14&amp;ROW()))</f>
        <v>5791.5447100000001</v>
      </c>
      <c r="X283" s="3" t="str">
        <f>IF(COUNTIFS(Lookups!$A:$A,C283)=1,"Gross Sales","")</f>
        <v>Gross Sales</v>
      </c>
      <c r="Y283" s="3" t="str">
        <f>IF(COUNTIFS(Lookups!$D:$D,C283)=1,"Bar Sales","")</f>
        <v/>
      </c>
      <c r="Z283" s="3" t="str">
        <f>IFERROR(VLOOKUP(C283*1,Lookups!$D:$F,3,FALSE),"")</f>
        <v/>
      </c>
      <c r="AA283" s="3" t="str">
        <f>IFERROR(VLOOKUP($C283*1,Lookups!$H:$N,3,FALSE),"")</f>
        <v/>
      </c>
      <c r="AB283" s="3" t="str">
        <f>IFERROR(VLOOKUP($C283*1,Lookups!$H:$N,4,FALSE),"")</f>
        <v/>
      </c>
      <c r="AC283" s="3" t="str">
        <f>IFERROR(VLOOKUP($C283*1,Lookups!$H:$N,5,FALSE),"")</f>
        <v/>
      </c>
      <c r="AD283" s="3" t="str">
        <f>IFERROR(VLOOKUP($C283*1,Lookups!$H:$N,6,FALSE),"")</f>
        <v/>
      </c>
      <c r="AE283" s="3" t="str">
        <f>IFERROR(VLOOKUP($C283*1,Lookups!$H:$N,7,FALSE),"")</f>
        <v/>
      </c>
      <c r="AF283" s="3" t="str">
        <f>VLOOKUP(B283*1,Stores!$A:$C,3,FALSE)</f>
        <v>DFG</v>
      </c>
    </row>
    <row r="284" spans="1:32">
      <c r="A284" s="160" t="s">
        <v>917</v>
      </c>
      <c r="B284" s="160" t="s">
        <v>948</v>
      </c>
      <c r="C284" s="160">
        <v>519110</v>
      </c>
      <c r="D284" s="160" t="s">
        <v>918</v>
      </c>
      <c r="E284" s="160" t="s">
        <v>508</v>
      </c>
      <c r="F284" s="161">
        <v>2016</v>
      </c>
      <c r="G284" s="162">
        <v>0</v>
      </c>
      <c r="H284" s="161">
        <v>372.64499999999992</v>
      </c>
      <c r="I284" s="161">
        <v>487.18599999999998</v>
      </c>
      <c r="J284" s="161">
        <v>308.154</v>
      </c>
      <c r="K284" s="161">
        <v>286.42599999999993</v>
      </c>
      <c r="L284" s="161">
        <v>592.36799999999994</v>
      </c>
      <c r="M284" s="161">
        <v>952.5949999999998</v>
      </c>
      <c r="N284" s="161">
        <v>502.64549999999997</v>
      </c>
      <c r="O284" s="161">
        <v>495.59999999999997</v>
      </c>
      <c r="P284" s="161">
        <v>677.23599999999999</v>
      </c>
      <c r="Q284" s="161">
        <v>608.33500000000004</v>
      </c>
      <c r="R284" s="161">
        <v>1110.2699999999998</v>
      </c>
      <c r="S284" s="161">
        <v>745.19899999999996</v>
      </c>
      <c r="T284" s="161">
        <v>983.43</v>
      </c>
      <c r="U284" s="161">
        <v>8122.0894999999991</v>
      </c>
      <c r="V284" s="163">
        <f ca="1">SUM(INDIRECT(Inputs!$C$11&amp;ROW()&amp;":"&amp;Inputs!$C$12&amp;ROW()))</f>
        <v>608.33500000000004</v>
      </c>
      <c r="W284" s="163">
        <f ca="1">SUM(INDIRECT(Inputs!$C$13&amp;ROW()&amp;":"&amp;Inputs!$C$14&amp;ROW()))</f>
        <v>5283.1904999999997</v>
      </c>
      <c r="X284" s="3" t="str">
        <f>IF(COUNTIFS(Lookups!$A:$A,C284)=1,"Gross Sales","")</f>
        <v>Gross Sales</v>
      </c>
      <c r="Y284" s="3" t="str">
        <f>IF(COUNTIFS(Lookups!$D:$D,C284)=1,"Bar Sales","")</f>
        <v/>
      </c>
      <c r="Z284" s="3" t="str">
        <f>IFERROR(VLOOKUP(C284*1,Lookups!$D:$F,3,FALSE),"")</f>
        <v/>
      </c>
      <c r="AA284" s="3" t="str">
        <f>IFERROR(VLOOKUP($C284*1,Lookups!$H:$N,3,FALSE),"")</f>
        <v/>
      </c>
      <c r="AB284" s="3" t="str">
        <f>IFERROR(VLOOKUP($C284*1,Lookups!$H:$N,4,FALSE),"")</f>
        <v/>
      </c>
      <c r="AC284" s="3" t="str">
        <f>IFERROR(VLOOKUP($C284*1,Lookups!$H:$N,5,FALSE),"")</f>
        <v/>
      </c>
      <c r="AD284" s="3" t="str">
        <f>IFERROR(VLOOKUP($C284*1,Lookups!$H:$N,6,FALSE),"")</f>
        <v/>
      </c>
      <c r="AE284" s="3" t="str">
        <f>IFERROR(VLOOKUP($C284*1,Lookups!$H:$N,7,FALSE),"")</f>
        <v/>
      </c>
      <c r="AF284" s="3" t="str">
        <f>VLOOKUP(B284*1,Stores!$A:$C,3,FALSE)</f>
        <v>DFG</v>
      </c>
    </row>
    <row r="285" spans="1:32">
      <c r="A285" s="160" t="s">
        <v>917</v>
      </c>
      <c r="B285" s="160" t="s">
        <v>949</v>
      </c>
      <c r="C285" s="160">
        <v>519110</v>
      </c>
      <c r="D285" s="160" t="s">
        <v>918</v>
      </c>
      <c r="E285" s="160" t="s">
        <v>508</v>
      </c>
      <c r="F285" s="161">
        <v>2016</v>
      </c>
      <c r="G285" s="162">
        <v>0</v>
      </c>
      <c r="H285" s="161">
        <v>217.83299999999997</v>
      </c>
      <c r="I285" s="161">
        <v>225.88649999999998</v>
      </c>
      <c r="J285" s="161">
        <v>283.7835</v>
      </c>
      <c r="K285" s="161">
        <v>249.28749999999999</v>
      </c>
      <c r="L285" s="161">
        <v>478.63200000000001</v>
      </c>
      <c r="M285" s="161">
        <v>817.21184999999991</v>
      </c>
      <c r="N285" s="161">
        <v>525.87094000000002</v>
      </c>
      <c r="O285" s="161">
        <v>531.20339999999999</v>
      </c>
      <c r="P285" s="161">
        <v>774.1301400000001</v>
      </c>
      <c r="Q285" s="161">
        <v>473.39249999999998</v>
      </c>
      <c r="R285" s="161">
        <v>704.57729999999992</v>
      </c>
      <c r="S285" s="161">
        <v>563.70048000000008</v>
      </c>
      <c r="T285" s="161">
        <v>477.01990000000006</v>
      </c>
      <c r="U285" s="161">
        <v>6322.5290100000002</v>
      </c>
      <c r="V285" s="163">
        <f ca="1">SUM(INDIRECT(Inputs!$C$11&amp;ROW()&amp;":"&amp;Inputs!$C$12&amp;ROW()))</f>
        <v>473.39249999999998</v>
      </c>
      <c r="W285" s="163">
        <f ca="1">SUM(INDIRECT(Inputs!$C$13&amp;ROW()&amp;":"&amp;Inputs!$C$14&amp;ROW()))</f>
        <v>4577.2313299999996</v>
      </c>
      <c r="X285" s="3" t="str">
        <f>IF(COUNTIFS(Lookups!$A:$A,C285)=1,"Gross Sales","")</f>
        <v>Gross Sales</v>
      </c>
      <c r="Y285" s="3" t="str">
        <f>IF(COUNTIFS(Lookups!$D:$D,C285)=1,"Bar Sales","")</f>
        <v/>
      </c>
      <c r="Z285" s="3" t="str">
        <f>IFERROR(VLOOKUP(C285*1,Lookups!$D:$F,3,FALSE),"")</f>
        <v/>
      </c>
      <c r="AA285" s="3" t="str">
        <f>IFERROR(VLOOKUP($C285*1,Lookups!$H:$N,3,FALSE),"")</f>
        <v/>
      </c>
      <c r="AB285" s="3" t="str">
        <f>IFERROR(VLOOKUP($C285*1,Lookups!$H:$N,4,FALSE),"")</f>
        <v/>
      </c>
      <c r="AC285" s="3" t="str">
        <f>IFERROR(VLOOKUP($C285*1,Lookups!$H:$N,5,FALSE),"")</f>
        <v/>
      </c>
      <c r="AD285" s="3" t="str">
        <f>IFERROR(VLOOKUP($C285*1,Lookups!$H:$N,6,FALSE),"")</f>
        <v/>
      </c>
      <c r="AE285" s="3" t="str">
        <f>IFERROR(VLOOKUP($C285*1,Lookups!$H:$N,7,FALSE),"")</f>
        <v/>
      </c>
      <c r="AF285" s="3" t="str">
        <f>VLOOKUP(B285*1,Stores!$A:$C,3,FALSE)</f>
        <v>DFG</v>
      </c>
    </row>
    <row r="286" spans="1:32">
      <c r="A286" s="160" t="s">
        <v>917</v>
      </c>
      <c r="B286" s="160" t="s">
        <v>950</v>
      </c>
      <c r="C286" s="160">
        <v>519110</v>
      </c>
      <c r="D286" s="160" t="s">
        <v>918</v>
      </c>
      <c r="E286" s="160" t="s">
        <v>508</v>
      </c>
      <c r="F286" s="161">
        <v>2016</v>
      </c>
      <c r="G286" s="162">
        <v>0</v>
      </c>
      <c r="H286" s="161">
        <v>1033.9839999999999</v>
      </c>
      <c r="I286" s="161">
        <v>538.923</v>
      </c>
      <c r="J286" s="161">
        <v>1058.1479999999999</v>
      </c>
      <c r="K286" s="161">
        <v>1313.06</v>
      </c>
      <c r="L286" s="161">
        <v>1506.0884999999998</v>
      </c>
      <c r="M286" s="161">
        <v>1639.0009999999997</v>
      </c>
      <c r="N286" s="161">
        <v>1247.47</v>
      </c>
      <c r="O286" s="161">
        <v>1054.2</v>
      </c>
      <c r="P286" s="161">
        <v>1105.8599999999999</v>
      </c>
      <c r="Q286" s="161">
        <v>1425.9</v>
      </c>
      <c r="R286" s="161">
        <v>1652.0594999999998</v>
      </c>
      <c r="S286" s="161">
        <v>1362.8685</v>
      </c>
      <c r="T286" s="161">
        <v>1701.42</v>
      </c>
      <c r="U286" s="161">
        <v>16638.982499999998</v>
      </c>
      <c r="V286" s="163">
        <f ca="1">SUM(INDIRECT(Inputs!$C$11&amp;ROW()&amp;":"&amp;Inputs!$C$12&amp;ROW()))</f>
        <v>1425.9</v>
      </c>
      <c r="W286" s="163">
        <f ca="1">SUM(INDIRECT(Inputs!$C$13&amp;ROW()&amp;":"&amp;Inputs!$C$14&amp;ROW()))</f>
        <v>11922.6345</v>
      </c>
      <c r="X286" s="3" t="str">
        <f>IF(COUNTIFS(Lookups!$A:$A,C286)=1,"Gross Sales","")</f>
        <v>Gross Sales</v>
      </c>
      <c r="Y286" s="3" t="str">
        <f>IF(COUNTIFS(Lookups!$D:$D,C286)=1,"Bar Sales","")</f>
        <v/>
      </c>
      <c r="Z286" s="3" t="str">
        <f>IFERROR(VLOOKUP(C286*1,Lookups!$D:$F,3,FALSE),"")</f>
        <v/>
      </c>
      <c r="AA286" s="3" t="str">
        <f>IFERROR(VLOOKUP($C286*1,Lookups!$H:$N,3,FALSE),"")</f>
        <v/>
      </c>
      <c r="AB286" s="3" t="str">
        <f>IFERROR(VLOOKUP($C286*1,Lookups!$H:$N,4,FALSE),"")</f>
        <v/>
      </c>
      <c r="AC286" s="3" t="str">
        <f>IFERROR(VLOOKUP($C286*1,Lookups!$H:$N,5,FALSE),"")</f>
        <v/>
      </c>
      <c r="AD286" s="3" t="str">
        <f>IFERROR(VLOOKUP($C286*1,Lookups!$H:$N,6,FALSE),"")</f>
        <v/>
      </c>
      <c r="AE286" s="3" t="str">
        <f>IFERROR(VLOOKUP($C286*1,Lookups!$H:$N,7,FALSE),"")</f>
        <v/>
      </c>
      <c r="AF286" s="3" t="str">
        <f>VLOOKUP(B286*1,Stores!$A:$C,3,FALSE)</f>
        <v>DFG</v>
      </c>
    </row>
    <row r="287" spans="1:32">
      <c r="A287" s="160" t="s">
        <v>917</v>
      </c>
      <c r="B287" s="160" t="s">
        <v>951</v>
      </c>
      <c r="C287" s="160">
        <v>519110</v>
      </c>
      <c r="D287" s="160" t="s">
        <v>918</v>
      </c>
      <c r="E287" s="160" t="s">
        <v>508</v>
      </c>
      <c r="F287" s="161">
        <v>2016</v>
      </c>
      <c r="G287" s="162">
        <v>0</v>
      </c>
      <c r="H287" s="161">
        <v>401.38</v>
      </c>
      <c r="I287" s="161">
        <v>838.22024999999996</v>
      </c>
      <c r="J287" s="161">
        <v>970.08799999999997</v>
      </c>
      <c r="K287" s="161">
        <v>1053.7694999999999</v>
      </c>
      <c r="L287" s="161">
        <v>1334.5849999999998</v>
      </c>
      <c r="M287" s="161">
        <v>1624.8119999999999</v>
      </c>
      <c r="N287" s="161">
        <v>1047.9804999999999</v>
      </c>
      <c r="O287" s="161">
        <v>738.13739999999996</v>
      </c>
      <c r="P287" s="161">
        <v>1471.12</v>
      </c>
      <c r="Q287" s="161">
        <v>2132.2892499999998</v>
      </c>
      <c r="R287" s="161">
        <v>1425.8012999999999</v>
      </c>
      <c r="S287" s="161">
        <v>1252.4354499999997</v>
      </c>
      <c r="T287" s="161">
        <v>994</v>
      </c>
      <c r="U287" s="161">
        <v>15284.618649999997</v>
      </c>
      <c r="V287" s="163">
        <f ca="1">SUM(INDIRECT(Inputs!$C$11&amp;ROW()&amp;":"&amp;Inputs!$C$12&amp;ROW()))</f>
        <v>2132.2892499999998</v>
      </c>
      <c r="W287" s="163">
        <f ca="1">SUM(INDIRECT(Inputs!$C$13&amp;ROW()&amp;":"&amp;Inputs!$C$14&amp;ROW()))</f>
        <v>11612.381899999998</v>
      </c>
      <c r="X287" s="3" t="str">
        <f>IF(COUNTIFS(Lookups!$A:$A,C287)=1,"Gross Sales","")</f>
        <v>Gross Sales</v>
      </c>
      <c r="Y287" s="3" t="str">
        <f>IF(COUNTIFS(Lookups!$D:$D,C287)=1,"Bar Sales","")</f>
        <v/>
      </c>
      <c r="Z287" s="3" t="str">
        <f>IFERROR(VLOOKUP(C287*1,Lookups!$D:$F,3,FALSE),"")</f>
        <v/>
      </c>
      <c r="AA287" s="3" t="str">
        <f>IFERROR(VLOOKUP($C287*1,Lookups!$H:$N,3,FALSE),"")</f>
        <v/>
      </c>
      <c r="AB287" s="3" t="str">
        <f>IFERROR(VLOOKUP($C287*1,Lookups!$H:$N,4,FALSE),"")</f>
        <v/>
      </c>
      <c r="AC287" s="3" t="str">
        <f>IFERROR(VLOOKUP($C287*1,Lookups!$H:$N,5,FALSE),"")</f>
        <v/>
      </c>
      <c r="AD287" s="3" t="str">
        <f>IFERROR(VLOOKUP($C287*1,Lookups!$H:$N,6,FALSE),"")</f>
        <v/>
      </c>
      <c r="AE287" s="3" t="str">
        <f>IFERROR(VLOOKUP($C287*1,Lookups!$H:$N,7,FALSE),"")</f>
        <v/>
      </c>
      <c r="AF287" s="3" t="str">
        <f>VLOOKUP(B287*1,Stores!$A:$C,3,FALSE)</f>
        <v>DFG</v>
      </c>
    </row>
    <row r="288" spans="1:32">
      <c r="A288" s="160" t="s">
        <v>917</v>
      </c>
      <c r="B288" s="160" t="s">
        <v>952</v>
      </c>
      <c r="C288" s="160">
        <v>519110</v>
      </c>
      <c r="D288" s="160" t="s">
        <v>918</v>
      </c>
      <c r="E288" s="160" t="s">
        <v>508</v>
      </c>
      <c r="F288" s="161">
        <v>2016</v>
      </c>
      <c r="G288" s="162">
        <v>0</v>
      </c>
      <c r="H288" s="161">
        <v>0</v>
      </c>
      <c r="I288" s="161">
        <v>0</v>
      </c>
      <c r="J288" s="161">
        <v>0</v>
      </c>
      <c r="K288" s="161">
        <v>0</v>
      </c>
      <c r="L288" s="161">
        <v>0</v>
      </c>
      <c r="M288" s="161">
        <v>0</v>
      </c>
      <c r="N288" s="161">
        <v>1462.0143999999998</v>
      </c>
      <c r="O288" s="161">
        <v>1883.2799999999997</v>
      </c>
      <c r="P288" s="161">
        <v>945.69090000000006</v>
      </c>
      <c r="Q288" s="161">
        <v>1388.03</v>
      </c>
      <c r="R288" s="161">
        <v>1865.0478000000001</v>
      </c>
      <c r="S288" s="161">
        <v>1482.4179999999999</v>
      </c>
      <c r="T288" s="161">
        <v>1599.836</v>
      </c>
      <c r="U288" s="161">
        <v>10626.3171</v>
      </c>
      <c r="V288" s="163">
        <f ca="1">SUM(INDIRECT(Inputs!$C$11&amp;ROW()&amp;":"&amp;Inputs!$C$12&amp;ROW()))</f>
        <v>1388.03</v>
      </c>
      <c r="W288" s="163">
        <f ca="1">SUM(INDIRECT(Inputs!$C$13&amp;ROW()&amp;":"&amp;Inputs!$C$14&amp;ROW()))</f>
        <v>5679.0153</v>
      </c>
      <c r="X288" s="3" t="str">
        <f>IF(COUNTIFS(Lookups!$A:$A,C288)=1,"Gross Sales","")</f>
        <v>Gross Sales</v>
      </c>
      <c r="Y288" s="3" t="str">
        <f>IF(COUNTIFS(Lookups!$D:$D,C288)=1,"Bar Sales","")</f>
        <v/>
      </c>
      <c r="Z288" s="3" t="str">
        <f>IFERROR(VLOOKUP(C288*1,Lookups!$D:$F,3,FALSE),"")</f>
        <v/>
      </c>
      <c r="AA288" s="3" t="str">
        <f>IFERROR(VLOOKUP($C288*1,Lookups!$H:$N,3,FALSE),"")</f>
        <v/>
      </c>
      <c r="AB288" s="3" t="str">
        <f>IFERROR(VLOOKUP($C288*1,Lookups!$H:$N,4,FALSE),"")</f>
        <v/>
      </c>
      <c r="AC288" s="3" t="str">
        <f>IFERROR(VLOOKUP($C288*1,Lookups!$H:$N,5,FALSE),"")</f>
        <v/>
      </c>
      <c r="AD288" s="3" t="str">
        <f>IFERROR(VLOOKUP($C288*1,Lookups!$H:$N,6,FALSE),"")</f>
        <v/>
      </c>
      <c r="AE288" s="3" t="str">
        <f>IFERROR(VLOOKUP($C288*1,Lookups!$H:$N,7,FALSE),"")</f>
        <v/>
      </c>
      <c r="AF288" s="3" t="str">
        <f>VLOOKUP(B288*1,Stores!$A:$C,3,FALSE)</f>
        <v>DFG</v>
      </c>
    </row>
    <row r="289" spans="1:32">
      <c r="A289" s="160" t="s">
        <v>917</v>
      </c>
      <c r="B289" s="160" t="s">
        <v>953</v>
      </c>
      <c r="C289" s="160">
        <v>519110</v>
      </c>
      <c r="D289" s="160" t="s">
        <v>918</v>
      </c>
      <c r="E289" s="160" t="s">
        <v>508</v>
      </c>
      <c r="F289" s="161">
        <v>2016</v>
      </c>
      <c r="G289" s="162">
        <v>0</v>
      </c>
      <c r="H289" s="161">
        <v>0</v>
      </c>
      <c r="I289" s="161">
        <v>0</v>
      </c>
      <c r="J289" s="161">
        <v>0</v>
      </c>
      <c r="K289" s="161">
        <v>0</v>
      </c>
      <c r="L289" s="161">
        <v>0</v>
      </c>
      <c r="M289" s="161">
        <v>0</v>
      </c>
      <c r="N289" s="161">
        <v>0</v>
      </c>
      <c r="O289" s="161">
        <v>0</v>
      </c>
      <c r="P289" s="161">
        <v>0</v>
      </c>
      <c r="Q289" s="161">
        <v>0</v>
      </c>
      <c r="R289" s="161">
        <v>186.00399999999999</v>
      </c>
      <c r="S289" s="161">
        <v>1483.5282</v>
      </c>
      <c r="T289" s="161">
        <v>822.01314999999988</v>
      </c>
      <c r="U289" s="161">
        <v>2491.5453499999999</v>
      </c>
      <c r="V289" s="163">
        <f ca="1">SUM(INDIRECT(Inputs!$C$11&amp;ROW()&amp;":"&amp;Inputs!$C$12&amp;ROW()))</f>
        <v>0</v>
      </c>
      <c r="W289" s="163">
        <f ca="1">SUM(INDIRECT(Inputs!$C$13&amp;ROW()&amp;":"&amp;Inputs!$C$14&amp;ROW()))</f>
        <v>0</v>
      </c>
      <c r="X289" s="3" t="str">
        <f>IF(COUNTIFS(Lookups!$A:$A,C289)=1,"Gross Sales","")</f>
        <v>Gross Sales</v>
      </c>
      <c r="Y289" s="3" t="str">
        <f>IF(COUNTIFS(Lookups!$D:$D,C289)=1,"Bar Sales","")</f>
        <v/>
      </c>
      <c r="Z289" s="3" t="str">
        <f>IFERROR(VLOOKUP(C289*1,Lookups!$D:$F,3,FALSE),"")</f>
        <v/>
      </c>
      <c r="AA289" s="3" t="str">
        <f>IFERROR(VLOOKUP($C289*1,Lookups!$H:$N,3,FALSE),"")</f>
        <v/>
      </c>
      <c r="AB289" s="3" t="str">
        <f>IFERROR(VLOOKUP($C289*1,Lookups!$H:$N,4,FALSE),"")</f>
        <v/>
      </c>
      <c r="AC289" s="3" t="str">
        <f>IFERROR(VLOOKUP($C289*1,Lookups!$H:$N,5,FALSE),"")</f>
        <v/>
      </c>
      <c r="AD289" s="3" t="str">
        <f>IFERROR(VLOOKUP($C289*1,Lookups!$H:$N,6,FALSE),"")</f>
        <v/>
      </c>
      <c r="AE289" s="3" t="str">
        <f>IFERROR(VLOOKUP($C289*1,Lookups!$H:$N,7,FALSE),"")</f>
        <v/>
      </c>
      <c r="AF289" s="3" t="str">
        <f>VLOOKUP(B289*1,Stores!$A:$C,3,FALSE)</f>
        <v>DFG</v>
      </c>
    </row>
    <row r="290" spans="1:32">
      <c r="A290" s="160" t="s">
        <v>917</v>
      </c>
      <c r="B290" s="160" t="s">
        <v>954</v>
      </c>
      <c r="C290" s="160">
        <v>519110</v>
      </c>
      <c r="D290" s="160" t="s">
        <v>918</v>
      </c>
      <c r="E290" s="160" t="s">
        <v>508</v>
      </c>
      <c r="F290" s="161">
        <v>2016</v>
      </c>
      <c r="G290" s="162">
        <v>0</v>
      </c>
      <c r="H290" s="161">
        <v>0</v>
      </c>
      <c r="I290" s="161">
        <v>0</v>
      </c>
      <c r="J290" s="161">
        <v>0</v>
      </c>
      <c r="K290" s="161">
        <v>0</v>
      </c>
      <c r="L290" s="161">
        <v>0</v>
      </c>
      <c r="M290" s="161">
        <v>0</v>
      </c>
      <c r="N290" s="161">
        <v>0</v>
      </c>
      <c r="O290" s="161">
        <v>0</v>
      </c>
      <c r="P290" s="161">
        <v>0</v>
      </c>
      <c r="Q290" s="161">
        <v>0</v>
      </c>
      <c r="R290" s="161">
        <v>0</v>
      </c>
      <c r="S290" s="161">
        <v>2182.4263999999998</v>
      </c>
      <c r="T290" s="161">
        <v>1746.2094999999997</v>
      </c>
      <c r="U290" s="161">
        <v>3928.6358999999993</v>
      </c>
      <c r="V290" s="163">
        <f ca="1">SUM(INDIRECT(Inputs!$C$11&amp;ROW()&amp;":"&amp;Inputs!$C$12&amp;ROW()))</f>
        <v>0</v>
      </c>
      <c r="W290" s="163">
        <f ca="1">SUM(INDIRECT(Inputs!$C$13&amp;ROW()&amp;":"&amp;Inputs!$C$14&amp;ROW()))</f>
        <v>0</v>
      </c>
      <c r="X290" s="3" t="str">
        <f>IF(COUNTIFS(Lookups!$A:$A,C290)=1,"Gross Sales","")</f>
        <v>Gross Sales</v>
      </c>
      <c r="Y290" s="3" t="str">
        <f>IF(COUNTIFS(Lookups!$D:$D,C290)=1,"Bar Sales","")</f>
        <v/>
      </c>
      <c r="Z290" s="3" t="str">
        <f>IFERROR(VLOOKUP(C290*1,Lookups!$D:$F,3,FALSE),"")</f>
        <v/>
      </c>
      <c r="AA290" s="3" t="str">
        <f>IFERROR(VLOOKUP($C290*1,Lookups!$H:$N,3,FALSE),"")</f>
        <v/>
      </c>
      <c r="AB290" s="3" t="str">
        <f>IFERROR(VLOOKUP($C290*1,Lookups!$H:$N,4,FALSE),"")</f>
        <v/>
      </c>
      <c r="AC290" s="3" t="str">
        <f>IFERROR(VLOOKUP($C290*1,Lookups!$H:$N,5,FALSE),"")</f>
        <v/>
      </c>
      <c r="AD290" s="3" t="str">
        <f>IFERROR(VLOOKUP($C290*1,Lookups!$H:$N,6,FALSE),"")</f>
        <v/>
      </c>
      <c r="AE290" s="3" t="str">
        <f>IFERROR(VLOOKUP($C290*1,Lookups!$H:$N,7,FALSE),"")</f>
        <v/>
      </c>
      <c r="AF290" s="3" t="str">
        <f>VLOOKUP(B290*1,Stores!$A:$C,3,FALSE)</f>
        <v>DFG</v>
      </c>
    </row>
    <row r="291" spans="1:32">
      <c r="A291" s="160" t="s">
        <v>917</v>
      </c>
      <c r="B291" s="160" t="s">
        <v>919</v>
      </c>
      <c r="C291" s="160">
        <v>519120</v>
      </c>
      <c r="D291" s="160" t="s">
        <v>918</v>
      </c>
      <c r="E291" s="160" t="s">
        <v>513</v>
      </c>
      <c r="F291" s="161">
        <v>2016</v>
      </c>
      <c r="G291" s="162">
        <v>0</v>
      </c>
      <c r="H291" s="161">
        <v>387.36249999999995</v>
      </c>
      <c r="I291" s="161">
        <v>0</v>
      </c>
      <c r="J291" s="161">
        <v>0</v>
      </c>
      <c r="K291" s="161">
        <v>0</v>
      </c>
      <c r="L291" s="161">
        <v>0</v>
      </c>
      <c r="M291" s="161">
        <v>256.07399999999996</v>
      </c>
      <c r="N291" s="161">
        <v>536.86681999999985</v>
      </c>
      <c r="O291" s="161">
        <v>0</v>
      </c>
      <c r="P291" s="161">
        <v>5.7399999999999993</v>
      </c>
      <c r="Q291" s="161">
        <v>0</v>
      </c>
      <c r="R291" s="161">
        <v>0</v>
      </c>
      <c r="S291" s="161">
        <v>0</v>
      </c>
      <c r="T291" s="161">
        <v>0</v>
      </c>
      <c r="U291" s="161">
        <v>1186.0433199999998</v>
      </c>
      <c r="V291" s="163">
        <f ca="1">SUM(INDIRECT(Inputs!$C$11&amp;ROW()&amp;":"&amp;Inputs!$C$12&amp;ROW()))</f>
        <v>0</v>
      </c>
      <c r="W291" s="163">
        <f ca="1">SUM(INDIRECT(Inputs!$C$13&amp;ROW()&amp;":"&amp;Inputs!$C$14&amp;ROW()))</f>
        <v>1186.0433199999998</v>
      </c>
      <c r="X291" s="3" t="str">
        <f>IF(COUNTIFS(Lookups!$A:$A,C291)=1,"Gross Sales","")</f>
        <v>Gross Sales</v>
      </c>
      <c r="Y291" s="3" t="str">
        <f>IF(COUNTIFS(Lookups!$D:$D,C291)=1,"Bar Sales","")</f>
        <v/>
      </c>
      <c r="Z291" s="3" t="str">
        <f>IFERROR(VLOOKUP(C291*1,Lookups!$D:$F,3,FALSE),"")</f>
        <v/>
      </c>
      <c r="AA291" s="3" t="str">
        <f>IFERROR(VLOOKUP($C291*1,Lookups!$H:$N,3,FALSE),"")</f>
        <v/>
      </c>
      <c r="AB291" s="3" t="str">
        <f>IFERROR(VLOOKUP($C291*1,Lookups!$H:$N,4,FALSE),"")</f>
        <v/>
      </c>
      <c r="AC291" s="3" t="str">
        <f>IFERROR(VLOOKUP($C291*1,Lookups!$H:$N,5,FALSE),"")</f>
        <v/>
      </c>
      <c r="AD291" s="3" t="str">
        <f>IFERROR(VLOOKUP($C291*1,Lookups!$H:$N,6,FALSE),"")</f>
        <v/>
      </c>
      <c r="AE291" s="3" t="str">
        <f>IFERROR(VLOOKUP($C291*1,Lookups!$H:$N,7,FALSE),"")</f>
        <v/>
      </c>
      <c r="AF291" s="3" t="str">
        <f>VLOOKUP(B291*1,Stores!$A:$C,3,FALSE)</f>
        <v>DFDE</v>
      </c>
    </row>
    <row r="292" spans="1:32">
      <c r="A292" s="160" t="s">
        <v>917</v>
      </c>
      <c r="B292" s="160" t="s">
        <v>920</v>
      </c>
      <c r="C292" s="160">
        <v>519120</v>
      </c>
      <c r="D292" s="160" t="s">
        <v>918</v>
      </c>
      <c r="E292" s="160" t="s">
        <v>513</v>
      </c>
      <c r="F292" s="161">
        <v>2016</v>
      </c>
      <c r="G292" s="162">
        <v>0</v>
      </c>
      <c r="H292" s="161">
        <v>0</v>
      </c>
      <c r="I292" s="161">
        <v>107.22599999999997</v>
      </c>
      <c r="J292" s="161">
        <v>0</v>
      </c>
      <c r="K292" s="161">
        <v>110.075</v>
      </c>
      <c r="L292" s="161">
        <v>0</v>
      </c>
      <c r="M292" s="161">
        <v>110.33001</v>
      </c>
      <c r="N292" s="161">
        <v>9.5549999999999997</v>
      </c>
      <c r="O292" s="161">
        <v>0</v>
      </c>
      <c r="P292" s="161">
        <v>0</v>
      </c>
      <c r="Q292" s="161">
        <v>0</v>
      </c>
      <c r="R292" s="161">
        <v>0</v>
      </c>
      <c r="S292" s="161">
        <v>228.22463999999999</v>
      </c>
      <c r="T292" s="161">
        <v>32.024999999999999</v>
      </c>
      <c r="U292" s="161">
        <v>597.43565000000001</v>
      </c>
      <c r="V292" s="163">
        <f ca="1">SUM(INDIRECT(Inputs!$C$11&amp;ROW()&amp;":"&amp;Inputs!$C$12&amp;ROW()))</f>
        <v>0</v>
      </c>
      <c r="W292" s="163">
        <f ca="1">SUM(INDIRECT(Inputs!$C$13&amp;ROW()&amp;":"&amp;Inputs!$C$14&amp;ROW()))</f>
        <v>337.18601000000001</v>
      </c>
      <c r="X292" s="3" t="str">
        <f>IF(COUNTIFS(Lookups!$A:$A,C292)=1,"Gross Sales","")</f>
        <v>Gross Sales</v>
      </c>
      <c r="Y292" s="3" t="str">
        <f>IF(COUNTIFS(Lookups!$D:$D,C292)=1,"Bar Sales","")</f>
        <v/>
      </c>
      <c r="Z292" s="3" t="str">
        <f>IFERROR(VLOOKUP(C292*1,Lookups!$D:$F,3,FALSE),"")</f>
        <v/>
      </c>
      <c r="AA292" s="3" t="str">
        <f>IFERROR(VLOOKUP($C292*1,Lookups!$H:$N,3,FALSE),"")</f>
        <v/>
      </c>
      <c r="AB292" s="3" t="str">
        <f>IFERROR(VLOOKUP($C292*1,Lookups!$H:$N,4,FALSE),"")</f>
        <v/>
      </c>
      <c r="AC292" s="3" t="str">
        <f>IFERROR(VLOOKUP($C292*1,Lookups!$H:$N,5,FALSE),"")</f>
        <v/>
      </c>
      <c r="AD292" s="3" t="str">
        <f>IFERROR(VLOOKUP($C292*1,Lookups!$H:$N,6,FALSE),"")</f>
        <v/>
      </c>
      <c r="AE292" s="3" t="str">
        <f>IFERROR(VLOOKUP($C292*1,Lookups!$H:$N,7,FALSE),"")</f>
        <v/>
      </c>
      <c r="AF292" s="3" t="str">
        <f>VLOOKUP(B292*1,Stores!$A:$C,3,FALSE)</f>
        <v>DFDE</v>
      </c>
    </row>
    <row r="293" spans="1:32">
      <c r="A293" s="160" t="s">
        <v>917</v>
      </c>
      <c r="B293" s="160" t="s">
        <v>921</v>
      </c>
      <c r="C293" s="160">
        <v>519120</v>
      </c>
      <c r="D293" s="160" t="s">
        <v>918</v>
      </c>
      <c r="E293" s="160" t="s">
        <v>513</v>
      </c>
      <c r="F293" s="161">
        <v>2016</v>
      </c>
      <c r="G293" s="162">
        <v>0</v>
      </c>
      <c r="H293" s="161">
        <v>0</v>
      </c>
      <c r="I293" s="161">
        <v>0</v>
      </c>
      <c r="J293" s="161">
        <v>0</v>
      </c>
      <c r="K293" s="161">
        <v>226.99599999999998</v>
      </c>
      <c r="L293" s="161">
        <v>48.51</v>
      </c>
      <c r="M293" s="161">
        <v>29.609999999999996</v>
      </c>
      <c r="N293" s="161">
        <v>0</v>
      </c>
      <c r="O293" s="161">
        <v>92.080029999999994</v>
      </c>
      <c r="P293" s="161">
        <v>0</v>
      </c>
      <c r="Q293" s="161">
        <v>0</v>
      </c>
      <c r="R293" s="161">
        <v>0</v>
      </c>
      <c r="S293" s="161">
        <v>0</v>
      </c>
      <c r="T293" s="161">
        <v>19.932499999999997</v>
      </c>
      <c r="U293" s="161">
        <v>417.12852999999996</v>
      </c>
      <c r="V293" s="163">
        <f ca="1">SUM(INDIRECT(Inputs!$C$11&amp;ROW()&amp;":"&amp;Inputs!$C$12&amp;ROW()))</f>
        <v>0</v>
      </c>
      <c r="W293" s="163">
        <f ca="1">SUM(INDIRECT(Inputs!$C$13&amp;ROW()&amp;":"&amp;Inputs!$C$14&amp;ROW()))</f>
        <v>397.19602999999995</v>
      </c>
      <c r="X293" s="3" t="str">
        <f>IF(COUNTIFS(Lookups!$A:$A,C293)=1,"Gross Sales","")</f>
        <v>Gross Sales</v>
      </c>
      <c r="Y293" s="3" t="str">
        <f>IF(COUNTIFS(Lookups!$D:$D,C293)=1,"Bar Sales","")</f>
        <v/>
      </c>
      <c r="Z293" s="3" t="str">
        <f>IFERROR(VLOOKUP(C293*1,Lookups!$D:$F,3,FALSE),"")</f>
        <v/>
      </c>
      <c r="AA293" s="3" t="str">
        <f>IFERROR(VLOOKUP($C293*1,Lookups!$H:$N,3,FALSE),"")</f>
        <v/>
      </c>
      <c r="AB293" s="3" t="str">
        <f>IFERROR(VLOOKUP($C293*1,Lookups!$H:$N,4,FALSE),"")</f>
        <v/>
      </c>
      <c r="AC293" s="3" t="str">
        <f>IFERROR(VLOOKUP($C293*1,Lookups!$H:$N,5,FALSE),"")</f>
        <v/>
      </c>
      <c r="AD293" s="3" t="str">
        <f>IFERROR(VLOOKUP($C293*1,Lookups!$H:$N,6,FALSE),"")</f>
        <v/>
      </c>
      <c r="AE293" s="3" t="str">
        <f>IFERROR(VLOOKUP($C293*1,Lookups!$H:$N,7,FALSE),"")</f>
        <v/>
      </c>
      <c r="AF293" s="3" t="str">
        <f>VLOOKUP(B293*1,Stores!$A:$C,3,FALSE)</f>
        <v>DFDE</v>
      </c>
    </row>
    <row r="294" spans="1:32">
      <c r="A294" s="160" t="s">
        <v>917</v>
      </c>
      <c r="B294" s="160" t="s">
        <v>922</v>
      </c>
      <c r="C294" s="160">
        <v>519120</v>
      </c>
      <c r="D294" s="160" t="s">
        <v>918</v>
      </c>
      <c r="E294" s="160" t="s">
        <v>513</v>
      </c>
      <c r="F294" s="161">
        <v>2016</v>
      </c>
      <c r="G294" s="162">
        <v>0</v>
      </c>
      <c r="H294" s="161">
        <v>0</v>
      </c>
      <c r="I294" s="161">
        <v>37.31</v>
      </c>
      <c r="J294" s="161">
        <v>0</v>
      </c>
      <c r="K294" s="161">
        <v>169.88929999999999</v>
      </c>
      <c r="L294" s="161">
        <v>413.96249999999998</v>
      </c>
      <c r="M294" s="161">
        <v>648.00924999999995</v>
      </c>
      <c r="N294" s="161">
        <v>600.09950000000003</v>
      </c>
      <c r="O294" s="161">
        <v>782.68539999999996</v>
      </c>
      <c r="P294" s="161">
        <v>540.50220000000002</v>
      </c>
      <c r="Q294" s="161">
        <v>605.83249999999998</v>
      </c>
      <c r="R294" s="161">
        <v>835.66349999999989</v>
      </c>
      <c r="S294" s="161">
        <v>837.15485000000001</v>
      </c>
      <c r="T294" s="161">
        <v>90.320999999999998</v>
      </c>
      <c r="U294" s="161">
        <v>5561.4299999999994</v>
      </c>
      <c r="V294" s="163">
        <f ca="1">SUM(INDIRECT(Inputs!$C$11&amp;ROW()&amp;":"&amp;Inputs!$C$12&amp;ROW()))</f>
        <v>605.83249999999998</v>
      </c>
      <c r="W294" s="163">
        <f ca="1">SUM(INDIRECT(Inputs!$C$13&amp;ROW()&amp;":"&amp;Inputs!$C$14&amp;ROW()))</f>
        <v>3798.2906499999999</v>
      </c>
      <c r="X294" s="3" t="str">
        <f>IF(COUNTIFS(Lookups!$A:$A,C294)=1,"Gross Sales","")</f>
        <v>Gross Sales</v>
      </c>
      <c r="Y294" s="3" t="str">
        <f>IF(COUNTIFS(Lookups!$D:$D,C294)=1,"Bar Sales","")</f>
        <v/>
      </c>
      <c r="Z294" s="3" t="str">
        <f>IFERROR(VLOOKUP(C294*1,Lookups!$D:$F,3,FALSE),"")</f>
        <v/>
      </c>
      <c r="AA294" s="3" t="str">
        <f>IFERROR(VLOOKUP($C294*1,Lookups!$H:$N,3,FALSE),"")</f>
        <v/>
      </c>
      <c r="AB294" s="3" t="str">
        <f>IFERROR(VLOOKUP($C294*1,Lookups!$H:$N,4,FALSE),"")</f>
        <v/>
      </c>
      <c r="AC294" s="3" t="str">
        <f>IFERROR(VLOOKUP($C294*1,Lookups!$H:$N,5,FALSE),"")</f>
        <v/>
      </c>
      <c r="AD294" s="3" t="str">
        <f>IFERROR(VLOOKUP($C294*1,Lookups!$H:$N,6,FALSE),"")</f>
        <v/>
      </c>
      <c r="AE294" s="3" t="str">
        <f>IFERROR(VLOOKUP($C294*1,Lookups!$H:$N,7,FALSE),"")</f>
        <v/>
      </c>
      <c r="AF294" s="3" t="str">
        <f>VLOOKUP(B294*1,Stores!$A:$C,3,FALSE)</f>
        <v>DFDE</v>
      </c>
    </row>
    <row r="295" spans="1:32">
      <c r="A295" s="160" t="s">
        <v>917</v>
      </c>
      <c r="B295" s="160" t="s">
        <v>923</v>
      </c>
      <c r="C295" s="160">
        <v>519120</v>
      </c>
      <c r="D295" s="160" t="s">
        <v>918</v>
      </c>
      <c r="E295" s="160" t="s">
        <v>513</v>
      </c>
      <c r="F295" s="161">
        <v>2016</v>
      </c>
      <c r="G295" s="162">
        <v>0</v>
      </c>
      <c r="H295" s="161">
        <v>0</v>
      </c>
      <c r="I295" s="161">
        <v>0</v>
      </c>
      <c r="J295" s="161">
        <v>3.5196700000000001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3.5196700000000001</v>
      </c>
      <c r="V295" s="163">
        <f ca="1">SUM(INDIRECT(Inputs!$C$11&amp;ROW()&amp;":"&amp;Inputs!$C$12&amp;ROW()))</f>
        <v>0</v>
      </c>
      <c r="W295" s="163">
        <f ca="1">SUM(INDIRECT(Inputs!$C$13&amp;ROW()&amp;":"&amp;Inputs!$C$14&amp;ROW()))</f>
        <v>3.5196700000000001</v>
      </c>
      <c r="X295" s="3" t="str">
        <f>IF(COUNTIFS(Lookups!$A:$A,C295)=1,"Gross Sales","")</f>
        <v>Gross Sales</v>
      </c>
      <c r="Y295" s="3" t="str">
        <f>IF(COUNTIFS(Lookups!$D:$D,C295)=1,"Bar Sales","")</f>
        <v/>
      </c>
      <c r="Z295" s="3" t="str">
        <f>IFERROR(VLOOKUP(C295*1,Lookups!$D:$F,3,FALSE),"")</f>
        <v/>
      </c>
      <c r="AA295" s="3" t="str">
        <f>IFERROR(VLOOKUP($C295*1,Lookups!$H:$N,3,FALSE),"")</f>
        <v/>
      </c>
      <c r="AB295" s="3" t="str">
        <f>IFERROR(VLOOKUP($C295*1,Lookups!$H:$N,4,FALSE),"")</f>
        <v/>
      </c>
      <c r="AC295" s="3" t="str">
        <f>IFERROR(VLOOKUP($C295*1,Lookups!$H:$N,5,FALSE),"")</f>
        <v/>
      </c>
      <c r="AD295" s="3" t="str">
        <f>IFERROR(VLOOKUP($C295*1,Lookups!$H:$N,6,FALSE),"")</f>
        <v/>
      </c>
      <c r="AE295" s="3" t="str">
        <f>IFERROR(VLOOKUP($C295*1,Lookups!$H:$N,7,FALSE),"")</f>
        <v/>
      </c>
      <c r="AF295" s="3" t="str">
        <f>VLOOKUP(B295*1,Stores!$A:$C,3,FALSE)</f>
        <v>DFDE</v>
      </c>
    </row>
    <row r="296" spans="1:32">
      <c r="A296" s="160" t="s">
        <v>917</v>
      </c>
      <c r="B296" s="160" t="s">
        <v>924</v>
      </c>
      <c r="C296" s="160">
        <v>519120</v>
      </c>
      <c r="D296" s="160" t="s">
        <v>918</v>
      </c>
      <c r="E296" s="160" t="s">
        <v>513</v>
      </c>
      <c r="F296" s="161">
        <v>2016</v>
      </c>
      <c r="G296" s="162">
        <v>0</v>
      </c>
      <c r="H296" s="161">
        <v>0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31.892000000000003</v>
      </c>
      <c r="R296" s="161">
        <v>14.297499999999998</v>
      </c>
      <c r="S296" s="161">
        <v>0</v>
      </c>
      <c r="T296" s="161">
        <v>42.157499999999992</v>
      </c>
      <c r="U296" s="161">
        <v>88.346999999999994</v>
      </c>
      <c r="V296" s="163">
        <f ca="1">SUM(INDIRECT(Inputs!$C$11&amp;ROW()&amp;":"&amp;Inputs!$C$12&amp;ROW()))</f>
        <v>31.892000000000003</v>
      </c>
      <c r="W296" s="163">
        <f ca="1">SUM(INDIRECT(Inputs!$C$13&amp;ROW()&amp;":"&amp;Inputs!$C$14&amp;ROW()))</f>
        <v>31.892000000000003</v>
      </c>
      <c r="X296" s="3" t="str">
        <f>IF(COUNTIFS(Lookups!$A:$A,C296)=1,"Gross Sales","")</f>
        <v>Gross Sales</v>
      </c>
      <c r="Y296" s="3" t="str">
        <f>IF(COUNTIFS(Lookups!$D:$D,C296)=1,"Bar Sales","")</f>
        <v/>
      </c>
      <c r="Z296" s="3" t="str">
        <f>IFERROR(VLOOKUP(C296*1,Lookups!$D:$F,3,FALSE),"")</f>
        <v/>
      </c>
      <c r="AA296" s="3" t="str">
        <f>IFERROR(VLOOKUP($C296*1,Lookups!$H:$N,3,FALSE),"")</f>
        <v/>
      </c>
      <c r="AB296" s="3" t="str">
        <f>IFERROR(VLOOKUP($C296*1,Lookups!$H:$N,4,FALSE),"")</f>
        <v/>
      </c>
      <c r="AC296" s="3" t="str">
        <f>IFERROR(VLOOKUP($C296*1,Lookups!$H:$N,5,FALSE),"")</f>
        <v/>
      </c>
      <c r="AD296" s="3" t="str">
        <f>IFERROR(VLOOKUP($C296*1,Lookups!$H:$N,6,FALSE),"")</f>
        <v/>
      </c>
      <c r="AE296" s="3" t="str">
        <f>IFERROR(VLOOKUP($C296*1,Lookups!$H:$N,7,FALSE),"")</f>
        <v/>
      </c>
      <c r="AF296" s="3" t="str">
        <f>VLOOKUP(B296*1,Stores!$A:$C,3,FALSE)</f>
        <v>DFDE</v>
      </c>
    </row>
    <row r="297" spans="1:32">
      <c r="A297" s="160" t="s">
        <v>917</v>
      </c>
      <c r="B297" s="160" t="s">
        <v>925</v>
      </c>
      <c r="C297" s="160">
        <v>519120</v>
      </c>
      <c r="D297" s="160" t="s">
        <v>918</v>
      </c>
      <c r="E297" s="160" t="s">
        <v>513</v>
      </c>
      <c r="F297" s="161">
        <v>2016</v>
      </c>
      <c r="G297" s="162">
        <v>0</v>
      </c>
      <c r="H297" s="161">
        <v>10.304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27.929999999999996</v>
      </c>
      <c r="T297" s="161">
        <v>0</v>
      </c>
      <c r="U297" s="161">
        <v>38.233999999999995</v>
      </c>
      <c r="V297" s="163">
        <f ca="1">SUM(INDIRECT(Inputs!$C$11&amp;ROW()&amp;":"&amp;Inputs!$C$12&amp;ROW()))</f>
        <v>0</v>
      </c>
      <c r="W297" s="163">
        <f ca="1">SUM(INDIRECT(Inputs!$C$13&amp;ROW()&amp;":"&amp;Inputs!$C$14&amp;ROW()))</f>
        <v>10.304</v>
      </c>
      <c r="X297" s="3" t="str">
        <f>IF(COUNTIFS(Lookups!$A:$A,C297)=1,"Gross Sales","")</f>
        <v>Gross Sales</v>
      </c>
      <c r="Y297" s="3" t="str">
        <f>IF(COUNTIFS(Lookups!$D:$D,C297)=1,"Bar Sales","")</f>
        <v/>
      </c>
      <c r="Z297" s="3" t="str">
        <f>IFERROR(VLOOKUP(C297*1,Lookups!$D:$F,3,FALSE),"")</f>
        <v/>
      </c>
      <c r="AA297" s="3" t="str">
        <f>IFERROR(VLOOKUP($C297*1,Lookups!$H:$N,3,FALSE),"")</f>
        <v/>
      </c>
      <c r="AB297" s="3" t="str">
        <f>IFERROR(VLOOKUP($C297*1,Lookups!$H:$N,4,FALSE),"")</f>
        <v/>
      </c>
      <c r="AC297" s="3" t="str">
        <f>IFERROR(VLOOKUP($C297*1,Lookups!$H:$N,5,FALSE),"")</f>
        <v/>
      </c>
      <c r="AD297" s="3" t="str">
        <f>IFERROR(VLOOKUP($C297*1,Lookups!$H:$N,6,FALSE),"")</f>
        <v/>
      </c>
      <c r="AE297" s="3" t="str">
        <f>IFERROR(VLOOKUP($C297*1,Lookups!$H:$N,7,FALSE),"")</f>
        <v/>
      </c>
      <c r="AF297" s="3" t="str">
        <f>VLOOKUP(B297*1,Stores!$A:$C,3,FALSE)</f>
        <v>DFDE</v>
      </c>
    </row>
    <row r="298" spans="1:32">
      <c r="A298" s="160" t="s">
        <v>917</v>
      </c>
      <c r="B298" s="160" t="s">
        <v>926</v>
      </c>
      <c r="C298" s="160">
        <v>519120</v>
      </c>
      <c r="D298" s="160" t="s">
        <v>918</v>
      </c>
      <c r="E298" s="160" t="s">
        <v>513</v>
      </c>
      <c r="F298" s="161">
        <v>2016</v>
      </c>
      <c r="G298" s="162">
        <v>0</v>
      </c>
      <c r="H298" s="161">
        <v>0</v>
      </c>
      <c r="I298" s="161">
        <v>0</v>
      </c>
      <c r="J298" s="161">
        <v>15.224999999999998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96.022500000000008</v>
      </c>
      <c r="R298" s="161">
        <v>147.84</v>
      </c>
      <c r="S298" s="161">
        <v>56.962499999999999</v>
      </c>
      <c r="T298" s="161">
        <v>81.626999999999995</v>
      </c>
      <c r="U298" s="161">
        <v>397.67699999999996</v>
      </c>
      <c r="V298" s="163">
        <f ca="1">SUM(INDIRECT(Inputs!$C$11&amp;ROW()&amp;":"&amp;Inputs!$C$12&amp;ROW()))</f>
        <v>96.022500000000008</v>
      </c>
      <c r="W298" s="163">
        <f ca="1">SUM(INDIRECT(Inputs!$C$13&amp;ROW()&amp;":"&amp;Inputs!$C$14&amp;ROW()))</f>
        <v>111.2475</v>
      </c>
      <c r="X298" s="3" t="str">
        <f>IF(COUNTIFS(Lookups!$A:$A,C298)=1,"Gross Sales","")</f>
        <v>Gross Sales</v>
      </c>
      <c r="Y298" s="3" t="str">
        <f>IF(COUNTIFS(Lookups!$D:$D,C298)=1,"Bar Sales","")</f>
        <v/>
      </c>
      <c r="Z298" s="3" t="str">
        <f>IFERROR(VLOOKUP(C298*1,Lookups!$D:$F,3,FALSE),"")</f>
        <v/>
      </c>
      <c r="AA298" s="3" t="str">
        <f>IFERROR(VLOOKUP($C298*1,Lookups!$H:$N,3,FALSE),"")</f>
        <v/>
      </c>
      <c r="AB298" s="3" t="str">
        <f>IFERROR(VLOOKUP($C298*1,Lookups!$H:$N,4,FALSE),"")</f>
        <v/>
      </c>
      <c r="AC298" s="3" t="str">
        <f>IFERROR(VLOOKUP($C298*1,Lookups!$H:$N,5,FALSE),"")</f>
        <v/>
      </c>
      <c r="AD298" s="3" t="str">
        <f>IFERROR(VLOOKUP($C298*1,Lookups!$H:$N,6,FALSE),"")</f>
        <v/>
      </c>
      <c r="AE298" s="3" t="str">
        <f>IFERROR(VLOOKUP($C298*1,Lookups!$H:$N,7,FALSE),"")</f>
        <v/>
      </c>
      <c r="AF298" s="3" t="str">
        <f>VLOOKUP(B298*1,Stores!$A:$C,3,FALSE)</f>
        <v>DFDE</v>
      </c>
    </row>
    <row r="299" spans="1:32">
      <c r="A299" s="160" t="s">
        <v>917</v>
      </c>
      <c r="B299" s="160" t="s">
        <v>927</v>
      </c>
      <c r="C299" s="160">
        <v>519120</v>
      </c>
      <c r="D299" s="160" t="s">
        <v>918</v>
      </c>
      <c r="E299" s="160" t="s">
        <v>513</v>
      </c>
      <c r="F299" s="161">
        <v>2016</v>
      </c>
      <c r="G299" s="162">
        <v>0</v>
      </c>
      <c r="H299" s="161">
        <v>0</v>
      </c>
      <c r="I299" s="161">
        <v>0</v>
      </c>
      <c r="J299" s="161">
        <v>0</v>
      </c>
      <c r="K299" s="161">
        <v>14.539</v>
      </c>
      <c r="L299" s="161">
        <v>0</v>
      </c>
      <c r="M299" s="161">
        <v>370.18799999999999</v>
      </c>
      <c r="N299" s="161">
        <v>387.49199999999996</v>
      </c>
      <c r="O299" s="161">
        <v>0</v>
      </c>
      <c r="P299" s="161">
        <v>202.97199999999998</v>
      </c>
      <c r="Q299" s="161">
        <v>175.392</v>
      </c>
      <c r="R299" s="161">
        <v>326.8125</v>
      </c>
      <c r="S299" s="161">
        <v>250.047</v>
      </c>
      <c r="T299" s="161">
        <v>146.01999999999998</v>
      </c>
      <c r="U299" s="161">
        <v>1873.4624999999999</v>
      </c>
      <c r="V299" s="163">
        <f ca="1">SUM(INDIRECT(Inputs!$C$11&amp;ROW()&amp;":"&amp;Inputs!$C$12&amp;ROW()))</f>
        <v>175.392</v>
      </c>
      <c r="W299" s="163">
        <f ca="1">SUM(INDIRECT(Inputs!$C$13&amp;ROW()&amp;":"&amp;Inputs!$C$14&amp;ROW()))</f>
        <v>1150.5829999999999</v>
      </c>
      <c r="X299" s="3" t="str">
        <f>IF(COUNTIFS(Lookups!$A:$A,C299)=1,"Gross Sales","")</f>
        <v>Gross Sales</v>
      </c>
      <c r="Y299" s="3" t="str">
        <f>IF(COUNTIFS(Lookups!$D:$D,C299)=1,"Bar Sales","")</f>
        <v/>
      </c>
      <c r="Z299" s="3" t="str">
        <f>IFERROR(VLOOKUP(C299*1,Lookups!$D:$F,3,FALSE),"")</f>
        <v/>
      </c>
      <c r="AA299" s="3" t="str">
        <f>IFERROR(VLOOKUP($C299*1,Lookups!$H:$N,3,FALSE),"")</f>
        <v/>
      </c>
      <c r="AB299" s="3" t="str">
        <f>IFERROR(VLOOKUP($C299*1,Lookups!$H:$N,4,FALSE),"")</f>
        <v/>
      </c>
      <c r="AC299" s="3" t="str">
        <f>IFERROR(VLOOKUP($C299*1,Lookups!$H:$N,5,FALSE),"")</f>
        <v/>
      </c>
      <c r="AD299" s="3" t="str">
        <f>IFERROR(VLOOKUP($C299*1,Lookups!$H:$N,6,FALSE),"")</f>
        <v/>
      </c>
      <c r="AE299" s="3" t="str">
        <f>IFERROR(VLOOKUP($C299*1,Lookups!$H:$N,7,FALSE),"")</f>
        <v/>
      </c>
      <c r="AF299" s="3" t="str">
        <f>VLOOKUP(B299*1,Stores!$A:$C,3,FALSE)</f>
        <v>DFDE</v>
      </c>
    </row>
    <row r="300" spans="1:32">
      <c r="A300" s="160" t="s">
        <v>917</v>
      </c>
      <c r="B300" s="160" t="s">
        <v>928</v>
      </c>
      <c r="C300" s="160">
        <v>519120</v>
      </c>
      <c r="D300" s="160" t="s">
        <v>918</v>
      </c>
      <c r="E300" s="160" t="s">
        <v>513</v>
      </c>
      <c r="F300" s="161">
        <v>2016</v>
      </c>
      <c r="G300" s="162">
        <v>0</v>
      </c>
      <c r="H300" s="161">
        <v>0</v>
      </c>
      <c r="I300" s="161">
        <v>18.648</v>
      </c>
      <c r="J300" s="161">
        <v>179.71463999999995</v>
      </c>
      <c r="K300" s="161">
        <v>0</v>
      </c>
      <c r="L300" s="161">
        <v>64.37787999999999</v>
      </c>
      <c r="M300" s="161">
        <v>0</v>
      </c>
      <c r="N300" s="161">
        <v>440.23</v>
      </c>
      <c r="O300" s="161">
        <v>385.3458</v>
      </c>
      <c r="P300" s="161">
        <v>466.71099999999996</v>
      </c>
      <c r="Q300" s="161">
        <v>114.89681</v>
      </c>
      <c r="R300" s="161">
        <v>959.36680000000001</v>
      </c>
      <c r="S300" s="161">
        <v>694.43009999999992</v>
      </c>
      <c r="T300" s="161">
        <v>311.55249999999995</v>
      </c>
      <c r="U300" s="161">
        <v>3635.2735299999999</v>
      </c>
      <c r="V300" s="163">
        <f ca="1">SUM(INDIRECT(Inputs!$C$11&amp;ROW()&amp;":"&amp;Inputs!$C$12&amp;ROW()))</f>
        <v>114.89681</v>
      </c>
      <c r="W300" s="163">
        <f ca="1">SUM(INDIRECT(Inputs!$C$13&amp;ROW()&amp;":"&amp;Inputs!$C$14&amp;ROW()))</f>
        <v>1669.9241299999999</v>
      </c>
      <c r="X300" s="3" t="str">
        <f>IF(COUNTIFS(Lookups!$A:$A,C300)=1,"Gross Sales","")</f>
        <v>Gross Sales</v>
      </c>
      <c r="Y300" s="3" t="str">
        <f>IF(COUNTIFS(Lookups!$D:$D,C300)=1,"Bar Sales","")</f>
        <v/>
      </c>
      <c r="Z300" s="3" t="str">
        <f>IFERROR(VLOOKUP(C300*1,Lookups!$D:$F,3,FALSE),"")</f>
        <v/>
      </c>
      <c r="AA300" s="3" t="str">
        <f>IFERROR(VLOOKUP($C300*1,Lookups!$H:$N,3,FALSE),"")</f>
        <v/>
      </c>
      <c r="AB300" s="3" t="str">
        <f>IFERROR(VLOOKUP($C300*1,Lookups!$H:$N,4,FALSE),"")</f>
        <v/>
      </c>
      <c r="AC300" s="3" t="str">
        <f>IFERROR(VLOOKUP($C300*1,Lookups!$H:$N,5,FALSE),"")</f>
        <v/>
      </c>
      <c r="AD300" s="3" t="str">
        <f>IFERROR(VLOOKUP($C300*1,Lookups!$H:$N,6,FALSE),"")</f>
        <v/>
      </c>
      <c r="AE300" s="3" t="str">
        <f>IFERROR(VLOOKUP($C300*1,Lookups!$H:$N,7,FALSE),"")</f>
        <v/>
      </c>
      <c r="AF300" s="3" t="str">
        <f>VLOOKUP(B300*1,Stores!$A:$C,3,FALSE)</f>
        <v>DFDE</v>
      </c>
    </row>
    <row r="301" spans="1:32">
      <c r="A301" s="160" t="s">
        <v>917</v>
      </c>
      <c r="B301" s="160" t="s">
        <v>929</v>
      </c>
      <c r="C301" s="160">
        <v>519120</v>
      </c>
      <c r="D301" s="160" t="s">
        <v>918</v>
      </c>
      <c r="E301" s="160" t="s">
        <v>513</v>
      </c>
      <c r="F301" s="161">
        <v>2016</v>
      </c>
      <c r="G301" s="162">
        <v>0</v>
      </c>
      <c r="H301" s="161">
        <v>74.430999999999997</v>
      </c>
      <c r="I301" s="161">
        <v>9.968</v>
      </c>
      <c r="J301" s="161">
        <v>109.14749999999999</v>
      </c>
      <c r="K301" s="161">
        <v>16.6495</v>
      </c>
      <c r="L301" s="161">
        <v>78.372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0</v>
      </c>
      <c r="T301" s="161">
        <v>0</v>
      </c>
      <c r="U301" s="161">
        <v>288.56799999999998</v>
      </c>
      <c r="V301" s="163">
        <f ca="1">SUM(INDIRECT(Inputs!$C$11&amp;ROW()&amp;":"&amp;Inputs!$C$12&amp;ROW()))</f>
        <v>0</v>
      </c>
      <c r="W301" s="163">
        <f ca="1">SUM(INDIRECT(Inputs!$C$13&amp;ROW()&amp;":"&amp;Inputs!$C$14&amp;ROW()))</f>
        <v>288.56799999999998</v>
      </c>
      <c r="X301" s="3" t="str">
        <f>IF(COUNTIFS(Lookups!$A:$A,C301)=1,"Gross Sales","")</f>
        <v>Gross Sales</v>
      </c>
      <c r="Y301" s="3" t="str">
        <f>IF(COUNTIFS(Lookups!$D:$D,C301)=1,"Bar Sales","")</f>
        <v/>
      </c>
      <c r="Z301" s="3" t="str">
        <f>IFERROR(VLOOKUP(C301*1,Lookups!$D:$F,3,FALSE),"")</f>
        <v/>
      </c>
      <c r="AA301" s="3" t="str">
        <f>IFERROR(VLOOKUP($C301*1,Lookups!$H:$N,3,FALSE),"")</f>
        <v/>
      </c>
      <c r="AB301" s="3" t="str">
        <f>IFERROR(VLOOKUP($C301*1,Lookups!$H:$N,4,FALSE),"")</f>
        <v/>
      </c>
      <c r="AC301" s="3" t="str">
        <f>IFERROR(VLOOKUP($C301*1,Lookups!$H:$N,5,FALSE),"")</f>
        <v/>
      </c>
      <c r="AD301" s="3" t="str">
        <f>IFERROR(VLOOKUP($C301*1,Lookups!$H:$N,6,FALSE),"")</f>
        <v/>
      </c>
      <c r="AE301" s="3" t="str">
        <f>IFERROR(VLOOKUP($C301*1,Lookups!$H:$N,7,FALSE),"")</f>
        <v/>
      </c>
      <c r="AF301" s="3" t="str">
        <f>VLOOKUP(B301*1,Stores!$A:$C,3,FALSE)</f>
        <v>DFDE</v>
      </c>
    </row>
    <row r="302" spans="1:32">
      <c r="A302" s="160" t="s">
        <v>917</v>
      </c>
      <c r="B302" s="160" t="s">
        <v>930</v>
      </c>
      <c r="C302" s="160">
        <v>519120</v>
      </c>
      <c r="D302" s="160" t="s">
        <v>918</v>
      </c>
      <c r="E302" s="160" t="s">
        <v>513</v>
      </c>
      <c r="F302" s="161">
        <v>2016</v>
      </c>
      <c r="G302" s="162">
        <v>0</v>
      </c>
      <c r="H302" s="161">
        <v>0</v>
      </c>
      <c r="I302" s="161">
        <v>0</v>
      </c>
      <c r="J302" s="161">
        <v>0</v>
      </c>
      <c r="K302" s="161">
        <v>11.718</v>
      </c>
      <c r="L302" s="161">
        <v>12.809999999999999</v>
      </c>
      <c r="M302" s="161">
        <v>65.52</v>
      </c>
      <c r="N302" s="161">
        <v>34.618499999999997</v>
      </c>
      <c r="O302" s="161">
        <v>0</v>
      </c>
      <c r="P302" s="161">
        <v>0</v>
      </c>
      <c r="Q302" s="161">
        <v>23.827999999999999</v>
      </c>
      <c r="R302" s="161">
        <v>0</v>
      </c>
      <c r="S302" s="161">
        <v>0</v>
      </c>
      <c r="T302" s="161">
        <v>0</v>
      </c>
      <c r="U302" s="161">
        <v>148.49449999999999</v>
      </c>
      <c r="V302" s="163">
        <f ca="1">SUM(INDIRECT(Inputs!$C$11&amp;ROW()&amp;":"&amp;Inputs!$C$12&amp;ROW()))</f>
        <v>23.827999999999999</v>
      </c>
      <c r="W302" s="163">
        <f ca="1">SUM(INDIRECT(Inputs!$C$13&amp;ROW()&amp;":"&amp;Inputs!$C$14&amp;ROW()))</f>
        <v>148.49449999999999</v>
      </c>
      <c r="X302" s="3" t="str">
        <f>IF(COUNTIFS(Lookups!$A:$A,C302)=1,"Gross Sales","")</f>
        <v>Gross Sales</v>
      </c>
      <c r="Y302" s="3" t="str">
        <f>IF(COUNTIFS(Lookups!$D:$D,C302)=1,"Bar Sales","")</f>
        <v/>
      </c>
      <c r="Z302" s="3" t="str">
        <f>IFERROR(VLOOKUP(C302*1,Lookups!$D:$F,3,FALSE),"")</f>
        <v/>
      </c>
      <c r="AA302" s="3" t="str">
        <f>IFERROR(VLOOKUP($C302*1,Lookups!$H:$N,3,FALSE),"")</f>
        <v/>
      </c>
      <c r="AB302" s="3" t="str">
        <f>IFERROR(VLOOKUP($C302*1,Lookups!$H:$N,4,FALSE),"")</f>
        <v/>
      </c>
      <c r="AC302" s="3" t="str">
        <f>IFERROR(VLOOKUP($C302*1,Lookups!$H:$N,5,FALSE),"")</f>
        <v/>
      </c>
      <c r="AD302" s="3" t="str">
        <f>IFERROR(VLOOKUP($C302*1,Lookups!$H:$N,6,FALSE),"")</f>
        <v/>
      </c>
      <c r="AE302" s="3" t="str">
        <f>IFERROR(VLOOKUP($C302*1,Lookups!$H:$N,7,FALSE),"")</f>
        <v/>
      </c>
      <c r="AF302" s="3" t="str">
        <f>VLOOKUP(B302*1,Stores!$A:$C,3,FALSE)</f>
        <v>DFDE</v>
      </c>
    </row>
    <row r="303" spans="1:32">
      <c r="A303" s="160" t="s">
        <v>917</v>
      </c>
      <c r="B303" s="160" t="s">
        <v>931</v>
      </c>
      <c r="C303" s="160">
        <v>519120</v>
      </c>
      <c r="D303" s="160" t="s">
        <v>918</v>
      </c>
      <c r="E303" s="160" t="s">
        <v>513</v>
      </c>
      <c r="F303" s="161">
        <v>2016</v>
      </c>
      <c r="G303" s="162">
        <v>0</v>
      </c>
      <c r="H303" s="161">
        <v>0</v>
      </c>
      <c r="I303" s="161">
        <v>0</v>
      </c>
      <c r="J303" s="161">
        <v>77.160999999999987</v>
      </c>
      <c r="K303" s="161">
        <v>133.56</v>
      </c>
      <c r="L303" s="161">
        <v>198.35199999999998</v>
      </c>
      <c r="M303" s="161">
        <v>169.27749999999997</v>
      </c>
      <c r="N303" s="161">
        <v>173.5335</v>
      </c>
      <c r="O303" s="161">
        <v>852.77744999999993</v>
      </c>
      <c r="P303" s="161">
        <v>522.85800000000006</v>
      </c>
      <c r="Q303" s="161">
        <v>0</v>
      </c>
      <c r="R303" s="161">
        <v>65.103499999999997</v>
      </c>
      <c r="S303" s="161">
        <v>7.4725000000000001</v>
      </c>
      <c r="T303" s="161">
        <v>140.80500000000001</v>
      </c>
      <c r="U303" s="161">
        <v>2340.9004500000001</v>
      </c>
      <c r="V303" s="163">
        <f ca="1">SUM(INDIRECT(Inputs!$C$11&amp;ROW()&amp;":"&amp;Inputs!$C$12&amp;ROW()))</f>
        <v>0</v>
      </c>
      <c r="W303" s="163">
        <f ca="1">SUM(INDIRECT(Inputs!$C$13&amp;ROW()&amp;":"&amp;Inputs!$C$14&amp;ROW()))</f>
        <v>2127.5194500000002</v>
      </c>
      <c r="X303" s="3" t="str">
        <f>IF(COUNTIFS(Lookups!$A:$A,C303)=1,"Gross Sales","")</f>
        <v>Gross Sales</v>
      </c>
      <c r="Y303" s="3" t="str">
        <f>IF(COUNTIFS(Lookups!$D:$D,C303)=1,"Bar Sales","")</f>
        <v/>
      </c>
      <c r="Z303" s="3" t="str">
        <f>IFERROR(VLOOKUP(C303*1,Lookups!$D:$F,3,FALSE),"")</f>
        <v/>
      </c>
      <c r="AA303" s="3" t="str">
        <f>IFERROR(VLOOKUP($C303*1,Lookups!$H:$N,3,FALSE),"")</f>
        <v/>
      </c>
      <c r="AB303" s="3" t="str">
        <f>IFERROR(VLOOKUP($C303*1,Lookups!$H:$N,4,FALSE),"")</f>
        <v/>
      </c>
      <c r="AC303" s="3" t="str">
        <f>IFERROR(VLOOKUP($C303*1,Lookups!$H:$N,5,FALSE),"")</f>
        <v/>
      </c>
      <c r="AD303" s="3" t="str">
        <f>IFERROR(VLOOKUP($C303*1,Lookups!$H:$N,6,FALSE),"")</f>
        <v/>
      </c>
      <c r="AE303" s="3" t="str">
        <f>IFERROR(VLOOKUP($C303*1,Lookups!$H:$N,7,FALSE),"")</f>
        <v/>
      </c>
      <c r="AF303" s="3" t="str">
        <f>VLOOKUP(B303*1,Stores!$A:$C,3,FALSE)</f>
        <v>DFDE</v>
      </c>
    </row>
    <row r="304" spans="1:32">
      <c r="A304" s="160" t="s">
        <v>917</v>
      </c>
      <c r="B304" s="160" t="s">
        <v>932</v>
      </c>
      <c r="C304" s="160">
        <v>519120</v>
      </c>
      <c r="D304" s="160" t="s">
        <v>918</v>
      </c>
      <c r="E304" s="160" t="s">
        <v>513</v>
      </c>
      <c r="F304" s="161">
        <v>2016</v>
      </c>
      <c r="G304" s="162">
        <v>0</v>
      </c>
      <c r="H304" s="161">
        <v>38.927</v>
      </c>
      <c r="I304" s="161">
        <v>65.141999999999996</v>
      </c>
      <c r="J304" s="161">
        <v>146.56634999999997</v>
      </c>
      <c r="K304" s="161">
        <v>524.00249999999994</v>
      </c>
      <c r="L304" s="161">
        <v>205.53749999999997</v>
      </c>
      <c r="M304" s="161">
        <v>0</v>
      </c>
      <c r="N304" s="161">
        <v>38.57</v>
      </c>
      <c r="O304" s="161">
        <v>0</v>
      </c>
      <c r="P304" s="161">
        <v>44.197999999999993</v>
      </c>
      <c r="Q304" s="161">
        <v>16.926000000000002</v>
      </c>
      <c r="R304" s="161">
        <v>228.04249999999999</v>
      </c>
      <c r="S304" s="161">
        <v>64.371999999999986</v>
      </c>
      <c r="T304" s="161">
        <v>0</v>
      </c>
      <c r="U304" s="161">
        <v>1372.2838499999998</v>
      </c>
      <c r="V304" s="163">
        <f ca="1">SUM(INDIRECT(Inputs!$C$11&amp;ROW()&amp;":"&amp;Inputs!$C$12&amp;ROW()))</f>
        <v>16.926000000000002</v>
      </c>
      <c r="W304" s="163">
        <f ca="1">SUM(INDIRECT(Inputs!$C$13&amp;ROW()&amp;":"&amp;Inputs!$C$14&amp;ROW()))</f>
        <v>1079.8693499999997</v>
      </c>
      <c r="X304" s="3" t="str">
        <f>IF(COUNTIFS(Lookups!$A:$A,C304)=1,"Gross Sales","")</f>
        <v>Gross Sales</v>
      </c>
      <c r="Y304" s="3" t="str">
        <f>IF(COUNTIFS(Lookups!$D:$D,C304)=1,"Bar Sales","")</f>
        <v/>
      </c>
      <c r="Z304" s="3" t="str">
        <f>IFERROR(VLOOKUP(C304*1,Lookups!$D:$F,3,FALSE),"")</f>
        <v/>
      </c>
      <c r="AA304" s="3" t="str">
        <f>IFERROR(VLOOKUP($C304*1,Lookups!$H:$N,3,FALSE),"")</f>
        <v/>
      </c>
      <c r="AB304" s="3" t="str">
        <f>IFERROR(VLOOKUP($C304*1,Lookups!$H:$N,4,FALSE),"")</f>
        <v/>
      </c>
      <c r="AC304" s="3" t="str">
        <f>IFERROR(VLOOKUP($C304*1,Lookups!$H:$N,5,FALSE),"")</f>
        <v/>
      </c>
      <c r="AD304" s="3" t="str">
        <f>IFERROR(VLOOKUP($C304*1,Lookups!$H:$N,6,FALSE),"")</f>
        <v/>
      </c>
      <c r="AE304" s="3" t="str">
        <f>IFERROR(VLOOKUP($C304*1,Lookups!$H:$N,7,FALSE),"")</f>
        <v/>
      </c>
      <c r="AF304" s="3" t="str">
        <f>VLOOKUP(B304*1,Stores!$A:$C,3,FALSE)</f>
        <v>DFG</v>
      </c>
    </row>
    <row r="305" spans="1:32">
      <c r="A305" s="160" t="s">
        <v>917</v>
      </c>
      <c r="B305" s="160" t="s">
        <v>933</v>
      </c>
      <c r="C305" s="160">
        <v>519120</v>
      </c>
      <c r="D305" s="160" t="s">
        <v>918</v>
      </c>
      <c r="E305" s="160" t="s">
        <v>513</v>
      </c>
      <c r="F305" s="161">
        <v>2016</v>
      </c>
      <c r="G305" s="162">
        <v>0</v>
      </c>
      <c r="H305" s="161">
        <v>0</v>
      </c>
      <c r="I305" s="161">
        <v>5.2289999999999992</v>
      </c>
      <c r="J305" s="161">
        <v>46.689159999999994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21.122499999999999</v>
      </c>
      <c r="Q305" s="161">
        <v>7.6439999999999992</v>
      </c>
      <c r="R305" s="161">
        <v>7.5109999999999992</v>
      </c>
      <c r="S305" s="161">
        <v>0</v>
      </c>
      <c r="T305" s="161">
        <v>28.113749999999996</v>
      </c>
      <c r="U305" s="161">
        <v>116.30940999999999</v>
      </c>
      <c r="V305" s="163">
        <f ca="1">SUM(INDIRECT(Inputs!$C$11&amp;ROW()&amp;":"&amp;Inputs!$C$12&amp;ROW()))</f>
        <v>7.6439999999999992</v>
      </c>
      <c r="W305" s="163">
        <f ca="1">SUM(INDIRECT(Inputs!$C$13&amp;ROW()&amp;":"&amp;Inputs!$C$14&amp;ROW()))</f>
        <v>80.684659999999994</v>
      </c>
      <c r="X305" s="3" t="str">
        <f>IF(COUNTIFS(Lookups!$A:$A,C305)=1,"Gross Sales","")</f>
        <v>Gross Sales</v>
      </c>
      <c r="Y305" s="3" t="str">
        <f>IF(COUNTIFS(Lookups!$D:$D,C305)=1,"Bar Sales","")</f>
        <v/>
      </c>
      <c r="Z305" s="3" t="str">
        <f>IFERROR(VLOOKUP(C305*1,Lookups!$D:$F,3,FALSE),"")</f>
        <v/>
      </c>
      <c r="AA305" s="3" t="str">
        <f>IFERROR(VLOOKUP($C305*1,Lookups!$H:$N,3,FALSE),"")</f>
        <v/>
      </c>
      <c r="AB305" s="3" t="str">
        <f>IFERROR(VLOOKUP($C305*1,Lookups!$H:$N,4,FALSE),"")</f>
        <v/>
      </c>
      <c r="AC305" s="3" t="str">
        <f>IFERROR(VLOOKUP($C305*1,Lookups!$H:$N,5,FALSE),"")</f>
        <v/>
      </c>
      <c r="AD305" s="3" t="str">
        <f>IFERROR(VLOOKUP($C305*1,Lookups!$H:$N,6,FALSE),"")</f>
        <v/>
      </c>
      <c r="AE305" s="3" t="str">
        <f>IFERROR(VLOOKUP($C305*1,Lookups!$H:$N,7,FALSE),"")</f>
        <v/>
      </c>
      <c r="AF305" s="3" t="str">
        <f>VLOOKUP(B305*1,Stores!$A:$C,3,FALSE)</f>
        <v>DFG</v>
      </c>
    </row>
    <row r="306" spans="1:32">
      <c r="A306" s="160" t="s">
        <v>917</v>
      </c>
      <c r="B306" s="160" t="s">
        <v>934</v>
      </c>
      <c r="C306" s="160">
        <v>519120</v>
      </c>
      <c r="D306" s="160" t="s">
        <v>918</v>
      </c>
      <c r="E306" s="160" t="s">
        <v>513</v>
      </c>
      <c r="F306" s="161">
        <v>2016</v>
      </c>
      <c r="G306" s="162">
        <v>0</v>
      </c>
      <c r="H306" s="161">
        <v>0</v>
      </c>
      <c r="I306" s="161">
        <v>4.3890000000000002</v>
      </c>
      <c r="J306" s="161">
        <v>0</v>
      </c>
      <c r="K306" s="161">
        <v>0</v>
      </c>
      <c r="L306" s="161">
        <v>12.788999999999998</v>
      </c>
      <c r="M306" s="161">
        <v>23.484999999999999</v>
      </c>
      <c r="N306" s="161">
        <v>0</v>
      </c>
      <c r="O306" s="161">
        <v>7.4864999999999995</v>
      </c>
      <c r="P306" s="161">
        <v>0</v>
      </c>
      <c r="Q306" s="161">
        <v>0</v>
      </c>
      <c r="R306" s="161">
        <v>0</v>
      </c>
      <c r="S306" s="161">
        <v>0</v>
      </c>
      <c r="T306" s="161">
        <v>0</v>
      </c>
      <c r="U306" s="161">
        <v>48.149499999999996</v>
      </c>
      <c r="V306" s="163">
        <f ca="1">SUM(INDIRECT(Inputs!$C$11&amp;ROW()&amp;":"&amp;Inputs!$C$12&amp;ROW()))</f>
        <v>0</v>
      </c>
      <c r="W306" s="163">
        <f ca="1">SUM(INDIRECT(Inputs!$C$13&amp;ROW()&amp;":"&amp;Inputs!$C$14&amp;ROW()))</f>
        <v>48.149499999999996</v>
      </c>
      <c r="X306" s="3" t="str">
        <f>IF(COUNTIFS(Lookups!$A:$A,C306)=1,"Gross Sales","")</f>
        <v>Gross Sales</v>
      </c>
      <c r="Y306" s="3" t="str">
        <f>IF(COUNTIFS(Lookups!$D:$D,C306)=1,"Bar Sales","")</f>
        <v/>
      </c>
      <c r="Z306" s="3" t="str">
        <f>IFERROR(VLOOKUP(C306*1,Lookups!$D:$F,3,FALSE),"")</f>
        <v/>
      </c>
      <c r="AA306" s="3" t="str">
        <f>IFERROR(VLOOKUP($C306*1,Lookups!$H:$N,3,FALSE),"")</f>
        <v/>
      </c>
      <c r="AB306" s="3" t="str">
        <f>IFERROR(VLOOKUP($C306*1,Lookups!$H:$N,4,FALSE),"")</f>
        <v/>
      </c>
      <c r="AC306" s="3" t="str">
        <f>IFERROR(VLOOKUP($C306*1,Lookups!$H:$N,5,FALSE),"")</f>
        <v/>
      </c>
      <c r="AD306" s="3" t="str">
        <f>IFERROR(VLOOKUP($C306*1,Lookups!$H:$N,6,FALSE),"")</f>
        <v/>
      </c>
      <c r="AE306" s="3" t="str">
        <f>IFERROR(VLOOKUP($C306*1,Lookups!$H:$N,7,FALSE),"")</f>
        <v/>
      </c>
      <c r="AF306" s="3" t="str">
        <f>VLOOKUP(B306*1,Stores!$A:$C,3,FALSE)</f>
        <v>DFG</v>
      </c>
    </row>
    <row r="307" spans="1:32">
      <c r="A307" s="160" t="s">
        <v>917</v>
      </c>
      <c r="B307" s="160" t="s">
        <v>935</v>
      </c>
      <c r="C307" s="160">
        <v>519120</v>
      </c>
      <c r="D307" s="160" t="s">
        <v>918</v>
      </c>
      <c r="E307" s="160" t="s">
        <v>513</v>
      </c>
      <c r="F307" s="161">
        <v>2016</v>
      </c>
      <c r="G307" s="162">
        <v>0</v>
      </c>
      <c r="H307" s="161">
        <v>0</v>
      </c>
      <c r="I307" s="161">
        <v>0</v>
      </c>
      <c r="J307" s="161">
        <v>13.282499999999999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519.89350000000002</v>
      </c>
      <c r="T307" s="161">
        <v>108.86399999999999</v>
      </c>
      <c r="U307" s="161">
        <v>642.04000000000008</v>
      </c>
      <c r="V307" s="163">
        <f ca="1">SUM(INDIRECT(Inputs!$C$11&amp;ROW()&amp;":"&amp;Inputs!$C$12&amp;ROW()))</f>
        <v>0</v>
      </c>
      <c r="W307" s="163">
        <f ca="1">SUM(INDIRECT(Inputs!$C$13&amp;ROW()&amp;":"&amp;Inputs!$C$14&amp;ROW()))</f>
        <v>13.282499999999999</v>
      </c>
      <c r="X307" s="3" t="str">
        <f>IF(COUNTIFS(Lookups!$A:$A,C307)=1,"Gross Sales","")</f>
        <v>Gross Sales</v>
      </c>
      <c r="Y307" s="3" t="str">
        <f>IF(COUNTIFS(Lookups!$D:$D,C307)=1,"Bar Sales","")</f>
        <v/>
      </c>
      <c r="Z307" s="3" t="str">
        <f>IFERROR(VLOOKUP(C307*1,Lookups!$D:$F,3,FALSE),"")</f>
        <v/>
      </c>
      <c r="AA307" s="3" t="str">
        <f>IFERROR(VLOOKUP($C307*1,Lookups!$H:$N,3,FALSE),"")</f>
        <v/>
      </c>
      <c r="AB307" s="3" t="str">
        <f>IFERROR(VLOOKUP($C307*1,Lookups!$H:$N,4,FALSE),"")</f>
        <v/>
      </c>
      <c r="AC307" s="3" t="str">
        <f>IFERROR(VLOOKUP($C307*1,Lookups!$H:$N,5,FALSE),"")</f>
        <v/>
      </c>
      <c r="AD307" s="3" t="str">
        <f>IFERROR(VLOOKUP($C307*1,Lookups!$H:$N,6,FALSE),"")</f>
        <v/>
      </c>
      <c r="AE307" s="3" t="str">
        <f>IFERROR(VLOOKUP($C307*1,Lookups!$H:$N,7,FALSE),"")</f>
        <v/>
      </c>
      <c r="AF307" s="3" t="str">
        <f>VLOOKUP(B307*1,Stores!$A:$C,3,FALSE)</f>
        <v>DFG</v>
      </c>
    </row>
    <row r="308" spans="1:32">
      <c r="A308" s="160" t="s">
        <v>917</v>
      </c>
      <c r="B308" s="160" t="s">
        <v>936</v>
      </c>
      <c r="C308" s="160">
        <v>519120</v>
      </c>
      <c r="D308" s="160" t="s">
        <v>918</v>
      </c>
      <c r="E308" s="160" t="s">
        <v>513</v>
      </c>
      <c r="F308" s="161">
        <v>2016</v>
      </c>
      <c r="G308" s="162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7.6439999999999992</v>
      </c>
      <c r="Q308" s="161">
        <v>0</v>
      </c>
      <c r="R308" s="161">
        <v>0</v>
      </c>
      <c r="S308" s="161">
        <v>0</v>
      </c>
      <c r="T308" s="161">
        <v>0</v>
      </c>
      <c r="U308" s="161">
        <v>7.6439999999999992</v>
      </c>
      <c r="V308" s="163">
        <f ca="1">SUM(INDIRECT(Inputs!$C$11&amp;ROW()&amp;":"&amp;Inputs!$C$12&amp;ROW()))</f>
        <v>0</v>
      </c>
      <c r="W308" s="163">
        <f ca="1">SUM(INDIRECT(Inputs!$C$13&amp;ROW()&amp;":"&amp;Inputs!$C$14&amp;ROW()))</f>
        <v>7.6439999999999992</v>
      </c>
      <c r="X308" s="3" t="str">
        <f>IF(COUNTIFS(Lookups!$A:$A,C308)=1,"Gross Sales","")</f>
        <v>Gross Sales</v>
      </c>
      <c r="Y308" s="3" t="str">
        <f>IF(COUNTIFS(Lookups!$D:$D,C308)=1,"Bar Sales","")</f>
        <v/>
      </c>
      <c r="Z308" s="3" t="str">
        <f>IFERROR(VLOOKUP(C308*1,Lookups!$D:$F,3,FALSE),"")</f>
        <v/>
      </c>
      <c r="AA308" s="3" t="str">
        <f>IFERROR(VLOOKUP($C308*1,Lookups!$H:$N,3,FALSE),"")</f>
        <v/>
      </c>
      <c r="AB308" s="3" t="str">
        <f>IFERROR(VLOOKUP($C308*1,Lookups!$H:$N,4,FALSE),"")</f>
        <v/>
      </c>
      <c r="AC308" s="3" t="str">
        <f>IFERROR(VLOOKUP($C308*1,Lookups!$H:$N,5,FALSE),"")</f>
        <v/>
      </c>
      <c r="AD308" s="3" t="str">
        <f>IFERROR(VLOOKUP($C308*1,Lookups!$H:$N,6,FALSE),"")</f>
        <v/>
      </c>
      <c r="AE308" s="3" t="str">
        <f>IFERROR(VLOOKUP($C308*1,Lookups!$H:$N,7,FALSE),"")</f>
        <v/>
      </c>
      <c r="AF308" s="3" t="str">
        <f>VLOOKUP(B308*1,Stores!$A:$C,3,FALSE)</f>
        <v>DFG</v>
      </c>
    </row>
    <row r="309" spans="1:32">
      <c r="A309" s="160" t="s">
        <v>917</v>
      </c>
      <c r="B309" s="160" t="s">
        <v>937</v>
      </c>
      <c r="C309" s="160">
        <v>519120</v>
      </c>
      <c r="D309" s="160" t="s">
        <v>918</v>
      </c>
      <c r="E309" s="160" t="s">
        <v>513</v>
      </c>
      <c r="F309" s="161">
        <v>2016</v>
      </c>
      <c r="G309" s="162">
        <v>0</v>
      </c>
      <c r="H309" s="161">
        <v>0</v>
      </c>
      <c r="I309" s="161">
        <v>0</v>
      </c>
      <c r="J309" s="161">
        <v>0</v>
      </c>
      <c r="K309" s="161">
        <v>13.327999999999999</v>
      </c>
      <c r="L309" s="161">
        <v>0</v>
      </c>
      <c r="M309" s="161">
        <v>0</v>
      </c>
      <c r="N309" s="161">
        <v>12.7575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26.0855</v>
      </c>
      <c r="V309" s="163">
        <f ca="1">SUM(INDIRECT(Inputs!$C$11&amp;ROW()&amp;":"&amp;Inputs!$C$12&amp;ROW()))</f>
        <v>0</v>
      </c>
      <c r="W309" s="163">
        <f ca="1">SUM(INDIRECT(Inputs!$C$13&amp;ROW()&amp;":"&amp;Inputs!$C$14&amp;ROW()))</f>
        <v>26.0855</v>
      </c>
      <c r="X309" s="3" t="str">
        <f>IF(COUNTIFS(Lookups!$A:$A,C309)=1,"Gross Sales","")</f>
        <v>Gross Sales</v>
      </c>
      <c r="Y309" s="3" t="str">
        <f>IF(COUNTIFS(Lookups!$D:$D,C309)=1,"Bar Sales","")</f>
        <v/>
      </c>
      <c r="Z309" s="3" t="str">
        <f>IFERROR(VLOOKUP(C309*1,Lookups!$D:$F,3,FALSE),"")</f>
        <v/>
      </c>
      <c r="AA309" s="3" t="str">
        <f>IFERROR(VLOOKUP($C309*1,Lookups!$H:$N,3,FALSE),"")</f>
        <v/>
      </c>
      <c r="AB309" s="3" t="str">
        <f>IFERROR(VLOOKUP($C309*1,Lookups!$H:$N,4,FALSE),"")</f>
        <v/>
      </c>
      <c r="AC309" s="3" t="str">
        <f>IFERROR(VLOOKUP($C309*1,Lookups!$H:$N,5,FALSE),"")</f>
        <v/>
      </c>
      <c r="AD309" s="3" t="str">
        <f>IFERROR(VLOOKUP($C309*1,Lookups!$H:$N,6,FALSE),"")</f>
        <v/>
      </c>
      <c r="AE309" s="3" t="str">
        <f>IFERROR(VLOOKUP($C309*1,Lookups!$H:$N,7,FALSE),"")</f>
        <v/>
      </c>
      <c r="AF309" s="3" t="str">
        <f>VLOOKUP(B309*1,Stores!$A:$C,3,FALSE)</f>
        <v>DFG</v>
      </c>
    </row>
    <row r="310" spans="1:32">
      <c r="A310" s="160" t="s">
        <v>917</v>
      </c>
      <c r="B310" s="160" t="s">
        <v>938</v>
      </c>
      <c r="C310" s="160">
        <v>519120</v>
      </c>
      <c r="D310" s="160" t="s">
        <v>918</v>
      </c>
      <c r="E310" s="160" t="s">
        <v>513</v>
      </c>
      <c r="F310" s="161">
        <v>2016</v>
      </c>
      <c r="G310" s="162">
        <v>0</v>
      </c>
      <c r="H310" s="161">
        <v>217.875</v>
      </c>
      <c r="I310" s="161">
        <v>418.94999999999993</v>
      </c>
      <c r="J310" s="161">
        <v>36.385999999999996</v>
      </c>
      <c r="K310" s="161">
        <v>136.35299999999998</v>
      </c>
      <c r="L310" s="161">
        <v>31.36</v>
      </c>
      <c r="M310" s="161">
        <v>0</v>
      </c>
      <c r="N310" s="161">
        <v>76.733999999999995</v>
      </c>
      <c r="O310" s="161">
        <v>432.20799999999997</v>
      </c>
      <c r="P310" s="161">
        <v>228.82650000000001</v>
      </c>
      <c r="Q310" s="161">
        <v>173.85479999999998</v>
      </c>
      <c r="R310" s="161">
        <v>1348.9875</v>
      </c>
      <c r="S310" s="161">
        <v>389.54999999999995</v>
      </c>
      <c r="T310" s="161">
        <v>32.319000000000003</v>
      </c>
      <c r="U310" s="161">
        <v>3523.4038000000005</v>
      </c>
      <c r="V310" s="163">
        <f ca="1">SUM(INDIRECT(Inputs!$C$11&amp;ROW()&amp;":"&amp;Inputs!$C$12&amp;ROW()))</f>
        <v>173.85479999999998</v>
      </c>
      <c r="W310" s="163">
        <f ca="1">SUM(INDIRECT(Inputs!$C$13&amp;ROW()&amp;":"&amp;Inputs!$C$14&amp;ROW()))</f>
        <v>1752.5473000000002</v>
      </c>
      <c r="X310" s="3" t="str">
        <f>IF(COUNTIFS(Lookups!$A:$A,C310)=1,"Gross Sales","")</f>
        <v>Gross Sales</v>
      </c>
      <c r="Y310" s="3" t="str">
        <f>IF(COUNTIFS(Lookups!$D:$D,C310)=1,"Bar Sales","")</f>
        <v/>
      </c>
      <c r="Z310" s="3" t="str">
        <f>IFERROR(VLOOKUP(C310*1,Lookups!$D:$F,3,FALSE),"")</f>
        <v/>
      </c>
      <c r="AA310" s="3" t="str">
        <f>IFERROR(VLOOKUP($C310*1,Lookups!$H:$N,3,FALSE),"")</f>
        <v/>
      </c>
      <c r="AB310" s="3" t="str">
        <f>IFERROR(VLOOKUP($C310*1,Lookups!$H:$N,4,FALSE),"")</f>
        <v/>
      </c>
      <c r="AC310" s="3" t="str">
        <f>IFERROR(VLOOKUP($C310*1,Lookups!$H:$N,5,FALSE),"")</f>
        <v/>
      </c>
      <c r="AD310" s="3" t="str">
        <f>IFERROR(VLOOKUP($C310*1,Lookups!$H:$N,6,FALSE),"")</f>
        <v/>
      </c>
      <c r="AE310" s="3" t="str">
        <f>IFERROR(VLOOKUP($C310*1,Lookups!$H:$N,7,FALSE),"")</f>
        <v/>
      </c>
      <c r="AF310" s="3" t="str">
        <f>VLOOKUP(B310*1,Stores!$A:$C,3,FALSE)</f>
        <v>DFG</v>
      </c>
    </row>
    <row r="311" spans="1:32">
      <c r="A311" s="160" t="s">
        <v>917</v>
      </c>
      <c r="B311" s="160" t="s">
        <v>939</v>
      </c>
      <c r="C311" s="160">
        <v>519120</v>
      </c>
      <c r="D311" s="160" t="s">
        <v>918</v>
      </c>
      <c r="E311" s="160" t="s">
        <v>513</v>
      </c>
      <c r="F311" s="161">
        <v>2016</v>
      </c>
      <c r="G311" s="162">
        <v>0</v>
      </c>
      <c r="H311" s="161">
        <v>18.637499999999999</v>
      </c>
      <c r="I311" s="161">
        <v>23.799999999999997</v>
      </c>
      <c r="J311" s="161">
        <v>0</v>
      </c>
      <c r="K311" s="161">
        <v>59.139499999999991</v>
      </c>
      <c r="L311" s="161">
        <v>697.54650000000004</v>
      </c>
      <c r="M311" s="161">
        <v>232.3125</v>
      </c>
      <c r="N311" s="161">
        <v>5.879999999999999</v>
      </c>
      <c r="O311" s="161">
        <v>0</v>
      </c>
      <c r="P311" s="161">
        <v>333.49399999999997</v>
      </c>
      <c r="Q311" s="161">
        <v>99.028999999999982</v>
      </c>
      <c r="R311" s="161">
        <v>0</v>
      </c>
      <c r="S311" s="161">
        <v>0</v>
      </c>
      <c r="T311" s="161">
        <v>0</v>
      </c>
      <c r="U311" s="161">
        <v>1469.8390000000002</v>
      </c>
      <c r="V311" s="163">
        <f ca="1">SUM(INDIRECT(Inputs!$C$11&amp;ROW()&amp;":"&amp;Inputs!$C$12&amp;ROW()))</f>
        <v>99.028999999999982</v>
      </c>
      <c r="W311" s="163">
        <f ca="1">SUM(INDIRECT(Inputs!$C$13&amp;ROW()&amp;":"&amp;Inputs!$C$14&amp;ROW()))</f>
        <v>1469.8390000000002</v>
      </c>
      <c r="X311" s="3" t="str">
        <f>IF(COUNTIFS(Lookups!$A:$A,C311)=1,"Gross Sales","")</f>
        <v>Gross Sales</v>
      </c>
      <c r="Y311" s="3" t="str">
        <f>IF(COUNTIFS(Lookups!$D:$D,C311)=1,"Bar Sales","")</f>
        <v/>
      </c>
      <c r="Z311" s="3" t="str">
        <f>IFERROR(VLOOKUP(C311*1,Lookups!$D:$F,3,FALSE),"")</f>
        <v/>
      </c>
      <c r="AA311" s="3" t="str">
        <f>IFERROR(VLOOKUP($C311*1,Lookups!$H:$N,3,FALSE),"")</f>
        <v/>
      </c>
      <c r="AB311" s="3" t="str">
        <f>IFERROR(VLOOKUP($C311*1,Lookups!$H:$N,4,FALSE),"")</f>
        <v/>
      </c>
      <c r="AC311" s="3" t="str">
        <f>IFERROR(VLOOKUP($C311*1,Lookups!$H:$N,5,FALSE),"")</f>
        <v/>
      </c>
      <c r="AD311" s="3" t="str">
        <f>IFERROR(VLOOKUP($C311*1,Lookups!$H:$N,6,FALSE),"")</f>
        <v/>
      </c>
      <c r="AE311" s="3" t="str">
        <f>IFERROR(VLOOKUP($C311*1,Lookups!$H:$N,7,FALSE),"")</f>
        <v/>
      </c>
      <c r="AF311" s="3" t="str">
        <f>VLOOKUP(B311*1,Stores!$A:$C,3,FALSE)</f>
        <v>DFG</v>
      </c>
    </row>
    <row r="312" spans="1:32">
      <c r="A312" s="160" t="s">
        <v>917</v>
      </c>
      <c r="B312" s="160" t="s">
        <v>940</v>
      </c>
      <c r="C312" s="160">
        <v>519120</v>
      </c>
      <c r="D312" s="160" t="s">
        <v>918</v>
      </c>
      <c r="E312" s="160" t="s">
        <v>513</v>
      </c>
      <c r="F312" s="161">
        <v>2016</v>
      </c>
      <c r="G312" s="162">
        <v>0</v>
      </c>
      <c r="H312" s="161">
        <v>0</v>
      </c>
      <c r="I312" s="161">
        <v>0</v>
      </c>
      <c r="J312" s="161">
        <v>0</v>
      </c>
      <c r="K312" s="161">
        <v>13.167</v>
      </c>
      <c r="L312" s="161">
        <v>12.0435</v>
      </c>
      <c r="M312" s="161">
        <v>0</v>
      </c>
      <c r="N312" s="161">
        <v>0</v>
      </c>
      <c r="O312" s="161">
        <v>544.31824999999992</v>
      </c>
      <c r="P312" s="161">
        <v>696.46500000000003</v>
      </c>
      <c r="Q312" s="161">
        <v>925.47</v>
      </c>
      <c r="R312" s="161">
        <v>358.05</v>
      </c>
      <c r="S312" s="161">
        <v>404.6699999999999</v>
      </c>
      <c r="T312" s="161">
        <v>319.62349999999998</v>
      </c>
      <c r="U312" s="161">
        <v>3273.8072500000003</v>
      </c>
      <c r="V312" s="163">
        <f ca="1">SUM(INDIRECT(Inputs!$C$11&amp;ROW()&amp;":"&amp;Inputs!$C$12&amp;ROW()))</f>
        <v>925.47</v>
      </c>
      <c r="W312" s="163">
        <f ca="1">SUM(INDIRECT(Inputs!$C$13&amp;ROW()&amp;":"&amp;Inputs!$C$14&amp;ROW()))</f>
        <v>2191.4637499999999</v>
      </c>
      <c r="X312" s="3" t="str">
        <f>IF(COUNTIFS(Lookups!$A:$A,C312)=1,"Gross Sales","")</f>
        <v>Gross Sales</v>
      </c>
      <c r="Y312" s="3" t="str">
        <f>IF(COUNTIFS(Lookups!$D:$D,C312)=1,"Bar Sales","")</f>
        <v/>
      </c>
      <c r="Z312" s="3" t="str">
        <f>IFERROR(VLOOKUP(C312*1,Lookups!$D:$F,3,FALSE),"")</f>
        <v/>
      </c>
      <c r="AA312" s="3" t="str">
        <f>IFERROR(VLOOKUP($C312*1,Lookups!$H:$N,3,FALSE),"")</f>
        <v/>
      </c>
      <c r="AB312" s="3" t="str">
        <f>IFERROR(VLOOKUP($C312*1,Lookups!$H:$N,4,FALSE),"")</f>
        <v/>
      </c>
      <c r="AC312" s="3" t="str">
        <f>IFERROR(VLOOKUP($C312*1,Lookups!$H:$N,5,FALSE),"")</f>
        <v/>
      </c>
      <c r="AD312" s="3" t="str">
        <f>IFERROR(VLOOKUP($C312*1,Lookups!$H:$N,6,FALSE),"")</f>
        <v/>
      </c>
      <c r="AE312" s="3" t="str">
        <f>IFERROR(VLOOKUP($C312*1,Lookups!$H:$N,7,FALSE),"")</f>
        <v/>
      </c>
      <c r="AF312" s="3" t="str">
        <f>VLOOKUP(B312*1,Stores!$A:$C,3,FALSE)</f>
        <v>DFG</v>
      </c>
    </row>
    <row r="313" spans="1:32">
      <c r="A313" s="160" t="s">
        <v>917</v>
      </c>
      <c r="B313" s="160" t="s">
        <v>941</v>
      </c>
      <c r="C313" s="160">
        <v>519120</v>
      </c>
      <c r="D313" s="160" t="s">
        <v>918</v>
      </c>
      <c r="E313" s="160" t="s">
        <v>513</v>
      </c>
      <c r="F313" s="161">
        <v>2016</v>
      </c>
      <c r="G313" s="162">
        <v>0</v>
      </c>
      <c r="H313" s="161">
        <v>1029.7279999999998</v>
      </c>
      <c r="I313" s="161">
        <v>511.73814999999996</v>
      </c>
      <c r="J313" s="161">
        <v>656.74699999999996</v>
      </c>
      <c r="K313" s="161">
        <v>791.97404999999992</v>
      </c>
      <c r="L313" s="161">
        <v>892.92692999999997</v>
      </c>
      <c r="M313" s="161">
        <v>1057.98938</v>
      </c>
      <c r="N313" s="161">
        <v>725.17549999999994</v>
      </c>
      <c r="O313" s="161">
        <v>821.55136000000005</v>
      </c>
      <c r="P313" s="161">
        <v>1028.5800000000002</v>
      </c>
      <c r="Q313" s="161">
        <v>1085.7854</v>
      </c>
      <c r="R313" s="161">
        <v>1489.9870999999996</v>
      </c>
      <c r="S313" s="161">
        <v>505.39299999999997</v>
      </c>
      <c r="T313" s="161">
        <v>725.17409999999995</v>
      </c>
      <c r="U313" s="161">
        <v>11322.749970000001</v>
      </c>
      <c r="V313" s="163">
        <f ca="1">SUM(INDIRECT(Inputs!$C$11&amp;ROW()&amp;":"&amp;Inputs!$C$12&amp;ROW()))</f>
        <v>1085.7854</v>
      </c>
      <c r="W313" s="163">
        <f ca="1">SUM(INDIRECT(Inputs!$C$13&amp;ROW()&amp;":"&amp;Inputs!$C$14&amp;ROW()))</f>
        <v>8602.1957700000003</v>
      </c>
      <c r="X313" s="3" t="str">
        <f>IF(COUNTIFS(Lookups!$A:$A,C313)=1,"Gross Sales","")</f>
        <v>Gross Sales</v>
      </c>
      <c r="Y313" s="3" t="str">
        <f>IF(COUNTIFS(Lookups!$D:$D,C313)=1,"Bar Sales","")</f>
        <v/>
      </c>
      <c r="Z313" s="3" t="str">
        <f>IFERROR(VLOOKUP(C313*1,Lookups!$D:$F,3,FALSE),"")</f>
        <v/>
      </c>
      <c r="AA313" s="3" t="str">
        <f>IFERROR(VLOOKUP($C313*1,Lookups!$H:$N,3,FALSE),"")</f>
        <v/>
      </c>
      <c r="AB313" s="3" t="str">
        <f>IFERROR(VLOOKUP($C313*1,Lookups!$H:$N,4,FALSE),"")</f>
        <v/>
      </c>
      <c r="AC313" s="3" t="str">
        <f>IFERROR(VLOOKUP($C313*1,Lookups!$H:$N,5,FALSE),"")</f>
        <v/>
      </c>
      <c r="AD313" s="3" t="str">
        <f>IFERROR(VLOOKUP($C313*1,Lookups!$H:$N,6,FALSE),"")</f>
        <v/>
      </c>
      <c r="AE313" s="3" t="str">
        <f>IFERROR(VLOOKUP($C313*1,Lookups!$H:$N,7,FALSE),"")</f>
        <v/>
      </c>
      <c r="AF313" s="3" t="str">
        <f>VLOOKUP(B313*1,Stores!$A:$C,3,FALSE)</f>
        <v>DFG</v>
      </c>
    </row>
    <row r="314" spans="1:32">
      <c r="A314" s="160" t="s">
        <v>917</v>
      </c>
      <c r="B314" s="160" t="s">
        <v>942</v>
      </c>
      <c r="C314" s="160">
        <v>519120</v>
      </c>
      <c r="D314" s="160" t="s">
        <v>918</v>
      </c>
      <c r="E314" s="160" t="s">
        <v>513</v>
      </c>
      <c r="F314" s="161">
        <v>2016</v>
      </c>
      <c r="G314" s="162">
        <v>0</v>
      </c>
      <c r="H314" s="161">
        <v>0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6.5974999999999993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26.589499999999994</v>
      </c>
      <c r="U314" s="161">
        <v>33.186999999999991</v>
      </c>
      <c r="V314" s="163">
        <f ca="1">SUM(INDIRECT(Inputs!$C$11&amp;ROW()&amp;":"&amp;Inputs!$C$12&amp;ROW()))</f>
        <v>0</v>
      </c>
      <c r="W314" s="163">
        <f ca="1">SUM(INDIRECT(Inputs!$C$13&amp;ROW()&amp;":"&amp;Inputs!$C$14&amp;ROW()))</f>
        <v>6.5974999999999993</v>
      </c>
      <c r="X314" s="3" t="str">
        <f>IF(COUNTIFS(Lookups!$A:$A,C314)=1,"Gross Sales","")</f>
        <v>Gross Sales</v>
      </c>
      <c r="Y314" s="3" t="str">
        <f>IF(COUNTIFS(Lookups!$D:$D,C314)=1,"Bar Sales","")</f>
        <v/>
      </c>
      <c r="Z314" s="3" t="str">
        <f>IFERROR(VLOOKUP(C314*1,Lookups!$D:$F,3,FALSE),"")</f>
        <v/>
      </c>
      <c r="AA314" s="3" t="str">
        <f>IFERROR(VLOOKUP($C314*1,Lookups!$H:$N,3,FALSE),"")</f>
        <v/>
      </c>
      <c r="AB314" s="3" t="str">
        <f>IFERROR(VLOOKUP($C314*1,Lookups!$H:$N,4,FALSE),"")</f>
        <v/>
      </c>
      <c r="AC314" s="3" t="str">
        <f>IFERROR(VLOOKUP($C314*1,Lookups!$H:$N,5,FALSE),"")</f>
        <v/>
      </c>
      <c r="AD314" s="3" t="str">
        <f>IFERROR(VLOOKUP($C314*1,Lookups!$H:$N,6,FALSE),"")</f>
        <v/>
      </c>
      <c r="AE314" s="3" t="str">
        <f>IFERROR(VLOOKUP($C314*1,Lookups!$H:$N,7,FALSE),"")</f>
        <v/>
      </c>
      <c r="AF314" s="3" t="str">
        <f>VLOOKUP(B314*1,Stores!$A:$C,3,FALSE)</f>
        <v>DFG</v>
      </c>
    </row>
    <row r="315" spans="1:32">
      <c r="A315" s="160" t="s">
        <v>917</v>
      </c>
      <c r="B315" s="160" t="s">
        <v>943</v>
      </c>
      <c r="C315" s="160">
        <v>519120</v>
      </c>
      <c r="D315" s="160" t="s">
        <v>918</v>
      </c>
      <c r="E315" s="160" t="s">
        <v>513</v>
      </c>
      <c r="F315" s="161">
        <v>2016</v>
      </c>
      <c r="G315" s="162">
        <v>0</v>
      </c>
      <c r="H315" s="161">
        <v>0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23.225999999999999</v>
      </c>
      <c r="P315" s="161">
        <v>8.8199999999999985</v>
      </c>
      <c r="Q315" s="161">
        <v>0</v>
      </c>
      <c r="R315" s="161">
        <v>9.9225000000000012</v>
      </c>
      <c r="S315" s="161">
        <v>0</v>
      </c>
      <c r="T315" s="161">
        <v>0</v>
      </c>
      <c r="U315" s="161">
        <v>41.968499999999999</v>
      </c>
      <c r="V315" s="163">
        <f ca="1">SUM(INDIRECT(Inputs!$C$11&amp;ROW()&amp;":"&amp;Inputs!$C$12&amp;ROW()))</f>
        <v>0</v>
      </c>
      <c r="W315" s="163">
        <f ca="1">SUM(INDIRECT(Inputs!$C$13&amp;ROW()&amp;":"&amp;Inputs!$C$14&amp;ROW()))</f>
        <v>32.045999999999999</v>
      </c>
      <c r="X315" s="3" t="str">
        <f>IF(COUNTIFS(Lookups!$A:$A,C315)=1,"Gross Sales","")</f>
        <v>Gross Sales</v>
      </c>
      <c r="Y315" s="3" t="str">
        <f>IF(COUNTIFS(Lookups!$D:$D,C315)=1,"Bar Sales","")</f>
        <v/>
      </c>
      <c r="Z315" s="3" t="str">
        <f>IFERROR(VLOOKUP(C315*1,Lookups!$D:$F,3,FALSE),"")</f>
        <v/>
      </c>
      <c r="AA315" s="3" t="str">
        <f>IFERROR(VLOOKUP($C315*1,Lookups!$H:$N,3,FALSE),"")</f>
        <v/>
      </c>
      <c r="AB315" s="3" t="str">
        <f>IFERROR(VLOOKUP($C315*1,Lookups!$H:$N,4,FALSE),"")</f>
        <v/>
      </c>
      <c r="AC315" s="3" t="str">
        <f>IFERROR(VLOOKUP($C315*1,Lookups!$H:$N,5,FALSE),"")</f>
        <v/>
      </c>
      <c r="AD315" s="3" t="str">
        <f>IFERROR(VLOOKUP($C315*1,Lookups!$H:$N,6,FALSE),"")</f>
        <v/>
      </c>
      <c r="AE315" s="3" t="str">
        <f>IFERROR(VLOOKUP($C315*1,Lookups!$H:$N,7,FALSE),"")</f>
        <v/>
      </c>
      <c r="AF315" s="3" t="str">
        <f>VLOOKUP(B315*1,Stores!$A:$C,3,FALSE)</f>
        <v>DFG</v>
      </c>
    </row>
    <row r="316" spans="1:32">
      <c r="A316" s="160" t="s">
        <v>917</v>
      </c>
      <c r="B316" s="160" t="s">
        <v>944</v>
      </c>
      <c r="C316" s="160">
        <v>519120</v>
      </c>
      <c r="D316" s="160" t="s">
        <v>918</v>
      </c>
      <c r="E316" s="160" t="s">
        <v>513</v>
      </c>
      <c r="F316" s="161">
        <v>2016</v>
      </c>
      <c r="G316" s="162">
        <v>0</v>
      </c>
      <c r="H316" s="161">
        <v>0</v>
      </c>
      <c r="I316" s="161">
        <v>232.47</v>
      </c>
      <c r="J316" s="161">
        <v>158.29449999999997</v>
      </c>
      <c r="K316" s="161">
        <v>44.603999999999992</v>
      </c>
      <c r="L316" s="161">
        <v>0</v>
      </c>
      <c r="M316" s="161">
        <v>0</v>
      </c>
      <c r="N316" s="161">
        <v>177.36319999999998</v>
      </c>
      <c r="O316" s="161">
        <v>43.47</v>
      </c>
      <c r="P316" s="161">
        <v>111.92999999999999</v>
      </c>
      <c r="Q316" s="161">
        <v>458.85</v>
      </c>
      <c r="R316" s="161">
        <v>189</v>
      </c>
      <c r="S316" s="161">
        <v>588.61599999999999</v>
      </c>
      <c r="T316" s="161">
        <v>190.80599999999998</v>
      </c>
      <c r="U316" s="161">
        <v>2195.4036999999998</v>
      </c>
      <c r="V316" s="163">
        <f ca="1">SUM(INDIRECT(Inputs!$C$11&amp;ROW()&amp;":"&amp;Inputs!$C$12&amp;ROW()))</f>
        <v>458.85</v>
      </c>
      <c r="W316" s="163">
        <f ca="1">SUM(INDIRECT(Inputs!$C$13&amp;ROW()&amp;":"&amp;Inputs!$C$14&amp;ROW()))</f>
        <v>1226.9816999999998</v>
      </c>
      <c r="X316" s="3" t="str">
        <f>IF(COUNTIFS(Lookups!$A:$A,C316)=1,"Gross Sales","")</f>
        <v>Gross Sales</v>
      </c>
      <c r="Y316" s="3" t="str">
        <f>IF(COUNTIFS(Lookups!$D:$D,C316)=1,"Bar Sales","")</f>
        <v/>
      </c>
      <c r="Z316" s="3" t="str">
        <f>IFERROR(VLOOKUP(C316*1,Lookups!$D:$F,3,FALSE),"")</f>
        <v/>
      </c>
      <c r="AA316" s="3" t="str">
        <f>IFERROR(VLOOKUP($C316*1,Lookups!$H:$N,3,FALSE),"")</f>
        <v/>
      </c>
      <c r="AB316" s="3" t="str">
        <f>IFERROR(VLOOKUP($C316*1,Lookups!$H:$N,4,FALSE),"")</f>
        <v/>
      </c>
      <c r="AC316" s="3" t="str">
        <f>IFERROR(VLOOKUP($C316*1,Lookups!$H:$N,5,FALSE),"")</f>
        <v/>
      </c>
      <c r="AD316" s="3" t="str">
        <f>IFERROR(VLOOKUP($C316*1,Lookups!$H:$N,6,FALSE),"")</f>
        <v/>
      </c>
      <c r="AE316" s="3" t="str">
        <f>IFERROR(VLOOKUP($C316*1,Lookups!$H:$N,7,FALSE),"")</f>
        <v/>
      </c>
      <c r="AF316" s="3" t="str">
        <f>VLOOKUP(B316*1,Stores!$A:$C,3,FALSE)</f>
        <v>DFG</v>
      </c>
    </row>
    <row r="317" spans="1:32">
      <c r="A317" s="160" t="s">
        <v>917</v>
      </c>
      <c r="B317" s="160" t="s">
        <v>945</v>
      </c>
      <c r="C317" s="160">
        <v>519120</v>
      </c>
      <c r="D317" s="160" t="s">
        <v>918</v>
      </c>
      <c r="E317" s="160" t="s">
        <v>513</v>
      </c>
      <c r="F317" s="161">
        <v>2016</v>
      </c>
      <c r="G317" s="162">
        <v>0</v>
      </c>
      <c r="H317" s="161">
        <v>1024.2627499999999</v>
      </c>
      <c r="I317" s="161">
        <v>892.11849999999993</v>
      </c>
      <c r="J317" s="161">
        <v>569.24</v>
      </c>
      <c r="K317" s="161">
        <v>623.11340000000007</v>
      </c>
      <c r="L317" s="161">
        <v>565.25</v>
      </c>
      <c r="M317" s="161">
        <v>311.93399999999997</v>
      </c>
      <c r="N317" s="161">
        <v>657.77249999999992</v>
      </c>
      <c r="O317" s="161">
        <v>1209.3423999999998</v>
      </c>
      <c r="P317" s="161">
        <v>414.76049999999998</v>
      </c>
      <c r="Q317" s="161">
        <v>14.524999999999999</v>
      </c>
      <c r="R317" s="161">
        <v>0</v>
      </c>
      <c r="S317" s="161">
        <v>792.09585000000004</v>
      </c>
      <c r="T317" s="161">
        <v>13.397999999999998</v>
      </c>
      <c r="U317" s="161">
        <v>7087.8128999999999</v>
      </c>
      <c r="V317" s="163">
        <f ca="1">SUM(INDIRECT(Inputs!$C$11&amp;ROW()&amp;":"&amp;Inputs!$C$12&amp;ROW()))</f>
        <v>14.524999999999999</v>
      </c>
      <c r="W317" s="163">
        <f ca="1">SUM(INDIRECT(Inputs!$C$13&amp;ROW()&amp;":"&amp;Inputs!$C$14&amp;ROW()))</f>
        <v>6282.3190500000001</v>
      </c>
      <c r="X317" s="3" t="str">
        <f>IF(COUNTIFS(Lookups!$A:$A,C317)=1,"Gross Sales","")</f>
        <v>Gross Sales</v>
      </c>
      <c r="Y317" s="3" t="str">
        <f>IF(COUNTIFS(Lookups!$D:$D,C317)=1,"Bar Sales","")</f>
        <v/>
      </c>
      <c r="Z317" s="3" t="str">
        <f>IFERROR(VLOOKUP(C317*1,Lookups!$D:$F,3,FALSE),"")</f>
        <v/>
      </c>
      <c r="AA317" s="3" t="str">
        <f>IFERROR(VLOOKUP($C317*1,Lookups!$H:$N,3,FALSE),"")</f>
        <v/>
      </c>
      <c r="AB317" s="3" t="str">
        <f>IFERROR(VLOOKUP($C317*1,Lookups!$H:$N,4,FALSE),"")</f>
        <v/>
      </c>
      <c r="AC317" s="3" t="str">
        <f>IFERROR(VLOOKUP($C317*1,Lookups!$H:$N,5,FALSE),"")</f>
        <v/>
      </c>
      <c r="AD317" s="3" t="str">
        <f>IFERROR(VLOOKUP($C317*1,Lookups!$H:$N,6,FALSE),"")</f>
        <v/>
      </c>
      <c r="AE317" s="3" t="str">
        <f>IFERROR(VLOOKUP($C317*1,Lookups!$H:$N,7,FALSE),"")</f>
        <v/>
      </c>
      <c r="AF317" s="3" t="str">
        <f>VLOOKUP(B317*1,Stores!$A:$C,3,FALSE)</f>
        <v>DFG</v>
      </c>
    </row>
    <row r="318" spans="1:32">
      <c r="A318" s="160" t="s">
        <v>917</v>
      </c>
      <c r="B318" s="160" t="s">
        <v>946</v>
      </c>
      <c r="C318" s="160">
        <v>519120</v>
      </c>
      <c r="D318" s="160" t="s">
        <v>918</v>
      </c>
      <c r="E318" s="160" t="s">
        <v>513</v>
      </c>
      <c r="F318" s="161">
        <v>2016</v>
      </c>
      <c r="G318" s="162">
        <v>0</v>
      </c>
      <c r="H318" s="161">
        <v>0</v>
      </c>
      <c r="I318" s="161">
        <v>0</v>
      </c>
      <c r="J318" s="161">
        <v>10.331999999999999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10.331999999999999</v>
      </c>
      <c r="V318" s="163">
        <f ca="1">SUM(INDIRECT(Inputs!$C$11&amp;ROW()&amp;":"&amp;Inputs!$C$12&amp;ROW()))</f>
        <v>0</v>
      </c>
      <c r="W318" s="163">
        <f ca="1">SUM(INDIRECT(Inputs!$C$13&amp;ROW()&amp;":"&amp;Inputs!$C$14&amp;ROW()))</f>
        <v>10.331999999999999</v>
      </c>
      <c r="X318" s="3" t="str">
        <f>IF(COUNTIFS(Lookups!$A:$A,C318)=1,"Gross Sales","")</f>
        <v>Gross Sales</v>
      </c>
      <c r="Y318" s="3" t="str">
        <f>IF(COUNTIFS(Lookups!$D:$D,C318)=1,"Bar Sales","")</f>
        <v/>
      </c>
      <c r="Z318" s="3" t="str">
        <f>IFERROR(VLOOKUP(C318*1,Lookups!$D:$F,3,FALSE),"")</f>
        <v/>
      </c>
      <c r="AA318" s="3" t="str">
        <f>IFERROR(VLOOKUP($C318*1,Lookups!$H:$N,3,FALSE),"")</f>
        <v/>
      </c>
      <c r="AB318" s="3" t="str">
        <f>IFERROR(VLOOKUP($C318*1,Lookups!$H:$N,4,FALSE),"")</f>
        <v/>
      </c>
      <c r="AC318" s="3" t="str">
        <f>IFERROR(VLOOKUP($C318*1,Lookups!$H:$N,5,FALSE),"")</f>
        <v/>
      </c>
      <c r="AD318" s="3" t="str">
        <f>IFERROR(VLOOKUP($C318*1,Lookups!$H:$N,6,FALSE),"")</f>
        <v/>
      </c>
      <c r="AE318" s="3" t="str">
        <f>IFERROR(VLOOKUP($C318*1,Lookups!$H:$N,7,FALSE),"")</f>
        <v/>
      </c>
      <c r="AF318" s="3" t="str">
        <f>VLOOKUP(B318*1,Stores!$A:$C,3,FALSE)</f>
        <v>DFG</v>
      </c>
    </row>
    <row r="319" spans="1:32">
      <c r="A319" s="160" t="s">
        <v>917</v>
      </c>
      <c r="B319" s="160" t="s">
        <v>947</v>
      </c>
      <c r="C319" s="160">
        <v>519120</v>
      </c>
      <c r="D319" s="160" t="s">
        <v>918</v>
      </c>
      <c r="E319" s="160" t="s">
        <v>513</v>
      </c>
      <c r="F319" s="161">
        <v>2016</v>
      </c>
      <c r="G319" s="162">
        <v>0</v>
      </c>
      <c r="H319" s="161">
        <v>35.15155</v>
      </c>
      <c r="I319" s="161">
        <v>473.50799999999998</v>
      </c>
      <c r="J319" s="161">
        <v>140.14000000000001</v>
      </c>
      <c r="K319" s="161">
        <v>0</v>
      </c>
      <c r="L319" s="161">
        <v>0</v>
      </c>
      <c r="M319" s="161">
        <v>0</v>
      </c>
      <c r="N319" s="161">
        <v>7.2624999999999993</v>
      </c>
      <c r="O319" s="161">
        <v>4.6900000000000004</v>
      </c>
      <c r="P319" s="161">
        <v>6.5100000000000007</v>
      </c>
      <c r="Q319" s="161">
        <v>0</v>
      </c>
      <c r="R319" s="161">
        <v>0</v>
      </c>
      <c r="S319" s="161">
        <v>193.3295</v>
      </c>
      <c r="T319" s="161">
        <v>315.14699999999999</v>
      </c>
      <c r="U319" s="161">
        <v>1175.73855</v>
      </c>
      <c r="V319" s="163">
        <f ca="1">SUM(INDIRECT(Inputs!$C$11&amp;ROW()&amp;":"&amp;Inputs!$C$12&amp;ROW()))</f>
        <v>0</v>
      </c>
      <c r="W319" s="163">
        <f ca="1">SUM(INDIRECT(Inputs!$C$13&amp;ROW()&amp;":"&amp;Inputs!$C$14&amp;ROW()))</f>
        <v>667.26205000000004</v>
      </c>
      <c r="X319" s="3" t="str">
        <f>IF(COUNTIFS(Lookups!$A:$A,C319)=1,"Gross Sales","")</f>
        <v>Gross Sales</v>
      </c>
      <c r="Y319" s="3" t="str">
        <f>IF(COUNTIFS(Lookups!$D:$D,C319)=1,"Bar Sales","")</f>
        <v/>
      </c>
      <c r="Z319" s="3" t="str">
        <f>IFERROR(VLOOKUP(C319*1,Lookups!$D:$F,3,FALSE),"")</f>
        <v/>
      </c>
      <c r="AA319" s="3" t="str">
        <f>IFERROR(VLOOKUP($C319*1,Lookups!$H:$N,3,FALSE),"")</f>
        <v/>
      </c>
      <c r="AB319" s="3" t="str">
        <f>IFERROR(VLOOKUP($C319*1,Lookups!$H:$N,4,FALSE),"")</f>
        <v/>
      </c>
      <c r="AC319" s="3" t="str">
        <f>IFERROR(VLOOKUP($C319*1,Lookups!$H:$N,5,FALSE),"")</f>
        <v/>
      </c>
      <c r="AD319" s="3" t="str">
        <f>IFERROR(VLOOKUP($C319*1,Lookups!$H:$N,6,FALSE),"")</f>
        <v/>
      </c>
      <c r="AE319" s="3" t="str">
        <f>IFERROR(VLOOKUP($C319*1,Lookups!$H:$N,7,FALSE),"")</f>
        <v/>
      </c>
      <c r="AF319" s="3" t="str">
        <f>VLOOKUP(B319*1,Stores!$A:$C,3,FALSE)</f>
        <v>DFG</v>
      </c>
    </row>
    <row r="320" spans="1:32">
      <c r="A320" s="160" t="s">
        <v>917</v>
      </c>
      <c r="B320" s="160" t="s">
        <v>948</v>
      </c>
      <c r="C320" s="160">
        <v>519120</v>
      </c>
      <c r="D320" s="160" t="s">
        <v>918</v>
      </c>
      <c r="E320" s="160" t="s">
        <v>513</v>
      </c>
      <c r="F320" s="161">
        <v>2016</v>
      </c>
      <c r="G320" s="162">
        <v>0</v>
      </c>
      <c r="H320" s="161">
        <v>0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7.8154999999999992</v>
      </c>
      <c r="O320" s="161">
        <v>0</v>
      </c>
      <c r="P320" s="161">
        <v>2.8559999999999999</v>
      </c>
      <c r="Q320" s="161">
        <v>0</v>
      </c>
      <c r="R320" s="161">
        <v>0</v>
      </c>
      <c r="S320" s="161">
        <v>0</v>
      </c>
      <c r="T320" s="161">
        <v>0</v>
      </c>
      <c r="U320" s="161">
        <v>10.671499999999998</v>
      </c>
      <c r="V320" s="163">
        <f ca="1">SUM(INDIRECT(Inputs!$C$11&amp;ROW()&amp;":"&amp;Inputs!$C$12&amp;ROW()))</f>
        <v>0</v>
      </c>
      <c r="W320" s="163">
        <f ca="1">SUM(INDIRECT(Inputs!$C$13&amp;ROW()&amp;":"&amp;Inputs!$C$14&amp;ROW()))</f>
        <v>10.671499999999998</v>
      </c>
      <c r="X320" s="3" t="str">
        <f>IF(COUNTIFS(Lookups!$A:$A,C320)=1,"Gross Sales","")</f>
        <v>Gross Sales</v>
      </c>
      <c r="Y320" s="3" t="str">
        <f>IF(COUNTIFS(Lookups!$D:$D,C320)=1,"Bar Sales","")</f>
        <v/>
      </c>
      <c r="Z320" s="3" t="str">
        <f>IFERROR(VLOOKUP(C320*1,Lookups!$D:$F,3,FALSE),"")</f>
        <v/>
      </c>
      <c r="AA320" s="3" t="str">
        <f>IFERROR(VLOOKUP($C320*1,Lookups!$H:$N,3,FALSE),"")</f>
        <v/>
      </c>
      <c r="AB320" s="3" t="str">
        <f>IFERROR(VLOOKUP($C320*1,Lookups!$H:$N,4,FALSE),"")</f>
        <v/>
      </c>
      <c r="AC320" s="3" t="str">
        <f>IFERROR(VLOOKUP($C320*1,Lookups!$H:$N,5,FALSE),"")</f>
        <v/>
      </c>
      <c r="AD320" s="3" t="str">
        <f>IFERROR(VLOOKUP($C320*1,Lookups!$H:$N,6,FALSE),"")</f>
        <v/>
      </c>
      <c r="AE320" s="3" t="str">
        <f>IFERROR(VLOOKUP($C320*1,Lookups!$H:$N,7,FALSE),"")</f>
        <v/>
      </c>
      <c r="AF320" s="3" t="str">
        <f>VLOOKUP(B320*1,Stores!$A:$C,3,FALSE)</f>
        <v>DFG</v>
      </c>
    </row>
    <row r="321" spans="1:32">
      <c r="A321" s="160" t="s">
        <v>917</v>
      </c>
      <c r="B321" s="160" t="s">
        <v>949</v>
      </c>
      <c r="C321" s="160">
        <v>519120</v>
      </c>
      <c r="D321" s="160" t="s">
        <v>918</v>
      </c>
      <c r="E321" s="160" t="s">
        <v>513</v>
      </c>
      <c r="F321" s="161">
        <v>2016</v>
      </c>
      <c r="G321" s="162">
        <v>0</v>
      </c>
      <c r="H321" s="161">
        <v>7.3919999999999995</v>
      </c>
      <c r="I321" s="161">
        <v>60.269999999999989</v>
      </c>
      <c r="J321" s="161">
        <v>0</v>
      </c>
      <c r="K321" s="161">
        <v>11.875499999999999</v>
      </c>
      <c r="L321" s="161">
        <v>0</v>
      </c>
      <c r="M321" s="161">
        <v>0</v>
      </c>
      <c r="N321" s="161">
        <v>41.215999999999994</v>
      </c>
      <c r="O321" s="161">
        <v>63.062999999999995</v>
      </c>
      <c r="P321" s="161">
        <v>58.873499999999993</v>
      </c>
      <c r="Q321" s="161">
        <v>0</v>
      </c>
      <c r="R321" s="161">
        <v>252.25199999999998</v>
      </c>
      <c r="S321" s="161">
        <v>544.57515000000001</v>
      </c>
      <c r="T321" s="161">
        <v>273.49699999999996</v>
      </c>
      <c r="U321" s="161">
        <v>1313.01415</v>
      </c>
      <c r="V321" s="163">
        <f ca="1">SUM(INDIRECT(Inputs!$C$11&amp;ROW()&amp;":"&amp;Inputs!$C$12&amp;ROW()))</f>
        <v>0</v>
      </c>
      <c r="W321" s="163">
        <f ca="1">SUM(INDIRECT(Inputs!$C$13&amp;ROW()&amp;":"&amp;Inputs!$C$14&amp;ROW()))</f>
        <v>242.69</v>
      </c>
      <c r="X321" s="3" t="str">
        <f>IF(COUNTIFS(Lookups!$A:$A,C321)=1,"Gross Sales","")</f>
        <v>Gross Sales</v>
      </c>
      <c r="Y321" s="3" t="str">
        <f>IF(COUNTIFS(Lookups!$D:$D,C321)=1,"Bar Sales","")</f>
        <v/>
      </c>
      <c r="Z321" s="3" t="str">
        <f>IFERROR(VLOOKUP(C321*1,Lookups!$D:$F,3,FALSE),"")</f>
        <v/>
      </c>
      <c r="AA321" s="3" t="str">
        <f>IFERROR(VLOOKUP($C321*1,Lookups!$H:$N,3,FALSE),"")</f>
        <v/>
      </c>
      <c r="AB321" s="3" t="str">
        <f>IFERROR(VLOOKUP($C321*1,Lookups!$H:$N,4,FALSE),"")</f>
        <v/>
      </c>
      <c r="AC321" s="3" t="str">
        <f>IFERROR(VLOOKUP($C321*1,Lookups!$H:$N,5,FALSE),"")</f>
        <v/>
      </c>
      <c r="AD321" s="3" t="str">
        <f>IFERROR(VLOOKUP($C321*1,Lookups!$H:$N,6,FALSE),"")</f>
        <v/>
      </c>
      <c r="AE321" s="3" t="str">
        <f>IFERROR(VLOOKUP($C321*1,Lookups!$H:$N,7,FALSE),"")</f>
        <v/>
      </c>
      <c r="AF321" s="3" t="str">
        <f>VLOOKUP(B321*1,Stores!$A:$C,3,FALSE)</f>
        <v>DFG</v>
      </c>
    </row>
    <row r="322" spans="1:32">
      <c r="A322" s="160" t="s">
        <v>917</v>
      </c>
      <c r="B322" s="160" t="s">
        <v>950</v>
      </c>
      <c r="C322" s="160">
        <v>519120</v>
      </c>
      <c r="D322" s="160" t="s">
        <v>918</v>
      </c>
      <c r="E322" s="160" t="s">
        <v>513</v>
      </c>
      <c r="F322" s="161">
        <v>2016</v>
      </c>
      <c r="G322" s="162">
        <v>0</v>
      </c>
      <c r="H322" s="161">
        <v>0</v>
      </c>
      <c r="I322" s="161">
        <v>6.9125000000000005</v>
      </c>
      <c r="J322" s="161">
        <v>0</v>
      </c>
      <c r="K322" s="161">
        <v>0</v>
      </c>
      <c r="L322" s="161">
        <v>0</v>
      </c>
      <c r="M322" s="161">
        <v>8.7780000000000005</v>
      </c>
      <c r="N322" s="161">
        <v>3.8639999999999994</v>
      </c>
      <c r="O322" s="161">
        <v>0</v>
      </c>
      <c r="P322" s="161">
        <v>19.404</v>
      </c>
      <c r="Q322" s="161">
        <v>53.360999999999997</v>
      </c>
      <c r="R322" s="161">
        <v>359.43249999999995</v>
      </c>
      <c r="S322" s="161">
        <v>0</v>
      </c>
      <c r="T322" s="161">
        <v>0</v>
      </c>
      <c r="U322" s="161">
        <v>451.75199999999995</v>
      </c>
      <c r="V322" s="163">
        <f ca="1">SUM(INDIRECT(Inputs!$C$11&amp;ROW()&amp;":"&amp;Inputs!$C$12&amp;ROW()))</f>
        <v>53.360999999999997</v>
      </c>
      <c r="W322" s="163">
        <f ca="1">SUM(INDIRECT(Inputs!$C$13&amp;ROW()&amp;":"&amp;Inputs!$C$14&amp;ROW()))</f>
        <v>92.319500000000005</v>
      </c>
      <c r="X322" s="3" t="str">
        <f>IF(COUNTIFS(Lookups!$A:$A,C322)=1,"Gross Sales","")</f>
        <v>Gross Sales</v>
      </c>
      <c r="Y322" s="3" t="str">
        <f>IF(COUNTIFS(Lookups!$D:$D,C322)=1,"Bar Sales","")</f>
        <v/>
      </c>
      <c r="Z322" s="3" t="str">
        <f>IFERROR(VLOOKUP(C322*1,Lookups!$D:$F,3,FALSE),"")</f>
        <v/>
      </c>
      <c r="AA322" s="3" t="str">
        <f>IFERROR(VLOOKUP($C322*1,Lookups!$H:$N,3,FALSE),"")</f>
        <v/>
      </c>
      <c r="AB322" s="3" t="str">
        <f>IFERROR(VLOOKUP($C322*1,Lookups!$H:$N,4,FALSE),"")</f>
        <v/>
      </c>
      <c r="AC322" s="3" t="str">
        <f>IFERROR(VLOOKUP($C322*1,Lookups!$H:$N,5,FALSE),"")</f>
        <v/>
      </c>
      <c r="AD322" s="3" t="str">
        <f>IFERROR(VLOOKUP($C322*1,Lookups!$H:$N,6,FALSE),"")</f>
        <v/>
      </c>
      <c r="AE322" s="3" t="str">
        <f>IFERROR(VLOOKUP($C322*1,Lookups!$H:$N,7,FALSE),"")</f>
        <v/>
      </c>
      <c r="AF322" s="3" t="str">
        <f>VLOOKUP(B322*1,Stores!$A:$C,3,FALSE)</f>
        <v>DFG</v>
      </c>
    </row>
    <row r="323" spans="1:32">
      <c r="A323" s="160" t="s">
        <v>917</v>
      </c>
      <c r="B323" s="160" t="s">
        <v>951</v>
      </c>
      <c r="C323" s="160">
        <v>519120</v>
      </c>
      <c r="D323" s="160" t="s">
        <v>918</v>
      </c>
      <c r="E323" s="160" t="s">
        <v>513</v>
      </c>
      <c r="F323" s="161">
        <v>2016</v>
      </c>
      <c r="G323" s="162">
        <v>0</v>
      </c>
      <c r="H323" s="161">
        <v>11.525499999999999</v>
      </c>
      <c r="I323" s="161">
        <v>38.829000000000001</v>
      </c>
      <c r="J323" s="161">
        <v>9.702</v>
      </c>
      <c r="K323" s="161">
        <v>0</v>
      </c>
      <c r="L323" s="161">
        <v>0</v>
      </c>
      <c r="M323" s="161">
        <v>3.3179999999999996</v>
      </c>
      <c r="N323" s="161">
        <v>0</v>
      </c>
      <c r="O323" s="161">
        <v>0</v>
      </c>
      <c r="P323" s="161">
        <v>0</v>
      </c>
      <c r="Q323" s="161">
        <v>24.023999999999997</v>
      </c>
      <c r="R323" s="161">
        <v>0</v>
      </c>
      <c r="S323" s="161">
        <v>14.867999999999999</v>
      </c>
      <c r="T323" s="161">
        <v>16.576000000000001</v>
      </c>
      <c r="U323" s="161">
        <v>118.8425</v>
      </c>
      <c r="V323" s="163">
        <f ca="1">SUM(INDIRECT(Inputs!$C$11&amp;ROW()&amp;":"&amp;Inputs!$C$12&amp;ROW()))</f>
        <v>24.023999999999997</v>
      </c>
      <c r="W323" s="163">
        <f ca="1">SUM(INDIRECT(Inputs!$C$13&amp;ROW()&amp;":"&amp;Inputs!$C$14&amp;ROW()))</f>
        <v>87.398499999999999</v>
      </c>
      <c r="X323" s="3" t="str">
        <f>IF(COUNTIFS(Lookups!$A:$A,C323)=1,"Gross Sales","")</f>
        <v>Gross Sales</v>
      </c>
      <c r="Y323" s="3" t="str">
        <f>IF(COUNTIFS(Lookups!$D:$D,C323)=1,"Bar Sales","")</f>
        <v/>
      </c>
      <c r="Z323" s="3" t="str">
        <f>IFERROR(VLOOKUP(C323*1,Lookups!$D:$F,3,FALSE),"")</f>
        <v/>
      </c>
      <c r="AA323" s="3" t="str">
        <f>IFERROR(VLOOKUP($C323*1,Lookups!$H:$N,3,FALSE),"")</f>
        <v/>
      </c>
      <c r="AB323" s="3" t="str">
        <f>IFERROR(VLOOKUP($C323*1,Lookups!$H:$N,4,FALSE),"")</f>
        <v/>
      </c>
      <c r="AC323" s="3" t="str">
        <f>IFERROR(VLOOKUP($C323*1,Lookups!$H:$N,5,FALSE),"")</f>
        <v/>
      </c>
      <c r="AD323" s="3" t="str">
        <f>IFERROR(VLOOKUP($C323*1,Lookups!$H:$N,6,FALSE),"")</f>
        <v/>
      </c>
      <c r="AE323" s="3" t="str">
        <f>IFERROR(VLOOKUP($C323*1,Lookups!$H:$N,7,FALSE),"")</f>
        <v/>
      </c>
      <c r="AF323" s="3" t="str">
        <f>VLOOKUP(B323*1,Stores!$A:$C,3,FALSE)</f>
        <v>DFG</v>
      </c>
    </row>
    <row r="324" spans="1:32">
      <c r="A324" s="160" t="s">
        <v>917</v>
      </c>
      <c r="B324" s="160" t="s">
        <v>952</v>
      </c>
      <c r="C324" s="160">
        <v>519120</v>
      </c>
      <c r="D324" s="160" t="s">
        <v>918</v>
      </c>
      <c r="E324" s="160" t="s">
        <v>513</v>
      </c>
      <c r="F324" s="161">
        <v>2016</v>
      </c>
      <c r="G324" s="162">
        <v>0</v>
      </c>
      <c r="H324" s="161">
        <v>0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57.97399999999999</v>
      </c>
      <c r="R324" s="161">
        <v>177.15600000000001</v>
      </c>
      <c r="S324" s="161">
        <v>16.6495</v>
      </c>
      <c r="T324" s="161">
        <v>15.693999999999999</v>
      </c>
      <c r="U324" s="161">
        <v>267.4735</v>
      </c>
      <c r="V324" s="163">
        <f ca="1">SUM(INDIRECT(Inputs!$C$11&amp;ROW()&amp;":"&amp;Inputs!$C$12&amp;ROW()))</f>
        <v>57.97399999999999</v>
      </c>
      <c r="W324" s="163">
        <f ca="1">SUM(INDIRECT(Inputs!$C$13&amp;ROW()&amp;":"&amp;Inputs!$C$14&amp;ROW()))</f>
        <v>57.97399999999999</v>
      </c>
      <c r="X324" s="3" t="str">
        <f>IF(COUNTIFS(Lookups!$A:$A,C324)=1,"Gross Sales","")</f>
        <v>Gross Sales</v>
      </c>
      <c r="Y324" s="3" t="str">
        <f>IF(COUNTIFS(Lookups!$D:$D,C324)=1,"Bar Sales","")</f>
        <v/>
      </c>
      <c r="Z324" s="3" t="str">
        <f>IFERROR(VLOOKUP(C324*1,Lookups!$D:$F,3,FALSE),"")</f>
        <v/>
      </c>
      <c r="AA324" s="3" t="str">
        <f>IFERROR(VLOOKUP($C324*1,Lookups!$H:$N,3,FALSE),"")</f>
        <v/>
      </c>
      <c r="AB324" s="3" t="str">
        <f>IFERROR(VLOOKUP($C324*1,Lookups!$H:$N,4,FALSE),"")</f>
        <v/>
      </c>
      <c r="AC324" s="3" t="str">
        <f>IFERROR(VLOOKUP($C324*1,Lookups!$H:$N,5,FALSE),"")</f>
        <v/>
      </c>
      <c r="AD324" s="3" t="str">
        <f>IFERROR(VLOOKUP($C324*1,Lookups!$H:$N,6,FALSE),"")</f>
        <v/>
      </c>
      <c r="AE324" s="3" t="str">
        <f>IFERROR(VLOOKUP($C324*1,Lookups!$H:$N,7,FALSE),"")</f>
        <v/>
      </c>
      <c r="AF324" s="3" t="str">
        <f>VLOOKUP(B324*1,Stores!$A:$C,3,FALSE)</f>
        <v>DFG</v>
      </c>
    </row>
    <row r="325" spans="1:32">
      <c r="A325" s="160" t="s">
        <v>917</v>
      </c>
      <c r="B325" s="160" t="s">
        <v>919</v>
      </c>
      <c r="C325" s="160">
        <v>519200</v>
      </c>
      <c r="D325" s="160" t="s">
        <v>918</v>
      </c>
      <c r="E325" s="160" t="s">
        <v>957</v>
      </c>
      <c r="F325" s="161">
        <v>2016</v>
      </c>
      <c r="G325" s="162">
        <v>0</v>
      </c>
      <c r="H325" s="161">
        <v>13190.402679999999</v>
      </c>
      <c r="I325" s="161">
        <v>10617.641999999998</v>
      </c>
      <c r="J325" s="161">
        <v>10766.10612</v>
      </c>
      <c r="K325" s="161">
        <v>7820.1311999999998</v>
      </c>
      <c r="L325" s="161">
        <v>6464.1616199999989</v>
      </c>
      <c r="M325" s="161">
        <v>8734.2078599999986</v>
      </c>
      <c r="N325" s="161">
        <v>7999.9075800000001</v>
      </c>
      <c r="O325" s="161">
        <v>9756.4768000000004</v>
      </c>
      <c r="P325" s="161">
        <v>5193.4039499999999</v>
      </c>
      <c r="Q325" s="161">
        <v>0</v>
      </c>
      <c r="R325" s="161">
        <v>0</v>
      </c>
      <c r="S325" s="161">
        <v>0</v>
      </c>
      <c r="T325" s="161">
        <v>0</v>
      </c>
      <c r="U325" s="161">
        <v>80542.439810000011</v>
      </c>
      <c r="V325" s="163">
        <f ca="1">SUM(INDIRECT(Inputs!$C$11&amp;ROW()&amp;":"&amp;Inputs!$C$12&amp;ROW()))</f>
        <v>0</v>
      </c>
      <c r="W325" s="163">
        <f ca="1">SUM(INDIRECT(Inputs!$C$13&amp;ROW()&amp;":"&amp;Inputs!$C$14&amp;ROW()))</f>
        <v>80542.439810000011</v>
      </c>
      <c r="X325" s="3" t="str">
        <f>IF(COUNTIFS(Lookups!$A:$A,C325)=1,"Gross Sales","")</f>
        <v>Gross Sales</v>
      </c>
      <c r="Y325" s="3" t="str">
        <f>IF(COUNTIFS(Lookups!$D:$D,C325)=1,"Bar Sales","")</f>
        <v/>
      </c>
      <c r="Z325" s="3" t="str">
        <f>IFERROR(VLOOKUP(C325*1,Lookups!$D:$F,3,FALSE),"")</f>
        <v/>
      </c>
      <c r="AA325" s="3" t="str">
        <f>IFERROR(VLOOKUP($C325*1,Lookups!$H:$N,3,FALSE),"")</f>
        <v/>
      </c>
      <c r="AB325" s="3" t="str">
        <f>IFERROR(VLOOKUP($C325*1,Lookups!$H:$N,4,FALSE),"")</f>
        <v/>
      </c>
      <c r="AC325" s="3" t="str">
        <f>IFERROR(VLOOKUP($C325*1,Lookups!$H:$N,5,FALSE),"")</f>
        <v/>
      </c>
      <c r="AD325" s="3" t="str">
        <f>IFERROR(VLOOKUP($C325*1,Lookups!$H:$N,6,FALSE),"")</f>
        <v/>
      </c>
      <c r="AE325" s="3" t="str">
        <f>IFERROR(VLOOKUP($C325*1,Lookups!$H:$N,7,FALSE),"")</f>
        <v/>
      </c>
      <c r="AF325" s="3" t="str">
        <f>VLOOKUP(B325*1,Stores!$A:$C,3,FALSE)</f>
        <v>DFDE</v>
      </c>
    </row>
    <row r="326" spans="1:32">
      <c r="A326" s="160" t="s">
        <v>917</v>
      </c>
      <c r="B326" s="160" t="s">
        <v>920</v>
      </c>
      <c r="C326" s="160">
        <v>519200</v>
      </c>
      <c r="D326" s="160" t="s">
        <v>918</v>
      </c>
      <c r="E326" s="160" t="s">
        <v>957</v>
      </c>
      <c r="F326" s="161">
        <v>2016</v>
      </c>
      <c r="G326" s="162">
        <v>0</v>
      </c>
      <c r="H326" s="161">
        <v>21904.802080000001</v>
      </c>
      <c r="I326" s="161">
        <v>21082.416809999999</v>
      </c>
      <c r="J326" s="161">
        <v>19925.162530000001</v>
      </c>
      <c r="K326" s="161">
        <v>16487.777249999999</v>
      </c>
      <c r="L326" s="161">
        <v>10639.518679999999</v>
      </c>
      <c r="M326" s="161">
        <v>8738.3564799999986</v>
      </c>
      <c r="N326" s="161">
        <v>10477.477220000001</v>
      </c>
      <c r="O326" s="161">
        <v>13187.64538</v>
      </c>
      <c r="P326" s="161">
        <v>9979.589899999999</v>
      </c>
      <c r="Q326" s="161">
        <v>6208.4534399999993</v>
      </c>
      <c r="R326" s="161">
        <v>9512.0668999999998</v>
      </c>
      <c r="S326" s="161">
        <v>7726.8256799999999</v>
      </c>
      <c r="T326" s="161">
        <v>7706.9998599999999</v>
      </c>
      <c r="U326" s="161">
        <v>163577.09221000003</v>
      </c>
      <c r="V326" s="163">
        <f ca="1">SUM(INDIRECT(Inputs!$C$11&amp;ROW()&amp;":"&amp;Inputs!$C$12&amp;ROW()))</f>
        <v>6208.4534399999993</v>
      </c>
      <c r="W326" s="163">
        <f ca="1">SUM(INDIRECT(Inputs!$C$13&amp;ROW()&amp;":"&amp;Inputs!$C$14&amp;ROW()))</f>
        <v>138631.19977000001</v>
      </c>
      <c r="X326" s="3" t="str">
        <f>IF(COUNTIFS(Lookups!$A:$A,C326)=1,"Gross Sales","")</f>
        <v>Gross Sales</v>
      </c>
      <c r="Y326" s="3" t="str">
        <f>IF(COUNTIFS(Lookups!$D:$D,C326)=1,"Bar Sales","")</f>
        <v/>
      </c>
      <c r="Z326" s="3" t="str">
        <f>IFERROR(VLOOKUP(C326*1,Lookups!$D:$F,3,FALSE),"")</f>
        <v/>
      </c>
      <c r="AA326" s="3" t="str">
        <f>IFERROR(VLOOKUP($C326*1,Lookups!$H:$N,3,FALSE),"")</f>
        <v/>
      </c>
      <c r="AB326" s="3" t="str">
        <f>IFERROR(VLOOKUP($C326*1,Lookups!$H:$N,4,FALSE),"")</f>
        <v/>
      </c>
      <c r="AC326" s="3" t="str">
        <f>IFERROR(VLOOKUP($C326*1,Lookups!$H:$N,5,FALSE),"")</f>
        <v/>
      </c>
      <c r="AD326" s="3" t="str">
        <f>IFERROR(VLOOKUP($C326*1,Lookups!$H:$N,6,FALSE),"")</f>
        <v/>
      </c>
      <c r="AE326" s="3" t="str">
        <f>IFERROR(VLOOKUP($C326*1,Lookups!$H:$N,7,FALSE),"")</f>
        <v/>
      </c>
      <c r="AF326" s="3" t="str">
        <f>VLOOKUP(B326*1,Stores!$A:$C,3,FALSE)</f>
        <v>DFDE</v>
      </c>
    </row>
    <row r="327" spans="1:32">
      <c r="A327" s="160" t="s">
        <v>917</v>
      </c>
      <c r="B327" s="160" t="s">
        <v>921</v>
      </c>
      <c r="C327" s="160">
        <v>519200</v>
      </c>
      <c r="D327" s="160" t="s">
        <v>918</v>
      </c>
      <c r="E327" s="160" t="s">
        <v>957</v>
      </c>
      <c r="F327" s="161">
        <v>2016</v>
      </c>
      <c r="G327" s="162">
        <v>0</v>
      </c>
      <c r="H327" s="161">
        <v>31291.948589999996</v>
      </c>
      <c r="I327" s="161">
        <v>35569.832549999992</v>
      </c>
      <c r="J327" s="161">
        <v>25847.115840000002</v>
      </c>
      <c r="K327" s="161">
        <v>28460.9388</v>
      </c>
      <c r="L327" s="161">
        <v>13236.460159999999</v>
      </c>
      <c r="M327" s="161">
        <v>18853.587900000002</v>
      </c>
      <c r="N327" s="161">
        <v>10485.878339999999</v>
      </c>
      <c r="O327" s="161">
        <v>17966.7768</v>
      </c>
      <c r="P327" s="161">
        <v>13683.14955</v>
      </c>
      <c r="Q327" s="161">
        <v>10099.11112</v>
      </c>
      <c r="R327" s="161">
        <v>11533.597459999999</v>
      </c>
      <c r="S327" s="161">
        <v>12217.814700000001</v>
      </c>
      <c r="T327" s="161">
        <v>21172.924499999997</v>
      </c>
      <c r="U327" s="161">
        <v>250419.13630999994</v>
      </c>
      <c r="V327" s="163">
        <f ca="1">SUM(INDIRECT(Inputs!$C$11&amp;ROW()&amp;":"&amp;Inputs!$C$12&amp;ROW()))</f>
        <v>10099.11112</v>
      </c>
      <c r="W327" s="163">
        <f ca="1">SUM(INDIRECT(Inputs!$C$13&amp;ROW()&amp;":"&amp;Inputs!$C$14&amp;ROW()))</f>
        <v>205494.79964999997</v>
      </c>
      <c r="X327" s="3" t="str">
        <f>IF(COUNTIFS(Lookups!$A:$A,C327)=1,"Gross Sales","")</f>
        <v>Gross Sales</v>
      </c>
      <c r="Y327" s="3" t="str">
        <f>IF(COUNTIFS(Lookups!$D:$D,C327)=1,"Bar Sales","")</f>
        <v/>
      </c>
      <c r="Z327" s="3" t="str">
        <f>IFERROR(VLOOKUP(C327*1,Lookups!$D:$F,3,FALSE),"")</f>
        <v/>
      </c>
      <c r="AA327" s="3" t="str">
        <f>IFERROR(VLOOKUP($C327*1,Lookups!$H:$N,3,FALSE),"")</f>
        <v/>
      </c>
      <c r="AB327" s="3" t="str">
        <f>IFERROR(VLOOKUP($C327*1,Lookups!$H:$N,4,FALSE),"")</f>
        <v/>
      </c>
      <c r="AC327" s="3" t="str">
        <f>IFERROR(VLOOKUP($C327*1,Lookups!$H:$N,5,FALSE),"")</f>
        <v/>
      </c>
      <c r="AD327" s="3" t="str">
        <f>IFERROR(VLOOKUP($C327*1,Lookups!$H:$N,6,FALSE),"")</f>
        <v/>
      </c>
      <c r="AE327" s="3" t="str">
        <f>IFERROR(VLOOKUP($C327*1,Lookups!$H:$N,7,FALSE),"")</f>
        <v/>
      </c>
      <c r="AF327" s="3" t="str">
        <f>VLOOKUP(B327*1,Stores!$A:$C,3,FALSE)</f>
        <v>DFDE</v>
      </c>
    </row>
    <row r="328" spans="1:32">
      <c r="A328" s="160" t="s">
        <v>917</v>
      </c>
      <c r="B328" s="160" t="s">
        <v>922</v>
      </c>
      <c r="C328" s="160">
        <v>519200</v>
      </c>
      <c r="D328" s="160" t="s">
        <v>918</v>
      </c>
      <c r="E328" s="160" t="s">
        <v>957</v>
      </c>
      <c r="F328" s="161">
        <v>2016</v>
      </c>
      <c r="G328" s="162">
        <v>0</v>
      </c>
      <c r="H328" s="161">
        <v>7723.4673599999987</v>
      </c>
      <c r="I328" s="161">
        <v>6516.793709999999</v>
      </c>
      <c r="J328" s="161">
        <v>6971.9663999999993</v>
      </c>
      <c r="K328" s="161">
        <v>10651.61328</v>
      </c>
      <c r="L328" s="161">
        <v>6793.8864000000003</v>
      </c>
      <c r="M328" s="161">
        <v>6279.0048299999989</v>
      </c>
      <c r="N328" s="161">
        <v>13677.51273</v>
      </c>
      <c r="O328" s="161">
        <v>7472.2599</v>
      </c>
      <c r="P328" s="161">
        <v>6170.2860799999989</v>
      </c>
      <c r="Q328" s="161">
        <v>6643.2234400000007</v>
      </c>
      <c r="R328" s="161">
        <v>5953.1198999999988</v>
      </c>
      <c r="S328" s="161">
        <v>8548.2337499999994</v>
      </c>
      <c r="T328" s="161">
        <v>5758.7375999999995</v>
      </c>
      <c r="U328" s="161">
        <v>99160.105380000008</v>
      </c>
      <c r="V328" s="163">
        <f ca="1">SUM(INDIRECT(Inputs!$C$11&amp;ROW()&amp;":"&amp;Inputs!$C$12&amp;ROW()))</f>
        <v>6643.2234400000007</v>
      </c>
      <c r="W328" s="163">
        <f ca="1">SUM(INDIRECT(Inputs!$C$13&amp;ROW()&amp;":"&amp;Inputs!$C$14&amp;ROW()))</f>
        <v>78900.01413000001</v>
      </c>
      <c r="X328" s="3" t="str">
        <f>IF(COUNTIFS(Lookups!$A:$A,C328)=1,"Gross Sales","")</f>
        <v>Gross Sales</v>
      </c>
      <c r="Y328" s="3" t="str">
        <f>IF(COUNTIFS(Lookups!$D:$D,C328)=1,"Bar Sales","")</f>
        <v/>
      </c>
      <c r="Z328" s="3" t="str">
        <f>IFERROR(VLOOKUP(C328*1,Lookups!$D:$F,3,FALSE),"")</f>
        <v/>
      </c>
      <c r="AA328" s="3" t="str">
        <f>IFERROR(VLOOKUP($C328*1,Lookups!$H:$N,3,FALSE),"")</f>
        <v/>
      </c>
      <c r="AB328" s="3" t="str">
        <f>IFERROR(VLOOKUP($C328*1,Lookups!$H:$N,4,FALSE),"")</f>
        <v/>
      </c>
      <c r="AC328" s="3" t="str">
        <f>IFERROR(VLOOKUP($C328*1,Lookups!$H:$N,5,FALSE),"")</f>
        <v/>
      </c>
      <c r="AD328" s="3" t="str">
        <f>IFERROR(VLOOKUP($C328*1,Lookups!$H:$N,6,FALSE),"")</f>
        <v/>
      </c>
      <c r="AE328" s="3" t="str">
        <f>IFERROR(VLOOKUP($C328*1,Lookups!$H:$N,7,FALSE),"")</f>
        <v/>
      </c>
      <c r="AF328" s="3" t="str">
        <f>VLOOKUP(B328*1,Stores!$A:$C,3,FALSE)</f>
        <v>DFDE</v>
      </c>
    </row>
    <row r="329" spans="1:32">
      <c r="A329" s="160" t="s">
        <v>917</v>
      </c>
      <c r="B329" s="160" t="s">
        <v>923</v>
      </c>
      <c r="C329" s="160">
        <v>519200</v>
      </c>
      <c r="D329" s="160" t="s">
        <v>918</v>
      </c>
      <c r="E329" s="160" t="s">
        <v>957</v>
      </c>
      <c r="F329" s="161">
        <v>2016</v>
      </c>
      <c r="G329" s="162">
        <v>0</v>
      </c>
      <c r="H329" s="161">
        <v>7019.0516200000002</v>
      </c>
      <c r="I329" s="161">
        <v>11913.0018</v>
      </c>
      <c r="J329" s="161">
        <v>7653.11078</v>
      </c>
      <c r="K329" s="161">
        <v>8290.7378399999998</v>
      </c>
      <c r="L329" s="161">
        <v>7217.2205700000004</v>
      </c>
      <c r="M329" s="161">
        <v>7524.6750599999987</v>
      </c>
      <c r="N329" s="161">
        <v>11101.102739999998</v>
      </c>
      <c r="O329" s="161">
        <v>7324.6193999999987</v>
      </c>
      <c r="P329" s="161">
        <v>6311.6533199999994</v>
      </c>
      <c r="Q329" s="161">
        <v>5533.3690999999999</v>
      </c>
      <c r="R329" s="161">
        <v>4512.1113799999994</v>
      </c>
      <c r="S329" s="161">
        <v>5686.4170999999997</v>
      </c>
      <c r="T329" s="161">
        <v>7829.25612</v>
      </c>
      <c r="U329" s="161">
        <v>97916.326830000005</v>
      </c>
      <c r="V329" s="163">
        <f ca="1">SUM(INDIRECT(Inputs!$C$11&amp;ROW()&amp;":"&amp;Inputs!$C$12&amp;ROW()))</f>
        <v>5533.3690999999999</v>
      </c>
      <c r="W329" s="163">
        <f ca="1">SUM(INDIRECT(Inputs!$C$13&amp;ROW()&amp;":"&amp;Inputs!$C$14&amp;ROW()))</f>
        <v>79888.542229999992</v>
      </c>
      <c r="X329" s="3" t="str">
        <f>IF(COUNTIFS(Lookups!$A:$A,C329)=1,"Gross Sales","")</f>
        <v>Gross Sales</v>
      </c>
      <c r="Y329" s="3" t="str">
        <f>IF(COUNTIFS(Lookups!$D:$D,C329)=1,"Bar Sales","")</f>
        <v/>
      </c>
      <c r="Z329" s="3" t="str">
        <f>IFERROR(VLOOKUP(C329*1,Lookups!$D:$F,3,FALSE),"")</f>
        <v/>
      </c>
      <c r="AA329" s="3" t="str">
        <f>IFERROR(VLOOKUP($C329*1,Lookups!$H:$N,3,FALSE),"")</f>
        <v/>
      </c>
      <c r="AB329" s="3" t="str">
        <f>IFERROR(VLOOKUP($C329*1,Lookups!$H:$N,4,FALSE),"")</f>
        <v/>
      </c>
      <c r="AC329" s="3" t="str">
        <f>IFERROR(VLOOKUP($C329*1,Lookups!$H:$N,5,FALSE),"")</f>
        <v/>
      </c>
      <c r="AD329" s="3" t="str">
        <f>IFERROR(VLOOKUP($C329*1,Lookups!$H:$N,6,FALSE),"")</f>
        <v/>
      </c>
      <c r="AE329" s="3" t="str">
        <f>IFERROR(VLOOKUP($C329*1,Lookups!$H:$N,7,FALSE),"")</f>
        <v/>
      </c>
      <c r="AF329" s="3" t="str">
        <f>VLOOKUP(B329*1,Stores!$A:$C,3,FALSE)</f>
        <v>DFDE</v>
      </c>
    </row>
    <row r="330" spans="1:32">
      <c r="A330" s="160" t="s">
        <v>917</v>
      </c>
      <c r="B330" s="160" t="s">
        <v>924</v>
      </c>
      <c r="C330" s="160">
        <v>519200</v>
      </c>
      <c r="D330" s="160" t="s">
        <v>918</v>
      </c>
      <c r="E330" s="160" t="s">
        <v>957</v>
      </c>
      <c r="F330" s="161">
        <v>2016</v>
      </c>
      <c r="G330" s="162">
        <v>0</v>
      </c>
      <c r="H330" s="161">
        <v>0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10704.266299999999</v>
      </c>
      <c r="R330" s="161">
        <v>14808.074400000001</v>
      </c>
      <c r="S330" s="161">
        <v>11995.971749999999</v>
      </c>
      <c r="T330" s="161">
        <v>10886.50591</v>
      </c>
      <c r="U330" s="161">
        <v>48394.818359999997</v>
      </c>
      <c r="V330" s="163">
        <f ca="1">SUM(INDIRECT(Inputs!$C$11&amp;ROW()&amp;":"&amp;Inputs!$C$12&amp;ROW()))</f>
        <v>10704.266299999999</v>
      </c>
      <c r="W330" s="163">
        <f ca="1">SUM(INDIRECT(Inputs!$C$13&amp;ROW()&amp;":"&amp;Inputs!$C$14&amp;ROW()))</f>
        <v>10704.266299999999</v>
      </c>
      <c r="X330" s="3" t="str">
        <f>IF(COUNTIFS(Lookups!$A:$A,C330)=1,"Gross Sales","")</f>
        <v>Gross Sales</v>
      </c>
      <c r="Y330" s="3" t="str">
        <f>IF(COUNTIFS(Lookups!$D:$D,C330)=1,"Bar Sales","")</f>
        <v/>
      </c>
      <c r="Z330" s="3" t="str">
        <f>IFERROR(VLOOKUP(C330*1,Lookups!$D:$F,3,FALSE),"")</f>
        <v/>
      </c>
      <c r="AA330" s="3" t="str">
        <f>IFERROR(VLOOKUP($C330*1,Lookups!$H:$N,3,FALSE),"")</f>
        <v/>
      </c>
      <c r="AB330" s="3" t="str">
        <f>IFERROR(VLOOKUP($C330*1,Lookups!$H:$N,4,FALSE),"")</f>
        <v/>
      </c>
      <c r="AC330" s="3" t="str">
        <f>IFERROR(VLOOKUP($C330*1,Lookups!$H:$N,5,FALSE),"")</f>
        <v/>
      </c>
      <c r="AD330" s="3" t="str">
        <f>IFERROR(VLOOKUP($C330*1,Lookups!$H:$N,6,FALSE),"")</f>
        <v/>
      </c>
      <c r="AE330" s="3" t="str">
        <f>IFERROR(VLOOKUP($C330*1,Lookups!$H:$N,7,FALSE),"")</f>
        <v/>
      </c>
      <c r="AF330" s="3" t="str">
        <f>VLOOKUP(B330*1,Stores!$A:$C,3,FALSE)</f>
        <v>DFDE</v>
      </c>
    </row>
    <row r="331" spans="1:32">
      <c r="A331" s="160" t="s">
        <v>917</v>
      </c>
      <c r="B331" s="160" t="s">
        <v>925</v>
      </c>
      <c r="C331" s="160">
        <v>519200</v>
      </c>
      <c r="D331" s="160" t="s">
        <v>918</v>
      </c>
      <c r="E331" s="160" t="s">
        <v>957</v>
      </c>
      <c r="F331" s="161">
        <v>2016</v>
      </c>
      <c r="G331" s="162">
        <v>0</v>
      </c>
      <c r="H331" s="161">
        <v>5615.4489999999996</v>
      </c>
      <c r="I331" s="161">
        <v>6284.8639699999994</v>
      </c>
      <c r="J331" s="161">
        <v>5686.9836799999994</v>
      </c>
      <c r="K331" s="161">
        <v>3401.0339999999997</v>
      </c>
      <c r="L331" s="161">
        <v>3654.4535999999998</v>
      </c>
      <c r="M331" s="161">
        <v>4245.4669599999997</v>
      </c>
      <c r="N331" s="161">
        <v>5267.0393999999987</v>
      </c>
      <c r="O331" s="161">
        <v>4052.1872999999996</v>
      </c>
      <c r="P331" s="161">
        <v>3977.6821</v>
      </c>
      <c r="Q331" s="161">
        <v>4116.7538999999997</v>
      </c>
      <c r="R331" s="161">
        <v>2875.7430800000002</v>
      </c>
      <c r="S331" s="161">
        <v>3026.0789999999997</v>
      </c>
      <c r="T331" s="161">
        <v>2696.3059200000002</v>
      </c>
      <c r="U331" s="161">
        <v>54900.041909999985</v>
      </c>
      <c r="V331" s="163">
        <f ca="1">SUM(INDIRECT(Inputs!$C$11&amp;ROW()&amp;":"&amp;Inputs!$C$12&amp;ROW()))</f>
        <v>4116.7538999999997</v>
      </c>
      <c r="W331" s="163">
        <f ca="1">SUM(INDIRECT(Inputs!$C$13&amp;ROW()&amp;":"&amp;Inputs!$C$14&amp;ROW()))</f>
        <v>46301.913909999988</v>
      </c>
      <c r="X331" s="3" t="str">
        <f>IF(COUNTIFS(Lookups!$A:$A,C331)=1,"Gross Sales","")</f>
        <v>Gross Sales</v>
      </c>
      <c r="Y331" s="3" t="str">
        <f>IF(COUNTIFS(Lookups!$D:$D,C331)=1,"Bar Sales","")</f>
        <v/>
      </c>
      <c r="Z331" s="3" t="str">
        <f>IFERROR(VLOOKUP(C331*1,Lookups!$D:$F,3,FALSE),"")</f>
        <v/>
      </c>
      <c r="AA331" s="3" t="str">
        <f>IFERROR(VLOOKUP($C331*1,Lookups!$H:$N,3,FALSE),"")</f>
        <v/>
      </c>
      <c r="AB331" s="3" t="str">
        <f>IFERROR(VLOOKUP($C331*1,Lookups!$H:$N,4,FALSE),"")</f>
        <v/>
      </c>
      <c r="AC331" s="3" t="str">
        <f>IFERROR(VLOOKUP($C331*1,Lookups!$H:$N,5,FALSE),"")</f>
        <v/>
      </c>
      <c r="AD331" s="3" t="str">
        <f>IFERROR(VLOOKUP($C331*1,Lookups!$H:$N,6,FALSE),"")</f>
        <v/>
      </c>
      <c r="AE331" s="3" t="str">
        <f>IFERROR(VLOOKUP($C331*1,Lookups!$H:$N,7,FALSE),"")</f>
        <v/>
      </c>
      <c r="AF331" s="3" t="str">
        <f>VLOOKUP(B331*1,Stores!$A:$C,3,FALSE)</f>
        <v>DFDE</v>
      </c>
    </row>
    <row r="332" spans="1:32">
      <c r="A332" s="160" t="s">
        <v>917</v>
      </c>
      <c r="B332" s="160" t="s">
        <v>926</v>
      </c>
      <c r="C332" s="160">
        <v>519200</v>
      </c>
      <c r="D332" s="160" t="s">
        <v>918</v>
      </c>
      <c r="E332" s="160" t="s">
        <v>957</v>
      </c>
      <c r="F332" s="161">
        <v>2016</v>
      </c>
      <c r="G332" s="162">
        <v>0</v>
      </c>
      <c r="H332" s="161">
        <v>38060.502899999999</v>
      </c>
      <c r="I332" s="161">
        <v>39098.320519999994</v>
      </c>
      <c r="J332" s="161">
        <v>33763.345979999998</v>
      </c>
      <c r="K332" s="161">
        <v>37917.84304</v>
      </c>
      <c r="L332" s="161">
        <v>32210.931479999999</v>
      </c>
      <c r="M332" s="161">
        <v>34203.492050000001</v>
      </c>
      <c r="N332" s="161">
        <v>26814.61608</v>
      </c>
      <c r="O332" s="161">
        <v>22935.797499999997</v>
      </c>
      <c r="P332" s="161">
        <v>32957.310539999999</v>
      </c>
      <c r="Q332" s="161">
        <v>21703.222449999997</v>
      </c>
      <c r="R332" s="161">
        <v>33032.948969999998</v>
      </c>
      <c r="S332" s="161">
        <v>30247.75376</v>
      </c>
      <c r="T332" s="161">
        <v>51285.217619999989</v>
      </c>
      <c r="U332" s="161">
        <v>434231.30288999993</v>
      </c>
      <c r="V332" s="163">
        <f ca="1">SUM(INDIRECT(Inputs!$C$11&amp;ROW()&amp;":"&amp;Inputs!$C$12&amp;ROW()))</f>
        <v>21703.222449999997</v>
      </c>
      <c r="W332" s="163">
        <f ca="1">SUM(INDIRECT(Inputs!$C$13&amp;ROW()&amp;":"&amp;Inputs!$C$14&amp;ROW()))</f>
        <v>319665.38253999996</v>
      </c>
      <c r="X332" s="3" t="str">
        <f>IF(COUNTIFS(Lookups!$A:$A,C332)=1,"Gross Sales","")</f>
        <v>Gross Sales</v>
      </c>
      <c r="Y332" s="3" t="str">
        <f>IF(COUNTIFS(Lookups!$D:$D,C332)=1,"Bar Sales","")</f>
        <v/>
      </c>
      <c r="Z332" s="3" t="str">
        <f>IFERROR(VLOOKUP(C332*1,Lookups!$D:$F,3,FALSE),"")</f>
        <v/>
      </c>
      <c r="AA332" s="3" t="str">
        <f>IFERROR(VLOOKUP($C332*1,Lookups!$H:$N,3,FALSE),"")</f>
        <v/>
      </c>
      <c r="AB332" s="3" t="str">
        <f>IFERROR(VLOOKUP($C332*1,Lookups!$H:$N,4,FALSE),"")</f>
        <v/>
      </c>
      <c r="AC332" s="3" t="str">
        <f>IFERROR(VLOOKUP($C332*1,Lookups!$H:$N,5,FALSE),"")</f>
        <v/>
      </c>
      <c r="AD332" s="3" t="str">
        <f>IFERROR(VLOOKUP($C332*1,Lookups!$H:$N,6,FALSE),"")</f>
        <v/>
      </c>
      <c r="AE332" s="3" t="str">
        <f>IFERROR(VLOOKUP($C332*1,Lookups!$H:$N,7,FALSE),"")</f>
        <v/>
      </c>
      <c r="AF332" s="3" t="str">
        <f>VLOOKUP(B332*1,Stores!$A:$C,3,FALSE)</f>
        <v>DFDE</v>
      </c>
    </row>
    <row r="333" spans="1:32">
      <c r="A333" s="160" t="s">
        <v>917</v>
      </c>
      <c r="B333" s="160" t="s">
        <v>927</v>
      </c>
      <c r="C333" s="160">
        <v>519200</v>
      </c>
      <c r="D333" s="160" t="s">
        <v>918</v>
      </c>
      <c r="E333" s="160" t="s">
        <v>957</v>
      </c>
      <c r="F333" s="161">
        <v>2016</v>
      </c>
      <c r="G333" s="162">
        <v>0</v>
      </c>
      <c r="H333" s="161">
        <v>16460.50245</v>
      </c>
      <c r="I333" s="161">
        <v>13082.16</v>
      </c>
      <c r="J333" s="161">
        <v>13166.977669999998</v>
      </c>
      <c r="K333" s="161">
        <v>11816.61558</v>
      </c>
      <c r="L333" s="161">
        <v>11969.8236</v>
      </c>
      <c r="M333" s="161">
        <v>15577.884489999999</v>
      </c>
      <c r="N333" s="161">
        <v>17700.099339999997</v>
      </c>
      <c r="O333" s="161">
        <v>13816.370539999998</v>
      </c>
      <c r="P333" s="161">
        <v>11674.018229999998</v>
      </c>
      <c r="Q333" s="161">
        <v>12435.9102</v>
      </c>
      <c r="R333" s="161">
        <v>12035.860200000001</v>
      </c>
      <c r="S333" s="161">
        <v>9507.4716800000006</v>
      </c>
      <c r="T333" s="161">
        <v>14716.603650000001</v>
      </c>
      <c r="U333" s="161">
        <v>173960.29762999999</v>
      </c>
      <c r="V333" s="163">
        <f ca="1">SUM(INDIRECT(Inputs!$C$11&amp;ROW()&amp;":"&amp;Inputs!$C$12&amp;ROW()))</f>
        <v>12435.9102</v>
      </c>
      <c r="W333" s="163">
        <f ca="1">SUM(INDIRECT(Inputs!$C$13&amp;ROW()&amp;":"&amp;Inputs!$C$14&amp;ROW()))</f>
        <v>137700.3621</v>
      </c>
      <c r="X333" s="3" t="str">
        <f>IF(COUNTIFS(Lookups!$A:$A,C333)=1,"Gross Sales","")</f>
        <v>Gross Sales</v>
      </c>
      <c r="Y333" s="3" t="str">
        <f>IF(COUNTIFS(Lookups!$D:$D,C333)=1,"Bar Sales","")</f>
        <v/>
      </c>
      <c r="Z333" s="3" t="str">
        <f>IFERROR(VLOOKUP(C333*1,Lookups!$D:$F,3,FALSE),"")</f>
        <v/>
      </c>
      <c r="AA333" s="3" t="str">
        <f>IFERROR(VLOOKUP($C333*1,Lookups!$H:$N,3,FALSE),"")</f>
        <v/>
      </c>
      <c r="AB333" s="3" t="str">
        <f>IFERROR(VLOOKUP($C333*1,Lookups!$H:$N,4,FALSE),"")</f>
        <v/>
      </c>
      <c r="AC333" s="3" t="str">
        <f>IFERROR(VLOOKUP($C333*1,Lookups!$H:$N,5,FALSE),"")</f>
        <v/>
      </c>
      <c r="AD333" s="3" t="str">
        <f>IFERROR(VLOOKUP($C333*1,Lookups!$H:$N,6,FALSE),"")</f>
        <v/>
      </c>
      <c r="AE333" s="3" t="str">
        <f>IFERROR(VLOOKUP($C333*1,Lookups!$H:$N,7,FALSE),"")</f>
        <v/>
      </c>
      <c r="AF333" s="3" t="str">
        <f>VLOOKUP(B333*1,Stores!$A:$C,3,FALSE)</f>
        <v>DFDE</v>
      </c>
    </row>
    <row r="334" spans="1:32">
      <c r="A334" s="160" t="s">
        <v>917</v>
      </c>
      <c r="B334" s="160" t="s">
        <v>928</v>
      </c>
      <c r="C334" s="160">
        <v>519200</v>
      </c>
      <c r="D334" s="160" t="s">
        <v>918</v>
      </c>
      <c r="E334" s="160" t="s">
        <v>957</v>
      </c>
      <c r="F334" s="161">
        <v>2016</v>
      </c>
      <c r="G334" s="162">
        <v>0</v>
      </c>
      <c r="H334" s="161">
        <v>5092.2391800000005</v>
      </c>
      <c r="I334" s="161">
        <v>5999.3870299999999</v>
      </c>
      <c r="J334" s="161">
        <v>5291.7353999999996</v>
      </c>
      <c r="K334" s="161">
        <v>6968.711119999999</v>
      </c>
      <c r="L334" s="161">
        <v>4706.6936000000005</v>
      </c>
      <c r="M334" s="161">
        <v>5199.0611400000007</v>
      </c>
      <c r="N334" s="161">
        <v>5805.47912</v>
      </c>
      <c r="O334" s="161">
        <v>7843.8402000000006</v>
      </c>
      <c r="P334" s="161">
        <v>6875.4510999999984</v>
      </c>
      <c r="Q334" s="161">
        <v>3608.3501999999999</v>
      </c>
      <c r="R334" s="161">
        <v>6604.4330100000006</v>
      </c>
      <c r="S334" s="161">
        <v>5374.1716699999988</v>
      </c>
      <c r="T334" s="161">
        <v>4507.807499999999</v>
      </c>
      <c r="U334" s="161">
        <v>73877.36026999999</v>
      </c>
      <c r="V334" s="163">
        <f ca="1">SUM(INDIRECT(Inputs!$C$11&amp;ROW()&amp;":"&amp;Inputs!$C$12&amp;ROW()))</f>
        <v>3608.3501999999999</v>
      </c>
      <c r="W334" s="163">
        <f ca="1">SUM(INDIRECT(Inputs!$C$13&amp;ROW()&amp;":"&amp;Inputs!$C$14&amp;ROW()))</f>
        <v>57390.948089999991</v>
      </c>
      <c r="X334" s="3" t="str">
        <f>IF(COUNTIFS(Lookups!$A:$A,C334)=1,"Gross Sales","")</f>
        <v>Gross Sales</v>
      </c>
      <c r="Y334" s="3" t="str">
        <f>IF(COUNTIFS(Lookups!$D:$D,C334)=1,"Bar Sales","")</f>
        <v/>
      </c>
      <c r="Z334" s="3" t="str">
        <f>IFERROR(VLOOKUP(C334*1,Lookups!$D:$F,3,FALSE),"")</f>
        <v/>
      </c>
      <c r="AA334" s="3" t="str">
        <f>IFERROR(VLOOKUP($C334*1,Lookups!$H:$N,3,FALSE),"")</f>
        <v/>
      </c>
      <c r="AB334" s="3" t="str">
        <f>IFERROR(VLOOKUP($C334*1,Lookups!$H:$N,4,FALSE),"")</f>
        <v/>
      </c>
      <c r="AC334" s="3" t="str">
        <f>IFERROR(VLOOKUP($C334*1,Lookups!$H:$N,5,FALSE),"")</f>
        <v/>
      </c>
      <c r="AD334" s="3" t="str">
        <f>IFERROR(VLOOKUP($C334*1,Lookups!$H:$N,6,FALSE),"")</f>
        <v/>
      </c>
      <c r="AE334" s="3" t="str">
        <f>IFERROR(VLOOKUP($C334*1,Lookups!$H:$N,7,FALSE),"")</f>
        <v/>
      </c>
      <c r="AF334" s="3" t="str">
        <f>VLOOKUP(B334*1,Stores!$A:$C,3,FALSE)</f>
        <v>DFDE</v>
      </c>
    </row>
    <row r="335" spans="1:32">
      <c r="A335" s="160" t="s">
        <v>917</v>
      </c>
      <c r="B335" s="160" t="s">
        <v>929</v>
      </c>
      <c r="C335" s="160">
        <v>519200</v>
      </c>
      <c r="D335" s="160" t="s">
        <v>918</v>
      </c>
      <c r="E335" s="160" t="s">
        <v>957</v>
      </c>
      <c r="F335" s="161">
        <v>2016</v>
      </c>
      <c r="G335" s="162">
        <v>0</v>
      </c>
      <c r="H335" s="161">
        <v>11065.854239999999</v>
      </c>
      <c r="I335" s="161">
        <v>14681.430400000001</v>
      </c>
      <c r="J335" s="161">
        <v>12287.127229999998</v>
      </c>
      <c r="K335" s="161">
        <v>12590.610549999998</v>
      </c>
      <c r="L335" s="161">
        <v>8670.6373599999988</v>
      </c>
      <c r="M335" s="161">
        <v>8193.5526399999999</v>
      </c>
      <c r="N335" s="161">
        <v>13400.175599999999</v>
      </c>
      <c r="O335" s="161">
        <v>11206.161330000001</v>
      </c>
      <c r="P335" s="161">
        <v>8395.2772399999994</v>
      </c>
      <c r="Q335" s="161">
        <v>6913.2879199999998</v>
      </c>
      <c r="R335" s="161">
        <v>6887.16651</v>
      </c>
      <c r="S335" s="161">
        <v>5997.0517599999994</v>
      </c>
      <c r="T335" s="161">
        <v>6493.4718799999991</v>
      </c>
      <c r="U335" s="161">
        <v>126781.80465999999</v>
      </c>
      <c r="V335" s="163">
        <f ca="1">SUM(INDIRECT(Inputs!$C$11&amp;ROW()&amp;":"&amp;Inputs!$C$12&amp;ROW()))</f>
        <v>6913.2879199999998</v>
      </c>
      <c r="W335" s="163">
        <f ca="1">SUM(INDIRECT(Inputs!$C$13&amp;ROW()&amp;":"&amp;Inputs!$C$14&amp;ROW()))</f>
        <v>107404.11451</v>
      </c>
      <c r="X335" s="3" t="str">
        <f>IF(COUNTIFS(Lookups!$A:$A,C335)=1,"Gross Sales","")</f>
        <v>Gross Sales</v>
      </c>
      <c r="Y335" s="3" t="str">
        <f>IF(COUNTIFS(Lookups!$D:$D,C335)=1,"Bar Sales","")</f>
        <v/>
      </c>
      <c r="Z335" s="3" t="str">
        <f>IFERROR(VLOOKUP(C335*1,Lookups!$D:$F,3,FALSE),"")</f>
        <v/>
      </c>
      <c r="AA335" s="3" t="str">
        <f>IFERROR(VLOOKUP($C335*1,Lookups!$H:$N,3,FALSE),"")</f>
        <v/>
      </c>
      <c r="AB335" s="3" t="str">
        <f>IFERROR(VLOOKUP($C335*1,Lookups!$H:$N,4,FALSE),"")</f>
        <v/>
      </c>
      <c r="AC335" s="3" t="str">
        <f>IFERROR(VLOOKUP($C335*1,Lookups!$H:$N,5,FALSE),"")</f>
        <v/>
      </c>
      <c r="AD335" s="3" t="str">
        <f>IFERROR(VLOOKUP($C335*1,Lookups!$H:$N,6,FALSE),"")</f>
        <v/>
      </c>
      <c r="AE335" s="3" t="str">
        <f>IFERROR(VLOOKUP($C335*1,Lookups!$H:$N,7,FALSE),"")</f>
        <v/>
      </c>
      <c r="AF335" s="3" t="str">
        <f>VLOOKUP(B335*1,Stores!$A:$C,3,FALSE)</f>
        <v>DFDE</v>
      </c>
    </row>
    <row r="336" spans="1:32">
      <c r="A336" s="160" t="s">
        <v>917</v>
      </c>
      <c r="B336" s="160" t="s">
        <v>930</v>
      </c>
      <c r="C336" s="160">
        <v>519200</v>
      </c>
      <c r="D336" s="160" t="s">
        <v>918</v>
      </c>
      <c r="E336" s="160" t="s">
        <v>957</v>
      </c>
      <c r="F336" s="161">
        <v>2016</v>
      </c>
      <c r="G336" s="162">
        <v>0</v>
      </c>
      <c r="H336" s="161">
        <v>9060.723</v>
      </c>
      <c r="I336" s="161">
        <v>10667.606039999999</v>
      </c>
      <c r="J336" s="161">
        <v>8061.2408800000003</v>
      </c>
      <c r="K336" s="161">
        <v>10114.596799999999</v>
      </c>
      <c r="L336" s="161">
        <v>7880.5927199999996</v>
      </c>
      <c r="M336" s="161">
        <v>5961.0914999999986</v>
      </c>
      <c r="N336" s="161">
        <v>9860.4498299999977</v>
      </c>
      <c r="O336" s="161">
        <v>10930.888919999999</v>
      </c>
      <c r="P336" s="161">
        <v>11180.509199999999</v>
      </c>
      <c r="Q336" s="161">
        <v>6744.4070399999991</v>
      </c>
      <c r="R336" s="161">
        <v>10889.3876</v>
      </c>
      <c r="S336" s="161">
        <v>7015.0778599999994</v>
      </c>
      <c r="T336" s="161">
        <v>7592.8733999999986</v>
      </c>
      <c r="U336" s="161">
        <v>115959.44478999999</v>
      </c>
      <c r="V336" s="163">
        <f ca="1">SUM(INDIRECT(Inputs!$C$11&amp;ROW()&amp;":"&amp;Inputs!$C$12&amp;ROW()))</f>
        <v>6744.4070399999991</v>
      </c>
      <c r="W336" s="163">
        <f ca="1">SUM(INDIRECT(Inputs!$C$13&amp;ROW()&amp;":"&amp;Inputs!$C$14&amp;ROW()))</f>
        <v>90462.105929999991</v>
      </c>
      <c r="X336" s="3" t="str">
        <f>IF(COUNTIFS(Lookups!$A:$A,C336)=1,"Gross Sales","")</f>
        <v>Gross Sales</v>
      </c>
      <c r="Y336" s="3" t="str">
        <f>IF(COUNTIFS(Lookups!$D:$D,C336)=1,"Bar Sales","")</f>
        <v/>
      </c>
      <c r="Z336" s="3" t="str">
        <f>IFERROR(VLOOKUP(C336*1,Lookups!$D:$F,3,FALSE),"")</f>
        <v/>
      </c>
      <c r="AA336" s="3" t="str">
        <f>IFERROR(VLOOKUP($C336*1,Lookups!$H:$N,3,FALSE),"")</f>
        <v/>
      </c>
      <c r="AB336" s="3" t="str">
        <f>IFERROR(VLOOKUP($C336*1,Lookups!$H:$N,4,FALSE),"")</f>
        <v/>
      </c>
      <c r="AC336" s="3" t="str">
        <f>IFERROR(VLOOKUP($C336*1,Lookups!$H:$N,5,FALSE),"")</f>
        <v/>
      </c>
      <c r="AD336" s="3" t="str">
        <f>IFERROR(VLOOKUP($C336*1,Lookups!$H:$N,6,FALSE),"")</f>
        <v/>
      </c>
      <c r="AE336" s="3" t="str">
        <f>IFERROR(VLOOKUP($C336*1,Lookups!$H:$N,7,FALSE),"")</f>
        <v/>
      </c>
      <c r="AF336" s="3" t="str">
        <f>VLOOKUP(B336*1,Stores!$A:$C,3,FALSE)</f>
        <v>DFDE</v>
      </c>
    </row>
    <row r="337" spans="1:32">
      <c r="A337" s="160" t="s">
        <v>917</v>
      </c>
      <c r="B337" s="160" t="s">
        <v>931</v>
      </c>
      <c r="C337" s="160">
        <v>519200</v>
      </c>
      <c r="D337" s="160" t="s">
        <v>918</v>
      </c>
      <c r="E337" s="160" t="s">
        <v>957</v>
      </c>
      <c r="F337" s="161">
        <v>2016</v>
      </c>
      <c r="G337" s="162">
        <v>0</v>
      </c>
      <c r="H337" s="161">
        <v>23875.547219999997</v>
      </c>
      <c r="I337" s="161">
        <v>23730.445059999998</v>
      </c>
      <c r="J337" s="161">
        <v>30204.422639999997</v>
      </c>
      <c r="K337" s="161">
        <v>20347.38377</v>
      </c>
      <c r="L337" s="161">
        <v>10114.73071</v>
      </c>
      <c r="M337" s="161">
        <v>13028.20673</v>
      </c>
      <c r="N337" s="161">
        <v>13995.87924</v>
      </c>
      <c r="O337" s="161">
        <v>12188.07653</v>
      </c>
      <c r="P337" s="161">
        <v>14455.827119999998</v>
      </c>
      <c r="Q337" s="161">
        <v>12831.430919999999</v>
      </c>
      <c r="R337" s="161">
        <v>16583.646519999998</v>
      </c>
      <c r="S337" s="161">
        <v>16710.133720000002</v>
      </c>
      <c r="T337" s="161">
        <v>17897.561429999998</v>
      </c>
      <c r="U337" s="161">
        <v>225963.29160999999</v>
      </c>
      <c r="V337" s="163">
        <f ca="1">SUM(INDIRECT(Inputs!$C$11&amp;ROW()&amp;":"&amp;Inputs!$C$12&amp;ROW()))</f>
        <v>12831.430919999999</v>
      </c>
      <c r="W337" s="163">
        <f ca="1">SUM(INDIRECT(Inputs!$C$13&amp;ROW()&amp;":"&amp;Inputs!$C$14&amp;ROW()))</f>
        <v>174771.94993999996</v>
      </c>
      <c r="X337" s="3" t="str">
        <f>IF(COUNTIFS(Lookups!$A:$A,C337)=1,"Gross Sales","")</f>
        <v>Gross Sales</v>
      </c>
      <c r="Y337" s="3" t="str">
        <f>IF(COUNTIFS(Lookups!$D:$D,C337)=1,"Bar Sales","")</f>
        <v/>
      </c>
      <c r="Z337" s="3" t="str">
        <f>IFERROR(VLOOKUP(C337*1,Lookups!$D:$F,3,FALSE),"")</f>
        <v/>
      </c>
      <c r="AA337" s="3" t="str">
        <f>IFERROR(VLOOKUP($C337*1,Lookups!$H:$N,3,FALSE),"")</f>
        <v/>
      </c>
      <c r="AB337" s="3" t="str">
        <f>IFERROR(VLOOKUP($C337*1,Lookups!$H:$N,4,FALSE),"")</f>
        <v/>
      </c>
      <c r="AC337" s="3" t="str">
        <f>IFERROR(VLOOKUP($C337*1,Lookups!$H:$N,5,FALSE),"")</f>
        <v/>
      </c>
      <c r="AD337" s="3" t="str">
        <f>IFERROR(VLOOKUP($C337*1,Lookups!$H:$N,6,FALSE),"")</f>
        <v/>
      </c>
      <c r="AE337" s="3" t="str">
        <f>IFERROR(VLOOKUP($C337*1,Lookups!$H:$N,7,FALSE),"")</f>
        <v/>
      </c>
      <c r="AF337" s="3" t="str">
        <f>VLOOKUP(B337*1,Stores!$A:$C,3,FALSE)</f>
        <v>DFDE</v>
      </c>
    </row>
    <row r="338" spans="1:32">
      <c r="A338" s="160" t="s">
        <v>917</v>
      </c>
      <c r="B338" s="160" t="s">
        <v>932</v>
      </c>
      <c r="C338" s="160">
        <v>519200</v>
      </c>
      <c r="D338" s="160" t="s">
        <v>918</v>
      </c>
      <c r="E338" s="160" t="s">
        <v>957</v>
      </c>
      <c r="F338" s="161">
        <v>2016</v>
      </c>
      <c r="G338" s="162">
        <v>0</v>
      </c>
      <c r="H338" s="161">
        <v>7055.9621999999999</v>
      </c>
      <c r="I338" s="161">
        <v>6302.1503999999995</v>
      </c>
      <c r="J338" s="161">
        <v>5923.5820000000003</v>
      </c>
      <c r="K338" s="161">
        <v>7046.19265</v>
      </c>
      <c r="L338" s="161">
        <v>9219.4551399999982</v>
      </c>
      <c r="M338" s="161">
        <v>7491.9285</v>
      </c>
      <c r="N338" s="161">
        <v>4915.1633999999995</v>
      </c>
      <c r="O338" s="161">
        <v>5079.2787499999995</v>
      </c>
      <c r="P338" s="161">
        <v>7739.9147700000003</v>
      </c>
      <c r="Q338" s="161">
        <v>6745.83</v>
      </c>
      <c r="R338" s="161">
        <v>7782.3255999999992</v>
      </c>
      <c r="S338" s="161">
        <v>8819.7860799999999</v>
      </c>
      <c r="T338" s="161">
        <v>13969.431</v>
      </c>
      <c r="U338" s="161">
        <v>98091.000490000006</v>
      </c>
      <c r="V338" s="163">
        <f ca="1">SUM(INDIRECT(Inputs!$C$11&amp;ROW()&amp;":"&amp;Inputs!$C$12&amp;ROW()))</f>
        <v>6745.83</v>
      </c>
      <c r="W338" s="163">
        <f ca="1">SUM(INDIRECT(Inputs!$C$13&amp;ROW()&amp;":"&amp;Inputs!$C$14&amp;ROW()))</f>
        <v>67519.457810000007</v>
      </c>
      <c r="X338" s="3" t="str">
        <f>IF(COUNTIFS(Lookups!$A:$A,C338)=1,"Gross Sales","")</f>
        <v>Gross Sales</v>
      </c>
      <c r="Y338" s="3" t="str">
        <f>IF(COUNTIFS(Lookups!$D:$D,C338)=1,"Bar Sales","")</f>
        <v/>
      </c>
      <c r="Z338" s="3" t="str">
        <f>IFERROR(VLOOKUP(C338*1,Lookups!$D:$F,3,FALSE),"")</f>
        <v/>
      </c>
      <c r="AA338" s="3" t="str">
        <f>IFERROR(VLOOKUP($C338*1,Lookups!$H:$N,3,FALSE),"")</f>
        <v/>
      </c>
      <c r="AB338" s="3" t="str">
        <f>IFERROR(VLOOKUP($C338*1,Lookups!$H:$N,4,FALSE),"")</f>
        <v/>
      </c>
      <c r="AC338" s="3" t="str">
        <f>IFERROR(VLOOKUP($C338*1,Lookups!$H:$N,5,FALSE),"")</f>
        <v/>
      </c>
      <c r="AD338" s="3" t="str">
        <f>IFERROR(VLOOKUP($C338*1,Lookups!$H:$N,6,FALSE),"")</f>
        <v/>
      </c>
      <c r="AE338" s="3" t="str">
        <f>IFERROR(VLOOKUP($C338*1,Lookups!$H:$N,7,FALSE),"")</f>
        <v/>
      </c>
      <c r="AF338" s="3" t="str">
        <f>VLOOKUP(B338*1,Stores!$A:$C,3,FALSE)</f>
        <v>DFG</v>
      </c>
    </row>
    <row r="339" spans="1:32">
      <c r="A339" s="160" t="s">
        <v>917</v>
      </c>
      <c r="B339" s="160" t="s">
        <v>933</v>
      </c>
      <c r="C339" s="160">
        <v>519200</v>
      </c>
      <c r="D339" s="160" t="s">
        <v>918</v>
      </c>
      <c r="E339" s="160" t="s">
        <v>957</v>
      </c>
      <c r="F339" s="161">
        <v>2016</v>
      </c>
      <c r="G339" s="162">
        <v>0</v>
      </c>
      <c r="H339" s="161">
        <v>6250.3251999999993</v>
      </c>
      <c r="I339" s="161">
        <v>4485.5949600000004</v>
      </c>
      <c r="J339" s="161">
        <v>3754.2109500000001</v>
      </c>
      <c r="K339" s="161">
        <v>4613.6495999999997</v>
      </c>
      <c r="L339" s="161">
        <v>3292.6798799999997</v>
      </c>
      <c r="M339" s="161">
        <v>3597.7776799999997</v>
      </c>
      <c r="N339" s="161">
        <v>3754.2260700000002</v>
      </c>
      <c r="O339" s="161">
        <v>3935.8418400000005</v>
      </c>
      <c r="P339" s="161">
        <v>4947.3050899999998</v>
      </c>
      <c r="Q339" s="161">
        <v>2878.0894799999996</v>
      </c>
      <c r="R339" s="161">
        <v>3876.6398999999997</v>
      </c>
      <c r="S339" s="161">
        <v>3983.2757999999994</v>
      </c>
      <c r="T339" s="161">
        <v>2318.1584999999995</v>
      </c>
      <c r="U339" s="161">
        <v>51687.774949999999</v>
      </c>
      <c r="V339" s="163">
        <f ca="1">SUM(INDIRECT(Inputs!$C$11&amp;ROW()&amp;":"&amp;Inputs!$C$12&amp;ROW()))</f>
        <v>2878.0894799999996</v>
      </c>
      <c r="W339" s="163">
        <f ca="1">SUM(INDIRECT(Inputs!$C$13&amp;ROW()&amp;":"&amp;Inputs!$C$14&amp;ROW()))</f>
        <v>41509.700750000004</v>
      </c>
      <c r="X339" s="3" t="str">
        <f>IF(COUNTIFS(Lookups!$A:$A,C339)=1,"Gross Sales","")</f>
        <v>Gross Sales</v>
      </c>
      <c r="Y339" s="3" t="str">
        <f>IF(COUNTIFS(Lookups!$D:$D,C339)=1,"Bar Sales","")</f>
        <v/>
      </c>
      <c r="Z339" s="3" t="str">
        <f>IFERROR(VLOOKUP(C339*1,Lookups!$D:$F,3,FALSE),"")</f>
        <v/>
      </c>
      <c r="AA339" s="3" t="str">
        <f>IFERROR(VLOOKUP($C339*1,Lookups!$H:$N,3,FALSE),"")</f>
        <v/>
      </c>
      <c r="AB339" s="3" t="str">
        <f>IFERROR(VLOOKUP($C339*1,Lookups!$H:$N,4,FALSE),"")</f>
        <v/>
      </c>
      <c r="AC339" s="3" t="str">
        <f>IFERROR(VLOOKUP($C339*1,Lookups!$H:$N,5,FALSE),"")</f>
        <v/>
      </c>
      <c r="AD339" s="3" t="str">
        <f>IFERROR(VLOOKUP($C339*1,Lookups!$H:$N,6,FALSE),"")</f>
        <v/>
      </c>
      <c r="AE339" s="3" t="str">
        <f>IFERROR(VLOOKUP($C339*1,Lookups!$H:$N,7,FALSE),"")</f>
        <v/>
      </c>
      <c r="AF339" s="3" t="str">
        <f>VLOOKUP(B339*1,Stores!$A:$C,3,FALSE)</f>
        <v>DFG</v>
      </c>
    </row>
    <row r="340" spans="1:32">
      <c r="A340" s="160" t="s">
        <v>917</v>
      </c>
      <c r="B340" s="160" t="s">
        <v>934</v>
      </c>
      <c r="C340" s="160">
        <v>519200</v>
      </c>
      <c r="D340" s="160" t="s">
        <v>918</v>
      </c>
      <c r="E340" s="160" t="s">
        <v>957</v>
      </c>
      <c r="F340" s="161">
        <v>2016</v>
      </c>
      <c r="G340" s="162">
        <v>0</v>
      </c>
      <c r="H340" s="161">
        <v>4208.7276000000002</v>
      </c>
      <c r="I340" s="161">
        <v>4327.1129999999994</v>
      </c>
      <c r="J340" s="161">
        <v>6698.4070999999994</v>
      </c>
      <c r="K340" s="161">
        <v>4469.8164000000006</v>
      </c>
      <c r="L340" s="161">
        <v>4362.2200999999995</v>
      </c>
      <c r="M340" s="161">
        <v>3745.3584000000001</v>
      </c>
      <c r="N340" s="161">
        <v>2879.9848000000002</v>
      </c>
      <c r="O340" s="161">
        <v>3585.1665499999999</v>
      </c>
      <c r="P340" s="161">
        <v>3083.3319299999994</v>
      </c>
      <c r="Q340" s="161">
        <v>4474.8931499999999</v>
      </c>
      <c r="R340" s="161">
        <v>4394.7976799999997</v>
      </c>
      <c r="S340" s="161">
        <v>2709.8278899999996</v>
      </c>
      <c r="T340" s="161">
        <v>3535.0349999999994</v>
      </c>
      <c r="U340" s="161">
        <v>52474.679599999996</v>
      </c>
      <c r="V340" s="163">
        <f ca="1">SUM(INDIRECT(Inputs!$C$11&amp;ROW()&amp;":"&amp;Inputs!$C$12&amp;ROW()))</f>
        <v>4474.8931499999999</v>
      </c>
      <c r="W340" s="163">
        <f ca="1">SUM(INDIRECT(Inputs!$C$13&amp;ROW()&amp;":"&amp;Inputs!$C$14&amp;ROW()))</f>
        <v>41835.019029999996</v>
      </c>
      <c r="X340" s="3" t="str">
        <f>IF(COUNTIFS(Lookups!$A:$A,C340)=1,"Gross Sales","")</f>
        <v>Gross Sales</v>
      </c>
      <c r="Y340" s="3" t="str">
        <f>IF(COUNTIFS(Lookups!$D:$D,C340)=1,"Bar Sales","")</f>
        <v/>
      </c>
      <c r="Z340" s="3" t="str">
        <f>IFERROR(VLOOKUP(C340*1,Lookups!$D:$F,3,FALSE),"")</f>
        <v/>
      </c>
      <c r="AA340" s="3" t="str">
        <f>IFERROR(VLOOKUP($C340*1,Lookups!$H:$N,3,FALSE),"")</f>
        <v/>
      </c>
      <c r="AB340" s="3" t="str">
        <f>IFERROR(VLOOKUP($C340*1,Lookups!$H:$N,4,FALSE),"")</f>
        <v/>
      </c>
      <c r="AC340" s="3" t="str">
        <f>IFERROR(VLOOKUP($C340*1,Lookups!$H:$N,5,FALSE),"")</f>
        <v/>
      </c>
      <c r="AD340" s="3" t="str">
        <f>IFERROR(VLOOKUP($C340*1,Lookups!$H:$N,6,FALSE),"")</f>
        <v/>
      </c>
      <c r="AE340" s="3" t="str">
        <f>IFERROR(VLOOKUP($C340*1,Lookups!$H:$N,7,FALSE),"")</f>
        <v/>
      </c>
      <c r="AF340" s="3" t="str">
        <f>VLOOKUP(B340*1,Stores!$A:$C,3,FALSE)</f>
        <v>DFG</v>
      </c>
    </row>
    <row r="341" spans="1:32">
      <c r="A341" s="160" t="s">
        <v>917</v>
      </c>
      <c r="B341" s="160" t="s">
        <v>935</v>
      </c>
      <c r="C341" s="160">
        <v>519200</v>
      </c>
      <c r="D341" s="160" t="s">
        <v>918</v>
      </c>
      <c r="E341" s="160" t="s">
        <v>957</v>
      </c>
      <c r="F341" s="161">
        <v>2016</v>
      </c>
      <c r="G341" s="162">
        <v>0</v>
      </c>
      <c r="H341" s="161">
        <v>3913.4033399999998</v>
      </c>
      <c r="I341" s="161">
        <v>4799.84645</v>
      </c>
      <c r="J341" s="161">
        <v>3817.6618199999998</v>
      </c>
      <c r="K341" s="161">
        <v>5131.7088899999999</v>
      </c>
      <c r="L341" s="161">
        <v>3452.3670999999999</v>
      </c>
      <c r="M341" s="161">
        <v>3129.3506299999999</v>
      </c>
      <c r="N341" s="161">
        <v>4160.4815699999999</v>
      </c>
      <c r="O341" s="161">
        <v>5229.66759</v>
      </c>
      <c r="P341" s="161">
        <v>5793.3020599999991</v>
      </c>
      <c r="Q341" s="161">
        <v>3761.4804499999996</v>
      </c>
      <c r="R341" s="161">
        <v>5052.7431500000002</v>
      </c>
      <c r="S341" s="161">
        <v>3753.4224000000004</v>
      </c>
      <c r="T341" s="161">
        <v>5863.4645999999993</v>
      </c>
      <c r="U341" s="161">
        <v>57858.900050000004</v>
      </c>
      <c r="V341" s="163">
        <f ca="1">SUM(INDIRECT(Inputs!$C$11&amp;ROW()&amp;":"&amp;Inputs!$C$12&amp;ROW()))</f>
        <v>3761.4804499999996</v>
      </c>
      <c r="W341" s="163">
        <f ca="1">SUM(INDIRECT(Inputs!$C$13&amp;ROW()&amp;":"&amp;Inputs!$C$14&amp;ROW()))</f>
        <v>43189.269899999999</v>
      </c>
      <c r="X341" s="3" t="str">
        <f>IF(COUNTIFS(Lookups!$A:$A,C341)=1,"Gross Sales","")</f>
        <v>Gross Sales</v>
      </c>
      <c r="Y341" s="3" t="str">
        <f>IF(COUNTIFS(Lookups!$D:$D,C341)=1,"Bar Sales","")</f>
        <v/>
      </c>
      <c r="Z341" s="3" t="str">
        <f>IFERROR(VLOOKUP(C341*1,Lookups!$D:$F,3,FALSE),"")</f>
        <v/>
      </c>
      <c r="AA341" s="3" t="str">
        <f>IFERROR(VLOOKUP($C341*1,Lookups!$H:$N,3,FALSE),"")</f>
        <v/>
      </c>
      <c r="AB341" s="3" t="str">
        <f>IFERROR(VLOOKUP($C341*1,Lookups!$H:$N,4,FALSE),"")</f>
        <v/>
      </c>
      <c r="AC341" s="3" t="str">
        <f>IFERROR(VLOOKUP($C341*1,Lookups!$H:$N,5,FALSE),"")</f>
        <v/>
      </c>
      <c r="AD341" s="3" t="str">
        <f>IFERROR(VLOOKUP($C341*1,Lookups!$H:$N,6,FALSE),"")</f>
        <v/>
      </c>
      <c r="AE341" s="3" t="str">
        <f>IFERROR(VLOOKUP($C341*1,Lookups!$H:$N,7,FALSE),"")</f>
        <v/>
      </c>
      <c r="AF341" s="3" t="str">
        <f>VLOOKUP(B341*1,Stores!$A:$C,3,FALSE)</f>
        <v>DFG</v>
      </c>
    </row>
    <row r="342" spans="1:32">
      <c r="A342" s="160" t="s">
        <v>917</v>
      </c>
      <c r="B342" s="160" t="s">
        <v>936</v>
      </c>
      <c r="C342" s="160">
        <v>519200</v>
      </c>
      <c r="D342" s="160" t="s">
        <v>918</v>
      </c>
      <c r="E342" s="160" t="s">
        <v>957</v>
      </c>
      <c r="F342" s="161">
        <v>2016</v>
      </c>
      <c r="G342" s="162">
        <v>0</v>
      </c>
      <c r="H342" s="161">
        <v>3993.3241599999997</v>
      </c>
      <c r="I342" s="161">
        <v>5006.2099499999995</v>
      </c>
      <c r="J342" s="161">
        <v>3298.1633999999999</v>
      </c>
      <c r="K342" s="161">
        <v>5511.884</v>
      </c>
      <c r="L342" s="161">
        <v>3462.7975199999996</v>
      </c>
      <c r="M342" s="161">
        <v>2807.8364999999999</v>
      </c>
      <c r="N342" s="161">
        <v>3066.0975799999997</v>
      </c>
      <c r="O342" s="161">
        <v>2934.7586799999995</v>
      </c>
      <c r="P342" s="161">
        <v>3180.2601599999994</v>
      </c>
      <c r="Q342" s="161">
        <v>3074.3930700000001</v>
      </c>
      <c r="R342" s="161">
        <v>3670.5851699999998</v>
      </c>
      <c r="S342" s="161">
        <v>1567.5389100000002</v>
      </c>
      <c r="T342" s="161">
        <v>2610.7111799999993</v>
      </c>
      <c r="U342" s="161">
        <v>44184.560279999991</v>
      </c>
      <c r="V342" s="163">
        <f ca="1">SUM(INDIRECT(Inputs!$C$11&amp;ROW()&amp;":"&amp;Inputs!$C$12&amp;ROW()))</f>
        <v>3074.3930700000001</v>
      </c>
      <c r="W342" s="163">
        <f ca="1">SUM(INDIRECT(Inputs!$C$13&amp;ROW()&amp;":"&amp;Inputs!$C$14&amp;ROW()))</f>
        <v>36335.725019999991</v>
      </c>
      <c r="X342" s="3" t="str">
        <f>IF(COUNTIFS(Lookups!$A:$A,C342)=1,"Gross Sales","")</f>
        <v>Gross Sales</v>
      </c>
      <c r="Y342" s="3" t="str">
        <f>IF(COUNTIFS(Lookups!$D:$D,C342)=1,"Bar Sales","")</f>
        <v/>
      </c>
      <c r="Z342" s="3" t="str">
        <f>IFERROR(VLOOKUP(C342*1,Lookups!$D:$F,3,FALSE),"")</f>
        <v/>
      </c>
      <c r="AA342" s="3" t="str">
        <f>IFERROR(VLOOKUP($C342*1,Lookups!$H:$N,3,FALSE),"")</f>
        <v/>
      </c>
      <c r="AB342" s="3" t="str">
        <f>IFERROR(VLOOKUP($C342*1,Lookups!$H:$N,4,FALSE),"")</f>
        <v/>
      </c>
      <c r="AC342" s="3" t="str">
        <f>IFERROR(VLOOKUP($C342*1,Lookups!$H:$N,5,FALSE),"")</f>
        <v/>
      </c>
      <c r="AD342" s="3" t="str">
        <f>IFERROR(VLOOKUP($C342*1,Lookups!$H:$N,6,FALSE),"")</f>
        <v/>
      </c>
      <c r="AE342" s="3" t="str">
        <f>IFERROR(VLOOKUP($C342*1,Lookups!$H:$N,7,FALSE),"")</f>
        <v/>
      </c>
      <c r="AF342" s="3" t="str">
        <f>VLOOKUP(B342*1,Stores!$A:$C,3,FALSE)</f>
        <v>DFG</v>
      </c>
    </row>
    <row r="343" spans="1:32">
      <c r="A343" s="160" t="s">
        <v>917</v>
      </c>
      <c r="B343" s="160" t="s">
        <v>937</v>
      </c>
      <c r="C343" s="160">
        <v>519200</v>
      </c>
      <c r="D343" s="160" t="s">
        <v>918</v>
      </c>
      <c r="E343" s="160" t="s">
        <v>957</v>
      </c>
      <c r="F343" s="161">
        <v>2016</v>
      </c>
      <c r="G343" s="162">
        <v>0</v>
      </c>
      <c r="H343" s="161">
        <v>5257.9767099999999</v>
      </c>
      <c r="I343" s="161">
        <v>4232.0187000000005</v>
      </c>
      <c r="J343" s="161">
        <v>4549.1840099999999</v>
      </c>
      <c r="K343" s="161">
        <v>4042.0038399999999</v>
      </c>
      <c r="L343" s="161">
        <v>2947.42112</v>
      </c>
      <c r="M343" s="161">
        <v>3081.9896799999992</v>
      </c>
      <c r="N343" s="161">
        <v>3190.4672799999994</v>
      </c>
      <c r="O343" s="161">
        <v>2424.3925999999997</v>
      </c>
      <c r="P343" s="161">
        <v>3133.6757899999998</v>
      </c>
      <c r="Q343" s="161">
        <v>2284.7627600000001</v>
      </c>
      <c r="R343" s="161">
        <v>2249.0650000000001</v>
      </c>
      <c r="S343" s="161">
        <v>2432.0382799999998</v>
      </c>
      <c r="T343" s="161">
        <v>2179.5444999999995</v>
      </c>
      <c r="U343" s="161">
        <v>42004.540269999998</v>
      </c>
      <c r="V343" s="163">
        <f ca="1">SUM(INDIRECT(Inputs!$C$11&amp;ROW()&amp;":"&amp;Inputs!$C$12&amp;ROW()))</f>
        <v>2284.7627600000001</v>
      </c>
      <c r="W343" s="163">
        <f ca="1">SUM(INDIRECT(Inputs!$C$13&amp;ROW()&amp;":"&amp;Inputs!$C$14&amp;ROW()))</f>
        <v>35143.892489999998</v>
      </c>
      <c r="X343" s="3" t="str">
        <f>IF(COUNTIFS(Lookups!$A:$A,C343)=1,"Gross Sales","")</f>
        <v>Gross Sales</v>
      </c>
      <c r="Y343" s="3" t="str">
        <f>IF(COUNTIFS(Lookups!$D:$D,C343)=1,"Bar Sales","")</f>
        <v/>
      </c>
      <c r="Z343" s="3" t="str">
        <f>IFERROR(VLOOKUP(C343*1,Lookups!$D:$F,3,FALSE),"")</f>
        <v/>
      </c>
      <c r="AA343" s="3" t="str">
        <f>IFERROR(VLOOKUP($C343*1,Lookups!$H:$N,3,FALSE),"")</f>
        <v/>
      </c>
      <c r="AB343" s="3" t="str">
        <f>IFERROR(VLOOKUP($C343*1,Lookups!$H:$N,4,FALSE),"")</f>
        <v/>
      </c>
      <c r="AC343" s="3" t="str">
        <f>IFERROR(VLOOKUP($C343*1,Lookups!$H:$N,5,FALSE),"")</f>
        <v/>
      </c>
      <c r="AD343" s="3" t="str">
        <f>IFERROR(VLOOKUP($C343*1,Lookups!$H:$N,6,FALSE),"")</f>
        <v/>
      </c>
      <c r="AE343" s="3" t="str">
        <f>IFERROR(VLOOKUP($C343*1,Lookups!$H:$N,7,FALSE),"")</f>
        <v/>
      </c>
      <c r="AF343" s="3" t="str">
        <f>VLOOKUP(B343*1,Stores!$A:$C,3,FALSE)</f>
        <v>DFG</v>
      </c>
    </row>
    <row r="344" spans="1:32">
      <c r="A344" s="160" t="s">
        <v>917</v>
      </c>
      <c r="B344" s="160" t="s">
        <v>938</v>
      </c>
      <c r="C344" s="160">
        <v>519200</v>
      </c>
      <c r="D344" s="160" t="s">
        <v>918</v>
      </c>
      <c r="E344" s="160" t="s">
        <v>957</v>
      </c>
      <c r="F344" s="161">
        <v>2016</v>
      </c>
      <c r="G344" s="162">
        <v>0</v>
      </c>
      <c r="H344" s="161">
        <v>5080.5463799999998</v>
      </c>
      <c r="I344" s="161">
        <v>4970.2148999999999</v>
      </c>
      <c r="J344" s="161">
        <v>3323.1061499999996</v>
      </c>
      <c r="K344" s="161">
        <v>4122.3289800000002</v>
      </c>
      <c r="L344" s="161">
        <v>5244.0170999999991</v>
      </c>
      <c r="M344" s="161">
        <v>3675.3821999999996</v>
      </c>
      <c r="N344" s="161">
        <v>5278.0410199999997</v>
      </c>
      <c r="O344" s="161">
        <v>4807.7211699999998</v>
      </c>
      <c r="P344" s="161">
        <v>5989.5751999999993</v>
      </c>
      <c r="Q344" s="161">
        <v>5502.7097999999996</v>
      </c>
      <c r="R344" s="161">
        <v>3768.1993299999999</v>
      </c>
      <c r="S344" s="161">
        <v>4251.4126900000001</v>
      </c>
      <c r="T344" s="161">
        <v>3722.8626400000003</v>
      </c>
      <c r="U344" s="161">
        <v>59736.117559999991</v>
      </c>
      <c r="V344" s="163">
        <f ca="1">SUM(INDIRECT(Inputs!$C$11&amp;ROW()&amp;":"&amp;Inputs!$C$12&amp;ROW()))</f>
        <v>5502.7097999999996</v>
      </c>
      <c r="W344" s="163">
        <f ca="1">SUM(INDIRECT(Inputs!$C$13&amp;ROW()&amp;":"&amp;Inputs!$C$14&amp;ROW()))</f>
        <v>47993.642899999992</v>
      </c>
      <c r="X344" s="3" t="str">
        <f>IF(COUNTIFS(Lookups!$A:$A,C344)=1,"Gross Sales","")</f>
        <v>Gross Sales</v>
      </c>
      <c r="Y344" s="3" t="str">
        <f>IF(COUNTIFS(Lookups!$D:$D,C344)=1,"Bar Sales","")</f>
        <v/>
      </c>
      <c r="Z344" s="3" t="str">
        <f>IFERROR(VLOOKUP(C344*1,Lookups!$D:$F,3,FALSE),"")</f>
        <v/>
      </c>
      <c r="AA344" s="3" t="str">
        <f>IFERROR(VLOOKUP($C344*1,Lookups!$H:$N,3,FALSE),"")</f>
        <v/>
      </c>
      <c r="AB344" s="3" t="str">
        <f>IFERROR(VLOOKUP($C344*1,Lookups!$H:$N,4,FALSE),"")</f>
        <v/>
      </c>
      <c r="AC344" s="3" t="str">
        <f>IFERROR(VLOOKUP($C344*1,Lookups!$H:$N,5,FALSE),"")</f>
        <v/>
      </c>
      <c r="AD344" s="3" t="str">
        <f>IFERROR(VLOOKUP($C344*1,Lookups!$H:$N,6,FALSE),"")</f>
        <v/>
      </c>
      <c r="AE344" s="3" t="str">
        <f>IFERROR(VLOOKUP($C344*1,Lookups!$H:$N,7,FALSE),"")</f>
        <v/>
      </c>
      <c r="AF344" s="3" t="str">
        <f>VLOOKUP(B344*1,Stores!$A:$C,3,FALSE)</f>
        <v>DFG</v>
      </c>
    </row>
    <row r="345" spans="1:32">
      <c r="A345" s="160" t="s">
        <v>917</v>
      </c>
      <c r="B345" s="160" t="s">
        <v>939</v>
      </c>
      <c r="C345" s="160">
        <v>519200</v>
      </c>
      <c r="D345" s="160" t="s">
        <v>918</v>
      </c>
      <c r="E345" s="160" t="s">
        <v>957</v>
      </c>
      <c r="F345" s="161">
        <v>2016</v>
      </c>
      <c r="G345" s="162">
        <v>0</v>
      </c>
      <c r="H345" s="161">
        <v>6505.5787300000002</v>
      </c>
      <c r="I345" s="161">
        <v>7660.0332899999994</v>
      </c>
      <c r="J345" s="161">
        <v>7350.477539999999</v>
      </c>
      <c r="K345" s="161">
        <v>7474.1032799999994</v>
      </c>
      <c r="L345" s="161">
        <v>4160.1601999999993</v>
      </c>
      <c r="M345" s="161">
        <v>5147.8284899999999</v>
      </c>
      <c r="N345" s="161">
        <v>4043.8290900000002</v>
      </c>
      <c r="O345" s="161">
        <v>3779.3895999999995</v>
      </c>
      <c r="P345" s="161">
        <v>4412.1212099999993</v>
      </c>
      <c r="Q345" s="161">
        <v>6531.1844499999997</v>
      </c>
      <c r="R345" s="161">
        <v>5305.9910399999999</v>
      </c>
      <c r="S345" s="161">
        <v>4076.38</v>
      </c>
      <c r="T345" s="161">
        <v>5499.0324899999996</v>
      </c>
      <c r="U345" s="161">
        <v>71946.109410000005</v>
      </c>
      <c r="V345" s="163">
        <f ca="1">SUM(INDIRECT(Inputs!$C$11&amp;ROW()&amp;":"&amp;Inputs!$C$12&amp;ROW()))</f>
        <v>6531.1844499999997</v>
      </c>
      <c r="W345" s="163">
        <f ca="1">SUM(INDIRECT(Inputs!$C$13&amp;ROW()&amp;":"&amp;Inputs!$C$14&amp;ROW()))</f>
        <v>57064.705880000001</v>
      </c>
      <c r="X345" s="3" t="str">
        <f>IF(COUNTIFS(Lookups!$A:$A,C345)=1,"Gross Sales","")</f>
        <v>Gross Sales</v>
      </c>
      <c r="Y345" s="3" t="str">
        <f>IF(COUNTIFS(Lookups!$D:$D,C345)=1,"Bar Sales","")</f>
        <v/>
      </c>
      <c r="Z345" s="3" t="str">
        <f>IFERROR(VLOOKUP(C345*1,Lookups!$D:$F,3,FALSE),"")</f>
        <v/>
      </c>
      <c r="AA345" s="3" t="str">
        <f>IFERROR(VLOOKUP($C345*1,Lookups!$H:$N,3,FALSE),"")</f>
        <v/>
      </c>
      <c r="AB345" s="3" t="str">
        <f>IFERROR(VLOOKUP($C345*1,Lookups!$H:$N,4,FALSE),"")</f>
        <v/>
      </c>
      <c r="AC345" s="3" t="str">
        <f>IFERROR(VLOOKUP($C345*1,Lookups!$H:$N,5,FALSE),"")</f>
        <v/>
      </c>
      <c r="AD345" s="3" t="str">
        <f>IFERROR(VLOOKUP($C345*1,Lookups!$H:$N,6,FALSE),"")</f>
        <v/>
      </c>
      <c r="AE345" s="3" t="str">
        <f>IFERROR(VLOOKUP($C345*1,Lookups!$H:$N,7,FALSE),"")</f>
        <v/>
      </c>
      <c r="AF345" s="3" t="str">
        <f>VLOOKUP(B345*1,Stores!$A:$C,3,FALSE)</f>
        <v>DFG</v>
      </c>
    </row>
    <row r="346" spans="1:32">
      <c r="A346" s="160" t="s">
        <v>917</v>
      </c>
      <c r="B346" s="160" t="s">
        <v>940</v>
      </c>
      <c r="C346" s="160">
        <v>519200</v>
      </c>
      <c r="D346" s="160" t="s">
        <v>918</v>
      </c>
      <c r="E346" s="160" t="s">
        <v>957</v>
      </c>
      <c r="F346" s="161">
        <v>2016</v>
      </c>
      <c r="G346" s="162">
        <v>0</v>
      </c>
      <c r="H346" s="161">
        <v>11406.113249999999</v>
      </c>
      <c r="I346" s="161">
        <v>9962.3104000000003</v>
      </c>
      <c r="J346" s="161">
        <v>11302.50758</v>
      </c>
      <c r="K346" s="161">
        <v>7720.1594399999994</v>
      </c>
      <c r="L346" s="161">
        <v>9379.1515999999992</v>
      </c>
      <c r="M346" s="161">
        <v>6030.2676000000001</v>
      </c>
      <c r="N346" s="161">
        <v>5675.4242999999997</v>
      </c>
      <c r="O346" s="161">
        <v>5648.9806799999997</v>
      </c>
      <c r="P346" s="161">
        <v>5454.2585999999992</v>
      </c>
      <c r="Q346" s="161">
        <v>5236.7898800000003</v>
      </c>
      <c r="R346" s="161">
        <v>6128.9166400000004</v>
      </c>
      <c r="S346" s="161">
        <v>4920.0123000000003</v>
      </c>
      <c r="T346" s="161">
        <v>5705.3041499999999</v>
      </c>
      <c r="U346" s="161">
        <v>94570.196419999978</v>
      </c>
      <c r="V346" s="163">
        <f ca="1">SUM(INDIRECT(Inputs!$C$11&amp;ROW()&amp;":"&amp;Inputs!$C$12&amp;ROW()))</f>
        <v>5236.7898800000003</v>
      </c>
      <c r="W346" s="163">
        <f ca="1">SUM(INDIRECT(Inputs!$C$13&amp;ROW()&amp;":"&amp;Inputs!$C$14&amp;ROW()))</f>
        <v>77815.963329999984</v>
      </c>
      <c r="X346" s="3" t="str">
        <f>IF(COUNTIFS(Lookups!$A:$A,C346)=1,"Gross Sales","")</f>
        <v>Gross Sales</v>
      </c>
      <c r="Y346" s="3" t="str">
        <f>IF(COUNTIFS(Lookups!$D:$D,C346)=1,"Bar Sales","")</f>
        <v/>
      </c>
      <c r="Z346" s="3" t="str">
        <f>IFERROR(VLOOKUP(C346*1,Lookups!$D:$F,3,FALSE),"")</f>
        <v/>
      </c>
      <c r="AA346" s="3" t="str">
        <f>IFERROR(VLOOKUP($C346*1,Lookups!$H:$N,3,FALSE),"")</f>
        <v/>
      </c>
      <c r="AB346" s="3" t="str">
        <f>IFERROR(VLOOKUP($C346*1,Lookups!$H:$N,4,FALSE),"")</f>
        <v/>
      </c>
      <c r="AC346" s="3" t="str">
        <f>IFERROR(VLOOKUP($C346*1,Lookups!$H:$N,5,FALSE),"")</f>
        <v/>
      </c>
      <c r="AD346" s="3" t="str">
        <f>IFERROR(VLOOKUP($C346*1,Lookups!$H:$N,6,FALSE),"")</f>
        <v/>
      </c>
      <c r="AE346" s="3" t="str">
        <f>IFERROR(VLOOKUP($C346*1,Lookups!$H:$N,7,FALSE),"")</f>
        <v/>
      </c>
      <c r="AF346" s="3" t="str">
        <f>VLOOKUP(B346*1,Stores!$A:$C,3,FALSE)</f>
        <v>DFG</v>
      </c>
    </row>
    <row r="347" spans="1:32">
      <c r="A347" s="160" t="s">
        <v>917</v>
      </c>
      <c r="B347" s="160" t="s">
        <v>941</v>
      </c>
      <c r="C347" s="160">
        <v>519200</v>
      </c>
      <c r="D347" s="160" t="s">
        <v>918</v>
      </c>
      <c r="E347" s="160" t="s">
        <v>957</v>
      </c>
      <c r="F347" s="161">
        <v>2016</v>
      </c>
      <c r="G347" s="162">
        <v>0</v>
      </c>
      <c r="H347" s="161">
        <v>14338.309439999999</v>
      </c>
      <c r="I347" s="161">
        <v>11536.8225</v>
      </c>
      <c r="J347" s="161">
        <v>12650.774640000001</v>
      </c>
      <c r="K347" s="161">
        <v>9336.2791899999993</v>
      </c>
      <c r="L347" s="161">
        <v>7991.373599999999</v>
      </c>
      <c r="M347" s="161">
        <v>6940.0902899999983</v>
      </c>
      <c r="N347" s="161">
        <v>5720.6410799999994</v>
      </c>
      <c r="O347" s="161">
        <v>5995.9838399999999</v>
      </c>
      <c r="P347" s="161">
        <v>9143.4419999999991</v>
      </c>
      <c r="Q347" s="161">
        <v>7262.9090799999994</v>
      </c>
      <c r="R347" s="161">
        <v>7597.1510999999991</v>
      </c>
      <c r="S347" s="161">
        <v>5355.7167300000001</v>
      </c>
      <c r="T347" s="161">
        <v>5263.3685299999988</v>
      </c>
      <c r="U347" s="161">
        <v>109132.86201999999</v>
      </c>
      <c r="V347" s="163">
        <f ca="1">SUM(INDIRECT(Inputs!$C$11&amp;ROW()&amp;":"&amp;Inputs!$C$12&amp;ROW()))</f>
        <v>7262.9090799999994</v>
      </c>
      <c r="W347" s="163">
        <f ca="1">SUM(INDIRECT(Inputs!$C$13&amp;ROW()&amp;":"&amp;Inputs!$C$14&amp;ROW()))</f>
        <v>90916.625659999991</v>
      </c>
      <c r="X347" s="3" t="str">
        <f>IF(COUNTIFS(Lookups!$A:$A,C347)=1,"Gross Sales","")</f>
        <v>Gross Sales</v>
      </c>
      <c r="Y347" s="3" t="str">
        <f>IF(COUNTIFS(Lookups!$D:$D,C347)=1,"Bar Sales","")</f>
        <v/>
      </c>
      <c r="Z347" s="3" t="str">
        <f>IFERROR(VLOOKUP(C347*1,Lookups!$D:$F,3,FALSE),"")</f>
        <v/>
      </c>
      <c r="AA347" s="3" t="str">
        <f>IFERROR(VLOOKUP($C347*1,Lookups!$H:$N,3,FALSE),"")</f>
        <v/>
      </c>
      <c r="AB347" s="3" t="str">
        <f>IFERROR(VLOOKUP($C347*1,Lookups!$H:$N,4,FALSE),"")</f>
        <v/>
      </c>
      <c r="AC347" s="3" t="str">
        <f>IFERROR(VLOOKUP($C347*1,Lookups!$H:$N,5,FALSE),"")</f>
        <v/>
      </c>
      <c r="AD347" s="3" t="str">
        <f>IFERROR(VLOOKUP($C347*1,Lookups!$H:$N,6,FALSE),"")</f>
        <v/>
      </c>
      <c r="AE347" s="3" t="str">
        <f>IFERROR(VLOOKUP($C347*1,Lookups!$H:$N,7,FALSE),"")</f>
        <v/>
      </c>
      <c r="AF347" s="3" t="str">
        <f>VLOOKUP(B347*1,Stores!$A:$C,3,FALSE)</f>
        <v>DFG</v>
      </c>
    </row>
    <row r="348" spans="1:32">
      <c r="A348" s="160" t="s">
        <v>917</v>
      </c>
      <c r="B348" s="160" t="s">
        <v>942</v>
      </c>
      <c r="C348" s="160">
        <v>519200</v>
      </c>
      <c r="D348" s="160" t="s">
        <v>918</v>
      </c>
      <c r="E348" s="160" t="s">
        <v>957</v>
      </c>
      <c r="F348" s="161">
        <v>2016</v>
      </c>
      <c r="G348" s="162">
        <v>0</v>
      </c>
      <c r="H348" s="161">
        <v>5610.2515699999994</v>
      </c>
      <c r="I348" s="161">
        <v>5119.1332499999999</v>
      </c>
      <c r="J348" s="161">
        <v>7223.9947499999989</v>
      </c>
      <c r="K348" s="161">
        <v>4644.9207000000006</v>
      </c>
      <c r="L348" s="161">
        <v>3491.7277499999996</v>
      </c>
      <c r="M348" s="161">
        <v>4495.1129999999994</v>
      </c>
      <c r="N348" s="161">
        <v>4911.3433599999998</v>
      </c>
      <c r="O348" s="161">
        <v>4142.6976500000001</v>
      </c>
      <c r="P348" s="161">
        <v>4958.1029399999998</v>
      </c>
      <c r="Q348" s="161">
        <v>5755.0558799999999</v>
      </c>
      <c r="R348" s="161">
        <v>6355.32485</v>
      </c>
      <c r="S348" s="161">
        <v>3456.4244399999998</v>
      </c>
      <c r="T348" s="161">
        <v>5175.0599599999996</v>
      </c>
      <c r="U348" s="161">
        <v>65339.150099999992</v>
      </c>
      <c r="V348" s="163">
        <f ca="1">SUM(INDIRECT(Inputs!$C$11&amp;ROW()&amp;":"&amp;Inputs!$C$12&amp;ROW()))</f>
        <v>5755.0558799999999</v>
      </c>
      <c r="W348" s="163">
        <f ca="1">SUM(INDIRECT(Inputs!$C$13&amp;ROW()&amp;":"&amp;Inputs!$C$14&amp;ROW()))</f>
        <v>50352.340849999993</v>
      </c>
      <c r="X348" s="3" t="str">
        <f>IF(COUNTIFS(Lookups!$A:$A,C348)=1,"Gross Sales","")</f>
        <v>Gross Sales</v>
      </c>
      <c r="Y348" s="3" t="str">
        <f>IF(COUNTIFS(Lookups!$D:$D,C348)=1,"Bar Sales","")</f>
        <v/>
      </c>
      <c r="Z348" s="3" t="str">
        <f>IFERROR(VLOOKUP(C348*1,Lookups!$D:$F,3,FALSE),"")</f>
        <v/>
      </c>
      <c r="AA348" s="3" t="str">
        <f>IFERROR(VLOOKUP($C348*1,Lookups!$H:$N,3,FALSE),"")</f>
        <v/>
      </c>
      <c r="AB348" s="3" t="str">
        <f>IFERROR(VLOOKUP($C348*1,Lookups!$H:$N,4,FALSE),"")</f>
        <v/>
      </c>
      <c r="AC348" s="3" t="str">
        <f>IFERROR(VLOOKUP($C348*1,Lookups!$H:$N,5,FALSE),"")</f>
        <v/>
      </c>
      <c r="AD348" s="3" t="str">
        <f>IFERROR(VLOOKUP($C348*1,Lookups!$H:$N,6,FALSE),"")</f>
        <v/>
      </c>
      <c r="AE348" s="3" t="str">
        <f>IFERROR(VLOOKUP($C348*1,Lookups!$H:$N,7,FALSE),"")</f>
        <v/>
      </c>
      <c r="AF348" s="3" t="str">
        <f>VLOOKUP(B348*1,Stores!$A:$C,3,FALSE)</f>
        <v>DFG</v>
      </c>
    </row>
    <row r="349" spans="1:32">
      <c r="A349" s="160" t="s">
        <v>917</v>
      </c>
      <c r="B349" s="160" t="s">
        <v>943</v>
      </c>
      <c r="C349" s="160">
        <v>519200</v>
      </c>
      <c r="D349" s="160" t="s">
        <v>918</v>
      </c>
      <c r="E349" s="160" t="s">
        <v>957</v>
      </c>
      <c r="F349" s="161">
        <v>2016</v>
      </c>
      <c r="G349" s="162">
        <v>0</v>
      </c>
      <c r="H349" s="161">
        <v>4769.9451800000006</v>
      </c>
      <c r="I349" s="161">
        <v>5508.6491599999999</v>
      </c>
      <c r="J349" s="161">
        <v>6037.7862999999998</v>
      </c>
      <c r="K349" s="161">
        <v>4203.8863999999994</v>
      </c>
      <c r="L349" s="161">
        <v>2936.1832499999996</v>
      </c>
      <c r="M349" s="161">
        <v>3276.2362499999999</v>
      </c>
      <c r="N349" s="161">
        <v>2747.7567599999998</v>
      </c>
      <c r="O349" s="161">
        <v>2024.8136999999997</v>
      </c>
      <c r="P349" s="161">
        <v>2483.0767499999997</v>
      </c>
      <c r="Q349" s="161">
        <v>2425.2765599999998</v>
      </c>
      <c r="R349" s="161">
        <v>2338.8119999999999</v>
      </c>
      <c r="S349" s="161">
        <v>2340.5927999999999</v>
      </c>
      <c r="T349" s="161">
        <v>2208.6120000000001</v>
      </c>
      <c r="U349" s="161">
        <v>43301.627109999987</v>
      </c>
      <c r="V349" s="163">
        <f ca="1">SUM(INDIRECT(Inputs!$C$11&amp;ROW()&amp;":"&amp;Inputs!$C$12&amp;ROW()))</f>
        <v>2425.2765599999998</v>
      </c>
      <c r="W349" s="163">
        <f ca="1">SUM(INDIRECT(Inputs!$C$13&amp;ROW()&amp;":"&amp;Inputs!$C$14&amp;ROW()))</f>
        <v>36413.610309999989</v>
      </c>
      <c r="X349" s="3" t="str">
        <f>IF(COUNTIFS(Lookups!$A:$A,C349)=1,"Gross Sales","")</f>
        <v>Gross Sales</v>
      </c>
      <c r="Y349" s="3" t="str">
        <f>IF(COUNTIFS(Lookups!$D:$D,C349)=1,"Bar Sales","")</f>
        <v/>
      </c>
      <c r="Z349" s="3" t="str">
        <f>IFERROR(VLOOKUP(C349*1,Lookups!$D:$F,3,FALSE),"")</f>
        <v/>
      </c>
      <c r="AA349" s="3" t="str">
        <f>IFERROR(VLOOKUP($C349*1,Lookups!$H:$N,3,FALSE),"")</f>
        <v/>
      </c>
      <c r="AB349" s="3" t="str">
        <f>IFERROR(VLOOKUP($C349*1,Lookups!$H:$N,4,FALSE),"")</f>
        <v/>
      </c>
      <c r="AC349" s="3" t="str">
        <f>IFERROR(VLOOKUP($C349*1,Lookups!$H:$N,5,FALSE),"")</f>
        <v/>
      </c>
      <c r="AD349" s="3" t="str">
        <f>IFERROR(VLOOKUP($C349*1,Lookups!$H:$N,6,FALSE),"")</f>
        <v/>
      </c>
      <c r="AE349" s="3" t="str">
        <f>IFERROR(VLOOKUP($C349*1,Lookups!$H:$N,7,FALSE),"")</f>
        <v/>
      </c>
      <c r="AF349" s="3" t="str">
        <f>VLOOKUP(B349*1,Stores!$A:$C,3,FALSE)</f>
        <v>DFG</v>
      </c>
    </row>
    <row r="350" spans="1:32">
      <c r="A350" s="160" t="s">
        <v>917</v>
      </c>
      <c r="B350" s="160" t="s">
        <v>944</v>
      </c>
      <c r="C350" s="160">
        <v>519200</v>
      </c>
      <c r="D350" s="160" t="s">
        <v>918</v>
      </c>
      <c r="E350" s="160" t="s">
        <v>957</v>
      </c>
      <c r="F350" s="161">
        <v>2016</v>
      </c>
      <c r="G350" s="162">
        <v>0</v>
      </c>
      <c r="H350" s="161">
        <v>4629.2504299999991</v>
      </c>
      <c r="I350" s="161">
        <v>4782.1927999999998</v>
      </c>
      <c r="J350" s="161">
        <v>5053.8734399999994</v>
      </c>
      <c r="K350" s="161">
        <v>4796.1827200000007</v>
      </c>
      <c r="L350" s="161">
        <v>2905.1656200000002</v>
      </c>
      <c r="M350" s="161">
        <v>4373.7901899999997</v>
      </c>
      <c r="N350" s="161">
        <v>2481.9857999999999</v>
      </c>
      <c r="O350" s="161">
        <v>4487.5562200000004</v>
      </c>
      <c r="P350" s="161">
        <v>3778.7368499999998</v>
      </c>
      <c r="Q350" s="161">
        <v>3062.2924499999995</v>
      </c>
      <c r="R350" s="161">
        <v>4267.6683700000003</v>
      </c>
      <c r="S350" s="161">
        <v>3785.3499599999996</v>
      </c>
      <c r="T350" s="161">
        <v>4222.4710499999992</v>
      </c>
      <c r="U350" s="161">
        <v>52626.515899999999</v>
      </c>
      <c r="V350" s="163">
        <f ca="1">SUM(INDIRECT(Inputs!$C$11&amp;ROW()&amp;":"&amp;Inputs!$C$12&amp;ROW()))</f>
        <v>3062.2924499999995</v>
      </c>
      <c r="W350" s="163">
        <f ca="1">SUM(INDIRECT(Inputs!$C$13&amp;ROW()&amp;":"&amp;Inputs!$C$14&amp;ROW()))</f>
        <v>40351.026519999999</v>
      </c>
      <c r="X350" s="3" t="str">
        <f>IF(COUNTIFS(Lookups!$A:$A,C350)=1,"Gross Sales","")</f>
        <v>Gross Sales</v>
      </c>
      <c r="Y350" s="3" t="str">
        <f>IF(COUNTIFS(Lookups!$D:$D,C350)=1,"Bar Sales","")</f>
        <v/>
      </c>
      <c r="Z350" s="3" t="str">
        <f>IFERROR(VLOOKUP(C350*1,Lookups!$D:$F,3,FALSE),"")</f>
        <v/>
      </c>
      <c r="AA350" s="3" t="str">
        <f>IFERROR(VLOOKUP($C350*1,Lookups!$H:$N,3,FALSE),"")</f>
        <v/>
      </c>
      <c r="AB350" s="3" t="str">
        <f>IFERROR(VLOOKUP($C350*1,Lookups!$H:$N,4,FALSE),"")</f>
        <v/>
      </c>
      <c r="AC350" s="3" t="str">
        <f>IFERROR(VLOOKUP($C350*1,Lookups!$H:$N,5,FALSE),"")</f>
        <v/>
      </c>
      <c r="AD350" s="3" t="str">
        <f>IFERROR(VLOOKUP($C350*1,Lookups!$H:$N,6,FALSE),"")</f>
        <v/>
      </c>
      <c r="AE350" s="3" t="str">
        <f>IFERROR(VLOOKUP($C350*1,Lookups!$H:$N,7,FALSE),"")</f>
        <v/>
      </c>
      <c r="AF350" s="3" t="str">
        <f>VLOOKUP(B350*1,Stores!$A:$C,3,FALSE)</f>
        <v>DFG</v>
      </c>
    </row>
    <row r="351" spans="1:32">
      <c r="A351" s="160" t="s">
        <v>917</v>
      </c>
      <c r="B351" s="160" t="s">
        <v>945</v>
      </c>
      <c r="C351" s="160">
        <v>519200</v>
      </c>
      <c r="D351" s="160" t="s">
        <v>918</v>
      </c>
      <c r="E351" s="160" t="s">
        <v>957</v>
      </c>
      <c r="F351" s="161">
        <v>2016</v>
      </c>
      <c r="G351" s="162">
        <v>0</v>
      </c>
      <c r="H351" s="161">
        <v>5855.1663799999997</v>
      </c>
      <c r="I351" s="161">
        <v>6388.3946699999997</v>
      </c>
      <c r="J351" s="161">
        <v>7730.5031999999992</v>
      </c>
      <c r="K351" s="161">
        <v>7966.2542399999984</v>
      </c>
      <c r="L351" s="161">
        <v>7710.2933599999988</v>
      </c>
      <c r="M351" s="161">
        <v>4297.1110000000008</v>
      </c>
      <c r="N351" s="161">
        <v>3923.2206299999993</v>
      </c>
      <c r="O351" s="161">
        <v>4140.3770099999992</v>
      </c>
      <c r="P351" s="161">
        <v>5222.0279999999993</v>
      </c>
      <c r="Q351" s="161">
        <v>7504.79835</v>
      </c>
      <c r="R351" s="161">
        <v>5997.4160399999982</v>
      </c>
      <c r="S351" s="161">
        <v>4589.8259399999997</v>
      </c>
      <c r="T351" s="161">
        <v>5598.8534</v>
      </c>
      <c r="U351" s="161">
        <v>76924.242219999986</v>
      </c>
      <c r="V351" s="163">
        <f ca="1">SUM(INDIRECT(Inputs!$C$11&amp;ROW()&amp;":"&amp;Inputs!$C$12&amp;ROW()))</f>
        <v>7504.79835</v>
      </c>
      <c r="W351" s="163">
        <f ca="1">SUM(INDIRECT(Inputs!$C$13&amp;ROW()&amp;":"&amp;Inputs!$C$14&amp;ROW()))</f>
        <v>60738.146839999979</v>
      </c>
      <c r="X351" s="3" t="str">
        <f>IF(COUNTIFS(Lookups!$A:$A,C351)=1,"Gross Sales","")</f>
        <v>Gross Sales</v>
      </c>
      <c r="Y351" s="3" t="str">
        <f>IF(COUNTIFS(Lookups!$D:$D,C351)=1,"Bar Sales","")</f>
        <v/>
      </c>
      <c r="Z351" s="3" t="str">
        <f>IFERROR(VLOOKUP(C351*1,Lookups!$D:$F,3,FALSE),"")</f>
        <v/>
      </c>
      <c r="AA351" s="3" t="str">
        <f>IFERROR(VLOOKUP($C351*1,Lookups!$H:$N,3,FALSE),"")</f>
        <v/>
      </c>
      <c r="AB351" s="3" t="str">
        <f>IFERROR(VLOOKUP($C351*1,Lookups!$H:$N,4,FALSE),"")</f>
        <v/>
      </c>
      <c r="AC351" s="3" t="str">
        <f>IFERROR(VLOOKUP($C351*1,Lookups!$H:$N,5,FALSE),"")</f>
        <v/>
      </c>
      <c r="AD351" s="3" t="str">
        <f>IFERROR(VLOOKUP($C351*1,Lookups!$H:$N,6,FALSE),"")</f>
        <v/>
      </c>
      <c r="AE351" s="3" t="str">
        <f>IFERROR(VLOOKUP($C351*1,Lookups!$H:$N,7,FALSE),"")</f>
        <v/>
      </c>
      <c r="AF351" s="3" t="str">
        <f>VLOOKUP(B351*1,Stores!$A:$C,3,FALSE)</f>
        <v>DFG</v>
      </c>
    </row>
    <row r="352" spans="1:32">
      <c r="A352" s="160" t="s">
        <v>917</v>
      </c>
      <c r="B352" s="160" t="s">
        <v>946</v>
      </c>
      <c r="C352" s="160">
        <v>519200</v>
      </c>
      <c r="D352" s="160" t="s">
        <v>918</v>
      </c>
      <c r="E352" s="160" t="s">
        <v>957</v>
      </c>
      <c r="F352" s="161">
        <v>2016</v>
      </c>
      <c r="G352" s="162">
        <v>0</v>
      </c>
      <c r="H352" s="161">
        <v>2696.2857599999998</v>
      </c>
      <c r="I352" s="161">
        <v>2673.63096</v>
      </c>
      <c r="J352" s="161">
        <v>2601.2923999999998</v>
      </c>
      <c r="K352" s="161">
        <v>5099.2093599999989</v>
      </c>
      <c r="L352" s="161">
        <v>2988.9932799999997</v>
      </c>
      <c r="M352" s="161">
        <v>3853.4809599999999</v>
      </c>
      <c r="N352" s="161">
        <v>2291.2293599999998</v>
      </c>
      <c r="O352" s="161">
        <v>2636.9526399999995</v>
      </c>
      <c r="P352" s="161">
        <v>3385.7144999999996</v>
      </c>
      <c r="Q352" s="161">
        <v>2310.1469999999999</v>
      </c>
      <c r="R352" s="161">
        <v>3150.6050799999998</v>
      </c>
      <c r="S352" s="161">
        <v>3449.2884999999992</v>
      </c>
      <c r="T352" s="161">
        <v>2464.1723400000001</v>
      </c>
      <c r="U352" s="161">
        <v>39601.002139999997</v>
      </c>
      <c r="V352" s="163">
        <f ca="1">SUM(INDIRECT(Inputs!$C$11&amp;ROW()&amp;":"&amp;Inputs!$C$12&amp;ROW()))</f>
        <v>2310.1469999999999</v>
      </c>
      <c r="W352" s="163">
        <f ca="1">SUM(INDIRECT(Inputs!$C$13&amp;ROW()&amp;":"&amp;Inputs!$C$14&amp;ROW()))</f>
        <v>30536.93622</v>
      </c>
      <c r="X352" s="3" t="str">
        <f>IF(COUNTIFS(Lookups!$A:$A,C352)=1,"Gross Sales","")</f>
        <v>Gross Sales</v>
      </c>
      <c r="Y352" s="3" t="str">
        <f>IF(COUNTIFS(Lookups!$D:$D,C352)=1,"Bar Sales","")</f>
        <v/>
      </c>
      <c r="Z352" s="3" t="str">
        <f>IFERROR(VLOOKUP(C352*1,Lookups!$D:$F,3,FALSE),"")</f>
        <v/>
      </c>
      <c r="AA352" s="3" t="str">
        <f>IFERROR(VLOOKUP($C352*1,Lookups!$H:$N,3,FALSE),"")</f>
        <v/>
      </c>
      <c r="AB352" s="3" t="str">
        <f>IFERROR(VLOOKUP($C352*1,Lookups!$H:$N,4,FALSE),"")</f>
        <v/>
      </c>
      <c r="AC352" s="3" t="str">
        <f>IFERROR(VLOOKUP($C352*1,Lookups!$H:$N,5,FALSE),"")</f>
        <v/>
      </c>
      <c r="AD352" s="3" t="str">
        <f>IFERROR(VLOOKUP($C352*1,Lookups!$H:$N,6,FALSE),"")</f>
        <v/>
      </c>
      <c r="AE352" s="3" t="str">
        <f>IFERROR(VLOOKUP($C352*1,Lookups!$H:$N,7,FALSE),"")</f>
        <v/>
      </c>
      <c r="AF352" s="3" t="str">
        <f>VLOOKUP(B352*1,Stores!$A:$C,3,FALSE)</f>
        <v>DFG</v>
      </c>
    </row>
    <row r="353" spans="1:32">
      <c r="A353" s="160" t="s">
        <v>917</v>
      </c>
      <c r="B353" s="160" t="s">
        <v>947</v>
      </c>
      <c r="C353" s="160">
        <v>519200</v>
      </c>
      <c r="D353" s="160" t="s">
        <v>918</v>
      </c>
      <c r="E353" s="160" t="s">
        <v>957</v>
      </c>
      <c r="F353" s="161">
        <v>2016</v>
      </c>
      <c r="G353" s="162">
        <v>0</v>
      </c>
      <c r="H353" s="161">
        <v>4874.6095999999998</v>
      </c>
      <c r="I353" s="161">
        <v>5617.4815200000003</v>
      </c>
      <c r="J353" s="161">
        <v>4339.8442500000001</v>
      </c>
      <c r="K353" s="161">
        <v>5560.97696</v>
      </c>
      <c r="L353" s="161">
        <v>3417.0051999999996</v>
      </c>
      <c r="M353" s="161">
        <v>3089.5939199999998</v>
      </c>
      <c r="N353" s="161">
        <v>3850.3199</v>
      </c>
      <c r="O353" s="161">
        <v>3588.48945</v>
      </c>
      <c r="P353" s="161">
        <v>6463.1951999999992</v>
      </c>
      <c r="Q353" s="161">
        <v>4950.39048</v>
      </c>
      <c r="R353" s="161">
        <v>3358.8122399999997</v>
      </c>
      <c r="S353" s="161">
        <v>4125.3849</v>
      </c>
      <c r="T353" s="161">
        <v>2897.6270399999999</v>
      </c>
      <c r="U353" s="161">
        <v>56133.730659999994</v>
      </c>
      <c r="V353" s="163">
        <f ca="1">SUM(INDIRECT(Inputs!$C$11&amp;ROW()&amp;":"&amp;Inputs!$C$12&amp;ROW()))</f>
        <v>4950.39048</v>
      </c>
      <c r="W353" s="163">
        <f ca="1">SUM(INDIRECT(Inputs!$C$13&amp;ROW()&amp;":"&amp;Inputs!$C$14&amp;ROW()))</f>
        <v>45751.906479999998</v>
      </c>
      <c r="X353" s="3" t="str">
        <f>IF(COUNTIFS(Lookups!$A:$A,C353)=1,"Gross Sales","")</f>
        <v>Gross Sales</v>
      </c>
      <c r="Y353" s="3" t="str">
        <f>IF(COUNTIFS(Lookups!$D:$D,C353)=1,"Bar Sales","")</f>
        <v/>
      </c>
      <c r="Z353" s="3" t="str">
        <f>IFERROR(VLOOKUP(C353*1,Lookups!$D:$F,3,FALSE),"")</f>
        <v/>
      </c>
      <c r="AA353" s="3" t="str">
        <f>IFERROR(VLOOKUP($C353*1,Lookups!$H:$N,3,FALSE),"")</f>
        <v/>
      </c>
      <c r="AB353" s="3" t="str">
        <f>IFERROR(VLOOKUP($C353*1,Lookups!$H:$N,4,FALSE),"")</f>
        <v/>
      </c>
      <c r="AC353" s="3" t="str">
        <f>IFERROR(VLOOKUP($C353*1,Lookups!$H:$N,5,FALSE),"")</f>
        <v/>
      </c>
      <c r="AD353" s="3" t="str">
        <f>IFERROR(VLOOKUP($C353*1,Lookups!$H:$N,6,FALSE),"")</f>
        <v/>
      </c>
      <c r="AE353" s="3" t="str">
        <f>IFERROR(VLOOKUP($C353*1,Lookups!$H:$N,7,FALSE),"")</f>
        <v/>
      </c>
      <c r="AF353" s="3" t="str">
        <f>VLOOKUP(B353*1,Stores!$A:$C,3,FALSE)</f>
        <v>DFG</v>
      </c>
    </row>
    <row r="354" spans="1:32">
      <c r="A354" s="160" t="s">
        <v>917</v>
      </c>
      <c r="B354" s="160" t="s">
        <v>948</v>
      </c>
      <c r="C354" s="160">
        <v>519200</v>
      </c>
      <c r="D354" s="160" t="s">
        <v>918</v>
      </c>
      <c r="E354" s="160" t="s">
        <v>957</v>
      </c>
      <c r="F354" s="161">
        <v>2016</v>
      </c>
      <c r="G354" s="162">
        <v>0</v>
      </c>
      <c r="H354" s="161">
        <v>6187.2536599999994</v>
      </c>
      <c r="I354" s="161">
        <v>5611.842599999999</v>
      </c>
      <c r="J354" s="161">
        <v>4378.7813999999989</v>
      </c>
      <c r="K354" s="161">
        <v>4580.0739599999997</v>
      </c>
      <c r="L354" s="161">
        <v>5480.0090799999998</v>
      </c>
      <c r="M354" s="161">
        <v>3745.4715199999996</v>
      </c>
      <c r="N354" s="161">
        <v>4148.9448000000002</v>
      </c>
      <c r="O354" s="161">
        <v>4623.6232</v>
      </c>
      <c r="P354" s="161">
        <v>4957.7478999999994</v>
      </c>
      <c r="Q354" s="161">
        <v>5970.0076799999988</v>
      </c>
      <c r="R354" s="161">
        <v>5725.0438699999995</v>
      </c>
      <c r="S354" s="161">
        <v>2928.9253699999995</v>
      </c>
      <c r="T354" s="161">
        <v>3098.6592000000001</v>
      </c>
      <c r="U354" s="161">
        <v>61436.384239999999</v>
      </c>
      <c r="V354" s="163">
        <f ca="1">SUM(INDIRECT(Inputs!$C$11&amp;ROW()&amp;":"&amp;Inputs!$C$12&amp;ROW()))</f>
        <v>5970.0076799999988</v>
      </c>
      <c r="W354" s="163">
        <f ca="1">SUM(INDIRECT(Inputs!$C$13&amp;ROW()&amp;":"&amp;Inputs!$C$14&amp;ROW()))</f>
        <v>49683.755799999999</v>
      </c>
      <c r="X354" s="3" t="str">
        <f>IF(COUNTIFS(Lookups!$A:$A,C354)=1,"Gross Sales","")</f>
        <v>Gross Sales</v>
      </c>
      <c r="Y354" s="3" t="str">
        <f>IF(COUNTIFS(Lookups!$D:$D,C354)=1,"Bar Sales","")</f>
        <v/>
      </c>
      <c r="Z354" s="3" t="str">
        <f>IFERROR(VLOOKUP(C354*1,Lookups!$D:$F,3,FALSE),"")</f>
        <v/>
      </c>
      <c r="AA354" s="3" t="str">
        <f>IFERROR(VLOOKUP($C354*1,Lookups!$H:$N,3,FALSE),"")</f>
        <v/>
      </c>
      <c r="AB354" s="3" t="str">
        <f>IFERROR(VLOOKUP($C354*1,Lookups!$H:$N,4,FALSE),"")</f>
        <v/>
      </c>
      <c r="AC354" s="3" t="str">
        <f>IFERROR(VLOOKUP($C354*1,Lookups!$H:$N,5,FALSE),"")</f>
        <v/>
      </c>
      <c r="AD354" s="3" t="str">
        <f>IFERROR(VLOOKUP($C354*1,Lookups!$H:$N,6,FALSE),"")</f>
        <v/>
      </c>
      <c r="AE354" s="3" t="str">
        <f>IFERROR(VLOOKUP($C354*1,Lookups!$H:$N,7,FALSE),"")</f>
        <v/>
      </c>
      <c r="AF354" s="3" t="str">
        <f>VLOOKUP(B354*1,Stores!$A:$C,3,FALSE)</f>
        <v>DFG</v>
      </c>
    </row>
    <row r="355" spans="1:32">
      <c r="A355" s="160" t="s">
        <v>917</v>
      </c>
      <c r="B355" s="160" t="s">
        <v>949</v>
      </c>
      <c r="C355" s="160">
        <v>519200</v>
      </c>
      <c r="D355" s="160" t="s">
        <v>918</v>
      </c>
      <c r="E355" s="160" t="s">
        <v>957</v>
      </c>
      <c r="F355" s="161">
        <v>2016</v>
      </c>
      <c r="G355" s="162">
        <v>0</v>
      </c>
      <c r="H355" s="161">
        <v>4507.3476000000001</v>
      </c>
      <c r="I355" s="161">
        <v>5004.982289999999</v>
      </c>
      <c r="J355" s="161">
        <v>5765.8536599999998</v>
      </c>
      <c r="K355" s="161">
        <v>4826.7322600000007</v>
      </c>
      <c r="L355" s="161">
        <v>5880.7631399999991</v>
      </c>
      <c r="M355" s="161">
        <v>6058.4133399999992</v>
      </c>
      <c r="N355" s="161">
        <v>4603.7790400000004</v>
      </c>
      <c r="O355" s="161">
        <v>4914.6480599999986</v>
      </c>
      <c r="P355" s="161">
        <v>7220.6103199999998</v>
      </c>
      <c r="Q355" s="161">
        <v>5158.8694499999992</v>
      </c>
      <c r="R355" s="161">
        <v>5286.4991199999995</v>
      </c>
      <c r="S355" s="161">
        <v>8368.7612399999998</v>
      </c>
      <c r="T355" s="161">
        <v>6161.4585900000002</v>
      </c>
      <c r="U355" s="161">
        <v>73758.718109999987</v>
      </c>
      <c r="V355" s="163">
        <f ca="1">SUM(INDIRECT(Inputs!$C$11&amp;ROW()&amp;":"&amp;Inputs!$C$12&amp;ROW()))</f>
        <v>5158.8694499999992</v>
      </c>
      <c r="W355" s="163">
        <f ca="1">SUM(INDIRECT(Inputs!$C$13&amp;ROW()&amp;":"&amp;Inputs!$C$14&amp;ROW()))</f>
        <v>53941.999159999992</v>
      </c>
      <c r="X355" s="3" t="str">
        <f>IF(COUNTIFS(Lookups!$A:$A,C355)=1,"Gross Sales","")</f>
        <v>Gross Sales</v>
      </c>
      <c r="Y355" s="3" t="str">
        <f>IF(COUNTIFS(Lookups!$D:$D,C355)=1,"Bar Sales","")</f>
        <v/>
      </c>
      <c r="Z355" s="3" t="str">
        <f>IFERROR(VLOOKUP(C355*1,Lookups!$D:$F,3,FALSE),"")</f>
        <v/>
      </c>
      <c r="AA355" s="3" t="str">
        <f>IFERROR(VLOOKUP($C355*1,Lookups!$H:$N,3,FALSE),"")</f>
        <v/>
      </c>
      <c r="AB355" s="3" t="str">
        <f>IFERROR(VLOOKUP($C355*1,Lookups!$H:$N,4,FALSE),"")</f>
        <v/>
      </c>
      <c r="AC355" s="3" t="str">
        <f>IFERROR(VLOOKUP($C355*1,Lookups!$H:$N,5,FALSE),"")</f>
        <v/>
      </c>
      <c r="AD355" s="3" t="str">
        <f>IFERROR(VLOOKUP($C355*1,Lookups!$H:$N,6,FALSE),"")</f>
        <v/>
      </c>
      <c r="AE355" s="3" t="str">
        <f>IFERROR(VLOOKUP($C355*1,Lookups!$H:$N,7,FALSE),"")</f>
        <v/>
      </c>
      <c r="AF355" s="3" t="str">
        <f>VLOOKUP(B355*1,Stores!$A:$C,3,FALSE)</f>
        <v>DFG</v>
      </c>
    </row>
    <row r="356" spans="1:32">
      <c r="A356" s="160" t="s">
        <v>917</v>
      </c>
      <c r="B356" s="160" t="s">
        <v>950</v>
      </c>
      <c r="C356" s="160">
        <v>519200</v>
      </c>
      <c r="D356" s="160" t="s">
        <v>918</v>
      </c>
      <c r="E356" s="160" t="s">
        <v>957</v>
      </c>
      <c r="F356" s="161">
        <v>2016</v>
      </c>
      <c r="G356" s="162">
        <v>0</v>
      </c>
      <c r="H356" s="161">
        <v>3036.2973899999997</v>
      </c>
      <c r="I356" s="161">
        <v>3623.0502000000001</v>
      </c>
      <c r="J356" s="161">
        <v>4332.0024999999996</v>
      </c>
      <c r="K356" s="161">
        <v>3659.7959999999994</v>
      </c>
      <c r="L356" s="161">
        <v>3541.9859999999994</v>
      </c>
      <c r="M356" s="161">
        <v>2957.04675</v>
      </c>
      <c r="N356" s="161">
        <v>3305.1725699999997</v>
      </c>
      <c r="O356" s="161">
        <v>2959.6087500000003</v>
      </c>
      <c r="P356" s="161">
        <v>2467.5940799999998</v>
      </c>
      <c r="Q356" s="161">
        <v>3877.79945</v>
      </c>
      <c r="R356" s="161">
        <v>2879.5708900000004</v>
      </c>
      <c r="S356" s="161">
        <v>1632.8297999999998</v>
      </c>
      <c r="T356" s="161">
        <v>2797.375</v>
      </c>
      <c r="U356" s="161">
        <v>41070.129379999998</v>
      </c>
      <c r="V356" s="163">
        <f ca="1">SUM(INDIRECT(Inputs!$C$11&amp;ROW()&amp;":"&amp;Inputs!$C$12&amp;ROW()))</f>
        <v>3877.79945</v>
      </c>
      <c r="W356" s="163">
        <f ca="1">SUM(INDIRECT(Inputs!$C$13&amp;ROW()&amp;":"&amp;Inputs!$C$14&amp;ROW()))</f>
        <v>33760.353689999996</v>
      </c>
      <c r="X356" s="3" t="str">
        <f>IF(COUNTIFS(Lookups!$A:$A,C356)=1,"Gross Sales","")</f>
        <v>Gross Sales</v>
      </c>
      <c r="Y356" s="3" t="str">
        <f>IF(COUNTIFS(Lookups!$D:$D,C356)=1,"Bar Sales","")</f>
        <v/>
      </c>
      <c r="Z356" s="3" t="str">
        <f>IFERROR(VLOOKUP(C356*1,Lookups!$D:$F,3,FALSE),"")</f>
        <v/>
      </c>
      <c r="AA356" s="3" t="str">
        <f>IFERROR(VLOOKUP($C356*1,Lookups!$H:$N,3,FALSE),"")</f>
        <v/>
      </c>
      <c r="AB356" s="3" t="str">
        <f>IFERROR(VLOOKUP($C356*1,Lookups!$H:$N,4,FALSE),"")</f>
        <v/>
      </c>
      <c r="AC356" s="3" t="str">
        <f>IFERROR(VLOOKUP($C356*1,Lookups!$H:$N,5,FALSE),"")</f>
        <v/>
      </c>
      <c r="AD356" s="3" t="str">
        <f>IFERROR(VLOOKUP($C356*1,Lookups!$H:$N,6,FALSE),"")</f>
        <v/>
      </c>
      <c r="AE356" s="3" t="str">
        <f>IFERROR(VLOOKUP($C356*1,Lookups!$H:$N,7,FALSE),"")</f>
        <v/>
      </c>
      <c r="AF356" s="3" t="str">
        <f>VLOOKUP(B356*1,Stores!$A:$C,3,FALSE)</f>
        <v>DFG</v>
      </c>
    </row>
    <row r="357" spans="1:32">
      <c r="A357" s="160" t="s">
        <v>917</v>
      </c>
      <c r="B357" s="160" t="s">
        <v>951</v>
      </c>
      <c r="C357" s="160">
        <v>519200</v>
      </c>
      <c r="D357" s="160" t="s">
        <v>918</v>
      </c>
      <c r="E357" s="160" t="s">
        <v>957</v>
      </c>
      <c r="F357" s="161">
        <v>2016</v>
      </c>
      <c r="G357" s="162">
        <v>0</v>
      </c>
      <c r="H357" s="161">
        <v>3716.9843199999996</v>
      </c>
      <c r="I357" s="161">
        <v>4814.4851999999992</v>
      </c>
      <c r="J357" s="161">
        <v>6486.6734099999994</v>
      </c>
      <c r="K357" s="161">
        <v>7933.7246799999994</v>
      </c>
      <c r="L357" s="161">
        <v>6198.2295899999999</v>
      </c>
      <c r="M357" s="161">
        <v>7093.9759800000011</v>
      </c>
      <c r="N357" s="161">
        <v>4299.9032999999999</v>
      </c>
      <c r="O357" s="161">
        <v>3726.2743700000001</v>
      </c>
      <c r="P357" s="161">
        <v>5634.0653599999987</v>
      </c>
      <c r="Q357" s="161">
        <v>6738.567219999999</v>
      </c>
      <c r="R357" s="161">
        <v>4423.2761999999993</v>
      </c>
      <c r="S357" s="161">
        <v>4930.4863299999997</v>
      </c>
      <c r="T357" s="161">
        <v>6524.3068800000001</v>
      </c>
      <c r="U357" s="161">
        <v>72520.952839999998</v>
      </c>
      <c r="V357" s="163">
        <f ca="1">SUM(INDIRECT(Inputs!$C$11&amp;ROW()&amp;":"&amp;Inputs!$C$12&amp;ROW()))</f>
        <v>6738.567219999999</v>
      </c>
      <c r="W357" s="163">
        <f ca="1">SUM(INDIRECT(Inputs!$C$13&amp;ROW()&amp;":"&amp;Inputs!$C$14&amp;ROW()))</f>
        <v>56642.883429999994</v>
      </c>
      <c r="X357" s="3" t="str">
        <f>IF(COUNTIFS(Lookups!$A:$A,C357)=1,"Gross Sales","")</f>
        <v>Gross Sales</v>
      </c>
      <c r="Y357" s="3" t="str">
        <f>IF(COUNTIFS(Lookups!$D:$D,C357)=1,"Bar Sales","")</f>
        <v/>
      </c>
      <c r="Z357" s="3" t="str">
        <f>IFERROR(VLOOKUP(C357*1,Lookups!$D:$F,3,FALSE),"")</f>
        <v/>
      </c>
      <c r="AA357" s="3" t="str">
        <f>IFERROR(VLOOKUP($C357*1,Lookups!$H:$N,3,FALSE),"")</f>
        <v/>
      </c>
      <c r="AB357" s="3" t="str">
        <f>IFERROR(VLOOKUP($C357*1,Lookups!$H:$N,4,FALSE),"")</f>
        <v/>
      </c>
      <c r="AC357" s="3" t="str">
        <f>IFERROR(VLOOKUP($C357*1,Lookups!$H:$N,5,FALSE),"")</f>
        <v/>
      </c>
      <c r="AD357" s="3" t="str">
        <f>IFERROR(VLOOKUP($C357*1,Lookups!$H:$N,6,FALSE),"")</f>
        <v/>
      </c>
      <c r="AE357" s="3" t="str">
        <f>IFERROR(VLOOKUP($C357*1,Lookups!$H:$N,7,FALSE),"")</f>
        <v/>
      </c>
      <c r="AF357" s="3" t="str">
        <f>VLOOKUP(B357*1,Stores!$A:$C,3,FALSE)</f>
        <v>DFG</v>
      </c>
    </row>
    <row r="358" spans="1:32">
      <c r="A358" s="160" t="s">
        <v>917</v>
      </c>
      <c r="B358" s="160" t="s">
        <v>952</v>
      </c>
      <c r="C358" s="160">
        <v>519200</v>
      </c>
      <c r="D358" s="160" t="s">
        <v>918</v>
      </c>
      <c r="E358" s="160" t="s">
        <v>957</v>
      </c>
      <c r="F358" s="161">
        <v>2016</v>
      </c>
      <c r="G358" s="162">
        <v>0</v>
      </c>
      <c r="H358" s="161">
        <v>0</v>
      </c>
      <c r="I358" s="161">
        <v>0</v>
      </c>
      <c r="J358" s="161">
        <v>0</v>
      </c>
      <c r="K358" s="161">
        <v>0</v>
      </c>
      <c r="L358" s="161">
        <v>0</v>
      </c>
      <c r="M358" s="161">
        <v>0</v>
      </c>
      <c r="N358" s="161">
        <v>6465.5298399999992</v>
      </c>
      <c r="O358" s="161">
        <v>10106.96176</v>
      </c>
      <c r="P358" s="161">
        <v>11103.151079999998</v>
      </c>
      <c r="Q358" s="161">
        <v>8351.6731199999995</v>
      </c>
      <c r="R358" s="161">
        <v>8577.9276799999989</v>
      </c>
      <c r="S358" s="161">
        <v>11580.829259999999</v>
      </c>
      <c r="T358" s="161">
        <v>14070.227919999999</v>
      </c>
      <c r="U358" s="161">
        <v>70256.300659999994</v>
      </c>
      <c r="V358" s="163">
        <f ca="1">SUM(INDIRECT(Inputs!$C$11&amp;ROW()&amp;":"&amp;Inputs!$C$12&amp;ROW()))</f>
        <v>8351.6731199999995</v>
      </c>
      <c r="W358" s="163">
        <f ca="1">SUM(INDIRECT(Inputs!$C$13&amp;ROW()&amp;":"&amp;Inputs!$C$14&amp;ROW()))</f>
        <v>36027.315799999997</v>
      </c>
      <c r="X358" s="3" t="str">
        <f>IF(COUNTIFS(Lookups!$A:$A,C358)=1,"Gross Sales","")</f>
        <v>Gross Sales</v>
      </c>
      <c r="Y358" s="3" t="str">
        <f>IF(COUNTIFS(Lookups!$D:$D,C358)=1,"Bar Sales","")</f>
        <v/>
      </c>
      <c r="Z358" s="3" t="str">
        <f>IFERROR(VLOOKUP(C358*1,Lookups!$D:$F,3,FALSE),"")</f>
        <v/>
      </c>
      <c r="AA358" s="3" t="str">
        <f>IFERROR(VLOOKUP($C358*1,Lookups!$H:$N,3,FALSE),"")</f>
        <v/>
      </c>
      <c r="AB358" s="3" t="str">
        <f>IFERROR(VLOOKUP($C358*1,Lookups!$H:$N,4,FALSE),"")</f>
        <v/>
      </c>
      <c r="AC358" s="3" t="str">
        <f>IFERROR(VLOOKUP($C358*1,Lookups!$H:$N,5,FALSE),"")</f>
        <v/>
      </c>
      <c r="AD358" s="3" t="str">
        <f>IFERROR(VLOOKUP($C358*1,Lookups!$H:$N,6,FALSE),"")</f>
        <v/>
      </c>
      <c r="AE358" s="3" t="str">
        <f>IFERROR(VLOOKUP($C358*1,Lookups!$H:$N,7,FALSE),"")</f>
        <v/>
      </c>
      <c r="AF358" s="3" t="str">
        <f>VLOOKUP(B358*1,Stores!$A:$C,3,FALSE)</f>
        <v>DFG</v>
      </c>
    </row>
    <row r="359" spans="1:32">
      <c r="A359" s="160" t="s">
        <v>917</v>
      </c>
      <c r="B359" s="160" t="s">
        <v>953</v>
      </c>
      <c r="C359" s="160">
        <v>519200</v>
      </c>
      <c r="D359" s="160" t="s">
        <v>918</v>
      </c>
      <c r="E359" s="160" t="s">
        <v>957</v>
      </c>
      <c r="F359" s="161">
        <v>2016</v>
      </c>
      <c r="G359" s="162">
        <v>0</v>
      </c>
      <c r="H359" s="161">
        <v>0</v>
      </c>
      <c r="I359" s="161">
        <v>0</v>
      </c>
      <c r="J359" s="161">
        <v>0</v>
      </c>
      <c r="K359" s="161">
        <v>0</v>
      </c>
      <c r="L359" s="161">
        <v>0</v>
      </c>
      <c r="M359" s="161">
        <v>0</v>
      </c>
      <c r="N359" s="161">
        <v>0</v>
      </c>
      <c r="O359" s="161">
        <v>0</v>
      </c>
      <c r="P359" s="161">
        <v>0</v>
      </c>
      <c r="Q359" s="161">
        <v>0</v>
      </c>
      <c r="R359" s="161">
        <v>667.74707999999998</v>
      </c>
      <c r="S359" s="161">
        <v>3785.5557599999993</v>
      </c>
      <c r="T359" s="161">
        <v>3785.8582999999999</v>
      </c>
      <c r="U359" s="161">
        <v>8239.1611400000002</v>
      </c>
      <c r="V359" s="163">
        <f ca="1">SUM(INDIRECT(Inputs!$C$11&amp;ROW()&amp;":"&amp;Inputs!$C$12&amp;ROW()))</f>
        <v>0</v>
      </c>
      <c r="W359" s="163">
        <f ca="1">SUM(INDIRECT(Inputs!$C$13&amp;ROW()&amp;":"&amp;Inputs!$C$14&amp;ROW()))</f>
        <v>0</v>
      </c>
      <c r="X359" s="3" t="str">
        <f>IF(COUNTIFS(Lookups!$A:$A,C359)=1,"Gross Sales","")</f>
        <v>Gross Sales</v>
      </c>
      <c r="Y359" s="3" t="str">
        <f>IF(COUNTIFS(Lookups!$D:$D,C359)=1,"Bar Sales","")</f>
        <v/>
      </c>
      <c r="Z359" s="3" t="str">
        <f>IFERROR(VLOOKUP(C359*1,Lookups!$D:$F,3,FALSE),"")</f>
        <v/>
      </c>
      <c r="AA359" s="3" t="str">
        <f>IFERROR(VLOOKUP($C359*1,Lookups!$H:$N,3,FALSE),"")</f>
        <v/>
      </c>
      <c r="AB359" s="3" t="str">
        <f>IFERROR(VLOOKUP($C359*1,Lookups!$H:$N,4,FALSE),"")</f>
        <v/>
      </c>
      <c r="AC359" s="3" t="str">
        <f>IFERROR(VLOOKUP($C359*1,Lookups!$H:$N,5,FALSE),"")</f>
        <v/>
      </c>
      <c r="AD359" s="3" t="str">
        <f>IFERROR(VLOOKUP($C359*1,Lookups!$H:$N,6,FALSE),"")</f>
        <v/>
      </c>
      <c r="AE359" s="3" t="str">
        <f>IFERROR(VLOOKUP($C359*1,Lookups!$H:$N,7,FALSE),"")</f>
        <v/>
      </c>
      <c r="AF359" s="3" t="str">
        <f>VLOOKUP(B359*1,Stores!$A:$C,3,FALSE)</f>
        <v>DFG</v>
      </c>
    </row>
    <row r="360" spans="1:32">
      <c r="A360" s="160" t="s">
        <v>917</v>
      </c>
      <c r="B360" s="160" t="s">
        <v>954</v>
      </c>
      <c r="C360" s="160">
        <v>519200</v>
      </c>
      <c r="D360" s="160" t="s">
        <v>918</v>
      </c>
      <c r="E360" s="160" t="s">
        <v>957</v>
      </c>
      <c r="F360" s="161">
        <v>2016</v>
      </c>
      <c r="G360" s="162">
        <v>0</v>
      </c>
      <c r="H360" s="161">
        <v>0</v>
      </c>
      <c r="I360" s="161">
        <v>0</v>
      </c>
      <c r="J360" s="161">
        <v>0</v>
      </c>
      <c r="K360" s="161">
        <v>0</v>
      </c>
      <c r="L360" s="161">
        <v>0</v>
      </c>
      <c r="M360" s="161">
        <v>0</v>
      </c>
      <c r="N360" s="161">
        <v>0</v>
      </c>
      <c r="O360" s="161">
        <v>0</v>
      </c>
      <c r="P360" s="161">
        <v>0</v>
      </c>
      <c r="Q360" s="161">
        <v>0</v>
      </c>
      <c r="R360" s="161">
        <v>0</v>
      </c>
      <c r="S360" s="161">
        <v>1558.48</v>
      </c>
      <c r="T360" s="161">
        <v>2533.6552499999998</v>
      </c>
      <c r="U360" s="161">
        <v>4092.1352499999998</v>
      </c>
      <c r="V360" s="163">
        <f ca="1">SUM(INDIRECT(Inputs!$C$11&amp;ROW()&amp;":"&amp;Inputs!$C$12&amp;ROW()))</f>
        <v>0</v>
      </c>
      <c r="W360" s="163">
        <f ca="1">SUM(INDIRECT(Inputs!$C$13&amp;ROW()&amp;":"&amp;Inputs!$C$14&amp;ROW()))</f>
        <v>0</v>
      </c>
      <c r="X360" s="3" t="str">
        <f>IF(COUNTIFS(Lookups!$A:$A,C360)=1,"Gross Sales","")</f>
        <v>Gross Sales</v>
      </c>
      <c r="Y360" s="3" t="str">
        <f>IF(COUNTIFS(Lookups!$D:$D,C360)=1,"Bar Sales","")</f>
        <v/>
      </c>
      <c r="Z360" s="3" t="str">
        <f>IFERROR(VLOOKUP(C360*1,Lookups!$D:$F,3,FALSE),"")</f>
        <v/>
      </c>
      <c r="AA360" s="3" t="str">
        <f>IFERROR(VLOOKUP($C360*1,Lookups!$H:$N,3,FALSE),"")</f>
        <v/>
      </c>
      <c r="AB360" s="3" t="str">
        <f>IFERROR(VLOOKUP($C360*1,Lookups!$H:$N,4,FALSE),"")</f>
        <v/>
      </c>
      <c r="AC360" s="3" t="str">
        <f>IFERROR(VLOOKUP($C360*1,Lookups!$H:$N,5,FALSE),"")</f>
        <v/>
      </c>
      <c r="AD360" s="3" t="str">
        <f>IFERROR(VLOOKUP($C360*1,Lookups!$H:$N,6,FALSE),"")</f>
        <v/>
      </c>
      <c r="AE360" s="3" t="str">
        <f>IFERROR(VLOOKUP($C360*1,Lookups!$H:$N,7,FALSE),"")</f>
        <v/>
      </c>
      <c r="AF360" s="3" t="str">
        <f>VLOOKUP(B360*1,Stores!$A:$C,3,FALSE)</f>
        <v>DFG</v>
      </c>
    </row>
    <row r="361" spans="1:32">
      <c r="A361" s="160" t="s">
        <v>917</v>
      </c>
      <c r="B361" s="160" t="s">
        <v>923</v>
      </c>
      <c r="C361" s="160">
        <v>519400</v>
      </c>
      <c r="D361" s="160" t="s">
        <v>918</v>
      </c>
      <c r="E361" s="160" t="s">
        <v>523</v>
      </c>
      <c r="F361" s="161">
        <v>2016</v>
      </c>
      <c r="G361" s="162">
        <v>0</v>
      </c>
      <c r="H361" s="161">
        <v>0</v>
      </c>
      <c r="I361" s="161">
        <v>0</v>
      </c>
      <c r="J361" s="161">
        <v>0</v>
      </c>
      <c r="K361" s="161">
        <v>0</v>
      </c>
      <c r="L361" s="161">
        <v>4837.9813999999988</v>
      </c>
      <c r="M361" s="161">
        <v>0</v>
      </c>
      <c r="N361" s="161">
        <v>0</v>
      </c>
      <c r="O361" s="161">
        <v>0</v>
      </c>
      <c r="P361" s="161">
        <v>0</v>
      </c>
      <c r="Q361" s="161">
        <v>0</v>
      </c>
      <c r="R361" s="161">
        <v>0</v>
      </c>
      <c r="S361" s="161">
        <v>0</v>
      </c>
      <c r="T361" s="161">
        <v>0</v>
      </c>
      <c r="U361" s="161">
        <v>4837.9813999999988</v>
      </c>
      <c r="V361" s="163">
        <f ca="1">SUM(INDIRECT(Inputs!$C$11&amp;ROW()&amp;":"&amp;Inputs!$C$12&amp;ROW()))</f>
        <v>0</v>
      </c>
      <c r="W361" s="163">
        <f ca="1">SUM(INDIRECT(Inputs!$C$13&amp;ROW()&amp;":"&amp;Inputs!$C$14&amp;ROW()))</f>
        <v>4837.9813999999988</v>
      </c>
      <c r="X361" s="3" t="str">
        <f>IF(COUNTIFS(Lookups!$A:$A,C361)=1,"Gross Sales","")</f>
        <v>Gross Sales</v>
      </c>
      <c r="Y361" s="3" t="str">
        <f>IF(COUNTIFS(Lookups!$D:$D,C361)=1,"Bar Sales","")</f>
        <v/>
      </c>
      <c r="Z361" s="3" t="str">
        <f>IFERROR(VLOOKUP(C361*1,Lookups!$D:$F,3,FALSE),"")</f>
        <v/>
      </c>
      <c r="AA361" s="3" t="str">
        <f>IFERROR(VLOOKUP($C361*1,Lookups!$H:$N,3,FALSE),"")</f>
        <v/>
      </c>
      <c r="AB361" s="3" t="str">
        <f>IFERROR(VLOOKUP($C361*1,Lookups!$H:$N,4,FALSE),"")</f>
        <v/>
      </c>
      <c r="AC361" s="3" t="str">
        <f>IFERROR(VLOOKUP($C361*1,Lookups!$H:$N,5,FALSE),"")</f>
        <v/>
      </c>
      <c r="AD361" s="3" t="str">
        <f>IFERROR(VLOOKUP($C361*1,Lookups!$H:$N,6,FALSE),"")</f>
        <v/>
      </c>
      <c r="AE361" s="3" t="str">
        <f>IFERROR(VLOOKUP($C361*1,Lookups!$H:$N,7,FALSE),"")</f>
        <v/>
      </c>
      <c r="AF361" s="3" t="str">
        <f>VLOOKUP(B361*1,Stores!$A:$C,3,FALSE)</f>
        <v>DFDE</v>
      </c>
    </row>
    <row r="362" spans="1:32">
      <c r="A362" s="160" t="s">
        <v>917</v>
      </c>
      <c r="B362" s="160" t="s">
        <v>945</v>
      </c>
      <c r="C362" s="160">
        <v>519400</v>
      </c>
      <c r="D362" s="160" t="s">
        <v>918</v>
      </c>
      <c r="E362" s="160" t="s">
        <v>523</v>
      </c>
      <c r="F362" s="161">
        <v>2016</v>
      </c>
      <c r="G362" s="162">
        <v>0</v>
      </c>
      <c r="H362" s="161">
        <v>0</v>
      </c>
      <c r="I362" s="161">
        <v>0</v>
      </c>
      <c r="J362" s="161">
        <v>-682.49999999999989</v>
      </c>
      <c r="K362" s="161">
        <v>0</v>
      </c>
      <c r="L362" s="161">
        <v>0</v>
      </c>
      <c r="M362" s="161">
        <v>0</v>
      </c>
      <c r="N362" s="161">
        <v>-2222.85</v>
      </c>
      <c r="O362" s="161">
        <v>0</v>
      </c>
      <c r="P362" s="161">
        <v>0</v>
      </c>
      <c r="Q362" s="161">
        <v>0</v>
      </c>
      <c r="R362" s="161">
        <v>-1228.5</v>
      </c>
      <c r="S362" s="161">
        <v>0</v>
      </c>
      <c r="T362" s="161">
        <v>0</v>
      </c>
      <c r="U362" s="161">
        <v>-4133.8500000000004</v>
      </c>
      <c r="V362" s="163">
        <f ca="1">SUM(INDIRECT(Inputs!$C$11&amp;ROW()&amp;":"&amp;Inputs!$C$12&amp;ROW()))</f>
        <v>0</v>
      </c>
      <c r="W362" s="163">
        <f ca="1">SUM(INDIRECT(Inputs!$C$13&amp;ROW()&amp;":"&amp;Inputs!$C$14&amp;ROW()))</f>
        <v>-2905.35</v>
      </c>
      <c r="X362" s="3" t="str">
        <f>IF(COUNTIFS(Lookups!$A:$A,C362)=1,"Gross Sales","")</f>
        <v>Gross Sales</v>
      </c>
      <c r="Y362" s="3" t="str">
        <f>IF(COUNTIFS(Lookups!$D:$D,C362)=1,"Bar Sales","")</f>
        <v/>
      </c>
      <c r="Z362" s="3" t="str">
        <f>IFERROR(VLOOKUP(C362*1,Lookups!$D:$F,3,FALSE),"")</f>
        <v/>
      </c>
      <c r="AA362" s="3" t="str">
        <f>IFERROR(VLOOKUP($C362*1,Lookups!$H:$N,3,FALSE),"")</f>
        <v/>
      </c>
      <c r="AB362" s="3" t="str">
        <f>IFERROR(VLOOKUP($C362*1,Lookups!$H:$N,4,FALSE),"")</f>
        <v/>
      </c>
      <c r="AC362" s="3" t="str">
        <f>IFERROR(VLOOKUP($C362*1,Lookups!$H:$N,5,FALSE),"")</f>
        <v/>
      </c>
      <c r="AD362" s="3" t="str">
        <f>IFERROR(VLOOKUP($C362*1,Lookups!$H:$N,6,FALSE),"")</f>
        <v/>
      </c>
      <c r="AE362" s="3" t="str">
        <f>IFERROR(VLOOKUP($C362*1,Lookups!$H:$N,7,FALSE),"")</f>
        <v/>
      </c>
      <c r="AF362" s="3" t="str">
        <f>VLOOKUP(B362*1,Stores!$A:$C,3,FALSE)</f>
        <v>DFG</v>
      </c>
    </row>
    <row r="363" spans="1:32">
      <c r="A363" s="160" t="s">
        <v>917</v>
      </c>
      <c r="B363" s="160" t="s">
        <v>919</v>
      </c>
      <c r="C363" s="160">
        <v>635000</v>
      </c>
      <c r="D363" s="160" t="s">
        <v>918</v>
      </c>
      <c r="E363" s="160" t="s">
        <v>457</v>
      </c>
      <c r="F363" s="161">
        <v>2016</v>
      </c>
      <c r="G363" s="162">
        <v>0</v>
      </c>
      <c r="H363" s="161">
        <v>-1229.76</v>
      </c>
      <c r="I363" s="161">
        <v>-760.62699999999995</v>
      </c>
      <c r="J363" s="161">
        <v>-983.23049999999989</v>
      </c>
      <c r="K363" s="161">
        <v>-3196.8159999999998</v>
      </c>
      <c r="L363" s="161">
        <v>-5051.0706399999999</v>
      </c>
      <c r="M363" s="161">
        <v>-3910.0460000000003</v>
      </c>
      <c r="N363" s="161">
        <v>-2659.02</v>
      </c>
      <c r="O363" s="161">
        <v>-1213.674</v>
      </c>
      <c r="P363" s="161">
        <v>-1341.1544999999999</v>
      </c>
      <c r="Q363" s="161">
        <v>0</v>
      </c>
      <c r="R363" s="161">
        <v>0</v>
      </c>
      <c r="S363" s="161">
        <v>0</v>
      </c>
      <c r="T363" s="161">
        <v>0</v>
      </c>
      <c r="U363" s="161">
        <v>-20345.398639999999</v>
      </c>
      <c r="V363" s="163">
        <f ca="1">SUM(INDIRECT(Inputs!$C$11&amp;ROW()&amp;":"&amp;Inputs!$C$12&amp;ROW()))</f>
        <v>0</v>
      </c>
      <c r="W363" s="163">
        <f ca="1">SUM(INDIRECT(Inputs!$C$13&amp;ROW()&amp;":"&amp;Inputs!$C$14&amp;ROW()))</f>
        <v>-20345.398639999999</v>
      </c>
      <c r="X363" s="3" t="str">
        <f>IF(COUNTIFS(Lookups!$A:$A,C363)=1,"Gross Sales","")</f>
        <v>Gross Sales</v>
      </c>
      <c r="Y363" s="3" t="str">
        <f>IF(COUNTIFS(Lookups!$D:$D,C363)=1,"Bar Sales","")</f>
        <v/>
      </c>
      <c r="Z363" s="3" t="str">
        <f>IFERROR(VLOOKUP(C363*1,Lookups!$D:$F,3,FALSE),"")</f>
        <v/>
      </c>
      <c r="AA363" s="3" t="str">
        <f>IFERROR(VLOOKUP($C363*1,Lookups!$H:$N,3,FALSE),"")</f>
        <v/>
      </c>
      <c r="AB363" s="3" t="str">
        <f>IFERROR(VLOOKUP($C363*1,Lookups!$H:$N,4,FALSE),"")</f>
        <v/>
      </c>
      <c r="AC363" s="3" t="str">
        <f>IFERROR(VLOOKUP($C363*1,Lookups!$H:$N,5,FALSE),"")</f>
        <v/>
      </c>
      <c r="AD363" s="3" t="str">
        <f>IFERROR(VLOOKUP($C363*1,Lookups!$H:$N,6,FALSE),"")</f>
        <v/>
      </c>
      <c r="AE363" s="3" t="str">
        <f>IFERROR(VLOOKUP($C363*1,Lookups!$H:$N,7,FALSE),"")</f>
        <v/>
      </c>
      <c r="AF363" s="3" t="str">
        <f>VLOOKUP(B363*1,Stores!$A:$C,3,FALSE)</f>
        <v>DFDE</v>
      </c>
    </row>
    <row r="364" spans="1:32">
      <c r="A364" s="160" t="s">
        <v>917</v>
      </c>
      <c r="B364" s="160" t="s">
        <v>920</v>
      </c>
      <c r="C364" s="160">
        <v>635000</v>
      </c>
      <c r="D364" s="160" t="s">
        <v>918</v>
      </c>
      <c r="E364" s="160" t="s">
        <v>457</v>
      </c>
      <c r="F364" s="161">
        <v>2016</v>
      </c>
      <c r="G364" s="162">
        <v>0</v>
      </c>
      <c r="H364" s="161">
        <v>-2834.4844499999999</v>
      </c>
      <c r="I364" s="161">
        <v>-2481.3716199999999</v>
      </c>
      <c r="J364" s="161">
        <v>-2255.0678499999999</v>
      </c>
      <c r="K364" s="161">
        <v>-2368.5816</v>
      </c>
      <c r="L364" s="161">
        <v>-3067.9748399999999</v>
      </c>
      <c r="M364" s="161">
        <v>-816.94871999999987</v>
      </c>
      <c r="N364" s="161">
        <v>-9523.3462799999998</v>
      </c>
      <c r="O364" s="161">
        <v>-2268.5837999999999</v>
      </c>
      <c r="P364" s="161">
        <v>-1794.3412199999998</v>
      </c>
      <c r="Q364" s="161">
        <v>-1880.7474</v>
      </c>
      <c r="R364" s="161">
        <v>-3796.0753599999998</v>
      </c>
      <c r="S364" s="161">
        <v>-304.65049999999997</v>
      </c>
      <c r="T364" s="161">
        <v>-476.86183999999997</v>
      </c>
      <c r="U364" s="161">
        <v>-33869.035479999999</v>
      </c>
      <c r="V364" s="163">
        <f ca="1">SUM(INDIRECT(Inputs!$C$11&amp;ROW()&amp;":"&amp;Inputs!$C$12&amp;ROW()))</f>
        <v>-1880.7474</v>
      </c>
      <c r="W364" s="163">
        <f ca="1">SUM(INDIRECT(Inputs!$C$13&amp;ROW()&amp;":"&amp;Inputs!$C$14&amp;ROW()))</f>
        <v>-29291.447779999999</v>
      </c>
      <c r="X364" s="3" t="str">
        <f>IF(COUNTIFS(Lookups!$A:$A,C364)=1,"Gross Sales","")</f>
        <v>Gross Sales</v>
      </c>
      <c r="Y364" s="3" t="str">
        <f>IF(COUNTIFS(Lookups!$D:$D,C364)=1,"Bar Sales","")</f>
        <v/>
      </c>
      <c r="Z364" s="3" t="str">
        <f>IFERROR(VLOOKUP(C364*1,Lookups!$D:$F,3,FALSE),"")</f>
        <v/>
      </c>
      <c r="AA364" s="3" t="str">
        <f>IFERROR(VLOOKUP($C364*1,Lookups!$H:$N,3,FALSE),"")</f>
        <v/>
      </c>
      <c r="AB364" s="3" t="str">
        <f>IFERROR(VLOOKUP($C364*1,Lookups!$H:$N,4,FALSE),"")</f>
        <v/>
      </c>
      <c r="AC364" s="3" t="str">
        <f>IFERROR(VLOOKUP($C364*1,Lookups!$H:$N,5,FALSE),"")</f>
        <v/>
      </c>
      <c r="AD364" s="3" t="str">
        <f>IFERROR(VLOOKUP($C364*1,Lookups!$H:$N,6,FALSE),"")</f>
        <v/>
      </c>
      <c r="AE364" s="3" t="str">
        <f>IFERROR(VLOOKUP($C364*1,Lookups!$H:$N,7,FALSE),"")</f>
        <v/>
      </c>
      <c r="AF364" s="3" t="str">
        <f>VLOOKUP(B364*1,Stores!$A:$C,3,FALSE)</f>
        <v>DFDE</v>
      </c>
    </row>
    <row r="365" spans="1:32">
      <c r="A365" s="160" t="s">
        <v>917</v>
      </c>
      <c r="B365" s="160" t="s">
        <v>921</v>
      </c>
      <c r="C365" s="160">
        <v>635000</v>
      </c>
      <c r="D365" s="160" t="s">
        <v>918</v>
      </c>
      <c r="E365" s="160" t="s">
        <v>457</v>
      </c>
      <c r="F365" s="161">
        <v>2016</v>
      </c>
      <c r="G365" s="162">
        <v>0</v>
      </c>
      <c r="H365" s="161">
        <v>-4823.409779999999</v>
      </c>
      <c r="I365" s="161">
        <v>-327.43815999999998</v>
      </c>
      <c r="J365" s="161">
        <v>-1950.2483000000002</v>
      </c>
      <c r="K365" s="161">
        <v>-4223.81358</v>
      </c>
      <c r="L365" s="161">
        <v>-2643.5636500000001</v>
      </c>
      <c r="M365" s="161">
        <v>-1634.5853999999999</v>
      </c>
      <c r="N365" s="161">
        <v>-1515.2828599999998</v>
      </c>
      <c r="O365" s="161">
        <v>-2065.1397899999997</v>
      </c>
      <c r="P365" s="161">
        <v>-1756.7503799999997</v>
      </c>
      <c r="Q365" s="161">
        <v>-1896.3839999999998</v>
      </c>
      <c r="R365" s="161">
        <v>-6769.5098799999987</v>
      </c>
      <c r="S365" s="161">
        <v>-3710.7075599999998</v>
      </c>
      <c r="T365" s="161">
        <v>-1444.5370800000001</v>
      </c>
      <c r="U365" s="161">
        <v>-34761.370419999999</v>
      </c>
      <c r="V365" s="163">
        <f ca="1">SUM(INDIRECT(Inputs!$C$11&amp;ROW()&amp;":"&amp;Inputs!$C$12&amp;ROW()))</f>
        <v>-1896.3839999999998</v>
      </c>
      <c r="W365" s="163">
        <f ca="1">SUM(INDIRECT(Inputs!$C$13&amp;ROW()&amp;":"&amp;Inputs!$C$14&amp;ROW()))</f>
        <v>-22836.615900000001</v>
      </c>
      <c r="X365" s="3" t="str">
        <f>IF(COUNTIFS(Lookups!$A:$A,C365)=1,"Gross Sales","")</f>
        <v>Gross Sales</v>
      </c>
      <c r="Y365" s="3" t="str">
        <f>IF(COUNTIFS(Lookups!$D:$D,C365)=1,"Bar Sales","")</f>
        <v/>
      </c>
      <c r="Z365" s="3" t="str">
        <f>IFERROR(VLOOKUP(C365*1,Lookups!$D:$F,3,FALSE),"")</f>
        <v/>
      </c>
      <c r="AA365" s="3" t="str">
        <f>IFERROR(VLOOKUP($C365*1,Lookups!$H:$N,3,FALSE),"")</f>
        <v/>
      </c>
      <c r="AB365" s="3" t="str">
        <f>IFERROR(VLOOKUP($C365*1,Lookups!$H:$N,4,FALSE),"")</f>
        <v/>
      </c>
      <c r="AC365" s="3" t="str">
        <f>IFERROR(VLOOKUP($C365*1,Lookups!$H:$N,5,FALSE),"")</f>
        <v/>
      </c>
      <c r="AD365" s="3" t="str">
        <f>IFERROR(VLOOKUP($C365*1,Lookups!$H:$N,6,FALSE),"")</f>
        <v/>
      </c>
      <c r="AE365" s="3" t="str">
        <f>IFERROR(VLOOKUP($C365*1,Lookups!$H:$N,7,FALSE),"")</f>
        <v/>
      </c>
      <c r="AF365" s="3" t="str">
        <f>VLOOKUP(B365*1,Stores!$A:$C,3,FALSE)</f>
        <v>DFDE</v>
      </c>
    </row>
    <row r="366" spans="1:32">
      <c r="A366" s="160" t="s">
        <v>917</v>
      </c>
      <c r="B366" s="160" t="s">
        <v>922</v>
      </c>
      <c r="C366" s="160">
        <v>635000</v>
      </c>
      <c r="D366" s="160" t="s">
        <v>918</v>
      </c>
      <c r="E366" s="160" t="s">
        <v>457</v>
      </c>
      <c r="F366" s="161">
        <v>2016</v>
      </c>
      <c r="G366" s="162">
        <v>0</v>
      </c>
      <c r="H366" s="161">
        <v>-302.48063999999994</v>
      </c>
      <c r="I366" s="161">
        <v>1297.2532999999999</v>
      </c>
      <c r="J366" s="161">
        <v>-1582.7020999999997</v>
      </c>
      <c r="K366" s="161">
        <v>-347.72408999999999</v>
      </c>
      <c r="L366" s="161">
        <v>-1209.5945400000001</v>
      </c>
      <c r="M366" s="161">
        <v>-2191.3090499999998</v>
      </c>
      <c r="N366" s="161">
        <v>-841.43402000000003</v>
      </c>
      <c r="O366" s="161">
        <v>-1666.81683</v>
      </c>
      <c r="P366" s="161">
        <v>-1061.2324799999997</v>
      </c>
      <c r="Q366" s="161">
        <v>-1348.1312599999999</v>
      </c>
      <c r="R366" s="161">
        <v>-2419.9660799999997</v>
      </c>
      <c r="S366" s="161">
        <v>-581.89495000000011</v>
      </c>
      <c r="T366" s="161">
        <v>-3.7519999999999998E-2</v>
      </c>
      <c r="U366" s="161">
        <v>-12256.070259999999</v>
      </c>
      <c r="V366" s="163">
        <f ca="1">SUM(INDIRECT(Inputs!$C$11&amp;ROW()&amp;":"&amp;Inputs!$C$12&amp;ROW()))</f>
        <v>-1348.1312599999999</v>
      </c>
      <c r="W366" s="163">
        <f ca="1">SUM(INDIRECT(Inputs!$C$13&amp;ROW()&amp;":"&amp;Inputs!$C$14&amp;ROW()))</f>
        <v>-9254.1717099999987</v>
      </c>
      <c r="X366" s="3" t="str">
        <f>IF(COUNTIFS(Lookups!$A:$A,C366)=1,"Gross Sales","")</f>
        <v>Gross Sales</v>
      </c>
      <c r="Y366" s="3" t="str">
        <f>IF(COUNTIFS(Lookups!$D:$D,C366)=1,"Bar Sales","")</f>
        <v/>
      </c>
      <c r="Z366" s="3" t="str">
        <f>IFERROR(VLOOKUP(C366*1,Lookups!$D:$F,3,FALSE),"")</f>
        <v/>
      </c>
      <c r="AA366" s="3" t="str">
        <f>IFERROR(VLOOKUP($C366*1,Lookups!$H:$N,3,FALSE),"")</f>
        <v/>
      </c>
      <c r="AB366" s="3" t="str">
        <f>IFERROR(VLOOKUP($C366*1,Lookups!$H:$N,4,FALSE),"")</f>
        <v/>
      </c>
      <c r="AC366" s="3" t="str">
        <f>IFERROR(VLOOKUP($C366*1,Lookups!$H:$N,5,FALSE),"")</f>
        <v/>
      </c>
      <c r="AD366" s="3" t="str">
        <f>IFERROR(VLOOKUP($C366*1,Lookups!$H:$N,6,FALSE),"")</f>
        <v/>
      </c>
      <c r="AE366" s="3" t="str">
        <f>IFERROR(VLOOKUP($C366*1,Lookups!$H:$N,7,FALSE),"")</f>
        <v/>
      </c>
      <c r="AF366" s="3" t="str">
        <f>VLOOKUP(B366*1,Stores!$A:$C,3,FALSE)</f>
        <v>DFDE</v>
      </c>
    </row>
    <row r="367" spans="1:32">
      <c r="A367" s="160" t="s">
        <v>917</v>
      </c>
      <c r="B367" s="160" t="s">
        <v>923</v>
      </c>
      <c r="C367" s="160">
        <v>635000</v>
      </c>
      <c r="D367" s="160" t="s">
        <v>918</v>
      </c>
      <c r="E367" s="160" t="s">
        <v>457</v>
      </c>
      <c r="F367" s="161">
        <v>2016</v>
      </c>
      <c r="G367" s="162">
        <v>0</v>
      </c>
      <c r="H367" s="161">
        <v>-2380.3922799999996</v>
      </c>
      <c r="I367" s="161">
        <v>-902.12457999999981</v>
      </c>
      <c r="J367" s="161">
        <v>-1507.4413200000001</v>
      </c>
      <c r="K367" s="161">
        <v>-1915.7334000000001</v>
      </c>
      <c r="L367" s="161">
        <v>-4176.8988799999997</v>
      </c>
      <c r="M367" s="161">
        <v>-1868.0446399999998</v>
      </c>
      <c r="N367" s="161">
        <v>-1500.8131599999999</v>
      </c>
      <c r="O367" s="161">
        <v>-1874.1240699999998</v>
      </c>
      <c r="P367" s="161">
        <v>-4582.8474999999989</v>
      </c>
      <c r="Q367" s="161">
        <v>-4126.3462799999998</v>
      </c>
      <c r="R367" s="161">
        <v>-2723.4323200000003</v>
      </c>
      <c r="S367" s="161">
        <v>-1803.1211099999998</v>
      </c>
      <c r="T367" s="161">
        <v>-2453.8987900000002</v>
      </c>
      <c r="U367" s="161">
        <v>-31815.218329999996</v>
      </c>
      <c r="V367" s="163">
        <f ca="1">SUM(INDIRECT(Inputs!$C$11&amp;ROW()&amp;":"&amp;Inputs!$C$12&amp;ROW()))</f>
        <v>-4126.3462799999998</v>
      </c>
      <c r="W367" s="163">
        <f ca="1">SUM(INDIRECT(Inputs!$C$13&amp;ROW()&amp;":"&amp;Inputs!$C$14&amp;ROW()))</f>
        <v>-24834.766109999997</v>
      </c>
      <c r="X367" s="3" t="str">
        <f>IF(COUNTIFS(Lookups!$A:$A,C367)=1,"Gross Sales","")</f>
        <v>Gross Sales</v>
      </c>
      <c r="Y367" s="3" t="str">
        <f>IF(COUNTIFS(Lookups!$D:$D,C367)=1,"Bar Sales","")</f>
        <v/>
      </c>
      <c r="Z367" s="3" t="str">
        <f>IFERROR(VLOOKUP(C367*1,Lookups!$D:$F,3,FALSE),"")</f>
        <v/>
      </c>
      <c r="AA367" s="3" t="str">
        <f>IFERROR(VLOOKUP($C367*1,Lookups!$H:$N,3,FALSE),"")</f>
        <v/>
      </c>
      <c r="AB367" s="3" t="str">
        <f>IFERROR(VLOOKUP($C367*1,Lookups!$H:$N,4,FALSE),"")</f>
        <v/>
      </c>
      <c r="AC367" s="3" t="str">
        <f>IFERROR(VLOOKUP($C367*1,Lookups!$H:$N,5,FALSE),"")</f>
        <v/>
      </c>
      <c r="AD367" s="3" t="str">
        <f>IFERROR(VLOOKUP($C367*1,Lookups!$H:$N,6,FALSE),"")</f>
        <v/>
      </c>
      <c r="AE367" s="3" t="str">
        <f>IFERROR(VLOOKUP($C367*1,Lookups!$H:$N,7,FALSE),"")</f>
        <v/>
      </c>
      <c r="AF367" s="3" t="str">
        <f>VLOOKUP(B367*1,Stores!$A:$C,3,FALSE)</f>
        <v>DFDE</v>
      </c>
    </row>
    <row r="368" spans="1:32">
      <c r="A368" s="160" t="s">
        <v>917</v>
      </c>
      <c r="B368" s="160" t="s">
        <v>924</v>
      </c>
      <c r="C368" s="160">
        <v>635000</v>
      </c>
      <c r="D368" s="160" t="s">
        <v>918</v>
      </c>
      <c r="E368" s="160" t="s">
        <v>457</v>
      </c>
      <c r="F368" s="161">
        <v>2016</v>
      </c>
      <c r="G368" s="162">
        <v>0</v>
      </c>
      <c r="H368" s="161">
        <v>0</v>
      </c>
      <c r="I368" s="161">
        <v>0</v>
      </c>
      <c r="J368" s="161">
        <v>0</v>
      </c>
      <c r="K368" s="161">
        <v>0</v>
      </c>
      <c r="L368" s="161">
        <v>0</v>
      </c>
      <c r="M368" s="161">
        <v>0</v>
      </c>
      <c r="N368" s="161">
        <v>0</v>
      </c>
      <c r="O368" s="161">
        <v>0</v>
      </c>
      <c r="P368" s="161">
        <v>0</v>
      </c>
      <c r="Q368" s="161">
        <v>-1497.1861800000001</v>
      </c>
      <c r="R368" s="161">
        <v>-3265.7659999999996</v>
      </c>
      <c r="S368" s="161">
        <v>-10556.840839999999</v>
      </c>
      <c r="T368" s="161">
        <v>-6145.9474999999993</v>
      </c>
      <c r="U368" s="161">
        <v>-21465.740519999999</v>
      </c>
      <c r="V368" s="163">
        <f ca="1">SUM(INDIRECT(Inputs!$C$11&amp;ROW()&amp;":"&amp;Inputs!$C$12&amp;ROW()))</f>
        <v>-1497.1861800000001</v>
      </c>
      <c r="W368" s="163">
        <f ca="1">SUM(INDIRECT(Inputs!$C$13&amp;ROW()&amp;":"&amp;Inputs!$C$14&amp;ROW()))</f>
        <v>-1497.1861800000001</v>
      </c>
      <c r="X368" s="3" t="str">
        <f>IF(COUNTIFS(Lookups!$A:$A,C368)=1,"Gross Sales","")</f>
        <v>Gross Sales</v>
      </c>
      <c r="Y368" s="3" t="str">
        <f>IF(COUNTIFS(Lookups!$D:$D,C368)=1,"Bar Sales","")</f>
        <v/>
      </c>
      <c r="Z368" s="3" t="str">
        <f>IFERROR(VLOOKUP(C368*1,Lookups!$D:$F,3,FALSE),"")</f>
        <v/>
      </c>
      <c r="AA368" s="3" t="str">
        <f>IFERROR(VLOOKUP($C368*1,Lookups!$H:$N,3,FALSE),"")</f>
        <v/>
      </c>
      <c r="AB368" s="3" t="str">
        <f>IFERROR(VLOOKUP($C368*1,Lookups!$H:$N,4,FALSE),"")</f>
        <v/>
      </c>
      <c r="AC368" s="3" t="str">
        <f>IFERROR(VLOOKUP($C368*1,Lookups!$H:$N,5,FALSE),"")</f>
        <v/>
      </c>
      <c r="AD368" s="3" t="str">
        <f>IFERROR(VLOOKUP($C368*1,Lookups!$H:$N,6,FALSE),"")</f>
        <v/>
      </c>
      <c r="AE368" s="3" t="str">
        <f>IFERROR(VLOOKUP($C368*1,Lookups!$H:$N,7,FALSE),"")</f>
        <v/>
      </c>
      <c r="AF368" s="3" t="str">
        <f>VLOOKUP(B368*1,Stores!$A:$C,3,FALSE)</f>
        <v>DFDE</v>
      </c>
    </row>
    <row r="369" spans="1:32">
      <c r="A369" s="160" t="s">
        <v>917</v>
      </c>
      <c r="B369" s="160" t="s">
        <v>925</v>
      </c>
      <c r="C369" s="160">
        <v>635000</v>
      </c>
      <c r="D369" s="160" t="s">
        <v>918</v>
      </c>
      <c r="E369" s="160" t="s">
        <v>457</v>
      </c>
      <c r="F369" s="161">
        <v>2016</v>
      </c>
      <c r="G369" s="162">
        <v>0</v>
      </c>
      <c r="H369" s="161">
        <v>-1297.7288800000001</v>
      </c>
      <c r="I369" s="161">
        <v>-1818.8902199999998</v>
      </c>
      <c r="J369" s="161">
        <v>-2411.64903</v>
      </c>
      <c r="K369" s="161">
        <v>-2078.9537999999998</v>
      </c>
      <c r="L369" s="161">
        <v>-1431.5218400000001</v>
      </c>
      <c r="M369" s="161">
        <v>-2616.6459199999995</v>
      </c>
      <c r="N369" s="161">
        <v>-285.56639999999993</v>
      </c>
      <c r="O369" s="161">
        <v>-747.59482000000003</v>
      </c>
      <c r="P369" s="161">
        <v>-756.05004999999994</v>
      </c>
      <c r="Q369" s="161">
        <v>-1862.5789</v>
      </c>
      <c r="R369" s="161">
        <v>-2580.3097599999996</v>
      </c>
      <c r="S369" s="161">
        <v>-477.59312999999997</v>
      </c>
      <c r="T369" s="161">
        <v>-2352.8269799999998</v>
      </c>
      <c r="U369" s="161">
        <v>-20717.909729999999</v>
      </c>
      <c r="V369" s="163">
        <f ca="1">SUM(INDIRECT(Inputs!$C$11&amp;ROW()&amp;":"&amp;Inputs!$C$12&amp;ROW()))</f>
        <v>-1862.5789</v>
      </c>
      <c r="W369" s="163">
        <f ca="1">SUM(INDIRECT(Inputs!$C$13&amp;ROW()&amp;":"&amp;Inputs!$C$14&amp;ROW()))</f>
        <v>-15307.179859999998</v>
      </c>
      <c r="X369" s="3" t="str">
        <f>IF(COUNTIFS(Lookups!$A:$A,C369)=1,"Gross Sales","")</f>
        <v>Gross Sales</v>
      </c>
      <c r="Y369" s="3" t="str">
        <f>IF(COUNTIFS(Lookups!$D:$D,C369)=1,"Bar Sales","")</f>
        <v/>
      </c>
      <c r="Z369" s="3" t="str">
        <f>IFERROR(VLOOKUP(C369*1,Lookups!$D:$F,3,FALSE),"")</f>
        <v/>
      </c>
      <c r="AA369" s="3" t="str">
        <f>IFERROR(VLOOKUP($C369*1,Lookups!$H:$N,3,FALSE),"")</f>
        <v/>
      </c>
      <c r="AB369" s="3" t="str">
        <f>IFERROR(VLOOKUP($C369*1,Lookups!$H:$N,4,FALSE),"")</f>
        <v/>
      </c>
      <c r="AC369" s="3" t="str">
        <f>IFERROR(VLOOKUP($C369*1,Lookups!$H:$N,5,FALSE),"")</f>
        <v/>
      </c>
      <c r="AD369" s="3" t="str">
        <f>IFERROR(VLOOKUP($C369*1,Lookups!$H:$N,6,FALSE),"")</f>
        <v/>
      </c>
      <c r="AE369" s="3" t="str">
        <f>IFERROR(VLOOKUP($C369*1,Lookups!$H:$N,7,FALSE),"")</f>
        <v/>
      </c>
      <c r="AF369" s="3" t="str">
        <f>VLOOKUP(B369*1,Stores!$A:$C,3,FALSE)</f>
        <v>DFDE</v>
      </c>
    </row>
    <row r="370" spans="1:32">
      <c r="A370" s="160" t="s">
        <v>917</v>
      </c>
      <c r="B370" s="160" t="s">
        <v>926</v>
      </c>
      <c r="C370" s="160">
        <v>635000</v>
      </c>
      <c r="D370" s="160" t="s">
        <v>918</v>
      </c>
      <c r="E370" s="160" t="s">
        <v>457</v>
      </c>
      <c r="F370" s="161">
        <v>2016</v>
      </c>
      <c r="G370" s="162">
        <v>0</v>
      </c>
      <c r="H370" s="161">
        <v>-2347.6487999999995</v>
      </c>
      <c r="I370" s="161">
        <v>1078.5398399999999</v>
      </c>
      <c r="J370" s="161">
        <v>-1118.0066799999997</v>
      </c>
      <c r="K370" s="161">
        <v>-879.03773999999999</v>
      </c>
      <c r="L370" s="161">
        <v>-735.14951999999994</v>
      </c>
      <c r="M370" s="161">
        <v>-1195.7702399999998</v>
      </c>
      <c r="N370" s="161">
        <v>-3802.52376</v>
      </c>
      <c r="O370" s="161">
        <v>-436.06373999999994</v>
      </c>
      <c r="P370" s="161">
        <v>-679.52976000000001</v>
      </c>
      <c r="Q370" s="161">
        <v>-1602.6303999999998</v>
      </c>
      <c r="R370" s="161">
        <v>-2248.2709199999999</v>
      </c>
      <c r="S370" s="161">
        <v>-2571.3198000000002</v>
      </c>
      <c r="T370" s="161">
        <v>-2297.0474799999997</v>
      </c>
      <c r="U370" s="161">
        <v>-18834.458999999999</v>
      </c>
      <c r="V370" s="163">
        <f ca="1">SUM(INDIRECT(Inputs!$C$11&amp;ROW()&amp;":"&amp;Inputs!$C$12&amp;ROW()))</f>
        <v>-1602.6303999999998</v>
      </c>
      <c r="W370" s="163">
        <f ca="1">SUM(INDIRECT(Inputs!$C$13&amp;ROW()&amp;":"&amp;Inputs!$C$14&amp;ROW()))</f>
        <v>-11717.820799999998</v>
      </c>
      <c r="X370" s="3" t="str">
        <f>IF(COUNTIFS(Lookups!$A:$A,C370)=1,"Gross Sales","")</f>
        <v>Gross Sales</v>
      </c>
      <c r="Y370" s="3" t="str">
        <f>IF(COUNTIFS(Lookups!$D:$D,C370)=1,"Bar Sales","")</f>
        <v/>
      </c>
      <c r="Z370" s="3" t="str">
        <f>IFERROR(VLOOKUP(C370*1,Lookups!$D:$F,3,FALSE),"")</f>
        <v/>
      </c>
      <c r="AA370" s="3" t="str">
        <f>IFERROR(VLOOKUP($C370*1,Lookups!$H:$N,3,FALSE),"")</f>
        <v/>
      </c>
      <c r="AB370" s="3" t="str">
        <f>IFERROR(VLOOKUP($C370*1,Lookups!$H:$N,4,FALSE),"")</f>
        <v/>
      </c>
      <c r="AC370" s="3" t="str">
        <f>IFERROR(VLOOKUP($C370*1,Lookups!$H:$N,5,FALSE),"")</f>
        <v/>
      </c>
      <c r="AD370" s="3" t="str">
        <f>IFERROR(VLOOKUP($C370*1,Lookups!$H:$N,6,FALSE),"")</f>
        <v/>
      </c>
      <c r="AE370" s="3" t="str">
        <f>IFERROR(VLOOKUP($C370*1,Lookups!$H:$N,7,FALSE),"")</f>
        <v/>
      </c>
      <c r="AF370" s="3" t="str">
        <f>VLOOKUP(B370*1,Stores!$A:$C,3,FALSE)</f>
        <v>DFDE</v>
      </c>
    </row>
    <row r="371" spans="1:32">
      <c r="A371" s="160" t="s">
        <v>917</v>
      </c>
      <c r="B371" s="160" t="s">
        <v>927</v>
      </c>
      <c r="C371" s="160">
        <v>635000</v>
      </c>
      <c r="D371" s="160" t="s">
        <v>918</v>
      </c>
      <c r="E371" s="160" t="s">
        <v>457</v>
      </c>
      <c r="F371" s="161">
        <v>2016</v>
      </c>
      <c r="G371" s="162">
        <v>0</v>
      </c>
      <c r="H371" s="161">
        <v>-1884.18048</v>
      </c>
      <c r="I371" s="161">
        <v>1102.7152499999997</v>
      </c>
      <c r="J371" s="161">
        <v>-2180.5856799999997</v>
      </c>
      <c r="K371" s="161">
        <v>-3259.7350799999995</v>
      </c>
      <c r="L371" s="161">
        <v>-1897.5547499999998</v>
      </c>
      <c r="M371" s="161">
        <v>-3027.9312</v>
      </c>
      <c r="N371" s="161">
        <v>-2115.4203000000002</v>
      </c>
      <c r="O371" s="161">
        <v>-1454.5944</v>
      </c>
      <c r="P371" s="161">
        <v>-360.07677999999993</v>
      </c>
      <c r="Q371" s="161">
        <v>-1379.9771999999998</v>
      </c>
      <c r="R371" s="161">
        <v>-1488.0338200000001</v>
      </c>
      <c r="S371" s="161">
        <v>-1449.6718600000002</v>
      </c>
      <c r="T371" s="161">
        <v>-496.24112999999994</v>
      </c>
      <c r="U371" s="161">
        <v>-19891.287429999997</v>
      </c>
      <c r="V371" s="163">
        <f ca="1">SUM(INDIRECT(Inputs!$C$11&amp;ROW()&amp;":"&amp;Inputs!$C$12&amp;ROW()))</f>
        <v>-1379.9771999999998</v>
      </c>
      <c r="W371" s="163">
        <f ca="1">SUM(INDIRECT(Inputs!$C$13&amp;ROW()&amp;":"&amp;Inputs!$C$14&amp;ROW()))</f>
        <v>-16457.340619999999</v>
      </c>
      <c r="X371" s="3" t="str">
        <f>IF(COUNTIFS(Lookups!$A:$A,C371)=1,"Gross Sales","")</f>
        <v>Gross Sales</v>
      </c>
      <c r="Y371" s="3" t="str">
        <f>IF(COUNTIFS(Lookups!$D:$D,C371)=1,"Bar Sales","")</f>
        <v/>
      </c>
      <c r="Z371" s="3" t="str">
        <f>IFERROR(VLOOKUP(C371*1,Lookups!$D:$F,3,FALSE),"")</f>
        <v/>
      </c>
      <c r="AA371" s="3" t="str">
        <f>IFERROR(VLOOKUP($C371*1,Lookups!$H:$N,3,FALSE),"")</f>
        <v/>
      </c>
      <c r="AB371" s="3" t="str">
        <f>IFERROR(VLOOKUP($C371*1,Lookups!$H:$N,4,FALSE),"")</f>
        <v/>
      </c>
      <c r="AC371" s="3" t="str">
        <f>IFERROR(VLOOKUP($C371*1,Lookups!$H:$N,5,FALSE),"")</f>
        <v/>
      </c>
      <c r="AD371" s="3" t="str">
        <f>IFERROR(VLOOKUP($C371*1,Lookups!$H:$N,6,FALSE),"")</f>
        <v/>
      </c>
      <c r="AE371" s="3" t="str">
        <f>IFERROR(VLOOKUP($C371*1,Lookups!$H:$N,7,FALSE),"")</f>
        <v/>
      </c>
      <c r="AF371" s="3" t="str">
        <f>VLOOKUP(B371*1,Stores!$A:$C,3,FALSE)</f>
        <v>DFDE</v>
      </c>
    </row>
    <row r="372" spans="1:32">
      <c r="A372" s="160" t="s">
        <v>917</v>
      </c>
      <c r="B372" s="160" t="s">
        <v>928</v>
      </c>
      <c r="C372" s="160">
        <v>635000</v>
      </c>
      <c r="D372" s="160" t="s">
        <v>918</v>
      </c>
      <c r="E372" s="160" t="s">
        <v>457</v>
      </c>
      <c r="F372" s="161">
        <v>2016</v>
      </c>
      <c r="G372" s="162">
        <v>0</v>
      </c>
      <c r="H372" s="161">
        <v>-1009.6604699999999</v>
      </c>
      <c r="I372" s="161">
        <v>74.457319999999996</v>
      </c>
      <c r="J372" s="161">
        <v>-2204.4757</v>
      </c>
      <c r="K372" s="161">
        <v>-1296.9371099999998</v>
      </c>
      <c r="L372" s="161">
        <v>-2489.2525700000001</v>
      </c>
      <c r="M372" s="161">
        <v>-2460.2129999999997</v>
      </c>
      <c r="N372" s="161">
        <v>-2788.6221999999998</v>
      </c>
      <c r="O372" s="161">
        <v>-814.8571199999999</v>
      </c>
      <c r="P372" s="161">
        <v>-1180.7656000000002</v>
      </c>
      <c r="Q372" s="161">
        <v>-2701.7606700000001</v>
      </c>
      <c r="R372" s="161">
        <v>-3129.28161</v>
      </c>
      <c r="S372" s="161">
        <v>-553.42937999999992</v>
      </c>
      <c r="T372" s="161">
        <v>-890.19503999999984</v>
      </c>
      <c r="U372" s="161">
        <v>-21444.993150000002</v>
      </c>
      <c r="V372" s="163">
        <f ca="1">SUM(INDIRECT(Inputs!$C$11&amp;ROW()&amp;":"&amp;Inputs!$C$12&amp;ROW()))</f>
        <v>-2701.7606700000001</v>
      </c>
      <c r="W372" s="163">
        <f ca="1">SUM(INDIRECT(Inputs!$C$13&amp;ROW()&amp;":"&amp;Inputs!$C$14&amp;ROW()))</f>
        <v>-16872.08712</v>
      </c>
      <c r="X372" s="3" t="str">
        <f>IF(COUNTIFS(Lookups!$A:$A,C372)=1,"Gross Sales","")</f>
        <v>Gross Sales</v>
      </c>
      <c r="Y372" s="3" t="str">
        <f>IF(COUNTIFS(Lookups!$D:$D,C372)=1,"Bar Sales","")</f>
        <v/>
      </c>
      <c r="Z372" s="3" t="str">
        <f>IFERROR(VLOOKUP(C372*1,Lookups!$D:$F,3,FALSE),"")</f>
        <v/>
      </c>
      <c r="AA372" s="3" t="str">
        <f>IFERROR(VLOOKUP($C372*1,Lookups!$H:$N,3,FALSE),"")</f>
        <v/>
      </c>
      <c r="AB372" s="3" t="str">
        <f>IFERROR(VLOOKUP($C372*1,Lookups!$H:$N,4,FALSE),"")</f>
        <v/>
      </c>
      <c r="AC372" s="3" t="str">
        <f>IFERROR(VLOOKUP($C372*1,Lookups!$H:$N,5,FALSE),"")</f>
        <v/>
      </c>
      <c r="AD372" s="3" t="str">
        <f>IFERROR(VLOOKUP($C372*1,Lookups!$H:$N,6,FALSE),"")</f>
        <v/>
      </c>
      <c r="AE372" s="3" t="str">
        <f>IFERROR(VLOOKUP($C372*1,Lookups!$H:$N,7,FALSE),"")</f>
        <v/>
      </c>
      <c r="AF372" s="3" t="str">
        <f>VLOOKUP(B372*1,Stores!$A:$C,3,FALSE)</f>
        <v>DFDE</v>
      </c>
    </row>
    <row r="373" spans="1:32">
      <c r="A373" s="160" t="s">
        <v>917</v>
      </c>
      <c r="B373" s="160" t="s">
        <v>929</v>
      </c>
      <c r="C373" s="160">
        <v>635000</v>
      </c>
      <c r="D373" s="160" t="s">
        <v>918</v>
      </c>
      <c r="E373" s="160" t="s">
        <v>457</v>
      </c>
      <c r="F373" s="161">
        <v>2016</v>
      </c>
      <c r="G373" s="162">
        <v>0</v>
      </c>
      <c r="H373" s="161">
        <v>-3409.8167599999997</v>
      </c>
      <c r="I373" s="161">
        <v>-986.90423999999985</v>
      </c>
      <c r="J373" s="161">
        <v>-2903.1764999999996</v>
      </c>
      <c r="K373" s="161">
        <v>-2822.47532</v>
      </c>
      <c r="L373" s="161">
        <v>-3870.7787999999991</v>
      </c>
      <c r="M373" s="161">
        <v>-4573.9830499999998</v>
      </c>
      <c r="N373" s="161">
        <v>-1844.9726399999995</v>
      </c>
      <c r="O373" s="161">
        <v>-873.51026000000002</v>
      </c>
      <c r="P373" s="161">
        <v>-896.04899999999986</v>
      </c>
      <c r="Q373" s="161">
        <v>-9105.6496299999999</v>
      </c>
      <c r="R373" s="161">
        <v>-14368.213019999999</v>
      </c>
      <c r="S373" s="161">
        <v>-18957.802779999998</v>
      </c>
      <c r="T373" s="161">
        <v>-2997.7382399999997</v>
      </c>
      <c r="U373" s="161">
        <v>-67611.070240000001</v>
      </c>
      <c r="V373" s="163">
        <f ca="1">SUM(INDIRECT(Inputs!$C$11&amp;ROW()&amp;":"&amp;Inputs!$C$12&amp;ROW()))</f>
        <v>-9105.6496299999999</v>
      </c>
      <c r="W373" s="163">
        <f ca="1">SUM(INDIRECT(Inputs!$C$13&amp;ROW()&amp;":"&amp;Inputs!$C$14&amp;ROW()))</f>
        <v>-31287.316199999994</v>
      </c>
      <c r="X373" s="3" t="str">
        <f>IF(COUNTIFS(Lookups!$A:$A,C373)=1,"Gross Sales","")</f>
        <v>Gross Sales</v>
      </c>
      <c r="Y373" s="3" t="str">
        <f>IF(COUNTIFS(Lookups!$D:$D,C373)=1,"Bar Sales","")</f>
        <v/>
      </c>
      <c r="Z373" s="3" t="str">
        <f>IFERROR(VLOOKUP(C373*1,Lookups!$D:$F,3,FALSE),"")</f>
        <v/>
      </c>
      <c r="AA373" s="3" t="str">
        <f>IFERROR(VLOOKUP($C373*1,Lookups!$H:$N,3,FALSE),"")</f>
        <v/>
      </c>
      <c r="AB373" s="3" t="str">
        <f>IFERROR(VLOOKUP($C373*1,Lookups!$H:$N,4,FALSE),"")</f>
        <v/>
      </c>
      <c r="AC373" s="3" t="str">
        <f>IFERROR(VLOOKUP($C373*1,Lookups!$H:$N,5,FALSE),"")</f>
        <v/>
      </c>
      <c r="AD373" s="3" t="str">
        <f>IFERROR(VLOOKUP($C373*1,Lookups!$H:$N,6,FALSE),"")</f>
        <v/>
      </c>
      <c r="AE373" s="3" t="str">
        <f>IFERROR(VLOOKUP($C373*1,Lookups!$H:$N,7,FALSE),"")</f>
        <v/>
      </c>
      <c r="AF373" s="3" t="str">
        <f>VLOOKUP(B373*1,Stores!$A:$C,3,FALSE)</f>
        <v>DFDE</v>
      </c>
    </row>
    <row r="374" spans="1:32">
      <c r="A374" s="160" t="s">
        <v>917</v>
      </c>
      <c r="B374" s="160" t="s">
        <v>930</v>
      </c>
      <c r="C374" s="160">
        <v>635000</v>
      </c>
      <c r="D374" s="160" t="s">
        <v>918</v>
      </c>
      <c r="E374" s="160" t="s">
        <v>457</v>
      </c>
      <c r="F374" s="161">
        <v>2016</v>
      </c>
      <c r="G374" s="162">
        <v>0</v>
      </c>
      <c r="H374" s="161">
        <v>-1873.9834399999997</v>
      </c>
      <c r="I374" s="161">
        <v>1658.9684999999999</v>
      </c>
      <c r="J374" s="161">
        <v>-1194.7081999999998</v>
      </c>
      <c r="K374" s="161">
        <v>-1363.61862</v>
      </c>
      <c r="L374" s="161">
        <v>-440.77487999999994</v>
      </c>
      <c r="M374" s="161">
        <v>-1382.78756</v>
      </c>
      <c r="N374" s="161">
        <v>-541.86748</v>
      </c>
      <c r="O374" s="161">
        <v>-537.73334999999986</v>
      </c>
      <c r="P374" s="161">
        <v>-48.355930000000001</v>
      </c>
      <c r="Q374" s="161">
        <v>-1158.6213099999998</v>
      </c>
      <c r="R374" s="161">
        <v>-3350.1680100000003</v>
      </c>
      <c r="S374" s="161">
        <v>-3008.4326999999998</v>
      </c>
      <c r="T374" s="161">
        <v>-129.15503999999999</v>
      </c>
      <c r="U374" s="161">
        <v>-13371.238019999997</v>
      </c>
      <c r="V374" s="163">
        <f ca="1">SUM(INDIRECT(Inputs!$C$11&amp;ROW()&amp;":"&amp;Inputs!$C$12&amp;ROW()))</f>
        <v>-1158.6213099999998</v>
      </c>
      <c r="W374" s="163">
        <f ca="1">SUM(INDIRECT(Inputs!$C$13&amp;ROW()&amp;":"&amp;Inputs!$C$14&amp;ROW()))</f>
        <v>-6883.4822699999977</v>
      </c>
      <c r="X374" s="3" t="str">
        <f>IF(COUNTIFS(Lookups!$A:$A,C374)=1,"Gross Sales","")</f>
        <v>Gross Sales</v>
      </c>
      <c r="Y374" s="3" t="str">
        <f>IF(COUNTIFS(Lookups!$D:$D,C374)=1,"Bar Sales","")</f>
        <v/>
      </c>
      <c r="Z374" s="3" t="str">
        <f>IFERROR(VLOOKUP(C374*1,Lookups!$D:$F,3,FALSE),"")</f>
        <v/>
      </c>
      <c r="AA374" s="3" t="str">
        <f>IFERROR(VLOOKUP($C374*1,Lookups!$H:$N,3,FALSE),"")</f>
        <v/>
      </c>
      <c r="AB374" s="3" t="str">
        <f>IFERROR(VLOOKUP($C374*1,Lookups!$H:$N,4,FALSE),"")</f>
        <v/>
      </c>
      <c r="AC374" s="3" t="str">
        <f>IFERROR(VLOOKUP($C374*1,Lookups!$H:$N,5,FALSE),"")</f>
        <v/>
      </c>
      <c r="AD374" s="3" t="str">
        <f>IFERROR(VLOOKUP($C374*1,Lookups!$H:$N,6,FALSE),"")</f>
        <v/>
      </c>
      <c r="AE374" s="3" t="str">
        <f>IFERROR(VLOOKUP($C374*1,Lookups!$H:$N,7,FALSE),"")</f>
        <v/>
      </c>
      <c r="AF374" s="3" t="str">
        <f>VLOOKUP(B374*1,Stores!$A:$C,3,FALSE)</f>
        <v>DFDE</v>
      </c>
    </row>
    <row r="375" spans="1:32">
      <c r="A375" s="160" t="s">
        <v>917</v>
      </c>
      <c r="B375" s="160" t="s">
        <v>931</v>
      </c>
      <c r="C375" s="160">
        <v>635000</v>
      </c>
      <c r="D375" s="160" t="s">
        <v>918</v>
      </c>
      <c r="E375" s="160" t="s">
        <v>457</v>
      </c>
      <c r="F375" s="161">
        <v>2016</v>
      </c>
      <c r="G375" s="162">
        <v>0</v>
      </c>
      <c r="H375" s="161">
        <v>-988.85640000000001</v>
      </c>
      <c r="I375" s="161">
        <v>687.36359999999991</v>
      </c>
      <c r="J375" s="161">
        <v>-1854.4063999999996</v>
      </c>
      <c r="K375" s="161">
        <v>-1891.19091</v>
      </c>
      <c r="L375" s="161">
        <v>-1994.2453999999998</v>
      </c>
      <c r="M375" s="161">
        <v>-2641.4096800000002</v>
      </c>
      <c r="N375" s="161">
        <v>-2532.8230199999998</v>
      </c>
      <c r="O375" s="161">
        <v>-2488.2401599999998</v>
      </c>
      <c r="P375" s="161">
        <v>-1566.2114999999997</v>
      </c>
      <c r="Q375" s="161">
        <v>-1723.0017</v>
      </c>
      <c r="R375" s="161">
        <v>-2039.0231399999998</v>
      </c>
      <c r="S375" s="161">
        <v>-3811.3520199999998</v>
      </c>
      <c r="T375" s="161">
        <v>-1203.5065</v>
      </c>
      <c r="U375" s="161">
        <v>-24046.903229999996</v>
      </c>
      <c r="V375" s="163">
        <f ca="1">SUM(INDIRECT(Inputs!$C$11&amp;ROW()&amp;":"&amp;Inputs!$C$12&amp;ROW()))</f>
        <v>-1723.0017</v>
      </c>
      <c r="W375" s="163">
        <f ca="1">SUM(INDIRECT(Inputs!$C$13&amp;ROW()&amp;":"&amp;Inputs!$C$14&amp;ROW()))</f>
        <v>-16993.021569999997</v>
      </c>
      <c r="X375" s="3" t="str">
        <f>IF(COUNTIFS(Lookups!$A:$A,C375)=1,"Gross Sales","")</f>
        <v>Gross Sales</v>
      </c>
      <c r="Y375" s="3" t="str">
        <f>IF(COUNTIFS(Lookups!$D:$D,C375)=1,"Bar Sales","")</f>
        <v/>
      </c>
      <c r="Z375" s="3" t="str">
        <f>IFERROR(VLOOKUP(C375*1,Lookups!$D:$F,3,FALSE),"")</f>
        <v/>
      </c>
      <c r="AA375" s="3" t="str">
        <f>IFERROR(VLOOKUP($C375*1,Lookups!$H:$N,3,FALSE),"")</f>
        <v/>
      </c>
      <c r="AB375" s="3" t="str">
        <f>IFERROR(VLOOKUP($C375*1,Lookups!$H:$N,4,FALSE),"")</f>
        <v/>
      </c>
      <c r="AC375" s="3" t="str">
        <f>IFERROR(VLOOKUP($C375*1,Lookups!$H:$N,5,FALSE),"")</f>
        <v/>
      </c>
      <c r="AD375" s="3" t="str">
        <f>IFERROR(VLOOKUP($C375*1,Lookups!$H:$N,6,FALSE),"")</f>
        <v/>
      </c>
      <c r="AE375" s="3" t="str">
        <f>IFERROR(VLOOKUP($C375*1,Lookups!$H:$N,7,FALSE),"")</f>
        <v/>
      </c>
      <c r="AF375" s="3" t="str">
        <f>VLOOKUP(B375*1,Stores!$A:$C,3,FALSE)</f>
        <v>DFDE</v>
      </c>
    </row>
    <row r="376" spans="1:32">
      <c r="A376" s="160" t="s">
        <v>917</v>
      </c>
      <c r="B376" s="160" t="s">
        <v>932</v>
      </c>
      <c r="C376" s="160">
        <v>635000</v>
      </c>
      <c r="D376" s="160" t="s">
        <v>918</v>
      </c>
      <c r="E376" s="160" t="s">
        <v>457</v>
      </c>
      <c r="F376" s="161">
        <v>2016</v>
      </c>
      <c r="G376" s="162">
        <v>0</v>
      </c>
      <c r="H376" s="161">
        <v>-317.24363999999991</v>
      </c>
      <c r="I376" s="161">
        <v>-52.643219999999992</v>
      </c>
      <c r="J376" s="161">
        <v>-273.28559999999999</v>
      </c>
      <c r="K376" s="161">
        <v>-1299.9233099999999</v>
      </c>
      <c r="L376" s="161">
        <v>-3692.6035999999999</v>
      </c>
      <c r="M376" s="161">
        <v>-2061.94625</v>
      </c>
      <c r="N376" s="161">
        <v>-1708.0056</v>
      </c>
      <c r="O376" s="161">
        <v>-432.14094000000006</v>
      </c>
      <c r="P376" s="161">
        <v>-3603.6105000000002</v>
      </c>
      <c r="Q376" s="161">
        <v>-3314.4296499999996</v>
      </c>
      <c r="R376" s="161">
        <v>-4703.1625199999999</v>
      </c>
      <c r="S376" s="161">
        <v>-2103.1289999999999</v>
      </c>
      <c r="T376" s="161">
        <v>-3613.7524499999995</v>
      </c>
      <c r="U376" s="161">
        <v>-27175.876279999997</v>
      </c>
      <c r="V376" s="163">
        <f ca="1">SUM(INDIRECT(Inputs!$C$11&amp;ROW()&amp;":"&amp;Inputs!$C$12&amp;ROW()))</f>
        <v>-3314.4296499999996</v>
      </c>
      <c r="W376" s="163">
        <f ca="1">SUM(INDIRECT(Inputs!$C$13&amp;ROW()&amp;":"&amp;Inputs!$C$14&amp;ROW()))</f>
        <v>-16755.832309999998</v>
      </c>
      <c r="X376" s="3" t="str">
        <f>IF(COUNTIFS(Lookups!$A:$A,C376)=1,"Gross Sales","")</f>
        <v>Gross Sales</v>
      </c>
      <c r="Y376" s="3" t="str">
        <f>IF(COUNTIFS(Lookups!$D:$D,C376)=1,"Bar Sales","")</f>
        <v/>
      </c>
      <c r="Z376" s="3" t="str">
        <f>IFERROR(VLOOKUP(C376*1,Lookups!$D:$F,3,FALSE),"")</f>
        <v/>
      </c>
      <c r="AA376" s="3" t="str">
        <f>IFERROR(VLOOKUP($C376*1,Lookups!$H:$N,3,FALSE),"")</f>
        <v/>
      </c>
      <c r="AB376" s="3" t="str">
        <f>IFERROR(VLOOKUP($C376*1,Lookups!$H:$N,4,FALSE),"")</f>
        <v/>
      </c>
      <c r="AC376" s="3" t="str">
        <f>IFERROR(VLOOKUP($C376*1,Lookups!$H:$N,5,FALSE),"")</f>
        <v/>
      </c>
      <c r="AD376" s="3" t="str">
        <f>IFERROR(VLOOKUP($C376*1,Lookups!$H:$N,6,FALSE),"")</f>
        <v/>
      </c>
      <c r="AE376" s="3" t="str">
        <f>IFERROR(VLOOKUP($C376*1,Lookups!$H:$N,7,FALSE),"")</f>
        <v/>
      </c>
      <c r="AF376" s="3" t="str">
        <f>VLOOKUP(B376*1,Stores!$A:$C,3,FALSE)</f>
        <v>DFG</v>
      </c>
    </row>
    <row r="377" spans="1:32">
      <c r="A377" s="160" t="s">
        <v>917</v>
      </c>
      <c r="B377" s="160" t="s">
        <v>933</v>
      </c>
      <c r="C377" s="160">
        <v>635000</v>
      </c>
      <c r="D377" s="160" t="s">
        <v>918</v>
      </c>
      <c r="E377" s="160" t="s">
        <v>457</v>
      </c>
      <c r="F377" s="161">
        <v>2016</v>
      </c>
      <c r="G377" s="162">
        <v>0</v>
      </c>
      <c r="H377" s="161">
        <v>-1356.6419999999998</v>
      </c>
      <c r="I377" s="161">
        <v>-838.05287999999985</v>
      </c>
      <c r="J377" s="161">
        <v>-890.61587999999995</v>
      </c>
      <c r="K377" s="161">
        <v>-1161.22902</v>
      </c>
      <c r="L377" s="161">
        <v>-562.27521000000002</v>
      </c>
      <c r="M377" s="161">
        <v>-490.44365999999991</v>
      </c>
      <c r="N377" s="161">
        <v>-252.67297999999997</v>
      </c>
      <c r="O377" s="161">
        <v>-166.61189999999999</v>
      </c>
      <c r="P377" s="161">
        <v>-254.38524999999998</v>
      </c>
      <c r="Q377" s="161">
        <v>-397.11615999999998</v>
      </c>
      <c r="R377" s="161">
        <v>-221.62594999999999</v>
      </c>
      <c r="S377" s="161">
        <v>-4.2840000000000003E-2</v>
      </c>
      <c r="T377" s="161">
        <v>-180.11006999999998</v>
      </c>
      <c r="U377" s="161">
        <v>-6771.8237999999983</v>
      </c>
      <c r="V377" s="163">
        <f ca="1">SUM(INDIRECT(Inputs!$C$11&amp;ROW()&amp;":"&amp;Inputs!$C$12&amp;ROW()))</f>
        <v>-397.11615999999998</v>
      </c>
      <c r="W377" s="163">
        <f ca="1">SUM(INDIRECT(Inputs!$C$13&amp;ROW()&amp;":"&amp;Inputs!$C$14&amp;ROW()))</f>
        <v>-6370.0449399999989</v>
      </c>
      <c r="X377" s="3" t="str">
        <f>IF(COUNTIFS(Lookups!$A:$A,C377)=1,"Gross Sales","")</f>
        <v>Gross Sales</v>
      </c>
      <c r="Y377" s="3" t="str">
        <f>IF(COUNTIFS(Lookups!$D:$D,C377)=1,"Bar Sales","")</f>
        <v/>
      </c>
      <c r="Z377" s="3" t="str">
        <f>IFERROR(VLOOKUP(C377*1,Lookups!$D:$F,3,FALSE),"")</f>
        <v/>
      </c>
      <c r="AA377" s="3" t="str">
        <f>IFERROR(VLOOKUP($C377*1,Lookups!$H:$N,3,FALSE),"")</f>
        <v/>
      </c>
      <c r="AB377" s="3" t="str">
        <f>IFERROR(VLOOKUP($C377*1,Lookups!$H:$N,4,FALSE),"")</f>
        <v/>
      </c>
      <c r="AC377" s="3" t="str">
        <f>IFERROR(VLOOKUP($C377*1,Lookups!$H:$N,5,FALSE),"")</f>
        <v/>
      </c>
      <c r="AD377" s="3" t="str">
        <f>IFERROR(VLOOKUP($C377*1,Lookups!$H:$N,6,FALSE),"")</f>
        <v/>
      </c>
      <c r="AE377" s="3" t="str">
        <f>IFERROR(VLOOKUP($C377*1,Lookups!$H:$N,7,FALSE),"")</f>
        <v/>
      </c>
      <c r="AF377" s="3" t="str">
        <f>VLOOKUP(B377*1,Stores!$A:$C,3,FALSE)</f>
        <v>DFG</v>
      </c>
    </row>
    <row r="378" spans="1:32">
      <c r="A378" s="160" t="s">
        <v>917</v>
      </c>
      <c r="B378" s="160" t="s">
        <v>934</v>
      </c>
      <c r="C378" s="160">
        <v>635000</v>
      </c>
      <c r="D378" s="160" t="s">
        <v>918</v>
      </c>
      <c r="E378" s="160" t="s">
        <v>457</v>
      </c>
      <c r="F378" s="161">
        <v>2016</v>
      </c>
      <c r="G378" s="162">
        <v>0</v>
      </c>
      <c r="H378" s="161">
        <v>-28.005600000000001</v>
      </c>
      <c r="I378" s="161">
        <v>204.30731999999998</v>
      </c>
      <c r="J378" s="161">
        <v>-1402.8399000000002</v>
      </c>
      <c r="K378" s="161">
        <v>-543.89664000000005</v>
      </c>
      <c r="L378" s="161">
        <v>-232.48946000000001</v>
      </c>
      <c r="M378" s="161">
        <v>-152.41435999999999</v>
      </c>
      <c r="N378" s="161">
        <v>-477.2439</v>
      </c>
      <c r="O378" s="161">
        <v>0</v>
      </c>
      <c r="P378" s="161">
        <v>-399.26634999999999</v>
      </c>
      <c r="Q378" s="161">
        <v>-332.63509999999997</v>
      </c>
      <c r="R378" s="161">
        <v>-0.55299999999999994</v>
      </c>
      <c r="S378" s="161">
        <v>0</v>
      </c>
      <c r="T378" s="161">
        <v>-2.5192999999999999</v>
      </c>
      <c r="U378" s="161">
        <v>-3367.55629</v>
      </c>
      <c r="V378" s="163">
        <f ca="1">SUM(INDIRECT(Inputs!$C$11&amp;ROW()&amp;":"&amp;Inputs!$C$12&amp;ROW()))</f>
        <v>-332.63509999999997</v>
      </c>
      <c r="W378" s="163">
        <f ca="1">SUM(INDIRECT(Inputs!$C$13&amp;ROW()&amp;":"&amp;Inputs!$C$14&amp;ROW()))</f>
        <v>-3364.4839900000002</v>
      </c>
      <c r="X378" s="3" t="str">
        <f>IF(COUNTIFS(Lookups!$A:$A,C378)=1,"Gross Sales","")</f>
        <v>Gross Sales</v>
      </c>
      <c r="Y378" s="3" t="str">
        <f>IF(COUNTIFS(Lookups!$D:$D,C378)=1,"Bar Sales","")</f>
        <v/>
      </c>
      <c r="Z378" s="3" t="str">
        <f>IFERROR(VLOOKUP(C378*1,Lookups!$D:$F,3,FALSE),"")</f>
        <v/>
      </c>
      <c r="AA378" s="3" t="str">
        <f>IFERROR(VLOOKUP($C378*1,Lookups!$H:$N,3,FALSE),"")</f>
        <v/>
      </c>
      <c r="AB378" s="3" t="str">
        <f>IFERROR(VLOOKUP($C378*1,Lookups!$H:$N,4,FALSE),"")</f>
        <v/>
      </c>
      <c r="AC378" s="3" t="str">
        <f>IFERROR(VLOOKUP($C378*1,Lookups!$H:$N,5,FALSE),"")</f>
        <v/>
      </c>
      <c r="AD378" s="3" t="str">
        <f>IFERROR(VLOOKUP($C378*1,Lookups!$H:$N,6,FALSE),"")</f>
        <v/>
      </c>
      <c r="AE378" s="3" t="str">
        <f>IFERROR(VLOOKUP($C378*1,Lookups!$H:$N,7,FALSE),"")</f>
        <v/>
      </c>
      <c r="AF378" s="3" t="str">
        <f>VLOOKUP(B378*1,Stores!$A:$C,3,FALSE)</f>
        <v>DFG</v>
      </c>
    </row>
    <row r="379" spans="1:32">
      <c r="A379" s="160" t="s">
        <v>917</v>
      </c>
      <c r="B379" s="160" t="s">
        <v>935</v>
      </c>
      <c r="C379" s="160">
        <v>635000</v>
      </c>
      <c r="D379" s="160" t="s">
        <v>918</v>
      </c>
      <c r="E379" s="160" t="s">
        <v>457</v>
      </c>
      <c r="F379" s="161">
        <v>2016</v>
      </c>
      <c r="G379" s="162">
        <v>0</v>
      </c>
      <c r="H379" s="161">
        <v>-2525.7317399999997</v>
      </c>
      <c r="I379" s="161">
        <v>-191.48765999999998</v>
      </c>
      <c r="J379" s="161">
        <v>-1710.8438199999998</v>
      </c>
      <c r="K379" s="161">
        <v>-1318.28088</v>
      </c>
      <c r="L379" s="161">
        <v>-8342.2539900000011</v>
      </c>
      <c r="M379" s="161">
        <v>-696.49957999999992</v>
      </c>
      <c r="N379" s="161">
        <v>-13.446999999999999</v>
      </c>
      <c r="O379" s="161">
        <v>-646.23173999999995</v>
      </c>
      <c r="P379" s="161">
        <v>-1495.6734799999997</v>
      </c>
      <c r="Q379" s="161">
        <v>-6.1599999999999997E-3</v>
      </c>
      <c r="R379" s="161">
        <v>-5547.190599999999</v>
      </c>
      <c r="S379" s="161">
        <v>-909.22124999999994</v>
      </c>
      <c r="T379" s="161">
        <v>-4117.3495999999996</v>
      </c>
      <c r="U379" s="161">
        <v>-27514.217499999999</v>
      </c>
      <c r="V379" s="163">
        <f ca="1">SUM(INDIRECT(Inputs!$C$11&amp;ROW()&amp;":"&amp;Inputs!$C$12&amp;ROW()))</f>
        <v>-6.1599999999999997E-3</v>
      </c>
      <c r="W379" s="163">
        <f ca="1">SUM(INDIRECT(Inputs!$C$13&amp;ROW()&amp;":"&amp;Inputs!$C$14&amp;ROW()))</f>
        <v>-16940.456050000001</v>
      </c>
      <c r="X379" s="3" t="str">
        <f>IF(COUNTIFS(Lookups!$A:$A,C379)=1,"Gross Sales","")</f>
        <v>Gross Sales</v>
      </c>
      <c r="Y379" s="3" t="str">
        <f>IF(COUNTIFS(Lookups!$D:$D,C379)=1,"Bar Sales","")</f>
        <v/>
      </c>
      <c r="Z379" s="3" t="str">
        <f>IFERROR(VLOOKUP(C379*1,Lookups!$D:$F,3,FALSE),"")</f>
        <v/>
      </c>
      <c r="AA379" s="3" t="str">
        <f>IFERROR(VLOOKUP($C379*1,Lookups!$H:$N,3,FALSE),"")</f>
        <v/>
      </c>
      <c r="AB379" s="3" t="str">
        <f>IFERROR(VLOOKUP($C379*1,Lookups!$H:$N,4,FALSE),"")</f>
        <v/>
      </c>
      <c r="AC379" s="3" t="str">
        <f>IFERROR(VLOOKUP($C379*1,Lookups!$H:$N,5,FALSE),"")</f>
        <v/>
      </c>
      <c r="AD379" s="3" t="str">
        <f>IFERROR(VLOOKUP($C379*1,Lookups!$H:$N,6,FALSE),"")</f>
        <v/>
      </c>
      <c r="AE379" s="3" t="str">
        <f>IFERROR(VLOOKUP($C379*1,Lookups!$H:$N,7,FALSE),"")</f>
        <v/>
      </c>
      <c r="AF379" s="3" t="str">
        <f>VLOOKUP(B379*1,Stores!$A:$C,3,FALSE)</f>
        <v>DFG</v>
      </c>
    </row>
    <row r="380" spans="1:32">
      <c r="A380" s="160" t="s">
        <v>917</v>
      </c>
      <c r="B380" s="160" t="s">
        <v>936</v>
      </c>
      <c r="C380" s="160">
        <v>635000</v>
      </c>
      <c r="D380" s="160" t="s">
        <v>918</v>
      </c>
      <c r="E380" s="160" t="s">
        <v>457</v>
      </c>
      <c r="F380" s="161">
        <v>2016</v>
      </c>
      <c r="G380" s="162">
        <v>0</v>
      </c>
      <c r="H380" s="161">
        <v>-209.32576</v>
      </c>
      <c r="I380" s="161">
        <v>1710.7999999999997</v>
      </c>
      <c r="J380" s="161">
        <v>-304.21999999999997</v>
      </c>
      <c r="K380" s="161">
        <v>-349.61989999999992</v>
      </c>
      <c r="L380" s="161">
        <v>-4.0993399999999998</v>
      </c>
      <c r="M380" s="161">
        <v>-53.139240000000001</v>
      </c>
      <c r="N380" s="161">
        <v>-2.3099999999999999E-2</v>
      </c>
      <c r="O380" s="161">
        <v>-206.08895999999999</v>
      </c>
      <c r="P380" s="161">
        <v>-349.72391999999996</v>
      </c>
      <c r="Q380" s="161">
        <v>-699.97003999999993</v>
      </c>
      <c r="R380" s="161">
        <v>-422.43459999999993</v>
      </c>
      <c r="S380" s="161">
        <v>-1310.5280999999998</v>
      </c>
      <c r="T380" s="161">
        <v>-1184.6508800000001</v>
      </c>
      <c r="U380" s="161">
        <v>-3383.0238399999998</v>
      </c>
      <c r="V380" s="163">
        <f ca="1">SUM(INDIRECT(Inputs!$C$11&amp;ROW()&amp;":"&amp;Inputs!$C$12&amp;ROW()))</f>
        <v>-699.97003999999993</v>
      </c>
      <c r="W380" s="163">
        <f ca="1">SUM(INDIRECT(Inputs!$C$13&amp;ROW()&amp;":"&amp;Inputs!$C$14&amp;ROW()))</f>
        <v>-465.41025999999994</v>
      </c>
      <c r="X380" s="3" t="str">
        <f>IF(COUNTIFS(Lookups!$A:$A,C380)=1,"Gross Sales","")</f>
        <v>Gross Sales</v>
      </c>
      <c r="Y380" s="3" t="str">
        <f>IF(COUNTIFS(Lookups!$D:$D,C380)=1,"Bar Sales","")</f>
        <v/>
      </c>
      <c r="Z380" s="3" t="str">
        <f>IFERROR(VLOOKUP(C380*1,Lookups!$D:$F,3,FALSE),"")</f>
        <v/>
      </c>
      <c r="AA380" s="3" t="str">
        <f>IFERROR(VLOOKUP($C380*1,Lookups!$H:$N,3,FALSE),"")</f>
        <v/>
      </c>
      <c r="AB380" s="3" t="str">
        <f>IFERROR(VLOOKUP($C380*1,Lookups!$H:$N,4,FALSE),"")</f>
        <v/>
      </c>
      <c r="AC380" s="3" t="str">
        <f>IFERROR(VLOOKUP($C380*1,Lookups!$H:$N,5,FALSE),"")</f>
        <v/>
      </c>
      <c r="AD380" s="3" t="str">
        <f>IFERROR(VLOOKUP($C380*1,Lookups!$H:$N,6,FALSE),"")</f>
        <v/>
      </c>
      <c r="AE380" s="3" t="str">
        <f>IFERROR(VLOOKUP($C380*1,Lookups!$H:$N,7,FALSE),"")</f>
        <v/>
      </c>
      <c r="AF380" s="3" t="str">
        <f>VLOOKUP(B380*1,Stores!$A:$C,3,FALSE)</f>
        <v>DFG</v>
      </c>
    </row>
    <row r="381" spans="1:32">
      <c r="A381" s="160" t="s">
        <v>917</v>
      </c>
      <c r="B381" s="160" t="s">
        <v>937</v>
      </c>
      <c r="C381" s="160">
        <v>635000</v>
      </c>
      <c r="D381" s="160" t="s">
        <v>918</v>
      </c>
      <c r="E381" s="160" t="s">
        <v>457</v>
      </c>
      <c r="F381" s="161">
        <v>2016</v>
      </c>
      <c r="G381" s="162">
        <v>0</v>
      </c>
      <c r="H381" s="161">
        <v>-316.81929999999994</v>
      </c>
      <c r="I381" s="161">
        <v>207.20245</v>
      </c>
      <c r="J381" s="161">
        <v>-176.21520000000001</v>
      </c>
      <c r="K381" s="161">
        <v>-361.7116299999999</v>
      </c>
      <c r="L381" s="161">
        <v>-299.04895999999997</v>
      </c>
      <c r="M381" s="161">
        <v>-327.47924999999998</v>
      </c>
      <c r="N381" s="161">
        <v>-376.85017999999997</v>
      </c>
      <c r="O381" s="161">
        <v>-289.76499999999999</v>
      </c>
      <c r="P381" s="161">
        <v>-1.1899999999999999E-2</v>
      </c>
      <c r="Q381" s="161">
        <v>-2305.2438500000003</v>
      </c>
      <c r="R381" s="161">
        <v>-472.22721000000007</v>
      </c>
      <c r="S381" s="161">
        <v>-170.62045000000001</v>
      </c>
      <c r="T381" s="161">
        <v>-550.29380000000003</v>
      </c>
      <c r="U381" s="161">
        <v>-5439.0842800000009</v>
      </c>
      <c r="V381" s="163">
        <f ca="1">SUM(INDIRECT(Inputs!$C$11&amp;ROW()&amp;":"&amp;Inputs!$C$12&amp;ROW()))</f>
        <v>-2305.2438500000003</v>
      </c>
      <c r="W381" s="163">
        <f ca="1">SUM(INDIRECT(Inputs!$C$13&amp;ROW()&amp;":"&amp;Inputs!$C$14&amp;ROW()))</f>
        <v>-4245.9428200000002</v>
      </c>
      <c r="X381" s="3" t="str">
        <f>IF(COUNTIFS(Lookups!$A:$A,C381)=1,"Gross Sales","")</f>
        <v>Gross Sales</v>
      </c>
      <c r="Y381" s="3" t="str">
        <f>IF(COUNTIFS(Lookups!$D:$D,C381)=1,"Bar Sales","")</f>
        <v/>
      </c>
      <c r="Z381" s="3" t="str">
        <f>IFERROR(VLOOKUP(C381*1,Lookups!$D:$F,3,FALSE),"")</f>
        <v/>
      </c>
      <c r="AA381" s="3" t="str">
        <f>IFERROR(VLOOKUP($C381*1,Lookups!$H:$N,3,FALSE),"")</f>
        <v/>
      </c>
      <c r="AB381" s="3" t="str">
        <f>IFERROR(VLOOKUP($C381*1,Lookups!$H:$N,4,FALSE),"")</f>
        <v/>
      </c>
      <c r="AC381" s="3" t="str">
        <f>IFERROR(VLOOKUP($C381*1,Lookups!$H:$N,5,FALSE),"")</f>
        <v/>
      </c>
      <c r="AD381" s="3" t="str">
        <f>IFERROR(VLOOKUP($C381*1,Lookups!$H:$N,6,FALSE),"")</f>
        <v/>
      </c>
      <c r="AE381" s="3" t="str">
        <f>IFERROR(VLOOKUP($C381*1,Lookups!$H:$N,7,FALSE),"")</f>
        <v/>
      </c>
      <c r="AF381" s="3" t="str">
        <f>VLOOKUP(B381*1,Stores!$A:$C,3,FALSE)</f>
        <v>DFG</v>
      </c>
    </row>
    <row r="382" spans="1:32">
      <c r="A382" s="160" t="s">
        <v>917</v>
      </c>
      <c r="B382" s="160" t="s">
        <v>938</v>
      </c>
      <c r="C382" s="160">
        <v>635000</v>
      </c>
      <c r="D382" s="160" t="s">
        <v>918</v>
      </c>
      <c r="E382" s="160" t="s">
        <v>457</v>
      </c>
      <c r="F382" s="161">
        <v>2016</v>
      </c>
      <c r="G382" s="162">
        <v>0</v>
      </c>
      <c r="H382" s="161">
        <v>-68.25</v>
      </c>
      <c r="I382" s="161">
        <v>272.64999999999998</v>
      </c>
      <c r="J382" s="161">
        <v>-787.06074999999987</v>
      </c>
      <c r="K382" s="161">
        <v>-45.863999999999997</v>
      </c>
      <c r="L382" s="161">
        <v>-1040.0543999999998</v>
      </c>
      <c r="M382" s="161">
        <v>-81.289600000000007</v>
      </c>
      <c r="N382" s="161">
        <v>-528.7589999999999</v>
      </c>
      <c r="O382" s="161">
        <v>-77.991199999999992</v>
      </c>
      <c r="P382" s="161">
        <v>-536.71449999999993</v>
      </c>
      <c r="Q382" s="161">
        <v>-854.1280999999999</v>
      </c>
      <c r="R382" s="161">
        <v>-391.48200000000003</v>
      </c>
      <c r="S382" s="161">
        <v>-1.2599999999999998E-2</v>
      </c>
      <c r="T382" s="161">
        <v>-107.23334999999999</v>
      </c>
      <c r="U382" s="161">
        <v>-4246.1895000000004</v>
      </c>
      <c r="V382" s="163">
        <f ca="1">SUM(INDIRECT(Inputs!$C$11&amp;ROW()&amp;":"&amp;Inputs!$C$12&amp;ROW()))</f>
        <v>-854.1280999999999</v>
      </c>
      <c r="W382" s="163">
        <f ca="1">SUM(INDIRECT(Inputs!$C$13&amp;ROW()&amp;":"&amp;Inputs!$C$14&amp;ROW()))</f>
        <v>-3747.4615499999995</v>
      </c>
      <c r="X382" s="3" t="str">
        <f>IF(COUNTIFS(Lookups!$A:$A,C382)=1,"Gross Sales","")</f>
        <v>Gross Sales</v>
      </c>
      <c r="Y382" s="3" t="str">
        <f>IF(COUNTIFS(Lookups!$D:$D,C382)=1,"Bar Sales","")</f>
        <v/>
      </c>
      <c r="Z382" s="3" t="str">
        <f>IFERROR(VLOOKUP(C382*1,Lookups!$D:$F,3,FALSE),"")</f>
        <v/>
      </c>
      <c r="AA382" s="3" t="str">
        <f>IFERROR(VLOOKUP($C382*1,Lookups!$H:$N,3,FALSE),"")</f>
        <v/>
      </c>
      <c r="AB382" s="3" t="str">
        <f>IFERROR(VLOOKUP($C382*1,Lookups!$H:$N,4,FALSE),"")</f>
        <v/>
      </c>
      <c r="AC382" s="3" t="str">
        <f>IFERROR(VLOOKUP($C382*1,Lookups!$H:$N,5,FALSE),"")</f>
        <v/>
      </c>
      <c r="AD382" s="3" t="str">
        <f>IFERROR(VLOOKUP($C382*1,Lookups!$H:$N,6,FALSE),"")</f>
        <v/>
      </c>
      <c r="AE382" s="3" t="str">
        <f>IFERROR(VLOOKUP($C382*1,Lookups!$H:$N,7,FALSE),"")</f>
        <v/>
      </c>
      <c r="AF382" s="3" t="str">
        <f>VLOOKUP(B382*1,Stores!$A:$C,3,FALSE)</f>
        <v>DFG</v>
      </c>
    </row>
    <row r="383" spans="1:32">
      <c r="A383" s="160" t="s">
        <v>917</v>
      </c>
      <c r="B383" s="160" t="s">
        <v>939</v>
      </c>
      <c r="C383" s="160">
        <v>635000</v>
      </c>
      <c r="D383" s="160" t="s">
        <v>918</v>
      </c>
      <c r="E383" s="160" t="s">
        <v>457</v>
      </c>
      <c r="F383" s="161">
        <v>2016</v>
      </c>
      <c r="G383" s="162">
        <v>0</v>
      </c>
      <c r="H383" s="161">
        <v>-1355.4404500000001</v>
      </c>
      <c r="I383" s="161">
        <v>-638.73488000000009</v>
      </c>
      <c r="J383" s="161">
        <v>-1205.6704799999998</v>
      </c>
      <c r="K383" s="161">
        <v>-884.87370999999996</v>
      </c>
      <c r="L383" s="161">
        <v>-639.64152000000001</v>
      </c>
      <c r="M383" s="161">
        <v>-376.42877999999996</v>
      </c>
      <c r="N383" s="161">
        <v>-116.72941</v>
      </c>
      <c r="O383" s="161">
        <v>-361.27538999999996</v>
      </c>
      <c r="P383" s="161">
        <v>-635.08304999999996</v>
      </c>
      <c r="Q383" s="161">
        <v>-1511.10771</v>
      </c>
      <c r="R383" s="161">
        <v>-1658.5424799999996</v>
      </c>
      <c r="S383" s="161">
        <v>-358.49904999999995</v>
      </c>
      <c r="T383" s="161">
        <v>-817.34267999999997</v>
      </c>
      <c r="U383" s="161">
        <v>-10559.36959</v>
      </c>
      <c r="V383" s="163">
        <f ca="1">SUM(INDIRECT(Inputs!$C$11&amp;ROW()&amp;":"&amp;Inputs!$C$12&amp;ROW()))</f>
        <v>-1511.10771</v>
      </c>
      <c r="W383" s="163">
        <f ca="1">SUM(INDIRECT(Inputs!$C$13&amp;ROW()&amp;":"&amp;Inputs!$C$14&amp;ROW()))</f>
        <v>-7724.9853800000001</v>
      </c>
      <c r="X383" s="3" t="str">
        <f>IF(COUNTIFS(Lookups!$A:$A,C383)=1,"Gross Sales","")</f>
        <v>Gross Sales</v>
      </c>
      <c r="Y383" s="3" t="str">
        <f>IF(COUNTIFS(Lookups!$D:$D,C383)=1,"Bar Sales","")</f>
        <v/>
      </c>
      <c r="Z383" s="3" t="str">
        <f>IFERROR(VLOOKUP(C383*1,Lookups!$D:$F,3,FALSE),"")</f>
        <v/>
      </c>
      <c r="AA383" s="3" t="str">
        <f>IFERROR(VLOOKUP($C383*1,Lookups!$H:$N,3,FALSE),"")</f>
        <v/>
      </c>
      <c r="AB383" s="3" t="str">
        <f>IFERROR(VLOOKUP($C383*1,Lookups!$H:$N,4,FALSE),"")</f>
        <v/>
      </c>
      <c r="AC383" s="3" t="str">
        <f>IFERROR(VLOOKUP($C383*1,Lookups!$H:$N,5,FALSE),"")</f>
        <v/>
      </c>
      <c r="AD383" s="3" t="str">
        <f>IFERROR(VLOOKUP($C383*1,Lookups!$H:$N,6,FALSE),"")</f>
        <v/>
      </c>
      <c r="AE383" s="3" t="str">
        <f>IFERROR(VLOOKUP($C383*1,Lookups!$H:$N,7,FALSE),"")</f>
        <v/>
      </c>
      <c r="AF383" s="3" t="str">
        <f>VLOOKUP(B383*1,Stores!$A:$C,3,FALSE)</f>
        <v>DFG</v>
      </c>
    </row>
    <row r="384" spans="1:32">
      <c r="A384" s="160" t="s">
        <v>917</v>
      </c>
      <c r="B384" s="160" t="s">
        <v>940</v>
      </c>
      <c r="C384" s="160">
        <v>635000</v>
      </c>
      <c r="D384" s="160" t="s">
        <v>918</v>
      </c>
      <c r="E384" s="160" t="s">
        <v>457</v>
      </c>
      <c r="F384" s="161">
        <v>2016</v>
      </c>
      <c r="G384" s="162">
        <v>0</v>
      </c>
      <c r="H384" s="161">
        <v>-837.80199999999991</v>
      </c>
      <c r="I384" s="161">
        <v>2180.451</v>
      </c>
      <c r="J384" s="161">
        <v>-586.34799999999996</v>
      </c>
      <c r="K384" s="161">
        <v>-94.289999999999978</v>
      </c>
      <c r="L384" s="161">
        <v>-1026.7739999999999</v>
      </c>
      <c r="M384" s="161">
        <v>-1137.164</v>
      </c>
      <c r="N384" s="161">
        <v>-515.72674999999992</v>
      </c>
      <c r="O384" s="161">
        <v>-726.76799999999992</v>
      </c>
      <c r="P384" s="161">
        <v>-344.19</v>
      </c>
      <c r="Q384" s="161">
        <v>-214.19999999999996</v>
      </c>
      <c r="R384" s="161">
        <v>-2.2050000000000001</v>
      </c>
      <c r="S384" s="161">
        <v>-78.963499999999996</v>
      </c>
      <c r="T384" s="161">
        <v>-647.90207999999996</v>
      </c>
      <c r="U384" s="161">
        <v>-4031.882329999999</v>
      </c>
      <c r="V384" s="163">
        <f ca="1">SUM(INDIRECT(Inputs!$C$11&amp;ROW()&amp;":"&amp;Inputs!$C$12&amp;ROW()))</f>
        <v>-214.19999999999996</v>
      </c>
      <c r="W384" s="163">
        <f ca="1">SUM(INDIRECT(Inputs!$C$13&amp;ROW()&amp;":"&amp;Inputs!$C$14&amp;ROW()))</f>
        <v>-3302.8117499999994</v>
      </c>
      <c r="X384" s="3" t="str">
        <f>IF(COUNTIFS(Lookups!$A:$A,C384)=1,"Gross Sales","")</f>
        <v>Gross Sales</v>
      </c>
      <c r="Y384" s="3" t="str">
        <f>IF(COUNTIFS(Lookups!$D:$D,C384)=1,"Bar Sales","")</f>
        <v/>
      </c>
      <c r="Z384" s="3" t="str">
        <f>IFERROR(VLOOKUP(C384*1,Lookups!$D:$F,3,FALSE),"")</f>
        <v/>
      </c>
      <c r="AA384" s="3" t="str">
        <f>IFERROR(VLOOKUP($C384*1,Lookups!$H:$N,3,FALSE),"")</f>
        <v/>
      </c>
      <c r="AB384" s="3" t="str">
        <f>IFERROR(VLOOKUP($C384*1,Lookups!$H:$N,4,FALSE),"")</f>
        <v/>
      </c>
      <c r="AC384" s="3" t="str">
        <f>IFERROR(VLOOKUP($C384*1,Lookups!$H:$N,5,FALSE),"")</f>
        <v/>
      </c>
      <c r="AD384" s="3" t="str">
        <f>IFERROR(VLOOKUP($C384*1,Lookups!$H:$N,6,FALSE),"")</f>
        <v/>
      </c>
      <c r="AE384" s="3" t="str">
        <f>IFERROR(VLOOKUP($C384*1,Lookups!$H:$N,7,FALSE),"")</f>
        <v/>
      </c>
      <c r="AF384" s="3" t="str">
        <f>VLOOKUP(B384*1,Stores!$A:$C,3,FALSE)</f>
        <v>DFG</v>
      </c>
    </row>
    <row r="385" spans="1:32">
      <c r="A385" s="160" t="s">
        <v>917</v>
      </c>
      <c r="B385" s="160" t="s">
        <v>941</v>
      </c>
      <c r="C385" s="160">
        <v>635000</v>
      </c>
      <c r="D385" s="160" t="s">
        <v>918</v>
      </c>
      <c r="E385" s="160" t="s">
        <v>457</v>
      </c>
      <c r="F385" s="161">
        <v>2016</v>
      </c>
      <c r="G385" s="162">
        <v>0</v>
      </c>
      <c r="H385" s="161">
        <v>-1347.9143999999999</v>
      </c>
      <c r="I385" s="161">
        <v>146.25512999999998</v>
      </c>
      <c r="J385" s="161">
        <v>-1958.9849999999999</v>
      </c>
      <c r="K385" s="161">
        <v>-921.6017999999998</v>
      </c>
      <c r="L385" s="161">
        <v>-831.38607999999999</v>
      </c>
      <c r="M385" s="161">
        <v>-407.1635399999999</v>
      </c>
      <c r="N385" s="161">
        <v>-99.005129999999994</v>
      </c>
      <c r="O385" s="161">
        <v>-447.59021999999999</v>
      </c>
      <c r="P385" s="161">
        <v>-1091.94274</v>
      </c>
      <c r="Q385" s="161">
        <v>-2345.9373000000001</v>
      </c>
      <c r="R385" s="161">
        <v>-870.67540000000008</v>
      </c>
      <c r="S385" s="161">
        <v>-1812.38302</v>
      </c>
      <c r="T385" s="161">
        <v>-328.11975000000001</v>
      </c>
      <c r="U385" s="161">
        <v>-12316.449249999998</v>
      </c>
      <c r="V385" s="163">
        <f ca="1">SUM(INDIRECT(Inputs!$C$11&amp;ROW()&amp;":"&amp;Inputs!$C$12&amp;ROW()))</f>
        <v>-2345.9373000000001</v>
      </c>
      <c r="W385" s="163">
        <f ca="1">SUM(INDIRECT(Inputs!$C$13&amp;ROW()&amp;":"&amp;Inputs!$C$14&amp;ROW()))</f>
        <v>-9305.2710799999986</v>
      </c>
      <c r="X385" s="3" t="str">
        <f>IF(COUNTIFS(Lookups!$A:$A,C385)=1,"Gross Sales","")</f>
        <v>Gross Sales</v>
      </c>
      <c r="Y385" s="3" t="str">
        <f>IF(COUNTIFS(Lookups!$D:$D,C385)=1,"Bar Sales","")</f>
        <v/>
      </c>
      <c r="Z385" s="3" t="str">
        <f>IFERROR(VLOOKUP(C385*1,Lookups!$D:$F,3,FALSE),"")</f>
        <v/>
      </c>
      <c r="AA385" s="3" t="str">
        <f>IFERROR(VLOOKUP($C385*1,Lookups!$H:$N,3,FALSE),"")</f>
        <v/>
      </c>
      <c r="AB385" s="3" t="str">
        <f>IFERROR(VLOOKUP($C385*1,Lookups!$H:$N,4,FALSE),"")</f>
        <v/>
      </c>
      <c r="AC385" s="3" t="str">
        <f>IFERROR(VLOOKUP($C385*1,Lookups!$H:$N,5,FALSE),"")</f>
        <v/>
      </c>
      <c r="AD385" s="3" t="str">
        <f>IFERROR(VLOOKUP($C385*1,Lookups!$H:$N,6,FALSE),"")</f>
        <v/>
      </c>
      <c r="AE385" s="3" t="str">
        <f>IFERROR(VLOOKUP($C385*1,Lookups!$H:$N,7,FALSE),"")</f>
        <v/>
      </c>
      <c r="AF385" s="3" t="str">
        <f>VLOOKUP(B385*1,Stores!$A:$C,3,FALSE)</f>
        <v>DFG</v>
      </c>
    </row>
    <row r="386" spans="1:32">
      <c r="A386" s="160" t="s">
        <v>917</v>
      </c>
      <c r="B386" s="160" t="s">
        <v>942</v>
      </c>
      <c r="C386" s="160">
        <v>635000</v>
      </c>
      <c r="D386" s="160" t="s">
        <v>918</v>
      </c>
      <c r="E386" s="160" t="s">
        <v>457</v>
      </c>
      <c r="F386" s="161">
        <v>2016</v>
      </c>
      <c r="G386" s="162">
        <v>0</v>
      </c>
      <c r="H386" s="161">
        <v>-655.13279999999997</v>
      </c>
      <c r="I386" s="161">
        <v>826.17646999999999</v>
      </c>
      <c r="J386" s="161">
        <v>-1136.1262499999998</v>
      </c>
      <c r="K386" s="161">
        <v>-1108.5217499999999</v>
      </c>
      <c r="L386" s="161">
        <v>-732.55797999999982</v>
      </c>
      <c r="M386" s="161">
        <v>-1247.99955</v>
      </c>
      <c r="N386" s="161">
        <v>-953.13400000000013</v>
      </c>
      <c r="O386" s="161">
        <v>-546.10709999999995</v>
      </c>
      <c r="P386" s="161">
        <v>-863.22361999999998</v>
      </c>
      <c r="Q386" s="161">
        <v>-267.75</v>
      </c>
      <c r="R386" s="161">
        <v>-1105.6587499999998</v>
      </c>
      <c r="S386" s="161">
        <v>-190.04859999999999</v>
      </c>
      <c r="T386" s="161">
        <v>-666.89980000000003</v>
      </c>
      <c r="U386" s="161">
        <v>-8646.9837299999999</v>
      </c>
      <c r="V386" s="163">
        <f ca="1">SUM(INDIRECT(Inputs!$C$11&amp;ROW()&amp;":"&amp;Inputs!$C$12&amp;ROW()))</f>
        <v>-267.75</v>
      </c>
      <c r="W386" s="163">
        <f ca="1">SUM(INDIRECT(Inputs!$C$13&amp;ROW()&amp;":"&amp;Inputs!$C$14&amp;ROW()))</f>
        <v>-6684.3765800000001</v>
      </c>
      <c r="X386" s="3" t="str">
        <f>IF(COUNTIFS(Lookups!$A:$A,C386)=1,"Gross Sales","")</f>
        <v>Gross Sales</v>
      </c>
      <c r="Y386" s="3" t="str">
        <f>IF(COUNTIFS(Lookups!$D:$D,C386)=1,"Bar Sales","")</f>
        <v/>
      </c>
      <c r="Z386" s="3" t="str">
        <f>IFERROR(VLOOKUP(C386*1,Lookups!$D:$F,3,FALSE),"")</f>
        <v/>
      </c>
      <c r="AA386" s="3" t="str">
        <f>IFERROR(VLOOKUP($C386*1,Lookups!$H:$N,3,FALSE),"")</f>
        <v/>
      </c>
      <c r="AB386" s="3" t="str">
        <f>IFERROR(VLOOKUP($C386*1,Lookups!$H:$N,4,FALSE),"")</f>
        <v/>
      </c>
      <c r="AC386" s="3" t="str">
        <f>IFERROR(VLOOKUP($C386*1,Lookups!$H:$N,5,FALSE),"")</f>
        <v/>
      </c>
      <c r="AD386" s="3" t="str">
        <f>IFERROR(VLOOKUP($C386*1,Lookups!$H:$N,6,FALSE),"")</f>
        <v/>
      </c>
      <c r="AE386" s="3" t="str">
        <f>IFERROR(VLOOKUP($C386*1,Lookups!$H:$N,7,FALSE),"")</f>
        <v/>
      </c>
      <c r="AF386" s="3" t="str">
        <f>VLOOKUP(B386*1,Stores!$A:$C,3,FALSE)</f>
        <v>DFG</v>
      </c>
    </row>
    <row r="387" spans="1:32">
      <c r="A387" s="160" t="s">
        <v>917</v>
      </c>
      <c r="B387" s="160" t="s">
        <v>943</v>
      </c>
      <c r="C387" s="160">
        <v>635000</v>
      </c>
      <c r="D387" s="160" t="s">
        <v>918</v>
      </c>
      <c r="E387" s="160" t="s">
        <v>457</v>
      </c>
      <c r="F387" s="161">
        <v>2016</v>
      </c>
      <c r="G387" s="162">
        <v>0</v>
      </c>
      <c r="H387" s="161">
        <v>-166.58599999999998</v>
      </c>
      <c r="I387" s="161">
        <v>1168.8599999999999</v>
      </c>
      <c r="J387" s="161">
        <v>-7.2449999999999992</v>
      </c>
      <c r="K387" s="161">
        <v>-0.56699999999999995</v>
      </c>
      <c r="L387" s="161">
        <v>0</v>
      </c>
      <c r="M387" s="161">
        <v>0</v>
      </c>
      <c r="N387" s="161">
        <v>0</v>
      </c>
      <c r="O387" s="161">
        <v>0</v>
      </c>
      <c r="P387" s="161">
        <v>0</v>
      </c>
      <c r="Q387" s="161">
        <v>0</v>
      </c>
      <c r="R387" s="161">
        <v>0</v>
      </c>
      <c r="S387" s="161">
        <v>0</v>
      </c>
      <c r="T387" s="161">
        <v>0</v>
      </c>
      <c r="U387" s="161">
        <v>994.46199999999988</v>
      </c>
      <c r="V387" s="163">
        <f ca="1">SUM(INDIRECT(Inputs!$C$11&amp;ROW()&amp;":"&amp;Inputs!$C$12&amp;ROW()))</f>
        <v>0</v>
      </c>
      <c r="W387" s="163">
        <f ca="1">SUM(INDIRECT(Inputs!$C$13&amp;ROW()&amp;":"&amp;Inputs!$C$14&amp;ROW()))</f>
        <v>994.46199999999988</v>
      </c>
      <c r="X387" s="3" t="str">
        <f>IF(COUNTIFS(Lookups!$A:$A,C387)=1,"Gross Sales","")</f>
        <v>Gross Sales</v>
      </c>
      <c r="Y387" s="3" t="str">
        <f>IF(COUNTIFS(Lookups!$D:$D,C387)=1,"Bar Sales","")</f>
        <v/>
      </c>
      <c r="Z387" s="3" t="str">
        <f>IFERROR(VLOOKUP(C387*1,Lookups!$D:$F,3,FALSE),"")</f>
        <v/>
      </c>
      <c r="AA387" s="3" t="str">
        <f>IFERROR(VLOOKUP($C387*1,Lookups!$H:$N,3,FALSE),"")</f>
        <v/>
      </c>
      <c r="AB387" s="3" t="str">
        <f>IFERROR(VLOOKUP($C387*1,Lookups!$H:$N,4,FALSE),"")</f>
        <v/>
      </c>
      <c r="AC387" s="3" t="str">
        <f>IFERROR(VLOOKUP($C387*1,Lookups!$H:$N,5,FALSE),"")</f>
        <v/>
      </c>
      <c r="AD387" s="3" t="str">
        <f>IFERROR(VLOOKUP($C387*1,Lookups!$H:$N,6,FALSE),"")</f>
        <v/>
      </c>
      <c r="AE387" s="3" t="str">
        <f>IFERROR(VLOOKUP($C387*1,Lookups!$H:$N,7,FALSE),"")</f>
        <v/>
      </c>
      <c r="AF387" s="3" t="str">
        <f>VLOOKUP(B387*1,Stores!$A:$C,3,FALSE)</f>
        <v>DFG</v>
      </c>
    </row>
    <row r="388" spans="1:32">
      <c r="A388" s="160" t="s">
        <v>917</v>
      </c>
      <c r="B388" s="160" t="s">
        <v>944</v>
      </c>
      <c r="C388" s="160">
        <v>635000</v>
      </c>
      <c r="D388" s="160" t="s">
        <v>918</v>
      </c>
      <c r="E388" s="160" t="s">
        <v>457</v>
      </c>
      <c r="F388" s="161">
        <v>2016</v>
      </c>
      <c r="G388" s="162">
        <v>0</v>
      </c>
      <c r="H388" s="161">
        <v>-212.63633999999999</v>
      </c>
      <c r="I388" s="161">
        <v>386.40000000000003</v>
      </c>
      <c r="J388" s="161">
        <v>0</v>
      </c>
      <c r="K388" s="161">
        <v>0</v>
      </c>
      <c r="L388" s="161">
        <v>-124.845</v>
      </c>
      <c r="M388" s="161">
        <v>0</v>
      </c>
      <c r="N388" s="161">
        <v>0</v>
      </c>
      <c r="O388" s="161">
        <v>-21.976499999999998</v>
      </c>
      <c r="P388" s="161">
        <v>-55.305250000000001</v>
      </c>
      <c r="Q388" s="161">
        <v>0</v>
      </c>
      <c r="R388" s="161">
        <v>-289.12379999999996</v>
      </c>
      <c r="S388" s="161">
        <v>0</v>
      </c>
      <c r="T388" s="161">
        <v>-5.1099999999999991E-3</v>
      </c>
      <c r="U388" s="161">
        <v>-317.4919999999999</v>
      </c>
      <c r="V388" s="163">
        <f ca="1">SUM(INDIRECT(Inputs!$C$11&amp;ROW()&amp;":"&amp;Inputs!$C$12&amp;ROW()))</f>
        <v>0</v>
      </c>
      <c r="W388" s="163">
        <f ca="1">SUM(INDIRECT(Inputs!$C$13&amp;ROW()&amp;":"&amp;Inputs!$C$14&amp;ROW()))</f>
        <v>-28.363089999999954</v>
      </c>
      <c r="X388" s="3" t="str">
        <f>IF(COUNTIFS(Lookups!$A:$A,C388)=1,"Gross Sales","")</f>
        <v>Gross Sales</v>
      </c>
      <c r="Y388" s="3" t="str">
        <f>IF(COUNTIFS(Lookups!$D:$D,C388)=1,"Bar Sales","")</f>
        <v/>
      </c>
      <c r="Z388" s="3" t="str">
        <f>IFERROR(VLOOKUP(C388*1,Lookups!$D:$F,3,FALSE),"")</f>
        <v/>
      </c>
      <c r="AA388" s="3" t="str">
        <f>IFERROR(VLOOKUP($C388*1,Lookups!$H:$N,3,FALSE),"")</f>
        <v/>
      </c>
      <c r="AB388" s="3" t="str">
        <f>IFERROR(VLOOKUP($C388*1,Lookups!$H:$N,4,FALSE),"")</f>
        <v/>
      </c>
      <c r="AC388" s="3" t="str">
        <f>IFERROR(VLOOKUP($C388*1,Lookups!$H:$N,5,FALSE),"")</f>
        <v/>
      </c>
      <c r="AD388" s="3" t="str">
        <f>IFERROR(VLOOKUP($C388*1,Lookups!$H:$N,6,FALSE),"")</f>
        <v/>
      </c>
      <c r="AE388" s="3" t="str">
        <f>IFERROR(VLOOKUP($C388*1,Lookups!$H:$N,7,FALSE),"")</f>
        <v/>
      </c>
      <c r="AF388" s="3" t="str">
        <f>VLOOKUP(B388*1,Stores!$A:$C,3,FALSE)</f>
        <v>DFG</v>
      </c>
    </row>
    <row r="389" spans="1:32">
      <c r="A389" s="160" t="s">
        <v>917</v>
      </c>
      <c r="B389" s="160" t="s">
        <v>945</v>
      </c>
      <c r="C389" s="160">
        <v>635000</v>
      </c>
      <c r="D389" s="160" t="s">
        <v>918</v>
      </c>
      <c r="E389" s="160" t="s">
        <v>457</v>
      </c>
      <c r="F389" s="161">
        <v>2016</v>
      </c>
      <c r="G389" s="162">
        <v>0</v>
      </c>
      <c r="H389" s="161">
        <v>-517.46044000000006</v>
      </c>
      <c r="I389" s="161">
        <v>-83.185199999999995</v>
      </c>
      <c r="J389" s="161">
        <v>-239.00799999999998</v>
      </c>
      <c r="K389" s="161">
        <v>-1.848E-2</v>
      </c>
      <c r="L389" s="161">
        <v>0</v>
      </c>
      <c r="M389" s="161">
        <v>-164.50937999999999</v>
      </c>
      <c r="N389" s="161">
        <v>-6.2299999999999994E-3</v>
      </c>
      <c r="O389" s="161">
        <v>-39.199999999999996</v>
      </c>
      <c r="P389" s="161">
        <v>-4.165E-2</v>
      </c>
      <c r="Q389" s="161">
        <v>-269.51077999999995</v>
      </c>
      <c r="R389" s="161">
        <v>-33.380339999999997</v>
      </c>
      <c r="S389" s="161">
        <v>-6.0165000000000006</v>
      </c>
      <c r="T389" s="161">
        <v>-113.5855</v>
      </c>
      <c r="U389" s="161">
        <v>-1465.9224999999994</v>
      </c>
      <c r="V389" s="163">
        <f ca="1">SUM(INDIRECT(Inputs!$C$11&amp;ROW()&amp;":"&amp;Inputs!$C$12&amp;ROW()))</f>
        <v>-269.51077999999995</v>
      </c>
      <c r="W389" s="163">
        <f ca="1">SUM(INDIRECT(Inputs!$C$13&amp;ROW()&amp;":"&amp;Inputs!$C$14&amp;ROW()))</f>
        <v>-1312.9401599999997</v>
      </c>
      <c r="X389" s="3" t="str">
        <f>IF(COUNTIFS(Lookups!$A:$A,C389)=1,"Gross Sales","")</f>
        <v>Gross Sales</v>
      </c>
      <c r="Y389" s="3" t="str">
        <f>IF(COUNTIFS(Lookups!$D:$D,C389)=1,"Bar Sales","")</f>
        <v/>
      </c>
      <c r="Z389" s="3" t="str">
        <f>IFERROR(VLOOKUP(C389*1,Lookups!$D:$F,3,FALSE),"")</f>
        <v/>
      </c>
      <c r="AA389" s="3" t="str">
        <f>IFERROR(VLOOKUP($C389*1,Lookups!$H:$N,3,FALSE),"")</f>
        <v/>
      </c>
      <c r="AB389" s="3" t="str">
        <f>IFERROR(VLOOKUP($C389*1,Lookups!$H:$N,4,FALSE),"")</f>
        <v/>
      </c>
      <c r="AC389" s="3" t="str">
        <f>IFERROR(VLOOKUP($C389*1,Lookups!$H:$N,5,FALSE),"")</f>
        <v/>
      </c>
      <c r="AD389" s="3" t="str">
        <f>IFERROR(VLOOKUP($C389*1,Lookups!$H:$N,6,FALSE),"")</f>
        <v/>
      </c>
      <c r="AE389" s="3" t="str">
        <f>IFERROR(VLOOKUP($C389*1,Lookups!$H:$N,7,FALSE),"")</f>
        <v/>
      </c>
      <c r="AF389" s="3" t="str">
        <f>VLOOKUP(B389*1,Stores!$A:$C,3,FALSE)</f>
        <v>DFG</v>
      </c>
    </row>
    <row r="390" spans="1:32">
      <c r="A390" s="160" t="s">
        <v>917</v>
      </c>
      <c r="B390" s="160" t="s">
        <v>946</v>
      </c>
      <c r="C390" s="160">
        <v>635000</v>
      </c>
      <c r="D390" s="160" t="s">
        <v>918</v>
      </c>
      <c r="E390" s="160" t="s">
        <v>457</v>
      </c>
      <c r="F390" s="161">
        <v>2016</v>
      </c>
      <c r="G390" s="162">
        <v>0</v>
      </c>
      <c r="H390" s="161">
        <v>-232.47573999999994</v>
      </c>
      <c r="I390" s="161">
        <v>2077.1055899999997</v>
      </c>
      <c r="J390" s="161">
        <v>-334.3725</v>
      </c>
      <c r="K390" s="161">
        <v>-39.094019999999993</v>
      </c>
      <c r="L390" s="161">
        <v>-347.20867999999996</v>
      </c>
      <c r="M390" s="161">
        <v>-266.02099999999996</v>
      </c>
      <c r="N390" s="161">
        <v>-175.1925</v>
      </c>
      <c r="O390" s="161">
        <v>-281.13119999999998</v>
      </c>
      <c r="P390" s="161">
        <v>-222.26400000000001</v>
      </c>
      <c r="Q390" s="161">
        <v>-1285.8362999999999</v>
      </c>
      <c r="R390" s="161">
        <v>-6.02</v>
      </c>
      <c r="S390" s="161">
        <v>-948.35649999999998</v>
      </c>
      <c r="T390" s="161">
        <v>-566.99999999999989</v>
      </c>
      <c r="U390" s="161">
        <v>-2627.8668499999999</v>
      </c>
      <c r="V390" s="163">
        <f ca="1">SUM(INDIRECT(Inputs!$C$11&amp;ROW()&amp;":"&amp;Inputs!$C$12&amp;ROW()))</f>
        <v>-1285.8362999999999</v>
      </c>
      <c r="W390" s="163">
        <f ca="1">SUM(INDIRECT(Inputs!$C$13&amp;ROW()&amp;":"&amp;Inputs!$C$14&amp;ROW()))</f>
        <v>-1106.49035</v>
      </c>
      <c r="X390" s="3" t="str">
        <f>IF(COUNTIFS(Lookups!$A:$A,C390)=1,"Gross Sales","")</f>
        <v>Gross Sales</v>
      </c>
      <c r="Y390" s="3" t="str">
        <f>IF(COUNTIFS(Lookups!$D:$D,C390)=1,"Bar Sales","")</f>
        <v/>
      </c>
      <c r="Z390" s="3" t="str">
        <f>IFERROR(VLOOKUP(C390*1,Lookups!$D:$F,3,FALSE),"")</f>
        <v/>
      </c>
      <c r="AA390" s="3" t="str">
        <f>IFERROR(VLOOKUP($C390*1,Lookups!$H:$N,3,FALSE),"")</f>
        <v/>
      </c>
      <c r="AB390" s="3" t="str">
        <f>IFERROR(VLOOKUP($C390*1,Lookups!$H:$N,4,FALSE),"")</f>
        <v/>
      </c>
      <c r="AC390" s="3" t="str">
        <f>IFERROR(VLOOKUP($C390*1,Lookups!$H:$N,5,FALSE),"")</f>
        <v/>
      </c>
      <c r="AD390" s="3" t="str">
        <f>IFERROR(VLOOKUP($C390*1,Lookups!$H:$N,6,FALSE),"")</f>
        <v/>
      </c>
      <c r="AE390" s="3" t="str">
        <f>IFERROR(VLOOKUP($C390*1,Lookups!$H:$N,7,FALSE),"")</f>
        <v/>
      </c>
      <c r="AF390" s="3" t="str">
        <f>VLOOKUP(B390*1,Stores!$A:$C,3,FALSE)</f>
        <v>DFG</v>
      </c>
    </row>
    <row r="391" spans="1:32">
      <c r="A391" s="160" t="s">
        <v>917</v>
      </c>
      <c r="B391" s="160" t="s">
        <v>947</v>
      </c>
      <c r="C391" s="160">
        <v>635000</v>
      </c>
      <c r="D391" s="160" t="s">
        <v>918</v>
      </c>
      <c r="E391" s="160" t="s">
        <v>457</v>
      </c>
      <c r="F391" s="161">
        <v>2016</v>
      </c>
      <c r="G391" s="162">
        <v>0</v>
      </c>
      <c r="H391" s="161">
        <v>-411.36479999999995</v>
      </c>
      <c r="I391" s="161">
        <v>487.19853000000001</v>
      </c>
      <c r="J391" s="161">
        <v>-745.99755999999991</v>
      </c>
      <c r="K391" s="161">
        <v>-209.47569999999999</v>
      </c>
      <c r="L391" s="161">
        <v>-694.14911999999993</v>
      </c>
      <c r="M391" s="161">
        <v>-330.29569999999995</v>
      </c>
      <c r="N391" s="161">
        <v>-570.28761999999995</v>
      </c>
      <c r="O391" s="161">
        <v>-135.72468000000001</v>
      </c>
      <c r="P391" s="161">
        <v>-175.51611000000003</v>
      </c>
      <c r="Q391" s="161">
        <v>-74.341679999999997</v>
      </c>
      <c r="R391" s="161">
        <v>-168.35671999999997</v>
      </c>
      <c r="S391" s="161">
        <v>-480.02261999999996</v>
      </c>
      <c r="T391" s="161">
        <v>-717.26634000000001</v>
      </c>
      <c r="U391" s="161">
        <v>-4225.6001199999992</v>
      </c>
      <c r="V391" s="163">
        <f ca="1">SUM(INDIRECT(Inputs!$C$11&amp;ROW()&amp;":"&amp;Inputs!$C$12&amp;ROW()))</f>
        <v>-74.341679999999997</v>
      </c>
      <c r="W391" s="163">
        <f ca="1">SUM(INDIRECT(Inputs!$C$13&amp;ROW()&amp;":"&amp;Inputs!$C$14&amp;ROW()))</f>
        <v>-2859.9544399999995</v>
      </c>
      <c r="X391" s="3" t="str">
        <f>IF(COUNTIFS(Lookups!$A:$A,C391)=1,"Gross Sales","")</f>
        <v>Gross Sales</v>
      </c>
      <c r="Y391" s="3" t="str">
        <f>IF(COUNTIFS(Lookups!$D:$D,C391)=1,"Bar Sales","")</f>
        <v/>
      </c>
      <c r="Z391" s="3" t="str">
        <f>IFERROR(VLOOKUP(C391*1,Lookups!$D:$F,3,FALSE),"")</f>
        <v/>
      </c>
      <c r="AA391" s="3" t="str">
        <f>IFERROR(VLOOKUP($C391*1,Lookups!$H:$N,3,FALSE),"")</f>
        <v/>
      </c>
      <c r="AB391" s="3" t="str">
        <f>IFERROR(VLOOKUP($C391*1,Lookups!$H:$N,4,FALSE),"")</f>
        <v/>
      </c>
      <c r="AC391" s="3" t="str">
        <f>IFERROR(VLOOKUP($C391*1,Lookups!$H:$N,5,FALSE),"")</f>
        <v/>
      </c>
      <c r="AD391" s="3" t="str">
        <f>IFERROR(VLOOKUP($C391*1,Lookups!$H:$N,6,FALSE),"")</f>
        <v/>
      </c>
      <c r="AE391" s="3" t="str">
        <f>IFERROR(VLOOKUP($C391*1,Lookups!$H:$N,7,FALSE),"")</f>
        <v/>
      </c>
      <c r="AF391" s="3" t="str">
        <f>VLOOKUP(B391*1,Stores!$A:$C,3,FALSE)</f>
        <v>DFG</v>
      </c>
    </row>
    <row r="392" spans="1:32">
      <c r="A392" s="160" t="s">
        <v>917</v>
      </c>
      <c r="B392" s="160" t="s">
        <v>948</v>
      </c>
      <c r="C392" s="160">
        <v>635000</v>
      </c>
      <c r="D392" s="160" t="s">
        <v>918</v>
      </c>
      <c r="E392" s="160" t="s">
        <v>457</v>
      </c>
      <c r="F392" s="161">
        <v>2016</v>
      </c>
      <c r="G392" s="162">
        <v>0</v>
      </c>
      <c r="H392" s="161">
        <v>-238.875</v>
      </c>
      <c r="I392" s="161">
        <v>551.25</v>
      </c>
      <c r="J392" s="161">
        <v>0</v>
      </c>
      <c r="K392" s="161">
        <v>0</v>
      </c>
      <c r="L392" s="161">
        <v>0</v>
      </c>
      <c r="M392" s="161">
        <v>-77.615999999999985</v>
      </c>
      <c r="N392" s="161">
        <v>-507.4369999999999</v>
      </c>
      <c r="O392" s="161">
        <v>0</v>
      </c>
      <c r="P392" s="161">
        <v>0</v>
      </c>
      <c r="Q392" s="161">
        <v>-721.14</v>
      </c>
      <c r="R392" s="161">
        <v>-989.80489999999986</v>
      </c>
      <c r="S392" s="161">
        <v>0</v>
      </c>
      <c r="T392" s="161">
        <v>-6.0899999999999991E-3</v>
      </c>
      <c r="U392" s="161">
        <v>-1983.6289899999999</v>
      </c>
      <c r="V392" s="163">
        <f ca="1">SUM(INDIRECT(Inputs!$C$11&amp;ROW()&amp;":"&amp;Inputs!$C$12&amp;ROW()))</f>
        <v>-721.14</v>
      </c>
      <c r="W392" s="163">
        <f ca="1">SUM(INDIRECT(Inputs!$C$13&amp;ROW()&amp;":"&amp;Inputs!$C$14&amp;ROW()))</f>
        <v>-993.81799999999987</v>
      </c>
      <c r="X392" s="3" t="str">
        <f>IF(COUNTIFS(Lookups!$A:$A,C392)=1,"Gross Sales","")</f>
        <v>Gross Sales</v>
      </c>
      <c r="Y392" s="3" t="str">
        <f>IF(COUNTIFS(Lookups!$D:$D,C392)=1,"Bar Sales","")</f>
        <v/>
      </c>
      <c r="Z392" s="3" t="str">
        <f>IFERROR(VLOOKUP(C392*1,Lookups!$D:$F,3,FALSE),"")</f>
        <v/>
      </c>
      <c r="AA392" s="3" t="str">
        <f>IFERROR(VLOOKUP($C392*1,Lookups!$H:$N,3,FALSE),"")</f>
        <v/>
      </c>
      <c r="AB392" s="3" t="str">
        <f>IFERROR(VLOOKUP($C392*1,Lookups!$H:$N,4,FALSE),"")</f>
        <v/>
      </c>
      <c r="AC392" s="3" t="str">
        <f>IFERROR(VLOOKUP($C392*1,Lookups!$H:$N,5,FALSE),"")</f>
        <v/>
      </c>
      <c r="AD392" s="3" t="str">
        <f>IFERROR(VLOOKUP($C392*1,Lookups!$H:$N,6,FALSE),"")</f>
        <v/>
      </c>
      <c r="AE392" s="3" t="str">
        <f>IFERROR(VLOOKUP($C392*1,Lookups!$H:$N,7,FALSE),"")</f>
        <v/>
      </c>
      <c r="AF392" s="3" t="str">
        <f>VLOOKUP(B392*1,Stores!$A:$C,3,FALSE)</f>
        <v>DFG</v>
      </c>
    </row>
    <row r="393" spans="1:32">
      <c r="A393" s="160" t="s">
        <v>917</v>
      </c>
      <c r="B393" s="160" t="s">
        <v>949</v>
      </c>
      <c r="C393" s="160">
        <v>635000</v>
      </c>
      <c r="D393" s="160" t="s">
        <v>918</v>
      </c>
      <c r="E393" s="160" t="s">
        <v>457</v>
      </c>
      <c r="F393" s="161">
        <v>2016</v>
      </c>
      <c r="G393" s="162">
        <v>0</v>
      </c>
      <c r="H393" s="161">
        <v>-714.72617999999989</v>
      </c>
      <c r="I393" s="161">
        <v>1018.913</v>
      </c>
      <c r="J393" s="161">
        <v>-640.77397999999994</v>
      </c>
      <c r="K393" s="161">
        <v>-929.72879999999998</v>
      </c>
      <c r="L393" s="161">
        <v>-187.94859999999997</v>
      </c>
      <c r="M393" s="161">
        <v>-339.52099999999996</v>
      </c>
      <c r="N393" s="161">
        <v>-41.030639999999998</v>
      </c>
      <c r="O393" s="161">
        <v>-102.62294</v>
      </c>
      <c r="P393" s="161">
        <v>-19.50431</v>
      </c>
      <c r="Q393" s="161">
        <v>-93.441179999999989</v>
      </c>
      <c r="R393" s="161">
        <v>-77.508199999999988</v>
      </c>
      <c r="S393" s="161">
        <v>-9.3977099999999982</v>
      </c>
      <c r="T393" s="161">
        <v>-72.897999999999982</v>
      </c>
      <c r="U393" s="161">
        <v>-2210.1885400000001</v>
      </c>
      <c r="V393" s="163">
        <f ca="1">SUM(INDIRECT(Inputs!$C$11&amp;ROW()&amp;":"&amp;Inputs!$C$12&amp;ROW()))</f>
        <v>-93.441179999999989</v>
      </c>
      <c r="W393" s="163">
        <f ca="1">SUM(INDIRECT(Inputs!$C$13&amp;ROW()&amp;":"&amp;Inputs!$C$14&amp;ROW()))</f>
        <v>-2050.3846299999996</v>
      </c>
      <c r="X393" s="3" t="str">
        <f>IF(COUNTIFS(Lookups!$A:$A,C393)=1,"Gross Sales","")</f>
        <v>Gross Sales</v>
      </c>
      <c r="Y393" s="3" t="str">
        <f>IF(COUNTIFS(Lookups!$D:$D,C393)=1,"Bar Sales","")</f>
        <v/>
      </c>
      <c r="Z393" s="3" t="str">
        <f>IFERROR(VLOOKUP(C393*1,Lookups!$D:$F,3,FALSE),"")</f>
        <v/>
      </c>
      <c r="AA393" s="3" t="str">
        <f>IFERROR(VLOOKUP($C393*1,Lookups!$H:$N,3,FALSE),"")</f>
        <v/>
      </c>
      <c r="AB393" s="3" t="str">
        <f>IFERROR(VLOOKUP($C393*1,Lookups!$H:$N,4,FALSE),"")</f>
        <v/>
      </c>
      <c r="AC393" s="3" t="str">
        <f>IFERROR(VLOOKUP($C393*1,Lookups!$H:$N,5,FALSE),"")</f>
        <v/>
      </c>
      <c r="AD393" s="3" t="str">
        <f>IFERROR(VLOOKUP($C393*1,Lookups!$H:$N,6,FALSE),"")</f>
        <v/>
      </c>
      <c r="AE393" s="3" t="str">
        <f>IFERROR(VLOOKUP($C393*1,Lookups!$H:$N,7,FALSE),"")</f>
        <v/>
      </c>
      <c r="AF393" s="3" t="str">
        <f>VLOOKUP(B393*1,Stores!$A:$C,3,FALSE)</f>
        <v>DFG</v>
      </c>
    </row>
    <row r="394" spans="1:32">
      <c r="A394" s="160" t="s">
        <v>917</v>
      </c>
      <c r="B394" s="160" t="s">
        <v>950</v>
      </c>
      <c r="C394" s="160">
        <v>635000</v>
      </c>
      <c r="D394" s="160" t="s">
        <v>918</v>
      </c>
      <c r="E394" s="160" t="s">
        <v>457</v>
      </c>
      <c r="F394" s="161">
        <v>2016</v>
      </c>
      <c r="G394" s="162">
        <v>0</v>
      </c>
      <c r="H394" s="161">
        <v>-901.47225000000003</v>
      </c>
      <c r="I394" s="161">
        <v>762.15649999999994</v>
      </c>
      <c r="J394" s="161">
        <v>-321.53100000000001</v>
      </c>
      <c r="K394" s="161">
        <v>-494.54999999999995</v>
      </c>
      <c r="L394" s="161">
        <v>-203.27124999999998</v>
      </c>
      <c r="M394" s="161">
        <v>-5.2289999999999992</v>
      </c>
      <c r="N394" s="161">
        <v>-125.35599999999998</v>
      </c>
      <c r="O394" s="161">
        <v>-22.05</v>
      </c>
      <c r="P394" s="161">
        <v>0</v>
      </c>
      <c r="Q394" s="161">
        <v>-411.22724999999997</v>
      </c>
      <c r="R394" s="161">
        <v>-117.04349999999999</v>
      </c>
      <c r="S394" s="161">
        <v>-285.93949999999995</v>
      </c>
      <c r="T394" s="161">
        <v>0</v>
      </c>
      <c r="U394" s="161">
        <v>-2125.51325</v>
      </c>
      <c r="V394" s="163">
        <f ca="1">SUM(INDIRECT(Inputs!$C$11&amp;ROW()&amp;":"&amp;Inputs!$C$12&amp;ROW()))</f>
        <v>-411.22724999999997</v>
      </c>
      <c r="W394" s="163">
        <f ca="1">SUM(INDIRECT(Inputs!$C$13&amp;ROW()&amp;":"&amp;Inputs!$C$14&amp;ROW()))</f>
        <v>-1722.53025</v>
      </c>
      <c r="X394" s="3" t="str">
        <f>IF(COUNTIFS(Lookups!$A:$A,C394)=1,"Gross Sales","")</f>
        <v>Gross Sales</v>
      </c>
      <c r="Y394" s="3" t="str">
        <f>IF(COUNTIFS(Lookups!$D:$D,C394)=1,"Bar Sales","")</f>
        <v/>
      </c>
      <c r="Z394" s="3" t="str">
        <f>IFERROR(VLOOKUP(C394*1,Lookups!$D:$F,3,FALSE),"")</f>
        <v/>
      </c>
      <c r="AA394" s="3" t="str">
        <f>IFERROR(VLOOKUP($C394*1,Lookups!$H:$N,3,FALSE),"")</f>
        <v/>
      </c>
      <c r="AB394" s="3" t="str">
        <f>IFERROR(VLOOKUP($C394*1,Lookups!$H:$N,4,FALSE),"")</f>
        <v/>
      </c>
      <c r="AC394" s="3" t="str">
        <f>IFERROR(VLOOKUP($C394*1,Lookups!$H:$N,5,FALSE),"")</f>
        <v/>
      </c>
      <c r="AD394" s="3" t="str">
        <f>IFERROR(VLOOKUP($C394*1,Lookups!$H:$N,6,FALSE),"")</f>
        <v/>
      </c>
      <c r="AE394" s="3" t="str">
        <f>IFERROR(VLOOKUP($C394*1,Lookups!$H:$N,7,FALSE),"")</f>
        <v/>
      </c>
      <c r="AF394" s="3" t="str">
        <f>VLOOKUP(B394*1,Stores!$A:$C,3,FALSE)</f>
        <v>DFG</v>
      </c>
    </row>
    <row r="395" spans="1:32">
      <c r="A395" s="160" t="s">
        <v>917</v>
      </c>
      <c r="B395" s="160" t="s">
        <v>951</v>
      </c>
      <c r="C395" s="160">
        <v>635000</v>
      </c>
      <c r="D395" s="160" t="s">
        <v>918</v>
      </c>
      <c r="E395" s="160" t="s">
        <v>457</v>
      </c>
      <c r="F395" s="161">
        <v>2016</v>
      </c>
      <c r="G395" s="162">
        <v>0</v>
      </c>
      <c r="H395" s="161">
        <v>-600.34484999999995</v>
      </c>
      <c r="I395" s="161">
        <v>761.45999999999992</v>
      </c>
      <c r="J395" s="161">
        <v>0</v>
      </c>
      <c r="K395" s="161">
        <v>-236.40119999999999</v>
      </c>
      <c r="L395" s="161">
        <v>-1065.73495</v>
      </c>
      <c r="M395" s="161">
        <v>-789.66300000000001</v>
      </c>
      <c r="N395" s="161">
        <v>-1316.511</v>
      </c>
      <c r="O395" s="161">
        <v>0</v>
      </c>
      <c r="P395" s="161">
        <v>-20.995100000000001</v>
      </c>
      <c r="Q395" s="161">
        <v>-215.78045999999998</v>
      </c>
      <c r="R395" s="161">
        <v>-1190.6215299999999</v>
      </c>
      <c r="S395" s="161">
        <v>-4.5983700000000001</v>
      </c>
      <c r="T395" s="161">
        <v>0</v>
      </c>
      <c r="U395" s="161">
        <v>-4679.1904599999998</v>
      </c>
      <c r="V395" s="163">
        <f ca="1">SUM(INDIRECT(Inputs!$C$11&amp;ROW()&amp;":"&amp;Inputs!$C$12&amp;ROW()))</f>
        <v>-215.78045999999998</v>
      </c>
      <c r="W395" s="163">
        <f ca="1">SUM(INDIRECT(Inputs!$C$13&amp;ROW()&amp;":"&amp;Inputs!$C$14&amp;ROW()))</f>
        <v>-3483.9705599999998</v>
      </c>
      <c r="X395" s="3" t="str">
        <f>IF(COUNTIFS(Lookups!$A:$A,C395)=1,"Gross Sales","")</f>
        <v>Gross Sales</v>
      </c>
      <c r="Y395" s="3" t="str">
        <f>IF(COUNTIFS(Lookups!$D:$D,C395)=1,"Bar Sales","")</f>
        <v/>
      </c>
      <c r="Z395" s="3" t="str">
        <f>IFERROR(VLOOKUP(C395*1,Lookups!$D:$F,3,FALSE),"")</f>
        <v/>
      </c>
      <c r="AA395" s="3" t="str">
        <f>IFERROR(VLOOKUP($C395*1,Lookups!$H:$N,3,FALSE),"")</f>
        <v/>
      </c>
      <c r="AB395" s="3" t="str">
        <f>IFERROR(VLOOKUP($C395*1,Lookups!$H:$N,4,FALSE),"")</f>
        <v/>
      </c>
      <c r="AC395" s="3" t="str">
        <f>IFERROR(VLOOKUP($C395*1,Lookups!$H:$N,5,FALSE),"")</f>
        <v/>
      </c>
      <c r="AD395" s="3" t="str">
        <f>IFERROR(VLOOKUP($C395*1,Lookups!$H:$N,6,FALSE),"")</f>
        <v/>
      </c>
      <c r="AE395" s="3" t="str">
        <f>IFERROR(VLOOKUP($C395*1,Lookups!$H:$N,7,FALSE),"")</f>
        <v/>
      </c>
      <c r="AF395" s="3" t="str">
        <f>VLOOKUP(B395*1,Stores!$A:$C,3,FALSE)</f>
        <v>DFG</v>
      </c>
    </row>
    <row r="396" spans="1:32">
      <c r="A396" s="160" t="s">
        <v>917</v>
      </c>
      <c r="B396" s="160" t="s">
        <v>952</v>
      </c>
      <c r="C396" s="160">
        <v>635000</v>
      </c>
      <c r="D396" s="160" t="s">
        <v>918</v>
      </c>
      <c r="E396" s="160" t="s">
        <v>457</v>
      </c>
      <c r="F396" s="161">
        <v>2016</v>
      </c>
      <c r="G396" s="162">
        <v>0</v>
      </c>
      <c r="H396" s="161">
        <v>0</v>
      </c>
      <c r="I396" s="161">
        <v>0</v>
      </c>
      <c r="J396" s="161">
        <v>0</v>
      </c>
      <c r="K396" s="161">
        <v>0</v>
      </c>
      <c r="L396" s="161">
        <v>0</v>
      </c>
      <c r="M396" s="161">
        <v>0</v>
      </c>
      <c r="N396" s="161">
        <v>-5.1799999999999997E-3</v>
      </c>
      <c r="O396" s="161">
        <v>-41.832000000000001</v>
      </c>
      <c r="P396" s="161">
        <v>0</v>
      </c>
      <c r="Q396" s="161">
        <v>0</v>
      </c>
      <c r="R396" s="161">
        <v>0</v>
      </c>
      <c r="S396" s="161">
        <v>0</v>
      </c>
      <c r="T396" s="161">
        <v>-153.23867999999999</v>
      </c>
      <c r="U396" s="161">
        <v>-195.07585999999998</v>
      </c>
      <c r="V396" s="163">
        <f ca="1">SUM(INDIRECT(Inputs!$C$11&amp;ROW()&amp;":"&amp;Inputs!$C$12&amp;ROW()))</f>
        <v>0</v>
      </c>
      <c r="W396" s="163">
        <f ca="1">SUM(INDIRECT(Inputs!$C$13&amp;ROW()&amp;":"&amp;Inputs!$C$14&amp;ROW()))</f>
        <v>-41.837180000000004</v>
      </c>
      <c r="X396" s="3" t="str">
        <f>IF(COUNTIFS(Lookups!$A:$A,C396)=1,"Gross Sales","")</f>
        <v>Gross Sales</v>
      </c>
      <c r="Y396" s="3" t="str">
        <f>IF(COUNTIFS(Lookups!$D:$D,C396)=1,"Bar Sales","")</f>
        <v/>
      </c>
      <c r="Z396" s="3" t="str">
        <f>IFERROR(VLOOKUP(C396*1,Lookups!$D:$F,3,FALSE),"")</f>
        <v/>
      </c>
      <c r="AA396" s="3" t="str">
        <f>IFERROR(VLOOKUP($C396*1,Lookups!$H:$N,3,FALSE),"")</f>
        <v/>
      </c>
      <c r="AB396" s="3" t="str">
        <f>IFERROR(VLOOKUP($C396*1,Lookups!$H:$N,4,FALSE),"")</f>
        <v/>
      </c>
      <c r="AC396" s="3" t="str">
        <f>IFERROR(VLOOKUP($C396*1,Lookups!$H:$N,5,FALSE),"")</f>
        <v/>
      </c>
      <c r="AD396" s="3" t="str">
        <f>IFERROR(VLOOKUP($C396*1,Lookups!$H:$N,6,FALSE),"")</f>
        <v/>
      </c>
      <c r="AE396" s="3" t="str">
        <f>IFERROR(VLOOKUP($C396*1,Lookups!$H:$N,7,FALSE),"")</f>
        <v/>
      </c>
      <c r="AF396" s="3" t="str">
        <f>VLOOKUP(B396*1,Stores!$A:$C,3,FALSE)</f>
        <v>DFG</v>
      </c>
    </row>
    <row r="397" spans="1:32">
      <c r="A397" s="160" t="s">
        <v>917</v>
      </c>
      <c r="B397" s="160" t="s">
        <v>953</v>
      </c>
      <c r="C397" s="160">
        <v>635000</v>
      </c>
      <c r="D397" s="160" t="s">
        <v>918</v>
      </c>
      <c r="E397" s="160" t="s">
        <v>457</v>
      </c>
      <c r="F397" s="161">
        <v>2016</v>
      </c>
      <c r="G397" s="162">
        <v>0</v>
      </c>
      <c r="H397" s="161">
        <v>0</v>
      </c>
      <c r="I397" s="161">
        <v>0</v>
      </c>
      <c r="J397" s="161">
        <v>0</v>
      </c>
      <c r="K397" s="161">
        <v>0</v>
      </c>
      <c r="L397" s="161">
        <v>0</v>
      </c>
      <c r="M397" s="161">
        <v>0</v>
      </c>
      <c r="N397" s="161">
        <v>0</v>
      </c>
      <c r="O397" s="161">
        <v>0</v>
      </c>
      <c r="P397" s="161">
        <v>0</v>
      </c>
      <c r="Q397" s="161">
        <v>0</v>
      </c>
      <c r="R397" s="161">
        <v>0</v>
      </c>
      <c r="S397" s="161">
        <v>-0.43980999999999998</v>
      </c>
      <c r="T397" s="161">
        <v>-5.2499999999999995E-3</v>
      </c>
      <c r="U397" s="161">
        <v>-0.44505999999999996</v>
      </c>
      <c r="V397" s="163">
        <f ca="1">SUM(INDIRECT(Inputs!$C$11&amp;ROW()&amp;":"&amp;Inputs!$C$12&amp;ROW()))</f>
        <v>0</v>
      </c>
      <c r="W397" s="163">
        <f ca="1">SUM(INDIRECT(Inputs!$C$13&amp;ROW()&amp;":"&amp;Inputs!$C$14&amp;ROW()))</f>
        <v>0</v>
      </c>
      <c r="X397" s="3" t="str">
        <f>IF(COUNTIFS(Lookups!$A:$A,C397)=1,"Gross Sales","")</f>
        <v>Gross Sales</v>
      </c>
      <c r="Y397" s="3" t="str">
        <f>IF(COUNTIFS(Lookups!$D:$D,C397)=1,"Bar Sales","")</f>
        <v/>
      </c>
      <c r="Z397" s="3" t="str">
        <f>IFERROR(VLOOKUP(C397*1,Lookups!$D:$F,3,FALSE),"")</f>
        <v/>
      </c>
      <c r="AA397" s="3" t="str">
        <f>IFERROR(VLOOKUP($C397*1,Lookups!$H:$N,3,FALSE),"")</f>
        <v/>
      </c>
      <c r="AB397" s="3" t="str">
        <f>IFERROR(VLOOKUP($C397*1,Lookups!$H:$N,4,FALSE),"")</f>
        <v/>
      </c>
      <c r="AC397" s="3" t="str">
        <f>IFERROR(VLOOKUP($C397*1,Lookups!$H:$N,5,FALSE),"")</f>
        <v/>
      </c>
      <c r="AD397" s="3" t="str">
        <f>IFERROR(VLOOKUP($C397*1,Lookups!$H:$N,6,FALSE),"")</f>
        <v/>
      </c>
      <c r="AE397" s="3" t="str">
        <f>IFERROR(VLOOKUP($C397*1,Lookups!$H:$N,7,FALSE),"")</f>
        <v/>
      </c>
      <c r="AF397" s="3" t="str">
        <f>VLOOKUP(B397*1,Stores!$A:$C,3,FALSE)</f>
        <v>DFG</v>
      </c>
    </row>
    <row r="398" spans="1:32">
      <c r="A398" s="160" t="s">
        <v>917</v>
      </c>
      <c r="B398" s="160" t="s">
        <v>954</v>
      </c>
      <c r="C398" s="160">
        <v>635000</v>
      </c>
      <c r="D398" s="160" t="s">
        <v>918</v>
      </c>
      <c r="E398" s="160" t="s">
        <v>457</v>
      </c>
      <c r="F398" s="161">
        <v>2016</v>
      </c>
      <c r="G398" s="162">
        <v>0</v>
      </c>
      <c r="H398" s="161">
        <v>0</v>
      </c>
      <c r="I398" s="161">
        <v>0</v>
      </c>
      <c r="J398" s="161">
        <v>0</v>
      </c>
      <c r="K398" s="161">
        <v>0</v>
      </c>
      <c r="L398" s="161">
        <v>0</v>
      </c>
      <c r="M398" s="161">
        <v>0</v>
      </c>
      <c r="N398" s="161">
        <v>0</v>
      </c>
      <c r="O398" s="161">
        <v>0</v>
      </c>
      <c r="P398" s="161">
        <v>0</v>
      </c>
      <c r="Q398" s="161">
        <v>0</v>
      </c>
      <c r="R398" s="161">
        <v>0</v>
      </c>
      <c r="S398" s="161">
        <v>-4.5499999999999999E-2</v>
      </c>
      <c r="T398" s="161">
        <v>-61.249999999999993</v>
      </c>
      <c r="U398" s="161">
        <v>-61.29549999999999</v>
      </c>
      <c r="V398" s="163">
        <f ca="1">SUM(INDIRECT(Inputs!$C$11&amp;ROW()&amp;":"&amp;Inputs!$C$12&amp;ROW()))</f>
        <v>0</v>
      </c>
      <c r="W398" s="163">
        <f ca="1">SUM(INDIRECT(Inputs!$C$13&amp;ROW()&amp;":"&amp;Inputs!$C$14&amp;ROW()))</f>
        <v>0</v>
      </c>
      <c r="X398" s="3" t="str">
        <f>IF(COUNTIFS(Lookups!$A:$A,C398)=1,"Gross Sales","")</f>
        <v>Gross Sales</v>
      </c>
      <c r="Y398" s="3" t="str">
        <f>IF(COUNTIFS(Lookups!$D:$D,C398)=1,"Bar Sales","")</f>
        <v/>
      </c>
      <c r="Z398" s="3" t="str">
        <f>IFERROR(VLOOKUP(C398*1,Lookups!$D:$F,3,FALSE),"")</f>
        <v/>
      </c>
      <c r="AA398" s="3" t="str">
        <f>IFERROR(VLOOKUP($C398*1,Lookups!$H:$N,3,FALSE),"")</f>
        <v/>
      </c>
      <c r="AB398" s="3" t="str">
        <f>IFERROR(VLOOKUP($C398*1,Lookups!$H:$N,4,FALSE),"")</f>
        <v/>
      </c>
      <c r="AC398" s="3" t="str">
        <f>IFERROR(VLOOKUP($C398*1,Lookups!$H:$N,5,FALSE),"")</f>
        <v/>
      </c>
      <c r="AD398" s="3" t="str">
        <f>IFERROR(VLOOKUP($C398*1,Lookups!$H:$N,6,FALSE),"")</f>
        <v/>
      </c>
      <c r="AE398" s="3" t="str">
        <f>IFERROR(VLOOKUP($C398*1,Lookups!$H:$N,7,FALSE),"")</f>
        <v/>
      </c>
      <c r="AF398" s="3" t="str">
        <f>VLOOKUP(B398*1,Stores!$A:$C,3,FALSE)</f>
        <v>DFG</v>
      </c>
    </row>
    <row r="399" spans="1:32">
      <c r="A399" s="3" t="s">
        <v>917</v>
      </c>
      <c r="B399" s="3" t="s">
        <v>919</v>
      </c>
      <c r="C399" s="3">
        <v>999112</v>
      </c>
      <c r="D399" s="3" t="s">
        <v>918</v>
      </c>
      <c r="E399" s="3" t="s">
        <v>418</v>
      </c>
      <c r="F399" s="3">
        <v>2016</v>
      </c>
      <c r="G399" s="164">
        <v>0</v>
      </c>
      <c r="H399" s="3">
        <v>-4.1440000000000001</v>
      </c>
      <c r="I399" s="3">
        <v>52.646999999999991</v>
      </c>
      <c r="J399" s="3">
        <v>0</v>
      </c>
      <c r="K399" s="3">
        <v>341.88</v>
      </c>
      <c r="L399" s="3">
        <v>372.74999999999994</v>
      </c>
      <c r="M399" s="3">
        <v>0</v>
      </c>
      <c r="N399" s="3">
        <v>-0.49699999999999994</v>
      </c>
      <c r="O399" s="3">
        <v>0</v>
      </c>
      <c r="P399" s="3">
        <v>2.66</v>
      </c>
      <c r="Q399" s="3">
        <v>0</v>
      </c>
      <c r="R399" s="3">
        <v>0</v>
      </c>
      <c r="S399" s="3">
        <v>0</v>
      </c>
      <c r="T399" s="3">
        <v>0</v>
      </c>
      <c r="U399" s="3">
        <v>765.29599999999994</v>
      </c>
      <c r="V399" s="163">
        <f ca="1">SUM(INDIRECT(Inputs!$C$11&amp;ROW()&amp;":"&amp;Inputs!$C$12&amp;ROW()))</f>
        <v>0</v>
      </c>
      <c r="W399" s="163">
        <f ca="1">SUM(INDIRECT(Inputs!$C$13&amp;ROW()&amp;":"&amp;Inputs!$C$14&amp;ROW()))</f>
        <v>765.29599999999994</v>
      </c>
      <c r="X399" s="3" t="str">
        <f>IF(COUNTIFS(Lookups!$A:$A,C399)=1,"Gross Sales","")</f>
        <v/>
      </c>
      <c r="Y399" s="3" t="str">
        <f>IF(COUNTIFS(Lookups!$D:$D,C399)=1,"Bar Sales","")</f>
        <v/>
      </c>
      <c r="Z399" s="3" t="str">
        <f>IFERROR(VLOOKUP(C399*1,Lookups!$D:$F,3,FALSE),"")</f>
        <v/>
      </c>
      <c r="AA399" s="3" t="str">
        <f>IFERROR(VLOOKUP($C399*1,Lookups!$H:$N,3,FALSE),"")</f>
        <v>Entrees</v>
      </c>
      <c r="AB399" s="3" t="str">
        <f>IFERROR(VLOOKUP($C399*1,Lookups!$H:$N,4,FALSE),"")</f>
        <v>Lunch</v>
      </c>
      <c r="AC399" s="3" t="str">
        <f>IFERROR(VLOOKUP($C399*1,Lookups!$H:$N,5,FALSE),"")</f>
        <v>Dining room</v>
      </c>
      <c r="AD399" s="3">
        <f>IFERROR(VLOOKUP($C399*1,Lookups!$H:$N,6,FALSE),"")</f>
        <v>0</v>
      </c>
      <c r="AE399" s="3">
        <f>IFERROR(VLOOKUP($C399*1,Lookups!$H:$N,7,FALSE),"")</f>
        <v>0</v>
      </c>
      <c r="AF399" s="3" t="str">
        <f>VLOOKUP(B399*1,Stores!$A:$C,3,FALSE)</f>
        <v>DFDE</v>
      </c>
    </row>
    <row r="400" spans="1:32">
      <c r="A400" s="3" t="s">
        <v>917</v>
      </c>
      <c r="B400" s="3" t="s">
        <v>920</v>
      </c>
      <c r="C400" s="3">
        <v>999112</v>
      </c>
      <c r="D400" s="3" t="s">
        <v>918</v>
      </c>
      <c r="E400" s="3" t="s">
        <v>418</v>
      </c>
      <c r="F400" s="3">
        <v>2016</v>
      </c>
      <c r="G400" s="164">
        <v>0</v>
      </c>
      <c r="H400" s="3">
        <v>0</v>
      </c>
      <c r="I400" s="3">
        <v>0</v>
      </c>
      <c r="J400" s="3">
        <v>-2.1839999999999997</v>
      </c>
      <c r="K400" s="3">
        <v>185.64</v>
      </c>
      <c r="L400" s="3">
        <v>196.16799999999998</v>
      </c>
      <c r="M400" s="3">
        <v>0</v>
      </c>
      <c r="N400" s="3">
        <v>0</v>
      </c>
      <c r="O400" s="3">
        <v>-4.9139999999999997</v>
      </c>
      <c r="P400" s="3">
        <v>-1.3229999999999997</v>
      </c>
      <c r="Q400" s="3">
        <v>0</v>
      </c>
      <c r="R400" s="3">
        <v>0</v>
      </c>
      <c r="S400" s="3">
        <v>156.70899999999997</v>
      </c>
      <c r="T400" s="3">
        <v>407.56099999999998</v>
      </c>
      <c r="U400" s="3">
        <v>937.65699999999993</v>
      </c>
      <c r="V400" s="163">
        <f ca="1">SUM(INDIRECT(Inputs!$C$11&amp;ROW()&amp;":"&amp;Inputs!$C$12&amp;ROW()))</f>
        <v>0</v>
      </c>
      <c r="W400" s="163">
        <f ca="1">SUM(INDIRECT(Inputs!$C$13&amp;ROW()&amp;":"&amp;Inputs!$C$14&amp;ROW()))</f>
        <v>373.387</v>
      </c>
      <c r="X400" s="3" t="str">
        <f>IF(COUNTIFS(Lookups!$A:$A,C400)=1,"Gross Sales","")</f>
        <v/>
      </c>
      <c r="Y400" s="3" t="str">
        <f>IF(COUNTIFS(Lookups!$D:$D,C400)=1,"Bar Sales","")</f>
        <v/>
      </c>
      <c r="Z400" s="3" t="str">
        <f>IFERROR(VLOOKUP(C400*1,Lookups!$D:$F,3,FALSE),"")</f>
        <v/>
      </c>
      <c r="AA400" s="3" t="str">
        <f>IFERROR(VLOOKUP($C400*1,Lookups!$H:$N,3,FALSE),"")</f>
        <v>Entrees</v>
      </c>
      <c r="AB400" s="3" t="str">
        <f>IFERROR(VLOOKUP($C400*1,Lookups!$H:$N,4,FALSE),"")</f>
        <v>Lunch</v>
      </c>
      <c r="AC400" s="3" t="str">
        <f>IFERROR(VLOOKUP($C400*1,Lookups!$H:$N,5,FALSE),"")</f>
        <v>Dining room</v>
      </c>
      <c r="AD400" s="3">
        <f>IFERROR(VLOOKUP($C400*1,Lookups!$H:$N,6,FALSE),"")</f>
        <v>0</v>
      </c>
      <c r="AE400" s="3">
        <f>IFERROR(VLOOKUP($C400*1,Lookups!$H:$N,7,FALSE),"")</f>
        <v>0</v>
      </c>
      <c r="AF400" s="3" t="str">
        <f>VLOOKUP(B400*1,Stores!$A:$C,3,FALSE)</f>
        <v>DFDE</v>
      </c>
    </row>
    <row r="401" spans="1:32">
      <c r="A401" s="3" t="s">
        <v>917</v>
      </c>
      <c r="B401" s="3" t="s">
        <v>921</v>
      </c>
      <c r="C401" s="3">
        <v>999112</v>
      </c>
      <c r="D401" s="3" t="s">
        <v>918</v>
      </c>
      <c r="E401" s="3" t="s">
        <v>418</v>
      </c>
      <c r="F401" s="3">
        <v>2016</v>
      </c>
      <c r="G401" s="164">
        <v>0</v>
      </c>
      <c r="H401" s="3">
        <v>1026.2280000000001</v>
      </c>
      <c r="I401" s="3">
        <v>1571.3039999999999</v>
      </c>
      <c r="J401" s="3">
        <v>1096.6199999999999</v>
      </c>
      <c r="K401" s="3">
        <v>1041.4950000000001</v>
      </c>
      <c r="L401" s="3">
        <v>1541.9879999999998</v>
      </c>
      <c r="M401" s="3">
        <v>883.18999999999994</v>
      </c>
      <c r="N401" s="3">
        <v>938.74200000000008</v>
      </c>
      <c r="O401" s="3">
        <v>914.17899999999997</v>
      </c>
      <c r="P401" s="3">
        <v>943.48800000000006</v>
      </c>
      <c r="Q401" s="3">
        <v>869.28800000000001</v>
      </c>
      <c r="R401" s="3">
        <v>891.61799999999994</v>
      </c>
      <c r="S401" s="3">
        <v>1100.232</v>
      </c>
      <c r="T401" s="3">
        <v>1863.2039999999997</v>
      </c>
      <c r="U401" s="3">
        <v>14681.575999999999</v>
      </c>
      <c r="V401" s="163">
        <f ca="1">SUM(INDIRECT(Inputs!$C$11&amp;ROW()&amp;":"&amp;Inputs!$C$12&amp;ROW()))</f>
        <v>869.28800000000001</v>
      </c>
      <c r="W401" s="163">
        <f ca="1">SUM(INDIRECT(Inputs!$C$13&amp;ROW()&amp;":"&amp;Inputs!$C$14&amp;ROW()))</f>
        <v>10826.521999999999</v>
      </c>
      <c r="X401" s="3" t="str">
        <f>IF(COUNTIFS(Lookups!$A:$A,C401)=1,"Gross Sales","")</f>
        <v/>
      </c>
      <c r="Y401" s="3" t="str">
        <f>IF(COUNTIFS(Lookups!$D:$D,C401)=1,"Bar Sales","")</f>
        <v/>
      </c>
      <c r="Z401" s="3" t="str">
        <f>IFERROR(VLOOKUP(C401*1,Lookups!$D:$F,3,FALSE),"")</f>
        <v/>
      </c>
      <c r="AA401" s="3" t="str">
        <f>IFERROR(VLOOKUP($C401*1,Lookups!$H:$N,3,FALSE),"")</f>
        <v>Entrees</v>
      </c>
      <c r="AB401" s="3" t="str">
        <f>IFERROR(VLOOKUP($C401*1,Lookups!$H:$N,4,FALSE),"")</f>
        <v>Lunch</v>
      </c>
      <c r="AC401" s="3" t="str">
        <f>IFERROR(VLOOKUP($C401*1,Lookups!$H:$N,5,FALSE),"")</f>
        <v>Dining room</v>
      </c>
      <c r="AD401" s="3">
        <f>IFERROR(VLOOKUP($C401*1,Lookups!$H:$N,6,FALSE),"")</f>
        <v>0</v>
      </c>
      <c r="AE401" s="3">
        <f>IFERROR(VLOOKUP($C401*1,Lookups!$H:$N,7,FALSE),"")</f>
        <v>0</v>
      </c>
      <c r="AF401" s="3" t="str">
        <f>VLOOKUP(B401*1,Stores!$A:$C,3,FALSE)</f>
        <v>DFDE</v>
      </c>
    </row>
    <row r="402" spans="1:32">
      <c r="A402" s="3" t="s">
        <v>917</v>
      </c>
      <c r="B402" s="3" t="s">
        <v>922</v>
      </c>
      <c r="C402" s="3">
        <v>999112</v>
      </c>
      <c r="D402" s="3" t="s">
        <v>918</v>
      </c>
      <c r="E402" s="3" t="s">
        <v>418</v>
      </c>
      <c r="F402" s="3">
        <v>2016</v>
      </c>
      <c r="G402" s="164">
        <v>0</v>
      </c>
      <c r="H402" s="3">
        <v>2.2959999999999998</v>
      </c>
      <c r="I402" s="3">
        <v>129.94799999999998</v>
      </c>
      <c r="J402" s="3">
        <v>0.97999999999999987</v>
      </c>
      <c r="K402" s="3">
        <v>154.05599999999998</v>
      </c>
      <c r="L402" s="3">
        <v>229.03999999999996</v>
      </c>
      <c r="M402" s="3">
        <v>0</v>
      </c>
      <c r="N402" s="3">
        <v>69.383999999999986</v>
      </c>
      <c r="O402" s="3">
        <v>85.05</v>
      </c>
      <c r="P402" s="3">
        <v>0</v>
      </c>
      <c r="Q402" s="3">
        <v>0</v>
      </c>
      <c r="R402" s="3">
        <v>0.42699999999999999</v>
      </c>
      <c r="S402" s="3">
        <v>207.66200000000001</v>
      </c>
      <c r="T402" s="3">
        <v>6.2999999999999989</v>
      </c>
      <c r="U402" s="3">
        <v>885.14299999999992</v>
      </c>
      <c r="V402" s="163">
        <f ca="1">SUM(INDIRECT(Inputs!$C$11&amp;ROW()&amp;":"&amp;Inputs!$C$12&amp;ROW()))</f>
        <v>0</v>
      </c>
      <c r="W402" s="163">
        <f ca="1">SUM(INDIRECT(Inputs!$C$13&amp;ROW()&amp;":"&amp;Inputs!$C$14&amp;ROW()))</f>
        <v>670.75399999999991</v>
      </c>
      <c r="X402" s="3" t="str">
        <f>IF(COUNTIFS(Lookups!$A:$A,C402)=1,"Gross Sales","")</f>
        <v/>
      </c>
      <c r="Y402" s="3" t="str">
        <f>IF(COUNTIFS(Lookups!$D:$D,C402)=1,"Bar Sales","")</f>
        <v/>
      </c>
      <c r="Z402" s="3" t="str">
        <f>IFERROR(VLOOKUP(C402*1,Lookups!$D:$F,3,FALSE),"")</f>
        <v/>
      </c>
      <c r="AA402" s="3" t="str">
        <f>IFERROR(VLOOKUP($C402*1,Lookups!$H:$N,3,FALSE),"")</f>
        <v>Entrees</v>
      </c>
      <c r="AB402" s="3" t="str">
        <f>IFERROR(VLOOKUP($C402*1,Lookups!$H:$N,4,FALSE),"")</f>
        <v>Lunch</v>
      </c>
      <c r="AC402" s="3" t="str">
        <f>IFERROR(VLOOKUP($C402*1,Lookups!$H:$N,5,FALSE),"")</f>
        <v>Dining room</v>
      </c>
      <c r="AD402" s="3">
        <f>IFERROR(VLOOKUP($C402*1,Lookups!$H:$N,6,FALSE),"")</f>
        <v>0</v>
      </c>
      <c r="AE402" s="3">
        <f>IFERROR(VLOOKUP($C402*1,Lookups!$H:$N,7,FALSE),"")</f>
        <v>0</v>
      </c>
      <c r="AF402" s="3" t="str">
        <f>VLOOKUP(B402*1,Stores!$A:$C,3,FALSE)</f>
        <v>DFDE</v>
      </c>
    </row>
    <row r="403" spans="1:32">
      <c r="A403" s="3" t="s">
        <v>917</v>
      </c>
      <c r="B403" s="3" t="s">
        <v>923</v>
      </c>
      <c r="C403" s="3">
        <v>999112</v>
      </c>
      <c r="D403" s="3" t="s">
        <v>918</v>
      </c>
      <c r="E403" s="3" t="s">
        <v>418</v>
      </c>
      <c r="F403" s="3">
        <v>2016</v>
      </c>
      <c r="G403" s="164">
        <v>0</v>
      </c>
      <c r="H403" s="3">
        <v>566.55200000000002</v>
      </c>
      <c r="I403" s="3">
        <v>827.18999999999994</v>
      </c>
      <c r="J403" s="3">
        <v>627.10199999999998</v>
      </c>
      <c r="K403" s="3">
        <v>686.85399999999993</v>
      </c>
      <c r="L403" s="3">
        <v>1049.44</v>
      </c>
      <c r="M403" s="3">
        <v>636.05499999999995</v>
      </c>
      <c r="N403" s="3">
        <v>506.94</v>
      </c>
      <c r="O403" s="3">
        <v>680.06399999999996</v>
      </c>
      <c r="P403" s="3">
        <v>1321.7749999999999</v>
      </c>
      <c r="Q403" s="3">
        <v>647.56299999999999</v>
      </c>
      <c r="R403" s="3">
        <v>531.46799999999996</v>
      </c>
      <c r="S403" s="3">
        <v>781.7879999999999</v>
      </c>
      <c r="T403" s="3">
        <v>842.47799999999995</v>
      </c>
      <c r="U403" s="3">
        <v>9705.2689999999984</v>
      </c>
      <c r="V403" s="163">
        <f ca="1">SUM(INDIRECT(Inputs!$C$11&amp;ROW()&amp;":"&amp;Inputs!$C$12&amp;ROW()))</f>
        <v>647.56299999999999</v>
      </c>
      <c r="W403" s="163">
        <f ca="1">SUM(INDIRECT(Inputs!$C$13&amp;ROW()&amp;":"&amp;Inputs!$C$14&amp;ROW()))</f>
        <v>7549.5349999999999</v>
      </c>
      <c r="X403" s="3" t="str">
        <f>IF(COUNTIFS(Lookups!$A:$A,C403)=1,"Gross Sales","")</f>
        <v/>
      </c>
      <c r="Y403" s="3" t="str">
        <f>IF(COUNTIFS(Lookups!$D:$D,C403)=1,"Bar Sales","")</f>
        <v/>
      </c>
      <c r="Z403" s="3" t="str">
        <f>IFERROR(VLOOKUP(C403*1,Lookups!$D:$F,3,FALSE),"")</f>
        <v/>
      </c>
      <c r="AA403" s="3" t="str">
        <f>IFERROR(VLOOKUP($C403*1,Lookups!$H:$N,3,FALSE),"")</f>
        <v>Entrees</v>
      </c>
      <c r="AB403" s="3" t="str">
        <f>IFERROR(VLOOKUP($C403*1,Lookups!$H:$N,4,FALSE),"")</f>
        <v>Lunch</v>
      </c>
      <c r="AC403" s="3" t="str">
        <f>IFERROR(VLOOKUP($C403*1,Lookups!$H:$N,5,FALSE),"")</f>
        <v>Dining room</v>
      </c>
      <c r="AD403" s="3">
        <f>IFERROR(VLOOKUP($C403*1,Lookups!$H:$N,6,FALSE),"")</f>
        <v>0</v>
      </c>
      <c r="AE403" s="3">
        <f>IFERROR(VLOOKUP($C403*1,Lookups!$H:$N,7,FALSE),"")</f>
        <v>0</v>
      </c>
      <c r="AF403" s="3" t="str">
        <f>VLOOKUP(B403*1,Stores!$A:$C,3,FALSE)</f>
        <v>DFDE</v>
      </c>
    </row>
    <row r="404" spans="1:32">
      <c r="A404" s="3" t="s">
        <v>917</v>
      </c>
      <c r="B404" s="3" t="s">
        <v>924</v>
      </c>
      <c r="C404" s="3">
        <v>999112</v>
      </c>
      <c r="D404" s="3" t="s">
        <v>918</v>
      </c>
      <c r="E404" s="3" t="s">
        <v>418</v>
      </c>
      <c r="F404" s="3">
        <v>2016</v>
      </c>
      <c r="G404" s="164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23.099999999999998</v>
      </c>
      <c r="Q404" s="3">
        <v>663.55799999999999</v>
      </c>
      <c r="R404" s="3">
        <v>942.96299999999985</v>
      </c>
      <c r="S404" s="3">
        <v>881.55200000000002</v>
      </c>
      <c r="T404" s="3">
        <v>930.00599999999997</v>
      </c>
      <c r="U404" s="3">
        <v>3441.1789999999996</v>
      </c>
      <c r="V404" s="163">
        <f ca="1">SUM(INDIRECT(Inputs!$C$11&amp;ROW()&amp;":"&amp;Inputs!$C$12&amp;ROW()))</f>
        <v>663.55799999999999</v>
      </c>
      <c r="W404" s="163">
        <f ca="1">SUM(INDIRECT(Inputs!$C$13&amp;ROW()&amp;":"&amp;Inputs!$C$14&amp;ROW()))</f>
        <v>686.65800000000002</v>
      </c>
      <c r="X404" s="3" t="str">
        <f>IF(COUNTIFS(Lookups!$A:$A,C404)=1,"Gross Sales","")</f>
        <v/>
      </c>
      <c r="Y404" s="3" t="str">
        <f>IF(COUNTIFS(Lookups!$D:$D,C404)=1,"Bar Sales","")</f>
        <v/>
      </c>
      <c r="Z404" s="3" t="str">
        <f>IFERROR(VLOOKUP(C404*1,Lookups!$D:$F,3,FALSE),"")</f>
        <v/>
      </c>
      <c r="AA404" s="3" t="str">
        <f>IFERROR(VLOOKUP($C404*1,Lookups!$H:$N,3,FALSE),"")</f>
        <v>Entrees</v>
      </c>
      <c r="AB404" s="3" t="str">
        <f>IFERROR(VLOOKUP($C404*1,Lookups!$H:$N,4,FALSE),"")</f>
        <v>Lunch</v>
      </c>
      <c r="AC404" s="3" t="str">
        <f>IFERROR(VLOOKUP($C404*1,Lookups!$H:$N,5,FALSE),"")</f>
        <v>Dining room</v>
      </c>
      <c r="AD404" s="3">
        <f>IFERROR(VLOOKUP($C404*1,Lookups!$H:$N,6,FALSE),"")</f>
        <v>0</v>
      </c>
      <c r="AE404" s="3">
        <f>IFERROR(VLOOKUP($C404*1,Lookups!$H:$N,7,FALSE),"")</f>
        <v>0</v>
      </c>
      <c r="AF404" s="3" t="str">
        <f>VLOOKUP(B404*1,Stores!$A:$C,3,FALSE)</f>
        <v>DFDE</v>
      </c>
    </row>
    <row r="405" spans="1:32">
      <c r="A405" s="3" t="s">
        <v>917</v>
      </c>
      <c r="B405" s="3" t="s">
        <v>925</v>
      </c>
      <c r="C405" s="3">
        <v>999112</v>
      </c>
      <c r="D405" s="3" t="s">
        <v>918</v>
      </c>
      <c r="E405" s="3" t="s">
        <v>418</v>
      </c>
      <c r="F405" s="3">
        <v>2016</v>
      </c>
      <c r="G405" s="164">
        <v>0</v>
      </c>
      <c r="H405" s="3">
        <v>92.707999999999998</v>
      </c>
      <c r="I405" s="3">
        <v>60.536000000000001</v>
      </c>
      <c r="J405" s="3">
        <v>0</v>
      </c>
      <c r="K405" s="3">
        <v>35.24499999999999</v>
      </c>
      <c r="L405" s="3">
        <v>69.60799999999999</v>
      </c>
      <c r="M405" s="3">
        <v>0</v>
      </c>
      <c r="N405" s="3">
        <v>0</v>
      </c>
      <c r="O405" s="3">
        <v>57.623999999999995</v>
      </c>
      <c r="P405" s="3">
        <v>0.59499999999999997</v>
      </c>
      <c r="Q405" s="3">
        <v>3.29</v>
      </c>
      <c r="R405" s="3">
        <v>3.9199999999999995</v>
      </c>
      <c r="S405" s="3">
        <v>53.311999999999998</v>
      </c>
      <c r="T405" s="3">
        <v>-1.9739999999999995</v>
      </c>
      <c r="U405" s="3">
        <v>374.86400000000009</v>
      </c>
      <c r="V405" s="163">
        <f ca="1">SUM(INDIRECT(Inputs!$C$11&amp;ROW()&amp;":"&amp;Inputs!$C$12&amp;ROW()))</f>
        <v>3.29</v>
      </c>
      <c r="W405" s="163">
        <f ca="1">SUM(INDIRECT(Inputs!$C$13&amp;ROW()&amp;":"&amp;Inputs!$C$14&amp;ROW()))</f>
        <v>319.60600000000005</v>
      </c>
      <c r="X405" s="3" t="str">
        <f>IF(COUNTIFS(Lookups!$A:$A,C405)=1,"Gross Sales","")</f>
        <v/>
      </c>
      <c r="Y405" s="3" t="str">
        <f>IF(COUNTIFS(Lookups!$D:$D,C405)=1,"Bar Sales","")</f>
        <v/>
      </c>
      <c r="Z405" s="3" t="str">
        <f>IFERROR(VLOOKUP(C405*1,Lookups!$D:$F,3,FALSE),"")</f>
        <v/>
      </c>
      <c r="AA405" s="3" t="str">
        <f>IFERROR(VLOOKUP($C405*1,Lookups!$H:$N,3,FALSE),"")</f>
        <v>Entrees</v>
      </c>
      <c r="AB405" s="3" t="str">
        <f>IFERROR(VLOOKUP($C405*1,Lookups!$H:$N,4,FALSE),"")</f>
        <v>Lunch</v>
      </c>
      <c r="AC405" s="3" t="str">
        <f>IFERROR(VLOOKUP($C405*1,Lookups!$H:$N,5,FALSE),"")</f>
        <v>Dining room</v>
      </c>
      <c r="AD405" s="3">
        <f>IFERROR(VLOOKUP($C405*1,Lookups!$H:$N,6,FALSE),"")</f>
        <v>0</v>
      </c>
      <c r="AE405" s="3">
        <f>IFERROR(VLOOKUP($C405*1,Lookups!$H:$N,7,FALSE),"")</f>
        <v>0</v>
      </c>
      <c r="AF405" s="3" t="str">
        <f>VLOOKUP(B405*1,Stores!$A:$C,3,FALSE)</f>
        <v>DFDE</v>
      </c>
    </row>
    <row r="406" spans="1:32">
      <c r="A406" s="3" t="s">
        <v>917</v>
      </c>
      <c r="B406" s="3" t="s">
        <v>926</v>
      </c>
      <c r="C406" s="3">
        <v>999112</v>
      </c>
      <c r="D406" s="3" t="s">
        <v>918</v>
      </c>
      <c r="E406" s="3" t="s">
        <v>418</v>
      </c>
      <c r="F406" s="3">
        <v>2016</v>
      </c>
      <c r="G406" s="164">
        <v>0</v>
      </c>
      <c r="H406" s="3">
        <v>2043.09</v>
      </c>
      <c r="I406" s="3">
        <v>2144.9610000000002</v>
      </c>
      <c r="J406" s="3">
        <v>2255.2600000000002</v>
      </c>
      <c r="K406" s="3">
        <v>1589.3079999999998</v>
      </c>
      <c r="L406" s="3">
        <v>2521.2599999999998</v>
      </c>
      <c r="M406" s="3">
        <v>2041.5359999999996</v>
      </c>
      <c r="N406" s="3">
        <v>1328.9080000000001</v>
      </c>
      <c r="O406" s="3">
        <v>1896.2649999999996</v>
      </c>
      <c r="P406" s="3">
        <v>1325.8349999999998</v>
      </c>
      <c r="Q406" s="3">
        <v>1784.4749999999999</v>
      </c>
      <c r="R406" s="3">
        <v>1479.9959999999999</v>
      </c>
      <c r="S406" s="3">
        <v>2117.192</v>
      </c>
      <c r="T406" s="3">
        <v>3159.1840000000002</v>
      </c>
      <c r="U406" s="3">
        <v>25687.269999999997</v>
      </c>
      <c r="V406" s="163">
        <f ca="1">SUM(INDIRECT(Inputs!$C$11&amp;ROW()&amp;":"&amp;Inputs!$C$12&amp;ROW()))</f>
        <v>1784.4749999999999</v>
      </c>
      <c r="W406" s="163">
        <f ca="1">SUM(INDIRECT(Inputs!$C$13&amp;ROW()&amp;":"&amp;Inputs!$C$14&amp;ROW()))</f>
        <v>18930.897999999997</v>
      </c>
      <c r="X406" s="3" t="str">
        <f>IF(COUNTIFS(Lookups!$A:$A,C406)=1,"Gross Sales","")</f>
        <v/>
      </c>
      <c r="Y406" s="3" t="str">
        <f>IF(COUNTIFS(Lookups!$D:$D,C406)=1,"Bar Sales","")</f>
        <v/>
      </c>
      <c r="Z406" s="3" t="str">
        <f>IFERROR(VLOOKUP(C406*1,Lookups!$D:$F,3,FALSE),"")</f>
        <v/>
      </c>
      <c r="AA406" s="3" t="str">
        <f>IFERROR(VLOOKUP($C406*1,Lookups!$H:$N,3,FALSE),"")</f>
        <v>Entrees</v>
      </c>
      <c r="AB406" s="3" t="str">
        <f>IFERROR(VLOOKUP($C406*1,Lookups!$H:$N,4,FALSE),"")</f>
        <v>Lunch</v>
      </c>
      <c r="AC406" s="3" t="str">
        <f>IFERROR(VLOOKUP($C406*1,Lookups!$H:$N,5,FALSE),"")</f>
        <v>Dining room</v>
      </c>
      <c r="AD406" s="3">
        <f>IFERROR(VLOOKUP($C406*1,Lookups!$H:$N,6,FALSE),"")</f>
        <v>0</v>
      </c>
      <c r="AE406" s="3">
        <f>IFERROR(VLOOKUP($C406*1,Lookups!$H:$N,7,FALSE),"")</f>
        <v>0</v>
      </c>
      <c r="AF406" s="3" t="str">
        <f>VLOOKUP(B406*1,Stores!$A:$C,3,FALSE)</f>
        <v>DFDE</v>
      </c>
    </row>
    <row r="407" spans="1:32">
      <c r="A407" s="3" t="s">
        <v>917</v>
      </c>
      <c r="B407" s="3" t="s">
        <v>927</v>
      </c>
      <c r="C407" s="3">
        <v>999112</v>
      </c>
      <c r="D407" s="3" t="s">
        <v>918</v>
      </c>
      <c r="E407" s="3" t="s">
        <v>418</v>
      </c>
      <c r="F407" s="3">
        <v>2016</v>
      </c>
      <c r="G407" s="164">
        <v>0</v>
      </c>
      <c r="H407" s="3">
        <v>466.55</v>
      </c>
      <c r="I407" s="3">
        <v>629.51700000000005</v>
      </c>
      <c r="J407" s="3">
        <v>529.48</v>
      </c>
      <c r="K407" s="3">
        <v>677.58600000000001</v>
      </c>
      <c r="L407" s="3">
        <v>863.59</v>
      </c>
      <c r="M407" s="3">
        <v>892.90599999999995</v>
      </c>
      <c r="N407" s="3">
        <v>320.60699999999997</v>
      </c>
      <c r="O407" s="3">
        <v>333.31199999999995</v>
      </c>
      <c r="P407" s="3">
        <v>668.11500000000001</v>
      </c>
      <c r="Q407" s="3">
        <v>469.476</v>
      </c>
      <c r="R407" s="3">
        <v>436.58999999999992</v>
      </c>
      <c r="S407" s="3">
        <v>497.71399999999994</v>
      </c>
      <c r="T407" s="3">
        <v>740.92199999999991</v>
      </c>
      <c r="U407" s="3">
        <v>7526.3649999999989</v>
      </c>
      <c r="V407" s="163">
        <f ca="1">SUM(INDIRECT(Inputs!$C$11&amp;ROW()&amp;":"&amp;Inputs!$C$12&amp;ROW()))</f>
        <v>469.476</v>
      </c>
      <c r="W407" s="163">
        <f ca="1">SUM(INDIRECT(Inputs!$C$13&amp;ROW()&amp;":"&amp;Inputs!$C$14&amp;ROW()))</f>
        <v>5851.1389999999992</v>
      </c>
      <c r="X407" s="3" t="str">
        <f>IF(COUNTIFS(Lookups!$A:$A,C407)=1,"Gross Sales","")</f>
        <v/>
      </c>
      <c r="Y407" s="3" t="str">
        <f>IF(COUNTIFS(Lookups!$D:$D,C407)=1,"Bar Sales","")</f>
        <v/>
      </c>
      <c r="Z407" s="3" t="str">
        <f>IFERROR(VLOOKUP(C407*1,Lookups!$D:$F,3,FALSE),"")</f>
        <v/>
      </c>
      <c r="AA407" s="3" t="str">
        <f>IFERROR(VLOOKUP($C407*1,Lookups!$H:$N,3,FALSE),"")</f>
        <v>Entrees</v>
      </c>
      <c r="AB407" s="3" t="str">
        <f>IFERROR(VLOOKUP($C407*1,Lookups!$H:$N,4,FALSE),"")</f>
        <v>Lunch</v>
      </c>
      <c r="AC407" s="3" t="str">
        <f>IFERROR(VLOOKUP($C407*1,Lookups!$H:$N,5,FALSE),"")</f>
        <v>Dining room</v>
      </c>
      <c r="AD407" s="3">
        <f>IFERROR(VLOOKUP($C407*1,Lookups!$H:$N,6,FALSE),"")</f>
        <v>0</v>
      </c>
      <c r="AE407" s="3">
        <f>IFERROR(VLOOKUP($C407*1,Lookups!$H:$N,7,FALSE),"")</f>
        <v>0</v>
      </c>
      <c r="AF407" s="3" t="str">
        <f>VLOOKUP(B407*1,Stores!$A:$C,3,FALSE)</f>
        <v>DFDE</v>
      </c>
    </row>
    <row r="408" spans="1:32">
      <c r="A408" s="3" t="s">
        <v>917</v>
      </c>
      <c r="B408" s="3" t="s">
        <v>928</v>
      </c>
      <c r="C408" s="3">
        <v>999112</v>
      </c>
      <c r="D408" s="3" t="s">
        <v>918</v>
      </c>
      <c r="E408" s="3" t="s">
        <v>418</v>
      </c>
      <c r="F408" s="3">
        <v>2016</v>
      </c>
      <c r="G408" s="164">
        <v>0</v>
      </c>
      <c r="H408" s="3">
        <v>0</v>
      </c>
      <c r="I408" s="3">
        <v>-0.86799999999999999</v>
      </c>
      <c r="J408" s="3">
        <v>0.48299999999999993</v>
      </c>
      <c r="K408" s="3">
        <v>0.51800000000000002</v>
      </c>
      <c r="L408" s="3">
        <v>24.192</v>
      </c>
      <c r="M408" s="3">
        <v>0</v>
      </c>
      <c r="N408" s="3">
        <v>1.7429999999999997</v>
      </c>
      <c r="O408" s="3">
        <v>0</v>
      </c>
      <c r="P408" s="3">
        <v>0.51100000000000001</v>
      </c>
      <c r="Q408" s="3">
        <v>0</v>
      </c>
      <c r="R408" s="3">
        <v>0</v>
      </c>
      <c r="S408" s="3">
        <v>0</v>
      </c>
      <c r="T408" s="3">
        <v>0.65799999999999992</v>
      </c>
      <c r="U408" s="3">
        <v>27.236999999999998</v>
      </c>
      <c r="V408" s="163">
        <f ca="1">SUM(INDIRECT(Inputs!$C$11&amp;ROW()&amp;":"&amp;Inputs!$C$12&amp;ROW()))</f>
        <v>0</v>
      </c>
      <c r="W408" s="163">
        <f ca="1">SUM(INDIRECT(Inputs!$C$13&amp;ROW()&amp;":"&amp;Inputs!$C$14&amp;ROW()))</f>
        <v>26.578999999999997</v>
      </c>
      <c r="X408" s="3" t="str">
        <f>IF(COUNTIFS(Lookups!$A:$A,C408)=1,"Gross Sales","")</f>
        <v/>
      </c>
      <c r="Y408" s="3" t="str">
        <f>IF(COUNTIFS(Lookups!$D:$D,C408)=1,"Bar Sales","")</f>
        <v/>
      </c>
      <c r="Z408" s="3" t="str">
        <f>IFERROR(VLOOKUP(C408*1,Lookups!$D:$F,3,FALSE),"")</f>
        <v/>
      </c>
      <c r="AA408" s="3" t="str">
        <f>IFERROR(VLOOKUP($C408*1,Lookups!$H:$N,3,FALSE),"")</f>
        <v>Entrees</v>
      </c>
      <c r="AB408" s="3" t="str">
        <f>IFERROR(VLOOKUP($C408*1,Lookups!$H:$N,4,FALSE),"")</f>
        <v>Lunch</v>
      </c>
      <c r="AC408" s="3" t="str">
        <f>IFERROR(VLOOKUP($C408*1,Lookups!$H:$N,5,FALSE),"")</f>
        <v>Dining room</v>
      </c>
      <c r="AD408" s="3">
        <f>IFERROR(VLOOKUP($C408*1,Lookups!$H:$N,6,FALSE),"")</f>
        <v>0</v>
      </c>
      <c r="AE408" s="3">
        <f>IFERROR(VLOOKUP($C408*1,Lookups!$H:$N,7,FALSE),"")</f>
        <v>0</v>
      </c>
      <c r="AF408" s="3" t="str">
        <f>VLOOKUP(B408*1,Stores!$A:$C,3,FALSE)</f>
        <v>DFDE</v>
      </c>
    </row>
    <row r="409" spans="1:32">
      <c r="A409" s="3" t="s">
        <v>917</v>
      </c>
      <c r="B409" s="3" t="s">
        <v>929</v>
      </c>
      <c r="C409" s="3">
        <v>999112</v>
      </c>
      <c r="D409" s="3" t="s">
        <v>918</v>
      </c>
      <c r="E409" s="3" t="s">
        <v>418</v>
      </c>
      <c r="F409" s="3">
        <v>2016</v>
      </c>
      <c r="G409" s="164">
        <v>0</v>
      </c>
      <c r="H409" s="3">
        <v>150.05199999999999</v>
      </c>
      <c r="I409" s="3">
        <v>228.68299999999999</v>
      </c>
      <c r="J409" s="3">
        <v>120.59599999999999</v>
      </c>
      <c r="K409" s="3">
        <v>227.00999999999996</v>
      </c>
      <c r="L409" s="3">
        <v>247.25399999999999</v>
      </c>
      <c r="M409" s="3">
        <v>105.64399999999999</v>
      </c>
      <c r="N409" s="3">
        <v>95.48</v>
      </c>
      <c r="O409" s="3">
        <v>87.149999999999991</v>
      </c>
      <c r="P409" s="3">
        <v>49.566999999999993</v>
      </c>
      <c r="Q409" s="3">
        <v>106.76399999999998</v>
      </c>
      <c r="R409" s="3">
        <v>122.85000000000001</v>
      </c>
      <c r="S409" s="3">
        <v>128.21199999999999</v>
      </c>
      <c r="T409" s="3">
        <v>205.84199999999998</v>
      </c>
      <c r="U409" s="3">
        <v>1875.1039999999998</v>
      </c>
      <c r="V409" s="163">
        <f ca="1">SUM(INDIRECT(Inputs!$C$11&amp;ROW()&amp;":"&amp;Inputs!$C$12&amp;ROW()))</f>
        <v>106.76399999999998</v>
      </c>
      <c r="W409" s="163">
        <f ca="1">SUM(INDIRECT(Inputs!$C$13&amp;ROW()&amp;":"&amp;Inputs!$C$14&amp;ROW()))</f>
        <v>1418.2</v>
      </c>
      <c r="X409" s="3" t="str">
        <f>IF(COUNTIFS(Lookups!$A:$A,C409)=1,"Gross Sales","")</f>
        <v/>
      </c>
      <c r="Y409" s="3" t="str">
        <f>IF(COUNTIFS(Lookups!$D:$D,C409)=1,"Bar Sales","")</f>
        <v/>
      </c>
      <c r="Z409" s="3" t="str">
        <f>IFERROR(VLOOKUP(C409*1,Lookups!$D:$F,3,FALSE),"")</f>
        <v/>
      </c>
      <c r="AA409" s="3" t="str">
        <f>IFERROR(VLOOKUP($C409*1,Lookups!$H:$N,3,FALSE),"")</f>
        <v>Entrees</v>
      </c>
      <c r="AB409" s="3" t="str">
        <f>IFERROR(VLOOKUP($C409*1,Lookups!$H:$N,4,FALSE),"")</f>
        <v>Lunch</v>
      </c>
      <c r="AC409" s="3" t="str">
        <f>IFERROR(VLOOKUP($C409*1,Lookups!$H:$N,5,FALSE),"")</f>
        <v>Dining room</v>
      </c>
      <c r="AD409" s="3">
        <f>IFERROR(VLOOKUP($C409*1,Lookups!$H:$N,6,FALSE),"")</f>
        <v>0</v>
      </c>
      <c r="AE409" s="3">
        <f>IFERROR(VLOOKUP($C409*1,Lookups!$H:$N,7,FALSE),"")</f>
        <v>0</v>
      </c>
      <c r="AF409" s="3" t="str">
        <f>VLOOKUP(B409*1,Stores!$A:$C,3,FALSE)</f>
        <v>DFDE</v>
      </c>
    </row>
    <row r="410" spans="1:32">
      <c r="A410" s="3" t="s">
        <v>917</v>
      </c>
      <c r="B410" s="3" t="s">
        <v>930</v>
      </c>
      <c r="C410" s="3">
        <v>999112</v>
      </c>
      <c r="D410" s="3" t="s">
        <v>918</v>
      </c>
      <c r="E410" s="3" t="s">
        <v>418</v>
      </c>
      <c r="F410" s="3">
        <v>2016</v>
      </c>
      <c r="G410" s="164">
        <v>0</v>
      </c>
      <c r="H410" s="3">
        <v>614.51599999999996</v>
      </c>
      <c r="I410" s="3">
        <v>1537.7180000000001</v>
      </c>
      <c r="J410" s="3">
        <v>1053.7450000000001</v>
      </c>
      <c r="K410" s="3">
        <v>979.90199999999993</v>
      </c>
      <c r="L410" s="3">
        <v>1146.32</v>
      </c>
      <c r="M410" s="3">
        <v>685.60799999999995</v>
      </c>
      <c r="N410" s="3">
        <v>816.75299999999982</v>
      </c>
      <c r="O410" s="3">
        <v>1070.6499999999999</v>
      </c>
      <c r="P410" s="3">
        <v>1238.1109999999999</v>
      </c>
      <c r="Q410" s="3">
        <v>1013.3759999999999</v>
      </c>
      <c r="R410" s="3">
        <v>759.2059999999999</v>
      </c>
      <c r="S410" s="3">
        <v>1094.6319999999998</v>
      </c>
      <c r="T410" s="3">
        <v>1290.4009999999998</v>
      </c>
      <c r="U410" s="3">
        <v>13300.938</v>
      </c>
      <c r="V410" s="163">
        <f ca="1">SUM(INDIRECT(Inputs!$C$11&amp;ROW()&amp;":"&amp;Inputs!$C$12&amp;ROW()))</f>
        <v>1013.3759999999999</v>
      </c>
      <c r="W410" s="163">
        <f ca="1">SUM(INDIRECT(Inputs!$C$13&amp;ROW()&amp;":"&amp;Inputs!$C$14&amp;ROW()))</f>
        <v>10156.699000000001</v>
      </c>
      <c r="X410" s="3" t="str">
        <f>IF(COUNTIFS(Lookups!$A:$A,C410)=1,"Gross Sales","")</f>
        <v/>
      </c>
      <c r="Y410" s="3" t="str">
        <f>IF(COUNTIFS(Lookups!$D:$D,C410)=1,"Bar Sales","")</f>
        <v/>
      </c>
      <c r="Z410" s="3" t="str">
        <f>IFERROR(VLOOKUP(C410*1,Lookups!$D:$F,3,FALSE),"")</f>
        <v/>
      </c>
      <c r="AA410" s="3" t="str">
        <f>IFERROR(VLOOKUP($C410*1,Lookups!$H:$N,3,FALSE),"")</f>
        <v>Entrees</v>
      </c>
      <c r="AB410" s="3" t="str">
        <f>IFERROR(VLOOKUP($C410*1,Lookups!$H:$N,4,FALSE),"")</f>
        <v>Lunch</v>
      </c>
      <c r="AC410" s="3" t="str">
        <f>IFERROR(VLOOKUP($C410*1,Lookups!$H:$N,5,FALSE),"")</f>
        <v>Dining room</v>
      </c>
      <c r="AD410" s="3">
        <f>IFERROR(VLOOKUP($C410*1,Lookups!$H:$N,6,FALSE),"")</f>
        <v>0</v>
      </c>
      <c r="AE410" s="3">
        <f>IFERROR(VLOOKUP($C410*1,Lookups!$H:$N,7,FALSE),"")</f>
        <v>0</v>
      </c>
      <c r="AF410" s="3" t="str">
        <f>VLOOKUP(B410*1,Stores!$A:$C,3,FALSE)</f>
        <v>DFDE</v>
      </c>
    </row>
    <row r="411" spans="1:32">
      <c r="A411" s="3" t="s">
        <v>917</v>
      </c>
      <c r="B411" s="3" t="s">
        <v>931</v>
      </c>
      <c r="C411" s="3">
        <v>999112</v>
      </c>
      <c r="D411" s="3" t="s">
        <v>918</v>
      </c>
      <c r="E411" s="3" t="s">
        <v>418</v>
      </c>
      <c r="F411" s="3">
        <v>2016</v>
      </c>
      <c r="G411" s="164">
        <v>0</v>
      </c>
      <c r="H411" s="3">
        <v>989.01599999999985</v>
      </c>
      <c r="I411" s="3">
        <v>689.024</v>
      </c>
      <c r="J411" s="3">
        <v>510.74799999999993</v>
      </c>
      <c r="K411" s="3">
        <v>594.22300000000007</v>
      </c>
      <c r="L411" s="3">
        <v>920.07999999999993</v>
      </c>
      <c r="M411" s="3">
        <v>672.33600000000001</v>
      </c>
      <c r="N411" s="3">
        <v>546.80499999999995</v>
      </c>
      <c r="O411" s="3">
        <v>435.75</v>
      </c>
      <c r="P411" s="3">
        <v>368.04599999999994</v>
      </c>
      <c r="Q411" s="3">
        <v>1254.1899999999998</v>
      </c>
      <c r="R411" s="3">
        <v>541.30999999999995</v>
      </c>
      <c r="S411" s="3">
        <v>793.702</v>
      </c>
      <c r="T411" s="3">
        <v>993.52399999999989</v>
      </c>
      <c r="U411" s="3">
        <v>9308.753999999999</v>
      </c>
      <c r="V411" s="163">
        <f ca="1">SUM(INDIRECT(Inputs!$C$11&amp;ROW()&amp;":"&amp;Inputs!$C$12&amp;ROW()))</f>
        <v>1254.1899999999998</v>
      </c>
      <c r="W411" s="163">
        <f ca="1">SUM(INDIRECT(Inputs!$C$13&amp;ROW()&amp;":"&amp;Inputs!$C$14&amp;ROW()))</f>
        <v>6980.2179999999998</v>
      </c>
      <c r="X411" s="3" t="str">
        <f>IF(COUNTIFS(Lookups!$A:$A,C411)=1,"Gross Sales","")</f>
        <v/>
      </c>
      <c r="Y411" s="3" t="str">
        <f>IF(COUNTIFS(Lookups!$D:$D,C411)=1,"Bar Sales","")</f>
        <v/>
      </c>
      <c r="Z411" s="3" t="str">
        <f>IFERROR(VLOOKUP(C411*1,Lookups!$D:$F,3,FALSE),"")</f>
        <v/>
      </c>
      <c r="AA411" s="3" t="str">
        <f>IFERROR(VLOOKUP($C411*1,Lookups!$H:$N,3,FALSE),"")</f>
        <v>Entrees</v>
      </c>
      <c r="AB411" s="3" t="str">
        <f>IFERROR(VLOOKUP($C411*1,Lookups!$H:$N,4,FALSE),"")</f>
        <v>Lunch</v>
      </c>
      <c r="AC411" s="3" t="str">
        <f>IFERROR(VLOOKUP($C411*1,Lookups!$H:$N,5,FALSE),"")</f>
        <v>Dining room</v>
      </c>
      <c r="AD411" s="3">
        <f>IFERROR(VLOOKUP($C411*1,Lookups!$H:$N,6,FALSE),"")</f>
        <v>0</v>
      </c>
      <c r="AE411" s="3">
        <f>IFERROR(VLOOKUP($C411*1,Lookups!$H:$N,7,FALSE),"")</f>
        <v>0</v>
      </c>
      <c r="AF411" s="3" t="str">
        <f>VLOOKUP(B411*1,Stores!$A:$C,3,FALSE)</f>
        <v>DFDE</v>
      </c>
    </row>
    <row r="412" spans="1:32">
      <c r="A412" s="3" t="s">
        <v>917</v>
      </c>
      <c r="B412" s="3" t="s">
        <v>932</v>
      </c>
      <c r="C412" s="3">
        <v>999112</v>
      </c>
      <c r="D412" s="3" t="s">
        <v>918</v>
      </c>
      <c r="E412" s="3" t="s">
        <v>418</v>
      </c>
      <c r="F412" s="3">
        <v>2016</v>
      </c>
      <c r="G412" s="164">
        <v>0</v>
      </c>
      <c r="H412" s="3">
        <v>1950.5429999999999</v>
      </c>
      <c r="I412" s="3">
        <v>1786.9319999999998</v>
      </c>
      <c r="J412" s="3">
        <v>2251.4239999999995</v>
      </c>
      <c r="K412" s="3">
        <v>2398.48</v>
      </c>
      <c r="L412" s="3">
        <v>2299.2060000000001</v>
      </c>
      <c r="M412" s="3">
        <v>2712.0659999999998</v>
      </c>
      <c r="N412" s="3">
        <v>1608.4039999999998</v>
      </c>
      <c r="O412" s="3">
        <v>2926.1259999999993</v>
      </c>
      <c r="P412" s="3">
        <v>2270.1</v>
      </c>
      <c r="Q412" s="3">
        <v>1601.271</v>
      </c>
      <c r="R412" s="3">
        <v>2214.163</v>
      </c>
      <c r="S412" s="3">
        <v>2561.6779999999999</v>
      </c>
      <c r="T412" s="3">
        <v>5303.375</v>
      </c>
      <c r="U412" s="3">
        <v>31883.767999999996</v>
      </c>
      <c r="V412" s="163">
        <f ca="1">SUM(INDIRECT(Inputs!$C$11&amp;ROW()&amp;":"&amp;Inputs!$C$12&amp;ROW()))</f>
        <v>1601.271</v>
      </c>
      <c r="W412" s="163">
        <f ca="1">SUM(INDIRECT(Inputs!$C$13&amp;ROW()&amp;":"&amp;Inputs!$C$14&amp;ROW()))</f>
        <v>21804.551999999996</v>
      </c>
      <c r="X412" s="3" t="str">
        <f>IF(COUNTIFS(Lookups!$A:$A,C412)=1,"Gross Sales","")</f>
        <v/>
      </c>
      <c r="Y412" s="3" t="str">
        <f>IF(COUNTIFS(Lookups!$D:$D,C412)=1,"Bar Sales","")</f>
        <v/>
      </c>
      <c r="Z412" s="3" t="str">
        <f>IFERROR(VLOOKUP(C412*1,Lookups!$D:$F,3,FALSE),"")</f>
        <v/>
      </c>
      <c r="AA412" s="3" t="str">
        <f>IFERROR(VLOOKUP($C412*1,Lookups!$H:$N,3,FALSE),"")</f>
        <v>Entrees</v>
      </c>
      <c r="AB412" s="3" t="str">
        <f>IFERROR(VLOOKUP($C412*1,Lookups!$H:$N,4,FALSE),"")</f>
        <v>Lunch</v>
      </c>
      <c r="AC412" s="3" t="str">
        <f>IFERROR(VLOOKUP($C412*1,Lookups!$H:$N,5,FALSE),"")</f>
        <v>Dining room</v>
      </c>
      <c r="AD412" s="3">
        <f>IFERROR(VLOOKUP($C412*1,Lookups!$H:$N,6,FALSE),"")</f>
        <v>0</v>
      </c>
      <c r="AE412" s="3">
        <f>IFERROR(VLOOKUP($C412*1,Lookups!$H:$N,7,FALSE),"")</f>
        <v>0</v>
      </c>
      <c r="AF412" s="3" t="str">
        <f>VLOOKUP(B412*1,Stores!$A:$C,3,FALSE)</f>
        <v>DFG</v>
      </c>
    </row>
    <row r="413" spans="1:32">
      <c r="A413" s="3" t="s">
        <v>917</v>
      </c>
      <c r="B413" s="3" t="s">
        <v>933</v>
      </c>
      <c r="C413" s="3">
        <v>999112</v>
      </c>
      <c r="D413" s="3" t="s">
        <v>918</v>
      </c>
      <c r="E413" s="3" t="s">
        <v>418</v>
      </c>
      <c r="F413" s="3">
        <v>2016</v>
      </c>
      <c r="G413" s="164">
        <v>0</v>
      </c>
      <c r="H413" s="3">
        <v>1918.9589999999998</v>
      </c>
      <c r="I413" s="3">
        <v>1285.83</v>
      </c>
      <c r="J413" s="3">
        <v>1585.5840000000001</v>
      </c>
      <c r="K413" s="3">
        <v>1452.1779999999999</v>
      </c>
      <c r="L413" s="3">
        <v>1104.096</v>
      </c>
      <c r="M413" s="3">
        <v>992.81</v>
      </c>
      <c r="N413" s="3">
        <v>1157.52</v>
      </c>
      <c r="O413" s="3">
        <v>1633.184</v>
      </c>
      <c r="P413" s="3">
        <v>1125.2149999999999</v>
      </c>
      <c r="Q413" s="3">
        <v>927.56999999999982</v>
      </c>
      <c r="R413" s="3">
        <v>1170.5819999999999</v>
      </c>
      <c r="S413" s="3">
        <v>824.53699999999992</v>
      </c>
      <c r="T413" s="3">
        <v>1416.5759999999998</v>
      </c>
      <c r="U413" s="3">
        <v>16594.641</v>
      </c>
      <c r="V413" s="163">
        <f ca="1">SUM(INDIRECT(Inputs!$C$11&amp;ROW()&amp;":"&amp;Inputs!$C$12&amp;ROW()))</f>
        <v>927.56999999999982</v>
      </c>
      <c r="W413" s="163">
        <f ca="1">SUM(INDIRECT(Inputs!$C$13&amp;ROW()&amp;":"&amp;Inputs!$C$14&amp;ROW()))</f>
        <v>13182.945999999998</v>
      </c>
      <c r="X413" s="3" t="str">
        <f>IF(COUNTIFS(Lookups!$A:$A,C413)=1,"Gross Sales","")</f>
        <v/>
      </c>
      <c r="Y413" s="3" t="str">
        <f>IF(COUNTIFS(Lookups!$D:$D,C413)=1,"Bar Sales","")</f>
        <v/>
      </c>
      <c r="Z413" s="3" t="str">
        <f>IFERROR(VLOOKUP(C413*1,Lookups!$D:$F,3,FALSE),"")</f>
        <v/>
      </c>
      <c r="AA413" s="3" t="str">
        <f>IFERROR(VLOOKUP($C413*1,Lookups!$H:$N,3,FALSE),"")</f>
        <v>Entrees</v>
      </c>
      <c r="AB413" s="3" t="str">
        <f>IFERROR(VLOOKUP($C413*1,Lookups!$H:$N,4,FALSE),"")</f>
        <v>Lunch</v>
      </c>
      <c r="AC413" s="3" t="str">
        <f>IFERROR(VLOOKUP($C413*1,Lookups!$H:$N,5,FALSE),"")</f>
        <v>Dining room</v>
      </c>
      <c r="AD413" s="3">
        <f>IFERROR(VLOOKUP($C413*1,Lookups!$H:$N,6,FALSE),"")</f>
        <v>0</v>
      </c>
      <c r="AE413" s="3">
        <f>IFERROR(VLOOKUP($C413*1,Lookups!$H:$N,7,FALSE),"")</f>
        <v>0</v>
      </c>
      <c r="AF413" s="3" t="str">
        <f>VLOOKUP(B413*1,Stores!$A:$C,3,FALSE)</f>
        <v>DFG</v>
      </c>
    </row>
    <row r="414" spans="1:32">
      <c r="A414" s="3" t="s">
        <v>917</v>
      </c>
      <c r="B414" s="3" t="s">
        <v>934</v>
      </c>
      <c r="C414" s="3">
        <v>999112</v>
      </c>
      <c r="D414" s="3" t="s">
        <v>918</v>
      </c>
      <c r="E414" s="3" t="s">
        <v>418</v>
      </c>
      <c r="F414" s="3">
        <v>2016</v>
      </c>
      <c r="G414" s="164">
        <v>0</v>
      </c>
      <c r="H414" s="3">
        <v>705.70499999999993</v>
      </c>
      <c r="I414" s="3">
        <v>1409.681</v>
      </c>
      <c r="J414" s="3">
        <v>929.54399999999998</v>
      </c>
      <c r="K414" s="3">
        <v>1238.5379999999998</v>
      </c>
      <c r="L414" s="3">
        <v>1615.4319999999998</v>
      </c>
      <c r="M414" s="3">
        <v>801.92000000000007</v>
      </c>
      <c r="N414" s="3">
        <v>856.13499999999999</v>
      </c>
      <c r="O414" s="3">
        <v>1083.9779999999998</v>
      </c>
      <c r="P414" s="3">
        <v>1104.9639999999999</v>
      </c>
      <c r="Q414" s="3">
        <v>1304.2399999999998</v>
      </c>
      <c r="R414" s="3">
        <v>1149.876</v>
      </c>
      <c r="S414" s="3">
        <v>983.06599999999992</v>
      </c>
      <c r="T414" s="3">
        <v>1291.864</v>
      </c>
      <c r="U414" s="3">
        <v>14474.942999999999</v>
      </c>
      <c r="V414" s="163">
        <f ca="1">SUM(INDIRECT(Inputs!$C$11&amp;ROW()&amp;":"&amp;Inputs!$C$12&amp;ROW()))</f>
        <v>1304.2399999999998</v>
      </c>
      <c r="W414" s="163">
        <f ca="1">SUM(INDIRECT(Inputs!$C$13&amp;ROW()&amp;":"&amp;Inputs!$C$14&amp;ROW()))</f>
        <v>11050.136999999999</v>
      </c>
      <c r="X414" s="3" t="str">
        <f>IF(COUNTIFS(Lookups!$A:$A,C414)=1,"Gross Sales","")</f>
        <v/>
      </c>
      <c r="Y414" s="3" t="str">
        <f>IF(COUNTIFS(Lookups!$D:$D,C414)=1,"Bar Sales","")</f>
        <v/>
      </c>
      <c r="Z414" s="3" t="str">
        <f>IFERROR(VLOOKUP(C414*1,Lookups!$D:$F,3,FALSE),"")</f>
        <v/>
      </c>
      <c r="AA414" s="3" t="str">
        <f>IFERROR(VLOOKUP($C414*1,Lookups!$H:$N,3,FALSE),"")</f>
        <v>Entrees</v>
      </c>
      <c r="AB414" s="3" t="str">
        <f>IFERROR(VLOOKUP($C414*1,Lookups!$H:$N,4,FALSE),"")</f>
        <v>Lunch</v>
      </c>
      <c r="AC414" s="3" t="str">
        <f>IFERROR(VLOOKUP($C414*1,Lookups!$H:$N,5,FALSE),"")</f>
        <v>Dining room</v>
      </c>
      <c r="AD414" s="3">
        <f>IFERROR(VLOOKUP($C414*1,Lookups!$H:$N,6,FALSE),"")</f>
        <v>0</v>
      </c>
      <c r="AE414" s="3">
        <f>IFERROR(VLOOKUP($C414*1,Lookups!$H:$N,7,FALSE),"")</f>
        <v>0</v>
      </c>
      <c r="AF414" s="3" t="str">
        <f>VLOOKUP(B414*1,Stores!$A:$C,3,FALSE)</f>
        <v>DFG</v>
      </c>
    </row>
    <row r="415" spans="1:32">
      <c r="A415" s="3" t="s">
        <v>917</v>
      </c>
      <c r="B415" s="3" t="s">
        <v>935</v>
      </c>
      <c r="C415" s="3">
        <v>999112</v>
      </c>
      <c r="D415" s="3" t="s">
        <v>918</v>
      </c>
      <c r="E415" s="3" t="s">
        <v>418</v>
      </c>
      <c r="F415" s="3">
        <v>2016</v>
      </c>
      <c r="G415" s="164">
        <v>0</v>
      </c>
      <c r="H415" s="3">
        <v>1006.803</v>
      </c>
      <c r="I415" s="3">
        <v>1538.0749999999998</v>
      </c>
      <c r="J415" s="3">
        <v>1360.1279999999999</v>
      </c>
      <c r="K415" s="3">
        <v>1332.576</v>
      </c>
      <c r="L415" s="3">
        <v>1545.8519999999999</v>
      </c>
      <c r="M415" s="3">
        <v>1167.5159999999998</v>
      </c>
      <c r="N415" s="3">
        <v>1377.425</v>
      </c>
      <c r="O415" s="3">
        <v>1221.472</v>
      </c>
      <c r="P415" s="3">
        <v>986.43999999999994</v>
      </c>
      <c r="Q415" s="3">
        <v>1028.1319999999998</v>
      </c>
      <c r="R415" s="3">
        <v>855.53999999999985</v>
      </c>
      <c r="S415" s="3">
        <v>961.4079999999999</v>
      </c>
      <c r="T415" s="3">
        <v>1064.896</v>
      </c>
      <c r="U415" s="3">
        <v>15446.262999999997</v>
      </c>
      <c r="V415" s="163">
        <f ca="1">SUM(INDIRECT(Inputs!$C$11&amp;ROW()&amp;":"&amp;Inputs!$C$12&amp;ROW()))</f>
        <v>1028.1319999999998</v>
      </c>
      <c r="W415" s="163">
        <f ca="1">SUM(INDIRECT(Inputs!$C$13&amp;ROW()&amp;":"&amp;Inputs!$C$14&amp;ROW()))</f>
        <v>12564.418999999998</v>
      </c>
      <c r="X415" s="3" t="str">
        <f>IF(COUNTIFS(Lookups!$A:$A,C415)=1,"Gross Sales","")</f>
        <v/>
      </c>
      <c r="Y415" s="3" t="str">
        <f>IF(COUNTIFS(Lookups!$D:$D,C415)=1,"Bar Sales","")</f>
        <v/>
      </c>
      <c r="Z415" s="3" t="str">
        <f>IFERROR(VLOOKUP(C415*1,Lookups!$D:$F,3,FALSE),"")</f>
        <v/>
      </c>
      <c r="AA415" s="3" t="str">
        <f>IFERROR(VLOOKUP($C415*1,Lookups!$H:$N,3,FALSE),"")</f>
        <v>Entrees</v>
      </c>
      <c r="AB415" s="3" t="str">
        <f>IFERROR(VLOOKUP($C415*1,Lookups!$H:$N,4,FALSE),"")</f>
        <v>Lunch</v>
      </c>
      <c r="AC415" s="3" t="str">
        <f>IFERROR(VLOOKUP($C415*1,Lookups!$H:$N,5,FALSE),"")</f>
        <v>Dining room</v>
      </c>
      <c r="AD415" s="3">
        <f>IFERROR(VLOOKUP($C415*1,Lookups!$H:$N,6,FALSE),"")</f>
        <v>0</v>
      </c>
      <c r="AE415" s="3">
        <f>IFERROR(VLOOKUP($C415*1,Lookups!$H:$N,7,FALSE),"")</f>
        <v>0</v>
      </c>
      <c r="AF415" s="3" t="str">
        <f>VLOOKUP(B415*1,Stores!$A:$C,3,FALSE)</f>
        <v>DFG</v>
      </c>
    </row>
    <row r="416" spans="1:32">
      <c r="A416" s="3" t="s">
        <v>917</v>
      </c>
      <c r="B416" s="3" t="s">
        <v>936</v>
      </c>
      <c r="C416" s="3">
        <v>999112</v>
      </c>
      <c r="D416" s="3" t="s">
        <v>918</v>
      </c>
      <c r="E416" s="3" t="s">
        <v>418</v>
      </c>
      <c r="F416" s="3">
        <v>2016</v>
      </c>
      <c r="G416" s="164">
        <v>0</v>
      </c>
      <c r="H416" s="3">
        <v>1153.9499999999998</v>
      </c>
      <c r="I416" s="3">
        <v>999.33399999999983</v>
      </c>
      <c r="J416" s="3">
        <v>1093.5959999999998</v>
      </c>
      <c r="K416" s="3">
        <v>969.15</v>
      </c>
      <c r="L416" s="3">
        <v>918.60299999999995</v>
      </c>
      <c r="M416" s="3">
        <v>748.10399999999993</v>
      </c>
      <c r="N416" s="3">
        <v>1054.8719999999998</v>
      </c>
      <c r="O416" s="3">
        <v>1148.5669999999998</v>
      </c>
      <c r="P416" s="3">
        <v>1735.9159999999999</v>
      </c>
      <c r="Q416" s="3">
        <v>780.78</v>
      </c>
      <c r="R416" s="3">
        <v>663.6</v>
      </c>
      <c r="S416" s="3">
        <v>601.91599999999994</v>
      </c>
      <c r="T416" s="3">
        <v>965.26499999999999</v>
      </c>
      <c r="U416" s="3">
        <v>12833.652999999998</v>
      </c>
      <c r="V416" s="163">
        <f ca="1">SUM(INDIRECT(Inputs!$C$11&amp;ROW()&amp;":"&amp;Inputs!$C$12&amp;ROW()))</f>
        <v>780.78</v>
      </c>
      <c r="W416" s="163">
        <f ca="1">SUM(INDIRECT(Inputs!$C$13&amp;ROW()&amp;":"&amp;Inputs!$C$14&amp;ROW()))</f>
        <v>10602.871999999999</v>
      </c>
      <c r="X416" s="3" t="str">
        <f>IF(COUNTIFS(Lookups!$A:$A,C416)=1,"Gross Sales","")</f>
        <v/>
      </c>
      <c r="Y416" s="3" t="str">
        <f>IF(COUNTIFS(Lookups!$D:$D,C416)=1,"Bar Sales","")</f>
        <v/>
      </c>
      <c r="Z416" s="3" t="str">
        <f>IFERROR(VLOOKUP(C416*1,Lookups!$D:$F,3,FALSE),"")</f>
        <v/>
      </c>
      <c r="AA416" s="3" t="str">
        <f>IFERROR(VLOOKUP($C416*1,Lookups!$H:$N,3,FALSE),"")</f>
        <v>Entrees</v>
      </c>
      <c r="AB416" s="3" t="str">
        <f>IFERROR(VLOOKUP($C416*1,Lookups!$H:$N,4,FALSE),"")</f>
        <v>Lunch</v>
      </c>
      <c r="AC416" s="3" t="str">
        <f>IFERROR(VLOOKUP($C416*1,Lookups!$H:$N,5,FALSE),"")</f>
        <v>Dining room</v>
      </c>
      <c r="AD416" s="3">
        <f>IFERROR(VLOOKUP($C416*1,Lookups!$H:$N,6,FALSE),"")</f>
        <v>0</v>
      </c>
      <c r="AE416" s="3">
        <f>IFERROR(VLOOKUP($C416*1,Lookups!$H:$N,7,FALSE),"")</f>
        <v>0</v>
      </c>
      <c r="AF416" s="3" t="str">
        <f>VLOOKUP(B416*1,Stores!$A:$C,3,FALSE)</f>
        <v>DFG</v>
      </c>
    </row>
    <row r="417" spans="1:32">
      <c r="A417" s="3" t="s">
        <v>917</v>
      </c>
      <c r="B417" s="3" t="s">
        <v>937</v>
      </c>
      <c r="C417" s="3">
        <v>999112</v>
      </c>
      <c r="D417" s="3" t="s">
        <v>918</v>
      </c>
      <c r="E417" s="3" t="s">
        <v>418</v>
      </c>
      <c r="F417" s="3">
        <v>2016</v>
      </c>
      <c r="G417" s="164">
        <v>0</v>
      </c>
      <c r="H417" s="3">
        <v>580.88799999999992</v>
      </c>
      <c r="I417" s="3">
        <v>660.55500000000006</v>
      </c>
      <c r="J417" s="3">
        <v>500.27600000000001</v>
      </c>
      <c r="K417" s="3">
        <v>576.11400000000003</v>
      </c>
      <c r="L417" s="3">
        <v>595.44799999999998</v>
      </c>
      <c r="M417" s="3">
        <v>592.4799999999999</v>
      </c>
      <c r="N417" s="3">
        <v>479.24799999999993</v>
      </c>
      <c r="O417" s="3">
        <v>436.72300000000001</v>
      </c>
      <c r="P417" s="3">
        <v>561.24599999999987</v>
      </c>
      <c r="Q417" s="3">
        <v>433.16</v>
      </c>
      <c r="R417" s="3">
        <v>521.21999999999991</v>
      </c>
      <c r="S417" s="3">
        <v>573.34199999999998</v>
      </c>
      <c r="T417" s="3">
        <v>525.06999999999994</v>
      </c>
      <c r="U417" s="3">
        <v>7035.7699999999995</v>
      </c>
      <c r="V417" s="163">
        <f ca="1">SUM(INDIRECT(Inputs!$C$11&amp;ROW()&amp;":"&amp;Inputs!$C$12&amp;ROW()))</f>
        <v>433.16</v>
      </c>
      <c r="W417" s="163">
        <f ca="1">SUM(INDIRECT(Inputs!$C$13&amp;ROW()&amp;":"&amp;Inputs!$C$14&amp;ROW()))</f>
        <v>5416.1379999999999</v>
      </c>
      <c r="X417" s="3" t="str">
        <f>IF(COUNTIFS(Lookups!$A:$A,C417)=1,"Gross Sales","")</f>
        <v/>
      </c>
      <c r="Y417" s="3" t="str">
        <f>IF(COUNTIFS(Lookups!$D:$D,C417)=1,"Bar Sales","")</f>
        <v/>
      </c>
      <c r="Z417" s="3" t="str">
        <f>IFERROR(VLOOKUP(C417*1,Lookups!$D:$F,3,FALSE),"")</f>
        <v/>
      </c>
      <c r="AA417" s="3" t="str">
        <f>IFERROR(VLOOKUP($C417*1,Lookups!$H:$N,3,FALSE),"")</f>
        <v>Entrees</v>
      </c>
      <c r="AB417" s="3" t="str">
        <f>IFERROR(VLOOKUP($C417*1,Lookups!$H:$N,4,FALSE),"")</f>
        <v>Lunch</v>
      </c>
      <c r="AC417" s="3" t="str">
        <f>IFERROR(VLOOKUP($C417*1,Lookups!$H:$N,5,FALSE),"")</f>
        <v>Dining room</v>
      </c>
      <c r="AD417" s="3">
        <f>IFERROR(VLOOKUP($C417*1,Lookups!$H:$N,6,FALSE),"")</f>
        <v>0</v>
      </c>
      <c r="AE417" s="3">
        <f>IFERROR(VLOOKUP($C417*1,Lookups!$H:$N,7,FALSE),"")</f>
        <v>0</v>
      </c>
      <c r="AF417" s="3" t="str">
        <f>VLOOKUP(B417*1,Stores!$A:$C,3,FALSE)</f>
        <v>DFG</v>
      </c>
    </row>
    <row r="418" spans="1:32">
      <c r="A418" s="3" t="s">
        <v>917</v>
      </c>
      <c r="B418" s="3" t="s">
        <v>938</v>
      </c>
      <c r="C418" s="3">
        <v>999112</v>
      </c>
      <c r="D418" s="3" t="s">
        <v>918</v>
      </c>
      <c r="E418" s="3" t="s">
        <v>418</v>
      </c>
      <c r="F418" s="3">
        <v>2016</v>
      </c>
      <c r="G418" s="164">
        <v>0</v>
      </c>
      <c r="H418" s="3">
        <v>1154.72</v>
      </c>
      <c r="I418" s="3">
        <v>1142.9949999999999</v>
      </c>
      <c r="J418" s="3">
        <v>837.62</v>
      </c>
      <c r="K418" s="3">
        <v>1193.9759999999999</v>
      </c>
      <c r="L418" s="3">
        <v>1024.7090000000001</v>
      </c>
      <c r="M418" s="3">
        <v>1375.92</v>
      </c>
      <c r="N418" s="3">
        <v>1160.7679999999998</v>
      </c>
      <c r="O418" s="3">
        <v>2029.1109999999996</v>
      </c>
      <c r="P418" s="3">
        <v>1175.4749999999999</v>
      </c>
      <c r="Q418" s="3">
        <v>1286.7749999999999</v>
      </c>
      <c r="R418" s="3">
        <v>832.47499999999991</v>
      </c>
      <c r="S418" s="3">
        <v>951.3</v>
      </c>
      <c r="T418" s="3">
        <v>918.54000000000008</v>
      </c>
      <c r="U418" s="3">
        <v>15084.384</v>
      </c>
      <c r="V418" s="163">
        <f ca="1">SUM(INDIRECT(Inputs!$C$11&amp;ROW()&amp;":"&amp;Inputs!$C$12&amp;ROW()))</f>
        <v>1286.7749999999999</v>
      </c>
      <c r="W418" s="163">
        <f ca="1">SUM(INDIRECT(Inputs!$C$13&amp;ROW()&amp;":"&amp;Inputs!$C$14&amp;ROW()))</f>
        <v>12382.069</v>
      </c>
      <c r="X418" s="3" t="str">
        <f>IF(COUNTIFS(Lookups!$A:$A,C418)=1,"Gross Sales","")</f>
        <v/>
      </c>
      <c r="Y418" s="3" t="str">
        <f>IF(COUNTIFS(Lookups!$D:$D,C418)=1,"Bar Sales","")</f>
        <v/>
      </c>
      <c r="Z418" s="3" t="str">
        <f>IFERROR(VLOOKUP(C418*1,Lookups!$D:$F,3,FALSE),"")</f>
        <v/>
      </c>
      <c r="AA418" s="3" t="str">
        <f>IFERROR(VLOOKUP($C418*1,Lookups!$H:$N,3,FALSE),"")</f>
        <v>Entrees</v>
      </c>
      <c r="AB418" s="3" t="str">
        <f>IFERROR(VLOOKUP($C418*1,Lookups!$H:$N,4,FALSE),"")</f>
        <v>Lunch</v>
      </c>
      <c r="AC418" s="3" t="str">
        <f>IFERROR(VLOOKUP($C418*1,Lookups!$H:$N,5,FALSE),"")</f>
        <v>Dining room</v>
      </c>
      <c r="AD418" s="3">
        <f>IFERROR(VLOOKUP($C418*1,Lookups!$H:$N,6,FALSE),"")</f>
        <v>0</v>
      </c>
      <c r="AE418" s="3">
        <f>IFERROR(VLOOKUP($C418*1,Lookups!$H:$N,7,FALSE),"")</f>
        <v>0</v>
      </c>
      <c r="AF418" s="3" t="str">
        <f>VLOOKUP(B418*1,Stores!$A:$C,3,FALSE)</f>
        <v>DFG</v>
      </c>
    </row>
    <row r="419" spans="1:32">
      <c r="A419" s="3" t="s">
        <v>917</v>
      </c>
      <c r="B419" s="3" t="s">
        <v>939</v>
      </c>
      <c r="C419" s="3">
        <v>999112</v>
      </c>
      <c r="D419" s="3" t="s">
        <v>918</v>
      </c>
      <c r="E419" s="3" t="s">
        <v>418</v>
      </c>
      <c r="F419" s="3">
        <v>2016</v>
      </c>
      <c r="G419" s="164">
        <v>0</v>
      </c>
      <c r="H419" s="3">
        <v>2729.9159999999997</v>
      </c>
      <c r="I419" s="3">
        <v>2032.03</v>
      </c>
      <c r="J419" s="3">
        <v>2055.5149999999999</v>
      </c>
      <c r="K419" s="3">
        <v>2139.5079999999998</v>
      </c>
      <c r="L419" s="3">
        <v>2160.018</v>
      </c>
      <c r="M419" s="3">
        <v>1719.2769999999998</v>
      </c>
      <c r="N419" s="3">
        <v>2181.27</v>
      </c>
      <c r="O419" s="3">
        <v>1815.59</v>
      </c>
      <c r="P419" s="3">
        <v>2107.4899999999998</v>
      </c>
      <c r="Q419" s="3">
        <v>1466.556</v>
      </c>
      <c r="R419" s="3">
        <v>1328.0889999999999</v>
      </c>
      <c r="S419" s="3">
        <v>1355.193</v>
      </c>
      <c r="T419" s="3">
        <v>2812.6</v>
      </c>
      <c r="U419" s="3">
        <v>25903.052</v>
      </c>
      <c r="V419" s="163">
        <f ca="1">SUM(INDIRECT(Inputs!$C$11&amp;ROW()&amp;":"&amp;Inputs!$C$12&amp;ROW()))</f>
        <v>1466.556</v>
      </c>
      <c r="W419" s="163">
        <f ca="1">SUM(INDIRECT(Inputs!$C$13&amp;ROW()&amp;":"&amp;Inputs!$C$14&amp;ROW()))</f>
        <v>20407.170000000002</v>
      </c>
      <c r="X419" s="3" t="str">
        <f>IF(COUNTIFS(Lookups!$A:$A,C419)=1,"Gross Sales","")</f>
        <v/>
      </c>
      <c r="Y419" s="3" t="str">
        <f>IF(COUNTIFS(Lookups!$D:$D,C419)=1,"Bar Sales","")</f>
        <v/>
      </c>
      <c r="Z419" s="3" t="str">
        <f>IFERROR(VLOOKUP(C419*1,Lookups!$D:$F,3,FALSE),"")</f>
        <v/>
      </c>
      <c r="AA419" s="3" t="str">
        <f>IFERROR(VLOOKUP($C419*1,Lookups!$H:$N,3,FALSE),"")</f>
        <v>Entrees</v>
      </c>
      <c r="AB419" s="3" t="str">
        <f>IFERROR(VLOOKUP($C419*1,Lookups!$H:$N,4,FALSE),"")</f>
        <v>Lunch</v>
      </c>
      <c r="AC419" s="3" t="str">
        <f>IFERROR(VLOOKUP($C419*1,Lookups!$H:$N,5,FALSE),"")</f>
        <v>Dining room</v>
      </c>
      <c r="AD419" s="3">
        <f>IFERROR(VLOOKUP($C419*1,Lookups!$H:$N,6,FALSE),"")</f>
        <v>0</v>
      </c>
      <c r="AE419" s="3">
        <f>IFERROR(VLOOKUP($C419*1,Lookups!$H:$N,7,FALSE),"")</f>
        <v>0</v>
      </c>
      <c r="AF419" s="3" t="str">
        <f>VLOOKUP(B419*1,Stores!$A:$C,3,FALSE)</f>
        <v>DFG</v>
      </c>
    </row>
    <row r="420" spans="1:32">
      <c r="A420" s="3" t="s">
        <v>917</v>
      </c>
      <c r="B420" s="3" t="s">
        <v>940</v>
      </c>
      <c r="C420" s="3">
        <v>999112</v>
      </c>
      <c r="D420" s="3" t="s">
        <v>918</v>
      </c>
      <c r="E420" s="3" t="s">
        <v>418</v>
      </c>
      <c r="F420" s="3">
        <v>2016</v>
      </c>
      <c r="G420" s="164">
        <v>0</v>
      </c>
      <c r="H420" s="3">
        <v>1157.6879999999999</v>
      </c>
      <c r="I420" s="3">
        <v>1449</v>
      </c>
      <c r="J420" s="3">
        <v>1350.4679999999998</v>
      </c>
      <c r="K420" s="3">
        <v>1244.0609999999999</v>
      </c>
      <c r="L420" s="3">
        <v>1450.288</v>
      </c>
      <c r="M420" s="3">
        <v>717.07999999999993</v>
      </c>
      <c r="N420" s="3">
        <v>698.41799999999989</v>
      </c>
      <c r="O420" s="3">
        <v>603.45600000000002</v>
      </c>
      <c r="P420" s="3">
        <v>558.59999999999991</v>
      </c>
      <c r="Q420" s="3">
        <v>522.93500000000006</v>
      </c>
      <c r="R420" s="3">
        <v>602.17499999999995</v>
      </c>
      <c r="S420" s="3">
        <v>979.2439999999998</v>
      </c>
      <c r="T420" s="3">
        <v>778.68</v>
      </c>
      <c r="U420" s="3">
        <v>12112.092999999999</v>
      </c>
      <c r="V420" s="163">
        <f ca="1">SUM(INDIRECT(Inputs!$C$11&amp;ROW()&amp;":"&amp;Inputs!$C$12&amp;ROW()))</f>
        <v>522.93500000000006</v>
      </c>
      <c r="W420" s="163">
        <f ca="1">SUM(INDIRECT(Inputs!$C$13&amp;ROW()&amp;":"&amp;Inputs!$C$14&amp;ROW()))</f>
        <v>9751.9939999999988</v>
      </c>
      <c r="X420" s="3" t="str">
        <f>IF(COUNTIFS(Lookups!$A:$A,C420)=1,"Gross Sales","")</f>
        <v/>
      </c>
      <c r="Y420" s="3" t="str">
        <f>IF(COUNTIFS(Lookups!$D:$D,C420)=1,"Bar Sales","")</f>
        <v/>
      </c>
      <c r="Z420" s="3" t="str">
        <f>IFERROR(VLOOKUP(C420*1,Lookups!$D:$F,3,FALSE),"")</f>
        <v/>
      </c>
      <c r="AA420" s="3" t="str">
        <f>IFERROR(VLOOKUP($C420*1,Lookups!$H:$N,3,FALSE),"")</f>
        <v>Entrees</v>
      </c>
      <c r="AB420" s="3" t="str">
        <f>IFERROR(VLOOKUP($C420*1,Lookups!$H:$N,4,FALSE),"")</f>
        <v>Lunch</v>
      </c>
      <c r="AC420" s="3" t="str">
        <f>IFERROR(VLOOKUP($C420*1,Lookups!$H:$N,5,FALSE),"")</f>
        <v>Dining room</v>
      </c>
      <c r="AD420" s="3">
        <f>IFERROR(VLOOKUP($C420*1,Lookups!$H:$N,6,FALSE),"")</f>
        <v>0</v>
      </c>
      <c r="AE420" s="3">
        <f>IFERROR(VLOOKUP($C420*1,Lookups!$H:$N,7,FALSE),"")</f>
        <v>0</v>
      </c>
      <c r="AF420" s="3" t="str">
        <f>VLOOKUP(B420*1,Stores!$A:$C,3,FALSE)</f>
        <v>DFG</v>
      </c>
    </row>
    <row r="421" spans="1:32">
      <c r="A421" s="3" t="s">
        <v>917</v>
      </c>
      <c r="B421" s="3" t="s">
        <v>941</v>
      </c>
      <c r="C421" s="3">
        <v>999112</v>
      </c>
      <c r="D421" s="3" t="s">
        <v>918</v>
      </c>
      <c r="E421" s="3" t="s">
        <v>418</v>
      </c>
      <c r="F421" s="3">
        <v>2016</v>
      </c>
      <c r="G421" s="164">
        <v>0</v>
      </c>
      <c r="H421" s="3">
        <v>2402.19</v>
      </c>
      <c r="I421" s="3">
        <v>2191.9799999999996</v>
      </c>
      <c r="J421" s="3">
        <v>1659.7279999999998</v>
      </c>
      <c r="K421" s="3">
        <v>2174.27</v>
      </c>
      <c r="L421" s="3">
        <v>1507.338</v>
      </c>
      <c r="M421" s="3">
        <v>1349.7469999999998</v>
      </c>
      <c r="N421" s="3">
        <v>1555.645</v>
      </c>
      <c r="O421" s="3">
        <v>1705.9839999999999</v>
      </c>
      <c r="P421" s="3">
        <v>1707.1599999999996</v>
      </c>
      <c r="Q421" s="3">
        <v>1299.83</v>
      </c>
      <c r="R421" s="3">
        <v>1470.798</v>
      </c>
      <c r="S421" s="3">
        <v>1447.3619999999999</v>
      </c>
      <c r="T421" s="3">
        <v>2359.8399999999997</v>
      </c>
      <c r="U421" s="3">
        <v>22831.871999999999</v>
      </c>
      <c r="V421" s="163">
        <f ca="1">SUM(INDIRECT(Inputs!$C$11&amp;ROW()&amp;":"&amp;Inputs!$C$12&amp;ROW()))</f>
        <v>1299.83</v>
      </c>
      <c r="W421" s="163">
        <f ca="1">SUM(INDIRECT(Inputs!$C$13&amp;ROW()&amp;":"&amp;Inputs!$C$14&amp;ROW()))</f>
        <v>17553.871999999999</v>
      </c>
      <c r="X421" s="3" t="str">
        <f>IF(COUNTIFS(Lookups!$A:$A,C421)=1,"Gross Sales","")</f>
        <v/>
      </c>
      <c r="Y421" s="3" t="str">
        <f>IF(COUNTIFS(Lookups!$D:$D,C421)=1,"Bar Sales","")</f>
        <v/>
      </c>
      <c r="Z421" s="3" t="str">
        <f>IFERROR(VLOOKUP(C421*1,Lookups!$D:$F,3,FALSE),"")</f>
        <v/>
      </c>
      <c r="AA421" s="3" t="str">
        <f>IFERROR(VLOOKUP($C421*1,Lookups!$H:$N,3,FALSE),"")</f>
        <v>Entrees</v>
      </c>
      <c r="AB421" s="3" t="str">
        <f>IFERROR(VLOOKUP($C421*1,Lookups!$H:$N,4,FALSE),"")</f>
        <v>Lunch</v>
      </c>
      <c r="AC421" s="3" t="str">
        <f>IFERROR(VLOOKUP($C421*1,Lookups!$H:$N,5,FALSE),"")</f>
        <v>Dining room</v>
      </c>
      <c r="AD421" s="3">
        <f>IFERROR(VLOOKUP($C421*1,Lookups!$H:$N,6,FALSE),"")</f>
        <v>0</v>
      </c>
      <c r="AE421" s="3">
        <f>IFERROR(VLOOKUP($C421*1,Lookups!$H:$N,7,FALSE),"")</f>
        <v>0</v>
      </c>
      <c r="AF421" s="3" t="str">
        <f>VLOOKUP(B421*1,Stores!$A:$C,3,FALSE)</f>
        <v>DFG</v>
      </c>
    </row>
    <row r="422" spans="1:32">
      <c r="A422" s="3" t="s">
        <v>917</v>
      </c>
      <c r="B422" s="3" t="s">
        <v>942</v>
      </c>
      <c r="C422" s="3">
        <v>999112</v>
      </c>
      <c r="D422" s="3" t="s">
        <v>918</v>
      </c>
      <c r="E422" s="3" t="s">
        <v>418</v>
      </c>
      <c r="F422" s="3">
        <v>2016</v>
      </c>
      <c r="G422" s="164">
        <v>0</v>
      </c>
      <c r="H422" s="3">
        <v>1342.32</v>
      </c>
      <c r="I422" s="3">
        <v>1613.241</v>
      </c>
      <c r="J422" s="3">
        <v>991.49399999999991</v>
      </c>
      <c r="K422" s="3">
        <v>1658.748</v>
      </c>
      <c r="L422" s="3">
        <v>1654.5199999999998</v>
      </c>
      <c r="M422" s="3">
        <v>1099.3500000000001</v>
      </c>
      <c r="N422" s="3">
        <v>716.1</v>
      </c>
      <c r="O422" s="3">
        <v>865.6339999999999</v>
      </c>
      <c r="P422" s="3">
        <v>994.84</v>
      </c>
      <c r="Q422" s="3">
        <v>871.92</v>
      </c>
      <c r="R422" s="3">
        <v>1090.5999999999999</v>
      </c>
      <c r="S422" s="3">
        <v>1188.1799999999998</v>
      </c>
      <c r="T422" s="3">
        <v>1028.8529999999998</v>
      </c>
      <c r="U422" s="3">
        <v>15115.8</v>
      </c>
      <c r="V422" s="163">
        <f ca="1">SUM(INDIRECT(Inputs!$C$11&amp;ROW()&amp;":"&amp;Inputs!$C$12&amp;ROW()))</f>
        <v>871.92</v>
      </c>
      <c r="W422" s="163">
        <f ca="1">SUM(INDIRECT(Inputs!$C$13&amp;ROW()&amp;":"&amp;Inputs!$C$14&amp;ROW()))</f>
        <v>11808.166999999999</v>
      </c>
      <c r="X422" s="3" t="str">
        <f>IF(COUNTIFS(Lookups!$A:$A,C422)=1,"Gross Sales","")</f>
        <v/>
      </c>
      <c r="Y422" s="3" t="str">
        <f>IF(COUNTIFS(Lookups!$D:$D,C422)=1,"Bar Sales","")</f>
        <v/>
      </c>
      <c r="Z422" s="3" t="str">
        <f>IFERROR(VLOOKUP(C422*1,Lookups!$D:$F,3,FALSE),"")</f>
        <v/>
      </c>
      <c r="AA422" s="3" t="str">
        <f>IFERROR(VLOOKUP($C422*1,Lookups!$H:$N,3,FALSE),"")</f>
        <v>Entrees</v>
      </c>
      <c r="AB422" s="3" t="str">
        <f>IFERROR(VLOOKUP($C422*1,Lookups!$H:$N,4,FALSE),"")</f>
        <v>Lunch</v>
      </c>
      <c r="AC422" s="3" t="str">
        <f>IFERROR(VLOOKUP($C422*1,Lookups!$H:$N,5,FALSE),"")</f>
        <v>Dining room</v>
      </c>
      <c r="AD422" s="3">
        <f>IFERROR(VLOOKUP($C422*1,Lookups!$H:$N,6,FALSE),"")</f>
        <v>0</v>
      </c>
      <c r="AE422" s="3">
        <f>IFERROR(VLOOKUP($C422*1,Lookups!$H:$N,7,FALSE),"")</f>
        <v>0</v>
      </c>
      <c r="AF422" s="3" t="str">
        <f>VLOOKUP(B422*1,Stores!$A:$C,3,FALSE)</f>
        <v>DFG</v>
      </c>
    </row>
    <row r="423" spans="1:32">
      <c r="A423" s="3" t="s">
        <v>917</v>
      </c>
      <c r="B423" s="3" t="s">
        <v>943</v>
      </c>
      <c r="C423" s="3">
        <v>999112</v>
      </c>
      <c r="D423" s="3" t="s">
        <v>918</v>
      </c>
      <c r="E423" s="3" t="s">
        <v>418</v>
      </c>
      <c r="F423" s="3">
        <v>2016</v>
      </c>
      <c r="G423" s="164">
        <v>0</v>
      </c>
      <c r="H423" s="3">
        <v>787.8359999999999</v>
      </c>
      <c r="I423" s="3">
        <v>956.13</v>
      </c>
      <c r="J423" s="3">
        <v>940.88400000000001</v>
      </c>
      <c r="K423" s="3">
        <v>975.01599999999996</v>
      </c>
      <c r="L423" s="3">
        <v>706.04099999999994</v>
      </c>
      <c r="M423" s="3">
        <v>627.66899999999998</v>
      </c>
      <c r="N423" s="3">
        <v>544.23599999999999</v>
      </c>
      <c r="O423" s="3">
        <v>734.80399999999997</v>
      </c>
      <c r="P423" s="3">
        <v>567.33600000000001</v>
      </c>
      <c r="Q423" s="3">
        <v>504.44799999999998</v>
      </c>
      <c r="R423" s="3">
        <v>759.81499999999994</v>
      </c>
      <c r="S423" s="3">
        <v>947.96799999999996</v>
      </c>
      <c r="T423" s="3">
        <v>999.90099999999984</v>
      </c>
      <c r="U423" s="3">
        <v>10052.084000000001</v>
      </c>
      <c r="V423" s="163">
        <f ca="1">SUM(INDIRECT(Inputs!$C$11&amp;ROW()&amp;":"&amp;Inputs!$C$12&amp;ROW()))</f>
        <v>504.44799999999998</v>
      </c>
      <c r="W423" s="163">
        <f ca="1">SUM(INDIRECT(Inputs!$C$13&amp;ROW()&amp;":"&amp;Inputs!$C$14&amp;ROW()))</f>
        <v>7344.4000000000005</v>
      </c>
      <c r="X423" s="3" t="str">
        <f>IF(COUNTIFS(Lookups!$A:$A,C423)=1,"Gross Sales","")</f>
        <v/>
      </c>
      <c r="Y423" s="3" t="str">
        <f>IF(COUNTIFS(Lookups!$D:$D,C423)=1,"Bar Sales","")</f>
        <v/>
      </c>
      <c r="Z423" s="3" t="str">
        <f>IFERROR(VLOOKUP(C423*1,Lookups!$D:$F,3,FALSE),"")</f>
        <v/>
      </c>
      <c r="AA423" s="3" t="str">
        <f>IFERROR(VLOOKUP($C423*1,Lookups!$H:$N,3,FALSE),"")</f>
        <v>Entrees</v>
      </c>
      <c r="AB423" s="3" t="str">
        <f>IFERROR(VLOOKUP($C423*1,Lookups!$H:$N,4,FALSE),"")</f>
        <v>Lunch</v>
      </c>
      <c r="AC423" s="3" t="str">
        <f>IFERROR(VLOOKUP($C423*1,Lookups!$H:$N,5,FALSE),"")</f>
        <v>Dining room</v>
      </c>
      <c r="AD423" s="3">
        <f>IFERROR(VLOOKUP($C423*1,Lookups!$H:$N,6,FALSE),"")</f>
        <v>0</v>
      </c>
      <c r="AE423" s="3">
        <f>IFERROR(VLOOKUP($C423*1,Lookups!$H:$N,7,FALSE),"")</f>
        <v>0</v>
      </c>
      <c r="AF423" s="3" t="str">
        <f>VLOOKUP(B423*1,Stores!$A:$C,3,FALSE)</f>
        <v>DFG</v>
      </c>
    </row>
    <row r="424" spans="1:32">
      <c r="A424" s="3" t="s">
        <v>917</v>
      </c>
      <c r="B424" s="3" t="s">
        <v>944</v>
      </c>
      <c r="C424" s="3">
        <v>999112</v>
      </c>
      <c r="D424" s="3" t="s">
        <v>918</v>
      </c>
      <c r="E424" s="3" t="s">
        <v>418</v>
      </c>
      <c r="F424" s="3">
        <v>2016</v>
      </c>
      <c r="G424" s="164">
        <v>0</v>
      </c>
      <c r="H424" s="3">
        <v>925.05</v>
      </c>
      <c r="I424" s="3">
        <v>1017.03</v>
      </c>
      <c r="J424" s="3">
        <v>1294.8389999999999</v>
      </c>
      <c r="K424" s="3">
        <v>829.07999999999993</v>
      </c>
      <c r="L424" s="3">
        <v>1053.8639999999998</v>
      </c>
      <c r="M424" s="3">
        <v>891.43599999999992</v>
      </c>
      <c r="N424" s="3">
        <v>989.4849999999999</v>
      </c>
      <c r="O424" s="3">
        <v>1040.4450000000002</v>
      </c>
      <c r="P424" s="3">
        <v>693.09799999999996</v>
      </c>
      <c r="Q424" s="3">
        <v>841.91799999999989</v>
      </c>
      <c r="R424" s="3">
        <v>722.09199999999998</v>
      </c>
      <c r="S424" s="3">
        <v>795.13</v>
      </c>
      <c r="T424" s="3">
        <v>1053.6819999999998</v>
      </c>
      <c r="U424" s="3">
        <v>12147.148999999998</v>
      </c>
      <c r="V424" s="163">
        <f ca="1">SUM(INDIRECT(Inputs!$C$11&amp;ROW()&amp;":"&amp;Inputs!$C$12&amp;ROW()))</f>
        <v>841.91799999999989</v>
      </c>
      <c r="W424" s="163">
        <f ca="1">SUM(INDIRECT(Inputs!$C$13&amp;ROW()&amp;":"&amp;Inputs!$C$14&amp;ROW()))</f>
        <v>9576.244999999999</v>
      </c>
      <c r="X424" s="3" t="str">
        <f>IF(COUNTIFS(Lookups!$A:$A,C424)=1,"Gross Sales","")</f>
        <v/>
      </c>
      <c r="Y424" s="3" t="str">
        <f>IF(COUNTIFS(Lookups!$D:$D,C424)=1,"Bar Sales","")</f>
        <v/>
      </c>
      <c r="Z424" s="3" t="str">
        <f>IFERROR(VLOOKUP(C424*1,Lookups!$D:$F,3,FALSE),"")</f>
        <v/>
      </c>
      <c r="AA424" s="3" t="str">
        <f>IFERROR(VLOOKUP($C424*1,Lookups!$H:$N,3,FALSE),"")</f>
        <v>Entrees</v>
      </c>
      <c r="AB424" s="3" t="str">
        <f>IFERROR(VLOOKUP($C424*1,Lookups!$H:$N,4,FALSE),"")</f>
        <v>Lunch</v>
      </c>
      <c r="AC424" s="3" t="str">
        <f>IFERROR(VLOOKUP($C424*1,Lookups!$H:$N,5,FALSE),"")</f>
        <v>Dining room</v>
      </c>
      <c r="AD424" s="3">
        <f>IFERROR(VLOOKUP($C424*1,Lookups!$H:$N,6,FALSE),"")</f>
        <v>0</v>
      </c>
      <c r="AE424" s="3">
        <f>IFERROR(VLOOKUP($C424*1,Lookups!$H:$N,7,FALSE),"")</f>
        <v>0</v>
      </c>
      <c r="AF424" s="3" t="str">
        <f>VLOOKUP(B424*1,Stores!$A:$C,3,FALSE)</f>
        <v>DFG</v>
      </c>
    </row>
    <row r="425" spans="1:32">
      <c r="A425" s="3" t="s">
        <v>917</v>
      </c>
      <c r="B425" s="3" t="s">
        <v>945</v>
      </c>
      <c r="C425" s="3">
        <v>999112</v>
      </c>
      <c r="D425" s="3" t="s">
        <v>918</v>
      </c>
      <c r="E425" s="3" t="s">
        <v>418</v>
      </c>
      <c r="F425" s="3">
        <v>2016</v>
      </c>
      <c r="G425" s="164">
        <v>0</v>
      </c>
      <c r="H425" s="3">
        <v>1105.4399999999998</v>
      </c>
      <c r="I425" s="3">
        <v>1173.8229999999999</v>
      </c>
      <c r="J425" s="3">
        <v>1301.9299999999998</v>
      </c>
      <c r="K425" s="3">
        <v>1907.5280000000002</v>
      </c>
      <c r="L425" s="3">
        <v>1789.2559999999999</v>
      </c>
      <c r="M425" s="3">
        <v>1141.6089999999999</v>
      </c>
      <c r="N425" s="3">
        <v>1471.26</v>
      </c>
      <c r="O425" s="3">
        <v>923.55199999999991</v>
      </c>
      <c r="P425" s="3">
        <v>1062.0889999999999</v>
      </c>
      <c r="Q425" s="3">
        <v>1293.8239999999998</v>
      </c>
      <c r="R425" s="3">
        <v>1107.8129999999999</v>
      </c>
      <c r="S425" s="3">
        <v>1068.8510000000001</v>
      </c>
      <c r="T425" s="3">
        <v>1285.06</v>
      </c>
      <c r="U425" s="3">
        <v>16632.035</v>
      </c>
      <c r="V425" s="163">
        <f ca="1">SUM(INDIRECT(Inputs!$C$11&amp;ROW()&amp;":"&amp;Inputs!$C$12&amp;ROW()))</f>
        <v>1293.8239999999998</v>
      </c>
      <c r="W425" s="163">
        <f ca="1">SUM(INDIRECT(Inputs!$C$13&amp;ROW()&amp;":"&amp;Inputs!$C$14&amp;ROW()))</f>
        <v>13170.311</v>
      </c>
      <c r="X425" s="3" t="str">
        <f>IF(COUNTIFS(Lookups!$A:$A,C425)=1,"Gross Sales","")</f>
        <v/>
      </c>
      <c r="Y425" s="3" t="str">
        <f>IF(COUNTIFS(Lookups!$D:$D,C425)=1,"Bar Sales","")</f>
        <v/>
      </c>
      <c r="Z425" s="3" t="str">
        <f>IFERROR(VLOOKUP(C425*1,Lookups!$D:$F,3,FALSE),"")</f>
        <v/>
      </c>
      <c r="AA425" s="3" t="str">
        <f>IFERROR(VLOOKUP($C425*1,Lookups!$H:$N,3,FALSE),"")</f>
        <v>Entrees</v>
      </c>
      <c r="AB425" s="3" t="str">
        <f>IFERROR(VLOOKUP($C425*1,Lookups!$H:$N,4,FALSE),"")</f>
        <v>Lunch</v>
      </c>
      <c r="AC425" s="3" t="str">
        <f>IFERROR(VLOOKUP($C425*1,Lookups!$H:$N,5,FALSE),"")</f>
        <v>Dining room</v>
      </c>
      <c r="AD425" s="3">
        <f>IFERROR(VLOOKUP($C425*1,Lookups!$H:$N,6,FALSE),"")</f>
        <v>0</v>
      </c>
      <c r="AE425" s="3">
        <f>IFERROR(VLOOKUP($C425*1,Lookups!$H:$N,7,FALSE),"")</f>
        <v>0</v>
      </c>
      <c r="AF425" s="3" t="str">
        <f>VLOOKUP(B425*1,Stores!$A:$C,3,FALSE)</f>
        <v>DFG</v>
      </c>
    </row>
    <row r="426" spans="1:32">
      <c r="A426" s="3" t="s">
        <v>917</v>
      </c>
      <c r="B426" s="3" t="s">
        <v>946</v>
      </c>
      <c r="C426" s="3">
        <v>999112</v>
      </c>
      <c r="D426" s="3" t="s">
        <v>918</v>
      </c>
      <c r="E426" s="3" t="s">
        <v>418</v>
      </c>
      <c r="F426" s="3">
        <v>2016</v>
      </c>
      <c r="G426" s="164">
        <v>0</v>
      </c>
      <c r="H426" s="3">
        <v>789.23599999999988</v>
      </c>
      <c r="I426" s="3">
        <v>842.77200000000005</v>
      </c>
      <c r="J426" s="3">
        <v>706.08999999999992</v>
      </c>
      <c r="K426" s="3">
        <v>860.42599999999993</v>
      </c>
      <c r="L426" s="3">
        <v>830.13</v>
      </c>
      <c r="M426" s="3">
        <v>582.428</v>
      </c>
      <c r="N426" s="3">
        <v>907.2</v>
      </c>
      <c r="O426" s="3">
        <v>831.74</v>
      </c>
      <c r="P426" s="3">
        <v>611.07199999999989</v>
      </c>
      <c r="Q426" s="3">
        <v>830.75999999999988</v>
      </c>
      <c r="R426" s="3">
        <v>570.56999999999994</v>
      </c>
      <c r="S426" s="3">
        <v>597.95399999999984</v>
      </c>
      <c r="T426" s="3">
        <v>677.03999999999985</v>
      </c>
      <c r="U426" s="3">
        <v>9637.4179999999997</v>
      </c>
      <c r="V426" s="163">
        <f ca="1">SUM(INDIRECT(Inputs!$C$11&amp;ROW()&amp;":"&amp;Inputs!$C$12&amp;ROW()))</f>
        <v>830.75999999999988</v>
      </c>
      <c r="W426" s="163">
        <f ca="1">SUM(INDIRECT(Inputs!$C$13&amp;ROW()&amp;":"&amp;Inputs!$C$14&amp;ROW()))</f>
        <v>7791.8540000000003</v>
      </c>
      <c r="X426" s="3" t="str">
        <f>IF(COUNTIFS(Lookups!$A:$A,C426)=1,"Gross Sales","")</f>
        <v/>
      </c>
      <c r="Y426" s="3" t="str">
        <f>IF(COUNTIFS(Lookups!$D:$D,C426)=1,"Bar Sales","")</f>
        <v/>
      </c>
      <c r="Z426" s="3" t="str">
        <f>IFERROR(VLOOKUP(C426*1,Lookups!$D:$F,3,FALSE),"")</f>
        <v/>
      </c>
      <c r="AA426" s="3" t="str">
        <f>IFERROR(VLOOKUP($C426*1,Lookups!$H:$N,3,FALSE),"")</f>
        <v>Entrees</v>
      </c>
      <c r="AB426" s="3" t="str">
        <f>IFERROR(VLOOKUP($C426*1,Lookups!$H:$N,4,FALSE),"")</f>
        <v>Lunch</v>
      </c>
      <c r="AC426" s="3" t="str">
        <f>IFERROR(VLOOKUP($C426*1,Lookups!$H:$N,5,FALSE),"")</f>
        <v>Dining room</v>
      </c>
      <c r="AD426" s="3">
        <f>IFERROR(VLOOKUP($C426*1,Lookups!$H:$N,6,FALSE),"")</f>
        <v>0</v>
      </c>
      <c r="AE426" s="3">
        <f>IFERROR(VLOOKUP($C426*1,Lookups!$H:$N,7,FALSE),"")</f>
        <v>0</v>
      </c>
      <c r="AF426" s="3" t="str">
        <f>VLOOKUP(B426*1,Stores!$A:$C,3,FALSE)</f>
        <v>DFG</v>
      </c>
    </row>
    <row r="427" spans="1:32">
      <c r="A427" s="3" t="s">
        <v>917</v>
      </c>
      <c r="B427" s="3" t="s">
        <v>947</v>
      </c>
      <c r="C427" s="3">
        <v>999112</v>
      </c>
      <c r="D427" s="3" t="s">
        <v>918</v>
      </c>
      <c r="E427" s="3" t="s">
        <v>418</v>
      </c>
      <c r="F427" s="3">
        <v>2016</v>
      </c>
      <c r="G427" s="164">
        <v>0</v>
      </c>
      <c r="H427" s="3">
        <v>1644.7760000000001</v>
      </c>
      <c r="I427" s="3">
        <v>1503.299</v>
      </c>
      <c r="J427" s="3">
        <v>994.0139999999999</v>
      </c>
      <c r="K427" s="3">
        <v>1184.3999999999999</v>
      </c>
      <c r="L427" s="3">
        <v>1094.5199999999998</v>
      </c>
      <c r="M427" s="3">
        <v>1018.269</v>
      </c>
      <c r="N427" s="3">
        <v>1555.33</v>
      </c>
      <c r="O427" s="3">
        <v>1424.346</v>
      </c>
      <c r="P427" s="3">
        <v>2032.8489999999999</v>
      </c>
      <c r="Q427" s="3">
        <v>1372.56</v>
      </c>
      <c r="R427" s="3">
        <v>891.34500000000003</v>
      </c>
      <c r="S427" s="3">
        <v>1209.866</v>
      </c>
      <c r="T427" s="3">
        <v>1113.616</v>
      </c>
      <c r="U427" s="3">
        <v>17039.189999999999</v>
      </c>
      <c r="V427" s="163">
        <f ca="1">SUM(INDIRECT(Inputs!$C$11&amp;ROW()&amp;":"&amp;Inputs!$C$12&amp;ROW()))</f>
        <v>1372.56</v>
      </c>
      <c r="W427" s="163">
        <f ca="1">SUM(INDIRECT(Inputs!$C$13&amp;ROW()&amp;":"&amp;Inputs!$C$14&amp;ROW()))</f>
        <v>13824.362999999999</v>
      </c>
      <c r="X427" s="3" t="str">
        <f>IF(COUNTIFS(Lookups!$A:$A,C427)=1,"Gross Sales","")</f>
        <v/>
      </c>
      <c r="Y427" s="3" t="str">
        <f>IF(COUNTIFS(Lookups!$D:$D,C427)=1,"Bar Sales","")</f>
        <v/>
      </c>
      <c r="Z427" s="3" t="str">
        <f>IFERROR(VLOOKUP(C427*1,Lookups!$D:$F,3,FALSE),"")</f>
        <v/>
      </c>
      <c r="AA427" s="3" t="str">
        <f>IFERROR(VLOOKUP($C427*1,Lookups!$H:$N,3,FALSE),"")</f>
        <v>Entrees</v>
      </c>
      <c r="AB427" s="3" t="str">
        <f>IFERROR(VLOOKUP($C427*1,Lookups!$H:$N,4,FALSE),"")</f>
        <v>Lunch</v>
      </c>
      <c r="AC427" s="3" t="str">
        <f>IFERROR(VLOOKUP($C427*1,Lookups!$H:$N,5,FALSE),"")</f>
        <v>Dining room</v>
      </c>
      <c r="AD427" s="3">
        <f>IFERROR(VLOOKUP($C427*1,Lookups!$H:$N,6,FALSE),"")</f>
        <v>0</v>
      </c>
      <c r="AE427" s="3">
        <f>IFERROR(VLOOKUP($C427*1,Lookups!$H:$N,7,FALSE),"")</f>
        <v>0</v>
      </c>
      <c r="AF427" s="3" t="str">
        <f>VLOOKUP(B427*1,Stores!$A:$C,3,FALSE)</f>
        <v>DFG</v>
      </c>
    </row>
    <row r="428" spans="1:32">
      <c r="A428" s="3" t="s">
        <v>917</v>
      </c>
      <c r="B428" s="3" t="s">
        <v>948</v>
      </c>
      <c r="C428" s="3">
        <v>999112</v>
      </c>
      <c r="D428" s="3" t="s">
        <v>918</v>
      </c>
      <c r="E428" s="3" t="s">
        <v>418</v>
      </c>
      <c r="F428" s="3">
        <v>2016</v>
      </c>
      <c r="G428" s="164">
        <v>0</v>
      </c>
      <c r="H428" s="3">
        <v>1292.0249999999999</v>
      </c>
      <c r="I428" s="3">
        <v>1586.4379999999996</v>
      </c>
      <c r="J428" s="3">
        <v>1176.357</v>
      </c>
      <c r="K428" s="3">
        <v>779.46399999999983</v>
      </c>
      <c r="L428" s="3">
        <v>967.11999999999989</v>
      </c>
      <c r="M428" s="3">
        <v>763.42</v>
      </c>
      <c r="N428" s="3">
        <v>1063.1039999999998</v>
      </c>
      <c r="O428" s="3">
        <v>799.6450000000001</v>
      </c>
      <c r="P428" s="3">
        <v>904.9319999999999</v>
      </c>
      <c r="Q428" s="3">
        <v>554.827</v>
      </c>
      <c r="R428" s="3">
        <v>300.60799999999995</v>
      </c>
      <c r="S428" s="3">
        <v>523.94999999999993</v>
      </c>
      <c r="T428" s="3">
        <v>794.64</v>
      </c>
      <c r="U428" s="3">
        <v>11506.53</v>
      </c>
      <c r="V428" s="163">
        <f ca="1">SUM(INDIRECT(Inputs!$C$11&amp;ROW()&amp;":"&amp;Inputs!$C$12&amp;ROW()))</f>
        <v>554.827</v>
      </c>
      <c r="W428" s="163">
        <f ca="1">SUM(INDIRECT(Inputs!$C$13&amp;ROW()&amp;":"&amp;Inputs!$C$14&amp;ROW()))</f>
        <v>9887.3320000000003</v>
      </c>
      <c r="X428" s="3" t="str">
        <f>IF(COUNTIFS(Lookups!$A:$A,C428)=1,"Gross Sales","")</f>
        <v/>
      </c>
      <c r="Y428" s="3" t="str">
        <f>IF(COUNTIFS(Lookups!$D:$D,C428)=1,"Bar Sales","")</f>
        <v/>
      </c>
      <c r="Z428" s="3" t="str">
        <f>IFERROR(VLOOKUP(C428*1,Lookups!$D:$F,3,FALSE),"")</f>
        <v/>
      </c>
      <c r="AA428" s="3" t="str">
        <f>IFERROR(VLOOKUP($C428*1,Lookups!$H:$N,3,FALSE),"")</f>
        <v>Entrees</v>
      </c>
      <c r="AB428" s="3" t="str">
        <f>IFERROR(VLOOKUP($C428*1,Lookups!$H:$N,4,FALSE),"")</f>
        <v>Lunch</v>
      </c>
      <c r="AC428" s="3" t="str">
        <f>IFERROR(VLOOKUP($C428*1,Lookups!$H:$N,5,FALSE),"")</f>
        <v>Dining room</v>
      </c>
      <c r="AD428" s="3">
        <f>IFERROR(VLOOKUP($C428*1,Lookups!$H:$N,6,FALSE),"")</f>
        <v>0</v>
      </c>
      <c r="AE428" s="3">
        <f>IFERROR(VLOOKUP($C428*1,Lookups!$H:$N,7,FALSE),"")</f>
        <v>0</v>
      </c>
      <c r="AF428" s="3" t="str">
        <f>VLOOKUP(B428*1,Stores!$A:$C,3,FALSE)</f>
        <v>DFG</v>
      </c>
    </row>
    <row r="429" spans="1:32">
      <c r="A429" s="3" t="s">
        <v>917</v>
      </c>
      <c r="B429" s="3" t="s">
        <v>949</v>
      </c>
      <c r="C429" s="3">
        <v>999112</v>
      </c>
      <c r="D429" s="3" t="s">
        <v>918</v>
      </c>
      <c r="E429" s="3" t="s">
        <v>418</v>
      </c>
      <c r="F429" s="3">
        <v>2016</v>
      </c>
      <c r="G429" s="164">
        <v>0</v>
      </c>
      <c r="H429" s="3">
        <v>1588.7759999999998</v>
      </c>
      <c r="I429" s="3">
        <v>1369.7319999999997</v>
      </c>
      <c r="J429" s="3">
        <v>1211.4269999999999</v>
      </c>
      <c r="K429" s="3">
        <v>1487.6959999999999</v>
      </c>
      <c r="L429" s="3">
        <v>1667.848</v>
      </c>
      <c r="M429" s="3">
        <v>1339.7859999999998</v>
      </c>
      <c r="N429" s="3">
        <v>1265.81</v>
      </c>
      <c r="O429" s="3">
        <v>1545.0749999999998</v>
      </c>
      <c r="P429" s="3">
        <v>1462.846</v>
      </c>
      <c r="Q429" s="3">
        <v>1445.22</v>
      </c>
      <c r="R429" s="3">
        <v>1284.3809999999999</v>
      </c>
      <c r="S429" s="3">
        <v>1211.2939999999999</v>
      </c>
      <c r="T429" s="3">
        <v>1540.5599999999997</v>
      </c>
      <c r="U429" s="3">
        <v>18420.450999999997</v>
      </c>
      <c r="V429" s="163">
        <f ca="1">SUM(INDIRECT(Inputs!$C$11&amp;ROW()&amp;":"&amp;Inputs!$C$12&amp;ROW()))</f>
        <v>1445.22</v>
      </c>
      <c r="W429" s="163">
        <f ca="1">SUM(INDIRECT(Inputs!$C$13&amp;ROW()&amp;":"&amp;Inputs!$C$14&amp;ROW()))</f>
        <v>14384.215999999997</v>
      </c>
      <c r="X429" s="3" t="str">
        <f>IF(COUNTIFS(Lookups!$A:$A,C429)=1,"Gross Sales","")</f>
        <v/>
      </c>
      <c r="Y429" s="3" t="str">
        <f>IF(COUNTIFS(Lookups!$D:$D,C429)=1,"Bar Sales","")</f>
        <v/>
      </c>
      <c r="Z429" s="3" t="str">
        <f>IFERROR(VLOOKUP(C429*1,Lookups!$D:$F,3,FALSE),"")</f>
        <v/>
      </c>
      <c r="AA429" s="3" t="str">
        <f>IFERROR(VLOOKUP($C429*1,Lookups!$H:$N,3,FALSE),"")</f>
        <v>Entrees</v>
      </c>
      <c r="AB429" s="3" t="str">
        <f>IFERROR(VLOOKUP($C429*1,Lookups!$H:$N,4,FALSE),"")</f>
        <v>Lunch</v>
      </c>
      <c r="AC429" s="3" t="str">
        <f>IFERROR(VLOOKUP($C429*1,Lookups!$H:$N,5,FALSE),"")</f>
        <v>Dining room</v>
      </c>
      <c r="AD429" s="3">
        <f>IFERROR(VLOOKUP($C429*1,Lookups!$H:$N,6,FALSE),"")</f>
        <v>0</v>
      </c>
      <c r="AE429" s="3">
        <f>IFERROR(VLOOKUP($C429*1,Lookups!$H:$N,7,FALSE),"")</f>
        <v>0</v>
      </c>
      <c r="AF429" s="3" t="str">
        <f>VLOOKUP(B429*1,Stores!$A:$C,3,FALSE)</f>
        <v>DFG</v>
      </c>
    </row>
    <row r="430" spans="1:32">
      <c r="A430" s="3" t="s">
        <v>917</v>
      </c>
      <c r="B430" s="3" t="s">
        <v>950</v>
      </c>
      <c r="C430" s="3">
        <v>999112</v>
      </c>
      <c r="D430" s="3" t="s">
        <v>918</v>
      </c>
      <c r="E430" s="3" t="s">
        <v>418</v>
      </c>
      <c r="F430" s="3">
        <v>2016</v>
      </c>
      <c r="G430" s="164">
        <v>0</v>
      </c>
      <c r="H430" s="3">
        <v>952.36399999999992</v>
      </c>
      <c r="I430" s="3">
        <v>703.5</v>
      </c>
      <c r="J430" s="3">
        <v>828.80000000000007</v>
      </c>
      <c r="K430" s="3">
        <v>690.89999999999986</v>
      </c>
      <c r="L430" s="3">
        <v>925.11999999999989</v>
      </c>
      <c r="M430" s="3">
        <v>550.24199999999996</v>
      </c>
      <c r="N430" s="3">
        <v>482.89499999999998</v>
      </c>
      <c r="O430" s="3">
        <v>485.51999999999992</v>
      </c>
      <c r="P430" s="3">
        <v>824.37599999999998</v>
      </c>
      <c r="Q430" s="3">
        <v>509.08199999999994</v>
      </c>
      <c r="R430" s="3">
        <v>512.98799999999994</v>
      </c>
      <c r="S430" s="3">
        <v>595.34999999999991</v>
      </c>
      <c r="T430" s="3">
        <v>790.15999999999985</v>
      </c>
      <c r="U430" s="3">
        <v>8851.2970000000005</v>
      </c>
      <c r="V430" s="163">
        <f ca="1">SUM(INDIRECT(Inputs!$C$11&amp;ROW()&amp;":"&amp;Inputs!$C$12&amp;ROW()))</f>
        <v>509.08199999999994</v>
      </c>
      <c r="W430" s="163">
        <f ca="1">SUM(INDIRECT(Inputs!$C$13&amp;ROW()&amp;":"&amp;Inputs!$C$14&amp;ROW()))</f>
        <v>6952.799</v>
      </c>
      <c r="X430" s="3" t="str">
        <f>IF(COUNTIFS(Lookups!$A:$A,C430)=1,"Gross Sales","")</f>
        <v/>
      </c>
      <c r="Y430" s="3" t="str">
        <f>IF(COUNTIFS(Lookups!$D:$D,C430)=1,"Bar Sales","")</f>
        <v/>
      </c>
      <c r="Z430" s="3" t="str">
        <f>IFERROR(VLOOKUP(C430*1,Lookups!$D:$F,3,FALSE),"")</f>
        <v/>
      </c>
      <c r="AA430" s="3" t="str">
        <f>IFERROR(VLOOKUP($C430*1,Lookups!$H:$N,3,FALSE),"")</f>
        <v>Entrees</v>
      </c>
      <c r="AB430" s="3" t="str">
        <f>IFERROR(VLOOKUP($C430*1,Lookups!$H:$N,4,FALSE),"")</f>
        <v>Lunch</v>
      </c>
      <c r="AC430" s="3" t="str">
        <f>IFERROR(VLOOKUP($C430*1,Lookups!$H:$N,5,FALSE),"")</f>
        <v>Dining room</v>
      </c>
      <c r="AD430" s="3">
        <f>IFERROR(VLOOKUP($C430*1,Lookups!$H:$N,6,FALSE),"")</f>
        <v>0</v>
      </c>
      <c r="AE430" s="3">
        <f>IFERROR(VLOOKUP($C430*1,Lookups!$H:$N,7,FALSE),"")</f>
        <v>0</v>
      </c>
      <c r="AF430" s="3" t="str">
        <f>VLOOKUP(B430*1,Stores!$A:$C,3,FALSE)</f>
        <v>DFG</v>
      </c>
    </row>
    <row r="431" spans="1:32">
      <c r="A431" s="3" t="s">
        <v>917</v>
      </c>
      <c r="B431" s="3" t="s">
        <v>951</v>
      </c>
      <c r="C431" s="3">
        <v>999112</v>
      </c>
      <c r="D431" s="3" t="s">
        <v>918</v>
      </c>
      <c r="E431" s="3" t="s">
        <v>418</v>
      </c>
      <c r="F431" s="3">
        <v>2016</v>
      </c>
      <c r="G431" s="164">
        <v>0</v>
      </c>
      <c r="H431" s="3">
        <v>1637.8949999999998</v>
      </c>
      <c r="I431" s="3">
        <v>1408.6799999999998</v>
      </c>
      <c r="J431" s="3">
        <v>1118.3129999999999</v>
      </c>
      <c r="K431" s="3">
        <v>1502.1999999999998</v>
      </c>
      <c r="L431" s="3">
        <v>1800.4699999999998</v>
      </c>
      <c r="M431" s="3">
        <v>1262.3939999999998</v>
      </c>
      <c r="N431" s="3">
        <v>1109.8009999999999</v>
      </c>
      <c r="O431" s="3">
        <v>1060.752</v>
      </c>
      <c r="P431" s="3">
        <v>1122.6600000000001</v>
      </c>
      <c r="Q431" s="3">
        <v>963.3399999999998</v>
      </c>
      <c r="R431" s="3">
        <v>1246.7069999999999</v>
      </c>
      <c r="S431" s="3">
        <v>1153.7399999999998</v>
      </c>
      <c r="T431" s="3">
        <v>1638.5599999999997</v>
      </c>
      <c r="U431" s="3">
        <v>17025.511999999999</v>
      </c>
      <c r="V431" s="163">
        <f ca="1">SUM(INDIRECT(Inputs!$C$11&amp;ROW()&amp;":"&amp;Inputs!$C$12&amp;ROW()))</f>
        <v>963.3399999999998</v>
      </c>
      <c r="W431" s="163">
        <f ca="1">SUM(INDIRECT(Inputs!$C$13&amp;ROW()&amp;":"&amp;Inputs!$C$14&amp;ROW()))</f>
        <v>12986.504999999999</v>
      </c>
      <c r="X431" s="3" t="str">
        <f>IF(COUNTIFS(Lookups!$A:$A,C431)=1,"Gross Sales","")</f>
        <v/>
      </c>
      <c r="Y431" s="3" t="str">
        <f>IF(COUNTIFS(Lookups!$D:$D,C431)=1,"Bar Sales","")</f>
        <v/>
      </c>
      <c r="Z431" s="3" t="str">
        <f>IFERROR(VLOOKUP(C431*1,Lookups!$D:$F,3,FALSE),"")</f>
        <v/>
      </c>
      <c r="AA431" s="3" t="str">
        <f>IFERROR(VLOOKUP($C431*1,Lookups!$H:$N,3,FALSE),"")</f>
        <v>Entrees</v>
      </c>
      <c r="AB431" s="3" t="str">
        <f>IFERROR(VLOOKUP($C431*1,Lookups!$H:$N,4,FALSE),"")</f>
        <v>Lunch</v>
      </c>
      <c r="AC431" s="3" t="str">
        <f>IFERROR(VLOOKUP($C431*1,Lookups!$H:$N,5,FALSE),"")</f>
        <v>Dining room</v>
      </c>
      <c r="AD431" s="3">
        <f>IFERROR(VLOOKUP($C431*1,Lookups!$H:$N,6,FALSE),"")</f>
        <v>0</v>
      </c>
      <c r="AE431" s="3">
        <f>IFERROR(VLOOKUP($C431*1,Lookups!$H:$N,7,FALSE),"")</f>
        <v>0</v>
      </c>
      <c r="AF431" s="3" t="str">
        <f>VLOOKUP(B431*1,Stores!$A:$C,3,FALSE)</f>
        <v>DFG</v>
      </c>
    </row>
    <row r="432" spans="1:32">
      <c r="A432" s="3" t="s">
        <v>917</v>
      </c>
      <c r="B432" s="3" t="s">
        <v>952</v>
      </c>
      <c r="C432" s="3">
        <v>999112</v>
      </c>
      <c r="D432" s="3" t="s">
        <v>918</v>
      </c>
      <c r="E432" s="3" t="s">
        <v>418</v>
      </c>
      <c r="F432" s="3">
        <v>2016</v>
      </c>
      <c r="G432" s="164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1535.2889999999998</v>
      </c>
      <c r="O432" s="3">
        <v>1937.2499999999998</v>
      </c>
      <c r="P432" s="3">
        <v>1525.44</v>
      </c>
      <c r="Q432" s="3">
        <v>1842.204</v>
      </c>
      <c r="R432" s="3">
        <v>1729.2309999999998</v>
      </c>
      <c r="S432" s="3">
        <v>1565.5500000000002</v>
      </c>
      <c r="T432" s="3">
        <v>1993.6000000000001</v>
      </c>
      <c r="U432" s="3">
        <v>12128.564</v>
      </c>
      <c r="V432" s="163">
        <f ca="1">SUM(INDIRECT(Inputs!$C$11&amp;ROW()&amp;":"&amp;Inputs!$C$12&amp;ROW()))</f>
        <v>1842.204</v>
      </c>
      <c r="W432" s="163">
        <f ca="1">SUM(INDIRECT(Inputs!$C$13&amp;ROW()&amp;":"&amp;Inputs!$C$14&amp;ROW()))</f>
        <v>6840.1829999999991</v>
      </c>
      <c r="X432" s="3" t="str">
        <f>IF(COUNTIFS(Lookups!$A:$A,C432)=1,"Gross Sales","")</f>
        <v/>
      </c>
      <c r="Y432" s="3" t="str">
        <f>IF(COUNTIFS(Lookups!$D:$D,C432)=1,"Bar Sales","")</f>
        <v/>
      </c>
      <c r="Z432" s="3" t="str">
        <f>IFERROR(VLOOKUP(C432*1,Lookups!$D:$F,3,FALSE),"")</f>
        <v/>
      </c>
      <c r="AA432" s="3" t="str">
        <f>IFERROR(VLOOKUP($C432*1,Lookups!$H:$N,3,FALSE),"")</f>
        <v>Entrees</v>
      </c>
      <c r="AB432" s="3" t="str">
        <f>IFERROR(VLOOKUP($C432*1,Lookups!$H:$N,4,FALSE),"")</f>
        <v>Lunch</v>
      </c>
      <c r="AC432" s="3" t="str">
        <f>IFERROR(VLOOKUP($C432*1,Lookups!$H:$N,5,FALSE),"")</f>
        <v>Dining room</v>
      </c>
      <c r="AD432" s="3">
        <f>IFERROR(VLOOKUP($C432*1,Lookups!$H:$N,6,FALSE),"")</f>
        <v>0</v>
      </c>
      <c r="AE432" s="3">
        <f>IFERROR(VLOOKUP($C432*1,Lookups!$H:$N,7,FALSE),"")</f>
        <v>0</v>
      </c>
      <c r="AF432" s="3" t="str">
        <f>VLOOKUP(B432*1,Stores!$A:$C,3,FALSE)</f>
        <v>DFG</v>
      </c>
    </row>
    <row r="433" spans="1:32">
      <c r="A433" s="3" t="s">
        <v>917</v>
      </c>
      <c r="B433" s="3" t="s">
        <v>953</v>
      </c>
      <c r="C433" s="3">
        <v>999112</v>
      </c>
      <c r="D433" s="3" t="s">
        <v>918</v>
      </c>
      <c r="E433" s="3" t="s">
        <v>418</v>
      </c>
      <c r="F433" s="3">
        <v>2016</v>
      </c>
      <c r="G433" s="164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250.39</v>
      </c>
      <c r="S433" s="3">
        <v>1328.9359999999999</v>
      </c>
      <c r="T433" s="3">
        <v>1175.72</v>
      </c>
      <c r="U433" s="3">
        <v>2755.0460000000003</v>
      </c>
      <c r="V433" s="163">
        <f ca="1">SUM(INDIRECT(Inputs!$C$11&amp;ROW()&amp;":"&amp;Inputs!$C$12&amp;ROW()))</f>
        <v>0</v>
      </c>
      <c r="W433" s="163">
        <f ca="1">SUM(INDIRECT(Inputs!$C$13&amp;ROW()&amp;":"&amp;Inputs!$C$14&amp;ROW()))</f>
        <v>0</v>
      </c>
      <c r="X433" s="3" t="str">
        <f>IF(COUNTIFS(Lookups!$A:$A,C433)=1,"Gross Sales","")</f>
        <v/>
      </c>
      <c r="Y433" s="3" t="str">
        <f>IF(COUNTIFS(Lookups!$D:$D,C433)=1,"Bar Sales","")</f>
        <v/>
      </c>
      <c r="Z433" s="3" t="str">
        <f>IFERROR(VLOOKUP(C433*1,Lookups!$D:$F,3,FALSE),"")</f>
        <v/>
      </c>
      <c r="AA433" s="3" t="str">
        <f>IFERROR(VLOOKUP($C433*1,Lookups!$H:$N,3,FALSE),"")</f>
        <v>Entrees</v>
      </c>
      <c r="AB433" s="3" t="str">
        <f>IFERROR(VLOOKUP($C433*1,Lookups!$H:$N,4,FALSE),"")</f>
        <v>Lunch</v>
      </c>
      <c r="AC433" s="3" t="str">
        <f>IFERROR(VLOOKUP($C433*1,Lookups!$H:$N,5,FALSE),"")</f>
        <v>Dining room</v>
      </c>
      <c r="AD433" s="3">
        <f>IFERROR(VLOOKUP($C433*1,Lookups!$H:$N,6,FALSE),"")</f>
        <v>0</v>
      </c>
      <c r="AE433" s="3">
        <f>IFERROR(VLOOKUP($C433*1,Lookups!$H:$N,7,FALSE),"")</f>
        <v>0</v>
      </c>
      <c r="AF433" s="3" t="str">
        <f>VLOOKUP(B433*1,Stores!$A:$C,3,FALSE)</f>
        <v>DFG</v>
      </c>
    </row>
    <row r="434" spans="1:32">
      <c r="A434" s="3" t="s">
        <v>917</v>
      </c>
      <c r="B434" s="3" t="s">
        <v>954</v>
      </c>
      <c r="C434" s="3">
        <v>999112</v>
      </c>
      <c r="D434" s="3" t="s">
        <v>918</v>
      </c>
      <c r="E434" s="3" t="s">
        <v>418</v>
      </c>
      <c r="F434" s="3">
        <v>2016</v>
      </c>
      <c r="G434" s="164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542.71699999999998</v>
      </c>
      <c r="T434" s="3">
        <v>2362.4369999999999</v>
      </c>
      <c r="U434" s="3">
        <v>2905.154</v>
      </c>
      <c r="V434" s="163">
        <f ca="1">SUM(INDIRECT(Inputs!$C$11&amp;ROW()&amp;":"&amp;Inputs!$C$12&amp;ROW()))</f>
        <v>0</v>
      </c>
      <c r="W434" s="163">
        <f ca="1">SUM(INDIRECT(Inputs!$C$13&amp;ROW()&amp;":"&amp;Inputs!$C$14&amp;ROW()))</f>
        <v>0</v>
      </c>
      <c r="X434" s="3" t="str">
        <f>IF(COUNTIFS(Lookups!$A:$A,C434)=1,"Gross Sales","")</f>
        <v/>
      </c>
      <c r="Y434" s="3" t="str">
        <f>IF(COUNTIFS(Lookups!$D:$D,C434)=1,"Bar Sales","")</f>
        <v/>
      </c>
      <c r="Z434" s="3" t="str">
        <f>IFERROR(VLOOKUP(C434*1,Lookups!$D:$F,3,FALSE),"")</f>
        <v/>
      </c>
      <c r="AA434" s="3" t="str">
        <f>IFERROR(VLOOKUP($C434*1,Lookups!$H:$N,3,FALSE),"")</f>
        <v>Entrees</v>
      </c>
      <c r="AB434" s="3" t="str">
        <f>IFERROR(VLOOKUP($C434*1,Lookups!$H:$N,4,FALSE),"")</f>
        <v>Lunch</v>
      </c>
      <c r="AC434" s="3" t="str">
        <f>IFERROR(VLOOKUP($C434*1,Lookups!$H:$N,5,FALSE),"")</f>
        <v>Dining room</v>
      </c>
      <c r="AD434" s="3">
        <f>IFERROR(VLOOKUP($C434*1,Lookups!$H:$N,6,FALSE),"")</f>
        <v>0</v>
      </c>
      <c r="AE434" s="3">
        <f>IFERROR(VLOOKUP($C434*1,Lookups!$H:$N,7,FALSE),"")</f>
        <v>0</v>
      </c>
      <c r="AF434" s="3" t="str">
        <f>VLOOKUP(B434*1,Stores!$A:$C,3,FALSE)</f>
        <v>DFG</v>
      </c>
    </row>
    <row r="435" spans="1:32">
      <c r="A435" s="3" t="s">
        <v>917</v>
      </c>
      <c r="B435" s="3" t="s">
        <v>919</v>
      </c>
      <c r="C435" s="3">
        <v>999113</v>
      </c>
      <c r="D435" s="3" t="s">
        <v>918</v>
      </c>
      <c r="E435" s="3" t="s">
        <v>425</v>
      </c>
      <c r="F435" s="3">
        <v>2016</v>
      </c>
      <c r="G435" s="164">
        <v>0</v>
      </c>
      <c r="H435" s="3">
        <v>2704.2119999999995</v>
      </c>
      <c r="I435" s="3">
        <v>2582.4959999999996</v>
      </c>
      <c r="J435" s="3">
        <v>2441.25</v>
      </c>
      <c r="K435" s="3">
        <v>1915.3679999999999</v>
      </c>
      <c r="L435" s="3">
        <v>1787.2119999999998</v>
      </c>
      <c r="M435" s="3">
        <v>1628.396</v>
      </c>
      <c r="N435" s="3">
        <v>2085.8040000000001</v>
      </c>
      <c r="O435" s="3">
        <v>2040.4019999999998</v>
      </c>
      <c r="P435" s="3">
        <v>1424.85</v>
      </c>
      <c r="Q435" s="3">
        <v>0</v>
      </c>
      <c r="R435" s="3">
        <v>0</v>
      </c>
      <c r="S435" s="3">
        <v>0</v>
      </c>
      <c r="T435" s="3">
        <v>0</v>
      </c>
      <c r="U435" s="3">
        <v>18609.989999999998</v>
      </c>
      <c r="V435" s="163">
        <f ca="1">SUM(INDIRECT(Inputs!$C$11&amp;ROW()&amp;":"&amp;Inputs!$C$12&amp;ROW()))</f>
        <v>0</v>
      </c>
      <c r="W435" s="163">
        <f ca="1">SUM(INDIRECT(Inputs!$C$13&amp;ROW()&amp;":"&amp;Inputs!$C$14&amp;ROW()))</f>
        <v>18609.989999999998</v>
      </c>
      <c r="X435" s="3" t="str">
        <f>IF(COUNTIFS(Lookups!$A:$A,C435)=1,"Gross Sales","")</f>
        <v/>
      </c>
      <c r="Y435" s="3" t="str">
        <f>IF(COUNTIFS(Lookups!$D:$D,C435)=1,"Bar Sales","")</f>
        <v/>
      </c>
      <c r="Z435" s="3" t="str">
        <f>IFERROR(VLOOKUP(C435*1,Lookups!$D:$F,3,FALSE),"")</f>
        <v/>
      </c>
      <c r="AA435" s="3" t="str">
        <f>IFERROR(VLOOKUP($C435*1,Lookups!$H:$N,3,FALSE),"")</f>
        <v>Entrees</v>
      </c>
      <c r="AB435" s="3" t="str">
        <f>IFERROR(VLOOKUP($C435*1,Lookups!$H:$N,4,FALSE),"")</f>
        <v>Dinner</v>
      </c>
      <c r="AC435" s="3" t="str">
        <f>IFERROR(VLOOKUP($C435*1,Lookups!$H:$N,5,FALSE),"")</f>
        <v>Dining room</v>
      </c>
      <c r="AD435" s="3">
        <f>IFERROR(VLOOKUP($C435*1,Lookups!$H:$N,6,FALSE),"")</f>
        <v>0</v>
      </c>
      <c r="AE435" s="3">
        <f>IFERROR(VLOOKUP($C435*1,Lookups!$H:$N,7,FALSE),"")</f>
        <v>0</v>
      </c>
      <c r="AF435" s="3" t="str">
        <f>VLOOKUP(B435*1,Stores!$A:$C,3,FALSE)</f>
        <v>DFDE</v>
      </c>
    </row>
    <row r="436" spans="1:32">
      <c r="A436" s="3" t="s">
        <v>917</v>
      </c>
      <c r="B436" s="3" t="s">
        <v>920</v>
      </c>
      <c r="C436" s="3">
        <v>999113</v>
      </c>
      <c r="D436" s="3" t="s">
        <v>918</v>
      </c>
      <c r="E436" s="3" t="s">
        <v>425</v>
      </c>
      <c r="F436" s="3">
        <v>2016</v>
      </c>
      <c r="G436" s="164">
        <v>0</v>
      </c>
      <c r="H436" s="3">
        <v>4044.3129999999996</v>
      </c>
      <c r="I436" s="3">
        <v>4227.2159999999994</v>
      </c>
      <c r="J436" s="3">
        <v>3059.5320000000002</v>
      </c>
      <c r="K436" s="3">
        <v>3005.52</v>
      </c>
      <c r="L436" s="3">
        <v>2166.7799999999997</v>
      </c>
      <c r="M436" s="3">
        <v>3098.6549999999997</v>
      </c>
      <c r="N436" s="3">
        <v>2647.7639999999997</v>
      </c>
      <c r="O436" s="3">
        <v>2547.8249999999994</v>
      </c>
      <c r="P436" s="3">
        <v>4354.3500000000004</v>
      </c>
      <c r="Q436" s="3">
        <v>3294.6059999999993</v>
      </c>
      <c r="R436" s="3">
        <v>2361.87</v>
      </c>
      <c r="S436" s="3">
        <v>2886.03</v>
      </c>
      <c r="T436" s="3">
        <v>2978.136</v>
      </c>
      <c r="U436" s="3">
        <v>40672.596999999994</v>
      </c>
      <c r="V436" s="163">
        <f ca="1">SUM(INDIRECT(Inputs!$C$11&amp;ROW()&amp;":"&amp;Inputs!$C$12&amp;ROW()))</f>
        <v>3294.6059999999993</v>
      </c>
      <c r="W436" s="163">
        <f ca="1">SUM(INDIRECT(Inputs!$C$13&amp;ROW()&amp;":"&amp;Inputs!$C$14&amp;ROW()))</f>
        <v>32446.560999999994</v>
      </c>
      <c r="X436" s="3" t="str">
        <f>IF(COUNTIFS(Lookups!$A:$A,C436)=1,"Gross Sales","")</f>
        <v/>
      </c>
      <c r="Y436" s="3" t="str">
        <f>IF(COUNTIFS(Lookups!$D:$D,C436)=1,"Bar Sales","")</f>
        <v/>
      </c>
      <c r="Z436" s="3" t="str">
        <f>IFERROR(VLOOKUP(C436*1,Lookups!$D:$F,3,FALSE),"")</f>
        <v/>
      </c>
      <c r="AA436" s="3" t="str">
        <f>IFERROR(VLOOKUP($C436*1,Lookups!$H:$N,3,FALSE),"")</f>
        <v>Entrees</v>
      </c>
      <c r="AB436" s="3" t="str">
        <f>IFERROR(VLOOKUP($C436*1,Lookups!$H:$N,4,FALSE),"")</f>
        <v>Dinner</v>
      </c>
      <c r="AC436" s="3" t="str">
        <f>IFERROR(VLOOKUP($C436*1,Lookups!$H:$N,5,FALSE),"")</f>
        <v>Dining room</v>
      </c>
      <c r="AD436" s="3">
        <f>IFERROR(VLOOKUP($C436*1,Lookups!$H:$N,6,FALSE),"")</f>
        <v>0</v>
      </c>
      <c r="AE436" s="3">
        <f>IFERROR(VLOOKUP($C436*1,Lookups!$H:$N,7,FALSE),"")</f>
        <v>0</v>
      </c>
      <c r="AF436" s="3" t="str">
        <f>VLOOKUP(B436*1,Stores!$A:$C,3,FALSE)</f>
        <v>DFDE</v>
      </c>
    </row>
    <row r="437" spans="1:32">
      <c r="A437" s="3" t="s">
        <v>917</v>
      </c>
      <c r="B437" s="3" t="s">
        <v>921</v>
      </c>
      <c r="C437" s="3">
        <v>999113</v>
      </c>
      <c r="D437" s="3" t="s">
        <v>918</v>
      </c>
      <c r="E437" s="3" t="s">
        <v>425</v>
      </c>
      <c r="F437" s="3">
        <v>2016</v>
      </c>
      <c r="G437" s="164">
        <v>0</v>
      </c>
      <c r="H437" s="3">
        <v>3390.0930000000003</v>
      </c>
      <c r="I437" s="3">
        <v>3796.6320000000001</v>
      </c>
      <c r="J437" s="3">
        <v>5223.0639999999994</v>
      </c>
      <c r="K437" s="3">
        <v>2037.8050000000001</v>
      </c>
      <c r="L437" s="3">
        <v>3007.5919999999996</v>
      </c>
      <c r="M437" s="3">
        <v>2252.2289999999998</v>
      </c>
      <c r="N437" s="3">
        <v>2077.9569999999999</v>
      </c>
      <c r="O437" s="3">
        <v>2647.8900000000003</v>
      </c>
      <c r="P437" s="3">
        <v>2547.1390000000001</v>
      </c>
      <c r="Q437" s="3">
        <v>1948.9049999999997</v>
      </c>
      <c r="R437" s="3">
        <v>2208.5419999999995</v>
      </c>
      <c r="S437" s="3">
        <v>2068.4159999999997</v>
      </c>
      <c r="T437" s="3">
        <v>3613.2039999999997</v>
      </c>
      <c r="U437" s="3">
        <v>36819.467999999993</v>
      </c>
      <c r="V437" s="163">
        <f ca="1">SUM(INDIRECT(Inputs!$C$11&amp;ROW()&amp;":"&amp;Inputs!$C$12&amp;ROW()))</f>
        <v>1948.9049999999997</v>
      </c>
      <c r="W437" s="163">
        <f ca="1">SUM(INDIRECT(Inputs!$C$13&amp;ROW()&amp;":"&amp;Inputs!$C$14&amp;ROW()))</f>
        <v>28929.305999999997</v>
      </c>
      <c r="X437" s="3" t="str">
        <f>IF(COUNTIFS(Lookups!$A:$A,C437)=1,"Gross Sales","")</f>
        <v/>
      </c>
      <c r="Y437" s="3" t="str">
        <f>IF(COUNTIFS(Lookups!$D:$D,C437)=1,"Bar Sales","")</f>
        <v/>
      </c>
      <c r="Z437" s="3" t="str">
        <f>IFERROR(VLOOKUP(C437*1,Lookups!$D:$F,3,FALSE),"")</f>
        <v/>
      </c>
      <c r="AA437" s="3" t="str">
        <f>IFERROR(VLOOKUP($C437*1,Lookups!$H:$N,3,FALSE),"")</f>
        <v>Entrees</v>
      </c>
      <c r="AB437" s="3" t="str">
        <f>IFERROR(VLOOKUP($C437*1,Lookups!$H:$N,4,FALSE),"")</f>
        <v>Dinner</v>
      </c>
      <c r="AC437" s="3" t="str">
        <f>IFERROR(VLOOKUP($C437*1,Lookups!$H:$N,5,FALSE),"")</f>
        <v>Dining room</v>
      </c>
      <c r="AD437" s="3">
        <f>IFERROR(VLOOKUP($C437*1,Lookups!$H:$N,6,FALSE),"")</f>
        <v>0</v>
      </c>
      <c r="AE437" s="3">
        <f>IFERROR(VLOOKUP($C437*1,Lookups!$H:$N,7,FALSE),"")</f>
        <v>0</v>
      </c>
      <c r="AF437" s="3" t="str">
        <f>VLOOKUP(B437*1,Stores!$A:$C,3,FALSE)</f>
        <v>DFDE</v>
      </c>
    </row>
    <row r="438" spans="1:32">
      <c r="A438" s="3" t="s">
        <v>917</v>
      </c>
      <c r="B438" s="3" t="s">
        <v>922</v>
      </c>
      <c r="C438" s="3">
        <v>999113</v>
      </c>
      <c r="D438" s="3" t="s">
        <v>918</v>
      </c>
      <c r="E438" s="3" t="s">
        <v>425</v>
      </c>
      <c r="F438" s="3">
        <v>2016</v>
      </c>
      <c r="G438" s="164">
        <v>0</v>
      </c>
      <c r="H438" s="3">
        <v>2982.3009999999999</v>
      </c>
      <c r="I438" s="3">
        <v>4147.177999999999</v>
      </c>
      <c r="J438" s="3">
        <v>1871.2049999999999</v>
      </c>
      <c r="K438" s="3">
        <v>2406.6349999999998</v>
      </c>
      <c r="L438" s="3">
        <v>2521.54</v>
      </c>
      <c r="M438" s="3">
        <v>2017.953</v>
      </c>
      <c r="N438" s="3">
        <v>2400.2369999999996</v>
      </c>
      <c r="O438" s="3">
        <v>3935.0219999999999</v>
      </c>
      <c r="P438" s="3">
        <v>2010.7849999999999</v>
      </c>
      <c r="Q438" s="3">
        <v>1718.64</v>
      </c>
      <c r="R438" s="3">
        <v>2507.6519999999996</v>
      </c>
      <c r="S438" s="3">
        <v>2340.828</v>
      </c>
      <c r="T438" s="3">
        <v>2414.7199999999998</v>
      </c>
      <c r="U438" s="3">
        <v>33274.695999999996</v>
      </c>
      <c r="V438" s="163">
        <f ca="1">SUM(INDIRECT(Inputs!$C$11&amp;ROW()&amp;":"&amp;Inputs!$C$12&amp;ROW()))</f>
        <v>1718.64</v>
      </c>
      <c r="W438" s="163">
        <f ca="1">SUM(INDIRECT(Inputs!$C$13&amp;ROW()&amp;":"&amp;Inputs!$C$14&amp;ROW()))</f>
        <v>26011.495999999999</v>
      </c>
      <c r="X438" s="3" t="str">
        <f>IF(COUNTIFS(Lookups!$A:$A,C438)=1,"Gross Sales","")</f>
        <v/>
      </c>
      <c r="Y438" s="3" t="str">
        <f>IF(COUNTIFS(Lookups!$D:$D,C438)=1,"Bar Sales","")</f>
        <v/>
      </c>
      <c r="Z438" s="3" t="str">
        <f>IFERROR(VLOOKUP(C438*1,Lookups!$D:$F,3,FALSE),"")</f>
        <v/>
      </c>
      <c r="AA438" s="3" t="str">
        <f>IFERROR(VLOOKUP($C438*1,Lookups!$H:$N,3,FALSE),"")</f>
        <v>Entrees</v>
      </c>
      <c r="AB438" s="3" t="str">
        <f>IFERROR(VLOOKUP($C438*1,Lookups!$H:$N,4,FALSE),"")</f>
        <v>Dinner</v>
      </c>
      <c r="AC438" s="3" t="str">
        <f>IFERROR(VLOOKUP($C438*1,Lookups!$H:$N,5,FALSE),"")</f>
        <v>Dining room</v>
      </c>
      <c r="AD438" s="3">
        <f>IFERROR(VLOOKUP($C438*1,Lookups!$H:$N,6,FALSE),"")</f>
        <v>0</v>
      </c>
      <c r="AE438" s="3">
        <f>IFERROR(VLOOKUP($C438*1,Lookups!$H:$N,7,FALSE),"")</f>
        <v>0</v>
      </c>
      <c r="AF438" s="3" t="str">
        <f>VLOOKUP(B438*1,Stores!$A:$C,3,FALSE)</f>
        <v>DFDE</v>
      </c>
    </row>
    <row r="439" spans="1:32">
      <c r="A439" s="3" t="s">
        <v>917</v>
      </c>
      <c r="B439" s="3" t="s">
        <v>923</v>
      </c>
      <c r="C439" s="3">
        <v>999113</v>
      </c>
      <c r="D439" s="3" t="s">
        <v>918</v>
      </c>
      <c r="E439" s="3" t="s">
        <v>425</v>
      </c>
      <c r="F439" s="3">
        <v>2016</v>
      </c>
      <c r="G439" s="164">
        <v>0</v>
      </c>
      <c r="H439" s="3">
        <v>3370.2759999999994</v>
      </c>
      <c r="I439" s="3">
        <v>2639.4059999999999</v>
      </c>
      <c r="J439" s="3">
        <v>1980.1320000000001</v>
      </c>
      <c r="K439" s="3">
        <v>2201.5</v>
      </c>
      <c r="L439" s="3">
        <v>2954.1749999999997</v>
      </c>
      <c r="M439" s="3">
        <v>2680.4960000000001</v>
      </c>
      <c r="N439" s="3">
        <v>1873.6899999999998</v>
      </c>
      <c r="O439" s="3">
        <v>2698.9479999999994</v>
      </c>
      <c r="P439" s="3">
        <v>4159.8759999999993</v>
      </c>
      <c r="Q439" s="3">
        <v>1543.0799999999997</v>
      </c>
      <c r="R439" s="3">
        <v>1883.518</v>
      </c>
      <c r="S439" s="3">
        <v>1833.2999999999997</v>
      </c>
      <c r="T439" s="3">
        <v>2335.4870000000001</v>
      </c>
      <c r="U439" s="3">
        <v>32153.883999999995</v>
      </c>
      <c r="V439" s="163">
        <f ca="1">SUM(INDIRECT(Inputs!$C$11&amp;ROW()&amp;":"&amp;Inputs!$C$12&amp;ROW()))</f>
        <v>1543.0799999999997</v>
      </c>
      <c r="W439" s="163">
        <f ca="1">SUM(INDIRECT(Inputs!$C$13&amp;ROW()&amp;":"&amp;Inputs!$C$14&amp;ROW()))</f>
        <v>26101.578999999994</v>
      </c>
      <c r="X439" s="3" t="str">
        <f>IF(COUNTIFS(Lookups!$A:$A,C439)=1,"Gross Sales","")</f>
        <v/>
      </c>
      <c r="Y439" s="3" t="str">
        <f>IF(COUNTIFS(Lookups!$D:$D,C439)=1,"Bar Sales","")</f>
        <v/>
      </c>
      <c r="Z439" s="3" t="str">
        <f>IFERROR(VLOOKUP(C439*1,Lookups!$D:$F,3,FALSE),"")</f>
        <v/>
      </c>
      <c r="AA439" s="3" t="str">
        <f>IFERROR(VLOOKUP($C439*1,Lookups!$H:$N,3,FALSE),"")</f>
        <v>Entrees</v>
      </c>
      <c r="AB439" s="3" t="str">
        <f>IFERROR(VLOOKUP($C439*1,Lookups!$H:$N,4,FALSE),"")</f>
        <v>Dinner</v>
      </c>
      <c r="AC439" s="3" t="str">
        <f>IFERROR(VLOOKUP($C439*1,Lookups!$H:$N,5,FALSE),"")</f>
        <v>Dining room</v>
      </c>
      <c r="AD439" s="3">
        <f>IFERROR(VLOOKUP($C439*1,Lookups!$H:$N,6,FALSE),"")</f>
        <v>0</v>
      </c>
      <c r="AE439" s="3">
        <f>IFERROR(VLOOKUP($C439*1,Lookups!$H:$N,7,FALSE),"")</f>
        <v>0</v>
      </c>
      <c r="AF439" s="3" t="str">
        <f>VLOOKUP(B439*1,Stores!$A:$C,3,FALSE)</f>
        <v>DFDE</v>
      </c>
    </row>
    <row r="440" spans="1:32">
      <c r="A440" s="3" t="s">
        <v>917</v>
      </c>
      <c r="B440" s="3" t="s">
        <v>924</v>
      </c>
      <c r="C440" s="3">
        <v>999113</v>
      </c>
      <c r="D440" s="3" t="s">
        <v>918</v>
      </c>
      <c r="E440" s="3" t="s">
        <v>425</v>
      </c>
      <c r="F440" s="3">
        <v>2016</v>
      </c>
      <c r="G440" s="164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146.18799999999999</v>
      </c>
      <c r="Q440" s="3">
        <v>2014.9289999999999</v>
      </c>
      <c r="R440" s="3">
        <v>2457.252</v>
      </c>
      <c r="S440" s="3">
        <v>3001.5439999999999</v>
      </c>
      <c r="T440" s="3">
        <v>3777.3539999999998</v>
      </c>
      <c r="U440" s="3">
        <v>11397.267</v>
      </c>
      <c r="V440" s="163">
        <f ca="1">SUM(INDIRECT(Inputs!$C$11&amp;ROW()&amp;":"&amp;Inputs!$C$12&amp;ROW()))</f>
        <v>2014.9289999999999</v>
      </c>
      <c r="W440" s="163">
        <f ca="1">SUM(INDIRECT(Inputs!$C$13&amp;ROW()&amp;":"&amp;Inputs!$C$14&amp;ROW()))</f>
        <v>2161.1169999999997</v>
      </c>
      <c r="X440" s="3" t="str">
        <f>IF(COUNTIFS(Lookups!$A:$A,C440)=1,"Gross Sales","")</f>
        <v/>
      </c>
      <c r="Y440" s="3" t="str">
        <f>IF(COUNTIFS(Lookups!$D:$D,C440)=1,"Bar Sales","")</f>
        <v/>
      </c>
      <c r="Z440" s="3" t="str">
        <f>IFERROR(VLOOKUP(C440*1,Lookups!$D:$F,3,FALSE),"")</f>
        <v/>
      </c>
      <c r="AA440" s="3" t="str">
        <f>IFERROR(VLOOKUP($C440*1,Lookups!$H:$N,3,FALSE),"")</f>
        <v>Entrees</v>
      </c>
      <c r="AB440" s="3" t="str">
        <f>IFERROR(VLOOKUP($C440*1,Lookups!$H:$N,4,FALSE),"")</f>
        <v>Dinner</v>
      </c>
      <c r="AC440" s="3" t="str">
        <f>IFERROR(VLOOKUP($C440*1,Lookups!$H:$N,5,FALSE),"")</f>
        <v>Dining room</v>
      </c>
      <c r="AD440" s="3">
        <f>IFERROR(VLOOKUP($C440*1,Lookups!$H:$N,6,FALSE),"")</f>
        <v>0</v>
      </c>
      <c r="AE440" s="3">
        <f>IFERROR(VLOOKUP($C440*1,Lookups!$H:$N,7,FALSE),"")</f>
        <v>0</v>
      </c>
      <c r="AF440" s="3" t="str">
        <f>VLOOKUP(B440*1,Stores!$A:$C,3,FALSE)</f>
        <v>DFDE</v>
      </c>
    </row>
    <row r="441" spans="1:32">
      <c r="A441" s="3" t="s">
        <v>917</v>
      </c>
      <c r="B441" s="3" t="s">
        <v>925</v>
      </c>
      <c r="C441" s="3">
        <v>999113</v>
      </c>
      <c r="D441" s="3" t="s">
        <v>918</v>
      </c>
      <c r="E441" s="3" t="s">
        <v>425</v>
      </c>
      <c r="F441" s="3">
        <v>2016</v>
      </c>
      <c r="G441" s="164">
        <v>0</v>
      </c>
      <c r="H441" s="3">
        <v>2134.2649999999994</v>
      </c>
      <c r="I441" s="3">
        <v>2707.04</v>
      </c>
      <c r="J441" s="3">
        <v>2304.2459999999996</v>
      </c>
      <c r="K441" s="3">
        <v>1280.4749999999999</v>
      </c>
      <c r="L441" s="3">
        <v>1550.374</v>
      </c>
      <c r="M441" s="3">
        <v>1130.9759999999999</v>
      </c>
      <c r="N441" s="3">
        <v>1386</v>
      </c>
      <c r="O441" s="3">
        <v>1353.625</v>
      </c>
      <c r="P441" s="3">
        <v>2110.6119999999996</v>
      </c>
      <c r="Q441" s="3">
        <v>3632.72</v>
      </c>
      <c r="R441" s="3">
        <v>1795.3319999999999</v>
      </c>
      <c r="S441" s="3">
        <v>1491.8889999999999</v>
      </c>
      <c r="T441" s="3">
        <v>1387.5749999999998</v>
      </c>
      <c r="U441" s="3">
        <v>24265.128999999997</v>
      </c>
      <c r="V441" s="163">
        <f ca="1">SUM(INDIRECT(Inputs!$C$11&amp;ROW()&amp;":"&amp;Inputs!$C$12&amp;ROW()))</f>
        <v>3632.72</v>
      </c>
      <c r="W441" s="163">
        <f ca="1">SUM(INDIRECT(Inputs!$C$13&amp;ROW()&amp;":"&amp;Inputs!$C$14&amp;ROW()))</f>
        <v>19590.332999999999</v>
      </c>
      <c r="X441" s="3" t="str">
        <f>IF(COUNTIFS(Lookups!$A:$A,C441)=1,"Gross Sales","")</f>
        <v/>
      </c>
      <c r="Y441" s="3" t="str">
        <f>IF(COUNTIFS(Lookups!$D:$D,C441)=1,"Bar Sales","")</f>
        <v/>
      </c>
      <c r="Z441" s="3" t="str">
        <f>IFERROR(VLOOKUP(C441*1,Lookups!$D:$F,3,FALSE),"")</f>
        <v/>
      </c>
      <c r="AA441" s="3" t="str">
        <f>IFERROR(VLOOKUP($C441*1,Lookups!$H:$N,3,FALSE),"")</f>
        <v>Entrees</v>
      </c>
      <c r="AB441" s="3" t="str">
        <f>IFERROR(VLOOKUP($C441*1,Lookups!$H:$N,4,FALSE),"")</f>
        <v>Dinner</v>
      </c>
      <c r="AC441" s="3" t="str">
        <f>IFERROR(VLOOKUP($C441*1,Lookups!$H:$N,5,FALSE),"")</f>
        <v>Dining room</v>
      </c>
      <c r="AD441" s="3">
        <f>IFERROR(VLOOKUP($C441*1,Lookups!$H:$N,6,FALSE),"")</f>
        <v>0</v>
      </c>
      <c r="AE441" s="3">
        <f>IFERROR(VLOOKUP($C441*1,Lookups!$H:$N,7,FALSE),"")</f>
        <v>0</v>
      </c>
      <c r="AF441" s="3" t="str">
        <f>VLOOKUP(B441*1,Stores!$A:$C,3,FALSE)</f>
        <v>DFDE</v>
      </c>
    </row>
    <row r="442" spans="1:32">
      <c r="A442" s="3" t="s">
        <v>917</v>
      </c>
      <c r="B442" s="3" t="s">
        <v>926</v>
      </c>
      <c r="C442" s="3">
        <v>999113</v>
      </c>
      <c r="D442" s="3" t="s">
        <v>918</v>
      </c>
      <c r="E442" s="3" t="s">
        <v>425</v>
      </c>
      <c r="F442" s="3">
        <v>2016</v>
      </c>
      <c r="G442" s="164">
        <v>0</v>
      </c>
      <c r="H442" s="3">
        <v>8294.3559999999979</v>
      </c>
      <c r="I442" s="3">
        <v>6384</v>
      </c>
      <c r="J442" s="3">
        <v>6643.665</v>
      </c>
      <c r="K442" s="3">
        <v>6985.6149999999989</v>
      </c>
      <c r="L442" s="3">
        <v>7216.5030000000006</v>
      </c>
      <c r="M442" s="3">
        <v>9047.5</v>
      </c>
      <c r="N442" s="3">
        <v>6262.8159999999989</v>
      </c>
      <c r="O442" s="3">
        <v>6174.3360000000002</v>
      </c>
      <c r="P442" s="3">
        <v>5218.8500000000004</v>
      </c>
      <c r="Q442" s="3">
        <v>8735.02</v>
      </c>
      <c r="R442" s="3">
        <v>8421.5949999999993</v>
      </c>
      <c r="S442" s="3">
        <v>8838.6339999999982</v>
      </c>
      <c r="T442" s="3">
        <v>13287.119999999999</v>
      </c>
      <c r="U442" s="3">
        <v>101510.00999999998</v>
      </c>
      <c r="V442" s="163">
        <f ca="1">SUM(INDIRECT(Inputs!$C$11&amp;ROW()&amp;":"&amp;Inputs!$C$12&amp;ROW()))</f>
        <v>8735.02</v>
      </c>
      <c r="W442" s="163">
        <f ca="1">SUM(INDIRECT(Inputs!$C$13&amp;ROW()&amp;":"&amp;Inputs!$C$14&amp;ROW()))</f>
        <v>70962.660999999993</v>
      </c>
      <c r="X442" s="3" t="str">
        <f>IF(COUNTIFS(Lookups!$A:$A,C442)=1,"Gross Sales","")</f>
        <v/>
      </c>
      <c r="Y442" s="3" t="str">
        <f>IF(COUNTIFS(Lookups!$D:$D,C442)=1,"Bar Sales","")</f>
        <v/>
      </c>
      <c r="Z442" s="3" t="str">
        <f>IFERROR(VLOOKUP(C442*1,Lookups!$D:$F,3,FALSE),"")</f>
        <v/>
      </c>
      <c r="AA442" s="3" t="str">
        <f>IFERROR(VLOOKUP($C442*1,Lookups!$H:$N,3,FALSE),"")</f>
        <v>Entrees</v>
      </c>
      <c r="AB442" s="3" t="str">
        <f>IFERROR(VLOOKUP($C442*1,Lookups!$H:$N,4,FALSE),"")</f>
        <v>Dinner</v>
      </c>
      <c r="AC442" s="3" t="str">
        <f>IFERROR(VLOOKUP($C442*1,Lookups!$H:$N,5,FALSE),"")</f>
        <v>Dining room</v>
      </c>
      <c r="AD442" s="3">
        <f>IFERROR(VLOOKUP($C442*1,Lookups!$H:$N,6,FALSE),"")</f>
        <v>0</v>
      </c>
      <c r="AE442" s="3">
        <f>IFERROR(VLOOKUP($C442*1,Lookups!$H:$N,7,FALSE),"")</f>
        <v>0</v>
      </c>
      <c r="AF442" s="3" t="str">
        <f>VLOOKUP(B442*1,Stores!$A:$C,3,FALSE)</f>
        <v>DFDE</v>
      </c>
    </row>
    <row r="443" spans="1:32">
      <c r="A443" s="3" t="s">
        <v>917</v>
      </c>
      <c r="B443" s="3" t="s">
        <v>927</v>
      </c>
      <c r="C443" s="3">
        <v>999113</v>
      </c>
      <c r="D443" s="3" t="s">
        <v>918</v>
      </c>
      <c r="E443" s="3" t="s">
        <v>425</v>
      </c>
      <c r="F443" s="3">
        <v>2016</v>
      </c>
      <c r="G443" s="164">
        <v>0</v>
      </c>
      <c r="H443" s="3">
        <v>3713.3949999999995</v>
      </c>
      <c r="I443" s="3">
        <v>4542.9160000000002</v>
      </c>
      <c r="J443" s="3">
        <v>3609.0320000000002</v>
      </c>
      <c r="K443" s="3">
        <v>4254.6629999999996</v>
      </c>
      <c r="L443" s="3">
        <v>4031.2439999999997</v>
      </c>
      <c r="M443" s="3">
        <v>5463.0519999999997</v>
      </c>
      <c r="N443" s="3">
        <v>3550.0499999999997</v>
      </c>
      <c r="O443" s="3">
        <v>4714.8359999999993</v>
      </c>
      <c r="P443" s="3">
        <v>3874.6400000000003</v>
      </c>
      <c r="Q443" s="3">
        <v>4966.5280000000002</v>
      </c>
      <c r="R443" s="3">
        <v>4724.8249999999998</v>
      </c>
      <c r="S443" s="3">
        <v>3776.5</v>
      </c>
      <c r="T443" s="3">
        <v>5017.9359999999997</v>
      </c>
      <c r="U443" s="3">
        <v>56239.616999999991</v>
      </c>
      <c r="V443" s="163">
        <f ca="1">SUM(INDIRECT(Inputs!$C$11&amp;ROW()&amp;":"&amp;Inputs!$C$12&amp;ROW()))</f>
        <v>4966.5280000000002</v>
      </c>
      <c r="W443" s="163">
        <f ca="1">SUM(INDIRECT(Inputs!$C$13&amp;ROW()&amp;":"&amp;Inputs!$C$14&amp;ROW()))</f>
        <v>42720.355999999992</v>
      </c>
      <c r="X443" s="3" t="str">
        <f>IF(COUNTIFS(Lookups!$A:$A,C443)=1,"Gross Sales","")</f>
        <v/>
      </c>
      <c r="Y443" s="3" t="str">
        <f>IF(COUNTIFS(Lookups!$D:$D,C443)=1,"Bar Sales","")</f>
        <v/>
      </c>
      <c r="Z443" s="3" t="str">
        <f>IFERROR(VLOOKUP(C443*1,Lookups!$D:$F,3,FALSE),"")</f>
        <v/>
      </c>
      <c r="AA443" s="3" t="str">
        <f>IFERROR(VLOOKUP($C443*1,Lookups!$H:$N,3,FALSE),"")</f>
        <v>Entrees</v>
      </c>
      <c r="AB443" s="3" t="str">
        <f>IFERROR(VLOOKUP($C443*1,Lookups!$H:$N,4,FALSE),"")</f>
        <v>Dinner</v>
      </c>
      <c r="AC443" s="3" t="str">
        <f>IFERROR(VLOOKUP($C443*1,Lookups!$H:$N,5,FALSE),"")</f>
        <v>Dining room</v>
      </c>
      <c r="AD443" s="3">
        <f>IFERROR(VLOOKUP($C443*1,Lookups!$H:$N,6,FALSE),"")</f>
        <v>0</v>
      </c>
      <c r="AE443" s="3">
        <f>IFERROR(VLOOKUP($C443*1,Lookups!$H:$N,7,FALSE),"")</f>
        <v>0</v>
      </c>
      <c r="AF443" s="3" t="str">
        <f>VLOOKUP(B443*1,Stores!$A:$C,3,FALSE)</f>
        <v>DFDE</v>
      </c>
    </row>
    <row r="444" spans="1:32">
      <c r="A444" s="3" t="s">
        <v>917</v>
      </c>
      <c r="B444" s="3" t="s">
        <v>928</v>
      </c>
      <c r="C444" s="3">
        <v>999113</v>
      </c>
      <c r="D444" s="3" t="s">
        <v>918</v>
      </c>
      <c r="E444" s="3" t="s">
        <v>425</v>
      </c>
      <c r="F444" s="3">
        <v>2016</v>
      </c>
      <c r="G444" s="164">
        <v>0</v>
      </c>
      <c r="H444" s="3">
        <v>3260.8799999999997</v>
      </c>
      <c r="I444" s="3">
        <v>3126.2</v>
      </c>
      <c r="J444" s="3">
        <v>3055.4789999999998</v>
      </c>
      <c r="K444" s="3">
        <v>2568.6009999999997</v>
      </c>
      <c r="L444" s="3">
        <v>1853.9639999999999</v>
      </c>
      <c r="M444" s="3">
        <v>2128.1539999999995</v>
      </c>
      <c r="N444" s="3">
        <v>1550.2479999999998</v>
      </c>
      <c r="O444" s="3">
        <v>2241.4559999999997</v>
      </c>
      <c r="P444" s="3">
        <v>2378.3759999999997</v>
      </c>
      <c r="Q444" s="3">
        <v>2263.38</v>
      </c>
      <c r="R444" s="3">
        <v>3112.0319999999997</v>
      </c>
      <c r="S444" s="3">
        <v>2768.92</v>
      </c>
      <c r="T444" s="3">
        <v>2719.08</v>
      </c>
      <c r="U444" s="3">
        <v>33026.769999999997</v>
      </c>
      <c r="V444" s="163">
        <f ca="1">SUM(INDIRECT(Inputs!$C$11&amp;ROW()&amp;":"&amp;Inputs!$C$12&amp;ROW()))</f>
        <v>2263.38</v>
      </c>
      <c r="W444" s="163">
        <f ca="1">SUM(INDIRECT(Inputs!$C$13&amp;ROW()&amp;":"&amp;Inputs!$C$14&amp;ROW()))</f>
        <v>24426.737999999998</v>
      </c>
      <c r="X444" s="3" t="str">
        <f>IF(COUNTIFS(Lookups!$A:$A,C444)=1,"Gross Sales","")</f>
        <v/>
      </c>
      <c r="Y444" s="3" t="str">
        <f>IF(COUNTIFS(Lookups!$D:$D,C444)=1,"Bar Sales","")</f>
        <v/>
      </c>
      <c r="Z444" s="3" t="str">
        <f>IFERROR(VLOOKUP(C444*1,Lookups!$D:$F,3,FALSE),"")</f>
        <v/>
      </c>
      <c r="AA444" s="3" t="str">
        <f>IFERROR(VLOOKUP($C444*1,Lookups!$H:$N,3,FALSE),"")</f>
        <v>Entrees</v>
      </c>
      <c r="AB444" s="3" t="str">
        <f>IFERROR(VLOOKUP($C444*1,Lookups!$H:$N,4,FALSE),"")</f>
        <v>Dinner</v>
      </c>
      <c r="AC444" s="3" t="str">
        <f>IFERROR(VLOOKUP($C444*1,Lookups!$H:$N,5,FALSE),"")</f>
        <v>Dining room</v>
      </c>
      <c r="AD444" s="3">
        <f>IFERROR(VLOOKUP($C444*1,Lookups!$H:$N,6,FALSE),"")</f>
        <v>0</v>
      </c>
      <c r="AE444" s="3">
        <f>IFERROR(VLOOKUP($C444*1,Lookups!$H:$N,7,FALSE),"")</f>
        <v>0</v>
      </c>
      <c r="AF444" s="3" t="str">
        <f>VLOOKUP(B444*1,Stores!$A:$C,3,FALSE)</f>
        <v>DFDE</v>
      </c>
    </row>
    <row r="445" spans="1:32">
      <c r="A445" s="3" t="s">
        <v>917</v>
      </c>
      <c r="B445" s="3" t="s">
        <v>929</v>
      </c>
      <c r="C445" s="3">
        <v>999113</v>
      </c>
      <c r="D445" s="3" t="s">
        <v>918</v>
      </c>
      <c r="E445" s="3" t="s">
        <v>425</v>
      </c>
      <c r="F445" s="3">
        <v>2016</v>
      </c>
      <c r="G445" s="164">
        <v>0</v>
      </c>
      <c r="H445" s="3">
        <v>1521.8909999999998</v>
      </c>
      <c r="I445" s="3">
        <v>2386.4259999999995</v>
      </c>
      <c r="J445" s="3">
        <v>1660.0500000000002</v>
      </c>
      <c r="K445" s="3">
        <v>1381.4639999999997</v>
      </c>
      <c r="L445" s="3">
        <v>1881.3899999999999</v>
      </c>
      <c r="M445" s="3">
        <v>1445.2199999999998</v>
      </c>
      <c r="N445" s="3">
        <v>1333.1079999999997</v>
      </c>
      <c r="O445" s="3">
        <v>1119.8879999999999</v>
      </c>
      <c r="P445" s="3">
        <v>1213.1279999999999</v>
      </c>
      <c r="Q445" s="3">
        <v>887.73299999999995</v>
      </c>
      <c r="R445" s="3">
        <v>1109.0800000000002</v>
      </c>
      <c r="S445" s="3">
        <v>1928.0939999999998</v>
      </c>
      <c r="T445" s="3">
        <v>1696.604</v>
      </c>
      <c r="U445" s="3">
        <v>19564.075999999997</v>
      </c>
      <c r="V445" s="163">
        <f ca="1">SUM(INDIRECT(Inputs!$C$11&amp;ROW()&amp;":"&amp;Inputs!$C$12&amp;ROW()))</f>
        <v>887.73299999999995</v>
      </c>
      <c r="W445" s="163">
        <f ca="1">SUM(INDIRECT(Inputs!$C$13&amp;ROW()&amp;":"&amp;Inputs!$C$14&amp;ROW()))</f>
        <v>14830.297999999999</v>
      </c>
      <c r="X445" s="3" t="str">
        <f>IF(COUNTIFS(Lookups!$A:$A,C445)=1,"Gross Sales","")</f>
        <v/>
      </c>
      <c r="Y445" s="3" t="str">
        <f>IF(COUNTIFS(Lookups!$D:$D,C445)=1,"Bar Sales","")</f>
        <v/>
      </c>
      <c r="Z445" s="3" t="str">
        <f>IFERROR(VLOOKUP(C445*1,Lookups!$D:$F,3,FALSE),"")</f>
        <v/>
      </c>
      <c r="AA445" s="3" t="str">
        <f>IFERROR(VLOOKUP($C445*1,Lookups!$H:$N,3,FALSE),"")</f>
        <v>Entrees</v>
      </c>
      <c r="AB445" s="3" t="str">
        <f>IFERROR(VLOOKUP($C445*1,Lookups!$H:$N,4,FALSE),"")</f>
        <v>Dinner</v>
      </c>
      <c r="AC445" s="3" t="str">
        <f>IFERROR(VLOOKUP($C445*1,Lookups!$H:$N,5,FALSE),"")</f>
        <v>Dining room</v>
      </c>
      <c r="AD445" s="3">
        <f>IFERROR(VLOOKUP($C445*1,Lookups!$H:$N,6,FALSE),"")</f>
        <v>0</v>
      </c>
      <c r="AE445" s="3">
        <f>IFERROR(VLOOKUP($C445*1,Lookups!$H:$N,7,FALSE),"")</f>
        <v>0</v>
      </c>
      <c r="AF445" s="3" t="str">
        <f>VLOOKUP(B445*1,Stores!$A:$C,3,FALSE)</f>
        <v>DFDE</v>
      </c>
    </row>
    <row r="446" spans="1:32">
      <c r="A446" s="3" t="s">
        <v>917</v>
      </c>
      <c r="B446" s="3" t="s">
        <v>930</v>
      </c>
      <c r="C446" s="3">
        <v>999113</v>
      </c>
      <c r="D446" s="3" t="s">
        <v>918</v>
      </c>
      <c r="E446" s="3" t="s">
        <v>425</v>
      </c>
      <c r="F446" s="3">
        <v>2016</v>
      </c>
      <c r="G446" s="164">
        <v>0</v>
      </c>
      <c r="H446" s="3">
        <v>1836.884</v>
      </c>
      <c r="I446" s="3">
        <v>2976.3089999999997</v>
      </c>
      <c r="J446" s="3">
        <v>2381.12</v>
      </c>
      <c r="K446" s="3">
        <v>2655.7439999999997</v>
      </c>
      <c r="L446" s="3">
        <v>3310.3839999999996</v>
      </c>
      <c r="M446" s="3">
        <v>2736.8040000000001</v>
      </c>
      <c r="N446" s="3">
        <v>1944.558</v>
      </c>
      <c r="O446" s="3">
        <v>2361.9959999999996</v>
      </c>
      <c r="P446" s="3">
        <v>2484.2159999999999</v>
      </c>
      <c r="Q446" s="3">
        <v>3111.5699999999997</v>
      </c>
      <c r="R446" s="3">
        <v>2193.0929999999998</v>
      </c>
      <c r="S446" s="3">
        <v>2793.5319999999997</v>
      </c>
      <c r="T446" s="3">
        <v>2312.6039999999998</v>
      </c>
      <c r="U446" s="3">
        <v>33098.813999999998</v>
      </c>
      <c r="V446" s="163">
        <f ca="1">SUM(INDIRECT(Inputs!$C$11&amp;ROW()&amp;":"&amp;Inputs!$C$12&amp;ROW()))</f>
        <v>3111.5699999999997</v>
      </c>
      <c r="W446" s="163">
        <f ca="1">SUM(INDIRECT(Inputs!$C$13&amp;ROW()&amp;":"&amp;Inputs!$C$14&amp;ROW()))</f>
        <v>25799.584999999999</v>
      </c>
      <c r="X446" s="3" t="str">
        <f>IF(COUNTIFS(Lookups!$A:$A,C446)=1,"Gross Sales","")</f>
        <v/>
      </c>
      <c r="Y446" s="3" t="str">
        <f>IF(COUNTIFS(Lookups!$D:$D,C446)=1,"Bar Sales","")</f>
        <v/>
      </c>
      <c r="Z446" s="3" t="str">
        <f>IFERROR(VLOOKUP(C446*1,Lookups!$D:$F,3,FALSE),"")</f>
        <v/>
      </c>
      <c r="AA446" s="3" t="str">
        <f>IFERROR(VLOOKUP($C446*1,Lookups!$H:$N,3,FALSE),"")</f>
        <v>Entrees</v>
      </c>
      <c r="AB446" s="3" t="str">
        <f>IFERROR(VLOOKUP($C446*1,Lookups!$H:$N,4,FALSE),"")</f>
        <v>Dinner</v>
      </c>
      <c r="AC446" s="3" t="str">
        <f>IFERROR(VLOOKUP($C446*1,Lookups!$H:$N,5,FALSE),"")</f>
        <v>Dining room</v>
      </c>
      <c r="AD446" s="3">
        <f>IFERROR(VLOOKUP($C446*1,Lookups!$H:$N,6,FALSE),"")</f>
        <v>0</v>
      </c>
      <c r="AE446" s="3">
        <f>IFERROR(VLOOKUP($C446*1,Lookups!$H:$N,7,FALSE),"")</f>
        <v>0</v>
      </c>
      <c r="AF446" s="3" t="str">
        <f>VLOOKUP(B446*1,Stores!$A:$C,3,FALSE)</f>
        <v>DFDE</v>
      </c>
    </row>
    <row r="447" spans="1:32">
      <c r="A447" s="3" t="s">
        <v>917</v>
      </c>
      <c r="B447" s="3" t="s">
        <v>931</v>
      </c>
      <c r="C447" s="3">
        <v>999113</v>
      </c>
      <c r="D447" s="3" t="s">
        <v>918</v>
      </c>
      <c r="E447" s="3" t="s">
        <v>425</v>
      </c>
      <c r="F447" s="3">
        <v>2016</v>
      </c>
      <c r="G447" s="164">
        <v>0</v>
      </c>
      <c r="H447" s="3">
        <v>5119.4079999999994</v>
      </c>
      <c r="I447" s="3">
        <v>3992.3729999999996</v>
      </c>
      <c r="J447" s="3">
        <v>4043.6759999999999</v>
      </c>
      <c r="K447" s="3">
        <v>3749.2559999999994</v>
      </c>
      <c r="L447" s="3">
        <v>4942.0349999999999</v>
      </c>
      <c r="M447" s="3">
        <v>4024.5799999999995</v>
      </c>
      <c r="N447" s="3">
        <v>3021.2629999999999</v>
      </c>
      <c r="O447" s="3">
        <v>2826.81</v>
      </c>
      <c r="P447" s="3">
        <v>3577.7349999999992</v>
      </c>
      <c r="Q447" s="3">
        <v>6249.137999999999</v>
      </c>
      <c r="R447" s="3">
        <v>3995.0819999999999</v>
      </c>
      <c r="S447" s="3">
        <v>4728.78</v>
      </c>
      <c r="T447" s="3">
        <v>4390.0639999999994</v>
      </c>
      <c r="U447" s="3">
        <v>54660.19999999999</v>
      </c>
      <c r="V447" s="163">
        <f ca="1">SUM(INDIRECT(Inputs!$C$11&amp;ROW()&amp;":"&amp;Inputs!$C$12&amp;ROW()))</f>
        <v>6249.137999999999</v>
      </c>
      <c r="W447" s="163">
        <f ca="1">SUM(INDIRECT(Inputs!$C$13&amp;ROW()&amp;":"&amp;Inputs!$C$14&amp;ROW()))</f>
        <v>41546.27399999999</v>
      </c>
      <c r="X447" s="3" t="str">
        <f>IF(COUNTIFS(Lookups!$A:$A,C447)=1,"Gross Sales","")</f>
        <v/>
      </c>
      <c r="Y447" s="3" t="str">
        <f>IF(COUNTIFS(Lookups!$D:$D,C447)=1,"Bar Sales","")</f>
        <v/>
      </c>
      <c r="Z447" s="3" t="str">
        <f>IFERROR(VLOOKUP(C447*1,Lookups!$D:$F,3,FALSE),"")</f>
        <v/>
      </c>
      <c r="AA447" s="3" t="str">
        <f>IFERROR(VLOOKUP($C447*1,Lookups!$H:$N,3,FALSE),"")</f>
        <v>Entrees</v>
      </c>
      <c r="AB447" s="3" t="str">
        <f>IFERROR(VLOOKUP($C447*1,Lookups!$H:$N,4,FALSE),"")</f>
        <v>Dinner</v>
      </c>
      <c r="AC447" s="3" t="str">
        <f>IFERROR(VLOOKUP($C447*1,Lookups!$H:$N,5,FALSE),"")</f>
        <v>Dining room</v>
      </c>
      <c r="AD447" s="3">
        <f>IFERROR(VLOOKUP($C447*1,Lookups!$H:$N,6,FALSE),"")</f>
        <v>0</v>
      </c>
      <c r="AE447" s="3">
        <f>IFERROR(VLOOKUP($C447*1,Lookups!$H:$N,7,FALSE),"")</f>
        <v>0</v>
      </c>
      <c r="AF447" s="3" t="str">
        <f>VLOOKUP(B447*1,Stores!$A:$C,3,FALSE)</f>
        <v>DFDE</v>
      </c>
    </row>
    <row r="448" spans="1:32">
      <c r="A448" s="3" t="s">
        <v>917</v>
      </c>
      <c r="B448" s="3" t="s">
        <v>932</v>
      </c>
      <c r="C448" s="3">
        <v>999113</v>
      </c>
      <c r="D448" s="3" t="s">
        <v>918</v>
      </c>
      <c r="E448" s="3" t="s">
        <v>425</v>
      </c>
      <c r="F448" s="3">
        <v>2016</v>
      </c>
      <c r="G448" s="164">
        <v>0</v>
      </c>
      <c r="H448" s="3">
        <v>2097.0879999999997</v>
      </c>
      <c r="I448" s="3">
        <v>2215.2899999999995</v>
      </c>
      <c r="J448" s="3">
        <v>2059.4699999999998</v>
      </c>
      <c r="K448" s="3">
        <v>2644.3339999999998</v>
      </c>
      <c r="L448" s="3">
        <v>2150.8339999999998</v>
      </c>
      <c r="M448" s="3">
        <v>2629.4099999999994</v>
      </c>
      <c r="N448" s="3">
        <v>2008.3</v>
      </c>
      <c r="O448" s="3">
        <v>2346.8969999999995</v>
      </c>
      <c r="P448" s="3">
        <v>1709.5679999999998</v>
      </c>
      <c r="Q448" s="3">
        <v>2368.9960000000001</v>
      </c>
      <c r="R448" s="3">
        <v>3101.8119999999994</v>
      </c>
      <c r="S448" s="3">
        <v>2789.64</v>
      </c>
      <c r="T448" s="3">
        <v>5652.5489999999991</v>
      </c>
      <c r="U448" s="3">
        <v>33774.187999999995</v>
      </c>
      <c r="V448" s="163">
        <f ca="1">SUM(INDIRECT(Inputs!$C$11&amp;ROW()&amp;":"&amp;Inputs!$C$12&amp;ROW()))</f>
        <v>2368.9960000000001</v>
      </c>
      <c r="W448" s="163">
        <f ca="1">SUM(INDIRECT(Inputs!$C$13&amp;ROW()&amp;":"&amp;Inputs!$C$14&amp;ROW()))</f>
        <v>22230.186999999994</v>
      </c>
      <c r="X448" s="3" t="str">
        <f>IF(COUNTIFS(Lookups!$A:$A,C448)=1,"Gross Sales","")</f>
        <v/>
      </c>
      <c r="Y448" s="3" t="str">
        <f>IF(COUNTIFS(Lookups!$D:$D,C448)=1,"Bar Sales","")</f>
        <v/>
      </c>
      <c r="Z448" s="3" t="str">
        <f>IFERROR(VLOOKUP(C448*1,Lookups!$D:$F,3,FALSE),"")</f>
        <v/>
      </c>
      <c r="AA448" s="3" t="str">
        <f>IFERROR(VLOOKUP($C448*1,Lookups!$H:$N,3,FALSE),"")</f>
        <v>Entrees</v>
      </c>
      <c r="AB448" s="3" t="str">
        <f>IFERROR(VLOOKUP($C448*1,Lookups!$H:$N,4,FALSE),"")</f>
        <v>Dinner</v>
      </c>
      <c r="AC448" s="3" t="str">
        <f>IFERROR(VLOOKUP($C448*1,Lookups!$H:$N,5,FALSE),"")</f>
        <v>Dining room</v>
      </c>
      <c r="AD448" s="3">
        <f>IFERROR(VLOOKUP($C448*1,Lookups!$H:$N,6,FALSE),"")</f>
        <v>0</v>
      </c>
      <c r="AE448" s="3">
        <f>IFERROR(VLOOKUP($C448*1,Lookups!$H:$N,7,FALSE),"")</f>
        <v>0</v>
      </c>
      <c r="AF448" s="3" t="str">
        <f>VLOOKUP(B448*1,Stores!$A:$C,3,FALSE)</f>
        <v>DFG</v>
      </c>
    </row>
    <row r="449" spans="1:32">
      <c r="A449" s="3" t="s">
        <v>917</v>
      </c>
      <c r="B449" s="3" t="s">
        <v>933</v>
      </c>
      <c r="C449" s="3">
        <v>999113</v>
      </c>
      <c r="D449" s="3" t="s">
        <v>918</v>
      </c>
      <c r="E449" s="3" t="s">
        <v>425</v>
      </c>
      <c r="F449" s="3">
        <v>2016</v>
      </c>
      <c r="G449" s="164">
        <v>0</v>
      </c>
      <c r="H449" s="3">
        <v>1856.1689999999996</v>
      </c>
      <c r="I449" s="3">
        <v>2560.9079999999999</v>
      </c>
      <c r="J449" s="3">
        <v>2196.145</v>
      </c>
      <c r="K449" s="3">
        <v>1578.99</v>
      </c>
      <c r="L449" s="3">
        <v>1718.0170000000001</v>
      </c>
      <c r="M449" s="3">
        <v>1256.192</v>
      </c>
      <c r="N449" s="3">
        <v>1990.1070000000002</v>
      </c>
      <c r="O449" s="3">
        <v>1323.2659999999998</v>
      </c>
      <c r="P449" s="3">
        <v>1717.6319999999998</v>
      </c>
      <c r="Q449" s="3">
        <v>1164.3520000000001</v>
      </c>
      <c r="R449" s="3">
        <v>1511.7479999999998</v>
      </c>
      <c r="S449" s="3">
        <v>1911.364</v>
      </c>
      <c r="T449" s="3">
        <v>1559.376</v>
      </c>
      <c r="U449" s="3">
        <v>22344.266</v>
      </c>
      <c r="V449" s="163">
        <f ca="1">SUM(INDIRECT(Inputs!$C$11&amp;ROW()&amp;":"&amp;Inputs!$C$12&amp;ROW()))</f>
        <v>1164.3520000000001</v>
      </c>
      <c r="W449" s="163">
        <f ca="1">SUM(INDIRECT(Inputs!$C$13&amp;ROW()&amp;":"&amp;Inputs!$C$14&amp;ROW()))</f>
        <v>17361.777999999998</v>
      </c>
      <c r="X449" s="3" t="str">
        <f>IF(COUNTIFS(Lookups!$A:$A,C449)=1,"Gross Sales","")</f>
        <v/>
      </c>
      <c r="Y449" s="3" t="str">
        <f>IF(COUNTIFS(Lookups!$D:$D,C449)=1,"Bar Sales","")</f>
        <v/>
      </c>
      <c r="Z449" s="3" t="str">
        <f>IFERROR(VLOOKUP(C449*1,Lookups!$D:$F,3,FALSE),"")</f>
        <v/>
      </c>
      <c r="AA449" s="3" t="str">
        <f>IFERROR(VLOOKUP($C449*1,Lookups!$H:$N,3,FALSE),"")</f>
        <v>Entrees</v>
      </c>
      <c r="AB449" s="3" t="str">
        <f>IFERROR(VLOOKUP($C449*1,Lookups!$H:$N,4,FALSE),"")</f>
        <v>Dinner</v>
      </c>
      <c r="AC449" s="3" t="str">
        <f>IFERROR(VLOOKUP($C449*1,Lookups!$H:$N,5,FALSE),"")</f>
        <v>Dining room</v>
      </c>
      <c r="AD449" s="3">
        <f>IFERROR(VLOOKUP($C449*1,Lookups!$H:$N,6,FALSE),"")</f>
        <v>0</v>
      </c>
      <c r="AE449" s="3">
        <f>IFERROR(VLOOKUP($C449*1,Lookups!$H:$N,7,FALSE),"")</f>
        <v>0</v>
      </c>
      <c r="AF449" s="3" t="str">
        <f>VLOOKUP(B449*1,Stores!$A:$C,3,FALSE)</f>
        <v>DFG</v>
      </c>
    </row>
    <row r="450" spans="1:32">
      <c r="A450" s="3" t="s">
        <v>917</v>
      </c>
      <c r="B450" s="3" t="s">
        <v>934</v>
      </c>
      <c r="C450" s="3">
        <v>999113</v>
      </c>
      <c r="D450" s="3" t="s">
        <v>918</v>
      </c>
      <c r="E450" s="3" t="s">
        <v>425</v>
      </c>
      <c r="F450" s="3">
        <v>2016</v>
      </c>
      <c r="G450" s="164">
        <v>0</v>
      </c>
      <c r="H450" s="3">
        <v>863.77199999999993</v>
      </c>
      <c r="I450" s="3">
        <v>1548.4559999999999</v>
      </c>
      <c r="J450" s="3">
        <v>1053.4089999999999</v>
      </c>
      <c r="K450" s="3">
        <v>1506.4069999999997</v>
      </c>
      <c r="L450" s="3">
        <v>1444.9469999999999</v>
      </c>
      <c r="M450" s="3">
        <v>766.87099999999987</v>
      </c>
      <c r="N450" s="3">
        <v>992.77499999999986</v>
      </c>
      <c r="O450" s="3">
        <v>1062.0889999999999</v>
      </c>
      <c r="P450" s="3">
        <v>1033.7039999999997</v>
      </c>
      <c r="Q450" s="3">
        <v>1196.8599999999999</v>
      </c>
      <c r="R450" s="3">
        <v>1631.9939999999999</v>
      </c>
      <c r="S450" s="3">
        <v>1362.4519999999998</v>
      </c>
      <c r="T450" s="3">
        <v>1748.4599999999998</v>
      </c>
      <c r="U450" s="3">
        <v>16212.195999999998</v>
      </c>
      <c r="V450" s="163">
        <f ca="1">SUM(INDIRECT(Inputs!$C$11&amp;ROW()&amp;":"&amp;Inputs!$C$12&amp;ROW()))</f>
        <v>1196.8599999999999</v>
      </c>
      <c r="W450" s="163">
        <f ca="1">SUM(INDIRECT(Inputs!$C$13&amp;ROW()&amp;":"&amp;Inputs!$C$14&amp;ROW()))</f>
        <v>11469.289999999999</v>
      </c>
      <c r="X450" s="3" t="str">
        <f>IF(COUNTIFS(Lookups!$A:$A,C450)=1,"Gross Sales","")</f>
        <v/>
      </c>
      <c r="Y450" s="3" t="str">
        <f>IF(COUNTIFS(Lookups!$D:$D,C450)=1,"Bar Sales","")</f>
        <v/>
      </c>
      <c r="Z450" s="3" t="str">
        <f>IFERROR(VLOOKUP(C450*1,Lookups!$D:$F,3,FALSE),"")</f>
        <v/>
      </c>
      <c r="AA450" s="3" t="str">
        <f>IFERROR(VLOOKUP($C450*1,Lookups!$H:$N,3,FALSE),"")</f>
        <v>Entrees</v>
      </c>
      <c r="AB450" s="3" t="str">
        <f>IFERROR(VLOOKUP($C450*1,Lookups!$H:$N,4,FALSE),"")</f>
        <v>Dinner</v>
      </c>
      <c r="AC450" s="3" t="str">
        <f>IFERROR(VLOOKUP($C450*1,Lookups!$H:$N,5,FALSE),"")</f>
        <v>Dining room</v>
      </c>
      <c r="AD450" s="3">
        <f>IFERROR(VLOOKUP($C450*1,Lookups!$H:$N,6,FALSE),"")</f>
        <v>0</v>
      </c>
      <c r="AE450" s="3">
        <f>IFERROR(VLOOKUP($C450*1,Lookups!$H:$N,7,FALSE),"")</f>
        <v>0</v>
      </c>
      <c r="AF450" s="3" t="str">
        <f>VLOOKUP(B450*1,Stores!$A:$C,3,FALSE)</f>
        <v>DFG</v>
      </c>
    </row>
    <row r="451" spans="1:32">
      <c r="A451" s="3" t="s">
        <v>917</v>
      </c>
      <c r="B451" s="3" t="s">
        <v>935</v>
      </c>
      <c r="C451" s="3">
        <v>999113</v>
      </c>
      <c r="D451" s="3" t="s">
        <v>918</v>
      </c>
      <c r="E451" s="3" t="s">
        <v>425</v>
      </c>
      <c r="F451" s="3">
        <v>2016</v>
      </c>
      <c r="G451" s="164">
        <v>0</v>
      </c>
      <c r="H451" s="3">
        <v>2398.9769999999999</v>
      </c>
      <c r="I451" s="3">
        <v>2116.66</v>
      </c>
      <c r="J451" s="3">
        <v>2325.6590000000001</v>
      </c>
      <c r="K451" s="3">
        <v>2765.7349999999997</v>
      </c>
      <c r="L451" s="3">
        <v>2076.5149999999999</v>
      </c>
      <c r="M451" s="3">
        <v>1766.828</v>
      </c>
      <c r="N451" s="3">
        <v>1369.3889999999997</v>
      </c>
      <c r="O451" s="3">
        <v>2105.1099999999997</v>
      </c>
      <c r="P451" s="3">
        <v>1575.6159999999998</v>
      </c>
      <c r="Q451" s="3">
        <v>1543.8639999999998</v>
      </c>
      <c r="R451" s="3">
        <v>1770.2159999999997</v>
      </c>
      <c r="S451" s="3">
        <v>1853.2079999999996</v>
      </c>
      <c r="T451" s="3">
        <v>1879.808</v>
      </c>
      <c r="U451" s="3">
        <v>25547.584999999995</v>
      </c>
      <c r="V451" s="163">
        <f ca="1">SUM(INDIRECT(Inputs!$C$11&amp;ROW()&amp;":"&amp;Inputs!$C$12&amp;ROW()))</f>
        <v>1543.8639999999998</v>
      </c>
      <c r="W451" s="163">
        <f ca="1">SUM(INDIRECT(Inputs!$C$13&amp;ROW()&amp;":"&amp;Inputs!$C$14&amp;ROW()))</f>
        <v>20044.352999999996</v>
      </c>
      <c r="X451" s="3" t="str">
        <f>IF(COUNTIFS(Lookups!$A:$A,C451)=1,"Gross Sales","")</f>
        <v/>
      </c>
      <c r="Y451" s="3" t="str">
        <f>IF(COUNTIFS(Lookups!$D:$D,C451)=1,"Bar Sales","")</f>
        <v/>
      </c>
      <c r="Z451" s="3" t="str">
        <f>IFERROR(VLOOKUP(C451*1,Lookups!$D:$F,3,FALSE),"")</f>
        <v/>
      </c>
      <c r="AA451" s="3" t="str">
        <f>IFERROR(VLOOKUP($C451*1,Lookups!$H:$N,3,FALSE),"")</f>
        <v>Entrees</v>
      </c>
      <c r="AB451" s="3" t="str">
        <f>IFERROR(VLOOKUP($C451*1,Lookups!$H:$N,4,FALSE),"")</f>
        <v>Dinner</v>
      </c>
      <c r="AC451" s="3" t="str">
        <f>IFERROR(VLOOKUP($C451*1,Lookups!$H:$N,5,FALSE),"")</f>
        <v>Dining room</v>
      </c>
      <c r="AD451" s="3">
        <f>IFERROR(VLOOKUP($C451*1,Lookups!$H:$N,6,FALSE),"")</f>
        <v>0</v>
      </c>
      <c r="AE451" s="3">
        <f>IFERROR(VLOOKUP($C451*1,Lookups!$H:$N,7,FALSE),"")</f>
        <v>0</v>
      </c>
      <c r="AF451" s="3" t="str">
        <f>VLOOKUP(B451*1,Stores!$A:$C,3,FALSE)</f>
        <v>DFG</v>
      </c>
    </row>
    <row r="452" spans="1:32">
      <c r="A452" s="3" t="s">
        <v>917</v>
      </c>
      <c r="B452" s="3" t="s">
        <v>936</v>
      </c>
      <c r="C452" s="3">
        <v>999113</v>
      </c>
      <c r="D452" s="3" t="s">
        <v>918</v>
      </c>
      <c r="E452" s="3" t="s">
        <v>425</v>
      </c>
      <c r="F452" s="3">
        <v>2016</v>
      </c>
      <c r="G452" s="164">
        <v>0</v>
      </c>
      <c r="H452" s="3">
        <v>1284.248</v>
      </c>
      <c r="I452" s="3">
        <v>1583.82</v>
      </c>
      <c r="J452" s="3">
        <v>1130.2759999999998</v>
      </c>
      <c r="K452" s="3">
        <v>913.14299999999992</v>
      </c>
      <c r="L452" s="3">
        <v>1227.7439999999999</v>
      </c>
      <c r="M452" s="3">
        <v>896.29399999999998</v>
      </c>
      <c r="N452" s="3">
        <v>1025.3249999999998</v>
      </c>
      <c r="O452" s="3">
        <v>1471.624</v>
      </c>
      <c r="P452" s="3">
        <v>2212.4479999999999</v>
      </c>
      <c r="Q452" s="3">
        <v>870.97500000000002</v>
      </c>
      <c r="R452" s="3">
        <v>832.29999999999984</v>
      </c>
      <c r="S452" s="3">
        <v>845.3549999999999</v>
      </c>
      <c r="T452" s="3">
        <v>1206.0439999999999</v>
      </c>
      <c r="U452" s="3">
        <v>15499.596</v>
      </c>
      <c r="V452" s="163">
        <f ca="1">SUM(INDIRECT(Inputs!$C$11&amp;ROW()&amp;":"&amp;Inputs!$C$12&amp;ROW()))</f>
        <v>870.97500000000002</v>
      </c>
      <c r="W452" s="163">
        <f ca="1">SUM(INDIRECT(Inputs!$C$13&amp;ROW()&amp;":"&amp;Inputs!$C$14&amp;ROW()))</f>
        <v>12615.897000000001</v>
      </c>
      <c r="X452" s="3" t="str">
        <f>IF(COUNTIFS(Lookups!$A:$A,C452)=1,"Gross Sales","")</f>
        <v/>
      </c>
      <c r="Y452" s="3" t="str">
        <f>IF(COUNTIFS(Lookups!$D:$D,C452)=1,"Bar Sales","")</f>
        <v/>
      </c>
      <c r="Z452" s="3" t="str">
        <f>IFERROR(VLOOKUP(C452*1,Lookups!$D:$F,3,FALSE),"")</f>
        <v/>
      </c>
      <c r="AA452" s="3" t="str">
        <f>IFERROR(VLOOKUP($C452*1,Lookups!$H:$N,3,FALSE),"")</f>
        <v>Entrees</v>
      </c>
      <c r="AB452" s="3" t="str">
        <f>IFERROR(VLOOKUP($C452*1,Lookups!$H:$N,4,FALSE),"")</f>
        <v>Dinner</v>
      </c>
      <c r="AC452" s="3" t="str">
        <f>IFERROR(VLOOKUP($C452*1,Lookups!$H:$N,5,FALSE),"")</f>
        <v>Dining room</v>
      </c>
      <c r="AD452" s="3">
        <f>IFERROR(VLOOKUP($C452*1,Lookups!$H:$N,6,FALSE),"")</f>
        <v>0</v>
      </c>
      <c r="AE452" s="3">
        <f>IFERROR(VLOOKUP($C452*1,Lookups!$H:$N,7,FALSE),"")</f>
        <v>0</v>
      </c>
      <c r="AF452" s="3" t="str">
        <f>VLOOKUP(B452*1,Stores!$A:$C,3,FALSE)</f>
        <v>DFG</v>
      </c>
    </row>
    <row r="453" spans="1:32">
      <c r="A453" s="3" t="s">
        <v>917</v>
      </c>
      <c r="B453" s="3" t="s">
        <v>937</v>
      </c>
      <c r="C453" s="3">
        <v>999113</v>
      </c>
      <c r="D453" s="3" t="s">
        <v>918</v>
      </c>
      <c r="E453" s="3" t="s">
        <v>425</v>
      </c>
      <c r="F453" s="3">
        <v>2016</v>
      </c>
      <c r="G453" s="164">
        <v>0</v>
      </c>
      <c r="H453" s="3">
        <v>1933.386</v>
      </c>
      <c r="I453" s="3">
        <v>2319.5059999999999</v>
      </c>
      <c r="J453" s="3">
        <v>2356.0949999999998</v>
      </c>
      <c r="K453" s="3">
        <v>1667.3159999999996</v>
      </c>
      <c r="L453" s="3">
        <v>2288.2650000000003</v>
      </c>
      <c r="M453" s="3">
        <v>2276.9599999999996</v>
      </c>
      <c r="N453" s="3">
        <v>1216.502</v>
      </c>
      <c r="O453" s="3">
        <v>1185.8489999999999</v>
      </c>
      <c r="P453" s="3">
        <v>1702.5749999999998</v>
      </c>
      <c r="Q453" s="3">
        <v>1911</v>
      </c>
      <c r="R453" s="3">
        <v>2128.2800000000002</v>
      </c>
      <c r="S453" s="3">
        <v>1789.5149999999999</v>
      </c>
      <c r="T453" s="3">
        <v>2250.3599999999997</v>
      </c>
      <c r="U453" s="3">
        <v>25025.608999999997</v>
      </c>
      <c r="V453" s="163">
        <f ca="1">SUM(INDIRECT(Inputs!$C$11&amp;ROW()&amp;":"&amp;Inputs!$C$12&amp;ROW()))</f>
        <v>1911</v>
      </c>
      <c r="W453" s="163">
        <f ca="1">SUM(INDIRECT(Inputs!$C$13&amp;ROW()&amp;":"&amp;Inputs!$C$14&amp;ROW()))</f>
        <v>18857.453999999998</v>
      </c>
      <c r="X453" s="3" t="str">
        <f>IF(COUNTIFS(Lookups!$A:$A,C453)=1,"Gross Sales","")</f>
        <v/>
      </c>
      <c r="Y453" s="3" t="str">
        <f>IF(COUNTIFS(Lookups!$D:$D,C453)=1,"Bar Sales","")</f>
        <v/>
      </c>
      <c r="Z453" s="3" t="str">
        <f>IFERROR(VLOOKUP(C453*1,Lookups!$D:$F,3,FALSE),"")</f>
        <v/>
      </c>
      <c r="AA453" s="3" t="str">
        <f>IFERROR(VLOOKUP($C453*1,Lookups!$H:$N,3,FALSE),"")</f>
        <v>Entrees</v>
      </c>
      <c r="AB453" s="3" t="str">
        <f>IFERROR(VLOOKUP($C453*1,Lookups!$H:$N,4,FALSE),"")</f>
        <v>Dinner</v>
      </c>
      <c r="AC453" s="3" t="str">
        <f>IFERROR(VLOOKUP($C453*1,Lookups!$H:$N,5,FALSE),"")</f>
        <v>Dining room</v>
      </c>
      <c r="AD453" s="3">
        <f>IFERROR(VLOOKUP($C453*1,Lookups!$H:$N,6,FALSE),"")</f>
        <v>0</v>
      </c>
      <c r="AE453" s="3">
        <f>IFERROR(VLOOKUP($C453*1,Lookups!$H:$N,7,FALSE),"")</f>
        <v>0</v>
      </c>
      <c r="AF453" s="3" t="str">
        <f>VLOOKUP(B453*1,Stores!$A:$C,3,FALSE)</f>
        <v>DFG</v>
      </c>
    </row>
    <row r="454" spans="1:32">
      <c r="A454" s="3" t="s">
        <v>917</v>
      </c>
      <c r="B454" s="3" t="s">
        <v>938</v>
      </c>
      <c r="C454" s="3">
        <v>999113</v>
      </c>
      <c r="D454" s="3" t="s">
        <v>918</v>
      </c>
      <c r="E454" s="3" t="s">
        <v>425</v>
      </c>
      <c r="F454" s="3">
        <v>2016</v>
      </c>
      <c r="G454" s="164">
        <v>0</v>
      </c>
      <c r="H454" s="3">
        <v>1617.28</v>
      </c>
      <c r="I454" s="3">
        <v>2158.9050000000002</v>
      </c>
      <c r="J454" s="3">
        <v>1658.16</v>
      </c>
      <c r="K454" s="3">
        <v>1963.1359999999997</v>
      </c>
      <c r="L454" s="3">
        <v>1985.6759999999999</v>
      </c>
      <c r="M454" s="3">
        <v>2612.652</v>
      </c>
      <c r="N454" s="3">
        <v>3510.9479999999999</v>
      </c>
      <c r="O454" s="3">
        <v>3198.23</v>
      </c>
      <c r="P454" s="3">
        <v>2927.75</v>
      </c>
      <c r="Q454" s="3">
        <v>2691.9829999999997</v>
      </c>
      <c r="R454" s="3">
        <v>2004.002</v>
      </c>
      <c r="S454" s="3">
        <v>2151.6039999999998</v>
      </c>
      <c r="T454" s="3">
        <v>1345.4350000000002</v>
      </c>
      <c r="U454" s="3">
        <v>29825.761000000002</v>
      </c>
      <c r="V454" s="163">
        <f ca="1">SUM(INDIRECT(Inputs!$C$11&amp;ROW()&amp;":"&amp;Inputs!$C$12&amp;ROW()))</f>
        <v>2691.9829999999997</v>
      </c>
      <c r="W454" s="163">
        <f ca="1">SUM(INDIRECT(Inputs!$C$13&amp;ROW()&amp;":"&amp;Inputs!$C$14&amp;ROW()))</f>
        <v>24324.720000000001</v>
      </c>
      <c r="X454" s="3" t="str">
        <f>IF(COUNTIFS(Lookups!$A:$A,C454)=1,"Gross Sales","")</f>
        <v/>
      </c>
      <c r="Y454" s="3" t="str">
        <f>IF(COUNTIFS(Lookups!$D:$D,C454)=1,"Bar Sales","")</f>
        <v/>
      </c>
      <c r="Z454" s="3" t="str">
        <f>IFERROR(VLOOKUP(C454*1,Lookups!$D:$F,3,FALSE),"")</f>
        <v/>
      </c>
      <c r="AA454" s="3" t="str">
        <f>IFERROR(VLOOKUP($C454*1,Lookups!$H:$N,3,FALSE),"")</f>
        <v>Entrees</v>
      </c>
      <c r="AB454" s="3" t="str">
        <f>IFERROR(VLOOKUP($C454*1,Lookups!$H:$N,4,FALSE),"")</f>
        <v>Dinner</v>
      </c>
      <c r="AC454" s="3" t="str">
        <f>IFERROR(VLOOKUP($C454*1,Lookups!$H:$N,5,FALSE),"")</f>
        <v>Dining room</v>
      </c>
      <c r="AD454" s="3">
        <f>IFERROR(VLOOKUP($C454*1,Lookups!$H:$N,6,FALSE),"")</f>
        <v>0</v>
      </c>
      <c r="AE454" s="3">
        <f>IFERROR(VLOOKUP($C454*1,Lookups!$H:$N,7,FALSE),"")</f>
        <v>0</v>
      </c>
      <c r="AF454" s="3" t="str">
        <f>VLOOKUP(B454*1,Stores!$A:$C,3,FALSE)</f>
        <v>DFG</v>
      </c>
    </row>
    <row r="455" spans="1:32">
      <c r="A455" s="3" t="s">
        <v>917</v>
      </c>
      <c r="B455" s="3" t="s">
        <v>939</v>
      </c>
      <c r="C455" s="3">
        <v>999113</v>
      </c>
      <c r="D455" s="3" t="s">
        <v>918</v>
      </c>
      <c r="E455" s="3" t="s">
        <v>425</v>
      </c>
      <c r="F455" s="3">
        <v>2016</v>
      </c>
      <c r="G455" s="164">
        <v>0</v>
      </c>
      <c r="H455" s="3">
        <v>3259.5639999999999</v>
      </c>
      <c r="I455" s="3">
        <v>2505.6640000000002</v>
      </c>
      <c r="J455" s="3">
        <v>3247.23</v>
      </c>
      <c r="K455" s="3">
        <v>3041.64</v>
      </c>
      <c r="L455" s="3">
        <v>2307.41</v>
      </c>
      <c r="M455" s="3">
        <v>2679.0749999999998</v>
      </c>
      <c r="N455" s="3">
        <v>2735.6909999999998</v>
      </c>
      <c r="O455" s="3">
        <v>2619.078</v>
      </c>
      <c r="P455" s="3">
        <v>2288.2929999999997</v>
      </c>
      <c r="Q455" s="3">
        <v>2736.72</v>
      </c>
      <c r="R455" s="3">
        <v>2652.4119999999998</v>
      </c>
      <c r="S455" s="3">
        <v>3131.7439999999997</v>
      </c>
      <c r="T455" s="3">
        <v>4172.4479999999994</v>
      </c>
      <c r="U455" s="3">
        <v>37376.968999999997</v>
      </c>
      <c r="V455" s="163">
        <f ca="1">SUM(INDIRECT(Inputs!$C$11&amp;ROW()&amp;":"&amp;Inputs!$C$12&amp;ROW()))</f>
        <v>2736.72</v>
      </c>
      <c r="W455" s="163">
        <f ca="1">SUM(INDIRECT(Inputs!$C$13&amp;ROW()&amp;":"&amp;Inputs!$C$14&amp;ROW()))</f>
        <v>27420.364999999998</v>
      </c>
      <c r="X455" s="3" t="str">
        <f>IF(COUNTIFS(Lookups!$A:$A,C455)=1,"Gross Sales","")</f>
        <v/>
      </c>
      <c r="Y455" s="3" t="str">
        <f>IF(COUNTIFS(Lookups!$D:$D,C455)=1,"Bar Sales","")</f>
        <v/>
      </c>
      <c r="Z455" s="3" t="str">
        <f>IFERROR(VLOOKUP(C455*1,Lookups!$D:$F,3,FALSE),"")</f>
        <v/>
      </c>
      <c r="AA455" s="3" t="str">
        <f>IFERROR(VLOOKUP($C455*1,Lookups!$H:$N,3,FALSE),"")</f>
        <v>Entrees</v>
      </c>
      <c r="AB455" s="3" t="str">
        <f>IFERROR(VLOOKUP($C455*1,Lookups!$H:$N,4,FALSE),"")</f>
        <v>Dinner</v>
      </c>
      <c r="AC455" s="3" t="str">
        <f>IFERROR(VLOOKUP($C455*1,Lookups!$H:$N,5,FALSE),"")</f>
        <v>Dining room</v>
      </c>
      <c r="AD455" s="3">
        <f>IFERROR(VLOOKUP($C455*1,Lookups!$H:$N,6,FALSE),"")</f>
        <v>0</v>
      </c>
      <c r="AE455" s="3">
        <f>IFERROR(VLOOKUP($C455*1,Lookups!$H:$N,7,FALSE),"")</f>
        <v>0</v>
      </c>
      <c r="AF455" s="3" t="str">
        <f>VLOOKUP(B455*1,Stores!$A:$C,3,FALSE)</f>
        <v>DFG</v>
      </c>
    </row>
    <row r="456" spans="1:32">
      <c r="A456" s="3" t="s">
        <v>917</v>
      </c>
      <c r="B456" s="3" t="s">
        <v>940</v>
      </c>
      <c r="C456" s="3">
        <v>999113</v>
      </c>
      <c r="D456" s="3" t="s">
        <v>918</v>
      </c>
      <c r="E456" s="3" t="s">
        <v>425</v>
      </c>
      <c r="F456" s="3">
        <v>2016</v>
      </c>
      <c r="G456" s="164">
        <v>0</v>
      </c>
      <c r="H456" s="3">
        <v>1677.41</v>
      </c>
      <c r="I456" s="3">
        <v>2554.9299999999994</v>
      </c>
      <c r="J456" s="3">
        <v>2819.6979999999999</v>
      </c>
      <c r="K456" s="3">
        <v>2207.7999999999997</v>
      </c>
      <c r="L456" s="3">
        <v>2184</v>
      </c>
      <c r="M456" s="3">
        <v>1908.5219999999999</v>
      </c>
      <c r="N456" s="3">
        <v>1845.0949999999998</v>
      </c>
      <c r="O456" s="3">
        <v>1761.2</v>
      </c>
      <c r="P456" s="3">
        <v>1355.1719999999998</v>
      </c>
      <c r="Q456" s="3">
        <v>1206.8699999999999</v>
      </c>
      <c r="R456" s="3">
        <v>1578.1919999999998</v>
      </c>
      <c r="S456" s="3">
        <v>1341.6480000000001</v>
      </c>
      <c r="T456" s="3">
        <v>1785.7069999999999</v>
      </c>
      <c r="U456" s="3">
        <v>24226.243999999992</v>
      </c>
      <c r="V456" s="163">
        <f ca="1">SUM(INDIRECT(Inputs!$C$11&amp;ROW()&amp;":"&amp;Inputs!$C$12&amp;ROW()))</f>
        <v>1206.8699999999999</v>
      </c>
      <c r="W456" s="163">
        <f ca="1">SUM(INDIRECT(Inputs!$C$13&amp;ROW()&amp;":"&amp;Inputs!$C$14&amp;ROW()))</f>
        <v>19520.696999999993</v>
      </c>
      <c r="X456" s="3" t="str">
        <f>IF(COUNTIFS(Lookups!$A:$A,C456)=1,"Gross Sales","")</f>
        <v/>
      </c>
      <c r="Y456" s="3" t="str">
        <f>IF(COUNTIFS(Lookups!$D:$D,C456)=1,"Bar Sales","")</f>
        <v/>
      </c>
      <c r="Z456" s="3" t="str">
        <f>IFERROR(VLOOKUP(C456*1,Lookups!$D:$F,3,FALSE),"")</f>
        <v/>
      </c>
      <c r="AA456" s="3" t="str">
        <f>IFERROR(VLOOKUP($C456*1,Lookups!$H:$N,3,FALSE),"")</f>
        <v>Entrees</v>
      </c>
      <c r="AB456" s="3" t="str">
        <f>IFERROR(VLOOKUP($C456*1,Lookups!$H:$N,4,FALSE),"")</f>
        <v>Dinner</v>
      </c>
      <c r="AC456" s="3" t="str">
        <f>IFERROR(VLOOKUP($C456*1,Lookups!$H:$N,5,FALSE),"")</f>
        <v>Dining room</v>
      </c>
      <c r="AD456" s="3">
        <f>IFERROR(VLOOKUP($C456*1,Lookups!$H:$N,6,FALSE),"")</f>
        <v>0</v>
      </c>
      <c r="AE456" s="3">
        <f>IFERROR(VLOOKUP($C456*1,Lookups!$H:$N,7,FALSE),"")</f>
        <v>0</v>
      </c>
      <c r="AF456" s="3" t="str">
        <f>VLOOKUP(B456*1,Stores!$A:$C,3,FALSE)</f>
        <v>DFG</v>
      </c>
    </row>
    <row r="457" spans="1:32">
      <c r="A457" s="3" t="s">
        <v>917</v>
      </c>
      <c r="B457" s="3" t="s">
        <v>941</v>
      </c>
      <c r="C457" s="3">
        <v>999113</v>
      </c>
      <c r="D457" s="3" t="s">
        <v>918</v>
      </c>
      <c r="E457" s="3" t="s">
        <v>425</v>
      </c>
      <c r="F457" s="3">
        <v>2016</v>
      </c>
      <c r="G457" s="164">
        <v>0</v>
      </c>
      <c r="H457" s="3">
        <v>2377.9629999999997</v>
      </c>
      <c r="I457" s="3">
        <v>2276.7359999999999</v>
      </c>
      <c r="J457" s="3">
        <v>2471.1749999999997</v>
      </c>
      <c r="K457" s="3">
        <v>2712.1079999999997</v>
      </c>
      <c r="L457" s="3">
        <v>2775.6959999999999</v>
      </c>
      <c r="M457" s="3">
        <v>2109.7439999999997</v>
      </c>
      <c r="N457" s="3">
        <v>2217.7399999999998</v>
      </c>
      <c r="O457" s="3">
        <v>3413.0459999999994</v>
      </c>
      <c r="P457" s="3">
        <v>1968.47</v>
      </c>
      <c r="Q457" s="3">
        <v>2260.9859999999999</v>
      </c>
      <c r="R457" s="3">
        <v>1587.586</v>
      </c>
      <c r="S457" s="3">
        <v>2733.43</v>
      </c>
      <c r="T457" s="3">
        <v>3588.221</v>
      </c>
      <c r="U457" s="3">
        <v>32492.900999999998</v>
      </c>
      <c r="V457" s="163">
        <f ca="1">SUM(INDIRECT(Inputs!$C$11&amp;ROW()&amp;":"&amp;Inputs!$C$12&amp;ROW()))</f>
        <v>2260.9859999999999</v>
      </c>
      <c r="W457" s="163">
        <f ca="1">SUM(INDIRECT(Inputs!$C$13&amp;ROW()&amp;":"&amp;Inputs!$C$14&amp;ROW()))</f>
        <v>24583.663999999997</v>
      </c>
      <c r="X457" s="3" t="str">
        <f>IF(COUNTIFS(Lookups!$A:$A,C457)=1,"Gross Sales","")</f>
        <v/>
      </c>
      <c r="Y457" s="3" t="str">
        <f>IF(COUNTIFS(Lookups!$D:$D,C457)=1,"Bar Sales","")</f>
        <v/>
      </c>
      <c r="Z457" s="3" t="str">
        <f>IFERROR(VLOOKUP(C457*1,Lookups!$D:$F,3,FALSE),"")</f>
        <v/>
      </c>
      <c r="AA457" s="3" t="str">
        <f>IFERROR(VLOOKUP($C457*1,Lookups!$H:$N,3,FALSE),"")</f>
        <v>Entrees</v>
      </c>
      <c r="AB457" s="3" t="str">
        <f>IFERROR(VLOOKUP($C457*1,Lookups!$H:$N,4,FALSE),"")</f>
        <v>Dinner</v>
      </c>
      <c r="AC457" s="3" t="str">
        <f>IFERROR(VLOOKUP($C457*1,Lookups!$H:$N,5,FALSE),"")</f>
        <v>Dining room</v>
      </c>
      <c r="AD457" s="3">
        <f>IFERROR(VLOOKUP($C457*1,Lookups!$H:$N,6,FALSE),"")</f>
        <v>0</v>
      </c>
      <c r="AE457" s="3">
        <f>IFERROR(VLOOKUP($C457*1,Lookups!$H:$N,7,FALSE),"")</f>
        <v>0</v>
      </c>
      <c r="AF457" s="3" t="str">
        <f>VLOOKUP(B457*1,Stores!$A:$C,3,FALSE)</f>
        <v>DFG</v>
      </c>
    </row>
    <row r="458" spans="1:32">
      <c r="A458" s="3" t="s">
        <v>917</v>
      </c>
      <c r="B458" s="3" t="s">
        <v>942</v>
      </c>
      <c r="C458" s="3">
        <v>999113</v>
      </c>
      <c r="D458" s="3" t="s">
        <v>918</v>
      </c>
      <c r="E458" s="3" t="s">
        <v>425</v>
      </c>
      <c r="F458" s="3">
        <v>2016</v>
      </c>
      <c r="G458" s="164">
        <v>0</v>
      </c>
      <c r="H458" s="3">
        <v>1890.3289999999997</v>
      </c>
      <c r="I458" s="3">
        <v>2303.0979999999995</v>
      </c>
      <c r="J458" s="3">
        <v>2151.94</v>
      </c>
      <c r="K458" s="3">
        <v>1738.8</v>
      </c>
      <c r="L458" s="3">
        <v>2514.4699999999998</v>
      </c>
      <c r="M458" s="3">
        <v>1469.9579999999999</v>
      </c>
      <c r="N458" s="3">
        <v>1412.9709999999998</v>
      </c>
      <c r="O458" s="3">
        <v>1292.6199999999999</v>
      </c>
      <c r="P458" s="3">
        <v>1510.866</v>
      </c>
      <c r="Q458" s="3">
        <v>1791.2999999999997</v>
      </c>
      <c r="R458" s="3">
        <v>1649.088</v>
      </c>
      <c r="S458" s="3">
        <v>2316.4960000000001</v>
      </c>
      <c r="T458" s="3">
        <v>1968.1200000000001</v>
      </c>
      <c r="U458" s="3">
        <v>24010.056</v>
      </c>
      <c r="V458" s="163">
        <f ca="1">SUM(INDIRECT(Inputs!$C$11&amp;ROW()&amp;":"&amp;Inputs!$C$12&amp;ROW()))</f>
        <v>1791.2999999999997</v>
      </c>
      <c r="W458" s="163">
        <f ca="1">SUM(INDIRECT(Inputs!$C$13&amp;ROW()&amp;":"&amp;Inputs!$C$14&amp;ROW()))</f>
        <v>18076.352000000003</v>
      </c>
      <c r="X458" s="3" t="str">
        <f>IF(COUNTIFS(Lookups!$A:$A,C458)=1,"Gross Sales","")</f>
        <v/>
      </c>
      <c r="Y458" s="3" t="str">
        <f>IF(COUNTIFS(Lookups!$D:$D,C458)=1,"Bar Sales","")</f>
        <v/>
      </c>
      <c r="Z458" s="3" t="str">
        <f>IFERROR(VLOOKUP(C458*1,Lookups!$D:$F,3,FALSE),"")</f>
        <v/>
      </c>
      <c r="AA458" s="3" t="str">
        <f>IFERROR(VLOOKUP($C458*1,Lookups!$H:$N,3,FALSE),"")</f>
        <v>Entrees</v>
      </c>
      <c r="AB458" s="3" t="str">
        <f>IFERROR(VLOOKUP($C458*1,Lookups!$H:$N,4,FALSE),"")</f>
        <v>Dinner</v>
      </c>
      <c r="AC458" s="3" t="str">
        <f>IFERROR(VLOOKUP($C458*1,Lookups!$H:$N,5,FALSE),"")</f>
        <v>Dining room</v>
      </c>
      <c r="AD458" s="3">
        <f>IFERROR(VLOOKUP($C458*1,Lookups!$H:$N,6,FALSE),"")</f>
        <v>0</v>
      </c>
      <c r="AE458" s="3">
        <f>IFERROR(VLOOKUP($C458*1,Lookups!$H:$N,7,FALSE),"")</f>
        <v>0</v>
      </c>
      <c r="AF458" s="3" t="str">
        <f>VLOOKUP(B458*1,Stores!$A:$C,3,FALSE)</f>
        <v>DFG</v>
      </c>
    </row>
    <row r="459" spans="1:32">
      <c r="A459" s="3" t="s">
        <v>917</v>
      </c>
      <c r="B459" s="3" t="s">
        <v>943</v>
      </c>
      <c r="C459" s="3">
        <v>999113</v>
      </c>
      <c r="D459" s="3" t="s">
        <v>918</v>
      </c>
      <c r="E459" s="3" t="s">
        <v>425</v>
      </c>
      <c r="F459" s="3">
        <v>2016</v>
      </c>
      <c r="G459" s="164">
        <v>0</v>
      </c>
      <c r="H459" s="3">
        <v>1323.28</v>
      </c>
      <c r="I459" s="3">
        <v>1693.6290000000001</v>
      </c>
      <c r="J459" s="3">
        <v>1168.7619999999999</v>
      </c>
      <c r="K459" s="3">
        <v>1746.36</v>
      </c>
      <c r="L459" s="3">
        <v>1626.6529999999998</v>
      </c>
      <c r="M459" s="3">
        <v>994.68600000000004</v>
      </c>
      <c r="N459" s="3">
        <v>984.74599999999998</v>
      </c>
      <c r="O459" s="3">
        <v>967.70799999999997</v>
      </c>
      <c r="P459" s="3">
        <v>869.50499999999988</v>
      </c>
      <c r="Q459" s="3">
        <v>1338.12</v>
      </c>
      <c r="R459" s="3">
        <v>1294.3</v>
      </c>
      <c r="S459" s="3">
        <v>1493.4780000000001</v>
      </c>
      <c r="T459" s="3">
        <v>1513.0849999999998</v>
      </c>
      <c r="U459" s="3">
        <v>17014.311999999994</v>
      </c>
      <c r="V459" s="163">
        <f ca="1">SUM(INDIRECT(Inputs!$C$11&amp;ROW()&amp;":"&amp;Inputs!$C$12&amp;ROW()))</f>
        <v>1338.12</v>
      </c>
      <c r="W459" s="163">
        <f ca="1">SUM(INDIRECT(Inputs!$C$13&amp;ROW()&amp;":"&amp;Inputs!$C$14&amp;ROW()))</f>
        <v>12713.448999999997</v>
      </c>
      <c r="X459" s="3" t="str">
        <f>IF(COUNTIFS(Lookups!$A:$A,C459)=1,"Gross Sales","")</f>
        <v/>
      </c>
      <c r="Y459" s="3" t="str">
        <f>IF(COUNTIFS(Lookups!$D:$D,C459)=1,"Bar Sales","")</f>
        <v/>
      </c>
      <c r="Z459" s="3" t="str">
        <f>IFERROR(VLOOKUP(C459*1,Lookups!$D:$F,3,FALSE),"")</f>
        <v/>
      </c>
      <c r="AA459" s="3" t="str">
        <f>IFERROR(VLOOKUP($C459*1,Lookups!$H:$N,3,FALSE),"")</f>
        <v>Entrees</v>
      </c>
      <c r="AB459" s="3" t="str">
        <f>IFERROR(VLOOKUP($C459*1,Lookups!$H:$N,4,FALSE),"")</f>
        <v>Dinner</v>
      </c>
      <c r="AC459" s="3" t="str">
        <f>IFERROR(VLOOKUP($C459*1,Lookups!$H:$N,5,FALSE),"")</f>
        <v>Dining room</v>
      </c>
      <c r="AD459" s="3">
        <f>IFERROR(VLOOKUP($C459*1,Lookups!$H:$N,6,FALSE),"")</f>
        <v>0</v>
      </c>
      <c r="AE459" s="3">
        <f>IFERROR(VLOOKUP($C459*1,Lookups!$H:$N,7,FALSE),"")</f>
        <v>0</v>
      </c>
      <c r="AF459" s="3" t="str">
        <f>VLOOKUP(B459*1,Stores!$A:$C,3,FALSE)</f>
        <v>DFG</v>
      </c>
    </row>
    <row r="460" spans="1:32">
      <c r="A460" s="3" t="s">
        <v>917</v>
      </c>
      <c r="B460" s="3" t="s">
        <v>944</v>
      </c>
      <c r="C460" s="3">
        <v>999113</v>
      </c>
      <c r="D460" s="3" t="s">
        <v>918</v>
      </c>
      <c r="E460" s="3" t="s">
        <v>425</v>
      </c>
      <c r="F460" s="3">
        <v>2016</v>
      </c>
      <c r="G460" s="164">
        <v>0</v>
      </c>
      <c r="H460" s="3">
        <v>1769.0469999999998</v>
      </c>
      <c r="I460" s="3">
        <v>1833.3839999999998</v>
      </c>
      <c r="J460" s="3">
        <v>1581.9299999999998</v>
      </c>
      <c r="K460" s="3">
        <v>1713.04</v>
      </c>
      <c r="L460" s="3">
        <v>1489.4880000000001</v>
      </c>
      <c r="M460" s="3">
        <v>1572.6479999999999</v>
      </c>
      <c r="N460" s="3">
        <v>1084.3419999999999</v>
      </c>
      <c r="O460" s="3">
        <v>1223.376</v>
      </c>
      <c r="P460" s="3">
        <v>1090.915</v>
      </c>
      <c r="Q460" s="3">
        <v>1023.9459999999999</v>
      </c>
      <c r="R460" s="3">
        <v>1244.1449999999998</v>
      </c>
      <c r="S460" s="3">
        <v>1472.31</v>
      </c>
      <c r="T460" s="3">
        <v>1268.3999999999999</v>
      </c>
      <c r="U460" s="3">
        <v>18366.971000000001</v>
      </c>
      <c r="V460" s="163">
        <f ca="1">SUM(INDIRECT(Inputs!$C$11&amp;ROW()&amp;":"&amp;Inputs!$C$12&amp;ROW()))</f>
        <v>1023.9459999999999</v>
      </c>
      <c r="W460" s="163">
        <f ca="1">SUM(INDIRECT(Inputs!$C$13&amp;ROW()&amp;":"&amp;Inputs!$C$14&amp;ROW()))</f>
        <v>14382.115999999998</v>
      </c>
      <c r="X460" s="3" t="str">
        <f>IF(COUNTIFS(Lookups!$A:$A,C460)=1,"Gross Sales","")</f>
        <v/>
      </c>
      <c r="Y460" s="3" t="str">
        <f>IF(COUNTIFS(Lookups!$D:$D,C460)=1,"Bar Sales","")</f>
        <v/>
      </c>
      <c r="Z460" s="3" t="str">
        <f>IFERROR(VLOOKUP(C460*1,Lookups!$D:$F,3,FALSE),"")</f>
        <v/>
      </c>
      <c r="AA460" s="3" t="str">
        <f>IFERROR(VLOOKUP($C460*1,Lookups!$H:$N,3,FALSE),"")</f>
        <v>Entrees</v>
      </c>
      <c r="AB460" s="3" t="str">
        <f>IFERROR(VLOOKUP($C460*1,Lookups!$H:$N,4,FALSE),"")</f>
        <v>Dinner</v>
      </c>
      <c r="AC460" s="3" t="str">
        <f>IFERROR(VLOOKUP($C460*1,Lookups!$H:$N,5,FALSE),"")</f>
        <v>Dining room</v>
      </c>
      <c r="AD460" s="3">
        <f>IFERROR(VLOOKUP($C460*1,Lookups!$H:$N,6,FALSE),"")</f>
        <v>0</v>
      </c>
      <c r="AE460" s="3">
        <f>IFERROR(VLOOKUP($C460*1,Lookups!$H:$N,7,FALSE),"")</f>
        <v>0</v>
      </c>
      <c r="AF460" s="3" t="str">
        <f>VLOOKUP(B460*1,Stores!$A:$C,3,FALSE)</f>
        <v>DFG</v>
      </c>
    </row>
    <row r="461" spans="1:32">
      <c r="A461" s="3" t="s">
        <v>917</v>
      </c>
      <c r="B461" s="3" t="s">
        <v>945</v>
      </c>
      <c r="C461" s="3">
        <v>999113</v>
      </c>
      <c r="D461" s="3" t="s">
        <v>918</v>
      </c>
      <c r="E461" s="3" t="s">
        <v>425</v>
      </c>
      <c r="F461" s="3">
        <v>2016</v>
      </c>
      <c r="G461" s="164">
        <v>0</v>
      </c>
      <c r="H461" s="3">
        <v>2080.5609999999997</v>
      </c>
      <c r="I461" s="3">
        <v>2154.0329999999999</v>
      </c>
      <c r="J461" s="3">
        <v>2259.5089999999996</v>
      </c>
      <c r="K461" s="3">
        <v>1766.9399999999998</v>
      </c>
      <c r="L461" s="3">
        <v>2189.9639999999999</v>
      </c>
      <c r="M461" s="3">
        <v>1629.1589999999999</v>
      </c>
      <c r="N461" s="3">
        <v>1286.2080000000001</v>
      </c>
      <c r="O461" s="3">
        <v>1322.8040000000001</v>
      </c>
      <c r="P461" s="3">
        <v>1442.3639999999998</v>
      </c>
      <c r="Q461" s="3">
        <v>1679.5239999999997</v>
      </c>
      <c r="R461" s="3">
        <v>1538.2079999999999</v>
      </c>
      <c r="S461" s="3">
        <v>1205.2529999999999</v>
      </c>
      <c r="T461" s="3">
        <v>1741.2149999999999</v>
      </c>
      <c r="U461" s="3">
        <v>22295.741999999998</v>
      </c>
      <c r="V461" s="163">
        <f ca="1">SUM(INDIRECT(Inputs!$C$11&amp;ROW()&amp;":"&amp;Inputs!$C$12&amp;ROW()))</f>
        <v>1679.5239999999997</v>
      </c>
      <c r="W461" s="163">
        <f ca="1">SUM(INDIRECT(Inputs!$C$13&amp;ROW()&amp;":"&amp;Inputs!$C$14&amp;ROW()))</f>
        <v>17811.065999999999</v>
      </c>
      <c r="X461" s="3" t="str">
        <f>IF(COUNTIFS(Lookups!$A:$A,C461)=1,"Gross Sales","")</f>
        <v/>
      </c>
      <c r="Y461" s="3" t="str">
        <f>IF(COUNTIFS(Lookups!$D:$D,C461)=1,"Bar Sales","")</f>
        <v/>
      </c>
      <c r="Z461" s="3" t="str">
        <f>IFERROR(VLOOKUP(C461*1,Lookups!$D:$F,3,FALSE),"")</f>
        <v/>
      </c>
      <c r="AA461" s="3" t="str">
        <f>IFERROR(VLOOKUP($C461*1,Lookups!$H:$N,3,FALSE),"")</f>
        <v>Entrees</v>
      </c>
      <c r="AB461" s="3" t="str">
        <f>IFERROR(VLOOKUP($C461*1,Lookups!$H:$N,4,FALSE),"")</f>
        <v>Dinner</v>
      </c>
      <c r="AC461" s="3" t="str">
        <f>IFERROR(VLOOKUP($C461*1,Lookups!$H:$N,5,FALSE),"")</f>
        <v>Dining room</v>
      </c>
      <c r="AD461" s="3">
        <f>IFERROR(VLOOKUP($C461*1,Lookups!$H:$N,6,FALSE),"")</f>
        <v>0</v>
      </c>
      <c r="AE461" s="3">
        <f>IFERROR(VLOOKUP($C461*1,Lookups!$H:$N,7,FALSE),"")</f>
        <v>0</v>
      </c>
      <c r="AF461" s="3" t="str">
        <f>VLOOKUP(B461*1,Stores!$A:$C,3,FALSE)</f>
        <v>DFG</v>
      </c>
    </row>
    <row r="462" spans="1:32">
      <c r="A462" s="3" t="s">
        <v>917</v>
      </c>
      <c r="B462" s="3" t="s">
        <v>946</v>
      </c>
      <c r="C462" s="3">
        <v>999113</v>
      </c>
      <c r="D462" s="3" t="s">
        <v>918</v>
      </c>
      <c r="E462" s="3" t="s">
        <v>425</v>
      </c>
      <c r="F462" s="3">
        <v>2016</v>
      </c>
      <c r="G462" s="164">
        <v>0</v>
      </c>
      <c r="H462" s="3">
        <v>1473.087</v>
      </c>
      <c r="I462" s="3">
        <v>1056.3</v>
      </c>
      <c r="J462" s="3">
        <v>1271.4799999999998</v>
      </c>
      <c r="K462" s="3">
        <v>1142.1410000000001</v>
      </c>
      <c r="L462" s="3">
        <v>1379.896</v>
      </c>
      <c r="M462" s="3">
        <v>886.11599999999999</v>
      </c>
      <c r="N462" s="3">
        <v>998.76699999999994</v>
      </c>
      <c r="O462" s="3">
        <v>1353.2749999999999</v>
      </c>
      <c r="P462" s="3">
        <v>1102.248</v>
      </c>
      <c r="Q462" s="3">
        <v>855.92500000000007</v>
      </c>
      <c r="R462" s="3">
        <v>1108.5549999999998</v>
      </c>
      <c r="S462" s="3">
        <v>914.55000000000007</v>
      </c>
      <c r="T462" s="3">
        <v>1667.6659999999999</v>
      </c>
      <c r="U462" s="3">
        <v>15210.005999999998</v>
      </c>
      <c r="V462" s="163">
        <f ca="1">SUM(INDIRECT(Inputs!$C$11&amp;ROW()&amp;":"&amp;Inputs!$C$12&amp;ROW()))</f>
        <v>855.92500000000007</v>
      </c>
      <c r="W462" s="163">
        <f ca="1">SUM(INDIRECT(Inputs!$C$13&amp;ROW()&amp;":"&amp;Inputs!$C$14&amp;ROW()))</f>
        <v>11519.234999999999</v>
      </c>
      <c r="X462" s="3" t="str">
        <f>IF(COUNTIFS(Lookups!$A:$A,C462)=1,"Gross Sales","")</f>
        <v/>
      </c>
      <c r="Y462" s="3" t="str">
        <f>IF(COUNTIFS(Lookups!$D:$D,C462)=1,"Bar Sales","")</f>
        <v/>
      </c>
      <c r="Z462" s="3" t="str">
        <f>IFERROR(VLOOKUP(C462*1,Lookups!$D:$F,3,FALSE),"")</f>
        <v/>
      </c>
      <c r="AA462" s="3" t="str">
        <f>IFERROR(VLOOKUP($C462*1,Lookups!$H:$N,3,FALSE),"")</f>
        <v>Entrees</v>
      </c>
      <c r="AB462" s="3" t="str">
        <f>IFERROR(VLOOKUP($C462*1,Lookups!$H:$N,4,FALSE),"")</f>
        <v>Dinner</v>
      </c>
      <c r="AC462" s="3" t="str">
        <f>IFERROR(VLOOKUP($C462*1,Lookups!$H:$N,5,FALSE),"")</f>
        <v>Dining room</v>
      </c>
      <c r="AD462" s="3">
        <f>IFERROR(VLOOKUP($C462*1,Lookups!$H:$N,6,FALSE),"")</f>
        <v>0</v>
      </c>
      <c r="AE462" s="3">
        <f>IFERROR(VLOOKUP($C462*1,Lookups!$H:$N,7,FALSE),"")</f>
        <v>0</v>
      </c>
      <c r="AF462" s="3" t="str">
        <f>VLOOKUP(B462*1,Stores!$A:$C,3,FALSE)</f>
        <v>DFG</v>
      </c>
    </row>
    <row r="463" spans="1:32">
      <c r="A463" s="3" t="s">
        <v>917</v>
      </c>
      <c r="B463" s="3" t="s">
        <v>947</v>
      </c>
      <c r="C463" s="3">
        <v>999113</v>
      </c>
      <c r="D463" s="3" t="s">
        <v>918</v>
      </c>
      <c r="E463" s="3" t="s">
        <v>425</v>
      </c>
      <c r="F463" s="3">
        <v>2016</v>
      </c>
      <c r="G463" s="164">
        <v>0</v>
      </c>
      <c r="H463" s="3">
        <v>1839.4109999999998</v>
      </c>
      <c r="I463" s="3">
        <v>2264.2619999999997</v>
      </c>
      <c r="J463" s="3">
        <v>1558.9069999999999</v>
      </c>
      <c r="K463" s="3">
        <v>1942.2479999999998</v>
      </c>
      <c r="L463" s="3">
        <v>1737.4769999999999</v>
      </c>
      <c r="M463" s="3">
        <v>1966.405</v>
      </c>
      <c r="N463" s="3">
        <v>1732.0449999999998</v>
      </c>
      <c r="O463" s="3">
        <v>2334.36</v>
      </c>
      <c r="P463" s="3">
        <v>2615.69</v>
      </c>
      <c r="Q463" s="3">
        <v>1566.432</v>
      </c>
      <c r="R463" s="3">
        <v>1409.8489999999999</v>
      </c>
      <c r="S463" s="3">
        <v>1486.4639999999999</v>
      </c>
      <c r="T463" s="3">
        <v>2375.7089999999998</v>
      </c>
      <c r="U463" s="3">
        <v>24829.258999999998</v>
      </c>
      <c r="V463" s="163">
        <f ca="1">SUM(INDIRECT(Inputs!$C$11&amp;ROW()&amp;":"&amp;Inputs!$C$12&amp;ROW()))</f>
        <v>1566.432</v>
      </c>
      <c r="W463" s="163">
        <f ca="1">SUM(INDIRECT(Inputs!$C$13&amp;ROW()&amp;":"&amp;Inputs!$C$14&amp;ROW()))</f>
        <v>19557.237000000001</v>
      </c>
      <c r="X463" s="3" t="str">
        <f>IF(COUNTIFS(Lookups!$A:$A,C463)=1,"Gross Sales","")</f>
        <v/>
      </c>
      <c r="Y463" s="3" t="str">
        <f>IF(COUNTIFS(Lookups!$D:$D,C463)=1,"Bar Sales","")</f>
        <v/>
      </c>
      <c r="Z463" s="3" t="str">
        <f>IFERROR(VLOOKUP(C463*1,Lookups!$D:$F,3,FALSE),"")</f>
        <v/>
      </c>
      <c r="AA463" s="3" t="str">
        <f>IFERROR(VLOOKUP($C463*1,Lookups!$H:$N,3,FALSE),"")</f>
        <v>Entrees</v>
      </c>
      <c r="AB463" s="3" t="str">
        <f>IFERROR(VLOOKUP($C463*1,Lookups!$H:$N,4,FALSE),"")</f>
        <v>Dinner</v>
      </c>
      <c r="AC463" s="3" t="str">
        <f>IFERROR(VLOOKUP($C463*1,Lookups!$H:$N,5,FALSE),"")</f>
        <v>Dining room</v>
      </c>
      <c r="AD463" s="3">
        <f>IFERROR(VLOOKUP($C463*1,Lookups!$H:$N,6,FALSE),"")</f>
        <v>0</v>
      </c>
      <c r="AE463" s="3">
        <f>IFERROR(VLOOKUP($C463*1,Lookups!$H:$N,7,FALSE),"")</f>
        <v>0</v>
      </c>
      <c r="AF463" s="3" t="str">
        <f>VLOOKUP(B463*1,Stores!$A:$C,3,FALSE)</f>
        <v>DFG</v>
      </c>
    </row>
    <row r="464" spans="1:32">
      <c r="A464" s="3" t="s">
        <v>917</v>
      </c>
      <c r="B464" s="3" t="s">
        <v>948</v>
      </c>
      <c r="C464" s="3">
        <v>999113</v>
      </c>
      <c r="D464" s="3" t="s">
        <v>918</v>
      </c>
      <c r="E464" s="3" t="s">
        <v>425</v>
      </c>
      <c r="F464" s="3">
        <v>2016</v>
      </c>
      <c r="G464" s="164">
        <v>0</v>
      </c>
      <c r="H464" s="3">
        <v>1914.752</v>
      </c>
      <c r="I464" s="3">
        <v>2811.7040000000002</v>
      </c>
      <c r="J464" s="3">
        <v>1540.2239999999999</v>
      </c>
      <c r="K464" s="3">
        <v>1869.672</v>
      </c>
      <c r="L464" s="3">
        <v>1268.085</v>
      </c>
      <c r="M464" s="3">
        <v>1094.0999999999999</v>
      </c>
      <c r="N464" s="3">
        <v>1285.5149999999999</v>
      </c>
      <c r="O464" s="3">
        <v>1771.308</v>
      </c>
      <c r="P464" s="3">
        <v>1090.7399999999998</v>
      </c>
      <c r="Q464" s="3">
        <v>964.78199999999993</v>
      </c>
      <c r="R464" s="3">
        <v>753.20699999999999</v>
      </c>
      <c r="S464" s="3">
        <v>801.66099999999994</v>
      </c>
      <c r="T464" s="3">
        <v>1422.3440000000001</v>
      </c>
      <c r="U464" s="3">
        <v>18588.094000000001</v>
      </c>
      <c r="V464" s="163">
        <f ca="1">SUM(INDIRECT(Inputs!$C$11&amp;ROW()&amp;":"&amp;Inputs!$C$12&amp;ROW()))</f>
        <v>964.78199999999993</v>
      </c>
      <c r="W464" s="163">
        <f ca="1">SUM(INDIRECT(Inputs!$C$13&amp;ROW()&amp;":"&amp;Inputs!$C$14&amp;ROW()))</f>
        <v>15610.882</v>
      </c>
      <c r="X464" s="3" t="str">
        <f>IF(COUNTIFS(Lookups!$A:$A,C464)=1,"Gross Sales","")</f>
        <v/>
      </c>
      <c r="Y464" s="3" t="str">
        <f>IF(COUNTIFS(Lookups!$D:$D,C464)=1,"Bar Sales","")</f>
        <v/>
      </c>
      <c r="Z464" s="3" t="str">
        <f>IFERROR(VLOOKUP(C464*1,Lookups!$D:$F,3,FALSE),"")</f>
        <v/>
      </c>
      <c r="AA464" s="3" t="str">
        <f>IFERROR(VLOOKUP($C464*1,Lookups!$H:$N,3,FALSE),"")</f>
        <v>Entrees</v>
      </c>
      <c r="AB464" s="3" t="str">
        <f>IFERROR(VLOOKUP($C464*1,Lookups!$H:$N,4,FALSE),"")</f>
        <v>Dinner</v>
      </c>
      <c r="AC464" s="3" t="str">
        <f>IFERROR(VLOOKUP($C464*1,Lookups!$H:$N,5,FALSE),"")</f>
        <v>Dining room</v>
      </c>
      <c r="AD464" s="3">
        <f>IFERROR(VLOOKUP($C464*1,Lookups!$H:$N,6,FALSE),"")</f>
        <v>0</v>
      </c>
      <c r="AE464" s="3">
        <f>IFERROR(VLOOKUP($C464*1,Lookups!$H:$N,7,FALSE),"")</f>
        <v>0</v>
      </c>
      <c r="AF464" s="3" t="str">
        <f>VLOOKUP(B464*1,Stores!$A:$C,3,FALSE)</f>
        <v>DFG</v>
      </c>
    </row>
    <row r="465" spans="1:32">
      <c r="A465" s="3" t="s">
        <v>917</v>
      </c>
      <c r="B465" s="3" t="s">
        <v>949</v>
      </c>
      <c r="C465" s="3">
        <v>999113</v>
      </c>
      <c r="D465" s="3" t="s">
        <v>918</v>
      </c>
      <c r="E465" s="3" t="s">
        <v>425</v>
      </c>
      <c r="F465" s="3">
        <v>2016</v>
      </c>
      <c r="G465" s="164">
        <v>0</v>
      </c>
      <c r="H465" s="3">
        <v>3271.1349999999998</v>
      </c>
      <c r="I465" s="3">
        <v>2137.5619999999999</v>
      </c>
      <c r="J465" s="3">
        <v>2604.2379999999994</v>
      </c>
      <c r="K465" s="3">
        <v>1872.8219999999999</v>
      </c>
      <c r="L465" s="3">
        <v>2997.19</v>
      </c>
      <c r="M465" s="3">
        <v>2512.692</v>
      </c>
      <c r="N465" s="3">
        <v>2309.8250000000003</v>
      </c>
      <c r="O465" s="3">
        <v>2435.7969999999996</v>
      </c>
      <c r="P465" s="3">
        <v>2768.1919999999996</v>
      </c>
      <c r="Q465" s="3">
        <v>2305.3029999999999</v>
      </c>
      <c r="R465" s="3">
        <v>2131.5</v>
      </c>
      <c r="S465" s="3">
        <v>3185.6369999999997</v>
      </c>
      <c r="T465" s="3">
        <v>2642.1849999999999</v>
      </c>
      <c r="U465" s="3">
        <v>33174.077999999994</v>
      </c>
      <c r="V465" s="163">
        <f ca="1">SUM(INDIRECT(Inputs!$C$11&amp;ROW()&amp;":"&amp;Inputs!$C$12&amp;ROW()))</f>
        <v>2305.3029999999999</v>
      </c>
      <c r="W465" s="163">
        <f ca="1">SUM(INDIRECT(Inputs!$C$13&amp;ROW()&amp;":"&amp;Inputs!$C$14&amp;ROW()))</f>
        <v>25214.755999999998</v>
      </c>
      <c r="X465" s="3" t="str">
        <f>IF(COUNTIFS(Lookups!$A:$A,C465)=1,"Gross Sales","")</f>
        <v/>
      </c>
      <c r="Y465" s="3" t="str">
        <f>IF(COUNTIFS(Lookups!$D:$D,C465)=1,"Bar Sales","")</f>
        <v/>
      </c>
      <c r="Z465" s="3" t="str">
        <f>IFERROR(VLOOKUP(C465*1,Lookups!$D:$F,3,FALSE),"")</f>
        <v/>
      </c>
      <c r="AA465" s="3" t="str">
        <f>IFERROR(VLOOKUP($C465*1,Lookups!$H:$N,3,FALSE),"")</f>
        <v>Entrees</v>
      </c>
      <c r="AB465" s="3" t="str">
        <f>IFERROR(VLOOKUP($C465*1,Lookups!$H:$N,4,FALSE),"")</f>
        <v>Dinner</v>
      </c>
      <c r="AC465" s="3" t="str">
        <f>IFERROR(VLOOKUP($C465*1,Lookups!$H:$N,5,FALSE),"")</f>
        <v>Dining room</v>
      </c>
      <c r="AD465" s="3">
        <f>IFERROR(VLOOKUP($C465*1,Lookups!$H:$N,6,FALSE),"")</f>
        <v>0</v>
      </c>
      <c r="AE465" s="3">
        <f>IFERROR(VLOOKUP($C465*1,Lookups!$H:$N,7,FALSE),"")</f>
        <v>0</v>
      </c>
      <c r="AF465" s="3" t="str">
        <f>VLOOKUP(B465*1,Stores!$A:$C,3,FALSE)</f>
        <v>DFG</v>
      </c>
    </row>
    <row r="466" spans="1:32">
      <c r="A466" s="3" t="s">
        <v>917</v>
      </c>
      <c r="B466" s="3" t="s">
        <v>950</v>
      </c>
      <c r="C466" s="3">
        <v>999113</v>
      </c>
      <c r="D466" s="3" t="s">
        <v>918</v>
      </c>
      <c r="E466" s="3" t="s">
        <v>425</v>
      </c>
      <c r="F466" s="3">
        <v>2016</v>
      </c>
      <c r="G466" s="164">
        <v>0</v>
      </c>
      <c r="H466" s="3">
        <v>1284.4159999999999</v>
      </c>
      <c r="I466" s="3">
        <v>2038.3439999999998</v>
      </c>
      <c r="J466" s="3">
        <v>1462.356</v>
      </c>
      <c r="K466" s="3">
        <v>1753.626</v>
      </c>
      <c r="L466" s="3">
        <v>1429.904</v>
      </c>
      <c r="M466" s="3">
        <v>1528.856</v>
      </c>
      <c r="N466" s="3">
        <v>1297.0859999999998</v>
      </c>
      <c r="O466" s="3">
        <v>1309.3499999999999</v>
      </c>
      <c r="P466" s="3">
        <v>1127.742</v>
      </c>
      <c r="Q466" s="3">
        <v>1482.2849999999999</v>
      </c>
      <c r="R466" s="3">
        <v>1147.5309999999999</v>
      </c>
      <c r="S466" s="3">
        <v>1135.5119999999999</v>
      </c>
      <c r="T466" s="3">
        <v>1257.865</v>
      </c>
      <c r="U466" s="3">
        <v>18254.873</v>
      </c>
      <c r="V466" s="163">
        <f ca="1">SUM(INDIRECT(Inputs!$C$11&amp;ROW()&amp;":"&amp;Inputs!$C$12&amp;ROW()))</f>
        <v>1482.2849999999999</v>
      </c>
      <c r="W466" s="163">
        <f ca="1">SUM(INDIRECT(Inputs!$C$13&amp;ROW()&amp;":"&amp;Inputs!$C$14&amp;ROW()))</f>
        <v>14713.965</v>
      </c>
      <c r="X466" s="3" t="str">
        <f>IF(COUNTIFS(Lookups!$A:$A,C466)=1,"Gross Sales","")</f>
        <v/>
      </c>
      <c r="Y466" s="3" t="str">
        <f>IF(COUNTIFS(Lookups!$D:$D,C466)=1,"Bar Sales","")</f>
        <v/>
      </c>
      <c r="Z466" s="3" t="str">
        <f>IFERROR(VLOOKUP(C466*1,Lookups!$D:$F,3,FALSE),"")</f>
        <v/>
      </c>
      <c r="AA466" s="3" t="str">
        <f>IFERROR(VLOOKUP($C466*1,Lookups!$H:$N,3,FALSE),"")</f>
        <v>Entrees</v>
      </c>
      <c r="AB466" s="3" t="str">
        <f>IFERROR(VLOOKUP($C466*1,Lookups!$H:$N,4,FALSE),"")</f>
        <v>Dinner</v>
      </c>
      <c r="AC466" s="3" t="str">
        <f>IFERROR(VLOOKUP($C466*1,Lookups!$H:$N,5,FALSE),"")</f>
        <v>Dining room</v>
      </c>
      <c r="AD466" s="3">
        <f>IFERROR(VLOOKUP($C466*1,Lookups!$H:$N,6,FALSE),"")</f>
        <v>0</v>
      </c>
      <c r="AE466" s="3">
        <f>IFERROR(VLOOKUP($C466*1,Lookups!$H:$N,7,FALSE),"")</f>
        <v>0</v>
      </c>
      <c r="AF466" s="3" t="str">
        <f>VLOOKUP(B466*1,Stores!$A:$C,3,FALSE)</f>
        <v>DFG</v>
      </c>
    </row>
    <row r="467" spans="1:32">
      <c r="A467" s="3" t="s">
        <v>917</v>
      </c>
      <c r="B467" s="3" t="s">
        <v>951</v>
      </c>
      <c r="C467" s="3">
        <v>999113</v>
      </c>
      <c r="D467" s="3" t="s">
        <v>918</v>
      </c>
      <c r="E467" s="3" t="s">
        <v>425</v>
      </c>
      <c r="F467" s="3">
        <v>2016</v>
      </c>
      <c r="G467" s="164">
        <v>0</v>
      </c>
      <c r="H467" s="3">
        <v>2580.7319999999995</v>
      </c>
      <c r="I467" s="3">
        <v>2650.1159999999995</v>
      </c>
      <c r="J467" s="3">
        <v>2596.692</v>
      </c>
      <c r="K467" s="3">
        <v>3326.9949999999999</v>
      </c>
      <c r="L467" s="3">
        <v>2855.58</v>
      </c>
      <c r="M467" s="3">
        <v>1801.0439999999999</v>
      </c>
      <c r="N467" s="3">
        <v>2231.502</v>
      </c>
      <c r="O467" s="3">
        <v>2652.8250000000003</v>
      </c>
      <c r="P467" s="3">
        <v>1824.9839999999999</v>
      </c>
      <c r="Q467" s="3">
        <v>1755.0959999999998</v>
      </c>
      <c r="R467" s="3">
        <v>2050.65</v>
      </c>
      <c r="S467" s="3">
        <v>2835.98</v>
      </c>
      <c r="T467" s="3">
        <v>2044.8400000000001</v>
      </c>
      <c r="U467" s="3">
        <v>31207.036000000004</v>
      </c>
      <c r="V467" s="163">
        <f ca="1">SUM(INDIRECT(Inputs!$C$11&amp;ROW()&amp;":"&amp;Inputs!$C$12&amp;ROW()))</f>
        <v>1755.0959999999998</v>
      </c>
      <c r="W467" s="163">
        <f ca="1">SUM(INDIRECT(Inputs!$C$13&amp;ROW()&amp;":"&amp;Inputs!$C$14&amp;ROW()))</f>
        <v>24275.566000000003</v>
      </c>
      <c r="X467" s="3" t="str">
        <f>IF(COUNTIFS(Lookups!$A:$A,C467)=1,"Gross Sales","")</f>
        <v/>
      </c>
      <c r="Y467" s="3" t="str">
        <f>IF(COUNTIFS(Lookups!$D:$D,C467)=1,"Bar Sales","")</f>
        <v/>
      </c>
      <c r="Z467" s="3" t="str">
        <f>IFERROR(VLOOKUP(C467*1,Lookups!$D:$F,3,FALSE),"")</f>
        <v/>
      </c>
      <c r="AA467" s="3" t="str">
        <f>IFERROR(VLOOKUP($C467*1,Lookups!$H:$N,3,FALSE),"")</f>
        <v>Entrees</v>
      </c>
      <c r="AB467" s="3" t="str">
        <f>IFERROR(VLOOKUP($C467*1,Lookups!$H:$N,4,FALSE),"")</f>
        <v>Dinner</v>
      </c>
      <c r="AC467" s="3" t="str">
        <f>IFERROR(VLOOKUP($C467*1,Lookups!$H:$N,5,FALSE),"")</f>
        <v>Dining room</v>
      </c>
      <c r="AD467" s="3">
        <f>IFERROR(VLOOKUP($C467*1,Lookups!$H:$N,6,FALSE),"")</f>
        <v>0</v>
      </c>
      <c r="AE467" s="3">
        <f>IFERROR(VLOOKUP($C467*1,Lookups!$H:$N,7,FALSE),"")</f>
        <v>0</v>
      </c>
      <c r="AF467" s="3" t="str">
        <f>VLOOKUP(B467*1,Stores!$A:$C,3,FALSE)</f>
        <v>DFG</v>
      </c>
    </row>
    <row r="468" spans="1:32">
      <c r="A468" s="3" t="s">
        <v>917</v>
      </c>
      <c r="B468" s="3" t="s">
        <v>952</v>
      </c>
      <c r="C468" s="3">
        <v>999113</v>
      </c>
      <c r="D468" s="3" t="s">
        <v>918</v>
      </c>
      <c r="E468" s="3" t="s">
        <v>425</v>
      </c>
      <c r="F468" s="3">
        <v>2016</v>
      </c>
      <c r="G468" s="164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1755.18</v>
      </c>
      <c r="O468" s="3">
        <v>2432.4299999999998</v>
      </c>
      <c r="P468" s="3">
        <v>2426.5149999999999</v>
      </c>
      <c r="Q468" s="3">
        <v>2848.2929999999997</v>
      </c>
      <c r="R468" s="3">
        <v>2372.5729999999999</v>
      </c>
      <c r="S468" s="3">
        <v>2159.2759999999998</v>
      </c>
      <c r="T468" s="3">
        <v>2657.27</v>
      </c>
      <c r="U468" s="3">
        <v>16651.537</v>
      </c>
      <c r="V468" s="163">
        <f ca="1">SUM(INDIRECT(Inputs!$C$11&amp;ROW()&amp;":"&amp;Inputs!$C$12&amp;ROW()))</f>
        <v>2848.2929999999997</v>
      </c>
      <c r="W468" s="163">
        <f ca="1">SUM(INDIRECT(Inputs!$C$13&amp;ROW()&amp;":"&amp;Inputs!$C$14&amp;ROW()))</f>
        <v>9462.4179999999997</v>
      </c>
      <c r="X468" s="3" t="str">
        <f>IF(COUNTIFS(Lookups!$A:$A,C468)=1,"Gross Sales","")</f>
        <v/>
      </c>
      <c r="Y468" s="3" t="str">
        <f>IF(COUNTIFS(Lookups!$D:$D,C468)=1,"Bar Sales","")</f>
        <v/>
      </c>
      <c r="Z468" s="3" t="str">
        <f>IFERROR(VLOOKUP(C468*1,Lookups!$D:$F,3,FALSE),"")</f>
        <v/>
      </c>
      <c r="AA468" s="3" t="str">
        <f>IFERROR(VLOOKUP($C468*1,Lookups!$H:$N,3,FALSE),"")</f>
        <v>Entrees</v>
      </c>
      <c r="AB468" s="3" t="str">
        <f>IFERROR(VLOOKUP($C468*1,Lookups!$H:$N,4,FALSE),"")</f>
        <v>Dinner</v>
      </c>
      <c r="AC468" s="3" t="str">
        <f>IFERROR(VLOOKUP($C468*1,Lookups!$H:$N,5,FALSE),"")</f>
        <v>Dining room</v>
      </c>
      <c r="AD468" s="3">
        <f>IFERROR(VLOOKUP($C468*1,Lookups!$H:$N,6,FALSE),"")</f>
        <v>0</v>
      </c>
      <c r="AE468" s="3">
        <f>IFERROR(VLOOKUP($C468*1,Lookups!$H:$N,7,FALSE),"")</f>
        <v>0</v>
      </c>
      <c r="AF468" s="3" t="str">
        <f>VLOOKUP(B468*1,Stores!$A:$C,3,FALSE)</f>
        <v>DFG</v>
      </c>
    </row>
    <row r="469" spans="1:32">
      <c r="A469" s="3" t="s">
        <v>917</v>
      </c>
      <c r="B469" s="3" t="s">
        <v>953</v>
      </c>
      <c r="C469" s="3">
        <v>999113</v>
      </c>
      <c r="D469" s="3" t="s">
        <v>918</v>
      </c>
      <c r="E469" s="3" t="s">
        <v>425</v>
      </c>
      <c r="F469" s="3">
        <v>2016</v>
      </c>
      <c r="G469" s="164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414.87599999999998</v>
      </c>
      <c r="S469" s="3">
        <v>1658.1599999999996</v>
      </c>
      <c r="T469" s="3">
        <v>2007.5439999999999</v>
      </c>
      <c r="U469" s="3">
        <v>4080.5799999999995</v>
      </c>
      <c r="V469" s="163">
        <f ca="1">SUM(INDIRECT(Inputs!$C$11&amp;ROW()&amp;":"&amp;Inputs!$C$12&amp;ROW()))</f>
        <v>0</v>
      </c>
      <c r="W469" s="163">
        <f ca="1">SUM(INDIRECT(Inputs!$C$13&amp;ROW()&amp;":"&amp;Inputs!$C$14&amp;ROW()))</f>
        <v>0</v>
      </c>
      <c r="X469" s="3" t="str">
        <f>IF(COUNTIFS(Lookups!$A:$A,C469)=1,"Gross Sales","")</f>
        <v/>
      </c>
      <c r="Y469" s="3" t="str">
        <f>IF(COUNTIFS(Lookups!$D:$D,C469)=1,"Bar Sales","")</f>
        <v/>
      </c>
      <c r="Z469" s="3" t="str">
        <f>IFERROR(VLOOKUP(C469*1,Lookups!$D:$F,3,FALSE),"")</f>
        <v/>
      </c>
      <c r="AA469" s="3" t="str">
        <f>IFERROR(VLOOKUP($C469*1,Lookups!$H:$N,3,FALSE),"")</f>
        <v>Entrees</v>
      </c>
      <c r="AB469" s="3" t="str">
        <f>IFERROR(VLOOKUP($C469*1,Lookups!$H:$N,4,FALSE),"")</f>
        <v>Dinner</v>
      </c>
      <c r="AC469" s="3" t="str">
        <f>IFERROR(VLOOKUP($C469*1,Lookups!$H:$N,5,FALSE),"")</f>
        <v>Dining room</v>
      </c>
      <c r="AD469" s="3">
        <f>IFERROR(VLOOKUP($C469*1,Lookups!$H:$N,6,FALSE),"")</f>
        <v>0</v>
      </c>
      <c r="AE469" s="3">
        <f>IFERROR(VLOOKUP($C469*1,Lookups!$H:$N,7,FALSE),"")</f>
        <v>0</v>
      </c>
      <c r="AF469" s="3" t="str">
        <f>VLOOKUP(B469*1,Stores!$A:$C,3,FALSE)</f>
        <v>DFG</v>
      </c>
    </row>
    <row r="470" spans="1:32">
      <c r="A470" s="3" t="s">
        <v>917</v>
      </c>
      <c r="B470" s="3" t="s">
        <v>954</v>
      </c>
      <c r="C470" s="3">
        <v>999113</v>
      </c>
      <c r="D470" s="3" t="s">
        <v>918</v>
      </c>
      <c r="E470" s="3" t="s">
        <v>425</v>
      </c>
      <c r="F470" s="3">
        <v>2016</v>
      </c>
      <c r="G470" s="164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1504.8459999999998</v>
      </c>
      <c r="T470" s="3">
        <v>2936.3879999999999</v>
      </c>
      <c r="U470" s="3">
        <v>4441.2339999999995</v>
      </c>
      <c r="V470" s="163">
        <f ca="1">SUM(INDIRECT(Inputs!$C$11&amp;ROW()&amp;":"&amp;Inputs!$C$12&amp;ROW()))</f>
        <v>0</v>
      </c>
      <c r="W470" s="163">
        <f ca="1">SUM(INDIRECT(Inputs!$C$13&amp;ROW()&amp;":"&amp;Inputs!$C$14&amp;ROW()))</f>
        <v>0</v>
      </c>
      <c r="X470" s="3" t="str">
        <f>IF(COUNTIFS(Lookups!$A:$A,C470)=1,"Gross Sales","")</f>
        <v/>
      </c>
      <c r="Y470" s="3" t="str">
        <f>IF(COUNTIFS(Lookups!$D:$D,C470)=1,"Bar Sales","")</f>
        <v/>
      </c>
      <c r="Z470" s="3" t="str">
        <f>IFERROR(VLOOKUP(C470*1,Lookups!$D:$F,3,FALSE),"")</f>
        <v/>
      </c>
      <c r="AA470" s="3" t="str">
        <f>IFERROR(VLOOKUP($C470*1,Lookups!$H:$N,3,FALSE),"")</f>
        <v>Entrees</v>
      </c>
      <c r="AB470" s="3" t="str">
        <f>IFERROR(VLOOKUP($C470*1,Lookups!$H:$N,4,FALSE),"")</f>
        <v>Dinner</v>
      </c>
      <c r="AC470" s="3" t="str">
        <f>IFERROR(VLOOKUP($C470*1,Lookups!$H:$N,5,FALSE),"")</f>
        <v>Dining room</v>
      </c>
      <c r="AD470" s="3">
        <f>IFERROR(VLOOKUP($C470*1,Lookups!$H:$N,6,FALSE),"")</f>
        <v>0</v>
      </c>
      <c r="AE470" s="3">
        <f>IFERROR(VLOOKUP($C470*1,Lookups!$H:$N,7,FALSE),"")</f>
        <v>0</v>
      </c>
      <c r="AF470" s="3" t="str">
        <f>VLOOKUP(B470*1,Stores!$A:$C,3,FALSE)</f>
        <v>DFG</v>
      </c>
    </row>
    <row r="471" spans="1:32">
      <c r="A471" s="3" t="s">
        <v>917</v>
      </c>
      <c r="B471" s="3" t="s">
        <v>919</v>
      </c>
      <c r="C471" s="3">
        <v>999114</v>
      </c>
      <c r="D471" s="3" t="s">
        <v>918</v>
      </c>
      <c r="E471" s="3" t="s">
        <v>431</v>
      </c>
      <c r="F471" s="3">
        <v>2016</v>
      </c>
      <c r="G471" s="164">
        <v>0</v>
      </c>
      <c r="H471" s="3">
        <v>5.8239999999999998</v>
      </c>
      <c r="I471" s="3">
        <v>65.415000000000006</v>
      </c>
      <c r="J471" s="3">
        <v>74.906999999999996</v>
      </c>
      <c r="K471" s="3">
        <v>152.88</v>
      </c>
      <c r="L471" s="3">
        <v>41.216000000000001</v>
      </c>
      <c r="M471" s="3">
        <v>112.336</v>
      </c>
      <c r="N471" s="3">
        <v>17.920000000000002</v>
      </c>
      <c r="O471" s="3">
        <v>55.439999999999991</v>
      </c>
      <c r="P471" s="3">
        <v>40.32</v>
      </c>
      <c r="Q471" s="3">
        <v>0</v>
      </c>
      <c r="R471" s="3">
        <v>0</v>
      </c>
      <c r="S471" s="3">
        <v>0</v>
      </c>
      <c r="T471" s="3">
        <v>0</v>
      </c>
      <c r="U471" s="3">
        <v>566.25800000000004</v>
      </c>
      <c r="V471" s="163">
        <f ca="1">SUM(INDIRECT(Inputs!$C$11&amp;ROW()&amp;":"&amp;Inputs!$C$12&amp;ROW()))</f>
        <v>0</v>
      </c>
      <c r="W471" s="163">
        <f ca="1">SUM(INDIRECT(Inputs!$C$13&amp;ROW()&amp;":"&amp;Inputs!$C$14&amp;ROW()))</f>
        <v>566.25800000000004</v>
      </c>
      <c r="X471" s="3" t="str">
        <f>IF(COUNTIFS(Lookups!$A:$A,C471)=1,"Gross Sales","")</f>
        <v/>
      </c>
      <c r="Y471" s="3" t="str">
        <f>IF(COUNTIFS(Lookups!$D:$D,C471)=1,"Bar Sales","")</f>
        <v/>
      </c>
      <c r="Z471" s="3" t="str">
        <f>IFERROR(VLOOKUP(C471*1,Lookups!$D:$F,3,FALSE),"")</f>
        <v/>
      </c>
      <c r="AA471" s="3" t="str">
        <f>IFERROR(VLOOKUP($C471*1,Lookups!$H:$N,3,FALSE),"")</f>
        <v>Entrees</v>
      </c>
      <c r="AB471" s="3" t="str">
        <f>IFERROR(VLOOKUP($C471*1,Lookups!$H:$N,4,FALSE),"")</f>
        <v>Lunch</v>
      </c>
      <c r="AC471" s="3" t="str">
        <f>IFERROR(VLOOKUP($C471*1,Lookups!$H:$N,5,FALSE),"")</f>
        <v>Private</v>
      </c>
      <c r="AD471" s="3">
        <f>IFERROR(VLOOKUP($C471*1,Lookups!$H:$N,6,FALSE),"")</f>
        <v>0</v>
      </c>
      <c r="AE471" s="3">
        <f>IFERROR(VLOOKUP($C471*1,Lookups!$H:$N,7,FALSE),"")</f>
        <v>0</v>
      </c>
      <c r="AF471" s="3" t="str">
        <f>VLOOKUP(B471*1,Stores!$A:$C,3,FALSE)</f>
        <v>DFDE</v>
      </c>
    </row>
    <row r="472" spans="1:32">
      <c r="A472" s="3" t="s">
        <v>917</v>
      </c>
      <c r="B472" s="3" t="s">
        <v>920</v>
      </c>
      <c r="C472" s="3">
        <v>999114</v>
      </c>
      <c r="D472" s="3" t="s">
        <v>918</v>
      </c>
      <c r="E472" s="3" t="s">
        <v>431</v>
      </c>
      <c r="F472" s="3">
        <v>2016</v>
      </c>
      <c r="G472" s="164">
        <v>0</v>
      </c>
      <c r="H472" s="3">
        <v>4.4239999999999995</v>
      </c>
      <c r="I472" s="3">
        <v>9.3939999999999984</v>
      </c>
      <c r="J472" s="3">
        <v>17.556000000000001</v>
      </c>
      <c r="K472" s="3">
        <v>53.178999999999988</v>
      </c>
      <c r="L472" s="3">
        <v>17.576999999999998</v>
      </c>
      <c r="M472" s="3">
        <v>-0.623</v>
      </c>
      <c r="N472" s="3">
        <v>55.698999999999998</v>
      </c>
      <c r="O472" s="3">
        <v>23.204999999999998</v>
      </c>
      <c r="P472" s="3">
        <v>18.661999999999999</v>
      </c>
      <c r="Q472" s="3">
        <v>19.53</v>
      </c>
      <c r="R472" s="3">
        <v>8.0640000000000001</v>
      </c>
      <c r="S472" s="3">
        <v>13.670999999999999</v>
      </c>
      <c r="T472" s="3">
        <v>279.65699999999993</v>
      </c>
      <c r="U472" s="3">
        <v>519.99499999999989</v>
      </c>
      <c r="V472" s="163">
        <f ca="1">SUM(INDIRECT(Inputs!$C$11&amp;ROW()&amp;":"&amp;Inputs!$C$12&amp;ROW()))</f>
        <v>19.53</v>
      </c>
      <c r="W472" s="163">
        <f ca="1">SUM(INDIRECT(Inputs!$C$13&amp;ROW()&amp;":"&amp;Inputs!$C$14&amp;ROW()))</f>
        <v>218.60299999999995</v>
      </c>
      <c r="X472" s="3" t="str">
        <f>IF(COUNTIFS(Lookups!$A:$A,C472)=1,"Gross Sales","")</f>
        <v/>
      </c>
      <c r="Y472" s="3" t="str">
        <f>IF(COUNTIFS(Lookups!$D:$D,C472)=1,"Bar Sales","")</f>
        <v/>
      </c>
      <c r="Z472" s="3" t="str">
        <f>IFERROR(VLOOKUP(C472*1,Lookups!$D:$F,3,FALSE),"")</f>
        <v/>
      </c>
      <c r="AA472" s="3" t="str">
        <f>IFERROR(VLOOKUP($C472*1,Lookups!$H:$N,3,FALSE),"")</f>
        <v>Entrees</v>
      </c>
      <c r="AB472" s="3" t="str">
        <f>IFERROR(VLOOKUP($C472*1,Lookups!$H:$N,4,FALSE),"")</f>
        <v>Lunch</v>
      </c>
      <c r="AC472" s="3" t="str">
        <f>IFERROR(VLOOKUP($C472*1,Lookups!$H:$N,5,FALSE),"")</f>
        <v>Private</v>
      </c>
      <c r="AD472" s="3">
        <f>IFERROR(VLOOKUP($C472*1,Lookups!$H:$N,6,FALSE),"")</f>
        <v>0</v>
      </c>
      <c r="AE472" s="3">
        <f>IFERROR(VLOOKUP($C472*1,Lookups!$H:$N,7,FALSE),"")</f>
        <v>0</v>
      </c>
      <c r="AF472" s="3" t="str">
        <f>VLOOKUP(B472*1,Stores!$A:$C,3,FALSE)</f>
        <v>DFDE</v>
      </c>
    </row>
    <row r="473" spans="1:32">
      <c r="A473" s="3" t="s">
        <v>917</v>
      </c>
      <c r="B473" s="3" t="s">
        <v>921</v>
      </c>
      <c r="C473" s="3">
        <v>999114</v>
      </c>
      <c r="D473" s="3" t="s">
        <v>918</v>
      </c>
      <c r="E473" s="3" t="s">
        <v>431</v>
      </c>
      <c r="F473" s="3">
        <v>2016</v>
      </c>
      <c r="G473" s="164">
        <v>0</v>
      </c>
      <c r="H473" s="3">
        <v>155.232</v>
      </c>
      <c r="I473" s="3">
        <v>213.14999999999998</v>
      </c>
      <c r="J473" s="3">
        <v>241.62599999999998</v>
      </c>
      <c r="K473" s="3">
        <v>251.03399999999996</v>
      </c>
      <c r="L473" s="3">
        <v>208.84499999999997</v>
      </c>
      <c r="M473" s="3">
        <v>154.07</v>
      </c>
      <c r="N473" s="3">
        <v>211.30199999999999</v>
      </c>
      <c r="O473" s="3">
        <v>200.69</v>
      </c>
      <c r="P473" s="3">
        <v>264.00499999999994</v>
      </c>
      <c r="Q473" s="3">
        <v>242.25599999999997</v>
      </c>
      <c r="R473" s="3">
        <v>493.584</v>
      </c>
      <c r="S473" s="3">
        <v>204.53299999999996</v>
      </c>
      <c r="T473" s="3">
        <v>657.03399999999999</v>
      </c>
      <c r="U473" s="3">
        <v>3497.3609999999994</v>
      </c>
      <c r="V473" s="163">
        <f ca="1">SUM(INDIRECT(Inputs!$C$11&amp;ROW()&amp;":"&amp;Inputs!$C$12&amp;ROW()))</f>
        <v>242.25599999999997</v>
      </c>
      <c r="W473" s="163">
        <f ca="1">SUM(INDIRECT(Inputs!$C$13&amp;ROW()&amp;":"&amp;Inputs!$C$14&amp;ROW()))</f>
        <v>2142.2099999999996</v>
      </c>
      <c r="X473" s="3" t="str">
        <f>IF(COUNTIFS(Lookups!$A:$A,C473)=1,"Gross Sales","")</f>
        <v/>
      </c>
      <c r="Y473" s="3" t="str">
        <f>IF(COUNTIFS(Lookups!$D:$D,C473)=1,"Bar Sales","")</f>
        <v/>
      </c>
      <c r="Z473" s="3" t="str">
        <f>IFERROR(VLOOKUP(C473*1,Lookups!$D:$F,3,FALSE),"")</f>
        <v/>
      </c>
      <c r="AA473" s="3" t="str">
        <f>IFERROR(VLOOKUP($C473*1,Lookups!$H:$N,3,FALSE),"")</f>
        <v>Entrees</v>
      </c>
      <c r="AB473" s="3" t="str">
        <f>IFERROR(VLOOKUP($C473*1,Lookups!$H:$N,4,FALSE),"")</f>
        <v>Lunch</v>
      </c>
      <c r="AC473" s="3" t="str">
        <f>IFERROR(VLOOKUP($C473*1,Lookups!$H:$N,5,FALSE),"")</f>
        <v>Private</v>
      </c>
      <c r="AD473" s="3">
        <f>IFERROR(VLOOKUP($C473*1,Lookups!$H:$N,6,FALSE),"")</f>
        <v>0</v>
      </c>
      <c r="AE473" s="3">
        <f>IFERROR(VLOOKUP($C473*1,Lookups!$H:$N,7,FALSE),"")</f>
        <v>0</v>
      </c>
      <c r="AF473" s="3" t="str">
        <f>VLOOKUP(B473*1,Stores!$A:$C,3,FALSE)</f>
        <v>DFDE</v>
      </c>
    </row>
    <row r="474" spans="1:32">
      <c r="A474" s="3" t="s">
        <v>917</v>
      </c>
      <c r="B474" s="3" t="s">
        <v>922</v>
      </c>
      <c r="C474" s="3">
        <v>999114</v>
      </c>
      <c r="D474" s="3" t="s">
        <v>918</v>
      </c>
      <c r="E474" s="3" t="s">
        <v>431</v>
      </c>
      <c r="F474" s="3">
        <v>2016</v>
      </c>
      <c r="G474" s="164">
        <v>0</v>
      </c>
      <c r="H474" s="3">
        <v>66.906000000000006</v>
      </c>
      <c r="I474" s="3">
        <v>114.63199999999999</v>
      </c>
      <c r="J474" s="3">
        <v>62.79</v>
      </c>
      <c r="K474" s="3">
        <v>44.624999999999993</v>
      </c>
      <c r="L474" s="3">
        <v>66.170999999999992</v>
      </c>
      <c r="M474" s="3">
        <v>60.76</v>
      </c>
      <c r="N474" s="3">
        <v>10.142999999999999</v>
      </c>
      <c r="O474" s="3">
        <v>27.887999999999995</v>
      </c>
      <c r="P474" s="3">
        <v>33.291999999999994</v>
      </c>
      <c r="Q474" s="3">
        <v>38.22</v>
      </c>
      <c r="R474" s="3">
        <v>99.820000000000007</v>
      </c>
      <c r="S474" s="3">
        <v>101.14999999999999</v>
      </c>
      <c r="T474" s="3">
        <v>147.14699999999999</v>
      </c>
      <c r="U474" s="3">
        <v>873.54399999999987</v>
      </c>
      <c r="V474" s="163">
        <f ca="1">SUM(INDIRECT(Inputs!$C$11&amp;ROW()&amp;":"&amp;Inputs!$C$12&amp;ROW()))</f>
        <v>38.22</v>
      </c>
      <c r="W474" s="163">
        <f ca="1">SUM(INDIRECT(Inputs!$C$13&amp;ROW()&amp;":"&amp;Inputs!$C$14&amp;ROW()))</f>
        <v>525.42699999999991</v>
      </c>
      <c r="X474" s="3" t="str">
        <f>IF(COUNTIFS(Lookups!$A:$A,C474)=1,"Gross Sales","")</f>
        <v/>
      </c>
      <c r="Y474" s="3" t="str">
        <f>IF(COUNTIFS(Lookups!$D:$D,C474)=1,"Bar Sales","")</f>
        <v/>
      </c>
      <c r="Z474" s="3" t="str">
        <f>IFERROR(VLOOKUP(C474*1,Lookups!$D:$F,3,FALSE),"")</f>
        <v/>
      </c>
      <c r="AA474" s="3" t="str">
        <f>IFERROR(VLOOKUP($C474*1,Lookups!$H:$N,3,FALSE),"")</f>
        <v>Entrees</v>
      </c>
      <c r="AB474" s="3" t="str">
        <f>IFERROR(VLOOKUP($C474*1,Lookups!$H:$N,4,FALSE),"")</f>
        <v>Lunch</v>
      </c>
      <c r="AC474" s="3" t="str">
        <f>IFERROR(VLOOKUP($C474*1,Lookups!$H:$N,5,FALSE),"")</f>
        <v>Private</v>
      </c>
      <c r="AD474" s="3">
        <f>IFERROR(VLOOKUP($C474*1,Lookups!$H:$N,6,FALSE),"")</f>
        <v>0</v>
      </c>
      <c r="AE474" s="3">
        <f>IFERROR(VLOOKUP($C474*1,Lookups!$H:$N,7,FALSE),"")</f>
        <v>0</v>
      </c>
      <c r="AF474" s="3" t="str">
        <f>VLOOKUP(B474*1,Stores!$A:$C,3,FALSE)</f>
        <v>DFDE</v>
      </c>
    </row>
    <row r="475" spans="1:32">
      <c r="A475" s="3" t="s">
        <v>917</v>
      </c>
      <c r="B475" s="3" t="s">
        <v>923</v>
      </c>
      <c r="C475" s="3">
        <v>999114</v>
      </c>
      <c r="D475" s="3" t="s">
        <v>918</v>
      </c>
      <c r="E475" s="3" t="s">
        <v>431</v>
      </c>
      <c r="F475" s="3">
        <v>2016</v>
      </c>
      <c r="G475" s="164">
        <v>0</v>
      </c>
      <c r="H475" s="3">
        <v>125.83199999999998</v>
      </c>
      <c r="I475" s="3">
        <v>209.79</v>
      </c>
      <c r="J475" s="3">
        <v>147.62999999999997</v>
      </c>
      <c r="K475" s="3">
        <v>158.03199999999998</v>
      </c>
      <c r="L475" s="3">
        <v>143.63999999999999</v>
      </c>
      <c r="M475" s="3">
        <v>174.88799999999998</v>
      </c>
      <c r="N475" s="3">
        <v>57.455999999999996</v>
      </c>
      <c r="O475" s="3">
        <v>108.36</v>
      </c>
      <c r="P475" s="3">
        <v>90.117999999999981</v>
      </c>
      <c r="Q475" s="3">
        <v>102.949</v>
      </c>
      <c r="R475" s="3">
        <v>291.08799999999997</v>
      </c>
      <c r="S475" s="3">
        <v>139.55199999999999</v>
      </c>
      <c r="T475" s="3">
        <v>353.55599999999998</v>
      </c>
      <c r="U475" s="3">
        <v>2102.8909999999996</v>
      </c>
      <c r="V475" s="163">
        <f ca="1">SUM(INDIRECT(Inputs!$C$11&amp;ROW()&amp;":"&amp;Inputs!$C$12&amp;ROW()))</f>
        <v>102.949</v>
      </c>
      <c r="W475" s="163">
        <f ca="1">SUM(INDIRECT(Inputs!$C$13&amp;ROW()&amp;":"&amp;Inputs!$C$14&amp;ROW()))</f>
        <v>1318.6949999999999</v>
      </c>
      <c r="X475" s="3" t="str">
        <f>IF(COUNTIFS(Lookups!$A:$A,C475)=1,"Gross Sales","")</f>
        <v/>
      </c>
      <c r="Y475" s="3" t="str">
        <f>IF(COUNTIFS(Lookups!$D:$D,C475)=1,"Bar Sales","")</f>
        <v/>
      </c>
      <c r="Z475" s="3" t="str">
        <f>IFERROR(VLOOKUP(C475*1,Lookups!$D:$F,3,FALSE),"")</f>
        <v/>
      </c>
      <c r="AA475" s="3" t="str">
        <f>IFERROR(VLOOKUP($C475*1,Lookups!$H:$N,3,FALSE),"")</f>
        <v>Entrees</v>
      </c>
      <c r="AB475" s="3" t="str">
        <f>IFERROR(VLOOKUP($C475*1,Lookups!$H:$N,4,FALSE),"")</f>
        <v>Lunch</v>
      </c>
      <c r="AC475" s="3" t="str">
        <f>IFERROR(VLOOKUP($C475*1,Lookups!$H:$N,5,FALSE),"")</f>
        <v>Private</v>
      </c>
      <c r="AD475" s="3">
        <f>IFERROR(VLOOKUP($C475*1,Lookups!$H:$N,6,FALSE),"")</f>
        <v>0</v>
      </c>
      <c r="AE475" s="3">
        <f>IFERROR(VLOOKUP($C475*1,Lookups!$H:$N,7,FALSE),"")</f>
        <v>0</v>
      </c>
      <c r="AF475" s="3" t="str">
        <f>VLOOKUP(B475*1,Stores!$A:$C,3,FALSE)</f>
        <v>DFDE</v>
      </c>
    </row>
    <row r="476" spans="1:32">
      <c r="A476" s="3" t="s">
        <v>917</v>
      </c>
      <c r="B476" s="3" t="s">
        <v>924</v>
      </c>
      <c r="C476" s="3">
        <v>999114</v>
      </c>
      <c r="D476" s="3" t="s">
        <v>918</v>
      </c>
      <c r="E476" s="3" t="s">
        <v>431</v>
      </c>
      <c r="F476" s="3">
        <v>2016</v>
      </c>
      <c r="G476" s="164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65.204999999999998</v>
      </c>
      <c r="R476" s="3">
        <v>80.324999999999989</v>
      </c>
      <c r="S476" s="3">
        <v>13.888</v>
      </c>
      <c r="T476" s="3">
        <v>491.98099999999999</v>
      </c>
      <c r="U476" s="3">
        <v>651.399</v>
      </c>
      <c r="V476" s="163">
        <f ca="1">SUM(INDIRECT(Inputs!$C$11&amp;ROW()&amp;":"&amp;Inputs!$C$12&amp;ROW()))</f>
        <v>65.204999999999998</v>
      </c>
      <c r="W476" s="163">
        <f ca="1">SUM(INDIRECT(Inputs!$C$13&amp;ROW()&amp;":"&amp;Inputs!$C$14&amp;ROW()))</f>
        <v>65.204999999999998</v>
      </c>
      <c r="X476" s="3" t="str">
        <f>IF(COUNTIFS(Lookups!$A:$A,C476)=1,"Gross Sales","")</f>
        <v/>
      </c>
      <c r="Y476" s="3" t="str">
        <f>IF(COUNTIFS(Lookups!$D:$D,C476)=1,"Bar Sales","")</f>
        <v/>
      </c>
      <c r="Z476" s="3" t="str">
        <f>IFERROR(VLOOKUP(C476*1,Lookups!$D:$F,3,FALSE),"")</f>
        <v/>
      </c>
      <c r="AA476" s="3" t="str">
        <f>IFERROR(VLOOKUP($C476*1,Lookups!$H:$N,3,FALSE),"")</f>
        <v>Entrees</v>
      </c>
      <c r="AB476" s="3" t="str">
        <f>IFERROR(VLOOKUP($C476*1,Lookups!$H:$N,4,FALSE),"")</f>
        <v>Lunch</v>
      </c>
      <c r="AC476" s="3" t="str">
        <f>IFERROR(VLOOKUP($C476*1,Lookups!$H:$N,5,FALSE),"")</f>
        <v>Private</v>
      </c>
      <c r="AD476" s="3">
        <f>IFERROR(VLOOKUP($C476*1,Lookups!$H:$N,6,FALSE),"")</f>
        <v>0</v>
      </c>
      <c r="AE476" s="3">
        <f>IFERROR(VLOOKUP($C476*1,Lookups!$H:$N,7,FALSE),"")</f>
        <v>0</v>
      </c>
      <c r="AF476" s="3" t="str">
        <f>VLOOKUP(B476*1,Stores!$A:$C,3,FALSE)</f>
        <v>DFDE</v>
      </c>
    </row>
    <row r="477" spans="1:32">
      <c r="A477" s="3" t="s">
        <v>917</v>
      </c>
      <c r="B477" s="3" t="s">
        <v>925</v>
      </c>
      <c r="C477" s="3">
        <v>999114</v>
      </c>
      <c r="D477" s="3" t="s">
        <v>918</v>
      </c>
      <c r="E477" s="3" t="s">
        <v>431</v>
      </c>
      <c r="F477" s="3">
        <v>2016</v>
      </c>
      <c r="G477" s="164">
        <v>0</v>
      </c>
      <c r="H477" s="3">
        <v>65.750999999999991</v>
      </c>
      <c r="I477" s="3">
        <v>0</v>
      </c>
      <c r="J477" s="3">
        <v>52.520999999999994</v>
      </c>
      <c r="K477" s="3">
        <v>130.03199999999998</v>
      </c>
      <c r="L477" s="3">
        <v>77.076999999999998</v>
      </c>
      <c r="M477" s="3">
        <v>253.09199999999996</v>
      </c>
      <c r="N477" s="3">
        <v>40.18</v>
      </c>
      <c r="O477" s="3">
        <v>51.03</v>
      </c>
      <c r="P477" s="3">
        <v>14.650999999999998</v>
      </c>
      <c r="Q477" s="3">
        <v>28.293999999999997</v>
      </c>
      <c r="R477" s="3">
        <v>21.944999999999997</v>
      </c>
      <c r="S477" s="3">
        <v>52.121999999999993</v>
      </c>
      <c r="T477" s="3">
        <v>34.943999999999996</v>
      </c>
      <c r="U477" s="3">
        <v>821.63899999999978</v>
      </c>
      <c r="V477" s="163">
        <f ca="1">SUM(INDIRECT(Inputs!$C$11&amp;ROW()&amp;":"&amp;Inputs!$C$12&amp;ROW()))</f>
        <v>28.293999999999997</v>
      </c>
      <c r="W477" s="163">
        <f ca="1">SUM(INDIRECT(Inputs!$C$13&amp;ROW()&amp;":"&amp;Inputs!$C$14&amp;ROW()))</f>
        <v>712.62799999999982</v>
      </c>
      <c r="X477" s="3" t="str">
        <f>IF(COUNTIFS(Lookups!$A:$A,C477)=1,"Gross Sales","")</f>
        <v/>
      </c>
      <c r="Y477" s="3" t="str">
        <f>IF(COUNTIFS(Lookups!$D:$D,C477)=1,"Bar Sales","")</f>
        <v/>
      </c>
      <c r="Z477" s="3" t="str">
        <f>IFERROR(VLOOKUP(C477*1,Lookups!$D:$F,3,FALSE),"")</f>
        <v/>
      </c>
      <c r="AA477" s="3" t="str">
        <f>IFERROR(VLOOKUP($C477*1,Lookups!$H:$N,3,FALSE),"")</f>
        <v>Entrees</v>
      </c>
      <c r="AB477" s="3" t="str">
        <f>IFERROR(VLOOKUP($C477*1,Lookups!$H:$N,4,FALSE),"")</f>
        <v>Lunch</v>
      </c>
      <c r="AC477" s="3" t="str">
        <f>IFERROR(VLOOKUP($C477*1,Lookups!$H:$N,5,FALSE),"")</f>
        <v>Private</v>
      </c>
      <c r="AD477" s="3">
        <f>IFERROR(VLOOKUP($C477*1,Lookups!$H:$N,6,FALSE),"")</f>
        <v>0</v>
      </c>
      <c r="AE477" s="3">
        <f>IFERROR(VLOOKUP($C477*1,Lookups!$H:$N,7,FALSE),"")</f>
        <v>0</v>
      </c>
      <c r="AF477" s="3" t="str">
        <f>VLOOKUP(B477*1,Stores!$A:$C,3,FALSE)</f>
        <v>DFDE</v>
      </c>
    </row>
    <row r="478" spans="1:32">
      <c r="A478" s="3" t="s">
        <v>917</v>
      </c>
      <c r="B478" s="3" t="s">
        <v>926</v>
      </c>
      <c r="C478" s="3">
        <v>999114</v>
      </c>
      <c r="D478" s="3" t="s">
        <v>918</v>
      </c>
      <c r="E478" s="3" t="s">
        <v>431</v>
      </c>
      <c r="F478" s="3">
        <v>2016</v>
      </c>
      <c r="G478" s="164">
        <v>0</v>
      </c>
      <c r="H478" s="3">
        <v>110.69099999999999</v>
      </c>
      <c r="I478" s="3">
        <v>220.09399999999999</v>
      </c>
      <c r="J478" s="3">
        <v>144.54999999999998</v>
      </c>
      <c r="K478" s="3">
        <v>247.54799999999997</v>
      </c>
      <c r="L478" s="3">
        <v>385.11199999999997</v>
      </c>
      <c r="M478" s="3">
        <v>328.94399999999996</v>
      </c>
      <c r="N478" s="3">
        <v>159.53</v>
      </c>
      <c r="O478" s="3">
        <v>234.78</v>
      </c>
      <c r="P478" s="3">
        <v>58.393999999999991</v>
      </c>
      <c r="Q478" s="3">
        <v>186.11599999999999</v>
      </c>
      <c r="R478" s="3">
        <v>461.50999999999993</v>
      </c>
      <c r="S478" s="3">
        <v>354.52199999999993</v>
      </c>
      <c r="T478" s="3">
        <v>512.31599999999992</v>
      </c>
      <c r="U478" s="3">
        <v>3404.1069999999995</v>
      </c>
      <c r="V478" s="163">
        <f ca="1">SUM(INDIRECT(Inputs!$C$11&amp;ROW()&amp;":"&amp;Inputs!$C$12&amp;ROW()))</f>
        <v>186.11599999999999</v>
      </c>
      <c r="W478" s="163">
        <f ca="1">SUM(INDIRECT(Inputs!$C$13&amp;ROW()&amp;":"&amp;Inputs!$C$14&amp;ROW()))</f>
        <v>2075.759</v>
      </c>
      <c r="X478" s="3" t="str">
        <f>IF(COUNTIFS(Lookups!$A:$A,C478)=1,"Gross Sales","")</f>
        <v/>
      </c>
      <c r="Y478" s="3" t="str">
        <f>IF(COUNTIFS(Lookups!$D:$D,C478)=1,"Bar Sales","")</f>
        <v/>
      </c>
      <c r="Z478" s="3" t="str">
        <f>IFERROR(VLOOKUP(C478*1,Lookups!$D:$F,3,FALSE),"")</f>
        <v/>
      </c>
      <c r="AA478" s="3" t="str">
        <f>IFERROR(VLOOKUP($C478*1,Lookups!$H:$N,3,FALSE),"")</f>
        <v>Entrees</v>
      </c>
      <c r="AB478" s="3" t="str">
        <f>IFERROR(VLOOKUP($C478*1,Lookups!$H:$N,4,FALSE),"")</f>
        <v>Lunch</v>
      </c>
      <c r="AC478" s="3" t="str">
        <f>IFERROR(VLOOKUP($C478*1,Lookups!$H:$N,5,FALSE),"")</f>
        <v>Private</v>
      </c>
      <c r="AD478" s="3">
        <f>IFERROR(VLOOKUP($C478*1,Lookups!$H:$N,6,FALSE),"")</f>
        <v>0</v>
      </c>
      <c r="AE478" s="3">
        <f>IFERROR(VLOOKUP($C478*1,Lookups!$H:$N,7,FALSE),"")</f>
        <v>0</v>
      </c>
      <c r="AF478" s="3" t="str">
        <f>VLOOKUP(B478*1,Stores!$A:$C,3,FALSE)</f>
        <v>DFDE</v>
      </c>
    </row>
    <row r="479" spans="1:32">
      <c r="A479" s="3" t="s">
        <v>917</v>
      </c>
      <c r="B479" s="3" t="s">
        <v>927</v>
      </c>
      <c r="C479" s="3">
        <v>999114</v>
      </c>
      <c r="D479" s="3" t="s">
        <v>918</v>
      </c>
      <c r="E479" s="3" t="s">
        <v>431</v>
      </c>
      <c r="F479" s="3">
        <v>2016</v>
      </c>
      <c r="G479" s="164">
        <v>0</v>
      </c>
      <c r="H479" s="3">
        <v>114.30999999999999</v>
      </c>
      <c r="I479" s="3">
        <v>28.644000000000002</v>
      </c>
      <c r="J479" s="3">
        <v>76.635999999999996</v>
      </c>
      <c r="K479" s="3">
        <v>95.319000000000003</v>
      </c>
      <c r="L479" s="3">
        <v>126.12599999999999</v>
      </c>
      <c r="M479" s="3">
        <v>184.27500000000001</v>
      </c>
      <c r="N479" s="3">
        <v>119.77699999999999</v>
      </c>
      <c r="O479" s="3">
        <v>74.675999999999988</v>
      </c>
      <c r="P479" s="3">
        <v>51.59</v>
      </c>
      <c r="Q479" s="3">
        <v>152.012</v>
      </c>
      <c r="R479" s="3">
        <v>82.655999999999992</v>
      </c>
      <c r="S479" s="3">
        <v>224.65099999999998</v>
      </c>
      <c r="T479" s="3">
        <v>289.44299999999998</v>
      </c>
      <c r="U479" s="3">
        <v>1620.115</v>
      </c>
      <c r="V479" s="163">
        <f ca="1">SUM(INDIRECT(Inputs!$C$11&amp;ROW()&amp;":"&amp;Inputs!$C$12&amp;ROW()))</f>
        <v>152.012</v>
      </c>
      <c r="W479" s="163">
        <f ca="1">SUM(INDIRECT(Inputs!$C$13&amp;ROW()&amp;":"&amp;Inputs!$C$14&amp;ROW()))</f>
        <v>1023.365</v>
      </c>
      <c r="X479" s="3" t="str">
        <f>IF(COUNTIFS(Lookups!$A:$A,C479)=1,"Gross Sales","")</f>
        <v/>
      </c>
      <c r="Y479" s="3" t="str">
        <f>IF(COUNTIFS(Lookups!$D:$D,C479)=1,"Bar Sales","")</f>
        <v/>
      </c>
      <c r="Z479" s="3" t="str">
        <f>IFERROR(VLOOKUP(C479*1,Lookups!$D:$F,3,FALSE),"")</f>
        <v/>
      </c>
      <c r="AA479" s="3" t="str">
        <f>IFERROR(VLOOKUP($C479*1,Lookups!$H:$N,3,FALSE),"")</f>
        <v>Entrees</v>
      </c>
      <c r="AB479" s="3" t="str">
        <f>IFERROR(VLOOKUP($C479*1,Lookups!$H:$N,4,FALSE),"")</f>
        <v>Lunch</v>
      </c>
      <c r="AC479" s="3" t="str">
        <f>IFERROR(VLOOKUP($C479*1,Lookups!$H:$N,5,FALSE),"")</f>
        <v>Private</v>
      </c>
      <c r="AD479" s="3">
        <f>IFERROR(VLOOKUP($C479*1,Lookups!$H:$N,6,FALSE),"")</f>
        <v>0</v>
      </c>
      <c r="AE479" s="3">
        <f>IFERROR(VLOOKUP($C479*1,Lookups!$H:$N,7,FALSE),"")</f>
        <v>0</v>
      </c>
      <c r="AF479" s="3" t="str">
        <f>VLOOKUP(B479*1,Stores!$A:$C,3,FALSE)</f>
        <v>DFDE</v>
      </c>
    </row>
    <row r="480" spans="1:32">
      <c r="A480" s="3" t="s">
        <v>917</v>
      </c>
      <c r="B480" s="3" t="s">
        <v>928</v>
      </c>
      <c r="C480" s="3">
        <v>999114</v>
      </c>
      <c r="D480" s="3" t="s">
        <v>918</v>
      </c>
      <c r="E480" s="3" t="s">
        <v>431</v>
      </c>
      <c r="F480" s="3">
        <v>2016</v>
      </c>
      <c r="G480" s="164">
        <v>0</v>
      </c>
      <c r="H480" s="3">
        <v>25.283999999999999</v>
      </c>
      <c r="I480" s="3">
        <v>0</v>
      </c>
      <c r="J480" s="3">
        <v>4.1580000000000004</v>
      </c>
      <c r="K480" s="3">
        <v>0</v>
      </c>
      <c r="L480" s="3">
        <v>0</v>
      </c>
      <c r="M480" s="3">
        <v>25.577999999999999</v>
      </c>
      <c r="N480" s="3">
        <v>0</v>
      </c>
      <c r="O480" s="3">
        <v>27.670999999999999</v>
      </c>
      <c r="P480" s="3">
        <v>0</v>
      </c>
      <c r="Q480" s="3">
        <v>12.347999999999999</v>
      </c>
      <c r="R480" s="3">
        <v>0</v>
      </c>
      <c r="S480" s="3">
        <v>0</v>
      </c>
      <c r="T480" s="3">
        <v>59.142999999999994</v>
      </c>
      <c r="U480" s="3">
        <v>154.18199999999999</v>
      </c>
      <c r="V480" s="163">
        <f ca="1">SUM(INDIRECT(Inputs!$C$11&amp;ROW()&amp;":"&amp;Inputs!$C$12&amp;ROW()))</f>
        <v>12.347999999999999</v>
      </c>
      <c r="W480" s="163">
        <f ca="1">SUM(INDIRECT(Inputs!$C$13&amp;ROW()&amp;":"&amp;Inputs!$C$14&amp;ROW()))</f>
        <v>95.039000000000001</v>
      </c>
      <c r="X480" s="3" t="str">
        <f>IF(COUNTIFS(Lookups!$A:$A,C480)=1,"Gross Sales","")</f>
        <v/>
      </c>
      <c r="Y480" s="3" t="str">
        <f>IF(COUNTIFS(Lookups!$D:$D,C480)=1,"Bar Sales","")</f>
        <v/>
      </c>
      <c r="Z480" s="3" t="str">
        <f>IFERROR(VLOOKUP(C480*1,Lookups!$D:$F,3,FALSE),"")</f>
        <v/>
      </c>
      <c r="AA480" s="3" t="str">
        <f>IFERROR(VLOOKUP($C480*1,Lookups!$H:$N,3,FALSE),"")</f>
        <v>Entrees</v>
      </c>
      <c r="AB480" s="3" t="str">
        <f>IFERROR(VLOOKUP($C480*1,Lookups!$H:$N,4,FALSE),"")</f>
        <v>Lunch</v>
      </c>
      <c r="AC480" s="3" t="str">
        <f>IFERROR(VLOOKUP($C480*1,Lookups!$H:$N,5,FALSE),"")</f>
        <v>Private</v>
      </c>
      <c r="AD480" s="3">
        <f>IFERROR(VLOOKUP($C480*1,Lookups!$H:$N,6,FALSE),"")</f>
        <v>0</v>
      </c>
      <c r="AE480" s="3">
        <f>IFERROR(VLOOKUP($C480*1,Lookups!$H:$N,7,FALSE),"")</f>
        <v>0</v>
      </c>
      <c r="AF480" s="3" t="str">
        <f>VLOOKUP(B480*1,Stores!$A:$C,3,FALSE)</f>
        <v>DFDE</v>
      </c>
    </row>
    <row r="481" spans="1:32">
      <c r="A481" s="3" t="s">
        <v>917</v>
      </c>
      <c r="B481" s="3" t="s">
        <v>929</v>
      </c>
      <c r="C481" s="3">
        <v>999114</v>
      </c>
      <c r="D481" s="3" t="s">
        <v>918</v>
      </c>
      <c r="E481" s="3" t="s">
        <v>431</v>
      </c>
      <c r="F481" s="3">
        <v>2016</v>
      </c>
      <c r="G481" s="164">
        <v>0</v>
      </c>
      <c r="H481" s="3">
        <v>14.196</v>
      </c>
      <c r="I481" s="3">
        <v>40.194000000000003</v>
      </c>
      <c r="J481" s="3">
        <v>103.41100000000002</v>
      </c>
      <c r="K481" s="3">
        <v>113.83399999999999</v>
      </c>
      <c r="L481" s="3">
        <v>50.4</v>
      </c>
      <c r="M481" s="3">
        <v>134.75</v>
      </c>
      <c r="N481" s="3">
        <v>163.821</v>
      </c>
      <c r="O481" s="3">
        <v>173.45999999999998</v>
      </c>
      <c r="P481" s="3">
        <v>138.66999999999999</v>
      </c>
      <c r="Q481" s="3">
        <v>70.070000000000007</v>
      </c>
      <c r="R481" s="3">
        <v>138.35500000000002</v>
      </c>
      <c r="S481" s="3">
        <v>21.944999999999997</v>
      </c>
      <c r="T481" s="3">
        <v>236.21499999999997</v>
      </c>
      <c r="U481" s="3">
        <v>1399.3209999999999</v>
      </c>
      <c r="V481" s="163">
        <f ca="1">SUM(INDIRECT(Inputs!$C$11&amp;ROW()&amp;":"&amp;Inputs!$C$12&amp;ROW()))</f>
        <v>70.070000000000007</v>
      </c>
      <c r="W481" s="163">
        <f ca="1">SUM(INDIRECT(Inputs!$C$13&amp;ROW()&amp;":"&amp;Inputs!$C$14&amp;ROW()))</f>
        <v>1002.806</v>
      </c>
      <c r="X481" s="3" t="str">
        <f>IF(COUNTIFS(Lookups!$A:$A,C481)=1,"Gross Sales","")</f>
        <v/>
      </c>
      <c r="Y481" s="3" t="str">
        <f>IF(COUNTIFS(Lookups!$D:$D,C481)=1,"Bar Sales","")</f>
        <v/>
      </c>
      <c r="Z481" s="3" t="str">
        <f>IFERROR(VLOOKUP(C481*1,Lookups!$D:$F,3,FALSE),"")</f>
        <v/>
      </c>
      <c r="AA481" s="3" t="str">
        <f>IFERROR(VLOOKUP($C481*1,Lookups!$H:$N,3,FALSE),"")</f>
        <v>Entrees</v>
      </c>
      <c r="AB481" s="3" t="str">
        <f>IFERROR(VLOOKUP($C481*1,Lookups!$H:$N,4,FALSE),"")</f>
        <v>Lunch</v>
      </c>
      <c r="AC481" s="3" t="str">
        <f>IFERROR(VLOOKUP($C481*1,Lookups!$H:$N,5,FALSE),"")</f>
        <v>Private</v>
      </c>
      <c r="AD481" s="3">
        <f>IFERROR(VLOOKUP($C481*1,Lookups!$H:$N,6,FALSE),"")</f>
        <v>0</v>
      </c>
      <c r="AE481" s="3">
        <f>IFERROR(VLOOKUP($C481*1,Lookups!$H:$N,7,FALSE),"")</f>
        <v>0</v>
      </c>
      <c r="AF481" s="3" t="str">
        <f>VLOOKUP(B481*1,Stores!$A:$C,3,FALSE)</f>
        <v>DFDE</v>
      </c>
    </row>
    <row r="482" spans="1:32">
      <c r="A482" s="3" t="s">
        <v>917</v>
      </c>
      <c r="B482" s="3" t="s">
        <v>930</v>
      </c>
      <c r="C482" s="3">
        <v>999114</v>
      </c>
      <c r="D482" s="3" t="s">
        <v>918</v>
      </c>
      <c r="E482" s="3" t="s">
        <v>431</v>
      </c>
      <c r="F482" s="3">
        <v>2016</v>
      </c>
      <c r="G482" s="164">
        <v>0</v>
      </c>
      <c r="H482" s="3">
        <v>96.095999999999989</v>
      </c>
      <c r="I482" s="3">
        <v>203.50399999999999</v>
      </c>
      <c r="J482" s="3">
        <v>137.78100000000001</v>
      </c>
      <c r="K482" s="3">
        <v>54.676999999999992</v>
      </c>
      <c r="L482" s="3">
        <v>191.58999999999997</v>
      </c>
      <c r="M482" s="3">
        <v>106.72199999999999</v>
      </c>
      <c r="N482" s="3">
        <v>105.86099999999999</v>
      </c>
      <c r="O482" s="3">
        <v>100.83500000000001</v>
      </c>
      <c r="P482" s="3">
        <v>60.480000000000004</v>
      </c>
      <c r="Q482" s="3">
        <v>160.77600000000001</v>
      </c>
      <c r="R482" s="3">
        <v>55.439999999999991</v>
      </c>
      <c r="S482" s="3">
        <v>121.42899999999997</v>
      </c>
      <c r="T482" s="3">
        <v>537.13800000000003</v>
      </c>
      <c r="U482" s="3">
        <v>1932.3289999999997</v>
      </c>
      <c r="V482" s="163">
        <f ca="1">SUM(INDIRECT(Inputs!$C$11&amp;ROW()&amp;":"&amp;Inputs!$C$12&amp;ROW()))</f>
        <v>160.77600000000001</v>
      </c>
      <c r="W482" s="163">
        <f ca="1">SUM(INDIRECT(Inputs!$C$13&amp;ROW()&amp;":"&amp;Inputs!$C$14&amp;ROW()))</f>
        <v>1218.3219999999999</v>
      </c>
      <c r="X482" s="3" t="str">
        <f>IF(COUNTIFS(Lookups!$A:$A,C482)=1,"Gross Sales","")</f>
        <v/>
      </c>
      <c r="Y482" s="3" t="str">
        <f>IF(COUNTIFS(Lookups!$D:$D,C482)=1,"Bar Sales","")</f>
        <v/>
      </c>
      <c r="Z482" s="3" t="str">
        <f>IFERROR(VLOOKUP(C482*1,Lookups!$D:$F,3,FALSE),"")</f>
        <v/>
      </c>
      <c r="AA482" s="3" t="str">
        <f>IFERROR(VLOOKUP($C482*1,Lookups!$H:$N,3,FALSE),"")</f>
        <v>Entrees</v>
      </c>
      <c r="AB482" s="3" t="str">
        <f>IFERROR(VLOOKUP($C482*1,Lookups!$H:$N,4,FALSE),"")</f>
        <v>Lunch</v>
      </c>
      <c r="AC482" s="3" t="str">
        <f>IFERROR(VLOOKUP($C482*1,Lookups!$H:$N,5,FALSE),"")</f>
        <v>Private</v>
      </c>
      <c r="AD482" s="3">
        <f>IFERROR(VLOOKUP($C482*1,Lookups!$H:$N,6,FALSE),"")</f>
        <v>0</v>
      </c>
      <c r="AE482" s="3">
        <f>IFERROR(VLOOKUP($C482*1,Lookups!$H:$N,7,FALSE),"")</f>
        <v>0</v>
      </c>
      <c r="AF482" s="3" t="str">
        <f>VLOOKUP(B482*1,Stores!$A:$C,3,FALSE)</f>
        <v>DFDE</v>
      </c>
    </row>
    <row r="483" spans="1:32">
      <c r="A483" s="3" t="s">
        <v>917</v>
      </c>
      <c r="B483" s="3" t="s">
        <v>931</v>
      </c>
      <c r="C483" s="3">
        <v>999114</v>
      </c>
      <c r="D483" s="3" t="s">
        <v>918</v>
      </c>
      <c r="E483" s="3" t="s">
        <v>431</v>
      </c>
      <c r="F483" s="3">
        <v>2016</v>
      </c>
      <c r="G483" s="164">
        <v>0</v>
      </c>
      <c r="H483" s="3">
        <v>180.32</v>
      </c>
      <c r="I483" s="3">
        <v>218.18299999999996</v>
      </c>
      <c r="J483" s="3">
        <v>279.55199999999996</v>
      </c>
      <c r="K483" s="3">
        <v>188.02</v>
      </c>
      <c r="L483" s="3">
        <v>248.09399999999999</v>
      </c>
      <c r="M483" s="3">
        <v>226.15599999999995</v>
      </c>
      <c r="N483" s="3">
        <v>141.47</v>
      </c>
      <c r="O483" s="3">
        <v>429.82799999999997</v>
      </c>
      <c r="P483" s="3">
        <v>79.26100000000001</v>
      </c>
      <c r="Q483" s="3">
        <v>145.63499999999999</v>
      </c>
      <c r="R483" s="3">
        <v>246.32999999999998</v>
      </c>
      <c r="S483" s="3">
        <v>149.94</v>
      </c>
      <c r="T483" s="3">
        <v>905.7299999999999</v>
      </c>
      <c r="U483" s="3">
        <v>3438.5189999999998</v>
      </c>
      <c r="V483" s="163">
        <f ca="1">SUM(INDIRECT(Inputs!$C$11&amp;ROW()&amp;":"&amp;Inputs!$C$12&amp;ROW()))</f>
        <v>145.63499999999999</v>
      </c>
      <c r="W483" s="163">
        <f ca="1">SUM(INDIRECT(Inputs!$C$13&amp;ROW()&amp;":"&amp;Inputs!$C$14&amp;ROW()))</f>
        <v>2136.5189999999998</v>
      </c>
      <c r="X483" s="3" t="str">
        <f>IF(COUNTIFS(Lookups!$A:$A,C483)=1,"Gross Sales","")</f>
        <v/>
      </c>
      <c r="Y483" s="3" t="str">
        <f>IF(COUNTIFS(Lookups!$D:$D,C483)=1,"Bar Sales","")</f>
        <v/>
      </c>
      <c r="Z483" s="3" t="str">
        <f>IFERROR(VLOOKUP(C483*1,Lookups!$D:$F,3,FALSE),"")</f>
        <v/>
      </c>
      <c r="AA483" s="3" t="str">
        <f>IFERROR(VLOOKUP($C483*1,Lookups!$H:$N,3,FALSE),"")</f>
        <v>Entrees</v>
      </c>
      <c r="AB483" s="3" t="str">
        <f>IFERROR(VLOOKUP($C483*1,Lookups!$H:$N,4,FALSE),"")</f>
        <v>Lunch</v>
      </c>
      <c r="AC483" s="3" t="str">
        <f>IFERROR(VLOOKUP($C483*1,Lookups!$H:$N,5,FALSE),"")</f>
        <v>Private</v>
      </c>
      <c r="AD483" s="3">
        <f>IFERROR(VLOOKUP($C483*1,Lookups!$H:$N,6,FALSE),"")</f>
        <v>0</v>
      </c>
      <c r="AE483" s="3">
        <f>IFERROR(VLOOKUP($C483*1,Lookups!$H:$N,7,FALSE),"")</f>
        <v>0</v>
      </c>
      <c r="AF483" s="3" t="str">
        <f>VLOOKUP(B483*1,Stores!$A:$C,3,FALSE)</f>
        <v>DFDE</v>
      </c>
    </row>
    <row r="484" spans="1:32">
      <c r="A484" s="3" t="s">
        <v>917</v>
      </c>
      <c r="B484" s="3" t="s">
        <v>932</v>
      </c>
      <c r="C484" s="3">
        <v>999114</v>
      </c>
      <c r="D484" s="3" t="s">
        <v>918</v>
      </c>
      <c r="E484" s="3" t="s">
        <v>431</v>
      </c>
      <c r="F484" s="3">
        <v>2016</v>
      </c>
      <c r="G484" s="164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17.107999999999997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17.107999999999997</v>
      </c>
      <c r="V484" s="163">
        <f ca="1">SUM(INDIRECT(Inputs!$C$11&amp;ROW()&amp;":"&amp;Inputs!$C$12&amp;ROW()))</f>
        <v>0</v>
      </c>
      <c r="W484" s="163">
        <f ca="1">SUM(INDIRECT(Inputs!$C$13&amp;ROW()&amp;":"&amp;Inputs!$C$14&amp;ROW()))</f>
        <v>17.107999999999997</v>
      </c>
      <c r="X484" s="3" t="str">
        <f>IF(COUNTIFS(Lookups!$A:$A,C484)=1,"Gross Sales","")</f>
        <v/>
      </c>
      <c r="Y484" s="3" t="str">
        <f>IF(COUNTIFS(Lookups!$D:$D,C484)=1,"Bar Sales","")</f>
        <v/>
      </c>
      <c r="Z484" s="3" t="str">
        <f>IFERROR(VLOOKUP(C484*1,Lookups!$D:$F,3,FALSE),"")</f>
        <v/>
      </c>
      <c r="AA484" s="3" t="str">
        <f>IFERROR(VLOOKUP($C484*1,Lookups!$H:$N,3,FALSE),"")</f>
        <v>Entrees</v>
      </c>
      <c r="AB484" s="3" t="str">
        <f>IFERROR(VLOOKUP($C484*1,Lookups!$H:$N,4,FALSE),"")</f>
        <v>Lunch</v>
      </c>
      <c r="AC484" s="3" t="str">
        <f>IFERROR(VLOOKUP($C484*1,Lookups!$H:$N,5,FALSE),"")</f>
        <v>Private</v>
      </c>
      <c r="AD484" s="3">
        <f>IFERROR(VLOOKUP($C484*1,Lookups!$H:$N,6,FALSE),"")</f>
        <v>0</v>
      </c>
      <c r="AE484" s="3">
        <f>IFERROR(VLOOKUP($C484*1,Lookups!$H:$N,7,FALSE),"")</f>
        <v>0</v>
      </c>
      <c r="AF484" s="3" t="str">
        <f>VLOOKUP(B484*1,Stores!$A:$C,3,FALSE)</f>
        <v>DFG</v>
      </c>
    </row>
    <row r="485" spans="1:32">
      <c r="A485" s="3" t="s">
        <v>917</v>
      </c>
      <c r="B485" s="3" t="s">
        <v>933</v>
      </c>
      <c r="C485" s="3">
        <v>999114</v>
      </c>
      <c r="D485" s="3" t="s">
        <v>918</v>
      </c>
      <c r="E485" s="3" t="s">
        <v>431</v>
      </c>
      <c r="F485" s="3">
        <v>2016</v>
      </c>
      <c r="G485" s="164">
        <v>0</v>
      </c>
      <c r="H485" s="3">
        <v>30.94</v>
      </c>
      <c r="I485" s="3">
        <v>0.84</v>
      </c>
      <c r="J485" s="3">
        <v>29.924999999999994</v>
      </c>
      <c r="K485" s="3">
        <v>19.866</v>
      </c>
      <c r="L485" s="3">
        <v>43.238999999999997</v>
      </c>
      <c r="M485" s="3">
        <v>46.97</v>
      </c>
      <c r="N485" s="3">
        <v>0</v>
      </c>
      <c r="O485" s="3">
        <v>3.7519999999999998</v>
      </c>
      <c r="P485" s="3">
        <v>28.644000000000002</v>
      </c>
      <c r="Q485" s="3">
        <v>52.975999999999992</v>
      </c>
      <c r="R485" s="3">
        <v>5.1589999999999998</v>
      </c>
      <c r="S485" s="3">
        <v>11.76</v>
      </c>
      <c r="T485" s="3">
        <v>48.552</v>
      </c>
      <c r="U485" s="3">
        <v>322.62299999999999</v>
      </c>
      <c r="V485" s="163">
        <f ca="1">SUM(INDIRECT(Inputs!$C$11&amp;ROW()&amp;":"&amp;Inputs!$C$12&amp;ROW()))</f>
        <v>52.975999999999992</v>
      </c>
      <c r="W485" s="163">
        <f ca="1">SUM(INDIRECT(Inputs!$C$13&amp;ROW()&amp;":"&amp;Inputs!$C$14&amp;ROW()))</f>
        <v>257.15199999999999</v>
      </c>
      <c r="X485" s="3" t="str">
        <f>IF(COUNTIFS(Lookups!$A:$A,C485)=1,"Gross Sales","")</f>
        <v/>
      </c>
      <c r="Y485" s="3" t="str">
        <f>IF(COUNTIFS(Lookups!$D:$D,C485)=1,"Bar Sales","")</f>
        <v/>
      </c>
      <c r="Z485" s="3" t="str">
        <f>IFERROR(VLOOKUP(C485*1,Lookups!$D:$F,3,FALSE),"")</f>
        <v/>
      </c>
      <c r="AA485" s="3" t="str">
        <f>IFERROR(VLOOKUP($C485*1,Lookups!$H:$N,3,FALSE),"")</f>
        <v>Entrees</v>
      </c>
      <c r="AB485" s="3" t="str">
        <f>IFERROR(VLOOKUP($C485*1,Lookups!$H:$N,4,FALSE),"")</f>
        <v>Lunch</v>
      </c>
      <c r="AC485" s="3" t="str">
        <f>IFERROR(VLOOKUP($C485*1,Lookups!$H:$N,5,FALSE),"")</f>
        <v>Private</v>
      </c>
      <c r="AD485" s="3">
        <f>IFERROR(VLOOKUP($C485*1,Lookups!$H:$N,6,FALSE),"")</f>
        <v>0</v>
      </c>
      <c r="AE485" s="3">
        <f>IFERROR(VLOOKUP($C485*1,Lookups!$H:$N,7,FALSE),"")</f>
        <v>0</v>
      </c>
      <c r="AF485" s="3" t="str">
        <f>VLOOKUP(B485*1,Stores!$A:$C,3,FALSE)</f>
        <v>DFG</v>
      </c>
    </row>
    <row r="486" spans="1:32">
      <c r="A486" s="3" t="s">
        <v>917</v>
      </c>
      <c r="B486" s="3" t="s">
        <v>934</v>
      </c>
      <c r="C486" s="3">
        <v>999114</v>
      </c>
      <c r="D486" s="3" t="s">
        <v>918</v>
      </c>
      <c r="E486" s="3" t="s">
        <v>431</v>
      </c>
      <c r="F486" s="3">
        <v>2016</v>
      </c>
      <c r="G486" s="164">
        <v>0</v>
      </c>
      <c r="H486" s="3">
        <v>4.851</v>
      </c>
      <c r="I486" s="3">
        <v>18.48</v>
      </c>
      <c r="J486" s="3">
        <v>26.774999999999995</v>
      </c>
      <c r="K486" s="3">
        <v>18.907</v>
      </c>
      <c r="L486" s="3">
        <v>42.524999999999999</v>
      </c>
      <c r="M486" s="3">
        <v>17.010000000000002</v>
      </c>
      <c r="N486" s="3">
        <v>27.369999999999994</v>
      </c>
      <c r="O486" s="3">
        <v>29.4</v>
      </c>
      <c r="P486" s="3">
        <v>5.2359999999999998</v>
      </c>
      <c r="Q486" s="3">
        <v>9.702</v>
      </c>
      <c r="R486" s="3">
        <v>7.9379999999999997</v>
      </c>
      <c r="S486" s="3">
        <v>22.294999999999998</v>
      </c>
      <c r="T486" s="3">
        <v>61.235999999999997</v>
      </c>
      <c r="U486" s="3">
        <v>291.72499999999997</v>
      </c>
      <c r="V486" s="163">
        <f ca="1">SUM(INDIRECT(Inputs!$C$11&amp;ROW()&amp;":"&amp;Inputs!$C$12&amp;ROW()))</f>
        <v>9.702</v>
      </c>
      <c r="W486" s="163">
        <f ca="1">SUM(INDIRECT(Inputs!$C$13&amp;ROW()&amp;":"&amp;Inputs!$C$14&amp;ROW()))</f>
        <v>200.25599999999997</v>
      </c>
      <c r="X486" s="3" t="str">
        <f>IF(COUNTIFS(Lookups!$A:$A,C486)=1,"Gross Sales","")</f>
        <v/>
      </c>
      <c r="Y486" s="3" t="str">
        <f>IF(COUNTIFS(Lookups!$D:$D,C486)=1,"Bar Sales","")</f>
        <v/>
      </c>
      <c r="Z486" s="3" t="str">
        <f>IFERROR(VLOOKUP(C486*1,Lookups!$D:$F,3,FALSE),"")</f>
        <v/>
      </c>
      <c r="AA486" s="3" t="str">
        <f>IFERROR(VLOOKUP($C486*1,Lookups!$H:$N,3,FALSE),"")</f>
        <v>Entrees</v>
      </c>
      <c r="AB486" s="3" t="str">
        <f>IFERROR(VLOOKUP($C486*1,Lookups!$H:$N,4,FALSE),"")</f>
        <v>Lunch</v>
      </c>
      <c r="AC486" s="3" t="str">
        <f>IFERROR(VLOOKUP($C486*1,Lookups!$H:$N,5,FALSE),"")</f>
        <v>Private</v>
      </c>
      <c r="AD486" s="3">
        <f>IFERROR(VLOOKUP($C486*1,Lookups!$H:$N,6,FALSE),"")</f>
        <v>0</v>
      </c>
      <c r="AE486" s="3">
        <f>IFERROR(VLOOKUP($C486*1,Lookups!$H:$N,7,FALSE),"")</f>
        <v>0</v>
      </c>
      <c r="AF486" s="3" t="str">
        <f>VLOOKUP(B486*1,Stores!$A:$C,3,FALSE)</f>
        <v>DFG</v>
      </c>
    </row>
    <row r="487" spans="1:32">
      <c r="A487" s="3" t="s">
        <v>917</v>
      </c>
      <c r="B487" s="3" t="s">
        <v>935</v>
      </c>
      <c r="C487" s="3">
        <v>999114</v>
      </c>
      <c r="D487" s="3" t="s">
        <v>918</v>
      </c>
      <c r="E487" s="3" t="s">
        <v>431</v>
      </c>
      <c r="F487" s="3">
        <v>2016</v>
      </c>
      <c r="G487" s="164">
        <v>0</v>
      </c>
      <c r="H487" s="3">
        <v>27.453999999999997</v>
      </c>
      <c r="I487" s="3">
        <v>104.16</v>
      </c>
      <c r="J487" s="3">
        <v>61.340999999999987</v>
      </c>
      <c r="K487" s="3">
        <v>112.45499999999998</v>
      </c>
      <c r="L487" s="3">
        <v>7.56</v>
      </c>
      <c r="M487" s="3">
        <v>15.925000000000001</v>
      </c>
      <c r="N487" s="3">
        <v>32.83</v>
      </c>
      <c r="O487" s="3">
        <v>34.65</v>
      </c>
      <c r="P487" s="3">
        <v>57.287999999999997</v>
      </c>
      <c r="Q487" s="3">
        <v>81.829999999999984</v>
      </c>
      <c r="R487" s="3">
        <v>85.11999999999999</v>
      </c>
      <c r="S487" s="3">
        <v>72.225999999999999</v>
      </c>
      <c r="T487" s="3">
        <v>90.950999999999993</v>
      </c>
      <c r="U487" s="3">
        <v>783.79</v>
      </c>
      <c r="V487" s="163">
        <f ca="1">SUM(INDIRECT(Inputs!$C$11&amp;ROW()&amp;":"&amp;Inputs!$C$12&amp;ROW()))</f>
        <v>81.829999999999984</v>
      </c>
      <c r="W487" s="163">
        <f ca="1">SUM(INDIRECT(Inputs!$C$13&amp;ROW()&amp;":"&amp;Inputs!$C$14&amp;ROW()))</f>
        <v>535.49299999999994</v>
      </c>
      <c r="X487" s="3" t="str">
        <f>IF(COUNTIFS(Lookups!$A:$A,C487)=1,"Gross Sales","")</f>
        <v/>
      </c>
      <c r="Y487" s="3" t="str">
        <f>IF(COUNTIFS(Lookups!$D:$D,C487)=1,"Bar Sales","")</f>
        <v/>
      </c>
      <c r="Z487" s="3" t="str">
        <f>IFERROR(VLOOKUP(C487*1,Lookups!$D:$F,3,FALSE),"")</f>
        <v/>
      </c>
      <c r="AA487" s="3" t="str">
        <f>IFERROR(VLOOKUP($C487*1,Lookups!$H:$N,3,FALSE),"")</f>
        <v>Entrees</v>
      </c>
      <c r="AB487" s="3" t="str">
        <f>IFERROR(VLOOKUP($C487*1,Lookups!$H:$N,4,FALSE),"")</f>
        <v>Lunch</v>
      </c>
      <c r="AC487" s="3" t="str">
        <f>IFERROR(VLOOKUP($C487*1,Lookups!$H:$N,5,FALSE),"")</f>
        <v>Private</v>
      </c>
      <c r="AD487" s="3">
        <f>IFERROR(VLOOKUP($C487*1,Lookups!$H:$N,6,FALSE),"")</f>
        <v>0</v>
      </c>
      <c r="AE487" s="3">
        <f>IFERROR(VLOOKUP($C487*1,Lookups!$H:$N,7,FALSE),"")</f>
        <v>0</v>
      </c>
      <c r="AF487" s="3" t="str">
        <f>VLOOKUP(B487*1,Stores!$A:$C,3,FALSE)</f>
        <v>DFG</v>
      </c>
    </row>
    <row r="488" spans="1:32">
      <c r="A488" s="3" t="s">
        <v>917</v>
      </c>
      <c r="B488" s="3" t="s">
        <v>936</v>
      </c>
      <c r="C488" s="3">
        <v>999114</v>
      </c>
      <c r="D488" s="3" t="s">
        <v>918</v>
      </c>
      <c r="E488" s="3" t="s">
        <v>431</v>
      </c>
      <c r="F488" s="3">
        <v>2016</v>
      </c>
      <c r="G488" s="164">
        <v>0</v>
      </c>
      <c r="H488" s="3">
        <v>33.67</v>
      </c>
      <c r="I488" s="3">
        <v>21.251999999999995</v>
      </c>
      <c r="J488" s="3">
        <v>10.352999999999998</v>
      </c>
      <c r="K488" s="3">
        <v>29.819999999999997</v>
      </c>
      <c r="L488" s="3">
        <v>19.698</v>
      </c>
      <c r="M488" s="3">
        <v>42.525000000000006</v>
      </c>
      <c r="N488" s="3">
        <v>18.353999999999996</v>
      </c>
      <c r="O488" s="3">
        <v>9.24</v>
      </c>
      <c r="P488" s="3">
        <v>10.947999999999999</v>
      </c>
      <c r="Q488" s="3">
        <v>22.511999999999997</v>
      </c>
      <c r="R488" s="3">
        <v>12.543999999999999</v>
      </c>
      <c r="S488" s="3">
        <v>4.4239999999999995</v>
      </c>
      <c r="T488" s="3">
        <v>36.602999999999994</v>
      </c>
      <c r="U488" s="3">
        <v>271.94299999999998</v>
      </c>
      <c r="V488" s="163">
        <f ca="1">SUM(INDIRECT(Inputs!$C$11&amp;ROW()&amp;":"&amp;Inputs!$C$12&amp;ROW()))</f>
        <v>22.511999999999997</v>
      </c>
      <c r="W488" s="163">
        <f ca="1">SUM(INDIRECT(Inputs!$C$13&amp;ROW()&amp;":"&amp;Inputs!$C$14&amp;ROW()))</f>
        <v>218.37199999999999</v>
      </c>
      <c r="X488" s="3" t="str">
        <f>IF(COUNTIFS(Lookups!$A:$A,C488)=1,"Gross Sales","")</f>
        <v/>
      </c>
      <c r="Y488" s="3" t="str">
        <f>IF(COUNTIFS(Lookups!$D:$D,C488)=1,"Bar Sales","")</f>
        <v/>
      </c>
      <c r="Z488" s="3" t="str">
        <f>IFERROR(VLOOKUP(C488*1,Lookups!$D:$F,3,FALSE),"")</f>
        <v/>
      </c>
      <c r="AA488" s="3" t="str">
        <f>IFERROR(VLOOKUP($C488*1,Lookups!$H:$N,3,FALSE),"")</f>
        <v>Entrees</v>
      </c>
      <c r="AB488" s="3" t="str">
        <f>IFERROR(VLOOKUP($C488*1,Lookups!$H:$N,4,FALSE),"")</f>
        <v>Lunch</v>
      </c>
      <c r="AC488" s="3" t="str">
        <f>IFERROR(VLOOKUP($C488*1,Lookups!$H:$N,5,FALSE),"")</f>
        <v>Private</v>
      </c>
      <c r="AD488" s="3">
        <f>IFERROR(VLOOKUP($C488*1,Lookups!$H:$N,6,FALSE),"")</f>
        <v>0</v>
      </c>
      <c r="AE488" s="3">
        <f>IFERROR(VLOOKUP($C488*1,Lookups!$H:$N,7,FALSE),"")</f>
        <v>0</v>
      </c>
      <c r="AF488" s="3" t="str">
        <f>VLOOKUP(B488*1,Stores!$A:$C,3,FALSE)</f>
        <v>DFG</v>
      </c>
    </row>
    <row r="489" spans="1:32">
      <c r="A489" s="3" t="s">
        <v>917</v>
      </c>
      <c r="B489" s="3" t="s">
        <v>937</v>
      </c>
      <c r="C489" s="3">
        <v>999114</v>
      </c>
      <c r="D489" s="3" t="s">
        <v>918</v>
      </c>
      <c r="E489" s="3" t="s">
        <v>431</v>
      </c>
      <c r="F489" s="3">
        <v>2016</v>
      </c>
      <c r="G489" s="164">
        <v>0</v>
      </c>
      <c r="H489" s="3">
        <v>10.436999999999999</v>
      </c>
      <c r="I489" s="3">
        <v>9.3450000000000006</v>
      </c>
      <c r="J489" s="3">
        <v>0</v>
      </c>
      <c r="K489" s="3">
        <v>26.04</v>
      </c>
      <c r="L489" s="3">
        <v>53.865000000000002</v>
      </c>
      <c r="M489" s="3">
        <v>97.908999999999978</v>
      </c>
      <c r="N489" s="3">
        <v>42.525000000000006</v>
      </c>
      <c r="O489" s="3">
        <v>33.264000000000003</v>
      </c>
      <c r="P489" s="3">
        <v>25.871999999999996</v>
      </c>
      <c r="Q489" s="3">
        <v>24.206</v>
      </c>
      <c r="R489" s="3">
        <v>30.744</v>
      </c>
      <c r="S489" s="3">
        <v>32.116</v>
      </c>
      <c r="T489" s="3">
        <v>94.667999999999978</v>
      </c>
      <c r="U489" s="3">
        <v>480.99099999999999</v>
      </c>
      <c r="V489" s="163">
        <f ca="1">SUM(INDIRECT(Inputs!$C$11&amp;ROW()&amp;":"&amp;Inputs!$C$12&amp;ROW()))</f>
        <v>24.206</v>
      </c>
      <c r="W489" s="163">
        <f ca="1">SUM(INDIRECT(Inputs!$C$13&amp;ROW()&amp;":"&amp;Inputs!$C$14&amp;ROW()))</f>
        <v>323.46300000000002</v>
      </c>
      <c r="X489" s="3" t="str">
        <f>IF(COUNTIFS(Lookups!$A:$A,C489)=1,"Gross Sales","")</f>
        <v/>
      </c>
      <c r="Y489" s="3" t="str">
        <f>IF(COUNTIFS(Lookups!$D:$D,C489)=1,"Bar Sales","")</f>
        <v/>
      </c>
      <c r="Z489" s="3" t="str">
        <f>IFERROR(VLOOKUP(C489*1,Lookups!$D:$F,3,FALSE),"")</f>
        <v/>
      </c>
      <c r="AA489" s="3" t="str">
        <f>IFERROR(VLOOKUP($C489*1,Lookups!$H:$N,3,FALSE),"")</f>
        <v>Entrees</v>
      </c>
      <c r="AB489" s="3" t="str">
        <f>IFERROR(VLOOKUP($C489*1,Lookups!$H:$N,4,FALSE),"")</f>
        <v>Lunch</v>
      </c>
      <c r="AC489" s="3" t="str">
        <f>IFERROR(VLOOKUP($C489*1,Lookups!$H:$N,5,FALSE),"")</f>
        <v>Private</v>
      </c>
      <c r="AD489" s="3">
        <f>IFERROR(VLOOKUP($C489*1,Lookups!$H:$N,6,FALSE),"")</f>
        <v>0</v>
      </c>
      <c r="AE489" s="3">
        <f>IFERROR(VLOOKUP($C489*1,Lookups!$H:$N,7,FALSE),"")</f>
        <v>0</v>
      </c>
      <c r="AF489" s="3" t="str">
        <f>VLOOKUP(B489*1,Stores!$A:$C,3,FALSE)</f>
        <v>DFG</v>
      </c>
    </row>
    <row r="490" spans="1:32">
      <c r="A490" s="3" t="s">
        <v>917</v>
      </c>
      <c r="B490" s="3" t="s">
        <v>938</v>
      </c>
      <c r="C490" s="3">
        <v>999114</v>
      </c>
      <c r="D490" s="3" t="s">
        <v>918</v>
      </c>
      <c r="E490" s="3" t="s">
        <v>431</v>
      </c>
      <c r="F490" s="3">
        <v>2016</v>
      </c>
      <c r="G490" s="164">
        <v>0</v>
      </c>
      <c r="H490" s="3">
        <v>27.257999999999999</v>
      </c>
      <c r="I490" s="3">
        <v>18.878999999999998</v>
      </c>
      <c r="J490" s="3">
        <v>0</v>
      </c>
      <c r="K490" s="3">
        <v>21.545999999999999</v>
      </c>
      <c r="L490" s="3">
        <v>78.028999999999996</v>
      </c>
      <c r="M490" s="3">
        <v>30.743999999999996</v>
      </c>
      <c r="N490" s="3">
        <v>37.883999999999993</v>
      </c>
      <c r="O490" s="3">
        <v>43.617000000000004</v>
      </c>
      <c r="P490" s="3">
        <v>10.303999999999998</v>
      </c>
      <c r="Q490" s="3">
        <v>44.856000000000002</v>
      </c>
      <c r="R490" s="3">
        <v>50.245999999999995</v>
      </c>
      <c r="S490" s="3">
        <v>42.839999999999996</v>
      </c>
      <c r="T490" s="3">
        <v>77.027999999999992</v>
      </c>
      <c r="U490" s="3">
        <v>483.23099999999988</v>
      </c>
      <c r="V490" s="163">
        <f ca="1">SUM(INDIRECT(Inputs!$C$11&amp;ROW()&amp;":"&amp;Inputs!$C$12&amp;ROW()))</f>
        <v>44.856000000000002</v>
      </c>
      <c r="W490" s="163">
        <f ca="1">SUM(INDIRECT(Inputs!$C$13&amp;ROW()&amp;":"&amp;Inputs!$C$14&amp;ROW()))</f>
        <v>313.11699999999996</v>
      </c>
      <c r="X490" s="3" t="str">
        <f>IF(COUNTIFS(Lookups!$A:$A,C490)=1,"Gross Sales","")</f>
        <v/>
      </c>
      <c r="Y490" s="3" t="str">
        <f>IF(COUNTIFS(Lookups!$D:$D,C490)=1,"Bar Sales","")</f>
        <v/>
      </c>
      <c r="Z490" s="3" t="str">
        <f>IFERROR(VLOOKUP(C490*1,Lookups!$D:$F,3,FALSE),"")</f>
        <v/>
      </c>
      <c r="AA490" s="3" t="str">
        <f>IFERROR(VLOOKUP($C490*1,Lookups!$H:$N,3,FALSE),"")</f>
        <v>Entrees</v>
      </c>
      <c r="AB490" s="3" t="str">
        <f>IFERROR(VLOOKUP($C490*1,Lookups!$H:$N,4,FALSE),"")</f>
        <v>Lunch</v>
      </c>
      <c r="AC490" s="3" t="str">
        <f>IFERROR(VLOOKUP($C490*1,Lookups!$H:$N,5,FALSE),"")</f>
        <v>Private</v>
      </c>
      <c r="AD490" s="3">
        <f>IFERROR(VLOOKUP($C490*1,Lookups!$H:$N,6,FALSE),"")</f>
        <v>0</v>
      </c>
      <c r="AE490" s="3">
        <f>IFERROR(VLOOKUP($C490*1,Lookups!$H:$N,7,FALSE),"")</f>
        <v>0</v>
      </c>
      <c r="AF490" s="3" t="str">
        <f>VLOOKUP(B490*1,Stores!$A:$C,3,FALSE)</f>
        <v>DFG</v>
      </c>
    </row>
    <row r="491" spans="1:32">
      <c r="A491" s="3" t="s">
        <v>917</v>
      </c>
      <c r="B491" s="3" t="s">
        <v>939</v>
      </c>
      <c r="C491" s="3">
        <v>999114</v>
      </c>
      <c r="D491" s="3" t="s">
        <v>918</v>
      </c>
      <c r="E491" s="3" t="s">
        <v>431</v>
      </c>
      <c r="F491" s="3">
        <v>2016</v>
      </c>
      <c r="G491" s="164">
        <v>0</v>
      </c>
      <c r="H491" s="3">
        <v>5.32</v>
      </c>
      <c r="I491" s="3">
        <v>42.56</v>
      </c>
      <c r="J491" s="3">
        <v>88.059999999999988</v>
      </c>
      <c r="K491" s="3">
        <v>48.51</v>
      </c>
      <c r="L491" s="3">
        <v>147.97999999999996</v>
      </c>
      <c r="M491" s="3">
        <v>49.28</v>
      </c>
      <c r="N491" s="3">
        <v>38.268999999999998</v>
      </c>
      <c r="O491" s="3">
        <v>16.38</v>
      </c>
      <c r="P491" s="3">
        <v>63.503999999999991</v>
      </c>
      <c r="Q491" s="3">
        <v>30.617999999999999</v>
      </c>
      <c r="R491" s="3">
        <v>30.575999999999997</v>
      </c>
      <c r="S491" s="3">
        <v>83.125</v>
      </c>
      <c r="T491" s="3">
        <v>113.386</v>
      </c>
      <c r="U491" s="3">
        <v>757.56799999999998</v>
      </c>
      <c r="V491" s="163">
        <f ca="1">SUM(INDIRECT(Inputs!$C$11&amp;ROW()&amp;":"&amp;Inputs!$C$12&amp;ROW()))</f>
        <v>30.617999999999999</v>
      </c>
      <c r="W491" s="163">
        <f ca="1">SUM(INDIRECT(Inputs!$C$13&amp;ROW()&amp;":"&amp;Inputs!$C$14&amp;ROW()))</f>
        <v>530.48099999999999</v>
      </c>
      <c r="X491" s="3" t="str">
        <f>IF(COUNTIFS(Lookups!$A:$A,C491)=1,"Gross Sales","")</f>
        <v/>
      </c>
      <c r="Y491" s="3" t="str">
        <f>IF(COUNTIFS(Lookups!$D:$D,C491)=1,"Bar Sales","")</f>
        <v/>
      </c>
      <c r="Z491" s="3" t="str">
        <f>IFERROR(VLOOKUP(C491*1,Lookups!$D:$F,3,FALSE),"")</f>
        <v/>
      </c>
      <c r="AA491" s="3" t="str">
        <f>IFERROR(VLOOKUP($C491*1,Lookups!$H:$N,3,FALSE),"")</f>
        <v>Entrees</v>
      </c>
      <c r="AB491" s="3" t="str">
        <f>IFERROR(VLOOKUP($C491*1,Lookups!$H:$N,4,FALSE),"")</f>
        <v>Lunch</v>
      </c>
      <c r="AC491" s="3" t="str">
        <f>IFERROR(VLOOKUP($C491*1,Lookups!$H:$N,5,FALSE),"")</f>
        <v>Private</v>
      </c>
      <c r="AD491" s="3">
        <f>IFERROR(VLOOKUP($C491*1,Lookups!$H:$N,6,FALSE),"")</f>
        <v>0</v>
      </c>
      <c r="AE491" s="3">
        <f>IFERROR(VLOOKUP($C491*1,Lookups!$H:$N,7,FALSE),"")</f>
        <v>0</v>
      </c>
      <c r="AF491" s="3" t="str">
        <f>VLOOKUP(B491*1,Stores!$A:$C,3,FALSE)</f>
        <v>DFG</v>
      </c>
    </row>
    <row r="492" spans="1:32">
      <c r="A492" s="3" t="s">
        <v>917</v>
      </c>
      <c r="B492" s="3" t="s">
        <v>940</v>
      </c>
      <c r="C492" s="3">
        <v>999114</v>
      </c>
      <c r="D492" s="3" t="s">
        <v>918</v>
      </c>
      <c r="E492" s="3" t="s">
        <v>431</v>
      </c>
      <c r="F492" s="3">
        <v>2016</v>
      </c>
      <c r="G492" s="164">
        <v>0</v>
      </c>
      <c r="H492" s="3">
        <v>86.268000000000001</v>
      </c>
      <c r="I492" s="3">
        <v>52.919999999999995</v>
      </c>
      <c r="J492" s="3">
        <v>78.525999999999996</v>
      </c>
      <c r="K492" s="3">
        <v>80.325000000000003</v>
      </c>
      <c r="L492" s="3">
        <v>80.177999999999983</v>
      </c>
      <c r="M492" s="3">
        <v>54.095999999999989</v>
      </c>
      <c r="N492" s="3">
        <v>14.013999999999999</v>
      </c>
      <c r="O492" s="3">
        <v>21.238</v>
      </c>
      <c r="P492" s="3">
        <v>60.48</v>
      </c>
      <c r="Q492" s="3">
        <v>25.76</v>
      </c>
      <c r="R492" s="3">
        <v>17.695999999999998</v>
      </c>
      <c r="S492" s="3">
        <v>47.011999999999993</v>
      </c>
      <c r="T492" s="3">
        <v>72.575999999999993</v>
      </c>
      <c r="U492" s="3">
        <v>691.08899999999994</v>
      </c>
      <c r="V492" s="163">
        <f ca="1">SUM(INDIRECT(Inputs!$C$11&amp;ROW()&amp;":"&amp;Inputs!$C$12&amp;ROW()))</f>
        <v>25.76</v>
      </c>
      <c r="W492" s="163">
        <f ca="1">SUM(INDIRECT(Inputs!$C$13&amp;ROW()&amp;":"&amp;Inputs!$C$14&amp;ROW()))</f>
        <v>553.80499999999995</v>
      </c>
      <c r="X492" s="3" t="str">
        <f>IF(COUNTIFS(Lookups!$A:$A,C492)=1,"Gross Sales","")</f>
        <v/>
      </c>
      <c r="Y492" s="3" t="str">
        <f>IF(COUNTIFS(Lookups!$D:$D,C492)=1,"Bar Sales","")</f>
        <v/>
      </c>
      <c r="Z492" s="3" t="str">
        <f>IFERROR(VLOOKUP(C492*1,Lookups!$D:$F,3,FALSE),"")</f>
        <v/>
      </c>
      <c r="AA492" s="3" t="str">
        <f>IFERROR(VLOOKUP($C492*1,Lookups!$H:$N,3,FALSE),"")</f>
        <v>Entrees</v>
      </c>
      <c r="AB492" s="3" t="str">
        <f>IFERROR(VLOOKUP($C492*1,Lookups!$H:$N,4,FALSE),"")</f>
        <v>Lunch</v>
      </c>
      <c r="AC492" s="3" t="str">
        <f>IFERROR(VLOOKUP($C492*1,Lookups!$H:$N,5,FALSE),"")</f>
        <v>Private</v>
      </c>
      <c r="AD492" s="3">
        <f>IFERROR(VLOOKUP($C492*1,Lookups!$H:$N,6,FALSE),"")</f>
        <v>0</v>
      </c>
      <c r="AE492" s="3">
        <f>IFERROR(VLOOKUP($C492*1,Lookups!$H:$N,7,FALSE),"")</f>
        <v>0</v>
      </c>
      <c r="AF492" s="3" t="str">
        <f>VLOOKUP(B492*1,Stores!$A:$C,3,FALSE)</f>
        <v>DFG</v>
      </c>
    </row>
    <row r="493" spans="1:32">
      <c r="A493" s="3" t="s">
        <v>917</v>
      </c>
      <c r="B493" s="3" t="s">
        <v>941</v>
      </c>
      <c r="C493" s="3">
        <v>999114</v>
      </c>
      <c r="D493" s="3" t="s">
        <v>918</v>
      </c>
      <c r="E493" s="3" t="s">
        <v>431</v>
      </c>
      <c r="F493" s="3">
        <v>2016</v>
      </c>
      <c r="G493" s="164">
        <v>0</v>
      </c>
      <c r="H493" s="3">
        <v>19.32</v>
      </c>
      <c r="I493" s="3">
        <v>37.989000000000004</v>
      </c>
      <c r="J493" s="3">
        <v>31.373999999999995</v>
      </c>
      <c r="K493" s="3">
        <v>16.66</v>
      </c>
      <c r="L493" s="3">
        <v>18.900000000000002</v>
      </c>
      <c r="M493" s="3">
        <v>38.345999999999997</v>
      </c>
      <c r="N493" s="3">
        <v>49.139999999999993</v>
      </c>
      <c r="O493" s="3">
        <v>19.096</v>
      </c>
      <c r="P493" s="3">
        <v>17.849999999999998</v>
      </c>
      <c r="Q493" s="3">
        <v>29.259999999999994</v>
      </c>
      <c r="R493" s="3">
        <v>18.360999999999997</v>
      </c>
      <c r="S493" s="3">
        <v>14.006999999999998</v>
      </c>
      <c r="T493" s="3">
        <v>145.53</v>
      </c>
      <c r="U493" s="3">
        <v>455.83299999999997</v>
      </c>
      <c r="V493" s="163">
        <f ca="1">SUM(INDIRECT(Inputs!$C$11&amp;ROW()&amp;":"&amp;Inputs!$C$12&amp;ROW()))</f>
        <v>29.259999999999994</v>
      </c>
      <c r="W493" s="163">
        <f ca="1">SUM(INDIRECT(Inputs!$C$13&amp;ROW()&amp;":"&amp;Inputs!$C$14&amp;ROW()))</f>
        <v>277.935</v>
      </c>
      <c r="X493" s="3" t="str">
        <f>IF(COUNTIFS(Lookups!$A:$A,C493)=1,"Gross Sales","")</f>
        <v/>
      </c>
      <c r="Y493" s="3" t="str">
        <f>IF(COUNTIFS(Lookups!$D:$D,C493)=1,"Bar Sales","")</f>
        <v/>
      </c>
      <c r="Z493" s="3" t="str">
        <f>IFERROR(VLOOKUP(C493*1,Lookups!$D:$F,3,FALSE),"")</f>
        <v/>
      </c>
      <c r="AA493" s="3" t="str">
        <f>IFERROR(VLOOKUP($C493*1,Lookups!$H:$N,3,FALSE),"")</f>
        <v>Entrees</v>
      </c>
      <c r="AB493" s="3" t="str">
        <f>IFERROR(VLOOKUP($C493*1,Lookups!$H:$N,4,FALSE),"")</f>
        <v>Lunch</v>
      </c>
      <c r="AC493" s="3" t="str">
        <f>IFERROR(VLOOKUP($C493*1,Lookups!$H:$N,5,FALSE),"")</f>
        <v>Private</v>
      </c>
      <c r="AD493" s="3">
        <f>IFERROR(VLOOKUP($C493*1,Lookups!$H:$N,6,FALSE),"")</f>
        <v>0</v>
      </c>
      <c r="AE493" s="3">
        <f>IFERROR(VLOOKUP($C493*1,Lookups!$H:$N,7,FALSE),"")</f>
        <v>0</v>
      </c>
      <c r="AF493" s="3" t="str">
        <f>VLOOKUP(B493*1,Stores!$A:$C,3,FALSE)</f>
        <v>DFG</v>
      </c>
    </row>
    <row r="494" spans="1:32">
      <c r="A494" s="3" t="s">
        <v>917</v>
      </c>
      <c r="B494" s="3" t="s">
        <v>942</v>
      </c>
      <c r="C494" s="3">
        <v>999114</v>
      </c>
      <c r="D494" s="3" t="s">
        <v>918</v>
      </c>
      <c r="E494" s="3" t="s">
        <v>431</v>
      </c>
      <c r="F494" s="3">
        <v>2016</v>
      </c>
      <c r="G494" s="164">
        <v>0</v>
      </c>
      <c r="H494" s="3">
        <v>29.154999999999998</v>
      </c>
      <c r="I494" s="3">
        <v>10.584</v>
      </c>
      <c r="J494" s="3">
        <v>54.095999999999989</v>
      </c>
      <c r="K494" s="3">
        <v>22.343999999999998</v>
      </c>
      <c r="L494" s="3">
        <v>27.215999999999998</v>
      </c>
      <c r="M494" s="3">
        <v>33.956999999999994</v>
      </c>
      <c r="N494" s="3">
        <v>24.191999999999997</v>
      </c>
      <c r="O494" s="3">
        <v>8.9249999999999989</v>
      </c>
      <c r="P494" s="3">
        <v>21.756</v>
      </c>
      <c r="Q494" s="3">
        <v>6.4679999999999991</v>
      </c>
      <c r="R494" s="3">
        <v>5.8239999999999998</v>
      </c>
      <c r="S494" s="3">
        <v>20.495999999999995</v>
      </c>
      <c r="T494" s="3">
        <v>102.753</v>
      </c>
      <c r="U494" s="3">
        <v>367.76599999999996</v>
      </c>
      <c r="V494" s="163">
        <f ca="1">SUM(INDIRECT(Inputs!$C$11&amp;ROW()&amp;":"&amp;Inputs!$C$12&amp;ROW()))</f>
        <v>6.4679999999999991</v>
      </c>
      <c r="W494" s="163">
        <f ca="1">SUM(INDIRECT(Inputs!$C$13&amp;ROW()&amp;":"&amp;Inputs!$C$14&amp;ROW()))</f>
        <v>238.69299999999998</v>
      </c>
      <c r="X494" s="3" t="str">
        <f>IF(COUNTIFS(Lookups!$A:$A,C494)=1,"Gross Sales","")</f>
        <v/>
      </c>
      <c r="Y494" s="3" t="str">
        <f>IF(COUNTIFS(Lookups!$D:$D,C494)=1,"Bar Sales","")</f>
        <v/>
      </c>
      <c r="Z494" s="3" t="str">
        <f>IFERROR(VLOOKUP(C494*1,Lookups!$D:$F,3,FALSE),"")</f>
        <v/>
      </c>
      <c r="AA494" s="3" t="str">
        <f>IFERROR(VLOOKUP($C494*1,Lookups!$H:$N,3,FALSE),"")</f>
        <v>Entrees</v>
      </c>
      <c r="AB494" s="3" t="str">
        <f>IFERROR(VLOOKUP($C494*1,Lookups!$H:$N,4,FALSE),"")</f>
        <v>Lunch</v>
      </c>
      <c r="AC494" s="3" t="str">
        <f>IFERROR(VLOOKUP($C494*1,Lookups!$H:$N,5,FALSE),"")</f>
        <v>Private</v>
      </c>
      <c r="AD494" s="3">
        <f>IFERROR(VLOOKUP($C494*1,Lookups!$H:$N,6,FALSE),"")</f>
        <v>0</v>
      </c>
      <c r="AE494" s="3">
        <f>IFERROR(VLOOKUP($C494*1,Lookups!$H:$N,7,FALSE),"")</f>
        <v>0</v>
      </c>
      <c r="AF494" s="3" t="str">
        <f>VLOOKUP(B494*1,Stores!$A:$C,3,FALSE)</f>
        <v>DFG</v>
      </c>
    </row>
    <row r="495" spans="1:32">
      <c r="A495" s="3" t="s">
        <v>917</v>
      </c>
      <c r="B495" s="3" t="s">
        <v>943</v>
      </c>
      <c r="C495" s="3">
        <v>999114</v>
      </c>
      <c r="D495" s="3" t="s">
        <v>918</v>
      </c>
      <c r="E495" s="3" t="s">
        <v>431</v>
      </c>
      <c r="F495" s="3">
        <v>2016</v>
      </c>
      <c r="G495" s="164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142.88399999999999</v>
      </c>
      <c r="U495" s="3">
        <v>142.88399999999999</v>
      </c>
      <c r="V495" s="163">
        <f ca="1">SUM(INDIRECT(Inputs!$C$11&amp;ROW()&amp;":"&amp;Inputs!$C$12&amp;ROW()))</f>
        <v>0</v>
      </c>
      <c r="W495" s="163">
        <f ca="1">SUM(INDIRECT(Inputs!$C$13&amp;ROW()&amp;":"&amp;Inputs!$C$14&amp;ROW()))</f>
        <v>0</v>
      </c>
      <c r="X495" s="3" t="str">
        <f>IF(COUNTIFS(Lookups!$A:$A,C495)=1,"Gross Sales","")</f>
        <v/>
      </c>
      <c r="Y495" s="3" t="str">
        <f>IF(COUNTIFS(Lookups!$D:$D,C495)=1,"Bar Sales","")</f>
        <v/>
      </c>
      <c r="Z495" s="3" t="str">
        <f>IFERROR(VLOOKUP(C495*1,Lookups!$D:$F,3,FALSE),"")</f>
        <v/>
      </c>
      <c r="AA495" s="3" t="str">
        <f>IFERROR(VLOOKUP($C495*1,Lookups!$H:$N,3,FALSE),"")</f>
        <v>Entrees</v>
      </c>
      <c r="AB495" s="3" t="str">
        <f>IFERROR(VLOOKUP($C495*1,Lookups!$H:$N,4,FALSE),"")</f>
        <v>Lunch</v>
      </c>
      <c r="AC495" s="3" t="str">
        <f>IFERROR(VLOOKUP($C495*1,Lookups!$H:$N,5,FALSE),"")</f>
        <v>Private</v>
      </c>
      <c r="AD495" s="3">
        <f>IFERROR(VLOOKUP($C495*1,Lookups!$H:$N,6,FALSE),"")</f>
        <v>0</v>
      </c>
      <c r="AE495" s="3">
        <f>IFERROR(VLOOKUP($C495*1,Lookups!$H:$N,7,FALSE),"")</f>
        <v>0</v>
      </c>
      <c r="AF495" s="3" t="str">
        <f>VLOOKUP(B495*1,Stores!$A:$C,3,FALSE)</f>
        <v>DFG</v>
      </c>
    </row>
    <row r="496" spans="1:32">
      <c r="A496" s="3" t="s">
        <v>917</v>
      </c>
      <c r="B496" s="3" t="s">
        <v>944</v>
      </c>
      <c r="C496" s="3">
        <v>999114</v>
      </c>
      <c r="D496" s="3" t="s">
        <v>918</v>
      </c>
      <c r="E496" s="3" t="s">
        <v>431</v>
      </c>
      <c r="F496" s="3">
        <v>2016</v>
      </c>
      <c r="G496" s="164">
        <v>0</v>
      </c>
      <c r="H496" s="3">
        <v>7.3779999999999992</v>
      </c>
      <c r="I496" s="3">
        <v>23.624999999999996</v>
      </c>
      <c r="J496" s="3">
        <v>28.49</v>
      </c>
      <c r="K496" s="3">
        <v>44.771999999999998</v>
      </c>
      <c r="L496" s="3">
        <v>61.340999999999987</v>
      </c>
      <c r="M496" s="3">
        <v>60.689999999999991</v>
      </c>
      <c r="N496" s="3">
        <v>24.114999999999998</v>
      </c>
      <c r="O496" s="3">
        <v>39.129999999999995</v>
      </c>
      <c r="P496" s="3">
        <v>103.74</v>
      </c>
      <c r="Q496" s="3">
        <v>80.262</v>
      </c>
      <c r="R496" s="3">
        <v>38.821999999999996</v>
      </c>
      <c r="S496" s="3">
        <v>103.31999999999998</v>
      </c>
      <c r="T496" s="3">
        <v>145.82399999999998</v>
      </c>
      <c r="U496" s="3">
        <v>761.50899999999979</v>
      </c>
      <c r="V496" s="163">
        <f ca="1">SUM(INDIRECT(Inputs!$C$11&amp;ROW()&amp;":"&amp;Inputs!$C$12&amp;ROW()))</f>
        <v>80.262</v>
      </c>
      <c r="W496" s="163">
        <f ca="1">SUM(INDIRECT(Inputs!$C$13&amp;ROW()&amp;":"&amp;Inputs!$C$14&amp;ROW()))</f>
        <v>473.54299999999995</v>
      </c>
      <c r="X496" s="3" t="str">
        <f>IF(COUNTIFS(Lookups!$A:$A,C496)=1,"Gross Sales","")</f>
        <v/>
      </c>
      <c r="Y496" s="3" t="str">
        <f>IF(COUNTIFS(Lookups!$D:$D,C496)=1,"Bar Sales","")</f>
        <v/>
      </c>
      <c r="Z496" s="3" t="str">
        <f>IFERROR(VLOOKUP(C496*1,Lookups!$D:$F,3,FALSE),"")</f>
        <v/>
      </c>
      <c r="AA496" s="3" t="str">
        <f>IFERROR(VLOOKUP($C496*1,Lookups!$H:$N,3,FALSE),"")</f>
        <v>Entrees</v>
      </c>
      <c r="AB496" s="3" t="str">
        <f>IFERROR(VLOOKUP($C496*1,Lookups!$H:$N,4,FALSE),"")</f>
        <v>Lunch</v>
      </c>
      <c r="AC496" s="3" t="str">
        <f>IFERROR(VLOOKUP($C496*1,Lookups!$H:$N,5,FALSE),"")</f>
        <v>Private</v>
      </c>
      <c r="AD496" s="3">
        <f>IFERROR(VLOOKUP($C496*1,Lookups!$H:$N,6,FALSE),"")</f>
        <v>0</v>
      </c>
      <c r="AE496" s="3">
        <f>IFERROR(VLOOKUP($C496*1,Lookups!$H:$N,7,FALSE),"")</f>
        <v>0</v>
      </c>
      <c r="AF496" s="3" t="str">
        <f>VLOOKUP(B496*1,Stores!$A:$C,3,FALSE)</f>
        <v>DFG</v>
      </c>
    </row>
    <row r="497" spans="1:32">
      <c r="A497" s="3" t="s">
        <v>917</v>
      </c>
      <c r="B497" s="3" t="s">
        <v>945</v>
      </c>
      <c r="C497" s="3">
        <v>999114</v>
      </c>
      <c r="D497" s="3" t="s">
        <v>918</v>
      </c>
      <c r="E497" s="3" t="s">
        <v>431</v>
      </c>
      <c r="F497" s="3">
        <v>2016</v>
      </c>
      <c r="G497" s="164">
        <v>0</v>
      </c>
      <c r="H497" s="3">
        <v>1.8479999999999996</v>
      </c>
      <c r="I497" s="3">
        <v>0</v>
      </c>
      <c r="J497" s="3">
        <v>0</v>
      </c>
      <c r="K497" s="3">
        <v>0</v>
      </c>
      <c r="L497" s="3">
        <v>0.623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37.575999999999993</v>
      </c>
      <c r="U497" s="3">
        <v>40.04699999999999</v>
      </c>
      <c r="V497" s="163">
        <f ca="1">SUM(INDIRECT(Inputs!$C$11&amp;ROW()&amp;":"&amp;Inputs!$C$12&amp;ROW()))</f>
        <v>0</v>
      </c>
      <c r="W497" s="163">
        <f ca="1">SUM(INDIRECT(Inputs!$C$13&amp;ROW()&amp;":"&amp;Inputs!$C$14&amp;ROW()))</f>
        <v>2.4709999999999996</v>
      </c>
      <c r="X497" s="3" t="str">
        <f>IF(COUNTIFS(Lookups!$A:$A,C497)=1,"Gross Sales","")</f>
        <v/>
      </c>
      <c r="Y497" s="3" t="str">
        <f>IF(COUNTIFS(Lookups!$D:$D,C497)=1,"Bar Sales","")</f>
        <v/>
      </c>
      <c r="Z497" s="3" t="str">
        <f>IFERROR(VLOOKUP(C497*1,Lookups!$D:$F,3,FALSE),"")</f>
        <v/>
      </c>
      <c r="AA497" s="3" t="str">
        <f>IFERROR(VLOOKUP($C497*1,Lookups!$H:$N,3,FALSE),"")</f>
        <v>Entrees</v>
      </c>
      <c r="AB497" s="3" t="str">
        <f>IFERROR(VLOOKUP($C497*1,Lookups!$H:$N,4,FALSE),"")</f>
        <v>Lunch</v>
      </c>
      <c r="AC497" s="3" t="str">
        <f>IFERROR(VLOOKUP($C497*1,Lookups!$H:$N,5,FALSE),"")</f>
        <v>Private</v>
      </c>
      <c r="AD497" s="3">
        <f>IFERROR(VLOOKUP($C497*1,Lookups!$H:$N,6,FALSE),"")</f>
        <v>0</v>
      </c>
      <c r="AE497" s="3">
        <f>IFERROR(VLOOKUP($C497*1,Lookups!$H:$N,7,FALSE),"")</f>
        <v>0</v>
      </c>
      <c r="AF497" s="3" t="str">
        <f>VLOOKUP(B497*1,Stores!$A:$C,3,FALSE)</f>
        <v>DFG</v>
      </c>
    </row>
    <row r="498" spans="1:32">
      <c r="A498" s="3" t="s">
        <v>917</v>
      </c>
      <c r="B498" s="3" t="s">
        <v>946</v>
      </c>
      <c r="C498" s="3">
        <v>999114</v>
      </c>
      <c r="D498" s="3" t="s">
        <v>918</v>
      </c>
      <c r="E498" s="3" t="s">
        <v>431</v>
      </c>
      <c r="F498" s="3">
        <v>2016</v>
      </c>
      <c r="G498" s="164">
        <v>0</v>
      </c>
      <c r="H498" s="3">
        <v>22.385999999999996</v>
      </c>
      <c r="I498" s="3">
        <v>20.285999999999998</v>
      </c>
      <c r="J498" s="3">
        <v>61.949999999999996</v>
      </c>
      <c r="K498" s="3">
        <v>18.018000000000001</v>
      </c>
      <c r="L498" s="3">
        <v>32.024999999999999</v>
      </c>
      <c r="M498" s="3">
        <v>27.650000000000002</v>
      </c>
      <c r="N498" s="3">
        <v>5.04</v>
      </c>
      <c r="O498" s="3">
        <v>22.959999999999997</v>
      </c>
      <c r="P498" s="3">
        <v>50.82</v>
      </c>
      <c r="Q498" s="3">
        <v>107.01599999999999</v>
      </c>
      <c r="R498" s="3">
        <v>11.591999999999997</v>
      </c>
      <c r="S498" s="3">
        <v>8.7219999999999995</v>
      </c>
      <c r="T498" s="3">
        <v>90.957999999999998</v>
      </c>
      <c r="U498" s="3">
        <v>479.42299999999989</v>
      </c>
      <c r="V498" s="163">
        <f ca="1">SUM(INDIRECT(Inputs!$C$11&amp;ROW()&amp;":"&amp;Inputs!$C$12&amp;ROW()))</f>
        <v>107.01599999999999</v>
      </c>
      <c r="W498" s="163">
        <f ca="1">SUM(INDIRECT(Inputs!$C$13&amp;ROW()&amp;":"&amp;Inputs!$C$14&amp;ROW()))</f>
        <v>368.15099999999995</v>
      </c>
      <c r="X498" s="3" t="str">
        <f>IF(COUNTIFS(Lookups!$A:$A,C498)=1,"Gross Sales","")</f>
        <v/>
      </c>
      <c r="Y498" s="3" t="str">
        <f>IF(COUNTIFS(Lookups!$D:$D,C498)=1,"Bar Sales","")</f>
        <v/>
      </c>
      <c r="Z498" s="3" t="str">
        <f>IFERROR(VLOOKUP(C498*1,Lookups!$D:$F,3,FALSE),"")</f>
        <v/>
      </c>
      <c r="AA498" s="3" t="str">
        <f>IFERROR(VLOOKUP($C498*1,Lookups!$H:$N,3,FALSE),"")</f>
        <v>Entrees</v>
      </c>
      <c r="AB498" s="3" t="str">
        <f>IFERROR(VLOOKUP($C498*1,Lookups!$H:$N,4,FALSE),"")</f>
        <v>Lunch</v>
      </c>
      <c r="AC498" s="3" t="str">
        <f>IFERROR(VLOOKUP($C498*1,Lookups!$H:$N,5,FALSE),"")</f>
        <v>Private</v>
      </c>
      <c r="AD498" s="3">
        <f>IFERROR(VLOOKUP($C498*1,Lookups!$H:$N,6,FALSE),"")</f>
        <v>0</v>
      </c>
      <c r="AE498" s="3">
        <f>IFERROR(VLOOKUP($C498*1,Lookups!$H:$N,7,FALSE),"")</f>
        <v>0</v>
      </c>
      <c r="AF498" s="3" t="str">
        <f>VLOOKUP(B498*1,Stores!$A:$C,3,FALSE)</f>
        <v>DFG</v>
      </c>
    </row>
    <row r="499" spans="1:32">
      <c r="A499" s="3" t="s">
        <v>917</v>
      </c>
      <c r="B499" s="3" t="s">
        <v>947</v>
      </c>
      <c r="C499" s="3">
        <v>999114</v>
      </c>
      <c r="D499" s="3" t="s">
        <v>918</v>
      </c>
      <c r="E499" s="3" t="s">
        <v>431</v>
      </c>
      <c r="F499" s="3">
        <v>2016</v>
      </c>
      <c r="G499" s="164">
        <v>0</v>
      </c>
      <c r="H499" s="3">
        <v>62.16</v>
      </c>
      <c r="I499" s="3">
        <v>32.192999999999998</v>
      </c>
      <c r="J499" s="3">
        <v>52.975999999999992</v>
      </c>
      <c r="K499" s="3">
        <v>76.754999999999995</v>
      </c>
      <c r="L499" s="3">
        <v>16.652999999999999</v>
      </c>
      <c r="M499" s="3">
        <v>17.107999999999997</v>
      </c>
      <c r="N499" s="3">
        <v>35.28</v>
      </c>
      <c r="O499" s="3">
        <v>22.567999999999998</v>
      </c>
      <c r="P499" s="3">
        <v>13.468</v>
      </c>
      <c r="Q499" s="3">
        <v>17.471999999999998</v>
      </c>
      <c r="R499" s="3">
        <v>20.181000000000001</v>
      </c>
      <c r="S499" s="3">
        <v>35.111999999999995</v>
      </c>
      <c r="T499" s="3">
        <v>75.760999999999996</v>
      </c>
      <c r="U499" s="3">
        <v>477.6869999999999</v>
      </c>
      <c r="V499" s="163">
        <f ca="1">SUM(INDIRECT(Inputs!$C$11&amp;ROW()&amp;":"&amp;Inputs!$C$12&amp;ROW()))</f>
        <v>17.471999999999998</v>
      </c>
      <c r="W499" s="163">
        <f ca="1">SUM(INDIRECT(Inputs!$C$13&amp;ROW()&amp;":"&amp;Inputs!$C$14&amp;ROW()))</f>
        <v>346.63299999999998</v>
      </c>
      <c r="X499" s="3" t="str">
        <f>IF(COUNTIFS(Lookups!$A:$A,C499)=1,"Gross Sales","")</f>
        <v/>
      </c>
      <c r="Y499" s="3" t="str">
        <f>IF(COUNTIFS(Lookups!$D:$D,C499)=1,"Bar Sales","")</f>
        <v/>
      </c>
      <c r="Z499" s="3" t="str">
        <f>IFERROR(VLOOKUP(C499*1,Lookups!$D:$F,3,FALSE),"")</f>
        <v/>
      </c>
      <c r="AA499" s="3" t="str">
        <f>IFERROR(VLOOKUP($C499*1,Lookups!$H:$N,3,FALSE),"")</f>
        <v>Entrees</v>
      </c>
      <c r="AB499" s="3" t="str">
        <f>IFERROR(VLOOKUP($C499*1,Lookups!$H:$N,4,FALSE),"")</f>
        <v>Lunch</v>
      </c>
      <c r="AC499" s="3" t="str">
        <f>IFERROR(VLOOKUP($C499*1,Lookups!$H:$N,5,FALSE),"")</f>
        <v>Private</v>
      </c>
      <c r="AD499" s="3">
        <f>IFERROR(VLOOKUP($C499*1,Lookups!$H:$N,6,FALSE),"")</f>
        <v>0</v>
      </c>
      <c r="AE499" s="3">
        <f>IFERROR(VLOOKUP($C499*1,Lookups!$H:$N,7,FALSE),"")</f>
        <v>0</v>
      </c>
      <c r="AF499" s="3" t="str">
        <f>VLOOKUP(B499*1,Stores!$A:$C,3,FALSE)</f>
        <v>DFG</v>
      </c>
    </row>
    <row r="500" spans="1:32">
      <c r="A500" s="3" t="s">
        <v>917</v>
      </c>
      <c r="B500" s="3" t="s">
        <v>948</v>
      </c>
      <c r="C500" s="3">
        <v>999114</v>
      </c>
      <c r="D500" s="3" t="s">
        <v>918</v>
      </c>
      <c r="E500" s="3" t="s">
        <v>431</v>
      </c>
      <c r="F500" s="3">
        <v>2016</v>
      </c>
      <c r="G500" s="164">
        <v>0</v>
      </c>
      <c r="H500" s="3">
        <v>29.924999999999994</v>
      </c>
      <c r="I500" s="3">
        <v>9.113999999999999</v>
      </c>
      <c r="J500" s="3">
        <v>12.789</v>
      </c>
      <c r="K500" s="3">
        <v>4.8999999999999995</v>
      </c>
      <c r="L500" s="3">
        <v>17.556000000000001</v>
      </c>
      <c r="M500" s="3">
        <v>9.8559999999999999</v>
      </c>
      <c r="N500" s="3">
        <v>0</v>
      </c>
      <c r="O500" s="3">
        <v>11.549999999999999</v>
      </c>
      <c r="P500" s="3">
        <v>27.341999999999999</v>
      </c>
      <c r="Q500" s="3">
        <v>8.6449999999999996</v>
      </c>
      <c r="R500" s="3">
        <v>0</v>
      </c>
      <c r="S500" s="3">
        <v>18.227999999999998</v>
      </c>
      <c r="T500" s="3">
        <v>12.627999999999998</v>
      </c>
      <c r="U500" s="3">
        <v>162.53299999999999</v>
      </c>
      <c r="V500" s="163">
        <f ca="1">SUM(INDIRECT(Inputs!$C$11&amp;ROW()&amp;":"&amp;Inputs!$C$12&amp;ROW()))</f>
        <v>8.6449999999999996</v>
      </c>
      <c r="W500" s="163">
        <f ca="1">SUM(INDIRECT(Inputs!$C$13&amp;ROW()&amp;":"&amp;Inputs!$C$14&amp;ROW()))</f>
        <v>131.67699999999999</v>
      </c>
      <c r="X500" s="3" t="str">
        <f>IF(COUNTIFS(Lookups!$A:$A,C500)=1,"Gross Sales","")</f>
        <v/>
      </c>
      <c r="Y500" s="3" t="str">
        <f>IF(COUNTIFS(Lookups!$D:$D,C500)=1,"Bar Sales","")</f>
        <v/>
      </c>
      <c r="Z500" s="3" t="str">
        <f>IFERROR(VLOOKUP(C500*1,Lookups!$D:$F,3,FALSE),"")</f>
        <v/>
      </c>
      <c r="AA500" s="3" t="str">
        <f>IFERROR(VLOOKUP($C500*1,Lookups!$H:$N,3,FALSE),"")</f>
        <v>Entrees</v>
      </c>
      <c r="AB500" s="3" t="str">
        <f>IFERROR(VLOOKUP($C500*1,Lookups!$H:$N,4,FALSE),"")</f>
        <v>Lunch</v>
      </c>
      <c r="AC500" s="3" t="str">
        <f>IFERROR(VLOOKUP($C500*1,Lookups!$H:$N,5,FALSE),"")</f>
        <v>Private</v>
      </c>
      <c r="AD500" s="3">
        <f>IFERROR(VLOOKUP($C500*1,Lookups!$H:$N,6,FALSE),"")</f>
        <v>0</v>
      </c>
      <c r="AE500" s="3">
        <f>IFERROR(VLOOKUP($C500*1,Lookups!$H:$N,7,FALSE),"")</f>
        <v>0</v>
      </c>
      <c r="AF500" s="3" t="str">
        <f>VLOOKUP(B500*1,Stores!$A:$C,3,FALSE)</f>
        <v>DFG</v>
      </c>
    </row>
    <row r="501" spans="1:32">
      <c r="A501" s="3" t="s">
        <v>917</v>
      </c>
      <c r="B501" s="3" t="s">
        <v>949</v>
      </c>
      <c r="C501" s="3">
        <v>999114</v>
      </c>
      <c r="D501" s="3" t="s">
        <v>918</v>
      </c>
      <c r="E501" s="3" t="s">
        <v>431</v>
      </c>
      <c r="F501" s="3">
        <v>2016</v>
      </c>
      <c r="G501" s="164">
        <v>0</v>
      </c>
      <c r="H501" s="3">
        <v>10.639999999999999</v>
      </c>
      <c r="I501" s="3">
        <v>10.415999999999999</v>
      </c>
      <c r="J501" s="3">
        <v>9.52</v>
      </c>
      <c r="K501" s="3">
        <v>28.664999999999999</v>
      </c>
      <c r="L501" s="3">
        <v>55.985999999999997</v>
      </c>
      <c r="M501" s="3">
        <v>38.569999999999993</v>
      </c>
      <c r="N501" s="3">
        <v>8.0990000000000002</v>
      </c>
      <c r="O501" s="3">
        <v>13.243999999999998</v>
      </c>
      <c r="P501" s="3">
        <v>15.575000000000001</v>
      </c>
      <c r="Q501" s="3">
        <v>17.849999999999998</v>
      </c>
      <c r="R501" s="3">
        <v>8.3299999999999983</v>
      </c>
      <c r="S501" s="3">
        <v>46.893000000000001</v>
      </c>
      <c r="T501" s="3">
        <v>57.770999999999994</v>
      </c>
      <c r="U501" s="3">
        <v>321.55900000000003</v>
      </c>
      <c r="V501" s="163">
        <f ca="1">SUM(INDIRECT(Inputs!$C$11&amp;ROW()&amp;":"&amp;Inputs!$C$12&amp;ROW()))</f>
        <v>17.849999999999998</v>
      </c>
      <c r="W501" s="163">
        <f ca="1">SUM(INDIRECT(Inputs!$C$13&amp;ROW()&amp;":"&amp;Inputs!$C$14&amp;ROW()))</f>
        <v>208.56499999999997</v>
      </c>
      <c r="X501" s="3" t="str">
        <f>IF(COUNTIFS(Lookups!$A:$A,C501)=1,"Gross Sales","")</f>
        <v/>
      </c>
      <c r="Y501" s="3" t="str">
        <f>IF(COUNTIFS(Lookups!$D:$D,C501)=1,"Bar Sales","")</f>
        <v/>
      </c>
      <c r="Z501" s="3" t="str">
        <f>IFERROR(VLOOKUP(C501*1,Lookups!$D:$F,3,FALSE),"")</f>
        <v/>
      </c>
      <c r="AA501" s="3" t="str">
        <f>IFERROR(VLOOKUP($C501*1,Lookups!$H:$N,3,FALSE),"")</f>
        <v>Entrees</v>
      </c>
      <c r="AB501" s="3" t="str">
        <f>IFERROR(VLOOKUP($C501*1,Lookups!$H:$N,4,FALSE),"")</f>
        <v>Lunch</v>
      </c>
      <c r="AC501" s="3" t="str">
        <f>IFERROR(VLOOKUP($C501*1,Lookups!$H:$N,5,FALSE),"")</f>
        <v>Private</v>
      </c>
      <c r="AD501" s="3">
        <f>IFERROR(VLOOKUP($C501*1,Lookups!$H:$N,6,FALSE),"")</f>
        <v>0</v>
      </c>
      <c r="AE501" s="3">
        <f>IFERROR(VLOOKUP($C501*1,Lookups!$H:$N,7,FALSE),"")</f>
        <v>0</v>
      </c>
      <c r="AF501" s="3" t="str">
        <f>VLOOKUP(B501*1,Stores!$A:$C,3,FALSE)</f>
        <v>DFG</v>
      </c>
    </row>
    <row r="502" spans="1:32">
      <c r="A502" s="3" t="s">
        <v>917</v>
      </c>
      <c r="B502" s="3" t="s">
        <v>950</v>
      </c>
      <c r="C502" s="3">
        <v>999114</v>
      </c>
      <c r="D502" s="3" t="s">
        <v>918</v>
      </c>
      <c r="E502" s="3" t="s">
        <v>431</v>
      </c>
      <c r="F502" s="3">
        <v>2016</v>
      </c>
      <c r="G502" s="164">
        <v>0</v>
      </c>
      <c r="H502" s="3">
        <v>0</v>
      </c>
      <c r="I502" s="3">
        <v>13.523999999999997</v>
      </c>
      <c r="J502" s="3">
        <v>0</v>
      </c>
      <c r="K502" s="3">
        <v>18.48</v>
      </c>
      <c r="L502" s="3">
        <v>8.9669999999999987</v>
      </c>
      <c r="M502" s="3">
        <v>0</v>
      </c>
      <c r="N502" s="3">
        <v>22.049999999999997</v>
      </c>
      <c r="O502" s="3">
        <v>15.105999999999998</v>
      </c>
      <c r="P502" s="3">
        <v>0</v>
      </c>
      <c r="Q502" s="3">
        <v>6.8249999999999993</v>
      </c>
      <c r="R502" s="3">
        <v>12.46</v>
      </c>
      <c r="S502" s="3">
        <v>42.363999999999997</v>
      </c>
      <c r="T502" s="3">
        <v>42.475999999999999</v>
      </c>
      <c r="U502" s="3">
        <v>182.25200000000001</v>
      </c>
      <c r="V502" s="163">
        <f ca="1">SUM(INDIRECT(Inputs!$C$11&amp;ROW()&amp;":"&amp;Inputs!$C$12&amp;ROW()))</f>
        <v>6.8249999999999993</v>
      </c>
      <c r="W502" s="163">
        <f ca="1">SUM(INDIRECT(Inputs!$C$13&amp;ROW()&amp;":"&amp;Inputs!$C$14&amp;ROW()))</f>
        <v>84.951999999999998</v>
      </c>
      <c r="X502" s="3" t="str">
        <f>IF(COUNTIFS(Lookups!$A:$A,C502)=1,"Gross Sales","")</f>
        <v/>
      </c>
      <c r="Y502" s="3" t="str">
        <f>IF(COUNTIFS(Lookups!$D:$D,C502)=1,"Bar Sales","")</f>
        <v/>
      </c>
      <c r="Z502" s="3" t="str">
        <f>IFERROR(VLOOKUP(C502*1,Lookups!$D:$F,3,FALSE),"")</f>
        <v/>
      </c>
      <c r="AA502" s="3" t="str">
        <f>IFERROR(VLOOKUP($C502*1,Lookups!$H:$N,3,FALSE),"")</f>
        <v>Entrees</v>
      </c>
      <c r="AB502" s="3" t="str">
        <f>IFERROR(VLOOKUP($C502*1,Lookups!$H:$N,4,FALSE),"")</f>
        <v>Lunch</v>
      </c>
      <c r="AC502" s="3" t="str">
        <f>IFERROR(VLOOKUP($C502*1,Lookups!$H:$N,5,FALSE),"")</f>
        <v>Private</v>
      </c>
      <c r="AD502" s="3">
        <f>IFERROR(VLOOKUP($C502*1,Lookups!$H:$N,6,FALSE),"")</f>
        <v>0</v>
      </c>
      <c r="AE502" s="3">
        <f>IFERROR(VLOOKUP($C502*1,Lookups!$H:$N,7,FALSE),"")</f>
        <v>0</v>
      </c>
      <c r="AF502" s="3" t="str">
        <f>VLOOKUP(B502*1,Stores!$A:$C,3,FALSE)</f>
        <v>DFG</v>
      </c>
    </row>
    <row r="503" spans="1:32">
      <c r="A503" s="3" t="s">
        <v>917</v>
      </c>
      <c r="B503" s="3" t="s">
        <v>951</v>
      </c>
      <c r="C503" s="3">
        <v>999114</v>
      </c>
      <c r="D503" s="3" t="s">
        <v>918</v>
      </c>
      <c r="E503" s="3" t="s">
        <v>431</v>
      </c>
      <c r="F503" s="3">
        <v>2016</v>
      </c>
      <c r="G503" s="164">
        <v>0</v>
      </c>
      <c r="H503" s="3">
        <v>18.648</v>
      </c>
      <c r="I503" s="3">
        <v>0</v>
      </c>
      <c r="J503" s="3">
        <v>25.542999999999999</v>
      </c>
      <c r="K503" s="3">
        <v>59.85</v>
      </c>
      <c r="L503" s="3">
        <v>32.024999999999999</v>
      </c>
      <c r="M503" s="3">
        <v>41.453999999999994</v>
      </c>
      <c r="N503" s="3">
        <v>25.326000000000001</v>
      </c>
      <c r="O503" s="3">
        <v>14.755999999999998</v>
      </c>
      <c r="P503" s="3">
        <v>13.229999999999999</v>
      </c>
      <c r="Q503" s="3">
        <v>65.218999999999994</v>
      </c>
      <c r="R503" s="3">
        <v>19.908000000000001</v>
      </c>
      <c r="S503" s="3">
        <v>27.782999999999998</v>
      </c>
      <c r="T503" s="3">
        <v>58.24</v>
      </c>
      <c r="U503" s="3">
        <v>401.98199999999997</v>
      </c>
      <c r="V503" s="163">
        <f ca="1">SUM(INDIRECT(Inputs!$C$11&amp;ROW()&amp;":"&amp;Inputs!$C$12&amp;ROW()))</f>
        <v>65.218999999999994</v>
      </c>
      <c r="W503" s="163">
        <f ca="1">SUM(INDIRECT(Inputs!$C$13&amp;ROW()&amp;":"&amp;Inputs!$C$14&amp;ROW()))</f>
        <v>296.05099999999993</v>
      </c>
      <c r="X503" s="3" t="str">
        <f>IF(COUNTIFS(Lookups!$A:$A,C503)=1,"Gross Sales","")</f>
        <v/>
      </c>
      <c r="Y503" s="3" t="str">
        <f>IF(COUNTIFS(Lookups!$D:$D,C503)=1,"Bar Sales","")</f>
        <v/>
      </c>
      <c r="Z503" s="3" t="str">
        <f>IFERROR(VLOOKUP(C503*1,Lookups!$D:$F,3,FALSE),"")</f>
        <v/>
      </c>
      <c r="AA503" s="3" t="str">
        <f>IFERROR(VLOOKUP($C503*1,Lookups!$H:$N,3,FALSE),"")</f>
        <v>Entrees</v>
      </c>
      <c r="AB503" s="3" t="str">
        <f>IFERROR(VLOOKUP($C503*1,Lookups!$H:$N,4,FALSE),"")</f>
        <v>Lunch</v>
      </c>
      <c r="AC503" s="3" t="str">
        <f>IFERROR(VLOOKUP($C503*1,Lookups!$H:$N,5,FALSE),"")</f>
        <v>Private</v>
      </c>
      <c r="AD503" s="3">
        <f>IFERROR(VLOOKUP($C503*1,Lookups!$H:$N,6,FALSE),"")</f>
        <v>0</v>
      </c>
      <c r="AE503" s="3">
        <f>IFERROR(VLOOKUP($C503*1,Lookups!$H:$N,7,FALSE),"")</f>
        <v>0</v>
      </c>
      <c r="AF503" s="3" t="str">
        <f>VLOOKUP(B503*1,Stores!$A:$C,3,FALSE)</f>
        <v>DFG</v>
      </c>
    </row>
    <row r="504" spans="1:32">
      <c r="A504" s="3" t="s">
        <v>917</v>
      </c>
      <c r="B504" s="3" t="s">
        <v>952</v>
      </c>
      <c r="C504" s="3">
        <v>999114</v>
      </c>
      <c r="D504" s="3" t="s">
        <v>918</v>
      </c>
      <c r="E504" s="3" t="s">
        <v>431</v>
      </c>
      <c r="F504" s="3">
        <v>2016</v>
      </c>
      <c r="G504" s="164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5.1589999999999998</v>
      </c>
      <c r="P504" s="3">
        <v>17.555999999999997</v>
      </c>
      <c r="Q504" s="3">
        <v>11.76</v>
      </c>
      <c r="R504" s="3">
        <v>24.738</v>
      </c>
      <c r="S504" s="3">
        <v>11.34</v>
      </c>
      <c r="T504" s="3">
        <v>34.299999999999997</v>
      </c>
      <c r="U504" s="3">
        <v>104.85299999999999</v>
      </c>
      <c r="V504" s="163">
        <f ca="1">SUM(INDIRECT(Inputs!$C$11&amp;ROW()&amp;":"&amp;Inputs!$C$12&amp;ROW()))</f>
        <v>11.76</v>
      </c>
      <c r="W504" s="163">
        <f ca="1">SUM(INDIRECT(Inputs!$C$13&amp;ROW()&amp;":"&amp;Inputs!$C$14&amp;ROW()))</f>
        <v>34.474999999999994</v>
      </c>
      <c r="X504" s="3" t="str">
        <f>IF(COUNTIFS(Lookups!$A:$A,C504)=1,"Gross Sales","")</f>
        <v/>
      </c>
      <c r="Y504" s="3" t="str">
        <f>IF(COUNTIFS(Lookups!$D:$D,C504)=1,"Bar Sales","")</f>
        <v/>
      </c>
      <c r="Z504" s="3" t="str">
        <f>IFERROR(VLOOKUP(C504*1,Lookups!$D:$F,3,FALSE),"")</f>
        <v/>
      </c>
      <c r="AA504" s="3" t="str">
        <f>IFERROR(VLOOKUP($C504*1,Lookups!$H:$N,3,FALSE),"")</f>
        <v>Entrees</v>
      </c>
      <c r="AB504" s="3" t="str">
        <f>IFERROR(VLOOKUP($C504*1,Lookups!$H:$N,4,FALSE),"")</f>
        <v>Lunch</v>
      </c>
      <c r="AC504" s="3" t="str">
        <f>IFERROR(VLOOKUP($C504*1,Lookups!$H:$N,5,FALSE),"")</f>
        <v>Private</v>
      </c>
      <c r="AD504" s="3">
        <f>IFERROR(VLOOKUP($C504*1,Lookups!$H:$N,6,FALSE),"")</f>
        <v>0</v>
      </c>
      <c r="AE504" s="3">
        <f>IFERROR(VLOOKUP($C504*1,Lookups!$H:$N,7,FALSE),"")</f>
        <v>0</v>
      </c>
      <c r="AF504" s="3" t="str">
        <f>VLOOKUP(B504*1,Stores!$A:$C,3,FALSE)</f>
        <v>DFG</v>
      </c>
    </row>
    <row r="505" spans="1:32">
      <c r="A505" s="3" t="s">
        <v>917</v>
      </c>
      <c r="B505" s="3" t="s">
        <v>953</v>
      </c>
      <c r="C505" s="3">
        <v>999114</v>
      </c>
      <c r="D505" s="3" t="s">
        <v>918</v>
      </c>
      <c r="E505" s="3" t="s">
        <v>431</v>
      </c>
      <c r="F505" s="3">
        <v>2016</v>
      </c>
      <c r="G505" s="164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18.367999999999999</v>
      </c>
      <c r="U505" s="3">
        <v>18.367999999999999</v>
      </c>
      <c r="V505" s="163">
        <f ca="1">SUM(INDIRECT(Inputs!$C$11&amp;ROW()&amp;":"&amp;Inputs!$C$12&amp;ROW()))</f>
        <v>0</v>
      </c>
      <c r="W505" s="163">
        <f ca="1">SUM(INDIRECT(Inputs!$C$13&amp;ROW()&amp;":"&amp;Inputs!$C$14&amp;ROW()))</f>
        <v>0</v>
      </c>
      <c r="X505" s="3" t="str">
        <f>IF(COUNTIFS(Lookups!$A:$A,C505)=1,"Gross Sales","")</f>
        <v/>
      </c>
      <c r="Y505" s="3" t="str">
        <f>IF(COUNTIFS(Lookups!$D:$D,C505)=1,"Bar Sales","")</f>
        <v/>
      </c>
      <c r="Z505" s="3" t="str">
        <f>IFERROR(VLOOKUP(C505*1,Lookups!$D:$F,3,FALSE),"")</f>
        <v/>
      </c>
      <c r="AA505" s="3" t="str">
        <f>IFERROR(VLOOKUP($C505*1,Lookups!$H:$N,3,FALSE),"")</f>
        <v>Entrees</v>
      </c>
      <c r="AB505" s="3" t="str">
        <f>IFERROR(VLOOKUP($C505*1,Lookups!$H:$N,4,FALSE),"")</f>
        <v>Lunch</v>
      </c>
      <c r="AC505" s="3" t="str">
        <f>IFERROR(VLOOKUP($C505*1,Lookups!$H:$N,5,FALSE),"")</f>
        <v>Private</v>
      </c>
      <c r="AD505" s="3">
        <f>IFERROR(VLOOKUP($C505*1,Lookups!$H:$N,6,FALSE),"")</f>
        <v>0</v>
      </c>
      <c r="AE505" s="3">
        <f>IFERROR(VLOOKUP($C505*1,Lookups!$H:$N,7,FALSE),"")</f>
        <v>0</v>
      </c>
      <c r="AF505" s="3" t="str">
        <f>VLOOKUP(B505*1,Stores!$A:$C,3,FALSE)</f>
        <v>DFG</v>
      </c>
    </row>
    <row r="506" spans="1:32">
      <c r="A506" s="3" t="s">
        <v>917</v>
      </c>
      <c r="B506" s="3" t="s">
        <v>954</v>
      </c>
      <c r="C506" s="3">
        <v>999114</v>
      </c>
      <c r="D506" s="3" t="s">
        <v>918</v>
      </c>
      <c r="E506" s="3" t="s">
        <v>431</v>
      </c>
      <c r="F506" s="3">
        <v>2016</v>
      </c>
      <c r="G506" s="164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0.44799999999999995</v>
      </c>
      <c r="T506" s="3">
        <v>0</v>
      </c>
      <c r="U506" s="3">
        <v>0.44799999999999995</v>
      </c>
      <c r="V506" s="163">
        <f ca="1">SUM(INDIRECT(Inputs!$C$11&amp;ROW()&amp;":"&amp;Inputs!$C$12&amp;ROW()))</f>
        <v>0</v>
      </c>
      <c r="W506" s="163">
        <f ca="1">SUM(INDIRECT(Inputs!$C$13&amp;ROW()&amp;":"&amp;Inputs!$C$14&amp;ROW()))</f>
        <v>0</v>
      </c>
      <c r="X506" s="3" t="str">
        <f>IF(COUNTIFS(Lookups!$A:$A,C506)=1,"Gross Sales","")</f>
        <v/>
      </c>
      <c r="Y506" s="3" t="str">
        <f>IF(COUNTIFS(Lookups!$D:$D,C506)=1,"Bar Sales","")</f>
        <v/>
      </c>
      <c r="Z506" s="3" t="str">
        <f>IFERROR(VLOOKUP(C506*1,Lookups!$D:$F,3,FALSE),"")</f>
        <v/>
      </c>
      <c r="AA506" s="3" t="str">
        <f>IFERROR(VLOOKUP($C506*1,Lookups!$H:$N,3,FALSE),"")</f>
        <v>Entrees</v>
      </c>
      <c r="AB506" s="3" t="str">
        <f>IFERROR(VLOOKUP($C506*1,Lookups!$H:$N,4,FALSE),"")</f>
        <v>Lunch</v>
      </c>
      <c r="AC506" s="3" t="str">
        <f>IFERROR(VLOOKUP($C506*1,Lookups!$H:$N,5,FALSE),"")</f>
        <v>Private</v>
      </c>
      <c r="AD506" s="3">
        <f>IFERROR(VLOOKUP($C506*1,Lookups!$H:$N,6,FALSE),"")</f>
        <v>0</v>
      </c>
      <c r="AE506" s="3">
        <f>IFERROR(VLOOKUP($C506*1,Lookups!$H:$N,7,FALSE),"")</f>
        <v>0</v>
      </c>
      <c r="AF506" s="3" t="str">
        <f>VLOOKUP(B506*1,Stores!$A:$C,3,FALSE)</f>
        <v>DFG</v>
      </c>
    </row>
    <row r="507" spans="1:32">
      <c r="A507" s="3" t="s">
        <v>917</v>
      </c>
      <c r="B507" s="3" t="s">
        <v>919</v>
      </c>
      <c r="C507" s="3">
        <v>999115</v>
      </c>
      <c r="D507" s="3" t="s">
        <v>918</v>
      </c>
      <c r="E507" s="3" t="s">
        <v>437</v>
      </c>
      <c r="F507" s="3">
        <v>2016</v>
      </c>
      <c r="G507" s="164">
        <v>0</v>
      </c>
      <c r="H507" s="3">
        <v>340.09500000000003</v>
      </c>
      <c r="I507" s="3">
        <v>724.85</v>
      </c>
      <c r="J507" s="3">
        <v>550.78800000000001</v>
      </c>
      <c r="K507" s="3">
        <v>426.38400000000001</v>
      </c>
      <c r="L507" s="3">
        <v>388.33199999999994</v>
      </c>
      <c r="M507" s="3">
        <v>208.32</v>
      </c>
      <c r="N507" s="3">
        <v>231.48299999999998</v>
      </c>
      <c r="O507" s="3">
        <v>351.12</v>
      </c>
      <c r="P507" s="3">
        <v>117.03999999999998</v>
      </c>
      <c r="Q507" s="3">
        <v>0</v>
      </c>
      <c r="R507" s="3">
        <v>0</v>
      </c>
      <c r="S507" s="3">
        <v>0</v>
      </c>
      <c r="T507" s="3">
        <v>0</v>
      </c>
      <c r="U507" s="3">
        <v>3338.4120000000003</v>
      </c>
      <c r="V507" s="163">
        <f ca="1">SUM(INDIRECT(Inputs!$C$11&amp;ROW()&amp;":"&amp;Inputs!$C$12&amp;ROW()))</f>
        <v>0</v>
      </c>
      <c r="W507" s="163">
        <f ca="1">SUM(INDIRECT(Inputs!$C$13&amp;ROW()&amp;":"&amp;Inputs!$C$14&amp;ROW()))</f>
        <v>3338.4120000000003</v>
      </c>
      <c r="X507" s="3" t="str">
        <f>IF(COUNTIFS(Lookups!$A:$A,C507)=1,"Gross Sales","")</f>
        <v/>
      </c>
      <c r="Y507" s="3" t="str">
        <f>IF(COUNTIFS(Lookups!$D:$D,C507)=1,"Bar Sales","")</f>
        <v/>
      </c>
      <c r="Z507" s="3" t="str">
        <f>IFERROR(VLOOKUP(C507*1,Lookups!$D:$F,3,FALSE),"")</f>
        <v/>
      </c>
      <c r="AA507" s="3" t="str">
        <f>IFERROR(VLOOKUP($C507*1,Lookups!$H:$N,3,FALSE),"")</f>
        <v>Entrees</v>
      </c>
      <c r="AB507" s="3" t="str">
        <f>IFERROR(VLOOKUP($C507*1,Lookups!$H:$N,4,FALSE),"")</f>
        <v>Dinner</v>
      </c>
      <c r="AC507" s="3" t="str">
        <f>IFERROR(VLOOKUP($C507*1,Lookups!$H:$N,5,FALSE),"")</f>
        <v>Private</v>
      </c>
      <c r="AD507" s="3">
        <f>IFERROR(VLOOKUP($C507*1,Lookups!$H:$N,6,FALSE),"")</f>
        <v>0</v>
      </c>
      <c r="AE507" s="3">
        <f>IFERROR(VLOOKUP($C507*1,Lookups!$H:$N,7,FALSE),"")</f>
        <v>0</v>
      </c>
      <c r="AF507" s="3" t="str">
        <f>VLOOKUP(B507*1,Stores!$A:$C,3,FALSE)</f>
        <v>DFDE</v>
      </c>
    </row>
    <row r="508" spans="1:32">
      <c r="A508" s="3" t="s">
        <v>917</v>
      </c>
      <c r="B508" s="3" t="s">
        <v>920</v>
      </c>
      <c r="C508" s="3">
        <v>999115</v>
      </c>
      <c r="D508" s="3" t="s">
        <v>918</v>
      </c>
      <c r="E508" s="3" t="s">
        <v>437</v>
      </c>
      <c r="F508" s="3">
        <v>2016</v>
      </c>
      <c r="G508" s="164">
        <v>0</v>
      </c>
      <c r="H508" s="3">
        <v>680.90399999999988</v>
      </c>
      <c r="I508" s="3">
        <v>733.23599999999988</v>
      </c>
      <c r="J508" s="3">
        <v>550.23500000000001</v>
      </c>
      <c r="K508" s="3">
        <v>653.01599999999996</v>
      </c>
      <c r="L508" s="3">
        <v>749.30099999999993</v>
      </c>
      <c r="M508" s="3">
        <v>577.20600000000002</v>
      </c>
      <c r="N508" s="3">
        <v>432.55099999999993</v>
      </c>
      <c r="O508" s="3">
        <v>391.01999999999992</v>
      </c>
      <c r="P508" s="3">
        <v>590.93999999999994</v>
      </c>
      <c r="Q508" s="3">
        <v>736.38599999999997</v>
      </c>
      <c r="R508" s="3">
        <v>880.99199999999996</v>
      </c>
      <c r="S508" s="3">
        <v>834.37199999999996</v>
      </c>
      <c r="T508" s="3">
        <v>1443.624</v>
      </c>
      <c r="U508" s="3">
        <v>9253.7830000000013</v>
      </c>
      <c r="V508" s="163">
        <f ca="1">SUM(INDIRECT(Inputs!$C$11&amp;ROW()&amp;":"&amp;Inputs!$C$12&amp;ROW()))</f>
        <v>736.38599999999997</v>
      </c>
      <c r="W508" s="163">
        <f ca="1">SUM(INDIRECT(Inputs!$C$13&amp;ROW()&amp;":"&amp;Inputs!$C$14&amp;ROW()))</f>
        <v>6094.7950000000001</v>
      </c>
      <c r="X508" s="3" t="str">
        <f>IF(COUNTIFS(Lookups!$A:$A,C508)=1,"Gross Sales","")</f>
        <v/>
      </c>
      <c r="Y508" s="3" t="str">
        <f>IF(COUNTIFS(Lookups!$D:$D,C508)=1,"Bar Sales","")</f>
        <v/>
      </c>
      <c r="Z508" s="3" t="str">
        <f>IFERROR(VLOOKUP(C508*1,Lookups!$D:$F,3,FALSE),"")</f>
        <v/>
      </c>
      <c r="AA508" s="3" t="str">
        <f>IFERROR(VLOOKUP($C508*1,Lookups!$H:$N,3,FALSE),"")</f>
        <v>Entrees</v>
      </c>
      <c r="AB508" s="3" t="str">
        <f>IFERROR(VLOOKUP($C508*1,Lookups!$H:$N,4,FALSE),"")</f>
        <v>Dinner</v>
      </c>
      <c r="AC508" s="3" t="str">
        <f>IFERROR(VLOOKUP($C508*1,Lookups!$H:$N,5,FALSE),"")</f>
        <v>Private</v>
      </c>
      <c r="AD508" s="3">
        <f>IFERROR(VLOOKUP($C508*1,Lookups!$H:$N,6,FALSE),"")</f>
        <v>0</v>
      </c>
      <c r="AE508" s="3">
        <f>IFERROR(VLOOKUP($C508*1,Lookups!$H:$N,7,FALSE),"")</f>
        <v>0</v>
      </c>
      <c r="AF508" s="3" t="str">
        <f>VLOOKUP(B508*1,Stores!$A:$C,3,FALSE)</f>
        <v>DFDE</v>
      </c>
    </row>
    <row r="509" spans="1:32">
      <c r="A509" s="3" t="s">
        <v>917</v>
      </c>
      <c r="B509" s="3" t="s">
        <v>921</v>
      </c>
      <c r="C509" s="3">
        <v>999115</v>
      </c>
      <c r="D509" s="3" t="s">
        <v>918</v>
      </c>
      <c r="E509" s="3" t="s">
        <v>437</v>
      </c>
      <c r="F509" s="3">
        <v>2016</v>
      </c>
      <c r="G509" s="164">
        <v>0</v>
      </c>
      <c r="H509" s="3">
        <v>419.01299999999998</v>
      </c>
      <c r="I509" s="3">
        <v>567.68599999999992</v>
      </c>
      <c r="J509" s="3">
        <v>337.61699999999996</v>
      </c>
      <c r="K509" s="3">
        <v>310.35200000000003</v>
      </c>
      <c r="L509" s="3">
        <v>595.64399999999989</v>
      </c>
      <c r="M509" s="3">
        <v>430.33199999999994</v>
      </c>
      <c r="N509" s="3">
        <v>589.12699999999995</v>
      </c>
      <c r="O509" s="3">
        <v>475.34900000000005</v>
      </c>
      <c r="P509" s="3">
        <v>372.22499999999997</v>
      </c>
      <c r="Q509" s="3">
        <v>561.67999999999995</v>
      </c>
      <c r="R509" s="3">
        <v>583.75099999999998</v>
      </c>
      <c r="S509" s="3">
        <v>393.666</v>
      </c>
      <c r="T509" s="3">
        <v>1318.912</v>
      </c>
      <c r="U509" s="3">
        <v>6955.3540000000012</v>
      </c>
      <c r="V509" s="163">
        <f ca="1">SUM(INDIRECT(Inputs!$C$11&amp;ROW()&amp;":"&amp;Inputs!$C$12&amp;ROW()))</f>
        <v>561.67999999999995</v>
      </c>
      <c r="W509" s="163">
        <f ca="1">SUM(INDIRECT(Inputs!$C$13&amp;ROW()&amp;":"&amp;Inputs!$C$14&amp;ROW()))</f>
        <v>4659.0250000000005</v>
      </c>
      <c r="X509" s="3" t="str">
        <f>IF(COUNTIFS(Lookups!$A:$A,C509)=1,"Gross Sales","")</f>
        <v/>
      </c>
      <c r="Y509" s="3" t="str">
        <f>IF(COUNTIFS(Lookups!$D:$D,C509)=1,"Bar Sales","")</f>
        <v/>
      </c>
      <c r="Z509" s="3" t="str">
        <f>IFERROR(VLOOKUP(C509*1,Lookups!$D:$F,3,FALSE),"")</f>
        <v/>
      </c>
      <c r="AA509" s="3" t="str">
        <f>IFERROR(VLOOKUP($C509*1,Lookups!$H:$N,3,FALSE),"")</f>
        <v>Entrees</v>
      </c>
      <c r="AB509" s="3" t="str">
        <f>IFERROR(VLOOKUP($C509*1,Lookups!$H:$N,4,FALSE),"")</f>
        <v>Dinner</v>
      </c>
      <c r="AC509" s="3" t="str">
        <f>IFERROR(VLOOKUP($C509*1,Lookups!$H:$N,5,FALSE),"")</f>
        <v>Private</v>
      </c>
      <c r="AD509" s="3">
        <f>IFERROR(VLOOKUP($C509*1,Lookups!$H:$N,6,FALSE),"")</f>
        <v>0</v>
      </c>
      <c r="AE509" s="3">
        <f>IFERROR(VLOOKUP($C509*1,Lookups!$H:$N,7,FALSE),"")</f>
        <v>0</v>
      </c>
      <c r="AF509" s="3" t="str">
        <f>VLOOKUP(B509*1,Stores!$A:$C,3,FALSE)</f>
        <v>DFDE</v>
      </c>
    </row>
    <row r="510" spans="1:32">
      <c r="A510" s="3" t="s">
        <v>917</v>
      </c>
      <c r="B510" s="3" t="s">
        <v>922</v>
      </c>
      <c r="C510" s="3">
        <v>999115</v>
      </c>
      <c r="D510" s="3" t="s">
        <v>918</v>
      </c>
      <c r="E510" s="3" t="s">
        <v>437</v>
      </c>
      <c r="F510" s="3">
        <v>2016</v>
      </c>
      <c r="G510" s="164">
        <v>0</v>
      </c>
      <c r="H510" s="3">
        <v>229.26400000000001</v>
      </c>
      <c r="I510" s="3">
        <v>398.72</v>
      </c>
      <c r="J510" s="3">
        <v>316.00799999999998</v>
      </c>
      <c r="K510" s="3">
        <v>261.303</v>
      </c>
      <c r="L510" s="3">
        <v>543.96999999999991</v>
      </c>
      <c r="M510" s="3">
        <v>391.86699999999996</v>
      </c>
      <c r="N510" s="3">
        <v>291.31199999999995</v>
      </c>
      <c r="O510" s="3">
        <v>265.923</v>
      </c>
      <c r="P510" s="3">
        <v>246.37899999999999</v>
      </c>
      <c r="Q510" s="3">
        <v>345.15599999999995</v>
      </c>
      <c r="R510" s="3">
        <v>421.89</v>
      </c>
      <c r="S510" s="3">
        <v>340.31899999999996</v>
      </c>
      <c r="T510" s="3">
        <v>888.82499999999993</v>
      </c>
      <c r="U510" s="3">
        <v>4940.9359999999988</v>
      </c>
      <c r="V510" s="163">
        <f ca="1">SUM(INDIRECT(Inputs!$C$11&amp;ROW()&amp;":"&amp;Inputs!$C$12&amp;ROW()))</f>
        <v>345.15599999999995</v>
      </c>
      <c r="W510" s="163">
        <f ca="1">SUM(INDIRECT(Inputs!$C$13&amp;ROW()&amp;":"&amp;Inputs!$C$14&amp;ROW()))</f>
        <v>3289.9019999999991</v>
      </c>
      <c r="X510" s="3" t="str">
        <f>IF(COUNTIFS(Lookups!$A:$A,C510)=1,"Gross Sales","")</f>
        <v/>
      </c>
      <c r="Y510" s="3" t="str">
        <f>IF(COUNTIFS(Lookups!$D:$D,C510)=1,"Bar Sales","")</f>
        <v/>
      </c>
      <c r="Z510" s="3" t="str">
        <f>IFERROR(VLOOKUP(C510*1,Lookups!$D:$F,3,FALSE),"")</f>
        <v/>
      </c>
      <c r="AA510" s="3" t="str">
        <f>IFERROR(VLOOKUP($C510*1,Lookups!$H:$N,3,FALSE),"")</f>
        <v>Entrees</v>
      </c>
      <c r="AB510" s="3" t="str">
        <f>IFERROR(VLOOKUP($C510*1,Lookups!$H:$N,4,FALSE),"")</f>
        <v>Dinner</v>
      </c>
      <c r="AC510" s="3" t="str">
        <f>IFERROR(VLOOKUP($C510*1,Lookups!$H:$N,5,FALSE),"")</f>
        <v>Private</v>
      </c>
      <c r="AD510" s="3">
        <f>IFERROR(VLOOKUP($C510*1,Lookups!$H:$N,6,FALSE),"")</f>
        <v>0</v>
      </c>
      <c r="AE510" s="3">
        <f>IFERROR(VLOOKUP($C510*1,Lookups!$H:$N,7,FALSE),"")</f>
        <v>0</v>
      </c>
      <c r="AF510" s="3" t="str">
        <f>VLOOKUP(B510*1,Stores!$A:$C,3,FALSE)</f>
        <v>DFDE</v>
      </c>
    </row>
    <row r="511" spans="1:32">
      <c r="A511" s="3" t="s">
        <v>917</v>
      </c>
      <c r="B511" s="3" t="s">
        <v>923</v>
      </c>
      <c r="C511" s="3">
        <v>999115</v>
      </c>
      <c r="D511" s="3" t="s">
        <v>918</v>
      </c>
      <c r="E511" s="3" t="s">
        <v>437</v>
      </c>
      <c r="F511" s="3">
        <v>2016</v>
      </c>
      <c r="G511" s="164">
        <v>0</v>
      </c>
      <c r="H511" s="3">
        <v>435.70799999999997</v>
      </c>
      <c r="I511" s="3">
        <v>352.35899999999998</v>
      </c>
      <c r="J511" s="3">
        <v>336.53199999999998</v>
      </c>
      <c r="K511" s="3">
        <v>508.81599999999992</v>
      </c>
      <c r="L511" s="3">
        <v>426.685</v>
      </c>
      <c r="M511" s="3">
        <v>235.70399999999995</v>
      </c>
      <c r="N511" s="3">
        <v>341.334</v>
      </c>
      <c r="O511" s="3">
        <v>294.12599999999998</v>
      </c>
      <c r="P511" s="3">
        <v>290.35999999999996</v>
      </c>
      <c r="Q511" s="3">
        <v>611.50599999999997</v>
      </c>
      <c r="R511" s="3">
        <v>551.25</v>
      </c>
      <c r="S511" s="3">
        <v>260.56799999999998</v>
      </c>
      <c r="T511" s="3">
        <v>762.65699999999993</v>
      </c>
      <c r="U511" s="3">
        <v>5407.6050000000005</v>
      </c>
      <c r="V511" s="163">
        <f ca="1">SUM(INDIRECT(Inputs!$C$11&amp;ROW()&amp;":"&amp;Inputs!$C$12&amp;ROW()))</f>
        <v>611.50599999999997</v>
      </c>
      <c r="W511" s="163">
        <f ca="1">SUM(INDIRECT(Inputs!$C$13&amp;ROW()&amp;":"&amp;Inputs!$C$14&amp;ROW()))</f>
        <v>3833.13</v>
      </c>
      <c r="X511" s="3" t="str">
        <f>IF(COUNTIFS(Lookups!$A:$A,C511)=1,"Gross Sales","")</f>
        <v/>
      </c>
      <c r="Y511" s="3" t="str">
        <f>IF(COUNTIFS(Lookups!$D:$D,C511)=1,"Bar Sales","")</f>
        <v/>
      </c>
      <c r="Z511" s="3" t="str">
        <f>IFERROR(VLOOKUP(C511*1,Lookups!$D:$F,3,FALSE),"")</f>
        <v/>
      </c>
      <c r="AA511" s="3" t="str">
        <f>IFERROR(VLOOKUP($C511*1,Lookups!$H:$N,3,FALSE),"")</f>
        <v>Entrees</v>
      </c>
      <c r="AB511" s="3" t="str">
        <f>IFERROR(VLOOKUP($C511*1,Lookups!$H:$N,4,FALSE),"")</f>
        <v>Dinner</v>
      </c>
      <c r="AC511" s="3" t="str">
        <f>IFERROR(VLOOKUP($C511*1,Lookups!$H:$N,5,FALSE),"")</f>
        <v>Private</v>
      </c>
      <c r="AD511" s="3">
        <f>IFERROR(VLOOKUP($C511*1,Lookups!$H:$N,6,FALSE),"")</f>
        <v>0</v>
      </c>
      <c r="AE511" s="3">
        <f>IFERROR(VLOOKUP($C511*1,Lookups!$H:$N,7,FALSE),"")</f>
        <v>0</v>
      </c>
      <c r="AF511" s="3" t="str">
        <f>VLOOKUP(B511*1,Stores!$A:$C,3,FALSE)</f>
        <v>DFDE</v>
      </c>
    </row>
    <row r="512" spans="1:32">
      <c r="A512" s="3" t="s">
        <v>917</v>
      </c>
      <c r="B512" s="3" t="s">
        <v>924</v>
      </c>
      <c r="C512" s="3">
        <v>999115</v>
      </c>
      <c r="D512" s="3" t="s">
        <v>918</v>
      </c>
      <c r="E512" s="3" t="s">
        <v>437</v>
      </c>
      <c r="F512" s="3">
        <v>2016</v>
      </c>
      <c r="G512" s="164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193.98399999999998</v>
      </c>
      <c r="R512" s="3">
        <v>531.43299999999999</v>
      </c>
      <c r="S512" s="3">
        <v>409.83599999999996</v>
      </c>
      <c r="T512" s="3">
        <v>962.13599999999985</v>
      </c>
      <c r="U512" s="3">
        <v>2097.3889999999997</v>
      </c>
      <c r="V512" s="163">
        <f ca="1">SUM(INDIRECT(Inputs!$C$11&amp;ROW()&amp;":"&amp;Inputs!$C$12&amp;ROW()))</f>
        <v>193.98399999999998</v>
      </c>
      <c r="W512" s="163">
        <f ca="1">SUM(INDIRECT(Inputs!$C$13&amp;ROW()&amp;":"&amp;Inputs!$C$14&amp;ROW()))</f>
        <v>193.98399999999998</v>
      </c>
      <c r="X512" s="3" t="str">
        <f>IF(COUNTIFS(Lookups!$A:$A,C512)=1,"Gross Sales","")</f>
        <v/>
      </c>
      <c r="Y512" s="3" t="str">
        <f>IF(COUNTIFS(Lookups!$D:$D,C512)=1,"Bar Sales","")</f>
        <v/>
      </c>
      <c r="Z512" s="3" t="str">
        <f>IFERROR(VLOOKUP(C512*1,Lookups!$D:$F,3,FALSE),"")</f>
        <v/>
      </c>
      <c r="AA512" s="3" t="str">
        <f>IFERROR(VLOOKUP($C512*1,Lookups!$H:$N,3,FALSE),"")</f>
        <v>Entrees</v>
      </c>
      <c r="AB512" s="3" t="str">
        <f>IFERROR(VLOOKUP($C512*1,Lookups!$H:$N,4,FALSE),"")</f>
        <v>Dinner</v>
      </c>
      <c r="AC512" s="3" t="str">
        <f>IFERROR(VLOOKUP($C512*1,Lookups!$H:$N,5,FALSE),"")</f>
        <v>Private</v>
      </c>
      <c r="AD512" s="3">
        <f>IFERROR(VLOOKUP($C512*1,Lookups!$H:$N,6,FALSE),"")</f>
        <v>0</v>
      </c>
      <c r="AE512" s="3">
        <f>IFERROR(VLOOKUP($C512*1,Lookups!$H:$N,7,FALSE),"")</f>
        <v>0</v>
      </c>
      <c r="AF512" s="3" t="str">
        <f>VLOOKUP(B512*1,Stores!$A:$C,3,FALSE)</f>
        <v>DFDE</v>
      </c>
    </row>
    <row r="513" spans="1:32">
      <c r="A513" s="3" t="s">
        <v>917</v>
      </c>
      <c r="B513" s="3" t="s">
        <v>925</v>
      </c>
      <c r="C513" s="3">
        <v>999115</v>
      </c>
      <c r="D513" s="3" t="s">
        <v>918</v>
      </c>
      <c r="E513" s="3" t="s">
        <v>437</v>
      </c>
      <c r="F513" s="3">
        <v>2016</v>
      </c>
      <c r="G513" s="164">
        <v>0</v>
      </c>
      <c r="H513" s="3">
        <v>396.375</v>
      </c>
      <c r="I513" s="3">
        <v>467.03999999999996</v>
      </c>
      <c r="J513" s="3">
        <v>406.77</v>
      </c>
      <c r="K513" s="3">
        <v>267.15499999999997</v>
      </c>
      <c r="L513" s="3">
        <v>428.2179999999999</v>
      </c>
      <c r="M513" s="3">
        <v>424.36799999999999</v>
      </c>
      <c r="N513" s="3">
        <v>204.51199999999997</v>
      </c>
      <c r="O513" s="3">
        <v>381.899</v>
      </c>
      <c r="P513" s="3">
        <v>182.09099999999998</v>
      </c>
      <c r="Q513" s="3">
        <v>299.46000000000004</v>
      </c>
      <c r="R513" s="3">
        <v>584.58399999999995</v>
      </c>
      <c r="S513" s="3">
        <v>517.92999999999995</v>
      </c>
      <c r="T513" s="3">
        <v>692.24399999999991</v>
      </c>
      <c r="U513" s="3">
        <v>5252.6459999999997</v>
      </c>
      <c r="V513" s="163">
        <f ca="1">SUM(INDIRECT(Inputs!$C$11&amp;ROW()&amp;":"&amp;Inputs!$C$12&amp;ROW()))</f>
        <v>299.46000000000004</v>
      </c>
      <c r="W513" s="163">
        <f ca="1">SUM(INDIRECT(Inputs!$C$13&amp;ROW()&amp;":"&amp;Inputs!$C$14&amp;ROW()))</f>
        <v>3457.8879999999999</v>
      </c>
      <c r="X513" s="3" t="str">
        <f>IF(COUNTIFS(Lookups!$A:$A,C513)=1,"Gross Sales","")</f>
        <v/>
      </c>
      <c r="Y513" s="3" t="str">
        <f>IF(COUNTIFS(Lookups!$D:$D,C513)=1,"Bar Sales","")</f>
        <v/>
      </c>
      <c r="Z513" s="3" t="str">
        <f>IFERROR(VLOOKUP(C513*1,Lookups!$D:$F,3,FALSE),"")</f>
        <v/>
      </c>
      <c r="AA513" s="3" t="str">
        <f>IFERROR(VLOOKUP($C513*1,Lookups!$H:$N,3,FALSE),"")</f>
        <v>Entrees</v>
      </c>
      <c r="AB513" s="3" t="str">
        <f>IFERROR(VLOOKUP($C513*1,Lookups!$H:$N,4,FALSE),"")</f>
        <v>Dinner</v>
      </c>
      <c r="AC513" s="3" t="str">
        <f>IFERROR(VLOOKUP($C513*1,Lookups!$H:$N,5,FALSE),"")</f>
        <v>Private</v>
      </c>
      <c r="AD513" s="3">
        <f>IFERROR(VLOOKUP($C513*1,Lookups!$H:$N,6,FALSE),"")</f>
        <v>0</v>
      </c>
      <c r="AE513" s="3">
        <f>IFERROR(VLOOKUP($C513*1,Lookups!$H:$N,7,FALSE),"")</f>
        <v>0</v>
      </c>
      <c r="AF513" s="3" t="str">
        <f>VLOOKUP(B513*1,Stores!$A:$C,3,FALSE)</f>
        <v>DFDE</v>
      </c>
    </row>
    <row r="514" spans="1:32">
      <c r="A514" s="3" t="s">
        <v>917</v>
      </c>
      <c r="B514" s="3" t="s">
        <v>926</v>
      </c>
      <c r="C514" s="3">
        <v>999115</v>
      </c>
      <c r="D514" s="3" t="s">
        <v>918</v>
      </c>
      <c r="E514" s="3" t="s">
        <v>437</v>
      </c>
      <c r="F514" s="3">
        <v>2016</v>
      </c>
      <c r="G514" s="164">
        <v>0</v>
      </c>
      <c r="H514" s="3">
        <v>707.16799999999989</v>
      </c>
      <c r="I514" s="3">
        <v>790.755</v>
      </c>
      <c r="J514" s="3">
        <v>878.91999999999985</v>
      </c>
      <c r="K514" s="3">
        <v>829.71</v>
      </c>
      <c r="L514" s="3">
        <v>436.8</v>
      </c>
      <c r="M514" s="3">
        <v>900.33299999999997</v>
      </c>
      <c r="N514" s="3">
        <v>646.89799999999991</v>
      </c>
      <c r="O514" s="3">
        <v>433.04799999999994</v>
      </c>
      <c r="P514" s="3">
        <v>351.23199999999997</v>
      </c>
      <c r="Q514" s="3">
        <v>837.89999999999986</v>
      </c>
      <c r="R514" s="3">
        <v>1197.8400000000001</v>
      </c>
      <c r="S514" s="3">
        <v>1000.384</v>
      </c>
      <c r="T514" s="3">
        <v>1102.8219999999999</v>
      </c>
      <c r="U514" s="3">
        <v>10113.81</v>
      </c>
      <c r="V514" s="163">
        <f ca="1">SUM(INDIRECT(Inputs!$C$11&amp;ROW()&amp;":"&amp;Inputs!$C$12&amp;ROW()))</f>
        <v>837.89999999999986</v>
      </c>
      <c r="W514" s="163">
        <f ca="1">SUM(INDIRECT(Inputs!$C$13&amp;ROW()&amp;":"&amp;Inputs!$C$14&amp;ROW()))</f>
        <v>6812.7639999999992</v>
      </c>
      <c r="X514" s="3" t="str">
        <f>IF(COUNTIFS(Lookups!$A:$A,C514)=1,"Gross Sales","")</f>
        <v/>
      </c>
      <c r="Y514" s="3" t="str">
        <f>IF(COUNTIFS(Lookups!$D:$D,C514)=1,"Bar Sales","")</f>
        <v/>
      </c>
      <c r="Z514" s="3" t="str">
        <f>IFERROR(VLOOKUP(C514*1,Lookups!$D:$F,3,FALSE),"")</f>
        <v/>
      </c>
      <c r="AA514" s="3" t="str">
        <f>IFERROR(VLOOKUP($C514*1,Lookups!$H:$N,3,FALSE),"")</f>
        <v>Entrees</v>
      </c>
      <c r="AB514" s="3" t="str">
        <f>IFERROR(VLOOKUP($C514*1,Lookups!$H:$N,4,FALSE),"")</f>
        <v>Dinner</v>
      </c>
      <c r="AC514" s="3" t="str">
        <f>IFERROR(VLOOKUP($C514*1,Lookups!$H:$N,5,FALSE),"")</f>
        <v>Private</v>
      </c>
      <c r="AD514" s="3">
        <f>IFERROR(VLOOKUP($C514*1,Lookups!$H:$N,6,FALSE),"")</f>
        <v>0</v>
      </c>
      <c r="AE514" s="3">
        <f>IFERROR(VLOOKUP($C514*1,Lookups!$H:$N,7,FALSE),"")</f>
        <v>0</v>
      </c>
      <c r="AF514" s="3" t="str">
        <f>VLOOKUP(B514*1,Stores!$A:$C,3,FALSE)</f>
        <v>DFDE</v>
      </c>
    </row>
    <row r="515" spans="1:32">
      <c r="A515" s="3" t="s">
        <v>917</v>
      </c>
      <c r="B515" s="3" t="s">
        <v>927</v>
      </c>
      <c r="C515" s="3">
        <v>999115</v>
      </c>
      <c r="D515" s="3" t="s">
        <v>918</v>
      </c>
      <c r="E515" s="3" t="s">
        <v>437</v>
      </c>
      <c r="F515" s="3">
        <v>2016</v>
      </c>
      <c r="G515" s="164">
        <v>0</v>
      </c>
      <c r="H515" s="3">
        <v>430.09399999999994</v>
      </c>
      <c r="I515" s="3">
        <v>555.63199999999995</v>
      </c>
      <c r="J515" s="3">
        <v>593.04</v>
      </c>
      <c r="K515" s="3">
        <v>802.94199999999989</v>
      </c>
      <c r="L515" s="3">
        <v>711.73199999999997</v>
      </c>
      <c r="M515" s="3">
        <v>761.77499999999998</v>
      </c>
      <c r="N515" s="3">
        <v>540.95999999999992</v>
      </c>
      <c r="O515" s="3">
        <v>673.62399999999991</v>
      </c>
      <c r="P515" s="3">
        <v>593.77499999999998</v>
      </c>
      <c r="Q515" s="3">
        <v>708.62399999999991</v>
      </c>
      <c r="R515" s="3">
        <v>736.06399999999996</v>
      </c>
      <c r="S515" s="3">
        <v>635.93600000000004</v>
      </c>
      <c r="T515" s="3">
        <v>917.07</v>
      </c>
      <c r="U515" s="3">
        <v>8661.2679999999982</v>
      </c>
      <c r="V515" s="163">
        <f ca="1">SUM(INDIRECT(Inputs!$C$11&amp;ROW()&amp;":"&amp;Inputs!$C$12&amp;ROW()))</f>
        <v>708.62399999999991</v>
      </c>
      <c r="W515" s="163">
        <f ca="1">SUM(INDIRECT(Inputs!$C$13&amp;ROW()&amp;":"&amp;Inputs!$C$14&amp;ROW()))</f>
        <v>6372.1979999999985</v>
      </c>
      <c r="X515" s="3" t="str">
        <f>IF(COUNTIFS(Lookups!$A:$A,C515)=1,"Gross Sales","")</f>
        <v/>
      </c>
      <c r="Y515" s="3" t="str">
        <f>IF(COUNTIFS(Lookups!$D:$D,C515)=1,"Bar Sales","")</f>
        <v/>
      </c>
      <c r="Z515" s="3" t="str">
        <f>IFERROR(VLOOKUP(C515*1,Lookups!$D:$F,3,FALSE),"")</f>
        <v/>
      </c>
      <c r="AA515" s="3" t="str">
        <f>IFERROR(VLOOKUP($C515*1,Lookups!$H:$N,3,FALSE),"")</f>
        <v>Entrees</v>
      </c>
      <c r="AB515" s="3" t="str">
        <f>IFERROR(VLOOKUP($C515*1,Lookups!$H:$N,4,FALSE),"")</f>
        <v>Dinner</v>
      </c>
      <c r="AC515" s="3" t="str">
        <f>IFERROR(VLOOKUP($C515*1,Lookups!$H:$N,5,FALSE),"")</f>
        <v>Private</v>
      </c>
      <c r="AD515" s="3">
        <f>IFERROR(VLOOKUP($C515*1,Lookups!$H:$N,6,FALSE),"")</f>
        <v>0</v>
      </c>
      <c r="AE515" s="3">
        <f>IFERROR(VLOOKUP($C515*1,Lookups!$H:$N,7,FALSE),"")</f>
        <v>0</v>
      </c>
      <c r="AF515" s="3" t="str">
        <f>VLOOKUP(B515*1,Stores!$A:$C,3,FALSE)</f>
        <v>DFDE</v>
      </c>
    </row>
    <row r="516" spans="1:32">
      <c r="A516" s="3" t="s">
        <v>917</v>
      </c>
      <c r="B516" s="3" t="s">
        <v>928</v>
      </c>
      <c r="C516" s="3">
        <v>999115</v>
      </c>
      <c r="D516" s="3" t="s">
        <v>918</v>
      </c>
      <c r="E516" s="3" t="s">
        <v>437</v>
      </c>
      <c r="F516" s="3">
        <v>2016</v>
      </c>
      <c r="G516" s="164">
        <v>0</v>
      </c>
      <c r="H516" s="3">
        <v>485.56199999999995</v>
      </c>
      <c r="I516" s="3">
        <v>811.49599999999987</v>
      </c>
      <c r="J516" s="3">
        <v>501.27000000000004</v>
      </c>
      <c r="K516" s="3">
        <v>859.27799999999979</v>
      </c>
      <c r="L516" s="3">
        <v>526.80599999999993</v>
      </c>
      <c r="M516" s="3">
        <v>464.57599999999991</v>
      </c>
      <c r="N516" s="3">
        <v>513.32399999999996</v>
      </c>
      <c r="O516" s="3">
        <v>419.58000000000004</v>
      </c>
      <c r="P516" s="3">
        <v>227.99699999999999</v>
      </c>
      <c r="Q516" s="3">
        <v>648.10199999999998</v>
      </c>
      <c r="R516" s="3">
        <v>720.54499999999996</v>
      </c>
      <c r="S516" s="3">
        <v>496.85999999999996</v>
      </c>
      <c r="T516" s="3">
        <v>716.4079999999999</v>
      </c>
      <c r="U516" s="3">
        <v>7391.8040000000001</v>
      </c>
      <c r="V516" s="163">
        <f ca="1">SUM(INDIRECT(Inputs!$C$11&amp;ROW()&amp;":"&amp;Inputs!$C$12&amp;ROW()))</f>
        <v>648.10199999999998</v>
      </c>
      <c r="W516" s="163">
        <f ca="1">SUM(INDIRECT(Inputs!$C$13&amp;ROW()&amp;":"&amp;Inputs!$C$14&amp;ROW()))</f>
        <v>5457.991</v>
      </c>
      <c r="X516" s="3" t="str">
        <f>IF(COUNTIFS(Lookups!$A:$A,C516)=1,"Gross Sales","")</f>
        <v/>
      </c>
      <c r="Y516" s="3" t="str">
        <f>IF(COUNTIFS(Lookups!$D:$D,C516)=1,"Bar Sales","")</f>
        <v/>
      </c>
      <c r="Z516" s="3" t="str">
        <f>IFERROR(VLOOKUP(C516*1,Lookups!$D:$F,3,FALSE),"")</f>
        <v/>
      </c>
      <c r="AA516" s="3" t="str">
        <f>IFERROR(VLOOKUP($C516*1,Lookups!$H:$N,3,FALSE),"")</f>
        <v>Entrees</v>
      </c>
      <c r="AB516" s="3" t="str">
        <f>IFERROR(VLOOKUP($C516*1,Lookups!$H:$N,4,FALSE),"")</f>
        <v>Dinner</v>
      </c>
      <c r="AC516" s="3" t="str">
        <f>IFERROR(VLOOKUP($C516*1,Lookups!$H:$N,5,FALSE),"")</f>
        <v>Private</v>
      </c>
      <c r="AD516" s="3">
        <f>IFERROR(VLOOKUP($C516*1,Lookups!$H:$N,6,FALSE),"")</f>
        <v>0</v>
      </c>
      <c r="AE516" s="3">
        <f>IFERROR(VLOOKUP($C516*1,Lookups!$H:$N,7,FALSE),"")</f>
        <v>0</v>
      </c>
      <c r="AF516" s="3" t="str">
        <f>VLOOKUP(B516*1,Stores!$A:$C,3,FALSE)</f>
        <v>DFDE</v>
      </c>
    </row>
    <row r="517" spans="1:32">
      <c r="A517" s="3" t="s">
        <v>917</v>
      </c>
      <c r="B517" s="3" t="s">
        <v>929</v>
      </c>
      <c r="C517" s="3">
        <v>999115</v>
      </c>
      <c r="D517" s="3" t="s">
        <v>918</v>
      </c>
      <c r="E517" s="3" t="s">
        <v>437</v>
      </c>
      <c r="F517" s="3">
        <v>2016</v>
      </c>
      <c r="G517" s="164">
        <v>0</v>
      </c>
      <c r="H517" s="3">
        <v>500.97599999999994</v>
      </c>
      <c r="I517" s="3">
        <v>360.976</v>
      </c>
      <c r="J517" s="3">
        <v>409.24799999999999</v>
      </c>
      <c r="K517" s="3">
        <v>301.18199999999996</v>
      </c>
      <c r="L517" s="3">
        <v>582.62400000000002</v>
      </c>
      <c r="M517" s="3">
        <v>843.77999999999986</v>
      </c>
      <c r="N517" s="3">
        <v>237.60099999999997</v>
      </c>
      <c r="O517" s="3">
        <v>338.88400000000001</v>
      </c>
      <c r="P517" s="3">
        <v>280.875</v>
      </c>
      <c r="Q517" s="3">
        <v>1170.8899999999999</v>
      </c>
      <c r="R517" s="3">
        <v>1107.3369999999998</v>
      </c>
      <c r="S517" s="3">
        <v>581.98699999999997</v>
      </c>
      <c r="T517" s="3">
        <v>742.74199999999996</v>
      </c>
      <c r="U517" s="3">
        <v>7459.1019999999999</v>
      </c>
      <c r="V517" s="163">
        <f ca="1">SUM(INDIRECT(Inputs!$C$11&amp;ROW()&amp;":"&amp;Inputs!$C$12&amp;ROW()))</f>
        <v>1170.8899999999999</v>
      </c>
      <c r="W517" s="163">
        <f ca="1">SUM(INDIRECT(Inputs!$C$13&amp;ROW()&amp;":"&amp;Inputs!$C$14&amp;ROW()))</f>
        <v>5027.0360000000001</v>
      </c>
      <c r="X517" s="3" t="str">
        <f>IF(COUNTIFS(Lookups!$A:$A,C517)=1,"Gross Sales","")</f>
        <v/>
      </c>
      <c r="Y517" s="3" t="str">
        <f>IF(COUNTIFS(Lookups!$D:$D,C517)=1,"Bar Sales","")</f>
        <v/>
      </c>
      <c r="Z517" s="3" t="str">
        <f>IFERROR(VLOOKUP(C517*1,Lookups!$D:$F,3,FALSE),"")</f>
        <v/>
      </c>
      <c r="AA517" s="3" t="str">
        <f>IFERROR(VLOOKUP($C517*1,Lookups!$H:$N,3,FALSE),"")</f>
        <v>Entrees</v>
      </c>
      <c r="AB517" s="3" t="str">
        <f>IFERROR(VLOOKUP($C517*1,Lookups!$H:$N,4,FALSE),"")</f>
        <v>Dinner</v>
      </c>
      <c r="AC517" s="3" t="str">
        <f>IFERROR(VLOOKUP($C517*1,Lookups!$H:$N,5,FALSE),"")</f>
        <v>Private</v>
      </c>
      <c r="AD517" s="3">
        <f>IFERROR(VLOOKUP($C517*1,Lookups!$H:$N,6,FALSE),"")</f>
        <v>0</v>
      </c>
      <c r="AE517" s="3">
        <f>IFERROR(VLOOKUP($C517*1,Lookups!$H:$N,7,FALSE),"")</f>
        <v>0</v>
      </c>
      <c r="AF517" s="3" t="str">
        <f>VLOOKUP(B517*1,Stores!$A:$C,3,FALSE)</f>
        <v>DFDE</v>
      </c>
    </row>
    <row r="518" spans="1:32">
      <c r="A518" s="3" t="s">
        <v>917</v>
      </c>
      <c r="B518" s="3" t="s">
        <v>930</v>
      </c>
      <c r="C518" s="3">
        <v>999115</v>
      </c>
      <c r="D518" s="3" t="s">
        <v>918</v>
      </c>
      <c r="E518" s="3" t="s">
        <v>437</v>
      </c>
      <c r="F518" s="3">
        <v>2016</v>
      </c>
      <c r="G518" s="164">
        <v>0</v>
      </c>
      <c r="H518" s="3">
        <v>385</v>
      </c>
      <c r="I518" s="3">
        <v>379.63799999999992</v>
      </c>
      <c r="J518" s="3">
        <v>623.6579999999999</v>
      </c>
      <c r="K518" s="3">
        <v>509.03999999999996</v>
      </c>
      <c r="L518" s="3">
        <v>413.28</v>
      </c>
      <c r="M518" s="3">
        <v>460.15199999999993</v>
      </c>
      <c r="N518" s="3">
        <v>203.83999999999997</v>
      </c>
      <c r="O518" s="3">
        <v>226.38</v>
      </c>
      <c r="P518" s="3">
        <v>78.49799999999999</v>
      </c>
      <c r="Q518" s="3">
        <v>713.07600000000002</v>
      </c>
      <c r="R518" s="3">
        <v>472.69599999999997</v>
      </c>
      <c r="S518" s="3">
        <v>366.28899999999999</v>
      </c>
      <c r="T518" s="3">
        <v>531.72</v>
      </c>
      <c r="U518" s="3">
        <v>5363.2670000000007</v>
      </c>
      <c r="V518" s="163">
        <f ca="1">SUM(INDIRECT(Inputs!$C$11&amp;ROW()&amp;":"&amp;Inputs!$C$12&amp;ROW()))</f>
        <v>713.07600000000002</v>
      </c>
      <c r="W518" s="163">
        <f ca="1">SUM(INDIRECT(Inputs!$C$13&amp;ROW()&amp;":"&amp;Inputs!$C$14&amp;ROW()))</f>
        <v>3992.5620000000004</v>
      </c>
      <c r="X518" s="3" t="str">
        <f>IF(COUNTIFS(Lookups!$A:$A,C518)=1,"Gross Sales","")</f>
        <v/>
      </c>
      <c r="Y518" s="3" t="str">
        <f>IF(COUNTIFS(Lookups!$D:$D,C518)=1,"Bar Sales","")</f>
        <v/>
      </c>
      <c r="Z518" s="3" t="str">
        <f>IFERROR(VLOOKUP(C518*1,Lookups!$D:$F,3,FALSE),"")</f>
        <v/>
      </c>
      <c r="AA518" s="3" t="str">
        <f>IFERROR(VLOOKUP($C518*1,Lookups!$H:$N,3,FALSE),"")</f>
        <v>Entrees</v>
      </c>
      <c r="AB518" s="3" t="str">
        <f>IFERROR(VLOOKUP($C518*1,Lookups!$H:$N,4,FALSE),"")</f>
        <v>Dinner</v>
      </c>
      <c r="AC518" s="3" t="str">
        <f>IFERROR(VLOOKUP($C518*1,Lookups!$H:$N,5,FALSE),"")</f>
        <v>Private</v>
      </c>
      <c r="AD518" s="3">
        <f>IFERROR(VLOOKUP($C518*1,Lookups!$H:$N,6,FALSE),"")</f>
        <v>0</v>
      </c>
      <c r="AE518" s="3">
        <f>IFERROR(VLOOKUP($C518*1,Lookups!$H:$N,7,FALSE),"")</f>
        <v>0</v>
      </c>
      <c r="AF518" s="3" t="str">
        <f>VLOOKUP(B518*1,Stores!$A:$C,3,FALSE)</f>
        <v>DFDE</v>
      </c>
    </row>
    <row r="519" spans="1:32">
      <c r="A519" s="3" t="s">
        <v>917</v>
      </c>
      <c r="B519" s="3" t="s">
        <v>931</v>
      </c>
      <c r="C519" s="3">
        <v>999115</v>
      </c>
      <c r="D519" s="3" t="s">
        <v>918</v>
      </c>
      <c r="E519" s="3" t="s">
        <v>437</v>
      </c>
      <c r="F519" s="3">
        <v>2016</v>
      </c>
      <c r="G519" s="164">
        <v>0</v>
      </c>
      <c r="H519" s="3">
        <v>731.27599999999995</v>
      </c>
      <c r="I519" s="3">
        <v>943.94999999999993</v>
      </c>
      <c r="J519" s="3">
        <v>801.024</v>
      </c>
      <c r="K519" s="3">
        <v>1040.1299999999999</v>
      </c>
      <c r="L519" s="3">
        <v>1488.2839999999999</v>
      </c>
      <c r="M519" s="3">
        <v>886.45199999999988</v>
      </c>
      <c r="N519" s="3">
        <v>515.75999999999988</v>
      </c>
      <c r="O519" s="3">
        <v>1019.2</v>
      </c>
      <c r="P519" s="3">
        <v>716.12099999999998</v>
      </c>
      <c r="Q519" s="3">
        <v>1194.8159999999998</v>
      </c>
      <c r="R519" s="3">
        <v>1461.4950000000001</v>
      </c>
      <c r="S519" s="3">
        <v>803.649</v>
      </c>
      <c r="T519" s="3">
        <v>1865.6819999999998</v>
      </c>
      <c r="U519" s="3">
        <v>13467.839</v>
      </c>
      <c r="V519" s="163">
        <f ca="1">SUM(INDIRECT(Inputs!$C$11&amp;ROW()&amp;":"&amp;Inputs!$C$12&amp;ROW()))</f>
        <v>1194.8159999999998</v>
      </c>
      <c r="W519" s="163">
        <f ca="1">SUM(INDIRECT(Inputs!$C$13&amp;ROW()&amp;":"&amp;Inputs!$C$14&amp;ROW()))</f>
        <v>9337.012999999999</v>
      </c>
      <c r="X519" s="3" t="str">
        <f>IF(COUNTIFS(Lookups!$A:$A,C519)=1,"Gross Sales","")</f>
        <v/>
      </c>
      <c r="Y519" s="3" t="str">
        <f>IF(COUNTIFS(Lookups!$D:$D,C519)=1,"Bar Sales","")</f>
        <v/>
      </c>
      <c r="Z519" s="3" t="str">
        <f>IFERROR(VLOOKUP(C519*1,Lookups!$D:$F,3,FALSE),"")</f>
        <v/>
      </c>
      <c r="AA519" s="3" t="str">
        <f>IFERROR(VLOOKUP($C519*1,Lookups!$H:$N,3,FALSE),"")</f>
        <v>Entrees</v>
      </c>
      <c r="AB519" s="3" t="str">
        <f>IFERROR(VLOOKUP($C519*1,Lookups!$H:$N,4,FALSE),"")</f>
        <v>Dinner</v>
      </c>
      <c r="AC519" s="3" t="str">
        <f>IFERROR(VLOOKUP($C519*1,Lookups!$H:$N,5,FALSE),"")</f>
        <v>Private</v>
      </c>
      <c r="AD519" s="3">
        <f>IFERROR(VLOOKUP($C519*1,Lookups!$H:$N,6,FALSE),"")</f>
        <v>0</v>
      </c>
      <c r="AE519" s="3">
        <f>IFERROR(VLOOKUP($C519*1,Lookups!$H:$N,7,FALSE),"")</f>
        <v>0</v>
      </c>
      <c r="AF519" s="3" t="str">
        <f>VLOOKUP(B519*1,Stores!$A:$C,3,FALSE)</f>
        <v>DFDE</v>
      </c>
    </row>
    <row r="520" spans="1:32">
      <c r="A520" s="3" t="s">
        <v>917</v>
      </c>
      <c r="B520" s="3" t="s">
        <v>933</v>
      </c>
      <c r="C520" s="3">
        <v>999115</v>
      </c>
      <c r="D520" s="3" t="s">
        <v>918</v>
      </c>
      <c r="E520" s="3" t="s">
        <v>437</v>
      </c>
      <c r="F520" s="3">
        <v>2016</v>
      </c>
      <c r="G520" s="164">
        <v>0</v>
      </c>
      <c r="H520" s="3">
        <v>37.757999999999996</v>
      </c>
      <c r="I520" s="3">
        <v>35.391999999999996</v>
      </c>
      <c r="J520" s="3">
        <v>67.472999999999999</v>
      </c>
      <c r="K520" s="3">
        <v>45.863999999999997</v>
      </c>
      <c r="L520" s="3">
        <v>53.087999999999994</v>
      </c>
      <c r="M520" s="3">
        <v>43.343999999999994</v>
      </c>
      <c r="N520" s="3">
        <v>32.241999999999997</v>
      </c>
      <c r="O520" s="3">
        <v>93.457000000000008</v>
      </c>
      <c r="P520" s="3">
        <v>37.765000000000001</v>
      </c>
      <c r="Q520" s="3">
        <v>66.164000000000001</v>
      </c>
      <c r="R520" s="3">
        <v>82.501999999999981</v>
      </c>
      <c r="S520" s="3">
        <v>48.887999999999991</v>
      </c>
      <c r="T520" s="3">
        <v>137.02499999999998</v>
      </c>
      <c r="U520" s="3">
        <v>780.96199999999999</v>
      </c>
      <c r="V520" s="163">
        <f ca="1">SUM(INDIRECT(Inputs!$C$11&amp;ROW()&amp;":"&amp;Inputs!$C$12&amp;ROW()))</f>
        <v>66.164000000000001</v>
      </c>
      <c r="W520" s="163">
        <f ca="1">SUM(INDIRECT(Inputs!$C$13&amp;ROW()&amp;":"&amp;Inputs!$C$14&amp;ROW()))</f>
        <v>512.54700000000003</v>
      </c>
      <c r="X520" s="3" t="str">
        <f>IF(COUNTIFS(Lookups!$A:$A,C520)=1,"Gross Sales","")</f>
        <v/>
      </c>
      <c r="Y520" s="3" t="str">
        <f>IF(COUNTIFS(Lookups!$D:$D,C520)=1,"Bar Sales","")</f>
        <v/>
      </c>
      <c r="Z520" s="3" t="str">
        <f>IFERROR(VLOOKUP(C520*1,Lookups!$D:$F,3,FALSE),"")</f>
        <v/>
      </c>
      <c r="AA520" s="3" t="str">
        <f>IFERROR(VLOOKUP($C520*1,Lookups!$H:$N,3,FALSE),"")</f>
        <v>Entrees</v>
      </c>
      <c r="AB520" s="3" t="str">
        <f>IFERROR(VLOOKUP($C520*1,Lookups!$H:$N,4,FALSE),"")</f>
        <v>Dinner</v>
      </c>
      <c r="AC520" s="3" t="str">
        <f>IFERROR(VLOOKUP($C520*1,Lookups!$H:$N,5,FALSE),"")</f>
        <v>Private</v>
      </c>
      <c r="AD520" s="3">
        <f>IFERROR(VLOOKUP($C520*1,Lookups!$H:$N,6,FALSE),"")</f>
        <v>0</v>
      </c>
      <c r="AE520" s="3">
        <f>IFERROR(VLOOKUP($C520*1,Lookups!$H:$N,7,FALSE),"")</f>
        <v>0</v>
      </c>
      <c r="AF520" s="3" t="str">
        <f>VLOOKUP(B520*1,Stores!$A:$C,3,FALSE)</f>
        <v>DFG</v>
      </c>
    </row>
    <row r="521" spans="1:32">
      <c r="A521" s="3" t="s">
        <v>917</v>
      </c>
      <c r="B521" s="3" t="s">
        <v>934</v>
      </c>
      <c r="C521" s="3">
        <v>999115</v>
      </c>
      <c r="D521" s="3" t="s">
        <v>918</v>
      </c>
      <c r="E521" s="3" t="s">
        <v>437</v>
      </c>
      <c r="F521" s="3">
        <v>2016</v>
      </c>
      <c r="G521" s="164">
        <v>0</v>
      </c>
      <c r="H521" s="3">
        <v>51.1</v>
      </c>
      <c r="I521" s="3">
        <v>68.704999999999998</v>
      </c>
      <c r="J521" s="3">
        <v>128.76500000000001</v>
      </c>
      <c r="K521" s="3">
        <v>56.748999999999995</v>
      </c>
      <c r="L521" s="3">
        <v>124.215</v>
      </c>
      <c r="M521" s="3">
        <v>38.555999999999997</v>
      </c>
      <c r="N521" s="3">
        <v>45.884999999999998</v>
      </c>
      <c r="O521" s="3">
        <v>18.227999999999998</v>
      </c>
      <c r="P521" s="3">
        <v>43.511999999999993</v>
      </c>
      <c r="Q521" s="3">
        <v>93.932999999999979</v>
      </c>
      <c r="R521" s="3">
        <v>65.141999999999996</v>
      </c>
      <c r="S521" s="3">
        <v>113.04999999999998</v>
      </c>
      <c r="T521" s="3">
        <v>69.411999999999992</v>
      </c>
      <c r="U521" s="3">
        <v>917.25199999999995</v>
      </c>
      <c r="V521" s="163">
        <f ca="1">SUM(INDIRECT(Inputs!$C$11&amp;ROW()&amp;":"&amp;Inputs!$C$12&amp;ROW()))</f>
        <v>93.932999999999979</v>
      </c>
      <c r="W521" s="163">
        <f ca="1">SUM(INDIRECT(Inputs!$C$13&amp;ROW()&amp;":"&amp;Inputs!$C$14&amp;ROW()))</f>
        <v>669.64799999999991</v>
      </c>
      <c r="X521" s="3" t="str">
        <f>IF(COUNTIFS(Lookups!$A:$A,C521)=1,"Gross Sales","")</f>
        <v/>
      </c>
      <c r="Y521" s="3" t="str">
        <f>IF(COUNTIFS(Lookups!$D:$D,C521)=1,"Bar Sales","")</f>
        <v/>
      </c>
      <c r="Z521" s="3" t="str">
        <f>IFERROR(VLOOKUP(C521*1,Lookups!$D:$F,3,FALSE),"")</f>
        <v/>
      </c>
      <c r="AA521" s="3" t="str">
        <f>IFERROR(VLOOKUP($C521*1,Lookups!$H:$N,3,FALSE),"")</f>
        <v>Entrees</v>
      </c>
      <c r="AB521" s="3" t="str">
        <f>IFERROR(VLOOKUP($C521*1,Lookups!$H:$N,4,FALSE),"")</f>
        <v>Dinner</v>
      </c>
      <c r="AC521" s="3" t="str">
        <f>IFERROR(VLOOKUP($C521*1,Lookups!$H:$N,5,FALSE),"")</f>
        <v>Private</v>
      </c>
      <c r="AD521" s="3">
        <f>IFERROR(VLOOKUP($C521*1,Lookups!$H:$N,6,FALSE),"")</f>
        <v>0</v>
      </c>
      <c r="AE521" s="3">
        <f>IFERROR(VLOOKUP($C521*1,Lookups!$H:$N,7,FALSE),"")</f>
        <v>0</v>
      </c>
      <c r="AF521" s="3" t="str">
        <f>VLOOKUP(B521*1,Stores!$A:$C,3,FALSE)</f>
        <v>DFG</v>
      </c>
    </row>
    <row r="522" spans="1:32">
      <c r="A522" s="3" t="s">
        <v>917</v>
      </c>
      <c r="B522" s="3" t="s">
        <v>935</v>
      </c>
      <c r="C522" s="3">
        <v>999115</v>
      </c>
      <c r="D522" s="3" t="s">
        <v>918</v>
      </c>
      <c r="E522" s="3" t="s">
        <v>437</v>
      </c>
      <c r="F522" s="3">
        <v>2016</v>
      </c>
      <c r="G522" s="164">
        <v>0</v>
      </c>
      <c r="H522" s="3">
        <v>282.93299999999999</v>
      </c>
      <c r="I522" s="3">
        <v>221.18599999999998</v>
      </c>
      <c r="J522" s="3">
        <v>186.172</v>
      </c>
      <c r="K522" s="3">
        <v>177.40799999999999</v>
      </c>
      <c r="L522" s="3">
        <v>245.196</v>
      </c>
      <c r="M522" s="3">
        <v>217.76999999999998</v>
      </c>
      <c r="N522" s="3">
        <v>163.80000000000001</v>
      </c>
      <c r="O522" s="3">
        <v>176.71499999999997</v>
      </c>
      <c r="P522" s="3">
        <v>132.37</v>
      </c>
      <c r="Q522" s="3">
        <v>236.684</v>
      </c>
      <c r="R522" s="3">
        <v>263.71799999999996</v>
      </c>
      <c r="S522" s="3">
        <v>180.18</v>
      </c>
      <c r="T522" s="3">
        <v>280.09799999999996</v>
      </c>
      <c r="U522" s="3">
        <v>2764.2299999999996</v>
      </c>
      <c r="V522" s="163">
        <f ca="1">SUM(INDIRECT(Inputs!$C$11&amp;ROW()&amp;":"&amp;Inputs!$C$12&amp;ROW()))</f>
        <v>236.684</v>
      </c>
      <c r="W522" s="163">
        <f ca="1">SUM(INDIRECT(Inputs!$C$13&amp;ROW()&amp;":"&amp;Inputs!$C$14&amp;ROW()))</f>
        <v>2040.2339999999997</v>
      </c>
      <c r="X522" s="3" t="str">
        <f>IF(COUNTIFS(Lookups!$A:$A,C522)=1,"Gross Sales","")</f>
        <v/>
      </c>
      <c r="Y522" s="3" t="str">
        <f>IF(COUNTIFS(Lookups!$D:$D,C522)=1,"Bar Sales","")</f>
        <v/>
      </c>
      <c r="Z522" s="3" t="str">
        <f>IFERROR(VLOOKUP(C522*1,Lookups!$D:$F,3,FALSE),"")</f>
        <v/>
      </c>
      <c r="AA522" s="3" t="str">
        <f>IFERROR(VLOOKUP($C522*1,Lookups!$H:$N,3,FALSE),"")</f>
        <v>Entrees</v>
      </c>
      <c r="AB522" s="3" t="str">
        <f>IFERROR(VLOOKUP($C522*1,Lookups!$H:$N,4,FALSE),"")</f>
        <v>Dinner</v>
      </c>
      <c r="AC522" s="3" t="str">
        <f>IFERROR(VLOOKUP($C522*1,Lookups!$H:$N,5,FALSE),"")</f>
        <v>Private</v>
      </c>
      <c r="AD522" s="3">
        <f>IFERROR(VLOOKUP($C522*1,Lookups!$H:$N,6,FALSE),"")</f>
        <v>0</v>
      </c>
      <c r="AE522" s="3">
        <f>IFERROR(VLOOKUP($C522*1,Lookups!$H:$N,7,FALSE),"")</f>
        <v>0</v>
      </c>
      <c r="AF522" s="3" t="str">
        <f>VLOOKUP(B522*1,Stores!$A:$C,3,FALSE)</f>
        <v>DFG</v>
      </c>
    </row>
    <row r="523" spans="1:32">
      <c r="A523" s="3" t="s">
        <v>917</v>
      </c>
      <c r="B523" s="3" t="s">
        <v>936</v>
      </c>
      <c r="C523" s="3">
        <v>999115</v>
      </c>
      <c r="D523" s="3" t="s">
        <v>918</v>
      </c>
      <c r="E523" s="3" t="s">
        <v>437</v>
      </c>
      <c r="F523" s="3">
        <v>2016</v>
      </c>
      <c r="G523" s="164">
        <v>0</v>
      </c>
      <c r="H523" s="3">
        <v>55.271999999999998</v>
      </c>
      <c r="I523" s="3">
        <v>73.891999999999996</v>
      </c>
      <c r="J523" s="3">
        <v>42.56</v>
      </c>
      <c r="K523" s="3">
        <v>82.543999999999997</v>
      </c>
      <c r="L523" s="3">
        <v>24.632999999999996</v>
      </c>
      <c r="M523" s="3">
        <v>48.803999999999995</v>
      </c>
      <c r="N523" s="3">
        <v>15.455999999999998</v>
      </c>
      <c r="O523" s="3">
        <v>52.821999999999996</v>
      </c>
      <c r="P523" s="3">
        <v>21.756</v>
      </c>
      <c r="Q523" s="3">
        <v>26.389999999999997</v>
      </c>
      <c r="R523" s="3">
        <v>40.564999999999998</v>
      </c>
      <c r="S523" s="3">
        <v>22.679999999999996</v>
      </c>
      <c r="T523" s="3">
        <v>90.440000000000012</v>
      </c>
      <c r="U523" s="3">
        <v>597.81399999999996</v>
      </c>
      <c r="V523" s="163">
        <f ca="1">SUM(INDIRECT(Inputs!$C$11&amp;ROW()&amp;":"&amp;Inputs!$C$12&amp;ROW()))</f>
        <v>26.389999999999997</v>
      </c>
      <c r="W523" s="163">
        <f ca="1">SUM(INDIRECT(Inputs!$C$13&amp;ROW()&amp;":"&amp;Inputs!$C$14&amp;ROW()))</f>
        <v>444.12899999999991</v>
      </c>
      <c r="X523" s="3" t="str">
        <f>IF(COUNTIFS(Lookups!$A:$A,C523)=1,"Gross Sales","")</f>
        <v/>
      </c>
      <c r="Y523" s="3" t="str">
        <f>IF(COUNTIFS(Lookups!$D:$D,C523)=1,"Bar Sales","")</f>
        <v/>
      </c>
      <c r="Z523" s="3" t="str">
        <f>IFERROR(VLOOKUP(C523*1,Lookups!$D:$F,3,FALSE),"")</f>
        <v/>
      </c>
      <c r="AA523" s="3" t="str">
        <f>IFERROR(VLOOKUP($C523*1,Lookups!$H:$N,3,FALSE),"")</f>
        <v>Entrees</v>
      </c>
      <c r="AB523" s="3" t="str">
        <f>IFERROR(VLOOKUP($C523*1,Lookups!$H:$N,4,FALSE),"")</f>
        <v>Dinner</v>
      </c>
      <c r="AC523" s="3" t="str">
        <f>IFERROR(VLOOKUP($C523*1,Lookups!$H:$N,5,FALSE),"")</f>
        <v>Private</v>
      </c>
      <c r="AD523" s="3">
        <f>IFERROR(VLOOKUP($C523*1,Lookups!$H:$N,6,FALSE),"")</f>
        <v>0</v>
      </c>
      <c r="AE523" s="3">
        <f>IFERROR(VLOOKUP($C523*1,Lookups!$H:$N,7,FALSE),"")</f>
        <v>0</v>
      </c>
      <c r="AF523" s="3" t="str">
        <f>VLOOKUP(B523*1,Stores!$A:$C,3,FALSE)</f>
        <v>DFG</v>
      </c>
    </row>
    <row r="524" spans="1:32">
      <c r="A524" s="3" t="s">
        <v>917</v>
      </c>
      <c r="B524" s="3" t="s">
        <v>937</v>
      </c>
      <c r="C524" s="3">
        <v>999115</v>
      </c>
      <c r="D524" s="3" t="s">
        <v>918</v>
      </c>
      <c r="E524" s="3" t="s">
        <v>437</v>
      </c>
      <c r="F524" s="3">
        <v>2016</v>
      </c>
      <c r="G524" s="164">
        <v>0</v>
      </c>
      <c r="H524" s="3">
        <v>68.88</v>
      </c>
      <c r="I524" s="3">
        <v>75.046999999999983</v>
      </c>
      <c r="J524" s="3">
        <v>117.124</v>
      </c>
      <c r="K524" s="3">
        <v>66.835999999999999</v>
      </c>
      <c r="L524" s="3">
        <v>140.97999999999996</v>
      </c>
      <c r="M524" s="3">
        <v>227.15699999999998</v>
      </c>
      <c r="N524" s="3">
        <v>33.956999999999994</v>
      </c>
      <c r="O524" s="3">
        <v>90.145999999999987</v>
      </c>
      <c r="P524" s="3">
        <v>27.607999999999997</v>
      </c>
      <c r="Q524" s="3">
        <v>248.43</v>
      </c>
      <c r="R524" s="3">
        <v>52.415999999999997</v>
      </c>
      <c r="S524" s="3">
        <v>92.441999999999993</v>
      </c>
      <c r="T524" s="3">
        <v>190.232</v>
      </c>
      <c r="U524" s="3">
        <v>1431.2549999999997</v>
      </c>
      <c r="V524" s="163">
        <f ca="1">SUM(INDIRECT(Inputs!$C$11&amp;ROW()&amp;":"&amp;Inputs!$C$12&amp;ROW()))</f>
        <v>248.43</v>
      </c>
      <c r="W524" s="163">
        <f ca="1">SUM(INDIRECT(Inputs!$C$13&amp;ROW()&amp;":"&amp;Inputs!$C$14&amp;ROW()))</f>
        <v>1096.1649999999997</v>
      </c>
      <c r="X524" s="3" t="str">
        <f>IF(COUNTIFS(Lookups!$A:$A,C524)=1,"Gross Sales","")</f>
        <v/>
      </c>
      <c r="Y524" s="3" t="str">
        <f>IF(COUNTIFS(Lookups!$D:$D,C524)=1,"Bar Sales","")</f>
        <v/>
      </c>
      <c r="Z524" s="3" t="str">
        <f>IFERROR(VLOOKUP(C524*1,Lookups!$D:$F,3,FALSE),"")</f>
        <v/>
      </c>
      <c r="AA524" s="3" t="str">
        <f>IFERROR(VLOOKUP($C524*1,Lookups!$H:$N,3,FALSE),"")</f>
        <v>Entrees</v>
      </c>
      <c r="AB524" s="3" t="str">
        <f>IFERROR(VLOOKUP($C524*1,Lookups!$H:$N,4,FALSE),"")</f>
        <v>Dinner</v>
      </c>
      <c r="AC524" s="3" t="str">
        <f>IFERROR(VLOOKUP($C524*1,Lookups!$H:$N,5,FALSE),"")</f>
        <v>Private</v>
      </c>
      <c r="AD524" s="3">
        <f>IFERROR(VLOOKUP($C524*1,Lookups!$H:$N,6,FALSE),"")</f>
        <v>0</v>
      </c>
      <c r="AE524" s="3">
        <f>IFERROR(VLOOKUP($C524*1,Lookups!$H:$N,7,FALSE),"")</f>
        <v>0</v>
      </c>
      <c r="AF524" s="3" t="str">
        <f>VLOOKUP(B524*1,Stores!$A:$C,3,FALSE)</f>
        <v>DFG</v>
      </c>
    </row>
    <row r="525" spans="1:32">
      <c r="A525" s="3" t="s">
        <v>917</v>
      </c>
      <c r="B525" s="3" t="s">
        <v>938</v>
      </c>
      <c r="C525" s="3">
        <v>999115</v>
      </c>
      <c r="D525" s="3" t="s">
        <v>918</v>
      </c>
      <c r="E525" s="3" t="s">
        <v>437</v>
      </c>
      <c r="F525" s="3">
        <v>2016</v>
      </c>
      <c r="G525" s="164">
        <v>0</v>
      </c>
      <c r="H525" s="3">
        <v>103.488</v>
      </c>
      <c r="I525" s="3">
        <v>101.59799999999998</v>
      </c>
      <c r="J525" s="3">
        <v>113.02199999999999</v>
      </c>
      <c r="K525" s="3">
        <v>292.14499999999998</v>
      </c>
      <c r="L525" s="3">
        <v>118.59399999999998</v>
      </c>
      <c r="M525" s="3">
        <v>141.11999999999998</v>
      </c>
      <c r="N525" s="3">
        <v>106.37899999999999</v>
      </c>
      <c r="O525" s="3">
        <v>39.885999999999996</v>
      </c>
      <c r="P525" s="3">
        <v>46.353999999999999</v>
      </c>
      <c r="Q525" s="3">
        <v>86.876999999999981</v>
      </c>
      <c r="R525" s="3">
        <v>65.660000000000011</v>
      </c>
      <c r="S525" s="3">
        <v>88.311999999999998</v>
      </c>
      <c r="T525" s="3">
        <v>305.12299999999999</v>
      </c>
      <c r="U525" s="3">
        <v>1608.5579999999998</v>
      </c>
      <c r="V525" s="163">
        <f ca="1">SUM(INDIRECT(Inputs!$C$11&amp;ROW()&amp;":"&amp;Inputs!$C$12&amp;ROW()))</f>
        <v>86.876999999999981</v>
      </c>
      <c r="W525" s="163">
        <f ca="1">SUM(INDIRECT(Inputs!$C$13&amp;ROW()&amp;":"&amp;Inputs!$C$14&amp;ROW()))</f>
        <v>1149.4629999999997</v>
      </c>
      <c r="X525" s="3" t="str">
        <f>IF(COUNTIFS(Lookups!$A:$A,C525)=1,"Gross Sales","")</f>
        <v/>
      </c>
      <c r="Y525" s="3" t="str">
        <f>IF(COUNTIFS(Lookups!$D:$D,C525)=1,"Bar Sales","")</f>
        <v/>
      </c>
      <c r="Z525" s="3" t="str">
        <f>IFERROR(VLOOKUP(C525*1,Lookups!$D:$F,3,FALSE),"")</f>
        <v/>
      </c>
      <c r="AA525" s="3" t="str">
        <f>IFERROR(VLOOKUP($C525*1,Lookups!$H:$N,3,FALSE),"")</f>
        <v>Entrees</v>
      </c>
      <c r="AB525" s="3" t="str">
        <f>IFERROR(VLOOKUP($C525*1,Lookups!$H:$N,4,FALSE),"")</f>
        <v>Dinner</v>
      </c>
      <c r="AC525" s="3" t="str">
        <f>IFERROR(VLOOKUP($C525*1,Lookups!$H:$N,5,FALSE),"")</f>
        <v>Private</v>
      </c>
      <c r="AD525" s="3">
        <f>IFERROR(VLOOKUP($C525*1,Lookups!$H:$N,6,FALSE),"")</f>
        <v>0</v>
      </c>
      <c r="AE525" s="3">
        <f>IFERROR(VLOOKUP($C525*1,Lookups!$H:$N,7,FALSE),"")</f>
        <v>0</v>
      </c>
      <c r="AF525" s="3" t="str">
        <f>VLOOKUP(B525*1,Stores!$A:$C,3,FALSE)</f>
        <v>DFG</v>
      </c>
    </row>
    <row r="526" spans="1:32">
      <c r="A526" s="3" t="s">
        <v>917</v>
      </c>
      <c r="B526" s="3" t="s">
        <v>939</v>
      </c>
      <c r="C526" s="3">
        <v>999115</v>
      </c>
      <c r="D526" s="3" t="s">
        <v>918</v>
      </c>
      <c r="E526" s="3" t="s">
        <v>437</v>
      </c>
      <c r="F526" s="3">
        <v>2016</v>
      </c>
      <c r="G526" s="164">
        <v>0</v>
      </c>
      <c r="H526" s="3">
        <v>79.134999999999991</v>
      </c>
      <c r="I526" s="3">
        <v>169.785</v>
      </c>
      <c r="J526" s="3">
        <v>120.12</v>
      </c>
      <c r="K526" s="3">
        <v>73.584000000000003</v>
      </c>
      <c r="L526" s="3">
        <v>185.36</v>
      </c>
      <c r="M526" s="3">
        <v>97.944000000000003</v>
      </c>
      <c r="N526" s="3">
        <v>126.27999999999999</v>
      </c>
      <c r="O526" s="3">
        <v>73.709999999999994</v>
      </c>
      <c r="P526" s="3">
        <v>71.483999999999995</v>
      </c>
      <c r="Q526" s="3">
        <v>191.142</v>
      </c>
      <c r="R526" s="3">
        <v>269.01</v>
      </c>
      <c r="S526" s="3">
        <v>246.04999999999998</v>
      </c>
      <c r="T526" s="3">
        <v>234.61199999999999</v>
      </c>
      <c r="U526" s="3">
        <v>1938.2159999999999</v>
      </c>
      <c r="V526" s="163">
        <f ca="1">SUM(INDIRECT(Inputs!$C$11&amp;ROW()&amp;":"&amp;Inputs!$C$12&amp;ROW()))</f>
        <v>191.142</v>
      </c>
      <c r="W526" s="163">
        <f ca="1">SUM(INDIRECT(Inputs!$C$13&amp;ROW()&amp;":"&amp;Inputs!$C$14&amp;ROW()))</f>
        <v>1188.5439999999999</v>
      </c>
      <c r="X526" s="3" t="str">
        <f>IF(COUNTIFS(Lookups!$A:$A,C526)=1,"Gross Sales","")</f>
        <v/>
      </c>
      <c r="Y526" s="3" t="str">
        <f>IF(COUNTIFS(Lookups!$D:$D,C526)=1,"Bar Sales","")</f>
        <v/>
      </c>
      <c r="Z526" s="3" t="str">
        <f>IFERROR(VLOOKUP(C526*1,Lookups!$D:$F,3,FALSE),"")</f>
        <v/>
      </c>
      <c r="AA526" s="3" t="str">
        <f>IFERROR(VLOOKUP($C526*1,Lookups!$H:$N,3,FALSE),"")</f>
        <v>Entrees</v>
      </c>
      <c r="AB526" s="3" t="str">
        <f>IFERROR(VLOOKUP($C526*1,Lookups!$H:$N,4,FALSE),"")</f>
        <v>Dinner</v>
      </c>
      <c r="AC526" s="3" t="str">
        <f>IFERROR(VLOOKUP($C526*1,Lookups!$H:$N,5,FALSE),"")</f>
        <v>Private</v>
      </c>
      <c r="AD526" s="3">
        <f>IFERROR(VLOOKUP($C526*1,Lookups!$H:$N,6,FALSE),"")</f>
        <v>0</v>
      </c>
      <c r="AE526" s="3">
        <f>IFERROR(VLOOKUP($C526*1,Lookups!$H:$N,7,FALSE),"")</f>
        <v>0</v>
      </c>
      <c r="AF526" s="3" t="str">
        <f>VLOOKUP(B526*1,Stores!$A:$C,3,FALSE)</f>
        <v>DFG</v>
      </c>
    </row>
    <row r="527" spans="1:32">
      <c r="A527" s="3" t="s">
        <v>917</v>
      </c>
      <c r="B527" s="3" t="s">
        <v>940</v>
      </c>
      <c r="C527" s="3">
        <v>999115</v>
      </c>
      <c r="D527" s="3" t="s">
        <v>918</v>
      </c>
      <c r="E527" s="3" t="s">
        <v>437</v>
      </c>
      <c r="F527" s="3">
        <v>2016</v>
      </c>
      <c r="G527" s="164">
        <v>0</v>
      </c>
      <c r="H527" s="3">
        <v>176.12</v>
      </c>
      <c r="I527" s="3">
        <v>165.08799999999999</v>
      </c>
      <c r="J527" s="3">
        <v>211.30199999999999</v>
      </c>
      <c r="K527" s="3">
        <v>239.85499999999999</v>
      </c>
      <c r="L527" s="3">
        <v>148.47</v>
      </c>
      <c r="M527" s="3">
        <v>122.38799999999999</v>
      </c>
      <c r="N527" s="3">
        <v>107.84899999999998</v>
      </c>
      <c r="O527" s="3">
        <v>103.29199999999999</v>
      </c>
      <c r="P527" s="3">
        <v>126.63</v>
      </c>
      <c r="Q527" s="3">
        <v>101.738</v>
      </c>
      <c r="R527" s="3">
        <v>79.38</v>
      </c>
      <c r="S527" s="3">
        <v>62.768999999999991</v>
      </c>
      <c r="T527" s="3">
        <v>166.69799999999998</v>
      </c>
      <c r="U527" s="3">
        <v>1811.5789999999997</v>
      </c>
      <c r="V527" s="163">
        <f ca="1">SUM(INDIRECT(Inputs!$C$11&amp;ROW()&amp;":"&amp;Inputs!$C$12&amp;ROW()))</f>
        <v>101.738</v>
      </c>
      <c r="W527" s="163">
        <f ca="1">SUM(INDIRECT(Inputs!$C$13&amp;ROW()&amp;":"&amp;Inputs!$C$14&amp;ROW()))</f>
        <v>1502.7319999999997</v>
      </c>
      <c r="X527" s="3" t="str">
        <f>IF(COUNTIFS(Lookups!$A:$A,C527)=1,"Gross Sales","")</f>
        <v/>
      </c>
      <c r="Y527" s="3" t="str">
        <f>IF(COUNTIFS(Lookups!$D:$D,C527)=1,"Bar Sales","")</f>
        <v/>
      </c>
      <c r="Z527" s="3" t="str">
        <f>IFERROR(VLOOKUP(C527*1,Lookups!$D:$F,3,FALSE),"")</f>
        <v/>
      </c>
      <c r="AA527" s="3" t="str">
        <f>IFERROR(VLOOKUP($C527*1,Lookups!$H:$N,3,FALSE),"")</f>
        <v>Entrees</v>
      </c>
      <c r="AB527" s="3" t="str">
        <f>IFERROR(VLOOKUP($C527*1,Lookups!$H:$N,4,FALSE),"")</f>
        <v>Dinner</v>
      </c>
      <c r="AC527" s="3" t="str">
        <f>IFERROR(VLOOKUP($C527*1,Lookups!$H:$N,5,FALSE),"")</f>
        <v>Private</v>
      </c>
      <c r="AD527" s="3">
        <f>IFERROR(VLOOKUP($C527*1,Lookups!$H:$N,6,FALSE),"")</f>
        <v>0</v>
      </c>
      <c r="AE527" s="3">
        <f>IFERROR(VLOOKUP($C527*1,Lookups!$H:$N,7,FALSE),"")</f>
        <v>0</v>
      </c>
      <c r="AF527" s="3" t="str">
        <f>VLOOKUP(B527*1,Stores!$A:$C,3,FALSE)</f>
        <v>DFG</v>
      </c>
    </row>
    <row r="528" spans="1:32">
      <c r="A528" s="3" t="s">
        <v>917</v>
      </c>
      <c r="B528" s="3" t="s">
        <v>941</v>
      </c>
      <c r="C528" s="3">
        <v>999115</v>
      </c>
      <c r="D528" s="3" t="s">
        <v>918</v>
      </c>
      <c r="E528" s="3" t="s">
        <v>437</v>
      </c>
      <c r="F528" s="3">
        <v>2016</v>
      </c>
      <c r="G528" s="164">
        <v>0</v>
      </c>
      <c r="H528" s="3">
        <v>132.44</v>
      </c>
      <c r="I528" s="3">
        <v>35.42</v>
      </c>
      <c r="J528" s="3">
        <v>107.70899999999999</v>
      </c>
      <c r="K528" s="3">
        <v>93.800000000000011</v>
      </c>
      <c r="L528" s="3">
        <v>75.628</v>
      </c>
      <c r="M528" s="3">
        <v>106.57499999999999</v>
      </c>
      <c r="N528" s="3">
        <v>74.703999999999994</v>
      </c>
      <c r="O528" s="3">
        <v>94.268999999999991</v>
      </c>
      <c r="P528" s="3">
        <v>70.706999999999994</v>
      </c>
      <c r="Q528" s="3">
        <v>190.74299999999999</v>
      </c>
      <c r="R528" s="3">
        <v>196.83999999999997</v>
      </c>
      <c r="S528" s="3">
        <v>118.57999999999997</v>
      </c>
      <c r="T528" s="3">
        <v>235.22799999999998</v>
      </c>
      <c r="U528" s="3">
        <v>1532.6429999999998</v>
      </c>
      <c r="V528" s="163">
        <f ca="1">SUM(INDIRECT(Inputs!$C$11&amp;ROW()&amp;":"&amp;Inputs!$C$12&amp;ROW()))</f>
        <v>190.74299999999999</v>
      </c>
      <c r="W528" s="163">
        <f ca="1">SUM(INDIRECT(Inputs!$C$13&amp;ROW()&amp;":"&amp;Inputs!$C$14&amp;ROW()))</f>
        <v>981.99499999999989</v>
      </c>
      <c r="X528" s="3" t="str">
        <f>IF(COUNTIFS(Lookups!$A:$A,C528)=1,"Gross Sales","")</f>
        <v/>
      </c>
      <c r="Y528" s="3" t="str">
        <f>IF(COUNTIFS(Lookups!$D:$D,C528)=1,"Bar Sales","")</f>
        <v/>
      </c>
      <c r="Z528" s="3" t="str">
        <f>IFERROR(VLOOKUP(C528*1,Lookups!$D:$F,3,FALSE),"")</f>
        <v/>
      </c>
      <c r="AA528" s="3" t="str">
        <f>IFERROR(VLOOKUP($C528*1,Lookups!$H:$N,3,FALSE),"")</f>
        <v>Entrees</v>
      </c>
      <c r="AB528" s="3" t="str">
        <f>IFERROR(VLOOKUP($C528*1,Lookups!$H:$N,4,FALSE),"")</f>
        <v>Dinner</v>
      </c>
      <c r="AC528" s="3" t="str">
        <f>IFERROR(VLOOKUP($C528*1,Lookups!$H:$N,5,FALSE),"")</f>
        <v>Private</v>
      </c>
      <c r="AD528" s="3">
        <f>IFERROR(VLOOKUP($C528*1,Lookups!$H:$N,6,FALSE),"")</f>
        <v>0</v>
      </c>
      <c r="AE528" s="3">
        <f>IFERROR(VLOOKUP($C528*1,Lookups!$H:$N,7,FALSE),"")</f>
        <v>0</v>
      </c>
      <c r="AF528" s="3" t="str">
        <f>VLOOKUP(B528*1,Stores!$A:$C,3,FALSE)</f>
        <v>DFG</v>
      </c>
    </row>
    <row r="529" spans="1:32">
      <c r="A529" s="3" t="s">
        <v>917</v>
      </c>
      <c r="B529" s="3" t="s">
        <v>942</v>
      </c>
      <c r="C529" s="3">
        <v>999115</v>
      </c>
      <c r="D529" s="3" t="s">
        <v>918</v>
      </c>
      <c r="E529" s="3" t="s">
        <v>437</v>
      </c>
      <c r="F529" s="3">
        <v>2016</v>
      </c>
      <c r="G529" s="164">
        <v>0</v>
      </c>
      <c r="H529" s="3">
        <v>95.55</v>
      </c>
      <c r="I529" s="3">
        <v>75.599999999999994</v>
      </c>
      <c r="J529" s="3">
        <v>119.637</v>
      </c>
      <c r="K529" s="3">
        <v>29.567999999999998</v>
      </c>
      <c r="L529" s="3">
        <v>111.3</v>
      </c>
      <c r="M529" s="3">
        <v>117.99199999999999</v>
      </c>
      <c r="N529" s="3">
        <v>62.495999999999995</v>
      </c>
      <c r="O529" s="3">
        <v>67.34</v>
      </c>
      <c r="P529" s="3">
        <v>103.52999999999999</v>
      </c>
      <c r="Q529" s="3">
        <v>94.164000000000001</v>
      </c>
      <c r="R529" s="3">
        <v>146.37</v>
      </c>
      <c r="S529" s="3">
        <v>80.933999999999983</v>
      </c>
      <c r="T529" s="3">
        <v>227.136</v>
      </c>
      <c r="U529" s="3">
        <v>1331.617</v>
      </c>
      <c r="V529" s="163">
        <f ca="1">SUM(INDIRECT(Inputs!$C$11&amp;ROW()&amp;":"&amp;Inputs!$C$12&amp;ROW()))</f>
        <v>94.164000000000001</v>
      </c>
      <c r="W529" s="163">
        <f ca="1">SUM(INDIRECT(Inputs!$C$13&amp;ROW()&amp;":"&amp;Inputs!$C$14&amp;ROW()))</f>
        <v>877.17699999999991</v>
      </c>
      <c r="X529" s="3" t="str">
        <f>IF(COUNTIFS(Lookups!$A:$A,C529)=1,"Gross Sales","")</f>
        <v/>
      </c>
      <c r="Y529" s="3" t="str">
        <f>IF(COUNTIFS(Lookups!$D:$D,C529)=1,"Bar Sales","")</f>
        <v/>
      </c>
      <c r="Z529" s="3" t="str">
        <f>IFERROR(VLOOKUP(C529*1,Lookups!$D:$F,3,FALSE),"")</f>
        <v/>
      </c>
      <c r="AA529" s="3" t="str">
        <f>IFERROR(VLOOKUP($C529*1,Lookups!$H:$N,3,FALSE),"")</f>
        <v>Entrees</v>
      </c>
      <c r="AB529" s="3" t="str">
        <f>IFERROR(VLOOKUP($C529*1,Lookups!$H:$N,4,FALSE),"")</f>
        <v>Dinner</v>
      </c>
      <c r="AC529" s="3" t="str">
        <f>IFERROR(VLOOKUP($C529*1,Lookups!$H:$N,5,FALSE),"")</f>
        <v>Private</v>
      </c>
      <c r="AD529" s="3">
        <f>IFERROR(VLOOKUP($C529*1,Lookups!$H:$N,6,FALSE),"")</f>
        <v>0</v>
      </c>
      <c r="AE529" s="3">
        <f>IFERROR(VLOOKUP($C529*1,Lookups!$H:$N,7,FALSE),"")</f>
        <v>0</v>
      </c>
      <c r="AF529" s="3" t="str">
        <f>VLOOKUP(B529*1,Stores!$A:$C,3,FALSE)</f>
        <v>DFG</v>
      </c>
    </row>
    <row r="530" spans="1:32">
      <c r="A530" s="3" t="s">
        <v>917</v>
      </c>
      <c r="B530" s="3" t="s">
        <v>943</v>
      </c>
      <c r="C530" s="3">
        <v>999115</v>
      </c>
      <c r="D530" s="3" t="s">
        <v>918</v>
      </c>
      <c r="E530" s="3" t="s">
        <v>437</v>
      </c>
      <c r="F530" s="3">
        <v>2016</v>
      </c>
      <c r="G530" s="164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14.615999999999998</v>
      </c>
      <c r="T530" s="3">
        <v>0</v>
      </c>
      <c r="U530" s="3">
        <v>14.615999999999998</v>
      </c>
      <c r="V530" s="163">
        <f ca="1">SUM(INDIRECT(Inputs!$C$11&amp;ROW()&amp;":"&amp;Inputs!$C$12&amp;ROW()))</f>
        <v>0</v>
      </c>
      <c r="W530" s="163">
        <f ca="1">SUM(INDIRECT(Inputs!$C$13&amp;ROW()&amp;":"&amp;Inputs!$C$14&amp;ROW()))</f>
        <v>0</v>
      </c>
      <c r="X530" s="3" t="str">
        <f>IF(COUNTIFS(Lookups!$A:$A,C530)=1,"Gross Sales","")</f>
        <v/>
      </c>
      <c r="Y530" s="3" t="str">
        <f>IF(COUNTIFS(Lookups!$D:$D,C530)=1,"Bar Sales","")</f>
        <v/>
      </c>
      <c r="Z530" s="3" t="str">
        <f>IFERROR(VLOOKUP(C530*1,Lookups!$D:$F,3,FALSE),"")</f>
        <v/>
      </c>
      <c r="AA530" s="3" t="str">
        <f>IFERROR(VLOOKUP($C530*1,Lookups!$H:$N,3,FALSE),"")</f>
        <v>Entrees</v>
      </c>
      <c r="AB530" s="3" t="str">
        <f>IFERROR(VLOOKUP($C530*1,Lookups!$H:$N,4,FALSE),"")</f>
        <v>Dinner</v>
      </c>
      <c r="AC530" s="3" t="str">
        <f>IFERROR(VLOOKUP($C530*1,Lookups!$H:$N,5,FALSE),"")</f>
        <v>Private</v>
      </c>
      <c r="AD530" s="3">
        <f>IFERROR(VLOOKUP($C530*1,Lookups!$H:$N,6,FALSE),"")</f>
        <v>0</v>
      </c>
      <c r="AE530" s="3">
        <f>IFERROR(VLOOKUP($C530*1,Lookups!$H:$N,7,FALSE),"")</f>
        <v>0</v>
      </c>
      <c r="AF530" s="3" t="str">
        <f>VLOOKUP(B530*1,Stores!$A:$C,3,FALSE)</f>
        <v>DFG</v>
      </c>
    </row>
    <row r="531" spans="1:32">
      <c r="A531" s="3" t="s">
        <v>917</v>
      </c>
      <c r="B531" s="3" t="s">
        <v>944</v>
      </c>
      <c r="C531" s="3">
        <v>999115</v>
      </c>
      <c r="D531" s="3" t="s">
        <v>918</v>
      </c>
      <c r="E531" s="3" t="s">
        <v>437</v>
      </c>
      <c r="F531" s="3">
        <v>2016</v>
      </c>
      <c r="G531" s="164">
        <v>0</v>
      </c>
      <c r="H531" s="3">
        <v>0</v>
      </c>
      <c r="I531" s="3">
        <v>5.3899999999999988</v>
      </c>
      <c r="J531" s="3">
        <v>20.474999999999998</v>
      </c>
      <c r="K531" s="3">
        <v>8.6239999999999988</v>
      </c>
      <c r="L531" s="3">
        <v>15.225</v>
      </c>
      <c r="M531" s="3">
        <v>0</v>
      </c>
      <c r="N531" s="3">
        <v>0</v>
      </c>
      <c r="O531" s="3">
        <v>32.843999999999994</v>
      </c>
      <c r="P531" s="3">
        <v>98.021000000000001</v>
      </c>
      <c r="Q531" s="3">
        <v>73.471999999999994</v>
      </c>
      <c r="R531" s="3">
        <v>100.254</v>
      </c>
      <c r="S531" s="3">
        <v>131.22199999999998</v>
      </c>
      <c r="T531" s="3">
        <v>238.28</v>
      </c>
      <c r="U531" s="3">
        <v>723.80700000000002</v>
      </c>
      <c r="V531" s="163">
        <f ca="1">SUM(INDIRECT(Inputs!$C$11&amp;ROW()&amp;":"&amp;Inputs!$C$12&amp;ROW()))</f>
        <v>73.471999999999994</v>
      </c>
      <c r="W531" s="163">
        <f ca="1">SUM(INDIRECT(Inputs!$C$13&amp;ROW()&amp;":"&amp;Inputs!$C$14&amp;ROW()))</f>
        <v>254.05099999999999</v>
      </c>
      <c r="X531" s="3" t="str">
        <f>IF(COUNTIFS(Lookups!$A:$A,C531)=1,"Gross Sales","")</f>
        <v/>
      </c>
      <c r="Y531" s="3" t="str">
        <f>IF(COUNTIFS(Lookups!$D:$D,C531)=1,"Bar Sales","")</f>
        <v/>
      </c>
      <c r="Z531" s="3" t="str">
        <f>IFERROR(VLOOKUP(C531*1,Lookups!$D:$F,3,FALSE),"")</f>
        <v/>
      </c>
      <c r="AA531" s="3" t="str">
        <f>IFERROR(VLOOKUP($C531*1,Lookups!$H:$N,3,FALSE),"")</f>
        <v>Entrees</v>
      </c>
      <c r="AB531" s="3" t="str">
        <f>IFERROR(VLOOKUP($C531*1,Lookups!$H:$N,4,FALSE),"")</f>
        <v>Dinner</v>
      </c>
      <c r="AC531" s="3" t="str">
        <f>IFERROR(VLOOKUP($C531*1,Lookups!$H:$N,5,FALSE),"")</f>
        <v>Private</v>
      </c>
      <c r="AD531" s="3">
        <f>IFERROR(VLOOKUP($C531*1,Lookups!$H:$N,6,FALSE),"")</f>
        <v>0</v>
      </c>
      <c r="AE531" s="3">
        <f>IFERROR(VLOOKUP($C531*1,Lookups!$H:$N,7,FALSE),"")</f>
        <v>0</v>
      </c>
      <c r="AF531" s="3" t="str">
        <f>VLOOKUP(B531*1,Stores!$A:$C,3,FALSE)</f>
        <v>DFG</v>
      </c>
    </row>
    <row r="532" spans="1:32">
      <c r="A532" s="3" t="s">
        <v>917</v>
      </c>
      <c r="B532" s="3" t="s">
        <v>945</v>
      </c>
      <c r="C532" s="3">
        <v>999115</v>
      </c>
      <c r="D532" s="3" t="s">
        <v>918</v>
      </c>
      <c r="E532" s="3" t="s">
        <v>437</v>
      </c>
      <c r="F532" s="3">
        <v>2016</v>
      </c>
      <c r="G532" s="164">
        <v>0</v>
      </c>
      <c r="H532" s="3">
        <v>0</v>
      </c>
      <c r="I532" s="3">
        <v>23.099999999999998</v>
      </c>
      <c r="J532" s="3">
        <v>0</v>
      </c>
      <c r="K532" s="3">
        <v>43.12</v>
      </c>
      <c r="L532" s="3">
        <v>4.984</v>
      </c>
      <c r="M532" s="3">
        <v>0</v>
      </c>
      <c r="N532" s="3">
        <v>6.1739999999999995</v>
      </c>
      <c r="O532" s="3">
        <v>16.659999999999997</v>
      </c>
      <c r="P532" s="3">
        <v>20.181000000000001</v>
      </c>
      <c r="Q532" s="3">
        <v>9.211999999999998</v>
      </c>
      <c r="R532" s="3">
        <v>70.518000000000001</v>
      </c>
      <c r="S532" s="3">
        <v>40.494999999999997</v>
      </c>
      <c r="T532" s="3">
        <v>49.28</v>
      </c>
      <c r="U532" s="3">
        <v>283.72399999999999</v>
      </c>
      <c r="V532" s="163">
        <f ca="1">SUM(INDIRECT(Inputs!$C$11&amp;ROW()&amp;":"&amp;Inputs!$C$12&amp;ROW()))</f>
        <v>9.211999999999998</v>
      </c>
      <c r="W532" s="163">
        <f ca="1">SUM(INDIRECT(Inputs!$C$13&amp;ROW()&amp;":"&amp;Inputs!$C$14&amp;ROW()))</f>
        <v>123.43099999999998</v>
      </c>
      <c r="X532" s="3" t="str">
        <f>IF(COUNTIFS(Lookups!$A:$A,C532)=1,"Gross Sales","")</f>
        <v/>
      </c>
      <c r="Y532" s="3" t="str">
        <f>IF(COUNTIFS(Lookups!$D:$D,C532)=1,"Bar Sales","")</f>
        <v/>
      </c>
      <c r="Z532" s="3" t="str">
        <f>IFERROR(VLOOKUP(C532*1,Lookups!$D:$F,3,FALSE),"")</f>
        <v/>
      </c>
      <c r="AA532" s="3" t="str">
        <f>IFERROR(VLOOKUP($C532*1,Lookups!$H:$N,3,FALSE),"")</f>
        <v>Entrees</v>
      </c>
      <c r="AB532" s="3" t="str">
        <f>IFERROR(VLOOKUP($C532*1,Lookups!$H:$N,4,FALSE),"")</f>
        <v>Dinner</v>
      </c>
      <c r="AC532" s="3" t="str">
        <f>IFERROR(VLOOKUP($C532*1,Lookups!$H:$N,5,FALSE),"")</f>
        <v>Private</v>
      </c>
      <c r="AD532" s="3">
        <f>IFERROR(VLOOKUP($C532*1,Lookups!$H:$N,6,FALSE),"")</f>
        <v>0</v>
      </c>
      <c r="AE532" s="3">
        <f>IFERROR(VLOOKUP($C532*1,Lookups!$H:$N,7,FALSE),"")</f>
        <v>0</v>
      </c>
      <c r="AF532" s="3" t="str">
        <f>VLOOKUP(B532*1,Stores!$A:$C,3,FALSE)</f>
        <v>DFG</v>
      </c>
    </row>
    <row r="533" spans="1:32">
      <c r="A533" s="3" t="s">
        <v>917</v>
      </c>
      <c r="B533" s="3" t="s">
        <v>946</v>
      </c>
      <c r="C533" s="3">
        <v>999115</v>
      </c>
      <c r="D533" s="3" t="s">
        <v>918</v>
      </c>
      <c r="E533" s="3" t="s">
        <v>437</v>
      </c>
      <c r="F533" s="3">
        <v>2016</v>
      </c>
      <c r="G533" s="164">
        <v>0</v>
      </c>
      <c r="H533" s="3">
        <v>34.775999999999996</v>
      </c>
      <c r="I533" s="3">
        <v>7.5459999999999994</v>
      </c>
      <c r="J533" s="3">
        <v>42.56</v>
      </c>
      <c r="K533" s="3">
        <v>11.465999999999999</v>
      </c>
      <c r="L533" s="3">
        <v>18.360999999999997</v>
      </c>
      <c r="M533" s="3">
        <v>49.587999999999994</v>
      </c>
      <c r="N533" s="3">
        <v>15.623999999999999</v>
      </c>
      <c r="O533" s="3">
        <v>43.952999999999996</v>
      </c>
      <c r="P533" s="3">
        <v>56.699999999999996</v>
      </c>
      <c r="Q533" s="3">
        <v>20.384</v>
      </c>
      <c r="R533" s="3">
        <v>29.526</v>
      </c>
      <c r="S533" s="3">
        <v>59.359999999999992</v>
      </c>
      <c r="T533" s="3">
        <v>63.664999999999992</v>
      </c>
      <c r="U533" s="3">
        <v>453.50900000000001</v>
      </c>
      <c r="V533" s="163">
        <f ca="1">SUM(INDIRECT(Inputs!$C$11&amp;ROW()&amp;":"&amp;Inputs!$C$12&amp;ROW()))</f>
        <v>20.384</v>
      </c>
      <c r="W533" s="163">
        <f ca="1">SUM(INDIRECT(Inputs!$C$13&amp;ROW()&amp;":"&amp;Inputs!$C$14&amp;ROW()))</f>
        <v>300.95800000000003</v>
      </c>
      <c r="X533" s="3" t="str">
        <f>IF(COUNTIFS(Lookups!$A:$A,C533)=1,"Gross Sales","")</f>
        <v/>
      </c>
      <c r="Y533" s="3" t="str">
        <f>IF(COUNTIFS(Lookups!$D:$D,C533)=1,"Bar Sales","")</f>
        <v/>
      </c>
      <c r="Z533" s="3" t="str">
        <f>IFERROR(VLOOKUP(C533*1,Lookups!$D:$F,3,FALSE),"")</f>
        <v/>
      </c>
      <c r="AA533" s="3" t="str">
        <f>IFERROR(VLOOKUP($C533*1,Lookups!$H:$N,3,FALSE),"")</f>
        <v>Entrees</v>
      </c>
      <c r="AB533" s="3" t="str">
        <f>IFERROR(VLOOKUP($C533*1,Lookups!$H:$N,4,FALSE),"")</f>
        <v>Dinner</v>
      </c>
      <c r="AC533" s="3" t="str">
        <f>IFERROR(VLOOKUP($C533*1,Lookups!$H:$N,5,FALSE),"")</f>
        <v>Private</v>
      </c>
      <c r="AD533" s="3">
        <f>IFERROR(VLOOKUP($C533*1,Lookups!$H:$N,6,FALSE),"")</f>
        <v>0</v>
      </c>
      <c r="AE533" s="3">
        <f>IFERROR(VLOOKUP($C533*1,Lookups!$H:$N,7,FALSE),"")</f>
        <v>0</v>
      </c>
      <c r="AF533" s="3" t="str">
        <f>VLOOKUP(B533*1,Stores!$A:$C,3,FALSE)</f>
        <v>DFG</v>
      </c>
    </row>
    <row r="534" spans="1:32">
      <c r="A534" s="3" t="s">
        <v>917</v>
      </c>
      <c r="B534" s="3" t="s">
        <v>947</v>
      </c>
      <c r="C534" s="3">
        <v>999115</v>
      </c>
      <c r="D534" s="3" t="s">
        <v>918</v>
      </c>
      <c r="E534" s="3" t="s">
        <v>437</v>
      </c>
      <c r="F534" s="3">
        <v>2016</v>
      </c>
      <c r="G534" s="164">
        <v>0</v>
      </c>
      <c r="H534" s="3">
        <v>51.197999999999986</v>
      </c>
      <c r="I534" s="3">
        <v>135.06499999999997</v>
      </c>
      <c r="J534" s="3">
        <v>49.686</v>
      </c>
      <c r="K534" s="3">
        <v>36.777999999999999</v>
      </c>
      <c r="L534" s="3">
        <v>44.407999999999994</v>
      </c>
      <c r="M534" s="3">
        <v>51.87</v>
      </c>
      <c r="N534" s="3">
        <v>30.855999999999995</v>
      </c>
      <c r="O534" s="3">
        <v>64.959999999999994</v>
      </c>
      <c r="P534" s="3">
        <v>43.889999999999993</v>
      </c>
      <c r="Q534" s="3">
        <v>37.575999999999993</v>
      </c>
      <c r="R534" s="3">
        <v>109.36799999999999</v>
      </c>
      <c r="S534" s="3">
        <v>96.431999999999988</v>
      </c>
      <c r="T534" s="3">
        <v>117.29199999999999</v>
      </c>
      <c r="U534" s="3">
        <v>869.37900000000002</v>
      </c>
      <c r="V534" s="163">
        <f ca="1">SUM(INDIRECT(Inputs!$C$11&amp;ROW()&amp;":"&amp;Inputs!$C$12&amp;ROW()))</f>
        <v>37.575999999999993</v>
      </c>
      <c r="W534" s="163">
        <f ca="1">SUM(INDIRECT(Inputs!$C$13&amp;ROW()&amp;":"&amp;Inputs!$C$14&amp;ROW()))</f>
        <v>546.28699999999992</v>
      </c>
      <c r="X534" s="3" t="str">
        <f>IF(COUNTIFS(Lookups!$A:$A,C534)=1,"Gross Sales","")</f>
        <v/>
      </c>
      <c r="Y534" s="3" t="str">
        <f>IF(COUNTIFS(Lookups!$D:$D,C534)=1,"Bar Sales","")</f>
        <v/>
      </c>
      <c r="Z534" s="3" t="str">
        <f>IFERROR(VLOOKUP(C534*1,Lookups!$D:$F,3,FALSE),"")</f>
        <v/>
      </c>
      <c r="AA534" s="3" t="str">
        <f>IFERROR(VLOOKUP($C534*1,Lookups!$H:$N,3,FALSE),"")</f>
        <v>Entrees</v>
      </c>
      <c r="AB534" s="3" t="str">
        <f>IFERROR(VLOOKUP($C534*1,Lookups!$H:$N,4,FALSE),"")</f>
        <v>Dinner</v>
      </c>
      <c r="AC534" s="3" t="str">
        <f>IFERROR(VLOOKUP($C534*1,Lookups!$H:$N,5,FALSE),"")</f>
        <v>Private</v>
      </c>
      <c r="AD534" s="3">
        <f>IFERROR(VLOOKUP($C534*1,Lookups!$H:$N,6,FALSE),"")</f>
        <v>0</v>
      </c>
      <c r="AE534" s="3">
        <f>IFERROR(VLOOKUP($C534*1,Lookups!$H:$N,7,FALSE),"")</f>
        <v>0</v>
      </c>
      <c r="AF534" s="3" t="str">
        <f>VLOOKUP(B534*1,Stores!$A:$C,3,FALSE)</f>
        <v>DFG</v>
      </c>
    </row>
    <row r="535" spans="1:32">
      <c r="A535" s="3" t="s">
        <v>917</v>
      </c>
      <c r="B535" s="3" t="s">
        <v>948</v>
      </c>
      <c r="C535" s="3">
        <v>999115</v>
      </c>
      <c r="D535" s="3" t="s">
        <v>918</v>
      </c>
      <c r="E535" s="3" t="s">
        <v>437</v>
      </c>
      <c r="F535" s="3">
        <v>2016</v>
      </c>
      <c r="G535" s="164">
        <v>0</v>
      </c>
      <c r="H535" s="3">
        <v>32.451999999999998</v>
      </c>
      <c r="I535" s="3">
        <v>29.526</v>
      </c>
      <c r="J535" s="3">
        <v>31.667999999999999</v>
      </c>
      <c r="K535" s="3">
        <v>49.216999999999999</v>
      </c>
      <c r="L535" s="3">
        <v>37.757999999999996</v>
      </c>
      <c r="M535" s="3">
        <v>109.47999999999999</v>
      </c>
      <c r="N535" s="3">
        <v>37.765000000000001</v>
      </c>
      <c r="O535" s="3">
        <v>36.224999999999994</v>
      </c>
      <c r="P535" s="3">
        <v>88.444999999999993</v>
      </c>
      <c r="Q535" s="3">
        <v>32.843999999999994</v>
      </c>
      <c r="R535" s="3">
        <v>44.855999999999995</v>
      </c>
      <c r="S535" s="3">
        <v>40.768000000000001</v>
      </c>
      <c r="T535" s="3">
        <v>110.97099999999999</v>
      </c>
      <c r="U535" s="3">
        <v>681.97500000000002</v>
      </c>
      <c r="V535" s="163">
        <f ca="1">SUM(INDIRECT(Inputs!$C$11&amp;ROW()&amp;":"&amp;Inputs!$C$12&amp;ROW()))</f>
        <v>32.843999999999994</v>
      </c>
      <c r="W535" s="163">
        <f ca="1">SUM(INDIRECT(Inputs!$C$13&amp;ROW()&amp;":"&amp;Inputs!$C$14&amp;ROW()))</f>
        <v>485.38</v>
      </c>
      <c r="X535" s="3" t="str">
        <f>IF(COUNTIFS(Lookups!$A:$A,C535)=1,"Gross Sales","")</f>
        <v/>
      </c>
      <c r="Y535" s="3" t="str">
        <f>IF(COUNTIFS(Lookups!$D:$D,C535)=1,"Bar Sales","")</f>
        <v/>
      </c>
      <c r="Z535" s="3" t="str">
        <f>IFERROR(VLOOKUP(C535*1,Lookups!$D:$F,3,FALSE),"")</f>
        <v/>
      </c>
      <c r="AA535" s="3" t="str">
        <f>IFERROR(VLOOKUP($C535*1,Lookups!$H:$N,3,FALSE),"")</f>
        <v>Entrees</v>
      </c>
      <c r="AB535" s="3" t="str">
        <f>IFERROR(VLOOKUP($C535*1,Lookups!$H:$N,4,FALSE),"")</f>
        <v>Dinner</v>
      </c>
      <c r="AC535" s="3" t="str">
        <f>IFERROR(VLOOKUP($C535*1,Lookups!$H:$N,5,FALSE),"")</f>
        <v>Private</v>
      </c>
      <c r="AD535" s="3">
        <f>IFERROR(VLOOKUP($C535*1,Lookups!$H:$N,6,FALSE),"")</f>
        <v>0</v>
      </c>
      <c r="AE535" s="3">
        <f>IFERROR(VLOOKUP($C535*1,Lookups!$H:$N,7,FALSE),"")</f>
        <v>0</v>
      </c>
      <c r="AF535" s="3" t="str">
        <f>VLOOKUP(B535*1,Stores!$A:$C,3,FALSE)</f>
        <v>DFG</v>
      </c>
    </row>
    <row r="536" spans="1:32">
      <c r="A536" s="3" t="s">
        <v>917</v>
      </c>
      <c r="B536" s="3" t="s">
        <v>949</v>
      </c>
      <c r="C536" s="3">
        <v>999115</v>
      </c>
      <c r="D536" s="3" t="s">
        <v>918</v>
      </c>
      <c r="E536" s="3" t="s">
        <v>437</v>
      </c>
      <c r="F536" s="3">
        <v>2016</v>
      </c>
      <c r="G536" s="164">
        <v>0</v>
      </c>
      <c r="H536" s="3">
        <v>25.62</v>
      </c>
      <c r="I536" s="3">
        <v>95.48</v>
      </c>
      <c r="J536" s="3">
        <v>139.50299999999999</v>
      </c>
      <c r="K536" s="3">
        <v>38.332000000000001</v>
      </c>
      <c r="L536" s="3">
        <v>152.10999999999999</v>
      </c>
      <c r="M536" s="3">
        <v>87.373999999999995</v>
      </c>
      <c r="N536" s="3">
        <v>18.360999999999997</v>
      </c>
      <c r="O536" s="3">
        <v>130.9</v>
      </c>
      <c r="P536" s="3">
        <v>23.183999999999994</v>
      </c>
      <c r="Q536" s="3">
        <v>65.254000000000005</v>
      </c>
      <c r="R536" s="3">
        <v>108.402</v>
      </c>
      <c r="S536" s="3">
        <v>84.972999999999985</v>
      </c>
      <c r="T536" s="3">
        <v>166.55099999999999</v>
      </c>
      <c r="U536" s="3">
        <v>1136.0439999999999</v>
      </c>
      <c r="V536" s="163">
        <f ca="1">SUM(INDIRECT(Inputs!$C$11&amp;ROW()&amp;":"&amp;Inputs!$C$12&amp;ROW()))</f>
        <v>65.254000000000005</v>
      </c>
      <c r="W536" s="163">
        <f ca="1">SUM(INDIRECT(Inputs!$C$13&amp;ROW()&amp;":"&amp;Inputs!$C$14&amp;ROW()))</f>
        <v>776.11799999999994</v>
      </c>
      <c r="X536" s="3" t="str">
        <f>IF(COUNTIFS(Lookups!$A:$A,C536)=1,"Gross Sales","")</f>
        <v/>
      </c>
      <c r="Y536" s="3" t="str">
        <f>IF(COUNTIFS(Lookups!$D:$D,C536)=1,"Bar Sales","")</f>
        <v/>
      </c>
      <c r="Z536" s="3" t="str">
        <f>IFERROR(VLOOKUP(C536*1,Lookups!$D:$F,3,FALSE),"")</f>
        <v/>
      </c>
      <c r="AA536" s="3" t="str">
        <f>IFERROR(VLOOKUP($C536*1,Lookups!$H:$N,3,FALSE),"")</f>
        <v>Entrees</v>
      </c>
      <c r="AB536" s="3" t="str">
        <f>IFERROR(VLOOKUP($C536*1,Lookups!$H:$N,4,FALSE),"")</f>
        <v>Dinner</v>
      </c>
      <c r="AC536" s="3" t="str">
        <f>IFERROR(VLOOKUP($C536*1,Lookups!$H:$N,5,FALSE),"")</f>
        <v>Private</v>
      </c>
      <c r="AD536" s="3">
        <f>IFERROR(VLOOKUP($C536*1,Lookups!$H:$N,6,FALSE),"")</f>
        <v>0</v>
      </c>
      <c r="AE536" s="3">
        <f>IFERROR(VLOOKUP($C536*1,Lookups!$H:$N,7,FALSE),"")</f>
        <v>0</v>
      </c>
      <c r="AF536" s="3" t="str">
        <f>VLOOKUP(B536*1,Stores!$A:$C,3,FALSE)</f>
        <v>DFG</v>
      </c>
    </row>
    <row r="537" spans="1:32">
      <c r="A537" s="3" t="s">
        <v>917</v>
      </c>
      <c r="B537" s="3" t="s">
        <v>950</v>
      </c>
      <c r="C537" s="3">
        <v>999115</v>
      </c>
      <c r="D537" s="3" t="s">
        <v>918</v>
      </c>
      <c r="E537" s="3" t="s">
        <v>437</v>
      </c>
      <c r="F537" s="3">
        <v>2016</v>
      </c>
      <c r="G537" s="164">
        <v>0</v>
      </c>
      <c r="H537" s="3">
        <v>35.279999999999994</v>
      </c>
      <c r="I537" s="3">
        <v>20.159999999999997</v>
      </c>
      <c r="J537" s="3">
        <v>21.069999999999997</v>
      </c>
      <c r="K537" s="3">
        <v>30.050999999999998</v>
      </c>
      <c r="L537" s="3">
        <v>42.769999999999996</v>
      </c>
      <c r="M537" s="3">
        <v>27.992999999999999</v>
      </c>
      <c r="N537" s="3">
        <v>28.027999999999999</v>
      </c>
      <c r="O537" s="3">
        <v>15.875999999999999</v>
      </c>
      <c r="P537" s="3">
        <v>46.493999999999993</v>
      </c>
      <c r="Q537" s="3">
        <v>24.276</v>
      </c>
      <c r="R537" s="3">
        <v>50.567999999999998</v>
      </c>
      <c r="S537" s="3">
        <v>43.791999999999994</v>
      </c>
      <c r="T537" s="3">
        <v>77.713999999999999</v>
      </c>
      <c r="U537" s="3">
        <v>464.07199999999995</v>
      </c>
      <c r="V537" s="163">
        <f ca="1">SUM(INDIRECT(Inputs!$C$11&amp;ROW()&amp;":"&amp;Inputs!$C$12&amp;ROW()))</f>
        <v>24.276</v>
      </c>
      <c r="W537" s="163">
        <f ca="1">SUM(INDIRECT(Inputs!$C$13&amp;ROW()&amp;":"&amp;Inputs!$C$14&amp;ROW()))</f>
        <v>291.99799999999999</v>
      </c>
      <c r="X537" s="3" t="str">
        <f>IF(COUNTIFS(Lookups!$A:$A,C537)=1,"Gross Sales","")</f>
        <v/>
      </c>
      <c r="Y537" s="3" t="str">
        <f>IF(COUNTIFS(Lookups!$D:$D,C537)=1,"Bar Sales","")</f>
        <v/>
      </c>
      <c r="Z537" s="3" t="str">
        <f>IFERROR(VLOOKUP(C537*1,Lookups!$D:$F,3,FALSE),"")</f>
        <v/>
      </c>
      <c r="AA537" s="3" t="str">
        <f>IFERROR(VLOOKUP($C537*1,Lookups!$H:$N,3,FALSE),"")</f>
        <v>Entrees</v>
      </c>
      <c r="AB537" s="3" t="str">
        <f>IFERROR(VLOOKUP($C537*1,Lookups!$H:$N,4,FALSE),"")</f>
        <v>Dinner</v>
      </c>
      <c r="AC537" s="3" t="str">
        <f>IFERROR(VLOOKUP($C537*1,Lookups!$H:$N,5,FALSE),"")</f>
        <v>Private</v>
      </c>
      <c r="AD537" s="3">
        <f>IFERROR(VLOOKUP($C537*1,Lookups!$H:$N,6,FALSE),"")</f>
        <v>0</v>
      </c>
      <c r="AE537" s="3">
        <f>IFERROR(VLOOKUP($C537*1,Lookups!$H:$N,7,FALSE),"")</f>
        <v>0</v>
      </c>
      <c r="AF537" s="3" t="str">
        <f>VLOOKUP(B537*1,Stores!$A:$C,3,FALSE)</f>
        <v>DFG</v>
      </c>
    </row>
    <row r="538" spans="1:32">
      <c r="A538" s="3" t="s">
        <v>917</v>
      </c>
      <c r="B538" s="3" t="s">
        <v>951</v>
      </c>
      <c r="C538" s="3">
        <v>999115</v>
      </c>
      <c r="D538" s="3" t="s">
        <v>918</v>
      </c>
      <c r="E538" s="3" t="s">
        <v>437</v>
      </c>
      <c r="F538" s="3">
        <v>2016</v>
      </c>
      <c r="G538" s="164">
        <v>0</v>
      </c>
      <c r="H538" s="3">
        <v>23.099999999999998</v>
      </c>
      <c r="I538" s="3">
        <v>33.809999999999995</v>
      </c>
      <c r="J538" s="3">
        <v>0</v>
      </c>
      <c r="K538" s="3">
        <v>69.3</v>
      </c>
      <c r="L538" s="3">
        <v>21.84</v>
      </c>
      <c r="M538" s="3">
        <v>58.155999999999999</v>
      </c>
      <c r="N538" s="3">
        <v>31.5</v>
      </c>
      <c r="O538" s="3">
        <v>47.214999999999996</v>
      </c>
      <c r="P538" s="3">
        <v>34.713000000000001</v>
      </c>
      <c r="Q538" s="3">
        <v>66.639999999999986</v>
      </c>
      <c r="R538" s="3">
        <v>59.597999999999999</v>
      </c>
      <c r="S538" s="3">
        <v>13.664</v>
      </c>
      <c r="T538" s="3">
        <v>82.543999999999997</v>
      </c>
      <c r="U538" s="3">
        <v>542.08000000000004</v>
      </c>
      <c r="V538" s="163">
        <f ca="1">SUM(INDIRECT(Inputs!$C$11&amp;ROW()&amp;":"&amp;Inputs!$C$12&amp;ROW()))</f>
        <v>66.639999999999986</v>
      </c>
      <c r="W538" s="163">
        <f ca="1">SUM(INDIRECT(Inputs!$C$13&amp;ROW()&amp;":"&amp;Inputs!$C$14&amp;ROW()))</f>
        <v>386.274</v>
      </c>
      <c r="X538" s="3" t="str">
        <f>IF(COUNTIFS(Lookups!$A:$A,C538)=1,"Gross Sales","")</f>
        <v/>
      </c>
      <c r="Y538" s="3" t="str">
        <f>IF(COUNTIFS(Lookups!$D:$D,C538)=1,"Bar Sales","")</f>
        <v/>
      </c>
      <c r="Z538" s="3" t="str">
        <f>IFERROR(VLOOKUP(C538*1,Lookups!$D:$F,3,FALSE),"")</f>
        <v/>
      </c>
      <c r="AA538" s="3" t="str">
        <f>IFERROR(VLOOKUP($C538*1,Lookups!$H:$N,3,FALSE),"")</f>
        <v>Entrees</v>
      </c>
      <c r="AB538" s="3" t="str">
        <f>IFERROR(VLOOKUP($C538*1,Lookups!$H:$N,4,FALSE),"")</f>
        <v>Dinner</v>
      </c>
      <c r="AC538" s="3" t="str">
        <f>IFERROR(VLOOKUP($C538*1,Lookups!$H:$N,5,FALSE),"")</f>
        <v>Private</v>
      </c>
      <c r="AD538" s="3">
        <f>IFERROR(VLOOKUP($C538*1,Lookups!$H:$N,6,FALSE),"")</f>
        <v>0</v>
      </c>
      <c r="AE538" s="3">
        <f>IFERROR(VLOOKUP($C538*1,Lookups!$H:$N,7,FALSE),"")</f>
        <v>0</v>
      </c>
      <c r="AF538" s="3" t="str">
        <f>VLOOKUP(B538*1,Stores!$A:$C,3,FALSE)</f>
        <v>DFG</v>
      </c>
    </row>
    <row r="539" spans="1:32">
      <c r="A539" s="3" t="s">
        <v>917</v>
      </c>
      <c r="B539" s="3" t="s">
        <v>952</v>
      </c>
      <c r="C539" s="3">
        <v>999115</v>
      </c>
      <c r="D539" s="3" t="s">
        <v>918</v>
      </c>
      <c r="E539" s="3" t="s">
        <v>437</v>
      </c>
      <c r="F539" s="3">
        <v>2016</v>
      </c>
      <c r="G539" s="164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3.6959999999999993</v>
      </c>
      <c r="P539" s="3">
        <v>10.779999999999998</v>
      </c>
      <c r="Q539" s="3">
        <v>34.838999999999999</v>
      </c>
      <c r="R539" s="3">
        <v>27.831999999999997</v>
      </c>
      <c r="S539" s="3">
        <v>98.279999999999987</v>
      </c>
      <c r="T539" s="3">
        <v>66.583999999999989</v>
      </c>
      <c r="U539" s="3">
        <v>242.01099999999997</v>
      </c>
      <c r="V539" s="163">
        <f ca="1">SUM(INDIRECT(Inputs!$C$11&amp;ROW()&amp;":"&amp;Inputs!$C$12&amp;ROW()))</f>
        <v>34.838999999999999</v>
      </c>
      <c r="W539" s="163">
        <f ca="1">SUM(INDIRECT(Inputs!$C$13&amp;ROW()&amp;":"&amp;Inputs!$C$14&amp;ROW()))</f>
        <v>49.314999999999998</v>
      </c>
      <c r="X539" s="3" t="str">
        <f>IF(COUNTIFS(Lookups!$A:$A,C539)=1,"Gross Sales","")</f>
        <v/>
      </c>
      <c r="Y539" s="3" t="str">
        <f>IF(COUNTIFS(Lookups!$D:$D,C539)=1,"Bar Sales","")</f>
        <v/>
      </c>
      <c r="Z539" s="3" t="str">
        <f>IFERROR(VLOOKUP(C539*1,Lookups!$D:$F,3,FALSE),"")</f>
        <v/>
      </c>
      <c r="AA539" s="3" t="str">
        <f>IFERROR(VLOOKUP($C539*1,Lookups!$H:$N,3,FALSE),"")</f>
        <v>Entrees</v>
      </c>
      <c r="AB539" s="3" t="str">
        <f>IFERROR(VLOOKUP($C539*1,Lookups!$H:$N,4,FALSE),"")</f>
        <v>Dinner</v>
      </c>
      <c r="AC539" s="3" t="str">
        <f>IFERROR(VLOOKUP($C539*1,Lookups!$H:$N,5,FALSE),"")</f>
        <v>Private</v>
      </c>
      <c r="AD539" s="3">
        <f>IFERROR(VLOOKUP($C539*1,Lookups!$H:$N,6,FALSE),"")</f>
        <v>0</v>
      </c>
      <c r="AE539" s="3">
        <f>IFERROR(VLOOKUP($C539*1,Lookups!$H:$N,7,FALSE),"")</f>
        <v>0</v>
      </c>
      <c r="AF539" s="3" t="str">
        <f>VLOOKUP(B539*1,Stores!$A:$C,3,FALSE)</f>
        <v>DFG</v>
      </c>
    </row>
    <row r="540" spans="1:32">
      <c r="A540" s="3" t="s">
        <v>917</v>
      </c>
      <c r="B540" s="3" t="s">
        <v>953</v>
      </c>
      <c r="C540" s="3">
        <v>999115</v>
      </c>
      <c r="D540" s="3" t="s">
        <v>918</v>
      </c>
      <c r="E540" s="3" t="s">
        <v>437</v>
      </c>
      <c r="F540" s="3">
        <v>2016</v>
      </c>
      <c r="G540" s="164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0.64400000000000002</v>
      </c>
      <c r="T540" s="3">
        <v>82.32</v>
      </c>
      <c r="U540" s="3">
        <v>82.963999999999999</v>
      </c>
      <c r="V540" s="163">
        <f ca="1">SUM(INDIRECT(Inputs!$C$11&amp;ROW()&amp;":"&amp;Inputs!$C$12&amp;ROW()))</f>
        <v>0</v>
      </c>
      <c r="W540" s="163">
        <f ca="1">SUM(INDIRECT(Inputs!$C$13&amp;ROW()&amp;":"&amp;Inputs!$C$14&amp;ROW()))</f>
        <v>0</v>
      </c>
      <c r="X540" s="3" t="str">
        <f>IF(COUNTIFS(Lookups!$A:$A,C540)=1,"Gross Sales","")</f>
        <v/>
      </c>
      <c r="Y540" s="3" t="str">
        <f>IF(COUNTIFS(Lookups!$D:$D,C540)=1,"Bar Sales","")</f>
        <v/>
      </c>
      <c r="Z540" s="3" t="str">
        <f>IFERROR(VLOOKUP(C540*1,Lookups!$D:$F,3,FALSE),"")</f>
        <v/>
      </c>
      <c r="AA540" s="3" t="str">
        <f>IFERROR(VLOOKUP($C540*1,Lookups!$H:$N,3,FALSE),"")</f>
        <v>Entrees</v>
      </c>
      <c r="AB540" s="3" t="str">
        <f>IFERROR(VLOOKUP($C540*1,Lookups!$H:$N,4,FALSE),"")</f>
        <v>Dinner</v>
      </c>
      <c r="AC540" s="3" t="str">
        <f>IFERROR(VLOOKUP($C540*1,Lookups!$H:$N,5,FALSE),"")</f>
        <v>Private</v>
      </c>
      <c r="AD540" s="3">
        <f>IFERROR(VLOOKUP($C540*1,Lookups!$H:$N,6,FALSE),"")</f>
        <v>0</v>
      </c>
      <c r="AE540" s="3">
        <f>IFERROR(VLOOKUP($C540*1,Lookups!$H:$N,7,FALSE),"")</f>
        <v>0</v>
      </c>
      <c r="AF540" s="3" t="str">
        <f>VLOOKUP(B540*1,Stores!$A:$C,3,FALSE)</f>
        <v>DFG</v>
      </c>
    </row>
    <row r="541" spans="1:32">
      <c r="A541" s="3" t="s">
        <v>917</v>
      </c>
      <c r="B541" s="3" t="s">
        <v>954</v>
      </c>
      <c r="C541" s="3">
        <v>999115</v>
      </c>
      <c r="D541" s="3" t="s">
        <v>918</v>
      </c>
      <c r="E541" s="3" t="s">
        <v>437</v>
      </c>
      <c r="F541" s="3">
        <v>2016</v>
      </c>
      <c r="G541" s="164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1.8059999999999996</v>
      </c>
      <c r="T541" s="3">
        <v>0</v>
      </c>
      <c r="U541" s="3">
        <v>1.8059999999999996</v>
      </c>
      <c r="V541" s="163">
        <f ca="1">SUM(INDIRECT(Inputs!$C$11&amp;ROW()&amp;":"&amp;Inputs!$C$12&amp;ROW()))</f>
        <v>0</v>
      </c>
      <c r="W541" s="163">
        <f ca="1">SUM(INDIRECT(Inputs!$C$13&amp;ROW()&amp;":"&amp;Inputs!$C$14&amp;ROW()))</f>
        <v>0</v>
      </c>
      <c r="X541" s="3" t="str">
        <f>IF(COUNTIFS(Lookups!$A:$A,C541)=1,"Gross Sales","")</f>
        <v/>
      </c>
      <c r="Y541" s="3" t="str">
        <f>IF(COUNTIFS(Lookups!$D:$D,C541)=1,"Bar Sales","")</f>
        <v/>
      </c>
      <c r="Z541" s="3" t="str">
        <f>IFERROR(VLOOKUP(C541*1,Lookups!$D:$F,3,FALSE),"")</f>
        <v/>
      </c>
      <c r="AA541" s="3" t="str">
        <f>IFERROR(VLOOKUP($C541*1,Lookups!$H:$N,3,FALSE),"")</f>
        <v>Entrees</v>
      </c>
      <c r="AB541" s="3" t="str">
        <f>IFERROR(VLOOKUP($C541*1,Lookups!$H:$N,4,FALSE),"")</f>
        <v>Dinner</v>
      </c>
      <c r="AC541" s="3" t="str">
        <f>IFERROR(VLOOKUP($C541*1,Lookups!$H:$N,5,FALSE),"")</f>
        <v>Private</v>
      </c>
      <c r="AD541" s="3">
        <f>IFERROR(VLOOKUP($C541*1,Lookups!$H:$N,6,FALSE),"")</f>
        <v>0</v>
      </c>
      <c r="AE541" s="3">
        <f>IFERROR(VLOOKUP($C541*1,Lookups!$H:$N,7,FALSE),"")</f>
        <v>0</v>
      </c>
      <c r="AF541" s="3" t="str">
        <f>VLOOKUP(B541*1,Stores!$A:$C,3,FALSE)</f>
        <v>DFG</v>
      </c>
    </row>
    <row r="542" spans="1:32">
      <c r="A542" s="3" t="s">
        <v>917</v>
      </c>
      <c r="B542" s="3" t="s">
        <v>919</v>
      </c>
      <c r="C542" s="3">
        <v>999116</v>
      </c>
      <c r="D542" s="3" t="s">
        <v>918</v>
      </c>
      <c r="E542" s="3" t="s">
        <v>442</v>
      </c>
      <c r="F542" s="3">
        <v>2016</v>
      </c>
      <c r="G542" s="164">
        <v>0</v>
      </c>
      <c r="H542" s="3">
        <v>0</v>
      </c>
      <c r="I542" s="3">
        <v>0</v>
      </c>
      <c r="J542" s="3">
        <v>0</v>
      </c>
      <c r="K542" s="3">
        <v>0.64400000000000002</v>
      </c>
      <c r="L542" s="3">
        <v>0</v>
      </c>
      <c r="M542" s="3">
        <v>0</v>
      </c>
      <c r="N542" s="3">
        <v>0</v>
      </c>
      <c r="O542" s="3">
        <v>0</v>
      </c>
      <c r="P542" s="3">
        <v>-1.0639999999999998</v>
      </c>
      <c r="Q542" s="3">
        <v>0</v>
      </c>
      <c r="R542" s="3">
        <v>0</v>
      </c>
      <c r="S542" s="3">
        <v>0</v>
      </c>
      <c r="T542" s="3">
        <v>0</v>
      </c>
      <c r="U542" s="3">
        <v>-0.41999999999999982</v>
      </c>
      <c r="V542" s="163">
        <f ca="1">SUM(INDIRECT(Inputs!$C$11&amp;ROW()&amp;":"&amp;Inputs!$C$12&amp;ROW()))</f>
        <v>0</v>
      </c>
      <c r="W542" s="163">
        <f ca="1">SUM(INDIRECT(Inputs!$C$13&amp;ROW()&amp;":"&amp;Inputs!$C$14&amp;ROW()))</f>
        <v>-0.41999999999999982</v>
      </c>
      <c r="X542" s="3" t="str">
        <f>IF(COUNTIFS(Lookups!$A:$A,C542)=1,"Gross Sales","")</f>
        <v/>
      </c>
      <c r="Y542" s="3" t="str">
        <f>IF(COUNTIFS(Lookups!$D:$D,C542)=1,"Bar Sales","")</f>
        <v/>
      </c>
      <c r="Z542" s="3" t="str">
        <f>IFERROR(VLOOKUP(C542*1,Lookups!$D:$F,3,FALSE),"")</f>
        <v/>
      </c>
      <c r="AA542" s="3" t="str">
        <f>IFERROR(VLOOKUP($C542*1,Lookups!$H:$N,3,FALSE),"")</f>
        <v>Entrees</v>
      </c>
      <c r="AB542" s="3" t="str">
        <f>IFERROR(VLOOKUP($C542*1,Lookups!$H:$N,4,FALSE),"")</f>
        <v>Lunch</v>
      </c>
      <c r="AC542" s="3" t="str">
        <f>IFERROR(VLOOKUP($C542*1,Lookups!$H:$N,5,FALSE),"")</f>
        <v>Bar</v>
      </c>
      <c r="AD542" s="3">
        <f>IFERROR(VLOOKUP($C542*1,Lookups!$H:$N,6,FALSE),"")</f>
        <v>0</v>
      </c>
      <c r="AE542" s="3">
        <f>IFERROR(VLOOKUP($C542*1,Lookups!$H:$N,7,FALSE),"")</f>
        <v>0</v>
      </c>
      <c r="AF542" s="3" t="str">
        <f>VLOOKUP(B542*1,Stores!$A:$C,3,FALSE)</f>
        <v>DFDE</v>
      </c>
    </row>
    <row r="543" spans="1:32">
      <c r="A543" s="3" t="s">
        <v>917</v>
      </c>
      <c r="B543" s="3" t="s">
        <v>920</v>
      </c>
      <c r="C543" s="3">
        <v>999116</v>
      </c>
      <c r="D543" s="3" t="s">
        <v>918</v>
      </c>
      <c r="E543" s="3" t="s">
        <v>442</v>
      </c>
      <c r="F543" s="3">
        <v>2016</v>
      </c>
      <c r="G543" s="164">
        <v>0</v>
      </c>
      <c r="H543" s="3">
        <v>-0.59499999999999997</v>
      </c>
      <c r="I543" s="3">
        <v>-0.49699999999999994</v>
      </c>
      <c r="J543" s="3">
        <v>0</v>
      </c>
      <c r="K543" s="3">
        <v>1.6169999999999998</v>
      </c>
      <c r="L543" s="3">
        <v>-0.55299999999999994</v>
      </c>
      <c r="M543" s="3">
        <v>0</v>
      </c>
      <c r="N543" s="3">
        <v>0</v>
      </c>
      <c r="O543" s="3">
        <v>-0.64400000000000002</v>
      </c>
      <c r="P543" s="3">
        <v>0.95199999999999996</v>
      </c>
      <c r="Q543" s="3">
        <v>-1.204</v>
      </c>
      <c r="R543" s="3">
        <v>0</v>
      </c>
      <c r="S543" s="3">
        <v>1.218</v>
      </c>
      <c r="T543" s="3">
        <v>13.86</v>
      </c>
      <c r="U543" s="3">
        <v>14.154</v>
      </c>
      <c r="V543" s="163">
        <f ca="1">SUM(INDIRECT(Inputs!$C$11&amp;ROW()&amp;":"&amp;Inputs!$C$12&amp;ROW()))</f>
        <v>-1.204</v>
      </c>
      <c r="W543" s="163">
        <f ca="1">SUM(INDIRECT(Inputs!$C$13&amp;ROW()&amp;":"&amp;Inputs!$C$14&amp;ROW()))</f>
        <v>-0.92400000000000004</v>
      </c>
      <c r="X543" s="3" t="str">
        <f>IF(COUNTIFS(Lookups!$A:$A,C543)=1,"Gross Sales","")</f>
        <v/>
      </c>
      <c r="Y543" s="3" t="str">
        <f>IF(COUNTIFS(Lookups!$D:$D,C543)=1,"Bar Sales","")</f>
        <v/>
      </c>
      <c r="Z543" s="3" t="str">
        <f>IFERROR(VLOOKUP(C543*1,Lookups!$D:$F,3,FALSE),"")</f>
        <v/>
      </c>
      <c r="AA543" s="3" t="str">
        <f>IFERROR(VLOOKUP($C543*1,Lookups!$H:$N,3,FALSE),"")</f>
        <v>Entrees</v>
      </c>
      <c r="AB543" s="3" t="str">
        <f>IFERROR(VLOOKUP($C543*1,Lookups!$H:$N,4,FALSE),"")</f>
        <v>Lunch</v>
      </c>
      <c r="AC543" s="3" t="str">
        <f>IFERROR(VLOOKUP($C543*1,Lookups!$H:$N,5,FALSE),"")</f>
        <v>Bar</v>
      </c>
      <c r="AD543" s="3">
        <f>IFERROR(VLOOKUP($C543*1,Lookups!$H:$N,6,FALSE),"")</f>
        <v>0</v>
      </c>
      <c r="AE543" s="3">
        <f>IFERROR(VLOOKUP($C543*1,Lookups!$H:$N,7,FALSE),"")</f>
        <v>0</v>
      </c>
      <c r="AF543" s="3" t="str">
        <f>VLOOKUP(B543*1,Stores!$A:$C,3,FALSE)</f>
        <v>DFDE</v>
      </c>
    </row>
    <row r="544" spans="1:32">
      <c r="A544" s="3" t="s">
        <v>917</v>
      </c>
      <c r="B544" s="3" t="s">
        <v>921</v>
      </c>
      <c r="C544" s="3">
        <v>999116</v>
      </c>
      <c r="D544" s="3" t="s">
        <v>918</v>
      </c>
      <c r="E544" s="3" t="s">
        <v>442</v>
      </c>
      <c r="F544" s="3">
        <v>2016</v>
      </c>
      <c r="G544" s="164">
        <v>0</v>
      </c>
      <c r="H544" s="3">
        <v>165.05999999999997</v>
      </c>
      <c r="I544" s="3">
        <v>176.54</v>
      </c>
      <c r="J544" s="3">
        <v>173.34799999999998</v>
      </c>
      <c r="K544" s="3">
        <v>199.20599999999999</v>
      </c>
      <c r="L544" s="3">
        <v>244.77600000000001</v>
      </c>
      <c r="M544" s="3">
        <v>132.05500000000001</v>
      </c>
      <c r="N544" s="3">
        <v>110.166</v>
      </c>
      <c r="O544" s="3">
        <v>193.97</v>
      </c>
      <c r="P544" s="3">
        <v>179.256</v>
      </c>
      <c r="Q544" s="3">
        <v>192.64</v>
      </c>
      <c r="R544" s="3">
        <v>204.624</v>
      </c>
      <c r="S544" s="3">
        <v>145.38999999999999</v>
      </c>
      <c r="T544" s="3">
        <v>385.03499999999991</v>
      </c>
      <c r="U544" s="3">
        <v>2502.0660000000003</v>
      </c>
      <c r="V544" s="163">
        <f ca="1">SUM(INDIRECT(Inputs!$C$11&amp;ROW()&amp;":"&amp;Inputs!$C$12&amp;ROW()))</f>
        <v>192.64</v>
      </c>
      <c r="W544" s="163">
        <f ca="1">SUM(INDIRECT(Inputs!$C$13&amp;ROW()&amp;":"&amp;Inputs!$C$14&amp;ROW()))</f>
        <v>1767.0170000000003</v>
      </c>
      <c r="X544" s="3" t="str">
        <f>IF(COUNTIFS(Lookups!$A:$A,C544)=1,"Gross Sales","")</f>
        <v/>
      </c>
      <c r="Y544" s="3" t="str">
        <f>IF(COUNTIFS(Lookups!$D:$D,C544)=1,"Bar Sales","")</f>
        <v/>
      </c>
      <c r="Z544" s="3" t="str">
        <f>IFERROR(VLOOKUP(C544*1,Lookups!$D:$F,3,FALSE),"")</f>
        <v/>
      </c>
      <c r="AA544" s="3" t="str">
        <f>IFERROR(VLOOKUP($C544*1,Lookups!$H:$N,3,FALSE),"")</f>
        <v>Entrees</v>
      </c>
      <c r="AB544" s="3" t="str">
        <f>IFERROR(VLOOKUP($C544*1,Lookups!$H:$N,4,FALSE),"")</f>
        <v>Lunch</v>
      </c>
      <c r="AC544" s="3" t="str">
        <f>IFERROR(VLOOKUP($C544*1,Lookups!$H:$N,5,FALSE),"")</f>
        <v>Bar</v>
      </c>
      <c r="AD544" s="3">
        <f>IFERROR(VLOOKUP($C544*1,Lookups!$H:$N,6,FALSE),"")</f>
        <v>0</v>
      </c>
      <c r="AE544" s="3">
        <f>IFERROR(VLOOKUP($C544*1,Lookups!$H:$N,7,FALSE),"")</f>
        <v>0</v>
      </c>
      <c r="AF544" s="3" t="str">
        <f>VLOOKUP(B544*1,Stores!$A:$C,3,FALSE)</f>
        <v>DFDE</v>
      </c>
    </row>
    <row r="545" spans="1:32">
      <c r="A545" s="3" t="s">
        <v>917</v>
      </c>
      <c r="B545" s="3" t="s">
        <v>922</v>
      </c>
      <c r="C545" s="3">
        <v>999116</v>
      </c>
      <c r="D545" s="3" t="s">
        <v>918</v>
      </c>
      <c r="E545" s="3" t="s">
        <v>442</v>
      </c>
      <c r="F545" s="3">
        <v>2016</v>
      </c>
      <c r="G545" s="164">
        <v>0</v>
      </c>
      <c r="H545" s="3">
        <v>0.46899999999999997</v>
      </c>
      <c r="I545" s="3">
        <v>14.783999999999997</v>
      </c>
      <c r="J545" s="3">
        <v>0</v>
      </c>
      <c r="K545" s="3">
        <v>2.4359999999999999</v>
      </c>
      <c r="L545" s="3">
        <v>15.707999999999998</v>
      </c>
      <c r="M545" s="3">
        <v>0</v>
      </c>
      <c r="N545" s="3">
        <v>2.6319999999999997</v>
      </c>
      <c r="O545" s="3">
        <v>-0.92399999999999993</v>
      </c>
      <c r="P545" s="3">
        <v>0</v>
      </c>
      <c r="Q545" s="3">
        <v>0</v>
      </c>
      <c r="R545" s="3">
        <v>0</v>
      </c>
      <c r="S545" s="3">
        <v>3.2829999999999999</v>
      </c>
      <c r="T545" s="3">
        <v>-0.93799999999999994</v>
      </c>
      <c r="U545" s="3">
        <v>37.449999999999989</v>
      </c>
      <c r="V545" s="163">
        <f ca="1">SUM(INDIRECT(Inputs!$C$11&amp;ROW()&amp;":"&amp;Inputs!$C$12&amp;ROW()))</f>
        <v>0</v>
      </c>
      <c r="W545" s="163">
        <f ca="1">SUM(INDIRECT(Inputs!$C$13&amp;ROW()&amp;":"&amp;Inputs!$C$14&amp;ROW()))</f>
        <v>35.10499999999999</v>
      </c>
      <c r="X545" s="3" t="str">
        <f>IF(COUNTIFS(Lookups!$A:$A,C545)=1,"Gross Sales","")</f>
        <v/>
      </c>
      <c r="Y545" s="3" t="str">
        <f>IF(COUNTIFS(Lookups!$D:$D,C545)=1,"Bar Sales","")</f>
        <v/>
      </c>
      <c r="Z545" s="3" t="str">
        <f>IFERROR(VLOOKUP(C545*1,Lookups!$D:$F,3,FALSE),"")</f>
        <v/>
      </c>
      <c r="AA545" s="3" t="str">
        <f>IFERROR(VLOOKUP($C545*1,Lookups!$H:$N,3,FALSE),"")</f>
        <v>Entrees</v>
      </c>
      <c r="AB545" s="3" t="str">
        <f>IFERROR(VLOOKUP($C545*1,Lookups!$H:$N,4,FALSE),"")</f>
        <v>Lunch</v>
      </c>
      <c r="AC545" s="3" t="str">
        <f>IFERROR(VLOOKUP($C545*1,Lookups!$H:$N,5,FALSE),"")</f>
        <v>Bar</v>
      </c>
      <c r="AD545" s="3">
        <f>IFERROR(VLOOKUP($C545*1,Lookups!$H:$N,6,FALSE),"")</f>
        <v>0</v>
      </c>
      <c r="AE545" s="3">
        <f>IFERROR(VLOOKUP($C545*1,Lookups!$H:$N,7,FALSE),"")</f>
        <v>0</v>
      </c>
      <c r="AF545" s="3" t="str">
        <f>VLOOKUP(B545*1,Stores!$A:$C,3,FALSE)</f>
        <v>DFDE</v>
      </c>
    </row>
    <row r="546" spans="1:32">
      <c r="A546" s="3" t="s">
        <v>917</v>
      </c>
      <c r="B546" s="3" t="s">
        <v>923</v>
      </c>
      <c r="C546" s="3">
        <v>999116</v>
      </c>
      <c r="D546" s="3" t="s">
        <v>918</v>
      </c>
      <c r="E546" s="3" t="s">
        <v>442</v>
      </c>
      <c r="F546" s="3">
        <v>2016</v>
      </c>
      <c r="G546" s="164">
        <v>0</v>
      </c>
      <c r="H546" s="3">
        <v>71.483999999999995</v>
      </c>
      <c r="I546" s="3">
        <v>67.34</v>
      </c>
      <c r="J546" s="3">
        <v>73.5</v>
      </c>
      <c r="K546" s="3">
        <v>75.144999999999996</v>
      </c>
      <c r="L546" s="3">
        <v>80.331999999999994</v>
      </c>
      <c r="M546" s="3">
        <v>81.143999999999991</v>
      </c>
      <c r="N546" s="3">
        <v>69.775999999999996</v>
      </c>
      <c r="O546" s="3">
        <v>59.535000000000004</v>
      </c>
      <c r="P546" s="3">
        <v>106.25999999999999</v>
      </c>
      <c r="Q546" s="3">
        <v>96.389999999999986</v>
      </c>
      <c r="R546" s="3">
        <v>92.924999999999997</v>
      </c>
      <c r="S546" s="3">
        <v>98.727999999999994</v>
      </c>
      <c r="T546" s="3">
        <v>135.65999999999997</v>
      </c>
      <c r="U546" s="3">
        <v>1108.2189999999998</v>
      </c>
      <c r="V546" s="163">
        <f ca="1">SUM(INDIRECT(Inputs!$C$11&amp;ROW()&amp;":"&amp;Inputs!$C$12&amp;ROW()))</f>
        <v>96.389999999999986</v>
      </c>
      <c r="W546" s="163">
        <f ca="1">SUM(INDIRECT(Inputs!$C$13&amp;ROW()&amp;":"&amp;Inputs!$C$14&amp;ROW()))</f>
        <v>780.90599999999995</v>
      </c>
      <c r="X546" s="3" t="str">
        <f>IF(COUNTIFS(Lookups!$A:$A,C546)=1,"Gross Sales","")</f>
        <v/>
      </c>
      <c r="Y546" s="3" t="str">
        <f>IF(COUNTIFS(Lookups!$D:$D,C546)=1,"Bar Sales","")</f>
        <v/>
      </c>
      <c r="Z546" s="3" t="str">
        <f>IFERROR(VLOOKUP(C546*1,Lookups!$D:$F,3,FALSE),"")</f>
        <v/>
      </c>
      <c r="AA546" s="3" t="str">
        <f>IFERROR(VLOOKUP($C546*1,Lookups!$H:$N,3,FALSE),"")</f>
        <v>Entrees</v>
      </c>
      <c r="AB546" s="3" t="str">
        <f>IFERROR(VLOOKUP($C546*1,Lookups!$H:$N,4,FALSE),"")</f>
        <v>Lunch</v>
      </c>
      <c r="AC546" s="3" t="str">
        <f>IFERROR(VLOOKUP($C546*1,Lookups!$H:$N,5,FALSE),"")</f>
        <v>Bar</v>
      </c>
      <c r="AD546" s="3">
        <f>IFERROR(VLOOKUP($C546*1,Lookups!$H:$N,6,FALSE),"")</f>
        <v>0</v>
      </c>
      <c r="AE546" s="3">
        <f>IFERROR(VLOOKUP($C546*1,Lookups!$H:$N,7,FALSE),"")</f>
        <v>0</v>
      </c>
      <c r="AF546" s="3" t="str">
        <f>VLOOKUP(B546*1,Stores!$A:$C,3,FALSE)</f>
        <v>DFDE</v>
      </c>
    </row>
    <row r="547" spans="1:32">
      <c r="A547" s="3" t="s">
        <v>917</v>
      </c>
      <c r="B547" s="3" t="s">
        <v>924</v>
      </c>
      <c r="C547" s="3">
        <v>999116</v>
      </c>
      <c r="D547" s="3" t="s">
        <v>918</v>
      </c>
      <c r="E547" s="3" t="s">
        <v>442</v>
      </c>
      <c r="F547" s="3">
        <v>2016</v>
      </c>
      <c r="G547" s="164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112.77</v>
      </c>
      <c r="R547" s="3">
        <v>161.97999999999999</v>
      </c>
      <c r="S547" s="3">
        <v>190.85499999999996</v>
      </c>
      <c r="T547" s="3">
        <v>188.04799999999997</v>
      </c>
      <c r="U547" s="3">
        <v>653.65299999999991</v>
      </c>
      <c r="V547" s="163">
        <f ca="1">SUM(INDIRECT(Inputs!$C$11&amp;ROW()&amp;":"&amp;Inputs!$C$12&amp;ROW()))</f>
        <v>112.77</v>
      </c>
      <c r="W547" s="163">
        <f ca="1">SUM(INDIRECT(Inputs!$C$13&amp;ROW()&amp;":"&amp;Inputs!$C$14&amp;ROW()))</f>
        <v>112.77</v>
      </c>
      <c r="X547" s="3" t="str">
        <f>IF(COUNTIFS(Lookups!$A:$A,C547)=1,"Gross Sales","")</f>
        <v/>
      </c>
      <c r="Y547" s="3" t="str">
        <f>IF(COUNTIFS(Lookups!$D:$D,C547)=1,"Bar Sales","")</f>
        <v/>
      </c>
      <c r="Z547" s="3" t="str">
        <f>IFERROR(VLOOKUP(C547*1,Lookups!$D:$F,3,FALSE),"")</f>
        <v/>
      </c>
      <c r="AA547" s="3" t="str">
        <f>IFERROR(VLOOKUP($C547*1,Lookups!$H:$N,3,FALSE),"")</f>
        <v>Entrees</v>
      </c>
      <c r="AB547" s="3" t="str">
        <f>IFERROR(VLOOKUP($C547*1,Lookups!$H:$N,4,FALSE),"")</f>
        <v>Lunch</v>
      </c>
      <c r="AC547" s="3" t="str">
        <f>IFERROR(VLOOKUP($C547*1,Lookups!$H:$N,5,FALSE),"")</f>
        <v>Bar</v>
      </c>
      <c r="AD547" s="3">
        <f>IFERROR(VLOOKUP($C547*1,Lookups!$H:$N,6,FALSE),"")</f>
        <v>0</v>
      </c>
      <c r="AE547" s="3">
        <f>IFERROR(VLOOKUP($C547*1,Lookups!$H:$N,7,FALSE),"")</f>
        <v>0</v>
      </c>
      <c r="AF547" s="3" t="str">
        <f>VLOOKUP(B547*1,Stores!$A:$C,3,FALSE)</f>
        <v>DFDE</v>
      </c>
    </row>
    <row r="548" spans="1:32">
      <c r="A548" s="3" t="s">
        <v>917</v>
      </c>
      <c r="B548" s="3" t="s">
        <v>925</v>
      </c>
      <c r="C548" s="3">
        <v>999116</v>
      </c>
      <c r="D548" s="3" t="s">
        <v>918</v>
      </c>
      <c r="E548" s="3" t="s">
        <v>442</v>
      </c>
      <c r="F548" s="3">
        <v>2016</v>
      </c>
      <c r="G548" s="164">
        <v>0</v>
      </c>
      <c r="H548" s="3">
        <v>26.543999999999997</v>
      </c>
      <c r="I548" s="3">
        <v>14.196</v>
      </c>
      <c r="J548" s="3">
        <v>0</v>
      </c>
      <c r="K548" s="3">
        <v>1.246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-1.1759999999999999</v>
      </c>
      <c r="R548" s="3">
        <v>-0.56699999999999995</v>
      </c>
      <c r="S548" s="3">
        <v>1.3159999999999998</v>
      </c>
      <c r="T548" s="3">
        <v>0</v>
      </c>
      <c r="U548" s="3">
        <v>41.558999999999997</v>
      </c>
      <c r="V548" s="163">
        <f ca="1">SUM(INDIRECT(Inputs!$C$11&amp;ROW()&amp;":"&amp;Inputs!$C$12&amp;ROW()))</f>
        <v>-1.1759999999999999</v>
      </c>
      <c r="W548" s="163">
        <f ca="1">SUM(INDIRECT(Inputs!$C$13&amp;ROW()&amp;":"&amp;Inputs!$C$14&amp;ROW()))</f>
        <v>40.809999999999995</v>
      </c>
      <c r="X548" s="3" t="str">
        <f>IF(COUNTIFS(Lookups!$A:$A,C548)=1,"Gross Sales","")</f>
        <v/>
      </c>
      <c r="Y548" s="3" t="str">
        <f>IF(COUNTIFS(Lookups!$D:$D,C548)=1,"Bar Sales","")</f>
        <v/>
      </c>
      <c r="Z548" s="3" t="str">
        <f>IFERROR(VLOOKUP(C548*1,Lookups!$D:$F,3,FALSE),"")</f>
        <v/>
      </c>
      <c r="AA548" s="3" t="str">
        <f>IFERROR(VLOOKUP($C548*1,Lookups!$H:$N,3,FALSE),"")</f>
        <v>Entrees</v>
      </c>
      <c r="AB548" s="3" t="str">
        <f>IFERROR(VLOOKUP($C548*1,Lookups!$H:$N,4,FALSE),"")</f>
        <v>Lunch</v>
      </c>
      <c r="AC548" s="3" t="str">
        <f>IFERROR(VLOOKUP($C548*1,Lookups!$H:$N,5,FALSE),"")</f>
        <v>Bar</v>
      </c>
      <c r="AD548" s="3">
        <f>IFERROR(VLOOKUP($C548*1,Lookups!$H:$N,6,FALSE),"")</f>
        <v>0</v>
      </c>
      <c r="AE548" s="3">
        <f>IFERROR(VLOOKUP($C548*1,Lookups!$H:$N,7,FALSE),"")</f>
        <v>0</v>
      </c>
      <c r="AF548" s="3" t="str">
        <f>VLOOKUP(B548*1,Stores!$A:$C,3,FALSE)</f>
        <v>DFDE</v>
      </c>
    </row>
    <row r="549" spans="1:32">
      <c r="A549" s="3" t="s">
        <v>917</v>
      </c>
      <c r="B549" s="3" t="s">
        <v>926</v>
      </c>
      <c r="C549" s="3">
        <v>999116</v>
      </c>
      <c r="D549" s="3" t="s">
        <v>918</v>
      </c>
      <c r="E549" s="3" t="s">
        <v>442</v>
      </c>
      <c r="F549" s="3">
        <v>2016</v>
      </c>
      <c r="G549" s="164">
        <v>0</v>
      </c>
      <c r="H549" s="3">
        <v>276.5</v>
      </c>
      <c r="I549" s="3">
        <v>294.83999999999997</v>
      </c>
      <c r="J549" s="3">
        <v>177.20499999999998</v>
      </c>
      <c r="K549" s="3">
        <v>272.98599999999999</v>
      </c>
      <c r="L549" s="3">
        <v>249.018</v>
      </c>
      <c r="M549" s="3">
        <v>227.83599999999998</v>
      </c>
      <c r="N549" s="3">
        <v>210.32199999999997</v>
      </c>
      <c r="O549" s="3">
        <v>261.20499999999993</v>
      </c>
      <c r="P549" s="3">
        <v>150.69599999999997</v>
      </c>
      <c r="Q549" s="3">
        <v>197.27399999999997</v>
      </c>
      <c r="R549" s="3">
        <v>250.99199999999996</v>
      </c>
      <c r="S549" s="3">
        <v>275.303</v>
      </c>
      <c r="T549" s="3">
        <v>489.762</v>
      </c>
      <c r="U549" s="3">
        <v>3333.9389999999999</v>
      </c>
      <c r="V549" s="163">
        <f ca="1">SUM(INDIRECT(Inputs!$C$11&amp;ROW()&amp;":"&amp;Inputs!$C$12&amp;ROW()))</f>
        <v>197.27399999999997</v>
      </c>
      <c r="W549" s="163">
        <f ca="1">SUM(INDIRECT(Inputs!$C$13&amp;ROW()&amp;":"&amp;Inputs!$C$14&amp;ROW()))</f>
        <v>2317.8819999999996</v>
      </c>
      <c r="X549" s="3" t="str">
        <f>IF(COUNTIFS(Lookups!$A:$A,C549)=1,"Gross Sales","")</f>
        <v/>
      </c>
      <c r="Y549" s="3" t="str">
        <f>IF(COUNTIFS(Lookups!$D:$D,C549)=1,"Bar Sales","")</f>
        <v/>
      </c>
      <c r="Z549" s="3" t="str">
        <f>IFERROR(VLOOKUP(C549*1,Lookups!$D:$F,3,FALSE),"")</f>
        <v/>
      </c>
      <c r="AA549" s="3" t="str">
        <f>IFERROR(VLOOKUP($C549*1,Lookups!$H:$N,3,FALSE),"")</f>
        <v>Entrees</v>
      </c>
      <c r="AB549" s="3" t="str">
        <f>IFERROR(VLOOKUP($C549*1,Lookups!$H:$N,4,FALSE),"")</f>
        <v>Lunch</v>
      </c>
      <c r="AC549" s="3" t="str">
        <f>IFERROR(VLOOKUP($C549*1,Lookups!$H:$N,5,FALSE),"")</f>
        <v>Bar</v>
      </c>
      <c r="AD549" s="3">
        <f>IFERROR(VLOOKUP($C549*1,Lookups!$H:$N,6,FALSE),"")</f>
        <v>0</v>
      </c>
      <c r="AE549" s="3">
        <f>IFERROR(VLOOKUP($C549*1,Lookups!$H:$N,7,FALSE),"")</f>
        <v>0</v>
      </c>
      <c r="AF549" s="3" t="str">
        <f>VLOOKUP(B549*1,Stores!$A:$C,3,FALSE)</f>
        <v>DFDE</v>
      </c>
    </row>
    <row r="550" spans="1:32">
      <c r="A550" s="3" t="s">
        <v>917</v>
      </c>
      <c r="B550" s="3" t="s">
        <v>927</v>
      </c>
      <c r="C550" s="3">
        <v>999116</v>
      </c>
      <c r="D550" s="3" t="s">
        <v>918</v>
      </c>
      <c r="E550" s="3" t="s">
        <v>442</v>
      </c>
      <c r="F550" s="3">
        <v>2016</v>
      </c>
      <c r="G550" s="164">
        <v>0</v>
      </c>
      <c r="H550" s="3">
        <v>106.568</v>
      </c>
      <c r="I550" s="3">
        <v>150.29</v>
      </c>
      <c r="J550" s="3">
        <v>110.77499999999999</v>
      </c>
      <c r="K550" s="3">
        <v>137.00399999999999</v>
      </c>
      <c r="L550" s="3">
        <v>115.92</v>
      </c>
      <c r="M550" s="3">
        <v>115.255</v>
      </c>
      <c r="N550" s="3">
        <v>90.453999999999994</v>
      </c>
      <c r="O550" s="3">
        <v>62.768999999999991</v>
      </c>
      <c r="P550" s="3">
        <v>87.359999999999985</v>
      </c>
      <c r="Q550" s="3">
        <v>99.792000000000002</v>
      </c>
      <c r="R550" s="3">
        <v>101.556</v>
      </c>
      <c r="S550" s="3">
        <v>110.89399999999999</v>
      </c>
      <c r="T550" s="3">
        <v>106.85499999999999</v>
      </c>
      <c r="U550" s="3">
        <v>1395.492</v>
      </c>
      <c r="V550" s="163">
        <f ca="1">SUM(INDIRECT(Inputs!$C$11&amp;ROW()&amp;":"&amp;Inputs!$C$12&amp;ROW()))</f>
        <v>99.792000000000002</v>
      </c>
      <c r="W550" s="163">
        <f ca="1">SUM(INDIRECT(Inputs!$C$13&amp;ROW()&amp;":"&amp;Inputs!$C$14&amp;ROW()))</f>
        <v>1076.1869999999999</v>
      </c>
      <c r="X550" s="3" t="str">
        <f>IF(COUNTIFS(Lookups!$A:$A,C550)=1,"Gross Sales","")</f>
        <v/>
      </c>
      <c r="Y550" s="3" t="str">
        <f>IF(COUNTIFS(Lookups!$D:$D,C550)=1,"Bar Sales","")</f>
        <v/>
      </c>
      <c r="Z550" s="3" t="str">
        <f>IFERROR(VLOOKUP(C550*1,Lookups!$D:$F,3,FALSE),"")</f>
        <v/>
      </c>
      <c r="AA550" s="3" t="str">
        <f>IFERROR(VLOOKUP($C550*1,Lookups!$H:$N,3,FALSE),"")</f>
        <v>Entrees</v>
      </c>
      <c r="AB550" s="3" t="str">
        <f>IFERROR(VLOOKUP($C550*1,Lookups!$H:$N,4,FALSE),"")</f>
        <v>Lunch</v>
      </c>
      <c r="AC550" s="3" t="str">
        <f>IFERROR(VLOOKUP($C550*1,Lookups!$H:$N,5,FALSE),"")</f>
        <v>Bar</v>
      </c>
      <c r="AD550" s="3">
        <f>IFERROR(VLOOKUP($C550*1,Lookups!$H:$N,6,FALSE),"")</f>
        <v>0</v>
      </c>
      <c r="AE550" s="3">
        <f>IFERROR(VLOOKUP($C550*1,Lookups!$H:$N,7,FALSE),"")</f>
        <v>0</v>
      </c>
      <c r="AF550" s="3" t="str">
        <f>VLOOKUP(B550*1,Stores!$A:$C,3,FALSE)</f>
        <v>DFDE</v>
      </c>
    </row>
    <row r="551" spans="1:32">
      <c r="A551" s="3" t="s">
        <v>917</v>
      </c>
      <c r="B551" s="3" t="s">
        <v>928</v>
      </c>
      <c r="C551" s="3">
        <v>999116</v>
      </c>
      <c r="D551" s="3" t="s">
        <v>918</v>
      </c>
      <c r="E551" s="3" t="s">
        <v>442</v>
      </c>
      <c r="F551" s="3">
        <v>2016</v>
      </c>
      <c r="G551" s="164">
        <v>0</v>
      </c>
      <c r="H551" s="3">
        <v>-1.19</v>
      </c>
      <c r="I551" s="3">
        <v>-1.288</v>
      </c>
      <c r="J551" s="3">
        <v>-0.65799999999999992</v>
      </c>
      <c r="K551" s="3">
        <v>-0.63700000000000001</v>
      </c>
      <c r="L551" s="3">
        <v>0</v>
      </c>
      <c r="M551" s="3">
        <v>0.89599999999999991</v>
      </c>
      <c r="N551" s="3">
        <v>-0.65100000000000002</v>
      </c>
      <c r="O551" s="3">
        <v>-0.53899999999999992</v>
      </c>
      <c r="P551" s="3">
        <v>-1.26</v>
      </c>
      <c r="Q551" s="3">
        <v>0</v>
      </c>
      <c r="R551" s="3">
        <v>-0.49699999999999994</v>
      </c>
      <c r="S551" s="3">
        <v>-0.44099999999999995</v>
      </c>
      <c r="T551" s="3">
        <v>0</v>
      </c>
      <c r="U551" s="3">
        <v>-6.2649999999999988</v>
      </c>
      <c r="V551" s="163">
        <f ca="1">SUM(INDIRECT(Inputs!$C$11&amp;ROW()&amp;":"&amp;Inputs!$C$12&amp;ROW()))</f>
        <v>0</v>
      </c>
      <c r="W551" s="163">
        <f ca="1">SUM(INDIRECT(Inputs!$C$13&amp;ROW()&amp;":"&amp;Inputs!$C$14&amp;ROW()))</f>
        <v>-5.3269999999999991</v>
      </c>
      <c r="X551" s="3" t="str">
        <f>IF(COUNTIFS(Lookups!$A:$A,C551)=1,"Gross Sales","")</f>
        <v/>
      </c>
      <c r="Y551" s="3" t="str">
        <f>IF(COUNTIFS(Lookups!$D:$D,C551)=1,"Bar Sales","")</f>
        <v/>
      </c>
      <c r="Z551" s="3" t="str">
        <f>IFERROR(VLOOKUP(C551*1,Lookups!$D:$F,3,FALSE),"")</f>
        <v/>
      </c>
      <c r="AA551" s="3" t="str">
        <f>IFERROR(VLOOKUP($C551*1,Lookups!$H:$N,3,FALSE),"")</f>
        <v>Entrees</v>
      </c>
      <c r="AB551" s="3" t="str">
        <f>IFERROR(VLOOKUP($C551*1,Lookups!$H:$N,4,FALSE),"")</f>
        <v>Lunch</v>
      </c>
      <c r="AC551" s="3" t="str">
        <f>IFERROR(VLOOKUP($C551*1,Lookups!$H:$N,5,FALSE),"")</f>
        <v>Bar</v>
      </c>
      <c r="AD551" s="3">
        <f>IFERROR(VLOOKUP($C551*1,Lookups!$H:$N,6,FALSE),"")</f>
        <v>0</v>
      </c>
      <c r="AE551" s="3">
        <f>IFERROR(VLOOKUP($C551*1,Lookups!$H:$N,7,FALSE),"")</f>
        <v>0</v>
      </c>
      <c r="AF551" s="3" t="str">
        <f>VLOOKUP(B551*1,Stores!$A:$C,3,FALSE)</f>
        <v>DFDE</v>
      </c>
    </row>
    <row r="552" spans="1:32">
      <c r="A552" s="3" t="s">
        <v>917</v>
      </c>
      <c r="B552" s="3" t="s">
        <v>929</v>
      </c>
      <c r="C552" s="3">
        <v>999116</v>
      </c>
      <c r="D552" s="3" t="s">
        <v>918</v>
      </c>
      <c r="E552" s="3" t="s">
        <v>442</v>
      </c>
      <c r="F552" s="3">
        <v>2016</v>
      </c>
      <c r="G552" s="164">
        <v>0</v>
      </c>
      <c r="H552" s="3">
        <v>24.023999999999997</v>
      </c>
      <c r="I552" s="3">
        <v>30.974999999999998</v>
      </c>
      <c r="J552" s="3">
        <v>18.900000000000002</v>
      </c>
      <c r="K552" s="3">
        <v>20.09</v>
      </c>
      <c r="L552" s="3">
        <v>19.417999999999999</v>
      </c>
      <c r="M552" s="3">
        <v>32.479999999999997</v>
      </c>
      <c r="N552" s="3">
        <v>21.293999999999997</v>
      </c>
      <c r="O552" s="3">
        <v>14.07</v>
      </c>
      <c r="P552" s="3">
        <v>14.7</v>
      </c>
      <c r="Q552" s="3">
        <v>14.91</v>
      </c>
      <c r="R552" s="3">
        <v>22.133999999999997</v>
      </c>
      <c r="S552" s="3">
        <v>28.951999999999998</v>
      </c>
      <c r="T552" s="3">
        <v>35.741999999999997</v>
      </c>
      <c r="U552" s="3">
        <v>297.68899999999996</v>
      </c>
      <c r="V552" s="163">
        <f ca="1">SUM(INDIRECT(Inputs!$C$11&amp;ROW()&amp;":"&amp;Inputs!$C$12&amp;ROW()))</f>
        <v>14.91</v>
      </c>
      <c r="W552" s="163">
        <f ca="1">SUM(INDIRECT(Inputs!$C$13&amp;ROW()&amp;":"&amp;Inputs!$C$14&amp;ROW()))</f>
        <v>210.86099999999996</v>
      </c>
      <c r="X552" s="3" t="str">
        <f>IF(COUNTIFS(Lookups!$A:$A,C552)=1,"Gross Sales","")</f>
        <v/>
      </c>
      <c r="Y552" s="3" t="str">
        <f>IF(COUNTIFS(Lookups!$D:$D,C552)=1,"Bar Sales","")</f>
        <v/>
      </c>
      <c r="Z552" s="3" t="str">
        <f>IFERROR(VLOOKUP(C552*1,Lookups!$D:$F,3,FALSE),"")</f>
        <v/>
      </c>
      <c r="AA552" s="3" t="str">
        <f>IFERROR(VLOOKUP($C552*1,Lookups!$H:$N,3,FALSE),"")</f>
        <v>Entrees</v>
      </c>
      <c r="AB552" s="3" t="str">
        <f>IFERROR(VLOOKUP($C552*1,Lookups!$H:$N,4,FALSE),"")</f>
        <v>Lunch</v>
      </c>
      <c r="AC552" s="3" t="str">
        <f>IFERROR(VLOOKUP($C552*1,Lookups!$H:$N,5,FALSE),"")</f>
        <v>Bar</v>
      </c>
      <c r="AD552" s="3">
        <f>IFERROR(VLOOKUP($C552*1,Lookups!$H:$N,6,FALSE),"")</f>
        <v>0</v>
      </c>
      <c r="AE552" s="3">
        <f>IFERROR(VLOOKUP($C552*1,Lookups!$H:$N,7,FALSE),"")</f>
        <v>0</v>
      </c>
      <c r="AF552" s="3" t="str">
        <f>VLOOKUP(B552*1,Stores!$A:$C,3,FALSE)</f>
        <v>DFDE</v>
      </c>
    </row>
    <row r="553" spans="1:32">
      <c r="A553" s="3" t="s">
        <v>917</v>
      </c>
      <c r="B553" s="3" t="s">
        <v>930</v>
      </c>
      <c r="C553" s="3">
        <v>999116</v>
      </c>
      <c r="D553" s="3" t="s">
        <v>918</v>
      </c>
      <c r="E553" s="3" t="s">
        <v>442</v>
      </c>
      <c r="F553" s="3">
        <v>2016</v>
      </c>
      <c r="G553" s="164">
        <v>0</v>
      </c>
      <c r="H553" s="3">
        <v>170.667</v>
      </c>
      <c r="I553" s="3">
        <v>223.01999999999998</v>
      </c>
      <c r="J553" s="3">
        <v>320.32</v>
      </c>
      <c r="K553" s="3">
        <v>272.15999999999997</v>
      </c>
      <c r="L553" s="3">
        <v>268.12799999999999</v>
      </c>
      <c r="M553" s="3">
        <v>183.23199999999997</v>
      </c>
      <c r="N553" s="3">
        <v>294.30799999999999</v>
      </c>
      <c r="O553" s="3">
        <v>205.75799999999998</v>
      </c>
      <c r="P553" s="3">
        <v>263.54999999999995</v>
      </c>
      <c r="Q553" s="3">
        <v>226.13499999999999</v>
      </c>
      <c r="R553" s="3">
        <v>199.77299999999997</v>
      </c>
      <c r="S553" s="3">
        <v>235.33999999999997</v>
      </c>
      <c r="T553" s="3">
        <v>259.43399999999997</v>
      </c>
      <c r="U553" s="3">
        <v>3121.8250000000007</v>
      </c>
      <c r="V553" s="163">
        <f ca="1">SUM(INDIRECT(Inputs!$C$11&amp;ROW()&amp;":"&amp;Inputs!$C$12&amp;ROW()))</f>
        <v>226.13499999999999</v>
      </c>
      <c r="W553" s="163">
        <f ca="1">SUM(INDIRECT(Inputs!$C$13&amp;ROW()&amp;":"&amp;Inputs!$C$14&amp;ROW()))</f>
        <v>2427.2780000000002</v>
      </c>
      <c r="X553" s="3" t="str">
        <f>IF(COUNTIFS(Lookups!$A:$A,C553)=1,"Gross Sales","")</f>
        <v/>
      </c>
      <c r="Y553" s="3" t="str">
        <f>IF(COUNTIFS(Lookups!$D:$D,C553)=1,"Bar Sales","")</f>
        <v/>
      </c>
      <c r="Z553" s="3" t="str">
        <f>IFERROR(VLOOKUP(C553*1,Lookups!$D:$F,3,FALSE),"")</f>
        <v/>
      </c>
      <c r="AA553" s="3" t="str">
        <f>IFERROR(VLOOKUP($C553*1,Lookups!$H:$N,3,FALSE),"")</f>
        <v>Entrees</v>
      </c>
      <c r="AB553" s="3" t="str">
        <f>IFERROR(VLOOKUP($C553*1,Lookups!$H:$N,4,FALSE),"")</f>
        <v>Lunch</v>
      </c>
      <c r="AC553" s="3" t="str">
        <f>IFERROR(VLOOKUP($C553*1,Lookups!$H:$N,5,FALSE),"")</f>
        <v>Bar</v>
      </c>
      <c r="AD553" s="3">
        <f>IFERROR(VLOOKUP($C553*1,Lookups!$H:$N,6,FALSE),"")</f>
        <v>0</v>
      </c>
      <c r="AE553" s="3">
        <f>IFERROR(VLOOKUP($C553*1,Lookups!$H:$N,7,FALSE),"")</f>
        <v>0</v>
      </c>
      <c r="AF553" s="3" t="str">
        <f>VLOOKUP(B553*1,Stores!$A:$C,3,FALSE)</f>
        <v>DFDE</v>
      </c>
    </row>
    <row r="554" spans="1:32">
      <c r="A554" s="3" t="s">
        <v>917</v>
      </c>
      <c r="B554" s="3" t="s">
        <v>931</v>
      </c>
      <c r="C554" s="3">
        <v>999116</v>
      </c>
      <c r="D554" s="3" t="s">
        <v>918</v>
      </c>
      <c r="E554" s="3" t="s">
        <v>442</v>
      </c>
      <c r="F554" s="3">
        <v>2016</v>
      </c>
      <c r="G554" s="164">
        <v>0</v>
      </c>
      <c r="H554" s="3">
        <v>126.41999999999999</v>
      </c>
      <c r="I554" s="3">
        <v>125.188</v>
      </c>
      <c r="J554" s="3">
        <v>78.399999999999991</v>
      </c>
      <c r="K554" s="3">
        <v>90.551999999999992</v>
      </c>
      <c r="L554" s="3">
        <v>79.015999999999991</v>
      </c>
      <c r="M554" s="3">
        <v>48.173999999999992</v>
      </c>
      <c r="N554" s="3">
        <v>58.211999999999996</v>
      </c>
      <c r="O554" s="3">
        <v>86.568999999999988</v>
      </c>
      <c r="P554" s="3">
        <v>61.908000000000001</v>
      </c>
      <c r="Q554" s="3">
        <v>205.75799999999995</v>
      </c>
      <c r="R554" s="3">
        <v>74.297999999999988</v>
      </c>
      <c r="S554" s="3">
        <v>81.137</v>
      </c>
      <c r="T554" s="3">
        <v>180.21499999999997</v>
      </c>
      <c r="U554" s="3">
        <v>1295.8469999999995</v>
      </c>
      <c r="V554" s="163">
        <f ca="1">SUM(INDIRECT(Inputs!$C$11&amp;ROW()&amp;":"&amp;Inputs!$C$12&amp;ROW()))</f>
        <v>205.75799999999995</v>
      </c>
      <c r="W554" s="163">
        <f ca="1">SUM(INDIRECT(Inputs!$C$13&amp;ROW()&amp;":"&amp;Inputs!$C$14&amp;ROW()))</f>
        <v>960.19699999999978</v>
      </c>
      <c r="X554" s="3" t="str">
        <f>IF(COUNTIFS(Lookups!$A:$A,C554)=1,"Gross Sales","")</f>
        <v/>
      </c>
      <c r="Y554" s="3" t="str">
        <f>IF(COUNTIFS(Lookups!$D:$D,C554)=1,"Bar Sales","")</f>
        <v/>
      </c>
      <c r="Z554" s="3" t="str">
        <f>IFERROR(VLOOKUP(C554*1,Lookups!$D:$F,3,FALSE),"")</f>
        <v/>
      </c>
      <c r="AA554" s="3" t="str">
        <f>IFERROR(VLOOKUP($C554*1,Lookups!$H:$N,3,FALSE),"")</f>
        <v>Entrees</v>
      </c>
      <c r="AB554" s="3" t="str">
        <f>IFERROR(VLOOKUP($C554*1,Lookups!$H:$N,4,FALSE),"")</f>
        <v>Lunch</v>
      </c>
      <c r="AC554" s="3" t="str">
        <f>IFERROR(VLOOKUP($C554*1,Lookups!$H:$N,5,FALSE),"")</f>
        <v>Bar</v>
      </c>
      <c r="AD554" s="3">
        <f>IFERROR(VLOOKUP($C554*1,Lookups!$H:$N,6,FALSE),"")</f>
        <v>0</v>
      </c>
      <c r="AE554" s="3">
        <f>IFERROR(VLOOKUP($C554*1,Lookups!$H:$N,7,FALSE),"")</f>
        <v>0</v>
      </c>
      <c r="AF554" s="3" t="str">
        <f>VLOOKUP(B554*1,Stores!$A:$C,3,FALSE)</f>
        <v>DFDE</v>
      </c>
    </row>
    <row r="555" spans="1:32">
      <c r="A555" s="3" t="s">
        <v>917</v>
      </c>
      <c r="B555" s="3" t="s">
        <v>932</v>
      </c>
      <c r="C555" s="3">
        <v>999116</v>
      </c>
      <c r="D555" s="3" t="s">
        <v>918</v>
      </c>
      <c r="E555" s="3" t="s">
        <v>442</v>
      </c>
      <c r="F555" s="3">
        <v>2016</v>
      </c>
      <c r="G555" s="164">
        <v>0</v>
      </c>
      <c r="H555" s="3">
        <v>700.35</v>
      </c>
      <c r="I555" s="3">
        <v>518.37799999999993</v>
      </c>
      <c r="J555" s="3">
        <v>690.52199999999993</v>
      </c>
      <c r="K555" s="3">
        <v>578.68999999999994</v>
      </c>
      <c r="L555" s="3">
        <v>713.97199999999998</v>
      </c>
      <c r="M555" s="3">
        <v>575.72199999999987</v>
      </c>
      <c r="N555" s="3">
        <v>545.02</v>
      </c>
      <c r="O555" s="3">
        <v>504.44799999999998</v>
      </c>
      <c r="P555" s="3">
        <v>414.98099999999994</v>
      </c>
      <c r="Q555" s="3">
        <v>614.63499999999988</v>
      </c>
      <c r="R555" s="3">
        <v>531.846</v>
      </c>
      <c r="S555" s="3">
        <v>522.33999999999992</v>
      </c>
      <c r="T555" s="3">
        <v>962.38799999999992</v>
      </c>
      <c r="U555" s="3">
        <v>7873.2920000000004</v>
      </c>
      <c r="V555" s="163">
        <f ca="1">SUM(INDIRECT(Inputs!$C$11&amp;ROW()&amp;":"&amp;Inputs!$C$12&amp;ROW()))</f>
        <v>614.63499999999988</v>
      </c>
      <c r="W555" s="163">
        <f ca="1">SUM(INDIRECT(Inputs!$C$13&amp;ROW()&amp;":"&amp;Inputs!$C$14&amp;ROW()))</f>
        <v>5856.7180000000008</v>
      </c>
      <c r="X555" s="3" t="str">
        <f>IF(COUNTIFS(Lookups!$A:$A,C555)=1,"Gross Sales","")</f>
        <v/>
      </c>
      <c r="Y555" s="3" t="str">
        <f>IF(COUNTIFS(Lookups!$D:$D,C555)=1,"Bar Sales","")</f>
        <v/>
      </c>
      <c r="Z555" s="3" t="str">
        <f>IFERROR(VLOOKUP(C555*1,Lookups!$D:$F,3,FALSE),"")</f>
        <v/>
      </c>
      <c r="AA555" s="3" t="str">
        <f>IFERROR(VLOOKUP($C555*1,Lookups!$H:$N,3,FALSE),"")</f>
        <v>Entrees</v>
      </c>
      <c r="AB555" s="3" t="str">
        <f>IFERROR(VLOOKUP($C555*1,Lookups!$H:$N,4,FALSE),"")</f>
        <v>Lunch</v>
      </c>
      <c r="AC555" s="3" t="str">
        <f>IFERROR(VLOOKUP($C555*1,Lookups!$H:$N,5,FALSE),"")</f>
        <v>Bar</v>
      </c>
      <c r="AD555" s="3">
        <f>IFERROR(VLOOKUP($C555*1,Lookups!$H:$N,6,FALSE),"")</f>
        <v>0</v>
      </c>
      <c r="AE555" s="3">
        <f>IFERROR(VLOOKUP($C555*1,Lookups!$H:$N,7,FALSE),"")</f>
        <v>0</v>
      </c>
      <c r="AF555" s="3" t="str">
        <f>VLOOKUP(B555*1,Stores!$A:$C,3,FALSE)</f>
        <v>DFG</v>
      </c>
    </row>
    <row r="556" spans="1:32">
      <c r="A556" s="3" t="s">
        <v>917</v>
      </c>
      <c r="B556" s="3" t="s">
        <v>933</v>
      </c>
      <c r="C556" s="3">
        <v>999116</v>
      </c>
      <c r="D556" s="3" t="s">
        <v>918</v>
      </c>
      <c r="E556" s="3" t="s">
        <v>442</v>
      </c>
      <c r="F556" s="3">
        <v>2016</v>
      </c>
      <c r="G556" s="164">
        <v>0</v>
      </c>
      <c r="H556" s="3">
        <v>195.72</v>
      </c>
      <c r="I556" s="3">
        <v>245.76299999999995</v>
      </c>
      <c r="J556" s="3">
        <v>283.59799999999996</v>
      </c>
      <c r="K556" s="3">
        <v>179.87199999999999</v>
      </c>
      <c r="L556" s="3">
        <v>226.95399999999998</v>
      </c>
      <c r="M556" s="3">
        <v>151.70399999999998</v>
      </c>
      <c r="N556" s="3">
        <v>190.51199999999997</v>
      </c>
      <c r="O556" s="3">
        <v>228.75999999999996</v>
      </c>
      <c r="P556" s="3">
        <v>177.26099999999997</v>
      </c>
      <c r="Q556" s="3">
        <v>163.744</v>
      </c>
      <c r="R556" s="3">
        <v>181.916</v>
      </c>
      <c r="S556" s="3">
        <v>207.66200000000001</v>
      </c>
      <c r="T556" s="3">
        <v>182.91</v>
      </c>
      <c r="U556" s="3">
        <v>2616.3759999999993</v>
      </c>
      <c r="V556" s="163">
        <f ca="1">SUM(INDIRECT(Inputs!$C$11&amp;ROW()&amp;":"&amp;Inputs!$C$12&amp;ROW()))</f>
        <v>163.744</v>
      </c>
      <c r="W556" s="163">
        <f ca="1">SUM(INDIRECT(Inputs!$C$13&amp;ROW()&amp;":"&amp;Inputs!$C$14&amp;ROW()))</f>
        <v>2043.8879999999997</v>
      </c>
      <c r="X556" s="3" t="str">
        <f>IF(COUNTIFS(Lookups!$A:$A,C556)=1,"Gross Sales","")</f>
        <v/>
      </c>
      <c r="Y556" s="3" t="str">
        <f>IF(COUNTIFS(Lookups!$D:$D,C556)=1,"Bar Sales","")</f>
        <v/>
      </c>
      <c r="Z556" s="3" t="str">
        <f>IFERROR(VLOOKUP(C556*1,Lookups!$D:$F,3,FALSE),"")</f>
        <v/>
      </c>
      <c r="AA556" s="3" t="str">
        <f>IFERROR(VLOOKUP($C556*1,Lookups!$H:$N,3,FALSE),"")</f>
        <v>Entrees</v>
      </c>
      <c r="AB556" s="3" t="str">
        <f>IFERROR(VLOOKUP($C556*1,Lookups!$H:$N,4,FALSE),"")</f>
        <v>Lunch</v>
      </c>
      <c r="AC556" s="3" t="str">
        <f>IFERROR(VLOOKUP($C556*1,Lookups!$H:$N,5,FALSE),"")</f>
        <v>Bar</v>
      </c>
      <c r="AD556" s="3">
        <f>IFERROR(VLOOKUP($C556*1,Lookups!$H:$N,6,FALSE),"")</f>
        <v>0</v>
      </c>
      <c r="AE556" s="3">
        <f>IFERROR(VLOOKUP($C556*1,Lookups!$H:$N,7,FALSE),"")</f>
        <v>0</v>
      </c>
      <c r="AF556" s="3" t="str">
        <f>VLOOKUP(B556*1,Stores!$A:$C,3,FALSE)</f>
        <v>DFG</v>
      </c>
    </row>
    <row r="557" spans="1:32">
      <c r="A557" s="3" t="s">
        <v>917</v>
      </c>
      <c r="B557" s="3" t="s">
        <v>934</v>
      </c>
      <c r="C557" s="3">
        <v>999116</v>
      </c>
      <c r="D557" s="3" t="s">
        <v>918</v>
      </c>
      <c r="E557" s="3" t="s">
        <v>442</v>
      </c>
      <c r="F557" s="3">
        <v>2016</v>
      </c>
      <c r="G557" s="164">
        <v>0</v>
      </c>
      <c r="H557" s="3">
        <v>349.44</v>
      </c>
      <c r="I557" s="3">
        <v>477.45599999999996</v>
      </c>
      <c r="J557" s="3">
        <v>418.03299999999996</v>
      </c>
      <c r="K557" s="3">
        <v>445.61999999999995</v>
      </c>
      <c r="L557" s="3">
        <v>539.78399999999988</v>
      </c>
      <c r="M557" s="3">
        <v>624.89699999999993</v>
      </c>
      <c r="N557" s="3">
        <v>425.88</v>
      </c>
      <c r="O557" s="3">
        <v>423.80799999999999</v>
      </c>
      <c r="P557" s="3">
        <v>526.14800000000002</v>
      </c>
      <c r="Q557" s="3">
        <v>557.70399999999995</v>
      </c>
      <c r="R557" s="3">
        <v>387.66</v>
      </c>
      <c r="S557" s="3">
        <v>283.12200000000001</v>
      </c>
      <c r="T557" s="3">
        <v>424.51499999999993</v>
      </c>
      <c r="U557" s="3">
        <v>5884.067</v>
      </c>
      <c r="V557" s="163">
        <f ca="1">SUM(INDIRECT(Inputs!$C$11&amp;ROW()&amp;":"&amp;Inputs!$C$12&amp;ROW()))</f>
        <v>557.70399999999995</v>
      </c>
      <c r="W557" s="163">
        <f ca="1">SUM(INDIRECT(Inputs!$C$13&amp;ROW()&amp;":"&amp;Inputs!$C$14&amp;ROW()))</f>
        <v>4788.7699999999995</v>
      </c>
      <c r="X557" s="3" t="str">
        <f>IF(COUNTIFS(Lookups!$A:$A,C557)=1,"Gross Sales","")</f>
        <v/>
      </c>
      <c r="Y557" s="3" t="str">
        <f>IF(COUNTIFS(Lookups!$D:$D,C557)=1,"Bar Sales","")</f>
        <v/>
      </c>
      <c r="Z557" s="3" t="str">
        <f>IFERROR(VLOOKUP(C557*1,Lookups!$D:$F,3,FALSE),"")</f>
        <v/>
      </c>
      <c r="AA557" s="3" t="str">
        <f>IFERROR(VLOOKUP($C557*1,Lookups!$H:$N,3,FALSE),"")</f>
        <v>Entrees</v>
      </c>
      <c r="AB557" s="3" t="str">
        <f>IFERROR(VLOOKUP($C557*1,Lookups!$H:$N,4,FALSE),"")</f>
        <v>Lunch</v>
      </c>
      <c r="AC557" s="3" t="str">
        <f>IFERROR(VLOOKUP($C557*1,Lookups!$H:$N,5,FALSE),"")</f>
        <v>Bar</v>
      </c>
      <c r="AD557" s="3">
        <f>IFERROR(VLOOKUP($C557*1,Lookups!$H:$N,6,FALSE),"")</f>
        <v>0</v>
      </c>
      <c r="AE557" s="3">
        <f>IFERROR(VLOOKUP($C557*1,Lookups!$H:$N,7,FALSE),"")</f>
        <v>0</v>
      </c>
      <c r="AF557" s="3" t="str">
        <f>VLOOKUP(B557*1,Stores!$A:$C,3,FALSE)</f>
        <v>DFG</v>
      </c>
    </row>
    <row r="558" spans="1:32">
      <c r="A558" s="3" t="s">
        <v>917</v>
      </c>
      <c r="B558" s="3" t="s">
        <v>935</v>
      </c>
      <c r="C558" s="3">
        <v>999116</v>
      </c>
      <c r="D558" s="3" t="s">
        <v>918</v>
      </c>
      <c r="E558" s="3" t="s">
        <v>442</v>
      </c>
      <c r="F558" s="3">
        <v>2016</v>
      </c>
      <c r="G558" s="164">
        <v>0</v>
      </c>
      <c r="H558" s="3">
        <v>257.48099999999999</v>
      </c>
      <c r="I558" s="3">
        <v>310.47800000000001</v>
      </c>
      <c r="J558" s="3">
        <v>313.42499999999995</v>
      </c>
      <c r="K558" s="3">
        <v>384.74799999999999</v>
      </c>
      <c r="L558" s="3">
        <v>284.79500000000002</v>
      </c>
      <c r="M558" s="3">
        <v>244.16699999999997</v>
      </c>
      <c r="N558" s="3">
        <v>252.16799999999998</v>
      </c>
      <c r="O558" s="3">
        <v>374.976</v>
      </c>
      <c r="P558" s="3">
        <v>361.17899999999997</v>
      </c>
      <c r="Q558" s="3">
        <v>257.43899999999996</v>
      </c>
      <c r="R558" s="3">
        <v>300.46799999999996</v>
      </c>
      <c r="S558" s="3">
        <v>205.15600000000001</v>
      </c>
      <c r="T558" s="3">
        <v>324.87</v>
      </c>
      <c r="U558" s="3">
        <v>3871.3499999999995</v>
      </c>
      <c r="V558" s="163">
        <f ca="1">SUM(INDIRECT(Inputs!$C$11&amp;ROW()&amp;":"&amp;Inputs!$C$12&amp;ROW()))</f>
        <v>257.43899999999996</v>
      </c>
      <c r="W558" s="163">
        <f ca="1">SUM(INDIRECT(Inputs!$C$13&amp;ROW()&amp;":"&amp;Inputs!$C$14&amp;ROW()))</f>
        <v>3040.8559999999998</v>
      </c>
      <c r="X558" s="3" t="str">
        <f>IF(COUNTIFS(Lookups!$A:$A,C558)=1,"Gross Sales","")</f>
        <v/>
      </c>
      <c r="Y558" s="3" t="str">
        <f>IF(COUNTIFS(Lookups!$D:$D,C558)=1,"Bar Sales","")</f>
        <v/>
      </c>
      <c r="Z558" s="3" t="str">
        <f>IFERROR(VLOOKUP(C558*1,Lookups!$D:$F,3,FALSE),"")</f>
        <v/>
      </c>
      <c r="AA558" s="3" t="str">
        <f>IFERROR(VLOOKUP($C558*1,Lookups!$H:$N,3,FALSE),"")</f>
        <v>Entrees</v>
      </c>
      <c r="AB558" s="3" t="str">
        <f>IFERROR(VLOOKUP($C558*1,Lookups!$H:$N,4,FALSE),"")</f>
        <v>Lunch</v>
      </c>
      <c r="AC558" s="3" t="str">
        <f>IFERROR(VLOOKUP($C558*1,Lookups!$H:$N,5,FALSE),"")</f>
        <v>Bar</v>
      </c>
      <c r="AD558" s="3">
        <f>IFERROR(VLOOKUP($C558*1,Lookups!$H:$N,6,FALSE),"")</f>
        <v>0</v>
      </c>
      <c r="AE558" s="3">
        <f>IFERROR(VLOOKUP($C558*1,Lookups!$H:$N,7,FALSE),"")</f>
        <v>0</v>
      </c>
      <c r="AF558" s="3" t="str">
        <f>VLOOKUP(B558*1,Stores!$A:$C,3,FALSE)</f>
        <v>DFG</v>
      </c>
    </row>
    <row r="559" spans="1:32">
      <c r="A559" s="3" t="s">
        <v>917</v>
      </c>
      <c r="B559" s="3" t="s">
        <v>936</v>
      </c>
      <c r="C559" s="3">
        <v>999116</v>
      </c>
      <c r="D559" s="3" t="s">
        <v>918</v>
      </c>
      <c r="E559" s="3" t="s">
        <v>442</v>
      </c>
      <c r="F559" s="3">
        <v>2016</v>
      </c>
      <c r="G559" s="164">
        <v>0</v>
      </c>
      <c r="H559" s="3">
        <v>464.61799999999999</v>
      </c>
      <c r="I559" s="3">
        <v>385.34999999999997</v>
      </c>
      <c r="J559" s="3">
        <v>386.94599999999997</v>
      </c>
      <c r="K559" s="3">
        <v>417.774</v>
      </c>
      <c r="L559" s="3">
        <v>413.52499999999992</v>
      </c>
      <c r="M559" s="3">
        <v>269.64</v>
      </c>
      <c r="N559" s="3">
        <v>401.01600000000002</v>
      </c>
      <c r="O559" s="3">
        <v>313.84499999999997</v>
      </c>
      <c r="P559" s="3">
        <v>542.49299999999994</v>
      </c>
      <c r="Q559" s="3">
        <v>378.84000000000003</v>
      </c>
      <c r="R559" s="3">
        <v>454.03399999999993</v>
      </c>
      <c r="S559" s="3">
        <v>232.05</v>
      </c>
      <c r="T559" s="3">
        <v>403.78800000000001</v>
      </c>
      <c r="U559" s="3">
        <v>5063.9189999999999</v>
      </c>
      <c r="V559" s="163">
        <f ca="1">SUM(INDIRECT(Inputs!$C$11&amp;ROW()&amp;":"&amp;Inputs!$C$12&amp;ROW()))</f>
        <v>378.84000000000003</v>
      </c>
      <c r="W559" s="163">
        <f ca="1">SUM(INDIRECT(Inputs!$C$13&amp;ROW()&amp;":"&amp;Inputs!$C$14&amp;ROW()))</f>
        <v>3974.047</v>
      </c>
      <c r="X559" s="3" t="str">
        <f>IF(COUNTIFS(Lookups!$A:$A,C559)=1,"Gross Sales","")</f>
        <v/>
      </c>
      <c r="Y559" s="3" t="str">
        <f>IF(COUNTIFS(Lookups!$D:$D,C559)=1,"Bar Sales","")</f>
        <v/>
      </c>
      <c r="Z559" s="3" t="str">
        <f>IFERROR(VLOOKUP(C559*1,Lookups!$D:$F,3,FALSE),"")</f>
        <v/>
      </c>
      <c r="AA559" s="3" t="str">
        <f>IFERROR(VLOOKUP($C559*1,Lookups!$H:$N,3,FALSE),"")</f>
        <v>Entrees</v>
      </c>
      <c r="AB559" s="3" t="str">
        <f>IFERROR(VLOOKUP($C559*1,Lookups!$H:$N,4,FALSE),"")</f>
        <v>Lunch</v>
      </c>
      <c r="AC559" s="3" t="str">
        <f>IFERROR(VLOOKUP($C559*1,Lookups!$H:$N,5,FALSE),"")</f>
        <v>Bar</v>
      </c>
      <c r="AD559" s="3">
        <f>IFERROR(VLOOKUP($C559*1,Lookups!$H:$N,6,FALSE),"")</f>
        <v>0</v>
      </c>
      <c r="AE559" s="3">
        <f>IFERROR(VLOOKUP($C559*1,Lookups!$H:$N,7,FALSE),"")</f>
        <v>0</v>
      </c>
      <c r="AF559" s="3" t="str">
        <f>VLOOKUP(B559*1,Stores!$A:$C,3,FALSE)</f>
        <v>DFG</v>
      </c>
    </row>
    <row r="560" spans="1:32">
      <c r="A560" s="3" t="s">
        <v>917</v>
      </c>
      <c r="B560" s="3" t="s">
        <v>937</v>
      </c>
      <c r="C560" s="3">
        <v>999116</v>
      </c>
      <c r="D560" s="3" t="s">
        <v>918</v>
      </c>
      <c r="E560" s="3" t="s">
        <v>442</v>
      </c>
      <c r="F560" s="3">
        <v>2016</v>
      </c>
      <c r="G560" s="164">
        <v>0</v>
      </c>
      <c r="H560" s="3">
        <v>405.71999999999991</v>
      </c>
      <c r="I560" s="3">
        <v>403.767</v>
      </c>
      <c r="J560" s="3">
        <v>336.33600000000001</v>
      </c>
      <c r="K560" s="3">
        <v>352.16999999999996</v>
      </c>
      <c r="L560" s="3">
        <v>328.53800000000001</v>
      </c>
      <c r="M560" s="3">
        <v>336.39899999999994</v>
      </c>
      <c r="N560" s="3">
        <v>308.56</v>
      </c>
      <c r="O560" s="3">
        <v>304.64699999999999</v>
      </c>
      <c r="P560" s="3">
        <v>342.67799999999994</v>
      </c>
      <c r="Q560" s="3">
        <v>247.51999999999998</v>
      </c>
      <c r="R560" s="3">
        <v>378.75599999999997</v>
      </c>
      <c r="S560" s="3">
        <v>425.59999999999997</v>
      </c>
      <c r="T560" s="3">
        <v>424.87900000000002</v>
      </c>
      <c r="U560" s="3">
        <v>4595.57</v>
      </c>
      <c r="V560" s="163">
        <f ca="1">SUM(INDIRECT(Inputs!$C$11&amp;ROW()&amp;":"&amp;Inputs!$C$12&amp;ROW()))</f>
        <v>247.51999999999998</v>
      </c>
      <c r="W560" s="163">
        <f ca="1">SUM(INDIRECT(Inputs!$C$13&amp;ROW()&amp;":"&amp;Inputs!$C$14&amp;ROW()))</f>
        <v>3366.3349999999996</v>
      </c>
      <c r="X560" s="3" t="str">
        <f>IF(COUNTIFS(Lookups!$A:$A,C560)=1,"Gross Sales","")</f>
        <v/>
      </c>
      <c r="Y560" s="3" t="str">
        <f>IF(COUNTIFS(Lookups!$D:$D,C560)=1,"Bar Sales","")</f>
        <v/>
      </c>
      <c r="Z560" s="3" t="str">
        <f>IFERROR(VLOOKUP(C560*1,Lookups!$D:$F,3,FALSE),"")</f>
        <v/>
      </c>
      <c r="AA560" s="3" t="str">
        <f>IFERROR(VLOOKUP($C560*1,Lookups!$H:$N,3,FALSE),"")</f>
        <v>Entrees</v>
      </c>
      <c r="AB560" s="3" t="str">
        <f>IFERROR(VLOOKUP($C560*1,Lookups!$H:$N,4,FALSE),"")</f>
        <v>Lunch</v>
      </c>
      <c r="AC560" s="3" t="str">
        <f>IFERROR(VLOOKUP($C560*1,Lookups!$H:$N,5,FALSE),"")</f>
        <v>Bar</v>
      </c>
      <c r="AD560" s="3">
        <f>IFERROR(VLOOKUP($C560*1,Lookups!$H:$N,6,FALSE),"")</f>
        <v>0</v>
      </c>
      <c r="AE560" s="3">
        <f>IFERROR(VLOOKUP($C560*1,Lookups!$H:$N,7,FALSE),"")</f>
        <v>0</v>
      </c>
      <c r="AF560" s="3" t="str">
        <f>VLOOKUP(B560*1,Stores!$A:$C,3,FALSE)</f>
        <v>DFG</v>
      </c>
    </row>
    <row r="561" spans="1:32">
      <c r="A561" s="3" t="s">
        <v>917</v>
      </c>
      <c r="B561" s="3" t="s">
        <v>938</v>
      </c>
      <c r="C561" s="3">
        <v>999116</v>
      </c>
      <c r="D561" s="3" t="s">
        <v>918</v>
      </c>
      <c r="E561" s="3" t="s">
        <v>442</v>
      </c>
      <c r="F561" s="3">
        <v>2016</v>
      </c>
      <c r="G561" s="164">
        <v>0</v>
      </c>
      <c r="H561" s="3">
        <v>143.227</v>
      </c>
      <c r="I561" s="3">
        <v>135.57599999999999</v>
      </c>
      <c r="J561" s="3">
        <v>136.20599999999996</v>
      </c>
      <c r="K561" s="3">
        <v>131.054</v>
      </c>
      <c r="L561" s="3">
        <v>127.51199999999999</v>
      </c>
      <c r="M561" s="3">
        <v>151.06</v>
      </c>
      <c r="N561" s="3">
        <v>229.64199999999997</v>
      </c>
      <c r="O561" s="3">
        <v>179.99799999999999</v>
      </c>
      <c r="P561" s="3">
        <v>195.95099999999999</v>
      </c>
      <c r="Q561" s="3">
        <v>151.36799999999999</v>
      </c>
      <c r="R561" s="3">
        <v>164.79400000000001</v>
      </c>
      <c r="S561" s="3">
        <v>217.45499999999996</v>
      </c>
      <c r="T561" s="3">
        <v>121.71599999999998</v>
      </c>
      <c r="U561" s="3">
        <v>2085.5590000000002</v>
      </c>
      <c r="V561" s="163">
        <f ca="1">SUM(INDIRECT(Inputs!$C$11&amp;ROW()&amp;":"&amp;Inputs!$C$12&amp;ROW()))</f>
        <v>151.36799999999999</v>
      </c>
      <c r="W561" s="163">
        <f ca="1">SUM(INDIRECT(Inputs!$C$13&amp;ROW()&amp;":"&amp;Inputs!$C$14&amp;ROW()))</f>
        <v>1581.5940000000001</v>
      </c>
      <c r="X561" s="3" t="str">
        <f>IF(COUNTIFS(Lookups!$A:$A,C561)=1,"Gross Sales","")</f>
        <v/>
      </c>
      <c r="Y561" s="3" t="str">
        <f>IF(COUNTIFS(Lookups!$D:$D,C561)=1,"Bar Sales","")</f>
        <v/>
      </c>
      <c r="Z561" s="3" t="str">
        <f>IFERROR(VLOOKUP(C561*1,Lookups!$D:$F,3,FALSE),"")</f>
        <v/>
      </c>
      <c r="AA561" s="3" t="str">
        <f>IFERROR(VLOOKUP($C561*1,Lookups!$H:$N,3,FALSE),"")</f>
        <v>Entrees</v>
      </c>
      <c r="AB561" s="3" t="str">
        <f>IFERROR(VLOOKUP($C561*1,Lookups!$H:$N,4,FALSE),"")</f>
        <v>Lunch</v>
      </c>
      <c r="AC561" s="3" t="str">
        <f>IFERROR(VLOOKUP($C561*1,Lookups!$H:$N,5,FALSE),"")</f>
        <v>Bar</v>
      </c>
      <c r="AD561" s="3">
        <f>IFERROR(VLOOKUP($C561*1,Lookups!$H:$N,6,FALSE),"")</f>
        <v>0</v>
      </c>
      <c r="AE561" s="3">
        <f>IFERROR(VLOOKUP($C561*1,Lookups!$H:$N,7,FALSE),"")</f>
        <v>0</v>
      </c>
      <c r="AF561" s="3" t="str">
        <f>VLOOKUP(B561*1,Stores!$A:$C,3,FALSE)</f>
        <v>DFG</v>
      </c>
    </row>
    <row r="562" spans="1:32">
      <c r="A562" s="3" t="s">
        <v>917</v>
      </c>
      <c r="B562" s="3" t="s">
        <v>939</v>
      </c>
      <c r="C562" s="3">
        <v>999116</v>
      </c>
      <c r="D562" s="3" t="s">
        <v>918</v>
      </c>
      <c r="E562" s="3" t="s">
        <v>442</v>
      </c>
      <c r="F562" s="3">
        <v>2016</v>
      </c>
      <c r="G562" s="164">
        <v>0</v>
      </c>
      <c r="H562" s="3">
        <v>171.22699999999998</v>
      </c>
      <c r="I562" s="3">
        <v>196.88199999999998</v>
      </c>
      <c r="J562" s="3">
        <v>144.22800000000001</v>
      </c>
      <c r="K562" s="3">
        <v>196.56</v>
      </c>
      <c r="L562" s="3">
        <v>256.49399999999997</v>
      </c>
      <c r="M562" s="3">
        <v>116.62</v>
      </c>
      <c r="N562" s="3">
        <v>141.03599999999997</v>
      </c>
      <c r="O562" s="3">
        <v>171.05199999999999</v>
      </c>
      <c r="P562" s="3">
        <v>160.45399999999998</v>
      </c>
      <c r="Q562" s="3">
        <v>146.328</v>
      </c>
      <c r="R562" s="3">
        <v>164.892</v>
      </c>
      <c r="S562" s="3">
        <v>107.38</v>
      </c>
      <c r="T562" s="3">
        <v>207.52199999999999</v>
      </c>
      <c r="U562" s="3">
        <v>2180.6749999999997</v>
      </c>
      <c r="V562" s="163">
        <f ca="1">SUM(INDIRECT(Inputs!$C$11&amp;ROW()&amp;":"&amp;Inputs!$C$12&amp;ROW()))</f>
        <v>146.328</v>
      </c>
      <c r="W562" s="163">
        <f ca="1">SUM(INDIRECT(Inputs!$C$13&amp;ROW()&amp;":"&amp;Inputs!$C$14&amp;ROW()))</f>
        <v>1700.8809999999999</v>
      </c>
      <c r="X562" s="3" t="str">
        <f>IF(COUNTIFS(Lookups!$A:$A,C562)=1,"Gross Sales","")</f>
        <v/>
      </c>
      <c r="Y562" s="3" t="str">
        <f>IF(COUNTIFS(Lookups!$D:$D,C562)=1,"Bar Sales","")</f>
        <v/>
      </c>
      <c r="Z562" s="3" t="str">
        <f>IFERROR(VLOOKUP(C562*1,Lookups!$D:$F,3,FALSE),"")</f>
        <v/>
      </c>
      <c r="AA562" s="3" t="str">
        <f>IFERROR(VLOOKUP($C562*1,Lookups!$H:$N,3,FALSE),"")</f>
        <v>Entrees</v>
      </c>
      <c r="AB562" s="3" t="str">
        <f>IFERROR(VLOOKUP($C562*1,Lookups!$H:$N,4,FALSE),"")</f>
        <v>Lunch</v>
      </c>
      <c r="AC562" s="3" t="str">
        <f>IFERROR(VLOOKUP($C562*1,Lookups!$H:$N,5,FALSE),"")</f>
        <v>Bar</v>
      </c>
      <c r="AD562" s="3">
        <f>IFERROR(VLOOKUP($C562*1,Lookups!$H:$N,6,FALSE),"")</f>
        <v>0</v>
      </c>
      <c r="AE562" s="3">
        <f>IFERROR(VLOOKUP($C562*1,Lookups!$H:$N,7,FALSE),"")</f>
        <v>0</v>
      </c>
      <c r="AF562" s="3" t="str">
        <f>VLOOKUP(B562*1,Stores!$A:$C,3,FALSE)</f>
        <v>DFG</v>
      </c>
    </row>
    <row r="563" spans="1:32">
      <c r="A563" s="3" t="s">
        <v>917</v>
      </c>
      <c r="B563" s="3" t="s">
        <v>940</v>
      </c>
      <c r="C563" s="3">
        <v>999116</v>
      </c>
      <c r="D563" s="3" t="s">
        <v>918</v>
      </c>
      <c r="E563" s="3" t="s">
        <v>442</v>
      </c>
      <c r="F563" s="3">
        <v>2016</v>
      </c>
      <c r="G563" s="164">
        <v>0</v>
      </c>
      <c r="H563" s="3">
        <v>572.87999999999988</v>
      </c>
      <c r="I563" s="3">
        <v>705.0329999999999</v>
      </c>
      <c r="J563" s="3">
        <v>646.55500000000006</v>
      </c>
      <c r="K563" s="3">
        <v>448.392</v>
      </c>
      <c r="L563" s="3">
        <v>723.00199999999995</v>
      </c>
      <c r="M563" s="3">
        <v>477.01499999999999</v>
      </c>
      <c r="N563" s="3">
        <v>405.71999999999997</v>
      </c>
      <c r="O563" s="3">
        <v>443.52</v>
      </c>
      <c r="P563" s="3">
        <v>290.178</v>
      </c>
      <c r="Q563" s="3">
        <v>272.89499999999998</v>
      </c>
      <c r="R563" s="3">
        <v>420.21</v>
      </c>
      <c r="S563" s="3">
        <v>453.03999999999996</v>
      </c>
      <c r="T563" s="3">
        <v>349.71299999999997</v>
      </c>
      <c r="U563" s="3">
        <v>6208.1529999999984</v>
      </c>
      <c r="V563" s="163">
        <f ca="1">SUM(INDIRECT(Inputs!$C$11&amp;ROW()&amp;":"&amp;Inputs!$C$12&amp;ROW()))</f>
        <v>272.89499999999998</v>
      </c>
      <c r="W563" s="163">
        <f ca="1">SUM(INDIRECT(Inputs!$C$13&amp;ROW()&amp;":"&amp;Inputs!$C$14&amp;ROW()))</f>
        <v>4985.1899999999987</v>
      </c>
      <c r="X563" s="3" t="str">
        <f>IF(COUNTIFS(Lookups!$A:$A,C563)=1,"Gross Sales","")</f>
        <v/>
      </c>
      <c r="Y563" s="3" t="str">
        <f>IF(COUNTIFS(Lookups!$D:$D,C563)=1,"Bar Sales","")</f>
        <v/>
      </c>
      <c r="Z563" s="3" t="str">
        <f>IFERROR(VLOOKUP(C563*1,Lookups!$D:$F,3,FALSE),"")</f>
        <v/>
      </c>
      <c r="AA563" s="3" t="str">
        <f>IFERROR(VLOOKUP($C563*1,Lookups!$H:$N,3,FALSE),"")</f>
        <v>Entrees</v>
      </c>
      <c r="AB563" s="3" t="str">
        <f>IFERROR(VLOOKUP($C563*1,Lookups!$H:$N,4,FALSE),"")</f>
        <v>Lunch</v>
      </c>
      <c r="AC563" s="3" t="str">
        <f>IFERROR(VLOOKUP($C563*1,Lookups!$H:$N,5,FALSE),"")</f>
        <v>Bar</v>
      </c>
      <c r="AD563" s="3">
        <f>IFERROR(VLOOKUP($C563*1,Lookups!$H:$N,6,FALSE),"")</f>
        <v>0</v>
      </c>
      <c r="AE563" s="3">
        <f>IFERROR(VLOOKUP($C563*1,Lookups!$H:$N,7,FALSE),"")</f>
        <v>0</v>
      </c>
      <c r="AF563" s="3" t="str">
        <f>VLOOKUP(B563*1,Stores!$A:$C,3,FALSE)</f>
        <v>DFG</v>
      </c>
    </row>
    <row r="564" spans="1:32">
      <c r="A564" s="3" t="s">
        <v>917</v>
      </c>
      <c r="B564" s="3" t="s">
        <v>941</v>
      </c>
      <c r="C564" s="3">
        <v>999116</v>
      </c>
      <c r="D564" s="3" t="s">
        <v>918</v>
      </c>
      <c r="E564" s="3" t="s">
        <v>442</v>
      </c>
      <c r="F564" s="3">
        <v>2016</v>
      </c>
      <c r="G564" s="164">
        <v>0</v>
      </c>
      <c r="H564" s="3">
        <v>249.11599999999996</v>
      </c>
      <c r="I564" s="3">
        <v>303.072</v>
      </c>
      <c r="J564" s="3">
        <v>293.77599999999995</v>
      </c>
      <c r="K564" s="3">
        <v>214.59199999999998</v>
      </c>
      <c r="L564" s="3">
        <v>246.4</v>
      </c>
      <c r="M564" s="3">
        <v>266.61599999999999</v>
      </c>
      <c r="N564" s="3">
        <v>221.67599999999999</v>
      </c>
      <c r="O564" s="3">
        <v>252.98</v>
      </c>
      <c r="P564" s="3">
        <v>315.98</v>
      </c>
      <c r="Q564" s="3">
        <v>314.84599999999995</v>
      </c>
      <c r="R564" s="3">
        <v>314.75499999999994</v>
      </c>
      <c r="S564" s="3">
        <v>251.37</v>
      </c>
      <c r="T564" s="3">
        <v>498.45599999999996</v>
      </c>
      <c r="U564" s="3">
        <v>3743.6350000000002</v>
      </c>
      <c r="V564" s="163">
        <f ca="1">SUM(INDIRECT(Inputs!$C$11&amp;ROW()&amp;":"&amp;Inputs!$C$12&amp;ROW()))</f>
        <v>314.84599999999995</v>
      </c>
      <c r="W564" s="163">
        <f ca="1">SUM(INDIRECT(Inputs!$C$13&amp;ROW()&amp;":"&amp;Inputs!$C$14&amp;ROW()))</f>
        <v>2679.0540000000001</v>
      </c>
      <c r="X564" s="3" t="str">
        <f>IF(COUNTIFS(Lookups!$A:$A,C564)=1,"Gross Sales","")</f>
        <v/>
      </c>
      <c r="Y564" s="3" t="str">
        <f>IF(COUNTIFS(Lookups!$D:$D,C564)=1,"Bar Sales","")</f>
        <v/>
      </c>
      <c r="Z564" s="3" t="str">
        <f>IFERROR(VLOOKUP(C564*1,Lookups!$D:$F,3,FALSE),"")</f>
        <v/>
      </c>
      <c r="AA564" s="3" t="str">
        <f>IFERROR(VLOOKUP($C564*1,Lookups!$H:$N,3,FALSE),"")</f>
        <v>Entrees</v>
      </c>
      <c r="AB564" s="3" t="str">
        <f>IFERROR(VLOOKUP($C564*1,Lookups!$H:$N,4,FALSE),"")</f>
        <v>Lunch</v>
      </c>
      <c r="AC564" s="3" t="str">
        <f>IFERROR(VLOOKUP($C564*1,Lookups!$H:$N,5,FALSE),"")</f>
        <v>Bar</v>
      </c>
      <c r="AD564" s="3">
        <f>IFERROR(VLOOKUP($C564*1,Lookups!$H:$N,6,FALSE),"")</f>
        <v>0</v>
      </c>
      <c r="AE564" s="3">
        <f>IFERROR(VLOOKUP($C564*1,Lookups!$H:$N,7,FALSE),"")</f>
        <v>0</v>
      </c>
      <c r="AF564" s="3" t="str">
        <f>VLOOKUP(B564*1,Stores!$A:$C,3,FALSE)</f>
        <v>DFG</v>
      </c>
    </row>
    <row r="565" spans="1:32">
      <c r="A565" s="3" t="s">
        <v>917</v>
      </c>
      <c r="B565" s="3" t="s">
        <v>942</v>
      </c>
      <c r="C565" s="3">
        <v>999116</v>
      </c>
      <c r="D565" s="3" t="s">
        <v>918</v>
      </c>
      <c r="E565" s="3" t="s">
        <v>442</v>
      </c>
      <c r="F565" s="3">
        <v>2016</v>
      </c>
      <c r="G565" s="164">
        <v>0</v>
      </c>
      <c r="H565" s="3">
        <v>244.66399999999999</v>
      </c>
      <c r="I565" s="3">
        <v>239.785</v>
      </c>
      <c r="J565" s="3">
        <v>313.99199999999996</v>
      </c>
      <c r="K565" s="3">
        <v>262.65399999999994</v>
      </c>
      <c r="L565" s="3">
        <v>273.42</v>
      </c>
      <c r="M565" s="3">
        <v>243.124</v>
      </c>
      <c r="N565" s="3">
        <v>240.79999999999998</v>
      </c>
      <c r="O565" s="3">
        <v>209.66399999999996</v>
      </c>
      <c r="P565" s="3">
        <v>271.005</v>
      </c>
      <c r="Q565" s="3">
        <v>309.22500000000002</v>
      </c>
      <c r="R565" s="3">
        <v>266.80500000000001</v>
      </c>
      <c r="S565" s="3">
        <v>294.27299999999997</v>
      </c>
      <c r="T565" s="3">
        <v>256.07399999999996</v>
      </c>
      <c r="U565" s="3">
        <v>3425.4849999999997</v>
      </c>
      <c r="V565" s="163">
        <f ca="1">SUM(INDIRECT(Inputs!$C$11&amp;ROW()&amp;":"&amp;Inputs!$C$12&amp;ROW()))</f>
        <v>309.22500000000002</v>
      </c>
      <c r="W565" s="163">
        <f ca="1">SUM(INDIRECT(Inputs!$C$13&amp;ROW()&amp;":"&amp;Inputs!$C$14&amp;ROW()))</f>
        <v>2608.3329999999996</v>
      </c>
      <c r="X565" s="3" t="str">
        <f>IF(COUNTIFS(Lookups!$A:$A,C565)=1,"Gross Sales","")</f>
        <v/>
      </c>
      <c r="Y565" s="3" t="str">
        <f>IF(COUNTIFS(Lookups!$D:$D,C565)=1,"Bar Sales","")</f>
        <v/>
      </c>
      <c r="Z565" s="3" t="str">
        <f>IFERROR(VLOOKUP(C565*1,Lookups!$D:$F,3,FALSE),"")</f>
        <v/>
      </c>
      <c r="AA565" s="3" t="str">
        <f>IFERROR(VLOOKUP($C565*1,Lookups!$H:$N,3,FALSE),"")</f>
        <v>Entrees</v>
      </c>
      <c r="AB565" s="3" t="str">
        <f>IFERROR(VLOOKUP($C565*1,Lookups!$H:$N,4,FALSE),"")</f>
        <v>Lunch</v>
      </c>
      <c r="AC565" s="3" t="str">
        <f>IFERROR(VLOOKUP($C565*1,Lookups!$H:$N,5,FALSE),"")</f>
        <v>Bar</v>
      </c>
      <c r="AD565" s="3">
        <f>IFERROR(VLOOKUP($C565*1,Lookups!$H:$N,6,FALSE),"")</f>
        <v>0</v>
      </c>
      <c r="AE565" s="3">
        <f>IFERROR(VLOOKUP($C565*1,Lookups!$H:$N,7,FALSE),"")</f>
        <v>0</v>
      </c>
      <c r="AF565" s="3" t="str">
        <f>VLOOKUP(B565*1,Stores!$A:$C,3,FALSE)</f>
        <v>DFG</v>
      </c>
    </row>
    <row r="566" spans="1:32">
      <c r="A566" s="3" t="s">
        <v>917</v>
      </c>
      <c r="B566" s="3" t="s">
        <v>943</v>
      </c>
      <c r="C566" s="3">
        <v>999116</v>
      </c>
      <c r="D566" s="3" t="s">
        <v>918</v>
      </c>
      <c r="E566" s="3" t="s">
        <v>442</v>
      </c>
      <c r="F566" s="3">
        <v>2016</v>
      </c>
      <c r="G566" s="164">
        <v>0</v>
      </c>
      <c r="H566" s="3">
        <v>119.61599999999999</v>
      </c>
      <c r="I566" s="3">
        <v>141.68</v>
      </c>
      <c r="J566" s="3">
        <v>127.11999999999999</v>
      </c>
      <c r="K566" s="3">
        <v>142.1</v>
      </c>
      <c r="L566" s="3">
        <v>116.75999999999999</v>
      </c>
      <c r="M566" s="3">
        <v>128.499</v>
      </c>
      <c r="N566" s="3">
        <v>146.29999999999998</v>
      </c>
      <c r="O566" s="3">
        <v>106.288</v>
      </c>
      <c r="P566" s="3">
        <v>97.775999999999982</v>
      </c>
      <c r="Q566" s="3">
        <v>152.334</v>
      </c>
      <c r="R566" s="3">
        <v>194.32</v>
      </c>
      <c r="S566" s="3">
        <v>176.792</v>
      </c>
      <c r="T566" s="3">
        <v>255.024</v>
      </c>
      <c r="U566" s="3">
        <v>1904.6089999999999</v>
      </c>
      <c r="V566" s="163">
        <f ca="1">SUM(INDIRECT(Inputs!$C$11&amp;ROW()&amp;":"&amp;Inputs!$C$12&amp;ROW()))</f>
        <v>152.334</v>
      </c>
      <c r="W566" s="163">
        <f ca="1">SUM(INDIRECT(Inputs!$C$13&amp;ROW()&amp;":"&amp;Inputs!$C$14&amp;ROW()))</f>
        <v>1278.473</v>
      </c>
      <c r="X566" s="3" t="str">
        <f>IF(COUNTIFS(Lookups!$A:$A,C566)=1,"Gross Sales","")</f>
        <v/>
      </c>
      <c r="Y566" s="3" t="str">
        <f>IF(COUNTIFS(Lookups!$D:$D,C566)=1,"Bar Sales","")</f>
        <v/>
      </c>
      <c r="Z566" s="3" t="str">
        <f>IFERROR(VLOOKUP(C566*1,Lookups!$D:$F,3,FALSE),"")</f>
        <v/>
      </c>
      <c r="AA566" s="3" t="str">
        <f>IFERROR(VLOOKUP($C566*1,Lookups!$H:$N,3,FALSE),"")</f>
        <v>Entrees</v>
      </c>
      <c r="AB566" s="3" t="str">
        <f>IFERROR(VLOOKUP($C566*1,Lookups!$H:$N,4,FALSE),"")</f>
        <v>Lunch</v>
      </c>
      <c r="AC566" s="3" t="str">
        <f>IFERROR(VLOOKUP($C566*1,Lookups!$H:$N,5,FALSE),"")</f>
        <v>Bar</v>
      </c>
      <c r="AD566" s="3">
        <f>IFERROR(VLOOKUP($C566*1,Lookups!$H:$N,6,FALSE),"")</f>
        <v>0</v>
      </c>
      <c r="AE566" s="3">
        <f>IFERROR(VLOOKUP($C566*1,Lookups!$H:$N,7,FALSE),"")</f>
        <v>0</v>
      </c>
      <c r="AF566" s="3" t="str">
        <f>VLOOKUP(B566*1,Stores!$A:$C,3,FALSE)</f>
        <v>DFG</v>
      </c>
    </row>
    <row r="567" spans="1:32">
      <c r="A567" s="3" t="s">
        <v>917</v>
      </c>
      <c r="B567" s="3" t="s">
        <v>944</v>
      </c>
      <c r="C567" s="3">
        <v>999116</v>
      </c>
      <c r="D567" s="3" t="s">
        <v>918</v>
      </c>
      <c r="E567" s="3" t="s">
        <v>442</v>
      </c>
      <c r="F567" s="3">
        <v>2016</v>
      </c>
      <c r="G567" s="164">
        <v>0</v>
      </c>
      <c r="H567" s="3">
        <v>265.90199999999999</v>
      </c>
      <c r="I567" s="3">
        <v>348.43899999999996</v>
      </c>
      <c r="J567" s="3">
        <v>424.73199999999991</v>
      </c>
      <c r="K567" s="3">
        <v>290.84999999999997</v>
      </c>
      <c r="L567" s="3">
        <v>300.97899999999998</v>
      </c>
      <c r="M567" s="3">
        <v>321.85999999999996</v>
      </c>
      <c r="N567" s="3">
        <v>288.53999999999996</v>
      </c>
      <c r="O567" s="3">
        <v>369.18</v>
      </c>
      <c r="P567" s="3">
        <v>325.70999999999998</v>
      </c>
      <c r="Q567" s="3">
        <v>275.31</v>
      </c>
      <c r="R567" s="3">
        <v>259.61599999999999</v>
      </c>
      <c r="S567" s="3">
        <v>262.52800000000002</v>
      </c>
      <c r="T567" s="3">
        <v>424.53599999999994</v>
      </c>
      <c r="U567" s="3">
        <v>4158.1819999999998</v>
      </c>
      <c r="V567" s="163">
        <f ca="1">SUM(INDIRECT(Inputs!$C$11&amp;ROW()&amp;":"&amp;Inputs!$C$12&amp;ROW()))</f>
        <v>275.31</v>
      </c>
      <c r="W567" s="163">
        <f ca="1">SUM(INDIRECT(Inputs!$C$13&amp;ROW()&amp;":"&amp;Inputs!$C$14&amp;ROW()))</f>
        <v>3211.5019999999995</v>
      </c>
      <c r="X567" s="3" t="str">
        <f>IF(COUNTIFS(Lookups!$A:$A,C567)=1,"Gross Sales","")</f>
        <v/>
      </c>
      <c r="Y567" s="3" t="str">
        <f>IF(COUNTIFS(Lookups!$D:$D,C567)=1,"Bar Sales","")</f>
        <v/>
      </c>
      <c r="Z567" s="3" t="str">
        <f>IFERROR(VLOOKUP(C567*1,Lookups!$D:$F,3,FALSE),"")</f>
        <v/>
      </c>
      <c r="AA567" s="3" t="str">
        <f>IFERROR(VLOOKUP($C567*1,Lookups!$H:$N,3,FALSE),"")</f>
        <v>Entrees</v>
      </c>
      <c r="AB567" s="3" t="str">
        <f>IFERROR(VLOOKUP($C567*1,Lookups!$H:$N,4,FALSE),"")</f>
        <v>Lunch</v>
      </c>
      <c r="AC567" s="3" t="str">
        <f>IFERROR(VLOOKUP($C567*1,Lookups!$H:$N,5,FALSE),"")</f>
        <v>Bar</v>
      </c>
      <c r="AD567" s="3">
        <f>IFERROR(VLOOKUP($C567*1,Lookups!$H:$N,6,FALSE),"")</f>
        <v>0</v>
      </c>
      <c r="AE567" s="3">
        <f>IFERROR(VLOOKUP($C567*1,Lookups!$H:$N,7,FALSE),"")</f>
        <v>0</v>
      </c>
      <c r="AF567" s="3" t="str">
        <f>VLOOKUP(B567*1,Stores!$A:$C,3,FALSE)</f>
        <v>DFG</v>
      </c>
    </row>
    <row r="568" spans="1:32">
      <c r="A568" s="3" t="s">
        <v>917</v>
      </c>
      <c r="B568" s="3" t="s">
        <v>945</v>
      </c>
      <c r="C568" s="3">
        <v>999116</v>
      </c>
      <c r="D568" s="3" t="s">
        <v>918</v>
      </c>
      <c r="E568" s="3" t="s">
        <v>442</v>
      </c>
      <c r="F568" s="3">
        <v>2016</v>
      </c>
      <c r="G568" s="164">
        <v>0</v>
      </c>
      <c r="H568" s="3">
        <v>200.50799999999998</v>
      </c>
      <c r="I568" s="3">
        <v>325.20599999999996</v>
      </c>
      <c r="J568" s="3">
        <v>290.346</v>
      </c>
      <c r="K568" s="3">
        <v>309.63099999999997</v>
      </c>
      <c r="L568" s="3">
        <v>412.96499999999997</v>
      </c>
      <c r="M568" s="3">
        <v>241.56999999999996</v>
      </c>
      <c r="N568" s="3">
        <v>251.06199999999998</v>
      </c>
      <c r="O568" s="3">
        <v>204.20400000000001</v>
      </c>
      <c r="P568" s="3">
        <v>197.904</v>
      </c>
      <c r="Q568" s="3">
        <v>336.41999999999996</v>
      </c>
      <c r="R568" s="3">
        <v>197.46999999999997</v>
      </c>
      <c r="S568" s="3">
        <v>189.679</v>
      </c>
      <c r="T568" s="3">
        <v>284.06700000000001</v>
      </c>
      <c r="U568" s="3">
        <v>3441.0319999999997</v>
      </c>
      <c r="V568" s="163">
        <f ca="1">SUM(INDIRECT(Inputs!$C$11&amp;ROW()&amp;":"&amp;Inputs!$C$12&amp;ROW()))</f>
        <v>336.41999999999996</v>
      </c>
      <c r="W568" s="163">
        <f ca="1">SUM(INDIRECT(Inputs!$C$13&amp;ROW()&amp;":"&amp;Inputs!$C$14&amp;ROW()))</f>
        <v>2769.8159999999998</v>
      </c>
      <c r="X568" s="3" t="str">
        <f>IF(COUNTIFS(Lookups!$A:$A,C568)=1,"Gross Sales","")</f>
        <v/>
      </c>
      <c r="Y568" s="3" t="str">
        <f>IF(COUNTIFS(Lookups!$D:$D,C568)=1,"Bar Sales","")</f>
        <v/>
      </c>
      <c r="Z568" s="3" t="str">
        <f>IFERROR(VLOOKUP(C568*1,Lookups!$D:$F,3,FALSE),"")</f>
        <v/>
      </c>
      <c r="AA568" s="3" t="str">
        <f>IFERROR(VLOOKUP($C568*1,Lookups!$H:$N,3,FALSE),"")</f>
        <v>Entrees</v>
      </c>
      <c r="AB568" s="3" t="str">
        <f>IFERROR(VLOOKUP($C568*1,Lookups!$H:$N,4,FALSE),"")</f>
        <v>Lunch</v>
      </c>
      <c r="AC568" s="3" t="str">
        <f>IFERROR(VLOOKUP($C568*1,Lookups!$H:$N,5,FALSE),"")</f>
        <v>Bar</v>
      </c>
      <c r="AD568" s="3">
        <f>IFERROR(VLOOKUP($C568*1,Lookups!$H:$N,6,FALSE),"")</f>
        <v>0</v>
      </c>
      <c r="AE568" s="3">
        <f>IFERROR(VLOOKUP($C568*1,Lookups!$H:$N,7,FALSE),"")</f>
        <v>0</v>
      </c>
      <c r="AF568" s="3" t="str">
        <f>VLOOKUP(B568*1,Stores!$A:$C,3,FALSE)</f>
        <v>DFG</v>
      </c>
    </row>
    <row r="569" spans="1:32">
      <c r="A569" s="3" t="s">
        <v>917</v>
      </c>
      <c r="B569" s="3" t="s">
        <v>946</v>
      </c>
      <c r="C569" s="3">
        <v>999116</v>
      </c>
      <c r="D569" s="3" t="s">
        <v>918</v>
      </c>
      <c r="E569" s="3" t="s">
        <v>442</v>
      </c>
      <c r="F569" s="3">
        <v>2016</v>
      </c>
      <c r="G569" s="164">
        <v>0</v>
      </c>
      <c r="H569" s="3">
        <v>122.68199999999997</v>
      </c>
      <c r="I569" s="3">
        <v>113.925</v>
      </c>
      <c r="J569" s="3">
        <v>133.77000000000001</v>
      </c>
      <c r="K569" s="3">
        <v>114.00899999999999</v>
      </c>
      <c r="L569" s="3">
        <v>129.77999999999997</v>
      </c>
      <c r="M569" s="3">
        <v>151.536</v>
      </c>
      <c r="N569" s="3">
        <v>147.67899999999997</v>
      </c>
      <c r="O569" s="3">
        <v>137.59199999999998</v>
      </c>
      <c r="P569" s="3">
        <v>143.61199999999999</v>
      </c>
      <c r="Q569" s="3">
        <v>91.391999999999996</v>
      </c>
      <c r="R569" s="3">
        <v>117.57199999999999</v>
      </c>
      <c r="S569" s="3">
        <v>85.490999999999985</v>
      </c>
      <c r="T569" s="3">
        <v>184.89799999999997</v>
      </c>
      <c r="U569" s="3">
        <v>1673.9379999999999</v>
      </c>
      <c r="V569" s="163">
        <f ca="1">SUM(INDIRECT(Inputs!$C$11&amp;ROW()&amp;":"&amp;Inputs!$C$12&amp;ROW()))</f>
        <v>91.391999999999996</v>
      </c>
      <c r="W569" s="163">
        <f ca="1">SUM(INDIRECT(Inputs!$C$13&amp;ROW()&amp;":"&amp;Inputs!$C$14&amp;ROW()))</f>
        <v>1285.9770000000001</v>
      </c>
      <c r="X569" s="3" t="str">
        <f>IF(COUNTIFS(Lookups!$A:$A,C569)=1,"Gross Sales","")</f>
        <v/>
      </c>
      <c r="Y569" s="3" t="str">
        <f>IF(COUNTIFS(Lookups!$D:$D,C569)=1,"Bar Sales","")</f>
        <v/>
      </c>
      <c r="Z569" s="3" t="str">
        <f>IFERROR(VLOOKUP(C569*1,Lookups!$D:$F,3,FALSE),"")</f>
        <v/>
      </c>
      <c r="AA569" s="3" t="str">
        <f>IFERROR(VLOOKUP($C569*1,Lookups!$H:$N,3,FALSE),"")</f>
        <v>Entrees</v>
      </c>
      <c r="AB569" s="3" t="str">
        <f>IFERROR(VLOOKUP($C569*1,Lookups!$H:$N,4,FALSE),"")</f>
        <v>Lunch</v>
      </c>
      <c r="AC569" s="3" t="str">
        <f>IFERROR(VLOOKUP($C569*1,Lookups!$H:$N,5,FALSE),"")</f>
        <v>Bar</v>
      </c>
      <c r="AD569" s="3">
        <f>IFERROR(VLOOKUP($C569*1,Lookups!$H:$N,6,FALSE),"")</f>
        <v>0</v>
      </c>
      <c r="AE569" s="3">
        <f>IFERROR(VLOOKUP($C569*1,Lookups!$H:$N,7,FALSE),"")</f>
        <v>0</v>
      </c>
      <c r="AF569" s="3" t="str">
        <f>VLOOKUP(B569*1,Stores!$A:$C,3,FALSE)</f>
        <v>DFG</v>
      </c>
    </row>
    <row r="570" spans="1:32">
      <c r="A570" s="3" t="s">
        <v>917</v>
      </c>
      <c r="B570" s="3" t="s">
        <v>947</v>
      </c>
      <c r="C570" s="3">
        <v>999116</v>
      </c>
      <c r="D570" s="3" t="s">
        <v>918</v>
      </c>
      <c r="E570" s="3" t="s">
        <v>442</v>
      </c>
      <c r="F570" s="3">
        <v>2016</v>
      </c>
      <c r="G570" s="164">
        <v>0</v>
      </c>
      <c r="H570" s="3">
        <v>184.79999999999998</v>
      </c>
      <c r="I570" s="3">
        <v>259</v>
      </c>
      <c r="J570" s="3">
        <v>273.41999999999996</v>
      </c>
      <c r="K570" s="3">
        <v>287.19600000000003</v>
      </c>
      <c r="L570" s="3">
        <v>339.15</v>
      </c>
      <c r="M570" s="3">
        <v>295.68</v>
      </c>
      <c r="N570" s="3">
        <v>359.35199999999998</v>
      </c>
      <c r="O570" s="3">
        <v>271.32699999999994</v>
      </c>
      <c r="P570" s="3">
        <v>239.39999999999998</v>
      </c>
      <c r="Q570" s="3">
        <v>274.38599999999997</v>
      </c>
      <c r="R570" s="3">
        <v>194.04</v>
      </c>
      <c r="S570" s="3">
        <v>193.732</v>
      </c>
      <c r="T570" s="3">
        <v>298.80899999999997</v>
      </c>
      <c r="U570" s="3">
        <v>3470.2919999999995</v>
      </c>
      <c r="V570" s="163">
        <f ca="1">SUM(INDIRECT(Inputs!$C$11&amp;ROW()&amp;":"&amp;Inputs!$C$12&amp;ROW()))</f>
        <v>274.38599999999997</v>
      </c>
      <c r="W570" s="163">
        <f ca="1">SUM(INDIRECT(Inputs!$C$13&amp;ROW()&amp;":"&amp;Inputs!$C$14&amp;ROW()))</f>
        <v>2783.7109999999998</v>
      </c>
      <c r="X570" s="3" t="str">
        <f>IF(COUNTIFS(Lookups!$A:$A,C570)=1,"Gross Sales","")</f>
        <v/>
      </c>
      <c r="Y570" s="3" t="str">
        <f>IF(COUNTIFS(Lookups!$D:$D,C570)=1,"Bar Sales","")</f>
        <v/>
      </c>
      <c r="Z570" s="3" t="str">
        <f>IFERROR(VLOOKUP(C570*1,Lookups!$D:$F,3,FALSE),"")</f>
        <v/>
      </c>
      <c r="AA570" s="3" t="str">
        <f>IFERROR(VLOOKUP($C570*1,Lookups!$H:$N,3,FALSE),"")</f>
        <v>Entrees</v>
      </c>
      <c r="AB570" s="3" t="str">
        <f>IFERROR(VLOOKUP($C570*1,Lookups!$H:$N,4,FALSE),"")</f>
        <v>Lunch</v>
      </c>
      <c r="AC570" s="3" t="str">
        <f>IFERROR(VLOOKUP($C570*1,Lookups!$H:$N,5,FALSE),"")</f>
        <v>Bar</v>
      </c>
      <c r="AD570" s="3">
        <f>IFERROR(VLOOKUP($C570*1,Lookups!$H:$N,6,FALSE),"")</f>
        <v>0</v>
      </c>
      <c r="AE570" s="3">
        <f>IFERROR(VLOOKUP($C570*1,Lookups!$H:$N,7,FALSE),"")</f>
        <v>0</v>
      </c>
      <c r="AF570" s="3" t="str">
        <f>VLOOKUP(B570*1,Stores!$A:$C,3,FALSE)</f>
        <v>DFG</v>
      </c>
    </row>
    <row r="571" spans="1:32">
      <c r="A571" s="3" t="s">
        <v>917</v>
      </c>
      <c r="B571" s="3" t="s">
        <v>948</v>
      </c>
      <c r="C571" s="3">
        <v>999116</v>
      </c>
      <c r="D571" s="3" t="s">
        <v>918</v>
      </c>
      <c r="E571" s="3" t="s">
        <v>442</v>
      </c>
      <c r="F571" s="3">
        <v>2016</v>
      </c>
      <c r="G571" s="164">
        <v>0</v>
      </c>
      <c r="H571" s="3">
        <v>93.45</v>
      </c>
      <c r="I571" s="3">
        <v>112.833</v>
      </c>
      <c r="J571" s="3">
        <v>78.637999999999991</v>
      </c>
      <c r="K571" s="3">
        <v>70.300999999999988</v>
      </c>
      <c r="L571" s="3">
        <v>103.544</v>
      </c>
      <c r="M571" s="3">
        <v>84.56</v>
      </c>
      <c r="N571" s="3">
        <v>69.341999999999999</v>
      </c>
      <c r="O571" s="3">
        <v>56.790999999999997</v>
      </c>
      <c r="P571" s="3">
        <v>84.671999999999997</v>
      </c>
      <c r="Q571" s="3">
        <v>218.08500000000001</v>
      </c>
      <c r="R571" s="3">
        <v>319.2</v>
      </c>
      <c r="S571" s="3">
        <v>330.22499999999997</v>
      </c>
      <c r="T571" s="3">
        <v>383.76099999999997</v>
      </c>
      <c r="U571" s="3">
        <v>2005.402</v>
      </c>
      <c r="V571" s="163">
        <f ca="1">SUM(INDIRECT(Inputs!$C$11&amp;ROW()&amp;":"&amp;Inputs!$C$12&amp;ROW()))</f>
        <v>218.08500000000001</v>
      </c>
      <c r="W571" s="163">
        <f ca="1">SUM(INDIRECT(Inputs!$C$13&amp;ROW()&amp;":"&amp;Inputs!$C$14&amp;ROW()))</f>
        <v>972.21600000000012</v>
      </c>
      <c r="X571" s="3" t="str">
        <f>IF(COUNTIFS(Lookups!$A:$A,C571)=1,"Gross Sales","")</f>
        <v/>
      </c>
      <c r="Y571" s="3" t="str">
        <f>IF(COUNTIFS(Lookups!$D:$D,C571)=1,"Bar Sales","")</f>
        <v/>
      </c>
      <c r="Z571" s="3" t="str">
        <f>IFERROR(VLOOKUP(C571*1,Lookups!$D:$F,3,FALSE),"")</f>
        <v/>
      </c>
      <c r="AA571" s="3" t="str">
        <f>IFERROR(VLOOKUP($C571*1,Lookups!$H:$N,3,FALSE),"")</f>
        <v>Entrees</v>
      </c>
      <c r="AB571" s="3" t="str">
        <f>IFERROR(VLOOKUP($C571*1,Lookups!$H:$N,4,FALSE),"")</f>
        <v>Lunch</v>
      </c>
      <c r="AC571" s="3" t="str">
        <f>IFERROR(VLOOKUP($C571*1,Lookups!$H:$N,5,FALSE),"")</f>
        <v>Bar</v>
      </c>
      <c r="AD571" s="3">
        <f>IFERROR(VLOOKUP($C571*1,Lookups!$H:$N,6,FALSE),"")</f>
        <v>0</v>
      </c>
      <c r="AE571" s="3">
        <f>IFERROR(VLOOKUP($C571*1,Lookups!$H:$N,7,FALSE),"")</f>
        <v>0</v>
      </c>
      <c r="AF571" s="3" t="str">
        <f>VLOOKUP(B571*1,Stores!$A:$C,3,FALSE)</f>
        <v>DFG</v>
      </c>
    </row>
    <row r="572" spans="1:32">
      <c r="A572" s="3" t="s">
        <v>917</v>
      </c>
      <c r="B572" s="3" t="s">
        <v>949</v>
      </c>
      <c r="C572" s="3">
        <v>999116</v>
      </c>
      <c r="D572" s="3" t="s">
        <v>918</v>
      </c>
      <c r="E572" s="3" t="s">
        <v>442</v>
      </c>
      <c r="F572" s="3">
        <v>2016</v>
      </c>
      <c r="G572" s="164">
        <v>0</v>
      </c>
      <c r="H572" s="3">
        <v>163.79999999999998</v>
      </c>
      <c r="I572" s="3">
        <v>131.30599999999998</v>
      </c>
      <c r="J572" s="3">
        <v>144.613</v>
      </c>
      <c r="K572" s="3">
        <v>155.4</v>
      </c>
      <c r="L572" s="3">
        <v>130.23499999999999</v>
      </c>
      <c r="M572" s="3">
        <v>134.75</v>
      </c>
      <c r="N572" s="3">
        <v>152.79599999999999</v>
      </c>
      <c r="O572" s="3">
        <v>108.77999999999999</v>
      </c>
      <c r="P572" s="3">
        <v>208.65600000000001</v>
      </c>
      <c r="Q572" s="3">
        <v>124.236</v>
      </c>
      <c r="R572" s="3">
        <v>224.10499999999996</v>
      </c>
      <c r="S572" s="3">
        <v>153.97199999999998</v>
      </c>
      <c r="T572" s="3">
        <v>192.178</v>
      </c>
      <c r="U572" s="3">
        <v>2024.8270000000002</v>
      </c>
      <c r="V572" s="163">
        <f ca="1">SUM(INDIRECT(Inputs!$C$11&amp;ROW()&amp;":"&amp;Inputs!$C$12&amp;ROW()))</f>
        <v>124.236</v>
      </c>
      <c r="W572" s="163">
        <f ca="1">SUM(INDIRECT(Inputs!$C$13&amp;ROW()&amp;":"&amp;Inputs!$C$14&amp;ROW()))</f>
        <v>1454.5720000000001</v>
      </c>
      <c r="X572" s="3" t="str">
        <f>IF(COUNTIFS(Lookups!$A:$A,C572)=1,"Gross Sales","")</f>
        <v/>
      </c>
      <c r="Y572" s="3" t="str">
        <f>IF(COUNTIFS(Lookups!$D:$D,C572)=1,"Bar Sales","")</f>
        <v/>
      </c>
      <c r="Z572" s="3" t="str">
        <f>IFERROR(VLOOKUP(C572*1,Lookups!$D:$F,3,FALSE),"")</f>
        <v/>
      </c>
      <c r="AA572" s="3" t="str">
        <f>IFERROR(VLOOKUP($C572*1,Lookups!$H:$N,3,FALSE),"")</f>
        <v>Entrees</v>
      </c>
      <c r="AB572" s="3" t="str">
        <f>IFERROR(VLOOKUP($C572*1,Lookups!$H:$N,4,FALSE),"")</f>
        <v>Lunch</v>
      </c>
      <c r="AC572" s="3" t="str">
        <f>IFERROR(VLOOKUP($C572*1,Lookups!$H:$N,5,FALSE),"")</f>
        <v>Bar</v>
      </c>
      <c r="AD572" s="3">
        <f>IFERROR(VLOOKUP($C572*1,Lookups!$H:$N,6,FALSE),"")</f>
        <v>0</v>
      </c>
      <c r="AE572" s="3">
        <f>IFERROR(VLOOKUP($C572*1,Lookups!$H:$N,7,FALSE),"")</f>
        <v>0</v>
      </c>
      <c r="AF572" s="3" t="str">
        <f>VLOOKUP(B572*1,Stores!$A:$C,3,FALSE)</f>
        <v>DFG</v>
      </c>
    </row>
    <row r="573" spans="1:32">
      <c r="A573" s="3" t="s">
        <v>917</v>
      </c>
      <c r="B573" s="3" t="s">
        <v>950</v>
      </c>
      <c r="C573" s="3">
        <v>999116</v>
      </c>
      <c r="D573" s="3" t="s">
        <v>918</v>
      </c>
      <c r="E573" s="3" t="s">
        <v>442</v>
      </c>
      <c r="F573" s="3">
        <v>2016</v>
      </c>
      <c r="G573" s="164">
        <v>0</v>
      </c>
      <c r="H573" s="3">
        <v>337.72199999999998</v>
      </c>
      <c r="I573" s="3">
        <v>216.13199999999998</v>
      </c>
      <c r="J573" s="3">
        <v>254.45699999999999</v>
      </c>
      <c r="K573" s="3">
        <v>327.096</v>
      </c>
      <c r="L573" s="3">
        <v>210.42</v>
      </c>
      <c r="M573" s="3">
        <v>261.17</v>
      </c>
      <c r="N573" s="3">
        <v>224.22399999999999</v>
      </c>
      <c r="O573" s="3">
        <v>182.39899999999997</v>
      </c>
      <c r="P573" s="3">
        <v>194.922</v>
      </c>
      <c r="Q573" s="3">
        <v>217.55999999999995</v>
      </c>
      <c r="R573" s="3">
        <v>262.64</v>
      </c>
      <c r="S573" s="3">
        <v>277.52199999999999</v>
      </c>
      <c r="T573" s="3">
        <v>203.27999999999997</v>
      </c>
      <c r="U573" s="3">
        <v>3169.5439999999999</v>
      </c>
      <c r="V573" s="163">
        <f ca="1">SUM(INDIRECT(Inputs!$C$11&amp;ROW()&amp;":"&amp;Inputs!$C$12&amp;ROW()))</f>
        <v>217.55999999999995</v>
      </c>
      <c r="W573" s="163">
        <f ca="1">SUM(INDIRECT(Inputs!$C$13&amp;ROW()&amp;":"&amp;Inputs!$C$14&amp;ROW()))</f>
        <v>2426.1019999999999</v>
      </c>
      <c r="X573" s="3" t="str">
        <f>IF(COUNTIFS(Lookups!$A:$A,C573)=1,"Gross Sales","")</f>
        <v/>
      </c>
      <c r="Y573" s="3" t="str">
        <f>IF(COUNTIFS(Lookups!$D:$D,C573)=1,"Bar Sales","")</f>
        <v/>
      </c>
      <c r="Z573" s="3" t="str">
        <f>IFERROR(VLOOKUP(C573*1,Lookups!$D:$F,3,FALSE),"")</f>
        <v/>
      </c>
      <c r="AA573" s="3" t="str">
        <f>IFERROR(VLOOKUP($C573*1,Lookups!$H:$N,3,FALSE),"")</f>
        <v>Entrees</v>
      </c>
      <c r="AB573" s="3" t="str">
        <f>IFERROR(VLOOKUP($C573*1,Lookups!$H:$N,4,FALSE),"")</f>
        <v>Lunch</v>
      </c>
      <c r="AC573" s="3" t="str">
        <f>IFERROR(VLOOKUP($C573*1,Lookups!$H:$N,5,FALSE),"")</f>
        <v>Bar</v>
      </c>
      <c r="AD573" s="3">
        <f>IFERROR(VLOOKUP($C573*1,Lookups!$H:$N,6,FALSE),"")</f>
        <v>0</v>
      </c>
      <c r="AE573" s="3">
        <f>IFERROR(VLOOKUP($C573*1,Lookups!$H:$N,7,FALSE),"")</f>
        <v>0</v>
      </c>
      <c r="AF573" s="3" t="str">
        <f>VLOOKUP(B573*1,Stores!$A:$C,3,FALSE)</f>
        <v>DFG</v>
      </c>
    </row>
    <row r="574" spans="1:32">
      <c r="A574" s="3" t="s">
        <v>917</v>
      </c>
      <c r="B574" s="3" t="s">
        <v>951</v>
      </c>
      <c r="C574" s="3">
        <v>999116</v>
      </c>
      <c r="D574" s="3" t="s">
        <v>918</v>
      </c>
      <c r="E574" s="3" t="s">
        <v>442</v>
      </c>
      <c r="F574" s="3">
        <v>2016</v>
      </c>
      <c r="G574" s="164">
        <v>0</v>
      </c>
      <c r="H574" s="3">
        <v>270.774</v>
      </c>
      <c r="I574" s="3">
        <v>380.68799999999999</v>
      </c>
      <c r="J574" s="3">
        <v>358.43499999999995</v>
      </c>
      <c r="K574" s="3">
        <v>268.15599999999995</v>
      </c>
      <c r="L574" s="3">
        <v>376.06799999999998</v>
      </c>
      <c r="M574" s="3">
        <v>406</v>
      </c>
      <c r="N574" s="3">
        <v>342.36999999999995</v>
      </c>
      <c r="O574" s="3">
        <v>271.68399999999997</v>
      </c>
      <c r="P574" s="3">
        <v>265.608</v>
      </c>
      <c r="Q574" s="3">
        <v>424.93499999999995</v>
      </c>
      <c r="R574" s="3">
        <v>397.24299999999999</v>
      </c>
      <c r="S574" s="3">
        <v>416.89199999999994</v>
      </c>
      <c r="T574" s="3">
        <v>324.23999999999995</v>
      </c>
      <c r="U574" s="3">
        <v>4503.0929999999998</v>
      </c>
      <c r="V574" s="163">
        <f ca="1">SUM(INDIRECT(Inputs!$C$11&amp;ROW()&amp;":"&amp;Inputs!$C$12&amp;ROW()))</f>
        <v>424.93499999999995</v>
      </c>
      <c r="W574" s="163">
        <f ca="1">SUM(INDIRECT(Inputs!$C$13&amp;ROW()&amp;":"&amp;Inputs!$C$14&amp;ROW()))</f>
        <v>3364.7180000000003</v>
      </c>
      <c r="X574" s="3" t="str">
        <f>IF(COUNTIFS(Lookups!$A:$A,C574)=1,"Gross Sales","")</f>
        <v/>
      </c>
      <c r="Y574" s="3" t="str">
        <f>IF(COUNTIFS(Lookups!$D:$D,C574)=1,"Bar Sales","")</f>
        <v/>
      </c>
      <c r="Z574" s="3" t="str">
        <f>IFERROR(VLOOKUP(C574*1,Lookups!$D:$F,3,FALSE),"")</f>
        <v/>
      </c>
      <c r="AA574" s="3" t="str">
        <f>IFERROR(VLOOKUP($C574*1,Lookups!$H:$N,3,FALSE),"")</f>
        <v>Entrees</v>
      </c>
      <c r="AB574" s="3" t="str">
        <f>IFERROR(VLOOKUP($C574*1,Lookups!$H:$N,4,FALSE),"")</f>
        <v>Lunch</v>
      </c>
      <c r="AC574" s="3" t="str">
        <f>IFERROR(VLOOKUP($C574*1,Lookups!$H:$N,5,FALSE),"")</f>
        <v>Bar</v>
      </c>
      <c r="AD574" s="3">
        <f>IFERROR(VLOOKUP($C574*1,Lookups!$H:$N,6,FALSE),"")</f>
        <v>0</v>
      </c>
      <c r="AE574" s="3">
        <f>IFERROR(VLOOKUP($C574*1,Lookups!$H:$N,7,FALSE),"")</f>
        <v>0</v>
      </c>
      <c r="AF574" s="3" t="str">
        <f>VLOOKUP(B574*1,Stores!$A:$C,3,FALSE)</f>
        <v>DFG</v>
      </c>
    </row>
    <row r="575" spans="1:32">
      <c r="A575" s="3" t="s">
        <v>917</v>
      </c>
      <c r="B575" s="3" t="s">
        <v>952</v>
      </c>
      <c r="C575" s="3">
        <v>999116</v>
      </c>
      <c r="D575" s="3" t="s">
        <v>918</v>
      </c>
      <c r="E575" s="3" t="s">
        <v>442</v>
      </c>
      <c r="F575" s="3">
        <v>2016</v>
      </c>
      <c r="G575" s="164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583.49199999999996</v>
      </c>
      <c r="O575" s="3">
        <v>854.23799999999994</v>
      </c>
      <c r="P575" s="3">
        <v>536.64799999999991</v>
      </c>
      <c r="Q575" s="3">
        <v>324.63200000000001</v>
      </c>
      <c r="R575" s="3">
        <v>485.21199999999993</v>
      </c>
      <c r="S575" s="3">
        <v>367.98999999999995</v>
      </c>
      <c r="T575" s="3">
        <v>461.73399999999998</v>
      </c>
      <c r="U575" s="3">
        <v>3613.9459999999995</v>
      </c>
      <c r="V575" s="163">
        <f ca="1">SUM(INDIRECT(Inputs!$C$11&amp;ROW()&amp;":"&amp;Inputs!$C$12&amp;ROW()))</f>
        <v>324.63200000000001</v>
      </c>
      <c r="W575" s="163">
        <f ca="1">SUM(INDIRECT(Inputs!$C$13&amp;ROW()&amp;":"&amp;Inputs!$C$14&amp;ROW()))</f>
        <v>2299.0099999999998</v>
      </c>
      <c r="X575" s="3" t="str">
        <f>IF(COUNTIFS(Lookups!$A:$A,C575)=1,"Gross Sales","")</f>
        <v/>
      </c>
      <c r="Y575" s="3" t="str">
        <f>IF(COUNTIFS(Lookups!$D:$D,C575)=1,"Bar Sales","")</f>
        <v/>
      </c>
      <c r="Z575" s="3" t="str">
        <f>IFERROR(VLOOKUP(C575*1,Lookups!$D:$F,3,FALSE),"")</f>
        <v/>
      </c>
      <c r="AA575" s="3" t="str">
        <f>IFERROR(VLOOKUP($C575*1,Lookups!$H:$N,3,FALSE),"")</f>
        <v>Entrees</v>
      </c>
      <c r="AB575" s="3" t="str">
        <f>IFERROR(VLOOKUP($C575*1,Lookups!$H:$N,4,FALSE),"")</f>
        <v>Lunch</v>
      </c>
      <c r="AC575" s="3" t="str">
        <f>IFERROR(VLOOKUP($C575*1,Lookups!$H:$N,5,FALSE),"")</f>
        <v>Bar</v>
      </c>
      <c r="AD575" s="3">
        <f>IFERROR(VLOOKUP($C575*1,Lookups!$H:$N,6,FALSE),"")</f>
        <v>0</v>
      </c>
      <c r="AE575" s="3">
        <f>IFERROR(VLOOKUP($C575*1,Lookups!$H:$N,7,FALSE),"")</f>
        <v>0</v>
      </c>
      <c r="AF575" s="3" t="str">
        <f>VLOOKUP(B575*1,Stores!$A:$C,3,FALSE)</f>
        <v>DFG</v>
      </c>
    </row>
    <row r="576" spans="1:32">
      <c r="A576" s="3" t="s">
        <v>917</v>
      </c>
      <c r="B576" s="3" t="s">
        <v>953</v>
      </c>
      <c r="C576" s="3">
        <v>999116</v>
      </c>
      <c r="D576" s="3" t="s">
        <v>918</v>
      </c>
      <c r="E576" s="3" t="s">
        <v>442</v>
      </c>
      <c r="F576" s="3">
        <v>2016</v>
      </c>
      <c r="G576" s="164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78.525999999999996</v>
      </c>
      <c r="S576" s="3">
        <v>370.83199999999999</v>
      </c>
      <c r="T576" s="3">
        <v>358.53299999999996</v>
      </c>
      <c r="U576" s="3">
        <v>807.89099999999996</v>
      </c>
      <c r="V576" s="163">
        <f ca="1">SUM(INDIRECT(Inputs!$C$11&amp;ROW()&amp;":"&amp;Inputs!$C$12&amp;ROW()))</f>
        <v>0</v>
      </c>
      <c r="W576" s="163">
        <f ca="1">SUM(INDIRECT(Inputs!$C$13&amp;ROW()&amp;":"&amp;Inputs!$C$14&amp;ROW()))</f>
        <v>0</v>
      </c>
      <c r="X576" s="3" t="str">
        <f>IF(COUNTIFS(Lookups!$A:$A,C576)=1,"Gross Sales","")</f>
        <v/>
      </c>
      <c r="Y576" s="3" t="str">
        <f>IF(COUNTIFS(Lookups!$D:$D,C576)=1,"Bar Sales","")</f>
        <v/>
      </c>
      <c r="Z576" s="3" t="str">
        <f>IFERROR(VLOOKUP(C576*1,Lookups!$D:$F,3,FALSE),"")</f>
        <v/>
      </c>
      <c r="AA576" s="3" t="str">
        <f>IFERROR(VLOOKUP($C576*1,Lookups!$H:$N,3,FALSE),"")</f>
        <v>Entrees</v>
      </c>
      <c r="AB576" s="3" t="str">
        <f>IFERROR(VLOOKUP($C576*1,Lookups!$H:$N,4,FALSE),"")</f>
        <v>Lunch</v>
      </c>
      <c r="AC576" s="3" t="str">
        <f>IFERROR(VLOOKUP($C576*1,Lookups!$H:$N,5,FALSE),"")</f>
        <v>Bar</v>
      </c>
      <c r="AD576" s="3">
        <f>IFERROR(VLOOKUP($C576*1,Lookups!$H:$N,6,FALSE),"")</f>
        <v>0</v>
      </c>
      <c r="AE576" s="3">
        <f>IFERROR(VLOOKUP($C576*1,Lookups!$H:$N,7,FALSE),"")</f>
        <v>0</v>
      </c>
      <c r="AF576" s="3" t="str">
        <f>VLOOKUP(B576*1,Stores!$A:$C,3,FALSE)</f>
        <v>DFG</v>
      </c>
    </row>
    <row r="577" spans="1:32">
      <c r="A577" s="3" t="s">
        <v>917</v>
      </c>
      <c r="B577" s="3" t="s">
        <v>954</v>
      </c>
      <c r="C577" s="3">
        <v>999116</v>
      </c>
      <c r="D577" s="3" t="s">
        <v>918</v>
      </c>
      <c r="E577" s="3" t="s">
        <v>442</v>
      </c>
      <c r="F577" s="3">
        <v>2016</v>
      </c>
      <c r="G577" s="164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254.93299999999999</v>
      </c>
      <c r="T577" s="3">
        <v>508.2</v>
      </c>
      <c r="U577" s="3">
        <v>763.13300000000004</v>
      </c>
      <c r="V577" s="163">
        <f ca="1">SUM(INDIRECT(Inputs!$C$11&amp;ROW()&amp;":"&amp;Inputs!$C$12&amp;ROW()))</f>
        <v>0</v>
      </c>
      <c r="W577" s="163">
        <f ca="1">SUM(INDIRECT(Inputs!$C$13&amp;ROW()&amp;":"&amp;Inputs!$C$14&amp;ROW()))</f>
        <v>0</v>
      </c>
      <c r="X577" s="3" t="str">
        <f>IF(COUNTIFS(Lookups!$A:$A,C577)=1,"Gross Sales","")</f>
        <v/>
      </c>
      <c r="Y577" s="3" t="str">
        <f>IF(COUNTIFS(Lookups!$D:$D,C577)=1,"Bar Sales","")</f>
        <v/>
      </c>
      <c r="Z577" s="3" t="str">
        <f>IFERROR(VLOOKUP(C577*1,Lookups!$D:$F,3,FALSE),"")</f>
        <v/>
      </c>
      <c r="AA577" s="3" t="str">
        <f>IFERROR(VLOOKUP($C577*1,Lookups!$H:$N,3,FALSE),"")</f>
        <v>Entrees</v>
      </c>
      <c r="AB577" s="3" t="str">
        <f>IFERROR(VLOOKUP($C577*1,Lookups!$H:$N,4,FALSE),"")</f>
        <v>Lunch</v>
      </c>
      <c r="AC577" s="3" t="str">
        <f>IFERROR(VLOOKUP($C577*1,Lookups!$H:$N,5,FALSE),"")</f>
        <v>Bar</v>
      </c>
      <c r="AD577" s="3">
        <f>IFERROR(VLOOKUP($C577*1,Lookups!$H:$N,6,FALSE),"")</f>
        <v>0</v>
      </c>
      <c r="AE577" s="3">
        <f>IFERROR(VLOOKUP($C577*1,Lookups!$H:$N,7,FALSE),"")</f>
        <v>0</v>
      </c>
      <c r="AF577" s="3" t="str">
        <f>VLOOKUP(B577*1,Stores!$A:$C,3,FALSE)</f>
        <v>DFG</v>
      </c>
    </row>
    <row r="578" spans="1:32">
      <c r="A578" s="3" t="s">
        <v>917</v>
      </c>
      <c r="B578" s="3" t="s">
        <v>919</v>
      </c>
      <c r="C578" s="3">
        <v>999117</v>
      </c>
      <c r="D578" s="3" t="s">
        <v>918</v>
      </c>
      <c r="E578" s="3" t="s">
        <v>446</v>
      </c>
      <c r="F578" s="3">
        <v>2016</v>
      </c>
      <c r="G578" s="164">
        <v>0</v>
      </c>
      <c r="H578" s="3">
        <v>125.965</v>
      </c>
      <c r="I578" s="3">
        <v>146.49599999999998</v>
      </c>
      <c r="J578" s="3">
        <v>164.30399999999997</v>
      </c>
      <c r="K578" s="3">
        <v>134.505</v>
      </c>
      <c r="L578" s="3">
        <v>146.328</v>
      </c>
      <c r="M578" s="3">
        <v>122.38799999999999</v>
      </c>
      <c r="N578" s="3">
        <v>153.74799999999999</v>
      </c>
      <c r="O578" s="3">
        <v>202.62199999999999</v>
      </c>
      <c r="P578" s="3">
        <v>105.21</v>
      </c>
      <c r="Q578" s="3">
        <v>0</v>
      </c>
      <c r="R578" s="3">
        <v>0</v>
      </c>
      <c r="S578" s="3">
        <v>0</v>
      </c>
      <c r="T578" s="3">
        <v>0</v>
      </c>
      <c r="U578" s="3">
        <v>1301.566</v>
      </c>
      <c r="V578" s="163">
        <f ca="1">SUM(INDIRECT(Inputs!$C$11&amp;ROW()&amp;":"&amp;Inputs!$C$12&amp;ROW()))</f>
        <v>0</v>
      </c>
      <c r="W578" s="163">
        <f ca="1">SUM(INDIRECT(Inputs!$C$13&amp;ROW()&amp;":"&amp;Inputs!$C$14&amp;ROW()))</f>
        <v>1301.566</v>
      </c>
      <c r="X578" s="3" t="str">
        <f>IF(COUNTIFS(Lookups!$A:$A,C578)=1,"Gross Sales","")</f>
        <v/>
      </c>
      <c r="Y578" s="3" t="str">
        <f>IF(COUNTIFS(Lookups!$D:$D,C578)=1,"Bar Sales","")</f>
        <v/>
      </c>
      <c r="Z578" s="3" t="str">
        <f>IFERROR(VLOOKUP(C578*1,Lookups!$D:$F,3,FALSE),"")</f>
        <v/>
      </c>
      <c r="AA578" s="3" t="str">
        <f>IFERROR(VLOOKUP($C578*1,Lookups!$H:$N,3,FALSE),"")</f>
        <v>Entrees</v>
      </c>
      <c r="AB578" s="3" t="str">
        <f>IFERROR(VLOOKUP($C578*1,Lookups!$H:$N,4,FALSE),"")</f>
        <v>Dinner</v>
      </c>
      <c r="AC578" s="3" t="str">
        <f>IFERROR(VLOOKUP($C578*1,Lookups!$H:$N,5,FALSE),"")</f>
        <v>Bar</v>
      </c>
      <c r="AD578" s="3">
        <f>IFERROR(VLOOKUP($C578*1,Lookups!$H:$N,6,FALSE),"")</f>
        <v>0</v>
      </c>
      <c r="AE578" s="3">
        <f>IFERROR(VLOOKUP($C578*1,Lookups!$H:$N,7,FALSE),"")</f>
        <v>0</v>
      </c>
      <c r="AF578" s="3" t="str">
        <f>VLOOKUP(B578*1,Stores!$A:$C,3,FALSE)</f>
        <v>DFDE</v>
      </c>
    </row>
    <row r="579" spans="1:32">
      <c r="A579" s="3" t="s">
        <v>917</v>
      </c>
      <c r="B579" s="3" t="s">
        <v>920</v>
      </c>
      <c r="C579" s="3">
        <v>999117</v>
      </c>
      <c r="D579" s="3" t="s">
        <v>918</v>
      </c>
      <c r="E579" s="3" t="s">
        <v>446</v>
      </c>
      <c r="F579" s="3">
        <v>2016</v>
      </c>
      <c r="G579" s="164">
        <v>0</v>
      </c>
      <c r="H579" s="3">
        <v>218.49100000000001</v>
      </c>
      <c r="I579" s="3">
        <v>150.30399999999997</v>
      </c>
      <c r="J579" s="3">
        <v>176.4</v>
      </c>
      <c r="K579" s="3">
        <v>181.95799999999997</v>
      </c>
      <c r="L579" s="3">
        <v>194.01199999999997</v>
      </c>
      <c r="M579" s="3">
        <v>134.06399999999999</v>
      </c>
      <c r="N579" s="3">
        <v>143.32499999999999</v>
      </c>
      <c r="O579" s="3">
        <v>180.26399999999998</v>
      </c>
      <c r="P579" s="3">
        <v>189.84</v>
      </c>
      <c r="Q579" s="3">
        <v>181.44</v>
      </c>
      <c r="R579" s="3">
        <v>129.35999999999999</v>
      </c>
      <c r="S579" s="3">
        <v>172.39599999999996</v>
      </c>
      <c r="T579" s="3">
        <v>142.142</v>
      </c>
      <c r="U579" s="3">
        <v>2193.9959999999992</v>
      </c>
      <c r="V579" s="163">
        <f ca="1">SUM(INDIRECT(Inputs!$C$11&amp;ROW()&amp;":"&amp;Inputs!$C$12&amp;ROW()))</f>
        <v>181.44</v>
      </c>
      <c r="W579" s="163">
        <f ca="1">SUM(INDIRECT(Inputs!$C$13&amp;ROW()&amp;":"&amp;Inputs!$C$14&amp;ROW()))</f>
        <v>1750.0979999999997</v>
      </c>
      <c r="X579" s="3" t="str">
        <f>IF(COUNTIFS(Lookups!$A:$A,C579)=1,"Gross Sales","")</f>
        <v/>
      </c>
      <c r="Y579" s="3" t="str">
        <f>IF(COUNTIFS(Lookups!$D:$D,C579)=1,"Bar Sales","")</f>
        <v/>
      </c>
      <c r="Z579" s="3" t="str">
        <f>IFERROR(VLOOKUP(C579*1,Lookups!$D:$F,3,FALSE),"")</f>
        <v/>
      </c>
      <c r="AA579" s="3" t="str">
        <f>IFERROR(VLOOKUP($C579*1,Lookups!$H:$N,3,FALSE),"")</f>
        <v>Entrees</v>
      </c>
      <c r="AB579" s="3" t="str">
        <f>IFERROR(VLOOKUP($C579*1,Lookups!$H:$N,4,FALSE),"")</f>
        <v>Dinner</v>
      </c>
      <c r="AC579" s="3" t="str">
        <f>IFERROR(VLOOKUP($C579*1,Lookups!$H:$N,5,FALSE),"")</f>
        <v>Bar</v>
      </c>
      <c r="AD579" s="3">
        <f>IFERROR(VLOOKUP($C579*1,Lookups!$H:$N,6,FALSE),"")</f>
        <v>0</v>
      </c>
      <c r="AE579" s="3">
        <f>IFERROR(VLOOKUP($C579*1,Lookups!$H:$N,7,FALSE),"")</f>
        <v>0</v>
      </c>
      <c r="AF579" s="3" t="str">
        <f>VLOOKUP(B579*1,Stores!$A:$C,3,FALSE)</f>
        <v>DFDE</v>
      </c>
    </row>
    <row r="580" spans="1:32">
      <c r="A580" s="3" t="s">
        <v>917</v>
      </c>
      <c r="B580" s="3" t="s">
        <v>921</v>
      </c>
      <c r="C580" s="3">
        <v>999117</v>
      </c>
      <c r="D580" s="3" t="s">
        <v>918</v>
      </c>
      <c r="E580" s="3" t="s">
        <v>446</v>
      </c>
      <c r="F580" s="3">
        <v>2016</v>
      </c>
      <c r="G580" s="164">
        <v>0</v>
      </c>
      <c r="H580" s="3">
        <v>411.63499999999993</v>
      </c>
      <c r="I580" s="3">
        <v>271.19400000000002</v>
      </c>
      <c r="J580" s="3">
        <v>401.64599999999996</v>
      </c>
      <c r="K580" s="3">
        <v>299.03999999999996</v>
      </c>
      <c r="L580" s="3">
        <v>396.24199999999996</v>
      </c>
      <c r="M580" s="3">
        <v>310.40800000000002</v>
      </c>
      <c r="N580" s="3">
        <v>212.35199999999998</v>
      </c>
      <c r="O580" s="3">
        <v>293.755</v>
      </c>
      <c r="P580" s="3">
        <v>245.7</v>
      </c>
      <c r="Q580" s="3">
        <v>242.51499999999999</v>
      </c>
      <c r="R580" s="3">
        <v>368.19299999999998</v>
      </c>
      <c r="S580" s="3">
        <v>320.77499999999998</v>
      </c>
      <c r="T580" s="3">
        <v>415.41499999999991</v>
      </c>
      <c r="U580" s="3">
        <v>4188.869999999999</v>
      </c>
      <c r="V580" s="163">
        <f ca="1">SUM(INDIRECT(Inputs!$C$11&amp;ROW()&amp;":"&amp;Inputs!$C$12&amp;ROW()))</f>
        <v>242.51499999999999</v>
      </c>
      <c r="W580" s="163">
        <f ca="1">SUM(INDIRECT(Inputs!$C$13&amp;ROW()&amp;":"&amp;Inputs!$C$14&amp;ROW()))</f>
        <v>3084.4869999999996</v>
      </c>
      <c r="X580" s="3" t="str">
        <f>IF(COUNTIFS(Lookups!$A:$A,C580)=1,"Gross Sales","")</f>
        <v/>
      </c>
      <c r="Y580" s="3" t="str">
        <f>IF(COUNTIFS(Lookups!$D:$D,C580)=1,"Bar Sales","")</f>
        <v/>
      </c>
      <c r="Z580" s="3" t="str">
        <f>IFERROR(VLOOKUP(C580*1,Lookups!$D:$F,3,FALSE),"")</f>
        <v/>
      </c>
      <c r="AA580" s="3" t="str">
        <f>IFERROR(VLOOKUP($C580*1,Lookups!$H:$N,3,FALSE),"")</f>
        <v>Entrees</v>
      </c>
      <c r="AB580" s="3" t="str">
        <f>IFERROR(VLOOKUP($C580*1,Lookups!$H:$N,4,FALSE),"")</f>
        <v>Dinner</v>
      </c>
      <c r="AC580" s="3" t="str">
        <f>IFERROR(VLOOKUP($C580*1,Lookups!$H:$N,5,FALSE),"")</f>
        <v>Bar</v>
      </c>
      <c r="AD580" s="3">
        <f>IFERROR(VLOOKUP($C580*1,Lookups!$H:$N,6,FALSE),"")</f>
        <v>0</v>
      </c>
      <c r="AE580" s="3">
        <f>IFERROR(VLOOKUP($C580*1,Lookups!$H:$N,7,FALSE),"")</f>
        <v>0</v>
      </c>
      <c r="AF580" s="3" t="str">
        <f>VLOOKUP(B580*1,Stores!$A:$C,3,FALSE)</f>
        <v>DFDE</v>
      </c>
    </row>
    <row r="581" spans="1:32">
      <c r="A581" s="3" t="s">
        <v>917</v>
      </c>
      <c r="B581" s="3" t="s">
        <v>922</v>
      </c>
      <c r="C581" s="3">
        <v>999117</v>
      </c>
      <c r="D581" s="3" t="s">
        <v>918</v>
      </c>
      <c r="E581" s="3" t="s">
        <v>446</v>
      </c>
      <c r="F581" s="3">
        <v>2016</v>
      </c>
      <c r="G581" s="164">
        <v>0</v>
      </c>
      <c r="H581" s="3">
        <v>482.11799999999994</v>
      </c>
      <c r="I581" s="3">
        <v>781.9559999999999</v>
      </c>
      <c r="J581" s="3">
        <v>421.88999999999993</v>
      </c>
      <c r="K581" s="3">
        <v>535.32499999999993</v>
      </c>
      <c r="L581" s="3">
        <v>566.47499999999991</v>
      </c>
      <c r="M581" s="3">
        <v>515.27</v>
      </c>
      <c r="N581" s="3">
        <v>374.32499999999999</v>
      </c>
      <c r="O581" s="3">
        <v>892.64</v>
      </c>
      <c r="P581" s="3">
        <v>305.75999999999993</v>
      </c>
      <c r="Q581" s="3">
        <v>323.20400000000001</v>
      </c>
      <c r="R581" s="3">
        <v>453.36199999999991</v>
      </c>
      <c r="S581" s="3">
        <v>370.44</v>
      </c>
      <c r="T581" s="3">
        <v>449.72199999999998</v>
      </c>
      <c r="U581" s="3">
        <v>6472.4869999999992</v>
      </c>
      <c r="V581" s="163">
        <f ca="1">SUM(INDIRECT(Inputs!$C$11&amp;ROW()&amp;":"&amp;Inputs!$C$12&amp;ROW()))</f>
        <v>323.20400000000001</v>
      </c>
      <c r="W581" s="163">
        <f ca="1">SUM(INDIRECT(Inputs!$C$13&amp;ROW()&amp;":"&amp;Inputs!$C$14&amp;ROW()))</f>
        <v>5198.9629999999997</v>
      </c>
      <c r="X581" s="3" t="str">
        <f>IF(COUNTIFS(Lookups!$A:$A,C581)=1,"Gross Sales","")</f>
        <v/>
      </c>
      <c r="Y581" s="3" t="str">
        <f>IF(COUNTIFS(Lookups!$D:$D,C581)=1,"Bar Sales","")</f>
        <v/>
      </c>
      <c r="Z581" s="3" t="str">
        <f>IFERROR(VLOOKUP(C581*1,Lookups!$D:$F,3,FALSE),"")</f>
        <v/>
      </c>
      <c r="AA581" s="3" t="str">
        <f>IFERROR(VLOOKUP($C581*1,Lookups!$H:$N,3,FALSE),"")</f>
        <v>Entrees</v>
      </c>
      <c r="AB581" s="3" t="str">
        <f>IFERROR(VLOOKUP($C581*1,Lookups!$H:$N,4,FALSE),"")</f>
        <v>Dinner</v>
      </c>
      <c r="AC581" s="3" t="str">
        <f>IFERROR(VLOOKUP($C581*1,Lookups!$H:$N,5,FALSE),"")</f>
        <v>Bar</v>
      </c>
      <c r="AD581" s="3">
        <f>IFERROR(VLOOKUP($C581*1,Lookups!$H:$N,6,FALSE),"")</f>
        <v>0</v>
      </c>
      <c r="AE581" s="3">
        <f>IFERROR(VLOOKUP($C581*1,Lookups!$H:$N,7,FALSE),"")</f>
        <v>0</v>
      </c>
      <c r="AF581" s="3" t="str">
        <f>VLOOKUP(B581*1,Stores!$A:$C,3,FALSE)</f>
        <v>DFDE</v>
      </c>
    </row>
    <row r="582" spans="1:32">
      <c r="A582" s="3" t="s">
        <v>917</v>
      </c>
      <c r="B582" s="3" t="s">
        <v>923</v>
      </c>
      <c r="C582" s="3">
        <v>999117</v>
      </c>
      <c r="D582" s="3" t="s">
        <v>918</v>
      </c>
      <c r="E582" s="3" t="s">
        <v>446</v>
      </c>
      <c r="F582" s="3">
        <v>2016</v>
      </c>
      <c r="G582" s="164">
        <v>0</v>
      </c>
      <c r="H582" s="3">
        <v>241.22699999999998</v>
      </c>
      <c r="I582" s="3">
        <v>341.53</v>
      </c>
      <c r="J582" s="3">
        <v>306.42500000000001</v>
      </c>
      <c r="K582" s="3">
        <v>286.209</v>
      </c>
      <c r="L582" s="3">
        <v>356.63599999999997</v>
      </c>
      <c r="M582" s="3">
        <v>202.81799999999998</v>
      </c>
      <c r="N582" s="3">
        <v>287.54599999999994</v>
      </c>
      <c r="O582" s="3">
        <v>258.71999999999997</v>
      </c>
      <c r="P582" s="3">
        <v>301.93799999999999</v>
      </c>
      <c r="Q582" s="3">
        <v>227.32499999999999</v>
      </c>
      <c r="R582" s="3">
        <v>244.60099999999997</v>
      </c>
      <c r="S582" s="3">
        <v>244.16699999999997</v>
      </c>
      <c r="T582" s="3">
        <v>229.43899999999996</v>
      </c>
      <c r="U582" s="3">
        <v>3528.5809999999997</v>
      </c>
      <c r="V582" s="163">
        <f ca="1">SUM(INDIRECT(Inputs!$C$11&amp;ROW()&amp;":"&amp;Inputs!$C$12&amp;ROW()))</f>
        <v>227.32499999999999</v>
      </c>
      <c r="W582" s="163">
        <f ca="1">SUM(INDIRECT(Inputs!$C$13&amp;ROW()&amp;":"&amp;Inputs!$C$14&amp;ROW()))</f>
        <v>2810.3739999999998</v>
      </c>
      <c r="X582" s="3" t="str">
        <f>IF(COUNTIFS(Lookups!$A:$A,C582)=1,"Gross Sales","")</f>
        <v/>
      </c>
      <c r="Y582" s="3" t="str">
        <f>IF(COUNTIFS(Lookups!$D:$D,C582)=1,"Bar Sales","")</f>
        <v/>
      </c>
      <c r="Z582" s="3" t="str">
        <f>IFERROR(VLOOKUP(C582*1,Lookups!$D:$F,3,FALSE),"")</f>
        <v/>
      </c>
      <c r="AA582" s="3" t="str">
        <f>IFERROR(VLOOKUP($C582*1,Lookups!$H:$N,3,FALSE),"")</f>
        <v>Entrees</v>
      </c>
      <c r="AB582" s="3" t="str">
        <f>IFERROR(VLOOKUP($C582*1,Lookups!$H:$N,4,FALSE),"")</f>
        <v>Dinner</v>
      </c>
      <c r="AC582" s="3" t="str">
        <f>IFERROR(VLOOKUP($C582*1,Lookups!$H:$N,5,FALSE),"")</f>
        <v>Bar</v>
      </c>
      <c r="AD582" s="3">
        <f>IFERROR(VLOOKUP($C582*1,Lookups!$H:$N,6,FALSE),"")</f>
        <v>0</v>
      </c>
      <c r="AE582" s="3">
        <f>IFERROR(VLOOKUP($C582*1,Lookups!$H:$N,7,FALSE),"")</f>
        <v>0</v>
      </c>
      <c r="AF582" s="3" t="str">
        <f>VLOOKUP(B582*1,Stores!$A:$C,3,FALSE)</f>
        <v>DFDE</v>
      </c>
    </row>
    <row r="583" spans="1:32">
      <c r="A583" s="3" t="s">
        <v>917</v>
      </c>
      <c r="B583" s="3" t="s">
        <v>924</v>
      </c>
      <c r="C583" s="3">
        <v>999117</v>
      </c>
      <c r="D583" s="3" t="s">
        <v>918</v>
      </c>
      <c r="E583" s="3" t="s">
        <v>446</v>
      </c>
      <c r="F583" s="3">
        <v>2016</v>
      </c>
      <c r="G583" s="164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19.844999999999999</v>
      </c>
      <c r="Q583" s="3">
        <v>326.03199999999993</v>
      </c>
      <c r="R583" s="3">
        <v>417.03199999999998</v>
      </c>
      <c r="S583" s="3">
        <v>333.68299999999999</v>
      </c>
      <c r="T583" s="3">
        <v>423.36</v>
      </c>
      <c r="U583" s="3">
        <v>1519.9519999999998</v>
      </c>
      <c r="V583" s="163">
        <f ca="1">SUM(INDIRECT(Inputs!$C$11&amp;ROW()&amp;":"&amp;Inputs!$C$12&amp;ROW()))</f>
        <v>326.03199999999993</v>
      </c>
      <c r="W583" s="163">
        <f ca="1">SUM(INDIRECT(Inputs!$C$13&amp;ROW()&amp;":"&amp;Inputs!$C$14&amp;ROW()))</f>
        <v>345.87699999999995</v>
      </c>
      <c r="X583" s="3" t="str">
        <f>IF(COUNTIFS(Lookups!$A:$A,C583)=1,"Gross Sales","")</f>
        <v/>
      </c>
      <c r="Y583" s="3" t="str">
        <f>IF(COUNTIFS(Lookups!$D:$D,C583)=1,"Bar Sales","")</f>
        <v/>
      </c>
      <c r="Z583" s="3" t="str">
        <f>IFERROR(VLOOKUP(C583*1,Lookups!$D:$F,3,FALSE),"")</f>
        <v/>
      </c>
      <c r="AA583" s="3" t="str">
        <f>IFERROR(VLOOKUP($C583*1,Lookups!$H:$N,3,FALSE),"")</f>
        <v>Entrees</v>
      </c>
      <c r="AB583" s="3" t="str">
        <f>IFERROR(VLOOKUP($C583*1,Lookups!$H:$N,4,FALSE),"")</f>
        <v>Dinner</v>
      </c>
      <c r="AC583" s="3" t="str">
        <f>IFERROR(VLOOKUP($C583*1,Lookups!$H:$N,5,FALSE),"")</f>
        <v>Bar</v>
      </c>
      <c r="AD583" s="3">
        <f>IFERROR(VLOOKUP($C583*1,Lookups!$H:$N,6,FALSE),"")</f>
        <v>0</v>
      </c>
      <c r="AE583" s="3">
        <f>IFERROR(VLOOKUP($C583*1,Lookups!$H:$N,7,FALSE),"")</f>
        <v>0</v>
      </c>
      <c r="AF583" s="3" t="str">
        <f>VLOOKUP(B583*1,Stores!$A:$C,3,FALSE)</f>
        <v>DFDE</v>
      </c>
    </row>
    <row r="584" spans="1:32">
      <c r="A584" s="3" t="s">
        <v>917</v>
      </c>
      <c r="B584" s="3" t="s">
        <v>925</v>
      </c>
      <c r="C584" s="3">
        <v>999117</v>
      </c>
      <c r="D584" s="3" t="s">
        <v>918</v>
      </c>
      <c r="E584" s="3" t="s">
        <v>446</v>
      </c>
      <c r="F584" s="3">
        <v>2016</v>
      </c>
      <c r="G584" s="164">
        <v>0</v>
      </c>
      <c r="H584" s="3">
        <v>251.36999999999998</v>
      </c>
      <c r="I584" s="3">
        <v>322.25200000000001</v>
      </c>
      <c r="J584" s="3">
        <v>277.52199999999999</v>
      </c>
      <c r="K584" s="3">
        <v>108.78</v>
      </c>
      <c r="L584" s="3">
        <v>171.94799999999998</v>
      </c>
      <c r="M584" s="3">
        <v>122.68199999999997</v>
      </c>
      <c r="N584" s="3">
        <v>106.84799999999998</v>
      </c>
      <c r="O584" s="3">
        <v>135.19099999999997</v>
      </c>
      <c r="P584" s="3">
        <v>276.07999999999993</v>
      </c>
      <c r="Q584" s="3">
        <v>722.61</v>
      </c>
      <c r="R584" s="3">
        <v>164.14999999999998</v>
      </c>
      <c r="S584" s="3">
        <v>231.61599999999999</v>
      </c>
      <c r="T584" s="3">
        <v>116.312</v>
      </c>
      <c r="U584" s="3">
        <v>3007.3609999999999</v>
      </c>
      <c r="V584" s="163">
        <f ca="1">SUM(INDIRECT(Inputs!$C$11&amp;ROW()&amp;":"&amp;Inputs!$C$12&amp;ROW()))</f>
        <v>722.61</v>
      </c>
      <c r="W584" s="163">
        <f ca="1">SUM(INDIRECT(Inputs!$C$13&amp;ROW()&amp;":"&amp;Inputs!$C$14&amp;ROW()))</f>
        <v>2495.2829999999999</v>
      </c>
      <c r="X584" s="3" t="str">
        <f>IF(COUNTIFS(Lookups!$A:$A,C584)=1,"Gross Sales","")</f>
        <v/>
      </c>
      <c r="Y584" s="3" t="str">
        <f>IF(COUNTIFS(Lookups!$D:$D,C584)=1,"Bar Sales","")</f>
        <v/>
      </c>
      <c r="Z584" s="3" t="str">
        <f>IFERROR(VLOOKUP(C584*1,Lookups!$D:$F,3,FALSE),"")</f>
        <v/>
      </c>
      <c r="AA584" s="3" t="str">
        <f>IFERROR(VLOOKUP($C584*1,Lookups!$H:$N,3,FALSE),"")</f>
        <v>Entrees</v>
      </c>
      <c r="AB584" s="3" t="str">
        <f>IFERROR(VLOOKUP($C584*1,Lookups!$H:$N,4,FALSE),"")</f>
        <v>Dinner</v>
      </c>
      <c r="AC584" s="3" t="str">
        <f>IFERROR(VLOOKUP($C584*1,Lookups!$H:$N,5,FALSE),"")</f>
        <v>Bar</v>
      </c>
      <c r="AD584" s="3">
        <f>IFERROR(VLOOKUP($C584*1,Lookups!$H:$N,6,FALSE),"")</f>
        <v>0</v>
      </c>
      <c r="AE584" s="3">
        <f>IFERROR(VLOOKUP($C584*1,Lookups!$H:$N,7,FALSE),"")</f>
        <v>0</v>
      </c>
      <c r="AF584" s="3" t="str">
        <f>VLOOKUP(B584*1,Stores!$A:$C,3,FALSE)</f>
        <v>DFDE</v>
      </c>
    </row>
    <row r="585" spans="1:32">
      <c r="A585" s="3" t="s">
        <v>917</v>
      </c>
      <c r="B585" s="3" t="s">
        <v>926</v>
      </c>
      <c r="C585" s="3">
        <v>999117</v>
      </c>
      <c r="D585" s="3" t="s">
        <v>918</v>
      </c>
      <c r="E585" s="3" t="s">
        <v>446</v>
      </c>
      <c r="F585" s="3">
        <v>2016</v>
      </c>
      <c r="G585" s="164">
        <v>0</v>
      </c>
      <c r="H585" s="3">
        <v>508.03199999999993</v>
      </c>
      <c r="I585" s="3">
        <v>470.54699999999997</v>
      </c>
      <c r="J585" s="3">
        <v>623.84</v>
      </c>
      <c r="K585" s="3">
        <v>532.63</v>
      </c>
      <c r="L585" s="3">
        <v>624.75</v>
      </c>
      <c r="M585" s="3">
        <v>380.61799999999999</v>
      </c>
      <c r="N585" s="3">
        <v>453.93599999999998</v>
      </c>
      <c r="O585" s="3">
        <v>389.54999999999995</v>
      </c>
      <c r="P585" s="3">
        <v>411.55799999999994</v>
      </c>
      <c r="Q585" s="3">
        <v>434.11199999999997</v>
      </c>
      <c r="R585" s="3">
        <v>542.30399999999997</v>
      </c>
      <c r="S585" s="3">
        <v>519.68000000000006</v>
      </c>
      <c r="T585" s="3">
        <v>729.70799999999997</v>
      </c>
      <c r="U585" s="3">
        <v>6621.2650000000003</v>
      </c>
      <c r="V585" s="163">
        <f ca="1">SUM(INDIRECT(Inputs!$C$11&amp;ROW()&amp;":"&amp;Inputs!$C$12&amp;ROW()))</f>
        <v>434.11199999999997</v>
      </c>
      <c r="W585" s="163">
        <f ca="1">SUM(INDIRECT(Inputs!$C$13&amp;ROW()&amp;":"&amp;Inputs!$C$14&amp;ROW()))</f>
        <v>4829.5730000000003</v>
      </c>
      <c r="X585" s="3" t="str">
        <f>IF(COUNTIFS(Lookups!$A:$A,C585)=1,"Gross Sales","")</f>
        <v/>
      </c>
      <c r="Y585" s="3" t="str">
        <f>IF(COUNTIFS(Lookups!$D:$D,C585)=1,"Bar Sales","")</f>
        <v/>
      </c>
      <c r="Z585" s="3" t="str">
        <f>IFERROR(VLOOKUP(C585*1,Lookups!$D:$F,3,FALSE),"")</f>
        <v/>
      </c>
      <c r="AA585" s="3" t="str">
        <f>IFERROR(VLOOKUP($C585*1,Lookups!$H:$N,3,FALSE),"")</f>
        <v>Entrees</v>
      </c>
      <c r="AB585" s="3" t="str">
        <f>IFERROR(VLOOKUP($C585*1,Lookups!$H:$N,4,FALSE),"")</f>
        <v>Dinner</v>
      </c>
      <c r="AC585" s="3" t="str">
        <f>IFERROR(VLOOKUP($C585*1,Lookups!$H:$N,5,FALSE),"")</f>
        <v>Bar</v>
      </c>
      <c r="AD585" s="3">
        <f>IFERROR(VLOOKUP($C585*1,Lookups!$H:$N,6,FALSE),"")</f>
        <v>0</v>
      </c>
      <c r="AE585" s="3">
        <f>IFERROR(VLOOKUP($C585*1,Lookups!$H:$N,7,FALSE),"")</f>
        <v>0</v>
      </c>
      <c r="AF585" s="3" t="str">
        <f>VLOOKUP(B585*1,Stores!$A:$C,3,FALSE)</f>
        <v>DFDE</v>
      </c>
    </row>
    <row r="586" spans="1:32">
      <c r="A586" s="3" t="s">
        <v>917</v>
      </c>
      <c r="B586" s="3" t="s">
        <v>927</v>
      </c>
      <c r="C586" s="3">
        <v>999117</v>
      </c>
      <c r="D586" s="3" t="s">
        <v>918</v>
      </c>
      <c r="E586" s="3" t="s">
        <v>446</v>
      </c>
      <c r="F586" s="3">
        <v>2016</v>
      </c>
      <c r="G586" s="164">
        <v>0</v>
      </c>
      <c r="H586" s="3">
        <v>431.24899999999997</v>
      </c>
      <c r="I586" s="3">
        <v>386.29499999999996</v>
      </c>
      <c r="J586" s="3">
        <v>531.61500000000001</v>
      </c>
      <c r="K586" s="3">
        <v>461.66399999999993</v>
      </c>
      <c r="L586" s="3">
        <v>606.14400000000001</v>
      </c>
      <c r="M586" s="3">
        <v>507.23399999999998</v>
      </c>
      <c r="N586" s="3">
        <v>439.81</v>
      </c>
      <c r="O586" s="3">
        <v>694.10599999999988</v>
      </c>
      <c r="P586" s="3">
        <v>696.91999999999985</v>
      </c>
      <c r="Q586" s="3">
        <v>511.25199999999995</v>
      </c>
      <c r="R586" s="3">
        <v>373.19799999999998</v>
      </c>
      <c r="S586" s="3">
        <v>453.25</v>
      </c>
      <c r="T586" s="3">
        <v>424.15100000000001</v>
      </c>
      <c r="U586" s="3">
        <v>6516.887999999999</v>
      </c>
      <c r="V586" s="163">
        <f ca="1">SUM(INDIRECT(Inputs!$C$11&amp;ROW()&amp;":"&amp;Inputs!$C$12&amp;ROW()))</f>
        <v>511.25199999999995</v>
      </c>
      <c r="W586" s="163">
        <f ca="1">SUM(INDIRECT(Inputs!$C$13&amp;ROW()&amp;":"&amp;Inputs!$C$14&amp;ROW()))</f>
        <v>5266.2889999999989</v>
      </c>
      <c r="X586" s="3" t="str">
        <f>IF(COUNTIFS(Lookups!$A:$A,C586)=1,"Gross Sales","")</f>
        <v/>
      </c>
      <c r="Y586" s="3" t="str">
        <f>IF(COUNTIFS(Lookups!$D:$D,C586)=1,"Bar Sales","")</f>
        <v/>
      </c>
      <c r="Z586" s="3" t="str">
        <f>IFERROR(VLOOKUP(C586*1,Lookups!$D:$F,3,FALSE),"")</f>
        <v/>
      </c>
      <c r="AA586" s="3" t="str">
        <f>IFERROR(VLOOKUP($C586*1,Lookups!$H:$N,3,FALSE),"")</f>
        <v>Entrees</v>
      </c>
      <c r="AB586" s="3" t="str">
        <f>IFERROR(VLOOKUP($C586*1,Lookups!$H:$N,4,FALSE),"")</f>
        <v>Dinner</v>
      </c>
      <c r="AC586" s="3" t="str">
        <f>IFERROR(VLOOKUP($C586*1,Lookups!$H:$N,5,FALSE),"")</f>
        <v>Bar</v>
      </c>
      <c r="AD586" s="3">
        <f>IFERROR(VLOOKUP($C586*1,Lookups!$H:$N,6,FALSE),"")</f>
        <v>0</v>
      </c>
      <c r="AE586" s="3">
        <f>IFERROR(VLOOKUP($C586*1,Lookups!$H:$N,7,FALSE),"")</f>
        <v>0</v>
      </c>
      <c r="AF586" s="3" t="str">
        <f>VLOOKUP(B586*1,Stores!$A:$C,3,FALSE)</f>
        <v>DFDE</v>
      </c>
    </row>
    <row r="587" spans="1:32">
      <c r="A587" s="3" t="s">
        <v>917</v>
      </c>
      <c r="B587" s="3" t="s">
        <v>928</v>
      </c>
      <c r="C587" s="3">
        <v>999117</v>
      </c>
      <c r="D587" s="3" t="s">
        <v>918</v>
      </c>
      <c r="E587" s="3" t="s">
        <v>446</v>
      </c>
      <c r="F587" s="3">
        <v>2016</v>
      </c>
      <c r="G587" s="164">
        <v>0</v>
      </c>
      <c r="H587" s="3">
        <v>263.64799999999997</v>
      </c>
      <c r="I587" s="3">
        <v>215.6</v>
      </c>
      <c r="J587" s="3">
        <v>206.15</v>
      </c>
      <c r="K587" s="3">
        <v>210</v>
      </c>
      <c r="L587" s="3">
        <v>218.148</v>
      </c>
      <c r="M587" s="3">
        <v>262.35300000000001</v>
      </c>
      <c r="N587" s="3">
        <v>198.26799999999997</v>
      </c>
      <c r="O587" s="3">
        <v>211.86199999999997</v>
      </c>
      <c r="P587" s="3">
        <v>188.16</v>
      </c>
      <c r="Q587" s="3">
        <v>165.47999999999996</v>
      </c>
      <c r="R587" s="3">
        <v>179.19299999999998</v>
      </c>
      <c r="S587" s="3">
        <v>178.35999999999999</v>
      </c>
      <c r="T587" s="3">
        <v>190.10599999999999</v>
      </c>
      <c r="U587" s="3">
        <v>2687.3280000000004</v>
      </c>
      <c r="V587" s="163">
        <f ca="1">SUM(INDIRECT(Inputs!$C$11&amp;ROW()&amp;":"&amp;Inputs!$C$12&amp;ROW()))</f>
        <v>165.47999999999996</v>
      </c>
      <c r="W587" s="163">
        <f ca="1">SUM(INDIRECT(Inputs!$C$13&amp;ROW()&amp;":"&amp;Inputs!$C$14&amp;ROW()))</f>
        <v>2139.6689999999999</v>
      </c>
      <c r="X587" s="3" t="str">
        <f>IF(COUNTIFS(Lookups!$A:$A,C587)=1,"Gross Sales","")</f>
        <v/>
      </c>
      <c r="Y587" s="3" t="str">
        <f>IF(COUNTIFS(Lookups!$D:$D,C587)=1,"Bar Sales","")</f>
        <v/>
      </c>
      <c r="Z587" s="3" t="str">
        <f>IFERROR(VLOOKUP(C587*1,Lookups!$D:$F,3,FALSE),"")</f>
        <v/>
      </c>
      <c r="AA587" s="3" t="str">
        <f>IFERROR(VLOOKUP($C587*1,Lookups!$H:$N,3,FALSE),"")</f>
        <v>Entrees</v>
      </c>
      <c r="AB587" s="3" t="str">
        <f>IFERROR(VLOOKUP($C587*1,Lookups!$H:$N,4,FALSE),"")</f>
        <v>Dinner</v>
      </c>
      <c r="AC587" s="3" t="str">
        <f>IFERROR(VLOOKUP($C587*1,Lookups!$H:$N,5,FALSE),"")</f>
        <v>Bar</v>
      </c>
      <c r="AD587" s="3">
        <f>IFERROR(VLOOKUP($C587*1,Lookups!$H:$N,6,FALSE),"")</f>
        <v>0</v>
      </c>
      <c r="AE587" s="3">
        <f>IFERROR(VLOOKUP($C587*1,Lookups!$H:$N,7,FALSE),"")</f>
        <v>0</v>
      </c>
      <c r="AF587" s="3" t="str">
        <f>VLOOKUP(B587*1,Stores!$A:$C,3,FALSE)</f>
        <v>DFDE</v>
      </c>
    </row>
    <row r="588" spans="1:32">
      <c r="A588" s="3" t="s">
        <v>917</v>
      </c>
      <c r="B588" s="3" t="s">
        <v>929</v>
      </c>
      <c r="C588" s="3">
        <v>999117</v>
      </c>
      <c r="D588" s="3" t="s">
        <v>918</v>
      </c>
      <c r="E588" s="3" t="s">
        <v>446</v>
      </c>
      <c r="F588" s="3">
        <v>2016</v>
      </c>
      <c r="G588" s="164">
        <v>0</v>
      </c>
      <c r="H588" s="3">
        <v>122.85000000000001</v>
      </c>
      <c r="I588" s="3">
        <v>211.47</v>
      </c>
      <c r="J588" s="3">
        <v>115.14999999999999</v>
      </c>
      <c r="K588" s="3">
        <v>102.14400000000001</v>
      </c>
      <c r="L588" s="3">
        <v>118.44</v>
      </c>
      <c r="M588" s="3">
        <v>161</v>
      </c>
      <c r="N588" s="3">
        <v>89.242999999999981</v>
      </c>
      <c r="O588" s="3">
        <v>148.68</v>
      </c>
      <c r="P588" s="3">
        <v>92.007999999999981</v>
      </c>
      <c r="Q588" s="3">
        <v>106.82</v>
      </c>
      <c r="R588" s="3">
        <v>162.28799999999998</v>
      </c>
      <c r="S588" s="3">
        <v>163.70899999999997</v>
      </c>
      <c r="T588" s="3">
        <v>163.80000000000001</v>
      </c>
      <c r="U588" s="3">
        <v>1757.6020000000001</v>
      </c>
      <c r="V588" s="163">
        <f ca="1">SUM(INDIRECT(Inputs!$C$11&amp;ROW()&amp;":"&amp;Inputs!$C$12&amp;ROW()))</f>
        <v>106.82</v>
      </c>
      <c r="W588" s="163">
        <f ca="1">SUM(INDIRECT(Inputs!$C$13&amp;ROW()&amp;":"&amp;Inputs!$C$14&amp;ROW()))</f>
        <v>1267.8050000000001</v>
      </c>
      <c r="X588" s="3" t="str">
        <f>IF(COUNTIFS(Lookups!$A:$A,C588)=1,"Gross Sales","")</f>
        <v/>
      </c>
      <c r="Y588" s="3" t="str">
        <f>IF(COUNTIFS(Lookups!$D:$D,C588)=1,"Bar Sales","")</f>
        <v/>
      </c>
      <c r="Z588" s="3" t="str">
        <f>IFERROR(VLOOKUP(C588*1,Lookups!$D:$F,3,FALSE),"")</f>
        <v/>
      </c>
      <c r="AA588" s="3" t="str">
        <f>IFERROR(VLOOKUP($C588*1,Lookups!$H:$N,3,FALSE),"")</f>
        <v>Entrees</v>
      </c>
      <c r="AB588" s="3" t="str">
        <f>IFERROR(VLOOKUP($C588*1,Lookups!$H:$N,4,FALSE),"")</f>
        <v>Dinner</v>
      </c>
      <c r="AC588" s="3" t="str">
        <f>IFERROR(VLOOKUP($C588*1,Lookups!$H:$N,5,FALSE),"")</f>
        <v>Bar</v>
      </c>
      <c r="AD588" s="3">
        <f>IFERROR(VLOOKUP($C588*1,Lookups!$H:$N,6,FALSE),"")</f>
        <v>0</v>
      </c>
      <c r="AE588" s="3">
        <f>IFERROR(VLOOKUP($C588*1,Lookups!$H:$N,7,FALSE),"")</f>
        <v>0</v>
      </c>
      <c r="AF588" s="3" t="str">
        <f>VLOOKUP(B588*1,Stores!$A:$C,3,FALSE)</f>
        <v>DFDE</v>
      </c>
    </row>
    <row r="589" spans="1:32">
      <c r="A589" s="3" t="s">
        <v>917</v>
      </c>
      <c r="B589" s="3" t="s">
        <v>930</v>
      </c>
      <c r="C589" s="3">
        <v>999117</v>
      </c>
      <c r="D589" s="3" t="s">
        <v>918</v>
      </c>
      <c r="E589" s="3" t="s">
        <v>446</v>
      </c>
      <c r="F589" s="3">
        <v>2016</v>
      </c>
      <c r="G589" s="164">
        <v>0</v>
      </c>
      <c r="H589" s="3">
        <v>461.49599999999992</v>
      </c>
      <c r="I589" s="3">
        <v>804.64299999999992</v>
      </c>
      <c r="J589" s="3">
        <v>715.88999999999987</v>
      </c>
      <c r="K589" s="3">
        <v>623.08400000000006</v>
      </c>
      <c r="L589" s="3">
        <v>555.09999999999991</v>
      </c>
      <c r="M589" s="3">
        <v>820.4559999999999</v>
      </c>
      <c r="N589" s="3">
        <v>661.5</v>
      </c>
      <c r="O589" s="3">
        <v>575.14799999999991</v>
      </c>
      <c r="P589" s="3">
        <v>563.178</v>
      </c>
      <c r="Q589" s="3">
        <v>865.96999999999991</v>
      </c>
      <c r="R589" s="3">
        <v>631.6099999999999</v>
      </c>
      <c r="S589" s="3">
        <v>720.44699999999989</v>
      </c>
      <c r="T589" s="3">
        <v>554.87599999999998</v>
      </c>
      <c r="U589" s="3">
        <v>8553.3979999999992</v>
      </c>
      <c r="V589" s="163">
        <f ca="1">SUM(INDIRECT(Inputs!$C$11&amp;ROW()&amp;":"&amp;Inputs!$C$12&amp;ROW()))</f>
        <v>865.96999999999991</v>
      </c>
      <c r="W589" s="163">
        <f ca="1">SUM(INDIRECT(Inputs!$C$13&amp;ROW()&amp;":"&amp;Inputs!$C$14&amp;ROW()))</f>
        <v>6646.4650000000001</v>
      </c>
      <c r="X589" s="3" t="str">
        <f>IF(COUNTIFS(Lookups!$A:$A,C589)=1,"Gross Sales","")</f>
        <v/>
      </c>
      <c r="Y589" s="3" t="str">
        <f>IF(COUNTIFS(Lookups!$D:$D,C589)=1,"Bar Sales","")</f>
        <v/>
      </c>
      <c r="Z589" s="3" t="str">
        <f>IFERROR(VLOOKUP(C589*1,Lookups!$D:$F,3,FALSE),"")</f>
        <v/>
      </c>
      <c r="AA589" s="3" t="str">
        <f>IFERROR(VLOOKUP($C589*1,Lookups!$H:$N,3,FALSE),"")</f>
        <v>Entrees</v>
      </c>
      <c r="AB589" s="3" t="str">
        <f>IFERROR(VLOOKUP($C589*1,Lookups!$H:$N,4,FALSE),"")</f>
        <v>Dinner</v>
      </c>
      <c r="AC589" s="3" t="str">
        <f>IFERROR(VLOOKUP($C589*1,Lookups!$H:$N,5,FALSE),"")</f>
        <v>Bar</v>
      </c>
      <c r="AD589" s="3">
        <f>IFERROR(VLOOKUP($C589*1,Lookups!$H:$N,6,FALSE),"")</f>
        <v>0</v>
      </c>
      <c r="AE589" s="3">
        <f>IFERROR(VLOOKUP($C589*1,Lookups!$H:$N,7,FALSE),"")</f>
        <v>0</v>
      </c>
      <c r="AF589" s="3" t="str">
        <f>VLOOKUP(B589*1,Stores!$A:$C,3,FALSE)</f>
        <v>DFDE</v>
      </c>
    </row>
    <row r="590" spans="1:32">
      <c r="A590" s="3" t="s">
        <v>917</v>
      </c>
      <c r="B590" s="3" t="s">
        <v>931</v>
      </c>
      <c r="C590" s="3">
        <v>999117</v>
      </c>
      <c r="D590" s="3" t="s">
        <v>918</v>
      </c>
      <c r="E590" s="3" t="s">
        <v>446</v>
      </c>
      <c r="F590" s="3">
        <v>2016</v>
      </c>
      <c r="G590" s="164">
        <v>0</v>
      </c>
      <c r="H590" s="3">
        <v>560.56700000000001</v>
      </c>
      <c r="I590" s="3">
        <v>641.75999999999988</v>
      </c>
      <c r="J590" s="3">
        <v>520.79999999999995</v>
      </c>
      <c r="K590" s="3">
        <v>495.09599999999995</v>
      </c>
      <c r="L590" s="3">
        <v>569.52</v>
      </c>
      <c r="M590" s="3">
        <v>547.47</v>
      </c>
      <c r="N590" s="3">
        <v>347.88600000000002</v>
      </c>
      <c r="O590" s="3">
        <v>363.77600000000001</v>
      </c>
      <c r="P590" s="3">
        <v>462.26599999999996</v>
      </c>
      <c r="Q590" s="3">
        <v>1049.2859999999998</v>
      </c>
      <c r="R590" s="3">
        <v>598.899</v>
      </c>
      <c r="S590" s="3">
        <v>465.24799999999999</v>
      </c>
      <c r="T590" s="3">
        <v>531.16</v>
      </c>
      <c r="U590" s="3">
        <v>7153.7339999999995</v>
      </c>
      <c r="V590" s="163">
        <f ca="1">SUM(INDIRECT(Inputs!$C$11&amp;ROW()&amp;":"&amp;Inputs!$C$12&amp;ROW()))</f>
        <v>1049.2859999999998</v>
      </c>
      <c r="W590" s="163">
        <f ca="1">SUM(INDIRECT(Inputs!$C$13&amp;ROW()&amp;":"&amp;Inputs!$C$14&amp;ROW()))</f>
        <v>5558.4269999999997</v>
      </c>
      <c r="X590" s="3" t="str">
        <f>IF(COUNTIFS(Lookups!$A:$A,C590)=1,"Gross Sales","")</f>
        <v/>
      </c>
      <c r="Y590" s="3" t="str">
        <f>IF(COUNTIFS(Lookups!$D:$D,C590)=1,"Bar Sales","")</f>
        <v/>
      </c>
      <c r="Z590" s="3" t="str">
        <f>IFERROR(VLOOKUP(C590*1,Lookups!$D:$F,3,FALSE),"")</f>
        <v/>
      </c>
      <c r="AA590" s="3" t="str">
        <f>IFERROR(VLOOKUP($C590*1,Lookups!$H:$N,3,FALSE),"")</f>
        <v>Entrees</v>
      </c>
      <c r="AB590" s="3" t="str">
        <f>IFERROR(VLOOKUP($C590*1,Lookups!$H:$N,4,FALSE),"")</f>
        <v>Dinner</v>
      </c>
      <c r="AC590" s="3" t="str">
        <f>IFERROR(VLOOKUP($C590*1,Lookups!$H:$N,5,FALSE),"")</f>
        <v>Bar</v>
      </c>
      <c r="AD590" s="3">
        <f>IFERROR(VLOOKUP($C590*1,Lookups!$H:$N,6,FALSE),"")</f>
        <v>0</v>
      </c>
      <c r="AE590" s="3">
        <f>IFERROR(VLOOKUP($C590*1,Lookups!$H:$N,7,FALSE),"")</f>
        <v>0</v>
      </c>
      <c r="AF590" s="3" t="str">
        <f>VLOOKUP(B590*1,Stores!$A:$C,3,FALSE)</f>
        <v>DFDE</v>
      </c>
    </row>
    <row r="591" spans="1:32">
      <c r="A591" s="3" t="s">
        <v>917</v>
      </c>
      <c r="B591" s="3" t="s">
        <v>932</v>
      </c>
      <c r="C591" s="3">
        <v>999117</v>
      </c>
      <c r="D591" s="3" t="s">
        <v>918</v>
      </c>
      <c r="E591" s="3" t="s">
        <v>446</v>
      </c>
      <c r="F591" s="3">
        <v>2016</v>
      </c>
      <c r="G591" s="164">
        <v>0</v>
      </c>
      <c r="H591" s="3">
        <v>300.608</v>
      </c>
      <c r="I591" s="3">
        <v>363.87399999999997</v>
      </c>
      <c r="J591" s="3">
        <v>379.26</v>
      </c>
      <c r="K591" s="3">
        <v>374.01</v>
      </c>
      <c r="L591" s="3">
        <v>367.72399999999999</v>
      </c>
      <c r="M591" s="3">
        <v>309.92500000000001</v>
      </c>
      <c r="N591" s="3">
        <v>261.8</v>
      </c>
      <c r="O591" s="3">
        <v>210.52499999999998</v>
      </c>
      <c r="P591" s="3">
        <v>155.17600000000002</v>
      </c>
      <c r="Q591" s="3">
        <v>213.35999999999999</v>
      </c>
      <c r="R591" s="3">
        <v>356.91599999999994</v>
      </c>
      <c r="S591" s="3">
        <v>367.64699999999993</v>
      </c>
      <c r="T591" s="3">
        <v>641.20000000000005</v>
      </c>
      <c r="U591" s="3">
        <v>4302.0249999999996</v>
      </c>
      <c r="V591" s="163">
        <f ca="1">SUM(INDIRECT(Inputs!$C$11&amp;ROW()&amp;":"&amp;Inputs!$C$12&amp;ROW()))</f>
        <v>213.35999999999999</v>
      </c>
      <c r="W591" s="163">
        <f ca="1">SUM(INDIRECT(Inputs!$C$13&amp;ROW()&amp;":"&amp;Inputs!$C$14&amp;ROW()))</f>
        <v>2936.2620000000002</v>
      </c>
      <c r="X591" s="3" t="str">
        <f>IF(COUNTIFS(Lookups!$A:$A,C591)=1,"Gross Sales","")</f>
        <v/>
      </c>
      <c r="Y591" s="3" t="str">
        <f>IF(COUNTIFS(Lookups!$D:$D,C591)=1,"Bar Sales","")</f>
        <v/>
      </c>
      <c r="Z591" s="3" t="str">
        <f>IFERROR(VLOOKUP(C591*1,Lookups!$D:$F,3,FALSE),"")</f>
        <v/>
      </c>
      <c r="AA591" s="3" t="str">
        <f>IFERROR(VLOOKUP($C591*1,Lookups!$H:$N,3,FALSE),"")</f>
        <v>Entrees</v>
      </c>
      <c r="AB591" s="3" t="str">
        <f>IFERROR(VLOOKUP($C591*1,Lookups!$H:$N,4,FALSE),"")</f>
        <v>Dinner</v>
      </c>
      <c r="AC591" s="3" t="str">
        <f>IFERROR(VLOOKUP($C591*1,Lookups!$H:$N,5,FALSE),"")</f>
        <v>Bar</v>
      </c>
      <c r="AD591" s="3">
        <f>IFERROR(VLOOKUP($C591*1,Lookups!$H:$N,6,FALSE),"")</f>
        <v>0</v>
      </c>
      <c r="AE591" s="3">
        <f>IFERROR(VLOOKUP($C591*1,Lookups!$H:$N,7,FALSE),"")</f>
        <v>0</v>
      </c>
      <c r="AF591" s="3" t="str">
        <f>VLOOKUP(B591*1,Stores!$A:$C,3,FALSE)</f>
        <v>DFG</v>
      </c>
    </row>
    <row r="592" spans="1:32">
      <c r="A592" s="3" t="s">
        <v>917</v>
      </c>
      <c r="B592" s="3" t="s">
        <v>933</v>
      </c>
      <c r="C592" s="3">
        <v>999117</v>
      </c>
      <c r="D592" s="3" t="s">
        <v>918</v>
      </c>
      <c r="E592" s="3" t="s">
        <v>446</v>
      </c>
      <c r="F592" s="3">
        <v>2016</v>
      </c>
      <c r="G592" s="164">
        <v>0</v>
      </c>
      <c r="H592" s="3">
        <v>467.83799999999997</v>
      </c>
      <c r="I592" s="3">
        <v>287.86799999999999</v>
      </c>
      <c r="J592" s="3">
        <v>442.07799999999997</v>
      </c>
      <c r="K592" s="3">
        <v>320.56499999999994</v>
      </c>
      <c r="L592" s="3">
        <v>406.40600000000001</v>
      </c>
      <c r="M592" s="3">
        <v>315.27999999999997</v>
      </c>
      <c r="N592" s="3">
        <v>260.28800000000001</v>
      </c>
      <c r="O592" s="3">
        <v>214.83</v>
      </c>
      <c r="P592" s="3">
        <v>340.43099999999998</v>
      </c>
      <c r="Q592" s="3">
        <v>300.39799999999997</v>
      </c>
      <c r="R592" s="3">
        <v>264.51599999999996</v>
      </c>
      <c r="S592" s="3">
        <v>399.28000000000003</v>
      </c>
      <c r="T592" s="3">
        <v>360.47199999999992</v>
      </c>
      <c r="U592" s="3">
        <v>4380.25</v>
      </c>
      <c r="V592" s="163">
        <f ca="1">SUM(INDIRECT(Inputs!$C$11&amp;ROW()&amp;":"&amp;Inputs!$C$12&amp;ROW()))</f>
        <v>300.39799999999997</v>
      </c>
      <c r="W592" s="163">
        <f ca="1">SUM(INDIRECT(Inputs!$C$13&amp;ROW()&amp;":"&amp;Inputs!$C$14&amp;ROW()))</f>
        <v>3355.982</v>
      </c>
      <c r="X592" s="3" t="str">
        <f>IF(COUNTIFS(Lookups!$A:$A,C592)=1,"Gross Sales","")</f>
        <v/>
      </c>
      <c r="Y592" s="3" t="str">
        <f>IF(COUNTIFS(Lookups!$D:$D,C592)=1,"Bar Sales","")</f>
        <v/>
      </c>
      <c r="Z592" s="3" t="str">
        <f>IFERROR(VLOOKUP(C592*1,Lookups!$D:$F,3,FALSE),"")</f>
        <v/>
      </c>
      <c r="AA592" s="3" t="str">
        <f>IFERROR(VLOOKUP($C592*1,Lookups!$H:$N,3,FALSE),"")</f>
        <v>Entrees</v>
      </c>
      <c r="AB592" s="3" t="str">
        <f>IFERROR(VLOOKUP($C592*1,Lookups!$H:$N,4,FALSE),"")</f>
        <v>Dinner</v>
      </c>
      <c r="AC592" s="3" t="str">
        <f>IFERROR(VLOOKUP($C592*1,Lookups!$H:$N,5,FALSE),"")</f>
        <v>Bar</v>
      </c>
      <c r="AD592" s="3">
        <f>IFERROR(VLOOKUP($C592*1,Lookups!$H:$N,6,FALSE),"")</f>
        <v>0</v>
      </c>
      <c r="AE592" s="3">
        <f>IFERROR(VLOOKUP($C592*1,Lookups!$H:$N,7,FALSE),"")</f>
        <v>0</v>
      </c>
      <c r="AF592" s="3" t="str">
        <f>VLOOKUP(B592*1,Stores!$A:$C,3,FALSE)</f>
        <v>DFG</v>
      </c>
    </row>
    <row r="593" spans="1:32">
      <c r="A593" s="3" t="s">
        <v>917</v>
      </c>
      <c r="B593" s="3" t="s">
        <v>934</v>
      </c>
      <c r="C593" s="3">
        <v>999117</v>
      </c>
      <c r="D593" s="3" t="s">
        <v>918</v>
      </c>
      <c r="E593" s="3" t="s">
        <v>446</v>
      </c>
      <c r="F593" s="3">
        <v>2016</v>
      </c>
      <c r="G593" s="164">
        <v>0</v>
      </c>
      <c r="H593" s="3">
        <v>292.81</v>
      </c>
      <c r="I593" s="3">
        <v>318.66799999999995</v>
      </c>
      <c r="J593" s="3">
        <v>310.56899999999996</v>
      </c>
      <c r="K593" s="3">
        <v>521.64</v>
      </c>
      <c r="L593" s="3">
        <v>399.28</v>
      </c>
      <c r="M593" s="3">
        <v>279.83199999999999</v>
      </c>
      <c r="N593" s="3">
        <v>239.785</v>
      </c>
      <c r="O593" s="3">
        <v>241.16399999999999</v>
      </c>
      <c r="P593" s="3">
        <v>207.48</v>
      </c>
      <c r="Q593" s="3">
        <v>273.65099999999995</v>
      </c>
      <c r="R593" s="3">
        <v>311.23399999999998</v>
      </c>
      <c r="S593" s="3">
        <v>392.34999999999997</v>
      </c>
      <c r="T593" s="3">
        <v>486.29700000000003</v>
      </c>
      <c r="U593" s="3">
        <v>4274.7599999999993</v>
      </c>
      <c r="V593" s="163">
        <f ca="1">SUM(INDIRECT(Inputs!$C$11&amp;ROW()&amp;":"&amp;Inputs!$C$12&amp;ROW()))</f>
        <v>273.65099999999995</v>
      </c>
      <c r="W593" s="163">
        <f ca="1">SUM(INDIRECT(Inputs!$C$13&amp;ROW()&amp;":"&amp;Inputs!$C$14&amp;ROW()))</f>
        <v>3084.8789999999995</v>
      </c>
      <c r="X593" s="3" t="str">
        <f>IF(COUNTIFS(Lookups!$A:$A,C593)=1,"Gross Sales","")</f>
        <v/>
      </c>
      <c r="Y593" s="3" t="str">
        <f>IF(COUNTIFS(Lookups!$D:$D,C593)=1,"Bar Sales","")</f>
        <v/>
      </c>
      <c r="Z593" s="3" t="str">
        <f>IFERROR(VLOOKUP(C593*1,Lookups!$D:$F,3,FALSE),"")</f>
        <v/>
      </c>
      <c r="AA593" s="3" t="str">
        <f>IFERROR(VLOOKUP($C593*1,Lookups!$H:$N,3,FALSE),"")</f>
        <v>Entrees</v>
      </c>
      <c r="AB593" s="3" t="str">
        <f>IFERROR(VLOOKUP($C593*1,Lookups!$H:$N,4,FALSE),"")</f>
        <v>Dinner</v>
      </c>
      <c r="AC593" s="3" t="str">
        <f>IFERROR(VLOOKUP($C593*1,Lookups!$H:$N,5,FALSE),"")</f>
        <v>Bar</v>
      </c>
      <c r="AD593" s="3">
        <f>IFERROR(VLOOKUP($C593*1,Lookups!$H:$N,6,FALSE),"")</f>
        <v>0</v>
      </c>
      <c r="AE593" s="3">
        <f>IFERROR(VLOOKUP($C593*1,Lookups!$H:$N,7,FALSE),"")</f>
        <v>0</v>
      </c>
      <c r="AF593" s="3" t="str">
        <f>VLOOKUP(B593*1,Stores!$A:$C,3,FALSE)</f>
        <v>DFG</v>
      </c>
    </row>
    <row r="594" spans="1:32">
      <c r="A594" s="3" t="s">
        <v>917</v>
      </c>
      <c r="B594" s="3" t="s">
        <v>935</v>
      </c>
      <c r="C594" s="3">
        <v>999117</v>
      </c>
      <c r="D594" s="3" t="s">
        <v>918</v>
      </c>
      <c r="E594" s="3" t="s">
        <v>446</v>
      </c>
      <c r="F594" s="3">
        <v>2016</v>
      </c>
      <c r="G594" s="164">
        <v>0</v>
      </c>
      <c r="H594" s="3">
        <v>615.51</v>
      </c>
      <c r="I594" s="3">
        <v>636.91599999999994</v>
      </c>
      <c r="J594" s="3">
        <v>732.375</v>
      </c>
      <c r="K594" s="3">
        <v>608.08999999999992</v>
      </c>
      <c r="L594" s="3">
        <v>642.86599999999999</v>
      </c>
      <c r="M594" s="3">
        <v>530.37599999999998</v>
      </c>
      <c r="N594" s="3">
        <v>448.79099999999994</v>
      </c>
      <c r="O594" s="3">
        <v>567.56699999999989</v>
      </c>
      <c r="P594" s="3">
        <v>612.44399999999996</v>
      </c>
      <c r="Q594" s="3">
        <v>461.77599999999995</v>
      </c>
      <c r="R594" s="3">
        <v>605.56999999999994</v>
      </c>
      <c r="S594" s="3">
        <v>478.38000000000005</v>
      </c>
      <c r="T594" s="3">
        <v>572.67000000000007</v>
      </c>
      <c r="U594" s="3">
        <v>7513.3309999999992</v>
      </c>
      <c r="V594" s="163">
        <f ca="1">SUM(INDIRECT(Inputs!$C$11&amp;ROW()&amp;":"&amp;Inputs!$C$12&amp;ROW()))</f>
        <v>461.77599999999995</v>
      </c>
      <c r="W594" s="163">
        <f ca="1">SUM(INDIRECT(Inputs!$C$13&amp;ROW()&amp;":"&amp;Inputs!$C$14&amp;ROW()))</f>
        <v>5856.7109999999993</v>
      </c>
      <c r="X594" s="3" t="str">
        <f>IF(COUNTIFS(Lookups!$A:$A,C594)=1,"Gross Sales","")</f>
        <v/>
      </c>
      <c r="Y594" s="3" t="str">
        <f>IF(COUNTIFS(Lookups!$D:$D,C594)=1,"Bar Sales","")</f>
        <v/>
      </c>
      <c r="Z594" s="3" t="str">
        <f>IFERROR(VLOOKUP(C594*1,Lookups!$D:$F,3,FALSE),"")</f>
        <v/>
      </c>
      <c r="AA594" s="3" t="str">
        <f>IFERROR(VLOOKUP($C594*1,Lookups!$H:$N,3,FALSE),"")</f>
        <v>Entrees</v>
      </c>
      <c r="AB594" s="3" t="str">
        <f>IFERROR(VLOOKUP($C594*1,Lookups!$H:$N,4,FALSE),"")</f>
        <v>Dinner</v>
      </c>
      <c r="AC594" s="3" t="str">
        <f>IFERROR(VLOOKUP($C594*1,Lookups!$H:$N,5,FALSE),"")</f>
        <v>Bar</v>
      </c>
      <c r="AD594" s="3">
        <f>IFERROR(VLOOKUP($C594*1,Lookups!$H:$N,6,FALSE),"")</f>
        <v>0</v>
      </c>
      <c r="AE594" s="3">
        <f>IFERROR(VLOOKUP($C594*1,Lookups!$H:$N,7,FALSE),"")</f>
        <v>0</v>
      </c>
      <c r="AF594" s="3" t="str">
        <f>VLOOKUP(B594*1,Stores!$A:$C,3,FALSE)</f>
        <v>DFG</v>
      </c>
    </row>
    <row r="595" spans="1:32">
      <c r="A595" s="3" t="s">
        <v>917</v>
      </c>
      <c r="B595" s="3" t="s">
        <v>936</v>
      </c>
      <c r="C595" s="3">
        <v>999117</v>
      </c>
      <c r="D595" s="3" t="s">
        <v>918</v>
      </c>
      <c r="E595" s="3" t="s">
        <v>446</v>
      </c>
      <c r="F595" s="3">
        <v>2016</v>
      </c>
      <c r="G595" s="164">
        <v>0</v>
      </c>
      <c r="H595" s="3">
        <v>469.22399999999999</v>
      </c>
      <c r="I595" s="3">
        <v>371.49</v>
      </c>
      <c r="J595" s="3">
        <v>452.63399999999996</v>
      </c>
      <c r="K595" s="3">
        <v>390.20799999999997</v>
      </c>
      <c r="L595" s="3">
        <v>357.952</v>
      </c>
      <c r="M595" s="3">
        <v>328.96499999999997</v>
      </c>
      <c r="N595" s="3">
        <v>386.56799999999998</v>
      </c>
      <c r="O595" s="3">
        <v>361.08799999999997</v>
      </c>
      <c r="P595" s="3">
        <v>562.56899999999996</v>
      </c>
      <c r="Q595" s="3">
        <v>367.98999999999995</v>
      </c>
      <c r="R595" s="3">
        <v>236.376</v>
      </c>
      <c r="S595" s="3">
        <v>418.94999999999993</v>
      </c>
      <c r="T595" s="3">
        <v>447.23700000000002</v>
      </c>
      <c r="U595" s="3">
        <v>5151.2509999999993</v>
      </c>
      <c r="V595" s="163">
        <f ca="1">SUM(INDIRECT(Inputs!$C$11&amp;ROW()&amp;":"&amp;Inputs!$C$12&amp;ROW()))</f>
        <v>367.98999999999995</v>
      </c>
      <c r="W595" s="163">
        <f ca="1">SUM(INDIRECT(Inputs!$C$13&amp;ROW()&amp;":"&amp;Inputs!$C$14&amp;ROW()))</f>
        <v>4048.6879999999996</v>
      </c>
      <c r="X595" s="3" t="str">
        <f>IF(COUNTIFS(Lookups!$A:$A,C595)=1,"Gross Sales","")</f>
        <v/>
      </c>
      <c r="Y595" s="3" t="str">
        <f>IF(COUNTIFS(Lookups!$D:$D,C595)=1,"Bar Sales","")</f>
        <v/>
      </c>
      <c r="Z595" s="3" t="str">
        <f>IFERROR(VLOOKUP(C595*1,Lookups!$D:$F,3,FALSE),"")</f>
        <v/>
      </c>
      <c r="AA595" s="3" t="str">
        <f>IFERROR(VLOOKUP($C595*1,Lookups!$H:$N,3,FALSE),"")</f>
        <v>Entrees</v>
      </c>
      <c r="AB595" s="3" t="str">
        <f>IFERROR(VLOOKUP($C595*1,Lookups!$H:$N,4,FALSE),"")</f>
        <v>Dinner</v>
      </c>
      <c r="AC595" s="3" t="str">
        <f>IFERROR(VLOOKUP($C595*1,Lookups!$H:$N,5,FALSE),"")</f>
        <v>Bar</v>
      </c>
      <c r="AD595" s="3">
        <f>IFERROR(VLOOKUP($C595*1,Lookups!$H:$N,6,FALSE),"")</f>
        <v>0</v>
      </c>
      <c r="AE595" s="3">
        <f>IFERROR(VLOOKUP($C595*1,Lookups!$H:$N,7,FALSE),"")</f>
        <v>0</v>
      </c>
      <c r="AF595" s="3" t="str">
        <f>VLOOKUP(B595*1,Stores!$A:$C,3,FALSE)</f>
        <v>DFG</v>
      </c>
    </row>
    <row r="596" spans="1:32">
      <c r="A596" s="3" t="s">
        <v>917</v>
      </c>
      <c r="B596" s="3" t="s">
        <v>937</v>
      </c>
      <c r="C596" s="3">
        <v>999117</v>
      </c>
      <c r="D596" s="3" t="s">
        <v>918</v>
      </c>
      <c r="E596" s="3" t="s">
        <v>446</v>
      </c>
      <c r="F596" s="3">
        <v>2016</v>
      </c>
      <c r="G596" s="164">
        <v>0</v>
      </c>
      <c r="H596" s="3">
        <v>412.51</v>
      </c>
      <c r="I596" s="3">
        <v>416.32499999999999</v>
      </c>
      <c r="J596" s="3">
        <v>589.12</v>
      </c>
      <c r="K596" s="3">
        <v>672.9799999999999</v>
      </c>
      <c r="L596" s="3">
        <v>482.17399999999998</v>
      </c>
      <c r="M596" s="3">
        <v>383.01900000000001</v>
      </c>
      <c r="N596" s="3">
        <v>352.37999999999994</v>
      </c>
      <c r="O596" s="3">
        <v>353.27599999999995</v>
      </c>
      <c r="P596" s="3">
        <v>503.87399999999997</v>
      </c>
      <c r="Q596" s="3">
        <v>439.97099999999995</v>
      </c>
      <c r="R596" s="3">
        <v>444.98999999999995</v>
      </c>
      <c r="S596" s="3">
        <v>585.71100000000001</v>
      </c>
      <c r="T596" s="3">
        <v>504.50399999999996</v>
      </c>
      <c r="U596" s="3">
        <v>6140.8339999999989</v>
      </c>
      <c r="V596" s="163">
        <f ca="1">SUM(INDIRECT(Inputs!$C$11&amp;ROW()&amp;":"&amp;Inputs!$C$12&amp;ROW()))</f>
        <v>439.97099999999995</v>
      </c>
      <c r="W596" s="163">
        <f ca="1">SUM(INDIRECT(Inputs!$C$13&amp;ROW()&amp;":"&amp;Inputs!$C$14&amp;ROW()))</f>
        <v>4605.628999999999</v>
      </c>
      <c r="X596" s="3" t="str">
        <f>IF(COUNTIFS(Lookups!$A:$A,C596)=1,"Gross Sales","")</f>
        <v/>
      </c>
      <c r="Y596" s="3" t="str">
        <f>IF(COUNTIFS(Lookups!$D:$D,C596)=1,"Bar Sales","")</f>
        <v/>
      </c>
      <c r="Z596" s="3" t="str">
        <f>IFERROR(VLOOKUP(C596*1,Lookups!$D:$F,3,FALSE),"")</f>
        <v/>
      </c>
      <c r="AA596" s="3" t="str">
        <f>IFERROR(VLOOKUP($C596*1,Lookups!$H:$N,3,FALSE),"")</f>
        <v>Entrees</v>
      </c>
      <c r="AB596" s="3" t="str">
        <f>IFERROR(VLOOKUP($C596*1,Lookups!$H:$N,4,FALSE),"")</f>
        <v>Dinner</v>
      </c>
      <c r="AC596" s="3" t="str">
        <f>IFERROR(VLOOKUP($C596*1,Lookups!$H:$N,5,FALSE),"")</f>
        <v>Bar</v>
      </c>
      <c r="AD596" s="3">
        <f>IFERROR(VLOOKUP($C596*1,Lookups!$H:$N,6,FALSE),"")</f>
        <v>0</v>
      </c>
      <c r="AE596" s="3">
        <f>IFERROR(VLOOKUP($C596*1,Lookups!$H:$N,7,FALSE),"")</f>
        <v>0</v>
      </c>
      <c r="AF596" s="3" t="str">
        <f>VLOOKUP(B596*1,Stores!$A:$C,3,FALSE)</f>
        <v>DFG</v>
      </c>
    </row>
    <row r="597" spans="1:32">
      <c r="A597" s="3" t="s">
        <v>917</v>
      </c>
      <c r="B597" s="3" t="s">
        <v>938</v>
      </c>
      <c r="C597" s="3">
        <v>999117</v>
      </c>
      <c r="D597" s="3" t="s">
        <v>918</v>
      </c>
      <c r="E597" s="3" t="s">
        <v>446</v>
      </c>
      <c r="F597" s="3">
        <v>2016</v>
      </c>
      <c r="G597" s="164">
        <v>0</v>
      </c>
      <c r="H597" s="3">
        <v>280.30799999999999</v>
      </c>
      <c r="I597" s="3">
        <v>238.33599999999998</v>
      </c>
      <c r="J597" s="3">
        <v>263.39599999999996</v>
      </c>
      <c r="K597" s="3">
        <v>201.34799999999998</v>
      </c>
      <c r="L597" s="3">
        <v>276.61199999999997</v>
      </c>
      <c r="M597" s="3">
        <v>293.83199999999994</v>
      </c>
      <c r="N597" s="3">
        <v>245.48999999999998</v>
      </c>
      <c r="O597" s="3">
        <v>274.39999999999998</v>
      </c>
      <c r="P597" s="3">
        <v>321.685</v>
      </c>
      <c r="Q597" s="3">
        <v>295.55399999999997</v>
      </c>
      <c r="R597" s="3">
        <v>203.72799999999998</v>
      </c>
      <c r="S597" s="3">
        <v>273.7</v>
      </c>
      <c r="T597" s="3">
        <v>189.62999999999997</v>
      </c>
      <c r="U597" s="3">
        <v>3358.0189999999998</v>
      </c>
      <c r="V597" s="163">
        <f ca="1">SUM(INDIRECT(Inputs!$C$11&amp;ROW()&amp;":"&amp;Inputs!$C$12&amp;ROW()))</f>
        <v>295.55399999999997</v>
      </c>
      <c r="W597" s="163">
        <f ca="1">SUM(INDIRECT(Inputs!$C$13&amp;ROW()&amp;":"&amp;Inputs!$C$14&amp;ROW()))</f>
        <v>2690.9609999999998</v>
      </c>
      <c r="X597" s="3" t="str">
        <f>IF(COUNTIFS(Lookups!$A:$A,C597)=1,"Gross Sales","")</f>
        <v/>
      </c>
      <c r="Y597" s="3" t="str">
        <f>IF(COUNTIFS(Lookups!$D:$D,C597)=1,"Bar Sales","")</f>
        <v/>
      </c>
      <c r="Z597" s="3" t="str">
        <f>IFERROR(VLOOKUP(C597*1,Lookups!$D:$F,3,FALSE),"")</f>
        <v/>
      </c>
      <c r="AA597" s="3" t="str">
        <f>IFERROR(VLOOKUP($C597*1,Lookups!$H:$N,3,FALSE),"")</f>
        <v>Entrees</v>
      </c>
      <c r="AB597" s="3" t="str">
        <f>IFERROR(VLOOKUP($C597*1,Lookups!$H:$N,4,FALSE),"")</f>
        <v>Dinner</v>
      </c>
      <c r="AC597" s="3" t="str">
        <f>IFERROR(VLOOKUP($C597*1,Lookups!$H:$N,5,FALSE),"")</f>
        <v>Bar</v>
      </c>
      <c r="AD597" s="3">
        <f>IFERROR(VLOOKUP($C597*1,Lookups!$H:$N,6,FALSE),"")</f>
        <v>0</v>
      </c>
      <c r="AE597" s="3">
        <f>IFERROR(VLOOKUP($C597*1,Lookups!$H:$N,7,FALSE),"")</f>
        <v>0</v>
      </c>
      <c r="AF597" s="3" t="str">
        <f>VLOOKUP(B597*1,Stores!$A:$C,3,FALSE)</f>
        <v>DFG</v>
      </c>
    </row>
    <row r="598" spans="1:32">
      <c r="A598" s="3" t="s">
        <v>917</v>
      </c>
      <c r="B598" s="3" t="s">
        <v>939</v>
      </c>
      <c r="C598" s="3">
        <v>999117</v>
      </c>
      <c r="D598" s="3" t="s">
        <v>918</v>
      </c>
      <c r="E598" s="3" t="s">
        <v>446</v>
      </c>
      <c r="F598" s="3">
        <v>2016</v>
      </c>
      <c r="G598" s="164">
        <v>0</v>
      </c>
      <c r="H598" s="3">
        <v>352.61099999999993</v>
      </c>
      <c r="I598" s="3">
        <v>425.68400000000003</v>
      </c>
      <c r="J598" s="3">
        <v>205.387</v>
      </c>
      <c r="K598" s="3">
        <v>299.91499999999996</v>
      </c>
      <c r="L598" s="3">
        <v>289.83500000000004</v>
      </c>
      <c r="M598" s="3">
        <v>278.12399999999997</v>
      </c>
      <c r="N598" s="3">
        <v>258.82499999999999</v>
      </c>
      <c r="O598" s="3">
        <v>235.14399999999998</v>
      </c>
      <c r="P598" s="3">
        <v>256.2</v>
      </c>
      <c r="Q598" s="3">
        <v>223.14599999999999</v>
      </c>
      <c r="R598" s="3">
        <v>324.87</v>
      </c>
      <c r="S598" s="3">
        <v>270.27</v>
      </c>
      <c r="T598" s="3">
        <v>291.50099999999998</v>
      </c>
      <c r="U598" s="3">
        <v>3711.5119999999997</v>
      </c>
      <c r="V598" s="163">
        <f ca="1">SUM(INDIRECT(Inputs!$C$11&amp;ROW()&amp;":"&amp;Inputs!$C$12&amp;ROW()))</f>
        <v>223.14599999999999</v>
      </c>
      <c r="W598" s="163">
        <f ca="1">SUM(INDIRECT(Inputs!$C$13&amp;ROW()&amp;":"&amp;Inputs!$C$14&amp;ROW()))</f>
        <v>2824.8709999999996</v>
      </c>
      <c r="X598" s="3" t="str">
        <f>IF(COUNTIFS(Lookups!$A:$A,C598)=1,"Gross Sales","")</f>
        <v/>
      </c>
      <c r="Y598" s="3" t="str">
        <f>IF(COUNTIFS(Lookups!$D:$D,C598)=1,"Bar Sales","")</f>
        <v/>
      </c>
      <c r="Z598" s="3" t="str">
        <f>IFERROR(VLOOKUP(C598*1,Lookups!$D:$F,3,FALSE),"")</f>
        <v/>
      </c>
      <c r="AA598" s="3" t="str">
        <f>IFERROR(VLOOKUP($C598*1,Lookups!$H:$N,3,FALSE),"")</f>
        <v>Entrees</v>
      </c>
      <c r="AB598" s="3" t="str">
        <f>IFERROR(VLOOKUP($C598*1,Lookups!$H:$N,4,FALSE),"")</f>
        <v>Dinner</v>
      </c>
      <c r="AC598" s="3" t="str">
        <f>IFERROR(VLOOKUP($C598*1,Lookups!$H:$N,5,FALSE),"")</f>
        <v>Bar</v>
      </c>
      <c r="AD598" s="3">
        <f>IFERROR(VLOOKUP($C598*1,Lookups!$H:$N,6,FALSE),"")</f>
        <v>0</v>
      </c>
      <c r="AE598" s="3">
        <f>IFERROR(VLOOKUP($C598*1,Lookups!$H:$N,7,FALSE),"")</f>
        <v>0</v>
      </c>
      <c r="AF598" s="3" t="str">
        <f>VLOOKUP(B598*1,Stores!$A:$C,3,FALSE)</f>
        <v>DFG</v>
      </c>
    </row>
    <row r="599" spans="1:32">
      <c r="A599" s="3" t="s">
        <v>917</v>
      </c>
      <c r="B599" s="3" t="s">
        <v>940</v>
      </c>
      <c r="C599" s="3">
        <v>999117</v>
      </c>
      <c r="D599" s="3" t="s">
        <v>918</v>
      </c>
      <c r="E599" s="3" t="s">
        <v>446</v>
      </c>
      <c r="F599" s="3">
        <v>2016</v>
      </c>
      <c r="G599" s="164">
        <v>0</v>
      </c>
      <c r="H599" s="3">
        <v>850.024</v>
      </c>
      <c r="I599" s="3">
        <v>751.29599999999994</v>
      </c>
      <c r="J599" s="3">
        <v>613.59899999999993</v>
      </c>
      <c r="K599" s="3">
        <v>757.89</v>
      </c>
      <c r="L599" s="3">
        <v>774.46599999999989</v>
      </c>
      <c r="M599" s="3">
        <v>645.12</v>
      </c>
      <c r="N599" s="3">
        <v>766.95499999999993</v>
      </c>
      <c r="O599" s="3">
        <v>607.096</v>
      </c>
      <c r="P599" s="3">
        <v>619.92699999999991</v>
      </c>
      <c r="Q599" s="3">
        <v>569.47799999999995</v>
      </c>
      <c r="R599" s="3">
        <v>770.13299999999992</v>
      </c>
      <c r="S599" s="3">
        <v>566.27199999999993</v>
      </c>
      <c r="T599" s="3">
        <v>868.08399999999995</v>
      </c>
      <c r="U599" s="3">
        <v>9160.34</v>
      </c>
      <c r="V599" s="163">
        <f ca="1">SUM(INDIRECT(Inputs!$C$11&amp;ROW()&amp;":"&amp;Inputs!$C$12&amp;ROW()))</f>
        <v>569.47799999999995</v>
      </c>
      <c r="W599" s="163">
        <f ca="1">SUM(INDIRECT(Inputs!$C$13&amp;ROW()&amp;":"&amp;Inputs!$C$14&amp;ROW()))</f>
        <v>6955.8509999999997</v>
      </c>
      <c r="X599" s="3" t="str">
        <f>IF(COUNTIFS(Lookups!$A:$A,C599)=1,"Gross Sales","")</f>
        <v/>
      </c>
      <c r="Y599" s="3" t="str">
        <f>IF(COUNTIFS(Lookups!$D:$D,C599)=1,"Bar Sales","")</f>
        <v/>
      </c>
      <c r="Z599" s="3" t="str">
        <f>IFERROR(VLOOKUP(C599*1,Lookups!$D:$F,3,FALSE),"")</f>
        <v/>
      </c>
      <c r="AA599" s="3" t="str">
        <f>IFERROR(VLOOKUP($C599*1,Lookups!$H:$N,3,FALSE),"")</f>
        <v>Entrees</v>
      </c>
      <c r="AB599" s="3" t="str">
        <f>IFERROR(VLOOKUP($C599*1,Lookups!$H:$N,4,FALSE),"")</f>
        <v>Dinner</v>
      </c>
      <c r="AC599" s="3" t="str">
        <f>IFERROR(VLOOKUP($C599*1,Lookups!$H:$N,5,FALSE),"")</f>
        <v>Bar</v>
      </c>
      <c r="AD599" s="3">
        <f>IFERROR(VLOOKUP($C599*1,Lookups!$H:$N,6,FALSE),"")</f>
        <v>0</v>
      </c>
      <c r="AE599" s="3">
        <f>IFERROR(VLOOKUP($C599*1,Lookups!$H:$N,7,FALSE),"")</f>
        <v>0</v>
      </c>
      <c r="AF599" s="3" t="str">
        <f>VLOOKUP(B599*1,Stores!$A:$C,3,FALSE)</f>
        <v>DFG</v>
      </c>
    </row>
    <row r="600" spans="1:32">
      <c r="A600" s="3" t="s">
        <v>917</v>
      </c>
      <c r="B600" s="3" t="s">
        <v>941</v>
      </c>
      <c r="C600" s="3">
        <v>999117</v>
      </c>
      <c r="D600" s="3" t="s">
        <v>918</v>
      </c>
      <c r="E600" s="3" t="s">
        <v>446</v>
      </c>
      <c r="F600" s="3">
        <v>2016</v>
      </c>
      <c r="G600" s="164">
        <v>0</v>
      </c>
      <c r="H600" s="3">
        <v>495.26400000000001</v>
      </c>
      <c r="I600" s="3">
        <v>560.28</v>
      </c>
      <c r="J600" s="3">
        <v>494.24199999999996</v>
      </c>
      <c r="K600" s="3">
        <v>387.39400000000001</v>
      </c>
      <c r="L600" s="3">
        <v>425.31999999999994</v>
      </c>
      <c r="M600" s="3">
        <v>404.6699999999999</v>
      </c>
      <c r="N600" s="3">
        <v>489.02699999999999</v>
      </c>
      <c r="O600" s="3">
        <v>612.65399999999988</v>
      </c>
      <c r="P600" s="3">
        <v>433.66399999999993</v>
      </c>
      <c r="Q600" s="3">
        <v>412.77599999999995</v>
      </c>
      <c r="R600" s="3">
        <v>555.63199999999995</v>
      </c>
      <c r="S600" s="3">
        <v>633.12199999999984</v>
      </c>
      <c r="T600" s="3">
        <v>488.03999999999996</v>
      </c>
      <c r="U600" s="3">
        <v>6392.085</v>
      </c>
      <c r="V600" s="163">
        <f ca="1">SUM(INDIRECT(Inputs!$C$11&amp;ROW()&amp;":"&amp;Inputs!$C$12&amp;ROW()))</f>
        <v>412.77599999999995</v>
      </c>
      <c r="W600" s="163">
        <f ca="1">SUM(INDIRECT(Inputs!$C$13&amp;ROW()&amp;":"&amp;Inputs!$C$14&amp;ROW()))</f>
        <v>4715.2910000000002</v>
      </c>
      <c r="X600" s="3" t="str">
        <f>IF(COUNTIFS(Lookups!$A:$A,C600)=1,"Gross Sales","")</f>
        <v/>
      </c>
      <c r="Y600" s="3" t="str">
        <f>IF(COUNTIFS(Lookups!$D:$D,C600)=1,"Bar Sales","")</f>
        <v/>
      </c>
      <c r="Z600" s="3" t="str">
        <f>IFERROR(VLOOKUP(C600*1,Lookups!$D:$F,3,FALSE),"")</f>
        <v/>
      </c>
      <c r="AA600" s="3" t="str">
        <f>IFERROR(VLOOKUP($C600*1,Lookups!$H:$N,3,FALSE),"")</f>
        <v>Entrees</v>
      </c>
      <c r="AB600" s="3" t="str">
        <f>IFERROR(VLOOKUP($C600*1,Lookups!$H:$N,4,FALSE),"")</f>
        <v>Dinner</v>
      </c>
      <c r="AC600" s="3" t="str">
        <f>IFERROR(VLOOKUP($C600*1,Lookups!$H:$N,5,FALSE),"")</f>
        <v>Bar</v>
      </c>
      <c r="AD600" s="3">
        <f>IFERROR(VLOOKUP($C600*1,Lookups!$H:$N,6,FALSE),"")</f>
        <v>0</v>
      </c>
      <c r="AE600" s="3">
        <f>IFERROR(VLOOKUP($C600*1,Lookups!$H:$N,7,FALSE),"")</f>
        <v>0</v>
      </c>
      <c r="AF600" s="3" t="str">
        <f>VLOOKUP(B600*1,Stores!$A:$C,3,FALSE)</f>
        <v>DFG</v>
      </c>
    </row>
    <row r="601" spans="1:32">
      <c r="A601" s="3" t="s">
        <v>917</v>
      </c>
      <c r="B601" s="3" t="s">
        <v>942</v>
      </c>
      <c r="C601" s="3">
        <v>999117</v>
      </c>
      <c r="D601" s="3" t="s">
        <v>918</v>
      </c>
      <c r="E601" s="3" t="s">
        <v>446</v>
      </c>
      <c r="F601" s="3">
        <v>2016</v>
      </c>
      <c r="G601" s="164">
        <v>0</v>
      </c>
      <c r="H601" s="3">
        <v>255.80799999999999</v>
      </c>
      <c r="I601" s="3">
        <v>361.66899999999998</v>
      </c>
      <c r="J601" s="3">
        <v>381.56299999999999</v>
      </c>
      <c r="K601" s="3">
        <v>331.43599999999998</v>
      </c>
      <c r="L601" s="3">
        <v>351.62399999999997</v>
      </c>
      <c r="M601" s="3">
        <v>317.99599999999992</v>
      </c>
      <c r="N601" s="3">
        <v>258.55199999999996</v>
      </c>
      <c r="O601" s="3">
        <v>279.517</v>
      </c>
      <c r="P601" s="3">
        <v>300.35599999999999</v>
      </c>
      <c r="Q601" s="3">
        <v>343.90999999999997</v>
      </c>
      <c r="R601" s="3">
        <v>351.62399999999997</v>
      </c>
      <c r="S601" s="3">
        <v>252.83999999999997</v>
      </c>
      <c r="T601" s="3">
        <v>251.48199999999997</v>
      </c>
      <c r="U601" s="3">
        <v>4038.3769999999995</v>
      </c>
      <c r="V601" s="163">
        <f ca="1">SUM(INDIRECT(Inputs!$C$11&amp;ROW()&amp;":"&amp;Inputs!$C$12&amp;ROW()))</f>
        <v>343.90999999999997</v>
      </c>
      <c r="W601" s="163">
        <f ca="1">SUM(INDIRECT(Inputs!$C$13&amp;ROW()&amp;":"&amp;Inputs!$C$14&amp;ROW()))</f>
        <v>3182.4309999999996</v>
      </c>
      <c r="X601" s="3" t="str">
        <f>IF(COUNTIFS(Lookups!$A:$A,C601)=1,"Gross Sales","")</f>
        <v/>
      </c>
      <c r="Y601" s="3" t="str">
        <f>IF(COUNTIFS(Lookups!$D:$D,C601)=1,"Bar Sales","")</f>
        <v/>
      </c>
      <c r="Z601" s="3" t="str">
        <f>IFERROR(VLOOKUP(C601*1,Lookups!$D:$F,3,FALSE),"")</f>
        <v/>
      </c>
      <c r="AA601" s="3" t="str">
        <f>IFERROR(VLOOKUP($C601*1,Lookups!$H:$N,3,FALSE),"")</f>
        <v>Entrees</v>
      </c>
      <c r="AB601" s="3" t="str">
        <f>IFERROR(VLOOKUP($C601*1,Lookups!$H:$N,4,FALSE),"")</f>
        <v>Dinner</v>
      </c>
      <c r="AC601" s="3" t="str">
        <f>IFERROR(VLOOKUP($C601*1,Lookups!$H:$N,5,FALSE),"")</f>
        <v>Bar</v>
      </c>
      <c r="AD601" s="3">
        <f>IFERROR(VLOOKUP($C601*1,Lookups!$H:$N,6,FALSE),"")</f>
        <v>0</v>
      </c>
      <c r="AE601" s="3">
        <f>IFERROR(VLOOKUP($C601*1,Lookups!$H:$N,7,FALSE),"")</f>
        <v>0</v>
      </c>
      <c r="AF601" s="3" t="str">
        <f>VLOOKUP(B601*1,Stores!$A:$C,3,FALSE)</f>
        <v>DFG</v>
      </c>
    </row>
    <row r="602" spans="1:32">
      <c r="A602" s="3" t="s">
        <v>917</v>
      </c>
      <c r="B602" s="3" t="s">
        <v>943</v>
      </c>
      <c r="C602" s="3">
        <v>999117</v>
      </c>
      <c r="D602" s="3" t="s">
        <v>918</v>
      </c>
      <c r="E602" s="3" t="s">
        <v>446</v>
      </c>
      <c r="F602" s="3">
        <v>2016</v>
      </c>
      <c r="G602" s="164">
        <v>0</v>
      </c>
      <c r="H602" s="3">
        <v>387.03</v>
      </c>
      <c r="I602" s="3">
        <v>505.73599999999993</v>
      </c>
      <c r="J602" s="3">
        <v>262.17799999999994</v>
      </c>
      <c r="K602" s="3">
        <v>304.55599999999998</v>
      </c>
      <c r="L602" s="3">
        <v>380.03000000000003</v>
      </c>
      <c r="M602" s="3">
        <v>202.77600000000001</v>
      </c>
      <c r="N602" s="3">
        <v>177.94</v>
      </c>
      <c r="O602" s="3">
        <v>267.26</v>
      </c>
      <c r="P602" s="3">
        <v>234.07999999999998</v>
      </c>
      <c r="Q602" s="3">
        <v>270.42399999999998</v>
      </c>
      <c r="R602" s="3">
        <v>291.36799999999994</v>
      </c>
      <c r="S602" s="3">
        <v>301.22399999999999</v>
      </c>
      <c r="T602" s="3">
        <v>302.26</v>
      </c>
      <c r="U602" s="3">
        <v>3886.8619999999992</v>
      </c>
      <c r="V602" s="163">
        <f ca="1">SUM(INDIRECT(Inputs!$C$11&amp;ROW()&amp;":"&amp;Inputs!$C$12&amp;ROW()))</f>
        <v>270.42399999999998</v>
      </c>
      <c r="W602" s="163">
        <f ca="1">SUM(INDIRECT(Inputs!$C$13&amp;ROW()&amp;":"&amp;Inputs!$C$14&amp;ROW()))</f>
        <v>2992.0099999999993</v>
      </c>
      <c r="X602" s="3" t="str">
        <f>IF(COUNTIFS(Lookups!$A:$A,C602)=1,"Gross Sales","")</f>
        <v/>
      </c>
      <c r="Y602" s="3" t="str">
        <f>IF(COUNTIFS(Lookups!$D:$D,C602)=1,"Bar Sales","")</f>
        <v/>
      </c>
      <c r="Z602" s="3" t="str">
        <f>IFERROR(VLOOKUP(C602*1,Lookups!$D:$F,3,FALSE),"")</f>
        <v/>
      </c>
      <c r="AA602" s="3" t="str">
        <f>IFERROR(VLOOKUP($C602*1,Lookups!$H:$N,3,FALSE),"")</f>
        <v>Entrees</v>
      </c>
      <c r="AB602" s="3" t="str">
        <f>IFERROR(VLOOKUP($C602*1,Lookups!$H:$N,4,FALSE),"")</f>
        <v>Dinner</v>
      </c>
      <c r="AC602" s="3" t="str">
        <f>IFERROR(VLOOKUP($C602*1,Lookups!$H:$N,5,FALSE),"")</f>
        <v>Bar</v>
      </c>
      <c r="AD602" s="3">
        <f>IFERROR(VLOOKUP($C602*1,Lookups!$H:$N,6,FALSE),"")</f>
        <v>0</v>
      </c>
      <c r="AE602" s="3">
        <f>IFERROR(VLOOKUP($C602*1,Lookups!$H:$N,7,FALSE),"")</f>
        <v>0</v>
      </c>
      <c r="AF602" s="3" t="str">
        <f>VLOOKUP(B602*1,Stores!$A:$C,3,FALSE)</f>
        <v>DFG</v>
      </c>
    </row>
    <row r="603" spans="1:32">
      <c r="A603" s="3" t="s">
        <v>917</v>
      </c>
      <c r="B603" s="3" t="s">
        <v>944</v>
      </c>
      <c r="C603" s="3">
        <v>999117</v>
      </c>
      <c r="D603" s="3" t="s">
        <v>918</v>
      </c>
      <c r="E603" s="3" t="s">
        <v>446</v>
      </c>
      <c r="F603" s="3">
        <v>2016</v>
      </c>
      <c r="G603" s="164">
        <v>0</v>
      </c>
      <c r="H603" s="3">
        <v>497.9729999999999</v>
      </c>
      <c r="I603" s="3">
        <v>481.99199999999996</v>
      </c>
      <c r="J603" s="3">
        <v>460.82399999999996</v>
      </c>
      <c r="K603" s="3">
        <v>465.86399999999992</v>
      </c>
      <c r="L603" s="3">
        <v>522.02499999999998</v>
      </c>
      <c r="M603" s="3">
        <v>323.904</v>
      </c>
      <c r="N603" s="3">
        <v>341.964</v>
      </c>
      <c r="O603" s="3">
        <v>402.03100000000001</v>
      </c>
      <c r="P603" s="3">
        <v>382.536</v>
      </c>
      <c r="Q603" s="3">
        <v>417.83</v>
      </c>
      <c r="R603" s="3">
        <v>274.62399999999997</v>
      </c>
      <c r="S603" s="3">
        <v>286.07600000000002</v>
      </c>
      <c r="T603" s="3">
        <v>396.774</v>
      </c>
      <c r="U603" s="3">
        <v>5254.4170000000004</v>
      </c>
      <c r="V603" s="163">
        <f ca="1">SUM(INDIRECT(Inputs!$C$11&amp;ROW()&amp;":"&amp;Inputs!$C$12&amp;ROW()))</f>
        <v>417.83</v>
      </c>
      <c r="W603" s="163">
        <f ca="1">SUM(INDIRECT(Inputs!$C$13&amp;ROW()&amp;":"&amp;Inputs!$C$14&amp;ROW()))</f>
        <v>4296.9430000000002</v>
      </c>
      <c r="X603" s="3" t="str">
        <f>IF(COUNTIFS(Lookups!$A:$A,C603)=1,"Gross Sales","")</f>
        <v/>
      </c>
      <c r="Y603" s="3" t="str">
        <f>IF(COUNTIFS(Lookups!$D:$D,C603)=1,"Bar Sales","")</f>
        <v/>
      </c>
      <c r="Z603" s="3" t="str">
        <f>IFERROR(VLOOKUP(C603*1,Lookups!$D:$F,3,FALSE),"")</f>
        <v/>
      </c>
      <c r="AA603" s="3" t="str">
        <f>IFERROR(VLOOKUP($C603*1,Lookups!$H:$N,3,FALSE),"")</f>
        <v>Entrees</v>
      </c>
      <c r="AB603" s="3" t="str">
        <f>IFERROR(VLOOKUP($C603*1,Lookups!$H:$N,4,FALSE),"")</f>
        <v>Dinner</v>
      </c>
      <c r="AC603" s="3" t="str">
        <f>IFERROR(VLOOKUP($C603*1,Lookups!$H:$N,5,FALSE),"")</f>
        <v>Bar</v>
      </c>
      <c r="AD603" s="3">
        <f>IFERROR(VLOOKUP($C603*1,Lookups!$H:$N,6,FALSE),"")</f>
        <v>0</v>
      </c>
      <c r="AE603" s="3">
        <f>IFERROR(VLOOKUP($C603*1,Lookups!$H:$N,7,FALSE),"")</f>
        <v>0</v>
      </c>
      <c r="AF603" s="3" t="str">
        <f>VLOOKUP(B603*1,Stores!$A:$C,3,FALSE)</f>
        <v>DFG</v>
      </c>
    </row>
    <row r="604" spans="1:32">
      <c r="A604" s="3" t="s">
        <v>917</v>
      </c>
      <c r="B604" s="3" t="s">
        <v>945</v>
      </c>
      <c r="C604" s="3">
        <v>999117</v>
      </c>
      <c r="D604" s="3" t="s">
        <v>918</v>
      </c>
      <c r="E604" s="3" t="s">
        <v>446</v>
      </c>
      <c r="F604" s="3">
        <v>2016</v>
      </c>
      <c r="G604" s="164">
        <v>0</v>
      </c>
      <c r="H604" s="3">
        <v>291.64799999999997</v>
      </c>
      <c r="I604" s="3">
        <v>460.78199999999993</v>
      </c>
      <c r="J604" s="3">
        <v>442.04999999999995</v>
      </c>
      <c r="K604" s="3">
        <v>500.38799999999998</v>
      </c>
      <c r="L604" s="3">
        <v>331.25400000000002</v>
      </c>
      <c r="M604" s="3">
        <v>295.95999999999992</v>
      </c>
      <c r="N604" s="3">
        <v>296.94</v>
      </c>
      <c r="O604" s="3">
        <v>326.88599999999997</v>
      </c>
      <c r="P604" s="3">
        <v>330.62399999999997</v>
      </c>
      <c r="Q604" s="3">
        <v>433.83899999999994</v>
      </c>
      <c r="R604" s="3">
        <v>439.85199999999998</v>
      </c>
      <c r="S604" s="3">
        <v>421.197</v>
      </c>
      <c r="T604" s="3">
        <v>332.416</v>
      </c>
      <c r="U604" s="3">
        <v>4903.8360000000002</v>
      </c>
      <c r="V604" s="163">
        <f ca="1">SUM(INDIRECT(Inputs!$C$11&amp;ROW()&amp;":"&amp;Inputs!$C$12&amp;ROW()))</f>
        <v>433.83899999999994</v>
      </c>
      <c r="W604" s="163">
        <f ca="1">SUM(INDIRECT(Inputs!$C$13&amp;ROW()&amp;":"&amp;Inputs!$C$14&amp;ROW()))</f>
        <v>3710.3709999999996</v>
      </c>
      <c r="X604" s="3" t="str">
        <f>IF(COUNTIFS(Lookups!$A:$A,C604)=1,"Gross Sales","")</f>
        <v/>
      </c>
      <c r="Y604" s="3" t="str">
        <f>IF(COUNTIFS(Lookups!$D:$D,C604)=1,"Bar Sales","")</f>
        <v/>
      </c>
      <c r="Z604" s="3" t="str">
        <f>IFERROR(VLOOKUP(C604*1,Lookups!$D:$F,3,FALSE),"")</f>
        <v/>
      </c>
      <c r="AA604" s="3" t="str">
        <f>IFERROR(VLOOKUP($C604*1,Lookups!$H:$N,3,FALSE),"")</f>
        <v>Entrees</v>
      </c>
      <c r="AB604" s="3" t="str">
        <f>IFERROR(VLOOKUP($C604*1,Lookups!$H:$N,4,FALSE),"")</f>
        <v>Dinner</v>
      </c>
      <c r="AC604" s="3" t="str">
        <f>IFERROR(VLOOKUP($C604*1,Lookups!$H:$N,5,FALSE),"")</f>
        <v>Bar</v>
      </c>
      <c r="AD604" s="3">
        <f>IFERROR(VLOOKUP($C604*1,Lookups!$H:$N,6,FALSE),"")</f>
        <v>0</v>
      </c>
      <c r="AE604" s="3">
        <f>IFERROR(VLOOKUP($C604*1,Lookups!$H:$N,7,FALSE),"")</f>
        <v>0</v>
      </c>
      <c r="AF604" s="3" t="str">
        <f>VLOOKUP(B604*1,Stores!$A:$C,3,FALSE)</f>
        <v>DFG</v>
      </c>
    </row>
    <row r="605" spans="1:32">
      <c r="A605" s="3" t="s">
        <v>917</v>
      </c>
      <c r="B605" s="3" t="s">
        <v>946</v>
      </c>
      <c r="C605" s="3">
        <v>999117</v>
      </c>
      <c r="D605" s="3" t="s">
        <v>918</v>
      </c>
      <c r="E605" s="3" t="s">
        <v>446</v>
      </c>
      <c r="F605" s="3">
        <v>2016</v>
      </c>
      <c r="G605" s="164">
        <v>0</v>
      </c>
      <c r="H605" s="3">
        <v>270.38199999999995</v>
      </c>
      <c r="I605" s="3">
        <v>262.08</v>
      </c>
      <c r="J605" s="3">
        <v>170.32400000000001</v>
      </c>
      <c r="K605" s="3">
        <v>161.196</v>
      </c>
      <c r="L605" s="3">
        <v>192.33899999999997</v>
      </c>
      <c r="M605" s="3">
        <v>162.17599999999999</v>
      </c>
      <c r="N605" s="3">
        <v>155.73599999999999</v>
      </c>
      <c r="O605" s="3">
        <v>146.874</v>
      </c>
      <c r="P605" s="3">
        <v>152.15199999999999</v>
      </c>
      <c r="Q605" s="3">
        <v>172.28399999999999</v>
      </c>
      <c r="R605" s="3">
        <v>137.86500000000001</v>
      </c>
      <c r="S605" s="3">
        <v>156.87699999999998</v>
      </c>
      <c r="T605" s="3">
        <v>196.196</v>
      </c>
      <c r="U605" s="3">
        <v>2336.4810000000002</v>
      </c>
      <c r="V605" s="163">
        <f ca="1">SUM(INDIRECT(Inputs!$C$11&amp;ROW()&amp;":"&amp;Inputs!$C$12&amp;ROW()))</f>
        <v>172.28399999999999</v>
      </c>
      <c r="W605" s="163">
        <f ca="1">SUM(INDIRECT(Inputs!$C$13&amp;ROW()&amp;":"&amp;Inputs!$C$14&amp;ROW()))</f>
        <v>1845.5430000000001</v>
      </c>
      <c r="X605" s="3" t="str">
        <f>IF(COUNTIFS(Lookups!$A:$A,C605)=1,"Gross Sales","")</f>
        <v/>
      </c>
      <c r="Y605" s="3" t="str">
        <f>IF(COUNTIFS(Lookups!$D:$D,C605)=1,"Bar Sales","")</f>
        <v/>
      </c>
      <c r="Z605" s="3" t="str">
        <f>IFERROR(VLOOKUP(C605*1,Lookups!$D:$F,3,FALSE),"")</f>
        <v/>
      </c>
      <c r="AA605" s="3" t="str">
        <f>IFERROR(VLOOKUP($C605*1,Lookups!$H:$N,3,FALSE),"")</f>
        <v>Entrees</v>
      </c>
      <c r="AB605" s="3" t="str">
        <f>IFERROR(VLOOKUP($C605*1,Lookups!$H:$N,4,FALSE),"")</f>
        <v>Dinner</v>
      </c>
      <c r="AC605" s="3" t="str">
        <f>IFERROR(VLOOKUP($C605*1,Lookups!$H:$N,5,FALSE),"")</f>
        <v>Bar</v>
      </c>
      <c r="AD605" s="3">
        <f>IFERROR(VLOOKUP($C605*1,Lookups!$H:$N,6,FALSE),"")</f>
        <v>0</v>
      </c>
      <c r="AE605" s="3">
        <f>IFERROR(VLOOKUP($C605*1,Lookups!$H:$N,7,FALSE),"")</f>
        <v>0</v>
      </c>
      <c r="AF605" s="3" t="str">
        <f>VLOOKUP(B605*1,Stores!$A:$C,3,FALSE)</f>
        <v>DFG</v>
      </c>
    </row>
    <row r="606" spans="1:32">
      <c r="A606" s="3" t="s">
        <v>917</v>
      </c>
      <c r="B606" s="3" t="s">
        <v>947</v>
      </c>
      <c r="C606" s="3">
        <v>999117</v>
      </c>
      <c r="D606" s="3" t="s">
        <v>918</v>
      </c>
      <c r="E606" s="3" t="s">
        <v>446</v>
      </c>
      <c r="F606" s="3">
        <v>2016</v>
      </c>
      <c r="G606" s="164">
        <v>0</v>
      </c>
      <c r="H606" s="3">
        <v>305.75999999999993</v>
      </c>
      <c r="I606" s="3">
        <v>312.61999999999995</v>
      </c>
      <c r="J606" s="3">
        <v>296.541</v>
      </c>
      <c r="K606" s="3">
        <v>283.21999999999997</v>
      </c>
      <c r="L606" s="3">
        <v>348.09599999999995</v>
      </c>
      <c r="M606" s="3">
        <v>343.87499999999994</v>
      </c>
      <c r="N606" s="3">
        <v>396.05999999999995</v>
      </c>
      <c r="O606" s="3">
        <v>429.59</v>
      </c>
      <c r="P606" s="3">
        <v>400.4</v>
      </c>
      <c r="Q606" s="3">
        <v>262.67500000000001</v>
      </c>
      <c r="R606" s="3">
        <v>213.39499999999998</v>
      </c>
      <c r="S606" s="3">
        <v>270.25599999999997</v>
      </c>
      <c r="T606" s="3">
        <v>340.09500000000003</v>
      </c>
      <c r="U606" s="3">
        <v>4202.5829999999996</v>
      </c>
      <c r="V606" s="163">
        <f ca="1">SUM(INDIRECT(Inputs!$C$11&amp;ROW()&amp;":"&amp;Inputs!$C$12&amp;ROW()))</f>
        <v>262.67500000000001</v>
      </c>
      <c r="W606" s="163">
        <f ca="1">SUM(INDIRECT(Inputs!$C$13&amp;ROW()&amp;":"&amp;Inputs!$C$14&amp;ROW()))</f>
        <v>3378.837</v>
      </c>
      <c r="X606" s="3" t="str">
        <f>IF(COUNTIFS(Lookups!$A:$A,C606)=1,"Gross Sales","")</f>
        <v/>
      </c>
      <c r="Y606" s="3" t="str">
        <f>IF(COUNTIFS(Lookups!$D:$D,C606)=1,"Bar Sales","")</f>
        <v/>
      </c>
      <c r="Z606" s="3" t="str">
        <f>IFERROR(VLOOKUP(C606*1,Lookups!$D:$F,3,FALSE),"")</f>
        <v/>
      </c>
      <c r="AA606" s="3" t="str">
        <f>IFERROR(VLOOKUP($C606*1,Lookups!$H:$N,3,FALSE),"")</f>
        <v>Entrees</v>
      </c>
      <c r="AB606" s="3" t="str">
        <f>IFERROR(VLOOKUP($C606*1,Lookups!$H:$N,4,FALSE),"")</f>
        <v>Dinner</v>
      </c>
      <c r="AC606" s="3" t="str">
        <f>IFERROR(VLOOKUP($C606*1,Lookups!$H:$N,5,FALSE),"")</f>
        <v>Bar</v>
      </c>
      <c r="AD606" s="3">
        <f>IFERROR(VLOOKUP($C606*1,Lookups!$H:$N,6,FALSE),"")</f>
        <v>0</v>
      </c>
      <c r="AE606" s="3">
        <f>IFERROR(VLOOKUP($C606*1,Lookups!$H:$N,7,FALSE),"")</f>
        <v>0</v>
      </c>
      <c r="AF606" s="3" t="str">
        <f>VLOOKUP(B606*1,Stores!$A:$C,3,FALSE)</f>
        <v>DFG</v>
      </c>
    </row>
    <row r="607" spans="1:32">
      <c r="A607" s="3" t="s">
        <v>917</v>
      </c>
      <c r="B607" s="3" t="s">
        <v>948</v>
      </c>
      <c r="C607" s="3">
        <v>999117</v>
      </c>
      <c r="D607" s="3" t="s">
        <v>918</v>
      </c>
      <c r="E607" s="3" t="s">
        <v>446</v>
      </c>
      <c r="F607" s="3">
        <v>2016</v>
      </c>
      <c r="G607" s="164">
        <v>0</v>
      </c>
      <c r="H607" s="3">
        <v>229.42499999999995</v>
      </c>
      <c r="I607" s="3">
        <v>228.64099999999999</v>
      </c>
      <c r="J607" s="3">
        <v>124.71199999999999</v>
      </c>
      <c r="K607" s="3">
        <v>186.11599999999999</v>
      </c>
      <c r="L607" s="3">
        <v>144.64799999999997</v>
      </c>
      <c r="M607" s="3">
        <v>129.80799999999999</v>
      </c>
      <c r="N607" s="3">
        <v>143.72399999999999</v>
      </c>
      <c r="O607" s="3">
        <v>198.744</v>
      </c>
      <c r="P607" s="3">
        <v>242.75999999999996</v>
      </c>
      <c r="Q607" s="3">
        <v>384.07599999999996</v>
      </c>
      <c r="R607" s="3">
        <v>422.98199999999997</v>
      </c>
      <c r="S607" s="3">
        <v>532.53899999999999</v>
      </c>
      <c r="T607" s="3">
        <v>596.4</v>
      </c>
      <c r="U607" s="3">
        <v>3564.5749999999994</v>
      </c>
      <c r="V607" s="163">
        <f ca="1">SUM(INDIRECT(Inputs!$C$11&amp;ROW()&amp;":"&amp;Inputs!$C$12&amp;ROW()))</f>
        <v>384.07599999999996</v>
      </c>
      <c r="W607" s="163">
        <f ca="1">SUM(INDIRECT(Inputs!$C$13&amp;ROW()&amp;":"&amp;Inputs!$C$14&amp;ROW()))</f>
        <v>2012.6539999999998</v>
      </c>
      <c r="X607" s="3" t="str">
        <f>IF(COUNTIFS(Lookups!$A:$A,C607)=1,"Gross Sales","")</f>
        <v/>
      </c>
      <c r="Y607" s="3" t="str">
        <f>IF(COUNTIFS(Lookups!$D:$D,C607)=1,"Bar Sales","")</f>
        <v/>
      </c>
      <c r="Z607" s="3" t="str">
        <f>IFERROR(VLOOKUP(C607*1,Lookups!$D:$F,3,FALSE),"")</f>
        <v/>
      </c>
      <c r="AA607" s="3" t="str">
        <f>IFERROR(VLOOKUP($C607*1,Lookups!$H:$N,3,FALSE),"")</f>
        <v>Entrees</v>
      </c>
      <c r="AB607" s="3" t="str">
        <f>IFERROR(VLOOKUP($C607*1,Lookups!$H:$N,4,FALSE),"")</f>
        <v>Dinner</v>
      </c>
      <c r="AC607" s="3" t="str">
        <f>IFERROR(VLOOKUP($C607*1,Lookups!$H:$N,5,FALSE),"")</f>
        <v>Bar</v>
      </c>
      <c r="AD607" s="3">
        <f>IFERROR(VLOOKUP($C607*1,Lookups!$H:$N,6,FALSE),"")</f>
        <v>0</v>
      </c>
      <c r="AE607" s="3">
        <f>IFERROR(VLOOKUP($C607*1,Lookups!$H:$N,7,FALSE),"")</f>
        <v>0</v>
      </c>
      <c r="AF607" s="3" t="str">
        <f>VLOOKUP(B607*1,Stores!$A:$C,3,FALSE)</f>
        <v>DFG</v>
      </c>
    </row>
    <row r="608" spans="1:32">
      <c r="A608" s="3" t="s">
        <v>917</v>
      </c>
      <c r="B608" s="3" t="s">
        <v>949</v>
      </c>
      <c r="C608" s="3">
        <v>999117</v>
      </c>
      <c r="D608" s="3" t="s">
        <v>918</v>
      </c>
      <c r="E608" s="3" t="s">
        <v>446</v>
      </c>
      <c r="F608" s="3">
        <v>2016</v>
      </c>
      <c r="G608" s="164">
        <v>0</v>
      </c>
      <c r="H608" s="3">
        <v>314.47499999999997</v>
      </c>
      <c r="I608" s="3">
        <v>347.11599999999999</v>
      </c>
      <c r="J608" s="3">
        <v>267.30199999999996</v>
      </c>
      <c r="K608" s="3">
        <v>360.64</v>
      </c>
      <c r="L608" s="3">
        <v>284.88599999999997</v>
      </c>
      <c r="M608" s="3">
        <v>379.71499999999997</v>
      </c>
      <c r="N608" s="3">
        <v>334.06799999999998</v>
      </c>
      <c r="O608" s="3">
        <v>390.90800000000002</v>
      </c>
      <c r="P608" s="3">
        <v>309.45599999999996</v>
      </c>
      <c r="Q608" s="3">
        <v>319.08799999999997</v>
      </c>
      <c r="R608" s="3">
        <v>405.57299999999998</v>
      </c>
      <c r="S608" s="3">
        <v>332.13599999999997</v>
      </c>
      <c r="T608" s="3">
        <v>385.38499999999999</v>
      </c>
      <c r="U608" s="3">
        <v>4430.7479999999996</v>
      </c>
      <c r="V608" s="163">
        <f ca="1">SUM(INDIRECT(Inputs!$C$11&amp;ROW()&amp;":"&amp;Inputs!$C$12&amp;ROW()))</f>
        <v>319.08799999999997</v>
      </c>
      <c r="W608" s="163">
        <f ca="1">SUM(INDIRECT(Inputs!$C$13&amp;ROW()&amp;":"&amp;Inputs!$C$14&amp;ROW()))</f>
        <v>3307.6539999999995</v>
      </c>
      <c r="X608" s="3" t="str">
        <f>IF(COUNTIFS(Lookups!$A:$A,C608)=1,"Gross Sales","")</f>
        <v/>
      </c>
      <c r="Y608" s="3" t="str">
        <f>IF(COUNTIFS(Lookups!$D:$D,C608)=1,"Bar Sales","")</f>
        <v/>
      </c>
      <c r="Z608" s="3" t="str">
        <f>IFERROR(VLOOKUP(C608*1,Lookups!$D:$F,3,FALSE),"")</f>
        <v/>
      </c>
      <c r="AA608" s="3" t="str">
        <f>IFERROR(VLOOKUP($C608*1,Lookups!$H:$N,3,FALSE),"")</f>
        <v>Entrees</v>
      </c>
      <c r="AB608" s="3" t="str">
        <f>IFERROR(VLOOKUP($C608*1,Lookups!$H:$N,4,FALSE),"")</f>
        <v>Dinner</v>
      </c>
      <c r="AC608" s="3" t="str">
        <f>IFERROR(VLOOKUP($C608*1,Lookups!$H:$N,5,FALSE),"")</f>
        <v>Bar</v>
      </c>
      <c r="AD608" s="3">
        <f>IFERROR(VLOOKUP($C608*1,Lookups!$H:$N,6,FALSE),"")</f>
        <v>0</v>
      </c>
      <c r="AE608" s="3">
        <f>IFERROR(VLOOKUP($C608*1,Lookups!$H:$N,7,FALSE),"")</f>
        <v>0</v>
      </c>
      <c r="AF608" s="3" t="str">
        <f>VLOOKUP(B608*1,Stores!$A:$C,3,FALSE)</f>
        <v>DFG</v>
      </c>
    </row>
    <row r="609" spans="1:32">
      <c r="A609" s="3" t="s">
        <v>917</v>
      </c>
      <c r="B609" s="3" t="s">
        <v>950</v>
      </c>
      <c r="C609" s="3">
        <v>999117</v>
      </c>
      <c r="D609" s="3" t="s">
        <v>918</v>
      </c>
      <c r="E609" s="3" t="s">
        <v>446</v>
      </c>
      <c r="F609" s="3">
        <v>2016</v>
      </c>
      <c r="G609" s="164">
        <v>0</v>
      </c>
      <c r="H609" s="3">
        <v>426.62199999999996</v>
      </c>
      <c r="I609" s="3">
        <v>453.17999999999995</v>
      </c>
      <c r="J609" s="3">
        <v>507.64</v>
      </c>
      <c r="K609" s="3">
        <v>458.63999999999993</v>
      </c>
      <c r="L609" s="3">
        <v>444.14300000000003</v>
      </c>
      <c r="M609" s="3">
        <v>459.2</v>
      </c>
      <c r="N609" s="3">
        <v>360.80099999999999</v>
      </c>
      <c r="O609" s="3">
        <v>468.19499999999999</v>
      </c>
      <c r="P609" s="3">
        <v>522.40999999999985</v>
      </c>
      <c r="Q609" s="3">
        <v>348.39</v>
      </c>
      <c r="R609" s="3">
        <v>335.15999999999991</v>
      </c>
      <c r="S609" s="3">
        <v>459.64799999999997</v>
      </c>
      <c r="T609" s="3">
        <v>490.85399999999998</v>
      </c>
      <c r="U609" s="3">
        <v>5734.8830000000007</v>
      </c>
      <c r="V609" s="163">
        <f ca="1">SUM(INDIRECT(Inputs!$C$11&amp;ROW()&amp;":"&amp;Inputs!$C$12&amp;ROW()))</f>
        <v>348.39</v>
      </c>
      <c r="W609" s="163">
        <f ca="1">SUM(INDIRECT(Inputs!$C$13&amp;ROW()&amp;":"&amp;Inputs!$C$14&amp;ROW()))</f>
        <v>4449.2210000000005</v>
      </c>
      <c r="X609" s="3" t="str">
        <f>IF(COUNTIFS(Lookups!$A:$A,C609)=1,"Gross Sales","")</f>
        <v/>
      </c>
      <c r="Y609" s="3" t="str">
        <f>IF(COUNTIFS(Lookups!$D:$D,C609)=1,"Bar Sales","")</f>
        <v/>
      </c>
      <c r="Z609" s="3" t="str">
        <f>IFERROR(VLOOKUP(C609*1,Lookups!$D:$F,3,FALSE),"")</f>
        <v/>
      </c>
      <c r="AA609" s="3" t="str">
        <f>IFERROR(VLOOKUP($C609*1,Lookups!$H:$N,3,FALSE),"")</f>
        <v>Entrees</v>
      </c>
      <c r="AB609" s="3" t="str">
        <f>IFERROR(VLOOKUP($C609*1,Lookups!$H:$N,4,FALSE),"")</f>
        <v>Dinner</v>
      </c>
      <c r="AC609" s="3" t="str">
        <f>IFERROR(VLOOKUP($C609*1,Lookups!$H:$N,5,FALSE),"")</f>
        <v>Bar</v>
      </c>
      <c r="AD609" s="3">
        <f>IFERROR(VLOOKUP($C609*1,Lookups!$H:$N,6,FALSE),"")</f>
        <v>0</v>
      </c>
      <c r="AE609" s="3">
        <f>IFERROR(VLOOKUP($C609*1,Lookups!$H:$N,7,FALSE),"")</f>
        <v>0</v>
      </c>
      <c r="AF609" s="3" t="str">
        <f>VLOOKUP(B609*1,Stores!$A:$C,3,FALSE)</f>
        <v>DFG</v>
      </c>
    </row>
    <row r="610" spans="1:32">
      <c r="A610" s="3" t="s">
        <v>917</v>
      </c>
      <c r="B610" s="3" t="s">
        <v>951</v>
      </c>
      <c r="C610" s="3">
        <v>999117</v>
      </c>
      <c r="D610" s="3" t="s">
        <v>918</v>
      </c>
      <c r="E610" s="3" t="s">
        <v>446</v>
      </c>
      <c r="F610" s="3">
        <v>2016</v>
      </c>
      <c r="G610" s="164">
        <v>0</v>
      </c>
      <c r="H610" s="3">
        <v>399.63</v>
      </c>
      <c r="I610" s="3">
        <v>398.22299999999996</v>
      </c>
      <c r="J610" s="3">
        <v>514.87799999999993</v>
      </c>
      <c r="K610" s="3">
        <v>605.42999999999995</v>
      </c>
      <c r="L610" s="3">
        <v>616</v>
      </c>
      <c r="M610" s="3">
        <v>492.15599999999995</v>
      </c>
      <c r="N610" s="3">
        <v>597.99599999999998</v>
      </c>
      <c r="O610" s="3">
        <v>495.09599999999995</v>
      </c>
      <c r="P610" s="3">
        <v>570.27599999999995</v>
      </c>
      <c r="Q610" s="3">
        <v>432.43199999999996</v>
      </c>
      <c r="R610" s="3">
        <v>513.50599999999986</v>
      </c>
      <c r="S610" s="3">
        <v>397.34099999999995</v>
      </c>
      <c r="T610" s="3">
        <v>449.036</v>
      </c>
      <c r="U610" s="3">
        <v>6482</v>
      </c>
      <c r="V610" s="163">
        <f ca="1">SUM(INDIRECT(Inputs!$C$11&amp;ROW()&amp;":"&amp;Inputs!$C$12&amp;ROW()))</f>
        <v>432.43199999999996</v>
      </c>
      <c r="W610" s="163">
        <f ca="1">SUM(INDIRECT(Inputs!$C$13&amp;ROW()&amp;":"&amp;Inputs!$C$14&amp;ROW()))</f>
        <v>5122.1169999999993</v>
      </c>
      <c r="X610" s="3" t="str">
        <f>IF(COUNTIFS(Lookups!$A:$A,C610)=1,"Gross Sales","")</f>
        <v/>
      </c>
      <c r="Y610" s="3" t="str">
        <f>IF(COUNTIFS(Lookups!$D:$D,C610)=1,"Bar Sales","")</f>
        <v/>
      </c>
      <c r="Z610" s="3" t="str">
        <f>IFERROR(VLOOKUP(C610*1,Lookups!$D:$F,3,FALSE),"")</f>
        <v/>
      </c>
      <c r="AA610" s="3" t="str">
        <f>IFERROR(VLOOKUP($C610*1,Lookups!$H:$N,3,FALSE),"")</f>
        <v>Entrees</v>
      </c>
      <c r="AB610" s="3" t="str">
        <f>IFERROR(VLOOKUP($C610*1,Lookups!$H:$N,4,FALSE),"")</f>
        <v>Dinner</v>
      </c>
      <c r="AC610" s="3" t="str">
        <f>IFERROR(VLOOKUP($C610*1,Lookups!$H:$N,5,FALSE),"")</f>
        <v>Bar</v>
      </c>
      <c r="AD610" s="3">
        <f>IFERROR(VLOOKUP($C610*1,Lookups!$H:$N,6,FALSE),"")</f>
        <v>0</v>
      </c>
      <c r="AE610" s="3">
        <f>IFERROR(VLOOKUP($C610*1,Lookups!$H:$N,7,FALSE),"")</f>
        <v>0</v>
      </c>
      <c r="AF610" s="3" t="str">
        <f>VLOOKUP(B610*1,Stores!$A:$C,3,FALSE)</f>
        <v>DFG</v>
      </c>
    </row>
    <row r="611" spans="1:32">
      <c r="A611" s="3" t="s">
        <v>917</v>
      </c>
      <c r="B611" s="3" t="s">
        <v>952</v>
      </c>
      <c r="C611" s="3">
        <v>999117</v>
      </c>
      <c r="D611" s="3" t="s">
        <v>918</v>
      </c>
      <c r="E611" s="3" t="s">
        <v>446</v>
      </c>
      <c r="F611" s="3">
        <v>2016</v>
      </c>
      <c r="G611" s="164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1044.2879999999998</v>
      </c>
      <c r="O611" s="3">
        <v>1486.24</v>
      </c>
      <c r="P611" s="3">
        <v>1184.925</v>
      </c>
      <c r="Q611" s="3">
        <v>768.173</v>
      </c>
      <c r="R611" s="3">
        <v>1129.4010000000001</v>
      </c>
      <c r="S611" s="3">
        <v>798.25199999999995</v>
      </c>
      <c r="T611" s="3">
        <v>1012.088</v>
      </c>
      <c r="U611" s="3">
        <v>7423.3669999999984</v>
      </c>
      <c r="V611" s="163">
        <f ca="1">SUM(INDIRECT(Inputs!$C$11&amp;ROW()&amp;":"&amp;Inputs!$C$12&amp;ROW()))</f>
        <v>768.173</v>
      </c>
      <c r="W611" s="163">
        <f ca="1">SUM(INDIRECT(Inputs!$C$13&amp;ROW()&amp;":"&amp;Inputs!$C$14&amp;ROW()))</f>
        <v>4483.6259999999993</v>
      </c>
      <c r="X611" s="3" t="str">
        <f>IF(COUNTIFS(Lookups!$A:$A,C611)=1,"Gross Sales","")</f>
        <v/>
      </c>
      <c r="Y611" s="3" t="str">
        <f>IF(COUNTIFS(Lookups!$D:$D,C611)=1,"Bar Sales","")</f>
        <v/>
      </c>
      <c r="Z611" s="3" t="str">
        <f>IFERROR(VLOOKUP(C611*1,Lookups!$D:$F,3,FALSE),"")</f>
        <v/>
      </c>
      <c r="AA611" s="3" t="str">
        <f>IFERROR(VLOOKUP($C611*1,Lookups!$H:$N,3,FALSE),"")</f>
        <v>Entrees</v>
      </c>
      <c r="AB611" s="3" t="str">
        <f>IFERROR(VLOOKUP($C611*1,Lookups!$H:$N,4,FALSE),"")</f>
        <v>Dinner</v>
      </c>
      <c r="AC611" s="3" t="str">
        <f>IFERROR(VLOOKUP($C611*1,Lookups!$H:$N,5,FALSE),"")</f>
        <v>Bar</v>
      </c>
      <c r="AD611" s="3">
        <f>IFERROR(VLOOKUP($C611*1,Lookups!$H:$N,6,FALSE),"")</f>
        <v>0</v>
      </c>
      <c r="AE611" s="3">
        <f>IFERROR(VLOOKUP($C611*1,Lookups!$H:$N,7,FALSE),"")</f>
        <v>0</v>
      </c>
      <c r="AF611" s="3" t="str">
        <f>VLOOKUP(B611*1,Stores!$A:$C,3,FALSE)</f>
        <v>DFG</v>
      </c>
    </row>
    <row r="612" spans="1:32">
      <c r="A612" s="3" t="s">
        <v>917</v>
      </c>
      <c r="B612" s="3" t="s">
        <v>953</v>
      </c>
      <c r="C612" s="3">
        <v>999117</v>
      </c>
      <c r="D612" s="3" t="s">
        <v>918</v>
      </c>
      <c r="E612" s="3" t="s">
        <v>446</v>
      </c>
      <c r="F612" s="3">
        <v>2016</v>
      </c>
      <c r="G612" s="164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182.07</v>
      </c>
      <c r="S612" s="3">
        <v>482.524</v>
      </c>
      <c r="T612" s="3">
        <v>542.42999999999995</v>
      </c>
      <c r="U612" s="3">
        <v>1207.0239999999999</v>
      </c>
      <c r="V612" s="163">
        <f ca="1">SUM(INDIRECT(Inputs!$C$11&amp;ROW()&amp;":"&amp;Inputs!$C$12&amp;ROW()))</f>
        <v>0</v>
      </c>
      <c r="W612" s="163">
        <f ca="1">SUM(INDIRECT(Inputs!$C$13&amp;ROW()&amp;":"&amp;Inputs!$C$14&amp;ROW()))</f>
        <v>0</v>
      </c>
      <c r="X612" s="3" t="str">
        <f>IF(COUNTIFS(Lookups!$A:$A,C612)=1,"Gross Sales","")</f>
        <v/>
      </c>
      <c r="Y612" s="3" t="str">
        <f>IF(COUNTIFS(Lookups!$D:$D,C612)=1,"Bar Sales","")</f>
        <v/>
      </c>
      <c r="Z612" s="3" t="str">
        <f>IFERROR(VLOOKUP(C612*1,Lookups!$D:$F,3,FALSE),"")</f>
        <v/>
      </c>
      <c r="AA612" s="3" t="str">
        <f>IFERROR(VLOOKUP($C612*1,Lookups!$H:$N,3,FALSE),"")</f>
        <v>Entrees</v>
      </c>
      <c r="AB612" s="3" t="str">
        <f>IFERROR(VLOOKUP($C612*1,Lookups!$H:$N,4,FALSE),"")</f>
        <v>Dinner</v>
      </c>
      <c r="AC612" s="3" t="str">
        <f>IFERROR(VLOOKUP($C612*1,Lookups!$H:$N,5,FALSE),"")</f>
        <v>Bar</v>
      </c>
      <c r="AD612" s="3">
        <f>IFERROR(VLOOKUP($C612*1,Lookups!$H:$N,6,FALSE),"")</f>
        <v>0</v>
      </c>
      <c r="AE612" s="3">
        <f>IFERROR(VLOOKUP($C612*1,Lookups!$H:$N,7,FALSE),"")</f>
        <v>0</v>
      </c>
      <c r="AF612" s="3" t="str">
        <f>VLOOKUP(B612*1,Stores!$A:$C,3,FALSE)</f>
        <v>DFG</v>
      </c>
    </row>
    <row r="613" spans="1:32">
      <c r="A613" s="3" t="s">
        <v>917</v>
      </c>
      <c r="B613" s="3" t="s">
        <v>954</v>
      </c>
      <c r="C613" s="3">
        <v>999117</v>
      </c>
      <c r="D613" s="3" t="s">
        <v>918</v>
      </c>
      <c r="E613" s="3" t="s">
        <v>446</v>
      </c>
      <c r="F613" s="3">
        <v>2016</v>
      </c>
      <c r="G613" s="164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456.91799999999995</v>
      </c>
      <c r="T613" s="3">
        <v>1022.5600000000001</v>
      </c>
      <c r="U613" s="3">
        <v>1479.4780000000001</v>
      </c>
      <c r="V613" s="163">
        <f ca="1">SUM(INDIRECT(Inputs!$C$11&amp;ROW()&amp;":"&amp;Inputs!$C$12&amp;ROW()))</f>
        <v>0</v>
      </c>
      <c r="W613" s="163">
        <f ca="1">SUM(INDIRECT(Inputs!$C$13&amp;ROW()&amp;":"&amp;Inputs!$C$14&amp;ROW()))</f>
        <v>0</v>
      </c>
      <c r="X613" s="3" t="str">
        <f>IF(COUNTIFS(Lookups!$A:$A,C613)=1,"Gross Sales","")</f>
        <v/>
      </c>
      <c r="Y613" s="3" t="str">
        <f>IF(COUNTIFS(Lookups!$D:$D,C613)=1,"Bar Sales","")</f>
        <v/>
      </c>
      <c r="Z613" s="3" t="str">
        <f>IFERROR(VLOOKUP(C613*1,Lookups!$D:$F,3,FALSE),"")</f>
        <v/>
      </c>
      <c r="AA613" s="3" t="str">
        <f>IFERROR(VLOOKUP($C613*1,Lookups!$H:$N,3,FALSE),"")</f>
        <v>Entrees</v>
      </c>
      <c r="AB613" s="3" t="str">
        <f>IFERROR(VLOOKUP($C613*1,Lookups!$H:$N,4,FALSE),"")</f>
        <v>Dinner</v>
      </c>
      <c r="AC613" s="3" t="str">
        <f>IFERROR(VLOOKUP($C613*1,Lookups!$H:$N,5,FALSE),"")</f>
        <v>Bar</v>
      </c>
      <c r="AD613" s="3">
        <f>IFERROR(VLOOKUP($C613*1,Lookups!$H:$N,6,FALSE),"")</f>
        <v>0</v>
      </c>
      <c r="AE613" s="3">
        <f>IFERROR(VLOOKUP($C613*1,Lookups!$H:$N,7,FALSE),"")</f>
        <v>0</v>
      </c>
      <c r="AF613" s="3" t="str">
        <f>VLOOKUP(B613*1,Stores!$A:$C,3,FALSE)</f>
        <v>DFG</v>
      </c>
    </row>
    <row r="614" spans="1:32">
      <c r="A614" s="3" t="s">
        <v>917</v>
      </c>
      <c r="B614" s="3" t="s">
        <v>923</v>
      </c>
      <c r="C614" s="3">
        <v>999118</v>
      </c>
      <c r="D614" s="3" t="s">
        <v>918</v>
      </c>
      <c r="E614" s="3" t="s">
        <v>450</v>
      </c>
      <c r="F614" s="3">
        <v>2016</v>
      </c>
      <c r="G614" s="164">
        <v>0</v>
      </c>
      <c r="H614" s="3">
        <v>0</v>
      </c>
      <c r="I614" s="3">
        <v>-0.58099999999999996</v>
      </c>
      <c r="J614" s="3">
        <v>2.3519999999999999</v>
      </c>
      <c r="K614" s="3">
        <v>2.6040000000000001</v>
      </c>
      <c r="L614" s="3">
        <v>7.35</v>
      </c>
      <c r="M614" s="3">
        <v>2.2400000000000002</v>
      </c>
      <c r="N614" s="3">
        <v>14.818999999999997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28.783999999999999</v>
      </c>
      <c r="V614" s="163">
        <f ca="1">SUM(INDIRECT(Inputs!$C$11&amp;ROW()&amp;":"&amp;Inputs!$C$12&amp;ROW()))</f>
        <v>0</v>
      </c>
      <c r="W614" s="163">
        <f ca="1">SUM(INDIRECT(Inputs!$C$13&amp;ROW()&amp;":"&amp;Inputs!$C$14&amp;ROW()))</f>
        <v>28.783999999999999</v>
      </c>
      <c r="X614" s="3" t="str">
        <f>IF(COUNTIFS(Lookups!$A:$A,C614)=1,"Gross Sales","")</f>
        <v/>
      </c>
      <c r="Y614" s="3" t="str">
        <f>IF(COUNTIFS(Lookups!$D:$D,C614)=1,"Bar Sales","")</f>
        <v/>
      </c>
      <c r="Z614" s="3" t="str">
        <f>IFERROR(VLOOKUP(C614*1,Lookups!$D:$F,3,FALSE),"")</f>
        <v/>
      </c>
      <c r="AA614" s="3" t="str">
        <f>IFERROR(VLOOKUP($C614*1,Lookups!$H:$N,3,FALSE),"")</f>
        <v>Entrees</v>
      </c>
      <c r="AB614" s="3" t="str">
        <f>IFERROR(VLOOKUP($C614*1,Lookups!$H:$N,4,FALSE),"")</f>
        <v>Lunch</v>
      </c>
      <c r="AC614" s="3" t="str">
        <f>IFERROR(VLOOKUP($C614*1,Lookups!$H:$N,5,FALSE),"")</f>
        <v>Other</v>
      </c>
      <c r="AD614" s="3">
        <f>IFERROR(VLOOKUP($C614*1,Lookups!$H:$N,6,FALSE),"")</f>
        <v>0</v>
      </c>
      <c r="AE614" s="3">
        <f>IFERROR(VLOOKUP($C614*1,Lookups!$H:$N,7,FALSE),"")</f>
        <v>0</v>
      </c>
      <c r="AF614" s="3" t="str">
        <f>VLOOKUP(B614*1,Stores!$A:$C,3,FALSE)</f>
        <v>DFDE</v>
      </c>
    </row>
    <row r="615" spans="1:32">
      <c r="A615" s="3" t="s">
        <v>917</v>
      </c>
      <c r="B615" s="3" t="s">
        <v>928</v>
      </c>
      <c r="C615" s="3">
        <v>999118</v>
      </c>
      <c r="D615" s="3" t="s">
        <v>918</v>
      </c>
      <c r="E615" s="3" t="s">
        <v>450</v>
      </c>
      <c r="F615" s="3">
        <v>2016</v>
      </c>
      <c r="G615" s="164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-1.1759999999999999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-1.1759999999999999</v>
      </c>
      <c r="V615" s="163">
        <f ca="1">SUM(INDIRECT(Inputs!$C$11&amp;ROW()&amp;":"&amp;Inputs!$C$12&amp;ROW()))</f>
        <v>0</v>
      </c>
      <c r="W615" s="163">
        <f ca="1">SUM(INDIRECT(Inputs!$C$13&amp;ROW()&amp;":"&amp;Inputs!$C$14&amp;ROW()))</f>
        <v>-1.1759999999999999</v>
      </c>
      <c r="X615" s="3" t="str">
        <f>IF(COUNTIFS(Lookups!$A:$A,C615)=1,"Gross Sales","")</f>
        <v/>
      </c>
      <c r="Y615" s="3" t="str">
        <f>IF(COUNTIFS(Lookups!$D:$D,C615)=1,"Bar Sales","")</f>
        <v/>
      </c>
      <c r="Z615" s="3" t="str">
        <f>IFERROR(VLOOKUP(C615*1,Lookups!$D:$F,3,FALSE),"")</f>
        <v/>
      </c>
      <c r="AA615" s="3" t="str">
        <f>IFERROR(VLOOKUP($C615*1,Lookups!$H:$N,3,FALSE),"")</f>
        <v>Entrees</v>
      </c>
      <c r="AB615" s="3" t="str">
        <f>IFERROR(VLOOKUP($C615*1,Lookups!$H:$N,4,FALSE),"")</f>
        <v>Lunch</v>
      </c>
      <c r="AC615" s="3" t="str">
        <f>IFERROR(VLOOKUP($C615*1,Lookups!$H:$N,5,FALSE),"")</f>
        <v>Other</v>
      </c>
      <c r="AD615" s="3">
        <f>IFERROR(VLOOKUP($C615*1,Lookups!$H:$N,6,FALSE),"")</f>
        <v>0</v>
      </c>
      <c r="AE615" s="3">
        <f>IFERROR(VLOOKUP($C615*1,Lookups!$H:$N,7,FALSE),"")</f>
        <v>0</v>
      </c>
      <c r="AF615" s="3" t="str">
        <f>VLOOKUP(B615*1,Stores!$A:$C,3,FALSE)</f>
        <v>DFDE</v>
      </c>
    </row>
    <row r="616" spans="1:32">
      <c r="A616" s="3" t="s">
        <v>917</v>
      </c>
      <c r="B616" s="3" t="s">
        <v>929</v>
      </c>
      <c r="C616" s="3">
        <v>999118</v>
      </c>
      <c r="D616" s="3" t="s">
        <v>918</v>
      </c>
      <c r="E616" s="3" t="s">
        <v>450</v>
      </c>
      <c r="F616" s="3">
        <v>2016</v>
      </c>
      <c r="G616" s="164">
        <v>0</v>
      </c>
      <c r="H616" s="3">
        <v>0</v>
      </c>
      <c r="I616" s="3">
        <v>0</v>
      </c>
      <c r="J616" s="3">
        <v>0</v>
      </c>
      <c r="K616" s="3">
        <v>1.1759999999999999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1.1759999999999999</v>
      </c>
      <c r="V616" s="163">
        <f ca="1">SUM(INDIRECT(Inputs!$C$11&amp;ROW()&amp;":"&amp;Inputs!$C$12&amp;ROW()))</f>
        <v>0</v>
      </c>
      <c r="W616" s="163">
        <f ca="1">SUM(INDIRECT(Inputs!$C$13&amp;ROW()&amp;":"&amp;Inputs!$C$14&amp;ROW()))</f>
        <v>1.1759999999999999</v>
      </c>
      <c r="X616" s="3" t="str">
        <f>IF(COUNTIFS(Lookups!$A:$A,C616)=1,"Gross Sales","")</f>
        <v/>
      </c>
      <c r="Y616" s="3" t="str">
        <f>IF(COUNTIFS(Lookups!$D:$D,C616)=1,"Bar Sales","")</f>
        <v/>
      </c>
      <c r="Z616" s="3" t="str">
        <f>IFERROR(VLOOKUP(C616*1,Lookups!$D:$F,3,FALSE),"")</f>
        <v/>
      </c>
      <c r="AA616" s="3" t="str">
        <f>IFERROR(VLOOKUP($C616*1,Lookups!$H:$N,3,FALSE),"")</f>
        <v>Entrees</v>
      </c>
      <c r="AB616" s="3" t="str">
        <f>IFERROR(VLOOKUP($C616*1,Lookups!$H:$N,4,FALSE),"")</f>
        <v>Lunch</v>
      </c>
      <c r="AC616" s="3" t="str">
        <f>IFERROR(VLOOKUP($C616*1,Lookups!$H:$N,5,FALSE),"")</f>
        <v>Other</v>
      </c>
      <c r="AD616" s="3">
        <f>IFERROR(VLOOKUP($C616*1,Lookups!$H:$N,6,FALSE),"")</f>
        <v>0</v>
      </c>
      <c r="AE616" s="3">
        <f>IFERROR(VLOOKUP($C616*1,Lookups!$H:$N,7,FALSE),"")</f>
        <v>0</v>
      </c>
      <c r="AF616" s="3" t="str">
        <f>VLOOKUP(B616*1,Stores!$A:$C,3,FALSE)</f>
        <v>DFDE</v>
      </c>
    </row>
    <row r="617" spans="1:32">
      <c r="A617" s="3" t="s">
        <v>917</v>
      </c>
      <c r="B617" s="3" t="s">
        <v>931</v>
      </c>
      <c r="C617" s="3">
        <v>999118</v>
      </c>
      <c r="D617" s="3" t="s">
        <v>918</v>
      </c>
      <c r="E617" s="3" t="s">
        <v>450</v>
      </c>
      <c r="F617" s="3">
        <v>2016</v>
      </c>
      <c r="G617" s="164">
        <v>0</v>
      </c>
      <c r="H617" s="3">
        <v>0.52499999999999991</v>
      </c>
      <c r="I617" s="3">
        <v>0</v>
      </c>
      <c r="J617" s="3">
        <v>0</v>
      </c>
      <c r="K617" s="3">
        <v>0.55999999999999994</v>
      </c>
      <c r="L617" s="3">
        <v>0</v>
      </c>
      <c r="M617" s="3">
        <v>0</v>
      </c>
      <c r="N617" s="3">
        <v>0</v>
      </c>
      <c r="O617" s="3">
        <v>1.1479999999999999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2.2329999999999997</v>
      </c>
      <c r="V617" s="163">
        <f ca="1">SUM(INDIRECT(Inputs!$C$11&amp;ROW()&amp;":"&amp;Inputs!$C$12&amp;ROW()))</f>
        <v>0</v>
      </c>
      <c r="W617" s="163">
        <f ca="1">SUM(INDIRECT(Inputs!$C$13&amp;ROW()&amp;":"&amp;Inputs!$C$14&amp;ROW()))</f>
        <v>2.2329999999999997</v>
      </c>
      <c r="X617" s="3" t="str">
        <f>IF(COUNTIFS(Lookups!$A:$A,C617)=1,"Gross Sales","")</f>
        <v/>
      </c>
      <c r="Y617" s="3" t="str">
        <f>IF(COUNTIFS(Lookups!$D:$D,C617)=1,"Bar Sales","")</f>
        <v/>
      </c>
      <c r="Z617" s="3" t="str">
        <f>IFERROR(VLOOKUP(C617*1,Lookups!$D:$F,3,FALSE),"")</f>
        <v/>
      </c>
      <c r="AA617" s="3" t="str">
        <f>IFERROR(VLOOKUP($C617*1,Lookups!$H:$N,3,FALSE),"")</f>
        <v>Entrees</v>
      </c>
      <c r="AB617" s="3" t="str">
        <f>IFERROR(VLOOKUP($C617*1,Lookups!$H:$N,4,FALSE),"")</f>
        <v>Lunch</v>
      </c>
      <c r="AC617" s="3" t="str">
        <f>IFERROR(VLOOKUP($C617*1,Lookups!$H:$N,5,FALSE),"")</f>
        <v>Other</v>
      </c>
      <c r="AD617" s="3">
        <f>IFERROR(VLOOKUP($C617*1,Lookups!$H:$N,6,FALSE),"")</f>
        <v>0</v>
      </c>
      <c r="AE617" s="3">
        <f>IFERROR(VLOOKUP($C617*1,Lookups!$H:$N,7,FALSE),"")</f>
        <v>0</v>
      </c>
      <c r="AF617" s="3" t="str">
        <f>VLOOKUP(B617*1,Stores!$A:$C,3,FALSE)</f>
        <v>DFDE</v>
      </c>
    </row>
    <row r="618" spans="1:32">
      <c r="A618" s="3" t="s">
        <v>917</v>
      </c>
      <c r="B618" s="3" t="s">
        <v>933</v>
      </c>
      <c r="C618" s="3">
        <v>999118</v>
      </c>
      <c r="D618" s="3" t="s">
        <v>918</v>
      </c>
      <c r="E618" s="3" t="s">
        <v>450</v>
      </c>
      <c r="F618" s="3">
        <v>2016</v>
      </c>
      <c r="G618" s="164">
        <v>0</v>
      </c>
      <c r="H618" s="3">
        <v>1.218</v>
      </c>
      <c r="I618" s="3">
        <v>0</v>
      </c>
      <c r="J618" s="3">
        <v>4.6479999999999997</v>
      </c>
      <c r="K618" s="3">
        <v>1.9949999999999997</v>
      </c>
      <c r="L618" s="3">
        <v>0</v>
      </c>
      <c r="M618" s="3">
        <v>1.8199999999999998</v>
      </c>
      <c r="N618" s="3">
        <v>1.5539999999999998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11.234999999999999</v>
      </c>
      <c r="V618" s="163">
        <f ca="1">SUM(INDIRECT(Inputs!$C$11&amp;ROW()&amp;":"&amp;Inputs!$C$12&amp;ROW()))</f>
        <v>0</v>
      </c>
      <c r="W618" s="163">
        <f ca="1">SUM(INDIRECT(Inputs!$C$13&amp;ROW()&amp;":"&amp;Inputs!$C$14&amp;ROW()))</f>
        <v>11.234999999999999</v>
      </c>
      <c r="X618" s="3" t="str">
        <f>IF(COUNTIFS(Lookups!$A:$A,C618)=1,"Gross Sales","")</f>
        <v/>
      </c>
      <c r="Y618" s="3" t="str">
        <f>IF(COUNTIFS(Lookups!$D:$D,C618)=1,"Bar Sales","")</f>
        <v/>
      </c>
      <c r="Z618" s="3" t="str">
        <f>IFERROR(VLOOKUP(C618*1,Lookups!$D:$F,3,FALSE),"")</f>
        <v/>
      </c>
      <c r="AA618" s="3" t="str">
        <f>IFERROR(VLOOKUP($C618*1,Lookups!$H:$N,3,FALSE),"")</f>
        <v>Entrees</v>
      </c>
      <c r="AB618" s="3" t="str">
        <f>IFERROR(VLOOKUP($C618*1,Lookups!$H:$N,4,FALSE),"")</f>
        <v>Lunch</v>
      </c>
      <c r="AC618" s="3" t="str">
        <f>IFERROR(VLOOKUP($C618*1,Lookups!$H:$N,5,FALSE),"")</f>
        <v>Other</v>
      </c>
      <c r="AD618" s="3">
        <f>IFERROR(VLOOKUP($C618*1,Lookups!$H:$N,6,FALSE),"")</f>
        <v>0</v>
      </c>
      <c r="AE618" s="3">
        <f>IFERROR(VLOOKUP($C618*1,Lookups!$H:$N,7,FALSE),"")</f>
        <v>0</v>
      </c>
      <c r="AF618" s="3" t="str">
        <f>VLOOKUP(B618*1,Stores!$A:$C,3,FALSE)</f>
        <v>DFG</v>
      </c>
    </row>
    <row r="619" spans="1:32">
      <c r="A619" s="3" t="s">
        <v>917</v>
      </c>
      <c r="B619" s="3" t="s">
        <v>934</v>
      </c>
      <c r="C619" s="3">
        <v>999118</v>
      </c>
      <c r="D619" s="3" t="s">
        <v>918</v>
      </c>
      <c r="E619" s="3" t="s">
        <v>450</v>
      </c>
      <c r="F619" s="3">
        <v>2016</v>
      </c>
      <c r="G619" s="164">
        <v>0</v>
      </c>
      <c r="H619" s="3">
        <v>0</v>
      </c>
      <c r="I619" s="3">
        <v>0</v>
      </c>
      <c r="J619" s="3">
        <v>0</v>
      </c>
      <c r="K619" s="3">
        <v>0.44099999999999995</v>
      </c>
      <c r="L619" s="3">
        <v>0</v>
      </c>
      <c r="M619" s="3">
        <v>0</v>
      </c>
      <c r="N619" s="3">
        <v>1.3229999999999997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1.7639999999999998</v>
      </c>
      <c r="V619" s="163">
        <f ca="1">SUM(INDIRECT(Inputs!$C$11&amp;ROW()&amp;":"&amp;Inputs!$C$12&amp;ROW()))</f>
        <v>0</v>
      </c>
      <c r="W619" s="163">
        <f ca="1">SUM(INDIRECT(Inputs!$C$13&amp;ROW()&amp;":"&amp;Inputs!$C$14&amp;ROW()))</f>
        <v>1.7639999999999998</v>
      </c>
      <c r="X619" s="3" t="str">
        <f>IF(COUNTIFS(Lookups!$A:$A,C619)=1,"Gross Sales","")</f>
        <v/>
      </c>
      <c r="Y619" s="3" t="str">
        <f>IF(COUNTIFS(Lookups!$D:$D,C619)=1,"Bar Sales","")</f>
        <v/>
      </c>
      <c r="Z619" s="3" t="str">
        <f>IFERROR(VLOOKUP(C619*1,Lookups!$D:$F,3,FALSE),"")</f>
        <v/>
      </c>
      <c r="AA619" s="3" t="str">
        <f>IFERROR(VLOOKUP($C619*1,Lookups!$H:$N,3,FALSE),"")</f>
        <v>Entrees</v>
      </c>
      <c r="AB619" s="3" t="str">
        <f>IFERROR(VLOOKUP($C619*1,Lookups!$H:$N,4,FALSE),"")</f>
        <v>Lunch</v>
      </c>
      <c r="AC619" s="3" t="str">
        <f>IFERROR(VLOOKUP($C619*1,Lookups!$H:$N,5,FALSE),"")</f>
        <v>Other</v>
      </c>
      <c r="AD619" s="3">
        <f>IFERROR(VLOOKUP($C619*1,Lookups!$H:$N,6,FALSE),"")</f>
        <v>0</v>
      </c>
      <c r="AE619" s="3">
        <f>IFERROR(VLOOKUP($C619*1,Lookups!$H:$N,7,FALSE),"")</f>
        <v>0</v>
      </c>
      <c r="AF619" s="3" t="str">
        <f>VLOOKUP(B619*1,Stores!$A:$C,3,FALSE)</f>
        <v>DFG</v>
      </c>
    </row>
    <row r="620" spans="1:32">
      <c r="A620" s="3" t="s">
        <v>917</v>
      </c>
      <c r="B620" s="3" t="s">
        <v>935</v>
      </c>
      <c r="C620" s="3">
        <v>999118</v>
      </c>
      <c r="D620" s="3" t="s">
        <v>918</v>
      </c>
      <c r="E620" s="3" t="s">
        <v>450</v>
      </c>
      <c r="F620" s="3">
        <v>2016</v>
      </c>
      <c r="G620" s="164">
        <v>0</v>
      </c>
      <c r="H620" s="3">
        <v>2.6459999999999995</v>
      </c>
      <c r="I620" s="3">
        <v>11.066999999999998</v>
      </c>
      <c r="J620" s="3">
        <v>3.29</v>
      </c>
      <c r="K620" s="3">
        <v>3.472</v>
      </c>
      <c r="L620" s="3">
        <v>7.496999999999999</v>
      </c>
      <c r="M620" s="3">
        <v>10.584</v>
      </c>
      <c r="N620" s="3">
        <v>15.623999999999999</v>
      </c>
      <c r="O620" s="3">
        <v>5.7329999999999997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59.91299999999999</v>
      </c>
      <c r="V620" s="163">
        <f ca="1">SUM(INDIRECT(Inputs!$C$11&amp;ROW()&amp;":"&amp;Inputs!$C$12&amp;ROW()))</f>
        <v>0</v>
      </c>
      <c r="W620" s="163">
        <f ca="1">SUM(INDIRECT(Inputs!$C$13&amp;ROW()&amp;":"&amp;Inputs!$C$14&amp;ROW()))</f>
        <v>59.91299999999999</v>
      </c>
      <c r="X620" s="3" t="str">
        <f>IF(COUNTIFS(Lookups!$A:$A,C620)=1,"Gross Sales","")</f>
        <v/>
      </c>
      <c r="Y620" s="3" t="str">
        <f>IF(COUNTIFS(Lookups!$D:$D,C620)=1,"Bar Sales","")</f>
        <v/>
      </c>
      <c r="Z620" s="3" t="str">
        <f>IFERROR(VLOOKUP(C620*1,Lookups!$D:$F,3,FALSE),"")</f>
        <v/>
      </c>
      <c r="AA620" s="3" t="str">
        <f>IFERROR(VLOOKUP($C620*1,Lookups!$H:$N,3,FALSE),"")</f>
        <v>Entrees</v>
      </c>
      <c r="AB620" s="3" t="str">
        <f>IFERROR(VLOOKUP($C620*1,Lookups!$H:$N,4,FALSE),"")</f>
        <v>Lunch</v>
      </c>
      <c r="AC620" s="3" t="str">
        <f>IFERROR(VLOOKUP($C620*1,Lookups!$H:$N,5,FALSE),"")</f>
        <v>Other</v>
      </c>
      <c r="AD620" s="3">
        <f>IFERROR(VLOOKUP($C620*1,Lookups!$H:$N,6,FALSE),"")</f>
        <v>0</v>
      </c>
      <c r="AE620" s="3">
        <f>IFERROR(VLOOKUP($C620*1,Lookups!$H:$N,7,FALSE),"")</f>
        <v>0</v>
      </c>
      <c r="AF620" s="3" t="str">
        <f>VLOOKUP(B620*1,Stores!$A:$C,3,FALSE)</f>
        <v>DFG</v>
      </c>
    </row>
    <row r="621" spans="1:32">
      <c r="A621" s="3" t="s">
        <v>917</v>
      </c>
      <c r="B621" s="3" t="s">
        <v>936</v>
      </c>
      <c r="C621" s="3">
        <v>999118</v>
      </c>
      <c r="D621" s="3" t="s">
        <v>918</v>
      </c>
      <c r="E621" s="3" t="s">
        <v>450</v>
      </c>
      <c r="F621" s="3">
        <v>2016</v>
      </c>
      <c r="G621" s="164">
        <v>0</v>
      </c>
      <c r="H621" s="3">
        <v>1.204</v>
      </c>
      <c r="I621" s="3">
        <v>0</v>
      </c>
      <c r="J621" s="3">
        <v>2.4079999999999999</v>
      </c>
      <c r="K621" s="3">
        <v>0</v>
      </c>
      <c r="L621" s="3">
        <v>1.1339999999999999</v>
      </c>
      <c r="M621" s="3">
        <v>1.26</v>
      </c>
      <c r="N621" s="3">
        <v>2.8979999999999992</v>
      </c>
      <c r="O621" s="3">
        <v>8.7359999999999989</v>
      </c>
      <c r="P621" s="3">
        <v>0.42</v>
      </c>
      <c r="Q621" s="3">
        <v>0</v>
      </c>
      <c r="R621" s="3">
        <v>0</v>
      </c>
      <c r="S621" s="3">
        <v>0</v>
      </c>
      <c r="T621" s="3">
        <v>0</v>
      </c>
      <c r="U621" s="3">
        <v>18.060000000000002</v>
      </c>
      <c r="V621" s="163">
        <f ca="1">SUM(INDIRECT(Inputs!$C$11&amp;ROW()&amp;":"&amp;Inputs!$C$12&amp;ROW()))</f>
        <v>0</v>
      </c>
      <c r="W621" s="163">
        <f ca="1">SUM(INDIRECT(Inputs!$C$13&amp;ROW()&amp;":"&amp;Inputs!$C$14&amp;ROW()))</f>
        <v>18.060000000000002</v>
      </c>
      <c r="X621" s="3" t="str">
        <f>IF(COUNTIFS(Lookups!$A:$A,C621)=1,"Gross Sales","")</f>
        <v/>
      </c>
      <c r="Y621" s="3" t="str">
        <f>IF(COUNTIFS(Lookups!$D:$D,C621)=1,"Bar Sales","")</f>
        <v/>
      </c>
      <c r="Z621" s="3" t="str">
        <f>IFERROR(VLOOKUP(C621*1,Lookups!$D:$F,3,FALSE),"")</f>
        <v/>
      </c>
      <c r="AA621" s="3" t="str">
        <f>IFERROR(VLOOKUP($C621*1,Lookups!$H:$N,3,FALSE),"")</f>
        <v>Entrees</v>
      </c>
      <c r="AB621" s="3" t="str">
        <f>IFERROR(VLOOKUP($C621*1,Lookups!$H:$N,4,FALSE),"")</f>
        <v>Lunch</v>
      </c>
      <c r="AC621" s="3" t="str">
        <f>IFERROR(VLOOKUP($C621*1,Lookups!$H:$N,5,FALSE),"")</f>
        <v>Other</v>
      </c>
      <c r="AD621" s="3">
        <f>IFERROR(VLOOKUP($C621*1,Lookups!$H:$N,6,FALSE),"")</f>
        <v>0</v>
      </c>
      <c r="AE621" s="3">
        <f>IFERROR(VLOOKUP($C621*1,Lookups!$H:$N,7,FALSE),"")</f>
        <v>0</v>
      </c>
      <c r="AF621" s="3" t="str">
        <f>VLOOKUP(B621*1,Stores!$A:$C,3,FALSE)</f>
        <v>DFG</v>
      </c>
    </row>
    <row r="622" spans="1:32">
      <c r="A622" s="3" t="s">
        <v>917</v>
      </c>
      <c r="B622" s="3" t="s">
        <v>937</v>
      </c>
      <c r="C622" s="3">
        <v>999118</v>
      </c>
      <c r="D622" s="3" t="s">
        <v>918</v>
      </c>
      <c r="E622" s="3" t="s">
        <v>450</v>
      </c>
      <c r="F622" s="3">
        <v>2016</v>
      </c>
      <c r="G622" s="164">
        <v>0</v>
      </c>
      <c r="H622" s="3">
        <v>2.3800000000000003</v>
      </c>
      <c r="I622" s="3">
        <v>2.59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0.54599999999999993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5.5160000000000009</v>
      </c>
      <c r="V622" s="163">
        <f ca="1">SUM(INDIRECT(Inputs!$C$11&amp;ROW()&amp;":"&amp;Inputs!$C$12&amp;ROW()))</f>
        <v>0</v>
      </c>
      <c r="W622" s="163">
        <f ca="1">SUM(INDIRECT(Inputs!$C$13&amp;ROW()&amp;":"&amp;Inputs!$C$14&amp;ROW()))</f>
        <v>5.5160000000000009</v>
      </c>
      <c r="X622" s="3" t="str">
        <f>IF(COUNTIFS(Lookups!$A:$A,C622)=1,"Gross Sales","")</f>
        <v/>
      </c>
      <c r="Y622" s="3" t="str">
        <f>IF(COUNTIFS(Lookups!$D:$D,C622)=1,"Bar Sales","")</f>
        <v/>
      </c>
      <c r="Z622" s="3" t="str">
        <f>IFERROR(VLOOKUP(C622*1,Lookups!$D:$F,3,FALSE),"")</f>
        <v/>
      </c>
      <c r="AA622" s="3" t="str">
        <f>IFERROR(VLOOKUP($C622*1,Lookups!$H:$N,3,FALSE),"")</f>
        <v>Entrees</v>
      </c>
      <c r="AB622" s="3" t="str">
        <f>IFERROR(VLOOKUP($C622*1,Lookups!$H:$N,4,FALSE),"")</f>
        <v>Lunch</v>
      </c>
      <c r="AC622" s="3" t="str">
        <f>IFERROR(VLOOKUP($C622*1,Lookups!$H:$N,5,FALSE),"")</f>
        <v>Other</v>
      </c>
      <c r="AD622" s="3">
        <f>IFERROR(VLOOKUP($C622*1,Lookups!$H:$N,6,FALSE),"")</f>
        <v>0</v>
      </c>
      <c r="AE622" s="3">
        <f>IFERROR(VLOOKUP($C622*1,Lookups!$H:$N,7,FALSE),"")</f>
        <v>0</v>
      </c>
      <c r="AF622" s="3" t="str">
        <f>VLOOKUP(B622*1,Stores!$A:$C,3,FALSE)</f>
        <v>DFG</v>
      </c>
    </row>
    <row r="623" spans="1:32">
      <c r="A623" s="3" t="s">
        <v>917</v>
      </c>
      <c r="B623" s="3" t="s">
        <v>938</v>
      </c>
      <c r="C623" s="3">
        <v>999118</v>
      </c>
      <c r="D623" s="3" t="s">
        <v>918</v>
      </c>
      <c r="E623" s="3" t="s">
        <v>450</v>
      </c>
      <c r="F623" s="3">
        <v>2016</v>
      </c>
      <c r="G623" s="164">
        <v>0</v>
      </c>
      <c r="H623" s="3">
        <v>14.447999999999997</v>
      </c>
      <c r="I623" s="3">
        <v>11.591999999999999</v>
      </c>
      <c r="J623" s="3">
        <v>19.963999999999999</v>
      </c>
      <c r="K623" s="3">
        <v>10.36</v>
      </c>
      <c r="L623" s="3">
        <v>17.36</v>
      </c>
      <c r="M623" s="3">
        <v>16.652999999999999</v>
      </c>
      <c r="N623" s="3">
        <v>21.560000000000002</v>
      </c>
      <c r="O623" s="3">
        <v>16.274999999999999</v>
      </c>
      <c r="P623" s="3">
        <v>3.4439999999999991</v>
      </c>
      <c r="Q623" s="3">
        <v>0</v>
      </c>
      <c r="R623" s="3">
        <v>0</v>
      </c>
      <c r="S623" s="3">
        <v>0</v>
      </c>
      <c r="T623" s="3">
        <v>0</v>
      </c>
      <c r="U623" s="3">
        <v>131.65599999999998</v>
      </c>
      <c r="V623" s="163">
        <f ca="1">SUM(INDIRECT(Inputs!$C$11&amp;ROW()&amp;":"&amp;Inputs!$C$12&amp;ROW()))</f>
        <v>0</v>
      </c>
      <c r="W623" s="163">
        <f ca="1">SUM(INDIRECT(Inputs!$C$13&amp;ROW()&amp;":"&amp;Inputs!$C$14&amp;ROW()))</f>
        <v>131.65599999999998</v>
      </c>
      <c r="X623" s="3" t="str">
        <f>IF(COUNTIFS(Lookups!$A:$A,C623)=1,"Gross Sales","")</f>
        <v/>
      </c>
      <c r="Y623" s="3" t="str">
        <f>IF(COUNTIFS(Lookups!$D:$D,C623)=1,"Bar Sales","")</f>
        <v/>
      </c>
      <c r="Z623" s="3" t="str">
        <f>IFERROR(VLOOKUP(C623*1,Lookups!$D:$F,3,FALSE),"")</f>
        <v/>
      </c>
      <c r="AA623" s="3" t="str">
        <f>IFERROR(VLOOKUP($C623*1,Lookups!$H:$N,3,FALSE),"")</f>
        <v>Entrees</v>
      </c>
      <c r="AB623" s="3" t="str">
        <f>IFERROR(VLOOKUP($C623*1,Lookups!$H:$N,4,FALSE),"")</f>
        <v>Lunch</v>
      </c>
      <c r="AC623" s="3" t="str">
        <f>IFERROR(VLOOKUP($C623*1,Lookups!$H:$N,5,FALSE),"")</f>
        <v>Other</v>
      </c>
      <c r="AD623" s="3">
        <f>IFERROR(VLOOKUP($C623*1,Lookups!$H:$N,6,FALSE),"")</f>
        <v>0</v>
      </c>
      <c r="AE623" s="3">
        <f>IFERROR(VLOOKUP($C623*1,Lookups!$H:$N,7,FALSE),"")</f>
        <v>0</v>
      </c>
      <c r="AF623" s="3" t="str">
        <f>VLOOKUP(B623*1,Stores!$A:$C,3,FALSE)</f>
        <v>DFG</v>
      </c>
    </row>
    <row r="624" spans="1:32">
      <c r="A624" s="3" t="s">
        <v>917</v>
      </c>
      <c r="B624" s="3" t="s">
        <v>939</v>
      </c>
      <c r="C624" s="3">
        <v>999118</v>
      </c>
      <c r="D624" s="3" t="s">
        <v>918</v>
      </c>
      <c r="E624" s="3" t="s">
        <v>450</v>
      </c>
      <c r="F624" s="3">
        <v>2016</v>
      </c>
      <c r="G624" s="164">
        <v>0</v>
      </c>
      <c r="H624" s="3">
        <v>0</v>
      </c>
      <c r="I624" s="3">
        <v>0</v>
      </c>
      <c r="J624" s="3">
        <v>0.57399999999999995</v>
      </c>
      <c r="K624" s="3">
        <v>0</v>
      </c>
      <c r="L624" s="3">
        <v>0</v>
      </c>
      <c r="M624" s="3">
        <v>5.5439999999999996</v>
      </c>
      <c r="N624" s="3">
        <v>0.60199999999999998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6.72</v>
      </c>
      <c r="V624" s="163">
        <f ca="1">SUM(INDIRECT(Inputs!$C$11&amp;ROW()&amp;":"&amp;Inputs!$C$12&amp;ROW()))</f>
        <v>0</v>
      </c>
      <c r="W624" s="163">
        <f ca="1">SUM(INDIRECT(Inputs!$C$13&amp;ROW()&amp;":"&amp;Inputs!$C$14&amp;ROW()))</f>
        <v>6.72</v>
      </c>
      <c r="X624" s="3" t="str">
        <f>IF(COUNTIFS(Lookups!$A:$A,C624)=1,"Gross Sales","")</f>
        <v/>
      </c>
      <c r="Y624" s="3" t="str">
        <f>IF(COUNTIFS(Lookups!$D:$D,C624)=1,"Bar Sales","")</f>
        <v/>
      </c>
      <c r="Z624" s="3" t="str">
        <f>IFERROR(VLOOKUP(C624*1,Lookups!$D:$F,3,FALSE),"")</f>
        <v/>
      </c>
      <c r="AA624" s="3" t="str">
        <f>IFERROR(VLOOKUP($C624*1,Lookups!$H:$N,3,FALSE),"")</f>
        <v>Entrees</v>
      </c>
      <c r="AB624" s="3" t="str">
        <f>IFERROR(VLOOKUP($C624*1,Lookups!$H:$N,4,FALSE),"")</f>
        <v>Lunch</v>
      </c>
      <c r="AC624" s="3" t="str">
        <f>IFERROR(VLOOKUP($C624*1,Lookups!$H:$N,5,FALSE),"")</f>
        <v>Other</v>
      </c>
      <c r="AD624" s="3">
        <f>IFERROR(VLOOKUP($C624*1,Lookups!$H:$N,6,FALSE),"")</f>
        <v>0</v>
      </c>
      <c r="AE624" s="3">
        <f>IFERROR(VLOOKUP($C624*1,Lookups!$H:$N,7,FALSE),"")</f>
        <v>0</v>
      </c>
      <c r="AF624" s="3" t="str">
        <f>VLOOKUP(B624*1,Stores!$A:$C,3,FALSE)</f>
        <v>DFG</v>
      </c>
    </row>
    <row r="625" spans="1:32">
      <c r="A625" s="3" t="s">
        <v>917</v>
      </c>
      <c r="B625" s="3" t="s">
        <v>940</v>
      </c>
      <c r="C625" s="3">
        <v>999118</v>
      </c>
      <c r="D625" s="3" t="s">
        <v>918</v>
      </c>
      <c r="E625" s="3" t="s">
        <v>450</v>
      </c>
      <c r="F625" s="3">
        <v>2016</v>
      </c>
      <c r="G625" s="164">
        <v>0</v>
      </c>
      <c r="H625" s="3">
        <v>6.7199999999999989</v>
      </c>
      <c r="I625" s="3">
        <v>9.9749999999999996</v>
      </c>
      <c r="J625" s="3">
        <v>8.3299999999999983</v>
      </c>
      <c r="K625" s="3">
        <v>26.774999999999995</v>
      </c>
      <c r="L625" s="3">
        <v>13.825000000000001</v>
      </c>
      <c r="M625" s="3">
        <v>9.702</v>
      </c>
      <c r="N625" s="3">
        <v>4.0949999999999998</v>
      </c>
      <c r="O625" s="3">
        <v>12.634999999999998</v>
      </c>
      <c r="P625" s="3">
        <v>4.984</v>
      </c>
      <c r="Q625" s="3">
        <v>0</v>
      </c>
      <c r="R625" s="3">
        <v>0</v>
      </c>
      <c r="S625" s="3">
        <v>0</v>
      </c>
      <c r="T625" s="3">
        <v>0</v>
      </c>
      <c r="U625" s="3">
        <v>97.040999999999983</v>
      </c>
      <c r="V625" s="163">
        <f ca="1">SUM(INDIRECT(Inputs!$C$11&amp;ROW()&amp;":"&amp;Inputs!$C$12&amp;ROW()))</f>
        <v>0</v>
      </c>
      <c r="W625" s="163">
        <f ca="1">SUM(INDIRECT(Inputs!$C$13&amp;ROW()&amp;":"&amp;Inputs!$C$14&amp;ROW()))</f>
        <v>97.040999999999983</v>
      </c>
      <c r="X625" s="3" t="str">
        <f>IF(COUNTIFS(Lookups!$A:$A,C625)=1,"Gross Sales","")</f>
        <v/>
      </c>
      <c r="Y625" s="3" t="str">
        <f>IF(COUNTIFS(Lookups!$D:$D,C625)=1,"Bar Sales","")</f>
        <v/>
      </c>
      <c r="Z625" s="3" t="str">
        <f>IFERROR(VLOOKUP(C625*1,Lookups!$D:$F,3,FALSE),"")</f>
        <v/>
      </c>
      <c r="AA625" s="3" t="str">
        <f>IFERROR(VLOOKUP($C625*1,Lookups!$H:$N,3,FALSE),"")</f>
        <v>Entrees</v>
      </c>
      <c r="AB625" s="3" t="str">
        <f>IFERROR(VLOOKUP($C625*1,Lookups!$H:$N,4,FALSE),"")</f>
        <v>Lunch</v>
      </c>
      <c r="AC625" s="3" t="str">
        <f>IFERROR(VLOOKUP($C625*1,Lookups!$H:$N,5,FALSE),"")</f>
        <v>Other</v>
      </c>
      <c r="AD625" s="3">
        <f>IFERROR(VLOOKUP($C625*1,Lookups!$H:$N,6,FALSE),"")</f>
        <v>0</v>
      </c>
      <c r="AE625" s="3">
        <f>IFERROR(VLOOKUP($C625*1,Lookups!$H:$N,7,FALSE),"")</f>
        <v>0</v>
      </c>
      <c r="AF625" s="3" t="str">
        <f>VLOOKUP(B625*1,Stores!$A:$C,3,FALSE)</f>
        <v>DFG</v>
      </c>
    </row>
    <row r="626" spans="1:32">
      <c r="A626" s="3" t="s">
        <v>917</v>
      </c>
      <c r="B626" s="3" t="s">
        <v>941</v>
      </c>
      <c r="C626" s="3">
        <v>999118</v>
      </c>
      <c r="D626" s="3" t="s">
        <v>918</v>
      </c>
      <c r="E626" s="3" t="s">
        <v>450</v>
      </c>
      <c r="F626" s="3">
        <v>2016</v>
      </c>
      <c r="G626" s="164">
        <v>0</v>
      </c>
      <c r="H626" s="3">
        <v>0</v>
      </c>
      <c r="I626" s="3">
        <v>0</v>
      </c>
      <c r="J626" s="3">
        <v>4.4800000000000004</v>
      </c>
      <c r="K626" s="3">
        <v>0</v>
      </c>
      <c r="L626" s="3">
        <v>6.2159999999999993</v>
      </c>
      <c r="M626" s="3">
        <v>6.4609999999999994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17.157</v>
      </c>
      <c r="V626" s="163">
        <f ca="1">SUM(INDIRECT(Inputs!$C$11&amp;ROW()&amp;":"&amp;Inputs!$C$12&amp;ROW()))</f>
        <v>0</v>
      </c>
      <c r="W626" s="163">
        <f ca="1">SUM(INDIRECT(Inputs!$C$13&amp;ROW()&amp;":"&amp;Inputs!$C$14&amp;ROW()))</f>
        <v>17.157</v>
      </c>
      <c r="X626" s="3" t="str">
        <f>IF(COUNTIFS(Lookups!$A:$A,C626)=1,"Gross Sales","")</f>
        <v/>
      </c>
      <c r="Y626" s="3" t="str">
        <f>IF(COUNTIFS(Lookups!$D:$D,C626)=1,"Bar Sales","")</f>
        <v/>
      </c>
      <c r="Z626" s="3" t="str">
        <f>IFERROR(VLOOKUP(C626*1,Lookups!$D:$F,3,FALSE),"")</f>
        <v/>
      </c>
      <c r="AA626" s="3" t="str">
        <f>IFERROR(VLOOKUP($C626*1,Lookups!$H:$N,3,FALSE),"")</f>
        <v>Entrees</v>
      </c>
      <c r="AB626" s="3" t="str">
        <f>IFERROR(VLOOKUP($C626*1,Lookups!$H:$N,4,FALSE),"")</f>
        <v>Lunch</v>
      </c>
      <c r="AC626" s="3" t="str">
        <f>IFERROR(VLOOKUP($C626*1,Lookups!$H:$N,5,FALSE),"")</f>
        <v>Other</v>
      </c>
      <c r="AD626" s="3">
        <f>IFERROR(VLOOKUP($C626*1,Lookups!$H:$N,6,FALSE),"")</f>
        <v>0</v>
      </c>
      <c r="AE626" s="3">
        <f>IFERROR(VLOOKUP($C626*1,Lookups!$H:$N,7,FALSE),"")</f>
        <v>0</v>
      </c>
      <c r="AF626" s="3" t="str">
        <f>VLOOKUP(B626*1,Stores!$A:$C,3,FALSE)</f>
        <v>DFG</v>
      </c>
    </row>
    <row r="627" spans="1:32">
      <c r="A627" s="3" t="s">
        <v>917</v>
      </c>
      <c r="B627" s="3" t="s">
        <v>942</v>
      </c>
      <c r="C627" s="3">
        <v>999118</v>
      </c>
      <c r="D627" s="3" t="s">
        <v>918</v>
      </c>
      <c r="E627" s="3" t="s">
        <v>450</v>
      </c>
      <c r="F627" s="3">
        <v>2016</v>
      </c>
      <c r="G627" s="164">
        <v>0</v>
      </c>
      <c r="H627" s="3">
        <v>3.22</v>
      </c>
      <c r="I627" s="3">
        <v>11.395999999999999</v>
      </c>
      <c r="J627" s="3">
        <v>21</v>
      </c>
      <c r="K627" s="3">
        <v>12.935999999999998</v>
      </c>
      <c r="L627" s="3">
        <v>13.243999999999998</v>
      </c>
      <c r="M627" s="3">
        <v>10.5</v>
      </c>
      <c r="N627" s="3">
        <v>10.415999999999999</v>
      </c>
      <c r="O627" s="3">
        <v>9.113999999999999</v>
      </c>
      <c r="P627" s="3">
        <v>4.7739999999999991</v>
      </c>
      <c r="Q627" s="3">
        <v>0</v>
      </c>
      <c r="R627" s="3">
        <v>0</v>
      </c>
      <c r="S627" s="3">
        <v>0</v>
      </c>
      <c r="T627" s="3">
        <v>0</v>
      </c>
      <c r="U627" s="3">
        <v>96.6</v>
      </c>
      <c r="V627" s="163">
        <f ca="1">SUM(INDIRECT(Inputs!$C$11&amp;ROW()&amp;":"&amp;Inputs!$C$12&amp;ROW()))</f>
        <v>0</v>
      </c>
      <c r="W627" s="163">
        <f ca="1">SUM(INDIRECT(Inputs!$C$13&amp;ROW()&amp;":"&amp;Inputs!$C$14&amp;ROW()))</f>
        <v>96.6</v>
      </c>
      <c r="X627" s="3" t="str">
        <f>IF(COUNTIFS(Lookups!$A:$A,C627)=1,"Gross Sales","")</f>
        <v/>
      </c>
      <c r="Y627" s="3" t="str">
        <f>IF(COUNTIFS(Lookups!$D:$D,C627)=1,"Bar Sales","")</f>
        <v/>
      </c>
      <c r="Z627" s="3" t="str">
        <f>IFERROR(VLOOKUP(C627*1,Lookups!$D:$F,3,FALSE),"")</f>
        <v/>
      </c>
      <c r="AA627" s="3" t="str">
        <f>IFERROR(VLOOKUP($C627*1,Lookups!$H:$N,3,FALSE),"")</f>
        <v>Entrees</v>
      </c>
      <c r="AB627" s="3" t="str">
        <f>IFERROR(VLOOKUP($C627*1,Lookups!$H:$N,4,FALSE),"")</f>
        <v>Lunch</v>
      </c>
      <c r="AC627" s="3" t="str">
        <f>IFERROR(VLOOKUP($C627*1,Lookups!$H:$N,5,FALSE),"")</f>
        <v>Other</v>
      </c>
      <c r="AD627" s="3">
        <f>IFERROR(VLOOKUP($C627*1,Lookups!$H:$N,6,FALSE),"")</f>
        <v>0</v>
      </c>
      <c r="AE627" s="3">
        <f>IFERROR(VLOOKUP($C627*1,Lookups!$H:$N,7,FALSE),"")</f>
        <v>0</v>
      </c>
      <c r="AF627" s="3" t="str">
        <f>VLOOKUP(B627*1,Stores!$A:$C,3,FALSE)</f>
        <v>DFG</v>
      </c>
    </row>
    <row r="628" spans="1:32">
      <c r="A628" s="3" t="s">
        <v>917</v>
      </c>
      <c r="B628" s="3" t="s">
        <v>943</v>
      </c>
      <c r="C628" s="3">
        <v>999118</v>
      </c>
      <c r="D628" s="3" t="s">
        <v>918</v>
      </c>
      <c r="E628" s="3" t="s">
        <v>450</v>
      </c>
      <c r="F628" s="3">
        <v>2016</v>
      </c>
      <c r="G628" s="164">
        <v>0</v>
      </c>
      <c r="H628" s="3">
        <v>5.7329999999999997</v>
      </c>
      <c r="I628" s="3">
        <v>5.7329999999999997</v>
      </c>
      <c r="J628" s="3">
        <v>5.7399999999999993</v>
      </c>
      <c r="K628" s="3">
        <v>2.464</v>
      </c>
      <c r="L628" s="3">
        <v>1.6799999999999997</v>
      </c>
      <c r="M628" s="3">
        <v>5.53</v>
      </c>
      <c r="N628" s="3">
        <v>2.6459999999999995</v>
      </c>
      <c r="O628" s="3">
        <v>2.1</v>
      </c>
      <c r="P628" s="3">
        <v>0.42</v>
      </c>
      <c r="Q628" s="3">
        <v>0</v>
      </c>
      <c r="R628" s="3">
        <v>0</v>
      </c>
      <c r="S628" s="3">
        <v>0</v>
      </c>
      <c r="T628" s="3">
        <v>0</v>
      </c>
      <c r="U628" s="3">
        <v>32.045999999999999</v>
      </c>
      <c r="V628" s="163">
        <f ca="1">SUM(INDIRECT(Inputs!$C$11&amp;ROW()&amp;":"&amp;Inputs!$C$12&amp;ROW()))</f>
        <v>0</v>
      </c>
      <c r="W628" s="163">
        <f ca="1">SUM(INDIRECT(Inputs!$C$13&amp;ROW()&amp;":"&amp;Inputs!$C$14&amp;ROW()))</f>
        <v>32.045999999999999</v>
      </c>
      <c r="X628" s="3" t="str">
        <f>IF(COUNTIFS(Lookups!$A:$A,C628)=1,"Gross Sales","")</f>
        <v/>
      </c>
      <c r="Y628" s="3" t="str">
        <f>IF(COUNTIFS(Lookups!$D:$D,C628)=1,"Bar Sales","")</f>
        <v/>
      </c>
      <c r="Z628" s="3" t="str">
        <f>IFERROR(VLOOKUP(C628*1,Lookups!$D:$F,3,FALSE),"")</f>
        <v/>
      </c>
      <c r="AA628" s="3" t="str">
        <f>IFERROR(VLOOKUP($C628*1,Lookups!$H:$N,3,FALSE),"")</f>
        <v>Entrees</v>
      </c>
      <c r="AB628" s="3" t="str">
        <f>IFERROR(VLOOKUP($C628*1,Lookups!$H:$N,4,FALSE),"")</f>
        <v>Lunch</v>
      </c>
      <c r="AC628" s="3" t="str">
        <f>IFERROR(VLOOKUP($C628*1,Lookups!$H:$N,5,FALSE),"")</f>
        <v>Other</v>
      </c>
      <c r="AD628" s="3">
        <f>IFERROR(VLOOKUP($C628*1,Lookups!$H:$N,6,FALSE),"")</f>
        <v>0</v>
      </c>
      <c r="AE628" s="3">
        <f>IFERROR(VLOOKUP($C628*1,Lookups!$H:$N,7,FALSE),"")</f>
        <v>0</v>
      </c>
      <c r="AF628" s="3" t="str">
        <f>VLOOKUP(B628*1,Stores!$A:$C,3,FALSE)</f>
        <v>DFG</v>
      </c>
    </row>
    <row r="629" spans="1:32">
      <c r="A629" s="3" t="s">
        <v>917</v>
      </c>
      <c r="B629" s="3" t="s">
        <v>944</v>
      </c>
      <c r="C629" s="3">
        <v>999118</v>
      </c>
      <c r="D629" s="3" t="s">
        <v>918</v>
      </c>
      <c r="E629" s="3" t="s">
        <v>450</v>
      </c>
      <c r="F629" s="3">
        <v>2016</v>
      </c>
      <c r="G629" s="164">
        <v>0</v>
      </c>
      <c r="H629" s="3">
        <v>10.01</v>
      </c>
      <c r="I629" s="3">
        <v>18.661999999999999</v>
      </c>
      <c r="J629" s="3">
        <v>5.32</v>
      </c>
      <c r="K629" s="3">
        <v>8.0640000000000001</v>
      </c>
      <c r="L629" s="3">
        <v>3.7519999999999998</v>
      </c>
      <c r="M629" s="3">
        <v>13.65</v>
      </c>
      <c r="N629" s="3">
        <v>17.576999999999998</v>
      </c>
      <c r="O629" s="3">
        <v>8.3999999999999986</v>
      </c>
      <c r="P629" s="3">
        <v>13.65</v>
      </c>
      <c r="Q629" s="3">
        <v>0</v>
      </c>
      <c r="R629" s="3">
        <v>0</v>
      </c>
      <c r="S629" s="3">
        <v>0</v>
      </c>
      <c r="T629" s="3">
        <v>0</v>
      </c>
      <c r="U629" s="3">
        <v>99.085000000000008</v>
      </c>
      <c r="V629" s="163">
        <f ca="1">SUM(INDIRECT(Inputs!$C$11&amp;ROW()&amp;":"&amp;Inputs!$C$12&amp;ROW()))</f>
        <v>0</v>
      </c>
      <c r="W629" s="163">
        <f ca="1">SUM(INDIRECT(Inputs!$C$13&amp;ROW()&amp;":"&amp;Inputs!$C$14&amp;ROW()))</f>
        <v>99.085000000000008</v>
      </c>
      <c r="X629" s="3" t="str">
        <f>IF(COUNTIFS(Lookups!$A:$A,C629)=1,"Gross Sales","")</f>
        <v/>
      </c>
      <c r="Y629" s="3" t="str">
        <f>IF(COUNTIFS(Lookups!$D:$D,C629)=1,"Bar Sales","")</f>
        <v/>
      </c>
      <c r="Z629" s="3" t="str">
        <f>IFERROR(VLOOKUP(C629*1,Lookups!$D:$F,3,FALSE),"")</f>
        <v/>
      </c>
      <c r="AA629" s="3" t="str">
        <f>IFERROR(VLOOKUP($C629*1,Lookups!$H:$N,3,FALSE),"")</f>
        <v>Entrees</v>
      </c>
      <c r="AB629" s="3" t="str">
        <f>IFERROR(VLOOKUP($C629*1,Lookups!$H:$N,4,FALSE),"")</f>
        <v>Lunch</v>
      </c>
      <c r="AC629" s="3" t="str">
        <f>IFERROR(VLOOKUP($C629*1,Lookups!$H:$N,5,FALSE),"")</f>
        <v>Other</v>
      </c>
      <c r="AD629" s="3">
        <f>IFERROR(VLOOKUP($C629*1,Lookups!$H:$N,6,FALSE),"")</f>
        <v>0</v>
      </c>
      <c r="AE629" s="3">
        <f>IFERROR(VLOOKUP($C629*1,Lookups!$H:$N,7,FALSE),"")</f>
        <v>0</v>
      </c>
      <c r="AF629" s="3" t="str">
        <f>VLOOKUP(B629*1,Stores!$A:$C,3,FALSE)</f>
        <v>DFG</v>
      </c>
    </row>
    <row r="630" spans="1:32">
      <c r="A630" s="3" t="s">
        <v>917</v>
      </c>
      <c r="B630" s="3" t="s">
        <v>945</v>
      </c>
      <c r="C630" s="3">
        <v>999118</v>
      </c>
      <c r="D630" s="3" t="s">
        <v>918</v>
      </c>
      <c r="E630" s="3" t="s">
        <v>450</v>
      </c>
      <c r="F630" s="3">
        <v>2016</v>
      </c>
      <c r="G630" s="164">
        <v>0</v>
      </c>
      <c r="H630" s="3">
        <v>28.979999999999997</v>
      </c>
      <c r="I630" s="3">
        <v>38.303999999999995</v>
      </c>
      <c r="J630" s="3">
        <v>34.125</v>
      </c>
      <c r="K630" s="3">
        <v>29.154999999999998</v>
      </c>
      <c r="L630" s="3">
        <v>21.560000000000002</v>
      </c>
      <c r="M630" s="3">
        <v>19.739999999999998</v>
      </c>
      <c r="N630" s="3">
        <v>14.945</v>
      </c>
      <c r="O630" s="3">
        <v>21.812000000000001</v>
      </c>
      <c r="P630" s="3">
        <v>2.7299999999999995</v>
      </c>
      <c r="Q630" s="3">
        <v>0</v>
      </c>
      <c r="R630" s="3">
        <v>0</v>
      </c>
      <c r="S630" s="3">
        <v>0</v>
      </c>
      <c r="T630" s="3">
        <v>0</v>
      </c>
      <c r="U630" s="3">
        <v>211.351</v>
      </c>
      <c r="V630" s="163">
        <f ca="1">SUM(INDIRECT(Inputs!$C$11&amp;ROW()&amp;":"&amp;Inputs!$C$12&amp;ROW()))</f>
        <v>0</v>
      </c>
      <c r="W630" s="163">
        <f ca="1">SUM(INDIRECT(Inputs!$C$13&amp;ROW()&amp;":"&amp;Inputs!$C$14&amp;ROW()))</f>
        <v>211.351</v>
      </c>
      <c r="X630" s="3" t="str">
        <f>IF(COUNTIFS(Lookups!$A:$A,C630)=1,"Gross Sales","")</f>
        <v/>
      </c>
      <c r="Y630" s="3" t="str">
        <f>IF(COUNTIFS(Lookups!$D:$D,C630)=1,"Bar Sales","")</f>
        <v/>
      </c>
      <c r="Z630" s="3" t="str">
        <f>IFERROR(VLOOKUP(C630*1,Lookups!$D:$F,3,FALSE),"")</f>
        <v/>
      </c>
      <c r="AA630" s="3" t="str">
        <f>IFERROR(VLOOKUP($C630*1,Lookups!$H:$N,3,FALSE),"")</f>
        <v>Entrees</v>
      </c>
      <c r="AB630" s="3" t="str">
        <f>IFERROR(VLOOKUP($C630*1,Lookups!$H:$N,4,FALSE),"")</f>
        <v>Lunch</v>
      </c>
      <c r="AC630" s="3" t="str">
        <f>IFERROR(VLOOKUP($C630*1,Lookups!$H:$N,5,FALSE),"")</f>
        <v>Other</v>
      </c>
      <c r="AD630" s="3">
        <f>IFERROR(VLOOKUP($C630*1,Lookups!$H:$N,6,FALSE),"")</f>
        <v>0</v>
      </c>
      <c r="AE630" s="3">
        <f>IFERROR(VLOOKUP($C630*1,Lookups!$H:$N,7,FALSE),"")</f>
        <v>0</v>
      </c>
      <c r="AF630" s="3" t="str">
        <f>VLOOKUP(B630*1,Stores!$A:$C,3,FALSE)</f>
        <v>DFG</v>
      </c>
    </row>
    <row r="631" spans="1:32">
      <c r="A631" s="3" t="s">
        <v>917</v>
      </c>
      <c r="B631" s="3" t="s">
        <v>946</v>
      </c>
      <c r="C631" s="3">
        <v>999118</v>
      </c>
      <c r="D631" s="3" t="s">
        <v>918</v>
      </c>
      <c r="E631" s="3" t="s">
        <v>450</v>
      </c>
      <c r="F631" s="3">
        <v>2016</v>
      </c>
      <c r="G631" s="164">
        <v>0</v>
      </c>
      <c r="H631" s="3">
        <v>0</v>
      </c>
      <c r="I631" s="3">
        <v>0</v>
      </c>
      <c r="J631" s="3">
        <v>0.92399999999999993</v>
      </c>
      <c r="K631" s="3">
        <v>0</v>
      </c>
      <c r="L631" s="3">
        <v>0</v>
      </c>
      <c r="M631" s="3">
        <v>0</v>
      </c>
      <c r="N631" s="3">
        <v>0.56699999999999995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1.4909999999999999</v>
      </c>
      <c r="V631" s="163">
        <f ca="1">SUM(INDIRECT(Inputs!$C$11&amp;ROW()&amp;":"&amp;Inputs!$C$12&amp;ROW()))</f>
        <v>0</v>
      </c>
      <c r="W631" s="163">
        <f ca="1">SUM(INDIRECT(Inputs!$C$13&amp;ROW()&amp;":"&amp;Inputs!$C$14&amp;ROW()))</f>
        <v>1.4909999999999999</v>
      </c>
      <c r="X631" s="3" t="str">
        <f>IF(COUNTIFS(Lookups!$A:$A,C631)=1,"Gross Sales","")</f>
        <v/>
      </c>
      <c r="Y631" s="3" t="str">
        <f>IF(COUNTIFS(Lookups!$D:$D,C631)=1,"Bar Sales","")</f>
        <v/>
      </c>
      <c r="Z631" s="3" t="str">
        <f>IFERROR(VLOOKUP(C631*1,Lookups!$D:$F,3,FALSE),"")</f>
        <v/>
      </c>
      <c r="AA631" s="3" t="str">
        <f>IFERROR(VLOOKUP($C631*1,Lookups!$H:$N,3,FALSE),"")</f>
        <v>Entrees</v>
      </c>
      <c r="AB631" s="3" t="str">
        <f>IFERROR(VLOOKUP($C631*1,Lookups!$H:$N,4,FALSE),"")</f>
        <v>Lunch</v>
      </c>
      <c r="AC631" s="3" t="str">
        <f>IFERROR(VLOOKUP($C631*1,Lookups!$H:$N,5,FALSE),"")</f>
        <v>Other</v>
      </c>
      <c r="AD631" s="3">
        <f>IFERROR(VLOOKUP($C631*1,Lookups!$H:$N,6,FALSE),"")</f>
        <v>0</v>
      </c>
      <c r="AE631" s="3">
        <f>IFERROR(VLOOKUP($C631*1,Lookups!$H:$N,7,FALSE),"")</f>
        <v>0</v>
      </c>
      <c r="AF631" s="3" t="str">
        <f>VLOOKUP(B631*1,Stores!$A:$C,3,FALSE)</f>
        <v>DFG</v>
      </c>
    </row>
    <row r="632" spans="1:32">
      <c r="A632" s="3" t="s">
        <v>917</v>
      </c>
      <c r="B632" s="3" t="s">
        <v>947</v>
      </c>
      <c r="C632" s="3">
        <v>999118</v>
      </c>
      <c r="D632" s="3" t="s">
        <v>918</v>
      </c>
      <c r="E632" s="3" t="s">
        <v>450</v>
      </c>
      <c r="F632" s="3">
        <v>2016</v>
      </c>
      <c r="G632" s="164">
        <v>0</v>
      </c>
      <c r="H632" s="3">
        <v>0</v>
      </c>
      <c r="I632" s="3">
        <v>0</v>
      </c>
      <c r="J632" s="3">
        <v>0</v>
      </c>
      <c r="K632" s="3">
        <v>0</v>
      </c>
      <c r="L632" s="3">
        <v>1.7639999999999996</v>
      </c>
      <c r="M632" s="3">
        <v>0.96599999999999986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2.7299999999999995</v>
      </c>
      <c r="V632" s="163">
        <f ca="1">SUM(INDIRECT(Inputs!$C$11&amp;ROW()&amp;":"&amp;Inputs!$C$12&amp;ROW()))</f>
        <v>0</v>
      </c>
      <c r="W632" s="163">
        <f ca="1">SUM(INDIRECT(Inputs!$C$13&amp;ROW()&amp;":"&amp;Inputs!$C$14&amp;ROW()))</f>
        <v>2.7299999999999995</v>
      </c>
      <c r="X632" s="3" t="str">
        <f>IF(COUNTIFS(Lookups!$A:$A,C632)=1,"Gross Sales","")</f>
        <v/>
      </c>
      <c r="Y632" s="3" t="str">
        <f>IF(COUNTIFS(Lookups!$D:$D,C632)=1,"Bar Sales","")</f>
        <v/>
      </c>
      <c r="Z632" s="3" t="str">
        <f>IFERROR(VLOOKUP(C632*1,Lookups!$D:$F,3,FALSE),"")</f>
        <v/>
      </c>
      <c r="AA632" s="3" t="str">
        <f>IFERROR(VLOOKUP($C632*1,Lookups!$H:$N,3,FALSE),"")</f>
        <v>Entrees</v>
      </c>
      <c r="AB632" s="3" t="str">
        <f>IFERROR(VLOOKUP($C632*1,Lookups!$H:$N,4,FALSE),"")</f>
        <v>Lunch</v>
      </c>
      <c r="AC632" s="3" t="str">
        <f>IFERROR(VLOOKUP($C632*1,Lookups!$H:$N,5,FALSE),"")</f>
        <v>Other</v>
      </c>
      <c r="AD632" s="3">
        <f>IFERROR(VLOOKUP($C632*1,Lookups!$H:$N,6,FALSE),"")</f>
        <v>0</v>
      </c>
      <c r="AE632" s="3">
        <f>IFERROR(VLOOKUP($C632*1,Lookups!$H:$N,7,FALSE),"")</f>
        <v>0</v>
      </c>
      <c r="AF632" s="3" t="str">
        <f>VLOOKUP(B632*1,Stores!$A:$C,3,FALSE)</f>
        <v>DFG</v>
      </c>
    </row>
    <row r="633" spans="1:32">
      <c r="A633" s="3" t="s">
        <v>917</v>
      </c>
      <c r="B633" s="3" t="s">
        <v>948</v>
      </c>
      <c r="C633" s="3">
        <v>999118</v>
      </c>
      <c r="D633" s="3" t="s">
        <v>918</v>
      </c>
      <c r="E633" s="3" t="s">
        <v>450</v>
      </c>
      <c r="F633" s="3">
        <v>2016</v>
      </c>
      <c r="G633" s="164">
        <v>0</v>
      </c>
      <c r="H633" s="3">
        <v>0</v>
      </c>
      <c r="I633" s="3">
        <v>0</v>
      </c>
      <c r="J633" s="3">
        <v>3.8219999999999996</v>
      </c>
      <c r="K633" s="3">
        <v>0.58099999999999996</v>
      </c>
      <c r="L633" s="3">
        <v>0</v>
      </c>
      <c r="M633" s="3">
        <v>0</v>
      </c>
      <c r="N633" s="3">
        <v>0.46199999999999997</v>
      </c>
      <c r="O633" s="3">
        <v>0.90999999999999992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5.7749999999999995</v>
      </c>
      <c r="V633" s="163">
        <f ca="1">SUM(INDIRECT(Inputs!$C$11&amp;ROW()&amp;":"&amp;Inputs!$C$12&amp;ROW()))</f>
        <v>0</v>
      </c>
      <c r="W633" s="163">
        <f ca="1">SUM(INDIRECT(Inputs!$C$13&amp;ROW()&amp;":"&amp;Inputs!$C$14&amp;ROW()))</f>
        <v>5.7749999999999995</v>
      </c>
      <c r="X633" s="3" t="str">
        <f>IF(COUNTIFS(Lookups!$A:$A,C633)=1,"Gross Sales","")</f>
        <v/>
      </c>
      <c r="Y633" s="3" t="str">
        <f>IF(COUNTIFS(Lookups!$D:$D,C633)=1,"Bar Sales","")</f>
        <v/>
      </c>
      <c r="Z633" s="3" t="str">
        <f>IFERROR(VLOOKUP(C633*1,Lookups!$D:$F,3,FALSE),"")</f>
        <v/>
      </c>
      <c r="AA633" s="3" t="str">
        <f>IFERROR(VLOOKUP($C633*1,Lookups!$H:$N,3,FALSE),"")</f>
        <v>Entrees</v>
      </c>
      <c r="AB633" s="3" t="str">
        <f>IFERROR(VLOOKUP($C633*1,Lookups!$H:$N,4,FALSE),"")</f>
        <v>Lunch</v>
      </c>
      <c r="AC633" s="3" t="str">
        <f>IFERROR(VLOOKUP($C633*1,Lookups!$H:$N,5,FALSE),"")</f>
        <v>Other</v>
      </c>
      <c r="AD633" s="3">
        <f>IFERROR(VLOOKUP($C633*1,Lookups!$H:$N,6,FALSE),"")</f>
        <v>0</v>
      </c>
      <c r="AE633" s="3">
        <f>IFERROR(VLOOKUP($C633*1,Lookups!$H:$N,7,FALSE),"")</f>
        <v>0</v>
      </c>
      <c r="AF633" s="3" t="str">
        <f>VLOOKUP(B633*1,Stores!$A:$C,3,FALSE)</f>
        <v>DFG</v>
      </c>
    </row>
    <row r="634" spans="1:32">
      <c r="A634" s="3" t="s">
        <v>917</v>
      </c>
      <c r="B634" s="3" t="s">
        <v>949</v>
      </c>
      <c r="C634" s="3">
        <v>999118</v>
      </c>
      <c r="D634" s="3" t="s">
        <v>918</v>
      </c>
      <c r="E634" s="3" t="s">
        <v>450</v>
      </c>
      <c r="F634" s="3">
        <v>2016</v>
      </c>
      <c r="G634" s="164">
        <v>0</v>
      </c>
      <c r="H634" s="3">
        <v>0</v>
      </c>
      <c r="I634" s="3">
        <v>0</v>
      </c>
      <c r="J634" s="3">
        <v>7.0839999999999996</v>
      </c>
      <c r="K634" s="3">
        <v>0</v>
      </c>
      <c r="L634" s="3">
        <v>13.362999999999998</v>
      </c>
      <c r="M634" s="3">
        <v>11.465999999999999</v>
      </c>
      <c r="N634" s="3">
        <v>0.84</v>
      </c>
      <c r="O634" s="3">
        <v>1.736</v>
      </c>
      <c r="P634" s="3">
        <v>0.51100000000000001</v>
      </c>
      <c r="Q634" s="3">
        <v>0</v>
      </c>
      <c r="R634" s="3">
        <v>0</v>
      </c>
      <c r="S634" s="3">
        <v>0</v>
      </c>
      <c r="T634" s="3">
        <v>0</v>
      </c>
      <c r="U634" s="3">
        <v>35</v>
      </c>
      <c r="V634" s="163">
        <f ca="1">SUM(INDIRECT(Inputs!$C$11&amp;ROW()&amp;":"&amp;Inputs!$C$12&amp;ROW()))</f>
        <v>0</v>
      </c>
      <c r="W634" s="163">
        <f ca="1">SUM(INDIRECT(Inputs!$C$13&amp;ROW()&amp;":"&amp;Inputs!$C$14&amp;ROW()))</f>
        <v>35</v>
      </c>
      <c r="X634" s="3" t="str">
        <f>IF(COUNTIFS(Lookups!$A:$A,C634)=1,"Gross Sales","")</f>
        <v/>
      </c>
      <c r="Y634" s="3" t="str">
        <f>IF(COUNTIFS(Lookups!$D:$D,C634)=1,"Bar Sales","")</f>
        <v/>
      </c>
      <c r="Z634" s="3" t="str">
        <f>IFERROR(VLOOKUP(C634*1,Lookups!$D:$F,3,FALSE),"")</f>
        <v/>
      </c>
      <c r="AA634" s="3" t="str">
        <f>IFERROR(VLOOKUP($C634*1,Lookups!$H:$N,3,FALSE),"")</f>
        <v>Entrees</v>
      </c>
      <c r="AB634" s="3" t="str">
        <f>IFERROR(VLOOKUP($C634*1,Lookups!$H:$N,4,FALSE),"")</f>
        <v>Lunch</v>
      </c>
      <c r="AC634" s="3" t="str">
        <f>IFERROR(VLOOKUP($C634*1,Lookups!$H:$N,5,FALSE),"")</f>
        <v>Other</v>
      </c>
      <c r="AD634" s="3">
        <f>IFERROR(VLOOKUP($C634*1,Lookups!$H:$N,6,FALSE),"")</f>
        <v>0</v>
      </c>
      <c r="AE634" s="3">
        <f>IFERROR(VLOOKUP($C634*1,Lookups!$H:$N,7,FALSE),"")</f>
        <v>0</v>
      </c>
      <c r="AF634" s="3" t="str">
        <f>VLOOKUP(B634*1,Stores!$A:$C,3,FALSE)</f>
        <v>DFG</v>
      </c>
    </row>
    <row r="635" spans="1:32">
      <c r="A635" s="3" t="s">
        <v>917</v>
      </c>
      <c r="B635" s="3" t="s">
        <v>950</v>
      </c>
      <c r="C635" s="3">
        <v>999118</v>
      </c>
      <c r="D635" s="3" t="s">
        <v>918</v>
      </c>
      <c r="E635" s="3" t="s">
        <v>450</v>
      </c>
      <c r="F635" s="3">
        <v>2016</v>
      </c>
      <c r="G635" s="164">
        <v>0</v>
      </c>
      <c r="H635" s="3">
        <v>19.866</v>
      </c>
      <c r="I635" s="3">
        <v>11.375</v>
      </c>
      <c r="J635" s="3">
        <v>26.180000000000003</v>
      </c>
      <c r="K635" s="3">
        <v>10.933999999999999</v>
      </c>
      <c r="L635" s="3">
        <v>17.395</v>
      </c>
      <c r="M635" s="3">
        <v>50.959999999999994</v>
      </c>
      <c r="N635" s="3">
        <v>22.791999999999998</v>
      </c>
      <c r="O635" s="3">
        <v>8.9669999999999987</v>
      </c>
      <c r="P635" s="3">
        <v>2.1279999999999997</v>
      </c>
      <c r="Q635" s="3">
        <v>0</v>
      </c>
      <c r="R635" s="3">
        <v>0</v>
      </c>
      <c r="S635" s="3">
        <v>0</v>
      </c>
      <c r="T635" s="3">
        <v>0</v>
      </c>
      <c r="U635" s="3">
        <v>170.59699999999998</v>
      </c>
      <c r="V635" s="163">
        <f ca="1">SUM(INDIRECT(Inputs!$C$11&amp;ROW()&amp;":"&amp;Inputs!$C$12&amp;ROW()))</f>
        <v>0</v>
      </c>
      <c r="W635" s="163">
        <f ca="1">SUM(INDIRECT(Inputs!$C$13&amp;ROW()&amp;":"&amp;Inputs!$C$14&amp;ROW()))</f>
        <v>170.59699999999998</v>
      </c>
      <c r="X635" s="3" t="str">
        <f>IF(COUNTIFS(Lookups!$A:$A,C635)=1,"Gross Sales","")</f>
        <v/>
      </c>
      <c r="Y635" s="3" t="str">
        <f>IF(COUNTIFS(Lookups!$D:$D,C635)=1,"Bar Sales","")</f>
        <v/>
      </c>
      <c r="Z635" s="3" t="str">
        <f>IFERROR(VLOOKUP(C635*1,Lookups!$D:$F,3,FALSE),"")</f>
        <v/>
      </c>
      <c r="AA635" s="3" t="str">
        <f>IFERROR(VLOOKUP($C635*1,Lookups!$H:$N,3,FALSE),"")</f>
        <v>Entrees</v>
      </c>
      <c r="AB635" s="3" t="str">
        <f>IFERROR(VLOOKUP($C635*1,Lookups!$H:$N,4,FALSE),"")</f>
        <v>Lunch</v>
      </c>
      <c r="AC635" s="3" t="str">
        <f>IFERROR(VLOOKUP($C635*1,Lookups!$H:$N,5,FALSE),"")</f>
        <v>Other</v>
      </c>
      <c r="AD635" s="3">
        <f>IFERROR(VLOOKUP($C635*1,Lookups!$H:$N,6,FALSE),"")</f>
        <v>0</v>
      </c>
      <c r="AE635" s="3">
        <f>IFERROR(VLOOKUP($C635*1,Lookups!$H:$N,7,FALSE),"")</f>
        <v>0</v>
      </c>
      <c r="AF635" s="3" t="str">
        <f>VLOOKUP(B635*1,Stores!$A:$C,3,FALSE)</f>
        <v>DFG</v>
      </c>
    </row>
    <row r="636" spans="1:32">
      <c r="A636" s="3" t="s">
        <v>917</v>
      </c>
      <c r="B636" s="3" t="s">
        <v>951</v>
      </c>
      <c r="C636" s="3">
        <v>999118</v>
      </c>
      <c r="D636" s="3" t="s">
        <v>918</v>
      </c>
      <c r="E636" s="3" t="s">
        <v>450</v>
      </c>
      <c r="F636" s="3">
        <v>2016</v>
      </c>
      <c r="G636" s="164">
        <v>0</v>
      </c>
      <c r="H636" s="3">
        <v>2.6040000000000001</v>
      </c>
      <c r="I636" s="3">
        <v>0</v>
      </c>
      <c r="J636" s="3">
        <v>1.3019999999999998</v>
      </c>
      <c r="K636" s="3">
        <v>0</v>
      </c>
      <c r="L636" s="3">
        <v>0.85399999999999998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4.76</v>
      </c>
      <c r="V636" s="163">
        <f ca="1">SUM(INDIRECT(Inputs!$C$11&amp;ROW()&amp;":"&amp;Inputs!$C$12&amp;ROW()))</f>
        <v>0</v>
      </c>
      <c r="W636" s="163">
        <f ca="1">SUM(INDIRECT(Inputs!$C$13&amp;ROW()&amp;":"&amp;Inputs!$C$14&amp;ROW()))</f>
        <v>4.76</v>
      </c>
      <c r="X636" s="3" t="str">
        <f>IF(COUNTIFS(Lookups!$A:$A,C636)=1,"Gross Sales","")</f>
        <v/>
      </c>
      <c r="Y636" s="3" t="str">
        <f>IF(COUNTIFS(Lookups!$D:$D,C636)=1,"Bar Sales","")</f>
        <v/>
      </c>
      <c r="Z636" s="3" t="str">
        <f>IFERROR(VLOOKUP(C636*1,Lookups!$D:$F,3,FALSE),"")</f>
        <v/>
      </c>
      <c r="AA636" s="3" t="str">
        <f>IFERROR(VLOOKUP($C636*1,Lookups!$H:$N,3,FALSE),"")</f>
        <v>Entrees</v>
      </c>
      <c r="AB636" s="3" t="str">
        <f>IFERROR(VLOOKUP($C636*1,Lookups!$H:$N,4,FALSE),"")</f>
        <v>Lunch</v>
      </c>
      <c r="AC636" s="3" t="str">
        <f>IFERROR(VLOOKUP($C636*1,Lookups!$H:$N,5,FALSE),"")</f>
        <v>Other</v>
      </c>
      <c r="AD636" s="3">
        <f>IFERROR(VLOOKUP($C636*1,Lookups!$H:$N,6,FALSE),"")</f>
        <v>0</v>
      </c>
      <c r="AE636" s="3">
        <f>IFERROR(VLOOKUP($C636*1,Lookups!$H:$N,7,FALSE),"")</f>
        <v>0</v>
      </c>
      <c r="AF636" s="3" t="str">
        <f>VLOOKUP(B636*1,Stores!$A:$C,3,FALSE)</f>
        <v>DFG</v>
      </c>
    </row>
    <row r="637" spans="1:32">
      <c r="A637" s="3" t="s">
        <v>917</v>
      </c>
      <c r="B637" s="3" t="s">
        <v>952</v>
      </c>
      <c r="C637" s="3">
        <v>999118</v>
      </c>
      <c r="D637" s="3" t="s">
        <v>918</v>
      </c>
      <c r="E637" s="3" t="s">
        <v>450</v>
      </c>
      <c r="F637" s="3">
        <v>2016</v>
      </c>
      <c r="G637" s="164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28.391999999999999</v>
      </c>
      <c r="O637" s="3">
        <v>42.139999999999993</v>
      </c>
      <c r="P637" s="3">
        <v>2.59</v>
      </c>
      <c r="Q637" s="3">
        <v>0</v>
      </c>
      <c r="R637" s="3">
        <v>0</v>
      </c>
      <c r="S637" s="3">
        <v>0</v>
      </c>
      <c r="T637" s="3">
        <v>0</v>
      </c>
      <c r="U637" s="3">
        <v>73.122</v>
      </c>
      <c r="V637" s="163">
        <f ca="1">SUM(INDIRECT(Inputs!$C$11&amp;ROW()&amp;":"&amp;Inputs!$C$12&amp;ROW()))</f>
        <v>0</v>
      </c>
      <c r="W637" s="163">
        <f ca="1">SUM(INDIRECT(Inputs!$C$13&amp;ROW()&amp;":"&amp;Inputs!$C$14&amp;ROW()))</f>
        <v>73.122</v>
      </c>
      <c r="X637" s="3" t="str">
        <f>IF(COUNTIFS(Lookups!$A:$A,C637)=1,"Gross Sales","")</f>
        <v/>
      </c>
      <c r="Y637" s="3" t="str">
        <f>IF(COUNTIFS(Lookups!$D:$D,C637)=1,"Bar Sales","")</f>
        <v/>
      </c>
      <c r="Z637" s="3" t="str">
        <f>IFERROR(VLOOKUP(C637*1,Lookups!$D:$F,3,FALSE),"")</f>
        <v/>
      </c>
      <c r="AA637" s="3" t="str">
        <f>IFERROR(VLOOKUP($C637*1,Lookups!$H:$N,3,FALSE),"")</f>
        <v>Entrees</v>
      </c>
      <c r="AB637" s="3" t="str">
        <f>IFERROR(VLOOKUP($C637*1,Lookups!$H:$N,4,FALSE),"")</f>
        <v>Lunch</v>
      </c>
      <c r="AC637" s="3" t="str">
        <f>IFERROR(VLOOKUP($C637*1,Lookups!$H:$N,5,FALSE),"")</f>
        <v>Other</v>
      </c>
      <c r="AD637" s="3">
        <f>IFERROR(VLOOKUP($C637*1,Lookups!$H:$N,6,FALSE),"")</f>
        <v>0</v>
      </c>
      <c r="AE637" s="3">
        <f>IFERROR(VLOOKUP($C637*1,Lookups!$H:$N,7,FALSE),"")</f>
        <v>0</v>
      </c>
      <c r="AF637" s="3" t="str">
        <f>VLOOKUP(B637*1,Stores!$A:$C,3,FALSE)</f>
        <v>DFG</v>
      </c>
    </row>
    <row r="638" spans="1:32">
      <c r="A638" s="3" t="s">
        <v>917</v>
      </c>
      <c r="B638" s="3" t="s">
        <v>920</v>
      </c>
      <c r="C638" s="3">
        <v>999120</v>
      </c>
      <c r="D638" s="3" t="s">
        <v>918</v>
      </c>
      <c r="E638" s="3" t="s">
        <v>458</v>
      </c>
      <c r="F638" s="3">
        <v>2016</v>
      </c>
      <c r="G638" s="164">
        <v>0</v>
      </c>
      <c r="H638" s="3">
        <v>0</v>
      </c>
      <c r="I638" s="3">
        <v>0</v>
      </c>
      <c r="J638" s="3">
        <v>0</v>
      </c>
      <c r="K638" s="3">
        <v>16.421999999999997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16.421999999999997</v>
      </c>
      <c r="V638" s="163">
        <f ca="1">SUM(INDIRECT(Inputs!$C$11&amp;ROW()&amp;":"&amp;Inputs!$C$12&amp;ROW()))</f>
        <v>0</v>
      </c>
      <c r="W638" s="163">
        <f ca="1">SUM(INDIRECT(Inputs!$C$13&amp;ROW()&amp;":"&amp;Inputs!$C$14&amp;ROW()))</f>
        <v>16.421999999999997</v>
      </c>
      <c r="X638" s="3" t="str">
        <f>IF(COUNTIFS(Lookups!$A:$A,C638)=1,"Gross Sales","")</f>
        <v/>
      </c>
      <c r="Y638" s="3" t="str">
        <f>IF(COUNTIFS(Lookups!$D:$D,C638)=1,"Bar Sales","")</f>
        <v/>
      </c>
      <c r="Z638" s="3" t="str">
        <f>IFERROR(VLOOKUP(C638*1,Lookups!$D:$F,3,FALSE),"")</f>
        <v/>
      </c>
      <c r="AA638" s="3" t="str">
        <f>IFERROR(VLOOKUP($C638*1,Lookups!$H:$N,3,FALSE),"")</f>
        <v>Entrees</v>
      </c>
      <c r="AB638" s="3" t="str">
        <f>IFERROR(VLOOKUP($C638*1,Lookups!$H:$N,4,FALSE),"")</f>
        <v>Lunch</v>
      </c>
      <c r="AC638" s="3" t="str">
        <f>IFERROR(VLOOKUP($C638*1,Lookups!$H:$N,5,FALSE),"")</f>
        <v>Other</v>
      </c>
      <c r="AD638" s="3">
        <f>IFERROR(VLOOKUP($C638*1,Lookups!$H:$N,6,FALSE),"")</f>
        <v>0</v>
      </c>
      <c r="AE638" s="3">
        <f>IFERROR(VLOOKUP($C638*1,Lookups!$H:$N,7,FALSE),"")</f>
        <v>0</v>
      </c>
      <c r="AF638" s="3" t="str">
        <f>VLOOKUP(B638*1,Stores!$A:$C,3,FALSE)</f>
        <v>DFDE</v>
      </c>
    </row>
    <row r="639" spans="1:32">
      <c r="A639" s="3" t="s">
        <v>917</v>
      </c>
      <c r="B639" s="3" t="s">
        <v>921</v>
      </c>
      <c r="C639" s="3">
        <v>999120</v>
      </c>
      <c r="D639" s="3" t="s">
        <v>918</v>
      </c>
      <c r="E639" s="3" t="s">
        <v>458</v>
      </c>
      <c r="F639" s="3">
        <v>2016</v>
      </c>
      <c r="G639" s="164">
        <v>0</v>
      </c>
      <c r="H639" s="3">
        <v>19.95</v>
      </c>
      <c r="I639" s="3">
        <v>14.279999999999998</v>
      </c>
      <c r="J639" s="3">
        <v>27.719999999999995</v>
      </c>
      <c r="K639" s="3">
        <v>36.707999999999998</v>
      </c>
      <c r="L639" s="3">
        <v>53.76</v>
      </c>
      <c r="M639" s="3">
        <v>72.764999999999986</v>
      </c>
      <c r="N639" s="3">
        <v>37.043999999999997</v>
      </c>
      <c r="O639" s="3">
        <v>82.173000000000002</v>
      </c>
      <c r="P639" s="3">
        <v>88.962999999999994</v>
      </c>
      <c r="Q639" s="3">
        <v>128.85599999999999</v>
      </c>
      <c r="R639" s="3">
        <v>64.679999999999993</v>
      </c>
      <c r="S639" s="3">
        <v>20.16</v>
      </c>
      <c r="T639" s="3">
        <v>3.5279999999999996</v>
      </c>
      <c r="U639" s="3">
        <v>650.58699999999988</v>
      </c>
      <c r="V639" s="163">
        <f ca="1">SUM(INDIRECT(Inputs!$C$11&amp;ROW()&amp;":"&amp;Inputs!$C$12&amp;ROW()))</f>
        <v>128.85599999999999</v>
      </c>
      <c r="W639" s="163">
        <f ca="1">SUM(INDIRECT(Inputs!$C$13&amp;ROW()&amp;":"&amp;Inputs!$C$14&amp;ROW()))</f>
        <v>562.21899999999994</v>
      </c>
      <c r="X639" s="3" t="str">
        <f>IF(COUNTIFS(Lookups!$A:$A,C639)=1,"Gross Sales","")</f>
        <v/>
      </c>
      <c r="Y639" s="3" t="str">
        <f>IF(COUNTIFS(Lookups!$D:$D,C639)=1,"Bar Sales","")</f>
        <v/>
      </c>
      <c r="Z639" s="3" t="str">
        <f>IFERROR(VLOOKUP(C639*1,Lookups!$D:$F,3,FALSE),"")</f>
        <v/>
      </c>
      <c r="AA639" s="3" t="str">
        <f>IFERROR(VLOOKUP($C639*1,Lookups!$H:$N,3,FALSE),"")</f>
        <v>Entrees</v>
      </c>
      <c r="AB639" s="3" t="str">
        <f>IFERROR(VLOOKUP($C639*1,Lookups!$H:$N,4,FALSE),"")</f>
        <v>Lunch</v>
      </c>
      <c r="AC639" s="3" t="str">
        <f>IFERROR(VLOOKUP($C639*1,Lookups!$H:$N,5,FALSE),"")</f>
        <v>Other</v>
      </c>
      <c r="AD639" s="3">
        <f>IFERROR(VLOOKUP($C639*1,Lookups!$H:$N,6,FALSE),"")</f>
        <v>0</v>
      </c>
      <c r="AE639" s="3">
        <f>IFERROR(VLOOKUP($C639*1,Lookups!$H:$N,7,FALSE),"")</f>
        <v>0</v>
      </c>
      <c r="AF639" s="3" t="str">
        <f>VLOOKUP(B639*1,Stores!$A:$C,3,FALSE)</f>
        <v>DFDE</v>
      </c>
    </row>
    <row r="640" spans="1:32">
      <c r="A640" s="3" t="s">
        <v>917</v>
      </c>
      <c r="B640" s="3" t="s">
        <v>923</v>
      </c>
      <c r="C640" s="3">
        <v>999120</v>
      </c>
      <c r="D640" s="3" t="s">
        <v>918</v>
      </c>
      <c r="E640" s="3" t="s">
        <v>458</v>
      </c>
      <c r="F640" s="3">
        <v>2016</v>
      </c>
      <c r="G640" s="164">
        <v>0</v>
      </c>
      <c r="H640" s="3">
        <v>0</v>
      </c>
      <c r="I640" s="3">
        <v>0</v>
      </c>
      <c r="J640" s="3">
        <v>0</v>
      </c>
      <c r="K640" s="3">
        <v>0.44099999999999995</v>
      </c>
      <c r="L640" s="3">
        <v>1.218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1.6589999999999998</v>
      </c>
      <c r="V640" s="163">
        <f ca="1">SUM(INDIRECT(Inputs!$C$11&amp;ROW()&amp;":"&amp;Inputs!$C$12&amp;ROW()))</f>
        <v>0</v>
      </c>
      <c r="W640" s="163">
        <f ca="1">SUM(INDIRECT(Inputs!$C$13&amp;ROW()&amp;":"&amp;Inputs!$C$14&amp;ROW()))</f>
        <v>1.6589999999999998</v>
      </c>
      <c r="X640" s="3" t="str">
        <f>IF(COUNTIFS(Lookups!$A:$A,C640)=1,"Gross Sales","")</f>
        <v/>
      </c>
      <c r="Y640" s="3" t="str">
        <f>IF(COUNTIFS(Lookups!$D:$D,C640)=1,"Bar Sales","")</f>
        <v/>
      </c>
      <c r="Z640" s="3" t="str">
        <f>IFERROR(VLOOKUP(C640*1,Lookups!$D:$F,3,FALSE),"")</f>
        <v/>
      </c>
      <c r="AA640" s="3" t="str">
        <f>IFERROR(VLOOKUP($C640*1,Lookups!$H:$N,3,FALSE),"")</f>
        <v>Entrees</v>
      </c>
      <c r="AB640" s="3" t="str">
        <f>IFERROR(VLOOKUP($C640*1,Lookups!$H:$N,4,FALSE),"")</f>
        <v>Lunch</v>
      </c>
      <c r="AC640" s="3" t="str">
        <f>IFERROR(VLOOKUP($C640*1,Lookups!$H:$N,5,FALSE),"")</f>
        <v>Other</v>
      </c>
      <c r="AD640" s="3">
        <f>IFERROR(VLOOKUP($C640*1,Lookups!$H:$N,6,FALSE),"")</f>
        <v>0</v>
      </c>
      <c r="AE640" s="3">
        <f>IFERROR(VLOOKUP($C640*1,Lookups!$H:$N,7,FALSE),"")</f>
        <v>0</v>
      </c>
      <c r="AF640" s="3" t="str">
        <f>VLOOKUP(B640*1,Stores!$A:$C,3,FALSE)</f>
        <v>DFDE</v>
      </c>
    </row>
    <row r="641" spans="1:32">
      <c r="A641" s="3" t="s">
        <v>917</v>
      </c>
      <c r="B641" s="3" t="s">
        <v>924</v>
      </c>
      <c r="C641" s="3">
        <v>999120</v>
      </c>
      <c r="D641" s="3" t="s">
        <v>918</v>
      </c>
      <c r="E641" s="3" t="s">
        <v>458</v>
      </c>
      <c r="F641" s="3">
        <v>2016</v>
      </c>
      <c r="G641" s="164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16.904999999999998</v>
      </c>
      <c r="R641" s="3">
        <v>79.632000000000005</v>
      </c>
      <c r="S641" s="3">
        <v>78.560999999999993</v>
      </c>
      <c r="T641" s="3">
        <v>0</v>
      </c>
      <c r="U641" s="3">
        <v>175.09800000000001</v>
      </c>
      <c r="V641" s="163">
        <f ca="1">SUM(INDIRECT(Inputs!$C$11&amp;ROW()&amp;":"&amp;Inputs!$C$12&amp;ROW()))</f>
        <v>16.904999999999998</v>
      </c>
      <c r="W641" s="163">
        <f ca="1">SUM(INDIRECT(Inputs!$C$13&amp;ROW()&amp;":"&amp;Inputs!$C$14&amp;ROW()))</f>
        <v>16.904999999999998</v>
      </c>
      <c r="X641" s="3" t="str">
        <f>IF(COUNTIFS(Lookups!$A:$A,C641)=1,"Gross Sales","")</f>
        <v/>
      </c>
      <c r="Y641" s="3" t="str">
        <f>IF(COUNTIFS(Lookups!$D:$D,C641)=1,"Bar Sales","")</f>
        <v/>
      </c>
      <c r="Z641" s="3" t="str">
        <f>IFERROR(VLOOKUP(C641*1,Lookups!$D:$F,3,FALSE),"")</f>
        <v/>
      </c>
      <c r="AA641" s="3" t="str">
        <f>IFERROR(VLOOKUP($C641*1,Lookups!$H:$N,3,FALSE),"")</f>
        <v>Entrees</v>
      </c>
      <c r="AB641" s="3" t="str">
        <f>IFERROR(VLOOKUP($C641*1,Lookups!$H:$N,4,FALSE),"")</f>
        <v>Lunch</v>
      </c>
      <c r="AC641" s="3" t="str">
        <f>IFERROR(VLOOKUP($C641*1,Lookups!$H:$N,5,FALSE),"")</f>
        <v>Other</v>
      </c>
      <c r="AD641" s="3">
        <f>IFERROR(VLOOKUP($C641*1,Lookups!$H:$N,6,FALSE),"")</f>
        <v>0</v>
      </c>
      <c r="AE641" s="3">
        <f>IFERROR(VLOOKUP($C641*1,Lookups!$H:$N,7,FALSE),"")</f>
        <v>0</v>
      </c>
      <c r="AF641" s="3" t="str">
        <f>VLOOKUP(B641*1,Stores!$A:$C,3,FALSE)</f>
        <v>DFDE</v>
      </c>
    </row>
    <row r="642" spans="1:32">
      <c r="A642" s="3" t="s">
        <v>917</v>
      </c>
      <c r="B642" s="3" t="s">
        <v>925</v>
      </c>
      <c r="C642" s="3">
        <v>999120</v>
      </c>
      <c r="D642" s="3" t="s">
        <v>918</v>
      </c>
      <c r="E642" s="3" t="s">
        <v>458</v>
      </c>
      <c r="F642" s="3">
        <v>2016</v>
      </c>
      <c r="G642" s="164">
        <v>0</v>
      </c>
      <c r="H642" s="3">
        <v>3.8709999999999996</v>
      </c>
      <c r="I642" s="3">
        <v>7.8539999999999992</v>
      </c>
      <c r="J642" s="3">
        <v>0</v>
      </c>
      <c r="K642" s="3">
        <v>1.8689999999999998</v>
      </c>
      <c r="L642" s="3">
        <v>2.2119999999999997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15.805999999999997</v>
      </c>
      <c r="V642" s="163">
        <f ca="1">SUM(INDIRECT(Inputs!$C$11&amp;ROW()&amp;":"&amp;Inputs!$C$12&amp;ROW()))</f>
        <v>0</v>
      </c>
      <c r="W642" s="163">
        <f ca="1">SUM(INDIRECT(Inputs!$C$13&amp;ROW()&amp;":"&amp;Inputs!$C$14&amp;ROW()))</f>
        <v>15.805999999999997</v>
      </c>
      <c r="X642" s="3" t="str">
        <f>IF(COUNTIFS(Lookups!$A:$A,C642)=1,"Gross Sales","")</f>
        <v/>
      </c>
      <c r="Y642" s="3" t="str">
        <f>IF(COUNTIFS(Lookups!$D:$D,C642)=1,"Bar Sales","")</f>
        <v/>
      </c>
      <c r="Z642" s="3" t="str">
        <f>IFERROR(VLOOKUP(C642*1,Lookups!$D:$F,3,FALSE),"")</f>
        <v/>
      </c>
      <c r="AA642" s="3" t="str">
        <f>IFERROR(VLOOKUP($C642*1,Lookups!$H:$N,3,FALSE),"")</f>
        <v>Entrees</v>
      </c>
      <c r="AB642" s="3" t="str">
        <f>IFERROR(VLOOKUP($C642*1,Lookups!$H:$N,4,FALSE),"")</f>
        <v>Lunch</v>
      </c>
      <c r="AC642" s="3" t="str">
        <f>IFERROR(VLOOKUP($C642*1,Lookups!$H:$N,5,FALSE),"")</f>
        <v>Other</v>
      </c>
      <c r="AD642" s="3">
        <f>IFERROR(VLOOKUP($C642*1,Lookups!$H:$N,6,FALSE),"")</f>
        <v>0</v>
      </c>
      <c r="AE642" s="3">
        <f>IFERROR(VLOOKUP($C642*1,Lookups!$H:$N,7,FALSE),"")</f>
        <v>0</v>
      </c>
      <c r="AF642" s="3" t="str">
        <f>VLOOKUP(B642*1,Stores!$A:$C,3,FALSE)</f>
        <v>DFDE</v>
      </c>
    </row>
    <row r="643" spans="1:32">
      <c r="A643" s="3" t="s">
        <v>917</v>
      </c>
      <c r="B643" s="3" t="s">
        <v>926</v>
      </c>
      <c r="C643" s="3">
        <v>999120</v>
      </c>
      <c r="D643" s="3" t="s">
        <v>918</v>
      </c>
      <c r="E643" s="3" t="s">
        <v>458</v>
      </c>
      <c r="F643" s="3">
        <v>2016</v>
      </c>
      <c r="G643" s="164">
        <v>0</v>
      </c>
      <c r="H643" s="3">
        <v>0</v>
      </c>
      <c r="I643" s="3">
        <v>0</v>
      </c>
      <c r="J643" s="3">
        <v>0</v>
      </c>
      <c r="K643" s="3">
        <v>39.122999999999998</v>
      </c>
      <c r="L643" s="3">
        <v>123.98399999999998</v>
      </c>
      <c r="M643" s="3">
        <v>332.55599999999998</v>
      </c>
      <c r="N643" s="3">
        <v>196.35000000000002</v>
      </c>
      <c r="O643" s="3">
        <v>144.64799999999997</v>
      </c>
      <c r="P643" s="3">
        <v>134.56799999999998</v>
      </c>
      <c r="Q643" s="3">
        <v>156.87699999999998</v>
      </c>
      <c r="R643" s="3">
        <v>41.44</v>
      </c>
      <c r="S643" s="3">
        <v>-1.302</v>
      </c>
      <c r="T643" s="3">
        <v>1.8059999999999996</v>
      </c>
      <c r="U643" s="3">
        <v>1170.05</v>
      </c>
      <c r="V643" s="163">
        <f ca="1">SUM(INDIRECT(Inputs!$C$11&amp;ROW()&amp;":"&amp;Inputs!$C$12&amp;ROW()))</f>
        <v>156.87699999999998</v>
      </c>
      <c r="W643" s="163">
        <f ca="1">SUM(INDIRECT(Inputs!$C$13&amp;ROW()&amp;":"&amp;Inputs!$C$14&amp;ROW()))</f>
        <v>1128.1059999999998</v>
      </c>
      <c r="X643" s="3" t="str">
        <f>IF(COUNTIFS(Lookups!$A:$A,C643)=1,"Gross Sales","")</f>
        <v/>
      </c>
      <c r="Y643" s="3" t="str">
        <f>IF(COUNTIFS(Lookups!$D:$D,C643)=1,"Bar Sales","")</f>
        <v/>
      </c>
      <c r="Z643" s="3" t="str">
        <f>IFERROR(VLOOKUP(C643*1,Lookups!$D:$F,3,FALSE),"")</f>
        <v/>
      </c>
      <c r="AA643" s="3" t="str">
        <f>IFERROR(VLOOKUP($C643*1,Lookups!$H:$N,3,FALSE),"")</f>
        <v>Entrees</v>
      </c>
      <c r="AB643" s="3" t="str">
        <f>IFERROR(VLOOKUP($C643*1,Lookups!$H:$N,4,FALSE),"")</f>
        <v>Lunch</v>
      </c>
      <c r="AC643" s="3" t="str">
        <f>IFERROR(VLOOKUP($C643*1,Lookups!$H:$N,5,FALSE),"")</f>
        <v>Other</v>
      </c>
      <c r="AD643" s="3">
        <f>IFERROR(VLOOKUP($C643*1,Lookups!$H:$N,6,FALSE),"")</f>
        <v>0</v>
      </c>
      <c r="AE643" s="3">
        <f>IFERROR(VLOOKUP($C643*1,Lookups!$H:$N,7,FALSE),"")</f>
        <v>0</v>
      </c>
      <c r="AF643" s="3" t="str">
        <f>VLOOKUP(B643*1,Stores!$A:$C,3,FALSE)</f>
        <v>DFDE</v>
      </c>
    </row>
    <row r="644" spans="1:32">
      <c r="A644" s="3" t="s">
        <v>917</v>
      </c>
      <c r="B644" s="3" t="s">
        <v>927</v>
      </c>
      <c r="C644" s="3">
        <v>999120</v>
      </c>
      <c r="D644" s="3" t="s">
        <v>918</v>
      </c>
      <c r="E644" s="3" t="s">
        <v>458</v>
      </c>
      <c r="F644" s="3">
        <v>2016</v>
      </c>
      <c r="G644" s="164">
        <v>0</v>
      </c>
      <c r="H644" s="3">
        <v>0</v>
      </c>
      <c r="I644" s="3">
        <v>0</v>
      </c>
      <c r="J644" s="3">
        <v>5.3759999999999994</v>
      </c>
      <c r="K644" s="3">
        <v>5.6279999999999992</v>
      </c>
      <c r="L644" s="3">
        <v>80.64</v>
      </c>
      <c r="M644" s="3">
        <v>155.4</v>
      </c>
      <c r="N644" s="3">
        <v>258.71999999999997</v>
      </c>
      <c r="O644" s="3">
        <v>251.16000000000003</v>
      </c>
      <c r="P644" s="3">
        <v>304.92</v>
      </c>
      <c r="Q644" s="3">
        <v>127.65199999999997</v>
      </c>
      <c r="R644" s="3">
        <v>33.852000000000004</v>
      </c>
      <c r="S644" s="3">
        <v>0</v>
      </c>
      <c r="T644" s="3">
        <v>0</v>
      </c>
      <c r="U644" s="3">
        <v>1223.3480000000002</v>
      </c>
      <c r="V644" s="163">
        <f ca="1">SUM(INDIRECT(Inputs!$C$11&amp;ROW()&amp;":"&amp;Inputs!$C$12&amp;ROW()))</f>
        <v>127.65199999999997</v>
      </c>
      <c r="W644" s="163">
        <f ca="1">SUM(INDIRECT(Inputs!$C$13&amp;ROW()&amp;":"&amp;Inputs!$C$14&amp;ROW()))</f>
        <v>1189.4960000000001</v>
      </c>
      <c r="X644" s="3" t="str">
        <f>IF(COUNTIFS(Lookups!$A:$A,C644)=1,"Gross Sales","")</f>
        <v/>
      </c>
      <c r="Y644" s="3" t="str">
        <f>IF(COUNTIFS(Lookups!$D:$D,C644)=1,"Bar Sales","")</f>
        <v/>
      </c>
      <c r="Z644" s="3" t="str">
        <f>IFERROR(VLOOKUP(C644*1,Lookups!$D:$F,3,FALSE),"")</f>
        <v/>
      </c>
      <c r="AA644" s="3" t="str">
        <f>IFERROR(VLOOKUP($C644*1,Lookups!$H:$N,3,FALSE),"")</f>
        <v>Entrees</v>
      </c>
      <c r="AB644" s="3" t="str">
        <f>IFERROR(VLOOKUP($C644*1,Lookups!$H:$N,4,FALSE),"")</f>
        <v>Lunch</v>
      </c>
      <c r="AC644" s="3" t="str">
        <f>IFERROR(VLOOKUP($C644*1,Lookups!$H:$N,5,FALSE),"")</f>
        <v>Other</v>
      </c>
      <c r="AD644" s="3">
        <f>IFERROR(VLOOKUP($C644*1,Lookups!$H:$N,6,FALSE),"")</f>
        <v>0</v>
      </c>
      <c r="AE644" s="3">
        <f>IFERROR(VLOOKUP($C644*1,Lookups!$H:$N,7,FALSE),"")</f>
        <v>0</v>
      </c>
      <c r="AF644" s="3" t="str">
        <f>VLOOKUP(B644*1,Stores!$A:$C,3,FALSE)</f>
        <v>DFDE</v>
      </c>
    </row>
    <row r="645" spans="1:32">
      <c r="A645" s="3" t="s">
        <v>917</v>
      </c>
      <c r="B645" s="3" t="s">
        <v>928</v>
      </c>
      <c r="C645" s="3">
        <v>999120</v>
      </c>
      <c r="D645" s="3" t="s">
        <v>918</v>
      </c>
      <c r="E645" s="3" t="s">
        <v>458</v>
      </c>
      <c r="F645" s="3">
        <v>2016</v>
      </c>
      <c r="G645" s="164">
        <v>0</v>
      </c>
      <c r="H645" s="3">
        <v>0</v>
      </c>
      <c r="I645" s="3">
        <v>0</v>
      </c>
      <c r="J645" s="3">
        <v>0</v>
      </c>
      <c r="K645" s="3">
        <v>0</v>
      </c>
      <c r="L645" s="3">
        <v>3.5769999999999995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3.5769999999999995</v>
      </c>
      <c r="V645" s="163">
        <f ca="1">SUM(INDIRECT(Inputs!$C$11&amp;ROW()&amp;":"&amp;Inputs!$C$12&amp;ROW()))</f>
        <v>0</v>
      </c>
      <c r="W645" s="163">
        <f ca="1">SUM(INDIRECT(Inputs!$C$13&amp;ROW()&amp;":"&amp;Inputs!$C$14&amp;ROW()))</f>
        <v>3.5769999999999995</v>
      </c>
      <c r="X645" s="3" t="str">
        <f>IF(COUNTIFS(Lookups!$A:$A,C645)=1,"Gross Sales","")</f>
        <v/>
      </c>
      <c r="Y645" s="3" t="str">
        <f>IF(COUNTIFS(Lookups!$D:$D,C645)=1,"Bar Sales","")</f>
        <v/>
      </c>
      <c r="Z645" s="3" t="str">
        <f>IFERROR(VLOOKUP(C645*1,Lookups!$D:$F,3,FALSE),"")</f>
        <v/>
      </c>
      <c r="AA645" s="3" t="str">
        <f>IFERROR(VLOOKUP($C645*1,Lookups!$H:$N,3,FALSE),"")</f>
        <v>Entrees</v>
      </c>
      <c r="AB645" s="3" t="str">
        <f>IFERROR(VLOOKUP($C645*1,Lookups!$H:$N,4,FALSE),"")</f>
        <v>Lunch</v>
      </c>
      <c r="AC645" s="3" t="str">
        <f>IFERROR(VLOOKUP($C645*1,Lookups!$H:$N,5,FALSE),"")</f>
        <v>Other</v>
      </c>
      <c r="AD645" s="3">
        <f>IFERROR(VLOOKUP($C645*1,Lookups!$H:$N,6,FALSE),"")</f>
        <v>0</v>
      </c>
      <c r="AE645" s="3">
        <f>IFERROR(VLOOKUP($C645*1,Lookups!$H:$N,7,FALSE),"")</f>
        <v>0</v>
      </c>
      <c r="AF645" s="3" t="str">
        <f>VLOOKUP(B645*1,Stores!$A:$C,3,FALSE)</f>
        <v>DFDE</v>
      </c>
    </row>
    <row r="646" spans="1:32">
      <c r="A646" s="3" t="s">
        <v>917</v>
      </c>
      <c r="B646" s="3" t="s">
        <v>929</v>
      </c>
      <c r="C646" s="3">
        <v>999120</v>
      </c>
      <c r="D646" s="3" t="s">
        <v>918</v>
      </c>
      <c r="E646" s="3" t="s">
        <v>458</v>
      </c>
      <c r="F646" s="3">
        <v>2016</v>
      </c>
      <c r="G646" s="164">
        <v>0</v>
      </c>
      <c r="H646" s="3">
        <v>-7.4759999999999991</v>
      </c>
      <c r="I646" s="3">
        <v>0</v>
      </c>
      <c r="J646" s="3">
        <v>0</v>
      </c>
      <c r="K646" s="3">
        <v>0</v>
      </c>
      <c r="L646" s="3">
        <v>0</v>
      </c>
      <c r="M646" s="3">
        <v>33.6</v>
      </c>
      <c r="N646" s="3">
        <v>23.533999999999999</v>
      </c>
      <c r="O646" s="3">
        <v>17.891999999999999</v>
      </c>
      <c r="P646" s="3">
        <v>14.7</v>
      </c>
      <c r="Q646" s="3">
        <v>20.474999999999998</v>
      </c>
      <c r="R646" s="3">
        <v>3.5699999999999994</v>
      </c>
      <c r="S646" s="3">
        <v>7.3710000000000004</v>
      </c>
      <c r="T646" s="3">
        <v>4.8159999999999998</v>
      </c>
      <c r="U646" s="3">
        <v>118.48199999999999</v>
      </c>
      <c r="V646" s="163">
        <f ca="1">SUM(INDIRECT(Inputs!$C$11&amp;ROW()&amp;":"&amp;Inputs!$C$12&amp;ROW()))</f>
        <v>20.474999999999998</v>
      </c>
      <c r="W646" s="163">
        <f ca="1">SUM(INDIRECT(Inputs!$C$13&amp;ROW()&amp;":"&amp;Inputs!$C$14&amp;ROW()))</f>
        <v>102.72499999999999</v>
      </c>
      <c r="X646" s="3" t="str">
        <f>IF(COUNTIFS(Lookups!$A:$A,C646)=1,"Gross Sales","")</f>
        <v/>
      </c>
      <c r="Y646" s="3" t="str">
        <f>IF(COUNTIFS(Lookups!$D:$D,C646)=1,"Bar Sales","")</f>
        <v/>
      </c>
      <c r="Z646" s="3" t="str">
        <f>IFERROR(VLOOKUP(C646*1,Lookups!$D:$F,3,FALSE),"")</f>
        <v/>
      </c>
      <c r="AA646" s="3" t="str">
        <f>IFERROR(VLOOKUP($C646*1,Lookups!$H:$N,3,FALSE),"")</f>
        <v>Entrees</v>
      </c>
      <c r="AB646" s="3" t="str">
        <f>IFERROR(VLOOKUP($C646*1,Lookups!$H:$N,4,FALSE),"")</f>
        <v>Lunch</v>
      </c>
      <c r="AC646" s="3" t="str">
        <f>IFERROR(VLOOKUP($C646*1,Lookups!$H:$N,5,FALSE),"")</f>
        <v>Other</v>
      </c>
      <c r="AD646" s="3">
        <f>IFERROR(VLOOKUP($C646*1,Lookups!$H:$N,6,FALSE),"")</f>
        <v>0</v>
      </c>
      <c r="AE646" s="3">
        <f>IFERROR(VLOOKUP($C646*1,Lookups!$H:$N,7,FALSE),"")</f>
        <v>0</v>
      </c>
      <c r="AF646" s="3" t="str">
        <f>VLOOKUP(B646*1,Stores!$A:$C,3,FALSE)</f>
        <v>DFDE</v>
      </c>
    </row>
    <row r="647" spans="1:32">
      <c r="A647" s="3" t="s">
        <v>917</v>
      </c>
      <c r="B647" s="3" t="s">
        <v>930</v>
      </c>
      <c r="C647" s="3">
        <v>999120</v>
      </c>
      <c r="D647" s="3" t="s">
        <v>918</v>
      </c>
      <c r="E647" s="3" t="s">
        <v>458</v>
      </c>
      <c r="F647" s="3">
        <v>2016</v>
      </c>
      <c r="G647" s="164">
        <v>0</v>
      </c>
      <c r="H647" s="3">
        <v>0</v>
      </c>
      <c r="I647" s="3">
        <v>0</v>
      </c>
      <c r="J647" s="3">
        <v>0</v>
      </c>
      <c r="K647" s="3">
        <v>113.568</v>
      </c>
      <c r="L647" s="3">
        <v>70.559999999999988</v>
      </c>
      <c r="M647" s="3">
        <v>149.73000000000002</v>
      </c>
      <c r="N647" s="3">
        <v>65.295999999999992</v>
      </c>
      <c r="O647" s="3">
        <v>35.035000000000004</v>
      </c>
      <c r="P647" s="3">
        <v>65.750999999999991</v>
      </c>
      <c r="Q647" s="3">
        <v>85.652000000000001</v>
      </c>
      <c r="R647" s="3">
        <v>55.439999999999991</v>
      </c>
      <c r="S647" s="3">
        <v>12.32</v>
      </c>
      <c r="T647" s="3">
        <v>0</v>
      </c>
      <c r="U647" s="3">
        <v>653.35199999999998</v>
      </c>
      <c r="V647" s="163">
        <f ca="1">SUM(INDIRECT(Inputs!$C$11&amp;ROW()&amp;":"&amp;Inputs!$C$12&amp;ROW()))</f>
        <v>85.652000000000001</v>
      </c>
      <c r="W647" s="163">
        <f ca="1">SUM(INDIRECT(Inputs!$C$13&amp;ROW()&amp;":"&amp;Inputs!$C$14&amp;ROW()))</f>
        <v>585.59199999999998</v>
      </c>
      <c r="X647" s="3" t="str">
        <f>IF(COUNTIFS(Lookups!$A:$A,C647)=1,"Gross Sales","")</f>
        <v/>
      </c>
      <c r="Y647" s="3" t="str">
        <f>IF(COUNTIFS(Lookups!$D:$D,C647)=1,"Bar Sales","")</f>
        <v/>
      </c>
      <c r="Z647" s="3" t="str">
        <f>IFERROR(VLOOKUP(C647*1,Lookups!$D:$F,3,FALSE),"")</f>
        <v/>
      </c>
      <c r="AA647" s="3" t="str">
        <f>IFERROR(VLOOKUP($C647*1,Lookups!$H:$N,3,FALSE),"")</f>
        <v>Entrees</v>
      </c>
      <c r="AB647" s="3" t="str">
        <f>IFERROR(VLOOKUP($C647*1,Lookups!$H:$N,4,FALSE),"")</f>
        <v>Lunch</v>
      </c>
      <c r="AC647" s="3" t="str">
        <f>IFERROR(VLOOKUP($C647*1,Lookups!$H:$N,5,FALSE),"")</f>
        <v>Other</v>
      </c>
      <c r="AD647" s="3">
        <f>IFERROR(VLOOKUP($C647*1,Lookups!$H:$N,6,FALSE),"")</f>
        <v>0</v>
      </c>
      <c r="AE647" s="3">
        <f>IFERROR(VLOOKUP($C647*1,Lookups!$H:$N,7,FALSE),"")</f>
        <v>0</v>
      </c>
      <c r="AF647" s="3" t="str">
        <f>VLOOKUP(B647*1,Stores!$A:$C,3,FALSE)</f>
        <v>DFDE</v>
      </c>
    </row>
    <row r="648" spans="1:32">
      <c r="A648" s="3" t="s">
        <v>917</v>
      </c>
      <c r="B648" s="3" t="s">
        <v>932</v>
      </c>
      <c r="C648" s="3">
        <v>999120</v>
      </c>
      <c r="D648" s="3" t="s">
        <v>918</v>
      </c>
      <c r="E648" s="3" t="s">
        <v>458</v>
      </c>
      <c r="F648" s="3">
        <v>2016</v>
      </c>
      <c r="G648" s="164">
        <v>0</v>
      </c>
      <c r="H648" s="3">
        <v>10.08</v>
      </c>
      <c r="I648" s="3">
        <v>7.7419999999999991</v>
      </c>
      <c r="J648" s="3">
        <v>245.05599999999998</v>
      </c>
      <c r="K648" s="3">
        <v>353.21999999999997</v>
      </c>
      <c r="L648" s="3">
        <v>406.54599999999994</v>
      </c>
      <c r="M648" s="3">
        <v>680.51199999999994</v>
      </c>
      <c r="N648" s="3">
        <v>918.41399999999987</v>
      </c>
      <c r="O648" s="3">
        <v>807.97499999999991</v>
      </c>
      <c r="P648" s="3">
        <v>707.72799999999995</v>
      </c>
      <c r="Q648" s="3">
        <v>566.92999999999995</v>
      </c>
      <c r="R648" s="3">
        <v>419.74799999999999</v>
      </c>
      <c r="S648" s="3">
        <v>296.94</v>
      </c>
      <c r="T648" s="3">
        <v>266</v>
      </c>
      <c r="U648" s="3">
        <v>5686.8909999999987</v>
      </c>
      <c r="V648" s="163">
        <f ca="1">SUM(INDIRECT(Inputs!$C$11&amp;ROW()&amp;":"&amp;Inputs!$C$12&amp;ROW()))</f>
        <v>566.92999999999995</v>
      </c>
      <c r="W648" s="163">
        <f ca="1">SUM(INDIRECT(Inputs!$C$13&amp;ROW()&amp;":"&amp;Inputs!$C$14&amp;ROW()))</f>
        <v>4704.2029999999995</v>
      </c>
      <c r="X648" s="3" t="str">
        <f>IF(COUNTIFS(Lookups!$A:$A,C648)=1,"Gross Sales","")</f>
        <v/>
      </c>
      <c r="Y648" s="3" t="str">
        <f>IF(COUNTIFS(Lookups!$D:$D,C648)=1,"Bar Sales","")</f>
        <v/>
      </c>
      <c r="Z648" s="3" t="str">
        <f>IFERROR(VLOOKUP(C648*1,Lookups!$D:$F,3,FALSE),"")</f>
        <v/>
      </c>
      <c r="AA648" s="3" t="str">
        <f>IFERROR(VLOOKUP($C648*1,Lookups!$H:$N,3,FALSE),"")</f>
        <v>Entrees</v>
      </c>
      <c r="AB648" s="3" t="str">
        <f>IFERROR(VLOOKUP($C648*1,Lookups!$H:$N,4,FALSE),"")</f>
        <v>Lunch</v>
      </c>
      <c r="AC648" s="3" t="str">
        <f>IFERROR(VLOOKUP($C648*1,Lookups!$H:$N,5,FALSE),"")</f>
        <v>Other</v>
      </c>
      <c r="AD648" s="3">
        <f>IFERROR(VLOOKUP($C648*1,Lookups!$H:$N,6,FALSE),"")</f>
        <v>0</v>
      </c>
      <c r="AE648" s="3">
        <f>IFERROR(VLOOKUP($C648*1,Lookups!$H:$N,7,FALSE),"")</f>
        <v>0</v>
      </c>
      <c r="AF648" s="3" t="str">
        <f>VLOOKUP(B648*1,Stores!$A:$C,3,FALSE)</f>
        <v>DFG</v>
      </c>
    </row>
    <row r="649" spans="1:32">
      <c r="A649" s="3" t="s">
        <v>917</v>
      </c>
      <c r="B649" s="3" t="s">
        <v>933</v>
      </c>
      <c r="C649" s="3">
        <v>999120</v>
      </c>
      <c r="D649" s="3" t="s">
        <v>918</v>
      </c>
      <c r="E649" s="3" t="s">
        <v>458</v>
      </c>
      <c r="F649" s="3">
        <v>2016</v>
      </c>
      <c r="G649" s="164">
        <v>0</v>
      </c>
      <c r="H649" s="3">
        <v>0</v>
      </c>
      <c r="I649" s="3">
        <v>294</v>
      </c>
      <c r="J649" s="3">
        <v>179.172</v>
      </c>
      <c r="K649" s="3">
        <v>223.10399999999996</v>
      </c>
      <c r="L649" s="3">
        <v>439.03999999999996</v>
      </c>
      <c r="M649" s="3">
        <v>318.35300000000001</v>
      </c>
      <c r="N649" s="3">
        <v>77.615999999999985</v>
      </c>
      <c r="O649" s="3">
        <v>30.701999999999995</v>
      </c>
      <c r="P649" s="3">
        <v>120.53999999999998</v>
      </c>
      <c r="Q649" s="3">
        <v>280.93099999999998</v>
      </c>
      <c r="R649" s="3">
        <v>334.71899999999994</v>
      </c>
      <c r="S649" s="3">
        <v>99.896999999999991</v>
      </c>
      <c r="T649" s="3">
        <v>6.4679999999999991</v>
      </c>
      <c r="U649" s="3">
        <v>2404.5419999999995</v>
      </c>
      <c r="V649" s="163">
        <f ca="1">SUM(INDIRECT(Inputs!$C$11&amp;ROW()&amp;":"&amp;Inputs!$C$12&amp;ROW()))</f>
        <v>280.93099999999998</v>
      </c>
      <c r="W649" s="163">
        <f ca="1">SUM(INDIRECT(Inputs!$C$13&amp;ROW()&amp;":"&amp;Inputs!$C$14&amp;ROW()))</f>
        <v>1963.4579999999999</v>
      </c>
      <c r="X649" s="3" t="str">
        <f>IF(COUNTIFS(Lookups!$A:$A,C649)=1,"Gross Sales","")</f>
        <v/>
      </c>
      <c r="Y649" s="3" t="str">
        <f>IF(COUNTIFS(Lookups!$D:$D,C649)=1,"Bar Sales","")</f>
        <v/>
      </c>
      <c r="Z649" s="3" t="str">
        <f>IFERROR(VLOOKUP(C649*1,Lookups!$D:$F,3,FALSE),"")</f>
        <v/>
      </c>
      <c r="AA649" s="3" t="str">
        <f>IFERROR(VLOOKUP($C649*1,Lookups!$H:$N,3,FALSE),"")</f>
        <v>Entrees</v>
      </c>
      <c r="AB649" s="3" t="str">
        <f>IFERROR(VLOOKUP($C649*1,Lookups!$H:$N,4,FALSE),"")</f>
        <v>Lunch</v>
      </c>
      <c r="AC649" s="3" t="str">
        <f>IFERROR(VLOOKUP($C649*1,Lookups!$H:$N,5,FALSE),"")</f>
        <v>Other</v>
      </c>
      <c r="AD649" s="3">
        <f>IFERROR(VLOOKUP($C649*1,Lookups!$H:$N,6,FALSE),"")</f>
        <v>0</v>
      </c>
      <c r="AE649" s="3">
        <f>IFERROR(VLOOKUP($C649*1,Lookups!$H:$N,7,FALSE),"")</f>
        <v>0</v>
      </c>
      <c r="AF649" s="3" t="str">
        <f>VLOOKUP(B649*1,Stores!$A:$C,3,FALSE)</f>
        <v>DFG</v>
      </c>
    </row>
    <row r="650" spans="1:32">
      <c r="A650" s="3" t="s">
        <v>917</v>
      </c>
      <c r="B650" s="3" t="s">
        <v>934</v>
      </c>
      <c r="C650" s="3">
        <v>999120</v>
      </c>
      <c r="D650" s="3" t="s">
        <v>918</v>
      </c>
      <c r="E650" s="3" t="s">
        <v>458</v>
      </c>
      <c r="F650" s="3">
        <v>2016</v>
      </c>
      <c r="G650" s="164">
        <v>0</v>
      </c>
      <c r="H650" s="3">
        <v>0</v>
      </c>
      <c r="I650" s="3">
        <v>0</v>
      </c>
      <c r="J650" s="3">
        <v>372.64500000000004</v>
      </c>
      <c r="K650" s="3">
        <v>403.70399999999995</v>
      </c>
      <c r="L650" s="3">
        <v>238.20999999999998</v>
      </c>
      <c r="M650" s="3">
        <v>390.59999999999997</v>
      </c>
      <c r="N650" s="3">
        <v>273.16799999999995</v>
      </c>
      <c r="O650" s="3">
        <v>173.94999999999996</v>
      </c>
      <c r="P650" s="3">
        <v>99.539999999999978</v>
      </c>
      <c r="Q650" s="3">
        <v>214.38900000000001</v>
      </c>
      <c r="R650" s="3">
        <v>311.70999999999998</v>
      </c>
      <c r="S650" s="3">
        <v>101.283</v>
      </c>
      <c r="T650" s="3">
        <v>0</v>
      </c>
      <c r="U650" s="3">
        <v>2579.1989999999996</v>
      </c>
      <c r="V650" s="163">
        <f ca="1">SUM(INDIRECT(Inputs!$C$11&amp;ROW()&amp;":"&amp;Inputs!$C$12&amp;ROW()))</f>
        <v>214.38900000000001</v>
      </c>
      <c r="W650" s="163">
        <f ca="1">SUM(INDIRECT(Inputs!$C$13&amp;ROW()&amp;":"&amp;Inputs!$C$14&amp;ROW()))</f>
        <v>2166.2059999999997</v>
      </c>
      <c r="X650" s="3" t="str">
        <f>IF(COUNTIFS(Lookups!$A:$A,C650)=1,"Gross Sales","")</f>
        <v/>
      </c>
      <c r="Y650" s="3" t="str">
        <f>IF(COUNTIFS(Lookups!$D:$D,C650)=1,"Bar Sales","")</f>
        <v/>
      </c>
      <c r="Z650" s="3" t="str">
        <f>IFERROR(VLOOKUP(C650*1,Lookups!$D:$F,3,FALSE),"")</f>
        <v/>
      </c>
      <c r="AA650" s="3" t="str">
        <f>IFERROR(VLOOKUP($C650*1,Lookups!$H:$N,3,FALSE),"")</f>
        <v>Entrees</v>
      </c>
      <c r="AB650" s="3" t="str">
        <f>IFERROR(VLOOKUP($C650*1,Lookups!$H:$N,4,FALSE),"")</f>
        <v>Lunch</v>
      </c>
      <c r="AC650" s="3" t="str">
        <f>IFERROR(VLOOKUP($C650*1,Lookups!$H:$N,5,FALSE),"")</f>
        <v>Other</v>
      </c>
      <c r="AD650" s="3">
        <f>IFERROR(VLOOKUP($C650*1,Lookups!$H:$N,6,FALSE),"")</f>
        <v>0</v>
      </c>
      <c r="AE650" s="3">
        <f>IFERROR(VLOOKUP($C650*1,Lookups!$H:$N,7,FALSE),"")</f>
        <v>0</v>
      </c>
      <c r="AF650" s="3" t="str">
        <f>VLOOKUP(B650*1,Stores!$A:$C,3,FALSE)</f>
        <v>DFG</v>
      </c>
    </row>
    <row r="651" spans="1:32">
      <c r="A651" s="3" t="s">
        <v>917</v>
      </c>
      <c r="B651" s="3" t="s">
        <v>935</v>
      </c>
      <c r="C651" s="3">
        <v>999120</v>
      </c>
      <c r="D651" s="3" t="s">
        <v>918</v>
      </c>
      <c r="E651" s="3" t="s">
        <v>458</v>
      </c>
      <c r="F651" s="3">
        <v>2016</v>
      </c>
      <c r="G651" s="164">
        <v>0</v>
      </c>
      <c r="H651" s="3">
        <v>3.843</v>
      </c>
      <c r="I651" s="3">
        <v>26.900999999999996</v>
      </c>
      <c r="J651" s="3">
        <v>361.99799999999999</v>
      </c>
      <c r="K651" s="3">
        <v>209.286</v>
      </c>
      <c r="L651" s="3">
        <v>389.31199999999995</v>
      </c>
      <c r="M651" s="3">
        <v>265.44</v>
      </c>
      <c r="N651" s="3">
        <v>232.63799999999998</v>
      </c>
      <c r="O651" s="3">
        <v>99.491</v>
      </c>
      <c r="P651" s="3">
        <v>184.00199999999998</v>
      </c>
      <c r="Q651" s="3">
        <v>164.22</v>
      </c>
      <c r="R651" s="3">
        <v>317.03699999999998</v>
      </c>
      <c r="S651" s="3">
        <v>124.23599999999999</v>
      </c>
      <c r="T651" s="3">
        <v>2.8979999999999992</v>
      </c>
      <c r="U651" s="3">
        <v>2381.3019999999997</v>
      </c>
      <c r="V651" s="163">
        <f ca="1">SUM(INDIRECT(Inputs!$C$11&amp;ROW()&amp;":"&amp;Inputs!$C$12&amp;ROW()))</f>
        <v>164.22</v>
      </c>
      <c r="W651" s="163">
        <f ca="1">SUM(INDIRECT(Inputs!$C$13&amp;ROW()&amp;":"&amp;Inputs!$C$14&amp;ROW()))</f>
        <v>1937.1309999999999</v>
      </c>
      <c r="X651" s="3" t="str">
        <f>IF(COUNTIFS(Lookups!$A:$A,C651)=1,"Gross Sales","")</f>
        <v/>
      </c>
      <c r="Y651" s="3" t="str">
        <f>IF(COUNTIFS(Lookups!$D:$D,C651)=1,"Bar Sales","")</f>
        <v/>
      </c>
      <c r="Z651" s="3" t="str">
        <f>IFERROR(VLOOKUP(C651*1,Lookups!$D:$F,3,FALSE),"")</f>
        <v/>
      </c>
      <c r="AA651" s="3" t="str">
        <f>IFERROR(VLOOKUP($C651*1,Lookups!$H:$N,3,FALSE),"")</f>
        <v>Entrees</v>
      </c>
      <c r="AB651" s="3" t="str">
        <f>IFERROR(VLOOKUP($C651*1,Lookups!$H:$N,4,FALSE),"")</f>
        <v>Lunch</v>
      </c>
      <c r="AC651" s="3" t="str">
        <f>IFERROR(VLOOKUP($C651*1,Lookups!$H:$N,5,FALSE),"")</f>
        <v>Other</v>
      </c>
      <c r="AD651" s="3">
        <f>IFERROR(VLOOKUP($C651*1,Lookups!$H:$N,6,FALSE),"")</f>
        <v>0</v>
      </c>
      <c r="AE651" s="3">
        <f>IFERROR(VLOOKUP($C651*1,Lookups!$H:$N,7,FALSE),"")</f>
        <v>0</v>
      </c>
      <c r="AF651" s="3" t="str">
        <f>VLOOKUP(B651*1,Stores!$A:$C,3,FALSE)</f>
        <v>DFG</v>
      </c>
    </row>
    <row r="652" spans="1:32">
      <c r="A652" s="3" t="s">
        <v>917</v>
      </c>
      <c r="B652" s="3" t="s">
        <v>936</v>
      </c>
      <c r="C652" s="3">
        <v>999120</v>
      </c>
      <c r="D652" s="3" t="s">
        <v>918</v>
      </c>
      <c r="E652" s="3" t="s">
        <v>458</v>
      </c>
      <c r="F652" s="3">
        <v>2016</v>
      </c>
      <c r="G652" s="164">
        <v>0</v>
      </c>
      <c r="H652" s="3">
        <v>52.821999999999996</v>
      </c>
      <c r="I652" s="3">
        <v>246.24599999999998</v>
      </c>
      <c r="J652" s="3">
        <v>346.54199999999997</v>
      </c>
      <c r="K652" s="3">
        <v>383.32</v>
      </c>
      <c r="L652" s="3">
        <v>533.16899999999998</v>
      </c>
      <c r="M652" s="3">
        <v>256.31199999999995</v>
      </c>
      <c r="N652" s="3">
        <v>96.004999999999995</v>
      </c>
      <c r="O652" s="3">
        <v>110.83800000000001</v>
      </c>
      <c r="P652" s="3">
        <v>171.57</v>
      </c>
      <c r="Q652" s="3">
        <v>221.13</v>
      </c>
      <c r="R652" s="3">
        <v>313.03999999999996</v>
      </c>
      <c r="S652" s="3">
        <v>370.21600000000001</v>
      </c>
      <c r="T652" s="3">
        <v>65.099999999999994</v>
      </c>
      <c r="U652" s="3">
        <v>3166.3099999999995</v>
      </c>
      <c r="V652" s="163">
        <f ca="1">SUM(INDIRECT(Inputs!$C$11&amp;ROW()&amp;":"&amp;Inputs!$C$12&amp;ROW()))</f>
        <v>221.13</v>
      </c>
      <c r="W652" s="163">
        <f ca="1">SUM(INDIRECT(Inputs!$C$13&amp;ROW()&amp;":"&amp;Inputs!$C$14&amp;ROW()))</f>
        <v>2417.9539999999997</v>
      </c>
      <c r="X652" s="3" t="str">
        <f>IF(COUNTIFS(Lookups!$A:$A,C652)=1,"Gross Sales","")</f>
        <v/>
      </c>
      <c r="Y652" s="3" t="str">
        <f>IF(COUNTIFS(Lookups!$D:$D,C652)=1,"Bar Sales","")</f>
        <v/>
      </c>
      <c r="Z652" s="3" t="str">
        <f>IFERROR(VLOOKUP(C652*1,Lookups!$D:$F,3,FALSE),"")</f>
        <v/>
      </c>
      <c r="AA652" s="3" t="str">
        <f>IFERROR(VLOOKUP($C652*1,Lookups!$H:$N,3,FALSE),"")</f>
        <v>Entrees</v>
      </c>
      <c r="AB652" s="3" t="str">
        <f>IFERROR(VLOOKUP($C652*1,Lookups!$H:$N,4,FALSE),"")</f>
        <v>Lunch</v>
      </c>
      <c r="AC652" s="3" t="str">
        <f>IFERROR(VLOOKUP($C652*1,Lookups!$H:$N,5,FALSE),"")</f>
        <v>Other</v>
      </c>
      <c r="AD652" s="3">
        <f>IFERROR(VLOOKUP($C652*1,Lookups!$H:$N,6,FALSE),"")</f>
        <v>0</v>
      </c>
      <c r="AE652" s="3">
        <f>IFERROR(VLOOKUP($C652*1,Lookups!$H:$N,7,FALSE),"")</f>
        <v>0</v>
      </c>
      <c r="AF652" s="3" t="str">
        <f>VLOOKUP(B652*1,Stores!$A:$C,3,FALSE)</f>
        <v>DFG</v>
      </c>
    </row>
    <row r="653" spans="1:32">
      <c r="A653" s="3" t="s">
        <v>917</v>
      </c>
      <c r="B653" s="3" t="s">
        <v>938</v>
      </c>
      <c r="C653" s="3">
        <v>999120</v>
      </c>
      <c r="D653" s="3" t="s">
        <v>918</v>
      </c>
      <c r="E653" s="3" t="s">
        <v>458</v>
      </c>
      <c r="F653" s="3">
        <v>2016</v>
      </c>
      <c r="G653" s="164">
        <v>0</v>
      </c>
      <c r="H653" s="3">
        <v>1252.5450000000001</v>
      </c>
      <c r="I653" s="3">
        <v>1268.2670000000001</v>
      </c>
      <c r="J653" s="3">
        <v>1613.5699999999997</v>
      </c>
      <c r="K653" s="3">
        <v>1796.732</v>
      </c>
      <c r="L653" s="3">
        <v>1120.4479999999999</v>
      </c>
      <c r="M653" s="3">
        <v>1876.8330000000001</v>
      </c>
      <c r="N653" s="3">
        <v>2218.0339999999997</v>
      </c>
      <c r="O653" s="3">
        <v>1775.865</v>
      </c>
      <c r="P653" s="3">
        <v>1904.6999999999998</v>
      </c>
      <c r="Q653" s="3">
        <v>1655.3109999999999</v>
      </c>
      <c r="R653" s="3">
        <v>1837.3949999999998</v>
      </c>
      <c r="S653" s="3">
        <v>1530.8579999999997</v>
      </c>
      <c r="T653" s="3">
        <v>995.92499999999995</v>
      </c>
      <c r="U653" s="3">
        <v>20846.483</v>
      </c>
      <c r="V653" s="163">
        <f ca="1">SUM(INDIRECT(Inputs!$C$11&amp;ROW()&amp;":"&amp;Inputs!$C$12&amp;ROW()))</f>
        <v>1655.3109999999999</v>
      </c>
      <c r="W653" s="163">
        <f ca="1">SUM(INDIRECT(Inputs!$C$13&amp;ROW()&amp;":"&amp;Inputs!$C$14&amp;ROW()))</f>
        <v>16482.305</v>
      </c>
      <c r="X653" s="3" t="str">
        <f>IF(COUNTIFS(Lookups!$A:$A,C653)=1,"Gross Sales","")</f>
        <v/>
      </c>
      <c r="Y653" s="3" t="str">
        <f>IF(COUNTIFS(Lookups!$D:$D,C653)=1,"Bar Sales","")</f>
        <v/>
      </c>
      <c r="Z653" s="3" t="str">
        <f>IFERROR(VLOOKUP(C653*1,Lookups!$D:$F,3,FALSE),"")</f>
        <v/>
      </c>
      <c r="AA653" s="3" t="str">
        <f>IFERROR(VLOOKUP($C653*1,Lookups!$H:$N,3,FALSE),"")</f>
        <v>Entrees</v>
      </c>
      <c r="AB653" s="3" t="str">
        <f>IFERROR(VLOOKUP($C653*1,Lookups!$H:$N,4,FALSE),"")</f>
        <v>Lunch</v>
      </c>
      <c r="AC653" s="3" t="str">
        <f>IFERROR(VLOOKUP($C653*1,Lookups!$H:$N,5,FALSE),"")</f>
        <v>Other</v>
      </c>
      <c r="AD653" s="3">
        <f>IFERROR(VLOOKUP($C653*1,Lookups!$H:$N,6,FALSE),"")</f>
        <v>0</v>
      </c>
      <c r="AE653" s="3">
        <f>IFERROR(VLOOKUP($C653*1,Lookups!$H:$N,7,FALSE),"")</f>
        <v>0</v>
      </c>
      <c r="AF653" s="3" t="str">
        <f>VLOOKUP(B653*1,Stores!$A:$C,3,FALSE)</f>
        <v>DFG</v>
      </c>
    </row>
    <row r="654" spans="1:32">
      <c r="A654" s="3" t="s">
        <v>917</v>
      </c>
      <c r="B654" s="3" t="s">
        <v>939</v>
      </c>
      <c r="C654" s="3">
        <v>999120</v>
      </c>
      <c r="D654" s="3" t="s">
        <v>918</v>
      </c>
      <c r="E654" s="3" t="s">
        <v>458</v>
      </c>
      <c r="F654" s="3">
        <v>2016</v>
      </c>
      <c r="G654" s="164">
        <v>0</v>
      </c>
      <c r="H654" s="3">
        <v>53.55</v>
      </c>
      <c r="I654" s="3">
        <v>582.428</v>
      </c>
      <c r="J654" s="3">
        <v>589.56799999999998</v>
      </c>
      <c r="K654" s="3">
        <v>845.71199999999988</v>
      </c>
      <c r="L654" s="3">
        <v>1098.2159999999999</v>
      </c>
      <c r="M654" s="3">
        <v>855.49099999999999</v>
      </c>
      <c r="N654" s="3">
        <v>367.16399999999999</v>
      </c>
      <c r="O654" s="3">
        <v>263.03199999999998</v>
      </c>
      <c r="P654" s="3">
        <v>523.44599999999991</v>
      </c>
      <c r="Q654" s="3">
        <v>864.44399999999996</v>
      </c>
      <c r="R654" s="3">
        <v>1272.6559999999999</v>
      </c>
      <c r="S654" s="3">
        <v>726.85199999999998</v>
      </c>
      <c r="T654" s="3">
        <v>238.33599999999998</v>
      </c>
      <c r="U654" s="3">
        <v>8280.8949999999986</v>
      </c>
      <c r="V654" s="163">
        <f ca="1">SUM(INDIRECT(Inputs!$C$11&amp;ROW()&amp;":"&amp;Inputs!$C$12&amp;ROW()))</f>
        <v>864.44399999999996</v>
      </c>
      <c r="W654" s="163">
        <f ca="1">SUM(INDIRECT(Inputs!$C$13&amp;ROW()&amp;":"&amp;Inputs!$C$14&amp;ROW()))</f>
        <v>6043.0509999999995</v>
      </c>
      <c r="X654" s="3" t="str">
        <f>IF(COUNTIFS(Lookups!$A:$A,C654)=1,"Gross Sales","")</f>
        <v/>
      </c>
      <c r="Y654" s="3" t="str">
        <f>IF(COUNTIFS(Lookups!$D:$D,C654)=1,"Bar Sales","")</f>
        <v/>
      </c>
      <c r="Z654" s="3" t="str">
        <f>IFERROR(VLOOKUP(C654*1,Lookups!$D:$F,3,FALSE),"")</f>
        <v/>
      </c>
      <c r="AA654" s="3" t="str">
        <f>IFERROR(VLOOKUP($C654*1,Lookups!$H:$N,3,FALSE),"")</f>
        <v>Entrees</v>
      </c>
      <c r="AB654" s="3" t="str">
        <f>IFERROR(VLOOKUP($C654*1,Lookups!$H:$N,4,FALSE),"")</f>
        <v>Lunch</v>
      </c>
      <c r="AC654" s="3" t="str">
        <f>IFERROR(VLOOKUP($C654*1,Lookups!$H:$N,5,FALSE),"")</f>
        <v>Other</v>
      </c>
      <c r="AD654" s="3">
        <f>IFERROR(VLOOKUP($C654*1,Lookups!$H:$N,6,FALSE),"")</f>
        <v>0</v>
      </c>
      <c r="AE654" s="3">
        <f>IFERROR(VLOOKUP($C654*1,Lookups!$H:$N,7,FALSE),"")</f>
        <v>0</v>
      </c>
      <c r="AF654" s="3" t="str">
        <f>VLOOKUP(B654*1,Stores!$A:$C,3,FALSE)</f>
        <v>DFG</v>
      </c>
    </row>
    <row r="655" spans="1:32">
      <c r="A655" s="3" t="s">
        <v>917</v>
      </c>
      <c r="B655" s="3" t="s">
        <v>940</v>
      </c>
      <c r="C655" s="3">
        <v>999120</v>
      </c>
      <c r="D655" s="3" t="s">
        <v>918</v>
      </c>
      <c r="E655" s="3" t="s">
        <v>458</v>
      </c>
      <c r="F655" s="3">
        <v>2016</v>
      </c>
      <c r="G655" s="164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254.33799999999999</v>
      </c>
      <c r="N655" s="3">
        <v>182.33599999999998</v>
      </c>
      <c r="O655" s="3">
        <v>194.01199999999997</v>
      </c>
      <c r="P655" s="3">
        <v>391.608</v>
      </c>
      <c r="Q655" s="3">
        <v>295.84799999999996</v>
      </c>
      <c r="R655" s="3">
        <v>224.17499999999998</v>
      </c>
      <c r="S655" s="3">
        <v>48.803999999999995</v>
      </c>
      <c r="T655" s="3">
        <v>0</v>
      </c>
      <c r="U655" s="3">
        <v>1591.1209999999999</v>
      </c>
      <c r="V655" s="163">
        <f ca="1">SUM(INDIRECT(Inputs!$C$11&amp;ROW()&amp;":"&amp;Inputs!$C$12&amp;ROW()))</f>
        <v>295.84799999999996</v>
      </c>
      <c r="W655" s="163">
        <f ca="1">SUM(INDIRECT(Inputs!$C$13&amp;ROW()&amp;":"&amp;Inputs!$C$14&amp;ROW()))</f>
        <v>1318.1419999999998</v>
      </c>
      <c r="X655" s="3" t="str">
        <f>IF(COUNTIFS(Lookups!$A:$A,C655)=1,"Gross Sales","")</f>
        <v/>
      </c>
      <c r="Y655" s="3" t="str">
        <f>IF(COUNTIFS(Lookups!$D:$D,C655)=1,"Bar Sales","")</f>
        <v/>
      </c>
      <c r="Z655" s="3" t="str">
        <f>IFERROR(VLOOKUP(C655*1,Lookups!$D:$F,3,FALSE),"")</f>
        <v/>
      </c>
      <c r="AA655" s="3" t="str">
        <f>IFERROR(VLOOKUP($C655*1,Lookups!$H:$N,3,FALSE),"")</f>
        <v>Entrees</v>
      </c>
      <c r="AB655" s="3" t="str">
        <f>IFERROR(VLOOKUP($C655*1,Lookups!$H:$N,4,FALSE),"")</f>
        <v>Lunch</v>
      </c>
      <c r="AC655" s="3" t="str">
        <f>IFERROR(VLOOKUP($C655*1,Lookups!$H:$N,5,FALSE),"")</f>
        <v>Other</v>
      </c>
      <c r="AD655" s="3">
        <f>IFERROR(VLOOKUP($C655*1,Lookups!$H:$N,6,FALSE),"")</f>
        <v>0</v>
      </c>
      <c r="AE655" s="3">
        <f>IFERROR(VLOOKUP($C655*1,Lookups!$H:$N,7,FALSE),"")</f>
        <v>0</v>
      </c>
      <c r="AF655" s="3" t="str">
        <f>VLOOKUP(B655*1,Stores!$A:$C,3,FALSE)</f>
        <v>DFG</v>
      </c>
    </row>
    <row r="656" spans="1:32">
      <c r="A656" s="3" t="s">
        <v>917</v>
      </c>
      <c r="B656" s="3" t="s">
        <v>941</v>
      </c>
      <c r="C656" s="3">
        <v>999120</v>
      </c>
      <c r="D656" s="3" t="s">
        <v>918</v>
      </c>
      <c r="E656" s="3" t="s">
        <v>458</v>
      </c>
      <c r="F656" s="3">
        <v>2016</v>
      </c>
      <c r="G656" s="164">
        <v>0</v>
      </c>
      <c r="H656" s="3">
        <v>176.96</v>
      </c>
      <c r="I656" s="3">
        <v>547.28099999999995</v>
      </c>
      <c r="J656" s="3">
        <v>435.30199999999996</v>
      </c>
      <c r="K656" s="3">
        <v>562.89800000000002</v>
      </c>
      <c r="L656" s="3">
        <v>689.72399999999993</v>
      </c>
      <c r="M656" s="3">
        <v>636.40499999999997</v>
      </c>
      <c r="N656" s="3">
        <v>277.2</v>
      </c>
      <c r="O656" s="3">
        <v>84.587999999999994</v>
      </c>
      <c r="P656" s="3">
        <v>213.35999999999999</v>
      </c>
      <c r="Q656" s="3">
        <v>453.99199999999996</v>
      </c>
      <c r="R656" s="3">
        <v>503.44</v>
      </c>
      <c r="S656" s="3">
        <v>447.03399999999993</v>
      </c>
      <c r="T656" s="3">
        <v>120.652</v>
      </c>
      <c r="U656" s="3">
        <v>5148.8359999999993</v>
      </c>
      <c r="V656" s="163">
        <f ca="1">SUM(INDIRECT(Inputs!$C$11&amp;ROW()&amp;":"&amp;Inputs!$C$12&amp;ROW()))</f>
        <v>453.99199999999996</v>
      </c>
      <c r="W656" s="163">
        <f ca="1">SUM(INDIRECT(Inputs!$C$13&amp;ROW()&amp;":"&amp;Inputs!$C$14&amp;ROW()))</f>
        <v>4077.71</v>
      </c>
      <c r="X656" s="3" t="str">
        <f>IF(COUNTIFS(Lookups!$A:$A,C656)=1,"Gross Sales","")</f>
        <v/>
      </c>
      <c r="Y656" s="3" t="str">
        <f>IF(COUNTIFS(Lookups!$D:$D,C656)=1,"Bar Sales","")</f>
        <v/>
      </c>
      <c r="Z656" s="3" t="str">
        <f>IFERROR(VLOOKUP(C656*1,Lookups!$D:$F,3,FALSE),"")</f>
        <v/>
      </c>
      <c r="AA656" s="3" t="str">
        <f>IFERROR(VLOOKUP($C656*1,Lookups!$H:$N,3,FALSE),"")</f>
        <v>Entrees</v>
      </c>
      <c r="AB656" s="3" t="str">
        <f>IFERROR(VLOOKUP($C656*1,Lookups!$H:$N,4,FALSE),"")</f>
        <v>Lunch</v>
      </c>
      <c r="AC656" s="3" t="str">
        <f>IFERROR(VLOOKUP($C656*1,Lookups!$H:$N,5,FALSE),"")</f>
        <v>Other</v>
      </c>
      <c r="AD656" s="3">
        <f>IFERROR(VLOOKUP($C656*1,Lookups!$H:$N,6,FALSE),"")</f>
        <v>0</v>
      </c>
      <c r="AE656" s="3">
        <f>IFERROR(VLOOKUP($C656*1,Lookups!$H:$N,7,FALSE),"")</f>
        <v>0</v>
      </c>
      <c r="AF656" s="3" t="str">
        <f>VLOOKUP(B656*1,Stores!$A:$C,3,FALSE)</f>
        <v>DFG</v>
      </c>
    </row>
    <row r="657" spans="1:32">
      <c r="A657" s="3" t="s">
        <v>917</v>
      </c>
      <c r="B657" s="3" t="s">
        <v>942</v>
      </c>
      <c r="C657" s="3">
        <v>999120</v>
      </c>
      <c r="D657" s="3" t="s">
        <v>918</v>
      </c>
      <c r="E657" s="3" t="s">
        <v>458</v>
      </c>
      <c r="F657" s="3">
        <v>2016</v>
      </c>
      <c r="G657" s="164">
        <v>0</v>
      </c>
      <c r="H657" s="3">
        <v>0</v>
      </c>
      <c r="I657" s="3">
        <v>0</v>
      </c>
      <c r="J657" s="3">
        <v>21.671999999999997</v>
      </c>
      <c r="K657" s="3">
        <v>25.479999999999997</v>
      </c>
      <c r="L657" s="3">
        <v>184.73</v>
      </c>
      <c r="M657" s="3">
        <v>340.44499999999994</v>
      </c>
      <c r="N657" s="3">
        <v>372.51899999999995</v>
      </c>
      <c r="O657" s="3">
        <v>187.48799999999997</v>
      </c>
      <c r="P657" s="3">
        <v>234.96899999999999</v>
      </c>
      <c r="Q657" s="3">
        <v>151.256</v>
      </c>
      <c r="R657" s="3">
        <v>64.861999999999995</v>
      </c>
      <c r="S657" s="3">
        <v>4.3119999999999994</v>
      </c>
      <c r="T657" s="3">
        <v>0</v>
      </c>
      <c r="U657" s="3">
        <v>1587.7329999999999</v>
      </c>
      <c r="V657" s="163">
        <f ca="1">SUM(INDIRECT(Inputs!$C$11&amp;ROW()&amp;":"&amp;Inputs!$C$12&amp;ROW()))</f>
        <v>151.256</v>
      </c>
      <c r="W657" s="163">
        <f ca="1">SUM(INDIRECT(Inputs!$C$13&amp;ROW()&amp;":"&amp;Inputs!$C$14&amp;ROW()))</f>
        <v>1518.559</v>
      </c>
      <c r="X657" s="3" t="str">
        <f>IF(COUNTIFS(Lookups!$A:$A,C657)=1,"Gross Sales","")</f>
        <v/>
      </c>
      <c r="Y657" s="3" t="str">
        <f>IF(COUNTIFS(Lookups!$D:$D,C657)=1,"Bar Sales","")</f>
        <v/>
      </c>
      <c r="Z657" s="3" t="str">
        <f>IFERROR(VLOOKUP(C657*1,Lookups!$D:$F,3,FALSE),"")</f>
        <v/>
      </c>
      <c r="AA657" s="3" t="str">
        <f>IFERROR(VLOOKUP($C657*1,Lookups!$H:$N,3,FALSE),"")</f>
        <v>Entrees</v>
      </c>
      <c r="AB657" s="3" t="str">
        <f>IFERROR(VLOOKUP($C657*1,Lookups!$H:$N,4,FALSE),"")</f>
        <v>Lunch</v>
      </c>
      <c r="AC657" s="3" t="str">
        <f>IFERROR(VLOOKUP($C657*1,Lookups!$H:$N,5,FALSE),"")</f>
        <v>Other</v>
      </c>
      <c r="AD657" s="3">
        <f>IFERROR(VLOOKUP($C657*1,Lookups!$H:$N,6,FALSE),"")</f>
        <v>0</v>
      </c>
      <c r="AE657" s="3">
        <f>IFERROR(VLOOKUP($C657*1,Lookups!$H:$N,7,FALSE),"")</f>
        <v>0</v>
      </c>
      <c r="AF657" s="3" t="str">
        <f>VLOOKUP(B657*1,Stores!$A:$C,3,FALSE)</f>
        <v>DFG</v>
      </c>
    </row>
    <row r="658" spans="1:32">
      <c r="A658" s="3" t="s">
        <v>917</v>
      </c>
      <c r="B658" s="3" t="s">
        <v>943</v>
      </c>
      <c r="C658" s="3">
        <v>999120</v>
      </c>
      <c r="D658" s="3" t="s">
        <v>918</v>
      </c>
      <c r="E658" s="3" t="s">
        <v>458</v>
      </c>
      <c r="F658" s="3">
        <v>2016</v>
      </c>
      <c r="G658" s="164">
        <v>0</v>
      </c>
      <c r="H658" s="3">
        <v>0</v>
      </c>
      <c r="I658" s="3">
        <v>0.56699999999999995</v>
      </c>
      <c r="J658" s="3">
        <v>152.24299999999999</v>
      </c>
      <c r="K658" s="3">
        <v>136.49999999999997</v>
      </c>
      <c r="L658" s="3">
        <v>115.28999999999999</v>
      </c>
      <c r="M658" s="3">
        <v>200.38199999999998</v>
      </c>
      <c r="N658" s="3">
        <v>126.33599999999998</v>
      </c>
      <c r="O658" s="3">
        <v>67.157999999999987</v>
      </c>
      <c r="P658" s="3">
        <v>70.399000000000001</v>
      </c>
      <c r="Q658" s="3">
        <v>80.92</v>
      </c>
      <c r="R658" s="3">
        <v>81.143999999999991</v>
      </c>
      <c r="S658" s="3">
        <v>29.4</v>
      </c>
      <c r="T658" s="3">
        <v>0</v>
      </c>
      <c r="U658" s="3">
        <v>1060.3389999999999</v>
      </c>
      <c r="V658" s="163">
        <f ca="1">SUM(INDIRECT(Inputs!$C$11&amp;ROW()&amp;":"&amp;Inputs!$C$12&amp;ROW()))</f>
        <v>80.92</v>
      </c>
      <c r="W658" s="163">
        <f ca="1">SUM(INDIRECT(Inputs!$C$13&amp;ROW()&amp;":"&amp;Inputs!$C$14&amp;ROW()))</f>
        <v>949.79499999999985</v>
      </c>
      <c r="X658" s="3" t="str">
        <f>IF(COUNTIFS(Lookups!$A:$A,C658)=1,"Gross Sales","")</f>
        <v/>
      </c>
      <c r="Y658" s="3" t="str">
        <f>IF(COUNTIFS(Lookups!$D:$D,C658)=1,"Bar Sales","")</f>
        <v/>
      </c>
      <c r="Z658" s="3" t="str">
        <f>IFERROR(VLOOKUP(C658*1,Lookups!$D:$F,3,FALSE),"")</f>
        <v/>
      </c>
      <c r="AA658" s="3" t="str">
        <f>IFERROR(VLOOKUP($C658*1,Lookups!$H:$N,3,FALSE),"")</f>
        <v>Entrees</v>
      </c>
      <c r="AB658" s="3" t="str">
        <f>IFERROR(VLOOKUP($C658*1,Lookups!$H:$N,4,FALSE),"")</f>
        <v>Lunch</v>
      </c>
      <c r="AC658" s="3" t="str">
        <f>IFERROR(VLOOKUP($C658*1,Lookups!$H:$N,5,FALSE),"")</f>
        <v>Other</v>
      </c>
      <c r="AD658" s="3">
        <f>IFERROR(VLOOKUP($C658*1,Lookups!$H:$N,6,FALSE),"")</f>
        <v>0</v>
      </c>
      <c r="AE658" s="3">
        <f>IFERROR(VLOOKUP($C658*1,Lookups!$H:$N,7,FALSE),"")</f>
        <v>0</v>
      </c>
      <c r="AF658" s="3" t="str">
        <f>VLOOKUP(B658*1,Stores!$A:$C,3,FALSE)</f>
        <v>DFG</v>
      </c>
    </row>
    <row r="659" spans="1:32">
      <c r="A659" s="3" t="s">
        <v>917</v>
      </c>
      <c r="B659" s="3" t="s">
        <v>944</v>
      </c>
      <c r="C659" s="3">
        <v>999120</v>
      </c>
      <c r="D659" s="3" t="s">
        <v>918</v>
      </c>
      <c r="E659" s="3" t="s">
        <v>458</v>
      </c>
      <c r="F659" s="3">
        <v>2016</v>
      </c>
      <c r="G659" s="164">
        <v>0</v>
      </c>
      <c r="H659" s="3">
        <v>176.22499999999999</v>
      </c>
      <c r="I659" s="3">
        <v>298.59199999999998</v>
      </c>
      <c r="J659" s="3">
        <v>357.33599999999996</v>
      </c>
      <c r="K659" s="3">
        <v>324.41499999999996</v>
      </c>
      <c r="L659" s="3">
        <v>381.07299999999998</v>
      </c>
      <c r="M659" s="3">
        <v>421.77799999999996</v>
      </c>
      <c r="N659" s="3">
        <v>211.68</v>
      </c>
      <c r="O659" s="3">
        <v>159.54399999999998</v>
      </c>
      <c r="P659" s="3">
        <v>271.36199999999997</v>
      </c>
      <c r="Q659" s="3">
        <v>220.33199999999999</v>
      </c>
      <c r="R659" s="3">
        <v>243.90799999999999</v>
      </c>
      <c r="S659" s="3">
        <v>334.88</v>
      </c>
      <c r="T659" s="3">
        <v>278.12399999999997</v>
      </c>
      <c r="U659" s="3">
        <v>3679.2489999999998</v>
      </c>
      <c r="V659" s="163">
        <f ca="1">SUM(INDIRECT(Inputs!$C$11&amp;ROW()&amp;":"&amp;Inputs!$C$12&amp;ROW()))</f>
        <v>220.33199999999999</v>
      </c>
      <c r="W659" s="163">
        <f ca="1">SUM(INDIRECT(Inputs!$C$13&amp;ROW()&amp;":"&amp;Inputs!$C$14&amp;ROW()))</f>
        <v>2822.337</v>
      </c>
      <c r="X659" s="3" t="str">
        <f>IF(COUNTIFS(Lookups!$A:$A,C659)=1,"Gross Sales","")</f>
        <v/>
      </c>
      <c r="Y659" s="3" t="str">
        <f>IF(COUNTIFS(Lookups!$D:$D,C659)=1,"Bar Sales","")</f>
        <v/>
      </c>
      <c r="Z659" s="3" t="str">
        <f>IFERROR(VLOOKUP(C659*1,Lookups!$D:$F,3,FALSE),"")</f>
        <v/>
      </c>
      <c r="AA659" s="3" t="str">
        <f>IFERROR(VLOOKUP($C659*1,Lookups!$H:$N,3,FALSE),"")</f>
        <v>Entrees</v>
      </c>
      <c r="AB659" s="3" t="str">
        <f>IFERROR(VLOOKUP($C659*1,Lookups!$H:$N,4,FALSE),"")</f>
        <v>Lunch</v>
      </c>
      <c r="AC659" s="3" t="str">
        <f>IFERROR(VLOOKUP($C659*1,Lookups!$H:$N,5,FALSE),"")</f>
        <v>Other</v>
      </c>
      <c r="AD659" s="3">
        <f>IFERROR(VLOOKUP($C659*1,Lookups!$H:$N,6,FALSE),"")</f>
        <v>0</v>
      </c>
      <c r="AE659" s="3">
        <f>IFERROR(VLOOKUP($C659*1,Lookups!$H:$N,7,FALSE),"")</f>
        <v>0</v>
      </c>
      <c r="AF659" s="3" t="str">
        <f>VLOOKUP(B659*1,Stores!$A:$C,3,FALSE)</f>
        <v>DFG</v>
      </c>
    </row>
    <row r="660" spans="1:32">
      <c r="A660" s="3" t="s">
        <v>917</v>
      </c>
      <c r="B660" s="3" t="s">
        <v>945</v>
      </c>
      <c r="C660" s="3">
        <v>999120</v>
      </c>
      <c r="D660" s="3" t="s">
        <v>918</v>
      </c>
      <c r="E660" s="3" t="s">
        <v>458</v>
      </c>
      <c r="F660" s="3">
        <v>2016</v>
      </c>
      <c r="G660" s="164">
        <v>0</v>
      </c>
      <c r="H660" s="3">
        <v>63.315000000000005</v>
      </c>
      <c r="I660" s="3">
        <v>164.32499999999999</v>
      </c>
      <c r="J660" s="3">
        <v>99.12</v>
      </c>
      <c r="K660" s="3">
        <v>56.349999999999994</v>
      </c>
      <c r="L660" s="3">
        <v>66.611999999999995</v>
      </c>
      <c r="M660" s="3">
        <v>40.879999999999995</v>
      </c>
      <c r="N660" s="3">
        <v>22.791999999999998</v>
      </c>
      <c r="O660" s="3">
        <v>18.27</v>
      </c>
      <c r="P660" s="3">
        <v>13.125</v>
      </c>
      <c r="Q660" s="3">
        <v>14.35</v>
      </c>
      <c r="R660" s="3">
        <v>86.814000000000007</v>
      </c>
      <c r="S660" s="3">
        <v>32.479999999999997</v>
      </c>
      <c r="T660" s="3">
        <v>84.041999999999987</v>
      </c>
      <c r="U660" s="3">
        <v>762.47500000000002</v>
      </c>
      <c r="V660" s="163">
        <f ca="1">SUM(INDIRECT(Inputs!$C$11&amp;ROW()&amp;":"&amp;Inputs!$C$12&amp;ROW()))</f>
        <v>14.35</v>
      </c>
      <c r="W660" s="163">
        <f ca="1">SUM(INDIRECT(Inputs!$C$13&amp;ROW()&amp;":"&amp;Inputs!$C$14&amp;ROW()))</f>
        <v>559.13900000000001</v>
      </c>
      <c r="X660" s="3" t="str">
        <f>IF(COUNTIFS(Lookups!$A:$A,C660)=1,"Gross Sales","")</f>
        <v/>
      </c>
      <c r="Y660" s="3" t="str">
        <f>IF(COUNTIFS(Lookups!$D:$D,C660)=1,"Bar Sales","")</f>
        <v/>
      </c>
      <c r="Z660" s="3" t="str">
        <f>IFERROR(VLOOKUP(C660*1,Lookups!$D:$F,3,FALSE),"")</f>
        <v/>
      </c>
      <c r="AA660" s="3" t="str">
        <f>IFERROR(VLOOKUP($C660*1,Lookups!$H:$N,3,FALSE),"")</f>
        <v>Entrees</v>
      </c>
      <c r="AB660" s="3" t="str">
        <f>IFERROR(VLOOKUP($C660*1,Lookups!$H:$N,4,FALSE),"")</f>
        <v>Lunch</v>
      </c>
      <c r="AC660" s="3" t="str">
        <f>IFERROR(VLOOKUP($C660*1,Lookups!$H:$N,5,FALSE),"")</f>
        <v>Other</v>
      </c>
      <c r="AD660" s="3">
        <f>IFERROR(VLOOKUP($C660*1,Lookups!$H:$N,6,FALSE),"")</f>
        <v>0</v>
      </c>
      <c r="AE660" s="3">
        <f>IFERROR(VLOOKUP($C660*1,Lookups!$H:$N,7,FALSE),"")</f>
        <v>0</v>
      </c>
      <c r="AF660" s="3" t="str">
        <f>VLOOKUP(B660*1,Stores!$A:$C,3,FALSE)</f>
        <v>DFG</v>
      </c>
    </row>
    <row r="661" spans="1:32">
      <c r="A661" s="3" t="s">
        <v>917</v>
      </c>
      <c r="B661" s="3" t="s">
        <v>946</v>
      </c>
      <c r="C661" s="3">
        <v>999120</v>
      </c>
      <c r="D661" s="3" t="s">
        <v>918</v>
      </c>
      <c r="E661" s="3" t="s">
        <v>458</v>
      </c>
      <c r="F661" s="3">
        <v>2016</v>
      </c>
      <c r="G661" s="164">
        <v>0</v>
      </c>
      <c r="H661" s="3">
        <v>47.067999999999998</v>
      </c>
      <c r="I661" s="3">
        <v>128.464</v>
      </c>
      <c r="J661" s="3">
        <v>180.38299999999998</v>
      </c>
      <c r="K661" s="3">
        <v>166.10999999999999</v>
      </c>
      <c r="L661" s="3">
        <v>149.68799999999999</v>
      </c>
      <c r="M661" s="3">
        <v>170.32400000000001</v>
      </c>
      <c r="N661" s="3">
        <v>108.10799999999999</v>
      </c>
      <c r="O661" s="3">
        <v>61.417999999999992</v>
      </c>
      <c r="P661" s="3">
        <v>139.46099999999998</v>
      </c>
      <c r="Q661" s="3">
        <v>92.441999999999993</v>
      </c>
      <c r="R661" s="3">
        <v>124.74000000000001</v>
      </c>
      <c r="S661" s="3">
        <v>133.16799999999998</v>
      </c>
      <c r="T661" s="3">
        <v>152.62799999999999</v>
      </c>
      <c r="U661" s="3">
        <v>1654.0019999999997</v>
      </c>
      <c r="V661" s="163">
        <f ca="1">SUM(INDIRECT(Inputs!$C$11&amp;ROW()&amp;":"&amp;Inputs!$C$12&amp;ROW()))</f>
        <v>92.441999999999993</v>
      </c>
      <c r="W661" s="163">
        <f ca="1">SUM(INDIRECT(Inputs!$C$13&amp;ROW()&amp;":"&amp;Inputs!$C$14&amp;ROW()))</f>
        <v>1243.4659999999999</v>
      </c>
      <c r="X661" s="3" t="str">
        <f>IF(COUNTIFS(Lookups!$A:$A,C661)=1,"Gross Sales","")</f>
        <v/>
      </c>
      <c r="Y661" s="3" t="str">
        <f>IF(COUNTIFS(Lookups!$D:$D,C661)=1,"Bar Sales","")</f>
        <v/>
      </c>
      <c r="Z661" s="3" t="str">
        <f>IFERROR(VLOOKUP(C661*1,Lookups!$D:$F,3,FALSE),"")</f>
        <v/>
      </c>
      <c r="AA661" s="3" t="str">
        <f>IFERROR(VLOOKUP($C661*1,Lookups!$H:$N,3,FALSE),"")</f>
        <v>Entrees</v>
      </c>
      <c r="AB661" s="3" t="str">
        <f>IFERROR(VLOOKUP($C661*1,Lookups!$H:$N,4,FALSE),"")</f>
        <v>Lunch</v>
      </c>
      <c r="AC661" s="3" t="str">
        <f>IFERROR(VLOOKUP($C661*1,Lookups!$H:$N,5,FALSE),"")</f>
        <v>Other</v>
      </c>
      <c r="AD661" s="3">
        <f>IFERROR(VLOOKUP($C661*1,Lookups!$H:$N,6,FALSE),"")</f>
        <v>0</v>
      </c>
      <c r="AE661" s="3">
        <f>IFERROR(VLOOKUP($C661*1,Lookups!$H:$N,7,FALSE),"")</f>
        <v>0</v>
      </c>
      <c r="AF661" s="3" t="str">
        <f>VLOOKUP(B661*1,Stores!$A:$C,3,FALSE)</f>
        <v>DFG</v>
      </c>
    </row>
    <row r="662" spans="1:32">
      <c r="A662" s="3" t="s">
        <v>917</v>
      </c>
      <c r="B662" s="3" t="s">
        <v>947</v>
      </c>
      <c r="C662" s="3">
        <v>999120</v>
      </c>
      <c r="D662" s="3" t="s">
        <v>918</v>
      </c>
      <c r="E662" s="3" t="s">
        <v>458</v>
      </c>
      <c r="F662" s="3">
        <v>2016</v>
      </c>
      <c r="G662" s="164">
        <v>0</v>
      </c>
      <c r="H662" s="3">
        <v>155.34399999999999</v>
      </c>
      <c r="I662" s="3">
        <v>593.75400000000002</v>
      </c>
      <c r="J662" s="3">
        <v>947.60399999999981</v>
      </c>
      <c r="K662" s="3">
        <v>950.25</v>
      </c>
      <c r="L662" s="3">
        <v>997.55600000000004</v>
      </c>
      <c r="M662" s="3">
        <v>358.75</v>
      </c>
      <c r="N662" s="3">
        <v>92.287999999999997</v>
      </c>
      <c r="O662" s="3">
        <v>49.965999999999994</v>
      </c>
      <c r="P662" s="3">
        <v>87.667999999999992</v>
      </c>
      <c r="Q662" s="3">
        <v>279.048</v>
      </c>
      <c r="R662" s="3">
        <v>617.20399999999995</v>
      </c>
      <c r="S662" s="3">
        <v>675.9899999999999</v>
      </c>
      <c r="T662" s="3">
        <v>242.06</v>
      </c>
      <c r="U662" s="3">
        <v>6047.4819999999991</v>
      </c>
      <c r="V662" s="163">
        <f ca="1">SUM(INDIRECT(Inputs!$C$11&amp;ROW()&amp;":"&amp;Inputs!$C$12&amp;ROW()))</f>
        <v>279.048</v>
      </c>
      <c r="W662" s="163">
        <f ca="1">SUM(INDIRECT(Inputs!$C$13&amp;ROW()&amp;":"&amp;Inputs!$C$14&amp;ROW()))</f>
        <v>4512.2279999999992</v>
      </c>
      <c r="X662" s="3" t="str">
        <f>IF(COUNTIFS(Lookups!$A:$A,C662)=1,"Gross Sales","")</f>
        <v/>
      </c>
      <c r="Y662" s="3" t="str">
        <f>IF(COUNTIFS(Lookups!$D:$D,C662)=1,"Bar Sales","")</f>
        <v/>
      </c>
      <c r="Z662" s="3" t="str">
        <f>IFERROR(VLOOKUP(C662*1,Lookups!$D:$F,3,FALSE),"")</f>
        <v/>
      </c>
      <c r="AA662" s="3" t="str">
        <f>IFERROR(VLOOKUP($C662*1,Lookups!$H:$N,3,FALSE),"")</f>
        <v>Entrees</v>
      </c>
      <c r="AB662" s="3" t="str">
        <f>IFERROR(VLOOKUP($C662*1,Lookups!$H:$N,4,FALSE),"")</f>
        <v>Lunch</v>
      </c>
      <c r="AC662" s="3" t="str">
        <f>IFERROR(VLOOKUP($C662*1,Lookups!$H:$N,5,FALSE),"")</f>
        <v>Other</v>
      </c>
      <c r="AD662" s="3">
        <f>IFERROR(VLOOKUP($C662*1,Lookups!$H:$N,6,FALSE),"")</f>
        <v>0</v>
      </c>
      <c r="AE662" s="3">
        <f>IFERROR(VLOOKUP($C662*1,Lookups!$H:$N,7,FALSE),"")</f>
        <v>0</v>
      </c>
      <c r="AF662" s="3" t="str">
        <f>VLOOKUP(B662*1,Stores!$A:$C,3,FALSE)</f>
        <v>DFG</v>
      </c>
    </row>
    <row r="663" spans="1:32">
      <c r="A663" s="3" t="s">
        <v>917</v>
      </c>
      <c r="B663" s="3" t="s">
        <v>948</v>
      </c>
      <c r="C663" s="3">
        <v>999120</v>
      </c>
      <c r="D663" s="3" t="s">
        <v>918</v>
      </c>
      <c r="E663" s="3" t="s">
        <v>458</v>
      </c>
      <c r="F663" s="3">
        <v>2016</v>
      </c>
      <c r="G663" s="164">
        <v>0</v>
      </c>
      <c r="H663" s="3">
        <v>7.0069999999999997</v>
      </c>
      <c r="I663" s="3">
        <v>57.819999999999993</v>
      </c>
      <c r="J663" s="3">
        <v>168.64399999999998</v>
      </c>
      <c r="K663" s="3">
        <v>280.64399999999995</v>
      </c>
      <c r="L663" s="3">
        <v>563.32500000000005</v>
      </c>
      <c r="M663" s="3">
        <v>305.94199999999995</v>
      </c>
      <c r="N663" s="3">
        <v>83.77600000000001</v>
      </c>
      <c r="O663" s="3">
        <v>46.367999999999995</v>
      </c>
      <c r="P663" s="3">
        <v>145.12399999999997</v>
      </c>
      <c r="Q663" s="3">
        <v>303.33799999999997</v>
      </c>
      <c r="R663" s="3">
        <v>428.06400000000002</v>
      </c>
      <c r="S663" s="3">
        <v>211.48399999999998</v>
      </c>
      <c r="T663" s="3">
        <v>4.4099999999999993</v>
      </c>
      <c r="U663" s="3">
        <v>2605.9459999999999</v>
      </c>
      <c r="V663" s="163">
        <f ca="1">SUM(INDIRECT(Inputs!$C$11&amp;ROW()&amp;":"&amp;Inputs!$C$12&amp;ROW()))</f>
        <v>303.33799999999997</v>
      </c>
      <c r="W663" s="163">
        <f ca="1">SUM(INDIRECT(Inputs!$C$13&amp;ROW()&amp;":"&amp;Inputs!$C$14&amp;ROW()))</f>
        <v>1961.9880000000001</v>
      </c>
      <c r="X663" s="3" t="str">
        <f>IF(COUNTIFS(Lookups!$A:$A,C663)=1,"Gross Sales","")</f>
        <v/>
      </c>
      <c r="Y663" s="3" t="str">
        <f>IF(COUNTIFS(Lookups!$D:$D,C663)=1,"Bar Sales","")</f>
        <v/>
      </c>
      <c r="Z663" s="3" t="str">
        <f>IFERROR(VLOOKUP(C663*1,Lookups!$D:$F,3,FALSE),"")</f>
        <v/>
      </c>
      <c r="AA663" s="3" t="str">
        <f>IFERROR(VLOOKUP($C663*1,Lookups!$H:$N,3,FALSE),"")</f>
        <v>Entrees</v>
      </c>
      <c r="AB663" s="3" t="str">
        <f>IFERROR(VLOOKUP($C663*1,Lookups!$H:$N,4,FALSE),"")</f>
        <v>Lunch</v>
      </c>
      <c r="AC663" s="3" t="str">
        <f>IFERROR(VLOOKUP($C663*1,Lookups!$H:$N,5,FALSE),"")</f>
        <v>Other</v>
      </c>
      <c r="AD663" s="3">
        <f>IFERROR(VLOOKUP($C663*1,Lookups!$H:$N,6,FALSE),"")</f>
        <v>0</v>
      </c>
      <c r="AE663" s="3">
        <f>IFERROR(VLOOKUP($C663*1,Lookups!$H:$N,7,FALSE),"")</f>
        <v>0</v>
      </c>
      <c r="AF663" s="3" t="str">
        <f>VLOOKUP(B663*1,Stores!$A:$C,3,FALSE)</f>
        <v>DFG</v>
      </c>
    </row>
    <row r="664" spans="1:32">
      <c r="A664" s="3" t="s">
        <v>917</v>
      </c>
      <c r="B664" s="3" t="s">
        <v>949</v>
      </c>
      <c r="C664" s="3">
        <v>999120</v>
      </c>
      <c r="D664" s="3" t="s">
        <v>918</v>
      </c>
      <c r="E664" s="3" t="s">
        <v>458</v>
      </c>
      <c r="F664" s="3">
        <v>2016</v>
      </c>
      <c r="G664" s="164">
        <v>0</v>
      </c>
      <c r="H664" s="3">
        <v>3.4789999999999996</v>
      </c>
      <c r="I664" s="3">
        <v>170.898</v>
      </c>
      <c r="J664" s="3">
        <v>139.94399999999999</v>
      </c>
      <c r="K664" s="3">
        <v>189.63</v>
      </c>
      <c r="L664" s="3">
        <v>446.78199999999993</v>
      </c>
      <c r="M664" s="3">
        <v>271.92899999999997</v>
      </c>
      <c r="N664" s="3">
        <v>184.38699999999997</v>
      </c>
      <c r="O664" s="3">
        <v>194.488</v>
      </c>
      <c r="P664" s="3">
        <v>262.27599999999995</v>
      </c>
      <c r="Q664" s="3">
        <v>290.64</v>
      </c>
      <c r="R664" s="3">
        <v>369.75400000000002</v>
      </c>
      <c r="S664" s="3">
        <v>209.16</v>
      </c>
      <c r="T664" s="3">
        <v>24.15</v>
      </c>
      <c r="U664" s="3">
        <v>2757.5169999999994</v>
      </c>
      <c r="V664" s="163">
        <f ca="1">SUM(INDIRECT(Inputs!$C$11&amp;ROW()&amp;":"&amp;Inputs!$C$12&amp;ROW()))</f>
        <v>290.64</v>
      </c>
      <c r="W664" s="163">
        <f ca="1">SUM(INDIRECT(Inputs!$C$13&amp;ROW()&amp;":"&amp;Inputs!$C$14&amp;ROW()))</f>
        <v>2154.4529999999995</v>
      </c>
      <c r="X664" s="3" t="str">
        <f>IF(COUNTIFS(Lookups!$A:$A,C664)=1,"Gross Sales","")</f>
        <v/>
      </c>
      <c r="Y664" s="3" t="str">
        <f>IF(COUNTIFS(Lookups!$D:$D,C664)=1,"Bar Sales","")</f>
        <v/>
      </c>
      <c r="Z664" s="3" t="str">
        <f>IFERROR(VLOOKUP(C664*1,Lookups!$D:$F,3,FALSE),"")</f>
        <v/>
      </c>
      <c r="AA664" s="3" t="str">
        <f>IFERROR(VLOOKUP($C664*1,Lookups!$H:$N,3,FALSE),"")</f>
        <v>Entrees</v>
      </c>
      <c r="AB664" s="3" t="str">
        <f>IFERROR(VLOOKUP($C664*1,Lookups!$H:$N,4,FALSE),"")</f>
        <v>Lunch</v>
      </c>
      <c r="AC664" s="3" t="str">
        <f>IFERROR(VLOOKUP($C664*1,Lookups!$H:$N,5,FALSE),"")</f>
        <v>Other</v>
      </c>
      <c r="AD664" s="3">
        <f>IFERROR(VLOOKUP($C664*1,Lookups!$H:$N,6,FALSE),"")</f>
        <v>0</v>
      </c>
      <c r="AE664" s="3">
        <f>IFERROR(VLOOKUP($C664*1,Lookups!$H:$N,7,FALSE),"")</f>
        <v>0</v>
      </c>
      <c r="AF664" s="3" t="str">
        <f>VLOOKUP(B664*1,Stores!$A:$C,3,FALSE)</f>
        <v>DFG</v>
      </c>
    </row>
    <row r="665" spans="1:32">
      <c r="A665" s="3" t="s">
        <v>917</v>
      </c>
      <c r="B665" s="3" t="s">
        <v>950</v>
      </c>
      <c r="C665" s="3">
        <v>999120</v>
      </c>
      <c r="D665" s="3" t="s">
        <v>918</v>
      </c>
      <c r="E665" s="3" t="s">
        <v>458</v>
      </c>
      <c r="F665" s="3">
        <v>2016</v>
      </c>
      <c r="G665" s="164">
        <v>0</v>
      </c>
      <c r="H665" s="3">
        <v>0</v>
      </c>
      <c r="I665" s="3">
        <v>0</v>
      </c>
      <c r="J665" s="3">
        <v>0</v>
      </c>
      <c r="K665" s="3">
        <v>0</v>
      </c>
      <c r="L665" s="3">
        <v>20.747999999999998</v>
      </c>
      <c r="M665" s="3">
        <v>99.82</v>
      </c>
      <c r="N665" s="3">
        <v>185.21999999999997</v>
      </c>
      <c r="O665" s="3">
        <v>83.915999999999997</v>
      </c>
      <c r="P665" s="3">
        <v>86.015999999999991</v>
      </c>
      <c r="Q665" s="3">
        <v>51.68099999999999</v>
      </c>
      <c r="R665" s="3">
        <v>23.407999999999998</v>
      </c>
      <c r="S665" s="3">
        <v>13.201999999999998</v>
      </c>
      <c r="T665" s="3">
        <v>0</v>
      </c>
      <c r="U665" s="3">
        <v>564.01099999999997</v>
      </c>
      <c r="V665" s="163">
        <f ca="1">SUM(INDIRECT(Inputs!$C$11&amp;ROW()&amp;":"&amp;Inputs!$C$12&amp;ROW()))</f>
        <v>51.68099999999999</v>
      </c>
      <c r="W665" s="163">
        <f ca="1">SUM(INDIRECT(Inputs!$C$13&amp;ROW()&amp;":"&amp;Inputs!$C$14&amp;ROW()))</f>
        <v>527.40099999999995</v>
      </c>
      <c r="X665" s="3" t="str">
        <f>IF(COUNTIFS(Lookups!$A:$A,C665)=1,"Gross Sales","")</f>
        <v/>
      </c>
      <c r="Y665" s="3" t="str">
        <f>IF(COUNTIFS(Lookups!$D:$D,C665)=1,"Bar Sales","")</f>
        <v/>
      </c>
      <c r="Z665" s="3" t="str">
        <f>IFERROR(VLOOKUP(C665*1,Lookups!$D:$F,3,FALSE),"")</f>
        <v/>
      </c>
      <c r="AA665" s="3" t="str">
        <f>IFERROR(VLOOKUP($C665*1,Lookups!$H:$N,3,FALSE),"")</f>
        <v>Entrees</v>
      </c>
      <c r="AB665" s="3" t="str">
        <f>IFERROR(VLOOKUP($C665*1,Lookups!$H:$N,4,FALSE),"")</f>
        <v>Lunch</v>
      </c>
      <c r="AC665" s="3" t="str">
        <f>IFERROR(VLOOKUP($C665*1,Lookups!$H:$N,5,FALSE),"")</f>
        <v>Other</v>
      </c>
      <c r="AD665" s="3">
        <f>IFERROR(VLOOKUP($C665*1,Lookups!$H:$N,6,FALSE),"")</f>
        <v>0</v>
      </c>
      <c r="AE665" s="3">
        <f>IFERROR(VLOOKUP($C665*1,Lookups!$H:$N,7,FALSE),"")</f>
        <v>0</v>
      </c>
      <c r="AF665" s="3" t="str">
        <f>VLOOKUP(B665*1,Stores!$A:$C,3,FALSE)</f>
        <v>DFG</v>
      </c>
    </row>
    <row r="666" spans="1:32">
      <c r="A666" s="3" t="s">
        <v>917</v>
      </c>
      <c r="B666" s="3" t="s">
        <v>951</v>
      </c>
      <c r="C666" s="3">
        <v>999120</v>
      </c>
      <c r="D666" s="3" t="s">
        <v>918</v>
      </c>
      <c r="E666" s="3" t="s">
        <v>458</v>
      </c>
      <c r="F666" s="3">
        <v>2016</v>
      </c>
      <c r="G666" s="164">
        <v>0</v>
      </c>
      <c r="H666" s="3">
        <v>0</v>
      </c>
      <c r="I666" s="3">
        <v>2.2119999999999997</v>
      </c>
      <c r="J666" s="3">
        <v>56.958999999999996</v>
      </c>
      <c r="K666" s="3">
        <v>131.58599999999998</v>
      </c>
      <c r="L666" s="3">
        <v>390.19399999999996</v>
      </c>
      <c r="M666" s="3">
        <v>646.46399999999994</v>
      </c>
      <c r="N666" s="3">
        <v>750.904</v>
      </c>
      <c r="O666" s="3">
        <v>289.38</v>
      </c>
      <c r="P666" s="3">
        <v>407.53999999999996</v>
      </c>
      <c r="Q666" s="3">
        <v>483.05599999999993</v>
      </c>
      <c r="R666" s="3">
        <v>167.07599999999999</v>
      </c>
      <c r="S666" s="3">
        <v>61.194000000000003</v>
      </c>
      <c r="T666" s="3">
        <v>0</v>
      </c>
      <c r="U666" s="3">
        <v>3386.5650000000001</v>
      </c>
      <c r="V666" s="163">
        <f ca="1">SUM(INDIRECT(Inputs!$C$11&amp;ROW()&amp;":"&amp;Inputs!$C$12&amp;ROW()))</f>
        <v>483.05599999999993</v>
      </c>
      <c r="W666" s="163">
        <f ca="1">SUM(INDIRECT(Inputs!$C$13&amp;ROW()&amp;":"&amp;Inputs!$C$14&amp;ROW()))</f>
        <v>3158.2950000000001</v>
      </c>
      <c r="X666" s="3" t="str">
        <f>IF(COUNTIFS(Lookups!$A:$A,C666)=1,"Gross Sales","")</f>
        <v/>
      </c>
      <c r="Y666" s="3" t="str">
        <f>IF(COUNTIFS(Lookups!$D:$D,C666)=1,"Bar Sales","")</f>
        <v/>
      </c>
      <c r="Z666" s="3" t="str">
        <f>IFERROR(VLOOKUP(C666*1,Lookups!$D:$F,3,FALSE),"")</f>
        <v/>
      </c>
      <c r="AA666" s="3" t="str">
        <f>IFERROR(VLOOKUP($C666*1,Lookups!$H:$N,3,FALSE),"")</f>
        <v>Entrees</v>
      </c>
      <c r="AB666" s="3" t="str">
        <f>IFERROR(VLOOKUP($C666*1,Lookups!$H:$N,4,FALSE),"")</f>
        <v>Lunch</v>
      </c>
      <c r="AC666" s="3" t="str">
        <f>IFERROR(VLOOKUP($C666*1,Lookups!$H:$N,5,FALSE),"")</f>
        <v>Other</v>
      </c>
      <c r="AD666" s="3">
        <f>IFERROR(VLOOKUP($C666*1,Lookups!$H:$N,6,FALSE),"")</f>
        <v>0</v>
      </c>
      <c r="AE666" s="3">
        <f>IFERROR(VLOOKUP($C666*1,Lookups!$H:$N,7,FALSE),"")</f>
        <v>0</v>
      </c>
      <c r="AF666" s="3" t="str">
        <f>VLOOKUP(B666*1,Stores!$A:$C,3,FALSE)</f>
        <v>DFG</v>
      </c>
    </row>
    <row r="667" spans="1:32">
      <c r="A667" s="3" t="s">
        <v>917</v>
      </c>
      <c r="B667" s="3" t="s">
        <v>952</v>
      </c>
      <c r="C667" s="3">
        <v>999120</v>
      </c>
      <c r="D667" s="3" t="s">
        <v>918</v>
      </c>
      <c r="E667" s="3" t="s">
        <v>458</v>
      </c>
      <c r="F667" s="3">
        <v>2016</v>
      </c>
      <c r="G667" s="164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102.907</v>
      </c>
      <c r="O667" s="3">
        <v>181.83199999999999</v>
      </c>
      <c r="P667" s="3">
        <v>157.27599999999998</v>
      </c>
      <c r="Q667" s="3">
        <v>131.94299999999998</v>
      </c>
      <c r="R667" s="3">
        <v>82.424999999999997</v>
      </c>
      <c r="S667" s="3">
        <v>8.0079999999999991</v>
      </c>
      <c r="T667" s="3">
        <v>0</v>
      </c>
      <c r="U667" s="3">
        <v>664.39099999999996</v>
      </c>
      <c r="V667" s="163">
        <f ca="1">SUM(INDIRECT(Inputs!$C$11&amp;ROW()&amp;":"&amp;Inputs!$C$12&amp;ROW()))</f>
        <v>131.94299999999998</v>
      </c>
      <c r="W667" s="163">
        <f ca="1">SUM(INDIRECT(Inputs!$C$13&amp;ROW()&amp;":"&amp;Inputs!$C$14&amp;ROW()))</f>
        <v>573.95799999999997</v>
      </c>
      <c r="X667" s="3" t="str">
        <f>IF(COUNTIFS(Lookups!$A:$A,C667)=1,"Gross Sales","")</f>
        <v/>
      </c>
      <c r="Y667" s="3" t="str">
        <f>IF(COUNTIFS(Lookups!$D:$D,C667)=1,"Bar Sales","")</f>
        <v/>
      </c>
      <c r="Z667" s="3" t="str">
        <f>IFERROR(VLOOKUP(C667*1,Lookups!$D:$F,3,FALSE),"")</f>
        <v/>
      </c>
      <c r="AA667" s="3" t="str">
        <f>IFERROR(VLOOKUP($C667*1,Lookups!$H:$N,3,FALSE),"")</f>
        <v>Entrees</v>
      </c>
      <c r="AB667" s="3" t="str">
        <f>IFERROR(VLOOKUP($C667*1,Lookups!$H:$N,4,FALSE),"")</f>
        <v>Lunch</v>
      </c>
      <c r="AC667" s="3" t="str">
        <f>IFERROR(VLOOKUP($C667*1,Lookups!$H:$N,5,FALSE),"")</f>
        <v>Other</v>
      </c>
      <c r="AD667" s="3">
        <f>IFERROR(VLOOKUP($C667*1,Lookups!$H:$N,6,FALSE),"")</f>
        <v>0</v>
      </c>
      <c r="AE667" s="3">
        <f>IFERROR(VLOOKUP($C667*1,Lookups!$H:$N,7,FALSE),"")</f>
        <v>0</v>
      </c>
      <c r="AF667" s="3" t="str">
        <f>VLOOKUP(B667*1,Stores!$A:$C,3,FALSE)</f>
        <v>DFG</v>
      </c>
    </row>
    <row r="668" spans="1:32">
      <c r="A668" s="3" t="s">
        <v>917</v>
      </c>
      <c r="B668" s="3" t="s">
        <v>953</v>
      </c>
      <c r="C668" s="3">
        <v>999120</v>
      </c>
      <c r="D668" s="3" t="s">
        <v>918</v>
      </c>
      <c r="E668" s="3" t="s">
        <v>458</v>
      </c>
      <c r="F668" s="3">
        <v>2016</v>
      </c>
      <c r="G668" s="164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18.018000000000001</v>
      </c>
      <c r="S668" s="3">
        <v>38.625999999999998</v>
      </c>
      <c r="T668" s="3">
        <v>0</v>
      </c>
      <c r="U668" s="3">
        <v>56.643999999999998</v>
      </c>
      <c r="V668" s="163">
        <f ca="1">SUM(INDIRECT(Inputs!$C$11&amp;ROW()&amp;":"&amp;Inputs!$C$12&amp;ROW()))</f>
        <v>0</v>
      </c>
      <c r="W668" s="163">
        <f ca="1">SUM(INDIRECT(Inputs!$C$13&amp;ROW()&amp;":"&amp;Inputs!$C$14&amp;ROW()))</f>
        <v>0</v>
      </c>
      <c r="X668" s="3" t="str">
        <f>IF(COUNTIFS(Lookups!$A:$A,C668)=1,"Gross Sales","")</f>
        <v/>
      </c>
      <c r="Y668" s="3" t="str">
        <f>IF(COUNTIFS(Lookups!$D:$D,C668)=1,"Bar Sales","")</f>
        <v/>
      </c>
      <c r="Z668" s="3" t="str">
        <f>IFERROR(VLOOKUP(C668*1,Lookups!$D:$F,3,FALSE),"")</f>
        <v/>
      </c>
      <c r="AA668" s="3" t="str">
        <f>IFERROR(VLOOKUP($C668*1,Lookups!$H:$N,3,FALSE),"")</f>
        <v>Entrees</v>
      </c>
      <c r="AB668" s="3" t="str">
        <f>IFERROR(VLOOKUP($C668*1,Lookups!$H:$N,4,FALSE),"")</f>
        <v>Lunch</v>
      </c>
      <c r="AC668" s="3" t="str">
        <f>IFERROR(VLOOKUP($C668*1,Lookups!$H:$N,5,FALSE),"")</f>
        <v>Other</v>
      </c>
      <c r="AD668" s="3">
        <f>IFERROR(VLOOKUP($C668*1,Lookups!$H:$N,6,FALSE),"")</f>
        <v>0</v>
      </c>
      <c r="AE668" s="3">
        <f>IFERROR(VLOOKUP($C668*1,Lookups!$H:$N,7,FALSE),"")</f>
        <v>0</v>
      </c>
      <c r="AF668" s="3" t="str">
        <f>VLOOKUP(B668*1,Stores!$A:$C,3,FALSE)</f>
        <v>DFG</v>
      </c>
    </row>
    <row r="669" spans="1:32">
      <c r="A669" s="3" t="s">
        <v>917</v>
      </c>
      <c r="B669" s="3" t="s">
        <v>954</v>
      </c>
      <c r="C669" s="3">
        <v>999120</v>
      </c>
      <c r="D669" s="3" t="s">
        <v>918</v>
      </c>
      <c r="E669" s="3" t="s">
        <v>458</v>
      </c>
      <c r="F669" s="3">
        <v>2016</v>
      </c>
      <c r="G669" s="164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24.107999999999997</v>
      </c>
      <c r="T669" s="3">
        <v>11.55</v>
      </c>
      <c r="U669" s="3">
        <v>35.658000000000001</v>
      </c>
      <c r="V669" s="163">
        <f ca="1">SUM(INDIRECT(Inputs!$C$11&amp;ROW()&amp;":"&amp;Inputs!$C$12&amp;ROW()))</f>
        <v>0</v>
      </c>
      <c r="W669" s="163">
        <f ca="1">SUM(INDIRECT(Inputs!$C$13&amp;ROW()&amp;":"&amp;Inputs!$C$14&amp;ROW()))</f>
        <v>0</v>
      </c>
      <c r="X669" s="3" t="str">
        <f>IF(COUNTIFS(Lookups!$A:$A,C669)=1,"Gross Sales","")</f>
        <v/>
      </c>
      <c r="Y669" s="3" t="str">
        <f>IF(COUNTIFS(Lookups!$D:$D,C669)=1,"Bar Sales","")</f>
        <v/>
      </c>
      <c r="Z669" s="3" t="str">
        <f>IFERROR(VLOOKUP(C669*1,Lookups!$D:$F,3,FALSE),"")</f>
        <v/>
      </c>
      <c r="AA669" s="3" t="str">
        <f>IFERROR(VLOOKUP($C669*1,Lookups!$H:$N,3,FALSE),"")</f>
        <v>Entrees</v>
      </c>
      <c r="AB669" s="3" t="str">
        <f>IFERROR(VLOOKUP($C669*1,Lookups!$H:$N,4,FALSE),"")</f>
        <v>Lunch</v>
      </c>
      <c r="AC669" s="3" t="str">
        <f>IFERROR(VLOOKUP($C669*1,Lookups!$H:$N,5,FALSE),"")</f>
        <v>Other</v>
      </c>
      <c r="AD669" s="3">
        <f>IFERROR(VLOOKUP($C669*1,Lookups!$H:$N,6,FALSE),"")</f>
        <v>0</v>
      </c>
      <c r="AE669" s="3">
        <f>IFERROR(VLOOKUP($C669*1,Lookups!$H:$N,7,FALSE),"")</f>
        <v>0</v>
      </c>
      <c r="AF669" s="3" t="str">
        <f>VLOOKUP(B669*1,Stores!$A:$C,3,FALSE)</f>
        <v>DFG</v>
      </c>
    </row>
    <row r="670" spans="1:32">
      <c r="A670" s="3" t="s">
        <v>917</v>
      </c>
      <c r="B670" s="3" t="s">
        <v>920</v>
      </c>
      <c r="C670" s="3">
        <v>999121</v>
      </c>
      <c r="D670" s="3" t="s">
        <v>918</v>
      </c>
      <c r="E670" s="3" t="s">
        <v>462</v>
      </c>
      <c r="F670" s="3">
        <v>2016</v>
      </c>
      <c r="G670" s="164">
        <v>0</v>
      </c>
      <c r="H670" s="3">
        <v>20.16</v>
      </c>
      <c r="I670" s="3">
        <v>105</v>
      </c>
      <c r="J670" s="3">
        <v>55.103999999999985</v>
      </c>
      <c r="K670" s="3">
        <v>125.21599999999999</v>
      </c>
      <c r="L670" s="3">
        <v>97.943999999999988</v>
      </c>
      <c r="M670" s="3">
        <v>109.956</v>
      </c>
      <c r="N670" s="3">
        <v>45.884999999999998</v>
      </c>
      <c r="O670" s="3">
        <v>18.479999999999997</v>
      </c>
      <c r="P670" s="3">
        <v>41.894999999999996</v>
      </c>
      <c r="Q670" s="3">
        <v>76.125</v>
      </c>
      <c r="R670" s="3">
        <v>166.6</v>
      </c>
      <c r="S670" s="3">
        <v>119.756</v>
      </c>
      <c r="T670" s="3">
        <v>77.251999999999995</v>
      </c>
      <c r="U670" s="3">
        <v>1059.373</v>
      </c>
      <c r="V670" s="163">
        <f ca="1">SUM(INDIRECT(Inputs!$C$11&amp;ROW()&amp;":"&amp;Inputs!$C$12&amp;ROW()))</f>
        <v>76.125</v>
      </c>
      <c r="W670" s="163">
        <f ca="1">SUM(INDIRECT(Inputs!$C$13&amp;ROW()&amp;":"&amp;Inputs!$C$14&amp;ROW()))</f>
        <v>695.76499999999999</v>
      </c>
      <c r="X670" s="3" t="str">
        <f>IF(COUNTIFS(Lookups!$A:$A,C670)=1,"Gross Sales","")</f>
        <v/>
      </c>
      <c r="Y670" s="3" t="str">
        <f>IF(COUNTIFS(Lookups!$D:$D,C670)=1,"Bar Sales","")</f>
        <v/>
      </c>
      <c r="Z670" s="3" t="str">
        <f>IFERROR(VLOOKUP(C670*1,Lookups!$D:$F,3,FALSE),"")</f>
        <v/>
      </c>
      <c r="AA670" s="3" t="str">
        <f>IFERROR(VLOOKUP($C670*1,Lookups!$H:$N,3,FALSE),"")</f>
        <v>Entrees</v>
      </c>
      <c r="AB670" s="3" t="str">
        <f>IFERROR(VLOOKUP($C670*1,Lookups!$H:$N,4,FALSE),"")</f>
        <v>Dinner</v>
      </c>
      <c r="AC670" s="3" t="str">
        <f>IFERROR(VLOOKUP($C670*1,Lookups!$H:$N,5,FALSE),"")</f>
        <v>Other</v>
      </c>
      <c r="AD670" s="3">
        <f>IFERROR(VLOOKUP($C670*1,Lookups!$H:$N,6,FALSE),"")</f>
        <v>0</v>
      </c>
      <c r="AE670" s="3">
        <f>IFERROR(VLOOKUP($C670*1,Lookups!$H:$N,7,FALSE),"")</f>
        <v>0</v>
      </c>
      <c r="AF670" s="3" t="str">
        <f>VLOOKUP(B670*1,Stores!$A:$C,3,FALSE)</f>
        <v>DFDE</v>
      </c>
    </row>
    <row r="671" spans="1:32">
      <c r="A671" s="3" t="s">
        <v>917</v>
      </c>
      <c r="B671" s="3" t="s">
        <v>921</v>
      </c>
      <c r="C671" s="3">
        <v>999121</v>
      </c>
      <c r="D671" s="3" t="s">
        <v>918</v>
      </c>
      <c r="E671" s="3" t="s">
        <v>462</v>
      </c>
      <c r="F671" s="3">
        <v>2016</v>
      </c>
      <c r="G671" s="164">
        <v>0</v>
      </c>
      <c r="H671" s="3">
        <v>14.412999999999997</v>
      </c>
      <c r="I671" s="3">
        <v>13.418999999999999</v>
      </c>
      <c r="J671" s="3">
        <v>15.33</v>
      </c>
      <c r="K671" s="3">
        <v>17.135999999999996</v>
      </c>
      <c r="L671" s="3">
        <v>44.547999999999995</v>
      </c>
      <c r="M671" s="3">
        <v>100.79300000000001</v>
      </c>
      <c r="N671" s="3">
        <v>105.196</v>
      </c>
      <c r="O671" s="3">
        <v>121.85599999999999</v>
      </c>
      <c r="P671" s="3">
        <v>131.32</v>
      </c>
      <c r="Q671" s="3">
        <v>89.179999999999993</v>
      </c>
      <c r="R671" s="3">
        <v>14.412999999999997</v>
      </c>
      <c r="S671" s="3">
        <v>14.006999999999996</v>
      </c>
      <c r="T671" s="3">
        <v>16.492000000000001</v>
      </c>
      <c r="U671" s="3">
        <v>698.10299999999984</v>
      </c>
      <c r="V671" s="163">
        <f ca="1">SUM(INDIRECT(Inputs!$C$11&amp;ROW()&amp;":"&amp;Inputs!$C$12&amp;ROW()))</f>
        <v>89.179999999999993</v>
      </c>
      <c r="W671" s="163">
        <f ca="1">SUM(INDIRECT(Inputs!$C$13&amp;ROW()&amp;":"&amp;Inputs!$C$14&amp;ROW()))</f>
        <v>653.19099999999992</v>
      </c>
      <c r="X671" s="3" t="str">
        <f>IF(COUNTIFS(Lookups!$A:$A,C671)=1,"Gross Sales","")</f>
        <v/>
      </c>
      <c r="Y671" s="3" t="str">
        <f>IF(COUNTIFS(Lookups!$D:$D,C671)=1,"Bar Sales","")</f>
        <v/>
      </c>
      <c r="Z671" s="3" t="str">
        <f>IFERROR(VLOOKUP(C671*1,Lookups!$D:$F,3,FALSE),"")</f>
        <v/>
      </c>
      <c r="AA671" s="3" t="str">
        <f>IFERROR(VLOOKUP($C671*1,Lookups!$H:$N,3,FALSE),"")</f>
        <v>Entrees</v>
      </c>
      <c r="AB671" s="3" t="str">
        <f>IFERROR(VLOOKUP($C671*1,Lookups!$H:$N,4,FALSE),"")</f>
        <v>Dinner</v>
      </c>
      <c r="AC671" s="3" t="str">
        <f>IFERROR(VLOOKUP($C671*1,Lookups!$H:$N,5,FALSE),"")</f>
        <v>Other</v>
      </c>
      <c r="AD671" s="3">
        <f>IFERROR(VLOOKUP($C671*1,Lookups!$H:$N,6,FALSE),"")</f>
        <v>0</v>
      </c>
      <c r="AE671" s="3">
        <f>IFERROR(VLOOKUP($C671*1,Lookups!$H:$N,7,FALSE),"")</f>
        <v>0</v>
      </c>
      <c r="AF671" s="3" t="str">
        <f>VLOOKUP(B671*1,Stores!$A:$C,3,FALSE)</f>
        <v>DFDE</v>
      </c>
    </row>
    <row r="672" spans="1:32">
      <c r="A672" s="3" t="s">
        <v>917</v>
      </c>
      <c r="B672" s="3" t="s">
        <v>923</v>
      </c>
      <c r="C672" s="3">
        <v>999121</v>
      </c>
      <c r="D672" s="3" t="s">
        <v>918</v>
      </c>
      <c r="E672" s="3" t="s">
        <v>462</v>
      </c>
      <c r="F672" s="3">
        <v>2016</v>
      </c>
      <c r="G672" s="164">
        <v>0</v>
      </c>
      <c r="H672" s="3">
        <v>0</v>
      </c>
      <c r="I672" s="3">
        <v>4.6479999999999997</v>
      </c>
      <c r="J672" s="3">
        <v>0</v>
      </c>
      <c r="K672" s="3">
        <v>0</v>
      </c>
      <c r="L672" s="3">
        <v>1.3229999999999997</v>
      </c>
      <c r="M672" s="3">
        <v>0</v>
      </c>
      <c r="N672" s="3">
        <v>0</v>
      </c>
      <c r="O672" s="3">
        <v>0.8819999999999999</v>
      </c>
      <c r="P672" s="3">
        <v>0</v>
      </c>
      <c r="Q672" s="3">
        <v>0</v>
      </c>
      <c r="R672" s="3">
        <v>1.302</v>
      </c>
      <c r="S672" s="3">
        <v>0</v>
      </c>
      <c r="T672" s="3">
        <v>0</v>
      </c>
      <c r="U672" s="3">
        <v>8.1549999999999994</v>
      </c>
      <c r="V672" s="163">
        <f ca="1">SUM(INDIRECT(Inputs!$C$11&amp;ROW()&amp;":"&amp;Inputs!$C$12&amp;ROW()))</f>
        <v>0</v>
      </c>
      <c r="W672" s="163">
        <f ca="1">SUM(INDIRECT(Inputs!$C$13&amp;ROW()&amp;":"&amp;Inputs!$C$14&amp;ROW()))</f>
        <v>6.8529999999999989</v>
      </c>
      <c r="X672" s="3" t="str">
        <f>IF(COUNTIFS(Lookups!$A:$A,C672)=1,"Gross Sales","")</f>
        <v/>
      </c>
      <c r="Y672" s="3" t="str">
        <f>IF(COUNTIFS(Lookups!$D:$D,C672)=1,"Bar Sales","")</f>
        <v/>
      </c>
      <c r="Z672" s="3" t="str">
        <f>IFERROR(VLOOKUP(C672*1,Lookups!$D:$F,3,FALSE),"")</f>
        <v/>
      </c>
      <c r="AA672" s="3" t="str">
        <f>IFERROR(VLOOKUP($C672*1,Lookups!$H:$N,3,FALSE),"")</f>
        <v>Entrees</v>
      </c>
      <c r="AB672" s="3" t="str">
        <f>IFERROR(VLOOKUP($C672*1,Lookups!$H:$N,4,FALSE),"")</f>
        <v>Dinner</v>
      </c>
      <c r="AC672" s="3" t="str">
        <f>IFERROR(VLOOKUP($C672*1,Lookups!$H:$N,5,FALSE),"")</f>
        <v>Other</v>
      </c>
      <c r="AD672" s="3">
        <f>IFERROR(VLOOKUP($C672*1,Lookups!$H:$N,6,FALSE),"")</f>
        <v>0</v>
      </c>
      <c r="AE672" s="3">
        <f>IFERROR(VLOOKUP($C672*1,Lookups!$H:$N,7,FALSE),"")</f>
        <v>0</v>
      </c>
      <c r="AF672" s="3" t="str">
        <f>VLOOKUP(B672*1,Stores!$A:$C,3,FALSE)</f>
        <v>DFDE</v>
      </c>
    </row>
    <row r="673" spans="1:32">
      <c r="A673" s="3" t="s">
        <v>917</v>
      </c>
      <c r="B673" s="3" t="s">
        <v>924</v>
      </c>
      <c r="C673" s="3">
        <v>999121</v>
      </c>
      <c r="D673" s="3" t="s">
        <v>918</v>
      </c>
      <c r="E673" s="3" t="s">
        <v>462</v>
      </c>
      <c r="F673" s="3">
        <v>2016</v>
      </c>
      <c r="G673" s="164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310.63200000000001</v>
      </c>
      <c r="R673" s="3">
        <v>455.28</v>
      </c>
      <c r="S673" s="3">
        <v>221.18599999999998</v>
      </c>
      <c r="T673" s="3">
        <v>34.65</v>
      </c>
      <c r="U673" s="3">
        <v>1021.7479999999999</v>
      </c>
      <c r="V673" s="163">
        <f ca="1">SUM(INDIRECT(Inputs!$C$11&amp;ROW()&amp;":"&amp;Inputs!$C$12&amp;ROW()))</f>
        <v>310.63200000000001</v>
      </c>
      <c r="W673" s="163">
        <f ca="1">SUM(INDIRECT(Inputs!$C$13&amp;ROW()&amp;":"&amp;Inputs!$C$14&amp;ROW()))</f>
        <v>310.63200000000001</v>
      </c>
      <c r="X673" s="3" t="str">
        <f>IF(COUNTIFS(Lookups!$A:$A,C673)=1,"Gross Sales","")</f>
        <v/>
      </c>
      <c r="Y673" s="3" t="str">
        <f>IF(COUNTIFS(Lookups!$D:$D,C673)=1,"Bar Sales","")</f>
        <v/>
      </c>
      <c r="Z673" s="3" t="str">
        <f>IFERROR(VLOOKUP(C673*1,Lookups!$D:$F,3,FALSE),"")</f>
        <v/>
      </c>
      <c r="AA673" s="3" t="str">
        <f>IFERROR(VLOOKUP($C673*1,Lookups!$H:$N,3,FALSE),"")</f>
        <v>Entrees</v>
      </c>
      <c r="AB673" s="3" t="str">
        <f>IFERROR(VLOOKUP($C673*1,Lookups!$H:$N,4,FALSE),"")</f>
        <v>Dinner</v>
      </c>
      <c r="AC673" s="3" t="str">
        <f>IFERROR(VLOOKUP($C673*1,Lookups!$H:$N,5,FALSE),"")</f>
        <v>Other</v>
      </c>
      <c r="AD673" s="3">
        <f>IFERROR(VLOOKUP($C673*1,Lookups!$H:$N,6,FALSE),"")</f>
        <v>0</v>
      </c>
      <c r="AE673" s="3">
        <f>IFERROR(VLOOKUP($C673*1,Lookups!$H:$N,7,FALSE),"")</f>
        <v>0</v>
      </c>
      <c r="AF673" s="3" t="str">
        <f>VLOOKUP(B673*1,Stores!$A:$C,3,FALSE)</f>
        <v>DFDE</v>
      </c>
    </row>
    <row r="674" spans="1:32">
      <c r="A674" s="3" t="s">
        <v>917</v>
      </c>
      <c r="B674" s="3" t="s">
        <v>925</v>
      </c>
      <c r="C674" s="3">
        <v>999121</v>
      </c>
      <c r="D674" s="3" t="s">
        <v>918</v>
      </c>
      <c r="E674" s="3" t="s">
        <v>462</v>
      </c>
      <c r="F674" s="3">
        <v>2016</v>
      </c>
      <c r="G674" s="164">
        <v>0</v>
      </c>
      <c r="H674" s="3">
        <v>7.0069999999999997</v>
      </c>
      <c r="I674" s="3">
        <v>46.871999999999993</v>
      </c>
      <c r="J674" s="3">
        <v>56.21</v>
      </c>
      <c r="K674" s="3">
        <v>52.731000000000002</v>
      </c>
      <c r="L674" s="3">
        <v>43.89</v>
      </c>
      <c r="M674" s="3">
        <v>32.451999999999998</v>
      </c>
      <c r="N674" s="3">
        <v>7.0350000000000001</v>
      </c>
      <c r="O674" s="3">
        <v>20.824999999999999</v>
      </c>
      <c r="P674" s="3">
        <v>5.5509999999999993</v>
      </c>
      <c r="Q674" s="3">
        <v>36.707999999999998</v>
      </c>
      <c r="R674" s="3">
        <v>54.823999999999998</v>
      </c>
      <c r="S674" s="3">
        <v>54.193999999999996</v>
      </c>
      <c r="T674" s="3">
        <v>50.777999999999999</v>
      </c>
      <c r="U674" s="3">
        <v>469.077</v>
      </c>
      <c r="V674" s="163">
        <f ca="1">SUM(INDIRECT(Inputs!$C$11&amp;ROW()&amp;":"&amp;Inputs!$C$12&amp;ROW()))</f>
        <v>36.707999999999998</v>
      </c>
      <c r="W674" s="163">
        <f ca="1">SUM(INDIRECT(Inputs!$C$13&amp;ROW()&amp;":"&amp;Inputs!$C$14&amp;ROW()))</f>
        <v>309.28099999999995</v>
      </c>
      <c r="X674" s="3" t="str">
        <f>IF(COUNTIFS(Lookups!$A:$A,C674)=1,"Gross Sales","")</f>
        <v/>
      </c>
      <c r="Y674" s="3" t="str">
        <f>IF(COUNTIFS(Lookups!$D:$D,C674)=1,"Bar Sales","")</f>
        <v/>
      </c>
      <c r="Z674" s="3" t="str">
        <f>IFERROR(VLOOKUP(C674*1,Lookups!$D:$F,3,FALSE),"")</f>
        <v/>
      </c>
      <c r="AA674" s="3" t="str">
        <f>IFERROR(VLOOKUP($C674*1,Lookups!$H:$N,3,FALSE),"")</f>
        <v>Entrees</v>
      </c>
      <c r="AB674" s="3" t="str">
        <f>IFERROR(VLOOKUP($C674*1,Lookups!$H:$N,4,FALSE),"")</f>
        <v>Dinner</v>
      </c>
      <c r="AC674" s="3" t="str">
        <f>IFERROR(VLOOKUP($C674*1,Lookups!$H:$N,5,FALSE),"")</f>
        <v>Other</v>
      </c>
      <c r="AD674" s="3">
        <f>IFERROR(VLOOKUP($C674*1,Lookups!$H:$N,6,FALSE),"")</f>
        <v>0</v>
      </c>
      <c r="AE674" s="3">
        <f>IFERROR(VLOOKUP($C674*1,Lookups!$H:$N,7,FALSE),"")</f>
        <v>0</v>
      </c>
      <c r="AF674" s="3" t="str">
        <f>VLOOKUP(B674*1,Stores!$A:$C,3,FALSE)</f>
        <v>DFDE</v>
      </c>
    </row>
    <row r="675" spans="1:32">
      <c r="A675" s="3" t="s">
        <v>917</v>
      </c>
      <c r="B675" s="3" t="s">
        <v>926</v>
      </c>
      <c r="C675" s="3">
        <v>999121</v>
      </c>
      <c r="D675" s="3" t="s">
        <v>918</v>
      </c>
      <c r="E675" s="3" t="s">
        <v>462</v>
      </c>
      <c r="F675" s="3">
        <v>2016</v>
      </c>
      <c r="G675" s="164">
        <v>0</v>
      </c>
      <c r="H675" s="3">
        <v>0</v>
      </c>
      <c r="I675" s="3">
        <v>43.511999999999993</v>
      </c>
      <c r="J675" s="3">
        <v>8.1129999999999995</v>
      </c>
      <c r="K675" s="3">
        <v>45.695999999999998</v>
      </c>
      <c r="L675" s="3">
        <v>226.1</v>
      </c>
      <c r="M675" s="3">
        <v>433.66399999999993</v>
      </c>
      <c r="N675" s="3">
        <v>733.31999999999994</v>
      </c>
      <c r="O675" s="3">
        <v>485.09999999999997</v>
      </c>
      <c r="P675" s="3">
        <v>427.86799999999994</v>
      </c>
      <c r="Q675" s="3">
        <v>521.3599999999999</v>
      </c>
      <c r="R675" s="3">
        <v>113.274</v>
      </c>
      <c r="S675" s="3">
        <v>31.395</v>
      </c>
      <c r="T675" s="3">
        <v>55.943999999999996</v>
      </c>
      <c r="U675" s="3">
        <v>3125.3459999999991</v>
      </c>
      <c r="V675" s="163">
        <f ca="1">SUM(INDIRECT(Inputs!$C$11&amp;ROW()&amp;":"&amp;Inputs!$C$12&amp;ROW()))</f>
        <v>521.3599999999999</v>
      </c>
      <c r="W675" s="163">
        <f ca="1">SUM(INDIRECT(Inputs!$C$13&amp;ROW()&amp;":"&amp;Inputs!$C$14&amp;ROW()))</f>
        <v>2924.7329999999993</v>
      </c>
      <c r="X675" s="3" t="str">
        <f>IF(COUNTIFS(Lookups!$A:$A,C675)=1,"Gross Sales","")</f>
        <v/>
      </c>
      <c r="Y675" s="3" t="str">
        <f>IF(COUNTIFS(Lookups!$D:$D,C675)=1,"Bar Sales","")</f>
        <v/>
      </c>
      <c r="Z675" s="3" t="str">
        <f>IFERROR(VLOOKUP(C675*1,Lookups!$D:$F,3,FALSE),"")</f>
        <v/>
      </c>
      <c r="AA675" s="3" t="str">
        <f>IFERROR(VLOOKUP($C675*1,Lookups!$H:$N,3,FALSE),"")</f>
        <v>Entrees</v>
      </c>
      <c r="AB675" s="3" t="str">
        <f>IFERROR(VLOOKUP($C675*1,Lookups!$H:$N,4,FALSE),"")</f>
        <v>Dinner</v>
      </c>
      <c r="AC675" s="3" t="str">
        <f>IFERROR(VLOOKUP($C675*1,Lookups!$H:$N,5,FALSE),"")</f>
        <v>Other</v>
      </c>
      <c r="AD675" s="3">
        <f>IFERROR(VLOOKUP($C675*1,Lookups!$H:$N,6,FALSE),"")</f>
        <v>0</v>
      </c>
      <c r="AE675" s="3">
        <f>IFERROR(VLOOKUP($C675*1,Lookups!$H:$N,7,FALSE),"")</f>
        <v>0</v>
      </c>
      <c r="AF675" s="3" t="str">
        <f>VLOOKUP(B675*1,Stores!$A:$C,3,FALSE)</f>
        <v>DFDE</v>
      </c>
    </row>
    <row r="676" spans="1:32">
      <c r="A676" s="3" t="s">
        <v>917</v>
      </c>
      <c r="B676" s="3" t="s">
        <v>927</v>
      </c>
      <c r="C676" s="3">
        <v>999121</v>
      </c>
      <c r="D676" s="3" t="s">
        <v>918</v>
      </c>
      <c r="E676" s="3" t="s">
        <v>462</v>
      </c>
      <c r="F676" s="3">
        <v>2016</v>
      </c>
      <c r="G676" s="164">
        <v>0</v>
      </c>
      <c r="H676" s="3">
        <v>0</v>
      </c>
      <c r="I676" s="3">
        <v>0</v>
      </c>
      <c r="J676" s="3">
        <v>7.2799999999999994</v>
      </c>
      <c r="K676" s="3">
        <v>0</v>
      </c>
      <c r="L676" s="3">
        <v>116.886</v>
      </c>
      <c r="M676" s="3">
        <v>508.84399999999999</v>
      </c>
      <c r="N676" s="3">
        <v>867.3</v>
      </c>
      <c r="O676" s="3">
        <v>1106.4689999999998</v>
      </c>
      <c r="P676" s="3">
        <v>704.59199999999987</v>
      </c>
      <c r="Q676" s="3">
        <v>479.66100000000006</v>
      </c>
      <c r="R676" s="3">
        <v>51.24</v>
      </c>
      <c r="S676" s="3">
        <v>0</v>
      </c>
      <c r="T676" s="3">
        <v>0</v>
      </c>
      <c r="U676" s="3">
        <v>3842.271999999999</v>
      </c>
      <c r="V676" s="163">
        <f ca="1">SUM(INDIRECT(Inputs!$C$11&amp;ROW()&amp;":"&amp;Inputs!$C$12&amp;ROW()))</f>
        <v>479.66100000000006</v>
      </c>
      <c r="W676" s="163">
        <f ca="1">SUM(INDIRECT(Inputs!$C$13&amp;ROW()&amp;":"&amp;Inputs!$C$14&amp;ROW()))</f>
        <v>3791.0319999999992</v>
      </c>
      <c r="X676" s="3" t="str">
        <f>IF(COUNTIFS(Lookups!$A:$A,C676)=1,"Gross Sales","")</f>
        <v/>
      </c>
      <c r="Y676" s="3" t="str">
        <f>IF(COUNTIFS(Lookups!$D:$D,C676)=1,"Bar Sales","")</f>
        <v/>
      </c>
      <c r="Z676" s="3" t="str">
        <f>IFERROR(VLOOKUP(C676*1,Lookups!$D:$F,3,FALSE),"")</f>
        <v/>
      </c>
      <c r="AA676" s="3" t="str">
        <f>IFERROR(VLOOKUP($C676*1,Lookups!$H:$N,3,FALSE),"")</f>
        <v>Entrees</v>
      </c>
      <c r="AB676" s="3" t="str">
        <f>IFERROR(VLOOKUP($C676*1,Lookups!$H:$N,4,FALSE),"")</f>
        <v>Dinner</v>
      </c>
      <c r="AC676" s="3" t="str">
        <f>IFERROR(VLOOKUP($C676*1,Lookups!$H:$N,5,FALSE),"")</f>
        <v>Other</v>
      </c>
      <c r="AD676" s="3">
        <f>IFERROR(VLOOKUP($C676*1,Lookups!$H:$N,6,FALSE),"")</f>
        <v>0</v>
      </c>
      <c r="AE676" s="3">
        <f>IFERROR(VLOOKUP($C676*1,Lookups!$H:$N,7,FALSE),"")</f>
        <v>0</v>
      </c>
      <c r="AF676" s="3" t="str">
        <f>VLOOKUP(B676*1,Stores!$A:$C,3,FALSE)</f>
        <v>DFDE</v>
      </c>
    </row>
    <row r="677" spans="1:32">
      <c r="A677" s="3" t="s">
        <v>917</v>
      </c>
      <c r="B677" s="3" t="s">
        <v>928</v>
      </c>
      <c r="C677" s="3">
        <v>999121</v>
      </c>
      <c r="D677" s="3" t="s">
        <v>918</v>
      </c>
      <c r="E677" s="3" t="s">
        <v>462</v>
      </c>
      <c r="F677" s="3">
        <v>2016</v>
      </c>
      <c r="G677" s="164">
        <v>0</v>
      </c>
      <c r="H677" s="3">
        <v>57.316000000000003</v>
      </c>
      <c r="I677" s="3">
        <v>71.063999999999993</v>
      </c>
      <c r="J677" s="3">
        <v>84.42</v>
      </c>
      <c r="K677" s="3">
        <v>72.575999999999993</v>
      </c>
      <c r="L677" s="3">
        <v>65.267999999999986</v>
      </c>
      <c r="M677" s="3">
        <v>76.453999999999994</v>
      </c>
      <c r="N677" s="3">
        <v>34.873999999999995</v>
      </c>
      <c r="O677" s="3">
        <v>11.591999999999997</v>
      </c>
      <c r="P677" s="3">
        <v>25.871999999999996</v>
      </c>
      <c r="Q677" s="3">
        <v>57.539999999999992</v>
      </c>
      <c r="R677" s="3">
        <v>68.355000000000004</v>
      </c>
      <c r="S677" s="3">
        <v>63.195999999999998</v>
      </c>
      <c r="T677" s="3">
        <v>6.58</v>
      </c>
      <c r="U677" s="3">
        <v>695.10700000000008</v>
      </c>
      <c r="V677" s="163">
        <f ca="1">SUM(INDIRECT(Inputs!$C$11&amp;ROW()&amp;":"&amp;Inputs!$C$12&amp;ROW()))</f>
        <v>57.539999999999992</v>
      </c>
      <c r="W677" s="163">
        <f ca="1">SUM(INDIRECT(Inputs!$C$13&amp;ROW()&amp;":"&amp;Inputs!$C$14&amp;ROW()))</f>
        <v>556.976</v>
      </c>
      <c r="X677" s="3" t="str">
        <f>IF(COUNTIFS(Lookups!$A:$A,C677)=1,"Gross Sales","")</f>
        <v/>
      </c>
      <c r="Y677" s="3" t="str">
        <f>IF(COUNTIFS(Lookups!$D:$D,C677)=1,"Bar Sales","")</f>
        <v/>
      </c>
      <c r="Z677" s="3" t="str">
        <f>IFERROR(VLOOKUP(C677*1,Lookups!$D:$F,3,FALSE),"")</f>
        <v/>
      </c>
      <c r="AA677" s="3" t="str">
        <f>IFERROR(VLOOKUP($C677*1,Lookups!$H:$N,3,FALSE),"")</f>
        <v>Entrees</v>
      </c>
      <c r="AB677" s="3" t="str">
        <f>IFERROR(VLOOKUP($C677*1,Lookups!$H:$N,4,FALSE),"")</f>
        <v>Dinner</v>
      </c>
      <c r="AC677" s="3" t="str">
        <f>IFERROR(VLOOKUP($C677*1,Lookups!$H:$N,5,FALSE),"")</f>
        <v>Other</v>
      </c>
      <c r="AD677" s="3">
        <f>IFERROR(VLOOKUP($C677*1,Lookups!$H:$N,6,FALSE),"")</f>
        <v>0</v>
      </c>
      <c r="AE677" s="3">
        <f>IFERROR(VLOOKUP($C677*1,Lookups!$H:$N,7,FALSE),"")</f>
        <v>0</v>
      </c>
      <c r="AF677" s="3" t="str">
        <f>VLOOKUP(B677*1,Stores!$A:$C,3,FALSE)</f>
        <v>DFDE</v>
      </c>
    </row>
    <row r="678" spans="1:32">
      <c r="A678" s="3" t="s">
        <v>917</v>
      </c>
      <c r="B678" s="3" t="s">
        <v>929</v>
      </c>
      <c r="C678" s="3">
        <v>999121</v>
      </c>
      <c r="D678" s="3" t="s">
        <v>918</v>
      </c>
      <c r="E678" s="3" t="s">
        <v>462</v>
      </c>
      <c r="F678" s="3">
        <v>2016</v>
      </c>
      <c r="G678" s="164">
        <v>0</v>
      </c>
      <c r="H678" s="3">
        <v>7.1890000000000001</v>
      </c>
      <c r="I678" s="3">
        <v>8.9249999999999989</v>
      </c>
      <c r="J678" s="3">
        <v>3.3249999999999997</v>
      </c>
      <c r="K678" s="3">
        <v>0</v>
      </c>
      <c r="L678" s="3">
        <v>2.6950000000000003</v>
      </c>
      <c r="M678" s="3">
        <v>103.48799999999999</v>
      </c>
      <c r="N678" s="3">
        <v>157.10799999999998</v>
      </c>
      <c r="O678" s="3">
        <v>218.11999999999998</v>
      </c>
      <c r="P678" s="3">
        <v>162.435</v>
      </c>
      <c r="Q678" s="3">
        <v>85.700999999999993</v>
      </c>
      <c r="R678" s="3">
        <v>1.9319999999999997</v>
      </c>
      <c r="S678" s="3">
        <v>0.97999999999999987</v>
      </c>
      <c r="T678" s="3">
        <v>4.8719999999999999</v>
      </c>
      <c r="U678" s="3">
        <v>756.76999999999987</v>
      </c>
      <c r="V678" s="163">
        <f ca="1">SUM(INDIRECT(Inputs!$C$11&amp;ROW()&amp;":"&amp;Inputs!$C$12&amp;ROW()))</f>
        <v>85.700999999999993</v>
      </c>
      <c r="W678" s="163">
        <f ca="1">SUM(INDIRECT(Inputs!$C$13&amp;ROW()&amp;":"&amp;Inputs!$C$14&amp;ROW()))</f>
        <v>748.98599999999988</v>
      </c>
      <c r="X678" s="3" t="str">
        <f>IF(COUNTIFS(Lookups!$A:$A,C678)=1,"Gross Sales","")</f>
        <v/>
      </c>
      <c r="Y678" s="3" t="str">
        <f>IF(COUNTIFS(Lookups!$D:$D,C678)=1,"Bar Sales","")</f>
        <v/>
      </c>
      <c r="Z678" s="3" t="str">
        <f>IFERROR(VLOOKUP(C678*1,Lookups!$D:$F,3,FALSE),"")</f>
        <v/>
      </c>
      <c r="AA678" s="3" t="str">
        <f>IFERROR(VLOOKUP($C678*1,Lookups!$H:$N,3,FALSE),"")</f>
        <v>Entrees</v>
      </c>
      <c r="AB678" s="3" t="str">
        <f>IFERROR(VLOOKUP($C678*1,Lookups!$H:$N,4,FALSE),"")</f>
        <v>Dinner</v>
      </c>
      <c r="AC678" s="3" t="str">
        <f>IFERROR(VLOOKUP($C678*1,Lookups!$H:$N,5,FALSE),"")</f>
        <v>Other</v>
      </c>
      <c r="AD678" s="3">
        <f>IFERROR(VLOOKUP($C678*1,Lookups!$H:$N,6,FALSE),"")</f>
        <v>0</v>
      </c>
      <c r="AE678" s="3">
        <f>IFERROR(VLOOKUP($C678*1,Lookups!$H:$N,7,FALSE),"")</f>
        <v>0</v>
      </c>
      <c r="AF678" s="3" t="str">
        <f>VLOOKUP(B678*1,Stores!$A:$C,3,FALSE)</f>
        <v>DFDE</v>
      </c>
    </row>
    <row r="679" spans="1:32">
      <c r="A679" s="3" t="s">
        <v>917</v>
      </c>
      <c r="B679" s="3" t="s">
        <v>930</v>
      </c>
      <c r="C679" s="3">
        <v>999121</v>
      </c>
      <c r="D679" s="3" t="s">
        <v>918</v>
      </c>
      <c r="E679" s="3" t="s">
        <v>462</v>
      </c>
      <c r="F679" s="3">
        <v>2016</v>
      </c>
      <c r="G679" s="164">
        <v>0</v>
      </c>
      <c r="H679" s="3">
        <v>0</v>
      </c>
      <c r="I679" s="3">
        <v>4.3469999999999995</v>
      </c>
      <c r="J679" s="3">
        <v>0</v>
      </c>
      <c r="K679" s="3">
        <v>105.67199999999998</v>
      </c>
      <c r="L679" s="3">
        <v>75.67</v>
      </c>
      <c r="M679" s="3">
        <v>51.155999999999992</v>
      </c>
      <c r="N679" s="3">
        <v>152.88</v>
      </c>
      <c r="O679" s="3">
        <v>62.852999999999994</v>
      </c>
      <c r="P679" s="3">
        <v>164.864</v>
      </c>
      <c r="Q679" s="3">
        <v>145.86599999999999</v>
      </c>
      <c r="R679" s="3">
        <v>31.387999999999998</v>
      </c>
      <c r="S679" s="3">
        <v>0</v>
      </c>
      <c r="T679" s="3">
        <v>0</v>
      </c>
      <c r="U679" s="3">
        <v>794.69600000000003</v>
      </c>
      <c r="V679" s="163">
        <f ca="1">SUM(INDIRECT(Inputs!$C$11&amp;ROW()&amp;":"&amp;Inputs!$C$12&amp;ROW()))</f>
        <v>145.86599999999999</v>
      </c>
      <c r="W679" s="163">
        <f ca="1">SUM(INDIRECT(Inputs!$C$13&amp;ROW()&amp;":"&amp;Inputs!$C$14&amp;ROW()))</f>
        <v>763.30799999999999</v>
      </c>
      <c r="X679" s="3" t="str">
        <f>IF(COUNTIFS(Lookups!$A:$A,C679)=1,"Gross Sales","")</f>
        <v/>
      </c>
      <c r="Y679" s="3" t="str">
        <f>IF(COUNTIFS(Lookups!$D:$D,C679)=1,"Bar Sales","")</f>
        <v/>
      </c>
      <c r="Z679" s="3" t="str">
        <f>IFERROR(VLOOKUP(C679*1,Lookups!$D:$F,3,FALSE),"")</f>
        <v/>
      </c>
      <c r="AA679" s="3" t="str">
        <f>IFERROR(VLOOKUP($C679*1,Lookups!$H:$N,3,FALSE),"")</f>
        <v>Entrees</v>
      </c>
      <c r="AB679" s="3" t="str">
        <f>IFERROR(VLOOKUP($C679*1,Lookups!$H:$N,4,FALSE),"")</f>
        <v>Dinner</v>
      </c>
      <c r="AC679" s="3" t="str">
        <f>IFERROR(VLOOKUP($C679*1,Lookups!$H:$N,5,FALSE),"")</f>
        <v>Other</v>
      </c>
      <c r="AD679" s="3">
        <f>IFERROR(VLOOKUP($C679*1,Lookups!$H:$N,6,FALSE),"")</f>
        <v>0</v>
      </c>
      <c r="AE679" s="3">
        <f>IFERROR(VLOOKUP($C679*1,Lookups!$H:$N,7,FALSE),"")</f>
        <v>0</v>
      </c>
      <c r="AF679" s="3" t="str">
        <f>VLOOKUP(B679*1,Stores!$A:$C,3,FALSE)</f>
        <v>DFDE</v>
      </c>
    </row>
    <row r="680" spans="1:32">
      <c r="A680" s="3" t="s">
        <v>917</v>
      </c>
      <c r="B680" s="3" t="s">
        <v>932</v>
      </c>
      <c r="C680" s="3">
        <v>999121</v>
      </c>
      <c r="D680" s="3" t="s">
        <v>918</v>
      </c>
      <c r="E680" s="3" t="s">
        <v>462</v>
      </c>
      <c r="F680" s="3">
        <v>2016</v>
      </c>
      <c r="G680" s="164">
        <v>0</v>
      </c>
      <c r="H680" s="3">
        <v>25.76</v>
      </c>
      <c r="I680" s="3">
        <v>55.271999999999991</v>
      </c>
      <c r="J680" s="3">
        <v>88.2</v>
      </c>
      <c r="K680" s="3">
        <v>131.49499999999998</v>
      </c>
      <c r="L680" s="3">
        <v>175.07</v>
      </c>
      <c r="M680" s="3">
        <v>624.62399999999991</v>
      </c>
      <c r="N680" s="3">
        <v>1093.26</v>
      </c>
      <c r="O680" s="3">
        <v>663.6</v>
      </c>
      <c r="P680" s="3">
        <v>564.4799999999999</v>
      </c>
      <c r="Q680" s="3">
        <v>523.76799999999992</v>
      </c>
      <c r="R680" s="3">
        <v>97.825000000000003</v>
      </c>
      <c r="S680" s="3">
        <v>131.94299999999998</v>
      </c>
      <c r="T680" s="3">
        <v>275.57599999999996</v>
      </c>
      <c r="U680" s="3">
        <v>4450.8729999999996</v>
      </c>
      <c r="V680" s="163">
        <f ca="1">SUM(INDIRECT(Inputs!$C$11&amp;ROW()&amp;":"&amp;Inputs!$C$12&amp;ROW()))</f>
        <v>523.76799999999992</v>
      </c>
      <c r="W680" s="163">
        <f ca="1">SUM(INDIRECT(Inputs!$C$13&amp;ROW()&amp;":"&amp;Inputs!$C$14&amp;ROW()))</f>
        <v>3945.5289999999995</v>
      </c>
      <c r="X680" s="3" t="str">
        <f>IF(COUNTIFS(Lookups!$A:$A,C680)=1,"Gross Sales","")</f>
        <v/>
      </c>
      <c r="Y680" s="3" t="str">
        <f>IF(COUNTIFS(Lookups!$D:$D,C680)=1,"Bar Sales","")</f>
        <v/>
      </c>
      <c r="Z680" s="3" t="str">
        <f>IFERROR(VLOOKUP(C680*1,Lookups!$D:$F,3,FALSE),"")</f>
        <v/>
      </c>
      <c r="AA680" s="3" t="str">
        <f>IFERROR(VLOOKUP($C680*1,Lookups!$H:$N,3,FALSE),"")</f>
        <v>Entrees</v>
      </c>
      <c r="AB680" s="3" t="str">
        <f>IFERROR(VLOOKUP($C680*1,Lookups!$H:$N,4,FALSE),"")</f>
        <v>Dinner</v>
      </c>
      <c r="AC680" s="3" t="str">
        <f>IFERROR(VLOOKUP($C680*1,Lookups!$H:$N,5,FALSE),"")</f>
        <v>Other</v>
      </c>
      <c r="AD680" s="3">
        <f>IFERROR(VLOOKUP($C680*1,Lookups!$H:$N,6,FALSE),"")</f>
        <v>0</v>
      </c>
      <c r="AE680" s="3">
        <f>IFERROR(VLOOKUP($C680*1,Lookups!$H:$N,7,FALSE),"")</f>
        <v>0</v>
      </c>
      <c r="AF680" s="3" t="str">
        <f>VLOOKUP(B680*1,Stores!$A:$C,3,FALSE)</f>
        <v>DFG</v>
      </c>
    </row>
    <row r="681" spans="1:32">
      <c r="A681" s="3" t="s">
        <v>917</v>
      </c>
      <c r="B681" s="3" t="s">
        <v>933</v>
      </c>
      <c r="C681" s="3">
        <v>999121</v>
      </c>
      <c r="D681" s="3" t="s">
        <v>918</v>
      </c>
      <c r="E681" s="3" t="s">
        <v>462</v>
      </c>
      <c r="F681" s="3">
        <v>2016</v>
      </c>
      <c r="G681" s="164">
        <v>0</v>
      </c>
      <c r="H681" s="3">
        <v>0.90999999999999992</v>
      </c>
      <c r="I681" s="3">
        <v>210.51099999999997</v>
      </c>
      <c r="J681" s="3">
        <v>177.74399999999997</v>
      </c>
      <c r="K681" s="3">
        <v>370.09699999999998</v>
      </c>
      <c r="L681" s="3">
        <v>656.64199999999994</v>
      </c>
      <c r="M681" s="3">
        <v>417.3119999999999</v>
      </c>
      <c r="N681" s="3">
        <v>133.16799999999998</v>
      </c>
      <c r="O681" s="3">
        <v>56.055999999999997</v>
      </c>
      <c r="P681" s="3">
        <v>225.28799999999998</v>
      </c>
      <c r="Q681" s="3">
        <v>421.14800000000002</v>
      </c>
      <c r="R681" s="3">
        <v>441.88200000000001</v>
      </c>
      <c r="S681" s="3">
        <v>141.624</v>
      </c>
      <c r="T681" s="3">
        <v>0</v>
      </c>
      <c r="U681" s="3">
        <v>3252.3819999999996</v>
      </c>
      <c r="V681" s="163">
        <f ca="1">SUM(INDIRECT(Inputs!$C$11&amp;ROW()&amp;":"&amp;Inputs!$C$12&amp;ROW()))</f>
        <v>421.14800000000002</v>
      </c>
      <c r="W681" s="163">
        <f ca="1">SUM(INDIRECT(Inputs!$C$13&amp;ROW()&amp;":"&amp;Inputs!$C$14&amp;ROW()))</f>
        <v>2668.8759999999997</v>
      </c>
      <c r="X681" s="3" t="str">
        <f>IF(COUNTIFS(Lookups!$A:$A,C681)=1,"Gross Sales","")</f>
        <v/>
      </c>
      <c r="Y681" s="3" t="str">
        <f>IF(COUNTIFS(Lookups!$D:$D,C681)=1,"Bar Sales","")</f>
        <v/>
      </c>
      <c r="Z681" s="3" t="str">
        <f>IFERROR(VLOOKUP(C681*1,Lookups!$D:$F,3,FALSE),"")</f>
        <v/>
      </c>
      <c r="AA681" s="3" t="str">
        <f>IFERROR(VLOOKUP($C681*1,Lookups!$H:$N,3,FALSE),"")</f>
        <v>Entrees</v>
      </c>
      <c r="AB681" s="3" t="str">
        <f>IFERROR(VLOOKUP($C681*1,Lookups!$H:$N,4,FALSE),"")</f>
        <v>Dinner</v>
      </c>
      <c r="AC681" s="3" t="str">
        <f>IFERROR(VLOOKUP($C681*1,Lookups!$H:$N,5,FALSE),"")</f>
        <v>Other</v>
      </c>
      <c r="AD681" s="3">
        <f>IFERROR(VLOOKUP($C681*1,Lookups!$H:$N,6,FALSE),"")</f>
        <v>0</v>
      </c>
      <c r="AE681" s="3">
        <f>IFERROR(VLOOKUP($C681*1,Lookups!$H:$N,7,FALSE),"")</f>
        <v>0</v>
      </c>
      <c r="AF681" s="3" t="str">
        <f>VLOOKUP(B681*1,Stores!$A:$C,3,FALSE)</f>
        <v>DFG</v>
      </c>
    </row>
    <row r="682" spans="1:32">
      <c r="A682" s="3" t="s">
        <v>917</v>
      </c>
      <c r="B682" s="3" t="s">
        <v>934</v>
      </c>
      <c r="C682" s="3">
        <v>999121</v>
      </c>
      <c r="D682" s="3" t="s">
        <v>918</v>
      </c>
      <c r="E682" s="3" t="s">
        <v>462</v>
      </c>
      <c r="F682" s="3">
        <v>2016</v>
      </c>
      <c r="G682" s="164">
        <v>0</v>
      </c>
      <c r="H682" s="3">
        <v>0</v>
      </c>
      <c r="I682" s="3">
        <v>0</v>
      </c>
      <c r="J682" s="3">
        <v>141.03599999999997</v>
      </c>
      <c r="K682" s="3">
        <v>249.71099999999996</v>
      </c>
      <c r="L682" s="3">
        <v>152.29199999999997</v>
      </c>
      <c r="M682" s="3">
        <v>533.82000000000005</v>
      </c>
      <c r="N682" s="3">
        <v>232.84799999999998</v>
      </c>
      <c r="O682" s="3">
        <v>167.57999999999998</v>
      </c>
      <c r="P682" s="3">
        <v>213.10799999999998</v>
      </c>
      <c r="Q682" s="3">
        <v>352.8</v>
      </c>
      <c r="R682" s="3">
        <v>212.35199999999998</v>
      </c>
      <c r="S682" s="3">
        <v>27.782999999999998</v>
      </c>
      <c r="T682" s="3">
        <v>0</v>
      </c>
      <c r="U682" s="3">
        <v>2283.3299999999995</v>
      </c>
      <c r="V682" s="163">
        <f ca="1">SUM(INDIRECT(Inputs!$C$11&amp;ROW()&amp;":"&amp;Inputs!$C$12&amp;ROW()))</f>
        <v>352.8</v>
      </c>
      <c r="W682" s="163">
        <f ca="1">SUM(INDIRECT(Inputs!$C$13&amp;ROW()&amp;":"&amp;Inputs!$C$14&amp;ROW()))</f>
        <v>2043.1949999999997</v>
      </c>
      <c r="X682" s="3" t="str">
        <f>IF(COUNTIFS(Lookups!$A:$A,C682)=1,"Gross Sales","")</f>
        <v/>
      </c>
      <c r="Y682" s="3" t="str">
        <f>IF(COUNTIFS(Lookups!$D:$D,C682)=1,"Bar Sales","")</f>
        <v/>
      </c>
      <c r="Z682" s="3" t="str">
        <f>IFERROR(VLOOKUP(C682*1,Lookups!$D:$F,3,FALSE),"")</f>
        <v/>
      </c>
      <c r="AA682" s="3" t="str">
        <f>IFERROR(VLOOKUP($C682*1,Lookups!$H:$N,3,FALSE),"")</f>
        <v>Entrees</v>
      </c>
      <c r="AB682" s="3" t="str">
        <f>IFERROR(VLOOKUP($C682*1,Lookups!$H:$N,4,FALSE),"")</f>
        <v>Dinner</v>
      </c>
      <c r="AC682" s="3" t="str">
        <f>IFERROR(VLOOKUP($C682*1,Lookups!$H:$N,5,FALSE),"")</f>
        <v>Other</v>
      </c>
      <c r="AD682" s="3">
        <f>IFERROR(VLOOKUP($C682*1,Lookups!$H:$N,6,FALSE),"")</f>
        <v>0</v>
      </c>
      <c r="AE682" s="3">
        <f>IFERROR(VLOOKUP($C682*1,Lookups!$H:$N,7,FALSE),"")</f>
        <v>0</v>
      </c>
      <c r="AF682" s="3" t="str">
        <f>VLOOKUP(B682*1,Stores!$A:$C,3,FALSE)</f>
        <v>DFG</v>
      </c>
    </row>
    <row r="683" spans="1:32">
      <c r="A683" s="3" t="s">
        <v>917</v>
      </c>
      <c r="B683" s="3" t="s">
        <v>935</v>
      </c>
      <c r="C683" s="3">
        <v>999121</v>
      </c>
      <c r="D683" s="3" t="s">
        <v>918</v>
      </c>
      <c r="E683" s="3" t="s">
        <v>462</v>
      </c>
      <c r="F683" s="3">
        <v>2016</v>
      </c>
      <c r="G683" s="164">
        <v>0</v>
      </c>
      <c r="H683" s="3">
        <v>-1.6169999999999998</v>
      </c>
      <c r="I683" s="3">
        <v>34.047999999999995</v>
      </c>
      <c r="J683" s="3">
        <v>423.15</v>
      </c>
      <c r="K683" s="3">
        <v>328.69200000000001</v>
      </c>
      <c r="L683" s="3">
        <v>498.32999999999993</v>
      </c>
      <c r="M683" s="3">
        <v>490.48999999999995</v>
      </c>
      <c r="N683" s="3">
        <v>336.05600000000004</v>
      </c>
      <c r="O683" s="3">
        <v>383.47399999999999</v>
      </c>
      <c r="P683" s="3">
        <v>462.1749999999999</v>
      </c>
      <c r="Q683" s="3">
        <v>447.29999999999995</v>
      </c>
      <c r="R683" s="3">
        <v>500.46500000000003</v>
      </c>
      <c r="S683" s="3">
        <v>120.58199999999999</v>
      </c>
      <c r="T683" s="3">
        <v>10.64</v>
      </c>
      <c r="U683" s="3">
        <v>4033.7849999999999</v>
      </c>
      <c r="V683" s="163">
        <f ca="1">SUM(INDIRECT(Inputs!$C$11&amp;ROW()&amp;":"&amp;Inputs!$C$12&amp;ROW()))</f>
        <v>447.29999999999995</v>
      </c>
      <c r="W683" s="163">
        <f ca="1">SUM(INDIRECT(Inputs!$C$13&amp;ROW()&amp;":"&amp;Inputs!$C$14&amp;ROW()))</f>
        <v>3402.098</v>
      </c>
      <c r="X683" s="3" t="str">
        <f>IF(COUNTIFS(Lookups!$A:$A,C683)=1,"Gross Sales","")</f>
        <v/>
      </c>
      <c r="Y683" s="3" t="str">
        <f>IF(COUNTIFS(Lookups!$D:$D,C683)=1,"Bar Sales","")</f>
        <v/>
      </c>
      <c r="Z683" s="3" t="str">
        <f>IFERROR(VLOOKUP(C683*1,Lookups!$D:$F,3,FALSE),"")</f>
        <v/>
      </c>
      <c r="AA683" s="3" t="str">
        <f>IFERROR(VLOOKUP($C683*1,Lookups!$H:$N,3,FALSE),"")</f>
        <v>Entrees</v>
      </c>
      <c r="AB683" s="3" t="str">
        <f>IFERROR(VLOOKUP($C683*1,Lookups!$H:$N,4,FALSE),"")</f>
        <v>Dinner</v>
      </c>
      <c r="AC683" s="3" t="str">
        <f>IFERROR(VLOOKUP($C683*1,Lookups!$H:$N,5,FALSE),"")</f>
        <v>Other</v>
      </c>
      <c r="AD683" s="3">
        <f>IFERROR(VLOOKUP($C683*1,Lookups!$H:$N,6,FALSE),"")</f>
        <v>0</v>
      </c>
      <c r="AE683" s="3">
        <f>IFERROR(VLOOKUP($C683*1,Lookups!$H:$N,7,FALSE),"")</f>
        <v>0</v>
      </c>
      <c r="AF683" s="3" t="str">
        <f>VLOOKUP(B683*1,Stores!$A:$C,3,FALSE)</f>
        <v>DFG</v>
      </c>
    </row>
    <row r="684" spans="1:32">
      <c r="A684" s="3" t="s">
        <v>917</v>
      </c>
      <c r="B684" s="3" t="s">
        <v>936</v>
      </c>
      <c r="C684" s="3">
        <v>999121</v>
      </c>
      <c r="D684" s="3" t="s">
        <v>918</v>
      </c>
      <c r="E684" s="3" t="s">
        <v>462</v>
      </c>
      <c r="F684" s="3">
        <v>2016</v>
      </c>
      <c r="G684" s="164">
        <v>0</v>
      </c>
      <c r="H684" s="3">
        <v>28.027999999999999</v>
      </c>
      <c r="I684" s="3">
        <v>192.08</v>
      </c>
      <c r="J684" s="3">
        <v>224.84699999999998</v>
      </c>
      <c r="K684" s="3">
        <v>362.55799999999999</v>
      </c>
      <c r="L684" s="3">
        <v>368.35399999999993</v>
      </c>
      <c r="M684" s="3">
        <v>247.01599999999999</v>
      </c>
      <c r="N684" s="3">
        <v>130.94199999999998</v>
      </c>
      <c r="O684" s="3">
        <v>91.853999999999999</v>
      </c>
      <c r="P684" s="3">
        <v>152.88</v>
      </c>
      <c r="Q684" s="3">
        <v>249.20000000000002</v>
      </c>
      <c r="R684" s="3">
        <v>310.12799999999999</v>
      </c>
      <c r="S684" s="3">
        <v>160.125</v>
      </c>
      <c r="T684" s="3">
        <v>83.082999999999984</v>
      </c>
      <c r="U684" s="3">
        <v>2601.0949999999998</v>
      </c>
      <c r="V684" s="163">
        <f ca="1">SUM(INDIRECT(Inputs!$C$11&amp;ROW()&amp;":"&amp;Inputs!$C$12&amp;ROW()))</f>
        <v>249.20000000000002</v>
      </c>
      <c r="W684" s="163">
        <f ca="1">SUM(INDIRECT(Inputs!$C$13&amp;ROW()&amp;":"&amp;Inputs!$C$14&amp;ROW()))</f>
        <v>2047.7589999999998</v>
      </c>
      <c r="X684" s="3" t="str">
        <f>IF(COUNTIFS(Lookups!$A:$A,C684)=1,"Gross Sales","")</f>
        <v/>
      </c>
      <c r="Y684" s="3" t="str">
        <f>IF(COUNTIFS(Lookups!$D:$D,C684)=1,"Bar Sales","")</f>
        <v/>
      </c>
      <c r="Z684" s="3" t="str">
        <f>IFERROR(VLOOKUP(C684*1,Lookups!$D:$F,3,FALSE),"")</f>
        <v/>
      </c>
      <c r="AA684" s="3" t="str">
        <f>IFERROR(VLOOKUP($C684*1,Lookups!$H:$N,3,FALSE),"")</f>
        <v>Entrees</v>
      </c>
      <c r="AB684" s="3" t="str">
        <f>IFERROR(VLOOKUP($C684*1,Lookups!$H:$N,4,FALSE),"")</f>
        <v>Dinner</v>
      </c>
      <c r="AC684" s="3" t="str">
        <f>IFERROR(VLOOKUP($C684*1,Lookups!$H:$N,5,FALSE),"")</f>
        <v>Other</v>
      </c>
      <c r="AD684" s="3">
        <f>IFERROR(VLOOKUP($C684*1,Lookups!$H:$N,6,FALSE),"")</f>
        <v>0</v>
      </c>
      <c r="AE684" s="3">
        <f>IFERROR(VLOOKUP($C684*1,Lookups!$H:$N,7,FALSE),"")</f>
        <v>0</v>
      </c>
      <c r="AF684" s="3" t="str">
        <f>VLOOKUP(B684*1,Stores!$A:$C,3,FALSE)</f>
        <v>DFG</v>
      </c>
    </row>
    <row r="685" spans="1:32">
      <c r="A685" s="3" t="s">
        <v>917</v>
      </c>
      <c r="B685" s="3" t="s">
        <v>938</v>
      </c>
      <c r="C685" s="3">
        <v>999121</v>
      </c>
      <c r="D685" s="3" t="s">
        <v>918</v>
      </c>
      <c r="E685" s="3" t="s">
        <v>462</v>
      </c>
      <c r="F685" s="3">
        <v>2016</v>
      </c>
      <c r="G685" s="164">
        <v>0</v>
      </c>
      <c r="H685" s="3">
        <v>1117.039</v>
      </c>
      <c r="I685" s="3">
        <v>1589.2799999999997</v>
      </c>
      <c r="J685" s="3">
        <v>1161.5940000000001</v>
      </c>
      <c r="K685" s="3">
        <v>1328.6769999999999</v>
      </c>
      <c r="L685" s="3">
        <v>1814.1759999999999</v>
      </c>
      <c r="M685" s="3">
        <v>1498.3429999999998</v>
      </c>
      <c r="N685" s="3">
        <v>3065.8809999999999</v>
      </c>
      <c r="O685" s="3">
        <v>2851.1279999999997</v>
      </c>
      <c r="P685" s="3">
        <v>2132.8649999999998</v>
      </c>
      <c r="Q685" s="3">
        <v>2587.8159999999998</v>
      </c>
      <c r="R685" s="3">
        <v>1908.27</v>
      </c>
      <c r="S685" s="3">
        <v>1295.175</v>
      </c>
      <c r="T685" s="3">
        <v>992.06099999999992</v>
      </c>
      <c r="U685" s="3">
        <v>23342.305</v>
      </c>
      <c r="V685" s="163">
        <f ca="1">SUM(INDIRECT(Inputs!$C$11&amp;ROW()&amp;":"&amp;Inputs!$C$12&amp;ROW()))</f>
        <v>2587.8159999999998</v>
      </c>
      <c r="W685" s="163">
        <f ca="1">SUM(INDIRECT(Inputs!$C$13&amp;ROW()&amp;":"&amp;Inputs!$C$14&amp;ROW()))</f>
        <v>19146.798999999999</v>
      </c>
      <c r="X685" s="3" t="str">
        <f>IF(COUNTIFS(Lookups!$A:$A,C685)=1,"Gross Sales","")</f>
        <v/>
      </c>
      <c r="Y685" s="3" t="str">
        <f>IF(COUNTIFS(Lookups!$D:$D,C685)=1,"Bar Sales","")</f>
        <v/>
      </c>
      <c r="Z685" s="3" t="str">
        <f>IFERROR(VLOOKUP(C685*1,Lookups!$D:$F,3,FALSE),"")</f>
        <v/>
      </c>
      <c r="AA685" s="3" t="str">
        <f>IFERROR(VLOOKUP($C685*1,Lookups!$H:$N,3,FALSE),"")</f>
        <v>Entrees</v>
      </c>
      <c r="AB685" s="3" t="str">
        <f>IFERROR(VLOOKUP($C685*1,Lookups!$H:$N,4,FALSE),"")</f>
        <v>Dinner</v>
      </c>
      <c r="AC685" s="3" t="str">
        <f>IFERROR(VLOOKUP($C685*1,Lookups!$H:$N,5,FALSE),"")</f>
        <v>Other</v>
      </c>
      <c r="AD685" s="3">
        <f>IFERROR(VLOOKUP($C685*1,Lookups!$H:$N,6,FALSE),"")</f>
        <v>0</v>
      </c>
      <c r="AE685" s="3">
        <f>IFERROR(VLOOKUP($C685*1,Lookups!$H:$N,7,FALSE),"")</f>
        <v>0</v>
      </c>
      <c r="AF685" s="3" t="str">
        <f>VLOOKUP(B685*1,Stores!$A:$C,3,FALSE)</f>
        <v>DFG</v>
      </c>
    </row>
    <row r="686" spans="1:32">
      <c r="A686" s="3" t="s">
        <v>917</v>
      </c>
      <c r="B686" s="3" t="s">
        <v>939</v>
      </c>
      <c r="C686" s="3">
        <v>999121</v>
      </c>
      <c r="D686" s="3" t="s">
        <v>918</v>
      </c>
      <c r="E686" s="3" t="s">
        <v>462</v>
      </c>
      <c r="F686" s="3">
        <v>2016</v>
      </c>
      <c r="G686" s="164">
        <v>0</v>
      </c>
      <c r="H686" s="3">
        <v>220.49999999999997</v>
      </c>
      <c r="I686" s="3">
        <v>747.85199999999986</v>
      </c>
      <c r="J686" s="3">
        <v>734.11800000000005</v>
      </c>
      <c r="K686" s="3">
        <v>1171.8839999999998</v>
      </c>
      <c r="L686" s="3">
        <v>1193.9759999999999</v>
      </c>
      <c r="M686" s="3">
        <v>987.34999999999991</v>
      </c>
      <c r="N686" s="3">
        <v>515.82299999999998</v>
      </c>
      <c r="O686" s="3">
        <v>420.46199999999993</v>
      </c>
      <c r="P686" s="3">
        <v>800.31</v>
      </c>
      <c r="Q686" s="3">
        <v>1070.9929999999999</v>
      </c>
      <c r="R686" s="3">
        <v>1728.3419999999999</v>
      </c>
      <c r="S686" s="3">
        <v>1421.1119999999999</v>
      </c>
      <c r="T686" s="3">
        <v>653.51999999999987</v>
      </c>
      <c r="U686" s="3">
        <v>11666.241999999998</v>
      </c>
      <c r="V686" s="163">
        <f ca="1">SUM(INDIRECT(Inputs!$C$11&amp;ROW()&amp;":"&amp;Inputs!$C$12&amp;ROW()))</f>
        <v>1070.9929999999999</v>
      </c>
      <c r="W686" s="163">
        <f ca="1">SUM(INDIRECT(Inputs!$C$13&amp;ROW()&amp;":"&amp;Inputs!$C$14&amp;ROW()))</f>
        <v>7863.2679999999982</v>
      </c>
      <c r="X686" s="3" t="str">
        <f>IF(COUNTIFS(Lookups!$A:$A,C686)=1,"Gross Sales","")</f>
        <v/>
      </c>
      <c r="Y686" s="3" t="str">
        <f>IF(COUNTIFS(Lookups!$D:$D,C686)=1,"Bar Sales","")</f>
        <v/>
      </c>
      <c r="Z686" s="3" t="str">
        <f>IFERROR(VLOOKUP(C686*1,Lookups!$D:$F,3,FALSE),"")</f>
        <v/>
      </c>
      <c r="AA686" s="3" t="str">
        <f>IFERROR(VLOOKUP($C686*1,Lookups!$H:$N,3,FALSE),"")</f>
        <v>Entrees</v>
      </c>
      <c r="AB686" s="3" t="str">
        <f>IFERROR(VLOOKUP($C686*1,Lookups!$H:$N,4,FALSE),"")</f>
        <v>Dinner</v>
      </c>
      <c r="AC686" s="3" t="str">
        <f>IFERROR(VLOOKUP($C686*1,Lookups!$H:$N,5,FALSE),"")</f>
        <v>Other</v>
      </c>
      <c r="AD686" s="3">
        <f>IFERROR(VLOOKUP($C686*1,Lookups!$H:$N,6,FALSE),"")</f>
        <v>0</v>
      </c>
      <c r="AE686" s="3">
        <f>IFERROR(VLOOKUP($C686*1,Lookups!$H:$N,7,FALSE),"")</f>
        <v>0</v>
      </c>
      <c r="AF686" s="3" t="str">
        <f>VLOOKUP(B686*1,Stores!$A:$C,3,FALSE)</f>
        <v>DFG</v>
      </c>
    </row>
    <row r="687" spans="1:32">
      <c r="A687" s="3" t="s">
        <v>917</v>
      </c>
      <c r="B687" s="3" t="s">
        <v>940</v>
      </c>
      <c r="C687" s="3">
        <v>999121</v>
      </c>
      <c r="D687" s="3" t="s">
        <v>918</v>
      </c>
      <c r="E687" s="3" t="s">
        <v>462</v>
      </c>
      <c r="F687" s="3">
        <v>2016</v>
      </c>
      <c r="G687" s="164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244.52399999999997</v>
      </c>
      <c r="N687" s="3">
        <v>291.52199999999999</v>
      </c>
      <c r="O687" s="3">
        <v>361.2</v>
      </c>
      <c r="P687" s="3">
        <v>403.2</v>
      </c>
      <c r="Q687" s="3">
        <v>280.66500000000002</v>
      </c>
      <c r="R687" s="3">
        <v>174.636</v>
      </c>
      <c r="S687" s="3">
        <v>34.020000000000003</v>
      </c>
      <c r="T687" s="3">
        <v>0</v>
      </c>
      <c r="U687" s="3">
        <v>1789.7669999999998</v>
      </c>
      <c r="V687" s="163">
        <f ca="1">SUM(INDIRECT(Inputs!$C$11&amp;ROW()&amp;":"&amp;Inputs!$C$12&amp;ROW()))</f>
        <v>280.66500000000002</v>
      </c>
      <c r="W687" s="163">
        <f ca="1">SUM(INDIRECT(Inputs!$C$13&amp;ROW()&amp;":"&amp;Inputs!$C$14&amp;ROW()))</f>
        <v>1581.1109999999999</v>
      </c>
      <c r="X687" s="3" t="str">
        <f>IF(COUNTIFS(Lookups!$A:$A,C687)=1,"Gross Sales","")</f>
        <v/>
      </c>
      <c r="Y687" s="3" t="str">
        <f>IF(COUNTIFS(Lookups!$D:$D,C687)=1,"Bar Sales","")</f>
        <v/>
      </c>
      <c r="Z687" s="3" t="str">
        <f>IFERROR(VLOOKUP(C687*1,Lookups!$D:$F,3,FALSE),"")</f>
        <v/>
      </c>
      <c r="AA687" s="3" t="str">
        <f>IFERROR(VLOOKUP($C687*1,Lookups!$H:$N,3,FALSE),"")</f>
        <v>Entrees</v>
      </c>
      <c r="AB687" s="3" t="str">
        <f>IFERROR(VLOOKUP($C687*1,Lookups!$H:$N,4,FALSE),"")</f>
        <v>Dinner</v>
      </c>
      <c r="AC687" s="3" t="str">
        <f>IFERROR(VLOOKUP($C687*1,Lookups!$H:$N,5,FALSE),"")</f>
        <v>Other</v>
      </c>
      <c r="AD687" s="3">
        <f>IFERROR(VLOOKUP($C687*1,Lookups!$H:$N,6,FALSE),"")</f>
        <v>0</v>
      </c>
      <c r="AE687" s="3">
        <f>IFERROR(VLOOKUP($C687*1,Lookups!$H:$N,7,FALSE),"")</f>
        <v>0</v>
      </c>
      <c r="AF687" s="3" t="str">
        <f>VLOOKUP(B687*1,Stores!$A:$C,3,FALSE)</f>
        <v>DFG</v>
      </c>
    </row>
    <row r="688" spans="1:32">
      <c r="A688" s="3" t="s">
        <v>917</v>
      </c>
      <c r="B688" s="3" t="s">
        <v>941</v>
      </c>
      <c r="C688" s="3">
        <v>999121</v>
      </c>
      <c r="D688" s="3" t="s">
        <v>918</v>
      </c>
      <c r="E688" s="3" t="s">
        <v>462</v>
      </c>
      <c r="F688" s="3">
        <v>2016</v>
      </c>
      <c r="G688" s="164">
        <v>0</v>
      </c>
      <c r="H688" s="3">
        <v>520.82799999999997</v>
      </c>
      <c r="I688" s="3">
        <v>917.78399999999988</v>
      </c>
      <c r="J688" s="3">
        <v>955.70999999999992</v>
      </c>
      <c r="K688" s="3">
        <v>858.36799999999994</v>
      </c>
      <c r="L688" s="3">
        <v>1389.885</v>
      </c>
      <c r="M688" s="3">
        <v>1239.0139999999999</v>
      </c>
      <c r="N688" s="3">
        <v>489.82499999999993</v>
      </c>
      <c r="O688" s="3">
        <v>516.46699999999998</v>
      </c>
      <c r="P688" s="3">
        <v>662.50099999999986</v>
      </c>
      <c r="Q688" s="3">
        <v>803.37599999999998</v>
      </c>
      <c r="R688" s="3">
        <v>1089.7739999999999</v>
      </c>
      <c r="S688" s="3">
        <v>695.77200000000005</v>
      </c>
      <c r="T688" s="3">
        <v>679.18899999999996</v>
      </c>
      <c r="U688" s="3">
        <v>10818.493</v>
      </c>
      <c r="V688" s="163">
        <f ca="1">SUM(INDIRECT(Inputs!$C$11&amp;ROW()&amp;":"&amp;Inputs!$C$12&amp;ROW()))</f>
        <v>803.37599999999998</v>
      </c>
      <c r="W688" s="163">
        <f ca="1">SUM(INDIRECT(Inputs!$C$13&amp;ROW()&amp;":"&amp;Inputs!$C$14&amp;ROW()))</f>
        <v>8353.7579999999998</v>
      </c>
      <c r="X688" s="3" t="str">
        <f>IF(COUNTIFS(Lookups!$A:$A,C688)=1,"Gross Sales","")</f>
        <v/>
      </c>
      <c r="Y688" s="3" t="str">
        <f>IF(COUNTIFS(Lookups!$D:$D,C688)=1,"Bar Sales","")</f>
        <v/>
      </c>
      <c r="Z688" s="3" t="str">
        <f>IFERROR(VLOOKUP(C688*1,Lookups!$D:$F,3,FALSE),"")</f>
        <v/>
      </c>
      <c r="AA688" s="3" t="str">
        <f>IFERROR(VLOOKUP($C688*1,Lookups!$H:$N,3,FALSE),"")</f>
        <v>Entrees</v>
      </c>
      <c r="AB688" s="3" t="str">
        <f>IFERROR(VLOOKUP($C688*1,Lookups!$H:$N,4,FALSE),"")</f>
        <v>Dinner</v>
      </c>
      <c r="AC688" s="3" t="str">
        <f>IFERROR(VLOOKUP($C688*1,Lookups!$H:$N,5,FALSE),"")</f>
        <v>Other</v>
      </c>
      <c r="AD688" s="3">
        <f>IFERROR(VLOOKUP($C688*1,Lookups!$H:$N,6,FALSE),"")</f>
        <v>0</v>
      </c>
      <c r="AE688" s="3">
        <f>IFERROR(VLOOKUP($C688*1,Lookups!$H:$N,7,FALSE),"")</f>
        <v>0</v>
      </c>
      <c r="AF688" s="3" t="str">
        <f>VLOOKUP(B688*1,Stores!$A:$C,3,FALSE)</f>
        <v>DFG</v>
      </c>
    </row>
    <row r="689" spans="1:32">
      <c r="A689" s="3" t="s">
        <v>917</v>
      </c>
      <c r="B689" s="3" t="s">
        <v>942</v>
      </c>
      <c r="C689" s="3">
        <v>999121</v>
      </c>
      <c r="D689" s="3" t="s">
        <v>918</v>
      </c>
      <c r="E689" s="3" t="s">
        <v>462</v>
      </c>
      <c r="F689" s="3">
        <v>2016</v>
      </c>
      <c r="G689" s="164">
        <v>0</v>
      </c>
      <c r="H689" s="3">
        <v>0</v>
      </c>
      <c r="I689" s="3">
        <v>0</v>
      </c>
      <c r="J689" s="3">
        <v>11.752999999999998</v>
      </c>
      <c r="K689" s="3">
        <v>12.557999999999998</v>
      </c>
      <c r="L689" s="3">
        <v>191.268</v>
      </c>
      <c r="M689" s="3">
        <v>538.06899999999996</v>
      </c>
      <c r="N689" s="3">
        <v>724.21999999999991</v>
      </c>
      <c r="O689" s="3">
        <v>676.38900000000001</v>
      </c>
      <c r="P689" s="3">
        <v>508.91399999999999</v>
      </c>
      <c r="Q689" s="3">
        <v>244.39799999999997</v>
      </c>
      <c r="R689" s="3">
        <v>55.552</v>
      </c>
      <c r="S689" s="3">
        <v>20.943999999999999</v>
      </c>
      <c r="T689" s="3">
        <v>0</v>
      </c>
      <c r="U689" s="3">
        <v>2984.0650000000005</v>
      </c>
      <c r="V689" s="163">
        <f ca="1">SUM(INDIRECT(Inputs!$C$11&amp;ROW()&amp;":"&amp;Inputs!$C$12&amp;ROW()))</f>
        <v>244.39799999999997</v>
      </c>
      <c r="W689" s="163">
        <f ca="1">SUM(INDIRECT(Inputs!$C$13&amp;ROW()&amp;":"&amp;Inputs!$C$14&amp;ROW()))</f>
        <v>2907.5690000000004</v>
      </c>
      <c r="X689" s="3" t="str">
        <f>IF(COUNTIFS(Lookups!$A:$A,C689)=1,"Gross Sales","")</f>
        <v/>
      </c>
      <c r="Y689" s="3" t="str">
        <f>IF(COUNTIFS(Lookups!$D:$D,C689)=1,"Bar Sales","")</f>
        <v/>
      </c>
      <c r="Z689" s="3" t="str">
        <f>IFERROR(VLOOKUP(C689*1,Lookups!$D:$F,3,FALSE),"")</f>
        <v/>
      </c>
      <c r="AA689" s="3" t="str">
        <f>IFERROR(VLOOKUP($C689*1,Lookups!$H:$N,3,FALSE),"")</f>
        <v>Entrees</v>
      </c>
      <c r="AB689" s="3" t="str">
        <f>IFERROR(VLOOKUP($C689*1,Lookups!$H:$N,4,FALSE),"")</f>
        <v>Dinner</v>
      </c>
      <c r="AC689" s="3" t="str">
        <f>IFERROR(VLOOKUP($C689*1,Lookups!$H:$N,5,FALSE),"")</f>
        <v>Other</v>
      </c>
      <c r="AD689" s="3">
        <f>IFERROR(VLOOKUP($C689*1,Lookups!$H:$N,6,FALSE),"")</f>
        <v>0</v>
      </c>
      <c r="AE689" s="3">
        <f>IFERROR(VLOOKUP($C689*1,Lookups!$H:$N,7,FALSE),"")</f>
        <v>0</v>
      </c>
      <c r="AF689" s="3" t="str">
        <f>VLOOKUP(B689*1,Stores!$A:$C,3,FALSE)</f>
        <v>DFG</v>
      </c>
    </row>
    <row r="690" spans="1:32">
      <c r="A690" s="3" t="s">
        <v>917</v>
      </c>
      <c r="B690" s="3" t="s">
        <v>943</v>
      </c>
      <c r="C690" s="3">
        <v>999121</v>
      </c>
      <c r="D690" s="3" t="s">
        <v>918</v>
      </c>
      <c r="E690" s="3" t="s">
        <v>462</v>
      </c>
      <c r="F690" s="3">
        <v>2016</v>
      </c>
      <c r="G690" s="164">
        <v>0</v>
      </c>
      <c r="H690" s="3">
        <v>0</v>
      </c>
      <c r="I690" s="3">
        <v>0</v>
      </c>
      <c r="J690" s="3">
        <v>92.350999999999999</v>
      </c>
      <c r="K690" s="3">
        <v>160.72</v>
      </c>
      <c r="L690" s="3">
        <v>156.79999999999998</v>
      </c>
      <c r="M690" s="3">
        <v>427.86799999999994</v>
      </c>
      <c r="N690" s="3">
        <v>403.56399999999996</v>
      </c>
      <c r="O690" s="3">
        <v>264.15199999999999</v>
      </c>
      <c r="P690" s="3">
        <v>249.67599999999999</v>
      </c>
      <c r="Q690" s="3">
        <v>246.69400000000002</v>
      </c>
      <c r="R690" s="3">
        <v>88.465999999999994</v>
      </c>
      <c r="S690" s="3">
        <v>15.686999999999998</v>
      </c>
      <c r="T690" s="3">
        <v>0</v>
      </c>
      <c r="U690" s="3">
        <v>2105.9779999999996</v>
      </c>
      <c r="V690" s="163">
        <f ca="1">SUM(INDIRECT(Inputs!$C$11&amp;ROW()&amp;":"&amp;Inputs!$C$12&amp;ROW()))</f>
        <v>246.69400000000002</v>
      </c>
      <c r="W690" s="163">
        <f ca="1">SUM(INDIRECT(Inputs!$C$13&amp;ROW()&amp;":"&amp;Inputs!$C$14&amp;ROW()))</f>
        <v>2001.8249999999998</v>
      </c>
      <c r="X690" s="3" t="str">
        <f>IF(COUNTIFS(Lookups!$A:$A,C690)=1,"Gross Sales","")</f>
        <v/>
      </c>
      <c r="Y690" s="3" t="str">
        <f>IF(COUNTIFS(Lookups!$D:$D,C690)=1,"Bar Sales","")</f>
        <v/>
      </c>
      <c r="Z690" s="3" t="str">
        <f>IFERROR(VLOOKUP(C690*1,Lookups!$D:$F,3,FALSE),"")</f>
        <v/>
      </c>
      <c r="AA690" s="3" t="str">
        <f>IFERROR(VLOOKUP($C690*1,Lookups!$H:$N,3,FALSE),"")</f>
        <v>Entrees</v>
      </c>
      <c r="AB690" s="3" t="str">
        <f>IFERROR(VLOOKUP($C690*1,Lookups!$H:$N,4,FALSE),"")</f>
        <v>Dinner</v>
      </c>
      <c r="AC690" s="3" t="str">
        <f>IFERROR(VLOOKUP($C690*1,Lookups!$H:$N,5,FALSE),"")</f>
        <v>Other</v>
      </c>
      <c r="AD690" s="3">
        <f>IFERROR(VLOOKUP($C690*1,Lookups!$H:$N,6,FALSE),"")</f>
        <v>0</v>
      </c>
      <c r="AE690" s="3">
        <f>IFERROR(VLOOKUP($C690*1,Lookups!$H:$N,7,FALSE),"")</f>
        <v>0</v>
      </c>
      <c r="AF690" s="3" t="str">
        <f>VLOOKUP(B690*1,Stores!$A:$C,3,FALSE)</f>
        <v>DFG</v>
      </c>
    </row>
    <row r="691" spans="1:32">
      <c r="A691" s="3" t="s">
        <v>917</v>
      </c>
      <c r="B691" s="3" t="s">
        <v>944</v>
      </c>
      <c r="C691" s="3">
        <v>999121</v>
      </c>
      <c r="D691" s="3" t="s">
        <v>918</v>
      </c>
      <c r="E691" s="3" t="s">
        <v>462</v>
      </c>
      <c r="F691" s="3">
        <v>2016</v>
      </c>
      <c r="G691" s="164">
        <v>0</v>
      </c>
      <c r="H691" s="3">
        <v>206.66799999999998</v>
      </c>
      <c r="I691" s="3">
        <v>362.31299999999993</v>
      </c>
      <c r="J691" s="3">
        <v>386.87599999999992</v>
      </c>
      <c r="K691" s="3">
        <v>355.65600000000001</v>
      </c>
      <c r="L691" s="3">
        <v>418.99199999999996</v>
      </c>
      <c r="M691" s="3">
        <v>410.52199999999993</v>
      </c>
      <c r="N691" s="3">
        <v>575.09199999999987</v>
      </c>
      <c r="O691" s="3">
        <v>527.09999999999991</v>
      </c>
      <c r="P691" s="3">
        <v>456.435</v>
      </c>
      <c r="Q691" s="3">
        <v>374.13599999999997</v>
      </c>
      <c r="R691" s="3">
        <v>277.97699999999998</v>
      </c>
      <c r="S691" s="3">
        <v>298.47999999999996</v>
      </c>
      <c r="T691" s="3">
        <v>210.08399999999997</v>
      </c>
      <c r="U691" s="3">
        <v>4860.3309999999992</v>
      </c>
      <c r="V691" s="163">
        <f ca="1">SUM(INDIRECT(Inputs!$C$11&amp;ROW()&amp;":"&amp;Inputs!$C$12&amp;ROW()))</f>
        <v>374.13599999999997</v>
      </c>
      <c r="W691" s="163">
        <f ca="1">SUM(INDIRECT(Inputs!$C$13&amp;ROW()&amp;":"&amp;Inputs!$C$14&amp;ROW()))</f>
        <v>4073.7899999999995</v>
      </c>
      <c r="X691" s="3" t="str">
        <f>IF(COUNTIFS(Lookups!$A:$A,C691)=1,"Gross Sales","")</f>
        <v/>
      </c>
      <c r="Y691" s="3" t="str">
        <f>IF(COUNTIFS(Lookups!$D:$D,C691)=1,"Bar Sales","")</f>
        <v/>
      </c>
      <c r="Z691" s="3" t="str">
        <f>IFERROR(VLOOKUP(C691*1,Lookups!$D:$F,3,FALSE),"")</f>
        <v/>
      </c>
      <c r="AA691" s="3" t="str">
        <f>IFERROR(VLOOKUP($C691*1,Lookups!$H:$N,3,FALSE),"")</f>
        <v>Entrees</v>
      </c>
      <c r="AB691" s="3" t="str">
        <f>IFERROR(VLOOKUP($C691*1,Lookups!$H:$N,4,FALSE),"")</f>
        <v>Dinner</v>
      </c>
      <c r="AC691" s="3" t="str">
        <f>IFERROR(VLOOKUP($C691*1,Lookups!$H:$N,5,FALSE),"")</f>
        <v>Other</v>
      </c>
      <c r="AD691" s="3">
        <f>IFERROR(VLOOKUP($C691*1,Lookups!$H:$N,6,FALSE),"")</f>
        <v>0</v>
      </c>
      <c r="AE691" s="3">
        <f>IFERROR(VLOOKUP($C691*1,Lookups!$H:$N,7,FALSE),"")</f>
        <v>0</v>
      </c>
      <c r="AF691" s="3" t="str">
        <f>VLOOKUP(B691*1,Stores!$A:$C,3,FALSE)</f>
        <v>DFG</v>
      </c>
    </row>
    <row r="692" spans="1:32">
      <c r="A692" s="3" t="s">
        <v>917</v>
      </c>
      <c r="B692" s="3" t="s">
        <v>945</v>
      </c>
      <c r="C692" s="3">
        <v>999121</v>
      </c>
      <c r="D692" s="3" t="s">
        <v>918</v>
      </c>
      <c r="E692" s="3" t="s">
        <v>462</v>
      </c>
      <c r="F692" s="3">
        <v>2016</v>
      </c>
      <c r="G692" s="164">
        <v>0</v>
      </c>
      <c r="H692" s="3">
        <v>146.16</v>
      </c>
      <c r="I692" s="3">
        <v>200.69</v>
      </c>
      <c r="J692" s="3">
        <v>189.63</v>
      </c>
      <c r="K692" s="3">
        <v>185.36699999999999</v>
      </c>
      <c r="L692" s="3">
        <v>135.88399999999999</v>
      </c>
      <c r="M692" s="3">
        <v>29.301999999999996</v>
      </c>
      <c r="N692" s="3">
        <v>24.681999999999999</v>
      </c>
      <c r="O692" s="3">
        <v>9.24</v>
      </c>
      <c r="P692" s="3">
        <v>13.02</v>
      </c>
      <c r="Q692" s="3">
        <v>44.198</v>
      </c>
      <c r="R692" s="3">
        <v>50.231999999999992</v>
      </c>
      <c r="S692" s="3">
        <v>71.819999999999993</v>
      </c>
      <c r="T692" s="3">
        <v>52.415999999999997</v>
      </c>
      <c r="U692" s="3">
        <v>1152.6409999999998</v>
      </c>
      <c r="V692" s="163">
        <f ca="1">SUM(INDIRECT(Inputs!$C$11&amp;ROW()&amp;":"&amp;Inputs!$C$12&amp;ROW()))</f>
        <v>44.198</v>
      </c>
      <c r="W692" s="163">
        <f ca="1">SUM(INDIRECT(Inputs!$C$13&amp;ROW()&amp;":"&amp;Inputs!$C$14&amp;ROW()))</f>
        <v>978.173</v>
      </c>
      <c r="X692" s="3" t="str">
        <f>IF(COUNTIFS(Lookups!$A:$A,C692)=1,"Gross Sales","")</f>
        <v/>
      </c>
      <c r="Y692" s="3" t="str">
        <f>IF(COUNTIFS(Lookups!$D:$D,C692)=1,"Bar Sales","")</f>
        <v/>
      </c>
      <c r="Z692" s="3" t="str">
        <f>IFERROR(VLOOKUP(C692*1,Lookups!$D:$F,3,FALSE),"")</f>
        <v/>
      </c>
      <c r="AA692" s="3" t="str">
        <f>IFERROR(VLOOKUP($C692*1,Lookups!$H:$N,3,FALSE),"")</f>
        <v>Entrees</v>
      </c>
      <c r="AB692" s="3" t="str">
        <f>IFERROR(VLOOKUP($C692*1,Lookups!$H:$N,4,FALSE),"")</f>
        <v>Dinner</v>
      </c>
      <c r="AC692" s="3" t="str">
        <f>IFERROR(VLOOKUP($C692*1,Lookups!$H:$N,5,FALSE),"")</f>
        <v>Other</v>
      </c>
      <c r="AD692" s="3">
        <f>IFERROR(VLOOKUP($C692*1,Lookups!$H:$N,6,FALSE),"")</f>
        <v>0</v>
      </c>
      <c r="AE692" s="3">
        <f>IFERROR(VLOOKUP($C692*1,Lookups!$H:$N,7,FALSE),"")</f>
        <v>0</v>
      </c>
      <c r="AF692" s="3" t="str">
        <f>VLOOKUP(B692*1,Stores!$A:$C,3,FALSE)</f>
        <v>DFG</v>
      </c>
    </row>
    <row r="693" spans="1:32">
      <c r="A693" s="3" t="s">
        <v>917</v>
      </c>
      <c r="B693" s="3" t="s">
        <v>946</v>
      </c>
      <c r="C693" s="3">
        <v>999121</v>
      </c>
      <c r="D693" s="3" t="s">
        <v>918</v>
      </c>
      <c r="E693" s="3" t="s">
        <v>462</v>
      </c>
      <c r="F693" s="3">
        <v>2016</v>
      </c>
      <c r="G693" s="164">
        <v>0</v>
      </c>
      <c r="H693" s="3">
        <v>143.32499999999999</v>
      </c>
      <c r="I693" s="3">
        <v>140.89600000000002</v>
      </c>
      <c r="J693" s="3">
        <v>147.14699999999999</v>
      </c>
      <c r="K693" s="3">
        <v>158.71099999999998</v>
      </c>
      <c r="L693" s="3">
        <v>273.42</v>
      </c>
      <c r="M693" s="3">
        <v>280.14</v>
      </c>
      <c r="N693" s="3">
        <v>153.11099999999996</v>
      </c>
      <c r="O693" s="3">
        <v>206.35999999999999</v>
      </c>
      <c r="P693" s="3">
        <v>289.04399999999998</v>
      </c>
      <c r="Q693" s="3">
        <v>215.59999999999997</v>
      </c>
      <c r="R693" s="3">
        <v>272.10399999999998</v>
      </c>
      <c r="S693" s="3">
        <v>193.501</v>
      </c>
      <c r="T693" s="3">
        <v>220.09399999999999</v>
      </c>
      <c r="U693" s="3">
        <v>2693.453</v>
      </c>
      <c r="V693" s="163">
        <f ca="1">SUM(INDIRECT(Inputs!$C$11&amp;ROW()&amp;":"&amp;Inputs!$C$12&amp;ROW()))</f>
        <v>215.59999999999997</v>
      </c>
      <c r="W693" s="163">
        <f ca="1">SUM(INDIRECT(Inputs!$C$13&amp;ROW()&amp;":"&amp;Inputs!$C$14&amp;ROW()))</f>
        <v>2007.7539999999999</v>
      </c>
      <c r="X693" s="3" t="str">
        <f>IF(COUNTIFS(Lookups!$A:$A,C693)=1,"Gross Sales","")</f>
        <v/>
      </c>
      <c r="Y693" s="3" t="str">
        <f>IF(COUNTIFS(Lookups!$D:$D,C693)=1,"Bar Sales","")</f>
        <v/>
      </c>
      <c r="Z693" s="3" t="str">
        <f>IFERROR(VLOOKUP(C693*1,Lookups!$D:$F,3,FALSE),"")</f>
        <v/>
      </c>
      <c r="AA693" s="3" t="str">
        <f>IFERROR(VLOOKUP($C693*1,Lookups!$H:$N,3,FALSE),"")</f>
        <v>Entrees</v>
      </c>
      <c r="AB693" s="3" t="str">
        <f>IFERROR(VLOOKUP($C693*1,Lookups!$H:$N,4,FALSE),"")</f>
        <v>Dinner</v>
      </c>
      <c r="AC693" s="3" t="str">
        <f>IFERROR(VLOOKUP($C693*1,Lookups!$H:$N,5,FALSE),"")</f>
        <v>Other</v>
      </c>
      <c r="AD693" s="3">
        <f>IFERROR(VLOOKUP($C693*1,Lookups!$H:$N,6,FALSE),"")</f>
        <v>0</v>
      </c>
      <c r="AE693" s="3">
        <f>IFERROR(VLOOKUP($C693*1,Lookups!$H:$N,7,FALSE),"")</f>
        <v>0</v>
      </c>
      <c r="AF693" s="3" t="str">
        <f>VLOOKUP(B693*1,Stores!$A:$C,3,FALSE)</f>
        <v>DFG</v>
      </c>
    </row>
    <row r="694" spans="1:32">
      <c r="A694" s="3" t="s">
        <v>917</v>
      </c>
      <c r="B694" s="3" t="s">
        <v>947</v>
      </c>
      <c r="C694" s="3">
        <v>999121</v>
      </c>
      <c r="D694" s="3" t="s">
        <v>918</v>
      </c>
      <c r="E694" s="3" t="s">
        <v>462</v>
      </c>
      <c r="F694" s="3">
        <v>2016</v>
      </c>
      <c r="G694" s="164">
        <v>0</v>
      </c>
      <c r="H694" s="3">
        <v>81.143999999999991</v>
      </c>
      <c r="I694" s="3">
        <v>497.57400000000001</v>
      </c>
      <c r="J694" s="3">
        <v>712.76799999999992</v>
      </c>
      <c r="K694" s="3">
        <v>900.48</v>
      </c>
      <c r="L694" s="3">
        <v>886.78800000000001</v>
      </c>
      <c r="M694" s="3">
        <v>538.41199999999992</v>
      </c>
      <c r="N694" s="3">
        <v>468.26499999999999</v>
      </c>
      <c r="O694" s="3">
        <v>496.71300000000002</v>
      </c>
      <c r="P694" s="3">
        <v>342.125</v>
      </c>
      <c r="Q694" s="3">
        <v>679.44799999999998</v>
      </c>
      <c r="R694" s="3">
        <v>836.22699999999998</v>
      </c>
      <c r="S694" s="3">
        <v>585.84399999999994</v>
      </c>
      <c r="T694" s="3">
        <v>279.66399999999999</v>
      </c>
      <c r="U694" s="3">
        <v>7305.4519999999993</v>
      </c>
      <c r="V694" s="163">
        <f ca="1">SUM(INDIRECT(Inputs!$C$11&amp;ROW()&amp;":"&amp;Inputs!$C$12&amp;ROW()))</f>
        <v>679.44799999999998</v>
      </c>
      <c r="W694" s="163">
        <f ca="1">SUM(INDIRECT(Inputs!$C$13&amp;ROW()&amp;":"&amp;Inputs!$C$14&amp;ROW()))</f>
        <v>5603.7169999999996</v>
      </c>
      <c r="X694" s="3" t="str">
        <f>IF(COUNTIFS(Lookups!$A:$A,C694)=1,"Gross Sales","")</f>
        <v/>
      </c>
      <c r="Y694" s="3" t="str">
        <f>IF(COUNTIFS(Lookups!$D:$D,C694)=1,"Bar Sales","")</f>
        <v/>
      </c>
      <c r="Z694" s="3" t="str">
        <f>IFERROR(VLOOKUP(C694*1,Lookups!$D:$F,3,FALSE),"")</f>
        <v/>
      </c>
      <c r="AA694" s="3" t="str">
        <f>IFERROR(VLOOKUP($C694*1,Lookups!$H:$N,3,FALSE),"")</f>
        <v>Entrees</v>
      </c>
      <c r="AB694" s="3" t="str">
        <f>IFERROR(VLOOKUP($C694*1,Lookups!$H:$N,4,FALSE),"")</f>
        <v>Dinner</v>
      </c>
      <c r="AC694" s="3" t="str">
        <f>IFERROR(VLOOKUP($C694*1,Lookups!$H:$N,5,FALSE),"")</f>
        <v>Other</v>
      </c>
      <c r="AD694" s="3">
        <f>IFERROR(VLOOKUP($C694*1,Lookups!$H:$N,6,FALSE),"")</f>
        <v>0</v>
      </c>
      <c r="AE694" s="3">
        <f>IFERROR(VLOOKUP($C694*1,Lookups!$H:$N,7,FALSE),"")</f>
        <v>0</v>
      </c>
      <c r="AF694" s="3" t="str">
        <f>VLOOKUP(B694*1,Stores!$A:$C,3,FALSE)</f>
        <v>DFG</v>
      </c>
    </row>
    <row r="695" spans="1:32">
      <c r="A695" s="3" t="s">
        <v>917</v>
      </c>
      <c r="B695" s="3" t="s">
        <v>948</v>
      </c>
      <c r="C695" s="3">
        <v>999121</v>
      </c>
      <c r="D695" s="3" t="s">
        <v>918</v>
      </c>
      <c r="E695" s="3" t="s">
        <v>462</v>
      </c>
      <c r="F695" s="3">
        <v>2016</v>
      </c>
      <c r="G695" s="164">
        <v>0</v>
      </c>
      <c r="H695" s="3">
        <v>13.089999999999998</v>
      </c>
      <c r="I695" s="3">
        <v>64.400000000000006</v>
      </c>
      <c r="J695" s="3">
        <v>153.65700000000001</v>
      </c>
      <c r="K695" s="3">
        <v>396.71799999999996</v>
      </c>
      <c r="L695" s="3">
        <v>702.61099999999999</v>
      </c>
      <c r="M695" s="3">
        <v>489.29999999999995</v>
      </c>
      <c r="N695" s="3">
        <v>155.32999999999998</v>
      </c>
      <c r="O695" s="3">
        <v>110.271</v>
      </c>
      <c r="P695" s="3">
        <v>274.64499999999998</v>
      </c>
      <c r="Q695" s="3">
        <v>458.52800000000002</v>
      </c>
      <c r="R695" s="3">
        <v>503.87399999999997</v>
      </c>
      <c r="S695" s="3">
        <v>153.25799999999998</v>
      </c>
      <c r="T695" s="3">
        <v>0.89599999999999991</v>
      </c>
      <c r="U695" s="3">
        <v>3476.578</v>
      </c>
      <c r="V695" s="163">
        <f ca="1">SUM(INDIRECT(Inputs!$C$11&amp;ROW()&amp;":"&amp;Inputs!$C$12&amp;ROW()))</f>
        <v>458.52800000000002</v>
      </c>
      <c r="W695" s="163">
        <f ca="1">SUM(INDIRECT(Inputs!$C$13&amp;ROW()&amp;":"&amp;Inputs!$C$14&amp;ROW()))</f>
        <v>2818.55</v>
      </c>
      <c r="X695" s="3" t="str">
        <f>IF(COUNTIFS(Lookups!$A:$A,C695)=1,"Gross Sales","")</f>
        <v/>
      </c>
      <c r="Y695" s="3" t="str">
        <f>IF(COUNTIFS(Lookups!$D:$D,C695)=1,"Bar Sales","")</f>
        <v/>
      </c>
      <c r="Z695" s="3" t="str">
        <f>IFERROR(VLOOKUP(C695*1,Lookups!$D:$F,3,FALSE),"")</f>
        <v/>
      </c>
      <c r="AA695" s="3" t="str">
        <f>IFERROR(VLOOKUP($C695*1,Lookups!$H:$N,3,FALSE),"")</f>
        <v>Entrees</v>
      </c>
      <c r="AB695" s="3" t="str">
        <f>IFERROR(VLOOKUP($C695*1,Lookups!$H:$N,4,FALSE),"")</f>
        <v>Dinner</v>
      </c>
      <c r="AC695" s="3" t="str">
        <f>IFERROR(VLOOKUP($C695*1,Lookups!$H:$N,5,FALSE),"")</f>
        <v>Other</v>
      </c>
      <c r="AD695" s="3">
        <f>IFERROR(VLOOKUP($C695*1,Lookups!$H:$N,6,FALSE),"")</f>
        <v>0</v>
      </c>
      <c r="AE695" s="3">
        <f>IFERROR(VLOOKUP($C695*1,Lookups!$H:$N,7,FALSE),"")</f>
        <v>0</v>
      </c>
      <c r="AF695" s="3" t="str">
        <f>VLOOKUP(B695*1,Stores!$A:$C,3,FALSE)</f>
        <v>DFG</v>
      </c>
    </row>
    <row r="696" spans="1:32">
      <c r="A696" s="3" t="s">
        <v>917</v>
      </c>
      <c r="B696" s="3" t="s">
        <v>949</v>
      </c>
      <c r="C696" s="3">
        <v>999121</v>
      </c>
      <c r="D696" s="3" t="s">
        <v>918</v>
      </c>
      <c r="E696" s="3" t="s">
        <v>462</v>
      </c>
      <c r="F696" s="3">
        <v>2016</v>
      </c>
      <c r="G696" s="164">
        <v>0</v>
      </c>
      <c r="H696" s="3">
        <v>5.2289999999999992</v>
      </c>
      <c r="I696" s="3">
        <v>163.29599999999999</v>
      </c>
      <c r="J696" s="3">
        <v>209.43999999999997</v>
      </c>
      <c r="K696" s="3">
        <v>229.72599999999997</v>
      </c>
      <c r="L696" s="3">
        <v>385.99399999999997</v>
      </c>
      <c r="M696" s="3">
        <v>319.2</v>
      </c>
      <c r="N696" s="3">
        <v>213.33199999999999</v>
      </c>
      <c r="O696" s="3">
        <v>125.69200000000001</v>
      </c>
      <c r="P696" s="3">
        <v>284.46600000000001</v>
      </c>
      <c r="Q696" s="3">
        <v>288.22499999999997</v>
      </c>
      <c r="R696" s="3">
        <v>440.43999999999994</v>
      </c>
      <c r="S696" s="3">
        <v>150.69599999999997</v>
      </c>
      <c r="T696" s="3">
        <v>35.573999999999998</v>
      </c>
      <c r="U696" s="3">
        <v>2851.31</v>
      </c>
      <c r="V696" s="163">
        <f ca="1">SUM(INDIRECT(Inputs!$C$11&amp;ROW()&amp;":"&amp;Inputs!$C$12&amp;ROW()))</f>
        <v>288.22499999999997</v>
      </c>
      <c r="W696" s="163">
        <f ca="1">SUM(INDIRECT(Inputs!$C$13&amp;ROW()&amp;":"&amp;Inputs!$C$14&amp;ROW()))</f>
        <v>2224.6</v>
      </c>
      <c r="X696" s="3" t="str">
        <f>IF(COUNTIFS(Lookups!$A:$A,C696)=1,"Gross Sales","")</f>
        <v/>
      </c>
      <c r="Y696" s="3" t="str">
        <f>IF(COUNTIFS(Lookups!$D:$D,C696)=1,"Bar Sales","")</f>
        <v/>
      </c>
      <c r="Z696" s="3" t="str">
        <f>IFERROR(VLOOKUP(C696*1,Lookups!$D:$F,3,FALSE),"")</f>
        <v/>
      </c>
      <c r="AA696" s="3" t="str">
        <f>IFERROR(VLOOKUP($C696*1,Lookups!$H:$N,3,FALSE),"")</f>
        <v>Entrees</v>
      </c>
      <c r="AB696" s="3" t="str">
        <f>IFERROR(VLOOKUP($C696*1,Lookups!$H:$N,4,FALSE),"")</f>
        <v>Dinner</v>
      </c>
      <c r="AC696" s="3" t="str">
        <f>IFERROR(VLOOKUP($C696*1,Lookups!$H:$N,5,FALSE),"")</f>
        <v>Other</v>
      </c>
      <c r="AD696" s="3">
        <f>IFERROR(VLOOKUP($C696*1,Lookups!$H:$N,6,FALSE),"")</f>
        <v>0</v>
      </c>
      <c r="AE696" s="3">
        <f>IFERROR(VLOOKUP($C696*1,Lookups!$H:$N,7,FALSE),"")</f>
        <v>0</v>
      </c>
      <c r="AF696" s="3" t="str">
        <f>VLOOKUP(B696*1,Stores!$A:$C,3,FALSE)</f>
        <v>DFG</v>
      </c>
    </row>
    <row r="697" spans="1:32">
      <c r="A697" s="3" t="s">
        <v>917</v>
      </c>
      <c r="B697" s="3" t="s">
        <v>950</v>
      </c>
      <c r="C697" s="3">
        <v>999121</v>
      </c>
      <c r="D697" s="3" t="s">
        <v>918</v>
      </c>
      <c r="E697" s="3" t="s">
        <v>462</v>
      </c>
      <c r="F697" s="3">
        <v>2016</v>
      </c>
      <c r="G697" s="164">
        <v>0</v>
      </c>
      <c r="H697" s="3">
        <v>0</v>
      </c>
      <c r="I697" s="3">
        <v>0</v>
      </c>
      <c r="J697" s="3">
        <v>1.204</v>
      </c>
      <c r="K697" s="3">
        <v>0</v>
      </c>
      <c r="L697" s="3">
        <v>1.232</v>
      </c>
      <c r="M697" s="3">
        <v>204.08499999999998</v>
      </c>
      <c r="N697" s="3">
        <v>302.68</v>
      </c>
      <c r="O697" s="3">
        <v>223.965</v>
      </c>
      <c r="P697" s="3">
        <v>264.60000000000002</v>
      </c>
      <c r="Q697" s="3">
        <v>44.701999999999998</v>
      </c>
      <c r="R697" s="3">
        <v>11.759999999999998</v>
      </c>
      <c r="S697" s="3">
        <v>0</v>
      </c>
      <c r="T697" s="3">
        <v>0</v>
      </c>
      <c r="U697" s="3">
        <v>1054.2280000000001</v>
      </c>
      <c r="V697" s="163">
        <f ca="1">SUM(INDIRECT(Inputs!$C$11&amp;ROW()&amp;":"&amp;Inputs!$C$12&amp;ROW()))</f>
        <v>44.701999999999998</v>
      </c>
      <c r="W697" s="163">
        <f ca="1">SUM(INDIRECT(Inputs!$C$13&amp;ROW()&amp;":"&amp;Inputs!$C$14&amp;ROW()))</f>
        <v>1042.4680000000001</v>
      </c>
      <c r="X697" s="3" t="str">
        <f>IF(COUNTIFS(Lookups!$A:$A,C697)=1,"Gross Sales","")</f>
        <v/>
      </c>
      <c r="Y697" s="3" t="str">
        <f>IF(COUNTIFS(Lookups!$D:$D,C697)=1,"Bar Sales","")</f>
        <v/>
      </c>
      <c r="Z697" s="3" t="str">
        <f>IFERROR(VLOOKUP(C697*1,Lookups!$D:$F,3,FALSE),"")</f>
        <v/>
      </c>
      <c r="AA697" s="3" t="str">
        <f>IFERROR(VLOOKUP($C697*1,Lookups!$H:$N,3,FALSE),"")</f>
        <v>Entrees</v>
      </c>
      <c r="AB697" s="3" t="str">
        <f>IFERROR(VLOOKUP($C697*1,Lookups!$H:$N,4,FALSE),"")</f>
        <v>Dinner</v>
      </c>
      <c r="AC697" s="3" t="str">
        <f>IFERROR(VLOOKUP($C697*1,Lookups!$H:$N,5,FALSE),"")</f>
        <v>Other</v>
      </c>
      <c r="AD697" s="3">
        <f>IFERROR(VLOOKUP($C697*1,Lookups!$H:$N,6,FALSE),"")</f>
        <v>0</v>
      </c>
      <c r="AE697" s="3">
        <f>IFERROR(VLOOKUP($C697*1,Lookups!$H:$N,7,FALSE),"")</f>
        <v>0</v>
      </c>
      <c r="AF697" s="3" t="str">
        <f>VLOOKUP(B697*1,Stores!$A:$C,3,FALSE)</f>
        <v>DFG</v>
      </c>
    </row>
    <row r="698" spans="1:32">
      <c r="A698" s="3" t="s">
        <v>917</v>
      </c>
      <c r="B698" s="3" t="s">
        <v>951</v>
      </c>
      <c r="C698" s="3">
        <v>999121</v>
      </c>
      <c r="D698" s="3" t="s">
        <v>918</v>
      </c>
      <c r="E698" s="3" t="s">
        <v>462</v>
      </c>
      <c r="F698" s="3">
        <v>2016</v>
      </c>
      <c r="G698" s="164">
        <v>0</v>
      </c>
      <c r="H698" s="3">
        <v>1.8759999999999999</v>
      </c>
      <c r="I698" s="3">
        <v>18.018000000000001</v>
      </c>
      <c r="J698" s="3">
        <v>49.594999999999999</v>
      </c>
      <c r="K698" s="3">
        <v>111.71999999999998</v>
      </c>
      <c r="L698" s="3">
        <v>157.24799999999999</v>
      </c>
      <c r="M698" s="3">
        <v>609.07000000000005</v>
      </c>
      <c r="N698" s="3">
        <v>932.99499999999989</v>
      </c>
      <c r="O698" s="3">
        <v>760.87199999999996</v>
      </c>
      <c r="P698" s="3">
        <v>720.3</v>
      </c>
      <c r="Q698" s="3">
        <v>456.35799999999995</v>
      </c>
      <c r="R698" s="3">
        <v>112.623</v>
      </c>
      <c r="S698" s="3">
        <v>14.307999999999998</v>
      </c>
      <c r="T698" s="3">
        <v>0</v>
      </c>
      <c r="U698" s="3">
        <v>3944.9829999999997</v>
      </c>
      <c r="V698" s="163">
        <f ca="1">SUM(INDIRECT(Inputs!$C$11&amp;ROW()&amp;":"&amp;Inputs!$C$12&amp;ROW()))</f>
        <v>456.35799999999995</v>
      </c>
      <c r="W698" s="163">
        <f ca="1">SUM(INDIRECT(Inputs!$C$13&amp;ROW()&amp;":"&amp;Inputs!$C$14&amp;ROW()))</f>
        <v>3818.0519999999997</v>
      </c>
      <c r="X698" s="3" t="str">
        <f>IF(COUNTIFS(Lookups!$A:$A,C698)=1,"Gross Sales","")</f>
        <v/>
      </c>
      <c r="Y698" s="3" t="str">
        <f>IF(COUNTIFS(Lookups!$D:$D,C698)=1,"Bar Sales","")</f>
        <v/>
      </c>
      <c r="Z698" s="3" t="str">
        <f>IFERROR(VLOOKUP(C698*1,Lookups!$D:$F,3,FALSE),"")</f>
        <v/>
      </c>
      <c r="AA698" s="3" t="str">
        <f>IFERROR(VLOOKUP($C698*1,Lookups!$H:$N,3,FALSE),"")</f>
        <v>Entrees</v>
      </c>
      <c r="AB698" s="3" t="str">
        <f>IFERROR(VLOOKUP($C698*1,Lookups!$H:$N,4,FALSE),"")</f>
        <v>Dinner</v>
      </c>
      <c r="AC698" s="3" t="str">
        <f>IFERROR(VLOOKUP($C698*1,Lookups!$H:$N,5,FALSE),"")</f>
        <v>Other</v>
      </c>
      <c r="AD698" s="3">
        <f>IFERROR(VLOOKUP($C698*1,Lookups!$H:$N,6,FALSE),"")</f>
        <v>0</v>
      </c>
      <c r="AE698" s="3">
        <f>IFERROR(VLOOKUP($C698*1,Lookups!$H:$N,7,FALSE),"")</f>
        <v>0</v>
      </c>
      <c r="AF698" s="3" t="str">
        <f>VLOOKUP(B698*1,Stores!$A:$C,3,FALSE)</f>
        <v>DFG</v>
      </c>
    </row>
    <row r="699" spans="1:32">
      <c r="A699" s="3" t="s">
        <v>917</v>
      </c>
      <c r="B699" s="3" t="s">
        <v>952</v>
      </c>
      <c r="C699" s="3">
        <v>999121</v>
      </c>
      <c r="D699" s="3" t="s">
        <v>918</v>
      </c>
      <c r="E699" s="3" t="s">
        <v>462</v>
      </c>
      <c r="F699" s="3">
        <v>2016</v>
      </c>
      <c r="G699" s="164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131.6</v>
      </c>
      <c r="O699" s="3">
        <v>250.32</v>
      </c>
      <c r="P699" s="3">
        <v>222.66299999999998</v>
      </c>
      <c r="Q699" s="3">
        <v>153.25799999999998</v>
      </c>
      <c r="R699" s="3">
        <v>29.567999999999994</v>
      </c>
      <c r="S699" s="3">
        <v>0</v>
      </c>
      <c r="T699" s="3">
        <v>0</v>
      </c>
      <c r="U699" s="3">
        <v>787.40899999999988</v>
      </c>
      <c r="V699" s="163">
        <f ca="1">SUM(INDIRECT(Inputs!$C$11&amp;ROW()&amp;":"&amp;Inputs!$C$12&amp;ROW()))</f>
        <v>153.25799999999998</v>
      </c>
      <c r="W699" s="163">
        <f ca="1">SUM(INDIRECT(Inputs!$C$13&amp;ROW()&amp;":"&amp;Inputs!$C$14&amp;ROW()))</f>
        <v>757.84099999999989</v>
      </c>
      <c r="X699" s="3" t="str">
        <f>IF(COUNTIFS(Lookups!$A:$A,C699)=1,"Gross Sales","")</f>
        <v/>
      </c>
      <c r="Y699" s="3" t="str">
        <f>IF(COUNTIFS(Lookups!$D:$D,C699)=1,"Bar Sales","")</f>
        <v/>
      </c>
      <c r="Z699" s="3" t="str">
        <f>IFERROR(VLOOKUP(C699*1,Lookups!$D:$F,3,FALSE),"")</f>
        <v/>
      </c>
      <c r="AA699" s="3" t="str">
        <f>IFERROR(VLOOKUP($C699*1,Lookups!$H:$N,3,FALSE),"")</f>
        <v>Entrees</v>
      </c>
      <c r="AB699" s="3" t="str">
        <f>IFERROR(VLOOKUP($C699*1,Lookups!$H:$N,4,FALSE),"")</f>
        <v>Dinner</v>
      </c>
      <c r="AC699" s="3" t="str">
        <f>IFERROR(VLOOKUP($C699*1,Lookups!$H:$N,5,FALSE),"")</f>
        <v>Other</v>
      </c>
      <c r="AD699" s="3">
        <f>IFERROR(VLOOKUP($C699*1,Lookups!$H:$N,6,FALSE),"")</f>
        <v>0</v>
      </c>
      <c r="AE699" s="3">
        <f>IFERROR(VLOOKUP($C699*1,Lookups!$H:$N,7,FALSE),"")</f>
        <v>0</v>
      </c>
      <c r="AF699" s="3" t="str">
        <f>VLOOKUP(B699*1,Stores!$A:$C,3,FALSE)</f>
        <v>DFG</v>
      </c>
    </row>
    <row r="700" spans="1:32">
      <c r="A700" s="3" t="s">
        <v>917</v>
      </c>
      <c r="B700" s="3" t="s">
        <v>953</v>
      </c>
      <c r="C700" s="3">
        <v>999121</v>
      </c>
      <c r="D700" s="3" t="s">
        <v>918</v>
      </c>
      <c r="E700" s="3" t="s">
        <v>462</v>
      </c>
      <c r="F700" s="3">
        <v>2016</v>
      </c>
      <c r="G700" s="164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23.372999999999998</v>
      </c>
      <c r="S700" s="3">
        <v>3.8219999999999996</v>
      </c>
      <c r="T700" s="3">
        <v>0</v>
      </c>
      <c r="U700" s="3">
        <v>27.194999999999997</v>
      </c>
      <c r="V700" s="163">
        <f ca="1">SUM(INDIRECT(Inputs!$C$11&amp;ROW()&amp;":"&amp;Inputs!$C$12&amp;ROW()))</f>
        <v>0</v>
      </c>
      <c r="W700" s="163">
        <f ca="1">SUM(INDIRECT(Inputs!$C$13&amp;ROW()&amp;":"&amp;Inputs!$C$14&amp;ROW()))</f>
        <v>0</v>
      </c>
      <c r="X700" s="3" t="str">
        <f>IF(COUNTIFS(Lookups!$A:$A,C700)=1,"Gross Sales","")</f>
        <v/>
      </c>
      <c r="Y700" s="3" t="str">
        <f>IF(COUNTIFS(Lookups!$D:$D,C700)=1,"Bar Sales","")</f>
        <v/>
      </c>
      <c r="Z700" s="3" t="str">
        <f>IFERROR(VLOOKUP(C700*1,Lookups!$D:$F,3,FALSE),"")</f>
        <v/>
      </c>
      <c r="AA700" s="3" t="str">
        <f>IFERROR(VLOOKUP($C700*1,Lookups!$H:$N,3,FALSE),"")</f>
        <v>Entrees</v>
      </c>
      <c r="AB700" s="3" t="str">
        <f>IFERROR(VLOOKUP($C700*1,Lookups!$H:$N,4,FALSE),"")</f>
        <v>Dinner</v>
      </c>
      <c r="AC700" s="3" t="str">
        <f>IFERROR(VLOOKUP($C700*1,Lookups!$H:$N,5,FALSE),"")</f>
        <v>Other</v>
      </c>
      <c r="AD700" s="3">
        <f>IFERROR(VLOOKUP($C700*1,Lookups!$H:$N,6,FALSE),"")</f>
        <v>0</v>
      </c>
      <c r="AE700" s="3">
        <f>IFERROR(VLOOKUP($C700*1,Lookups!$H:$N,7,FALSE),"")</f>
        <v>0</v>
      </c>
      <c r="AF700" s="3" t="str">
        <f>VLOOKUP(B700*1,Stores!$A:$C,3,FALSE)</f>
        <v>DFG</v>
      </c>
    </row>
    <row r="701" spans="1:32">
      <c r="A701" s="3" t="s">
        <v>917</v>
      </c>
      <c r="B701" s="3" t="s">
        <v>954</v>
      </c>
      <c r="C701" s="3">
        <v>999121</v>
      </c>
      <c r="D701" s="3" t="s">
        <v>918</v>
      </c>
      <c r="E701" s="3" t="s">
        <v>462</v>
      </c>
      <c r="F701" s="3">
        <v>2016</v>
      </c>
      <c r="G701" s="164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5.7959999999999985</v>
      </c>
      <c r="T701" s="3">
        <v>0</v>
      </c>
      <c r="U701" s="3">
        <v>5.7959999999999985</v>
      </c>
      <c r="V701" s="163">
        <f ca="1">SUM(INDIRECT(Inputs!$C$11&amp;ROW()&amp;":"&amp;Inputs!$C$12&amp;ROW()))</f>
        <v>0</v>
      </c>
      <c r="W701" s="163">
        <f ca="1">SUM(INDIRECT(Inputs!$C$13&amp;ROW()&amp;":"&amp;Inputs!$C$14&amp;ROW()))</f>
        <v>0</v>
      </c>
      <c r="X701" s="3" t="str">
        <f>IF(COUNTIFS(Lookups!$A:$A,C701)=1,"Gross Sales","")</f>
        <v/>
      </c>
      <c r="Y701" s="3" t="str">
        <f>IF(COUNTIFS(Lookups!$D:$D,C701)=1,"Bar Sales","")</f>
        <v/>
      </c>
      <c r="Z701" s="3" t="str">
        <f>IFERROR(VLOOKUP(C701*1,Lookups!$D:$F,3,FALSE),"")</f>
        <v/>
      </c>
      <c r="AA701" s="3" t="str">
        <f>IFERROR(VLOOKUP($C701*1,Lookups!$H:$N,3,FALSE),"")</f>
        <v>Entrees</v>
      </c>
      <c r="AB701" s="3" t="str">
        <f>IFERROR(VLOOKUP($C701*1,Lookups!$H:$N,4,FALSE),"")</f>
        <v>Dinner</v>
      </c>
      <c r="AC701" s="3" t="str">
        <f>IFERROR(VLOOKUP($C701*1,Lookups!$H:$N,5,FALSE),"")</f>
        <v>Other</v>
      </c>
      <c r="AD701" s="3">
        <f>IFERROR(VLOOKUP($C701*1,Lookups!$H:$N,6,FALSE),"")</f>
        <v>0</v>
      </c>
      <c r="AE701" s="3">
        <f>IFERROR(VLOOKUP($C701*1,Lookups!$H:$N,7,FALSE),"")</f>
        <v>0</v>
      </c>
      <c r="AF701" s="3" t="str">
        <f>VLOOKUP(B701*1,Stores!$A:$C,3,FALSE)</f>
        <v>DFG</v>
      </c>
    </row>
    <row r="702" spans="1:32">
      <c r="A702" s="3" t="s">
        <v>917</v>
      </c>
      <c r="B702" s="3" t="s">
        <v>923</v>
      </c>
      <c r="C702" s="3">
        <v>999126</v>
      </c>
      <c r="D702" s="3" t="s">
        <v>918</v>
      </c>
      <c r="E702" s="3" t="s">
        <v>483</v>
      </c>
      <c r="F702" s="3">
        <v>2016</v>
      </c>
      <c r="G702" s="164">
        <v>0</v>
      </c>
      <c r="H702" s="3">
        <v>0</v>
      </c>
      <c r="I702" s="3">
        <v>-0.434</v>
      </c>
      <c r="J702" s="3">
        <v>2.3239999999999998</v>
      </c>
      <c r="K702" s="3">
        <v>2.4359999999999999</v>
      </c>
      <c r="L702" s="3">
        <v>7.56</v>
      </c>
      <c r="M702" s="3">
        <v>2.66</v>
      </c>
      <c r="N702" s="3">
        <v>14.412999999999997</v>
      </c>
      <c r="O702" s="3">
        <v>0</v>
      </c>
      <c r="P702" s="3">
        <v>0</v>
      </c>
      <c r="Q702" s="3">
        <v>3.5769999999999995</v>
      </c>
      <c r="R702" s="3">
        <v>0.48299999999999993</v>
      </c>
      <c r="S702" s="3">
        <v>1.5119999999999998</v>
      </c>
      <c r="T702" s="3">
        <v>4.4099999999999993</v>
      </c>
      <c r="U702" s="3">
        <v>38.940999999999988</v>
      </c>
      <c r="V702" s="163">
        <f ca="1">SUM(INDIRECT(Inputs!$C$11&amp;ROW()&amp;":"&amp;Inputs!$C$12&amp;ROW()))</f>
        <v>3.5769999999999995</v>
      </c>
      <c r="W702" s="163">
        <f ca="1">SUM(INDIRECT(Inputs!$C$13&amp;ROW()&amp;":"&amp;Inputs!$C$14&amp;ROW()))</f>
        <v>32.535999999999994</v>
      </c>
      <c r="X702" s="3" t="str">
        <f>IF(COUNTIFS(Lookups!$A:$A,C702)=1,"Gross Sales","")</f>
        <v/>
      </c>
      <c r="Y702" s="3" t="str">
        <f>IF(COUNTIFS(Lookups!$D:$D,C702)=1,"Bar Sales","")</f>
        <v/>
      </c>
      <c r="Z702" s="3" t="str">
        <f>IFERROR(VLOOKUP(C702*1,Lookups!$D:$F,3,FALSE),"")</f>
        <v/>
      </c>
      <c r="AA702" s="3" t="str">
        <f>IFERROR(VLOOKUP($C702*1,Lookups!$H:$N,3,FALSE),"")</f>
        <v>Entrees</v>
      </c>
      <c r="AB702" s="3" t="str">
        <f>IFERROR(VLOOKUP($C702*1,Lookups!$H:$N,4,FALSE),"")</f>
        <v>Lunch</v>
      </c>
      <c r="AC702" s="3" t="str">
        <f>IFERROR(VLOOKUP($C702*1,Lookups!$H:$N,5,FALSE),"")</f>
        <v>Other</v>
      </c>
      <c r="AD702" s="3">
        <f>IFERROR(VLOOKUP($C702*1,Lookups!$H:$N,6,FALSE),"")</f>
        <v>0</v>
      </c>
      <c r="AE702" s="3">
        <f>IFERROR(VLOOKUP($C702*1,Lookups!$H:$N,7,FALSE),"")</f>
        <v>0</v>
      </c>
      <c r="AF702" s="3" t="str">
        <f>VLOOKUP(B702*1,Stores!$A:$C,3,FALSE)</f>
        <v>DFDE</v>
      </c>
    </row>
    <row r="703" spans="1:32">
      <c r="A703" s="3" t="s">
        <v>917</v>
      </c>
      <c r="B703" s="3" t="s">
        <v>928</v>
      </c>
      <c r="C703" s="3">
        <v>999126</v>
      </c>
      <c r="D703" s="3" t="s">
        <v>918</v>
      </c>
      <c r="E703" s="3" t="s">
        <v>483</v>
      </c>
      <c r="F703" s="3">
        <v>2016</v>
      </c>
      <c r="G703" s="164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-1.26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-1.26</v>
      </c>
      <c r="V703" s="163">
        <f ca="1">SUM(INDIRECT(Inputs!$C$11&amp;ROW()&amp;":"&amp;Inputs!$C$12&amp;ROW()))</f>
        <v>0</v>
      </c>
      <c r="W703" s="163">
        <f ca="1">SUM(INDIRECT(Inputs!$C$13&amp;ROW()&amp;":"&amp;Inputs!$C$14&amp;ROW()))</f>
        <v>-1.26</v>
      </c>
      <c r="X703" s="3" t="str">
        <f>IF(COUNTIFS(Lookups!$A:$A,C703)=1,"Gross Sales","")</f>
        <v/>
      </c>
      <c r="Y703" s="3" t="str">
        <f>IF(COUNTIFS(Lookups!$D:$D,C703)=1,"Bar Sales","")</f>
        <v/>
      </c>
      <c r="Z703" s="3" t="str">
        <f>IFERROR(VLOOKUP(C703*1,Lookups!$D:$F,3,FALSE),"")</f>
        <v/>
      </c>
      <c r="AA703" s="3" t="str">
        <f>IFERROR(VLOOKUP($C703*1,Lookups!$H:$N,3,FALSE),"")</f>
        <v>Entrees</v>
      </c>
      <c r="AB703" s="3" t="str">
        <f>IFERROR(VLOOKUP($C703*1,Lookups!$H:$N,4,FALSE),"")</f>
        <v>Lunch</v>
      </c>
      <c r="AC703" s="3" t="str">
        <f>IFERROR(VLOOKUP($C703*1,Lookups!$H:$N,5,FALSE),"")</f>
        <v>Other</v>
      </c>
      <c r="AD703" s="3">
        <f>IFERROR(VLOOKUP($C703*1,Lookups!$H:$N,6,FALSE),"")</f>
        <v>0</v>
      </c>
      <c r="AE703" s="3">
        <f>IFERROR(VLOOKUP($C703*1,Lookups!$H:$N,7,FALSE),"")</f>
        <v>0</v>
      </c>
      <c r="AF703" s="3" t="str">
        <f>VLOOKUP(B703*1,Stores!$A:$C,3,FALSE)</f>
        <v>DFDE</v>
      </c>
    </row>
    <row r="704" spans="1:32">
      <c r="A704" s="3" t="s">
        <v>917</v>
      </c>
      <c r="B704" s="3" t="s">
        <v>929</v>
      </c>
      <c r="C704" s="3">
        <v>999126</v>
      </c>
      <c r="D704" s="3" t="s">
        <v>918</v>
      </c>
      <c r="E704" s="3" t="s">
        <v>483</v>
      </c>
      <c r="F704" s="3">
        <v>2016</v>
      </c>
      <c r="G704" s="164">
        <v>0</v>
      </c>
      <c r="H704" s="3">
        <v>0</v>
      </c>
      <c r="I704" s="3">
        <v>0</v>
      </c>
      <c r="J704" s="3">
        <v>0</v>
      </c>
      <c r="K704" s="3">
        <v>1.0779999999999998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1.0779999999999998</v>
      </c>
      <c r="V704" s="163">
        <f ca="1">SUM(INDIRECT(Inputs!$C$11&amp;ROW()&amp;":"&amp;Inputs!$C$12&amp;ROW()))</f>
        <v>0</v>
      </c>
      <c r="W704" s="163">
        <f ca="1">SUM(INDIRECT(Inputs!$C$13&amp;ROW()&amp;":"&amp;Inputs!$C$14&amp;ROW()))</f>
        <v>1.0779999999999998</v>
      </c>
      <c r="X704" s="3" t="str">
        <f>IF(COUNTIFS(Lookups!$A:$A,C704)=1,"Gross Sales","")</f>
        <v/>
      </c>
      <c r="Y704" s="3" t="str">
        <f>IF(COUNTIFS(Lookups!$D:$D,C704)=1,"Bar Sales","")</f>
        <v/>
      </c>
      <c r="Z704" s="3" t="str">
        <f>IFERROR(VLOOKUP(C704*1,Lookups!$D:$F,3,FALSE),"")</f>
        <v/>
      </c>
      <c r="AA704" s="3" t="str">
        <f>IFERROR(VLOOKUP($C704*1,Lookups!$H:$N,3,FALSE),"")</f>
        <v>Entrees</v>
      </c>
      <c r="AB704" s="3" t="str">
        <f>IFERROR(VLOOKUP($C704*1,Lookups!$H:$N,4,FALSE),"")</f>
        <v>Lunch</v>
      </c>
      <c r="AC704" s="3" t="str">
        <f>IFERROR(VLOOKUP($C704*1,Lookups!$H:$N,5,FALSE),"")</f>
        <v>Other</v>
      </c>
      <c r="AD704" s="3">
        <f>IFERROR(VLOOKUP($C704*1,Lookups!$H:$N,6,FALSE),"")</f>
        <v>0</v>
      </c>
      <c r="AE704" s="3">
        <f>IFERROR(VLOOKUP($C704*1,Lookups!$H:$N,7,FALSE),"")</f>
        <v>0</v>
      </c>
      <c r="AF704" s="3" t="str">
        <f>VLOOKUP(B704*1,Stores!$A:$C,3,FALSE)</f>
        <v>DFDE</v>
      </c>
    </row>
    <row r="705" spans="1:32">
      <c r="A705" s="3" t="s">
        <v>917</v>
      </c>
      <c r="B705" s="3" t="s">
        <v>931</v>
      </c>
      <c r="C705" s="3">
        <v>999126</v>
      </c>
      <c r="D705" s="3" t="s">
        <v>918</v>
      </c>
      <c r="E705" s="3" t="s">
        <v>483</v>
      </c>
      <c r="F705" s="3">
        <v>2016</v>
      </c>
      <c r="G705" s="164">
        <v>0</v>
      </c>
      <c r="H705" s="3">
        <v>0.55999999999999994</v>
      </c>
      <c r="I705" s="3">
        <v>0</v>
      </c>
      <c r="J705" s="3">
        <v>0</v>
      </c>
      <c r="K705" s="3">
        <v>0.623</v>
      </c>
      <c r="L705" s="3">
        <v>0</v>
      </c>
      <c r="M705" s="3">
        <v>0</v>
      </c>
      <c r="N705" s="3">
        <v>0</v>
      </c>
      <c r="O705" s="3">
        <v>1.3299999999999998</v>
      </c>
      <c r="P705" s="3">
        <v>0</v>
      </c>
      <c r="Q705" s="3">
        <v>3.4019999999999997</v>
      </c>
      <c r="R705" s="3">
        <v>0.47599999999999998</v>
      </c>
      <c r="S705" s="3">
        <v>2.1</v>
      </c>
      <c r="T705" s="3">
        <v>1.288</v>
      </c>
      <c r="U705" s="3">
        <v>9.7789999999999999</v>
      </c>
      <c r="V705" s="163">
        <f ca="1">SUM(INDIRECT(Inputs!$C$11&amp;ROW()&amp;":"&amp;Inputs!$C$12&amp;ROW()))</f>
        <v>3.4019999999999997</v>
      </c>
      <c r="W705" s="163">
        <f ca="1">SUM(INDIRECT(Inputs!$C$13&amp;ROW()&amp;":"&amp;Inputs!$C$14&amp;ROW()))</f>
        <v>5.9149999999999991</v>
      </c>
      <c r="X705" s="3" t="str">
        <f>IF(COUNTIFS(Lookups!$A:$A,C705)=1,"Gross Sales","")</f>
        <v/>
      </c>
      <c r="Y705" s="3" t="str">
        <f>IF(COUNTIFS(Lookups!$D:$D,C705)=1,"Bar Sales","")</f>
        <v/>
      </c>
      <c r="Z705" s="3" t="str">
        <f>IFERROR(VLOOKUP(C705*1,Lookups!$D:$F,3,FALSE),"")</f>
        <v/>
      </c>
      <c r="AA705" s="3" t="str">
        <f>IFERROR(VLOOKUP($C705*1,Lookups!$H:$N,3,FALSE),"")</f>
        <v>Entrees</v>
      </c>
      <c r="AB705" s="3" t="str">
        <f>IFERROR(VLOOKUP($C705*1,Lookups!$H:$N,4,FALSE),"")</f>
        <v>Lunch</v>
      </c>
      <c r="AC705" s="3" t="str">
        <f>IFERROR(VLOOKUP($C705*1,Lookups!$H:$N,5,FALSE),"")</f>
        <v>Other</v>
      </c>
      <c r="AD705" s="3">
        <f>IFERROR(VLOOKUP($C705*1,Lookups!$H:$N,6,FALSE),"")</f>
        <v>0</v>
      </c>
      <c r="AE705" s="3">
        <f>IFERROR(VLOOKUP($C705*1,Lookups!$H:$N,7,FALSE),"")</f>
        <v>0</v>
      </c>
      <c r="AF705" s="3" t="str">
        <f>VLOOKUP(B705*1,Stores!$A:$C,3,FALSE)</f>
        <v>DFDE</v>
      </c>
    </row>
    <row r="706" spans="1:32">
      <c r="A706" s="3" t="s">
        <v>917</v>
      </c>
      <c r="B706" s="3" t="s">
        <v>933</v>
      </c>
      <c r="C706" s="3">
        <v>999126</v>
      </c>
      <c r="D706" s="3" t="s">
        <v>918</v>
      </c>
      <c r="E706" s="3" t="s">
        <v>483</v>
      </c>
      <c r="F706" s="3">
        <v>2016</v>
      </c>
      <c r="G706" s="164">
        <v>0</v>
      </c>
      <c r="H706" s="3">
        <v>0.92399999999999993</v>
      </c>
      <c r="I706" s="3">
        <v>0</v>
      </c>
      <c r="J706" s="3">
        <v>4.5919999999999996</v>
      </c>
      <c r="K706" s="3">
        <v>1.5539999999999998</v>
      </c>
      <c r="L706" s="3">
        <v>0</v>
      </c>
      <c r="M706" s="3">
        <v>1.708</v>
      </c>
      <c r="N706" s="3">
        <v>1.5959999999999996</v>
      </c>
      <c r="O706" s="3">
        <v>0</v>
      </c>
      <c r="P706" s="3">
        <v>0</v>
      </c>
      <c r="Q706" s="3">
        <v>0.55299999999999994</v>
      </c>
      <c r="R706" s="3">
        <v>0</v>
      </c>
      <c r="S706" s="3">
        <v>0</v>
      </c>
      <c r="T706" s="3">
        <v>2.9750000000000001</v>
      </c>
      <c r="U706" s="3">
        <v>13.901999999999999</v>
      </c>
      <c r="V706" s="163">
        <f ca="1">SUM(INDIRECT(Inputs!$C$11&amp;ROW()&amp;":"&amp;Inputs!$C$12&amp;ROW()))</f>
        <v>0.55299999999999994</v>
      </c>
      <c r="W706" s="163">
        <f ca="1">SUM(INDIRECT(Inputs!$C$13&amp;ROW()&amp;":"&amp;Inputs!$C$14&amp;ROW()))</f>
        <v>10.927</v>
      </c>
      <c r="X706" s="3" t="str">
        <f>IF(COUNTIFS(Lookups!$A:$A,C706)=1,"Gross Sales","")</f>
        <v/>
      </c>
      <c r="Y706" s="3" t="str">
        <f>IF(COUNTIFS(Lookups!$D:$D,C706)=1,"Bar Sales","")</f>
        <v/>
      </c>
      <c r="Z706" s="3" t="str">
        <f>IFERROR(VLOOKUP(C706*1,Lookups!$D:$F,3,FALSE),"")</f>
        <v/>
      </c>
      <c r="AA706" s="3" t="str">
        <f>IFERROR(VLOOKUP($C706*1,Lookups!$H:$N,3,FALSE),"")</f>
        <v>Entrees</v>
      </c>
      <c r="AB706" s="3" t="str">
        <f>IFERROR(VLOOKUP($C706*1,Lookups!$H:$N,4,FALSE),"")</f>
        <v>Lunch</v>
      </c>
      <c r="AC706" s="3" t="str">
        <f>IFERROR(VLOOKUP($C706*1,Lookups!$H:$N,5,FALSE),"")</f>
        <v>Other</v>
      </c>
      <c r="AD706" s="3">
        <f>IFERROR(VLOOKUP($C706*1,Lookups!$H:$N,6,FALSE),"")</f>
        <v>0</v>
      </c>
      <c r="AE706" s="3">
        <f>IFERROR(VLOOKUP($C706*1,Lookups!$H:$N,7,FALSE),"")</f>
        <v>0</v>
      </c>
      <c r="AF706" s="3" t="str">
        <f>VLOOKUP(B706*1,Stores!$A:$C,3,FALSE)</f>
        <v>DFG</v>
      </c>
    </row>
    <row r="707" spans="1:32">
      <c r="A707" s="3" t="s">
        <v>917</v>
      </c>
      <c r="B707" s="3" t="s">
        <v>934</v>
      </c>
      <c r="C707" s="3">
        <v>999126</v>
      </c>
      <c r="D707" s="3" t="s">
        <v>918</v>
      </c>
      <c r="E707" s="3" t="s">
        <v>483</v>
      </c>
      <c r="F707" s="3">
        <v>2016</v>
      </c>
      <c r="G707" s="164">
        <v>0</v>
      </c>
      <c r="H707" s="3">
        <v>0</v>
      </c>
      <c r="I707" s="3">
        <v>0</v>
      </c>
      <c r="J707" s="3">
        <v>0</v>
      </c>
      <c r="K707" s="3">
        <v>0.60199999999999998</v>
      </c>
      <c r="L707" s="3">
        <v>0</v>
      </c>
      <c r="M707" s="3">
        <v>0</v>
      </c>
      <c r="N707" s="3">
        <v>1.7009999999999998</v>
      </c>
      <c r="O707" s="3">
        <v>0</v>
      </c>
      <c r="P707" s="3">
        <v>0</v>
      </c>
      <c r="Q707" s="3">
        <v>0</v>
      </c>
      <c r="R707" s="3">
        <v>0.46899999999999997</v>
      </c>
      <c r="S707" s="3">
        <v>0</v>
      </c>
      <c r="T707" s="3">
        <v>0</v>
      </c>
      <c r="U707" s="3">
        <v>2.7719999999999998</v>
      </c>
      <c r="V707" s="163">
        <f ca="1">SUM(INDIRECT(Inputs!$C$11&amp;ROW()&amp;":"&amp;Inputs!$C$12&amp;ROW()))</f>
        <v>0</v>
      </c>
      <c r="W707" s="163">
        <f ca="1">SUM(INDIRECT(Inputs!$C$13&amp;ROW()&amp;":"&amp;Inputs!$C$14&amp;ROW()))</f>
        <v>2.3029999999999999</v>
      </c>
      <c r="X707" s="3" t="str">
        <f>IF(COUNTIFS(Lookups!$A:$A,C707)=1,"Gross Sales","")</f>
        <v/>
      </c>
      <c r="Y707" s="3" t="str">
        <f>IF(COUNTIFS(Lookups!$D:$D,C707)=1,"Bar Sales","")</f>
        <v/>
      </c>
      <c r="Z707" s="3" t="str">
        <f>IFERROR(VLOOKUP(C707*1,Lookups!$D:$F,3,FALSE),"")</f>
        <v/>
      </c>
      <c r="AA707" s="3" t="str">
        <f>IFERROR(VLOOKUP($C707*1,Lookups!$H:$N,3,FALSE),"")</f>
        <v>Entrees</v>
      </c>
      <c r="AB707" s="3" t="str">
        <f>IFERROR(VLOOKUP($C707*1,Lookups!$H:$N,4,FALSE),"")</f>
        <v>Lunch</v>
      </c>
      <c r="AC707" s="3" t="str">
        <f>IFERROR(VLOOKUP($C707*1,Lookups!$H:$N,5,FALSE),"")</f>
        <v>Other</v>
      </c>
      <c r="AD707" s="3">
        <f>IFERROR(VLOOKUP($C707*1,Lookups!$H:$N,6,FALSE),"")</f>
        <v>0</v>
      </c>
      <c r="AE707" s="3">
        <f>IFERROR(VLOOKUP($C707*1,Lookups!$H:$N,7,FALSE),"")</f>
        <v>0</v>
      </c>
      <c r="AF707" s="3" t="str">
        <f>VLOOKUP(B707*1,Stores!$A:$C,3,FALSE)</f>
        <v>DFG</v>
      </c>
    </row>
    <row r="708" spans="1:32">
      <c r="A708" s="3" t="s">
        <v>917</v>
      </c>
      <c r="B708" s="3" t="s">
        <v>935</v>
      </c>
      <c r="C708" s="3">
        <v>999126</v>
      </c>
      <c r="D708" s="3" t="s">
        <v>918</v>
      </c>
      <c r="E708" s="3" t="s">
        <v>483</v>
      </c>
      <c r="F708" s="3">
        <v>2016</v>
      </c>
      <c r="G708" s="164">
        <v>0</v>
      </c>
      <c r="H708" s="3">
        <v>3.7379999999999995</v>
      </c>
      <c r="I708" s="3">
        <v>10.233999999999998</v>
      </c>
      <c r="J708" s="3">
        <v>2.2400000000000002</v>
      </c>
      <c r="K708" s="3">
        <v>5.1520000000000001</v>
      </c>
      <c r="L708" s="3">
        <v>11.066999999999998</v>
      </c>
      <c r="M708" s="3">
        <v>10.878</v>
      </c>
      <c r="N708" s="3">
        <v>12.263999999999998</v>
      </c>
      <c r="O708" s="3">
        <v>7.9169999999999998</v>
      </c>
      <c r="P708" s="3">
        <v>4.4099999999999993</v>
      </c>
      <c r="Q708" s="3">
        <v>4.7739999999999991</v>
      </c>
      <c r="R708" s="3">
        <v>4.032</v>
      </c>
      <c r="S708" s="3">
        <v>2.3800000000000003</v>
      </c>
      <c r="T708" s="3">
        <v>3.3249999999999997</v>
      </c>
      <c r="U708" s="3">
        <v>82.410999999999987</v>
      </c>
      <c r="V708" s="163">
        <f ca="1">SUM(INDIRECT(Inputs!$C$11&amp;ROW()&amp;":"&amp;Inputs!$C$12&amp;ROW()))</f>
        <v>4.7739999999999991</v>
      </c>
      <c r="W708" s="163">
        <f ca="1">SUM(INDIRECT(Inputs!$C$13&amp;ROW()&amp;":"&amp;Inputs!$C$14&amp;ROW()))</f>
        <v>72.673999999999992</v>
      </c>
      <c r="X708" s="3" t="str">
        <f>IF(COUNTIFS(Lookups!$A:$A,C708)=1,"Gross Sales","")</f>
        <v/>
      </c>
      <c r="Y708" s="3" t="str">
        <f>IF(COUNTIFS(Lookups!$D:$D,C708)=1,"Bar Sales","")</f>
        <v/>
      </c>
      <c r="Z708" s="3" t="str">
        <f>IFERROR(VLOOKUP(C708*1,Lookups!$D:$F,3,FALSE),"")</f>
        <v/>
      </c>
      <c r="AA708" s="3" t="str">
        <f>IFERROR(VLOOKUP($C708*1,Lookups!$H:$N,3,FALSE),"")</f>
        <v>Entrees</v>
      </c>
      <c r="AB708" s="3" t="str">
        <f>IFERROR(VLOOKUP($C708*1,Lookups!$H:$N,4,FALSE),"")</f>
        <v>Lunch</v>
      </c>
      <c r="AC708" s="3" t="str">
        <f>IFERROR(VLOOKUP($C708*1,Lookups!$H:$N,5,FALSE),"")</f>
        <v>Other</v>
      </c>
      <c r="AD708" s="3">
        <f>IFERROR(VLOOKUP($C708*1,Lookups!$H:$N,6,FALSE),"")</f>
        <v>0</v>
      </c>
      <c r="AE708" s="3">
        <f>IFERROR(VLOOKUP($C708*1,Lookups!$H:$N,7,FALSE),"")</f>
        <v>0</v>
      </c>
      <c r="AF708" s="3" t="str">
        <f>VLOOKUP(B708*1,Stores!$A:$C,3,FALSE)</f>
        <v>DFG</v>
      </c>
    </row>
    <row r="709" spans="1:32">
      <c r="A709" s="3" t="s">
        <v>917</v>
      </c>
      <c r="B709" s="3" t="s">
        <v>936</v>
      </c>
      <c r="C709" s="3">
        <v>999126</v>
      </c>
      <c r="D709" s="3" t="s">
        <v>918</v>
      </c>
      <c r="E709" s="3" t="s">
        <v>483</v>
      </c>
      <c r="F709" s="3">
        <v>2016</v>
      </c>
      <c r="G709" s="164">
        <v>0</v>
      </c>
      <c r="H709" s="3">
        <v>0.85399999999999998</v>
      </c>
      <c r="I709" s="3">
        <v>0</v>
      </c>
      <c r="J709" s="3">
        <v>1.9039999999999999</v>
      </c>
      <c r="K709" s="3">
        <v>0</v>
      </c>
      <c r="L709" s="3">
        <v>1.1059999999999999</v>
      </c>
      <c r="M709" s="3">
        <v>0.95199999999999996</v>
      </c>
      <c r="N709" s="3">
        <v>3.5699999999999994</v>
      </c>
      <c r="O709" s="3">
        <v>8.2880000000000003</v>
      </c>
      <c r="P709" s="3">
        <v>0.63</v>
      </c>
      <c r="Q709" s="3">
        <v>0</v>
      </c>
      <c r="R709" s="3">
        <v>0</v>
      </c>
      <c r="S709" s="3">
        <v>0</v>
      </c>
      <c r="T709" s="3">
        <v>8.6449999999999996</v>
      </c>
      <c r="U709" s="3">
        <v>25.948999999999998</v>
      </c>
      <c r="V709" s="163">
        <f ca="1">SUM(INDIRECT(Inputs!$C$11&amp;ROW()&amp;":"&amp;Inputs!$C$12&amp;ROW()))</f>
        <v>0</v>
      </c>
      <c r="W709" s="163">
        <f ca="1">SUM(INDIRECT(Inputs!$C$13&amp;ROW()&amp;":"&amp;Inputs!$C$14&amp;ROW()))</f>
        <v>17.303999999999998</v>
      </c>
      <c r="X709" s="3" t="str">
        <f>IF(COUNTIFS(Lookups!$A:$A,C709)=1,"Gross Sales","")</f>
        <v/>
      </c>
      <c r="Y709" s="3" t="str">
        <f>IF(COUNTIFS(Lookups!$D:$D,C709)=1,"Bar Sales","")</f>
        <v/>
      </c>
      <c r="Z709" s="3" t="str">
        <f>IFERROR(VLOOKUP(C709*1,Lookups!$D:$F,3,FALSE),"")</f>
        <v/>
      </c>
      <c r="AA709" s="3" t="str">
        <f>IFERROR(VLOOKUP($C709*1,Lookups!$H:$N,3,FALSE),"")</f>
        <v>Entrees</v>
      </c>
      <c r="AB709" s="3" t="str">
        <f>IFERROR(VLOOKUP($C709*1,Lookups!$H:$N,4,FALSE),"")</f>
        <v>Lunch</v>
      </c>
      <c r="AC709" s="3" t="str">
        <f>IFERROR(VLOOKUP($C709*1,Lookups!$H:$N,5,FALSE),"")</f>
        <v>Other</v>
      </c>
      <c r="AD709" s="3">
        <f>IFERROR(VLOOKUP($C709*1,Lookups!$H:$N,6,FALSE),"")</f>
        <v>0</v>
      </c>
      <c r="AE709" s="3">
        <f>IFERROR(VLOOKUP($C709*1,Lookups!$H:$N,7,FALSE),"")</f>
        <v>0</v>
      </c>
      <c r="AF709" s="3" t="str">
        <f>VLOOKUP(B709*1,Stores!$A:$C,3,FALSE)</f>
        <v>DFG</v>
      </c>
    </row>
    <row r="710" spans="1:32">
      <c r="A710" s="3" t="s">
        <v>917</v>
      </c>
      <c r="B710" s="3" t="s">
        <v>937</v>
      </c>
      <c r="C710" s="3">
        <v>999126</v>
      </c>
      <c r="D710" s="3" t="s">
        <v>918</v>
      </c>
      <c r="E710" s="3" t="s">
        <v>483</v>
      </c>
      <c r="F710" s="3">
        <v>2016</v>
      </c>
      <c r="G710" s="164">
        <v>0</v>
      </c>
      <c r="H710" s="3">
        <v>2.2749999999999999</v>
      </c>
      <c r="I710" s="3">
        <v>2.1349999999999998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0.66499999999999992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5.0750000000000002</v>
      </c>
      <c r="V710" s="163">
        <f ca="1">SUM(INDIRECT(Inputs!$C$11&amp;ROW()&amp;":"&amp;Inputs!$C$12&amp;ROW()))</f>
        <v>0</v>
      </c>
      <c r="W710" s="163">
        <f ca="1">SUM(INDIRECT(Inputs!$C$13&amp;ROW()&amp;":"&amp;Inputs!$C$14&amp;ROW()))</f>
        <v>5.0750000000000002</v>
      </c>
      <c r="X710" s="3" t="str">
        <f>IF(COUNTIFS(Lookups!$A:$A,C710)=1,"Gross Sales","")</f>
        <v/>
      </c>
      <c r="Y710" s="3" t="str">
        <f>IF(COUNTIFS(Lookups!$D:$D,C710)=1,"Bar Sales","")</f>
        <v/>
      </c>
      <c r="Z710" s="3" t="str">
        <f>IFERROR(VLOOKUP(C710*1,Lookups!$D:$F,3,FALSE),"")</f>
        <v/>
      </c>
      <c r="AA710" s="3" t="str">
        <f>IFERROR(VLOOKUP($C710*1,Lookups!$H:$N,3,FALSE),"")</f>
        <v>Entrees</v>
      </c>
      <c r="AB710" s="3" t="str">
        <f>IFERROR(VLOOKUP($C710*1,Lookups!$H:$N,4,FALSE),"")</f>
        <v>Lunch</v>
      </c>
      <c r="AC710" s="3" t="str">
        <f>IFERROR(VLOOKUP($C710*1,Lookups!$H:$N,5,FALSE),"")</f>
        <v>Other</v>
      </c>
      <c r="AD710" s="3">
        <f>IFERROR(VLOOKUP($C710*1,Lookups!$H:$N,6,FALSE),"")</f>
        <v>0</v>
      </c>
      <c r="AE710" s="3">
        <f>IFERROR(VLOOKUP($C710*1,Lookups!$H:$N,7,FALSE),"")</f>
        <v>0</v>
      </c>
      <c r="AF710" s="3" t="str">
        <f>VLOOKUP(B710*1,Stores!$A:$C,3,FALSE)</f>
        <v>DFG</v>
      </c>
    </row>
    <row r="711" spans="1:32">
      <c r="A711" s="3" t="s">
        <v>917</v>
      </c>
      <c r="B711" s="3" t="s">
        <v>938</v>
      </c>
      <c r="C711" s="3">
        <v>999126</v>
      </c>
      <c r="D711" s="3" t="s">
        <v>918</v>
      </c>
      <c r="E711" s="3" t="s">
        <v>483</v>
      </c>
      <c r="F711" s="3">
        <v>2016</v>
      </c>
      <c r="G711" s="164">
        <v>0</v>
      </c>
      <c r="H711" s="3">
        <v>15.455999999999998</v>
      </c>
      <c r="I711" s="3">
        <v>10.625999999999999</v>
      </c>
      <c r="J711" s="3">
        <v>18.227999999999998</v>
      </c>
      <c r="K711" s="3">
        <v>12.6</v>
      </c>
      <c r="L711" s="3">
        <v>18.445</v>
      </c>
      <c r="M711" s="3">
        <v>23.477999999999998</v>
      </c>
      <c r="N711" s="3">
        <v>26.599999999999998</v>
      </c>
      <c r="O711" s="3">
        <v>16.058</v>
      </c>
      <c r="P711" s="3">
        <v>12.053999999999998</v>
      </c>
      <c r="Q711" s="3">
        <v>15.091999999999999</v>
      </c>
      <c r="R711" s="3">
        <v>11.62</v>
      </c>
      <c r="S711" s="3">
        <v>15.875999999999998</v>
      </c>
      <c r="T711" s="3">
        <v>19.739999999999998</v>
      </c>
      <c r="U711" s="3">
        <v>215.87300000000002</v>
      </c>
      <c r="V711" s="163">
        <f ca="1">SUM(INDIRECT(Inputs!$C$11&amp;ROW()&amp;":"&amp;Inputs!$C$12&amp;ROW()))</f>
        <v>15.091999999999999</v>
      </c>
      <c r="W711" s="163">
        <f ca="1">SUM(INDIRECT(Inputs!$C$13&amp;ROW()&amp;":"&amp;Inputs!$C$14&amp;ROW()))</f>
        <v>168.637</v>
      </c>
      <c r="X711" s="3" t="str">
        <f>IF(COUNTIFS(Lookups!$A:$A,C711)=1,"Gross Sales","")</f>
        <v/>
      </c>
      <c r="Y711" s="3" t="str">
        <f>IF(COUNTIFS(Lookups!$D:$D,C711)=1,"Bar Sales","")</f>
        <v/>
      </c>
      <c r="Z711" s="3" t="str">
        <f>IFERROR(VLOOKUP(C711*1,Lookups!$D:$F,3,FALSE),"")</f>
        <v/>
      </c>
      <c r="AA711" s="3" t="str">
        <f>IFERROR(VLOOKUP($C711*1,Lookups!$H:$N,3,FALSE),"")</f>
        <v>Entrees</v>
      </c>
      <c r="AB711" s="3" t="str">
        <f>IFERROR(VLOOKUP($C711*1,Lookups!$H:$N,4,FALSE),"")</f>
        <v>Lunch</v>
      </c>
      <c r="AC711" s="3" t="str">
        <f>IFERROR(VLOOKUP($C711*1,Lookups!$H:$N,5,FALSE),"")</f>
        <v>Other</v>
      </c>
      <c r="AD711" s="3">
        <f>IFERROR(VLOOKUP($C711*1,Lookups!$H:$N,6,FALSE),"")</f>
        <v>0</v>
      </c>
      <c r="AE711" s="3">
        <f>IFERROR(VLOOKUP($C711*1,Lookups!$H:$N,7,FALSE),"")</f>
        <v>0</v>
      </c>
      <c r="AF711" s="3" t="str">
        <f>VLOOKUP(B711*1,Stores!$A:$C,3,FALSE)</f>
        <v>DFG</v>
      </c>
    </row>
    <row r="712" spans="1:32">
      <c r="A712" s="3" t="s">
        <v>917</v>
      </c>
      <c r="B712" s="3" t="s">
        <v>939</v>
      </c>
      <c r="C712" s="3">
        <v>999126</v>
      </c>
      <c r="D712" s="3" t="s">
        <v>918</v>
      </c>
      <c r="E712" s="3" t="s">
        <v>483</v>
      </c>
      <c r="F712" s="3">
        <v>2016</v>
      </c>
      <c r="G712" s="164">
        <v>0</v>
      </c>
      <c r="H712" s="3">
        <v>0</v>
      </c>
      <c r="I712" s="3">
        <v>0</v>
      </c>
      <c r="J712" s="3">
        <v>0.504</v>
      </c>
      <c r="K712" s="3">
        <v>0</v>
      </c>
      <c r="L712" s="3">
        <v>0</v>
      </c>
      <c r="M712" s="3">
        <v>4.851</v>
      </c>
      <c r="N712" s="3">
        <v>0.59499999999999997</v>
      </c>
      <c r="O712" s="3">
        <v>0</v>
      </c>
      <c r="P712" s="3">
        <v>0</v>
      </c>
      <c r="Q712" s="3">
        <v>0</v>
      </c>
      <c r="R712" s="3">
        <v>3.8709999999999996</v>
      </c>
      <c r="S712" s="3">
        <v>0</v>
      </c>
      <c r="T712" s="3">
        <v>0</v>
      </c>
      <c r="U712" s="3">
        <v>9.8209999999999997</v>
      </c>
      <c r="V712" s="163">
        <f ca="1">SUM(INDIRECT(Inputs!$C$11&amp;ROW()&amp;":"&amp;Inputs!$C$12&amp;ROW()))</f>
        <v>0</v>
      </c>
      <c r="W712" s="163">
        <f ca="1">SUM(INDIRECT(Inputs!$C$13&amp;ROW()&amp;":"&amp;Inputs!$C$14&amp;ROW()))</f>
        <v>5.95</v>
      </c>
      <c r="X712" s="3" t="str">
        <f>IF(COUNTIFS(Lookups!$A:$A,C712)=1,"Gross Sales","")</f>
        <v/>
      </c>
      <c r="Y712" s="3" t="str">
        <f>IF(COUNTIFS(Lookups!$D:$D,C712)=1,"Bar Sales","")</f>
        <v/>
      </c>
      <c r="Z712" s="3" t="str">
        <f>IFERROR(VLOOKUP(C712*1,Lookups!$D:$F,3,FALSE),"")</f>
        <v/>
      </c>
      <c r="AA712" s="3" t="str">
        <f>IFERROR(VLOOKUP($C712*1,Lookups!$H:$N,3,FALSE),"")</f>
        <v>Entrees</v>
      </c>
      <c r="AB712" s="3" t="str">
        <f>IFERROR(VLOOKUP($C712*1,Lookups!$H:$N,4,FALSE),"")</f>
        <v>Lunch</v>
      </c>
      <c r="AC712" s="3" t="str">
        <f>IFERROR(VLOOKUP($C712*1,Lookups!$H:$N,5,FALSE),"")</f>
        <v>Other</v>
      </c>
      <c r="AD712" s="3">
        <f>IFERROR(VLOOKUP($C712*1,Lookups!$H:$N,6,FALSE),"")</f>
        <v>0</v>
      </c>
      <c r="AE712" s="3">
        <f>IFERROR(VLOOKUP($C712*1,Lookups!$H:$N,7,FALSE),"")</f>
        <v>0</v>
      </c>
      <c r="AF712" s="3" t="str">
        <f>VLOOKUP(B712*1,Stores!$A:$C,3,FALSE)</f>
        <v>DFG</v>
      </c>
    </row>
    <row r="713" spans="1:32">
      <c r="A713" s="3" t="s">
        <v>917</v>
      </c>
      <c r="B713" s="3" t="s">
        <v>940</v>
      </c>
      <c r="C713" s="3">
        <v>999126</v>
      </c>
      <c r="D713" s="3" t="s">
        <v>918</v>
      </c>
      <c r="E713" s="3" t="s">
        <v>483</v>
      </c>
      <c r="F713" s="3">
        <v>2016</v>
      </c>
      <c r="G713" s="164">
        <v>0</v>
      </c>
      <c r="H713" s="3">
        <v>7.3079999999999989</v>
      </c>
      <c r="I713" s="3">
        <v>8.4</v>
      </c>
      <c r="J713" s="3">
        <v>7.153999999999999</v>
      </c>
      <c r="K713" s="3">
        <v>25.829999999999995</v>
      </c>
      <c r="L713" s="3">
        <v>10.674999999999999</v>
      </c>
      <c r="M713" s="3">
        <v>14.629999999999997</v>
      </c>
      <c r="N713" s="3">
        <v>5.4809999999999999</v>
      </c>
      <c r="O713" s="3">
        <v>8.1129999999999995</v>
      </c>
      <c r="P713" s="3">
        <v>4.032</v>
      </c>
      <c r="Q713" s="3">
        <v>22.343999999999998</v>
      </c>
      <c r="R713" s="3">
        <v>0.623</v>
      </c>
      <c r="S713" s="3">
        <v>7.0350000000000001</v>
      </c>
      <c r="T713" s="3">
        <v>3.3599999999999994</v>
      </c>
      <c r="U713" s="3">
        <v>124.98499999999997</v>
      </c>
      <c r="V713" s="163">
        <f ca="1">SUM(INDIRECT(Inputs!$C$11&amp;ROW()&amp;":"&amp;Inputs!$C$12&amp;ROW()))</f>
        <v>22.343999999999998</v>
      </c>
      <c r="W713" s="163">
        <f ca="1">SUM(INDIRECT(Inputs!$C$13&amp;ROW()&amp;":"&amp;Inputs!$C$14&amp;ROW()))</f>
        <v>113.96699999999997</v>
      </c>
      <c r="X713" s="3" t="str">
        <f>IF(COUNTIFS(Lookups!$A:$A,C713)=1,"Gross Sales","")</f>
        <v/>
      </c>
      <c r="Y713" s="3" t="str">
        <f>IF(COUNTIFS(Lookups!$D:$D,C713)=1,"Bar Sales","")</f>
        <v/>
      </c>
      <c r="Z713" s="3" t="str">
        <f>IFERROR(VLOOKUP(C713*1,Lookups!$D:$F,3,FALSE),"")</f>
        <v/>
      </c>
      <c r="AA713" s="3" t="str">
        <f>IFERROR(VLOOKUP($C713*1,Lookups!$H:$N,3,FALSE),"")</f>
        <v>Entrees</v>
      </c>
      <c r="AB713" s="3" t="str">
        <f>IFERROR(VLOOKUP($C713*1,Lookups!$H:$N,4,FALSE),"")</f>
        <v>Lunch</v>
      </c>
      <c r="AC713" s="3" t="str">
        <f>IFERROR(VLOOKUP($C713*1,Lookups!$H:$N,5,FALSE),"")</f>
        <v>Other</v>
      </c>
      <c r="AD713" s="3">
        <f>IFERROR(VLOOKUP($C713*1,Lookups!$H:$N,6,FALSE),"")</f>
        <v>0</v>
      </c>
      <c r="AE713" s="3">
        <f>IFERROR(VLOOKUP($C713*1,Lookups!$H:$N,7,FALSE),"")</f>
        <v>0</v>
      </c>
      <c r="AF713" s="3" t="str">
        <f>VLOOKUP(B713*1,Stores!$A:$C,3,FALSE)</f>
        <v>DFG</v>
      </c>
    </row>
    <row r="714" spans="1:32">
      <c r="A714" s="3" t="s">
        <v>917</v>
      </c>
      <c r="B714" s="3" t="s">
        <v>941</v>
      </c>
      <c r="C714" s="3">
        <v>999126</v>
      </c>
      <c r="D714" s="3" t="s">
        <v>918</v>
      </c>
      <c r="E714" s="3" t="s">
        <v>483</v>
      </c>
      <c r="F714" s="3">
        <v>2016</v>
      </c>
      <c r="G714" s="164">
        <v>0</v>
      </c>
      <c r="H714" s="3">
        <v>0</v>
      </c>
      <c r="I714" s="3">
        <v>0</v>
      </c>
      <c r="J714" s="3">
        <v>5.95</v>
      </c>
      <c r="K714" s="3">
        <v>0</v>
      </c>
      <c r="L714" s="3">
        <v>5.879999999999999</v>
      </c>
      <c r="M714" s="3">
        <v>6.5519999999999996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0.42699999999999999</v>
      </c>
      <c r="U714" s="3">
        <v>18.808999999999997</v>
      </c>
      <c r="V714" s="163">
        <f ca="1">SUM(INDIRECT(Inputs!$C$11&amp;ROW()&amp;":"&amp;Inputs!$C$12&amp;ROW()))</f>
        <v>0</v>
      </c>
      <c r="W714" s="163">
        <f ca="1">SUM(INDIRECT(Inputs!$C$13&amp;ROW()&amp;":"&amp;Inputs!$C$14&amp;ROW()))</f>
        <v>18.381999999999998</v>
      </c>
      <c r="X714" s="3" t="str">
        <f>IF(COUNTIFS(Lookups!$A:$A,C714)=1,"Gross Sales","")</f>
        <v/>
      </c>
      <c r="Y714" s="3" t="str">
        <f>IF(COUNTIFS(Lookups!$D:$D,C714)=1,"Bar Sales","")</f>
        <v/>
      </c>
      <c r="Z714" s="3" t="str">
        <f>IFERROR(VLOOKUP(C714*1,Lookups!$D:$F,3,FALSE),"")</f>
        <v/>
      </c>
      <c r="AA714" s="3" t="str">
        <f>IFERROR(VLOOKUP($C714*1,Lookups!$H:$N,3,FALSE),"")</f>
        <v>Entrees</v>
      </c>
      <c r="AB714" s="3" t="str">
        <f>IFERROR(VLOOKUP($C714*1,Lookups!$H:$N,4,FALSE),"")</f>
        <v>Lunch</v>
      </c>
      <c r="AC714" s="3" t="str">
        <f>IFERROR(VLOOKUP($C714*1,Lookups!$H:$N,5,FALSE),"")</f>
        <v>Other</v>
      </c>
      <c r="AD714" s="3">
        <f>IFERROR(VLOOKUP($C714*1,Lookups!$H:$N,6,FALSE),"")</f>
        <v>0</v>
      </c>
      <c r="AE714" s="3">
        <f>IFERROR(VLOOKUP($C714*1,Lookups!$H:$N,7,FALSE),"")</f>
        <v>0</v>
      </c>
      <c r="AF714" s="3" t="str">
        <f>VLOOKUP(B714*1,Stores!$A:$C,3,FALSE)</f>
        <v>DFG</v>
      </c>
    </row>
    <row r="715" spans="1:32">
      <c r="A715" s="3" t="s">
        <v>917</v>
      </c>
      <c r="B715" s="3" t="s">
        <v>942</v>
      </c>
      <c r="C715" s="3">
        <v>999126</v>
      </c>
      <c r="D715" s="3" t="s">
        <v>918</v>
      </c>
      <c r="E715" s="3" t="s">
        <v>483</v>
      </c>
      <c r="F715" s="3">
        <v>2016</v>
      </c>
      <c r="G715" s="164">
        <v>0</v>
      </c>
      <c r="H715" s="3">
        <v>2.4849999999999999</v>
      </c>
      <c r="I715" s="3">
        <v>12.935999999999998</v>
      </c>
      <c r="J715" s="3">
        <v>19.88</v>
      </c>
      <c r="K715" s="3">
        <v>14.615999999999998</v>
      </c>
      <c r="L715" s="3">
        <v>11.703999999999999</v>
      </c>
      <c r="M715" s="3">
        <v>11.375</v>
      </c>
      <c r="N715" s="3">
        <v>10.415999999999999</v>
      </c>
      <c r="O715" s="3">
        <v>9.9960000000000004</v>
      </c>
      <c r="P715" s="3">
        <v>13.664</v>
      </c>
      <c r="Q715" s="3">
        <v>25.48</v>
      </c>
      <c r="R715" s="3">
        <v>18.018000000000001</v>
      </c>
      <c r="S715" s="3">
        <v>19.865999999999996</v>
      </c>
      <c r="T715" s="3">
        <v>18.13</v>
      </c>
      <c r="U715" s="3">
        <v>188.56599999999997</v>
      </c>
      <c r="V715" s="163">
        <f ca="1">SUM(INDIRECT(Inputs!$C$11&amp;ROW()&amp;":"&amp;Inputs!$C$12&amp;ROW()))</f>
        <v>25.48</v>
      </c>
      <c r="W715" s="163">
        <f ca="1">SUM(INDIRECT(Inputs!$C$13&amp;ROW()&amp;":"&amp;Inputs!$C$14&amp;ROW()))</f>
        <v>132.55199999999999</v>
      </c>
      <c r="X715" s="3" t="str">
        <f>IF(COUNTIFS(Lookups!$A:$A,C715)=1,"Gross Sales","")</f>
        <v/>
      </c>
      <c r="Y715" s="3" t="str">
        <f>IF(COUNTIFS(Lookups!$D:$D,C715)=1,"Bar Sales","")</f>
        <v/>
      </c>
      <c r="Z715" s="3" t="str">
        <f>IFERROR(VLOOKUP(C715*1,Lookups!$D:$F,3,FALSE),"")</f>
        <v/>
      </c>
      <c r="AA715" s="3" t="str">
        <f>IFERROR(VLOOKUP($C715*1,Lookups!$H:$N,3,FALSE),"")</f>
        <v>Entrees</v>
      </c>
      <c r="AB715" s="3" t="str">
        <f>IFERROR(VLOOKUP($C715*1,Lookups!$H:$N,4,FALSE),"")</f>
        <v>Lunch</v>
      </c>
      <c r="AC715" s="3" t="str">
        <f>IFERROR(VLOOKUP($C715*1,Lookups!$H:$N,5,FALSE),"")</f>
        <v>Other</v>
      </c>
      <c r="AD715" s="3">
        <f>IFERROR(VLOOKUP($C715*1,Lookups!$H:$N,6,FALSE),"")</f>
        <v>0</v>
      </c>
      <c r="AE715" s="3">
        <f>IFERROR(VLOOKUP($C715*1,Lookups!$H:$N,7,FALSE),"")</f>
        <v>0</v>
      </c>
      <c r="AF715" s="3" t="str">
        <f>VLOOKUP(B715*1,Stores!$A:$C,3,FALSE)</f>
        <v>DFG</v>
      </c>
    </row>
    <row r="716" spans="1:32">
      <c r="A716" s="3" t="s">
        <v>917</v>
      </c>
      <c r="B716" s="3" t="s">
        <v>943</v>
      </c>
      <c r="C716" s="3">
        <v>999126</v>
      </c>
      <c r="D716" s="3" t="s">
        <v>918</v>
      </c>
      <c r="E716" s="3" t="s">
        <v>483</v>
      </c>
      <c r="F716" s="3">
        <v>2016</v>
      </c>
      <c r="G716" s="164">
        <v>0</v>
      </c>
      <c r="H716" s="3">
        <v>3.843</v>
      </c>
      <c r="I716" s="3">
        <v>5.7329999999999997</v>
      </c>
      <c r="J716" s="3">
        <v>5.25</v>
      </c>
      <c r="K716" s="3">
        <v>2.1279999999999997</v>
      </c>
      <c r="L716" s="3">
        <v>1.7009999999999998</v>
      </c>
      <c r="M716" s="3">
        <v>4.2</v>
      </c>
      <c r="N716" s="3">
        <v>2.8979999999999992</v>
      </c>
      <c r="O716" s="3">
        <v>2.625</v>
      </c>
      <c r="P716" s="3">
        <v>1.736</v>
      </c>
      <c r="Q716" s="3">
        <v>5.9289999999999994</v>
      </c>
      <c r="R716" s="3">
        <v>6.734</v>
      </c>
      <c r="S716" s="3">
        <v>1.8479999999999999</v>
      </c>
      <c r="T716" s="3">
        <v>7.8119999999999994</v>
      </c>
      <c r="U716" s="3">
        <v>52.436999999999998</v>
      </c>
      <c r="V716" s="163">
        <f ca="1">SUM(INDIRECT(Inputs!$C$11&amp;ROW()&amp;":"&amp;Inputs!$C$12&amp;ROW()))</f>
        <v>5.9289999999999994</v>
      </c>
      <c r="W716" s="163">
        <f ca="1">SUM(INDIRECT(Inputs!$C$13&amp;ROW()&amp;":"&amp;Inputs!$C$14&amp;ROW()))</f>
        <v>36.042999999999999</v>
      </c>
      <c r="X716" s="3" t="str">
        <f>IF(COUNTIFS(Lookups!$A:$A,C716)=1,"Gross Sales","")</f>
        <v/>
      </c>
      <c r="Y716" s="3" t="str">
        <f>IF(COUNTIFS(Lookups!$D:$D,C716)=1,"Bar Sales","")</f>
        <v/>
      </c>
      <c r="Z716" s="3" t="str">
        <f>IFERROR(VLOOKUP(C716*1,Lookups!$D:$F,3,FALSE),"")</f>
        <v/>
      </c>
      <c r="AA716" s="3" t="str">
        <f>IFERROR(VLOOKUP($C716*1,Lookups!$H:$N,3,FALSE),"")</f>
        <v>Entrees</v>
      </c>
      <c r="AB716" s="3" t="str">
        <f>IFERROR(VLOOKUP($C716*1,Lookups!$H:$N,4,FALSE),"")</f>
        <v>Lunch</v>
      </c>
      <c r="AC716" s="3" t="str">
        <f>IFERROR(VLOOKUP($C716*1,Lookups!$H:$N,5,FALSE),"")</f>
        <v>Other</v>
      </c>
      <c r="AD716" s="3">
        <f>IFERROR(VLOOKUP($C716*1,Lookups!$H:$N,6,FALSE),"")</f>
        <v>0</v>
      </c>
      <c r="AE716" s="3">
        <f>IFERROR(VLOOKUP($C716*1,Lookups!$H:$N,7,FALSE),"")</f>
        <v>0</v>
      </c>
      <c r="AF716" s="3" t="str">
        <f>VLOOKUP(B716*1,Stores!$A:$C,3,FALSE)</f>
        <v>DFG</v>
      </c>
    </row>
    <row r="717" spans="1:32">
      <c r="A717" s="3" t="s">
        <v>917</v>
      </c>
      <c r="B717" s="3" t="s">
        <v>944</v>
      </c>
      <c r="C717" s="3">
        <v>999126</v>
      </c>
      <c r="D717" s="3" t="s">
        <v>918</v>
      </c>
      <c r="E717" s="3" t="s">
        <v>483</v>
      </c>
      <c r="F717" s="3">
        <v>2016</v>
      </c>
      <c r="G717" s="164">
        <v>0</v>
      </c>
      <c r="H717" s="3">
        <v>12.627999999999998</v>
      </c>
      <c r="I717" s="3">
        <v>18.010999999999999</v>
      </c>
      <c r="J717" s="3">
        <v>5.95</v>
      </c>
      <c r="K717" s="3">
        <v>9.4499999999999993</v>
      </c>
      <c r="L717" s="3">
        <v>3.8079999999999998</v>
      </c>
      <c r="M717" s="3">
        <v>14.175000000000001</v>
      </c>
      <c r="N717" s="3">
        <v>11.717999999999998</v>
      </c>
      <c r="O717" s="3">
        <v>6.72</v>
      </c>
      <c r="P717" s="3">
        <v>22.679999999999996</v>
      </c>
      <c r="Q717" s="3">
        <v>13.845999999999998</v>
      </c>
      <c r="R717" s="3">
        <v>3.8219999999999996</v>
      </c>
      <c r="S717" s="3">
        <v>8.9109999999999996</v>
      </c>
      <c r="T717" s="3">
        <v>11.592000000000001</v>
      </c>
      <c r="U717" s="3">
        <v>143.31100000000001</v>
      </c>
      <c r="V717" s="163">
        <f ca="1">SUM(INDIRECT(Inputs!$C$11&amp;ROW()&amp;":"&amp;Inputs!$C$12&amp;ROW()))</f>
        <v>13.845999999999998</v>
      </c>
      <c r="W717" s="163">
        <f ca="1">SUM(INDIRECT(Inputs!$C$13&amp;ROW()&amp;":"&amp;Inputs!$C$14&amp;ROW()))</f>
        <v>118.986</v>
      </c>
      <c r="X717" s="3" t="str">
        <f>IF(COUNTIFS(Lookups!$A:$A,C717)=1,"Gross Sales","")</f>
        <v/>
      </c>
      <c r="Y717" s="3" t="str">
        <f>IF(COUNTIFS(Lookups!$D:$D,C717)=1,"Bar Sales","")</f>
        <v/>
      </c>
      <c r="Z717" s="3" t="str">
        <f>IFERROR(VLOOKUP(C717*1,Lookups!$D:$F,3,FALSE),"")</f>
        <v/>
      </c>
      <c r="AA717" s="3" t="str">
        <f>IFERROR(VLOOKUP($C717*1,Lookups!$H:$N,3,FALSE),"")</f>
        <v>Entrees</v>
      </c>
      <c r="AB717" s="3" t="str">
        <f>IFERROR(VLOOKUP($C717*1,Lookups!$H:$N,4,FALSE),"")</f>
        <v>Lunch</v>
      </c>
      <c r="AC717" s="3" t="str">
        <f>IFERROR(VLOOKUP($C717*1,Lookups!$H:$N,5,FALSE),"")</f>
        <v>Other</v>
      </c>
      <c r="AD717" s="3">
        <f>IFERROR(VLOOKUP($C717*1,Lookups!$H:$N,6,FALSE),"")</f>
        <v>0</v>
      </c>
      <c r="AE717" s="3">
        <f>IFERROR(VLOOKUP($C717*1,Lookups!$H:$N,7,FALSE),"")</f>
        <v>0</v>
      </c>
      <c r="AF717" s="3" t="str">
        <f>VLOOKUP(B717*1,Stores!$A:$C,3,FALSE)</f>
        <v>DFG</v>
      </c>
    </row>
    <row r="718" spans="1:32">
      <c r="A718" s="3" t="s">
        <v>917</v>
      </c>
      <c r="B718" s="3" t="s">
        <v>945</v>
      </c>
      <c r="C718" s="3">
        <v>999126</v>
      </c>
      <c r="D718" s="3" t="s">
        <v>918</v>
      </c>
      <c r="E718" s="3" t="s">
        <v>483</v>
      </c>
      <c r="F718" s="3">
        <v>2016</v>
      </c>
      <c r="G718" s="164">
        <v>0</v>
      </c>
      <c r="H718" s="3">
        <v>21.895999999999997</v>
      </c>
      <c r="I718" s="3">
        <v>39.367999999999995</v>
      </c>
      <c r="J718" s="3">
        <v>48.825000000000003</v>
      </c>
      <c r="K718" s="3">
        <v>29.154999999999998</v>
      </c>
      <c r="L718" s="3">
        <v>26.599999999999998</v>
      </c>
      <c r="M718" s="3">
        <v>13.860000000000001</v>
      </c>
      <c r="N718" s="3">
        <v>15.925000000000001</v>
      </c>
      <c r="O718" s="3">
        <v>23.247</v>
      </c>
      <c r="P718" s="3">
        <v>9.24</v>
      </c>
      <c r="Q718" s="3">
        <v>23.820999999999998</v>
      </c>
      <c r="R718" s="3">
        <v>9.1349999999999998</v>
      </c>
      <c r="S718" s="3">
        <v>30.974999999999998</v>
      </c>
      <c r="T718" s="3">
        <v>3.1849999999999996</v>
      </c>
      <c r="U718" s="3">
        <v>295.23200000000008</v>
      </c>
      <c r="V718" s="163">
        <f ca="1">SUM(INDIRECT(Inputs!$C$11&amp;ROW()&amp;":"&amp;Inputs!$C$12&amp;ROW()))</f>
        <v>23.820999999999998</v>
      </c>
      <c r="W718" s="163">
        <f ca="1">SUM(INDIRECT(Inputs!$C$13&amp;ROW()&amp;":"&amp;Inputs!$C$14&amp;ROW()))</f>
        <v>251.93700000000004</v>
      </c>
      <c r="X718" s="3" t="str">
        <f>IF(COUNTIFS(Lookups!$A:$A,C718)=1,"Gross Sales","")</f>
        <v/>
      </c>
      <c r="Y718" s="3" t="str">
        <f>IF(COUNTIFS(Lookups!$D:$D,C718)=1,"Bar Sales","")</f>
        <v/>
      </c>
      <c r="Z718" s="3" t="str">
        <f>IFERROR(VLOOKUP(C718*1,Lookups!$D:$F,3,FALSE),"")</f>
        <v/>
      </c>
      <c r="AA718" s="3" t="str">
        <f>IFERROR(VLOOKUP($C718*1,Lookups!$H:$N,3,FALSE),"")</f>
        <v>Entrees</v>
      </c>
      <c r="AB718" s="3" t="str">
        <f>IFERROR(VLOOKUP($C718*1,Lookups!$H:$N,4,FALSE),"")</f>
        <v>Lunch</v>
      </c>
      <c r="AC718" s="3" t="str">
        <f>IFERROR(VLOOKUP($C718*1,Lookups!$H:$N,5,FALSE),"")</f>
        <v>Other</v>
      </c>
      <c r="AD718" s="3">
        <f>IFERROR(VLOOKUP($C718*1,Lookups!$H:$N,6,FALSE),"")</f>
        <v>0</v>
      </c>
      <c r="AE718" s="3">
        <f>IFERROR(VLOOKUP($C718*1,Lookups!$H:$N,7,FALSE),"")</f>
        <v>0</v>
      </c>
      <c r="AF718" s="3" t="str">
        <f>VLOOKUP(B718*1,Stores!$A:$C,3,FALSE)</f>
        <v>DFG</v>
      </c>
    </row>
    <row r="719" spans="1:32">
      <c r="A719" s="3" t="s">
        <v>917</v>
      </c>
      <c r="B719" s="3" t="s">
        <v>946</v>
      </c>
      <c r="C719" s="3">
        <v>999126</v>
      </c>
      <c r="D719" s="3" t="s">
        <v>918</v>
      </c>
      <c r="E719" s="3" t="s">
        <v>483</v>
      </c>
      <c r="F719" s="3">
        <v>2016</v>
      </c>
      <c r="G719" s="164">
        <v>0</v>
      </c>
      <c r="H719" s="3">
        <v>0</v>
      </c>
      <c r="I719" s="3">
        <v>0</v>
      </c>
      <c r="J719" s="3">
        <v>1.218</v>
      </c>
      <c r="K719" s="3">
        <v>0</v>
      </c>
      <c r="L719" s="3">
        <v>0</v>
      </c>
      <c r="M719" s="3">
        <v>0</v>
      </c>
      <c r="N719" s="3">
        <v>0.59499999999999997</v>
      </c>
      <c r="O719" s="3">
        <v>0</v>
      </c>
      <c r="P719" s="3">
        <v>0.84</v>
      </c>
      <c r="Q719" s="3">
        <v>0.42699999999999999</v>
      </c>
      <c r="R719" s="3">
        <v>0</v>
      </c>
      <c r="S719" s="3">
        <v>0.51100000000000001</v>
      </c>
      <c r="T719" s="3">
        <v>0</v>
      </c>
      <c r="U719" s="3">
        <v>3.5910000000000002</v>
      </c>
      <c r="V719" s="163">
        <f ca="1">SUM(INDIRECT(Inputs!$C$11&amp;ROW()&amp;":"&amp;Inputs!$C$12&amp;ROW()))</f>
        <v>0.42699999999999999</v>
      </c>
      <c r="W719" s="163">
        <f ca="1">SUM(INDIRECT(Inputs!$C$13&amp;ROW()&amp;":"&amp;Inputs!$C$14&amp;ROW()))</f>
        <v>3.08</v>
      </c>
      <c r="X719" s="3" t="str">
        <f>IF(COUNTIFS(Lookups!$A:$A,C719)=1,"Gross Sales","")</f>
        <v/>
      </c>
      <c r="Y719" s="3" t="str">
        <f>IF(COUNTIFS(Lookups!$D:$D,C719)=1,"Bar Sales","")</f>
        <v/>
      </c>
      <c r="Z719" s="3" t="str">
        <f>IFERROR(VLOOKUP(C719*1,Lookups!$D:$F,3,FALSE),"")</f>
        <v/>
      </c>
      <c r="AA719" s="3" t="str">
        <f>IFERROR(VLOOKUP($C719*1,Lookups!$H:$N,3,FALSE),"")</f>
        <v>Entrees</v>
      </c>
      <c r="AB719" s="3" t="str">
        <f>IFERROR(VLOOKUP($C719*1,Lookups!$H:$N,4,FALSE),"")</f>
        <v>Lunch</v>
      </c>
      <c r="AC719" s="3" t="str">
        <f>IFERROR(VLOOKUP($C719*1,Lookups!$H:$N,5,FALSE),"")</f>
        <v>Other</v>
      </c>
      <c r="AD719" s="3">
        <f>IFERROR(VLOOKUP($C719*1,Lookups!$H:$N,6,FALSE),"")</f>
        <v>0</v>
      </c>
      <c r="AE719" s="3">
        <f>IFERROR(VLOOKUP($C719*1,Lookups!$H:$N,7,FALSE),"")</f>
        <v>0</v>
      </c>
      <c r="AF719" s="3" t="str">
        <f>VLOOKUP(B719*1,Stores!$A:$C,3,FALSE)</f>
        <v>DFG</v>
      </c>
    </row>
    <row r="720" spans="1:32">
      <c r="A720" s="3" t="s">
        <v>917</v>
      </c>
      <c r="B720" s="3" t="s">
        <v>947</v>
      </c>
      <c r="C720" s="3">
        <v>999126</v>
      </c>
      <c r="D720" s="3" t="s">
        <v>918</v>
      </c>
      <c r="E720" s="3" t="s">
        <v>483</v>
      </c>
      <c r="F720" s="3">
        <v>2016</v>
      </c>
      <c r="G720" s="164">
        <v>0</v>
      </c>
      <c r="H720" s="3">
        <v>0</v>
      </c>
      <c r="I720" s="3">
        <v>0</v>
      </c>
      <c r="J720" s="3">
        <v>0</v>
      </c>
      <c r="K720" s="3">
        <v>0</v>
      </c>
      <c r="L720" s="3">
        <v>1.4069999999999998</v>
      </c>
      <c r="M720" s="3">
        <v>1.232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2.6389999999999998</v>
      </c>
      <c r="V720" s="163">
        <f ca="1">SUM(INDIRECT(Inputs!$C$11&amp;ROW()&amp;":"&amp;Inputs!$C$12&amp;ROW()))</f>
        <v>0</v>
      </c>
      <c r="W720" s="163">
        <f ca="1">SUM(INDIRECT(Inputs!$C$13&amp;ROW()&amp;":"&amp;Inputs!$C$14&amp;ROW()))</f>
        <v>2.6389999999999998</v>
      </c>
      <c r="X720" s="3" t="str">
        <f>IF(COUNTIFS(Lookups!$A:$A,C720)=1,"Gross Sales","")</f>
        <v/>
      </c>
      <c r="Y720" s="3" t="str">
        <f>IF(COUNTIFS(Lookups!$D:$D,C720)=1,"Bar Sales","")</f>
        <v/>
      </c>
      <c r="Z720" s="3" t="str">
        <f>IFERROR(VLOOKUP(C720*1,Lookups!$D:$F,3,FALSE),"")</f>
        <v/>
      </c>
      <c r="AA720" s="3" t="str">
        <f>IFERROR(VLOOKUP($C720*1,Lookups!$H:$N,3,FALSE),"")</f>
        <v>Entrees</v>
      </c>
      <c r="AB720" s="3" t="str">
        <f>IFERROR(VLOOKUP($C720*1,Lookups!$H:$N,4,FALSE),"")</f>
        <v>Lunch</v>
      </c>
      <c r="AC720" s="3" t="str">
        <f>IFERROR(VLOOKUP($C720*1,Lookups!$H:$N,5,FALSE),"")</f>
        <v>Other</v>
      </c>
      <c r="AD720" s="3">
        <f>IFERROR(VLOOKUP($C720*1,Lookups!$H:$N,6,FALSE),"")</f>
        <v>0</v>
      </c>
      <c r="AE720" s="3">
        <f>IFERROR(VLOOKUP($C720*1,Lookups!$H:$N,7,FALSE),"")</f>
        <v>0</v>
      </c>
      <c r="AF720" s="3" t="str">
        <f>VLOOKUP(B720*1,Stores!$A:$C,3,FALSE)</f>
        <v>DFG</v>
      </c>
    </row>
    <row r="721" spans="1:32">
      <c r="A721" s="3" t="s">
        <v>917</v>
      </c>
      <c r="B721" s="3" t="s">
        <v>948</v>
      </c>
      <c r="C721" s="3">
        <v>999126</v>
      </c>
      <c r="D721" s="3" t="s">
        <v>918</v>
      </c>
      <c r="E721" s="3" t="s">
        <v>483</v>
      </c>
      <c r="F721" s="3">
        <v>2016</v>
      </c>
      <c r="G721" s="164">
        <v>0</v>
      </c>
      <c r="H721" s="3">
        <v>0</v>
      </c>
      <c r="I721" s="3">
        <v>0</v>
      </c>
      <c r="J721" s="3">
        <v>2.8139999999999996</v>
      </c>
      <c r="K721" s="3">
        <v>0.52499999999999991</v>
      </c>
      <c r="L721" s="3">
        <v>0</v>
      </c>
      <c r="M721" s="3">
        <v>0</v>
      </c>
      <c r="N721" s="3">
        <v>0.42699999999999999</v>
      </c>
      <c r="O721" s="3">
        <v>1.022</v>
      </c>
      <c r="P721" s="3">
        <v>0</v>
      </c>
      <c r="Q721" s="3">
        <v>0</v>
      </c>
      <c r="R721" s="3">
        <v>0</v>
      </c>
      <c r="S721" s="3">
        <v>5.6070000000000002</v>
      </c>
      <c r="T721" s="3">
        <v>0</v>
      </c>
      <c r="U721" s="3">
        <v>10.395</v>
      </c>
      <c r="V721" s="163">
        <f ca="1">SUM(INDIRECT(Inputs!$C$11&amp;ROW()&amp;":"&amp;Inputs!$C$12&amp;ROW()))</f>
        <v>0</v>
      </c>
      <c r="W721" s="163">
        <f ca="1">SUM(INDIRECT(Inputs!$C$13&amp;ROW()&amp;":"&amp;Inputs!$C$14&amp;ROW()))</f>
        <v>4.7879999999999994</v>
      </c>
      <c r="X721" s="3" t="str">
        <f>IF(COUNTIFS(Lookups!$A:$A,C721)=1,"Gross Sales","")</f>
        <v/>
      </c>
      <c r="Y721" s="3" t="str">
        <f>IF(COUNTIFS(Lookups!$D:$D,C721)=1,"Bar Sales","")</f>
        <v/>
      </c>
      <c r="Z721" s="3" t="str">
        <f>IFERROR(VLOOKUP(C721*1,Lookups!$D:$F,3,FALSE),"")</f>
        <v/>
      </c>
      <c r="AA721" s="3" t="str">
        <f>IFERROR(VLOOKUP($C721*1,Lookups!$H:$N,3,FALSE),"")</f>
        <v>Entrees</v>
      </c>
      <c r="AB721" s="3" t="str">
        <f>IFERROR(VLOOKUP($C721*1,Lookups!$H:$N,4,FALSE),"")</f>
        <v>Lunch</v>
      </c>
      <c r="AC721" s="3" t="str">
        <f>IFERROR(VLOOKUP($C721*1,Lookups!$H:$N,5,FALSE),"")</f>
        <v>Other</v>
      </c>
      <c r="AD721" s="3">
        <f>IFERROR(VLOOKUP($C721*1,Lookups!$H:$N,6,FALSE),"")</f>
        <v>0</v>
      </c>
      <c r="AE721" s="3">
        <f>IFERROR(VLOOKUP($C721*1,Lookups!$H:$N,7,FALSE),"")</f>
        <v>0</v>
      </c>
      <c r="AF721" s="3" t="str">
        <f>VLOOKUP(B721*1,Stores!$A:$C,3,FALSE)</f>
        <v>DFG</v>
      </c>
    </row>
    <row r="722" spans="1:32">
      <c r="A722" s="3" t="s">
        <v>917</v>
      </c>
      <c r="B722" s="3" t="s">
        <v>949</v>
      </c>
      <c r="C722" s="3">
        <v>999126</v>
      </c>
      <c r="D722" s="3" t="s">
        <v>918</v>
      </c>
      <c r="E722" s="3" t="s">
        <v>483</v>
      </c>
      <c r="F722" s="3">
        <v>2016</v>
      </c>
      <c r="G722" s="164">
        <v>0</v>
      </c>
      <c r="H722" s="3">
        <v>0</v>
      </c>
      <c r="I722" s="3">
        <v>0</v>
      </c>
      <c r="J722" s="3">
        <v>5.3899999999999988</v>
      </c>
      <c r="K722" s="3">
        <v>0</v>
      </c>
      <c r="L722" s="3">
        <v>11.430999999999997</v>
      </c>
      <c r="M722" s="3">
        <v>9.8279999999999994</v>
      </c>
      <c r="N722" s="3">
        <v>1.3299999999999998</v>
      </c>
      <c r="O722" s="3">
        <v>1.9039999999999999</v>
      </c>
      <c r="P722" s="3">
        <v>0.58799999999999997</v>
      </c>
      <c r="Q722" s="3">
        <v>7.98</v>
      </c>
      <c r="R722" s="3">
        <v>0</v>
      </c>
      <c r="S722" s="3">
        <v>0.51800000000000002</v>
      </c>
      <c r="T722" s="3">
        <v>4.6900000000000004</v>
      </c>
      <c r="U722" s="3">
        <v>43.658999999999992</v>
      </c>
      <c r="V722" s="163">
        <f ca="1">SUM(INDIRECT(Inputs!$C$11&amp;ROW()&amp;":"&amp;Inputs!$C$12&amp;ROW()))</f>
        <v>7.98</v>
      </c>
      <c r="W722" s="163">
        <f ca="1">SUM(INDIRECT(Inputs!$C$13&amp;ROW()&amp;":"&amp;Inputs!$C$14&amp;ROW()))</f>
        <v>38.450999999999993</v>
      </c>
      <c r="X722" s="3" t="str">
        <f>IF(COUNTIFS(Lookups!$A:$A,C722)=1,"Gross Sales","")</f>
        <v/>
      </c>
      <c r="Y722" s="3" t="str">
        <f>IF(COUNTIFS(Lookups!$D:$D,C722)=1,"Bar Sales","")</f>
        <v/>
      </c>
      <c r="Z722" s="3" t="str">
        <f>IFERROR(VLOOKUP(C722*1,Lookups!$D:$F,3,FALSE),"")</f>
        <v/>
      </c>
      <c r="AA722" s="3" t="str">
        <f>IFERROR(VLOOKUP($C722*1,Lookups!$H:$N,3,FALSE),"")</f>
        <v>Entrees</v>
      </c>
      <c r="AB722" s="3" t="str">
        <f>IFERROR(VLOOKUP($C722*1,Lookups!$H:$N,4,FALSE),"")</f>
        <v>Lunch</v>
      </c>
      <c r="AC722" s="3" t="str">
        <f>IFERROR(VLOOKUP($C722*1,Lookups!$H:$N,5,FALSE),"")</f>
        <v>Other</v>
      </c>
      <c r="AD722" s="3">
        <f>IFERROR(VLOOKUP($C722*1,Lookups!$H:$N,6,FALSE),"")</f>
        <v>0</v>
      </c>
      <c r="AE722" s="3">
        <f>IFERROR(VLOOKUP($C722*1,Lookups!$H:$N,7,FALSE),"")</f>
        <v>0</v>
      </c>
      <c r="AF722" s="3" t="str">
        <f>VLOOKUP(B722*1,Stores!$A:$C,3,FALSE)</f>
        <v>DFG</v>
      </c>
    </row>
    <row r="723" spans="1:32">
      <c r="A723" s="3" t="s">
        <v>917</v>
      </c>
      <c r="B723" s="3" t="s">
        <v>950</v>
      </c>
      <c r="C723" s="3">
        <v>999126</v>
      </c>
      <c r="D723" s="3" t="s">
        <v>918</v>
      </c>
      <c r="E723" s="3" t="s">
        <v>483</v>
      </c>
      <c r="F723" s="3">
        <v>2016</v>
      </c>
      <c r="G723" s="164">
        <v>0</v>
      </c>
      <c r="H723" s="3">
        <v>25.283999999999999</v>
      </c>
      <c r="I723" s="3">
        <v>11.725000000000001</v>
      </c>
      <c r="J723" s="3">
        <v>27.72</v>
      </c>
      <c r="K723" s="3">
        <v>11.703999999999999</v>
      </c>
      <c r="L723" s="3">
        <v>16.66</v>
      </c>
      <c r="M723" s="3">
        <v>49.504000000000005</v>
      </c>
      <c r="N723" s="3">
        <v>16.835000000000001</v>
      </c>
      <c r="O723" s="3">
        <v>11.024999999999999</v>
      </c>
      <c r="P723" s="3">
        <v>3.6959999999999997</v>
      </c>
      <c r="Q723" s="3">
        <v>17.794</v>
      </c>
      <c r="R723" s="3">
        <v>7.8259999999999996</v>
      </c>
      <c r="S723" s="3">
        <v>8.2459999999999987</v>
      </c>
      <c r="T723" s="3">
        <v>2.6879999999999997</v>
      </c>
      <c r="U723" s="3">
        <v>210.70699999999999</v>
      </c>
      <c r="V723" s="163">
        <f ca="1">SUM(INDIRECT(Inputs!$C$11&amp;ROW()&amp;":"&amp;Inputs!$C$12&amp;ROW()))</f>
        <v>17.794</v>
      </c>
      <c r="W723" s="163">
        <f ca="1">SUM(INDIRECT(Inputs!$C$13&amp;ROW()&amp;":"&amp;Inputs!$C$14&amp;ROW()))</f>
        <v>191.947</v>
      </c>
      <c r="X723" s="3" t="str">
        <f>IF(COUNTIFS(Lookups!$A:$A,C723)=1,"Gross Sales","")</f>
        <v/>
      </c>
      <c r="Y723" s="3" t="str">
        <f>IF(COUNTIFS(Lookups!$D:$D,C723)=1,"Bar Sales","")</f>
        <v/>
      </c>
      <c r="Z723" s="3" t="str">
        <f>IFERROR(VLOOKUP(C723*1,Lookups!$D:$F,3,FALSE),"")</f>
        <v/>
      </c>
      <c r="AA723" s="3" t="str">
        <f>IFERROR(VLOOKUP($C723*1,Lookups!$H:$N,3,FALSE),"")</f>
        <v>Entrees</v>
      </c>
      <c r="AB723" s="3" t="str">
        <f>IFERROR(VLOOKUP($C723*1,Lookups!$H:$N,4,FALSE),"")</f>
        <v>Lunch</v>
      </c>
      <c r="AC723" s="3" t="str">
        <f>IFERROR(VLOOKUP($C723*1,Lookups!$H:$N,5,FALSE),"")</f>
        <v>Other</v>
      </c>
      <c r="AD723" s="3">
        <f>IFERROR(VLOOKUP($C723*1,Lookups!$H:$N,6,FALSE),"")</f>
        <v>0</v>
      </c>
      <c r="AE723" s="3">
        <f>IFERROR(VLOOKUP($C723*1,Lookups!$H:$N,7,FALSE),"")</f>
        <v>0</v>
      </c>
      <c r="AF723" s="3" t="str">
        <f>VLOOKUP(B723*1,Stores!$A:$C,3,FALSE)</f>
        <v>DFG</v>
      </c>
    </row>
    <row r="724" spans="1:32">
      <c r="A724" s="3" t="s">
        <v>917</v>
      </c>
      <c r="B724" s="3" t="s">
        <v>951</v>
      </c>
      <c r="C724" s="3">
        <v>999126</v>
      </c>
      <c r="D724" s="3" t="s">
        <v>918</v>
      </c>
      <c r="E724" s="3" t="s">
        <v>483</v>
      </c>
      <c r="F724" s="3">
        <v>2016</v>
      </c>
      <c r="G724" s="164">
        <v>0</v>
      </c>
      <c r="H724" s="3">
        <v>2.5760000000000001</v>
      </c>
      <c r="I724" s="3">
        <v>0</v>
      </c>
      <c r="J724" s="3">
        <v>1.9949999999999997</v>
      </c>
      <c r="K724" s="3">
        <v>0</v>
      </c>
      <c r="L724" s="3">
        <v>1.1759999999999999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0.44099999999999995</v>
      </c>
      <c r="S724" s="3">
        <v>2.7299999999999995</v>
      </c>
      <c r="T724" s="3">
        <v>0</v>
      </c>
      <c r="U724" s="3">
        <v>8.9179999999999993</v>
      </c>
      <c r="V724" s="163">
        <f ca="1">SUM(INDIRECT(Inputs!$C$11&amp;ROW()&amp;":"&amp;Inputs!$C$12&amp;ROW()))</f>
        <v>0</v>
      </c>
      <c r="W724" s="163">
        <f ca="1">SUM(INDIRECT(Inputs!$C$13&amp;ROW()&amp;":"&amp;Inputs!$C$14&amp;ROW()))</f>
        <v>5.7469999999999999</v>
      </c>
      <c r="X724" s="3" t="str">
        <f>IF(COUNTIFS(Lookups!$A:$A,C724)=1,"Gross Sales","")</f>
        <v/>
      </c>
      <c r="Y724" s="3" t="str">
        <f>IF(COUNTIFS(Lookups!$D:$D,C724)=1,"Bar Sales","")</f>
        <v/>
      </c>
      <c r="Z724" s="3" t="str">
        <f>IFERROR(VLOOKUP(C724*1,Lookups!$D:$F,3,FALSE),"")</f>
        <v/>
      </c>
      <c r="AA724" s="3" t="str">
        <f>IFERROR(VLOOKUP($C724*1,Lookups!$H:$N,3,FALSE),"")</f>
        <v>Entrees</v>
      </c>
      <c r="AB724" s="3" t="str">
        <f>IFERROR(VLOOKUP($C724*1,Lookups!$H:$N,4,FALSE),"")</f>
        <v>Lunch</v>
      </c>
      <c r="AC724" s="3" t="str">
        <f>IFERROR(VLOOKUP($C724*1,Lookups!$H:$N,5,FALSE),"")</f>
        <v>Other</v>
      </c>
      <c r="AD724" s="3">
        <f>IFERROR(VLOOKUP($C724*1,Lookups!$H:$N,6,FALSE),"")</f>
        <v>0</v>
      </c>
      <c r="AE724" s="3">
        <f>IFERROR(VLOOKUP($C724*1,Lookups!$H:$N,7,FALSE),"")</f>
        <v>0</v>
      </c>
      <c r="AF724" s="3" t="str">
        <f>VLOOKUP(B724*1,Stores!$A:$C,3,FALSE)</f>
        <v>DFG</v>
      </c>
    </row>
    <row r="725" spans="1:32">
      <c r="A725" s="3" t="s">
        <v>917</v>
      </c>
      <c r="B725" s="3" t="s">
        <v>952</v>
      </c>
      <c r="C725" s="3">
        <v>999126</v>
      </c>
      <c r="D725" s="3" t="s">
        <v>918</v>
      </c>
      <c r="E725" s="3" t="s">
        <v>483</v>
      </c>
      <c r="F725" s="3">
        <v>2016</v>
      </c>
      <c r="G725" s="164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23.66</v>
      </c>
      <c r="O725" s="3">
        <v>55.985999999999997</v>
      </c>
      <c r="P725" s="3">
        <v>32.339999999999996</v>
      </c>
      <c r="Q725" s="3">
        <v>18.353999999999996</v>
      </c>
      <c r="R725" s="3">
        <v>14.475999999999997</v>
      </c>
      <c r="S725" s="3">
        <v>0</v>
      </c>
      <c r="T725" s="3">
        <v>11.927999999999997</v>
      </c>
      <c r="U725" s="3">
        <v>156.74399999999997</v>
      </c>
      <c r="V725" s="163">
        <f ca="1">SUM(INDIRECT(Inputs!$C$11&amp;ROW()&amp;":"&amp;Inputs!$C$12&amp;ROW()))</f>
        <v>18.353999999999996</v>
      </c>
      <c r="W725" s="163">
        <f ca="1">SUM(INDIRECT(Inputs!$C$13&amp;ROW()&amp;":"&amp;Inputs!$C$14&amp;ROW()))</f>
        <v>130.33999999999997</v>
      </c>
      <c r="X725" s="3" t="str">
        <f>IF(COUNTIFS(Lookups!$A:$A,C725)=1,"Gross Sales","")</f>
        <v/>
      </c>
      <c r="Y725" s="3" t="str">
        <f>IF(COUNTIFS(Lookups!$D:$D,C725)=1,"Bar Sales","")</f>
        <v/>
      </c>
      <c r="Z725" s="3" t="str">
        <f>IFERROR(VLOOKUP(C725*1,Lookups!$D:$F,3,FALSE),"")</f>
        <v/>
      </c>
      <c r="AA725" s="3" t="str">
        <f>IFERROR(VLOOKUP($C725*1,Lookups!$H:$N,3,FALSE),"")</f>
        <v>Entrees</v>
      </c>
      <c r="AB725" s="3" t="str">
        <f>IFERROR(VLOOKUP($C725*1,Lookups!$H:$N,4,FALSE),"")</f>
        <v>Lunch</v>
      </c>
      <c r="AC725" s="3" t="str">
        <f>IFERROR(VLOOKUP($C725*1,Lookups!$H:$N,5,FALSE),"")</f>
        <v>Other</v>
      </c>
      <c r="AD725" s="3">
        <f>IFERROR(VLOOKUP($C725*1,Lookups!$H:$N,6,FALSE),"")</f>
        <v>0</v>
      </c>
      <c r="AE725" s="3">
        <f>IFERROR(VLOOKUP($C725*1,Lookups!$H:$N,7,FALSE),"")</f>
        <v>0</v>
      </c>
      <c r="AF725" s="3" t="str">
        <f>VLOOKUP(B725*1,Stores!$A:$C,3,FALSE)</f>
        <v>DFG</v>
      </c>
    </row>
    <row r="726" spans="1:32">
      <c r="A726" s="3" t="s">
        <v>917</v>
      </c>
      <c r="B726" s="3" t="s">
        <v>953</v>
      </c>
      <c r="C726" s="3">
        <v>999126</v>
      </c>
      <c r="D726" s="3" t="s">
        <v>918</v>
      </c>
      <c r="E726" s="3" t="s">
        <v>483</v>
      </c>
      <c r="F726" s="3">
        <v>2016</v>
      </c>
      <c r="G726" s="164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8.1760000000000002</v>
      </c>
      <c r="T726" s="3">
        <v>29.301999999999996</v>
      </c>
      <c r="U726" s="3">
        <v>37.477999999999994</v>
      </c>
      <c r="V726" s="163">
        <f ca="1">SUM(INDIRECT(Inputs!$C$11&amp;ROW()&amp;":"&amp;Inputs!$C$12&amp;ROW()))</f>
        <v>0</v>
      </c>
      <c r="W726" s="163">
        <f ca="1">SUM(INDIRECT(Inputs!$C$13&amp;ROW()&amp;":"&amp;Inputs!$C$14&amp;ROW()))</f>
        <v>0</v>
      </c>
      <c r="X726" s="3" t="str">
        <f>IF(COUNTIFS(Lookups!$A:$A,C726)=1,"Gross Sales","")</f>
        <v/>
      </c>
      <c r="Y726" s="3" t="str">
        <f>IF(COUNTIFS(Lookups!$D:$D,C726)=1,"Bar Sales","")</f>
        <v/>
      </c>
      <c r="Z726" s="3" t="str">
        <f>IFERROR(VLOOKUP(C726*1,Lookups!$D:$F,3,FALSE),"")</f>
        <v/>
      </c>
      <c r="AA726" s="3" t="str">
        <f>IFERROR(VLOOKUP($C726*1,Lookups!$H:$N,3,FALSE),"")</f>
        <v>Entrees</v>
      </c>
      <c r="AB726" s="3" t="str">
        <f>IFERROR(VLOOKUP($C726*1,Lookups!$H:$N,4,FALSE),"")</f>
        <v>Lunch</v>
      </c>
      <c r="AC726" s="3" t="str">
        <f>IFERROR(VLOOKUP($C726*1,Lookups!$H:$N,5,FALSE),"")</f>
        <v>Other</v>
      </c>
      <c r="AD726" s="3">
        <f>IFERROR(VLOOKUP($C726*1,Lookups!$H:$N,6,FALSE),"")</f>
        <v>0</v>
      </c>
      <c r="AE726" s="3">
        <f>IFERROR(VLOOKUP($C726*1,Lookups!$H:$N,7,FALSE),"")</f>
        <v>0</v>
      </c>
      <c r="AF726" s="3" t="str">
        <f>VLOOKUP(B726*1,Stores!$A:$C,3,FALSE)</f>
        <v>DFG</v>
      </c>
    </row>
    <row r="727" spans="1:32">
      <c r="A727" s="3" t="s">
        <v>917</v>
      </c>
      <c r="B727" s="3" t="s">
        <v>954</v>
      </c>
      <c r="C727" s="3">
        <v>999126</v>
      </c>
      <c r="D727" s="3" t="s">
        <v>918</v>
      </c>
      <c r="E727" s="3" t="s">
        <v>483</v>
      </c>
      <c r="F727" s="3">
        <v>2016</v>
      </c>
      <c r="G727" s="164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0.8819999999999999</v>
      </c>
      <c r="U727" s="3">
        <v>0.8819999999999999</v>
      </c>
      <c r="V727" s="163">
        <f ca="1">SUM(INDIRECT(Inputs!$C$11&amp;ROW()&amp;":"&amp;Inputs!$C$12&amp;ROW()))</f>
        <v>0</v>
      </c>
      <c r="W727" s="163">
        <f ca="1">SUM(INDIRECT(Inputs!$C$13&amp;ROW()&amp;":"&amp;Inputs!$C$14&amp;ROW()))</f>
        <v>0</v>
      </c>
      <c r="X727" s="3" t="str">
        <f>IF(COUNTIFS(Lookups!$A:$A,C727)=1,"Gross Sales","")</f>
        <v/>
      </c>
      <c r="Y727" s="3" t="str">
        <f>IF(COUNTIFS(Lookups!$D:$D,C727)=1,"Bar Sales","")</f>
        <v/>
      </c>
      <c r="Z727" s="3" t="str">
        <f>IFERROR(VLOOKUP(C727*1,Lookups!$D:$F,3,FALSE),"")</f>
        <v/>
      </c>
      <c r="AA727" s="3" t="str">
        <f>IFERROR(VLOOKUP($C727*1,Lookups!$H:$N,3,FALSE),"")</f>
        <v>Entrees</v>
      </c>
      <c r="AB727" s="3" t="str">
        <f>IFERROR(VLOOKUP($C727*1,Lookups!$H:$N,4,FALSE),"")</f>
        <v>Lunch</v>
      </c>
      <c r="AC727" s="3" t="str">
        <f>IFERROR(VLOOKUP($C727*1,Lookups!$H:$N,5,FALSE),"")</f>
        <v>Other</v>
      </c>
      <c r="AD727" s="3">
        <f>IFERROR(VLOOKUP($C727*1,Lookups!$H:$N,6,FALSE),"")</f>
        <v>0</v>
      </c>
      <c r="AE727" s="3">
        <f>IFERROR(VLOOKUP($C727*1,Lookups!$H:$N,7,FALSE),"")</f>
        <v>0</v>
      </c>
      <c r="AF727" s="3" t="str">
        <f>VLOOKUP(B727*1,Stores!$A:$C,3,FALSE)</f>
        <v>DFG</v>
      </c>
    </row>
    <row r="728" spans="1:32">
      <c r="A728" s="3" t="s">
        <v>917</v>
      </c>
      <c r="B728" s="3" t="s">
        <v>920</v>
      </c>
      <c r="C728" s="3">
        <v>999127</v>
      </c>
      <c r="D728" s="3" t="s">
        <v>918</v>
      </c>
      <c r="E728" s="3" t="s">
        <v>486</v>
      </c>
      <c r="F728" s="3">
        <v>2016</v>
      </c>
      <c r="G728" s="164">
        <v>0</v>
      </c>
      <c r="H728" s="3">
        <v>0</v>
      </c>
      <c r="I728" s="3">
        <v>0</v>
      </c>
      <c r="J728" s="3">
        <v>0</v>
      </c>
      <c r="K728" s="3">
        <v>2.8699999999999997</v>
      </c>
      <c r="L728" s="3">
        <v>0</v>
      </c>
      <c r="M728" s="3">
        <v>1.19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4.0599999999999996</v>
      </c>
      <c r="V728" s="163">
        <f ca="1">SUM(INDIRECT(Inputs!$C$11&amp;ROW()&amp;":"&amp;Inputs!$C$12&amp;ROW()))</f>
        <v>0</v>
      </c>
      <c r="W728" s="163">
        <f ca="1">SUM(INDIRECT(Inputs!$C$13&amp;ROW()&amp;":"&amp;Inputs!$C$14&amp;ROW()))</f>
        <v>4.0599999999999996</v>
      </c>
      <c r="X728" s="3" t="str">
        <f>IF(COUNTIFS(Lookups!$A:$A,C728)=1,"Gross Sales","")</f>
        <v/>
      </c>
      <c r="Y728" s="3" t="str">
        <f>IF(COUNTIFS(Lookups!$D:$D,C728)=1,"Bar Sales","")</f>
        <v/>
      </c>
      <c r="Z728" s="3" t="str">
        <f>IFERROR(VLOOKUP(C728*1,Lookups!$D:$F,3,FALSE),"")</f>
        <v/>
      </c>
      <c r="AA728" s="3" t="str">
        <f>IFERROR(VLOOKUP($C728*1,Lookups!$H:$N,3,FALSE),"")</f>
        <v>Entrees</v>
      </c>
      <c r="AB728" s="3" t="str">
        <f>IFERROR(VLOOKUP($C728*1,Lookups!$H:$N,4,FALSE),"")</f>
        <v>Dinner</v>
      </c>
      <c r="AC728" s="3" t="str">
        <f>IFERROR(VLOOKUP($C728*1,Lookups!$H:$N,5,FALSE),"")</f>
        <v>Other</v>
      </c>
      <c r="AD728" s="3">
        <f>IFERROR(VLOOKUP($C728*1,Lookups!$H:$N,6,FALSE),"")</f>
        <v>0</v>
      </c>
      <c r="AE728" s="3">
        <f>IFERROR(VLOOKUP($C728*1,Lookups!$H:$N,7,FALSE),"")</f>
        <v>0</v>
      </c>
      <c r="AF728" s="3" t="str">
        <f>VLOOKUP(B728*1,Stores!$A:$C,3,FALSE)</f>
        <v>DFDE</v>
      </c>
    </row>
    <row r="729" spans="1:32">
      <c r="A729" s="3" t="s">
        <v>917</v>
      </c>
      <c r="B729" s="3" t="s">
        <v>923</v>
      </c>
      <c r="C729" s="3">
        <v>999127</v>
      </c>
      <c r="D729" s="3" t="s">
        <v>918</v>
      </c>
      <c r="E729" s="3" t="s">
        <v>486</v>
      </c>
      <c r="F729" s="3">
        <v>2016</v>
      </c>
      <c r="G729" s="164">
        <v>0</v>
      </c>
      <c r="H729" s="3">
        <v>20.096999999999998</v>
      </c>
      <c r="I729" s="3">
        <v>12.376000000000001</v>
      </c>
      <c r="J729" s="3">
        <v>20.02</v>
      </c>
      <c r="K729" s="3">
        <v>21.811999999999998</v>
      </c>
      <c r="L729" s="3">
        <v>18.962999999999997</v>
      </c>
      <c r="M729" s="3">
        <v>32.360999999999997</v>
      </c>
      <c r="N729" s="3">
        <v>38.08</v>
      </c>
      <c r="O729" s="3">
        <v>34.86</v>
      </c>
      <c r="P729" s="3">
        <v>26.431999999999999</v>
      </c>
      <c r="Q729" s="3">
        <v>33.417999999999999</v>
      </c>
      <c r="R729" s="3">
        <v>27.929999999999996</v>
      </c>
      <c r="S729" s="3">
        <v>32.878999999999998</v>
      </c>
      <c r="T729" s="3">
        <v>16.400999999999996</v>
      </c>
      <c r="U729" s="3">
        <v>335.62900000000002</v>
      </c>
      <c r="V729" s="163">
        <f ca="1">SUM(INDIRECT(Inputs!$C$11&amp;ROW()&amp;":"&amp;Inputs!$C$12&amp;ROW()))</f>
        <v>33.417999999999999</v>
      </c>
      <c r="W729" s="163">
        <f ca="1">SUM(INDIRECT(Inputs!$C$13&amp;ROW()&amp;":"&amp;Inputs!$C$14&amp;ROW()))</f>
        <v>258.41899999999998</v>
      </c>
      <c r="X729" s="3" t="str">
        <f>IF(COUNTIFS(Lookups!$A:$A,C729)=1,"Gross Sales","")</f>
        <v/>
      </c>
      <c r="Y729" s="3" t="str">
        <f>IF(COUNTIFS(Lookups!$D:$D,C729)=1,"Bar Sales","")</f>
        <v/>
      </c>
      <c r="Z729" s="3" t="str">
        <f>IFERROR(VLOOKUP(C729*1,Lookups!$D:$F,3,FALSE),"")</f>
        <v/>
      </c>
      <c r="AA729" s="3" t="str">
        <f>IFERROR(VLOOKUP($C729*1,Lookups!$H:$N,3,FALSE),"")</f>
        <v>Entrees</v>
      </c>
      <c r="AB729" s="3" t="str">
        <f>IFERROR(VLOOKUP($C729*1,Lookups!$H:$N,4,FALSE),"")</f>
        <v>Dinner</v>
      </c>
      <c r="AC729" s="3" t="str">
        <f>IFERROR(VLOOKUP($C729*1,Lookups!$H:$N,5,FALSE),"")</f>
        <v>Other</v>
      </c>
      <c r="AD729" s="3">
        <f>IFERROR(VLOOKUP($C729*1,Lookups!$H:$N,6,FALSE),"")</f>
        <v>0</v>
      </c>
      <c r="AE729" s="3">
        <f>IFERROR(VLOOKUP($C729*1,Lookups!$H:$N,7,FALSE),"")</f>
        <v>0</v>
      </c>
      <c r="AF729" s="3" t="str">
        <f>VLOOKUP(B729*1,Stores!$A:$C,3,FALSE)</f>
        <v>DFDE</v>
      </c>
    </row>
    <row r="730" spans="1:32">
      <c r="A730" s="3" t="s">
        <v>917</v>
      </c>
      <c r="B730" s="3" t="s">
        <v>924</v>
      </c>
      <c r="C730" s="3">
        <v>999127</v>
      </c>
      <c r="D730" s="3" t="s">
        <v>918</v>
      </c>
      <c r="E730" s="3" t="s">
        <v>486</v>
      </c>
      <c r="F730" s="3">
        <v>2016</v>
      </c>
      <c r="G730" s="164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0.66499999999999992</v>
      </c>
      <c r="R730" s="3">
        <v>0</v>
      </c>
      <c r="S730" s="3">
        <v>0</v>
      </c>
      <c r="T730" s="3">
        <v>0</v>
      </c>
      <c r="U730" s="3">
        <v>0.66499999999999992</v>
      </c>
      <c r="V730" s="163">
        <f ca="1">SUM(INDIRECT(Inputs!$C$11&amp;ROW()&amp;":"&amp;Inputs!$C$12&amp;ROW()))</f>
        <v>0.66499999999999992</v>
      </c>
      <c r="W730" s="163">
        <f ca="1">SUM(INDIRECT(Inputs!$C$13&amp;ROW()&amp;":"&amp;Inputs!$C$14&amp;ROW()))</f>
        <v>0.66499999999999992</v>
      </c>
      <c r="X730" s="3" t="str">
        <f>IF(COUNTIFS(Lookups!$A:$A,C730)=1,"Gross Sales","")</f>
        <v/>
      </c>
      <c r="Y730" s="3" t="str">
        <f>IF(COUNTIFS(Lookups!$D:$D,C730)=1,"Bar Sales","")</f>
        <v/>
      </c>
      <c r="Z730" s="3" t="str">
        <f>IFERROR(VLOOKUP(C730*1,Lookups!$D:$F,3,FALSE),"")</f>
        <v/>
      </c>
      <c r="AA730" s="3" t="str">
        <f>IFERROR(VLOOKUP($C730*1,Lookups!$H:$N,3,FALSE),"")</f>
        <v>Entrees</v>
      </c>
      <c r="AB730" s="3" t="str">
        <f>IFERROR(VLOOKUP($C730*1,Lookups!$H:$N,4,FALSE),"")</f>
        <v>Dinner</v>
      </c>
      <c r="AC730" s="3" t="str">
        <f>IFERROR(VLOOKUP($C730*1,Lookups!$H:$N,5,FALSE),"")</f>
        <v>Other</v>
      </c>
      <c r="AD730" s="3">
        <f>IFERROR(VLOOKUP($C730*1,Lookups!$H:$N,6,FALSE),"")</f>
        <v>0</v>
      </c>
      <c r="AE730" s="3">
        <f>IFERROR(VLOOKUP($C730*1,Lookups!$H:$N,7,FALSE),"")</f>
        <v>0</v>
      </c>
      <c r="AF730" s="3" t="str">
        <f>VLOOKUP(B730*1,Stores!$A:$C,3,FALSE)</f>
        <v>DFDE</v>
      </c>
    </row>
    <row r="731" spans="1:32">
      <c r="A731" s="3" t="s">
        <v>917</v>
      </c>
      <c r="B731" s="3" t="s">
        <v>925</v>
      </c>
      <c r="C731" s="3">
        <v>999127</v>
      </c>
      <c r="D731" s="3" t="s">
        <v>918</v>
      </c>
      <c r="E731" s="3" t="s">
        <v>486</v>
      </c>
      <c r="F731" s="3">
        <v>2016</v>
      </c>
      <c r="G731" s="164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0.48999999999999994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0.48999999999999994</v>
      </c>
      <c r="V731" s="163">
        <f ca="1">SUM(INDIRECT(Inputs!$C$11&amp;ROW()&amp;":"&amp;Inputs!$C$12&amp;ROW()))</f>
        <v>0</v>
      </c>
      <c r="W731" s="163">
        <f ca="1">SUM(INDIRECT(Inputs!$C$13&amp;ROW()&amp;":"&amp;Inputs!$C$14&amp;ROW()))</f>
        <v>0.48999999999999994</v>
      </c>
      <c r="X731" s="3" t="str">
        <f>IF(COUNTIFS(Lookups!$A:$A,C731)=1,"Gross Sales","")</f>
        <v/>
      </c>
      <c r="Y731" s="3" t="str">
        <f>IF(COUNTIFS(Lookups!$D:$D,C731)=1,"Bar Sales","")</f>
        <v/>
      </c>
      <c r="Z731" s="3" t="str">
        <f>IFERROR(VLOOKUP(C731*1,Lookups!$D:$F,3,FALSE),"")</f>
        <v/>
      </c>
      <c r="AA731" s="3" t="str">
        <f>IFERROR(VLOOKUP($C731*1,Lookups!$H:$N,3,FALSE),"")</f>
        <v>Entrees</v>
      </c>
      <c r="AB731" s="3" t="str">
        <f>IFERROR(VLOOKUP($C731*1,Lookups!$H:$N,4,FALSE),"")</f>
        <v>Dinner</v>
      </c>
      <c r="AC731" s="3" t="str">
        <f>IFERROR(VLOOKUP($C731*1,Lookups!$H:$N,5,FALSE),"")</f>
        <v>Other</v>
      </c>
      <c r="AD731" s="3">
        <f>IFERROR(VLOOKUP($C731*1,Lookups!$H:$N,6,FALSE),"")</f>
        <v>0</v>
      </c>
      <c r="AE731" s="3">
        <f>IFERROR(VLOOKUP($C731*1,Lookups!$H:$N,7,FALSE),"")</f>
        <v>0</v>
      </c>
      <c r="AF731" s="3" t="str">
        <f>VLOOKUP(B731*1,Stores!$A:$C,3,FALSE)</f>
        <v>DFDE</v>
      </c>
    </row>
    <row r="732" spans="1:32">
      <c r="A732" s="3" t="s">
        <v>917</v>
      </c>
      <c r="B732" s="3" t="s">
        <v>926</v>
      </c>
      <c r="C732" s="3">
        <v>999127</v>
      </c>
      <c r="D732" s="3" t="s">
        <v>918</v>
      </c>
      <c r="E732" s="3" t="s">
        <v>486</v>
      </c>
      <c r="F732" s="3">
        <v>2016</v>
      </c>
      <c r="G732" s="164">
        <v>0</v>
      </c>
      <c r="H732" s="3">
        <v>0</v>
      </c>
      <c r="I732" s="3">
        <v>0</v>
      </c>
      <c r="J732" s="3">
        <v>0</v>
      </c>
      <c r="K732" s="3">
        <v>0</v>
      </c>
      <c r="L732" s="3">
        <v>1.4069999999999998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1.4069999999999998</v>
      </c>
      <c r="V732" s="163">
        <f ca="1">SUM(INDIRECT(Inputs!$C$11&amp;ROW()&amp;":"&amp;Inputs!$C$12&amp;ROW()))</f>
        <v>0</v>
      </c>
      <c r="W732" s="163">
        <f ca="1">SUM(INDIRECT(Inputs!$C$13&amp;ROW()&amp;":"&amp;Inputs!$C$14&amp;ROW()))</f>
        <v>1.4069999999999998</v>
      </c>
      <c r="X732" s="3" t="str">
        <f>IF(COUNTIFS(Lookups!$A:$A,C732)=1,"Gross Sales","")</f>
        <v/>
      </c>
      <c r="Y732" s="3" t="str">
        <f>IF(COUNTIFS(Lookups!$D:$D,C732)=1,"Bar Sales","")</f>
        <v/>
      </c>
      <c r="Z732" s="3" t="str">
        <f>IFERROR(VLOOKUP(C732*1,Lookups!$D:$F,3,FALSE),"")</f>
        <v/>
      </c>
      <c r="AA732" s="3" t="str">
        <f>IFERROR(VLOOKUP($C732*1,Lookups!$H:$N,3,FALSE),"")</f>
        <v>Entrees</v>
      </c>
      <c r="AB732" s="3" t="str">
        <f>IFERROR(VLOOKUP($C732*1,Lookups!$H:$N,4,FALSE),"")</f>
        <v>Dinner</v>
      </c>
      <c r="AC732" s="3" t="str">
        <f>IFERROR(VLOOKUP($C732*1,Lookups!$H:$N,5,FALSE),"")</f>
        <v>Other</v>
      </c>
      <c r="AD732" s="3">
        <f>IFERROR(VLOOKUP($C732*1,Lookups!$H:$N,6,FALSE),"")</f>
        <v>0</v>
      </c>
      <c r="AE732" s="3">
        <f>IFERROR(VLOOKUP($C732*1,Lookups!$H:$N,7,FALSE),"")</f>
        <v>0</v>
      </c>
      <c r="AF732" s="3" t="str">
        <f>VLOOKUP(B732*1,Stores!$A:$C,3,FALSE)</f>
        <v>DFDE</v>
      </c>
    </row>
    <row r="733" spans="1:32">
      <c r="A733" s="3" t="s">
        <v>917</v>
      </c>
      <c r="B733" s="3" t="s">
        <v>928</v>
      </c>
      <c r="C733" s="3">
        <v>999127</v>
      </c>
      <c r="D733" s="3" t="s">
        <v>918</v>
      </c>
      <c r="E733" s="3" t="s">
        <v>486</v>
      </c>
      <c r="F733" s="3">
        <v>2016</v>
      </c>
      <c r="G733" s="164">
        <v>0</v>
      </c>
      <c r="H733" s="3">
        <v>0.48299999999999993</v>
      </c>
      <c r="I733" s="3">
        <v>0</v>
      </c>
      <c r="J733" s="3">
        <v>0</v>
      </c>
      <c r="K733" s="3">
        <v>0</v>
      </c>
      <c r="L733" s="3">
        <v>1.8269999999999997</v>
      </c>
      <c r="M733" s="3">
        <v>3.8639999999999994</v>
      </c>
      <c r="N733" s="3">
        <v>2.4849999999999999</v>
      </c>
      <c r="O733" s="3">
        <v>1.0499999999999998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9.7089999999999996</v>
      </c>
      <c r="V733" s="163">
        <f ca="1">SUM(INDIRECT(Inputs!$C$11&amp;ROW()&amp;":"&amp;Inputs!$C$12&amp;ROW()))</f>
        <v>0</v>
      </c>
      <c r="W733" s="163">
        <f ca="1">SUM(INDIRECT(Inputs!$C$13&amp;ROW()&amp;":"&amp;Inputs!$C$14&amp;ROW()))</f>
        <v>9.7089999999999996</v>
      </c>
      <c r="X733" s="3" t="str">
        <f>IF(COUNTIFS(Lookups!$A:$A,C733)=1,"Gross Sales","")</f>
        <v/>
      </c>
      <c r="Y733" s="3" t="str">
        <f>IF(COUNTIFS(Lookups!$D:$D,C733)=1,"Bar Sales","")</f>
        <v/>
      </c>
      <c r="Z733" s="3" t="str">
        <f>IFERROR(VLOOKUP(C733*1,Lookups!$D:$F,3,FALSE),"")</f>
        <v/>
      </c>
      <c r="AA733" s="3" t="str">
        <f>IFERROR(VLOOKUP($C733*1,Lookups!$H:$N,3,FALSE),"")</f>
        <v>Entrees</v>
      </c>
      <c r="AB733" s="3" t="str">
        <f>IFERROR(VLOOKUP($C733*1,Lookups!$H:$N,4,FALSE),"")</f>
        <v>Dinner</v>
      </c>
      <c r="AC733" s="3" t="str">
        <f>IFERROR(VLOOKUP($C733*1,Lookups!$H:$N,5,FALSE),"")</f>
        <v>Other</v>
      </c>
      <c r="AD733" s="3">
        <f>IFERROR(VLOOKUP($C733*1,Lookups!$H:$N,6,FALSE),"")</f>
        <v>0</v>
      </c>
      <c r="AE733" s="3">
        <f>IFERROR(VLOOKUP($C733*1,Lookups!$H:$N,7,FALSE),"")</f>
        <v>0</v>
      </c>
      <c r="AF733" s="3" t="str">
        <f>VLOOKUP(B733*1,Stores!$A:$C,3,FALSE)</f>
        <v>DFDE</v>
      </c>
    </row>
    <row r="734" spans="1:32">
      <c r="A734" s="3" t="s">
        <v>917</v>
      </c>
      <c r="B734" s="3" t="s">
        <v>929</v>
      </c>
      <c r="C734" s="3">
        <v>999127</v>
      </c>
      <c r="D734" s="3" t="s">
        <v>918</v>
      </c>
      <c r="E734" s="3" t="s">
        <v>486</v>
      </c>
      <c r="F734" s="3">
        <v>2016</v>
      </c>
      <c r="G734" s="164">
        <v>0</v>
      </c>
      <c r="H734" s="3">
        <v>1.246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1.246</v>
      </c>
      <c r="V734" s="163">
        <f ca="1">SUM(INDIRECT(Inputs!$C$11&amp;ROW()&amp;":"&amp;Inputs!$C$12&amp;ROW()))</f>
        <v>0</v>
      </c>
      <c r="W734" s="163">
        <f ca="1">SUM(INDIRECT(Inputs!$C$13&amp;ROW()&amp;":"&amp;Inputs!$C$14&amp;ROW()))</f>
        <v>1.246</v>
      </c>
      <c r="X734" s="3" t="str">
        <f>IF(COUNTIFS(Lookups!$A:$A,C734)=1,"Gross Sales","")</f>
        <v/>
      </c>
      <c r="Y734" s="3" t="str">
        <f>IF(COUNTIFS(Lookups!$D:$D,C734)=1,"Bar Sales","")</f>
        <v/>
      </c>
      <c r="Z734" s="3" t="str">
        <f>IFERROR(VLOOKUP(C734*1,Lookups!$D:$F,3,FALSE),"")</f>
        <v/>
      </c>
      <c r="AA734" s="3" t="str">
        <f>IFERROR(VLOOKUP($C734*1,Lookups!$H:$N,3,FALSE),"")</f>
        <v>Entrees</v>
      </c>
      <c r="AB734" s="3" t="str">
        <f>IFERROR(VLOOKUP($C734*1,Lookups!$H:$N,4,FALSE),"")</f>
        <v>Dinner</v>
      </c>
      <c r="AC734" s="3" t="str">
        <f>IFERROR(VLOOKUP($C734*1,Lookups!$H:$N,5,FALSE),"")</f>
        <v>Other</v>
      </c>
      <c r="AD734" s="3">
        <f>IFERROR(VLOOKUP($C734*1,Lookups!$H:$N,6,FALSE),"")</f>
        <v>0</v>
      </c>
      <c r="AE734" s="3">
        <f>IFERROR(VLOOKUP($C734*1,Lookups!$H:$N,7,FALSE),"")</f>
        <v>0</v>
      </c>
      <c r="AF734" s="3" t="str">
        <f>VLOOKUP(B734*1,Stores!$A:$C,3,FALSE)</f>
        <v>DFDE</v>
      </c>
    </row>
    <row r="735" spans="1:32">
      <c r="A735" s="3" t="s">
        <v>917</v>
      </c>
      <c r="B735" s="3" t="s">
        <v>930</v>
      </c>
      <c r="C735" s="3">
        <v>999127</v>
      </c>
      <c r="D735" s="3" t="s">
        <v>918</v>
      </c>
      <c r="E735" s="3" t="s">
        <v>486</v>
      </c>
      <c r="F735" s="3">
        <v>2016</v>
      </c>
      <c r="G735" s="164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0.8819999999999999</v>
      </c>
      <c r="U735" s="3">
        <v>0.8819999999999999</v>
      </c>
      <c r="V735" s="163">
        <f ca="1">SUM(INDIRECT(Inputs!$C$11&amp;ROW()&amp;":"&amp;Inputs!$C$12&amp;ROW()))</f>
        <v>0</v>
      </c>
      <c r="W735" s="163">
        <f ca="1">SUM(INDIRECT(Inputs!$C$13&amp;ROW()&amp;":"&amp;Inputs!$C$14&amp;ROW()))</f>
        <v>0</v>
      </c>
      <c r="X735" s="3" t="str">
        <f>IF(COUNTIFS(Lookups!$A:$A,C735)=1,"Gross Sales","")</f>
        <v/>
      </c>
      <c r="Y735" s="3" t="str">
        <f>IF(COUNTIFS(Lookups!$D:$D,C735)=1,"Bar Sales","")</f>
        <v/>
      </c>
      <c r="Z735" s="3" t="str">
        <f>IFERROR(VLOOKUP(C735*1,Lookups!$D:$F,3,FALSE),"")</f>
        <v/>
      </c>
      <c r="AA735" s="3" t="str">
        <f>IFERROR(VLOOKUP($C735*1,Lookups!$H:$N,3,FALSE),"")</f>
        <v>Entrees</v>
      </c>
      <c r="AB735" s="3" t="str">
        <f>IFERROR(VLOOKUP($C735*1,Lookups!$H:$N,4,FALSE),"")</f>
        <v>Dinner</v>
      </c>
      <c r="AC735" s="3" t="str">
        <f>IFERROR(VLOOKUP($C735*1,Lookups!$H:$N,5,FALSE),"")</f>
        <v>Other</v>
      </c>
      <c r="AD735" s="3">
        <f>IFERROR(VLOOKUP($C735*1,Lookups!$H:$N,6,FALSE),"")</f>
        <v>0</v>
      </c>
      <c r="AE735" s="3">
        <f>IFERROR(VLOOKUP($C735*1,Lookups!$H:$N,7,FALSE),"")</f>
        <v>0</v>
      </c>
      <c r="AF735" s="3" t="str">
        <f>VLOOKUP(B735*1,Stores!$A:$C,3,FALSE)</f>
        <v>DFDE</v>
      </c>
    </row>
    <row r="736" spans="1:32">
      <c r="A736" s="3" t="s">
        <v>917</v>
      </c>
      <c r="B736" s="3" t="s">
        <v>931</v>
      </c>
      <c r="C736" s="3">
        <v>999127</v>
      </c>
      <c r="D736" s="3" t="s">
        <v>918</v>
      </c>
      <c r="E736" s="3" t="s">
        <v>486</v>
      </c>
      <c r="F736" s="3">
        <v>2016</v>
      </c>
      <c r="G736" s="164">
        <v>0</v>
      </c>
      <c r="H736" s="3">
        <v>1.6589999999999998</v>
      </c>
      <c r="I736" s="3">
        <v>0</v>
      </c>
      <c r="J736" s="3">
        <v>0</v>
      </c>
      <c r="K736" s="3">
        <v>0</v>
      </c>
      <c r="L736" s="3">
        <v>0</v>
      </c>
      <c r="M736" s="3">
        <v>0.85399999999999998</v>
      </c>
      <c r="N736" s="3">
        <v>5.5439999999999996</v>
      </c>
      <c r="O736" s="3">
        <v>1.218</v>
      </c>
      <c r="P736" s="3">
        <v>4.3609999999999998</v>
      </c>
      <c r="Q736" s="3">
        <v>0</v>
      </c>
      <c r="R736" s="3">
        <v>3.2339999999999995</v>
      </c>
      <c r="S736" s="3">
        <v>12.6</v>
      </c>
      <c r="T736" s="3">
        <v>5.5509999999999993</v>
      </c>
      <c r="U736" s="3">
        <v>35.021000000000001</v>
      </c>
      <c r="V736" s="163">
        <f ca="1">SUM(INDIRECT(Inputs!$C$11&amp;ROW()&amp;":"&amp;Inputs!$C$12&amp;ROW()))</f>
        <v>0</v>
      </c>
      <c r="W736" s="163">
        <f ca="1">SUM(INDIRECT(Inputs!$C$13&amp;ROW()&amp;":"&amp;Inputs!$C$14&amp;ROW()))</f>
        <v>13.635999999999999</v>
      </c>
      <c r="X736" s="3" t="str">
        <f>IF(COUNTIFS(Lookups!$A:$A,C736)=1,"Gross Sales","")</f>
        <v/>
      </c>
      <c r="Y736" s="3" t="str">
        <f>IF(COUNTIFS(Lookups!$D:$D,C736)=1,"Bar Sales","")</f>
        <v/>
      </c>
      <c r="Z736" s="3" t="str">
        <f>IFERROR(VLOOKUP(C736*1,Lookups!$D:$F,3,FALSE),"")</f>
        <v/>
      </c>
      <c r="AA736" s="3" t="str">
        <f>IFERROR(VLOOKUP($C736*1,Lookups!$H:$N,3,FALSE),"")</f>
        <v>Entrees</v>
      </c>
      <c r="AB736" s="3" t="str">
        <f>IFERROR(VLOOKUP($C736*1,Lookups!$H:$N,4,FALSE),"")</f>
        <v>Dinner</v>
      </c>
      <c r="AC736" s="3" t="str">
        <f>IFERROR(VLOOKUP($C736*1,Lookups!$H:$N,5,FALSE),"")</f>
        <v>Other</v>
      </c>
      <c r="AD736" s="3">
        <f>IFERROR(VLOOKUP($C736*1,Lookups!$H:$N,6,FALSE),"")</f>
        <v>0</v>
      </c>
      <c r="AE736" s="3">
        <f>IFERROR(VLOOKUP($C736*1,Lookups!$H:$N,7,FALSE),"")</f>
        <v>0</v>
      </c>
      <c r="AF736" s="3" t="str">
        <f>VLOOKUP(B736*1,Stores!$A:$C,3,FALSE)</f>
        <v>DFDE</v>
      </c>
    </row>
    <row r="737" spans="1:32">
      <c r="A737" s="3" t="s">
        <v>917</v>
      </c>
      <c r="B737" s="3" t="s">
        <v>933</v>
      </c>
      <c r="C737" s="3">
        <v>999127</v>
      </c>
      <c r="D737" s="3" t="s">
        <v>918</v>
      </c>
      <c r="E737" s="3" t="s">
        <v>486</v>
      </c>
      <c r="F737" s="3">
        <v>2016</v>
      </c>
      <c r="G737" s="164">
        <v>0</v>
      </c>
      <c r="H737" s="3">
        <v>0</v>
      </c>
      <c r="I737" s="3">
        <v>7.77</v>
      </c>
      <c r="J737" s="3">
        <v>1.736</v>
      </c>
      <c r="K737" s="3">
        <v>0.42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3.8219999999999996</v>
      </c>
      <c r="R737" s="3">
        <v>1.036</v>
      </c>
      <c r="S737" s="3">
        <v>0.59499999999999997</v>
      </c>
      <c r="T737" s="3">
        <v>0</v>
      </c>
      <c r="U737" s="3">
        <v>15.379</v>
      </c>
      <c r="V737" s="163">
        <f ca="1">SUM(INDIRECT(Inputs!$C$11&amp;ROW()&amp;":"&amp;Inputs!$C$12&amp;ROW()))</f>
        <v>3.8219999999999996</v>
      </c>
      <c r="W737" s="163">
        <f ca="1">SUM(INDIRECT(Inputs!$C$13&amp;ROW()&amp;":"&amp;Inputs!$C$14&amp;ROW()))</f>
        <v>13.747999999999999</v>
      </c>
      <c r="X737" s="3" t="str">
        <f>IF(COUNTIFS(Lookups!$A:$A,C737)=1,"Gross Sales","")</f>
        <v/>
      </c>
      <c r="Y737" s="3" t="str">
        <f>IF(COUNTIFS(Lookups!$D:$D,C737)=1,"Bar Sales","")</f>
        <v/>
      </c>
      <c r="Z737" s="3" t="str">
        <f>IFERROR(VLOOKUP(C737*1,Lookups!$D:$F,3,FALSE),"")</f>
        <v/>
      </c>
      <c r="AA737" s="3" t="str">
        <f>IFERROR(VLOOKUP($C737*1,Lookups!$H:$N,3,FALSE),"")</f>
        <v>Entrees</v>
      </c>
      <c r="AB737" s="3" t="str">
        <f>IFERROR(VLOOKUP($C737*1,Lookups!$H:$N,4,FALSE),"")</f>
        <v>Dinner</v>
      </c>
      <c r="AC737" s="3" t="str">
        <f>IFERROR(VLOOKUP($C737*1,Lookups!$H:$N,5,FALSE),"")</f>
        <v>Other</v>
      </c>
      <c r="AD737" s="3">
        <f>IFERROR(VLOOKUP($C737*1,Lookups!$H:$N,6,FALSE),"")</f>
        <v>0</v>
      </c>
      <c r="AE737" s="3">
        <f>IFERROR(VLOOKUP($C737*1,Lookups!$H:$N,7,FALSE),"")</f>
        <v>0</v>
      </c>
      <c r="AF737" s="3" t="str">
        <f>VLOOKUP(B737*1,Stores!$A:$C,3,FALSE)</f>
        <v>DFG</v>
      </c>
    </row>
    <row r="738" spans="1:32">
      <c r="A738" s="3" t="s">
        <v>917</v>
      </c>
      <c r="B738" s="3" t="s">
        <v>934</v>
      </c>
      <c r="C738" s="3">
        <v>999127</v>
      </c>
      <c r="D738" s="3" t="s">
        <v>918</v>
      </c>
      <c r="E738" s="3" t="s">
        <v>486</v>
      </c>
      <c r="F738" s="3">
        <v>2016</v>
      </c>
      <c r="G738" s="164">
        <v>0</v>
      </c>
      <c r="H738" s="3">
        <v>0</v>
      </c>
      <c r="I738" s="3">
        <v>0</v>
      </c>
      <c r="J738" s="3">
        <v>0.44099999999999995</v>
      </c>
      <c r="K738" s="3">
        <v>0.60899999999999999</v>
      </c>
      <c r="L738" s="3">
        <v>0</v>
      </c>
      <c r="M738" s="3">
        <v>0</v>
      </c>
      <c r="N738" s="3">
        <v>0</v>
      </c>
      <c r="O738" s="3">
        <v>1.7849999999999997</v>
      </c>
      <c r="P738" s="3">
        <v>0</v>
      </c>
      <c r="Q738" s="3">
        <v>0.58799999999999997</v>
      </c>
      <c r="R738" s="3">
        <v>1.9529999999999998</v>
      </c>
      <c r="S738" s="3">
        <v>0</v>
      </c>
      <c r="T738" s="3">
        <v>0</v>
      </c>
      <c r="U738" s="3">
        <v>5.3759999999999994</v>
      </c>
      <c r="V738" s="163">
        <f ca="1">SUM(INDIRECT(Inputs!$C$11&amp;ROW()&amp;":"&amp;Inputs!$C$12&amp;ROW()))</f>
        <v>0.58799999999999997</v>
      </c>
      <c r="W738" s="163">
        <f ca="1">SUM(INDIRECT(Inputs!$C$13&amp;ROW()&amp;":"&amp;Inputs!$C$14&amp;ROW()))</f>
        <v>3.4229999999999996</v>
      </c>
      <c r="X738" s="3" t="str">
        <f>IF(COUNTIFS(Lookups!$A:$A,C738)=1,"Gross Sales","")</f>
        <v/>
      </c>
      <c r="Y738" s="3" t="str">
        <f>IF(COUNTIFS(Lookups!$D:$D,C738)=1,"Bar Sales","")</f>
        <v/>
      </c>
      <c r="Z738" s="3" t="str">
        <f>IFERROR(VLOOKUP(C738*1,Lookups!$D:$F,3,FALSE),"")</f>
        <v/>
      </c>
      <c r="AA738" s="3" t="str">
        <f>IFERROR(VLOOKUP($C738*1,Lookups!$H:$N,3,FALSE),"")</f>
        <v>Entrees</v>
      </c>
      <c r="AB738" s="3" t="str">
        <f>IFERROR(VLOOKUP($C738*1,Lookups!$H:$N,4,FALSE),"")</f>
        <v>Dinner</v>
      </c>
      <c r="AC738" s="3" t="str">
        <f>IFERROR(VLOOKUP($C738*1,Lookups!$H:$N,5,FALSE),"")</f>
        <v>Other</v>
      </c>
      <c r="AD738" s="3">
        <f>IFERROR(VLOOKUP($C738*1,Lookups!$H:$N,6,FALSE),"")</f>
        <v>0</v>
      </c>
      <c r="AE738" s="3">
        <f>IFERROR(VLOOKUP($C738*1,Lookups!$H:$N,7,FALSE),"")</f>
        <v>0</v>
      </c>
      <c r="AF738" s="3" t="str">
        <f>VLOOKUP(B738*1,Stores!$A:$C,3,FALSE)</f>
        <v>DFG</v>
      </c>
    </row>
    <row r="739" spans="1:32">
      <c r="A739" s="3" t="s">
        <v>917</v>
      </c>
      <c r="B739" s="3" t="s">
        <v>935</v>
      </c>
      <c r="C739" s="3">
        <v>999127</v>
      </c>
      <c r="D739" s="3" t="s">
        <v>918</v>
      </c>
      <c r="E739" s="3" t="s">
        <v>486</v>
      </c>
      <c r="F739" s="3">
        <v>2016</v>
      </c>
      <c r="G739" s="164">
        <v>0</v>
      </c>
      <c r="H739" s="3">
        <v>23.715999999999998</v>
      </c>
      <c r="I739" s="3">
        <v>28.937999999999995</v>
      </c>
      <c r="J739" s="3">
        <v>29.924999999999997</v>
      </c>
      <c r="K739" s="3">
        <v>30.316999999999997</v>
      </c>
      <c r="L739" s="3">
        <v>31.751999999999995</v>
      </c>
      <c r="M739" s="3">
        <v>23.911999999999995</v>
      </c>
      <c r="N739" s="3">
        <v>29.26</v>
      </c>
      <c r="O739" s="3">
        <v>17.135999999999996</v>
      </c>
      <c r="P739" s="3">
        <v>51.429000000000002</v>
      </c>
      <c r="Q739" s="3">
        <v>12.81</v>
      </c>
      <c r="R739" s="3">
        <v>11.185999999999998</v>
      </c>
      <c r="S739" s="3">
        <v>26.25</v>
      </c>
      <c r="T739" s="3">
        <v>20.201999999999998</v>
      </c>
      <c r="U739" s="3">
        <v>336.83299999999997</v>
      </c>
      <c r="V739" s="163">
        <f ca="1">SUM(INDIRECT(Inputs!$C$11&amp;ROW()&amp;":"&amp;Inputs!$C$12&amp;ROW()))</f>
        <v>12.81</v>
      </c>
      <c r="W739" s="163">
        <f ca="1">SUM(INDIRECT(Inputs!$C$13&amp;ROW()&amp;":"&amp;Inputs!$C$14&amp;ROW()))</f>
        <v>279.19499999999999</v>
      </c>
      <c r="X739" s="3" t="str">
        <f>IF(COUNTIFS(Lookups!$A:$A,C739)=1,"Gross Sales","")</f>
        <v/>
      </c>
      <c r="Y739" s="3" t="str">
        <f>IF(COUNTIFS(Lookups!$D:$D,C739)=1,"Bar Sales","")</f>
        <v/>
      </c>
      <c r="Z739" s="3" t="str">
        <f>IFERROR(VLOOKUP(C739*1,Lookups!$D:$F,3,FALSE),"")</f>
        <v/>
      </c>
      <c r="AA739" s="3" t="str">
        <f>IFERROR(VLOOKUP($C739*1,Lookups!$H:$N,3,FALSE),"")</f>
        <v>Entrees</v>
      </c>
      <c r="AB739" s="3" t="str">
        <f>IFERROR(VLOOKUP($C739*1,Lookups!$H:$N,4,FALSE),"")</f>
        <v>Dinner</v>
      </c>
      <c r="AC739" s="3" t="str">
        <f>IFERROR(VLOOKUP($C739*1,Lookups!$H:$N,5,FALSE),"")</f>
        <v>Other</v>
      </c>
      <c r="AD739" s="3">
        <f>IFERROR(VLOOKUP($C739*1,Lookups!$H:$N,6,FALSE),"")</f>
        <v>0</v>
      </c>
      <c r="AE739" s="3">
        <f>IFERROR(VLOOKUP($C739*1,Lookups!$H:$N,7,FALSE),"")</f>
        <v>0</v>
      </c>
      <c r="AF739" s="3" t="str">
        <f>VLOOKUP(B739*1,Stores!$A:$C,3,FALSE)</f>
        <v>DFG</v>
      </c>
    </row>
    <row r="740" spans="1:32">
      <c r="A740" s="3" t="s">
        <v>917</v>
      </c>
      <c r="B740" s="3" t="s">
        <v>936</v>
      </c>
      <c r="C740" s="3">
        <v>999127</v>
      </c>
      <c r="D740" s="3" t="s">
        <v>918</v>
      </c>
      <c r="E740" s="3" t="s">
        <v>486</v>
      </c>
      <c r="F740" s="3">
        <v>2016</v>
      </c>
      <c r="G740" s="164">
        <v>0</v>
      </c>
      <c r="H740" s="3">
        <v>0</v>
      </c>
      <c r="I740" s="3">
        <v>0</v>
      </c>
      <c r="J740" s="3">
        <v>-2.52</v>
      </c>
      <c r="K740" s="3">
        <v>0</v>
      </c>
      <c r="L740" s="3">
        <v>0</v>
      </c>
      <c r="M740" s="3">
        <v>0</v>
      </c>
      <c r="N740" s="3">
        <v>0</v>
      </c>
      <c r="O740" s="3">
        <v>8.427999999999999</v>
      </c>
      <c r="P740" s="3">
        <v>2.3239999999999998</v>
      </c>
      <c r="Q740" s="3">
        <v>0</v>
      </c>
      <c r="R740" s="3">
        <v>0</v>
      </c>
      <c r="S740" s="3">
        <v>0.49699999999999994</v>
      </c>
      <c r="T740" s="3">
        <v>1.0639999999999998</v>
      </c>
      <c r="U740" s="3">
        <v>9.7929999999999993</v>
      </c>
      <c r="V740" s="163">
        <f ca="1">SUM(INDIRECT(Inputs!$C$11&amp;ROW()&amp;":"&amp;Inputs!$C$12&amp;ROW()))</f>
        <v>0</v>
      </c>
      <c r="W740" s="163">
        <f ca="1">SUM(INDIRECT(Inputs!$C$13&amp;ROW()&amp;":"&amp;Inputs!$C$14&amp;ROW()))</f>
        <v>8.2319999999999993</v>
      </c>
      <c r="X740" s="3" t="str">
        <f>IF(COUNTIFS(Lookups!$A:$A,C740)=1,"Gross Sales","")</f>
        <v/>
      </c>
      <c r="Y740" s="3" t="str">
        <f>IF(COUNTIFS(Lookups!$D:$D,C740)=1,"Bar Sales","")</f>
        <v/>
      </c>
      <c r="Z740" s="3" t="str">
        <f>IFERROR(VLOOKUP(C740*1,Lookups!$D:$F,3,FALSE),"")</f>
        <v/>
      </c>
      <c r="AA740" s="3" t="str">
        <f>IFERROR(VLOOKUP($C740*1,Lookups!$H:$N,3,FALSE),"")</f>
        <v>Entrees</v>
      </c>
      <c r="AB740" s="3" t="str">
        <f>IFERROR(VLOOKUP($C740*1,Lookups!$H:$N,4,FALSE),"")</f>
        <v>Dinner</v>
      </c>
      <c r="AC740" s="3" t="str">
        <f>IFERROR(VLOOKUP($C740*1,Lookups!$H:$N,5,FALSE),"")</f>
        <v>Other</v>
      </c>
      <c r="AD740" s="3">
        <f>IFERROR(VLOOKUP($C740*1,Lookups!$H:$N,6,FALSE),"")</f>
        <v>0</v>
      </c>
      <c r="AE740" s="3">
        <f>IFERROR(VLOOKUP($C740*1,Lookups!$H:$N,7,FALSE),"")</f>
        <v>0</v>
      </c>
      <c r="AF740" s="3" t="str">
        <f>VLOOKUP(B740*1,Stores!$A:$C,3,FALSE)</f>
        <v>DFG</v>
      </c>
    </row>
    <row r="741" spans="1:32">
      <c r="A741" s="3" t="s">
        <v>917</v>
      </c>
      <c r="B741" s="3" t="s">
        <v>937</v>
      </c>
      <c r="C741" s="3">
        <v>999127</v>
      </c>
      <c r="D741" s="3" t="s">
        <v>918</v>
      </c>
      <c r="E741" s="3" t="s">
        <v>486</v>
      </c>
      <c r="F741" s="3">
        <v>2016</v>
      </c>
      <c r="G741" s="164">
        <v>0</v>
      </c>
      <c r="H741" s="3">
        <v>0</v>
      </c>
      <c r="I741" s="3">
        <v>2.2959999999999998</v>
      </c>
      <c r="J741" s="3">
        <v>1.4699999999999998</v>
      </c>
      <c r="K741" s="3">
        <v>0</v>
      </c>
      <c r="L741" s="3">
        <v>0</v>
      </c>
      <c r="M741" s="3">
        <v>1.302</v>
      </c>
      <c r="N741" s="3">
        <v>2.6459999999999995</v>
      </c>
      <c r="O741" s="3">
        <v>0.64400000000000002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8.3579999999999988</v>
      </c>
      <c r="V741" s="163">
        <f ca="1">SUM(INDIRECT(Inputs!$C$11&amp;ROW()&amp;":"&amp;Inputs!$C$12&amp;ROW()))</f>
        <v>0</v>
      </c>
      <c r="W741" s="163">
        <f ca="1">SUM(INDIRECT(Inputs!$C$13&amp;ROW()&amp;":"&amp;Inputs!$C$14&amp;ROW()))</f>
        <v>8.3579999999999988</v>
      </c>
      <c r="X741" s="3" t="str">
        <f>IF(COUNTIFS(Lookups!$A:$A,C741)=1,"Gross Sales","")</f>
        <v/>
      </c>
      <c r="Y741" s="3" t="str">
        <f>IF(COUNTIFS(Lookups!$D:$D,C741)=1,"Bar Sales","")</f>
        <v/>
      </c>
      <c r="Z741" s="3" t="str">
        <f>IFERROR(VLOOKUP(C741*1,Lookups!$D:$F,3,FALSE),"")</f>
        <v/>
      </c>
      <c r="AA741" s="3" t="str">
        <f>IFERROR(VLOOKUP($C741*1,Lookups!$H:$N,3,FALSE),"")</f>
        <v>Entrees</v>
      </c>
      <c r="AB741" s="3" t="str">
        <f>IFERROR(VLOOKUP($C741*1,Lookups!$H:$N,4,FALSE),"")</f>
        <v>Dinner</v>
      </c>
      <c r="AC741" s="3" t="str">
        <f>IFERROR(VLOOKUP($C741*1,Lookups!$H:$N,5,FALSE),"")</f>
        <v>Other</v>
      </c>
      <c r="AD741" s="3">
        <f>IFERROR(VLOOKUP($C741*1,Lookups!$H:$N,6,FALSE),"")</f>
        <v>0</v>
      </c>
      <c r="AE741" s="3">
        <f>IFERROR(VLOOKUP($C741*1,Lookups!$H:$N,7,FALSE),"")</f>
        <v>0</v>
      </c>
      <c r="AF741" s="3" t="str">
        <f>VLOOKUP(B741*1,Stores!$A:$C,3,FALSE)</f>
        <v>DFG</v>
      </c>
    </row>
    <row r="742" spans="1:32">
      <c r="A742" s="3" t="s">
        <v>917</v>
      </c>
      <c r="B742" s="3" t="s">
        <v>938</v>
      </c>
      <c r="C742" s="3">
        <v>999127</v>
      </c>
      <c r="D742" s="3" t="s">
        <v>918</v>
      </c>
      <c r="E742" s="3" t="s">
        <v>486</v>
      </c>
      <c r="F742" s="3">
        <v>2016</v>
      </c>
      <c r="G742" s="164">
        <v>0</v>
      </c>
      <c r="H742" s="3">
        <v>32.844000000000001</v>
      </c>
      <c r="I742" s="3">
        <v>26.543999999999997</v>
      </c>
      <c r="J742" s="3">
        <v>29.924999999999997</v>
      </c>
      <c r="K742" s="3">
        <v>17.387999999999998</v>
      </c>
      <c r="L742" s="3">
        <v>12.879999999999999</v>
      </c>
      <c r="M742" s="3">
        <v>39.605999999999995</v>
      </c>
      <c r="N742" s="3">
        <v>49.769999999999996</v>
      </c>
      <c r="O742" s="3">
        <v>38.807999999999993</v>
      </c>
      <c r="P742" s="3">
        <v>28</v>
      </c>
      <c r="Q742" s="3">
        <v>32.878999999999998</v>
      </c>
      <c r="R742" s="3">
        <v>25.137</v>
      </c>
      <c r="S742" s="3">
        <v>37.800000000000004</v>
      </c>
      <c r="T742" s="3">
        <v>31.878</v>
      </c>
      <c r="U742" s="3">
        <v>403.459</v>
      </c>
      <c r="V742" s="163">
        <f ca="1">SUM(INDIRECT(Inputs!$C$11&amp;ROW()&amp;":"&amp;Inputs!$C$12&amp;ROW()))</f>
        <v>32.878999999999998</v>
      </c>
      <c r="W742" s="163">
        <f ca="1">SUM(INDIRECT(Inputs!$C$13&amp;ROW()&amp;":"&amp;Inputs!$C$14&amp;ROW()))</f>
        <v>308.64400000000001</v>
      </c>
      <c r="X742" s="3" t="str">
        <f>IF(COUNTIFS(Lookups!$A:$A,C742)=1,"Gross Sales","")</f>
        <v/>
      </c>
      <c r="Y742" s="3" t="str">
        <f>IF(COUNTIFS(Lookups!$D:$D,C742)=1,"Bar Sales","")</f>
        <v/>
      </c>
      <c r="Z742" s="3" t="str">
        <f>IFERROR(VLOOKUP(C742*1,Lookups!$D:$F,3,FALSE),"")</f>
        <v/>
      </c>
      <c r="AA742" s="3" t="str">
        <f>IFERROR(VLOOKUP($C742*1,Lookups!$H:$N,3,FALSE),"")</f>
        <v>Entrees</v>
      </c>
      <c r="AB742" s="3" t="str">
        <f>IFERROR(VLOOKUP($C742*1,Lookups!$H:$N,4,FALSE),"")</f>
        <v>Dinner</v>
      </c>
      <c r="AC742" s="3" t="str">
        <f>IFERROR(VLOOKUP($C742*1,Lookups!$H:$N,5,FALSE),"")</f>
        <v>Other</v>
      </c>
      <c r="AD742" s="3">
        <f>IFERROR(VLOOKUP($C742*1,Lookups!$H:$N,6,FALSE),"")</f>
        <v>0</v>
      </c>
      <c r="AE742" s="3">
        <f>IFERROR(VLOOKUP($C742*1,Lookups!$H:$N,7,FALSE),"")</f>
        <v>0</v>
      </c>
      <c r="AF742" s="3" t="str">
        <f>VLOOKUP(B742*1,Stores!$A:$C,3,FALSE)</f>
        <v>DFG</v>
      </c>
    </row>
    <row r="743" spans="1:32">
      <c r="A743" s="3" t="s">
        <v>917</v>
      </c>
      <c r="B743" s="3" t="s">
        <v>939</v>
      </c>
      <c r="C743" s="3">
        <v>999127</v>
      </c>
      <c r="D743" s="3" t="s">
        <v>918</v>
      </c>
      <c r="E743" s="3" t="s">
        <v>486</v>
      </c>
      <c r="F743" s="3">
        <v>2016</v>
      </c>
      <c r="G743" s="164">
        <v>0</v>
      </c>
      <c r="H743" s="3">
        <v>0</v>
      </c>
      <c r="I743" s="3">
        <v>0</v>
      </c>
      <c r="J743" s="3">
        <v>1.9879999999999998</v>
      </c>
      <c r="K743" s="3">
        <v>6.7619999999999987</v>
      </c>
      <c r="L743" s="3">
        <v>2.6950000000000003</v>
      </c>
      <c r="M743" s="3">
        <v>0</v>
      </c>
      <c r="N743" s="3">
        <v>0</v>
      </c>
      <c r="O743" s="3">
        <v>0</v>
      </c>
      <c r="P743" s="3">
        <v>1.5539999999999998</v>
      </c>
      <c r="Q743" s="3">
        <v>0</v>
      </c>
      <c r="R743" s="3">
        <v>0</v>
      </c>
      <c r="S743" s="3">
        <v>0</v>
      </c>
      <c r="T743" s="3">
        <v>0</v>
      </c>
      <c r="U743" s="3">
        <v>12.998999999999999</v>
      </c>
      <c r="V743" s="163">
        <f ca="1">SUM(INDIRECT(Inputs!$C$11&amp;ROW()&amp;":"&amp;Inputs!$C$12&amp;ROW()))</f>
        <v>0</v>
      </c>
      <c r="W743" s="163">
        <f ca="1">SUM(INDIRECT(Inputs!$C$13&amp;ROW()&amp;":"&amp;Inputs!$C$14&amp;ROW()))</f>
        <v>12.998999999999999</v>
      </c>
      <c r="X743" s="3" t="str">
        <f>IF(COUNTIFS(Lookups!$A:$A,C743)=1,"Gross Sales","")</f>
        <v/>
      </c>
      <c r="Y743" s="3" t="str">
        <f>IF(COUNTIFS(Lookups!$D:$D,C743)=1,"Bar Sales","")</f>
        <v/>
      </c>
      <c r="Z743" s="3" t="str">
        <f>IFERROR(VLOOKUP(C743*1,Lookups!$D:$F,3,FALSE),"")</f>
        <v/>
      </c>
      <c r="AA743" s="3" t="str">
        <f>IFERROR(VLOOKUP($C743*1,Lookups!$H:$N,3,FALSE),"")</f>
        <v>Entrees</v>
      </c>
      <c r="AB743" s="3" t="str">
        <f>IFERROR(VLOOKUP($C743*1,Lookups!$H:$N,4,FALSE),"")</f>
        <v>Dinner</v>
      </c>
      <c r="AC743" s="3" t="str">
        <f>IFERROR(VLOOKUP($C743*1,Lookups!$H:$N,5,FALSE),"")</f>
        <v>Other</v>
      </c>
      <c r="AD743" s="3">
        <f>IFERROR(VLOOKUP($C743*1,Lookups!$H:$N,6,FALSE),"")</f>
        <v>0</v>
      </c>
      <c r="AE743" s="3">
        <f>IFERROR(VLOOKUP($C743*1,Lookups!$H:$N,7,FALSE),"")</f>
        <v>0</v>
      </c>
      <c r="AF743" s="3" t="str">
        <f>VLOOKUP(B743*1,Stores!$A:$C,3,FALSE)</f>
        <v>DFG</v>
      </c>
    </row>
    <row r="744" spans="1:32">
      <c r="A744" s="3" t="s">
        <v>917</v>
      </c>
      <c r="B744" s="3" t="s">
        <v>940</v>
      </c>
      <c r="C744" s="3">
        <v>999127</v>
      </c>
      <c r="D744" s="3" t="s">
        <v>918</v>
      </c>
      <c r="E744" s="3" t="s">
        <v>486</v>
      </c>
      <c r="F744" s="3">
        <v>2016</v>
      </c>
      <c r="G744" s="164">
        <v>0</v>
      </c>
      <c r="H744" s="3">
        <v>0.89599999999999991</v>
      </c>
      <c r="I744" s="3">
        <v>19.866</v>
      </c>
      <c r="J744" s="3">
        <v>17.765999999999998</v>
      </c>
      <c r="K744" s="3">
        <v>6.8529999999999998</v>
      </c>
      <c r="L744" s="3">
        <v>13.607999999999999</v>
      </c>
      <c r="M744" s="3">
        <v>4.1440000000000001</v>
      </c>
      <c r="N744" s="3">
        <v>14.111999999999998</v>
      </c>
      <c r="O744" s="3">
        <v>21.608999999999998</v>
      </c>
      <c r="P744" s="3">
        <v>6.1739999999999995</v>
      </c>
      <c r="Q744" s="3">
        <v>1.9039999999999999</v>
      </c>
      <c r="R744" s="3">
        <v>3.1850000000000001</v>
      </c>
      <c r="S744" s="3">
        <v>2.625</v>
      </c>
      <c r="T744" s="3">
        <v>0</v>
      </c>
      <c r="U744" s="3">
        <v>112.74199999999999</v>
      </c>
      <c r="V744" s="163">
        <f ca="1">SUM(INDIRECT(Inputs!$C$11&amp;ROW()&amp;":"&amp;Inputs!$C$12&amp;ROW()))</f>
        <v>1.9039999999999999</v>
      </c>
      <c r="W744" s="163">
        <f ca="1">SUM(INDIRECT(Inputs!$C$13&amp;ROW()&amp;":"&amp;Inputs!$C$14&amp;ROW()))</f>
        <v>106.93199999999999</v>
      </c>
      <c r="X744" s="3" t="str">
        <f>IF(COUNTIFS(Lookups!$A:$A,C744)=1,"Gross Sales","")</f>
        <v/>
      </c>
      <c r="Y744" s="3" t="str">
        <f>IF(COUNTIFS(Lookups!$D:$D,C744)=1,"Bar Sales","")</f>
        <v/>
      </c>
      <c r="Z744" s="3" t="str">
        <f>IFERROR(VLOOKUP(C744*1,Lookups!$D:$F,3,FALSE),"")</f>
        <v/>
      </c>
      <c r="AA744" s="3" t="str">
        <f>IFERROR(VLOOKUP($C744*1,Lookups!$H:$N,3,FALSE),"")</f>
        <v>Entrees</v>
      </c>
      <c r="AB744" s="3" t="str">
        <f>IFERROR(VLOOKUP($C744*1,Lookups!$H:$N,4,FALSE),"")</f>
        <v>Dinner</v>
      </c>
      <c r="AC744" s="3" t="str">
        <f>IFERROR(VLOOKUP($C744*1,Lookups!$H:$N,5,FALSE),"")</f>
        <v>Other</v>
      </c>
      <c r="AD744" s="3">
        <f>IFERROR(VLOOKUP($C744*1,Lookups!$H:$N,6,FALSE),"")</f>
        <v>0</v>
      </c>
      <c r="AE744" s="3">
        <f>IFERROR(VLOOKUP($C744*1,Lookups!$H:$N,7,FALSE),"")</f>
        <v>0</v>
      </c>
      <c r="AF744" s="3" t="str">
        <f>VLOOKUP(B744*1,Stores!$A:$C,3,FALSE)</f>
        <v>DFG</v>
      </c>
    </row>
    <row r="745" spans="1:32">
      <c r="A745" s="3" t="s">
        <v>917</v>
      </c>
      <c r="B745" s="3" t="s">
        <v>941</v>
      </c>
      <c r="C745" s="3">
        <v>999127</v>
      </c>
      <c r="D745" s="3" t="s">
        <v>918</v>
      </c>
      <c r="E745" s="3" t="s">
        <v>486</v>
      </c>
      <c r="F745" s="3">
        <v>2016</v>
      </c>
      <c r="G745" s="164">
        <v>0</v>
      </c>
      <c r="H745" s="3">
        <v>0</v>
      </c>
      <c r="I745" s="3">
        <v>1.3649999999999998</v>
      </c>
      <c r="J745" s="3">
        <v>1.9739999999999995</v>
      </c>
      <c r="K745" s="3">
        <v>1.0779999999999998</v>
      </c>
      <c r="L745" s="3">
        <v>0.48999999999999994</v>
      </c>
      <c r="M745" s="3">
        <v>2.5199999999999996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1.7009999999999998</v>
      </c>
      <c r="T745" s="3">
        <v>0</v>
      </c>
      <c r="U745" s="3">
        <v>9.1280000000000001</v>
      </c>
      <c r="V745" s="163">
        <f ca="1">SUM(INDIRECT(Inputs!$C$11&amp;ROW()&amp;":"&amp;Inputs!$C$12&amp;ROW()))</f>
        <v>0</v>
      </c>
      <c r="W745" s="163">
        <f ca="1">SUM(INDIRECT(Inputs!$C$13&amp;ROW()&amp;":"&amp;Inputs!$C$14&amp;ROW()))</f>
        <v>7.4269999999999996</v>
      </c>
      <c r="X745" s="3" t="str">
        <f>IF(COUNTIFS(Lookups!$A:$A,C745)=1,"Gross Sales","")</f>
        <v/>
      </c>
      <c r="Y745" s="3" t="str">
        <f>IF(COUNTIFS(Lookups!$D:$D,C745)=1,"Bar Sales","")</f>
        <v/>
      </c>
      <c r="Z745" s="3" t="str">
        <f>IFERROR(VLOOKUP(C745*1,Lookups!$D:$F,3,FALSE),"")</f>
        <v/>
      </c>
      <c r="AA745" s="3" t="str">
        <f>IFERROR(VLOOKUP($C745*1,Lookups!$H:$N,3,FALSE),"")</f>
        <v>Entrees</v>
      </c>
      <c r="AB745" s="3" t="str">
        <f>IFERROR(VLOOKUP($C745*1,Lookups!$H:$N,4,FALSE),"")</f>
        <v>Dinner</v>
      </c>
      <c r="AC745" s="3" t="str">
        <f>IFERROR(VLOOKUP($C745*1,Lookups!$H:$N,5,FALSE),"")</f>
        <v>Other</v>
      </c>
      <c r="AD745" s="3">
        <f>IFERROR(VLOOKUP($C745*1,Lookups!$H:$N,6,FALSE),"")</f>
        <v>0</v>
      </c>
      <c r="AE745" s="3">
        <f>IFERROR(VLOOKUP($C745*1,Lookups!$H:$N,7,FALSE),"")</f>
        <v>0</v>
      </c>
      <c r="AF745" s="3" t="str">
        <f>VLOOKUP(B745*1,Stores!$A:$C,3,FALSE)</f>
        <v>DFG</v>
      </c>
    </row>
    <row r="746" spans="1:32">
      <c r="A746" s="3" t="s">
        <v>917</v>
      </c>
      <c r="B746" s="3" t="s">
        <v>942</v>
      </c>
      <c r="C746" s="3">
        <v>999127</v>
      </c>
      <c r="D746" s="3" t="s">
        <v>918</v>
      </c>
      <c r="E746" s="3" t="s">
        <v>486</v>
      </c>
      <c r="F746" s="3">
        <v>2016</v>
      </c>
      <c r="G746" s="164">
        <v>0</v>
      </c>
      <c r="H746" s="3">
        <v>9.3239999999999998</v>
      </c>
      <c r="I746" s="3">
        <v>24.08</v>
      </c>
      <c r="J746" s="3">
        <v>33.6</v>
      </c>
      <c r="K746" s="3">
        <v>16.645999999999997</v>
      </c>
      <c r="L746" s="3">
        <v>36.735999999999997</v>
      </c>
      <c r="M746" s="3">
        <v>18.900000000000002</v>
      </c>
      <c r="N746" s="3">
        <v>35.035000000000004</v>
      </c>
      <c r="O746" s="3">
        <v>22.175999999999998</v>
      </c>
      <c r="P746" s="3">
        <v>20.201999999999998</v>
      </c>
      <c r="Q746" s="3">
        <v>26.081999999999997</v>
      </c>
      <c r="R746" s="3">
        <v>34.188000000000002</v>
      </c>
      <c r="S746" s="3">
        <v>32.627000000000002</v>
      </c>
      <c r="T746" s="3">
        <v>11.759999999999998</v>
      </c>
      <c r="U746" s="3">
        <v>321.35599999999999</v>
      </c>
      <c r="V746" s="163">
        <f ca="1">SUM(INDIRECT(Inputs!$C$11&amp;ROW()&amp;":"&amp;Inputs!$C$12&amp;ROW()))</f>
        <v>26.081999999999997</v>
      </c>
      <c r="W746" s="163">
        <f ca="1">SUM(INDIRECT(Inputs!$C$13&amp;ROW()&amp;":"&amp;Inputs!$C$14&amp;ROW()))</f>
        <v>242.78099999999998</v>
      </c>
      <c r="X746" s="3" t="str">
        <f>IF(COUNTIFS(Lookups!$A:$A,C746)=1,"Gross Sales","")</f>
        <v/>
      </c>
      <c r="Y746" s="3" t="str">
        <f>IF(COUNTIFS(Lookups!$D:$D,C746)=1,"Bar Sales","")</f>
        <v/>
      </c>
      <c r="Z746" s="3" t="str">
        <f>IFERROR(VLOOKUP(C746*1,Lookups!$D:$F,3,FALSE),"")</f>
        <v/>
      </c>
      <c r="AA746" s="3" t="str">
        <f>IFERROR(VLOOKUP($C746*1,Lookups!$H:$N,3,FALSE),"")</f>
        <v>Entrees</v>
      </c>
      <c r="AB746" s="3" t="str">
        <f>IFERROR(VLOOKUP($C746*1,Lookups!$H:$N,4,FALSE),"")</f>
        <v>Dinner</v>
      </c>
      <c r="AC746" s="3" t="str">
        <f>IFERROR(VLOOKUP($C746*1,Lookups!$H:$N,5,FALSE),"")</f>
        <v>Other</v>
      </c>
      <c r="AD746" s="3">
        <f>IFERROR(VLOOKUP($C746*1,Lookups!$H:$N,6,FALSE),"")</f>
        <v>0</v>
      </c>
      <c r="AE746" s="3">
        <f>IFERROR(VLOOKUP($C746*1,Lookups!$H:$N,7,FALSE),"")</f>
        <v>0</v>
      </c>
      <c r="AF746" s="3" t="str">
        <f>VLOOKUP(B746*1,Stores!$A:$C,3,FALSE)</f>
        <v>DFG</v>
      </c>
    </row>
    <row r="747" spans="1:32">
      <c r="A747" s="3" t="s">
        <v>917</v>
      </c>
      <c r="B747" s="3" t="s">
        <v>943</v>
      </c>
      <c r="C747" s="3">
        <v>999127</v>
      </c>
      <c r="D747" s="3" t="s">
        <v>918</v>
      </c>
      <c r="E747" s="3" t="s">
        <v>486</v>
      </c>
      <c r="F747" s="3">
        <v>2016</v>
      </c>
      <c r="G747" s="164">
        <v>0</v>
      </c>
      <c r="H747" s="3">
        <v>5.1589999999999998</v>
      </c>
      <c r="I747" s="3">
        <v>8.7219999999999995</v>
      </c>
      <c r="J747" s="3">
        <v>8.0640000000000001</v>
      </c>
      <c r="K747" s="3">
        <v>3.5699999999999994</v>
      </c>
      <c r="L747" s="3">
        <v>12.053999999999998</v>
      </c>
      <c r="M747" s="3">
        <v>7.0559999999999992</v>
      </c>
      <c r="N747" s="3">
        <v>5.5439999999999996</v>
      </c>
      <c r="O747" s="3">
        <v>7.2449999999999992</v>
      </c>
      <c r="P747" s="3">
        <v>4.2</v>
      </c>
      <c r="Q747" s="3">
        <v>1.8899999999999997</v>
      </c>
      <c r="R747" s="3">
        <v>9.94</v>
      </c>
      <c r="S747" s="3">
        <v>7.6439999999999992</v>
      </c>
      <c r="T747" s="3">
        <v>4.3679999999999994</v>
      </c>
      <c r="U747" s="3">
        <v>85.456000000000003</v>
      </c>
      <c r="V747" s="163">
        <f ca="1">SUM(INDIRECT(Inputs!$C$11&amp;ROW()&amp;":"&amp;Inputs!$C$12&amp;ROW()))</f>
        <v>1.8899999999999997</v>
      </c>
      <c r="W747" s="163">
        <f ca="1">SUM(INDIRECT(Inputs!$C$13&amp;ROW()&amp;":"&amp;Inputs!$C$14&amp;ROW()))</f>
        <v>63.503999999999998</v>
      </c>
      <c r="X747" s="3" t="str">
        <f>IF(COUNTIFS(Lookups!$A:$A,C747)=1,"Gross Sales","")</f>
        <v/>
      </c>
      <c r="Y747" s="3" t="str">
        <f>IF(COUNTIFS(Lookups!$D:$D,C747)=1,"Bar Sales","")</f>
        <v/>
      </c>
      <c r="Z747" s="3" t="str">
        <f>IFERROR(VLOOKUP(C747*1,Lookups!$D:$F,3,FALSE),"")</f>
        <v/>
      </c>
      <c r="AA747" s="3" t="str">
        <f>IFERROR(VLOOKUP($C747*1,Lookups!$H:$N,3,FALSE),"")</f>
        <v>Entrees</v>
      </c>
      <c r="AB747" s="3" t="str">
        <f>IFERROR(VLOOKUP($C747*1,Lookups!$H:$N,4,FALSE),"")</f>
        <v>Dinner</v>
      </c>
      <c r="AC747" s="3" t="str">
        <f>IFERROR(VLOOKUP($C747*1,Lookups!$H:$N,5,FALSE),"")</f>
        <v>Other</v>
      </c>
      <c r="AD747" s="3">
        <f>IFERROR(VLOOKUP($C747*1,Lookups!$H:$N,6,FALSE),"")</f>
        <v>0</v>
      </c>
      <c r="AE747" s="3">
        <f>IFERROR(VLOOKUP($C747*1,Lookups!$H:$N,7,FALSE),"")</f>
        <v>0</v>
      </c>
      <c r="AF747" s="3" t="str">
        <f>VLOOKUP(B747*1,Stores!$A:$C,3,FALSE)</f>
        <v>DFG</v>
      </c>
    </row>
    <row r="748" spans="1:32">
      <c r="A748" s="3" t="s">
        <v>917</v>
      </c>
      <c r="B748" s="3" t="s">
        <v>944</v>
      </c>
      <c r="C748" s="3">
        <v>999127</v>
      </c>
      <c r="D748" s="3" t="s">
        <v>918</v>
      </c>
      <c r="E748" s="3" t="s">
        <v>486</v>
      </c>
      <c r="F748" s="3">
        <v>2016</v>
      </c>
      <c r="G748" s="164">
        <v>0</v>
      </c>
      <c r="H748" s="3">
        <v>9.4429999999999996</v>
      </c>
      <c r="I748" s="3">
        <v>6.2159999999999993</v>
      </c>
      <c r="J748" s="3">
        <v>10.206</v>
      </c>
      <c r="K748" s="3">
        <v>4.7249999999999996</v>
      </c>
      <c r="L748" s="3">
        <v>14.111999999999997</v>
      </c>
      <c r="M748" s="3">
        <v>7.7349999999999994</v>
      </c>
      <c r="N748" s="3">
        <v>15.105999999999998</v>
      </c>
      <c r="O748" s="3">
        <v>12.074999999999999</v>
      </c>
      <c r="P748" s="3">
        <v>22.371999999999996</v>
      </c>
      <c r="Q748" s="3">
        <v>12.25</v>
      </c>
      <c r="R748" s="3">
        <v>13.23</v>
      </c>
      <c r="S748" s="3">
        <v>10.192</v>
      </c>
      <c r="T748" s="3">
        <v>9.7439999999999998</v>
      </c>
      <c r="U748" s="3">
        <v>147.40600000000001</v>
      </c>
      <c r="V748" s="163">
        <f ca="1">SUM(INDIRECT(Inputs!$C$11&amp;ROW()&amp;":"&amp;Inputs!$C$12&amp;ROW()))</f>
        <v>12.25</v>
      </c>
      <c r="W748" s="163">
        <f ca="1">SUM(INDIRECT(Inputs!$C$13&amp;ROW()&amp;":"&amp;Inputs!$C$14&amp;ROW()))</f>
        <v>114.24</v>
      </c>
      <c r="X748" s="3" t="str">
        <f>IF(COUNTIFS(Lookups!$A:$A,C748)=1,"Gross Sales","")</f>
        <v/>
      </c>
      <c r="Y748" s="3" t="str">
        <f>IF(COUNTIFS(Lookups!$D:$D,C748)=1,"Bar Sales","")</f>
        <v/>
      </c>
      <c r="Z748" s="3" t="str">
        <f>IFERROR(VLOOKUP(C748*1,Lookups!$D:$F,3,FALSE),"")</f>
        <v/>
      </c>
      <c r="AA748" s="3" t="str">
        <f>IFERROR(VLOOKUP($C748*1,Lookups!$H:$N,3,FALSE),"")</f>
        <v>Entrees</v>
      </c>
      <c r="AB748" s="3" t="str">
        <f>IFERROR(VLOOKUP($C748*1,Lookups!$H:$N,4,FALSE),"")</f>
        <v>Dinner</v>
      </c>
      <c r="AC748" s="3" t="str">
        <f>IFERROR(VLOOKUP($C748*1,Lookups!$H:$N,5,FALSE),"")</f>
        <v>Other</v>
      </c>
      <c r="AD748" s="3">
        <f>IFERROR(VLOOKUP($C748*1,Lookups!$H:$N,6,FALSE),"")</f>
        <v>0</v>
      </c>
      <c r="AE748" s="3">
        <f>IFERROR(VLOOKUP($C748*1,Lookups!$H:$N,7,FALSE),"")</f>
        <v>0</v>
      </c>
      <c r="AF748" s="3" t="str">
        <f>VLOOKUP(B748*1,Stores!$A:$C,3,FALSE)</f>
        <v>DFG</v>
      </c>
    </row>
    <row r="749" spans="1:32">
      <c r="A749" s="3" t="s">
        <v>917</v>
      </c>
      <c r="B749" s="3" t="s">
        <v>945</v>
      </c>
      <c r="C749" s="3">
        <v>999127</v>
      </c>
      <c r="D749" s="3" t="s">
        <v>918</v>
      </c>
      <c r="E749" s="3" t="s">
        <v>486</v>
      </c>
      <c r="F749" s="3">
        <v>2016</v>
      </c>
      <c r="G749" s="164">
        <v>0</v>
      </c>
      <c r="H749" s="3">
        <v>32.76</v>
      </c>
      <c r="I749" s="3">
        <v>47.214999999999996</v>
      </c>
      <c r="J749" s="3">
        <v>34.747999999999998</v>
      </c>
      <c r="K749" s="3">
        <v>32.451999999999998</v>
      </c>
      <c r="L749" s="3">
        <v>36.855000000000004</v>
      </c>
      <c r="M749" s="3">
        <v>34.314</v>
      </c>
      <c r="N749" s="3">
        <v>12.235999999999999</v>
      </c>
      <c r="O749" s="3">
        <v>22.609999999999996</v>
      </c>
      <c r="P749" s="3">
        <v>26.186999999999998</v>
      </c>
      <c r="Q749" s="3">
        <v>28</v>
      </c>
      <c r="R749" s="3">
        <v>16.709</v>
      </c>
      <c r="S749" s="3">
        <v>13.040999999999999</v>
      </c>
      <c r="T749" s="3">
        <v>13.201999999999998</v>
      </c>
      <c r="U749" s="3">
        <v>350.32899999999995</v>
      </c>
      <c r="V749" s="163">
        <f ca="1">SUM(INDIRECT(Inputs!$C$11&amp;ROW()&amp;":"&amp;Inputs!$C$12&amp;ROW()))</f>
        <v>28</v>
      </c>
      <c r="W749" s="163">
        <f ca="1">SUM(INDIRECT(Inputs!$C$13&amp;ROW()&amp;":"&amp;Inputs!$C$14&amp;ROW()))</f>
        <v>307.37699999999995</v>
      </c>
      <c r="X749" s="3" t="str">
        <f>IF(COUNTIFS(Lookups!$A:$A,C749)=1,"Gross Sales","")</f>
        <v/>
      </c>
      <c r="Y749" s="3" t="str">
        <f>IF(COUNTIFS(Lookups!$D:$D,C749)=1,"Bar Sales","")</f>
        <v/>
      </c>
      <c r="Z749" s="3" t="str">
        <f>IFERROR(VLOOKUP(C749*1,Lookups!$D:$F,3,FALSE),"")</f>
        <v/>
      </c>
      <c r="AA749" s="3" t="str">
        <f>IFERROR(VLOOKUP($C749*1,Lookups!$H:$N,3,FALSE),"")</f>
        <v>Entrees</v>
      </c>
      <c r="AB749" s="3" t="str">
        <f>IFERROR(VLOOKUP($C749*1,Lookups!$H:$N,4,FALSE),"")</f>
        <v>Dinner</v>
      </c>
      <c r="AC749" s="3" t="str">
        <f>IFERROR(VLOOKUP($C749*1,Lookups!$H:$N,5,FALSE),"")</f>
        <v>Other</v>
      </c>
      <c r="AD749" s="3">
        <f>IFERROR(VLOOKUP($C749*1,Lookups!$H:$N,6,FALSE),"")</f>
        <v>0</v>
      </c>
      <c r="AE749" s="3">
        <f>IFERROR(VLOOKUP($C749*1,Lookups!$H:$N,7,FALSE),"")</f>
        <v>0</v>
      </c>
      <c r="AF749" s="3" t="str">
        <f>VLOOKUP(B749*1,Stores!$A:$C,3,FALSE)</f>
        <v>DFG</v>
      </c>
    </row>
    <row r="750" spans="1:32">
      <c r="A750" s="3" t="s">
        <v>917</v>
      </c>
      <c r="B750" s="3" t="s">
        <v>946</v>
      </c>
      <c r="C750" s="3">
        <v>999127</v>
      </c>
      <c r="D750" s="3" t="s">
        <v>918</v>
      </c>
      <c r="E750" s="3" t="s">
        <v>486</v>
      </c>
      <c r="F750" s="3">
        <v>2016</v>
      </c>
      <c r="G750" s="164">
        <v>0</v>
      </c>
      <c r="H750" s="3">
        <v>0</v>
      </c>
      <c r="I750" s="3">
        <v>0.55299999999999994</v>
      </c>
      <c r="J750" s="3">
        <v>0.92399999999999993</v>
      </c>
      <c r="K750" s="3">
        <v>0</v>
      </c>
      <c r="L750" s="3">
        <v>0</v>
      </c>
      <c r="M750" s="3">
        <v>1.1339999999999999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0.84</v>
      </c>
      <c r="T750" s="3">
        <v>0</v>
      </c>
      <c r="U750" s="3">
        <v>3.4509999999999996</v>
      </c>
      <c r="V750" s="163">
        <f ca="1">SUM(INDIRECT(Inputs!$C$11&amp;ROW()&amp;":"&amp;Inputs!$C$12&amp;ROW()))</f>
        <v>0</v>
      </c>
      <c r="W750" s="163">
        <f ca="1">SUM(INDIRECT(Inputs!$C$13&amp;ROW()&amp;":"&amp;Inputs!$C$14&amp;ROW()))</f>
        <v>2.6109999999999998</v>
      </c>
      <c r="X750" s="3" t="str">
        <f>IF(COUNTIFS(Lookups!$A:$A,C750)=1,"Gross Sales","")</f>
        <v/>
      </c>
      <c r="Y750" s="3" t="str">
        <f>IF(COUNTIFS(Lookups!$D:$D,C750)=1,"Bar Sales","")</f>
        <v/>
      </c>
      <c r="Z750" s="3" t="str">
        <f>IFERROR(VLOOKUP(C750*1,Lookups!$D:$F,3,FALSE),"")</f>
        <v/>
      </c>
      <c r="AA750" s="3" t="str">
        <f>IFERROR(VLOOKUP($C750*1,Lookups!$H:$N,3,FALSE),"")</f>
        <v>Entrees</v>
      </c>
      <c r="AB750" s="3" t="str">
        <f>IFERROR(VLOOKUP($C750*1,Lookups!$H:$N,4,FALSE),"")</f>
        <v>Dinner</v>
      </c>
      <c r="AC750" s="3" t="str">
        <f>IFERROR(VLOOKUP($C750*1,Lookups!$H:$N,5,FALSE),"")</f>
        <v>Other</v>
      </c>
      <c r="AD750" s="3">
        <f>IFERROR(VLOOKUP($C750*1,Lookups!$H:$N,6,FALSE),"")</f>
        <v>0</v>
      </c>
      <c r="AE750" s="3">
        <f>IFERROR(VLOOKUP($C750*1,Lookups!$H:$N,7,FALSE),"")</f>
        <v>0</v>
      </c>
      <c r="AF750" s="3" t="str">
        <f>VLOOKUP(B750*1,Stores!$A:$C,3,FALSE)</f>
        <v>DFG</v>
      </c>
    </row>
    <row r="751" spans="1:32">
      <c r="A751" s="3" t="s">
        <v>917</v>
      </c>
      <c r="B751" s="3" t="s">
        <v>947</v>
      </c>
      <c r="C751" s="3">
        <v>999127</v>
      </c>
      <c r="D751" s="3" t="s">
        <v>918</v>
      </c>
      <c r="E751" s="3" t="s">
        <v>486</v>
      </c>
      <c r="F751" s="3">
        <v>2016</v>
      </c>
      <c r="G751" s="164">
        <v>0</v>
      </c>
      <c r="H751" s="3">
        <v>0.93799999999999994</v>
      </c>
      <c r="I751" s="3">
        <v>0</v>
      </c>
      <c r="J751" s="3">
        <v>0</v>
      </c>
      <c r="K751" s="3">
        <v>0.54599999999999993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1.484</v>
      </c>
      <c r="V751" s="163">
        <f ca="1">SUM(INDIRECT(Inputs!$C$11&amp;ROW()&amp;":"&amp;Inputs!$C$12&amp;ROW()))</f>
        <v>0</v>
      </c>
      <c r="W751" s="163">
        <f ca="1">SUM(INDIRECT(Inputs!$C$13&amp;ROW()&amp;":"&amp;Inputs!$C$14&amp;ROW()))</f>
        <v>1.484</v>
      </c>
      <c r="X751" s="3" t="str">
        <f>IF(COUNTIFS(Lookups!$A:$A,C751)=1,"Gross Sales","")</f>
        <v/>
      </c>
      <c r="Y751" s="3" t="str">
        <f>IF(COUNTIFS(Lookups!$D:$D,C751)=1,"Bar Sales","")</f>
        <v/>
      </c>
      <c r="Z751" s="3" t="str">
        <f>IFERROR(VLOOKUP(C751*1,Lookups!$D:$F,3,FALSE),"")</f>
        <v/>
      </c>
      <c r="AA751" s="3" t="str">
        <f>IFERROR(VLOOKUP($C751*1,Lookups!$H:$N,3,FALSE),"")</f>
        <v>Entrees</v>
      </c>
      <c r="AB751" s="3" t="str">
        <f>IFERROR(VLOOKUP($C751*1,Lookups!$H:$N,4,FALSE),"")</f>
        <v>Dinner</v>
      </c>
      <c r="AC751" s="3" t="str">
        <f>IFERROR(VLOOKUP($C751*1,Lookups!$H:$N,5,FALSE),"")</f>
        <v>Other</v>
      </c>
      <c r="AD751" s="3">
        <f>IFERROR(VLOOKUP($C751*1,Lookups!$H:$N,6,FALSE),"")</f>
        <v>0</v>
      </c>
      <c r="AE751" s="3">
        <f>IFERROR(VLOOKUP($C751*1,Lookups!$H:$N,7,FALSE),"")</f>
        <v>0</v>
      </c>
      <c r="AF751" s="3" t="str">
        <f>VLOOKUP(B751*1,Stores!$A:$C,3,FALSE)</f>
        <v>DFG</v>
      </c>
    </row>
    <row r="752" spans="1:32">
      <c r="A752" s="3" t="s">
        <v>917</v>
      </c>
      <c r="B752" s="3" t="s">
        <v>948</v>
      </c>
      <c r="C752" s="3">
        <v>999127</v>
      </c>
      <c r="D752" s="3" t="s">
        <v>918</v>
      </c>
      <c r="E752" s="3" t="s">
        <v>486</v>
      </c>
      <c r="F752" s="3">
        <v>2016</v>
      </c>
      <c r="G752" s="164">
        <v>0</v>
      </c>
      <c r="H752" s="3">
        <v>0</v>
      </c>
      <c r="I752" s="3">
        <v>0</v>
      </c>
      <c r="J752" s="3">
        <v>1.8479999999999999</v>
      </c>
      <c r="K752" s="3">
        <v>0</v>
      </c>
      <c r="L752" s="3">
        <v>5.7329999999999997</v>
      </c>
      <c r="M752" s="3">
        <v>0</v>
      </c>
      <c r="N752" s="3">
        <v>0</v>
      </c>
      <c r="O752" s="3">
        <v>0</v>
      </c>
      <c r="P752" s="3">
        <v>2.2959999999999998</v>
      </c>
      <c r="Q752" s="3">
        <v>0</v>
      </c>
      <c r="R752" s="3">
        <v>0</v>
      </c>
      <c r="S752" s="3">
        <v>0</v>
      </c>
      <c r="T752" s="3">
        <v>0</v>
      </c>
      <c r="U752" s="3">
        <v>9.8769999999999989</v>
      </c>
      <c r="V752" s="163">
        <f ca="1">SUM(INDIRECT(Inputs!$C$11&amp;ROW()&amp;":"&amp;Inputs!$C$12&amp;ROW()))</f>
        <v>0</v>
      </c>
      <c r="W752" s="163">
        <f ca="1">SUM(INDIRECT(Inputs!$C$13&amp;ROW()&amp;":"&amp;Inputs!$C$14&amp;ROW()))</f>
        <v>9.8769999999999989</v>
      </c>
      <c r="X752" s="3" t="str">
        <f>IF(COUNTIFS(Lookups!$A:$A,C752)=1,"Gross Sales","")</f>
        <v/>
      </c>
      <c r="Y752" s="3" t="str">
        <f>IF(COUNTIFS(Lookups!$D:$D,C752)=1,"Bar Sales","")</f>
        <v/>
      </c>
      <c r="Z752" s="3" t="str">
        <f>IFERROR(VLOOKUP(C752*1,Lookups!$D:$F,3,FALSE),"")</f>
        <v/>
      </c>
      <c r="AA752" s="3" t="str">
        <f>IFERROR(VLOOKUP($C752*1,Lookups!$H:$N,3,FALSE),"")</f>
        <v>Entrees</v>
      </c>
      <c r="AB752" s="3" t="str">
        <f>IFERROR(VLOOKUP($C752*1,Lookups!$H:$N,4,FALSE),"")</f>
        <v>Dinner</v>
      </c>
      <c r="AC752" s="3" t="str">
        <f>IFERROR(VLOOKUP($C752*1,Lookups!$H:$N,5,FALSE),"")</f>
        <v>Other</v>
      </c>
      <c r="AD752" s="3">
        <f>IFERROR(VLOOKUP($C752*1,Lookups!$H:$N,6,FALSE),"")</f>
        <v>0</v>
      </c>
      <c r="AE752" s="3">
        <f>IFERROR(VLOOKUP($C752*1,Lookups!$H:$N,7,FALSE),"")</f>
        <v>0</v>
      </c>
      <c r="AF752" s="3" t="str">
        <f>VLOOKUP(B752*1,Stores!$A:$C,3,FALSE)</f>
        <v>DFG</v>
      </c>
    </row>
    <row r="753" spans="1:32">
      <c r="A753" s="3" t="s">
        <v>917</v>
      </c>
      <c r="B753" s="3" t="s">
        <v>949</v>
      </c>
      <c r="C753" s="3">
        <v>999127</v>
      </c>
      <c r="D753" s="3" t="s">
        <v>918</v>
      </c>
      <c r="E753" s="3" t="s">
        <v>486</v>
      </c>
      <c r="F753" s="3">
        <v>2016</v>
      </c>
      <c r="G753" s="164">
        <v>0</v>
      </c>
      <c r="H753" s="3">
        <v>1.7849999999999997</v>
      </c>
      <c r="I753" s="3">
        <v>0.96599999999999986</v>
      </c>
      <c r="J753" s="3">
        <v>11.304999999999998</v>
      </c>
      <c r="K753" s="3">
        <v>1.1199999999999999</v>
      </c>
      <c r="L753" s="3">
        <v>1.6799999999999997</v>
      </c>
      <c r="M753" s="3">
        <v>3.6959999999999993</v>
      </c>
      <c r="N753" s="3">
        <v>1.8759999999999999</v>
      </c>
      <c r="O753" s="3">
        <v>0.86799999999999999</v>
      </c>
      <c r="P753" s="3">
        <v>10.590999999999999</v>
      </c>
      <c r="Q753" s="3">
        <v>7.9379999999999997</v>
      </c>
      <c r="R753" s="3">
        <v>0</v>
      </c>
      <c r="S753" s="3">
        <v>0.64400000000000002</v>
      </c>
      <c r="T753" s="3">
        <v>3.5279999999999991</v>
      </c>
      <c r="U753" s="3">
        <v>45.996999999999993</v>
      </c>
      <c r="V753" s="163">
        <f ca="1">SUM(INDIRECT(Inputs!$C$11&amp;ROW()&amp;":"&amp;Inputs!$C$12&amp;ROW()))</f>
        <v>7.9379999999999997</v>
      </c>
      <c r="W753" s="163">
        <f ca="1">SUM(INDIRECT(Inputs!$C$13&amp;ROW()&amp;":"&amp;Inputs!$C$14&amp;ROW()))</f>
        <v>41.824999999999996</v>
      </c>
      <c r="X753" s="3" t="str">
        <f>IF(COUNTIFS(Lookups!$A:$A,C753)=1,"Gross Sales","")</f>
        <v/>
      </c>
      <c r="Y753" s="3" t="str">
        <f>IF(COUNTIFS(Lookups!$D:$D,C753)=1,"Bar Sales","")</f>
        <v/>
      </c>
      <c r="Z753" s="3" t="str">
        <f>IFERROR(VLOOKUP(C753*1,Lookups!$D:$F,3,FALSE),"")</f>
        <v/>
      </c>
      <c r="AA753" s="3" t="str">
        <f>IFERROR(VLOOKUP($C753*1,Lookups!$H:$N,3,FALSE),"")</f>
        <v>Entrees</v>
      </c>
      <c r="AB753" s="3" t="str">
        <f>IFERROR(VLOOKUP($C753*1,Lookups!$H:$N,4,FALSE),"")</f>
        <v>Dinner</v>
      </c>
      <c r="AC753" s="3" t="str">
        <f>IFERROR(VLOOKUP($C753*1,Lookups!$H:$N,5,FALSE),"")</f>
        <v>Other</v>
      </c>
      <c r="AD753" s="3">
        <f>IFERROR(VLOOKUP($C753*1,Lookups!$H:$N,6,FALSE),"")</f>
        <v>0</v>
      </c>
      <c r="AE753" s="3">
        <f>IFERROR(VLOOKUP($C753*1,Lookups!$H:$N,7,FALSE),"")</f>
        <v>0</v>
      </c>
      <c r="AF753" s="3" t="str">
        <f>VLOOKUP(B753*1,Stores!$A:$C,3,FALSE)</f>
        <v>DFG</v>
      </c>
    </row>
    <row r="754" spans="1:32">
      <c r="A754" s="3" t="s">
        <v>917</v>
      </c>
      <c r="B754" s="3" t="s">
        <v>950</v>
      </c>
      <c r="C754" s="3">
        <v>999127</v>
      </c>
      <c r="D754" s="3" t="s">
        <v>918</v>
      </c>
      <c r="E754" s="3" t="s">
        <v>486</v>
      </c>
      <c r="F754" s="3">
        <v>2016</v>
      </c>
      <c r="G754" s="164">
        <v>0</v>
      </c>
      <c r="H754" s="3">
        <v>32.535999999999994</v>
      </c>
      <c r="I754" s="3">
        <v>44.198</v>
      </c>
      <c r="J754" s="3">
        <v>28.181999999999995</v>
      </c>
      <c r="K754" s="3">
        <v>22.175999999999998</v>
      </c>
      <c r="L754" s="3">
        <v>33.67</v>
      </c>
      <c r="M754" s="3">
        <v>29.512</v>
      </c>
      <c r="N754" s="3">
        <v>30.211999999999996</v>
      </c>
      <c r="O754" s="3">
        <v>26.788999999999998</v>
      </c>
      <c r="P754" s="3">
        <v>32.200000000000003</v>
      </c>
      <c r="Q754" s="3">
        <v>17.577000000000002</v>
      </c>
      <c r="R754" s="3">
        <v>29.26</v>
      </c>
      <c r="S754" s="3">
        <v>18.619999999999997</v>
      </c>
      <c r="T754" s="3">
        <v>31.387999999999998</v>
      </c>
      <c r="U754" s="3">
        <v>376.31999999999994</v>
      </c>
      <c r="V754" s="163">
        <f ca="1">SUM(INDIRECT(Inputs!$C$11&amp;ROW()&amp;":"&amp;Inputs!$C$12&amp;ROW()))</f>
        <v>17.577000000000002</v>
      </c>
      <c r="W754" s="163">
        <f ca="1">SUM(INDIRECT(Inputs!$C$13&amp;ROW()&amp;":"&amp;Inputs!$C$14&amp;ROW()))</f>
        <v>297.05199999999996</v>
      </c>
      <c r="X754" s="3" t="str">
        <f>IF(COUNTIFS(Lookups!$A:$A,C754)=1,"Gross Sales","")</f>
        <v/>
      </c>
      <c r="Y754" s="3" t="str">
        <f>IF(COUNTIFS(Lookups!$D:$D,C754)=1,"Bar Sales","")</f>
        <v/>
      </c>
      <c r="Z754" s="3" t="str">
        <f>IFERROR(VLOOKUP(C754*1,Lookups!$D:$F,3,FALSE),"")</f>
        <v/>
      </c>
      <c r="AA754" s="3" t="str">
        <f>IFERROR(VLOOKUP($C754*1,Lookups!$H:$N,3,FALSE),"")</f>
        <v>Entrees</v>
      </c>
      <c r="AB754" s="3" t="str">
        <f>IFERROR(VLOOKUP($C754*1,Lookups!$H:$N,4,FALSE),"")</f>
        <v>Dinner</v>
      </c>
      <c r="AC754" s="3" t="str">
        <f>IFERROR(VLOOKUP($C754*1,Lookups!$H:$N,5,FALSE),"")</f>
        <v>Other</v>
      </c>
      <c r="AD754" s="3">
        <f>IFERROR(VLOOKUP($C754*1,Lookups!$H:$N,6,FALSE),"")</f>
        <v>0</v>
      </c>
      <c r="AE754" s="3">
        <f>IFERROR(VLOOKUP($C754*1,Lookups!$H:$N,7,FALSE),"")</f>
        <v>0</v>
      </c>
      <c r="AF754" s="3" t="str">
        <f>VLOOKUP(B754*1,Stores!$A:$C,3,FALSE)</f>
        <v>DFG</v>
      </c>
    </row>
    <row r="755" spans="1:32">
      <c r="A755" s="3" t="s">
        <v>917</v>
      </c>
      <c r="B755" s="3" t="s">
        <v>951</v>
      </c>
      <c r="C755" s="3">
        <v>999127</v>
      </c>
      <c r="D755" s="3" t="s">
        <v>918</v>
      </c>
      <c r="E755" s="3" t="s">
        <v>486</v>
      </c>
      <c r="F755" s="3">
        <v>2016</v>
      </c>
      <c r="G755" s="164">
        <v>0</v>
      </c>
      <c r="H755" s="3">
        <v>-2.2679999999999998</v>
      </c>
      <c r="I755" s="3">
        <v>0</v>
      </c>
      <c r="J755" s="3">
        <v>0</v>
      </c>
      <c r="K755" s="3">
        <v>0</v>
      </c>
      <c r="L755" s="3">
        <v>1.8269999999999997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-0.44100000000000006</v>
      </c>
      <c r="V755" s="163">
        <f ca="1">SUM(INDIRECT(Inputs!$C$11&amp;ROW()&amp;":"&amp;Inputs!$C$12&amp;ROW()))</f>
        <v>0</v>
      </c>
      <c r="W755" s="163">
        <f ca="1">SUM(INDIRECT(Inputs!$C$13&amp;ROW()&amp;":"&amp;Inputs!$C$14&amp;ROW()))</f>
        <v>-0.44100000000000006</v>
      </c>
      <c r="X755" s="3" t="str">
        <f>IF(COUNTIFS(Lookups!$A:$A,C755)=1,"Gross Sales","")</f>
        <v/>
      </c>
      <c r="Y755" s="3" t="str">
        <f>IF(COUNTIFS(Lookups!$D:$D,C755)=1,"Bar Sales","")</f>
        <v/>
      </c>
      <c r="Z755" s="3" t="str">
        <f>IFERROR(VLOOKUP(C755*1,Lookups!$D:$F,3,FALSE),"")</f>
        <v/>
      </c>
      <c r="AA755" s="3" t="str">
        <f>IFERROR(VLOOKUP($C755*1,Lookups!$H:$N,3,FALSE),"")</f>
        <v>Entrees</v>
      </c>
      <c r="AB755" s="3" t="str">
        <f>IFERROR(VLOOKUP($C755*1,Lookups!$H:$N,4,FALSE),"")</f>
        <v>Dinner</v>
      </c>
      <c r="AC755" s="3" t="str">
        <f>IFERROR(VLOOKUP($C755*1,Lookups!$H:$N,5,FALSE),"")</f>
        <v>Other</v>
      </c>
      <c r="AD755" s="3">
        <f>IFERROR(VLOOKUP($C755*1,Lookups!$H:$N,6,FALSE),"")</f>
        <v>0</v>
      </c>
      <c r="AE755" s="3">
        <f>IFERROR(VLOOKUP($C755*1,Lookups!$H:$N,7,FALSE),"")</f>
        <v>0</v>
      </c>
      <c r="AF755" s="3" t="str">
        <f>VLOOKUP(B755*1,Stores!$A:$C,3,FALSE)</f>
        <v>DFG</v>
      </c>
    </row>
    <row r="756" spans="1:32">
      <c r="A756" s="3" t="s">
        <v>917</v>
      </c>
      <c r="B756" s="3" t="s">
        <v>952</v>
      </c>
      <c r="C756" s="3">
        <v>999127</v>
      </c>
      <c r="D756" s="3" t="s">
        <v>918</v>
      </c>
      <c r="E756" s="3" t="s">
        <v>486</v>
      </c>
      <c r="F756" s="3">
        <v>2016</v>
      </c>
      <c r="G756" s="164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31.247999999999998</v>
      </c>
      <c r="O756" s="3">
        <v>43.238999999999997</v>
      </c>
      <c r="P756" s="3">
        <v>22.05</v>
      </c>
      <c r="Q756" s="3">
        <v>7.3149999999999986</v>
      </c>
      <c r="R756" s="3">
        <v>2.6599999999999997</v>
      </c>
      <c r="S756" s="3">
        <v>0.64400000000000002</v>
      </c>
      <c r="T756" s="3">
        <v>0.60199999999999998</v>
      </c>
      <c r="U756" s="3">
        <v>107.758</v>
      </c>
      <c r="V756" s="163">
        <f ca="1">SUM(INDIRECT(Inputs!$C$11&amp;ROW()&amp;":"&amp;Inputs!$C$12&amp;ROW()))</f>
        <v>7.3149999999999986</v>
      </c>
      <c r="W756" s="163">
        <f ca="1">SUM(INDIRECT(Inputs!$C$13&amp;ROW()&amp;":"&amp;Inputs!$C$14&amp;ROW()))</f>
        <v>103.85199999999999</v>
      </c>
      <c r="X756" s="3" t="str">
        <f>IF(COUNTIFS(Lookups!$A:$A,C756)=1,"Gross Sales","")</f>
        <v/>
      </c>
      <c r="Y756" s="3" t="str">
        <f>IF(COUNTIFS(Lookups!$D:$D,C756)=1,"Bar Sales","")</f>
        <v/>
      </c>
      <c r="Z756" s="3" t="str">
        <f>IFERROR(VLOOKUP(C756*1,Lookups!$D:$F,3,FALSE),"")</f>
        <v/>
      </c>
      <c r="AA756" s="3" t="str">
        <f>IFERROR(VLOOKUP($C756*1,Lookups!$H:$N,3,FALSE),"")</f>
        <v>Entrees</v>
      </c>
      <c r="AB756" s="3" t="str">
        <f>IFERROR(VLOOKUP($C756*1,Lookups!$H:$N,4,FALSE),"")</f>
        <v>Dinner</v>
      </c>
      <c r="AC756" s="3" t="str">
        <f>IFERROR(VLOOKUP($C756*1,Lookups!$H:$N,5,FALSE),"")</f>
        <v>Other</v>
      </c>
      <c r="AD756" s="3">
        <f>IFERROR(VLOOKUP($C756*1,Lookups!$H:$N,6,FALSE),"")</f>
        <v>0</v>
      </c>
      <c r="AE756" s="3">
        <f>IFERROR(VLOOKUP($C756*1,Lookups!$H:$N,7,FALSE),"")</f>
        <v>0</v>
      </c>
      <c r="AF756" s="3" t="str">
        <f>VLOOKUP(B756*1,Stores!$A:$C,3,FALSE)</f>
        <v>DFG</v>
      </c>
    </row>
    <row r="757" spans="1:32">
      <c r="A757" s="3" t="s">
        <v>917</v>
      </c>
      <c r="B757" s="3" t="s">
        <v>953</v>
      </c>
      <c r="C757" s="3">
        <v>999127</v>
      </c>
      <c r="D757" s="3" t="s">
        <v>918</v>
      </c>
      <c r="E757" s="3" t="s">
        <v>486</v>
      </c>
      <c r="F757" s="3">
        <v>2016</v>
      </c>
      <c r="G757" s="164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10.5</v>
      </c>
      <c r="T757" s="3">
        <v>29.511999999999997</v>
      </c>
      <c r="U757" s="3">
        <v>40.012</v>
      </c>
      <c r="V757" s="163">
        <f ca="1">SUM(INDIRECT(Inputs!$C$11&amp;ROW()&amp;":"&amp;Inputs!$C$12&amp;ROW()))</f>
        <v>0</v>
      </c>
      <c r="W757" s="163">
        <f ca="1">SUM(INDIRECT(Inputs!$C$13&amp;ROW()&amp;":"&amp;Inputs!$C$14&amp;ROW()))</f>
        <v>0</v>
      </c>
      <c r="X757" s="3" t="str">
        <f>IF(COUNTIFS(Lookups!$A:$A,C757)=1,"Gross Sales","")</f>
        <v/>
      </c>
      <c r="Y757" s="3" t="str">
        <f>IF(COUNTIFS(Lookups!$D:$D,C757)=1,"Bar Sales","")</f>
        <v/>
      </c>
      <c r="Z757" s="3" t="str">
        <f>IFERROR(VLOOKUP(C757*1,Lookups!$D:$F,3,FALSE),"")</f>
        <v/>
      </c>
      <c r="AA757" s="3" t="str">
        <f>IFERROR(VLOOKUP($C757*1,Lookups!$H:$N,3,FALSE),"")</f>
        <v>Entrees</v>
      </c>
      <c r="AB757" s="3" t="str">
        <f>IFERROR(VLOOKUP($C757*1,Lookups!$H:$N,4,FALSE),"")</f>
        <v>Dinner</v>
      </c>
      <c r="AC757" s="3" t="str">
        <f>IFERROR(VLOOKUP($C757*1,Lookups!$H:$N,5,FALSE),"")</f>
        <v>Other</v>
      </c>
      <c r="AD757" s="3">
        <f>IFERROR(VLOOKUP($C757*1,Lookups!$H:$N,6,FALSE),"")</f>
        <v>0</v>
      </c>
      <c r="AE757" s="3">
        <f>IFERROR(VLOOKUP($C757*1,Lookups!$H:$N,7,FALSE),"")</f>
        <v>0</v>
      </c>
      <c r="AF757" s="3" t="str">
        <f>VLOOKUP(B757*1,Stores!$A:$C,3,FALSE)</f>
        <v>DFG</v>
      </c>
    </row>
    <row r="758" spans="1:32">
      <c r="A758" s="3" t="s">
        <v>917</v>
      </c>
      <c r="B758" s="3" t="s">
        <v>954</v>
      </c>
      <c r="C758" s="3">
        <v>999127</v>
      </c>
      <c r="D758" s="3" t="s">
        <v>918</v>
      </c>
      <c r="E758" s="3" t="s">
        <v>486</v>
      </c>
      <c r="F758" s="3">
        <v>2016</v>
      </c>
      <c r="G758" s="164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2.8139999999999996</v>
      </c>
      <c r="U758" s="3">
        <v>2.8139999999999996</v>
      </c>
      <c r="V758" s="163">
        <f ca="1">SUM(INDIRECT(Inputs!$C$11&amp;ROW()&amp;":"&amp;Inputs!$C$12&amp;ROW()))</f>
        <v>0</v>
      </c>
      <c r="W758" s="163">
        <f ca="1">SUM(INDIRECT(Inputs!$C$13&amp;ROW()&amp;":"&amp;Inputs!$C$14&amp;ROW()))</f>
        <v>0</v>
      </c>
      <c r="X758" s="3" t="str">
        <f>IF(COUNTIFS(Lookups!$A:$A,C758)=1,"Gross Sales","")</f>
        <v/>
      </c>
      <c r="Y758" s="3" t="str">
        <f>IF(COUNTIFS(Lookups!$D:$D,C758)=1,"Bar Sales","")</f>
        <v/>
      </c>
      <c r="Z758" s="3" t="str">
        <f>IFERROR(VLOOKUP(C758*1,Lookups!$D:$F,3,FALSE),"")</f>
        <v/>
      </c>
      <c r="AA758" s="3" t="str">
        <f>IFERROR(VLOOKUP($C758*1,Lookups!$H:$N,3,FALSE),"")</f>
        <v>Entrees</v>
      </c>
      <c r="AB758" s="3" t="str">
        <f>IFERROR(VLOOKUP($C758*1,Lookups!$H:$N,4,FALSE),"")</f>
        <v>Dinner</v>
      </c>
      <c r="AC758" s="3" t="str">
        <f>IFERROR(VLOOKUP($C758*1,Lookups!$H:$N,5,FALSE),"")</f>
        <v>Other</v>
      </c>
      <c r="AD758" s="3">
        <f>IFERROR(VLOOKUP($C758*1,Lookups!$H:$N,6,FALSE),"")</f>
        <v>0</v>
      </c>
      <c r="AE758" s="3">
        <f>IFERROR(VLOOKUP($C758*1,Lookups!$H:$N,7,FALSE),"")</f>
        <v>0</v>
      </c>
      <c r="AF758" s="3" t="str">
        <f>VLOOKUP(B758*1,Stores!$A:$C,3,FALSE)</f>
        <v>DFG</v>
      </c>
    </row>
    <row r="759" spans="1:32">
      <c r="A759" s="3" t="s">
        <v>917</v>
      </c>
      <c r="B759" s="3" t="s">
        <v>919</v>
      </c>
      <c r="C759" s="3">
        <v>999216</v>
      </c>
      <c r="D759" s="3" t="s">
        <v>918</v>
      </c>
      <c r="E759" s="3" t="s">
        <v>489</v>
      </c>
      <c r="F759" s="3">
        <v>2016</v>
      </c>
      <c r="G759" s="164">
        <v>0</v>
      </c>
      <c r="H759" s="3">
        <v>-189.52499999999998</v>
      </c>
      <c r="I759" s="3">
        <v>4460.6835000000001</v>
      </c>
      <c r="J759" s="3">
        <v>7.7</v>
      </c>
      <c r="K759" s="3">
        <v>19787.121900000002</v>
      </c>
      <c r="L759" s="3">
        <v>21248.427200000002</v>
      </c>
      <c r="M759" s="3">
        <v>0</v>
      </c>
      <c r="N759" s="3">
        <v>-64.837500000000006</v>
      </c>
      <c r="O759" s="3">
        <v>0</v>
      </c>
      <c r="P759" s="3">
        <v>400.39299999999997</v>
      </c>
      <c r="Q759" s="3">
        <v>0</v>
      </c>
      <c r="R759" s="3">
        <v>0</v>
      </c>
      <c r="S759" s="3">
        <v>0</v>
      </c>
      <c r="T759" s="3">
        <v>0</v>
      </c>
      <c r="U759" s="3">
        <v>45649.963100000001</v>
      </c>
      <c r="V759" s="163">
        <f ca="1">SUM(INDIRECT(Inputs!$C$11&amp;ROW()&amp;":"&amp;Inputs!$C$12&amp;ROW()))</f>
        <v>0</v>
      </c>
      <c r="W759" s="163">
        <f ca="1">SUM(INDIRECT(Inputs!$C$13&amp;ROW()&amp;":"&amp;Inputs!$C$14&amp;ROW()))</f>
        <v>45649.963100000001</v>
      </c>
      <c r="X759" s="3" t="str">
        <f>IF(COUNTIFS(Lookups!$A:$A,C759)=1,"Gross Sales","")</f>
        <v/>
      </c>
      <c r="Y759" s="3" t="str">
        <f>IF(COUNTIFS(Lookups!$D:$D,C759)=1,"Bar Sales","")</f>
        <v/>
      </c>
      <c r="Z759" s="3" t="str">
        <f>IFERROR(VLOOKUP(C759*1,Lookups!$D:$F,3,FALSE),"")</f>
        <v/>
      </c>
      <c r="AA759" s="3" t="str">
        <f>IFERROR(VLOOKUP($C759*1,Lookups!$H:$N,3,FALSE),"")</f>
        <v>Sales</v>
      </c>
      <c r="AB759" s="3" t="str">
        <f>IFERROR(VLOOKUP($C759*1,Lookups!$H:$N,4,FALSE),"")</f>
        <v>Lunch</v>
      </c>
      <c r="AC759" s="3" t="str">
        <f>IFERROR(VLOOKUP($C759*1,Lookups!$H:$N,5,FALSE),"")</f>
        <v>Dining room</v>
      </c>
      <c r="AD759" s="3" t="str">
        <f>IFERROR(VLOOKUP($C759*1,Lookups!$H:$N,6,FALSE),"")</f>
        <v>Food</v>
      </c>
      <c r="AE759" s="3">
        <f>IFERROR(VLOOKUP($C759*1,Lookups!$H:$N,7,FALSE),"")</f>
        <v>0</v>
      </c>
      <c r="AF759" s="3" t="str">
        <f>VLOOKUP(B759*1,Stores!$A:$C,3,FALSE)</f>
        <v>DFDE</v>
      </c>
    </row>
    <row r="760" spans="1:32">
      <c r="A760" s="3" t="s">
        <v>917</v>
      </c>
      <c r="B760" s="3" t="s">
        <v>920</v>
      </c>
      <c r="C760" s="3">
        <v>999216</v>
      </c>
      <c r="D760" s="3" t="s">
        <v>918</v>
      </c>
      <c r="E760" s="3" t="s">
        <v>489</v>
      </c>
      <c r="F760" s="3">
        <v>2016</v>
      </c>
      <c r="G760" s="164">
        <v>0</v>
      </c>
      <c r="H760" s="3">
        <v>5.5125000000000002</v>
      </c>
      <c r="I760" s="3">
        <v>-23.135349999999995</v>
      </c>
      <c r="J760" s="3">
        <v>-76.02</v>
      </c>
      <c r="K760" s="3">
        <v>12914.938400000001</v>
      </c>
      <c r="L760" s="3">
        <v>18920.414519999995</v>
      </c>
      <c r="M760" s="3">
        <v>0</v>
      </c>
      <c r="N760" s="3">
        <v>16.351999999999997</v>
      </c>
      <c r="O760" s="3">
        <v>-362.20799999999997</v>
      </c>
      <c r="P760" s="3">
        <v>22.931999999999999</v>
      </c>
      <c r="Q760" s="3">
        <v>6.0374999999999996</v>
      </c>
      <c r="R760" s="3">
        <v>0</v>
      </c>
      <c r="S760" s="3">
        <v>10911.114899999999</v>
      </c>
      <c r="T760" s="3">
        <v>13400.4717</v>
      </c>
      <c r="U760" s="3">
        <v>55736.410169999996</v>
      </c>
      <c r="V760" s="163">
        <f ca="1">SUM(INDIRECT(Inputs!$C$11&amp;ROW()&amp;":"&amp;Inputs!$C$12&amp;ROW()))</f>
        <v>6.0374999999999996</v>
      </c>
      <c r="W760" s="163">
        <f ca="1">SUM(INDIRECT(Inputs!$C$13&amp;ROW()&amp;":"&amp;Inputs!$C$14&amp;ROW()))</f>
        <v>31424.823569999993</v>
      </c>
      <c r="X760" s="3" t="str">
        <f>IF(COUNTIFS(Lookups!$A:$A,C760)=1,"Gross Sales","")</f>
        <v/>
      </c>
      <c r="Y760" s="3" t="str">
        <f>IF(COUNTIFS(Lookups!$D:$D,C760)=1,"Bar Sales","")</f>
        <v/>
      </c>
      <c r="Z760" s="3" t="str">
        <f>IFERROR(VLOOKUP(C760*1,Lookups!$D:$F,3,FALSE),"")</f>
        <v/>
      </c>
      <c r="AA760" s="3" t="str">
        <f>IFERROR(VLOOKUP($C760*1,Lookups!$H:$N,3,FALSE),"")</f>
        <v>Sales</v>
      </c>
      <c r="AB760" s="3" t="str">
        <f>IFERROR(VLOOKUP($C760*1,Lookups!$H:$N,4,FALSE),"")</f>
        <v>Lunch</v>
      </c>
      <c r="AC760" s="3" t="str">
        <f>IFERROR(VLOOKUP($C760*1,Lookups!$H:$N,5,FALSE),"")</f>
        <v>Dining room</v>
      </c>
      <c r="AD760" s="3" t="str">
        <f>IFERROR(VLOOKUP($C760*1,Lookups!$H:$N,6,FALSE),"")</f>
        <v>Food</v>
      </c>
      <c r="AE760" s="3">
        <f>IFERROR(VLOOKUP($C760*1,Lookups!$H:$N,7,FALSE),"")</f>
        <v>0</v>
      </c>
      <c r="AF760" s="3" t="str">
        <f>VLOOKUP(B760*1,Stores!$A:$C,3,FALSE)</f>
        <v>DFDE</v>
      </c>
    </row>
    <row r="761" spans="1:32">
      <c r="A761" s="3" t="s">
        <v>917</v>
      </c>
      <c r="B761" s="3" t="s">
        <v>921</v>
      </c>
      <c r="C761" s="3">
        <v>999216</v>
      </c>
      <c r="D761" s="3" t="s">
        <v>918</v>
      </c>
      <c r="E761" s="3" t="s">
        <v>489</v>
      </c>
      <c r="F761" s="3">
        <v>2016</v>
      </c>
      <c r="G761" s="164">
        <v>0</v>
      </c>
      <c r="H761" s="3">
        <v>27536.172299999998</v>
      </c>
      <c r="I761" s="3">
        <v>46478.945239999994</v>
      </c>
      <c r="J761" s="3">
        <v>34880.369859999992</v>
      </c>
      <c r="K761" s="3">
        <v>41402.898109999995</v>
      </c>
      <c r="L761" s="3">
        <v>61212.081840000006</v>
      </c>
      <c r="M761" s="3">
        <v>35481.609239999998</v>
      </c>
      <c r="N761" s="3">
        <v>21860.699700000001</v>
      </c>
      <c r="O761" s="3">
        <v>30227.045659999996</v>
      </c>
      <c r="P761" s="3">
        <v>35408.957639999993</v>
      </c>
      <c r="Q761" s="3">
        <v>23280.50907</v>
      </c>
      <c r="R761" s="3">
        <v>34719.747999999992</v>
      </c>
      <c r="S761" s="3">
        <v>51030.426299999992</v>
      </c>
      <c r="T761" s="3">
        <v>57441.286350000002</v>
      </c>
      <c r="U761" s="3">
        <v>500960.74930999998</v>
      </c>
      <c r="V761" s="163">
        <f ca="1">SUM(INDIRECT(Inputs!$C$11&amp;ROW()&amp;":"&amp;Inputs!$C$12&amp;ROW()))</f>
        <v>23280.50907</v>
      </c>
      <c r="W761" s="163">
        <f ca="1">SUM(INDIRECT(Inputs!$C$13&amp;ROW()&amp;":"&amp;Inputs!$C$14&amp;ROW()))</f>
        <v>357769.28865999996</v>
      </c>
      <c r="X761" s="3" t="str">
        <f>IF(COUNTIFS(Lookups!$A:$A,C761)=1,"Gross Sales","")</f>
        <v/>
      </c>
      <c r="Y761" s="3" t="str">
        <f>IF(COUNTIFS(Lookups!$D:$D,C761)=1,"Bar Sales","")</f>
        <v/>
      </c>
      <c r="Z761" s="3" t="str">
        <f>IFERROR(VLOOKUP(C761*1,Lookups!$D:$F,3,FALSE),"")</f>
        <v/>
      </c>
      <c r="AA761" s="3" t="str">
        <f>IFERROR(VLOOKUP($C761*1,Lookups!$H:$N,3,FALSE),"")</f>
        <v>Sales</v>
      </c>
      <c r="AB761" s="3" t="str">
        <f>IFERROR(VLOOKUP($C761*1,Lookups!$H:$N,4,FALSE),"")</f>
        <v>Lunch</v>
      </c>
      <c r="AC761" s="3" t="str">
        <f>IFERROR(VLOOKUP($C761*1,Lookups!$H:$N,5,FALSE),"")</f>
        <v>Dining room</v>
      </c>
      <c r="AD761" s="3" t="str">
        <f>IFERROR(VLOOKUP($C761*1,Lookups!$H:$N,6,FALSE),"")</f>
        <v>Food</v>
      </c>
      <c r="AE761" s="3">
        <f>IFERROR(VLOOKUP($C761*1,Lookups!$H:$N,7,FALSE),"")</f>
        <v>0</v>
      </c>
      <c r="AF761" s="3" t="str">
        <f>VLOOKUP(B761*1,Stores!$A:$C,3,FALSE)</f>
        <v>DFDE</v>
      </c>
    </row>
    <row r="762" spans="1:32">
      <c r="A762" s="3" t="s">
        <v>917</v>
      </c>
      <c r="B762" s="3" t="s">
        <v>922</v>
      </c>
      <c r="C762" s="3">
        <v>999216</v>
      </c>
      <c r="D762" s="3" t="s">
        <v>918</v>
      </c>
      <c r="E762" s="3" t="s">
        <v>489</v>
      </c>
      <c r="F762" s="3">
        <v>2016</v>
      </c>
      <c r="G762" s="164">
        <v>0</v>
      </c>
      <c r="H762" s="3">
        <v>166.15200000000002</v>
      </c>
      <c r="I762" s="3">
        <v>5764.24485</v>
      </c>
      <c r="J762" s="3">
        <v>113.99849999999999</v>
      </c>
      <c r="K762" s="3">
        <v>8365.2848999999969</v>
      </c>
      <c r="L762" s="3">
        <v>13060.763799999999</v>
      </c>
      <c r="M762" s="3">
        <v>-7.2589999999999986</v>
      </c>
      <c r="N762" s="3">
        <v>4732.4476500000001</v>
      </c>
      <c r="O762" s="3">
        <v>3769.5811999999996</v>
      </c>
      <c r="P762" s="3">
        <v>0</v>
      </c>
      <c r="Q762" s="3">
        <v>24.15</v>
      </c>
      <c r="R762" s="3">
        <v>78.154999999999987</v>
      </c>
      <c r="S762" s="3">
        <v>11295.068399999998</v>
      </c>
      <c r="T762" s="3">
        <v>443.26590000000004</v>
      </c>
      <c r="U762" s="3">
        <v>47805.853199999998</v>
      </c>
      <c r="V762" s="163">
        <f ca="1">SUM(INDIRECT(Inputs!$C$11&amp;ROW()&amp;":"&amp;Inputs!$C$12&amp;ROW()))</f>
        <v>24.15</v>
      </c>
      <c r="W762" s="163">
        <f ca="1">SUM(INDIRECT(Inputs!$C$13&amp;ROW()&amp;":"&amp;Inputs!$C$14&amp;ROW()))</f>
        <v>35989.363900000004</v>
      </c>
      <c r="X762" s="3" t="str">
        <f>IF(COUNTIFS(Lookups!$A:$A,C762)=1,"Gross Sales","")</f>
        <v/>
      </c>
      <c r="Y762" s="3" t="str">
        <f>IF(COUNTIFS(Lookups!$D:$D,C762)=1,"Bar Sales","")</f>
        <v/>
      </c>
      <c r="Z762" s="3" t="str">
        <f>IFERROR(VLOOKUP(C762*1,Lookups!$D:$F,3,FALSE),"")</f>
        <v/>
      </c>
      <c r="AA762" s="3" t="str">
        <f>IFERROR(VLOOKUP($C762*1,Lookups!$H:$N,3,FALSE),"")</f>
        <v>Sales</v>
      </c>
      <c r="AB762" s="3" t="str">
        <f>IFERROR(VLOOKUP($C762*1,Lookups!$H:$N,4,FALSE),"")</f>
        <v>Lunch</v>
      </c>
      <c r="AC762" s="3" t="str">
        <f>IFERROR(VLOOKUP($C762*1,Lookups!$H:$N,5,FALSE),"")</f>
        <v>Dining room</v>
      </c>
      <c r="AD762" s="3" t="str">
        <f>IFERROR(VLOOKUP($C762*1,Lookups!$H:$N,6,FALSE),"")</f>
        <v>Food</v>
      </c>
      <c r="AE762" s="3">
        <f>IFERROR(VLOOKUP($C762*1,Lookups!$H:$N,7,FALSE),"")</f>
        <v>0</v>
      </c>
      <c r="AF762" s="3" t="str">
        <f>VLOOKUP(B762*1,Stores!$A:$C,3,FALSE)</f>
        <v>DFDE</v>
      </c>
    </row>
    <row r="763" spans="1:32">
      <c r="A763" s="3" t="s">
        <v>917</v>
      </c>
      <c r="B763" s="3" t="s">
        <v>923</v>
      </c>
      <c r="C763" s="3">
        <v>999216</v>
      </c>
      <c r="D763" s="3" t="s">
        <v>918</v>
      </c>
      <c r="E763" s="3" t="s">
        <v>489</v>
      </c>
      <c r="F763" s="3">
        <v>2016</v>
      </c>
      <c r="G763" s="164">
        <v>0</v>
      </c>
      <c r="H763" s="3">
        <v>37129.735859999993</v>
      </c>
      <c r="I763" s="3">
        <v>25092.099899999997</v>
      </c>
      <c r="J763" s="3">
        <v>24170.258139999998</v>
      </c>
      <c r="K763" s="3">
        <v>33866.162400000001</v>
      </c>
      <c r="L763" s="3">
        <v>57321.655299999999</v>
      </c>
      <c r="M763" s="3">
        <v>30148.391699999996</v>
      </c>
      <c r="N763" s="3">
        <v>26431.488160000001</v>
      </c>
      <c r="O763" s="3">
        <v>34348.569219999998</v>
      </c>
      <c r="P763" s="3">
        <v>35680.426039999998</v>
      </c>
      <c r="Q763" s="3">
        <v>30461.320399999993</v>
      </c>
      <c r="R763" s="3">
        <v>29571.738699999994</v>
      </c>
      <c r="S763" s="3">
        <v>33019.176749999999</v>
      </c>
      <c r="T763" s="3">
        <v>47329.97849999999</v>
      </c>
      <c r="U763" s="3">
        <v>444571.00106999988</v>
      </c>
      <c r="V763" s="163">
        <f ca="1">SUM(INDIRECT(Inputs!$C$11&amp;ROW()&amp;":"&amp;Inputs!$C$12&amp;ROW()))</f>
        <v>30461.320399999993</v>
      </c>
      <c r="W763" s="163">
        <f ca="1">SUM(INDIRECT(Inputs!$C$13&amp;ROW()&amp;":"&amp;Inputs!$C$14&amp;ROW()))</f>
        <v>334650.10711999994</v>
      </c>
      <c r="X763" s="3" t="str">
        <f>IF(COUNTIFS(Lookups!$A:$A,C763)=1,"Gross Sales","")</f>
        <v/>
      </c>
      <c r="Y763" s="3" t="str">
        <f>IF(COUNTIFS(Lookups!$D:$D,C763)=1,"Bar Sales","")</f>
        <v/>
      </c>
      <c r="Z763" s="3" t="str">
        <f>IFERROR(VLOOKUP(C763*1,Lookups!$D:$F,3,FALSE),"")</f>
        <v/>
      </c>
      <c r="AA763" s="3" t="str">
        <f>IFERROR(VLOOKUP($C763*1,Lookups!$H:$N,3,FALSE),"")</f>
        <v>Sales</v>
      </c>
      <c r="AB763" s="3" t="str">
        <f>IFERROR(VLOOKUP($C763*1,Lookups!$H:$N,4,FALSE),"")</f>
        <v>Lunch</v>
      </c>
      <c r="AC763" s="3" t="str">
        <f>IFERROR(VLOOKUP($C763*1,Lookups!$H:$N,5,FALSE),"")</f>
        <v>Dining room</v>
      </c>
      <c r="AD763" s="3" t="str">
        <f>IFERROR(VLOOKUP($C763*1,Lookups!$H:$N,6,FALSE),"")</f>
        <v>Food</v>
      </c>
      <c r="AE763" s="3">
        <f>IFERROR(VLOOKUP($C763*1,Lookups!$H:$N,7,FALSE),"")</f>
        <v>0</v>
      </c>
      <c r="AF763" s="3" t="str">
        <f>VLOOKUP(B763*1,Stores!$A:$C,3,FALSE)</f>
        <v>DFDE</v>
      </c>
    </row>
    <row r="764" spans="1:32">
      <c r="A764" s="3" t="s">
        <v>917</v>
      </c>
      <c r="B764" s="3" t="s">
        <v>924</v>
      </c>
      <c r="C764" s="3">
        <v>999216</v>
      </c>
      <c r="D764" s="3" t="s">
        <v>918</v>
      </c>
      <c r="E764" s="3" t="s">
        <v>489</v>
      </c>
      <c r="F764" s="3">
        <v>2016</v>
      </c>
      <c r="G764" s="164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58.687999999999995</v>
      </c>
      <c r="Q764" s="3">
        <v>18078.2</v>
      </c>
      <c r="R764" s="3">
        <v>30842.858409999997</v>
      </c>
      <c r="S764" s="3">
        <v>42645.427439999992</v>
      </c>
      <c r="T764" s="3">
        <v>40470.379110000002</v>
      </c>
      <c r="U764" s="3">
        <v>132095.55296</v>
      </c>
      <c r="V764" s="163">
        <f ca="1">SUM(INDIRECT(Inputs!$C$11&amp;ROW()&amp;":"&amp;Inputs!$C$12&amp;ROW()))</f>
        <v>18078.2</v>
      </c>
      <c r="W764" s="163">
        <f ca="1">SUM(INDIRECT(Inputs!$C$13&amp;ROW()&amp;":"&amp;Inputs!$C$14&amp;ROW()))</f>
        <v>18136.887999999999</v>
      </c>
      <c r="X764" s="3" t="str">
        <f>IF(COUNTIFS(Lookups!$A:$A,C764)=1,"Gross Sales","")</f>
        <v/>
      </c>
      <c r="Y764" s="3" t="str">
        <f>IF(COUNTIFS(Lookups!$D:$D,C764)=1,"Bar Sales","")</f>
        <v/>
      </c>
      <c r="Z764" s="3" t="str">
        <f>IFERROR(VLOOKUP(C764*1,Lookups!$D:$F,3,FALSE),"")</f>
        <v/>
      </c>
      <c r="AA764" s="3" t="str">
        <f>IFERROR(VLOOKUP($C764*1,Lookups!$H:$N,3,FALSE),"")</f>
        <v>Sales</v>
      </c>
      <c r="AB764" s="3" t="str">
        <f>IFERROR(VLOOKUP($C764*1,Lookups!$H:$N,4,FALSE),"")</f>
        <v>Lunch</v>
      </c>
      <c r="AC764" s="3" t="str">
        <f>IFERROR(VLOOKUP($C764*1,Lookups!$H:$N,5,FALSE),"")</f>
        <v>Dining room</v>
      </c>
      <c r="AD764" s="3" t="str">
        <f>IFERROR(VLOOKUP($C764*1,Lookups!$H:$N,6,FALSE),"")</f>
        <v>Food</v>
      </c>
      <c r="AE764" s="3">
        <f>IFERROR(VLOOKUP($C764*1,Lookups!$H:$N,7,FALSE),"")</f>
        <v>0</v>
      </c>
      <c r="AF764" s="3" t="str">
        <f>VLOOKUP(B764*1,Stores!$A:$C,3,FALSE)</f>
        <v>DFDE</v>
      </c>
    </row>
    <row r="765" spans="1:32">
      <c r="A765" s="3" t="s">
        <v>917</v>
      </c>
      <c r="B765" s="3" t="s">
        <v>925</v>
      </c>
      <c r="C765" s="3">
        <v>999216</v>
      </c>
      <c r="D765" s="3" t="s">
        <v>918</v>
      </c>
      <c r="E765" s="3" t="s">
        <v>489</v>
      </c>
      <c r="F765" s="3">
        <v>2016</v>
      </c>
      <c r="G765" s="164">
        <v>0</v>
      </c>
      <c r="H765" s="3">
        <v>2776.1873999999998</v>
      </c>
      <c r="I765" s="3">
        <v>1574.9159999999999</v>
      </c>
      <c r="J765" s="3">
        <v>-11.304999999999998</v>
      </c>
      <c r="K765" s="3">
        <v>2256.1559999999995</v>
      </c>
      <c r="L765" s="3">
        <v>3593.3705500000001</v>
      </c>
      <c r="M765" s="3">
        <v>9.1220499999999998</v>
      </c>
      <c r="N765" s="3">
        <v>7.7419999999999991</v>
      </c>
      <c r="O765" s="3">
        <v>975.8</v>
      </c>
      <c r="P765" s="3">
        <v>10.947999999999999</v>
      </c>
      <c r="Q765" s="3">
        <v>134.45354999999998</v>
      </c>
      <c r="R765" s="3">
        <v>265.88099999999997</v>
      </c>
      <c r="S765" s="3">
        <v>4334.5420999999988</v>
      </c>
      <c r="T765" s="3">
        <v>-39.061119999999995</v>
      </c>
      <c r="U765" s="3">
        <v>15888.752529999996</v>
      </c>
      <c r="V765" s="163">
        <f ca="1">SUM(INDIRECT(Inputs!$C$11&amp;ROW()&amp;":"&amp;Inputs!$C$12&amp;ROW()))</f>
        <v>134.45354999999998</v>
      </c>
      <c r="W765" s="163">
        <f ca="1">SUM(INDIRECT(Inputs!$C$13&amp;ROW()&amp;":"&amp;Inputs!$C$14&amp;ROW()))</f>
        <v>11327.390549999998</v>
      </c>
      <c r="X765" s="3" t="str">
        <f>IF(COUNTIFS(Lookups!$A:$A,C765)=1,"Gross Sales","")</f>
        <v/>
      </c>
      <c r="Y765" s="3" t="str">
        <f>IF(COUNTIFS(Lookups!$D:$D,C765)=1,"Bar Sales","")</f>
        <v/>
      </c>
      <c r="Z765" s="3" t="str">
        <f>IFERROR(VLOOKUP(C765*1,Lookups!$D:$F,3,FALSE),"")</f>
        <v/>
      </c>
      <c r="AA765" s="3" t="str">
        <f>IFERROR(VLOOKUP($C765*1,Lookups!$H:$N,3,FALSE),"")</f>
        <v>Sales</v>
      </c>
      <c r="AB765" s="3" t="str">
        <f>IFERROR(VLOOKUP($C765*1,Lookups!$H:$N,4,FALSE),"")</f>
        <v>Lunch</v>
      </c>
      <c r="AC765" s="3" t="str">
        <f>IFERROR(VLOOKUP($C765*1,Lookups!$H:$N,5,FALSE),"")</f>
        <v>Dining room</v>
      </c>
      <c r="AD765" s="3" t="str">
        <f>IFERROR(VLOOKUP($C765*1,Lookups!$H:$N,6,FALSE),"")</f>
        <v>Food</v>
      </c>
      <c r="AE765" s="3">
        <f>IFERROR(VLOOKUP($C765*1,Lookups!$H:$N,7,FALSE),"")</f>
        <v>0</v>
      </c>
      <c r="AF765" s="3" t="str">
        <f>VLOOKUP(B765*1,Stores!$A:$C,3,FALSE)</f>
        <v>DFDE</v>
      </c>
    </row>
    <row r="766" spans="1:32">
      <c r="A766" s="3" t="s">
        <v>917</v>
      </c>
      <c r="B766" s="3" t="s">
        <v>926</v>
      </c>
      <c r="C766" s="3">
        <v>999216</v>
      </c>
      <c r="D766" s="3" t="s">
        <v>918</v>
      </c>
      <c r="E766" s="3" t="s">
        <v>489</v>
      </c>
      <c r="F766" s="3">
        <v>2016</v>
      </c>
      <c r="G766" s="164">
        <v>0</v>
      </c>
      <c r="H766" s="3">
        <v>100546.7715</v>
      </c>
      <c r="I766" s="3">
        <v>135971.80037000001</v>
      </c>
      <c r="J766" s="3">
        <v>136266.16696</v>
      </c>
      <c r="K766" s="3">
        <v>100273.6602</v>
      </c>
      <c r="L766" s="3">
        <v>122488.88484</v>
      </c>
      <c r="M766" s="3">
        <v>111017.21736</v>
      </c>
      <c r="N766" s="3">
        <v>101229.38279999999</v>
      </c>
      <c r="O766" s="3">
        <v>81408.873699999982</v>
      </c>
      <c r="P766" s="3">
        <v>89707.995999999999</v>
      </c>
      <c r="Q766" s="3">
        <v>127766.00969999998</v>
      </c>
      <c r="R766" s="3">
        <v>132305.04839999997</v>
      </c>
      <c r="S766" s="3">
        <v>147337.89321999997</v>
      </c>
      <c r="T766" s="3">
        <v>283413.39025999996</v>
      </c>
      <c r="U766" s="3">
        <v>1669733.09531</v>
      </c>
      <c r="V766" s="163">
        <f ca="1">SUM(INDIRECT(Inputs!$C$11&amp;ROW()&amp;":"&amp;Inputs!$C$12&amp;ROW()))</f>
        <v>127766.00969999998</v>
      </c>
      <c r="W766" s="163">
        <f ca="1">SUM(INDIRECT(Inputs!$C$13&amp;ROW()&amp;":"&amp;Inputs!$C$14&amp;ROW()))</f>
        <v>1106676.76343</v>
      </c>
      <c r="X766" s="3" t="str">
        <f>IF(COUNTIFS(Lookups!$A:$A,C766)=1,"Gross Sales","")</f>
        <v/>
      </c>
      <c r="Y766" s="3" t="str">
        <f>IF(COUNTIFS(Lookups!$D:$D,C766)=1,"Bar Sales","")</f>
        <v/>
      </c>
      <c r="Z766" s="3" t="str">
        <f>IFERROR(VLOOKUP(C766*1,Lookups!$D:$F,3,FALSE),"")</f>
        <v/>
      </c>
      <c r="AA766" s="3" t="str">
        <f>IFERROR(VLOOKUP($C766*1,Lookups!$H:$N,3,FALSE),"")</f>
        <v>Sales</v>
      </c>
      <c r="AB766" s="3" t="str">
        <f>IFERROR(VLOOKUP($C766*1,Lookups!$H:$N,4,FALSE),"")</f>
        <v>Lunch</v>
      </c>
      <c r="AC766" s="3" t="str">
        <f>IFERROR(VLOOKUP($C766*1,Lookups!$H:$N,5,FALSE),"")</f>
        <v>Dining room</v>
      </c>
      <c r="AD766" s="3" t="str">
        <f>IFERROR(VLOOKUP($C766*1,Lookups!$H:$N,6,FALSE),"")</f>
        <v>Food</v>
      </c>
      <c r="AE766" s="3">
        <f>IFERROR(VLOOKUP($C766*1,Lookups!$H:$N,7,FALSE),"")</f>
        <v>0</v>
      </c>
      <c r="AF766" s="3" t="str">
        <f>VLOOKUP(B766*1,Stores!$A:$C,3,FALSE)</f>
        <v>DFDE</v>
      </c>
    </row>
    <row r="767" spans="1:32">
      <c r="A767" s="3" t="s">
        <v>917</v>
      </c>
      <c r="B767" s="3" t="s">
        <v>927</v>
      </c>
      <c r="C767" s="3">
        <v>999216</v>
      </c>
      <c r="D767" s="3" t="s">
        <v>918</v>
      </c>
      <c r="E767" s="3" t="s">
        <v>489</v>
      </c>
      <c r="F767" s="3">
        <v>2016</v>
      </c>
      <c r="G767" s="164">
        <v>0</v>
      </c>
      <c r="H767" s="3">
        <v>21113.503599999996</v>
      </c>
      <c r="I767" s="3">
        <v>32009.734259999997</v>
      </c>
      <c r="J767" s="3">
        <v>35377.933499999999</v>
      </c>
      <c r="K767" s="3">
        <v>44337.667499999996</v>
      </c>
      <c r="L767" s="3">
        <v>42757.311099999992</v>
      </c>
      <c r="M767" s="3">
        <v>36171.339749999999</v>
      </c>
      <c r="N767" s="3">
        <v>18925.49309</v>
      </c>
      <c r="O767" s="3">
        <v>14188.72077</v>
      </c>
      <c r="P767" s="3">
        <v>32377.635219999993</v>
      </c>
      <c r="Q767" s="3">
        <v>16271.80961</v>
      </c>
      <c r="R767" s="3">
        <v>21042.969639999999</v>
      </c>
      <c r="S767" s="3">
        <v>31492.398559999998</v>
      </c>
      <c r="T767" s="3">
        <v>37556.668799999999</v>
      </c>
      <c r="U767" s="3">
        <v>383623.18540000002</v>
      </c>
      <c r="V767" s="163">
        <f ca="1">SUM(INDIRECT(Inputs!$C$11&amp;ROW()&amp;":"&amp;Inputs!$C$12&amp;ROW()))</f>
        <v>16271.80961</v>
      </c>
      <c r="W767" s="163">
        <f ca="1">SUM(INDIRECT(Inputs!$C$13&amp;ROW()&amp;":"&amp;Inputs!$C$14&amp;ROW()))</f>
        <v>293531.14840000001</v>
      </c>
      <c r="X767" s="3" t="str">
        <f>IF(COUNTIFS(Lookups!$A:$A,C767)=1,"Gross Sales","")</f>
        <v/>
      </c>
      <c r="Y767" s="3" t="str">
        <f>IF(COUNTIFS(Lookups!$D:$D,C767)=1,"Bar Sales","")</f>
        <v/>
      </c>
      <c r="Z767" s="3" t="str">
        <f>IFERROR(VLOOKUP(C767*1,Lookups!$D:$F,3,FALSE),"")</f>
        <v/>
      </c>
      <c r="AA767" s="3" t="str">
        <f>IFERROR(VLOOKUP($C767*1,Lookups!$H:$N,3,FALSE),"")</f>
        <v>Sales</v>
      </c>
      <c r="AB767" s="3" t="str">
        <f>IFERROR(VLOOKUP($C767*1,Lookups!$H:$N,4,FALSE),"")</f>
        <v>Lunch</v>
      </c>
      <c r="AC767" s="3" t="str">
        <f>IFERROR(VLOOKUP($C767*1,Lookups!$H:$N,5,FALSE),"")</f>
        <v>Dining room</v>
      </c>
      <c r="AD767" s="3" t="str">
        <f>IFERROR(VLOOKUP($C767*1,Lookups!$H:$N,6,FALSE),"")</f>
        <v>Food</v>
      </c>
      <c r="AE767" s="3">
        <f>IFERROR(VLOOKUP($C767*1,Lookups!$H:$N,7,FALSE),"")</f>
        <v>0</v>
      </c>
      <c r="AF767" s="3" t="str">
        <f>VLOOKUP(B767*1,Stores!$A:$C,3,FALSE)</f>
        <v>DFDE</v>
      </c>
    </row>
    <row r="768" spans="1:32">
      <c r="A768" s="3" t="s">
        <v>917</v>
      </c>
      <c r="B768" s="3" t="s">
        <v>928</v>
      </c>
      <c r="C768" s="3">
        <v>999216</v>
      </c>
      <c r="D768" s="3" t="s">
        <v>918</v>
      </c>
      <c r="E768" s="3" t="s">
        <v>489</v>
      </c>
      <c r="F768" s="3">
        <v>2016</v>
      </c>
      <c r="G768" s="164">
        <v>0</v>
      </c>
      <c r="H768" s="3">
        <v>5.7960000000000003</v>
      </c>
      <c r="I768" s="3">
        <v>-6.2929999999999993</v>
      </c>
      <c r="J768" s="3">
        <v>56.699999999999996</v>
      </c>
      <c r="K768" s="3">
        <v>50.5092</v>
      </c>
      <c r="L768" s="3">
        <v>1120.4266499999999</v>
      </c>
      <c r="M768" s="3">
        <v>0</v>
      </c>
      <c r="N768" s="3">
        <v>178.71</v>
      </c>
      <c r="O768" s="3">
        <v>0</v>
      </c>
      <c r="P768" s="3">
        <v>41.782999999999994</v>
      </c>
      <c r="Q768" s="3">
        <v>0</v>
      </c>
      <c r="R768" s="3">
        <v>6.125</v>
      </c>
      <c r="S768" s="3">
        <v>0</v>
      </c>
      <c r="T768" s="3">
        <v>30.869999999999994</v>
      </c>
      <c r="U768" s="3">
        <v>1484.6268499999996</v>
      </c>
      <c r="V768" s="163">
        <f ca="1">SUM(INDIRECT(Inputs!$C$11&amp;ROW()&amp;":"&amp;Inputs!$C$12&amp;ROW()))</f>
        <v>0</v>
      </c>
      <c r="W768" s="163">
        <f ca="1">SUM(INDIRECT(Inputs!$C$13&amp;ROW()&amp;":"&amp;Inputs!$C$14&amp;ROW()))</f>
        <v>1447.6318499999998</v>
      </c>
      <c r="X768" s="3" t="str">
        <f>IF(COUNTIFS(Lookups!$A:$A,C768)=1,"Gross Sales","")</f>
        <v/>
      </c>
      <c r="Y768" s="3" t="str">
        <f>IF(COUNTIFS(Lookups!$D:$D,C768)=1,"Bar Sales","")</f>
        <v/>
      </c>
      <c r="Z768" s="3" t="str">
        <f>IFERROR(VLOOKUP(C768*1,Lookups!$D:$F,3,FALSE),"")</f>
        <v/>
      </c>
      <c r="AA768" s="3" t="str">
        <f>IFERROR(VLOOKUP($C768*1,Lookups!$H:$N,3,FALSE),"")</f>
        <v>Sales</v>
      </c>
      <c r="AB768" s="3" t="str">
        <f>IFERROR(VLOOKUP($C768*1,Lookups!$H:$N,4,FALSE),"")</f>
        <v>Lunch</v>
      </c>
      <c r="AC768" s="3" t="str">
        <f>IFERROR(VLOOKUP($C768*1,Lookups!$H:$N,5,FALSE),"")</f>
        <v>Dining room</v>
      </c>
      <c r="AD768" s="3" t="str">
        <f>IFERROR(VLOOKUP($C768*1,Lookups!$H:$N,6,FALSE),"")</f>
        <v>Food</v>
      </c>
      <c r="AE768" s="3">
        <f>IFERROR(VLOOKUP($C768*1,Lookups!$H:$N,7,FALSE),"")</f>
        <v>0</v>
      </c>
      <c r="AF768" s="3" t="str">
        <f>VLOOKUP(B768*1,Stores!$A:$C,3,FALSE)</f>
        <v>DFDE</v>
      </c>
    </row>
    <row r="769" spans="1:32">
      <c r="A769" s="3" t="s">
        <v>917</v>
      </c>
      <c r="B769" s="3" t="s">
        <v>929</v>
      </c>
      <c r="C769" s="3">
        <v>999216</v>
      </c>
      <c r="D769" s="3" t="s">
        <v>918</v>
      </c>
      <c r="E769" s="3" t="s">
        <v>489</v>
      </c>
      <c r="F769" s="3">
        <v>2016</v>
      </c>
      <c r="G769" s="164">
        <v>0</v>
      </c>
      <c r="H769" s="3">
        <v>6076.7129499999992</v>
      </c>
      <c r="I769" s="3">
        <v>5474.5109999999995</v>
      </c>
      <c r="J769" s="3">
        <v>4923.0085799999997</v>
      </c>
      <c r="K769" s="3">
        <v>7218.4590800000005</v>
      </c>
      <c r="L769" s="3">
        <v>8704.0245599999998</v>
      </c>
      <c r="M769" s="3">
        <v>2998.1405999999997</v>
      </c>
      <c r="N769" s="3">
        <v>3845.4989300000002</v>
      </c>
      <c r="O769" s="3">
        <v>2992.3530000000001</v>
      </c>
      <c r="P769" s="3">
        <v>2575.7550000000001</v>
      </c>
      <c r="Q769" s="3">
        <v>4086.4824000000003</v>
      </c>
      <c r="R769" s="3">
        <v>4886.2201500000001</v>
      </c>
      <c r="S769" s="3">
        <v>6203.1311999999989</v>
      </c>
      <c r="T769" s="3">
        <v>8702.4046199999993</v>
      </c>
      <c r="U769" s="3">
        <v>68686.702069999999</v>
      </c>
      <c r="V769" s="163">
        <f ca="1">SUM(INDIRECT(Inputs!$C$11&amp;ROW()&amp;":"&amp;Inputs!$C$12&amp;ROW()))</f>
        <v>4086.4824000000003</v>
      </c>
      <c r="W769" s="163">
        <f ca="1">SUM(INDIRECT(Inputs!$C$13&amp;ROW()&amp;":"&amp;Inputs!$C$14&amp;ROW()))</f>
        <v>48894.946100000001</v>
      </c>
      <c r="X769" s="3" t="str">
        <f>IF(COUNTIFS(Lookups!$A:$A,C769)=1,"Gross Sales","")</f>
        <v/>
      </c>
      <c r="Y769" s="3" t="str">
        <f>IF(COUNTIFS(Lookups!$D:$D,C769)=1,"Bar Sales","")</f>
        <v/>
      </c>
      <c r="Z769" s="3" t="str">
        <f>IFERROR(VLOOKUP(C769*1,Lookups!$D:$F,3,FALSE),"")</f>
        <v/>
      </c>
      <c r="AA769" s="3" t="str">
        <f>IFERROR(VLOOKUP($C769*1,Lookups!$H:$N,3,FALSE),"")</f>
        <v>Sales</v>
      </c>
      <c r="AB769" s="3" t="str">
        <f>IFERROR(VLOOKUP($C769*1,Lookups!$H:$N,4,FALSE),"")</f>
        <v>Lunch</v>
      </c>
      <c r="AC769" s="3" t="str">
        <f>IFERROR(VLOOKUP($C769*1,Lookups!$H:$N,5,FALSE),"")</f>
        <v>Dining room</v>
      </c>
      <c r="AD769" s="3" t="str">
        <f>IFERROR(VLOOKUP($C769*1,Lookups!$H:$N,6,FALSE),"")</f>
        <v>Food</v>
      </c>
      <c r="AE769" s="3">
        <f>IFERROR(VLOOKUP($C769*1,Lookups!$H:$N,7,FALSE),"")</f>
        <v>0</v>
      </c>
      <c r="AF769" s="3" t="str">
        <f>VLOOKUP(B769*1,Stores!$A:$C,3,FALSE)</f>
        <v>DFDE</v>
      </c>
    </row>
    <row r="770" spans="1:32">
      <c r="A770" s="3" t="s">
        <v>917</v>
      </c>
      <c r="B770" s="3" t="s">
        <v>930</v>
      </c>
      <c r="C770" s="3">
        <v>999216</v>
      </c>
      <c r="D770" s="3" t="s">
        <v>918</v>
      </c>
      <c r="E770" s="3" t="s">
        <v>489</v>
      </c>
      <c r="F770" s="3">
        <v>2016</v>
      </c>
      <c r="G770" s="164">
        <v>0</v>
      </c>
      <c r="H770" s="3">
        <v>27775.803579999996</v>
      </c>
      <c r="I770" s="3">
        <v>34970.979749999999</v>
      </c>
      <c r="J770" s="3">
        <v>33612.837719999996</v>
      </c>
      <c r="K770" s="3">
        <v>39050.38536</v>
      </c>
      <c r="L770" s="3">
        <v>38939.327559999998</v>
      </c>
      <c r="M770" s="3">
        <v>28807.967999999997</v>
      </c>
      <c r="N770" s="3">
        <v>36861.533379999993</v>
      </c>
      <c r="O770" s="3">
        <v>24589.524259999995</v>
      </c>
      <c r="P770" s="3">
        <v>45014.6319</v>
      </c>
      <c r="Q770" s="3">
        <v>31194.232999999993</v>
      </c>
      <c r="R770" s="3">
        <v>32949.246959999997</v>
      </c>
      <c r="S770" s="3">
        <v>41078.451260000002</v>
      </c>
      <c r="T770" s="3">
        <v>46724.376999999993</v>
      </c>
      <c r="U770" s="3">
        <v>461569.29972999991</v>
      </c>
      <c r="V770" s="163">
        <f ca="1">SUM(INDIRECT(Inputs!$C$11&amp;ROW()&amp;":"&amp;Inputs!$C$12&amp;ROW()))</f>
        <v>31194.232999999993</v>
      </c>
      <c r="W770" s="163">
        <f ca="1">SUM(INDIRECT(Inputs!$C$13&amp;ROW()&amp;":"&amp;Inputs!$C$14&amp;ROW()))</f>
        <v>340817.22450999991</v>
      </c>
      <c r="X770" s="3" t="str">
        <f>IF(COUNTIFS(Lookups!$A:$A,C770)=1,"Gross Sales","")</f>
        <v/>
      </c>
      <c r="Y770" s="3" t="str">
        <f>IF(COUNTIFS(Lookups!$D:$D,C770)=1,"Bar Sales","")</f>
        <v/>
      </c>
      <c r="Z770" s="3" t="str">
        <f>IFERROR(VLOOKUP(C770*1,Lookups!$D:$F,3,FALSE),"")</f>
        <v/>
      </c>
      <c r="AA770" s="3" t="str">
        <f>IFERROR(VLOOKUP($C770*1,Lookups!$H:$N,3,FALSE),"")</f>
        <v>Sales</v>
      </c>
      <c r="AB770" s="3" t="str">
        <f>IFERROR(VLOOKUP($C770*1,Lookups!$H:$N,4,FALSE),"")</f>
        <v>Lunch</v>
      </c>
      <c r="AC770" s="3" t="str">
        <f>IFERROR(VLOOKUP($C770*1,Lookups!$H:$N,5,FALSE),"")</f>
        <v>Dining room</v>
      </c>
      <c r="AD770" s="3" t="str">
        <f>IFERROR(VLOOKUP($C770*1,Lookups!$H:$N,6,FALSE),"")</f>
        <v>Food</v>
      </c>
      <c r="AE770" s="3">
        <f>IFERROR(VLOOKUP($C770*1,Lookups!$H:$N,7,FALSE),"")</f>
        <v>0</v>
      </c>
      <c r="AF770" s="3" t="str">
        <f>VLOOKUP(B770*1,Stores!$A:$C,3,FALSE)</f>
        <v>DFDE</v>
      </c>
    </row>
    <row r="771" spans="1:32">
      <c r="A771" s="3" t="s">
        <v>917</v>
      </c>
      <c r="B771" s="3" t="s">
        <v>931</v>
      </c>
      <c r="C771" s="3">
        <v>999216</v>
      </c>
      <c r="D771" s="3" t="s">
        <v>918</v>
      </c>
      <c r="E771" s="3" t="s">
        <v>489</v>
      </c>
      <c r="F771" s="3">
        <v>2016</v>
      </c>
      <c r="G771" s="164">
        <v>0</v>
      </c>
      <c r="H771" s="3">
        <v>28801.670239999999</v>
      </c>
      <c r="I771" s="3">
        <v>37196.201699999998</v>
      </c>
      <c r="J771" s="3">
        <v>21307.758989999998</v>
      </c>
      <c r="K771" s="3">
        <v>36941.547999999995</v>
      </c>
      <c r="L771" s="3">
        <v>40306.20321</v>
      </c>
      <c r="M771" s="3">
        <v>25003.422779999997</v>
      </c>
      <c r="N771" s="3">
        <v>19761.611799999999</v>
      </c>
      <c r="O771" s="3">
        <v>15535.7832</v>
      </c>
      <c r="P771" s="3">
        <v>14677.264839999998</v>
      </c>
      <c r="Q771" s="3">
        <v>34512.467499999999</v>
      </c>
      <c r="R771" s="3">
        <v>22730.643109999994</v>
      </c>
      <c r="S771" s="3">
        <v>36323.424899999998</v>
      </c>
      <c r="T771" s="3">
        <v>56890.199520000002</v>
      </c>
      <c r="U771" s="3">
        <v>389988.19978999998</v>
      </c>
      <c r="V771" s="163">
        <f ca="1">SUM(INDIRECT(Inputs!$C$11&amp;ROW()&amp;":"&amp;Inputs!$C$12&amp;ROW()))</f>
        <v>34512.467499999999</v>
      </c>
      <c r="W771" s="163">
        <f ca="1">SUM(INDIRECT(Inputs!$C$13&amp;ROW()&amp;":"&amp;Inputs!$C$14&amp;ROW()))</f>
        <v>274043.93225999997</v>
      </c>
      <c r="X771" s="3" t="str">
        <f>IF(COUNTIFS(Lookups!$A:$A,C771)=1,"Gross Sales","")</f>
        <v/>
      </c>
      <c r="Y771" s="3" t="str">
        <f>IF(COUNTIFS(Lookups!$D:$D,C771)=1,"Bar Sales","")</f>
        <v/>
      </c>
      <c r="Z771" s="3" t="str">
        <f>IFERROR(VLOOKUP(C771*1,Lookups!$D:$F,3,FALSE),"")</f>
        <v/>
      </c>
      <c r="AA771" s="3" t="str">
        <f>IFERROR(VLOOKUP($C771*1,Lookups!$H:$N,3,FALSE),"")</f>
        <v>Sales</v>
      </c>
      <c r="AB771" s="3" t="str">
        <f>IFERROR(VLOOKUP($C771*1,Lookups!$H:$N,4,FALSE),"")</f>
        <v>Lunch</v>
      </c>
      <c r="AC771" s="3" t="str">
        <f>IFERROR(VLOOKUP($C771*1,Lookups!$H:$N,5,FALSE),"")</f>
        <v>Dining room</v>
      </c>
      <c r="AD771" s="3" t="str">
        <f>IFERROR(VLOOKUP($C771*1,Lookups!$H:$N,6,FALSE),"")</f>
        <v>Food</v>
      </c>
      <c r="AE771" s="3">
        <f>IFERROR(VLOOKUP($C771*1,Lookups!$H:$N,7,FALSE),"")</f>
        <v>0</v>
      </c>
      <c r="AF771" s="3" t="str">
        <f>VLOOKUP(B771*1,Stores!$A:$C,3,FALSE)</f>
        <v>DFDE</v>
      </c>
    </row>
    <row r="772" spans="1:32">
      <c r="A772" s="3" t="s">
        <v>917</v>
      </c>
      <c r="B772" s="3" t="s">
        <v>932</v>
      </c>
      <c r="C772" s="3">
        <v>999216</v>
      </c>
      <c r="D772" s="3" t="s">
        <v>918</v>
      </c>
      <c r="E772" s="3" t="s">
        <v>489</v>
      </c>
      <c r="F772" s="3">
        <v>2016</v>
      </c>
      <c r="G772" s="164">
        <v>0</v>
      </c>
      <c r="H772" s="3">
        <v>97965.708749999991</v>
      </c>
      <c r="I772" s="3">
        <v>70292.144160000011</v>
      </c>
      <c r="J772" s="3">
        <v>74765.120079999993</v>
      </c>
      <c r="K772" s="3">
        <v>107530.633</v>
      </c>
      <c r="L772" s="3">
        <v>69937.864569999991</v>
      </c>
      <c r="M772" s="3">
        <v>101289.88141999998</v>
      </c>
      <c r="N772" s="3">
        <v>70611.226839999988</v>
      </c>
      <c r="O772" s="3">
        <v>95102.842449999982</v>
      </c>
      <c r="P772" s="3">
        <v>65664.365619999982</v>
      </c>
      <c r="Q772" s="3">
        <v>64123.7212</v>
      </c>
      <c r="R772" s="3">
        <v>70665.641549999986</v>
      </c>
      <c r="S772" s="3">
        <v>118056.82</v>
      </c>
      <c r="T772" s="3">
        <v>160092.58943999998</v>
      </c>
      <c r="U772" s="3">
        <v>1166098.5590799998</v>
      </c>
      <c r="V772" s="163">
        <f ca="1">SUM(INDIRECT(Inputs!$C$11&amp;ROW()&amp;":"&amp;Inputs!$C$12&amp;ROW()))</f>
        <v>64123.7212</v>
      </c>
      <c r="W772" s="163">
        <f ca="1">SUM(INDIRECT(Inputs!$C$13&amp;ROW()&amp;":"&amp;Inputs!$C$14&amp;ROW()))</f>
        <v>817283.5080899999</v>
      </c>
      <c r="X772" s="3" t="str">
        <f>IF(COUNTIFS(Lookups!$A:$A,C772)=1,"Gross Sales","")</f>
        <v/>
      </c>
      <c r="Y772" s="3" t="str">
        <f>IF(COUNTIFS(Lookups!$D:$D,C772)=1,"Bar Sales","")</f>
        <v/>
      </c>
      <c r="Z772" s="3" t="str">
        <f>IFERROR(VLOOKUP(C772*1,Lookups!$D:$F,3,FALSE),"")</f>
        <v/>
      </c>
      <c r="AA772" s="3" t="str">
        <f>IFERROR(VLOOKUP($C772*1,Lookups!$H:$N,3,FALSE),"")</f>
        <v>Sales</v>
      </c>
      <c r="AB772" s="3" t="str">
        <f>IFERROR(VLOOKUP($C772*1,Lookups!$H:$N,4,FALSE),"")</f>
        <v>Lunch</v>
      </c>
      <c r="AC772" s="3" t="str">
        <f>IFERROR(VLOOKUP($C772*1,Lookups!$H:$N,5,FALSE),"")</f>
        <v>Dining room</v>
      </c>
      <c r="AD772" s="3" t="str">
        <f>IFERROR(VLOOKUP($C772*1,Lookups!$H:$N,6,FALSE),"")</f>
        <v>Food</v>
      </c>
      <c r="AE772" s="3">
        <f>IFERROR(VLOOKUP($C772*1,Lookups!$H:$N,7,FALSE),"")</f>
        <v>0</v>
      </c>
      <c r="AF772" s="3" t="str">
        <f>VLOOKUP(B772*1,Stores!$A:$C,3,FALSE)</f>
        <v>DFG</v>
      </c>
    </row>
    <row r="773" spans="1:32">
      <c r="A773" s="3" t="s">
        <v>917</v>
      </c>
      <c r="B773" s="3" t="s">
        <v>933</v>
      </c>
      <c r="C773" s="3">
        <v>999216</v>
      </c>
      <c r="D773" s="3" t="s">
        <v>918</v>
      </c>
      <c r="E773" s="3" t="s">
        <v>489</v>
      </c>
      <c r="F773" s="3">
        <v>2016</v>
      </c>
      <c r="G773" s="164">
        <v>0</v>
      </c>
      <c r="H773" s="3">
        <v>34988.740919999997</v>
      </c>
      <c r="I773" s="3">
        <v>27484.297469999998</v>
      </c>
      <c r="J773" s="3">
        <v>26846.081849999995</v>
      </c>
      <c r="K773" s="3">
        <v>24079.7886</v>
      </c>
      <c r="L773" s="3">
        <v>34010.767699999997</v>
      </c>
      <c r="M773" s="3">
        <v>19420.8966</v>
      </c>
      <c r="N773" s="3">
        <v>28205.11001</v>
      </c>
      <c r="O773" s="3">
        <v>35266.838599999995</v>
      </c>
      <c r="P773" s="3">
        <v>30457.760199999997</v>
      </c>
      <c r="Q773" s="3">
        <v>26496.9614</v>
      </c>
      <c r="R773" s="3">
        <v>22572.109979999997</v>
      </c>
      <c r="S773" s="3">
        <v>28786.850399999999</v>
      </c>
      <c r="T773" s="3">
        <v>25795.6692</v>
      </c>
      <c r="U773" s="3">
        <v>364411.87293000001</v>
      </c>
      <c r="V773" s="163">
        <f ca="1">SUM(INDIRECT(Inputs!$C$11&amp;ROW()&amp;":"&amp;Inputs!$C$12&amp;ROW()))</f>
        <v>26496.9614</v>
      </c>
      <c r="W773" s="163">
        <f ca="1">SUM(INDIRECT(Inputs!$C$13&amp;ROW()&amp;":"&amp;Inputs!$C$14&amp;ROW()))</f>
        <v>287257.24335</v>
      </c>
      <c r="X773" s="3" t="str">
        <f>IF(COUNTIFS(Lookups!$A:$A,C773)=1,"Gross Sales","")</f>
        <v/>
      </c>
      <c r="Y773" s="3" t="str">
        <f>IF(COUNTIFS(Lookups!$D:$D,C773)=1,"Bar Sales","")</f>
        <v/>
      </c>
      <c r="Z773" s="3" t="str">
        <f>IFERROR(VLOOKUP(C773*1,Lookups!$D:$F,3,FALSE),"")</f>
        <v/>
      </c>
      <c r="AA773" s="3" t="str">
        <f>IFERROR(VLOOKUP($C773*1,Lookups!$H:$N,3,FALSE),"")</f>
        <v>Sales</v>
      </c>
      <c r="AB773" s="3" t="str">
        <f>IFERROR(VLOOKUP($C773*1,Lookups!$H:$N,4,FALSE),"")</f>
        <v>Lunch</v>
      </c>
      <c r="AC773" s="3" t="str">
        <f>IFERROR(VLOOKUP($C773*1,Lookups!$H:$N,5,FALSE),"")</f>
        <v>Dining room</v>
      </c>
      <c r="AD773" s="3" t="str">
        <f>IFERROR(VLOOKUP($C773*1,Lookups!$H:$N,6,FALSE),"")</f>
        <v>Food</v>
      </c>
      <c r="AE773" s="3">
        <f>IFERROR(VLOOKUP($C773*1,Lookups!$H:$N,7,FALSE),"")</f>
        <v>0</v>
      </c>
      <c r="AF773" s="3" t="str">
        <f>VLOOKUP(B773*1,Stores!$A:$C,3,FALSE)</f>
        <v>DFG</v>
      </c>
    </row>
    <row r="774" spans="1:32">
      <c r="A774" s="3" t="s">
        <v>917</v>
      </c>
      <c r="B774" s="3" t="s">
        <v>934</v>
      </c>
      <c r="C774" s="3">
        <v>999216</v>
      </c>
      <c r="D774" s="3" t="s">
        <v>918</v>
      </c>
      <c r="E774" s="3" t="s">
        <v>489</v>
      </c>
      <c r="F774" s="3">
        <v>2016</v>
      </c>
      <c r="G774" s="164">
        <v>0</v>
      </c>
      <c r="H774" s="3">
        <v>17124.295999999998</v>
      </c>
      <c r="I774" s="3">
        <v>29740.524799999999</v>
      </c>
      <c r="J774" s="3">
        <v>20611.385199999997</v>
      </c>
      <c r="K774" s="3">
        <v>28572.824000000001</v>
      </c>
      <c r="L774" s="3">
        <v>26271.447089999998</v>
      </c>
      <c r="M774" s="3">
        <v>24494.887760000001</v>
      </c>
      <c r="N774" s="3">
        <v>21932.579899999997</v>
      </c>
      <c r="O774" s="3">
        <v>21795.542999999998</v>
      </c>
      <c r="P774" s="3">
        <v>28730.322179999996</v>
      </c>
      <c r="Q774" s="3">
        <v>22511.614299999997</v>
      </c>
      <c r="R774" s="3">
        <v>25116.937439999994</v>
      </c>
      <c r="S774" s="3">
        <v>18891.690300000002</v>
      </c>
      <c r="T774" s="3">
        <v>31698.714599999999</v>
      </c>
      <c r="U774" s="3">
        <v>317492.76657000004</v>
      </c>
      <c r="V774" s="163">
        <f ca="1">SUM(INDIRECT(Inputs!$C$11&amp;ROW()&amp;":"&amp;Inputs!$C$12&amp;ROW()))</f>
        <v>22511.614299999997</v>
      </c>
      <c r="W774" s="163">
        <f ca="1">SUM(INDIRECT(Inputs!$C$13&amp;ROW()&amp;":"&amp;Inputs!$C$14&amp;ROW()))</f>
        <v>241785.42423</v>
      </c>
      <c r="X774" s="3" t="str">
        <f>IF(COUNTIFS(Lookups!$A:$A,C774)=1,"Gross Sales","")</f>
        <v/>
      </c>
      <c r="Y774" s="3" t="str">
        <f>IF(COUNTIFS(Lookups!$D:$D,C774)=1,"Bar Sales","")</f>
        <v/>
      </c>
      <c r="Z774" s="3" t="str">
        <f>IFERROR(VLOOKUP(C774*1,Lookups!$D:$F,3,FALSE),"")</f>
        <v/>
      </c>
      <c r="AA774" s="3" t="str">
        <f>IFERROR(VLOOKUP($C774*1,Lookups!$H:$N,3,FALSE),"")</f>
        <v>Sales</v>
      </c>
      <c r="AB774" s="3" t="str">
        <f>IFERROR(VLOOKUP($C774*1,Lookups!$H:$N,4,FALSE),"")</f>
        <v>Lunch</v>
      </c>
      <c r="AC774" s="3" t="str">
        <f>IFERROR(VLOOKUP($C774*1,Lookups!$H:$N,5,FALSE),"")</f>
        <v>Dining room</v>
      </c>
      <c r="AD774" s="3" t="str">
        <f>IFERROR(VLOOKUP($C774*1,Lookups!$H:$N,6,FALSE),"")</f>
        <v>Food</v>
      </c>
      <c r="AE774" s="3">
        <f>IFERROR(VLOOKUP($C774*1,Lookups!$H:$N,7,FALSE),"")</f>
        <v>0</v>
      </c>
      <c r="AF774" s="3" t="str">
        <f>VLOOKUP(B774*1,Stores!$A:$C,3,FALSE)</f>
        <v>DFG</v>
      </c>
    </row>
    <row r="775" spans="1:32">
      <c r="A775" s="3" t="s">
        <v>917</v>
      </c>
      <c r="B775" s="3" t="s">
        <v>935</v>
      </c>
      <c r="C775" s="3">
        <v>999216</v>
      </c>
      <c r="D775" s="3" t="s">
        <v>918</v>
      </c>
      <c r="E775" s="3" t="s">
        <v>489</v>
      </c>
      <c r="F775" s="3">
        <v>2016</v>
      </c>
      <c r="G775" s="164">
        <v>0</v>
      </c>
      <c r="H775" s="3">
        <v>21853.932100000002</v>
      </c>
      <c r="I775" s="3">
        <v>25802.691599999998</v>
      </c>
      <c r="J775" s="3">
        <v>24663.728879999995</v>
      </c>
      <c r="K775" s="3">
        <v>38444.351399999992</v>
      </c>
      <c r="L775" s="3">
        <v>29727.092779999995</v>
      </c>
      <c r="M775" s="3">
        <v>20227.258239999999</v>
      </c>
      <c r="N775" s="3">
        <v>23104.264260000004</v>
      </c>
      <c r="O775" s="3">
        <v>31308.557279999997</v>
      </c>
      <c r="P775" s="3">
        <v>26383.961800000001</v>
      </c>
      <c r="Q775" s="3">
        <v>28998.987779999999</v>
      </c>
      <c r="R775" s="3">
        <v>22559.322239999998</v>
      </c>
      <c r="S775" s="3">
        <v>26245.438799999996</v>
      </c>
      <c r="T775" s="3">
        <v>30015.776699999995</v>
      </c>
      <c r="U775" s="3">
        <v>349335.36385999998</v>
      </c>
      <c r="V775" s="163">
        <f ca="1">SUM(INDIRECT(Inputs!$C$11&amp;ROW()&amp;":"&amp;Inputs!$C$12&amp;ROW()))</f>
        <v>28998.987779999999</v>
      </c>
      <c r="W775" s="163">
        <f ca="1">SUM(INDIRECT(Inputs!$C$13&amp;ROW()&amp;":"&amp;Inputs!$C$14&amp;ROW()))</f>
        <v>270514.82611999998</v>
      </c>
      <c r="X775" s="3" t="str">
        <f>IF(COUNTIFS(Lookups!$A:$A,C775)=1,"Gross Sales","")</f>
        <v/>
      </c>
      <c r="Y775" s="3" t="str">
        <f>IF(COUNTIFS(Lookups!$D:$D,C775)=1,"Bar Sales","")</f>
        <v/>
      </c>
      <c r="Z775" s="3" t="str">
        <f>IFERROR(VLOOKUP(C775*1,Lookups!$D:$F,3,FALSE),"")</f>
        <v/>
      </c>
      <c r="AA775" s="3" t="str">
        <f>IFERROR(VLOOKUP($C775*1,Lookups!$H:$N,3,FALSE),"")</f>
        <v>Sales</v>
      </c>
      <c r="AB775" s="3" t="str">
        <f>IFERROR(VLOOKUP($C775*1,Lookups!$H:$N,4,FALSE),"")</f>
        <v>Lunch</v>
      </c>
      <c r="AC775" s="3" t="str">
        <f>IFERROR(VLOOKUP($C775*1,Lookups!$H:$N,5,FALSE),"")</f>
        <v>Dining room</v>
      </c>
      <c r="AD775" s="3" t="str">
        <f>IFERROR(VLOOKUP($C775*1,Lookups!$H:$N,6,FALSE),"")</f>
        <v>Food</v>
      </c>
      <c r="AE775" s="3">
        <f>IFERROR(VLOOKUP($C775*1,Lookups!$H:$N,7,FALSE),"")</f>
        <v>0</v>
      </c>
      <c r="AF775" s="3" t="str">
        <f>VLOOKUP(B775*1,Stores!$A:$C,3,FALSE)</f>
        <v>DFG</v>
      </c>
    </row>
    <row r="776" spans="1:32">
      <c r="A776" s="3" t="s">
        <v>917</v>
      </c>
      <c r="B776" s="3" t="s">
        <v>936</v>
      </c>
      <c r="C776" s="3">
        <v>999216</v>
      </c>
      <c r="D776" s="3" t="s">
        <v>918</v>
      </c>
      <c r="E776" s="3" t="s">
        <v>489</v>
      </c>
      <c r="F776" s="3">
        <v>2016</v>
      </c>
      <c r="G776" s="164">
        <v>0</v>
      </c>
      <c r="H776" s="3">
        <v>27902.27895</v>
      </c>
      <c r="I776" s="3">
        <v>16239.164619999998</v>
      </c>
      <c r="J776" s="3">
        <v>22394.139949999997</v>
      </c>
      <c r="K776" s="3">
        <v>20046.915979999998</v>
      </c>
      <c r="L776" s="3">
        <v>27375.378239999998</v>
      </c>
      <c r="M776" s="3">
        <v>22528.007599999997</v>
      </c>
      <c r="N776" s="3">
        <v>22545.623659999997</v>
      </c>
      <c r="O776" s="3">
        <v>27626.284</v>
      </c>
      <c r="P776" s="3">
        <v>36044.24347999999</v>
      </c>
      <c r="Q776" s="3">
        <v>16521.733479999999</v>
      </c>
      <c r="R776" s="3">
        <v>14649.95434</v>
      </c>
      <c r="S776" s="3">
        <v>18512.533899999999</v>
      </c>
      <c r="T776" s="3">
        <v>23299.913700000001</v>
      </c>
      <c r="U776" s="3">
        <v>295686.1718999999</v>
      </c>
      <c r="V776" s="163">
        <f ca="1">SUM(INDIRECT(Inputs!$C$11&amp;ROW()&amp;":"&amp;Inputs!$C$12&amp;ROW()))</f>
        <v>16521.733479999999</v>
      </c>
      <c r="W776" s="163">
        <f ca="1">SUM(INDIRECT(Inputs!$C$13&amp;ROW()&amp;":"&amp;Inputs!$C$14&amp;ROW()))</f>
        <v>239223.76995999995</v>
      </c>
      <c r="X776" s="3" t="str">
        <f>IF(COUNTIFS(Lookups!$A:$A,C776)=1,"Gross Sales","")</f>
        <v/>
      </c>
      <c r="Y776" s="3" t="str">
        <f>IF(COUNTIFS(Lookups!$D:$D,C776)=1,"Bar Sales","")</f>
        <v/>
      </c>
      <c r="Z776" s="3" t="str">
        <f>IFERROR(VLOOKUP(C776*1,Lookups!$D:$F,3,FALSE),"")</f>
        <v/>
      </c>
      <c r="AA776" s="3" t="str">
        <f>IFERROR(VLOOKUP($C776*1,Lookups!$H:$N,3,FALSE),"")</f>
        <v>Sales</v>
      </c>
      <c r="AB776" s="3" t="str">
        <f>IFERROR(VLOOKUP($C776*1,Lookups!$H:$N,4,FALSE),"")</f>
        <v>Lunch</v>
      </c>
      <c r="AC776" s="3" t="str">
        <f>IFERROR(VLOOKUP($C776*1,Lookups!$H:$N,5,FALSE),"")</f>
        <v>Dining room</v>
      </c>
      <c r="AD776" s="3" t="str">
        <f>IFERROR(VLOOKUP($C776*1,Lookups!$H:$N,6,FALSE),"")</f>
        <v>Food</v>
      </c>
      <c r="AE776" s="3">
        <f>IFERROR(VLOOKUP($C776*1,Lookups!$H:$N,7,FALSE),"")</f>
        <v>0</v>
      </c>
      <c r="AF776" s="3" t="str">
        <f>VLOOKUP(B776*1,Stores!$A:$C,3,FALSE)</f>
        <v>DFG</v>
      </c>
    </row>
    <row r="777" spans="1:32">
      <c r="A777" s="3" t="s">
        <v>917</v>
      </c>
      <c r="B777" s="3" t="s">
        <v>937</v>
      </c>
      <c r="C777" s="3">
        <v>999216</v>
      </c>
      <c r="D777" s="3" t="s">
        <v>918</v>
      </c>
      <c r="E777" s="3" t="s">
        <v>489</v>
      </c>
      <c r="F777" s="3">
        <v>2016</v>
      </c>
      <c r="G777" s="164">
        <v>0</v>
      </c>
      <c r="H777" s="3">
        <v>13630.8662</v>
      </c>
      <c r="I777" s="3">
        <v>13423.722479999999</v>
      </c>
      <c r="J777" s="3">
        <v>16176.406049999998</v>
      </c>
      <c r="K777" s="3">
        <v>13372.293059999998</v>
      </c>
      <c r="L777" s="3">
        <v>15536.226299999997</v>
      </c>
      <c r="M777" s="3">
        <v>15093.136799999997</v>
      </c>
      <c r="N777" s="3">
        <v>9673.4677200000006</v>
      </c>
      <c r="O777" s="3">
        <v>8191.6288999999988</v>
      </c>
      <c r="P777" s="3">
        <v>10187.899399999998</v>
      </c>
      <c r="Q777" s="3">
        <v>12702.692519999999</v>
      </c>
      <c r="R777" s="3">
        <v>9786.9710399999985</v>
      </c>
      <c r="S777" s="3">
        <v>16300.042289999999</v>
      </c>
      <c r="T777" s="3">
        <v>13789.752899999999</v>
      </c>
      <c r="U777" s="3">
        <v>167865.10565999997</v>
      </c>
      <c r="V777" s="163">
        <f ca="1">SUM(INDIRECT(Inputs!$C$11&amp;ROW()&amp;":"&amp;Inputs!$C$12&amp;ROW()))</f>
        <v>12702.692519999999</v>
      </c>
      <c r="W777" s="163">
        <f ca="1">SUM(INDIRECT(Inputs!$C$13&amp;ROW()&amp;":"&amp;Inputs!$C$14&amp;ROW()))</f>
        <v>127988.33942999998</v>
      </c>
      <c r="X777" s="3" t="str">
        <f>IF(COUNTIFS(Lookups!$A:$A,C777)=1,"Gross Sales","")</f>
        <v/>
      </c>
      <c r="Y777" s="3" t="str">
        <f>IF(COUNTIFS(Lookups!$D:$D,C777)=1,"Bar Sales","")</f>
        <v/>
      </c>
      <c r="Z777" s="3" t="str">
        <f>IFERROR(VLOOKUP(C777*1,Lookups!$D:$F,3,FALSE),"")</f>
        <v/>
      </c>
      <c r="AA777" s="3" t="str">
        <f>IFERROR(VLOOKUP($C777*1,Lookups!$H:$N,3,FALSE),"")</f>
        <v>Sales</v>
      </c>
      <c r="AB777" s="3" t="str">
        <f>IFERROR(VLOOKUP($C777*1,Lookups!$H:$N,4,FALSE),"")</f>
        <v>Lunch</v>
      </c>
      <c r="AC777" s="3" t="str">
        <f>IFERROR(VLOOKUP($C777*1,Lookups!$H:$N,5,FALSE),"")</f>
        <v>Dining room</v>
      </c>
      <c r="AD777" s="3" t="str">
        <f>IFERROR(VLOOKUP($C777*1,Lookups!$H:$N,6,FALSE),"")</f>
        <v>Food</v>
      </c>
      <c r="AE777" s="3">
        <f>IFERROR(VLOOKUP($C777*1,Lookups!$H:$N,7,FALSE),"")</f>
        <v>0</v>
      </c>
      <c r="AF777" s="3" t="str">
        <f>VLOOKUP(B777*1,Stores!$A:$C,3,FALSE)</f>
        <v>DFG</v>
      </c>
    </row>
    <row r="778" spans="1:32">
      <c r="A778" s="3" t="s">
        <v>917</v>
      </c>
      <c r="B778" s="3" t="s">
        <v>938</v>
      </c>
      <c r="C778" s="3">
        <v>999216</v>
      </c>
      <c r="D778" s="3" t="s">
        <v>918</v>
      </c>
      <c r="E778" s="3" t="s">
        <v>489</v>
      </c>
      <c r="F778" s="3">
        <v>2016</v>
      </c>
      <c r="G778" s="164">
        <v>0</v>
      </c>
      <c r="H778" s="3">
        <v>20696.986239999998</v>
      </c>
      <c r="I778" s="3">
        <v>21223.226989999996</v>
      </c>
      <c r="J778" s="3">
        <v>25707.820529999997</v>
      </c>
      <c r="K778" s="3">
        <v>35363.376649999998</v>
      </c>
      <c r="L778" s="3">
        <v>19882.13766</v>
      </c>
      <c r="M778" s="3">
        <v>35654.177439999992</v>
      </c>
      <c r="N778" s="3">
        <v>38616.277349999997</v>
      </c>
      <c r="O778" s="3">
        <v>45658.994639999997</v>
      </c>
      <c r="P778" s="3">
        <v>28927.077829999998</v>
      </c>
      <c r="Q778" s="3">
        <v>24706.587360000001</v>
      </c>
      <c r="R778" s="3">
        <v>24143.200199999999</v>
      </c>
      <c r="S778" s="3">
        <v>36220.608899999999</v>
      </c>
      <c r="T778" s="3">
        <v>26190.257309999997</v>
      </c>
      <c r="U778" s="3">
        <v>382990.7291</v>
      </c>
      <c r="V778" s="163">
        <f ca="1">SUM(INDIRECT(Inputs!$C$11&amp;ROW()&amp;":"&amp;Inputs!$C$12&amp;ROW()))</f>
        <v>24706.587360000001</v>
      </c>
      <c r="W778" s="163">
        <f ca="1">SUM(INDIRECT(Inputs!$C$13&amp;ROW()&amp;":"&amp;Inputs!$C$14&amp;ROW()))</f>
        <v>296436.66268999997</v>
      </c>
      <c r="X778" s="3" t="str">
        <f>IF(COUNTIFS(Lookups!$A:$A,C778)=1,"Gross Sales","")</f>
        <v/>
      </c>
      <c r="Y778" s="3" t="str">
        <f>IF(COUNTIFS(Lookups!$D:$D,C778)=1,"Bar Sales","")</f>
        <v/>
      </c>
      <c r="Z778" s="3" t="str">
        <f>IFERROR(VLOOKUP(C778*1,Lookups!$D:$F,3,FALSE),"")</f>
        <v/>
      </c>
      <c r="AA778" s="3" t="str">
        <f>IFERROR(VLOOKUP($C778*1,Lookups!$H:$N,3,FALSE),"")</f>
        <v>Sales</v>
      </c>
      <c r="AB778" s="3" t="str">
        <f>IFERROR(VLOOKUP($C778*1,Lookups!$H:$N,4,FALSE),"")</f>
        <v>Lunch</v>
      </c>
      <c r="AC778" s="3" t="str">
        <f>IFERROR(VLOOKUP($C778*1,Lookups!$H:$N,5,FALSE),"")</f>
        <v>Dining room</v>
      </c>
      <c r="AD778" s="3" t="str">
        <f>IFERROR(VLOOKUP($C778*1,Lookups!$H:$N,6,FALSE),"")</f>
        <v>Food</v>
      </c>
      <c r="AE778" s="3">
        <f>IFERROR(VLOOKUP($C778*1,Lookups!$H:$N,7,FALSE),"")</f>
        <v>0</v>
      </c>
      <c r="AF778" s="3" t="str">
        <f>VLOOKUP(B778*1,Stores!$A:$C,3,FALSE)</f>
        <v>DFG</v>
      </c>
    </row>
    <row r="779" spans="1:32">
      <c r="A779" s="3" t="s">
        <v>917</v>
      </c>
      <c r="B779" s="3" t="s">
        <v>939</v>
      </c>
      <c r="C779" s="3">
        <v>999216</v>
      </c>
      <c r="D779" s="3" t="s">
        <v>918</v>
      </c>
      <c r="E779" s="3" t="s">
        <v>489</v>
      </c>
      <c r="F779" s="3">
        <v>2016</v>
      </c>
      <c r="G779" s="164">
        <v>0</v>
      </c>
      <c r="H779" s="3">
        <v>55434.940539999996</v>
      </c>
      <c r="I779" s="3">
        <v>35908.201560000001</v>
      </c>
      <c r="J779" s="3">
        <v>31495.729999999992</v>
      </c>
      <c r="K779" s="3">
        <v>32733.233820000001</v>
      </c>
      <c r="L779" s="3">
        <v>44363.163389999994</v>
      </c>
      <c r="M779" s="3">
        <v>29314.717249999998</v>
      </c>
      <c r="N779" s="3">
        <v>48960.476110000003</v>
      </c>
      <c r="O779" s="3">
        <v>40371.759470000005</v>
      </c>
      <c r="P779" s="3">
        <v>44003.080799999996</v>
      </c>
      <c r="Q779" s="3">
        <v>31639.598899999994</v>
      </c>
      <c r="R779" s="3">
        <v>28873.209399999996</v>
      </c>
      <c r="S779" s="3">
        <v>42404.371589999995</v>
      </c>
      <c r="T779" s="3">
        <v>66738.031360000008</v>
      </c>
      <c r="U779" s="3">
        <v>532240.5141899999</v>
      </c>
      <c r="V779" s="163">
        <f ca="1">SUM(INDIRECT(Inputs!$C$11&amp;ROW()&amp;":"&amp;Inputs!$C$12&amp;ROW()))</f>
        <v>31639.598899999994</v>
      </c>
      <c r="W779" s="163">
        <f ca="1">SUM(INDIRECT(Inputs!$C$13&amp;ROW()&amp;":"&amp;Inputs!$C$14&amp;ROW()))</f>
        <v>394224.90183999995</v>
      </c>
      <c r="X779" s="3" t="str">
        <f>IF(COUNTIFS(Lookups!$A:$A,C779)=1,"Gross Sales","")</f>
        <v/>
      </c>
      <c r="Y779" s="3" t="str">
        <f>IF(COUNTIFS(Lookups!$D:$D,C779)=1,"Bar Sales","")</f>
        <v/>
      </c>
      <c r="Z779" s="3" t="str">
        <f>IFERROR(VLOOKUP(C779*1,Lookups!$D:$F,3,FALSE),"")</f>
        <v/>
      </c>
      <c r="AA779" s="3" t="str">
        <f>IFERROR(VLOOKUP($C779*1,Lookups!$H:$N,3,FALSE),"")</f>
        <v>Sales</v>
      </c>
      <c r="AB779" s="3" t="str">
        <f>IFERROR(VLOOKUP($C779*1,Lookups!$H:$N,4,FALSE),"")</f>
        <v>Lunch</v>
      </c>
      <c r="AC779" s="3" t="str">
        <f>IFERROR(VLOOKUP($C779*1,Lookups!$H:$N,5,FALSE),"")</f>
        <v>Dining room</v>
      </c>
      <c r="AD779" s="3" t="str">
        <f>IFERROR(VLOOKUP($C779*1,Lookups!$H:$N,6,FALSE),"")</f>
        <v>Food</v>
      </c>
      <c r="AE779" s="3">
        <f>IFERROR(VLOOKUP($C779*1,Lookups!$H:$N,7,FALSE),"")</f>
        <v>0</v>
      </c>
      <c r="AF779" s="3" t="str">
        <f>VLOOKUP(B779*1,Stores!$A:$C,3,FALSE)</f>
        <v>DFG</v>
      </c>
    </row>
    <row r="780" spans="1:32">
      <c r="A780" s="3" t="s">
        <v>917</v>
      </c>
      <c r="B780" s="3" t="s">
        <v>940</v>
      </c>
      <c r="C780" s="3">
        <v>999216</v>
      </c>
      <c r="D780" s="3" t="s">
        <v>918</v>
      </c>
      <c r="E780" s="3" t="s">
        <v>489</v>
      </c>
      <c r="F780" s="3">
        <v>2016</v>
      </c>
      <c r="G780" s="164">
        <v>0</v>
      </c>
      <c r="H780" s="3">
        <v>23064.911520000001</v>
      </c>
      <c r="I780" s="3">
        <v>22200.096099999999</v>
      </c>
      <c r="J780" s="3">
        <v>27007.333359999997</v>
      </c>
      <c r="K780" s="3">
        <v>23153.49582</v>
      </c>
      <c r="L780" s="3">
        <v>21526.265459999999</v>
      </c>
      <c r="M780" s="3">
        <v>14447.483399999997</v>
      </c>
      <c r="N780" s="3">
        <v>20740.192899999998</v>
      </c>
      <c r="O780" s="3">
        <v>15771.419999999998</v>
      </c>
      <c r="P780" s="3">
        <v>14919.353679999998</v>
      </c>
      <c r="Q780" s="3">
        <v>14589.660749999999</v>
      </c>
      <c r="R780" s="3">
        <v>10333.424640000001</v>
      </c>
      <c r="S780" s="3">
        <v>22893.684800000003</v>
      </c>
      <c r="T780" s="3">
        <v>19666.110100000002</v>
      </c>
      <c r="U780" s="3">
        <v>250313.43252999999</v>
      </c>
      <c r="V780" s="163">
        <f ca="1">SUM(INDIRECT(Inputs!$C$11&amp;ROW()&amp;":"&amp;Inputs!$C$12&amp;ROW()))</f>
        <v>14589.660749999999</v>
      </c>
      <c r="W780" s="163">
        <f ca="1">SUM(INDIRECT(Inputs!$C$13&amp;ROW()&amp;":"&amp;Inputs!$C$14&amp;ROW()))</f>
        <v>197420.21299</v>
      </c>
      <c r="X780" s="3" t="str">
        <f>IF(COUNTIFS(Lookups!$A:$A,C780)=1,"Gross Sales","")</f>
        <v/>
      </c>
      <c r="Y780" s="3" t="str">
        <f>IF(COUNTIFS(Lookups!$D:$D,C780)=1,"Bar Sales","")</f>
        <v/>
      </c>
      <c r="Z780" s="3" t="str">
        <f>IFERROR(VLOOKUP(C780*1,Lookups!$D:$F,3,FALSE),"")</f>
        <v/>
      </c>
      <c r="AA780" s="3" t="str">
        <f>IFERROR(VLOOKUP($C780*1,Lookups!$H:$N,3,FALSE),"")</f>
        <v>Sales</v>
      </c>
      <c r="AB780" s="3" t="str">
        <f>IFERROR(VLOOKUP($C780*1,Lookups!$H:$N,4,FALSE),"")</f>
        <v>Lunch</v>
      </c>
      <c r="AC780" s="3" t="str">
        <f>IFERROR(VLOOKUP($C780*1,Lookups!$H:$N,5,FALSE),"")</f>
        <v>Dining room</v>
      </c>
      <c r="AD780" s="3" t="str">
        <f>IFERROR(VLOOKUP($C780*1,Lookups!$H:$N,6,FALSE),"")</f>
        <v>Food</v>
      </c>
      <c r="AE780" s="3">
        <f>IFERROR(VLOOKUP($C780*1,Lookups!$H:$N,7,FALSE),"")</f>
        <v>0</v>
      </c>
      <c r="AF780" s="3" t="str">
        <f>VLOOKUP(B780*1,Stores!$A:$C,3,FALSE)</f>
        <v>DFG</v>
      </c>
    </row>
    <row r="781" spans="1:32">
      <c r="A781" s="3" t="s">
        <v>917</v>
      </c>
      <c r="B781" s="3" t="s">
        <v>941</v>
      </c>
      <c r="C781" s="3">
        <v>999216</v>
      </c>
      <c r="D781" s="3" t="s">
        <v>918</v>
      </c>
      <c r="E781" s="3" t="s">
        <v>489</v>
      </c>
      <c r="F781" s="3">
        <v>2016</v>
      </c>
      <c r="G781" s="164">
        <v>0</v>
      </c>
      <c r="H781" s="3">
        <v>56040.925080000001</v>
      </c>
      <c r="I781" s="3">
        <v>41248.165279999994</v>
      </c>
      <c r="J781" s="3">
        <v>40248.018999999993</v>
      </c>
      <c r="K781" s="3">
        <v>37941.434999999998</v>
      </c>
      <c r="L781" s="3">
        <v>36784.932099999991</v>
      </c>
      <c r="M781" s="3">
        <v>31946.727610000002</v>
      </c>
      <c r="N781" s="3">
        <v>32033.431499999999</v>
      </c>
      <c r="O781" s="3">
        <v>44740.061869999998</v>
      </c>
      <c r="P781" s="3">
        <v>49189.999950000005</v>
      </c>
      <c r="Q781" s="3">
        <v>35936.795509999996</v>
      </c>
      <c r="R781" s="3">
        <v>31059.16086</v>
      </c>
      <c r="S781" s="3">
        <v>36850.644389999994</v>
      </c>
      <c r="T781" s="3">
        <v>56844.205599999994</v>
      </c>
      <c r="U781" s="3">
        <v>530864.50374999992</v>
      </c>
      <c r="V781" s="163">
        <f ca="1">SUM(INDIRECT(Inputs!$C$11&amp;ROW()&amp;":"&amp;Inputs!$C$12&amp;ROW()))</f>
        <v>35936.795509999996</v>
      </c>
      <c r="W781" s="163">
        <f ca="1">SUM(INDIRECT(Inputs!$C$13&amp;ROW()&amp;":"&amp;Inputs!$C$14&amp;ROW()))</f>
        <v>406110.49289999995</v>
      </c>
      <c r="X781" s="3" t="str">
        <f>IF(COUNTIFS(Lookups!$A:$A,C781)=1,"Gross Sales","")</f>
        <v/>
      </c>
      <c r="Y781" s="3" t="str">
        <f>IF(COUNTIFS(Lookups!$D:$D,C781)=1,"Bar Sales","")</f>
        <v/>
      </c>
      <c r="Z781" s="3" t="str">
        <f>IFERROR(VLOOKUP(C781*1,Lookups!$D:$F,3,FALSE),"")</f>
        <v/>
      </c>
      <c r="AA781" s="3" t="str">
        <f>IFERROR(VLOOKUP($C781*1,Lookups!$H:$N,3,FALSE),"")</f>
        <v>Sales</v>
      </c>
      <c r="AB781" s="3" t="str">
        <f>IFERROR(VLOOKUP($C781*1,Lookups!$H:$N,4,FALSE),"")</f>
        <v>Lunch</v>
      </c>
      <c r="AC781" s="3" t="str">
        <f>IFERROR(VLOOKUP($C781*1,Lookups!$H:$N,5,FALSE),"")</f>
        <v>Dining room</v>
      </c>
      <c r="AD781" s="3" t="str">
        <f>IFERROR(VLOOKUP($C781*1,Lookups!$H:$N,6,FALSE),"")</f>
        <v>Food</v>
      </c>
      <c r="AE781" s="3">
        <f>IFERROR(VLOOKUP($C781*1,Lookups!$H:$N,7,FALSE),"")</f>
        <v>0</v>
      </c>
      <c r="AF781" s="3" t="str">
        <f>VLOOKUP(B781*1,Stores!$A:$C,3,FALSE)</f>
        <v>DFG</v>
      </c>
    </row>
    <row r="782" spans="1:32">
      <c r="A782" s="3" t="s">
        <v>917</v>
      </c>
      <c r="B782" s="3" t="s">
        <v>942</v>
      </c>
      <c r="C782" s="3">
        <v>999216</v>
      </c>
      <c r="D782" s="3" t="s">
        <v>918</v>
      </c>
      <c r="E782" s="3" t="s">
        <v>489</v>
      </c>
      <c r="F782" s="3">
        <v>2016</v>
      </c>
      <c r="G782" s="164">
        <v>0</v>
      </c>
      <c r="H782" s="3">
        <v>34021.040899999993</v>
      </c>
      <c r="I782" s="3">
        <v>33317.353579999995</v>
      </c>
      <c r="J782" s="3">
        <v>28550.3393</v>
      </c>
      <c r="K782" s="3">
        <v>32251.674419999999</v>
      </c>
      <c r="L782" s="3">
        <v>27797.682639999999</v>
      </c>
      <c r="M782" s="3">
        <v>25248.334299999995</v>
      </c>
      <c r="N782" s="3">
        <v>15656.412799999998</v>
      </c>
      <c r="O782" s="3">
        <v>16990.78458</v>
      </c>
      <c r="P782" s="3">
        <v>18200.872619999998</v>
      </c>
      <c r="Q782" s="3">
        <v>25224.956399999999</v>
      </c>
      <c r="R782" s="3">
        <v>17850.353920000001</v>
      </c>
      <c r="S782" s="3">
        <v>39980.492440000002</v>
      </c>
      <c r="T782" s="3">
        <v>36054.424699999996</v>
      </c>
      <c r="U782" s="3">
        <v>351144.72259999992</v>
      </c>
      <c r="V782" s="163">
        <f ca="1">SUM(INDIRECT(Inputs!$C$11&amp;ROW()&amp;":"&amp;Inputs!$C$12&amp;ROW()))</f>
        <v>25224.956399999999</v>
      </c>
      <c r="W782" s="163">
        <f ca="1">SUM(INDIRECT(Inputs!$C$13&amp;ROW()&amp;":"&amp;Inputs!$C$14&amp;ROW()))</f>
        <v>257259.45153999995</v>
      </c>
      <c r="X782" s="3" t="str">
        <f>IF(COUNTIFS(Lookups!$A:$A,C782)=1,"Gross Sales","")</f>
        <v/>
      </c>
      <c r="Y782" s="3" t="str">
        <f>IF(COUNTIFS(Lookups!$D:$D,C782)=1,"Bar Sales","")</f>
        <v/>
      </c>
      <c r="Z782" s="3" t="str">
        <f>IFERROR(VLOOKUP(C782*1,Lookups!$D:$F,3,FALSE),"")</f>
        <v/>
      </c>
      <c r="AA782" s="3" t="str">
        <f>IFERROR(VLOOKUP($C782*1,Lookups!$H:$N,3,FALSE),"")</f>
        <v>Sales</v>
      </c>
      <c r="AB782" s="3" t="str">
        <f>IFERROR(VLOOKUP($C782*1,Lookups!$H:$N,4,FALSE),"")</f>
        <v>Lunch</v>
      </c>
      <c r="AC782" s="3" t="str">
        <f>IFERROR(VLOOKUP($C782*1,Lookups!$H:$N,5,FALSE),"")</f>
        <v>Dining room</v>
      </c>
      <c r="AD782" s="3" t="str">
        <f>IFERROR(VLOOKUP($C782*1,Lookups!$H:$N,6,FALSE),"")</f>
        <v>Food</v>
      </c>
      <c r="AE782" s="3">
        <f>IFERROR(VLOOKUP($C782*1,Lookups!$H:$N,7,FALSE),"")</f>
        <v>0</v>
      </c>
      <c r="AF782" s="3" t="str">
        <f>VLOOKUP(B782*1,Stores!$A:$C,3,FALSE)</f>
        <v>DFG</v>
      </c>
    </row>
    <row r="783" spans="1:32">
      <c r="A783" s="3" t="s">
        <v>917</v>
      </c>
      <c r="B783" s="3" t="s">
        <v>943</v>
      </c>
      <c r="C783" s="3">
        <v>999216</v>
      </c>
      <c r="D783" s="3" t="s">
        <v>918</v>
      </c>
      <c r="E783" s="3" t="s">
        <v>489</v>
      </c>
      <c r="F783" s="3">
        <v>2016</v>
      </c>
      <c r="G783" s="164">
        <v>0</v>
      </c>
      <c r="H783" s="3">
        <v>13865.843599999998</v>
      </c>
      <c r="I783" s="3">
        <v>16106.388199999999</v>
      </c>
      <c r="J783" s="3">
        <v>20400.14256</v>
      </c>
      <c r="K783" s="3">
        <v>17826.271540000002</v>
      </c>
      <c r="L783" s="3">
        <v>17447.839919999999</v>
      </c>
      <c r="M783" s="3">
        <v>13301.927100000001</v>
      </c>
      <c r="N783" s="3">
        <v>11418.461599999999</v>
      </c>
      <c r="O783" s="3">
        <v>10734.310299999999</v>
      </c>
      <c r="P783" s="3">
        <v>13175.418899999997</v>
      </c>
      <c r="Q783" s="3">
        <v>14754.638849999999</v>
      </c>
      <c r="R783" s="3">
        <v>15878.817149999999</v>
      </c>
      <c r="S783" s="3">
        <v>14517.914040000001</v>
      </c>
      <c r="T783" s="3">
        <v>25332.668969999999</v>
      </c>
      <c r="U783" s="3">
        <v>204760.64272999996</v>
      </c>
      <c r="V783" s="163">
        <f ca="1">SUM(INDIRECT(Inputs!$C$11&amp;ROW()&amp;":"&amp;Inputs!$C$12&amp;ROW()))</f>
        <v>14754.638849999999</v>
      </c>
      <c r="W783" s="163">
        <f ca="1">SUM(INDIRECT(Inputs!$C$13&amp;ROW()&amp;":"&amp;Inputs!$C$14&amp;ROW()))</f>
        <v>149031.24256999997</v>
      </c>
      <c r="X783" s="3" t="str">
        <f>IF(COUNTIFS(Lookups!$A:$A,C783)=1,"Gross Sales","")</f>
        <v/>
      </c>
      <c r="Y783" s="3" t="str">
        <f>IF(COUNTIFS(Lookups!$D:$D,C783)=1,"Bar Sales","")</f>
        <v/>
      </c>
      <c r="Z783" s="3" t="str">
        <f>IFERROR(VLOOKUP(C783*1,Lookups!$D:$F,3,FALSE),"")</f>
        <v/>
      </c>
      <c r="AA783" s="3" t="str">
        <f>IFERROR(VLOOKUP($C783*1,Lookups!$H:$N,3,FALSE),"")</f>
        <v>Sales</v>
      </c>
      <c r="AB783" s="3" t="str">
        <f>IFERROR(VLOOKUP($C783*1,Lookups!$H:$N,4,FALSE),"")</f>
        <v>Lunch</v>
      </c>
      <c r="AC783" s="3" t="str">
        <f>IFERROR(VLOOKUP($C783*1,Lookups!$H:$N,5,FALSE),"")</f>
        <v>Dining room</v>
      </c>
      <c r="AD783" s="3" t="str">
        <f>IFERROR(VLOOKUP($C783*1,Lookups!$H:$N,6,FALSE),"")</f>
        <v>Food</v>
      </c>
      <c r="AE783" s="3">
        <f>IFERROR(VLOOKUP($C783*1,Lookups!$H:$N,7,FALSE),"")</f>
        <v>0</v>
      </c>
      <c r="AF783" s="3" t="str">
        <f>VLOOKUP(B783*1,Stores!$A:$C,3,FALSE)</f>
        <v>DFG</v>
      </c>
    </row>
    <row r="784" spans="1:32">
      <c r="A784" s="3" t="s">
        <v>917</v>
      </c>
      <c r="B784" s="3" t="s">
        <v>944</v>
      </c>
      <c r="C784" s="3">
        <v>999216</v>
      </c>
      <c r="D784" s="3" t="s">
        <v>918</v>
      </c>
      <c r="E784" s="3" t="s">
        <v>489</v>
      </c>
      <c r="F784" s="3">
        <v>2016</v>
      </c>
      <c r="G784" s="164">
        <v>0</v>
      </c>
      <c r="H784" s="3">
        <v>22657.387200000001</v>
      </c>
      <c r="I784" s="3">
        <v>22495.227719999999</v>
      </c>
      <c r="J784" s="3">
        <v>20431.256579999997</v>
      </c>
      <c r="K784" s="3">
        <v>24000.269789999995</v>
      </c>
      <c r="L784" s="3">
        <v>22110.709949999997</v>
      </c>
      <c r="M784" s="3">
        <v>20881.18046</v>
      </c>
      <c r="N784" s="3">
        <v>18363.085299999999</v>
      </c>
      <c r="O784" s="3">
        <v>19556.67252</v>
      </c>
      <c r="P784" s="3">
        <v>20872.534410000004</v>
      </c>
      <c r="Q784" s="3">
        <v>20042.922900000001</v>
      </c>
      <c r="R784" s="3">
        <v>21423.739750000001</v>
      </c>
      <c r="S784" s="3">
        <v>22565.006099999995</v>
      </c>
      <c r="T784" s="3">
        <v>27230.944719999996</v>
      </c>
      <c r="U784" s="3">
        <v>282630.9374</v>
      </c>
      <c r="V784" s="163">
        <f ca="1">SUM(INDIRECT(Inputs!$C$11&amp;ROW()&amp;":"&amp;Inputs!$C$12&amp;ROW()))</f>
        <v>20042.922900000001</v>
      </c>
      <c r="W784" s="163">
        <f ca="1">SUM(INDIRECT(Inputs!$C$13&amp;ROW()&amp;":"&amp;Inputs!$C$14&amp;ROW()))</f>
        <v>211411.24682999999</v>
      </c>
      <c r="X784" s="3" t="str">
        <f>IF(COUNTIFS(Lookups!$A:$A,C784)=1,"Gross Sales","")</f>
        <v/>
      </c>
      <c r="Y784" s="3" t="str">
        <f>IF(COUNTIFS(Lookups!$D:$D,C784)=1,"Bar Sales","")</f>
        <v/>
      </c>
      <c r="Z784" s="3" t="str">
        <f>IFERROR(VLOOKUP(C784*1,Lookups!$D:$F,3,FALSE),"")</f>
        <v/>
      </c>
      <c r="AA784" s="3" t="str">
        <f>IFERROR(VLOOKUP($C784*1,Lookups!$H:$N,3,FALSE),"")</f>
        <v>Sales</v>
      </c>
      <c r="AB784" s="3" t="str">
        <f>IFERROR(VLOOKUP($C784*1,Lookups!$H:$N,4,FALSE),"")</f>
        <v>Lunch</v>
      </c>
      <c r="AC784" s="3" t="str">
        <f>IFERROR(VLOOKUP($C784*1,Lookups!$H:$N,5,FALSE),"")</f>
        <v>Dining room</v>
      </c>
      <c r="AD784" s="3" t="str">
        <f>IFERROR(VLOOKUP($C784*1,Lookups!$H:$N,6,FALSE),"")</f>
        <v>Food</v>
      </c>
      <c r="AE784" s="3">
        <f>IFERROR(VLOOKUP($C784*1,Lookups!$H:$N,7,FALSE),"")</f>
        <v>0</v>
      </c>
      <c r="AF784" s="3" t="str">
        <f>VLOOKUP(B784*1,Stores!$A:$C,3,FALSE)</f>
        <v>DFG</v>
      </c>
    </row>
    <row r="785" spans="1:32">
      <c r="A785" s="3" t="s">
        <v>917</v>
      </c>
      <c r="B785" s="3" t="s">
        <v>945</v>
      </c>
      <c r="C785" s="3">
        <v>999216</v>
      </c>
      <c r="D785" s="3" t="s">
        <v>918</v>
      </c>
      <c r="E785" s="3" t="s">
        <v>489</v>
      </c>
      <c r="F785" s="3">
        <v>2016</v>
      </c>
      <c r="G785" s="164">
        <v>0</v>
      </c>
      <c r="H785" s="3">
        <v>19742.246999999999</v>
      </c>
      <c r="I785" s="3">
        <v>33745.898619999993</v>
      </c>
      <c r="J785" s="3">
        <v>22602.010199999993</v>
      </c>
      <c r="K785" s="3">
        <v>29758.472800000003</v>
      </c>
      <c r="L785" s="3">
        <v>30851.210879999995</v>
      </c>
      <c r="M785" s="3">
        <v>24320.590559999997</v>
      </c>
      <c r="N785" s="3">
        <v>27961.345439999994</v>
      </c>
      <c r="O785" s="3">
        <v>19085.678779999998</v>
      </c>
      <c r="P785" s="3">
        <v>23968.791000000001</v>
      </c>
      <c r="Q785" s="3">
        <v>28137.686850000002</v>
      </c>
      <c r="R785" s="3">
        <v>21291.209940000001</v>
      </c>
      <c r="S785" s="3">
        <v>29558.005399999995</v>
      </c>
      <c r="T785" s="3">
        <v>28004.388999999999</v>
      </c>
      <c r="U785" s="3">
        <v>339027.53646999999</v>
      </c>
      <c r="V785" s="163">
        <f ca="1">SUM(INDIRECT(Inputs!$C$11&amp;ROW()&amp;":"&amp;Inputs!$C$12&amp;ROW()))</f>
        <v>28137.686850000002</v>
      </c>
      <c r="W785" s="163">
        <f ca="1">SUM(INDIRECT(Inputs!$C$13&amp;ROW()&amp;":"&amp;Inputs!$C$14&amp;ROW()))</f>
        <v>260173.93212999997</v>
      </c>
      <c r="X785" s="3" t="str">
        <f>IF(COUNTIFS(Lookups!$A:$A,C785)=1,"Gross Sales","")</f>
        <v/>
      </c>
      <c r="Y785" s="3" t="str">
        <f>IF(COUNTIFS(Lookups!$D:$D,C785)=1,"Bar Sales","")</f>
        <v/>
      </c>
      <c r="Z785" s="3" t="str">
        <f>IFERROR(VLOOKUP(C785*1,Lookups!$D:$F,3,FALSE),"")</f>
        <v/>
      </c>
      <c r="AA785" s="3" t="str">
        <f>IFERROR(VLOOKUP($C785*1,Lookups!$H:$N,3,FALSE),"")</f>
        <v>Sales</v>
      </c>
      <c r="AB785" s="3" t="str">
        <f>IFERROR(VLOOKUP($C785*1,Lookups!$H:$N,4,FALSE),"")</f>
        <v>Lunch</v>
      </c>
      <c r="AC785" s="3" t="str">
        <f>IFERROR(VLOOKUP($C785*1,Lookups!$H:$N,5,FALSE),"")</f>
        <v>Dining room</v>
      </c>
      <c r="AD785" s="3" t="str">
        <f>IFERROR(VLOOKUP($C785*1,Lookups!$H:$N,6,FALSE),"")</f>
        <v>Food</v>
      </c>
      <c r="AE785" s="3">
        <f>IFERROR(VLOOKUP($C785*1,Lookups!$H:$N,7,FALSE),"")</f>
        <v>0</v>
      </c>
      <c r="AF785" s="3" t="str">
        <f>VLOOKUP(B785*1,Stores!$A:$C,3,FALSE)</f>
        <v>DFG</v>
      </c>
    </row>
    <row r="786" spans="1:32">
      <c r="A786" s="3" t="s">
        <v>917</v>
      </c>
      <c r="B786" s="3" t="s">
        <v>946</v>
      </c>
      <c r="C786" s="3">
        <v>999216</v>
      </c>
      <c r="D786" s="3" t="s">
        <v>918</v>
      </c>
      <c r="E786" s="3" t="s">
        <v>489</v>
      </c>
      <c r="F786" s="3">
        <v>2016</v>
      </c>
      <c r="G786" s="164">
        <v>0</v>
      </c>
      <c r="H786" s="3">
        <v>24051.852999999996</v>
      </c>
      <c r="I786" s="3">
        <v>19913.679309999996</v>
      </c>
      <c r="J786" s="3">
        <v>13889.6037</v>
      </c>
      <c r="K786" s="3">
        <v>20430.442199999998</v>
      </c>
      <c r="L786" s="3">
        <v>21036.859199999999</v>
      </c>
      <c r="M786" s="3">
        <v>16147.167749999997</v>
      </c>
      <c r="N786" s="3">
        <v>16189.32497</v>
      </c>
      <c r="O786" s="3">
        <v>27056.546859999999</v>
      </c>
      <c r="P786" s="3">
        <v>17104.727149999999</v>
      </c>
      <c r="Q786" s="3">
        <v>14121.243359999999</v>
      </c>
      <c r="R786" s="3">
        <v>18613.76426</v>
      </c>
      <c r="S786" s="3">
        <v>19662.81898</v>
      </c>
      <c r="T786" s="3">
        <v>19967.524079999999</v>
      </c>
      <c r="U786" s="3">
        <v>248185.55481999996</v>
      </c>
      <c r="V786" s="163">
        <f ca="1">SUM(INDIRECT(Inputs!$C$11&amp;ROW()&amp;":"&amp;Inputs!$C$12&amp;ROW()))</f>
        <v>14121.243359999999</v>
      </c>
      <c r="W786" s="163">
        <f ca="1">SUM(INDIRECT(Inputs!$C$13&amp;ROW()&amp;":"&amp;Inputs!$C$14&amp;ROW()))</f>
        <v>189941.44749999995</v>
      </c>
      <c r="X786" s="3" t="str">
        <f>IF(COUNTIFS(Lookups!$A:$A,C786)=1,"Gross Sales","")</f>
        <v/>
      </c>
      <c r="Y786" s="3" t="str">
        <f>IF(COUNTIFS(Lookups!$D:$D,C786)=1,"Bar Sales","")</f>
        <v/>
      </c>
      <c r="Z786" s="3" t="str">
        <f>IFERROR(VLOOKUP(C786*1,Lookups!$D:$F,3,FALSE),"")</f>
        <v/>
      </c>
      <c r="AA786" s="3" t="str">
        <f>IFERROR(VLOOKUP($C786*1,Lookups!$H:$N,3,FALSE),"")</f>
        <v>Sales</v>
      </c>
      <c r="AB786" s="3" t="str">
        <f>IFERROR(VLOOKUP($C786*1,Lookups!$H:$N,4,FALSE),"")</f>
        <v>Lunch</v>
      </c>
      <c r="AC786" s="3" t="str">
        <f>IFERROR(VLOOKUP($C786*1,Lookups!$H:$N,5,FALSE),"")</f>
        <v>Dining room</v>
      </c>
      <c r="AD786" s="3" t="str">
        <f>IFERROR(VLOOKUP($C786*1,Lookups!$H:$N,6,FALSE),"")</f>
        <v>Food</v>
      </c>
      <c r="AE786" s="3">
        <f>IFERROR(VLOOKUP($C786*1,Lookups!$H:$N,7,FALSE),"")</f>
        <v>0</v>
      </c>
      <c r="AF786" s="3" t="str">
        <f>VLOOKUP(B786*1,Stores!$A:$C,3,FALSE)</f>
        <v>DFG</v>
      </c>
    </row>
    <row r="787" spans="1:32">
      <c r="A787" s="3" t="s">
        <v>917</v>
      </c>
      <c r="B787" s="3" t="s">
        <v>947</v>
      </c>
      <c r="C787" s="3">
        <v>999216</v>
      </c>
      <c r="D787" s="3" t="s">
        <v>918</v>
      </c>
      <c r="E787" s="3" t="s">
        <v>489</v>
      </c>
      <c r="F787" s="3">
        <v>2016</v>
      </c>
      <c r="G787" s="164">
        <v>0</v>
      </c>
      <c r="H787" s="3">
        <v>35039.062799999992</v>
      </c>
      <c r="I787" s="3">
        <v>29952.790560000001</v>
      </c>
      <c r="J787" s="3">
        <v>23755.26426</v>
      </c>
      <c r="K787" s="3">
        <v>23530.860290000001</v>
      </c>
      <c r="L787" s="3">
        <v>24219.054090000001</v>
      </c>
      <c r="M787" s="3">
        <v>27808.685100000002</v>
      </c>
      <c r="N787" s="3">
        <v>34913.619650000001</v>
      </c>
      <c r="O787" s="3">
        <v>33984.060109999991</v>
      </c>
      <c r="P787" s="3">
        <v>35003.953599999993</v>
      </c>
      <c r="Q787" s="3">
        <v>21979.134450000001</v>
      </c>
      <c r="R787" s="3">
        <v>27518.790599999997</v>
      </c>
      <c r="S787" s="3">
        <v>26461.954400000002</v>
      </c>
      <c r="T787" s="3">
        <v>34210.957199999997</v>
      </c>
      <c r="U787" s="3">
        <v>378378.18711</v>
      </c>
      <c r="V787" s="163">
        <f ca="1">SUM(INDIRECT(Inputs!$C$11&amp;ROW()&amp;":"&amp;Inputs!$C$12&amp;ROW()))</f>
        <v>21979.134450000001</v>
      </c>
      <c r="W787" s="163">
        <f ca="1">SUM(INDIRECT(Inputs!$C$13&amp;ROW()&amp;":"&amp;Inputs!$C$14&amp;ROW()))</f>
        <v>290186.48491</v>
      </c>
      <c r="X787" s="3" t="str">
        <f>IF(COUNTIFS(Lookups!$A:$A,C787)=1,"Gross Sales","")</f>
        <v/>
      </c>
      <c r="Y787" s="3" t="str">
        <f>IF(COUNTIFS(Lookups!$D:$D,C787)=1,"Bar Sales","")</f>
        <v/>
      </c>
      <c r="Z787" s="3" t="str">
        <f>IFERROR(VLOOKUP(C787*1,Lookups!$D:$F,3,FALSE),"")</f>
        <v/>
      </c>
      <c r="AA787" s="3" t="str">
        <f>IFERROR(VLOOKUP($C787*1,Lookups!$H:$N,3,FALSE),"")</f>
        <v>Sales</v>
      </c>
      <c r="AB787" s="3" t="str">
        <f>IFERROR(VLOOKUP($C787*1,Lookups!$H:$N,4,FALSE),"")</f>
        <v>Lunch</v>
      </c>
      <c r="AC787" s="3" t="str">
        <f>IFERROR(VLOOKUP($C787*1,Lookups!$H:$N,5,FALSE),"")</f>
        <v>Dining room</v>
      </c>
      <c r="AD787" s="3" t="str">
        <f>IFERROR(VLOOKUP($C787*1,Lookups!$H:$N,6,FALSE),"")</f>
        <v>Food</v>
      </c>
      <c r="AE787" s="3">
        <f>IFERROR(VLOOKUP($C787*1,Lookups!$H:$N,7,FALSE),"")</f>
        <v>0</v>
      </c>
      <c r="AF787" s="3" t="str">
        <f>VLOOKUP(B787*1,Stores!$A:$C,3,FALSE)</f>
        <v>DFG</v>
      </c>
    </row>
    <row r="788" spans="1:32">
      <c r="A788" s="3" t="s">
        <v>917</v>
      </c>
      <c r="B788" s="3" t="s">
        <v>948</v>
      </c>
      <c r="C788" s="3">
        <v>999216</v>
      </c>
      <c r="D788" s="3" t="s">
        <v>918</v>
      </c>
      <c r="E788" s="3" t="s">
        <v>489</v>
      </c>
      <c r="F788" s="3">
        <v>2016</v>
      </c>
      <c r="G788" s="164">
        <v>0</v>
      </c>
      <c r="H788" s="3">
        <v>29586.257400000002</v>
      </c>
      <c r="I788" s="3">
        <v>20684.442239999997</v>
      </c>
      <c r="J788" s="3">
        <v>18761.884399999995</v>
      </c>
      <c r="K788" s="3">
        <v>18598.701659999999</v>
      </c>
      <c r="L788" s="3">
        <v>22670.834129999999</v>
      </c>
      <c r="M788" s="3">
        <v>17493.250949999998</v>
      </c>
      <c r="N788" s="3">
        <v>20133.790459999997</v>
      </c>
      <c r="O788" s="3">
        <v>20120.194499999998</v>
      </c>
      <c r="P788" s="3">
        <v>18385.030579999995</v>
      </c>
      <c r="Q788" s="3">
        <v>10287.831679999999</v>
      </c>
      <c r="R788" s="3">
        <v>6750.0341999999991</v>
      </c>
      <c r="S788" s="3">
        <v>10169.459999999999</v>
      </c>
      <c r="T788" s="3">
        <v>17812.096399999999</v>
      </c>
      <c r="U788" s="3">
        <v>231453.80859999996</v>
      </c>
      <c r="V788" s="163">
        <f ca="1">SUM(INDIRECT(Inputs!$C$11&amp;ROW()&amp;":"&amp;Inputs!$C$12&amp;ROW()))</f>
        <v>10287.831679999999</v>
      </c>
      <c r="W788" s="163">
        <f ca="1">SUM(INDIRECT(Inputs!$C$13&amp;ROW()&amp;":"&amp;Inputs!$C$14&amp;ROW()))</f>
        <v>196722.21799999996</v>
      </c>
      <c r="X788" s="3" t="str">
        <f>IF(COUNTIFS(Lookups!$A:$A,C788)=1,"Gross Sales","")</f>
        <v/>
      </c>
      <c r="Y788" s="3" t="str">
        <f>IF(COUNTIFS(Lookups!$D:$D,C788)=1,"Bar Sales","")</f>
        <v/>
      </c>
      <c r="Z788" s="3" t="str">
        <f>IFERROR(VLOOKUP(C788*1,Lookups!$D:$F,3,FALSE),"")</f>
        <v/>
      </c>
      <c r="AA788" s="3" t="str">
        <f>IFERROR(VLOOKUP($C788*1,Lookups!$H:$N,3,FALSE),"")</f>
        <v>Sales</v>
      </c>
      <c r="AB788" s="3" t="str">
        <f>IFERROR(VLOOKUP($C788*1,Lookups!$H:$N,4,FALSE),"")</f>
        <v>Lunch</v>
      </c>
      <c r="AC788" s="3" t="str">
        <f>IFERROR(VLOOKUP($C788*1,Lookups!$H:$N,5,FALSE),"")</f>
        <v>Dining room</v>
      </c>
      <c r="AD788" s="3" t="str">
        <f>IFERROR(VLOOKUP($C788*1,Lookups!$H:$N,6,FALSE),"")</f>
        <v>Food</v>
      </c>
      <c r="AE788" s="3">
        <f>IFERROR(VLOOKUP($C788*1,Lookups!$H:$N,7,FALSE),"")</f>
        <v>0</v>
      </c>
      <c r="AF788" s="3" t="str">
        <f>VLOOKUP(B788*1,Stores!$A:$C,3,FALSE)</f>
        <v>DFG</v>
      </c>
    </row>
    <row r="789" spans="1:32">
      <c r="A789" s="3" t="s">
        <v>917</v>
      </c>
      <c r="B789" s="3" t="s">
        <v>949</v>
      </c>
      <c r="C789" s="3">
        <v>999216</v>
      </c>
      <c r="D789" s="3" t="s">
        <v>918</v>
      </c>
      <c r="E789" s="3" t="s">
        <v>489</v>
      </c>
      <c r="F789" s="3">
        <v>2016</v>
      </c>
      <c r="G789" s="164">
        <v>0</v>
      </c>
      <c r="H789" s="3">
        <v>35924.571900000003</v>
      </c>
      <c r="I789" s="3">
        <v>27966.094799999999</v>
      </c>
      <c r="J789" s="3">
        <v>27236.228599999995</v>
      </c>
      <c r="K789" s="3">
        <v>27589.744000000002</v>
      </c>
      <c r="L789" s="3">
        <v>40745.454959999995</v>
      </c>
      <c r="M789" s="3">
        <v>25344.164089999995</v>
      </c>
      <c r="N789" s="3">
        <v>35197.659349999994</v>
      </c>
      <c r="O789" s="3">
        <v>36815.765350000001</v>
      </c>
      <c r="P789" s="3">
        <v>35529.594519999999</v>
      </c>
      <c r="Q789" s="3">
        <v>28927.103099999997</v>
      </c>
      <c r="R789" s="3">
        <v>22045.25505</v>
      </c>
      <c r="S789" s="3">
        <v>29494.321919999995</v>
      </c>
      <c r="T789" s="3">
        <v>33457.264049999998</v>
      </c>
      <c r="U789" s="3">
        <v>406273.22169000003</v>
      </c>
      <c r="V789" s="163">
        <f ca="1">SUM(INDIRECT(Inputs!$C$11&amp;ROW()&amp;":"&amp;Inputs!$C$12&amp;ROW()))</f>
        <v>28927.103099999997</v>
      </c>
      <c r="W789" s="163">
        <f ca="1">SUM(INDIRECT(Inputs!$C$13&amp;ROW()&amp;":"&amp;Inputs!$C$14&amp;ROW()))</f>
        <v>321276.38067000004</v>
      </c>
      <c r="X789" s="3" t="str">
        <f>IF(COUNTIFS(Lookups!$A:$A,C789)=1,"Gross Sales","")</f>
        <v/>
      </c>
      <c r="Y789" s="3" t="str">
        <f>IF(COUNTIFS(Lookups!$D:$D,C789)=1,"Bar Sales","")</f>
        <v/>
      </c>
      <c r="Z789" s="3" t="str">
        <f>IFERROR(VLOOKUP(C789*1,Lookups!$D:$F,3,FALSE),"")</f>
        <v/>
      </c>
      <c r="AA789" s="3" t="str">
        <f>IFERROR(VLOOKUP($C789*1,Lookups!$H:$N,3,FALSE),"")</f>
        <v>Sales</v>
      </c>
      <c r="AB789" s="3" t="str">
        <f>IFERROR(VLOOKUP($C789*1,Lookups!$H:$N,4,FALSE),"")</f>
        <v>Lunch</v>
      </c>
      <c r="AC789" s="3" t="str">
        <f>IFERROR(VLOOKUP($C789*1,Lookups!$H:$N,5,FALSE),"")</f>
        <v>Dining room</v>
      </c>
      <c r="AD789" s="3" t="str">
        <f>IFERROR(VLOOKUP($C789*1,Lookups!$H:$N,6,FALSE),"")</f>
        <v>Food</v>
      </c>
      <c r="AE789" s="3">
        <f>IFERROR(VLOOKUP($C789*1,Lookups!$H:$N,7,FALSE),"")</f>
        <v>0</v>
      </c>
      <c r="AF789" s="3" t="str">
        <f>VLOOKUP(B789*1,Stores!$A:$C,3,FALSE)</f>
        <v>DFG</v>
      </c>
    </row>
    <row r="790" spans="1:32">
      <c r="A790" s="3" t="s">
        <v>917</v>
      </c>
      <c r="B790" s="3" t="s">
        <v>950</v>
      </c>
      <c r="C790" s="3">
        <v>999216</v>
      </c>
      <c r="D790" s="3" t="s">
        <v>918</v>
      </c>
      <c r="E790" s="3" t="s">
        <v>489</v>
      </c>
      <c r="F790" s="3">
        <v>2016</v>
      </c>
      <c r="G790" s="164">
        <v>0</v>
      </c>
      <c r="H790" s="3">
        <v>20538.626499999995</v>
      </c>
      <c r="I790" s="3">
        <v>20225.061499999996</v>
      </c>
      <c r="J790" s="3">
        <v>17888.366999999998</v>
      </c>
      <c r="K790" s="3">
        <v>14426.220899999998</v>
      </c>
      <c r="L790" s="3">
        <v>25706.882179999997</v>
      </c>
      <c r="M790" s="3">
        <v>12150.409599999999</v>
      </c>
      <c r="N790" s="3">
        <v>15629.512500000001</v>
      </c>
      <c r="O790" s="3">
        <v>11522.86695</v>
      </c>
      <c r="P790" s="3">
        <v>13414.540719999999</v>
      </c>
      <c r="Q790" s="3">
        <v>15668.7783</v>
      </c>
      <c r="R790" s="3">
        <v>16446.531640000001</v>
      </c>
      <c r="S790" s="3">
        <v>13864.798430000001</v>
      </c>
      <c r="T790" s="3">
        <v>21258.414239999998</v>
      </c>
      <c r="U790" s="3">
        <v>218741.01045999996</v>
      </c>
      <c r="V790" s="163">
        <f ca="1">SUM(INDIRECT(Inputs!$C$11&amp;ROW()&amp;":"&amp;Inputs!$C$12&amp;ROW()))</f>
        <v>15668.7783</v>
      </c>
      <c r="W790" s="163">
        <f ca="1">SUM(INDIRECT(Inputs!$C$13&amp;ROW()&amp;":"&amp;Inputs!$C$14&amp;ROW()))</f>
        <v>167171.26614999998</v>
      </c>
      <c r="X790" s="3" t="str">
        <f>IF(COUNTIFS(Lookups!$A:$A,C790)=1,"Gross Sales","")</f>
        <v/>
      </c>
      <c r="Y790" s="3" t="str">
        <f>IF(COUNTIFS(Lookups!$D:$D,C790)=1,"Bar Sales","")</f>
        <v/>
      </c>
      <c r="Z790" s="3" t="str">
        <f>IFERROR(VLOOKUP(C790*1,Lookups!$D:$F,3,FALSE),"")</f>
        <v/>
      </c>
      <c r="AA790" s="3" t="str">
        <f>IFERROR(VLOOKUP($C790*1,Lookups!$H:$N,3,FALSE),"")</f>
        <v>Sales</v>
      </c>
      <c r="AB790" s="3" t="str">
        <f>IFERROR(VLOOKUP($C790*1,Lookups!$H:$N,4,FALSE),"")</f>
        <v>Lunch</v>
      </c>
      <c r="AC790" s="3" t="str">
        <f>IFERROR(VLOOKUP($C790*1,Lookups!$H:$N,5,FALSE),"")</f>
        <v>Dining room</v>
      </c>
      <c r="AD790" s="3" t="str">
        <f>IFERROR(VLOOKUP($C790*1,Lookups!$H:$N,6,FALSE),"")</f>
        <v>Food</v>
      </c>
      <c r="AE790" s="3">
        <f>IFERROR(VLOOKUP($C790*1,Lookups!$H:$N,7,FALSE),"")</f>
        <v>0</v>
      </c>
      <c r="AF790" s="3" t="str">
        <f>VLOOKUP(B790*1,Stores!$A:$C,3,FALSE)</f>
        <v>DFG</v>
      </c>
    </row>
    <row r="791" spans="1:32">
      <c r="A791" s="3" t="s">
        <v>917</v>
      </c>
      <c r="B791" s="3" t="s">
        <v>951</v>
      </c>
      <c r="C791" s="3">
        <v>999216</v>
      </c>
      <c r="D791" s="3" t="s">
        <v>918</v>
      </c>
      <c r="E791" s="3" t="s">
        <v>489</v>
      </c>
      <c r="F791" s="3">
        <v>2016</v>
      </c>
      <c r="G791" s="164">
        <v>0</v>
      </c>
      <c r="H791" s="3">
        <v>30278.149859999994</v>
      </c>
      <c r="I791" s="3">
        <v>31242.93172</v>
      </c>
      <c r="J791" s="3">
        <v>37517.65612</v>
      </c>
      <c r="K791" s="3">
        <v>31200.452429999998</v>
      </c>
      <c r="L791" s="3">
        <v>40903.715300000003</v>
      </c>
      <c r="M791" s="3">
        <v>31235.814749999998</v>
      </c>
      <c r="N791" s="3">
        <v>21495.979050000002</v>
      </c>
      <c r="O791" s="3">
        <v>19492.228139999999</v>
      </c>
      <c r="P791" s="3">
        <v>22374.770249999998</v>
      </c>
      <c r="Q791" s="3">
        <v>19844.942389999997</v>
      </c>
      <c r="R791" s="3">
        <v>33918.056969999998</v>
      </c>
      <c r="S791" s="3">
        <v>40448.206890000001</v>
      </c>
      <c r="T791" s="3">
        <v>28825.655600000002</v>
      </c>
      <c r="U791" s="3">
        <v>388778.55946999992</v>
      </c>
      <c r="V791" s="163">
        <f ca="1">SUM(INDIRECT(Inputs!$C$11&amp;ROW()&amp;":"&amp;Inputs!$C$12&amp;ROW()))</f>
        <v>19844.942389999997</v>
      </c>
      <c r="W791" s="163">
        <f ca="1">SUM(INDIRECT(Inputs!$C$13&amp;ROW()&amp;":"&amp;Inputs!$C$14&amp;ROW()))</f>
        <v>285586.64000999997</v>
      </c>
      <c r="X791" s="3" t="str">
        <f>IF(COUNTIFS(Lookups!$A:$A,C791)=1,"Gross Sales","")</f>
        <v/>
      </c>
      <c r="Y791" s="3" t="str">
        <f>IF(COUNTIFS(Lookups!$D:$D,C791)=1,"Bar Sales","")</f>
        <v/>
      </c>
      <c r="Z791" s="3" t="str">
        <f>IFERROR(VLOOKUP(C791*1,Lookups!$D:$F,3,FALSE),"")</f>
        <v/>
      </c>
      <c r="AA791" s="3" t="str">
        <f>IFERROR(VLOOKUP($C791*1,Lookups!$H:$N,3,FALSE),"")</f>
        <v>Sales</v>
      </c>
      <c r="AB791" s="3" t="str">
        <f>IFERROR(VLOOKUP($C791*1,Lookups!$H:$N,4,FALSE),"")</f>
        <v>Lunch</v>
      </c>
      <c r="AC791" s="3" t="str">
        <f>IFERROR(VLOOKUP($C791*1,Lookups!$H:$N,5,FALSE),"")</f>
        <v>Dining room</v>
      </c>
      <c r="AD791" s="3" t="str">
        <f>IFERROR(VLOOKUP($C791*1,Lookups!$H:$N,6,FALSE),"")</f>
        <v>Food</v>
      </c>
      <c r="AE791" s="3">
        <f>IFERROR(VLOOKUP($C791*1,Lookups!$H:$N,7,FALSE),"")</f>
        <v>0</v>
      </c>
      <c r="AF791" s="3" t="str">
        <f>VLOOKUP(B791*1,Stores!$A:$C,3,FALSE)</f>
        <v>DFG</v>
      </c>
    </row>
    <row r="792" spans="1:32">
      <c r="A792" s="3" t="s">
        <v>917</v>
      </c>
      <c r="B792" s="3" t="s">
        <v>952</v>
      </c>
      <c r="C792" s="3">
        <v>999216</v>
      </c>
      <c r="D792" s="3" t="s">
        <v>918</v>
      </c>
      <c r="E792" s="3" t="s">
        <v>489</v>
      </c>
      <c r="F792" s="3">
        <v>2016</v>
      </c>
      <c r="G792" s="164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10.4125</v>
      </c>
      <c r="N792" s="3">
        <v>27569.555999999997</v>
      </c>
      <c r="O792" s="3">
        <v>37608.079459999994</v>
      </c>
      <c r="P792" s="3">
        <v>33688.453050000004</v>
      </c>
      <c r="Q792" s="3">
        <v>34361.635280000002</v>
      </c>
      <c r="R792" s="3">
        <v>41156.831519999992</v>
      </c>
      <c r="S792" s="3">
        <v>31414.573539999998</v>
      </c>
      <c r="T792" s="3">
        <v>35656.357099999994</v>
      </c>
      <c r="U792" s="3">
        <v>241465.89845000001</v>
      </c>
      <c r="V792" s="163">
        <f ca="1">SUM(INDIRECT(Inputs!$C$11&amp;ROW()&amp;":"&amp;Inputs!$C$12&amp;ROW()))</f>
        <v>34361.635280000002</v>
      </c>
      <c r="W792" s="163">
        <f ca="1">SUM(INDIRECT(Inputs!$C$13&amp;ROW()&amp;":"&amp;Inputs!$C$14&amp;ROW()))</f>
        <v>133238.13628999999</v>
      </c>
      <c r="X792" s="3" t="str">
        <f>IF(COUNTIFS(Lookups!$A:$A,C792)=1,"Gross Sales","")</f>
        <v/>
      </c>
      <c r="Y792" s="3" t="str">
        <f>IF(COUNTIFS(Lookups!$D:$D,C792)=1,"Bar Sales","")</f>
        <v/>
      </c>
      <c r="Z792" s="3" t="str">
        <f>IFERROR(VLOOKUP(C792*1,Lookups!$D:$F,3,FALSE),"")</f>
        <v/>
      </c>
      <c r="AA792" s="3" t="str">
        <f>IFERROR(VLOOKUP($C792*1,Lookups!$H:$N,3,FALSE),"")</f>
        <v>Sales</v>
      </c>
      <c r="AB792" s="3" t="str">
        <f>IFERROR(VLOOKUP($C792*1,Lookups!$H:$N,4,FALSE),"")</f>
        <v>Lunch</v>
      </c>
      <c r="AC792" s="3" t="str">
        <f>IFERROR(VLOOKUP($C792*1,Lookups!$H:$N,5,FALSE),"")</f>
        <v>Dining room</v>
      </c>
      <c r="AD792" s="3" t="str">
        <f>IFERROR(VLOOKUP($C792*1,Lookups!$H:$N,6,FALSE),"")</f>
        <v>Food</v>
      </c>
      <c r="AE792" s="3">
        <f>IFERROR(VLOOKUP($C792*1,Lookups!$H:$N,7,FALSE),"")</f>
        <v>0</v>
      </c>
      <c r="AF792" s="3" t="str">
        <f>VLOOKUP(B792*1,Stores!$A:$C,3,FALSE)</f>
        <v>DFG</v>
      </c>
    </row>
    <row r="793" spans="1:32">
      <c r="A793" s="3" t="s">
        <v>917</v>
      </c>
      <c r="B793" s="3" t="s">
        <v>953</v>
      </c>
      <c r="C793" s="3">
        <v>999216</v>
      </c>
      <c r="D793" s="3" t="s">
        <v>918</v>
      </c>
      <c r="E793" s="3" t="s">
        <v>489</v>
      </c>
      <c r="F793" s="3">
        <v>2016</v>
      </c>
      <c r="G793" s="164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3359.4868999999994</v>
      </c>
      <c r="S793" s="3">
        <v>32635.852759999998</v>
      </c>
      <c r="T793" s="3">
        <v>33259.703399999999</v>
      </c>
      <c r="U793" s="3">
        <v>69255.043059999996</v>
      </c>
      <c r="V793" s="163">
        <f ca="1">SUM(INDIRECT(Inputs!$C$11&amp;ROW()&amp;":"&amp;Inputs!$C$12&amp;ROW()))</f>
        <v>0</v>
      </c>
      <c r="W793" s="163">
        <f ca="1">SUM(INDIRECT(Inputs!$C$13&amp;ROW()&amp;":"&amp;Inputs!$C$14&amp;ROW()))</f>
        <v>0</v>
      </c>
      <c r="X793" s="3" t="str">
        <f>IF(COUNTIFS(Lookups!$A:$A,C793)=1,"Gross Sales","")</f>
        <v/>
      </c>
      <c r="Y793" s="3" t="str">
        <f>IF(COUNTIFS(Lookups!$D:$D,C793)=1,"Bar Sales","")</f>
        <v/>
      </c>
      <c r="Z793" s="3" t="str">
        <f>IFERROR(VLOOKUP(C793*1,Lookups!$D:$F,3,FALSE),"")</f>
        <v/>
      </c>
      <c r="AA793" s="3" t="str">
        <f>IFERROR(VLOOKUP($C793*1,Lookups!$H:$N,3,FALSE),"")</f>
        <v>Sales</v>
      </c>
      <c r="AB793" s="3" t="str">
        <f>IFERROR(VLOOKUP($C793*1,Lookups!$H:$N,4,FALSE),"")</f>
        <v>Lunch</v>
      </c>
      <c r="AC793" s="3" t="str">
        <f>IFERROR(VLOOKUP($C793*1,Lookups!$H:$N,5,FALSE),"")</f>
        <v>Dining room</v>
      </c>
      <c r="AD793" s="3" t="str">
        <f>IFERROR(VLOOKUP($C793*1,Lookups!$H:$N,6,FALSE),"")</f>
        <v>Food</v>
      </c>
      <c r="AE793" s="3">
        <f>IFERROR(VLOOKUP($C793*1,Lookups!$H:$N,7,FALSE),"")</f>
        <v>0</v>
      </c>
      <c r="AF793" s="3" t="str">
        <f>VLOOKUP(B793*1,Stores!$A:$C,3,FALSE)</f>
        <v>DFG</v>
      </c>
    </row>
    <row r="794" spans="1:32">
      <c r="A794" s="3" t="s">
        <v>917</v>
      </c>
      <c r="B794" s="3" t="s">
        <v>954</v>
      </c>
      <c r="C794" s="3">
        <v>999216</v>
      </c>
      <c r="D794" s="3" t="s">
        <v>918</v>
      </c>
      <c r="E794" s="3" t="s">
        <v>489</v>
      </c>
      <c r="F794" s="3">
        <v>2016</v>
      </c>
      <c r="G794" s="164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13067.764499999999</v>
      </c>
      <c r="T794" s="3">
        <v>44411.558799999999</v>
      </c>
      <c r="U794" s="3">
        <v>57479.323299999996</v>
      </c>
      <c r="V794" s="163">
        <f ca="1">SUM(INDIRECT(Inputs!$C$11&amp;ROW()&amp;":"&amp;Inputs!$C$12&amp;ROW()))</f>
        <v>0</v>
      </c>
      <c r="W794" s="163">
        <f ca="1">SUM(INDIRECT(Inputs!$C$13&amp;ROW()&amp;":"&amp;Inputs!$C$14&amp;ROW()))</f>
        <v>0</v>
      </c>
      <c r="X794" s="3" t="str">
        <f>IF(COUNTIFS(Lookups!$A:$A,C794)=1,"Gross Sales","")</f>
        <v/>
      </c>
      <c r="Y794" s="3" t="str">
        <f>IF(COUNTIFS(Lookups!$D:$D,C794)=1,"Bar Sales","")</f>
        <v/>
      </c>
      <c r="Z794" s="3" t="str">
        <f>IFERROR(VLOOKUP(C794*1,Lookups!$D:$F,3,FALSE),"")</f>
        <v/>
      </c>
      <c r="AA794" s="3" t="str">
        <f>IFERROR(VLOOKUP($C794*1,Lookups!$H:$N,3,FALSE),"")</f>
        <v>Sales</v>
      </c>
      <c r="AB794" s="3" t="str">
        <f>IFERROR(VLOOKUP($C794*1,Lookups!$H:$N,4,FALSE),"")</f>
        <v>Lunch</v>
      </c>
      <c r="AC794" s="3" t="str">
        <f>IFERROR(VLOOKUP($C794*1,Lookups!$H:$N,5,FALSE),"")</f>
        <v>Dining room</v>
      </c>
      <c r="AD794" s="3" t="str">
        <f>IFERROR(VLOOKUP($C794*1,Lookups!$H:$N,6,FALSE),"")</f>
        <v>Food</v>
      </c>
      <c r="AE794" s="3">
        <f>IFERROR(VLOOKUP($C794*1,Lookups!$H:$N,7,FALSE),"")</f>
        <v>0</v>
      </c>
      <c r="AF794" s="3" t="str">
        <f>VLOOKUP(B794*1,Stores!$A:$C,3,FALSE)</f>
        <v>DFG</v>
      </c>
    </row>
    <row r="795" spans="1:32">
      <c r="A795" s="3" t="s">
        <v>917</v>
      </c>
      <c r="B795" s="3" t="s">
        <v>919</v>
      </c>
      <c r="C795" s="3">
        <v>999217</v>
      </c>
      <c r="D795" s="3" t="s">
        <v>918</v>
      </c>
      <c r="E795" s="3" t="s">
        <v>493</v>
      </c>
      <c r="F795" s="3">
        <v>2016</v>
      </c>
      <c r="G795" s="164">
        <v>0</v>
      </c>
      <c r="H795" s="3">
        <v>212213.3426</v>
      </c>
      <c r="I795" s="3">
        <v>210688.16537999996</v>
      </c>
      <c r="J795" s="3">
        <v>176615.16431999998</v>
      </c>
      <c r="K795" s="3">
        <v>164387.20689999999</v>
      </c>
      <c r="L795" s="3">
        <v>187988.44974000001</v>
      </c>
      <c r="M795" s="3">
        <v>120887.87648000001</v>
      </c>
      <c r="N795" s="3">
        <v>161819.85960000003</v>
      </c>
      <c r="O795" s="3">
        <v>157320.49703999999</v>
      </c>
      <c r="P795" s="3">
        <v>123981.75495999999</v>
      </c>
      <c r="Q795" s="3">
        <v>0</v>
      </c>
      <c r="R795" s="3">
        <v>0</v>
      </c>
      <c r="S795" s="3">
        <v>0</v>
      </c>
      <c r="T795" s="3">
        <v>0</v>
      </c>
      <c r="U795" s="3">
        <v>1515902.3170200002</v>
      </c>
      <c r="V795" s="163">
        <f ca="1">SUM(INDIRECT(Inputs!$C$11&amp;ROW()&amp;":"&amp;Inputs!$C$12&amp;ROW()))</f>
        <v>0</v>
      </c>
      <c r="W795" s="163">
        <f ca="1">SUM(INDIRECT(Inputs!$C$13&amp;ROW()&amp;":"&amp;Inputs!$C$14&amp;ROW()))</f>
        <v>1515902.3170200002</v>
      </c>
      <c r="X795" s="3" t="str">
        <f>IF(COUNTIFS(Lookups!$A:$A,C795)=1,"Gross Sales","")</f>
        <v/>
      </c>
      <c r="Y795" s="3" t="str">
        <f>IF(COUNTIFS(Lookups!$D:$D,C795)=1,"Bar Sales","")</f>
        <v/>
      </c>
      <c r="Z795" s="3" t="str">
        <f>IFERROR(VLOOKUP(C795*1,Lookups!$D:$F,3,FALSE),"")</f>
        <v/>
      </c>
      <c r="AA795" s="3" t="str">
        <f>IFERROR(VLOOKUP($C795*1,Lookups!$H:$N,3,FALSE),"")</f>
        <v>Sales</v>
      </c>
      <c r="AB795" s="3" t="str">
        <f>IFERROR(VLOOKUP($C795*1,Lookups!$H:$N,4,FALSE),"")</f>
        <v>Dinner</v>
      </c>
      <c r="AC795" s="3" t="str">
        <f>IFERROR(VLOOKUP($C795*1,Lookups!$H:$N,5,FALSE),"")</f>
        <v>Dining room</v>
      </c>
      <c r="AD795" s="3" t="str">
        <f>IFERROR(VLOOKUP($C795*1,Lookups!$H:$N,6,FALSE),"")</f>
        <v>Food</v>
      </c>
      <c r="AE795" s="3">
        <f>IFERROR(VLOOKUP($C795*1,Lookups!$H:$N,7,FALSE),"")</f>
        <v>0</v>
      </c>
      <c r="AF795" s="3" t="str">
        <f>VLOOKUP(B795*1,Stores!$A:$C,3,FALSE)</f>
        <v>DFDE</v>
      </c>
    </row>
    <row r="796" spans="1:32">
      <c r="A796" s="3" t="s">
        <v>917</v>
      </c>
      <c r="B796" s="3" t="s">
        <v>920</v>
      </c>
      <c r="C796" s="3">
        <v>999217</v>
      </c>
      <c r="D796" s="3" t="s">
        <v>918</v>
      </c>
      <c r="E796" s="3" t="s">
        <v>493</v>
      </c>
      <c r="F796" s="3">
        <v>2016</v>
      </c>
      <c r="G796" s="164">
        <v>0</v>
      </c>
      <c r="H796" s="3">
        <v>220096.42655</v>
      </c>
      <c r="I796" s="3">
        <v>283235.47979999997</v>
      </c>
      <c r="J796" s="3">
        <v>192345.86447999999</v>
      </c>
      <c r="K796" s="3">
        <v>215961.88088999997</v>
      </c>
      <c r="L796" s="3">
        <v>232091.88471000001</v>
      </c>
      <c r="M796" s="3">
        <v>264185.50312000001</v>
      </c>
      <c r="N796" s="3">
        <v>249485.05084999997</v>
      </c>
      <c r="O796" s="3">
        <v>170816.80244999999</v>
      </c>
      <c r="P796" s="3">
        <v>289361.46792000002</v>
      </c>
      <c r="Q796" s="3">
        <v>205267.70978</v>
      </c>
      <c r="R796" s="3">
        <v>223122.80480000001</v>
      </c>
      <c r="S796" s="3">
        <v>270452.71364999999</v>
      </c>
      <c r="T796" s="3">
        <v>313893.65301000001</v>
      </c>
      <c r="U796" s="3">
        <v>3130317.2420100002</v>
      </c>
      <c r="V796" s="163">
        <f ca="1">SUM(INDIRECT(Inputs!$C$11&amp;ROW()&amp;":"&amp;Inputs!$C$12&amp;ROW()))</f>
        <v>205267.70978</v>
      </c>
      <c r="W796" s="163">
        <f ca="1">SUM(INDIRECT(Inputs!$C$13&amp;ROW()&amp;":"&amp;Inputs!$C$14&amp;ROW()))</f>
        <v>2322848.0705500003</v>
      </c>
      <c r="X796" s="3" t="str">
        <f>IF(COUNTIFS(Lookups!$A:$A,C796)=1,"Gross Sales","")</f>
        <v/>
      </c>
      <c r="Y796" s="3" t="str">
        <f>IF(COUNTIFS(Lookups!$D:$D,C796)=1,"Bar Sales","")</f>
        <v/>
      </c>
      <c r="Z796" s="3" t="str">
        <f>IFERROR(VLOOKUP(C796*1,Lookups!$D:$F,3,FALSE),"")</f>
        <v/>
      </c>
      <c r="AA796" s="3" t="str">
        <f>IFERROR(VLOOKUP($C796*1,Lookups!$H:$N,3,FALSE),"")</f>
        <v>Sales</v>
      </c>
      <c r="AB796" s="3" t="str">
        <f>IFERROR(VLOOKUP($C796*1,Lookups!$H:$N,4,FALSE),"")</f>
        <v>Dinner</v>
      </c>
      <c r="AC796" s="3" t="str">
        <f>IFERROR(VLOOKUP($C796*1,Lookups!$H:$N,5,FALSE),"")</f>
        <v>Dining room</v>
      </c>
      <c r="AD796" s="3" t="str">
        <f>IFERROR(VLOOKUP($C796*1,Lookups!$H:$N,6,FALSE),"")</f>
        <v>Food</v>
      </c>
      <c r="AE796" s="3">
        <f>IFERROR(VLOOKUP($C796*1,Lookups!$H:$N,7,FALSE),"")</f>
        <v>0</v>
      </c>
      <c r="AF796" s="3" t="str">
        <f>VLOOKUP(B796*1,Stores!$A:$C,3,FALSE)</f>
        <v>DFDE</v>
      </c>
    </row>
    <row r="797" spans="1:32">
      <c r="A797" s="3" t="s">
        <v>917</v>
      </c>
      <c r="B797" s="3" t="s">
        <v>921</v>
      </c>
      <c r="C797" s="3">
        <v>999217</v>
      </c>
      <c r="D797" s="3" t="s">
        <v>918</v>
      </c>
      <c r="E797" s="3" t="s">
        <v>493</v>
      </c>
      <c r="F797" s="3">
        <v>2016</v>
      </c>
      <c r="G797" s="164">
        <v>0</v>
      </c>
      <c r="H797" s="3">
        <v>221421.46130999998</v>
      </c>
      <c r="I797" s="3">
        <v>204675.88287999999</v>
      </c>
      <c r="J797" s="3">
        <v>293959.97399999999</v>
      </c>
      <c r="K797" s="3">
        <v>180179.39939999999</v>
      </c>
      <c r="L797" s="3">
        <v>193489.62458</v>
      </c>
      <c r="M797" s="3">
        <v>207740.47055999996</v>
      </c>
      <c r="N797" s="3">
        <v>151752.74029999995</v>
      </c>
      <c r="O797" s="3">
        <v>149340.6936</v>
      </c>
      <c r="P797" s="3">
        <v>204044.06568</v>
      </c>
      <c r="Q797" s="3">
        <v>208173.99399999995</v>
      </c>
      <c r="R797" s="3">
        <v>142963.02719999998</v>
      </c>
      <c r="S797" s="3">
        <v>201429.97902999999</v>
      </c>
      <c r="T797" s="3">
        <v>318407.73971999995</v>
      </c>
      <c r="U797" s="3">
        <v>2677579.0522599998</v>
      </c>
      <c r="V797" s="163">
        <f ca="1">SUM(INDIRECT(Inputs!$C$11&amp;ROW()&amp;":"&amp;Inputs!$C$12&amp;ROW()))</f>
        <v>208173.99399999995</v>
      </c>
      <c r="W797" s="163">
        <f ca="1">SUM(INDIRECT(Inputs!$C$13&amp;ROW()&amp;":"&amp;Inputs!$C$14&amp;ROW()))</f>
        <v>2014778.3063099999</v>
      </c>
      <c r="X797" s="3" t="str">
        <f>IF(COUNTIFS(Lookups!$A:$A,C797)=1,"Gross Sales","")</f>
        <v/>
      </c>
      <c r="Y797" s="3" t="str">
        <f>IF(COUNTIFS(Lookups!$D:$D,C797)=1,"Bar Sales","")</f>
        <v/>
      </c>
      <c r="Z797" s="3" t="str">
        <f>IFERROR(VLOOKUP(C797*1,Lookups!$D:$F,3,FALSE),"")</f>
        <v/>
      </c>
      <c r="AA797" s="3" t="str">
        <f>IFERROR(VLOOKUP($C797*1,Lookups!$H:$N,3,FALSE),"")</f>
        <v>Sales</v>
      </c>
      <c r="AB797" s="3" t="str">
        <f>IFERROR(VLOOKUP($C797*1,Lookups!$H:$N,4,FALSE),"")</f>
        <v>Dinner</v>
      </c>
      <c r="AC797" s="3" t="str">
        <f>IFERROR(VLOOKUP($C797*1,Lookups!$H:$N,5,FALSE),"")</f>
        <v>Dining room</v>
      </c>
      <c r="AD797" s="3" t="str">
        <f>IFERROR(VLOOKUP($C797*1,Lookups!$H:$N,6,FALSE),"")</f>
        <v>Food</v>
      </c>
      <c r="AE797" s="3">
        <f>IFERROR(VLOOKUP($C797*1,Lookups!$H:$N,7,FALSE),"")</f>
        <v>0</v>
      </c>
      <c r="AF797" s="3" t="str">
        <f>VLOOKUP(B797*1,Stores!$A:$C,3,FALSE)</f>
        <v>DFDE</v>
      </c>
    </row>
    <row r="798" spans="1:32">
      <c r="A798" s="3" t="s">
        <v>917</v>
      </c>
      <c r="B798" s="3" t="s">
        <v>922</v>
      </c>
      <c r="C798" s="3">
        <v>999217</v>
      </c>
      <c r="D798" s="3" t="s">
        <v>918</v>
      </c>
      <c r="E798" s="3" t="s">
        <v>493</v>
      </c>
      <c r="F798" s="3">
        <v>2016</v>
      </c>
      <c r="G798" s="164">
        <v>0</v>
      </c>
      <c r="H798" s="3">
        <v>170292.49244</v>
      </c>
      <c r="I798" s="3">
        <v>205646.36050000001</v>
      </c>
      <c r="J798" s="3">
        <v>153882.5379</v>
      </c>
      <c r="K798" s="3">
        <v>130715.75349</v>
      </c>
      <c r="L798" s="3">
        <v>198904.68604999999</v>
      </c>
      <c r="M798" s="3">
        <v>156440.25599999999</v>
      </c>
      <c r="N798" s="3">
        <v>127168.59666</v>
      </c>
      <c r="O798" s="3">
        <v>244956.34855999998</v>
      </c>
      <c r="P798" s="3">
        <v>173891.27448000002</v>
      </c>
      <c r="Q798" s="3">
        <v>187892.43829999998</v>
      </c>
      <c r="R798" s="3">
        <v>155093.505</v>
      </c>
      <c r="S798" s="3">
        <v>163058.85673</v>
      </c>
      <c r="T798" s="3">
        <v>223137.62624999997</v>
      </c>
      <c r="U798" s="3">
        <v>2291080.7323599998</v>
      </c>
      <c r="V798" s="163">
        <f ca="1">SUM(INDIRECT(Inputs!$C$11&amp;ROW()&amp;":"&amp;Inputs!$C$12&amp;ROW()))</f>
        <v>187892.43829999998</v>
      </c>
      <c r="W798" s="163">
        <f ca="1">SUM(INDIRECT(Inputs!$C$13&amp;ROW()&amp;":"&amp;Inputs!$C$14&amp;ROW()))</f>
        <v>1749790.74438</v>
      </c>
      <c r="X798" s="3" t="str">
        <f>IF(COUNTIFS(Lookups!$A:$A,C798)=1,"Gross Sales","")</f>
        <v/>
      </c>
      <c r="Y798" s="3" t="str">
        <f>IF(COUNTIFS(Lookups!$D:$D,C798)=1,"Bar Sales","")</f>
        <v/>
      </c>
      <c r="Z798" s="3" t="str">
        <f>IFERROR(VLOOKUP(C798*1,Lookups!$D:$F,3,FALSE),"")</f>
        <v/>
      </c>
      <c r="AA798" s="3" t="str">
        <f>IFERROR(VLOOKUP($C798*1,Lookups!$H:$N,3,FALSE),"")</f>
        <v>Sales</v>
      </c>
      <c r="AB798" s="3" t="str">
        <f>IFERROR(VLOOKUP($C798*1,Lookups!$H:$N,4,FALSE),"")</f>
        <v>Dinner</v>
      </c>
      <c r="AC798" s="3" t="str">
        <f>IFERROR(VLOOKUP($C798*1,Lookups!$H:$N,5,FALSE),"")</f>
        <v>Dining room</v>
      </c>
      <c r="AD798" s="3" t="str">
        <f>IFERROR(VLOOKUP($C798*1,Lookups!$H:$N,6,FALSE),"")</f>
        <v>Food</v>
      </c>
      <c r="AE798" s="3">
        <f>IFERROR(VLOOKUP($C798*1,Lookups!$H:$N,7,FALSE),"")</f>
        <v>0</v>
      </c>
      <c r="AF798" s="3" t="str">
        <f>VLOOKUP(B798*1,Stores!$A:$C,3,FALSE)</f>
        <v>DFDE</v>
      </c>
    </row>
    <row r="799" spans="1:32">
      <c r="A799" s="3" t="s">
        <v>917</v>
      </c>
      <c r="B799" s="3" t="s">
        <v>923</v>
      </c>
      <c r="C799" s="3">
        <v>999217</v>
      </c>
      <c r="D799" s="3" t="s">
        <v>918</v>
      </c>
      <c r="E799" s="3" t="s">
        <v>493</v>
      </c>
      <c r="F799" s="3">
        <v>2016</v>
      </c>
      <c r="G799" s="164">
        <v>0</v>
      </c>
      <c r="H799" s="3">
        <v>211435.75425</v>
      </c>
      <c r="I799" s="3">
        <v>240087.76049999997</v>
      </c>
      <c r="J799" s="3">
        <v>162427.76570999998</v>
      </c>
      <c r="K799" s="3">
        <v>186522.90552</v>
      </c>
      <c r="L799" s="3">
        <v>254219.36694000001</v>
      </c>
      <c r="M799" s="3">
        <v>190762.56443999999</v>
      </c>
      <c r="N799" s="3">
        <v>158056.95920000001</v>
      </c>
      <c r="O799" s="3">
        <v>159782.35196</v>
      </c>
      <c r="P799" s="3">
        <v>265321.67066999996</v>
      </c>
      <c r="Q799" s="3">
        <v>151447.53749999998</v>
      </c>
      <c r="R799" s="3">
        <v>136953.16592999999</v>
      </c>
      <c r="S799" s="3">
        <v>169433.51404000001</v>
      </c>
      <c r="T799" s="3">
        <v>171212.0662</v>
      </c>
      <c r="U799" s="3">
        <v>2457663.3828600002</v>
      </c>
      <c r="V799" s="163">
        <f ca="1">SUM(INDIRECT(Inputs!$C$11&amp;ROW()&amp;":"&amp;Inputs!$C$12&amp;ROW()))</f>
        <v>151447.53749999998</v>
      </c>
      <c r="W799" s="163">
        <f ca="1">SUM(INDIRECT(Inputs!$C$13&amp;ROW()&amp;":"&amp;Inputs!$C$14&amp;ROW()))</f>
        <v>1980064.6366900001</v>
      </c>
      <c r="X799" s="3" t="str">
        <f>IF(COUNTIFS(Lookups!$A:$A,C799)=1,"Gross Sales","")</f>
        <v/>
      </c>
      <c r="Y799" s="3" t="str">
        <f>IF(COUNTIFS(Lookups!$D:$D,C799)=1,"Bar Sales","")</f>
        <v/>
      </c>
      <c r="Z799" s="3" t="str">
        <f>IFERROR(VLOOKUP(C799*1,Lookups!$D:$F,3,FALSE),"")</f>
        <v/>
      </c>
      <c r="AA799" s="3" t="str">
        <f>IFERROR(VLOOKUP($C799*1,Lookups!$H:$N,3,FALSE),"")</f>
        <v>Sales</v>
      </c>
      <c r="AB799" s="3" t="str">
        <f>IFERROR(VLOOKUP($C799*1,Lookups!$H:$N,4,FALSE),"")</f>
        <v>Dinner</v>
      </c>
      <c r="AC799" s="3" t="str">
        <f>IFERROR(VLOOKUP($C799*1,Lookups!$H:$N,5,FALSE),"")</f>
        <v>Dining room</v>
      </c>
      <c r="AD799" s="3" t="str">
        <f>IFERROR(VLOOKUP($C799*1,Lookups!$H:$N,6,FALSE),"")</f>
        <v>Food</v>
      </c>
      <c r="AE799" s="3">
        <f>IFERROR(VLOOKUP($C799*1,Lookups!$H:$N,7,FALSE),"")</f>
        <v>0</v>
      </c>
      <c r="AF799" s="3" t="str">
        <f>VLOOKUP(B799*1,Stores!$A:$C,3,FALSE)</f>
        <v>DFDE</v>
      </c>
    </row>
    <row r="800" spans="1:32">
      <c r="A800" s="3" t="s">
        <v>917</v>
      </c>
      <c r="B800" s="3" t="s">
        <v>924</v>
      </c>
      <c r="C800" s="3">
        <v>999217</v>
      </c>
      <c r="D800" s="3" t="s">
        <v>918</v>
      </c>
      <c r="E800" s="3" t="s">
        <v>493</v>
      </c>
      <c r="F800" s="3">
        <v>2016</v>
      </c>
      <c r="G800" s="164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18.157160000000001</v>
      </c>
      <c r="Q800" s="3">
        <v>175530.69975</v>
      </c>
      <c r="R800" s="3">
        <v>188622.39878999998</v>
      </c>
      <c r="S800" s="3">
        <v>254481.61304999996</v>
      </c>
      <c r="T800" s="3">
        <v>303771.25464</v>
      </c>
      <c r="U800" s="3">
        <v>922424.12338999985</v>
      </c>
      <c r="V800" s="163">
        <f ca="1">SUM(INDIRECT(Inputs!$C$11&amp;ROW()&amp;":"&amp;Inputs!$C$12&amp;ROW()))</f>
        <v>175530.69975</v>
      </c>
      <c r="W800" s="163">
        <f ca="1">SUM(INDIRECT(Inputs!$C$13&amp;ROW()&amp;":"&amp;Inputs!$C$14&amp;ROW()))</f>
        <v>175548.85691</v>
      </c>
      <c r="X800" s="3" t="str">
        <f>IF(COUNTIFS(Lookups!$A:$A,C800)=1,"Gross Sales","")</f>
        <v/>
      </c>
      <c r="Y800" s="3" t="str">
        <f>IF(COUNTIFS(Lookups!$D:$D,C800)=1,"Bar Sales","")</f>
        <v/>
      </c>
      <c r="Z800" s="3" t="str">
        <f>IFERROR(VLOOKUP(C800*1,Lookups!$D:$F,3,FALSE),"")</f>
        <v/>
      </c>
      <c r="AA800" s="3" t="str">
        <f>IFERROR(VLOOKUP($C800*1,Lookups!$H:$N,3,FALSE),"")</f>
        <v>Sales</v>
      </c>
      <c r="AB800" s="3" t="str">
        <f>IFERROR(VLOOKUP($C800*1,Lookups!$H:$N,4,FALSE),"")</f>
        <v>Dinner</v>
      </c>
      <c r="AC800" s="3" t="str">
        <f>IFERROR(VLOOKUP($C800*1,Lookups!$H:$N,5,FALSE),"")</f>
        <v>Dining room</v>
      </c>
      <c r="AD800" s="3" t="str">
        <f>IFERROR(VLOOKUP($C800*1,Lookups!$H:$N,6,FALSE),"")</f>
        <v>Food</v>
      </c>
      <c r="AE800" s="3">
        <f>IFERROR(VLOOKUP($C800*1,Lookups!$H:$N,7,FALSE),"")</f>
        <v>0</v>
      </c>
      <c r="AF800" s="3" t="str">
        <f>VLOOKUP(B800*1,Stores!$A:$C,3,FALSE)</f>
        <v>DFDE</v>
      </c>
    </row>
    <row r="801" spans="1:32">
      <c r="A801" s="3" t="s">
        <v>917</v>
      </c>
      <c r="B801" s="3" t="s">
        <v>925</v>
      </c>
      <c r="C801" s="3">
        <v>999217</v>
      </c>
      <c r="D801" s="3" t="s">
        <v>918</v>
      </c>
      <c r="E801" s="3" t="s">
        <v>493</v>
      </c>
      <c r="F801" s="3">
        <v>2016</v>
      </c>
      <c r="G801" s="164">
        <v>0</v>
      </c>
      <c r="H801" s="3">
        <v>135652.80960000001</v>
      </c>
      <c r="I801" s="3">
        <v>210082.95125999997</v>
      </c>
      <c r="J801" s="3">
        <v>208986.91939999996</v>
      </c>
      <c r="K801" s="3">
        <v>114088.74511999998</v>
      </c>
      <c r="L801" s="3">
        <v>146526.69163999998</v>
      </c>
      <c r="M801" s="3">
        <v>122945.16598000001</v>
      </c>
      <c r="N801" s="3">
        <v>98543.166960000002</v>
      </c>
      <c r="O801" s="3">
        <v>105964.92564</v>
      </c>
      <c r="P801" s="3">
        <v>88560.017559999993</v>
      </c>
      <c r="Q801" s="3">
        <v>181721.30542999998</v>
      </c>
      <c r="R801" s="3">
        <v>166746.98774999997</v>
      </c>
      <c r="S801" s="3">
        <v>156125.22044</v>
      </c>
      <c r="T801" s="3">
        <v>104078.48702999999</v>
      </c>
      <c r="U801" s="3">
        <v>1840023.39381</v>
      </c>
      <c r="V801" s="163">
        <f ca="1">SUM(INDIRECT(Inputs!$C$11&amp;ROW()&amp;":"&amp;Inputs!$C$12&amp;ROW()))</f>
        <v>181721.30542999998</v>
      </c>
      <c r="W801" s="163">
        <f ca="1">SUM(INDIRECT(Inputs!$C$13&amp;ROW()&amp;":"&amp;Inputs!$C$14&amp;ROW()))</f>
        <v>1413072.6985899999</v>
      </c>
      <c r="X801" s="3" t="str">
        <f>IF(COUNTIFS(Lookups!$A:$A,C801)=1,"Gross Sales","")</f>
        <v/>
      </c>
      <c r="Y801" s="3" t="str">
        <f>IF(COUNTIFS(Lookups!$D:$D,C801)=1,"Bar Sales","")</f>
        <v/>
      </c>
      <c r="Z801" s="3" t="str">
        <f>IFERROR(VLOOKUP(C801*1,Lookups!$D:$F,3,FALSE),"")</f>
        <v/>
      </c>
      <c r="AA801" s="3" t="str">
        <f>IFERROR(VLOOKUP($C801*1,Lookups!$H:$N,3,FALSE),"")</f>
        <v>Sales</v>
      </c>
      <c r="AB801" s="3" t="str">
        <f>IFERROR(VLOOKUP($C801*1,Lookups!$H:$N,4,FALSE),"")</f>
        <v>Dinner</v>
      </c>
      <c r="AC801" s="3" t="str">
        <f>IFERROR(VLOOKUP($C801*1,Lookups!$H:$N,5,FALSE),"")</f>
        <v>Dining room</v>
      </c>
      <c r="AD801" s="3" t="str">
        <f>IFERROR(VLOOKUP($C801*1,Lookups!$H:$N,6,FALSE),"")</f>
        <v>Food</v>
      </c>
      <c r="AE801" s="3">
        <f>IFERROR(VLOOKUP($C801*1,Lookups!$H:$N,7,FALSE),"")</f>
        <v>0</v>
      </c>
      <c r="AF801" s="3" t="str">
        <f>VLOOKUP(B801*1,Stores!$A:$C,3,FALSE)</f>
        <v>DFDE</v>
      </c>
    </row>
    <row r="802" spans="1:32">
      <c r="A802" s="3" t="s">
        <v>917</v>
      </c>
      <c r="B802" s="3" t="s">
        <v>926</v>
      </c>
      <c r="C802" s="3">
        <v>999217</v>
      </c>
      <c r="D802" s="3" t="s">
        <v>918</v>
      </c>
      <c r="E802" s="3" t="s">
        <v>493</v>
      </c>
      <c r="F802" s="3">
        <v>2016</v>
      </c>
      <c r="G802" s="164">
        <v>0</v>
      </c>
      <c r="H802" s="3">
        <v>664511.42729999998</v>
      </c>
      <c r="I802" s="3">
        <v>753348.36345999991</v>
      </c>
      <c r="J802" s="3">
        <v>730350.66383999994</v>
      </c>
      <c r="K802" s="3">
        <v>903215.33455999999</v>
      </c>
      <c r="L802" s="3">
        <v>849755.92547999986</v>
      </c>
      <c r="M802" s="3">
        <v>739232.27279999992</v>
      </c>
      <c r="N802" s="3">
        <v>676133.26647999987</v>
      </c>
      <c r="O802" s="3">
        <v>569063.24341999996</v>
      </c>
      <c r="P802" s="3">
        <v>644134.71969000006</v>
      </c>
      <c r="Q802" s="3">
        <v>758130.32063999993</v>
      </c>
      <c r="R802" s="3">
        <v>731128.79174999997</v>
      </c>
      <c r="S802" s="3">
        <v>1000733.6472</v>
      </c>
      <c r="T802" s="3">
        <v>1247091.7107599997</v>
      </c>
      <c r="U802" s="3">
        <v>10266829.687379997</v>
      </c>
      <c r="V802" s="163">
        <f ca="1">SUM(INDIRECT(Inputs!$C$11&amp;ROW()&amp;":"&amp;Inputs!$C$12&amp;ROW()))</f>
        <v>758130.32063999993</v>
      </c>
      <c r="W802" s="163">
        <f ca="1">SUM(INDIRECT(Inputs!$C$13&amp;ROW()&amp;":"&amp;Inputs!$C$14&amp;ROW()))</f>
        <v>7287875.5376699986</v>
      </c>
      <c r="X802" s="3" t="str">
        <f>IF(COUNTIFS(Lookups!$A:$A,C802)=1,"Gross Sales","")</f>
        <v/>
      </c>
      <c r="Y802" s="3" t="str">
        <f>IF(COUNTIFS(Lookups!$D:$D,C802)=1,"Bar Sales","")</f>
        <v/>
      </c>
      <c r="Z802" s="3" t="str">
        <f>IFERROR(VLOOKUP(C802*1,Lookups!$D:$F,3,FALSE),"")</f>
        <v/>
      </c>
      <c r="AA802" s="3" t="str">
        <f>IFERROR(VLOOKUP($C802*1,Lookups!$H:$N,3,FALSE),"")</f>
        <v>Sales</v>
      </c>
      <c r="AB802" s="3" t="str">
        <f>IFERROR(VLOOKUP($C802*1,Lookups!$H:$N,4,FALSE),"")</f>
        <v>Dinner</v>
      </c>
      <c r="AC802" s="3" t="str">
        <f>IFERROR(VLOOKUP($C802*1,Lookups!$H:$N,5,FALSE),"")</f>
        <v>Dining room</v>
      </c>
      <c r="AD802" s="3" t="str">
        <f>IFERROR(VLOOKUP($C802*1,Lookups!$H:$N,6,FALSE),"")</f>
        <v>Food</v>
      </c>
      <c r="AE802" s="3">
        <f>IFERROR(VLOOKUP($C802*1,Lookups!$H:$N,7,FALSE),"")</f>
        <v>0</v>
      </c>
      <c r="AF802" s="3" t="str">
        <f>VLOOKUP(B802*1,Stores!$A:$C,3,FALSE)</f>
        <v>DFDE</v>
      </c>
    </row>
    <row r="803" spans="1:32">
      <c r="A803" s="3" t="s">
        <v>917</v>
      </c>
      <c r="B803" s="3" t="s">
        <v>927</v>
      </c>
      <c r="C803" s="3">
        <v>999217</v>
      </c>
      <c r="D803" s="3" t="s">
        <v>918</v>
      </c>
      <c r="E803" s="3" t="s">
        <v>493</v>
      </c>
      <c r="F803" s="3">
        <v>2016</v>
      </c>
      <c r="G803" s="164">
        <v>0</v>
      </c>
      <c r="H803" s="3">
        <v>267818.60034999996</v>
      </c>
      <c r="I803" s="3">
        <v>344719.73199999996</v>
      </c>
      <c r="J803" s="3">
        <v>358935.15280000004</v>
      </c>
      <c r="K803" s="3">
        <v>315649.61070999998</v>
      </c>
      <c r="L803" s="3">
        <v>392936.01360999997</v>
      </c>
      <c r="M803" s="3">
        <v>309743.40992000001</v>
      </c>
      <c r="N803" s="3">
        <v>303632.13754999998</v>
      </c>
      <c r="O803" s="3">
        <v>319126.01756000001</v>
      </c>
      <c r="P803" s="3">
        <v>314801.26719999994</v>
      </c>
      <c r="Q803" s="3">
        <v>353718.33195999998</v>
      </c>
      <c r="R803" s="3">
        <v>356767.34184000001</v>
      </c>
      <c r="S803" s="3">
        <v>233095.58159999995</v>
      </c>
      <c r="T803" s="3">
        <v>415508.78123999998</v>
      </c>
      <c r="U803" s="3">
        <v>4286451.9783400008</v>
      </c>
      <c r="V803" s="163">
        <f ca="1">SUM(INDIRECT(Inputs!$C$11&amp;ROW()&amp;":"&amp;Inputs!$C$12&amp;ROW()))</f>
        <v>353718.33195999998</v>
      </c>
      <c r="W803" s="163">
        <f ca="1">SUM(INDIRECT(Inputs!$C$13&amp;ROW()&amp;":"&amp;Inputs!$C$14&amp;ROW()))</f>
        <v>3281080.2736600004</v>
      </c>
      <c r="X803" s="3" t="str">
        <f>IF(COUNTIFS(Lookups!$A:$A,C803)=1,"Gross Sales","")</f>
        <v/>
      </c>
      <c r="Y803" s="3" t="str">
        <f>IF(COUNTIFS(Lookups!$D:$D,C803)=1,"Bar Sales","")</f>
        <v/>
      </c>
      <c r="Z803" s="3" t="str">
        <f>IFERROR(VLOOKUP(C803*1,Lookups!$D:$F,3,FALSE),"")</f>
        <v/>
      </c>
      <c r="AA803" s="3" t="str">
        <f>IFERROR(VLOOKUP($C803*1,Lookups!$H:$N,3,FALSE),"")</f>
        <v>Sales</v>
      </c>
      <c r="AB803" s="3" t="str">
        <f>IFERROR(VLOOKUP($C803*1,Lookups!$H:$N,4,FALSE),"")</f>
        <v>Dinner</v>
      </c>
      <c r="AC803" s="3" t="str">
        <f>IFERROR(VLOOKUP($C803*1,Lookups!$H:$N,5,FALSE),"")</f>
        <v>Dining room</v>
      </c>
      <c r="AD803" s="3" t="str">
        <f>IFERROR(VLOOKUP($C803*1,Lookups!$H:$N,6,FALSE),"")</f>
        <v>Food</v>
      </c>
      <c r="AE803" s="3">
        <f>IFERROR(VLOOKUP($C803*1,Lookups!$H:$N,7,FALSE),"")</f>
        <v>0</v>
      </c>
      <c r="AF803" s="3" t="str">
        <f>VLOOKUP(B803*1,Stores!$A:$C,3,FALSE)</f>
        <v>DFDE</v>
      </c>
    </row>
    <row r="804" spans="1:32">
      <c r="A804" s="3" t="s">
        <v>917</v>
      </c>
      <c r="B804" s="3" t="s">
        <v>928</v>
      </c>
      <c r="C804" s="3">
        <v>999217</v>
      </c>
      <c r="D804" s="3" t="s">
        <v>918</v>
      </c>
      <c r="E804" s="3" t="s">
        <v>493</v>
      </c>
      <c r="F804" s="3">
        <v>2016</v>
      </c>
      <c r="G804" s="164">
        <v>0</v>
      </c>
      <c r="H804" s="3">
        <v>255789.38154</v>
      </c>
      <c r="I804" s="3">
        <v>214028.94016</v>
      </c>
      <c r="J804" s="3">
        <v>230699.90958000001</v>
      </c>
      <c r="K804" s="3">
        <v>154298.07259999998</v>
      </c>
      <c r="L804" s="3">
        <v>181066.92219000001</v>
      </c>
      <c r="M804" s="3">
        <v>176210.02951999998</v>
      </c>
      <c r="N804" s="3">
        <v>165661.68079999997</v>
      </c>
      <c r="O804" s="3">
        <v>153780.33496000001</v>
      </c>
      <c r="P804" s="3">
        <v>158203.18899</v>
      </c>
      <c r="Q804" s="3">
        <v>252007.00203000003</v>
      </c>
      <c r="R804" s="3">
        <v>267550.67583999998</v>
      </c>
      <c r="S804" s="3">
        <v>186447.26380000002</v>
      </c>
      <c r="T804" s="3">
        <v>206585.83854999999</v>
      </c>
      <c r="U804" s="3">
        <v>2602329.2405599994</v>
      </c>
      <c r="V804" s="163">
        <f ca="1">SUM(INDIRECT(Inputs!$C$11&amp;ROW()&amp;":"&amp;Inputs!$C$12&amp;ROW()))</f>
        <v>252007.00203000003</v>
      </c>
      <c r="W804" s="163">
        <f ca="1">SUM(INDIRECT(Inputs!$C$13&amp;ROW()&amp;":"&amp;Inputs!$C$14&amp;ROW()))</f>
        <v>1941745.4623699996</v>
      </c>
      <c r="X804" s="3" t="str">
        <f>IF(COUNTIFS(Lookups!$A:$A,C804)=1,"Gross Sales","")</f>
        <v/>
      </c>
      <c r="Y804" s="3" t="str">
        <f>IF(COUNTIFS(Lookups!$D:$D,C804)=1,"Bar Sales","")</f>
        <v/>
      </c>
      <c r="Z804" s="3" t="str">
        <f>IFERROR(VLOOKUP(C804*1,Lookups!$D:$F,3,FALSE),"")</f>
        <v/>
      </c>
      <c r="AA804" s="3" t="str">
        <f>IFERROR(VLOOKUP($C804*1,Lookups!$H:$N,3,FALSE),"")</f>
        <v>Sales</v>
      </c>
      <c r="AB804" s="3" t="str">
        <f>IFERROR(VLOOKUP($C804*1,Lookups!$H:$N,4,FALSE),"")</f>
        <v>Dinner</v>
      </c>
      <c r="AC804" s="3" t="str">
        <f>IFERROR(VLOOKUP($C804*1,Lookups!$H:$N,5,FALSE),"")</f>
        <v>Dining room</v>
      </c>
      <c r="AD804" s="3" t="str">
        <f>IFERROR(VLOOKUP($C804*1,Lookups!$H:$N,6,FALSE),"")</f>
        <v>Food</v>
      </c>
      <c r="AE804" s="3">
        <f>IFERROR(VLOOKUP($C804*1,Lookups!$H:$N,7,FALSE),"")</f>
        <v>0</v>
      </c>
      <c r="AF804" s="3" t="str">
        <f>VLOOKUP(B804*1,Stores!$A:$C,3,FALSE)</f>
        <v>DFDE</v>
      </c>
    </row>
    <row r="805" spans="1:32">
      <c r="A805" s="3" t="s">
        <v>917</v>
      </c>
      <c r="B805" s="3" t="s">
        <v>929</v>
      </c>
      <c r="C805" s="3">
        <v>999217</v>
      </c>
      <c r="D805" s="3" t="s">
        <v>918</v>
      </c>
      <c r="E805" s="3" t="s">
        <v>493</v>
      </c>
      <c r="F805" s="3">
        <v>2016</v>
      </c>
      <c r="G805" s="164">
        <v>0</v>
      </c>
      <c r="H805" s="3">
        <v>148467.56819999998</v>
      </c>
      <c r="I805" s="3">
        <v>215707.32679999998</v>
      </c>
      <c r="J805" s="3">
        <v>108133.69742</v>
      </c>
      <c r="K805" s="3">
        <v>90097.200689999998</v>
      </c>
      <c r="L805" s="3">
        <v>94111.150769999993</v>
      </c>
      <c r="M805" s="3">
        <v>100788.18624</v>
      </c>
      <c r="N805" s="3">
        <v>83277.116999999998</v>
      </c>
      <c r="O805" s="3">
        <v>85343.66210999999</v>
      </c>
      <c r="P805" s="3">
        <v>82460.997359999994</v>
      </c>
      <c r="Q805" s="3">
        <v>77753.283299999996</v>
      </c>
      <c r="R805" s="3">
        <v>92333.813039999994</v>
      </c>
      <c r="S805" s="3">
        <v>147634.70819999999</v>
      </c>
      <c r="T805" s="3">
        <v>159850.93656</v>
      </c>
      <c r="U805" s="3">
        <v>1485959.6476899998</v>
      </c>
      <c r="V805" s="163">
        <f ca="1">SUM(INDIRECT(Inputs!$C$11&amp;ROW()&amp;":"&amp;Inputs!$C$12&amp;ROW()))</f>
        <v>77753.283299999996</v>
      </c>
      <c r="W805" s="163">
        <f ca="1">SUM(INDIRECT(Inputs!$C$13&amp;ROW()&amp;":"&amp;Inputs!$C$14&amp;ROW()))</f>
        <v>1086140.1898899998</v>
      </c>
      <c r="X805" s="3" t="str">
        <f>IF(COUNTIFS(Lookups!$A:$A,C805)=1,"Gross Sales","")</f>
        <v/>
      </c>
      <c r="Y805" s="3" t="str">
        <f>IF(COUNTIFS(Lookups!$D:$D,C805)=1,"Bar Sales","")</f>
        <v/>
      </c>
      <c r="Z805" s="3" t="str">
        <f>IFERROR(VLOOKUP(C805*1,Lookups!$D:$F,3,FALSE),"")</f>
        <v/>
      </c>
      <c r="AA805" s="3" t="str">
        <f>IFERROR(VLOOKUP($C805*1,Lookups!$H:$N,3,FALSE),"")</f>
        <v>Sales</v>
      </c>
      <c r="AB805" s="3" t="str">
        <f>IFERROR(VLOOKUP($C805*1,Lookups!$H:$N,4,FALSE),"")</f>
        <v>Dinner</v>
      </c>
      <c r="AC805" s="3" t="str">
        <f>IFERROR(VLOOKUP($C805*1,Lookups!$H:$N,5,FALSE),"")</f>
        <v>Dining room</v>
      </c>
      <c r="AD805" s="3" t="str">
        <f>IFERROR(VLOOKUP($C805*1,Lookups!$H:$N,6,FALSE),"")</f>
        <v>Food</v>
      </c>
      <c r="AE805" s="3">
        <f>IFERROR(VLOOKUP($C805*1,Lookups!$H:$N,7,FALSE),"")</f>
        <v>0</v>
      </c>
      <c r="AF805" s="3" t="str">
        <f>VLOOKUP(B805*1,Stores!$A:$C,3,FALSE)</f>
        <v>DFDE</v>
      </c>
    </row>
    <row r="806" spans="1:32">
      <c r="A806" s="3" t="s">
        <v>917</v>
      </c>
      <c r="B806" s="3" t="s">
        <v>930</v>
      </c>
      <c r="C806" s="3">
        <v>999217</v>
      </c>
      <c r="D806" s="3" t="s">
        <v>918</v>
      </c>
      <c r="E806" s="3" t="s">
        <v>493</v>
      </c>
      <c r="F806" s="3">
        <v>2016</v>
      </c>
      <c r="G806" s="164">
        <v>0</v>
      </c>
      <c r="H806" s="3">
        <v>136455.25453000001</v>
      </c>
      <c r="I806" s="3">
        <v>297581.41336000001</v>
      </c>
      <c r="J806" s="3">
        <v>183744.18908999997</v>
      </c>
      <c r="K806" s="3">
        <v>253389.95640000002</v>
      </c>
      <c r="L806" s="3">
        <v>224479.83599999998</v>
      </c>
      <c r="M806" s="3">
        <v>166358.49552</v>
      </c>
      <c r="N806" s="3">
        <v>195489.05481</v>
      </c>
      <c r="O806" s="3">
        <v>159969.59103999997</v>
      </c>
      <c r="P806" s="3">
        <v>176334.45746000001</v>
      </c>
      <c r="Q806" s="3">
        <v>167114.17169999998</v>
      </c>
      <c r="R806" s="3">
        <v>207610.81880000001</v>
      </c>
      <c r="S806" s="3">
        <v>169595.68359999999</v>
      </c>
      <c r="T806" s="3">
        <v>205718.56689999998</v>
      </c>
      <c r="U806" s="3">
        <v>2543841.4892100003</v>
      </c>
      <c r="V806" s="163">
        <f ca="1">SUM(INDIRECT(Inputs!$C$11&amp;ROW()&amp;":"&amp;Inputs!$C$12&amp;ROW()))</f>
        <v>167114.17169999998</v>
      </c>
      <c r="W806" s="163">
        <f ca="1">SUM(INDIRECT(Inputs!$C$13&amp;ROW()&amp;":"&amp;Inputs!$C$14&amp;ROW()))</f>
        <v>1960916.4199100002</v>
      </c>
      <c r="X806" s="3" t="str">
        <f>IF(COUNTIFS(Lookups!$A:$A,C806)=1,"Gross Sales","")</f>
        <v/>
      </c>
      <c r="Y806" s="3" t="str">
        <f>IF(COUNTIFS(Lookups!$D:$D,C806)=1,"Bar Sales","")</f>
        <v/>
      </c>
      <c r="Z806" s="3" t="str">
        <f>IFERROR(VLOOKUP(C806*1,Lookups!$D:$F,3,FALSE),"")</f>
        <v/>
      </c>
      <c r="AA806" s="3" t="str">
        <f>IFERROR(VLOOKUP($C806*1,Lookups!$H:$N,3,FALSE),"")</f>
        <v>Sales</v>
      </c>
      <c r="AB806" s="3" t="str">
        <f>IFERROR(VLOOKUP($C806*1,Lookups!$H:$N,4,FALSE),"")</f>
        <v>Dinner</v>
      </c>
      <c r="AC806" s="3" t="str">
        <f>IFERROR(VLOOKUP($C806*1,Lookups!$H:$N,5,FALSE),"")</f>
        <v>Dining room</v>
      </c>
      <c r="AD806" s="3" t="str">
        <f>IFERROR(VLOOKUP($C806*1,Lookups!$H:$N,6,FALSE),"")</f>
        <v>Food</v>
      </c>
      <c r="AE806" s="3">
        <f>IFERROR(VLOOKUP($C806*1,Lookups!$H:$N,7,FALSE),"")</f>
        <v>0</v>
      </c>
      <c r="AF806" s="3" t="str">
        <f>VLOOKUP(B806*1,Stores!$A:$C,3,FALSE)</f>
        <v>DFDE</v>
      </c>
    </row>
    <row r="807" spans="1:32">
      <c r="A807" s="3" t="s">
        <v>917</v>
      </c>
      <c r="B807" s="3" t="s">
        <v>931</v>
      </c>
      <c r="C807" s="3">
        <v>999217</v>
      </c>
      <c r="D807" s="3" t="s">
        <v>918</v>
      </c>
      <c r="E807" s="3" t="s">
        <v>493</v>
      </c>
      <c r="F807" s="3">
        <v>2016</v>
      </c>
      <c r="G807" s="164">
        <v>0</v>
      </c>
      <c r="H807" s="3">
        <v>292618.20979999995</v>
      </c>
      <c r="I807" s="3">
        <v>297624.36060000001</v>
      </c>
      <c r="J807" s="3">
        <v>410196.07481999998</v>
      </c>
      <c r="K807" s="3">
        <v>358550.09561000002</v>
      </c>
      <c r="L807" s="3">
        <v>364980.70139999996</v>
      </c>
      <c r="M807" s="3">
        <v>237359.13312999994</v>
      </c>
      <c r="N807" s="3">
        <v>253369.33950999996</v>
      </c>
      <c r="O807" s="3">
        <v>243350.07689999999</v>
      </c>
      <c r="P807" s="3">
        <v>322249.80171999999</v>
      </c>
      <c r="Q807" s="3">
        <v>402149.3112</v>
      </c>
      <c r="R807" s="3">
        <v>349040.21740000002</v>
      </c>
      <c r="S807" s="3">
        <v>303352.22008</v>
      </c>
      <c r="T807" s="3">
        <v>338463.15104000003</v>
      </c>
      <c r="U807" s="3">
        <v>4173302.6932099997</v>
      </c>
      <c r="V807" s="163">
        <f ca="1">SUM(INDIRECT(Inputs!$C$11&amp;ROW()&amp;":"&amp;Inputs!$C$12&amp;ROW()))</f>
        <v>402149.3112</v>
      </c>
      <c r="W807" s="163">
        <f ca="1">SUM(INDIRECT(Inputs!$C$13&amp;ROW()&amp;":"&amp;Inputs!$C$14&amp;ROW()))</f>
        <v>3182447.1046899999</v>
      </c>
      <c r="X807" s="3" t="str">
        <f>IF(COUNTIFS(Lookups!$A:$A,C807)=1,"Gross Sales","")</f>
        <v/>
      </c>
      <c r="Y807" s="3" t="str">
        <f>IF(COUNTIFS(Lookups!$D:$D,C807)=1,"Bar Sales","")</f>
        <v/>
      </c>
      <c r="Z807" s="3" t="str">
        <f>IFERROR(VLOOKUP(C807*1,Lookups!$D:$F,3,FALSE),"")</f>
        <v/>
      </c>
      <c r="AA807" s="3" t="str">
        <f>IFERROR(VLOOKUP($C807*1,Lookups!$H:$N,3,FALSE),"")</f>
        <v>Sales</v>
      </c>
      <c r="AB807" s="3" t="str">
        <f>IFERROR(VLOOKUP($C807*1,Lookups!$H:$N,4,FALSE),"")</f>
        <v>Dinner</v>
      </c>
      <c r="AC807" s="3" t="str">
        <f>IFERROR(VLOOKUP($C807*1,Lookups!$H:$N,5,FALSE),"")</f>
        <v>Dining room</v>
      </c>
      <c r="AD807" s="3" t="str">
        <f>IFERROR(VLOOKUP($C807*1,Lookups!$H:$N,6,FALSE),"")</f>
        <v>Food</v>
      </c>
      <c r="AE807" s="3">
        <f>IFERROR(VLOOKUP($C807*1,Lookups!$H:$N,7,FALSE),"")</f>
        <v>0</v>
      </c>
      <c r="AF807" s="3" t="str">
        <f>VLOOKUP(B807*1,Stores!$A:$C,3,FALSE)</f>
        <v>DFDE</v>
      </c>
    </row>
    <row r="808" spans="1:32">
      <c r="A808" s="3" t="s">
        <v>917</v>
      </c>
      <c r="B808" s="3" t="s">
        <v>932</v>
      </c>
      <c r="C808" s="3">
        <v>999217</v>
      </c>
      <c r="D808" s="3" t="s">
        <v>918</v>
      </c>
      <c r="E808" s="3" t="s">
        <v>493</v>
      </c>
      <c r="F808" s="3">
        <v>2016</v>
      </c>
      <c r="G808" s="164">
        <v>0</v>
      </c>
      <c r="H808" s="3">
        <v>144432.95663999999</v>
      </c>
      <c r="I808" s="3">
        <v>129562.58699999998</v>
      </c>
      <c r="J808" s="3">
        <v>113506.75391999999</v>
      </c>
      <c r="K808" s="3">
        <v>118581.92717</v>
      </c>
      <c r="L808" s="3">
        <v>121592.14703999998</v>
      </c>
      <c r="M808" s="3">
        <v>110700.08775000001</v>
      </c>
      <c r="N808" s="3">
        <v>107338.55915999999</v>
      </c>
      <c r="O808" s="3">
        <v>135296.92966999998</v>
      </c>
      <c r="P808" s="3">
        <v>72201.455619999993</v>
      </c>
      <c r="Q808" s="3">
        <v>153747.39169999998</v>
      </c>
      <c r="R808" s="3">
        <v>148243.77624000001</v>
      </c>
      <c r="S808" s="3">
        <v>179882.86854999998</v>
      </c>
      <c r="T808" s="3">
        <v>314697.73439999996</v>
      </c>
      <c r="U808" s="3">
        <v>1849785.1748599999</v>
      </c>
      <c r="V808" s="163">
        <f ca="1">SUM(INDIRECT(Inputs!$C$11&amp;ROW()&amp;":"&amp;Inputs!$C$12&amp;ROW()))</f>
        <v>153747.39169999998</v>
      </c>
      <c r="W808" s="163">
        <f ca="1">SUM(INDIRECT(Inputs!$C$13&amp;ROW()&amp;":"&amp;Inputs!$C$14&amp;ROW()))</f>
        <v>1206960.7956699999</v>
      </c>
      <c r="X808" s="3" t="str">
        <f>IF(COUNTIFS(Lookups!$A:$A,C808)=1,"Gross Sales","")</f>
        <v/>
      </c>
      <c r="Y808" s="3" t="str">
        <f>IF(COUNTIFS(Lookups!$D:$D,C808)=1,"Bar Sales","")</f>
        <v/>
      </c>
      <c r="Z808" s="3" t="str">
        <f>IFERROR(VLOOKUP(C808*1,Lookups!$D:$F,3,FALSE),"")</f>
        <v/>
      </c>
      <c r="AA808" s="3" t="str">
        <f>IFERROR(VLOOKUP($C808*1,Lookups!$H:$N,3,FALSE),"")</f>
        <v>Sales</v>
      </c>
      <c r="AB808" s="3" t="str">
        <f>IFERROR(VLOOKUP($C808*1,Lookups!$H:$N,4,FALSE),"")</f>
        <v>Dinner</v>
      </c>
      <c r="AC808" s="3" t="str">
        <f>IFERROR(VLOOKUP($C808*1,Lookups!$H:$N,5,FALSE),"")</f>
        <v>Dining room</v>
      </c>
      <c r="AD808" s="3" t="str">
        <f>IFERROR(VLOOKUP($C808*1,Lookups!$H:$N,6,FALSE),"")</f>
        <v>Food</v>
      </c>
      <c r="AE808" s="3">
        <f>IFERROR(VLOOKUP($C808*1,Lookups!$H:$N,7,FALSE),"")</f>
        <v>0</v>
      </c>
      <c r="AF808" s="3" t="str">
        <f>VLOOKUP(B808*1,Stores!$A:$C,3,FALSE)</f>
        <v>DFG</v>
      </c>
    </row>
    <row r="809" spans="1:32">
      <c r="A809" s="3" t="s">
        <v>917</v>
      </c>
      <c r="B809" s="3" t="s">
        <v>933</v>
      </c>
      <c r="C809" s="3">
        <v>999217</v>
      </c>
      <c r="D809" s="3" t="s">
        <v>918</v>
      </c>
      <c r="E809" s="3" t="s">
        <v>493</v>
      </c>
      <c r="F809" s="3">
        <v>2016</v>
      </c>
      <c r="G809" s="164">
        <v>0</v>
      </c>
      <c r="H809" s="3">
        <v>80192.502389999994</v>
      </c>
      <c r="I809" s="3">
        <v>88584.92181</v>
      </c>
      <c r="J809" s="3">
        <v>63036.755039999989</v>
      </c>
      <c r="K809" s="3">
        <v>52677.807699999998</v>
      </c>
      <c r="L809" s="3">
        <v>55798.623999999989</v>
      </c>
      <c r="M809" s="3">
        <v>50088.030299999999</v>
      </c>
      <c r="N809" s="3">
        <v>55377.479849999996</v>
      </c>
      <c r="O809" s="3">
        <v>60319.856519999987</v>
      </c>
      <c r="P809" s="3">
        <v>52284.271199999996</v>
      </c>
      <c r="Q809" s="3">
        <v>59123.427439999992</v>
      </c>
      <c r="R809" s="3">
        <v>41914.011509999997</v>
      </c>
      <c r="S809" s="3">
        <v>66043.301729999992</v>
      </c>
      <c r="T809" s="3">
        <v>58365.975429999999</v>
      </c>
      <c r="U809" s="3">
        <v>783806.96491999982</v>
      </c>
      <c r="V809" s="163">
        <f ca="1">SUM(INDIRECT(Inputs!$C$11&amp;ROW()&amp;":"&amp;Inputs!$C$12&amp;ROW()))</f>
        <v>59123.427439999992</v>
      </c>
      <c r="W809" s="163">
        <f ca="1">SUM(INDIRECT(Inputs!$C$13&amp;ROW()&amp;":"&amp;Inputs!$C$14&amp;ROW()))</f>
        <v>617483.6762499999</v>
      </c>
      <c r="X809" s="3" t="str">
        <f>IF(COUNTIFS(Lookups!$A:$A,C809)=1,"Gross Sales","")</f>
        <v/>
      </c>
      <c r="Y809" s="3" t="str">
        <f>IF(COUNTIFS(Lookups!$D:$D,C809)=1,"Bar Sales","")</f>
        <v/>
      </c>
      <c r="Z809" s="3" t="str">
        <f>IFERROR(VLOOKUP(C809*1,Lookups!$D:$F,3,FALSE),"")</f>
        <v/>
      </c>
      <c r="AA809" s="3" t="str">
        <f>IFERROR(VLOOKUP($C809*1,Lookups!$H:$N,3,FALSE),"")</f>
        <v>Sales</v>
      </c>
      <c r="AB809" s="3" t="str">
        <f>IFERROR(VLOOKUP($C809*1,Lookups!$H:$N,4,FALSE),"")</f>
        <v>Dinner</v>
      </c>
      <c r="AC809" s="3" t="str">
        <f>IFERROR(VLOOKUP($C809*1,Lookups!$H:$N,5,FALSE),"")</f>
        <v>Dining room</v>
      </c>
      <c r="AD809" s="3" t="str">
        <f>IFERROR(VLOOKUP($C809*1,Lookups!$H:$N,6,FALSE),"")</f>
        <v>Food</v>
      </c>
      <c r="AE809" s="3">
        <f>IFERROR(VLOOKUP($C809*1,Lookups!$H:$N,7,FALSE),"")</f>
        <v>0</v>
      </c>
      <c r="AF809" s="3" t="str">
        <f>VLOOKUP(B809*1,Stores!$A:$C,3,FALSE)</f>
        <v>DFG</v>
      </c>
    </row>
    <row r="810" spans="1:32">
      <c r="A810" s="3" t="s">
        <v>917</v>
      </c>
      <c r="B810" s="3" t="s">
        <v>934</v>
      </c>
      <c r="C810" s="3">
        <v>999217</v>
      </c>
      <c r="D810" s="3" t="s">
        <v>918</v>
      </c>
      <c r="E810" s="3" t="s">
        <v>493</v>
      </c>
      <c r="F810" s="3">
        <v>2016</v>
      </c>
      <c r="G810" s="164">
        <v>0</v>
      </c>
      <c r="H810" s="3">
        <v>30231.831979999999</v>
      </c>
      <c r="I810" s="3">
        <v>59358.304319999988</v>
      </c>
      <c r="J810" s="3">
        <v>53040.290100000006</v>
      </c>
      <c r="K810" s="3">
        <v>55503.444499999998</v>
      </c>
      <c r="L810" s="3">
        <v>50764.376599999996</v>
      </c>
      <c r="M810" s="3">
        <v>25384.062899999997</v>
      </c>
      <c r="N810" s="3">
        <v>27560.776320000001</v>
      </c>
      <c r="O810" s="3">
        <v>36797.860119999998</v>
      </c>
      <c r="P810" s="3">
        <v>32864.860769999999</v>
      </c>
      <c r="Q810" s="3">
        <v>44634.630599999997</v>
      </c>
      <c r="R810" s="3">
        <v>48858.216749999992</v>
      </c>
      <c r="S810" s="3">
        <v>50610.486079999995</v>
      </c>
      <c r="T810" s="3">
        <v>61692.698339999995</v>
      </c>
      <c r="U810" s="3">
        <v>577301.8393799999</v>
      </c>
      <c r="V810" s="163">
        <f ca="1">SUM(INDIRECT(Inputs!$C$11&amp;ROW()&amp;":"&amp;Inputs!$C$12&amp;ROW()))</f>
        <v>44634.630599999997</v>
      </c>
      <c r="W810" s="163">
        <f ca="1">SUM(INDIRECT(Inputs!$C$13&amp;ROW()&amp;":"&amp;Inputs!$C$14&amp;ROW()))</f>
        <v>416140.43820999999</v>
      </c>
      <c r="X810" s="3" t="str">
        <f>IF(COUNTIFS(Lookups!$A:$A,C810)=1,"Gross Sales","")</f>
        <v/>
      </c>
      <c r="Y810" s="3" t="str">
        <f>IF(COUNTIFS(Lookups!$D:$D,C810)=1,"Bar Sales","")</f>
        <v/>
      </c>
      <c r="Z810" s="3" t="str">
        <f>IFERROR(VLOOKUP(C810*1,Lookups!$D:$F,3,FALSE),"")</f>
        <v/>
      </c>
      <c r="AA810" s="3" t="str">
        <f>IFERROR(VLOOKUP($C810*1,Lookups!$H:$N,3,FALSE),"")</f>
        <v>Sales</v>
      </c>
      <c r="AB810" s="3" t="str">
        <f>IFERROR(VLOOKUP($C810*1,Lookups!$H:$N,4,FALSE),"")</f>
        <v>Dinner</v>
      </c>
      <c r="AC810" s="3" t="str">
        <f>IFERROR(VLOOKUP($C810*1,Lookups!$H:$N,5,FALSE),"")</f>
        <v>Dining room</v>
      </c>
      <c r="AD810" s="3" t="str">
        <f>IFERROR(VLOOKUP($C810*1,Lookups!$H:$N,6,FALSE),"")</f>
        <v>Food</v>
      </c>
      <c r="AE810" s="3">
        <f>IFERROR(VLOOKUP($C810*1,Lookups!$H:$N,7,FALSE),"")</f>
        <v>0</v>
      </c>
      <c r="AF810" s="3" t="str">
        <f>VLOOKUP(B810*1,Stores!$A:$C,3,FALSE)</f>
        <v>DFG</v>
      </c>
    </row>
    <row r="811" spans="1:32">
      <c r="A811" s="3" t="s">
        <v>917</v>
      </c>
      <c r="B811" s="3" t="s">
        <v>935</v>
      </c>
      <c r="C811" s="3">
        <v>999217</v>
      </c>
      <c r="D811" s="3" t="s">
        <v>918</v>
      </c>
      <c r="E811" s="3" t="s">
        <v>493</v>
      </c>
      <c r="F811" s="3">
        <v>2016</v>
      </c>
      <c r="G811" s="164">
        <v>0</v>
      </c>
      <c r="H811" s="3">
        <v>70133.91</v>
      </c>
      <c r="I811" s="3">
        <v>106424.76264</v>
      </c>
      <c r="J811" s="3">
        <v>87838.27122000001</v>
      </c>
      <c r="K811" s="3">
        <v>66495.920399999988</v>
      </c>
      <c r="L811" s="3">
        <v>67711.817950000011</v>
      </c>
      <c r="M811" s="3">
        <v>49392.637000000002</v>
      </c>
      <c r="N811" s="3">
        <v>64920.553739999988</v>
      </c>
      <c r="O811" s="3">
        <v>78645.644910000003</v>
      </c>
      <c r="P811" s="3">
        <v>79283.106</v>
      </c>
      <c r="Q811" s="3">
        <v>62165.8632</v>
      </c>
      <c r="R811" s="3">
        <v>70197.79591999999</v>
      </c>
      <c r="S811" s="3">
        <v>80998.123359999983</v>
      </c>
      <c r="T811" s="3">
        <v>90329.191329999987</v>
      </c>
      <c r="U811" s="3">
        <v>974537.59766999993</v>
      </c>
      <c r="V811" s="163">
        <f ca="1">SUM(INDIRECT(Inputs!$C$11&amp;ROW()&amp;":"&amp;Inputs!$C$12&amp;ROW()))</f>
        <v>62165.8632</v>
      </c>
      <c r="W811" s="163">
        <f ca="1">SUM(INDIRECT(Inputs!$C$13&amp;ROW()&amp;":"&amp;Inputs!$C$14&amp;ROW()))</f>
        <v>733012.48706000007</v>
      </c>
      <c r="X811" s="3" t="str">
        <f>IF(COUNTIFS(Lookups!$A:$A,C811)=1,"Gross Sales","")</f>
        <v/>
      </c>
      <c r="Y811" s="3" t="str">
        <f>IF(COUNTIFS(Lookups!$D:$D,C811)=1,"Bar Sales","")</f>
        <v/>
      </c>
      <c r="Z811" s="3" t="str">
        <f>IFERROR(VLOOKUP(C811*1,Lookups!$D:$F,3,FALSE),"")</f>
        <v/>
      </c>
      <c r="AA811" s="3" t="str">
        <f>IFERROR(VLOOKUP($C811*1,Lookups!$H:$N,3,FALSE),"")</f>
        <v>Sales</v>
      </c>
      <c r="AB811" s="3" t="str">
        <f>IFERROR(VLOOKUP($C811*1,Lookups!$H:$N,4,FALSE),"")</f>
        <v>Dinner</v>
      </c>
      <c r="AC811" s="3" t="str">
        <f>IFERROR(VLOOKUP($C811*1,Lookups!$H:$N,5,FALSE),"")</f>
        <v>Dining room</v>
      </c>
      <c r="AD811" s="3" t="str">
        <f>IFERROR(VLOOKUP($C811*1,Lookups!$H:$N,6,FALSE),"")</f>
        <v>Food</v>
      </c>
      <c r="AE811" s="3">
        <f>IFERROR(VLOOKUP($C811*1,Lookups!$H:$N,7,FALSE),"")</f>
        <v>0</v>
      </c>
      <c r="AF811" s="3" t="str">
        <f>VLOOKUP(B811*1,Stores!$A:$C,3,FALSE)</f>
        <v>DFG</v>
      </c>
    </row>
    <row r="812" spans="1:32">
      <c r="A812" s="3" t="s">
        <v>917</v>
      </c>
      <c r="B812" s="3" t="s">
        <v>936</v>
      </c>
      <c r="C812" s="3">
        <v>999217</v>
      </c>
      <c r="D812" s="3" t="s">
        <v>918</v>
      </c>
      <c r="E812" s="3" t="s">
        <v>493</v>
      </c>
      <c r="F812" s="3">
        <v>2016</v>
      </c>
      <c r="G812" s="164">
        <v>0</v>
      </c>
      <c r="H812" s="3">
        <v>52706.511059999997</v>
      </c>
      <c r="I812" s="3">
        <v>56431.981690000001</v>
      </c>
      <c r="J812" s="3">
        <v>45704.930949999987</v>
      </c>
      <c r="K812" s="3">
        <v>34088.317199999998</v>
      </c>
      <c r="L812" s="3">
        <v>35434.770000000004</v>
      </c>
      <c r="M812" s="3">
        <v>24517.352999999999</v>
      </c>
      <c r="N812" s="3">
        <v>41679.28716</v>
      </c>
      <c r="O812" s="3">
        <v>42004.64086</v>
      </c>
      <c r="P812" s="3">
        <v>78162.102339999998</v>
      </c>
      <c r="Q812" s="3">
        <v>24046.350719999999</v>
      </c>
      <c r="R812" s="3">
        <v>23398.375</v>
      </c>
      <c r="S812" s="3">
        <v>24410.302559999996</v>
      </c>
      <c r="T812" s="3">
        <v>47010.701429999994</v>
      </c>
      <c r="U812" s="3">
        <v>529595.62396999996</v>
      </c>
      <c r="V812" s="163">
        <f ca="1">SUM(INDIRECT(Inputs!$C$11&amp;ROW()&amp;":"&amp;Inputs!$C$12&amp;ROW()))</f>
        <v>24046.350719999999</v>
      </c>
      <c r="W812" s="163">
        <f ca="1">SUM(INDIRECT(Inputs!$C$13&amp;ROW()&amp;":"&amp;Inputs!$C$14&amp;ROW()))</f>
        <v>434776.24497999996</v>
      </c>
      <c r="X812" s="3" t="str">
        <f>IF(COUNTIFS(Lookups!$A:$A,C812)=1,"Gross Sales","")</f>
        <v/>
      </c>
      <c r="Y812" s="3" t="str">
        <f>IF(COUNTIFS(Lookups!$D:$D,C812)=1,"Bar Sales","")</f>
        <v/>
      </c>
      <c r="Z812" s="3" t="str">
        <f>IFERROR(VLOOKUP(C812*1,Lookups!$D:$F,3,FALSE),"")</f>
        <v/>
      </c>
      <c r="AA812" s="3" t="str">
        <f>IFERROR(VLOOKUP($C812*1,Lookups!$H:$N,3,FALSE),"")</f>
        <v>Sales</v>
      </c>
      <c r="AB812" s="3" t="str">
        <f>IFERROR(VLOOKUP($C812*1,Lookups!$H:$N,4,FALSE),"")</f>
        <v>Dinner</v>
      </c>
      <c r="AC812" s="3" t="str">
        <f>IFERROR(VLOOKUP($C812*1,Lookups!$H:$N,5,FALSE),"")</f>
        <v>Dining room</v>
      </c>
      <c r="AD812" s="3" t="str">
        <f>IFERROR(VLOOKUP($C812*1,Lookups!$H:$N,6,FALSE),"")</f>
        <v>Food</v>
      </c>
      <c r="AE812" s="3">
        <f>IFERROR(VLOOKUP($C812*1,Lookups!$H:$N,7,FALSE),"")</f>
        <v>0</v>
      </c>
      <c r="AF812" s="3" t="str">
        <f>VLOOKUP(B812*1,Stores!$A:$C,3,FALSE)</f>
        <v>DFG</v>
      </c>
    </row>
    <row r="813" spans="1:32">
      <c r="A813" s="3" t="s">
        <v>917</v>
      </c>
      <c r="B813" s="3" t="s">
        <v>937</v>
      </c>
      <c r="C813" s="3">
        <v>999217</v>
      </c>
      <c r="D813" s="3" t="s">
        <v>918</v>
      </c>
      <c r="E813" s="3" t="s">
        <v>493</v>
      </c>
      <c r="F813" s="3">
        <v>2016</v>
      </c>
      <c r="G813" s="164">
        <v>0</v>
      </c>
      <c r="H813" s="3">
        <v>64132.388249999996</v>
      </c>
      <c r="I813" s="3">
        <v>81783.587689999986</v>
      </c>
      <c r="J813" s="3">
        <v>56270.972800000003</v>
      </c>
      <c r="K813" s="3">
        <v>70653.580199999982</v>
      </c>
      <c r="L813" s="3">
        <v>58850.411199999995</v>
      </c>
      <c r="M813" s="3">
        <v>76720.245349999983</v>
      </c>
      <c r="N813" s="3">
        <v>48298.938170000001</v>
      </c>
      <c r="O813" s="3">
        <v>47163.797659999997</v>
      </c>
      <c r="P813" s="3">
        <v>54453.856800000001</v>
      </c>
      <c r="Q813" s="3">
        <v>51508.755899999989</v>
      </c>
      <c r="R813" s="3">
        <v>79258.084640000001</v>
      </c>
      <c r="S813" s="3">
        <v>65247.411599999985</v>
      </c>
      <c r="T813" s="3">
        <v>68024.801599999992</v>
      </c>
      <c r="U813" s="3">
        <v>822366.8318599998</v>
      </c>
      <c r="V813" s="163">
        <f ca="1">SUM(INDIRECT(Inputs!$C$11&amp;ROW()&amp;":"&amp;Inputs!$C$12&amp;ROW()))</f>
        <v>51508.755899999989</v>
      </c>
      <c r="W813" s="163">
        <f ca="1">SUM(INDIRECT(Inputs!$C$13&amp;ROW()&amp;":"&amp;Inputs!$C$14&amp;ROW()))</f>
        <v>609836.53401999979</v>
      </c>
      <c r="X813" s="3" t="str">
        <f>IF(COUNTIFS(Lookups!$A:$A,C813)=1,"Gross Sales","")</f>
        <v/>
      </c>
      <c r="Y813" s="3" t="str">
        <f>IF(COUNTIFS(Lookups!$D:$D,C813)=1,"Bar Sales","")</f>
        <v/>
      </c>
      <c r="Z813" s="3" t="str">
        <f>IFERROR(VLOOKUP(C813*1,Lookups!$D:$F,3,FALSE),"")</f>
        <v/>
      </c>
      <c r="AA813" s="3" t="str">
        <f>IFERROR(VLOOKUP($C813*1,Lookups!$H:$N,3,FALSE),"")</f>
        <v>Sales</v>
      </c>
      <c r="AB813" s="3" t="str">
        <f>IFERROR(VLOOKUP($C813*1,Lookups!$H:$N,4,FALSE),"")</f>
        <v>Dinner</v>
      </c>
      <c r="AC813" s="3" t="str">
        <f>IFERROR(VLOOKUP($C813*1,Lookups!$H:$N,5,FALSE),"")</f>
        <v>Dining room</v>
      </c>
      <c r="AD813" s="3" t="str">
        <f>IFERROR(VLOOKUP($C813*1,Lookups!$H:$N,6,FALSE),"")</f>
        <v>Food</v>
      </c>
      <c r="AE813" s="3">
        <f>IFERROR(VLOOKUP($C813*1,Lookups!$H:$N,7,FALSE),"")</f>
        <v>0</v>
      </c>
      <c r="AF813" s="3" t="str">
        <f>VLOOKUP(B813*1,Stores!$A:$C,3,FALSE)</f>
        <v>DFG</v>
      </c>
    </row>
    <row r="814" spans="1:32">
      <c r="A814" s="3" t="s">
        <v>917</v>
      </c>
      <c r="B814" s="3" t="s">
        <v>938</v>
      </c>
      <c r="C814" s="3">
        <v>999217</v>
      </c>
      <c r="D814" s="3" t="s">
        <v>918</v>
      </c>
      <c r="E814" s="3" t="s">
        <v>493</v>
      </c>
      <c r="F814" s="3">
        <v>2016</v>
      </c>
      <c r="G814" s="164">
        <v>0</v>
      </c>
      <c r="H814" s="3">
        <v>68799.75486999999</v>
      </c>
      <c r="I814" s="3">
        <v>54970.489769999993</v>
      </c>
      <c r="J814" s="3">
        <v>55891.638810000004</v>
      </c>
      <c r="K814" s="3">
        <v>94366.050100000008</v>
      </c>
      <c r="L814" s="3">
        <v>73867.395489999995</v>
      </c>
      <c r="M814" s="3">
        <v>95674.197359999991</v>
      </c>
      <c r="N814" s="3">
        <v>95438.599199999982</v>
      </c>
      <c r="O814" s="3">
        <v>146309.49899999998</v>
      </c>
      <c r="P814" s="3">
        <v>125707.34448999999</v>
      </c>
      <c r="Q814" s="3">
        <v>93841.126470000003</v>
      </c>
      <c r="R814" s="3">
        <v>79831.126550000001</v>
      </c>
      <c r="S814" s="3">
        <v>55357.52908</v>
      </c>
      <c r="T814" s="3">
        <v>62627.88</v>
      </c>
      <c r="U814" s="3">
        <v>1102682.6311899999</v>
      </c>
      <c r="V814" s="163">
        <f ca="1">SUM(INDIRECT(Inputs!$C$11&amp;ROW()&amp;":"&amp;Inputs!$C$12&amp;ROW()))</f>
        <v>93841.126470000003</v>
      </c>
      <c r="W814" s="163">
        <f ca="1">SUM(INDIRECT(Inputs!$C$13&amp;ROW()&amp;":"&amp;Inputs!$C$14&amp;ROW()))</f>
        <v>904866.09555999981</v>
      </c>
      <c r="X814" s="3" t="str">
        <f>IF(COUNTIFS(Lookups!$A:$A,C814)=1,"Gross Sales","")</f>
        <v/>
      </c>
      <c r="Y814" s="3" t="str">
        <f>IF(COUNTIFS(Lookups!$D:$D,C814)=1,"Bar Sales","")</f>
        <v/>
      </c>
      <c r="Z814" s="3" t="str">
        <f>IFERROR(VLOOKUP(C814*1,Lookups!$D:$F,3,FALSE),"")</f>
        <v/>
      </c>
      <c r="AA814" s="3" t="str">
        <f>IFERROR(VLOOKUP($C814*1,Lookups!$H:$N,3,FALSE),"")</f>
        <v>Sales</v>
      </c>
      <c r="AB814" s="3" t="str">
        <f>IFERROR(VLOOKUP($C814*1,Lookups!$H:$N,4,FALSE),"")</f>
        <v>Dinner</v>
      </c>
      <c r="AC814" s="3" t="str">
        <f>IFERROR(VLOOKUP($C814*1,Lookups!$H:$N,5,FALSE),"")</f>
        <v>Dining room</v>
      </c>
      <c r="AD814" s="3" t="str">
        <f>IFERROR(VLOOKUP($C814*1,Lookups!$H:$N,6,FALSE),"")</f>
        <v>Food</v>
      </c>
      <c r="AE814" s="3">
        <f>IFERROR(VLOOKUP($C814*1,Lookups!$H:$N,7,FALSE),"")</f>
        <v>0</v>
      </c>
      <c r="AF814" s="3" t="str">
        <f>VLOOKUP(B814*1,Stores!$A:$C,3,FALSE)</f>
        <v>DFG</v>
      </c>
    </row>
    <row r="815" spans="1:32">
      <c r="A815" s="3" t="s">
        <v>917</v>
      </c>
      <c r="B815" s="3" t="s">
        <v>939</v>
      </c>
      <c r="C815" s="3">
        <v>999217</v>
      </c>
      <c r="D815" s="3" t="s">
        <v>918</v>
      </c>
      <c r="E815" s="3" t="s">
        <v>493</v>
      </c>
      <c r="F815" s="3">
        <v>2016</v>
      </c>
      <c r="G815" s="164">
        <v>0</v>
      </c>
      <c r="H815" s="3">
        <v>104410.7568</v>
      </c>
      <c r="I815" s="3">
        <v>86422.511279999992</v>
      </c>
      <c r="J815" s="3">
        <v>78658.519239999994</v>
      </c>
      <c r="K815" s="3">
        <v>77962.88807999999</v>
      </c>
      <c r="L815" s="3">
        <v>104585.40539999999</v>
      </c>
      <c r="M815" s="3">
        <v>89596.200329999992</v>
      </c>
      <c r="N815" s="3">
        <v>112454.29299999999</v>
      </c>
      <c r="O815" s="3">
        <v>122195.29594999999</v>
      </c>
      <c r="P815" s="3">
        <v>108359.55647999998</v>
      </c>
      <c r="Q815" s="3">
        <v>83766.155200000008</v>
      </c>
      <c r="R815" s="3">
        <v>70181.814780000001</v>
      </c>
      <c r="S815" s="3">
        <v>78541.620149999988</v>
      </c>
      <c r="T815" s="3">
        <v>160987.25649999999</v>
      </c>
      <c r="U815" s="3">
        <v>1278122.2731899999</v>
      </c>
      <c r="V815" s="163">
        <f ca="1">SUM(INDIRECT(Inputs!$C$11&amp;ROW()&amp;":"&amp;Inputs!$C$12&amp;ROW()))</f>
        <v>83766.155200000008</v>
      </c>
      <c r="W815" s="163">
        <f ca="1">SUM(INDIRECT(Inputs!$C$13&amp;ROW()&amp;":"&amp;Inputs!$C$14&amp;ROW()))</f>
        <v>968411.58175999997</v>
      </c>
      <c r="X815" s="3" t="str">
        <f>IF(COUNTIFS(Lookups!$A:$A,C815)=1,"Gross Sales","")</f>
        <v/>
      </c>
      <c r="Y815" s="3" t="str">
        <f>IF(COUNTIFS(Lookups!$D:$D,C815)=1,"Bar Sales","")</f>
        <v/>
      </c>
      <c r="Z815" s="3" t="str">
        <f>IFERROR(VLOOKUP(C815*1,Lookups!$D:$F,3,FALSE),"")</f>
        <v/>
      </c>
      <c r="AA815" s="3" t="str">
        <f>IFERROR(VLOOKUP($C815*1,Lookups!$H:$N,3,FALSE),"")</f>
        <v>Sales</v>
      </c>
      <c r="AB815" s="3" t="str">
        <f>IFERROR(VLOOKUP($C815*1,Lookups!$H:$N,4,FALSE),"")</f>
        <v>Dinner</v>
      </c>
      <c r="AC815" s="3" t="str">
        <f>IFERROR(VLOOKUP($C815*1,Lookups!$H:$N,5,FALSE),"")</f>
        <v>Dining room</v>
      </c>
      <c r="AD815" s="3" t="str">
        <f>IFERROR(VLOOKUP($C815*1,Lookups!$H:$N,6,FALSE),"")</f>
        <v>Food</v>
      </c>
      <c r="AE815" s="3">
        <f>IFERROR(VLOOKUP($C815*1,Lookups!$H:$N,7,FALSE),"")</f>
        <v>0</v>
      </c>
      <c r="AF815" s="3" t="str">
        <f>VLOOKUP(B815*1,Stores!$A:$C,3,FALSE)</f>
        <v>DFG</v>
      </c>
    </row>
    <row r="816" spans="1:32">
      <c r="A816" s="3" t="s">
        <v>917</v>
      </c>
      <c r="B816" s="3" t="s">
        <v>940</v>
      </c>
      <c r="C816" s="3">
        <v>999217</v>
      </c>
      <c r="D816" s="3" t="s">
        <v>918</v>
      </c>
      <c r="E816" s="3" t="s">
        <v>493</v>
      </c>
      <c r="F816" s="3">
        <v>2016</v>
      </c>
      <c r="G816" s="164">
        <v>0</v>
      </c>
      <c r="H816" s="3">
        <v>67497.005099999995</v>
      </c>
      <c r="I816" s="3">
        <v>67589.872280000011</v>
      </c>
      <c r="J816" s="3">
        <v>89089.20594</v>
      </c>
      <c r="K816" s="3">
        <v>54069.287579999997</v>
      </c>
      <c r="L816" s="3">
        <v>58203.654600000002</v>
      </c>
      <c r="M816" s="3">
        <v>50061.03899999999</v>
      </c>
      <c r="N816" s="3">
        <v>73282.374899999981</v>
      </c>
      <c r="O816" s="3">
        <v>64383.723180000001</v>
      </c>
      <c r="P816" s="3">
        <v>61737.446400000001</v>
      </c>
      <c r="Q816" s="3">
        <v>50973.949319999992</v>
      </c>
      <c r="R816" s="3">
        <v>41878.932479999996</v>
      </c>
      <c r="S816" s="3">
        <v>59539.054679999994</v>
      </c>
      <c r="T816" s="3">
        <v>56861.23674</v>
      </c>
      <c r="U816" s="3">
        <v>795166.7821999999</v>
      </c>
      <c r="V816" s="163">
        <f ca="1">SUM(INDIRECT(Inputs!$C$11&amp;ROW()&amp;":"&amp;Inputs!$C$12&amp;ROW()))</f>
        <v>50973.949319999992</v>
      </c>
      <c r="W816" s="163">
        <f ca="1">SUM(INDIRECT(Inputs!$C$13&amp;ROW()&amp;":"&amp;Inputs!$C$14&amp;ROW()))</f>
        <v>636887.55830000003</v>
      </c>
      <c r="X816" s="3" t="str">
        <f>IF(COUNTIFS(Lookups!$A:$A,C816)=1,"Gross Sales","")</f>
        <v/>
      </c>
      <c r="Y816" s="3" t="str">
        <f>IF(COUNTIFS(Lookups!$D:$D,C816)=1,"Bar Sales","")</f>
        <v/>
      </c>
      <c r="Z816" s="3" t="str">
        <f>IFERROR(VLOOKUP(C816*1,Lookups!$D:$F,3,FALSE),"")</f>
        <v/>
      </c>
      <c r="AA816" s="3" t="str">
        <f>IFERROR(VLOOKUP($C816*1,Lookups!$H:$N,3,FALSE),"")</f>
        <v>Sales</v>
      </c>
      <c r="AB816" s="3" t="str">
        <f>IFERROR(VLOOKUP($C816*1,Lookups!$H:$N,4,FALSE),"")</f>
        <v>Dinner</v>
      </c>
      <c r="AC816" s="3" t="str">
        <f>IFERROR(VLOOKUP($C816*1,Lookups!$H:$N,5,FALSE),"")</f>
        <v>Dining room</v>
      </c>
      <c r="AD816" s="3" t="str">
        <f>IFERROR(VLOOKUP($C816*1,Lookups!$H:$N,6,FALSE),"")</f>
        <v>Food</v>
      </c>
      <c r="AE816" s="3">
        <f>IFERROR(VLOOKUP($C816*1,Lookups!$H:$N,7,FALSE),"")</f>
        <v>0</v>
      </c>
      <c r="AF816" s="3" t="str">
        <f>VLOOKUP(B816*1,Stores!$A:$C,3,FALSE)</f>
        <v>DFG</v>
      </c>
    </row>
    <row r="817" spans="1:32">
      <c r="A817" s="3" t="s">
        <v>917</v>
      </c>
      <c r="B817" s="3" t="s">
        <v>941</v>
      </c>
      <c r="C817" s="3">
        <v>999217</v>
      </c>
      <c r="D817" s="3" t="s">
        <v>918</v>
      </c>
      <c r="E817" s="3" t="s">
        <v>493</v>
      </c>
      <c r="F817" s="3">
        <v>2016</v>
      </c>
      <c r="G817" s="164">
        <v>0</v>
      </c>
      <c r="H817" s="3">
        <v>103449.44329999998</v>
      </c>
      <c r="I817" s="3">
        <v>102425.16899999999</v>
      </c>
      <c r="J817" s="3">
        <v>85467.402089999989</v>
      </c>
      <c r="K817" s="3">
        <v>78468.643259999997</v>
      </c>
      <c r="L817" s="3">
        <v>79327.477109999993</v>
      </c>
      <c r="M817" s="3">
        <v>96067.355020000003</v>
      </c>
      <c r="N817" s="3">
        <v>108144.14687999999</v>
      </c>
      <c r="O817" s="3">
        <v>90630.706319999983</v>
      </c>
      <c r="P817" s="3">
        <v>101916.07782999999</v>
      </c>
      <c r="Q817" s="3">
        <v>92119.307279999994</v>
      </c>
      <c r="R817" s="3">
        <v>85236.364849999998</v>
      </c>
      <c r="S817" s="3">
        <v>77283.057389999987</v>
      </c>
      <c r="T817" s="3">
        <v>88136.971719999987</v>
      </c>
      <c r="U817" s="3">
        <v>1188672.1220499999</v>
      </c>
      <c r="V817" s="163">
        <f ca="1">SUM(INDIRECT(Inputs!$C$11&amp;ROW()&amp;":"&amp;Inputs!$C$12&amp;ROW()))</f>
        <v>92119.307279999994</v>
      </c>
      <c r="W817" s="163">
        <f ca="1">SUM(INDIRECT(Inputs!$C$13&amp;ROW()&amp;":"&amp;Inputs!$C$14&amp;ROW()))</f>
        <v>938015.72808999987</v>
      </c>
      <c r="X817" s="3" t="str">
        <f>IF(COUNTIFS(Lookups!$A:$A,C817)=1,"Gross Sales","")</f>
        <v/>
      </c>
      <c r="Y817" s="3" t="str">
        <f>IF(COUNTIFS(Lookups!$D:$D,C817)=1,"Bar Sales","")</f>
        <v/>
      </c>
      <c r="Z817" s="3" t="str">
        <f>IFERROR(VLOOKUP(C817*1,Lookups!$D:$F,3,FALSE),"")</f>
        <v/>
      </c>
      <c r="AA817" s="3" t="str">
        <f>IFERROR(VLOOKUP($C817*1,Lookups!$H:$N,3,FALSE),"")</f>
        <v>Sales</v>
      </c>
      <c r="AB817" s="3" t="str">
        <f>IFERROR(VLOOKUP($C817*1,Lookups!$H:$N,4,FALSE),"")</f>
        <v>Dinner</v>
      </c>
      <c r="AC817" s="3" t="str">
        <f>IFERROR(VLOOKUP($C817*1,Lookups!$H:$N,5,FALSE),"")</f>
        <v>Dining room</v>
      </c>
      <c r="AD817" s="3" t="str">
        <f>IFERROR(VLOOKUP($C817*1,Lookups!$H:$N,6,FALSE),"")</f>
        <v>Food</v>
      </c>
      <c r="AE817" s="3">
        <f>IFERROR(VLOOKUP($C817*1,Lookups!$H:$N,7,FALSE),"")</f>
        <v>0</v>
      </c>
      <c r="AF817" s="3" t="str">
        <f>VLOOKUP(B817*1,Stores!$A:$C,3,FALSE)</f>
        <v>DFG</v>
      </c>
    </row>
    <row r="818" spans="1:32">
      <c r="A818" s="3" t="s">
        <v>917</v>
      </c>
      <c r="B818" s="3" t="s">
        <v>942</v>
      </c>
      <c r="C818" s="3">
        <v>999217</v>
      </c>
      <c r="D818" s="3" t="s">
        <v>918</v>
      </c>
      <c r="E818" s="3" t="s">
        <v>493</v>
      </c>
      <c r="F818" s="3">
        <v>2016</v>
      </c>
      <c r="G818" s="164">
        <v>0</v>
      </c>
      <c r="H818" s="3">
        <v>100088.73063000001</v>
      </c>
      <c r="I818" s="3">
        <v>113082.11655999999</v>
      </c>
      <c r="J818" s="3">
        <v>93038.778209999989</v>
      </c>
      <c r="K818" s="3">
        <v>65637.289900000003</v>
      </c>
      <c r="L818" s="3">
        <v>91146.507759999993</v>
      </c>
      <c r="M818" s="3">
        <v>59109.461249999993</v>
      </c>
      <c r="N818" s="3">
        <v>41588.185799999999</v>
      </c>
      <c r="O818" s="3">
        <v>41576.202850000001</v>
      </c>
      <c r="P818" s="3">
        <v>76569.210689999993</v>
      </c>
      <c r="Q818" s="3">
        <v>57425.108999999989</v>
      </c>
      <c r="R818" s="3">
        <v>66408.200249999994</v>
      </c>
      <c r="S818" s="3">
        <v>68406.206399999995</v>
      </c>
      <c r="T818" s="3">
        <v>68698.632519999999</v>
      </c>
      <c r="U818" s="3">
        <v>942774.63181999989</v>
      </c>
      <c r="V818" s="163">
        <f ca="1">SUM(INDIRECT(Inputs!$C$11&amp;ROW()&amp;":"&amp;Inputs!$C$12&amp;ROW()))</f>
        <v>57425.108999999989</v>
      </c>
      <c r="W818" s="163">
        <f ca="1">SUM(INDIRECT(Inputs!$C$13&amp;ROW()&amp;":"&amp;Inputs!$C$14&amp;ROW()))</f>
        <v>739261.59264999989</v>
      </c>
      <c r="X818" s="3" t="str">
        <f>IF(COUNTIFS(Lookups!$A:$A,C818)=1,"Gross Sales","")</f>
        <v/>
      </c>
      <c r="Y818" s="3" t="str">
        <f>IF(COUNTIFS(Lookups!$D:$D,C818)=1,"Bar Sales","")</f>
        <v/>
      </c>
      <c r="Z818" s="3" t="str">
        <f>IFERROR(VLOOKUP(C818*1,Lookups!$D:$F,3,FALSE),"")</f>
        <v/>
      </c>
      <c r="AA818" s="3" t="str">
        <f>IFERROR(VLOOKUP($C818*1,Lookups!$H:$N,3,FALSE),"")</f>
        <v>Sales</v>
      </c>
      <c r="AB818" s="3" t="str">
        <f>IFERROR(VLOOKUP($C818*1,Lookups!$H:$N,4,FALSE),"")</f>
        <v>Dinner</v>
      </c>
      <c r="AC818" s="3" t="str">
        <f>IFERROR(VLOOKUP($C818*1,Lookups!$H:$N,5,FALSE),"")</f>
        <v>Dining room</v>
      </c>
      <c r="AD818" s="3" t="str">
        <f>IFERROR(VLOOKUP($C818*1,Lookups!$H:$N,6,FALSE),"")</f>
        <v>Food</v>
      </c>
      <c r="AE818" s="3">
        <f>IFERROR(VLOOKUP($C818*1,Lookups!$H:$N,7,FALSE),"")</f>
        <v>0</v>
      </c>
      <c r="AF818" s="3" t="str">
        <f>VLOOKUP(B818*1,Stores!$A:$C,3,FALSE)</f>
        <v>DFG</v>
      </c>
    </row>
    <row r="819" spans="1:32">
      <c r="A819" s="3" t="s">
        <v>917</v>
      </c>
      <c r="B819" s="3" t="s">
        <v>943</v>
      </c>
      <c r="C819" s="3">
        <v>999217</v>
      </c>
      <c r="D819" s="3" t="s">
        <v>918</v>
      </c>
      <c r="E819" s="3" t="s">
        <v>493</v>
      </c>
      <c r="F819" s="3">
        <v>2016</v>
      </c>
      <c r="G819" s="164">
        <v>0</v>
      </c>
      <c r="H819" s="3">
        <v>33475.353029999998</v>
      </c>
      <c r="I819" s="3">
        <v>58045.87655999999</v>
      </c>
      <c r="J819" s="3">
        <v>53839.719499999999</v>
      </c>
      <c r="K819" s="3">
        <v>56764.368919999994</v>
      </c>
      <c r="L819" s="3">
        <v>46258.512300000002</v>
      </c>
      <c r="M819" s="3">
        <v>37815.400560000002</v>
      </c>
      <c r="N819" s="3">
        <v>40981.110029999996</v>
      </c>
      <c r="O819" s="3">
        <v>44141.416550000002</v>
      </c>
      <c r="P819" s="3">
        <v>29535.447480000003</v>
      </c>
      <c r="Q819" s="3">
        <v>36785.658000000003</v>
      </c>
      <c r="R819" s="3">
        <v>40819.9568</v>
      </c>
      <c r="S819" s="3">
        <v>38923.052489999995</v>
      </c>
      <c r="T819" s="3">
        <v>42629.872599999995</v>
      </c>
      <c r="U819" s="3">
        <v>560015.74481999991</v>
      </c>
      <c r="V819" s="163">
        <f ca="1">SUM(INDIRECT(Inputs!$C$11&amp;ROW()&amp;":"&amp;Inputs!$C$12&amp;ROW()))</f>
        <v>36785.658000000003</v>
      </c>
      <c r="W819" s="163">
        <f ca="1">SUM(INDIRECT(Inputs!$C$13&amp;ROW()&amp;":"&amp;Inputs!$C$14&amp;ROW()))</f>
        <v>437642.86293</v>
      </c>
      <c r="X819" s="3" t="str">
        <f>IF(COUNTIFS(Lookups!$A:$A,C819)=1,"Gross Sales","")</f>
        <v/>
      </c>
      <c r="Y819" s="3" t="str">
        <f>IF(COUNTIFS(Lookups!$D:$D,C819)=1,"Bar Sales","")</f>
        <v/>
      </c>
      <c r="Z819" s="3" t="str">
        <f>IFERROR(VLOOKUP(C819*1,Lookups!$D:$F,3,FALSE),"")</f>
        <v/>
      </c>
      <c r="AA819" s="3" t="str">
        <f>IFERROR(VLOOKUP($C819*1,Lookups!$H:$N,3,FALSE),"")</f>
        <v>Sales</v>
      </c>
      <c r="AB819" s="3" t="str">
        <f>IFERROR(VLOOKUP($C819*1,Lookups!$H:$N,4,FALSE),"")</f>
        <v>Dinner</v>
      </c>
      <c r="AC819" s="3" t="str">
        <f>IFERROR(VLOOKUP($C819*1,Lookups!$H:$N,5,FALSE),"")</f>
        <v>Dining room</v>
      </c>
      <c r="AD819" s="3" t="str">
        <f>IFERROR(VLOOKUP($C819*1,Lookups!$H:$N,6,FALSE),"")</f>
        <v>Food</v>
      </c>
      <c r="AE819" s="3">
        <f>IFERROR(VLOOKUP($C819*1,Lookups!$H:$N,7,FALSE),"")</f>
        <v>0</v>
      </c>
      <c r="AF819" s="3" t="str">
        <f>VLOOKUP(B819*1,Stores!$A:$C,3,FALSE)</f>
        <v>DFG</v>
      </c>
    </row>
    <row r="820" spans="1:32">
      <c r="A820" s="3" t="s">
        <v>917</v>
      </c>
      <c r="B820" s="3" t="s">
        <v>944</v>
      </c>
      <c r="C820" s="3">
        <v>999217</v>
      </c>
      <c r="D820" s="3" t="s">
        <v>918</v>
      </c>
      <c r="E820" s="3" t="s">
        <v>493</v>
      </c>
      <c r="F820" s="3">
        <v>2016</v>
      </c>
      <c r="G820" s="164">
        <v>0</v>
      </c>
      <c r="H820" s="3">
        <v>67466.567279999988</v>
      </c>
      <c r="I820" s="3">
        <v>71166.548460000005</v>
      </c>
      <c r="J820" s="3">
        <v>52474.549959999989</v>
      </c>
      <c r="K820" s="3">
        <v>62064.428719999996</v>
      </c>
      <c r="L820" s="3">
        <v>42487.31151</v>
      </c>
      <c r="M820" s="3">
        <v>53588.772299999997</v>
      </c>
      <c r="N820" s="3">
        <v>40009.019820000001</v>
      </c>
      <c r="O820" s="3">
        <v>60741.088240000005</v>
      </c>
      <c r="P820" s="3">
        <v>43580.742659999996</v>
      </c>
      <c r="Q820" s="3">
        <v>52857.970199999996</v>
      </c>
      <c r="R820" s="3">
        <v>44479.000719999996</v>
      </c>
      <c r="S820" s="3">
        <v>37696.363319999997</v>
      </c>
      <c r="T820" s="3">
        <v>76028.97189999999</v>
      </c>
      <c r="U820" s="3">
        <v>704641.33508999995</v>
      </c>
      <c r="V820" s="163">
        <f ca="1">SUM(INDIRECT(Inputs!$C$11&amp;ROW()&amp;":"&amp;Inputs!$C$12&amp;ROW()))</f>
        <v>52857.970199999996</v>
      </c>
      <c r="W820" s="163">
        <f ca="1">SUM(INDIRECT(Inputs!$C$13&amp;ROW()&amp;":"&amp;Inputs!$C$14&amp;ROW()))</f>
        <v>546436.99914999993</v>
      </c>
      <c r="X820" s="3" t="str">
        <f>IF(COUNTIFS(Lookups!$A:$A,C820)=1,"Gross Sales","")</f>
        <v/>
      </c>
      <c r="Y820" s="3" t="str">
        <f>IF(COUNTIFS(Lookups!$D:$D,C820)=1,"Bar Sales","")</f>
        <v/>
      </c>
      <c r="Z820" s="3" t="str">
        <f>IFERROR(VLOOKUP(C820*1,Lookups!$D:$F,3,FALSE),"")</f>
        <v/>
      </c>
      <c r="AA820" s="3" t="str">
        <f>IFERROR(VLOOKUP($C820*1,Lookups!$H:$N,3,FALSE),"")</f>
        <v>Sales</v>
      </c>
      <c r="AB820" s="3" t="str">
        <f>IFERROR(VLOOKUP($C820*1,Lookups!$H:$N,4,FALSE),"")</f>
        <v>Dinner</v>
      </c>
      <c r="AC820" s="3" t="str">
        <f>IFERROR(VLOOKUP($C820*1,Lookups!$H:$N,5,FALSE),"")</f>
        <v>Dining room</v>
      </c>
      <c r="AD820" s="3" t="str">
        <f>IFERROR(VLOOKUP($C820*1,Lookups!$H:$N,6,FALSE),"")</f>
        <v>Food</v>
      </c>
      <c r="AE820" s="3">
        <f>IFERROR(VLOOKUP($C820*1,Lookups!$H:$N,7,FALSE),"")</f>
        <v>0</v>
      </c>
      <c r="AF820" s="3" t="str">
        <f>VLOOKUP(B820*1,Stores!$A:$C,3,FALSE)</f>
        <v>DFG</v>
      </c>
    </row>
    <row r="821" spans="1:32">
      <c r="A821" s="3" t="s">
        <v>917</v>
      </c>
      <c r="B821" s="3" t="s">
        <v>945</v>
      </c>
      <c r="C821" s="3">
        <v>999217</v>
      </c>
      <c r="D821" s="3" t="s">
        <v>918</v>
      </c>
      <c r="E821" s="3" t="s">
        <v>493</v>
      </c>
      <c r="F821" s="3">
        <v>2016</v>
      </c>
      <c r="G821" s="164">
        <v>0</v>
      </c>
      <c r="H821" s="3">
        <v>56521.828439999997</v>
      </c>
      <c r="I821" s="3">
        <v>57630.452039999996</v>
      </c>
      <c r="J821" s="3">
        <v>65596.758709999995</v>
      </c>
      <c r="K821" s="3">
        <v>71722.971949999992</v>
      </c>
      <c r="L821" s="3">
        <v>57202.876360000002</v>
      </c>
      <c r="M821" s="3">
        <v>68103.107939999987</v>
      </c>
      <c r="N821" s="3">
        <v>50233.900079999999</v>
      </c>
      <c r="O821" s="3">
        <v>41003.734099999994</v>
      </c>
      <c r="P821" s="3">
        <v>59385.470899999993</v>
      </c>
      <c r="Q821" s="3">
        <v>63173.237679999998</v>
      </c>
      <c r="R821" s="3">
        <v>50560.608839999994</v>
      </c>
      <c r="S821" s="3">
        <v>47652.500839999993</v>
      </c>
      <c r="T821" s="3">
        <v>81315.806320000003</v>
      </c>
      <c r="U821" s="3">
        <v>770103.25419999997</v>
      </c>
      <c r="V821" s="163">
        <f ca="1">SUM(INDIRECT(Inputs!$C$11&amp;ROW()&amp;":"&amp;Inputs!$C$12&amp;ROW()))</f>
        <v>63173.237679999998</v>
      </c>
      <c r="W821" s="163">
        <f ca="1">SUM(INDIRECT(Inputs!$C$13&amp;ROW()&amp;":"&amp;Inputs!$C$14&amp;ROW()))</f>
        <v>590574.3382</v>
      </c>
      <c r="X821" s="3" t="str">
        <f>IF(COUNTIFS(Lookups!$A:$A,C821)=1,"Gross Sales","")</f>
        <v/>
      </c>
      <c r="Y821" s="3" t="str">
        <f>IF(COUNTIFS(Lookups!$D:$D,C821)=1,"Bar Sales","")</f>
        <v/>
      </c>
      <c r="Z821" s="3" t="str">
        <f>IFERROR(VLOOKUP(C821*1,Lookups!$D:$F,3,FALSE),"")</f>
        <v/>
      </c>
      <c r="AA821" s="3" t="str">
        <f>IFERROR(VLOOKUP($C821*1,Lookups!$H:$N,3,FALSE),"")</f>
        <v>Sales</v>
      </c>
      <c r="AB821" s="3" t="str">
        <f>IFERROR(VLOOKUP($C821*1,Lookups!$H:$N,4,FALSE),"")</f>
        <v>Dinner</v>
      </c>
      <c r="AC821" s="3" t="str">
        <f>IFERROR(VLOOKUP($C821*1,Lookups!$H:$N,5,FALSE),"")</f>
        <v>Dining room</v>
      </c>
      <c r="AD821" s="3" t="str">
        <f>IFERROR(VLOOKUP($C821*1,Lookups!$H:$N,6,FALSE),"")</f>
        <v>Food</v>
      </c>
      <c r="AE821" s="3">
        <f>IFERROR(VLOOKUP($C821*1,Lookups!$H:$N,7,FALSE),"")</f>
        <v>0</v>
      </c>
      <c r="AF821" s="3" t="str">
        <f>VLOOKUP(B821*1,Stores!$A:$C,3,FALSE)</f>
        <v>DFG</v>
      </c>
    </row>
    <row r="822" spans="1:32">
      <c r="A822" s="3" t="s">
        <v>917</v>
      </c>
      <c r="B822" s="3" t="s">
        <v>946</v>
      </c>
      <c r="C822" s="3">
        <v>999217</v>
      </c>
      <c r="D822" s="3" t="s">
        <v>918</v>
      </c>
      <c r="E822" s="3" t="s">
        <v>493</v>
      </c>
      <c r="F822" s="3">
        <v>2016</v>
      </c>
      <c r="G822" s="164">
        <v>0</v>
      </c>
      <c r="H822" s="3">
        <v>53614.294999999998</v>
      </c>
      <c r="I822" s="3">
        <v>47855.433499999999</v>
      </c>
      <c r="J822" s="3">
        <v>30313.663799999995</v>
      </c>
      <c r="K822" s="3">
        <v>33492.905599999998</v>
      </c>
      <c r="L822" s="3">
        <v>52095.48876</v>
      </c>
      <c r="M822" s="3">
        <v>30461.728639999998</v>
      </c>
      <c r="N822" s="3">
        <v>35886.311999999998</v>
      </c>
      <c r="O822" s="3">
        <v>48196.356389999994</v>
      </c>
      <c r="P822" s="3">
        <v>41955.940319999994</v>
      </c>
      <c r="Q822" s="3">
        <v>33663.752919999999</v>
      </c>
      <c r="R822" s="3">
        <v>38091.054400000001</v>
      </c>
      <c r="S822" s="3">
        <v>45957.632209999996</v>
      </c>
      <c r="T822" s="3">
        <v>43577.250149999993</v>
      </c>
      <c r="U822" s="3">
        <v>535161.81368999998</v>
      </c>
      <c r="V822" s="163">
        <f ca="1">SUM(INDIRECT(Inputs!$C$11&amp;ROW()&amp;":"&amp;Inputs!$C$12&amp;ROW()))</f>
        <v>33663.752919999999</v>
      </c>
      <c r="W822" s="163">
        <f ca="1">SUM(INDIRECT(Inputs!$C$13&amp;ROW()&amp;":"&amp;Inputs!$C$14&amp;ROW()))</f>
        <v>407535.87692999997</v>
      </c>
      <c r="X822" s="3" t="str">
        <f>IF(COUNTIFS(Lookups!$A:$A,C822)=1,"Gross Sales","")</f>
        <v/>
      </c>
      <c r="Y822" s="3" t="str">
        <f>IF(COUNTIFS(Lookups!$D:$D,C822)=1,"Bar Sales","")</f>
        <v/>
      </c>
      <c r="Z822" s="3" t="str">
        <f>IFERROR(VLOOKUP(C822*1,Lookups!$D:$F,3,FALSE),"")</f>
        <v/>
      </c>
      <c r="AA822" s="3" t="str">
        <f>IFERROR(VLOOKUP($C822*1,Lookups!$H:$N,3,FALSE),"")</f>
        <v>Sales</v>
      </c>
      <c r="AB822" s="3" t="str">
        <f>IFERROR(VLOOKUP($C822*1,Lookups!$H:$N,4,FALSE),"")</f>
        <v>Dinner</v>
      </c>
      <c r="AC822" s="3" t="str">
        <f>IFERROR(VLOOKUP($C822*1,Lookups!$H:$N,5,FALSE),"")</f>
        <v>Dining room</v>
      </c>
      <c r="AD822" s="3" t="str">
        <f>IFERROR(VLOOKUP($C822*1,Lookups!$H:$N,6,FALSE),"")</f>
        <v>Food</v>
      </c>
      <c r="AE822" s="3">
        <f>IFERROR(VLOOKUP($C822*1,Lookups!$H:$N,7,FALSE),"")</f>
        <v>0</v>
      </c>
      <c r="AF822" s="3" t="str">
        <f>VLOOKUP(B822*1,Stores!$A:$C,3,FALSE)</f>
        <v>DFG</v>
      </c>
    </row>
    <row r="823" spans="1:32">
      <c r="A823" s="3" t="s">
        <v>917</v>
      </c>
      <c r="B823" s="3" t="s">
        <v>947</v>
      </c>
      <c r="C823" s="3">
        <v>999217</v>
      </c>
      <c r="D823" s="3" t="s">
        <v>918</v>
      </c>
      <c r="E823" s="3" t="s">
        <v>493</v>
      </c>
      <c r="F823" s="3">
        <v>2016</v>
      </c>
      <c r="G823" s="164">
        <v>0</v>
      </c>
      <c r="H823" s="3">
        <v>95801.841800000009</v>
      </c>
      <c r="I823" s="3">
        <v>86914.788449999993</v>
      </c>
      <c r="J823" s="3">
        <v>49220.874149999996</v>
      </c>
      <c r="K823" s="3">
        <v>64136.781449999995</v>
      </c>
      <c r="L823" s="3">
        <v>51865.59</v>
      </c>
      <c r="M823" s="3">
        <v>62689.756219999996</v>
      </c>
      <c r="N823" s="3">
        <v>57065.132459999993</v>
      </c>
      <c r="O823" s="3">
        <v>57819.75402</v>
      </c>
      <c r="P823" s="3">
        <v>67596.045440000002</v>
      </c>
      <c r="Q823" s="3">
        <v>49005.675179999991</v>
      </c>
      <c r="R823" s="3">
        <v>46198.281149999995</v>
      </c>
      <c r="S823" s="3">
        <v>45220.250039999999</v>
      </c>
      <c r="T823" s="3">
        <v>73261.214179999995</v>
      </c>
      <c r="U823" s="3">
        <v>806795.98453999986</v>
      </c>
      <c r="V823" s="163">
        <f ca="1">SUM(INDIRECT(Inputs!$C$11&amp;ROW()&amp;":"&amp;Inputs!$C$12&amp;ROW()))</f>
        <v>49005.675179999991</v>
      </c>
      <c r="W823" s="163">
        <f ca="1">SUM(INDIRECT(Inputs!$C$13&amp;ROW()&amp;":"&amp;Inputs!$C$14&amp;ROW()))</f>
        <v>642116.23916999996</v>
      </c>
      <c r="X823" s="3" t="str">
        <f>IF(COUNTIFS(Lookups!$A:$A,C823)=1,"Gross Sales","")</f>
        <v/>
      </c>
      <c r="Y823" s="3" t="str">
        <f>IF(COUNTIFS(Lookups!$D:$D,C823)=1,"Bar Sales","")</f>
        <v/>
      </c>
      <c r="Z823" s="3" t="str">
        <f>IFERROR(VLOOKUP(C823*1,Lookups!$D:$F,3,FALSE),"")</f>
        <v/>
      </c>
      <c r="AA823" s="3" t="str">
        <f>IFERROR(VLOOKUP($C823*1,Lookups!$H:$N,3,FALSE),"")</f>
        <v>Sales</v>
      </c>
      <c r="AB823" s="3" t="str">
        <f>IFERROR(VLOOKUP($C823*1,Lookups!$H:$N,4,FALSE),"")</f>
        <v>Dinner</v>
      </c>
      <c r="AC823" s="3" t="str">
        <f>IFERROR(VLOOKUP($C823*1,Lookups!$H:$N,5,FALSE),"")</f>
        <v>Dining room</v>
      </c>
      <c r="AD823" s="3" t="str">
        <f>IFERROR(VLOOKUP($C823*1,Lookups!$H:$N,6,FALSE),"")</f>
        <v>Food</v>
      </c>
      <c r="AE823" s="3">
        <f>IFERROR(VLOOKUP($C823*1,Lookups!$H:$N,7,FALSE),"")</f>
        <v>0</v>
      </c>
      <c r="AF823" s="3" t="str">
        <f>VLOOKUP(B823*1,Stores!$A:$C,3,FALSE)</f>
        <v>DFG</v>
      </c>
    </row>
    <row r="824" spans="1:32">
      <c r="A824" s="3" t="s">
        <v>917</v>
      </c>
      <c r="B824" s="3" t="s">
        <v>948</v>
      </c>
      <c r="C824" s="3">
        <v>999217</v>
      </c>
      <c r="D824" s="3" t="s">
        <v>918</v>
      </c>
      <c r="E824" s="3" t="s">
        <v>493</v>
      </c>
      <c r="F824" s="3">
        <v>2016</v>
      </c>
      <c r="G824" s="164">
        <v>0</v>
      </c>
      <c r="H824" s="3">
        <v>60996.390630000002</v>
      </c>
      <c r="I824" s="3">
        <v>86041.876829999994</v>
      </c>
      <c r="J824" s="3">
        <v>68013.528310000009</v>
      </c>
      <c r="K824" s="3">
        <v>57263.926020000006</v>
      </c>
      <c r="L824" s="3">
        <v>45338.012999999992</v>
      </c>
      <c r="M824" s="3">
        <v>42366.796499999997</v>
      </c>
      <c r="N824" s="3">
        <v>46828.601819999996</v>
      </c>
      <c r="O824" s="3">
        <v>54127.218459999982</v>
      </c>
      <c r="P824" s="3">
        <v>43966.209699999999</v>
      </c>
      <c r="Q824" s="3">
        <v>32844.545999999995</v>
      </c>
      <c r="R824" s="3">
        <v>22715.714070000002</v>
      </c>
      <c r="S824" s="3">
        <v>21771.818879999999</v>
      </c>
      <c r="T824" s="3">
        <v>40865.424879999991</v>
      </c>
      <c r="U824" s="3">
        <v>623140.06510000001</v>
      </c>
      <c r="V824" s="163">
        <f ca="1">SUM(INDIRECT(Inputs!$C$11&amp;ROW()&amp;":"&amp;Inputs!$C$12&amp;ROW()))</f>
        <v>32844.545999999995</v>
      </c>
      <c r="W824" s="163">
        <f ca="1">SUM(INDIRECT(Inputs!$C$13&amp;ROW()&amp;":"&amp;Inputs!$C$14&amp;ROW()))</f>
        <v>537787.10727000004</v>
      </c>
      <c r="X824" s="3" t="str">
        <f>IF(COUNTIFS(Lookups!$A:$A,C824)=1,"Gross Sales","")</f>
        <v/>
      </c>
      <c r="Y824" s="3" t="str">
        <f>IF(COUNTIFS(Lookups!$D:$D,C824)=1,"Bar Sales","")</f>
        <v/>
      </c>
      <c r="Z824" s="3" t="str">
        <f>IFERROR(VLOOKUP(C824*1,Lookups!$D:$F,3,FALSE),"")</f>
        <v/>
      </c>
      <c r="AA824" s="3" t="str">
        <f>IFERROR(VLOOKUP($C824*1,Lookups!$H:$N,3,FALSE),"")</f>
        <v>Sales</v>
      </c>
      <c r="AB824" s="3" t="str">
        <f>IFERROR(VLOOKUP($C824*1,Lookups!$H:$N,4,FALSE),"")</f>
        <v>Dinner</v>
      </c>
      <c r="AC824" s="3" t="str">
        <f>IFERROR(VLOOKUP($C824*1,Lookups!$H:$N,5,FALSE),"")</f>
        <v>Dining room</v>
      </c>
      <c r="AD824" s="3" t="str">
        <f>IFERROR(VLOOKUP($C824*1,Lookups!$H:$N,6,FALSE),"")</f>
        <v>Food</v>
      </c>
      <c r="AE824" s="3">
        <f>IFERROR(VLOOKUP($C824*1,Lookups!$H:$N,7,FALSE),"")</f>
        <v>0</v>
      </c>
      <c r="AF824" s="3" t="str">
        <f>VLOOKUP(B824*1,Stores!$A:$C,3,FALSE)</f>
        <v>DFG</v>
      </c>
    </row>
    <row r="825" spans="1:32">
      <c r="A825" s="3" t="s">
        <v>917</v>
      </c>
      <c r="B825" s="3" t="s">
        <v>949</v>
      </c>
      <c r="C825" s="3">
        <v>999217</v>
      </c>
      <c r="D825" s="3" t="s">
        <v>918</v>
      </c>
      <c r="E825" s="3" t="s">
        <v>493</v>
      </c>
      <c r="F825" s="3">
        <v>2016</v>
      </c>
      <c r="G825" s="164">
        <v>0</v>
      </c>
      <c r="H825" s="3">
        <v>102571.56083999999</v>
      </c>
      <c r="I825" s="3">
        <v>94112.44898999999</v>
      </c>
      <c r="J825" s="3">
        <v>85800.316279999999</v>
      </c>
      <c r="K825" s="3">
        <v>93025.049319999991</v>
      </c>
      <c r="L825" s="3">
        <v>78243.0334</v>
      </c>
      <c r="M825" s="3">
        <v>84055.980750000002</v>
      </c>
      <c r="N825" s="3">
        <v>86687.400239999988</v>
      </c>
      <c r="O825" s="3">
        <v>82205.994919999997</v>
      </c>
      <c r="P825" s="3">
        <v>99690.836279999989</v>
      </c>
      <c r="Q825" s="3">
        <v>83844.86838</v>
      </c>
      <c r="R825" s="3">
        <v>84936.582989999995</v>
      </c>
      <c r="S825" s="3">
        <v>74455.204320000004</v>
      </c>
      <c r="T825" s="3">
        <v>118302.4808</v>
      </c>
      <c r="U825" s="3">
        <v>1167931.7575099999</v>
      </c>
      <c r="V825" s="163">
        <f ca="1">SUM(INDIRECT(Inputs!$C$11&amp;ROW()&amp;":"&amp;Inputs!$C$12&amp;ROW()))</f>
        <v>83844.86838</v>
      </c>
      <c r="W825" s="163">
        <f ca="1">SUM(INDIRECT(Inputs!$C$13&amp;ROW()&amp;":"&amp;Inputs!$C$14&amp;ROW()))</f>
        <v>890237.48939999996</v>
      </c>
      <c r="X825" s="3" t="str">
        <f>IF(COUNTIFS(Lookups!$A:$A,C825)=1,"Gross Sales","")</f>
        <v/>
      </c>
      <c r="Y825" s="3" t="str">
        <f>IF(COUNTIFS(Lookups!$D:$D,C825)=1,"Bar Sales","")</f>
        <v/>
      </c>
      <c r="Z825" s="3" t="str">
        <f>IFERROR(VLOOKUP(C825*1,Lookups!$D:$F,3,FALSE),"")</f>
        <v/>
      </c>
      <c r="AA825" s="3" t="str">
        <f>IFERROR(VLOOKUP($C825*1,Lookups!$H:$N,3,FALSE),"")</f>
        <v>Sales</v>
      </c>
      <c r="AB825" s="3" t="str">
        <f>IFERROR(VLOOKUP($C825*1,Lookups!$H:$N,4,FALSE),"")</f>
        <v>Dinner</v>
      </c>
      <c r="AC825" s="3" t="str">
        <f>IFERROR(VLOOKUP($C825*1,Lookups!$H:$N,5,FALSE),"")</f>
        <v>Dining room</v>
      </c>
      <c r="AD825" s="3" t="str">
        <f>IFERROR(VLOOKUP($C825*1,Lookups!$H:$N,6,FALSE),"")</f>
        <v>Food</v>
      </c>
      <c r="AE825" s="3">
        <f>IFERROR(VLOOKUP($C825*1,Lookups!$H:$N,7,FALSE),"")</f>
        <v>0</v>
      </c>
      <c r="AF825" s="3" t="str">
        <f>VLOOKUP(B825*1,Stores!$A:$C,3,FALSE)</f>
        <v>DFG</v>
      </c>
    </row>
    <row r="826" spans="1:32">
      <c r="A826" s="3" t="s">
        <v>917</v>
      </c>
      <c r="B826" s="3" t="s">
        <v>950</v>
      </c>
      <c r="C826" s="3">
        <v>999217</v>
      </c>
      <c r="D826" s="3" t="s">
        <v>918</v>
      </c>
      <c r="E826" s="3" t="s">
        <v>493</v>
      </c>
      <c r="F826" s="3">
        <v>2016</v>
      </c>
      <c r="G826" s="164">
        <v>0</v>
      </c>
      <c r="H826" s="3">
        <v>60678.7307</v>
      </c>
      <c r="I826" s="3">
        <v>79620.523149999994</v>
      </c>
      <c r="J826" s="3">
        <v>57234.792999999991</v>
      </c>
      <c r="K826" s="3">
        <v>59278.340379999987</v>
      </c>
      <c r="L826" s="3">
        <v>53071.891529999994</v>
      </c>
      <c r="M826" s="3">
        <v>43157.026359999996</v>
      </c>
      <c r="N826" s="3">
        <v>32454.764159999999</v>
      </c>
      <c r="O826" s="3">
        <v>48756.194479999991</v>
      </c>
      <c r="P826" s="3">
        <v>38857.546000000002</v>
      </c>
      <c r="Q826" s="3">
        <v>34090.902859999995</v>
      </c>
      <c r="R826" s="3">
        <v>43426.245519999997</v>
      </c>
      <c r="S826" s="3">
        <v>53400.203079999999</v>
      </c>
      <c r="T826" s="3">
        <v>38838.556680000002</v>
      </c>
      <c r="U826" s="3">
        <v>642865.71790000005</v>
      </c>
      <c r="V826" s="163">
        <f ca="1">SUM(INDIRECT(Inputs!$C$11&amp;ROW()&amp;":"&amp;Inputs!$C$12&amp;ROW()))</f>
        <v>34090.902859999995</v>
      </c>
      <c r="W826" s="163">
        <f ca="1">SUM(INDIRECT(Inputs!$C$13&amp;ROW()&amp;":"&amp;Inputs!$C$14&amp;ROW()))</f>
        <v>507200.71261999995</v>
      </c>
      <c r="X826" s="3" t="str">
        <f>IF(COUNTIFS(Lookups!$A:$A,C826)=1,"Gross Sales","")</f>
        <v/>
      </c>
      <c r="Y826" s="3" t="str">
        <f>IF(COUNTIFS(Lookups!$D:$D,C826)=1,"Bar Sales","")</f>
        <v/>
      </c>
      <c r="Z826" s="3" t="str">
        <f>IFERROR(VLOOKUP(C826*1,Lookups!$D:$F,3,FALSE),"")</f>
        <v/>
      </c>
      <c r="AA826" s="3" t="str">
        <f>IFERROR(VLOOKUP($C826*1,Lookups!$H:$N,3,FALSE),"")</f>
        <v>Sales</v>
      </c>
      <c r="AB826" s="3" t="str">
        <f>IFERROR(VLOOKUP($C826*1,Lookups!$H:$N,4,FALSE),"")</f>
        <v>Dinner</v>
      </c>
      <c r="AC826" s="3" t="str">
        <f>IFERROR(VLOOKUP($C826*1,Lookups!$H:$N,5,FALSE),"")</f>
        <v>Dining room</v>
      </c>
      <c r="AD826" s="3" t="str">
        <f>IFERROR(VLOOKUP($C826*1,Lookups!$H:$N,6,FALSE),"")</f>
        <v>Food</v>
      </c>
      <c r="AE826" s="3">
        <f>IFERROR(VLOOKUP($C826*1,Lookups!$H:$N,7,FALSE),"")</f>
        <v>0</v>
      </c>
      <c r="AF826" s="3" t="str">
        <f>VLOOKUP(B826*1,Stores!$A:$C,3,FALSE)</f>
        <v>DFG</v>
      </c>
    </row>
    <row r="827" spans="1:32">
      <c r="A827" s="3" t="s">
        <v>917</v>
      </c>
      <c r="B827" s="3" t="s">
        <v>951</v>
      </c>
      <c r="C827" s="3">
        <v>999217</v>
      </c>
      <c r="D827" s="3" t="s">
        <v>918</v>
      </c>
      <c r="E827" s="3" t="s">
        <v>493</v>
      </c>
      <c r="F827" s="3">
        <v>2016</v>
      </c>
      <c r="G827" s="164">
        <v>0</v>
      </c>
      <c r="H827" s="3">
        <v>93631.195699999982</v>
      </c>
      <c r="I827" s="3">
        <v>111471.86925</v>
      </c>
      <c r="J827" s="3">
        <v>112888.53575999998</v>
      </c>
      <c r="K827" s="3">
        <v>114224.40848</v>
      </c>
      <c r="L827" s="3">
        <v>96976.307610000003</v>
      </c>
      <c r="M827" s="3">
        <v>82386.143279999989</v>
      </c>
      <c r="N827" s="3">
        <v>69950.214599999992</v>
      </c>
      <c r="O827" s="3">
        <v>60059.706349999993</v>
      </c>
      <c r="P827" s="3">
        <v>75759.523559999987</v>
      </c>
      <c r="Q827" s="3">
        <v>93243.021199999988</v>
      </c>
      <c r="R827" s="3">
        <v>71950.560640000011</v>
      </c>
      <c r="S827" s="3">
        <v>88938.010979999977</v>
      </c>
      <c r="T827" s="3">
        <v>82116.856079999983</v>
      </c>
      <c r="U827" s="3">
        <v>1153596.3534899999</v>
      </c>
      <c r="V827" s="163">
        <f ca="1">SUM(INDIRECT(Inputs!$C$11&amp;ROW()&amp;":"&amp;Inputs!$C$12&amp;ROW()))</f>
        <v>93243.021199999988</v>
      </c>
      <c r="W827" s="163">
        <f ca="1">SUM(INDIRECT(Inputs!$C$13&amp;ROW()&amp;":"&amp;Inputs!$C$14&amp;ROW()))</f>
        <v>910590.92578999978</v>
      </c>
      <c r="X827" s="3" t="str">
        <f>IF(COUNTIFS(Lookups!$A:$A,C827)=1,"Gross Sales","")</f>
        <v/>
      </c>
      <c r="Y827" s="3" t="str">
        <f>IF(COUNTIFS(Lookups!$D:$D,C827)=1,"Bar Sales","")</f>
        <v/>
      </c>
      <c r="Z827" s="3" t="str">
        <f>IFERROR(VLOOKUP(C827*1,Lookups!$D:$F,3,FALSE),"")</f>
        <v/>
      </c>
      <c r="AA827" s="3" t="str">
        <f>IFERROR(VLOOKUP($C827*1,Lookups!$H:$N,3,FALSE),"")</f>
        <v>Sales</v>
      </c>
      <c r="AB827" s="3" t="str">
        <f>IFERROR(VLOOKUP($C827*1,Lookups!$H:$N,4,FALSE),"")</f>
        <v>Dinner</v>
      </c>
      <c r="AC827" s="3" t="str">
        <f>IFERROR(VLOOKUP($C827*1,Lookups!$H:$N,5,FALSE),"")</f>
        <v>Dining room</v>
      </c>
      <c r="AD827" s="3" t="str">
        <f>IFERROR(VLOOKUP($C827*1,Lookups!$H:$N,6,FALSE),"")</f>
        <v>Food</v>
      </c>
      <c r="AE827" s="3">
        <f>IFERROR(VLOOKUP($C827*1,Lookups!$H:$N,7,FALSE),"")</f>
        <v>0</v>
      </c>
      <c r="AF827" s="3" t="str">
        <f>VLOOKUP(B827*1,Stores!$A:$C,3,FALSE)</f>
        <v>DFG</v>
      </c>
    </row>
    <row r="828" spans="1:32">
      <c r="A828" s="3" t="s">
        <v>917</v>
      </c>
      <c r="B828" s="3" t="s">
        <v>952</v>
      </c>
      <c r="C828" s="3">
        <v>999217</v>
      </c>
      <c r="D828" s="3" t="s">
        <v>918</v>
      </c>
      <c r="E828" s="3" t="s">
        <v>493</v>
      </c>
      <c r="F828" s="3">
        <v>2016</v>
      </c>
      <c r="G828" s="164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74091.583299999998</v>
      </c>
      <c r="O828" s="3">
        <v>109260.48672</v>
      </c>
      <c r="P828" s="3">
        <v>105195.41241999999</v>
      </c>
      <c r="Q828" s="3">
        <v>71675.379090000002</v>
      </c>
      <c r="R828" s="3">
        <v>98872.797379999989</v>
      </c>
      <c r="S828" s="3">
        <v>77434.786800000002</v>
      </c>
      <c r="T828" s="3">
        <v>101420.84043</v>
      </c>
      <c r="U828" s="3">
        <v>637951.28613999998</v>
      </c>
      <c r="V828" s="163">
        <f ca="1">SUM(INDIRECT(Inputs!$C$11&amp;ROW()&amp;":"&amp;Inputs!$C$12&amp;ROW()))</f>
        <v>71675.379090000002</v>
      </c>
      <c r="W828" s="163">
        <f ca="1">SUM(INDIRECT(Inputs!$C$13&amp;ROW()&amp;":"&amp;Inputs!$C$14&amp;ROW()))</f>
        <v>360222.86152999999</v>
      </c>
      <c r="X828" s="3" t="str">
        <f>IF(COUNTIFS(Lookups!$A:$A,C828)=1,"Gross Sales","")</f>
        <v/>
      </c>
      <c r="Y828" s="3" t="str">
        <f>IF(COUNTIFS(Lookups!$D:$D,C828)=1,"Bar Sales","")</f>
        <v/>
      </c>
      <c r="Z828" s="3" t="str">
        <f>IFERROR(VLOOKUP(C828*1,Lookups!$D:$F,3,FALSE),"")</f>
        <v/>
      </c>
      <c r="AA828" s="3" t="str">
        <f>IFERROR(VLOOKUP($C828*1,Lookups!$H:$N,3,FALSE),"")</f>
        <v>Sales</v>
      </c>
      <c r="AB828" s="3" t="str">
        <f>IFERROR(VLOOKUP($C828*1,Lookups!$H:$N,4,FALSE),"")</f>
        <v>Dinner</v>
      </c>
      <c r="AC828" s="3" t="str">
        <f>IFERROR(VLOOKUP($C828*1,Lookups!$H:$N,5,FALSE),"")</f>
        <v>Dining room</v>
      </c>
      <c r="AD828" s="3" t="str">
        <f>IFERROR(VLOOKUP($C828*1,Lookups!$H:$N,6,FALSE),"")</f>
        <v>Food</v>
      </c>
      <c r="AE828" s="3">
        <f>IFERROR(VLOOKUP($C828*1,Lookups!$H:$N,7,FALSE),"")</f>
        <v>0</v>
      </c>
      <c r="AF828" s="3" t="str">
        <f>VLOOKUP(B828*1,Stores!$A:$C,3,FALSE)</f>
        <v>DFG</v>
      </c>
    </row>
    <row r="829" spans="1:32">
      <c r="A829" s="3" t="s">
        <v>917</v>
      </c>
      <c r="B829" s="3" t="s">
        <v>953</v>
      </c>
      <c r="C829" s="3">
        <v>999217</v>
      </c>
      <c r="D829" s="3" t="s">
        <v>918</v>
      </c>
      <c r="E829" s="3" t="s">
        <v>493</v>
      </c>
      <c r="F829" s="3">
        <v>2016</v>
      </c>
      <c r="G829" s="164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7739.5806599999987</v>
      </c>
      <c r="S829" s="3">
        <v>58378.298999999992</v>
      </c>
      <c r="T829" s="3">
        <v>59968.57355999999</v>
      </c>
      <c r="U829" s="3">
        <v>126086.45321999998</v>
      </c>
      <c r="V829" s="163">
        <f ca="1">SUM(INDIRECT(Inputs!$C$11&amp;ROW()&amp;":"&amp;Inputs!$C$12&amp;ROW()))</f>
        <v>0</v>
      </c>
      <c r="W829" s="163">
        <f ca="1">SUM(INDIRECT(Inputs!$C$13&amp;ROW()&amp;":"&amp;Inputs!$C$14&amp;ROW()))</f>
        <v>0</v>
      </c>
      <c r="X829" s="3" t="str">
        <f>IF(COUNTIFS(Lookups!$A:$A,C829)=1,"Gross Sales","")</f>
        <v/>
      </c>
      <c r="Y829" s="3" t="str">
        <f>IF(COUNTIFS(Lookups!$D:$D,C829)=1,"Bar Sales","")</f>
        <v/>
      </c>
      <c r="Z829" s="3" t="str">
        <f>IFERROR(VLOOKUP(C829*1,Lookups!$D:$F,3,FALSE),"")</f>
        <v/>
      </c>
      <c r="AA829" s="3" t="str">
        <f>IFERROR(VLOOKUP($C829*1,Lookups!$H:$N,3,FALSE),"")</f>
        <v>Sales</v>
      </c>
      <c r="AB829" s="3" t="str">
        <f>IFERROR(VLOOKUP($C829*1,Lookups!$H:$N,4,FALSE),"")</f>
        <v>Dinner</v>
      </c>
      <c r="AC829" s="3" t="str">
        <f>IFERROR(VLOOKUP($C829*1,Lookups!$H:$N,5,FALSE),"")</f>
        <v>Dining room</v>
      </c>
      <c r="AD829" s="3" t="str">
        <f>IFERROR(VLOOKUP($C829*1,Lookups!$H:$N,6,FALSE),"")</f>
        <v>Food</v>
      </c>
      <c r="AE829" s="3">
        <f>IFERROR(VLOOKUP($C829*1,Lookups!$H:$N,7,FALSE),"")</f>
        <v>0</v>
      </c>
      <c r="AF829" s="3" t="str">
        <f>VLOOKUP(B829*1,Stores!$A:$C,3,FALSE)</f>
        <v>DFG</v>
      </c>
    </row>
    <row r="830" spans="1:32">
      <c r="A830" s="3" t="s">
        <v>917</v>
      </c>
      <c r="B830" s="3" t="s">
        <v>954</v>
      </c>
      <c r="C830" s="3">
        <v>999217</v>
      </c>
      <c r="D830" s="3" t="s">
        <v>918</v>
      </c>
      <c r="E830" s="3" t="s">
        <v>493</v>
      </c>
      <c r="F830" s="3">
        <v>2016</v>
      </c>
      <c r="G830" s="164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28515.281059999998</v>
      </c>
      <c r="T830" s="3">
        <v>101200.31103000001</v>
      </c>
      <c r="U830" s="3">
        <v>129715.59209000001</v>
      </c>
      <c r="V830" s="163">
        <f ca="1">SUM(INDIRECT(Inputs!$C$11&amp;ROW()&amp;":"&amp;Inputs!$C$12&amp;ROW()))</f>
        <v>0</v>
      </c>
      <c r="W830" s="163">
        <f ca="1">SUM(INDIRECT(Inputs!$C$13&amp;ROW()&amp;":"&amp;Inputs!$C$14&amp;ROW()))</f>
        <v>0</v>
      </c>
      <c r="X830" s="3" t="str">
        <f>IF(COUNTIFS(Lookups!$A:$A,C830)=1,"Gross Sales","")</f>
        <v/>
      </c>
      <c r="Y830" s="3" t="str">
        <f>IF(COUNTIFS(Lookups!$D:$D,C830)=1,"Bar Sales","")</f>
        <v/>
      </c>
      <c r="Z830" s="3" t="str">
        <f>IFERROR(VLOOKUP(C830*1,Lookups!$D:$F,3,FALSE),"")</f>
        <v/>
      </c>
      <c r="AA830" s="3" t="str">
        <f>IFERROR(VLOOKUP($C830*1,Lookups!$H:$N,3,FALSE),"")</f>
        <v>Sales</v>
      </c>
      <c r="AB830" s="3" t="str">
        <f>IFERROR(VLOOKUP($C830*1,Lookups!$H:$N,4,FALSE),"")</f>
        <v>Dinner</v>
      </c>
      <c r="AC830" s="3" t="str">
        <f>IFERROR(VLOOKUP($C830*1,Lookups!$H:$N,5,FALSE),"")</f>
        <v>Dining room</v>
      </c>
      <c r="AD830" s="3" t="str">
        <f>IFERROR(VLOOKUP($C830*1,Lookups!$H:$N,6,FALSE),"")</f>
        <v>Food</v>
      </c>
      <c r="AE830" s="3">
        <f>IFERROR(VLOOKUP($C830*1,Lookups!$H:$N,7,FALSE),"")</f>
        <v>0</v>
      </c>
      <c r="AF830" s="3" t="str">
        <f>VLOOKUP(B830*1,Stores!$A:$C,3,FALSE)</f>
        <v>DFG</v>
      </c>
    </row>
    <row r="831" spans="1:32">
      <c r="A831" s="3" t="s">
        <v>917</v>
      </c>
      <c r="B831" s="3" t="s">
        <v>919</v>
      </c>
      <c r="C831" s="3">
        <v>999218</v>
      </c>
      <c r="D831" s="3" t="s">
        <v>918</v>
      </c>
      <c r="E831" s="3" t="s">
        <v>497</v>
      </c>
      <c r="F831" s="3">
        <v>2016</v>
      </c>
      <c r="G831" s="164">
        <v>0</v>
      </c>
      <c r="H831" s="3">
        <v>388.00943999999998</v>
      </c>
      <c r="I831" s="3">
        <v>2820.3174999999997</v>
      </c>
      <c r="J831" s="3">
        <v>3265.1499999999996</v>
      </c>
      <c r="K831" s="3">
        <v>4687.5675000000001</v>
      </c>
      <c r="L831" s="3">
        <v>4683.2379999999994</v>
      </c>
      <c r="M831" s="3">
        <v>6776.4059999999999</v>
      </c>
      <c r="N831" s="3">
        <v>1078.5389999999998</v>
      </c>
      <c r="O831" s="3">
        <v>2824.4719999999998</v>
      </c>
      <c r="P831" s="3">
        <v>1318.2924999999998</v>
      </c>
      <c r="Q831" s="3">
        <v>0</v>
      </c>
      <c r="R831" s="3">
        <v>0</v>
      </c>
      <c r="S831" s="3">
        <v>0</v>
      </c>
      <c r="T831" s="3">
        <v>0</v>
      </c>
      <c r="U831" s="3">
        <v>27841.991939999996</v>
      </c>
      <c r="V831" s="163">
        <f ca="1">SUM(INDIRECT(Inputs!$C$11&amp;ROW()&amp;":"&amp;Inputs!$C$12&amp;ROW()))</f>
        <v>0</v>
      </c>
      <c r="W831" s="163">
        <f ca="1">SUM(INDIRECT(Inputs!$C$13&amp;ROW()&amp;":"&amp;Inputs!$C$14&amp;ROW()))</f>
        <v>27841.991939999996</v>
      </c>
      <c r="X831" s="3" t="str">
        <f>IF(COUNTIFS(Lookups!$A:$A,C831)=1,"Gross Sales","")</f>
        <v/>
      </c>
      <c r="Y831" s="3" t="str">
        <f>IF(COUNTIFS(Lookups!$D:$D,C831)=1,"Bar Sales","")</f>
        <v/>
      </c>
      <c r="Z831" s="3" t="str">
        <f>IFERROR(VLOOKUP(C831*1,Lookups!$D:$F,3,FALSE),"")</f>
        <v/>
      </c>
      <c r="AA831" s="3" t="str">
        <f>IFERROR(VLOOKUP($C831*1,Lookups!$H:$N,3,FALSE),"")</f>
        <v>Sales</v>
      </c>
      <c r="AB831" s="3" t="str">
        <f>IFERROR(VLOOKUP($C831*1,Lookups!$H:$N,4,FALSE),"")</f>
        <v>Lunch</v>
      </c>
      <c r="AC831" s="3" t="str">
        <f>IFERROR(VLOOKUP($C831*1,Lookups!$H:$N,5,FALSE),"")</f>
        <v>Private</v>
      </c>
      <c r="AD831" s="3" t="str">
        <f>IFERROR(VLOOKUP($C831*1,Lookups!$H:$N,6,FALSE),"")</f>
        <v>Food</v>
      </c>
      <c r="AE831" s="3">
        <f>IFERROR(VLOOKUP($C831*1,Lookups!$H:$N,7,FALSE),"")</f>
        <v>0</v>
      </c>
      <c r="AF831" s="3" t="str">
        <f>VLOOKUP(B831*1,Stores!$A:$C,3,FALSE)</f>
        <v>DFDE</v>
      </c>
    </row>
    <row r="832" spans="1:32">
      <c r="A832" s="3" t="s">
        <v>917</v>
      </c>
      <c r="B832" s="3" t="s">
        <v>920</v>
      </c>
      <c r="C832" s="3">
        <v>999218</v>
      </c>
      <c r="D832" s="3" t="s">
        <v>918</v>
      </c>
      <c r="E832" s="3" t="s">
        <v>497</v>
      </c>
      <c r="F832" s="3">
        <v>2016</v>
      </c>
      <c r="G832" s="164">
        <v>0</v>
      </c>
      <c r="H832" s="3">
        <v>425.03999999999996</v>
      </c>
      <c r="I832" s="3">
        <v>509.97799999999989</v>
      </c>
      <c r="J832" s="3">
        <v>1124.0871599999998</v>
      </c>
      <c r="K832" s="3">
        <v>2984.4908800000003</v>
      </c>
      <c r="L832" s="3">
        <v>676.74599999999998</v>
      </c>
      <c r="M832" s="3">
        <v>-7.875</v>
      </c>
      <c r="N832" s="3">
        <v>2404.9969999999998</v>
      </c>
      <c r="O832" s="3">
        <v>1149.0254999999997</v>
      </c>
      <c r="P832" s="3">
        <v>660.98199999999997</v>
      </c>
      <c r="Q832" s="3">
        <v>646.79999999999995</v>
      </c>
      <c r="R832" s="3">
        <v>2580.4239999999995</v>
      </c>
      <c r="S832" s="3">
        <v>830.48</v>
      </c>
      <c r="T832" s="3">
        <v>10891.133749999999</v>
      </c>
      <c r="U832" s="3">
        <v>24876.309289999997</v>
      </c>
      <c r="V832" s="163">
        <f ca="1">SUM(INDIRECT(Inputs!$C$11&amp;ROW()&amp;":"&amp;Inputs!$C$12&amp;ROW()))</f>
        <v>646.79999999999995</v>
      </c>
      <c r="W832" s="163">
        <f ca="1">SUM(INDIRECT(Inputs!$C$13&amp;ROW()&amp;":"&amp;Inputs!$C$14&amp;ROW()))</f>
        <v>10574.27154</v>
      </c>
      <c r="X832" s="3" t="str">
        <f>IF(COUNTIFS(Lookups!$A:$A,C832)=1,"Gross Sales","")</f>
        <v/>
      </c>
      <c r="Y832" s="3" t="str">
        <f>IF(COUNTIFS(Lookups!$D:$D,C832)=1,"Bar Sales","")</f>
        <v/>
      </c>
      <c r="Z832" s="3" t="str">
        <f>IFERROR(VLOOKUP(C832*1,Lookups!$D:$F,3,FALSE),"")</f>
        <v/>
      </c>
      <c r="AA832" s="3" t="str">
        <f>IFERROR(VLOOKUP($C832*1,Lookups!$H:$N,3,FALSE),"")</f>
        <v>Sales</v>
      </c>
      <c r="AB832" s="3" t="str">
        <f>IFERROR(VLOOKUP($C832*1,Lookups!$H:$N,4,FALSE),"")</f>
        <v>Lunch</v>
      </c>
      <c r="AC832" s="3" t="str">
        <f>IFERROR(VLOOKUP($C832*1,Lookups!$H:$N,5,FALSE),"")</f>
        <v>Private</v>
      </c>
      <c r="AD832" s="3" t="str">
        <f>IFERROR(VLOOKUP($C832*1,Lookups!$H:$N,6,FALSE),"")</f>
        <v>Food</v>
      </c>
      <c r="AE832" s="3">
        <f>IFERROR(VLOOKUP($C832*1,Lookups!$H:$N,7,FALSE),"")</f>
        <v>0</v>
      </c>
      <c r="AF832" s="3" t="str">
        <f>VLOOKUP(B832*1,Stores!$A:$C,3,FALSE)</f>
        <v>DFDE</v>
      </c>
    </row>
    <row r="833" spans="1:32">
      <c r="A833" s="3" t="s">
        <v>917</v>
      </c>
      <c r="B833" s="3" t="s">
        <v>921</v>
      </c>
      <c r="C833" s="3">
        <v>999218</v>
      </c>
      <c r="D833" s="3" t="s">
        <v>918</v>
      </c>
      <c r="E833" s="3" t="s">
        <v>497</v>
      </c>
      <c r="F833" s="3">
        <v>2016</v>
      </c>
      <c r="G833" s="164">
        <v>0</v>
      </c>
      <c r="H833" s="3">
        <v>5504.1804999999995</v>
      </c>
      <c r="I833" s="3">
        <v>9908.7092999999986</v>
      </c>
      <c r="J833" s="3">
        <v>12193.079849999998</v>
      </c>
      <c r="K833" s="3">
        <v>8479.9259999999995</v>
      </c>
      <c r="L833" s="3">
        <v>8703.87896</v>
      </c>
      <c r="M833" s="3">
        <v>9008.8361999999997</v>
      </c>
      <c r="N833" s="3">
        <v>9051.4300800000001</v>
      </c>
      <c r="O833" s="3">
        <v>7184.0572999999986</v>
      </c>
      <c r="P833" s="3">
        <v>6793.0086000000001</v>
      </c>
      <c r="Q833" s="3">
        <v>11160.9344</v>
      </c>
      <c r="R833" s="3">
        <v>25649.82</v>
      </c>
      <c r="S833" s="3">
        <v>11914.262850000001</v>
      </c>
      <c r="T833" s="3">
        <v>31358.964</v>
      </c>
      <c r="U833" s="3">
        <v>156911.08804</v>
      </c>
      <c r="V833" s="163">
        <f ca="1">SUM(INDIRECT(Inputs!$C$11&amp;ROW()&amp;":"&amp;Inputs!$C$12&amp;ROW()))</f>
        <v>11160.9344</v>
      </c>
      <c r="W833" s="163">
        <f ca="1">SUM(INDIRECT(Inputs!$C$13&amp;ROW()&amp;":"&amp;Inputs!$C$14&amp;ROW()))</f>
        <v>87988.041189999989</v>
      </c>
      <c r="X833" s="3" t="str">
        <f>IF(COUNTIFS(Lookups!$A:$A,C833)=1,"Gross Sales","")</f>
        <v/>
      </c>
      <c r="Y833" s="3" t="str">
        <f>IF(COUNTIFS(Lookups!$D:$D,C833)=1,"Bar Sales","")</f>
        <v/>
      </c>
      <c r="Z833" s="3" t="str">
        <f>IFERROR(VLOOKUP(C833*1,Lookups!$D:$F,3,FALSE),"")</f>
        <v/>
      </c>
      <c r="AA833" s="3" t="str">
        <f>IFERROR(VLOOKUP($C833*1,Lookups!$H:$N,3,FALSE),"")</f>
        <v>Sales</v>
      </c>
      <c r="AB833" s="3" t="str">
        <f>IFERROR(VLOOKUP($C833*1,Lookups!$H:$N,4,FALSE),"")</f>
        <v>Lunch</v>
      </c>
      <c r="AC833" s="3" t="str">
        <f>IFERROR(VLOOKUP($C833*1,Lookups!$H:$N,5,FALSE),"")</f>
        <v>Private</v>
      </c>
      <c r="AD833" s="3" t="str">
        <f>IFERROR(VLOOKUP($C833*1,Lookups!$H:$N,6,FALSE),"")</f>
        <v>Food</v>
      </c>
      <c r="AE833" s="3">
        <f>IFERROR(VLOOKUP($C833*1,Lookups!$H:$N,7,FALSE),"")</f>
        <v>0</v>
      </c>
      <c r="AF833" s="3" t="str">
        <f>VLOOKUP(B833*1,Stores!$A:$C,3,FALSE)</f>
        <v>DFDE</v>
      </c>
    </row>
    <row r="834" spans="1:32">
      <c r="A834" s="3" t="s">
        <v>917</v>
      </c>
      <c r="B834" s="3" t="s">
        <v>922</v>
      </c>
      <c r="C834" s="3">
        <v>999218</v>
      </c>
      <c r="D834" s="3" t="s">
        <v>918</v>
      </c>
      <c r="E834" s="3" t="s">
        <v>497</v>
      </c>
      <c r="F834" s="3">
        <v>2016</v>
      </c>
      <c r="G834" s="164">
        <v>0</v>
      </c>
      <c r="H834" s="3">
        <v>2743.8725999999997</v>
      </c>
      <c r="I834" s="3">
        <v>3972.9371499999997</v>
      </c>
      <c r="J834" s="3">
        <v>3357.7467000000001</v>
      </c>
      <c r="K834" s="3">
        <v>2136.91275</v>
      </c>
      <c r="L834" s="3">
        <v>3012.5584999999996</v>
      </c>
      <c r="M834" s="3">
        <v>4399.0978500000001</v>
      </c>
      <c r="N834" s="3">
        <v>450.07199999999995</v>
      </c>
      <c r="O834" s="3">
        <v>2138.15</v>
      </c>
      <c r="P834" s="3">
        <v>1923.8869999999997</v>
      </c>
      <c r="Q834" s="3">
        <v>2723.3114999999998</v>
      </c>
      <c r="R834" s="3">
        <v>3494.4349999999995</v>
      </c>
      <c r="S834" s="3">
        <v>3223.4719999999998</v>
      </c>
      <c r="T834" s="3">
        <v>7951.0653599999987</v>
      </c>
      <c r="U834" s="3">
        <v>41527.518409999997</v>
      </c>
      <c r="V834" s="163">
        <f ca="1">SUM(INDIRECT(Inputs!$C$11&amp;ROW()&amp;":"&amp;Inputs!$C$12&amp;ROW()))</f>
        <v>2723.3114999999998</v>
      </c>
      <c r="W834" s="163">
        <f ca="1">SUM(INDIRECT(Inputs!$C$13&amp;ROW()&amp;":"&amp;Inputs!$C$14&amp;ROW()))</f>
        <v>26858.546049999997</v>
      </c>
      <c r="X834" s="3" t="str">
        <f>IF(COUNTIFS(Lookups!$A:$A,C834)=1,"Gross Sales","")</f>
        <v/>
      </c>
      <c r="Y834" s="3" t="str">
        <f>IF(COUNTIFS(Lookups!$D:$D,C834)=1,"Bar Sales","")</f>
        <v/>
      </c>
      <c r="Z834" s="3" t="str">
        <f>IFERROR(VLOOKUP(C834*1,Lookups!$D:$F,3,FALSE),"")</f>
        <v/>
      </c>
      <c r="AA834" s="3" t="str">
        <f>IFERROR(VLOOKUP($C834*1,Lookups!$H:$N,3,FALSE),"")</f>
        <v>Sales</v>
      </c>
      <c r="AB834" s="3" t="str">
        <f>IFERROR(VLOOKUP($C834*1,Lookups!$H:$N,4,FALSE),"")</f>
        <v>Lunch</v>
      </c>
      <c r="AC834" s="3" t="str">
        <f>IFERROR(VLOOKUP($C834*1,Lookups!$H:$N,5,FALSE),"")</f>
        <v>Private</v>
      </c>
      <c r="AD834" s="3" t="str">
        <f>IFERROR(VLOOKUP($C834*1,Lookups!$H:$N,6,FALSE),"")</f>
        <v>Food</v>
      </c>
      <c r="AE834" s="3">
        <f>IFERROR(VLOOKUP($C834*1,Lookups!$H:$N,7,FALSE),"")</f>
        <v>0</v>
      </c>
      <c r="AF834" s="3" t="str">
        <f>VLOOKUP(B834*1,Stores!$A:$C,3,FALSE)</f>
        <v>DFDE</v>
      </c>
    </row>
    <row r="835" spans="1:32">
      <c r="A835" s="3" t="s">
        <v>917</v>
      </c>
      <c r="B835" s="3" t="s">
        <v>923</v>
      </c>
      <c r="C835" s="3">
        <v>999218</v>
      </c>
      <c r="D835" s="3" t="s">
        <v>918</v>
      </c>
      <c r="E835" s="3" t="s">
        <v>497</v>
      </c>
      <c r="F835" s="3">
        <v>2016</v>
      </c>
      <c r="G835" s="164">
        <v>0</v>
      </c>
      <c r="H835" s="3">
        <v>5000.3642499999996</v>
      </c>
      <c r="I835" s="3">
        <v>12276.700800000001</v>
      </c>
      <c r="J835" s="3">
        <v>5211.0575999999992</v>
      </c>
      <c r="K835" s="3">
        <v>6875.6729999999989</v>
      </c>
      <c r="L835" s="3">
        <v>7280.7657999999992</v>
      </c>
      <c r="M835" s="3">
        <v>8810.6919600000001</v>
      </c>
      <c r="N835" s="3">
        <v>2673.3419999999996</v>
      </c>
      <c r="O835" s="3">
        <v>4115.3290499999994</v>
      </c>
      <c r="P835" s="3">
        <v>3293.0001999999995</v>
      </c>
      <c r="Q835" s="3">
        <v>4543.0349999999999</v>
      </c>
      <c r="R835" s="3">
        <v>10196.855899999999</v>
      </c>
      <c r="S835" s="3">
        <v>4677.8276999999998</v>
      </c>
      <c r="T835" s="3">
        <v>16783.455499999996</v>
      </c>
      <c r="U835" s="3">
        <v>91738.098759999993</v>
      </c>
      <c r="V835" s="163">
        <f ca="1">SUM(INDIRECT(Inputs!$C$11&amp;ROW()&amp;":"&amp;Inputs!$C$12&amp;ROW()))</f>
        <v>4543.0349999999999</v>
      </c>
      <c r="W835" s="163">
        <f ca="1">SUM(INDIRECT(Inputs!$C$13&amp;ROW()&amp;":"&amp;Inputs!$C$14&amp;ROW()))</f>
        <v>60079.959660000008</v>
      </c>
      <c r="X835" s="3" t="str">
        <f>IF(COUNTIFS(Lookups!$A:$A,C835)=1,"Gross Sales","")</f>
        <v/>
      </c>
      <c r="Y835" s="3" t="str">
        <f>IF(COUNTIFS(Lookups!$D:$D,C835)=1,"Bar Sales","")</f>
        <v/>
      </c>
      <c r="Z835" s="3" t="str">
        <f>IFERROR(VLOOKUP(C835*1,Lookups!$D:$F,3,FALSE),"")</f>
        <v/>
      </c>
      <c r="AA835" s="3" t="str">
        <f>IFERROR(VLOOKUP($C835*1,Lookups!$H:$N,3,FALSE),"")</f>
        <v>Sales</v>
      </c>
      <c r="AB835" s="3" t="str">
        <f>IFERROR(VLOOKUP($C835*1,Lookups!$H:$N,4,FALSE),"")</f>
        <v>Lunch</v>
      </c>
      <c r="AC835" s="3" t="str">
        <f>IFERROR(VLOOKUP($C835*1,Lookups!$H:$N,5,FALSE),"")</f>
        <v>Private</v>
      </c>
      <c r="AD835" s="3" t="str">
        <f>IFERROR(VLOOKUP($C835*1,Lookups!$H:$N,6,FALSE),"")</f>
        <v>Food</v>
      </c>
      <c r="AE835" s="3">
        <f>IFERROR(VLOOKUP($C835*1,Lookups!$H:$N,7,FALSE),"")</f>
        <v>0</v>
      </c>
      <c r="AF835" s="3" t="str">
        <f>VLOOKUP(B835*1,Stores!$A:$C,3,FALSE)</f>
        <v>DFDE</v>
      </c>
    </row>
    <row r="836" spans="1:32">
      <c r="A836" s="3" t="s">
        <v>917</v>
      </c>
      <c r="B836" s="3" t="s">
        <v>924</v>
      </c>
      <c r="C836" s="3">
        <v>999218</v>
      </c>
      <c r="D836" s="3" t="s">
        <v>918</v>
      </c>
      <c r="E836" s="3" t="s">
        <v>497</v>
      </c>
      <c r="F836" s="3">
        <v>2016</v>
      </c>
      <c r="G836" s="164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2447.8089999999997</v>
      </c>
      <c r="R836" s="3">
        <v>2998.94</v>
      </c>
      <c r="S836" s="3">
        <v>875.84</v>
      </c>
      <c r="T836" s="3">
        <v>20316.6495</v>
      </c>
      <c r="U836" s="3">
        <v>26639.238499999999</v>
      </c>
      <c r="V836" s="163">
        <f ca="1">SUM(INDIRECT(Inputs!$C$11&amp;ROW()&amp;":"&amp;Inputs!$C$12&amp;ROW()))</f>
        <v>2447.8089999999997</v>
      </c>
      <c r="W836" s="163">
        <f ca="1">SUM(INDIRECT(Inputs!$C$13&amp;ROW()&amp;":"&amp;Inputs!$C$14&amp;ROW()))</f>
        <v>2447.8089999999997</v>
      </c>
      <c r="X836" s="3" t="str">
        <f>IF(COUNTIFS(Lookups!$A:$A,C836)=1,"Gross Sales","")</f>
        <v/>
      </c>
      <c r="Y836" s="3" t="str">
        <f>IF(COUNTIFS(Lookups!$D:$D,C836)=1,"Bar Sales","")</f>
        <v/>
      </c>
      <c r="Z836" s="3" t="str">
        <f>IFERROR(VLOOKUP(C836*1,Lookups!$D:$F,3,FALSE),"")</f>
        <v/>
      </c>
      <c r="AA836" s="3" t="str">
        <f>IFERROR(VLOOKUP($C836*1,Lookups!$H:$N,3,FALSE),"")</f>
        <v>Sales</v>
      </c>
      <c r="AB836" s="3" t="str">
        <f>IFERROR(VLOOKUP($C836*1,Lookups!$H:$N,4,FALSE),"")</f>
        <v>Lunch</v>
      </c>
      <c r="AC836" s="3" t="str">
        <f>IFERROR(VLOOKUP($C836*1,Lookups!$H:$N,5,FALSE),"")</f>
        <v>Private</v>
      </c>
      <c r="AD836" s="3" t="str">
        <f>IFERROR(VLOOKUP($C836*1,Lookups!$H:$N,6,FALSE),"")</f>
        <v>Food</v>
      </c>
      <c r="AE836" s="3">
        <f>IFERROR(VLOOKUP($C836*1,Lookups!$H:$N,7,FALSE),"")</f>
        <v>0</v>
      </c>
      <c r="AF836" s="3" t="str">
        <f>VLOOKUP(B836*1,Stores!$A:$C,3,FALSE)</f>
        <v>DFDE</v>
      </c>
    </row>
    <row r="837" spans="1:32">
      <c r="A837" s="3" t="s">
        <v>917</v>
      </c>
      <c r="B837" s="3" t="s">
        <v>925</v>
      </c>
      <c r="C837" s="3">
        <v>999218</v>
      </c>
      <c r="D837" s="3" t="s">
        <v>918</v>
      </c>
      <c r="E837" s="3" t="s">
        <v>497</v>
      </c>
      <c r="F837" s="3">
        <v>2016</v>
      </c>
      <c r="G837" s="164">
        <v>0</v>
      </c>
      <c r="H837" s="3">
        <v>1998.2213999999999</v>
      </c>
      <c r="I837" s="3">
        <v>0</v>
      </c>
      <c r="J837" s="3">
        <v>3682.0664999999995</v>
      </c>
      <c r="K837" s="3">
        <v>7319.5884999999989</v>
      </c>
      <c r="L837" s="3">
        <v>3142.3665000000001</v>
      </c>
      <c r="M837" s="3">
        <v>9443.8354499999987</v>
      </c>
      <c r="N837" s="3">
        <v>2455.5719999999997</v>
      </c>
      <c r="O837" s="3">
        <v>3066.8175999999999</v>
      </c>
      <c r="P837" s="3">
        <v>913.3180000000001</v>
      </c>
      <c r="Q837" s="3">
        <v>1040.6102000000001</v>
      </c>
      <c r="R837" s="3">
        <v>5138.9631999999992</v>
      </c>
      <c r="S837" s="3">
        <v>2494.107</v>
      </c>
      <c r="T837" s="3">
        <v>2031.0472</v>
      </c>
      <c r="U837" s="3">
        <v>42726.513549999989</v>
      </c>
      <c r="V837" s="163">
        <f ca="1">SUM(INDIRECT(Inputs!$C$11&amp;ROW()&amp;":"&amp;Inputs!$C$12&amp;ROW()))</f>
        <v>1040.6102000000001</v>
      </c>
      <c r="W837" s="163">
        <f ca="1">SUM(INDIRECT(Inputs!$C$13&amp;ROW()&amp;":"&amp;Inputs!$C$14&amp;ROW()))</f>
        <v>33062.396149999993</v>
      </c>
      <c r="X837" s="3" t="str">
        <f>IF(COUNTIFS(Lookups!$A:$A,C837)=1,"Gross Sales","")</f>
        <v/>
      </c>
      <c r="Y837" s="3" t="str">
        <f>IF(COUNTIFS(Lookups!$D:$D,C837)=1,"Bar Sales","")</f>
        <v/>
      </c>
      <c r="Z837" s="3" t="str">
        <f>IFERROR(VLOOKUP(C837*1,Lookups!$D:$F,3,FALSE),"")</f>
        <v/>
      </c>
      <c r="AA837" s="3" t="str">
        <f>IFERROR(VLOOKUP($C837*1,Lookups!$H:$N,3,FALSE),"")</f>
        <v>Sales</v>
      </c>
      <c r="AB837" s="3" t="str">
        <f>IFERROR(VLOOKUP($C837*1,Lookups!$H:$N,4,FALSE),"")</f>
        <v>Lunch</v>
      </c>
      <c r="AC837" s="3" t="str">
        <f>IFERROR(VLOOKUP($C837*1,Lookups!$H:$N,5,FALSE),"")</f>
        <v>Private</v>
      </c>
      <c r="AD837" s="3" t="str">
        <f>IFERROR(VLOOKUP($C837*1,Lookups!$H:$N,6,FALSE),"")</f>
        <v>Food</v>
      </c>
      <c r="AE837" s="3">
        <f>IFERROR(VLOOKUP($C837*1,Lookups!$H:$N,7,FALSE),"")</f>
        <v>0</v>
      </c>
      <c r="AF837" s="3" t="str">
        <f>VLOOKUP(B837*1,Stores!$A:$C,3,FALSE)</f>
        <v>DFDE</v>
      </c>
    </row>
    <row r="838" spans="1:32">
      <c r="A838" s="3" t="s">
        <v>917</v>
      </c>
      <c r="B838" s="3" t="s">
        <v>926</v>
      </c>
      <c r="C838" s="3">
        <v>999218</v>
      </c>
      <c r="D838" s="3" t="s">
        <v>918</v>
      </c>
      <c r="E838" s="3" t="s">
        <v>497</v>
      </c>
      <c r="F838" s="3">
        <v>2016</v>
      </c>
      <c r="G838" s="164">
        <v>0</v>
      </c>
      <c r="H838" s="3">
        <v>10165.7829</v>
      </c>
      <c r="I838" s="3">
        <v>14244.047999999999</v>
      </c>
      <c r="J838" s="3">
        <v>9938.9920000000002</v>
      </c>
      <c r="K838" s="3">
        <v>17174.0478</v>
      </c>
      <c r="L838" s="3">
        <v>20967.212349999998</v>
      </c>
      <c r="M838" s="3">
        <v>28316.905050000001</v>
      </c>
      <c r="N838" s="3">
        <v>14994.678299999998</v>
      </c>
      <c r="O838" s="3">
        <v>14546.254800000001</v>
      </c>
      <c r="P838" s="3">
        <v>5604.3187199999993</v>
      </c>
      <c r="Q838" s="3">
        <v>10625.74632</v>
      </c>
      <c r="R838" s="3">
        <v>35050.816500000001</v>
      </c>
      <c r="S838" s="3">
        <v>68177.090799999991</v>
      </c>
      <c r="T838" s="3">
        <v>58751.970899999993</v>
      </c>
      <c r="U838" s="3">
        <v>308557.86444000003</v>
      </c>
      <c r="V838" s="163">
        <f ca="1">SUM(INDIRECT(Inputs!$C$11&amp;ROW()&amp;":"&amp;Inputs!$C$12&amp;ROW()))</f>
        <v>10625.74632</v>
      </c>
      <c r="W838" s="163">
        <f ca="1">SUM(INDIRECT(Inputs!$C$13&amp;ROW()&amp;":"&amp;Inputs!$C$14&amp;ROW()))</f>
        <v>146577.98624</v>
      </c>
      <c r="X838" s="3" t="str">
        <f>IF(COUNTIFS(Lookups!$A:$A,C838)=1,"Gross Sales","")</f>
        <v/>
      </c>
      <c r="Y838" s="3" t="str">
        <f>IF(COUNTIFS(Lookups!$D:$D,C838)=1,"Bar Sales","")</f>
        <v/>
      </c>
      <c r="Z838" s="3" t="str">
        <f>IFERROR(VLOOKUP(C838*1,Lookups!$D:$F,3,FALSE),"")</f>
        <v/>
      </c>
      <c r="AA838" s="3" t="str">
        <f>IFERROR(VLOOKUP($C838*1,Lookups!$H:$N,3,FALSE),"")</f>
        <v>Sales</v>
      </c>
      <c r="AB838" s="3" t="str">
        <f>IFERROR(VLOOKUP($C838*1,Lookups!$H:$N,4,FALSE),"")</f>
        <v>Lunch</v>
      </c>
      <c r="AC838" s="3" t="str">
        <f>IFERROR(VLOOKUP($C838*1,Lookups!$H:$N,5,FALSE),"")</f>
        <v>Private</v>
      </c>
      <c r="AD838" s="3" t="str">
        <f>IFERROR(VLOOKUP($C838*1,Lookups!$H:$N,6,FALSE),"")</f>
        <v>Food</v>
      </c>
      <c r="AE838" s="3">
        <f>IFERROR(VLOOKUP($C838*1,Lookups!$H:$N,7,FALSE),"")</f>
        <v>0</v>
      </c>
      <c r="AF838" s="3" t="str">
        <f>VLOOKUP(B838*1,Stores!$A:$C,3,FALSE)</f>
        <v>DFDE</v>
      </c>
    </row>
    <row r="839" spans="1:32">
      <c r="A839" s="3" t="s">
        <v>917</v>
      </c>
      <c r="B839" s="3" t="s">
        <v>927</v>
      </c>
      <c r="C839" s="3">
        <v>999218</v>
      </c>
      <c r="D839" s="3" t="s">
        <v>918</v>
      </c>
      <c r="E839" s="3" t="s">
        <v>497</v>
      </c>
      <c r="F839" s="3">
        <v>2016</v>
      </c>
      <c r="G839" s="164">
        <v>0</v>
      </c>
      <c r="H839" s="3">
        <v>7727.72</v>
      </c>
      <c r="I839" s="3">
        <v>1606.63545</v>
      </c>
      <c r="J839" s="3">
        <v>5396.5275000000001</v>
      </c>
      <c r="K839" s="3">
        <v>5719.6534500000007</v>
      </c>
      <c r="L839" s="3">
        <v>10581.747749999999</v>
      </c>
      <c r="M839" s="3">
        <v>17569.099099999999</v>
      </c>
      <c r="N839" s="3">
        <v>7604.7838999999985</v>
      </c>
      <c r="O839" s="3">
        <v>3583.1375999999991</v>
      </c>
      <c r="P839" s="3">
        <v>3784.2076999999999</v>
      </c>
      <c r="Q839" s="3">
        <v>7109.0319999999992</v>
      </c>
      <c r="R839" s="3">
        <v>4945.2479999999996</v>
      </c>
      <c r="S839" s="3">
        <v>14863.895200000001</v>
      </c>
      <c r="T839" s="3">
        <v>21224.300999999999</v>
      </c>
      <c r="U839" s="3">
        <v>111715.98864999998</v>
      </c>
      <c r="V839" s="163">
        <f ca="1">SUM(INDIRECT(Inputs!$C$11&amp;ROW()&amp;":"&amp;Inputs!$C$12&amp;ROW()))</f>
        <v>7109.0319999999992</v>
      </c>
      <c r="W839" s="163">
        <f ca="1">SUM(INDIRECT(Inputs!$C$13&amp;ROW()&amp;":"&amp;Inputs!$C$14&amp;ROW()))</f>
        <v>70682.544449999987</v>
      </c>
      <c r="X839" s="3" t="str">
        <f>IF(COUNTIFS(Lookups!$A:$A,C839)=1,"Gross Sales","")</f>
        <v/>
      </c>
      <c r="Y839" s="3" t="str">
        <f>IF(COUNTIFS(Lookups!$D:$D,C839)=1,"Bar Sales","")</f>
        <v/>
      </c>
      <c r="Z839" s="3" t="str">
        <f>IFERROR(VLOOKUP(C839*1,Lookups!$D:$F,3,FALSE),"")</f>
        <v/>
      </c>
      <c r="AA839" s="3" t="str">
        <f>IFERROR(VLOOKUP($C839*1,Lookups!$H:$N,3,FALSE),"")</f>
        <v>Sales</v>
      </c>
      <c r="AB839" s="3" t="str">
        <f>IFERROR(VLOOKUP($C839*1,Lookups!$H:$N,4,FALSE),"")</f>
        <v>Lunch</v>
      </c>
      <c r="AC839" s="3" t="str">
        <f>IFERROR(VLOOKUP($C839*1,Lookups!$H:$N,5,FALSE),"")</f>
        <v>Private</v>
      </c>
      <c r="AD839" s="3" t="str">
        <f>IFERROR(VLOOKUP($C839*1,Lookups!$H:$N,6,FALSE),"")</f>
        <v>Food</v>
      </c>
      <c r="AE839" s="3">
        <f>IFERROR(VLOOKUP($C839*1,Lookups!$H:$N,7,FALSE),"")</f>
        <v>0</v>
      </c>
      <c r="AF839" s="3" t="str">
        <f>VLOOKUP(B839*1,Stores!$A:$C,3,FALSE)</f>
        <v>DFDE</v>
      </c>
    </row>
    <row r="840" spans="1:32">
      <c r="A840" s="3" t="s">
        <v>917</v>
      </c>
      <c r="B840" s="3" t="s">
        <v>928</v>
      </c>
      <c r="C840" s="3">
        <v>999218</v>
      </c>
      <c r="D840" s="3" t="s">
        <v>918</v>
      </c>
      <c r="E840" s="3" t="s">
        <v>497</v>
      </c>
      <c r="F840" s="3">
        <v>2016</v>
      </c>
      <c r="G840" s="164">
        <v>0</v>
      </c>
      <c r="H840" s="3">
        <v>1894.0351499999997</v>
      </c>
      <c r="I840" s="3">
        <v>0</v>
      </c>
      <c r="J840" s="3">
        <v>261.45</v>
      </c>
      <c r="K840" s="3">
        <v>0</v>
      </c>
      <c r="L840" s="3">
        <v>0</v>
      </c>
      <c r="M840" s="3">
        <v>1322.4959999999999</v>
      </c>
      <c r="N840" s="3">
        <v>0</v>
      </c>
      <c r="O840" s="3">
        <v>2154.5579999999995</v>
      </c>
      <c r="P840" s="3">
        <v>0</v>
      </c>
      <c r="Q840" s="3">
        <v>780.04499999999985</v>
      </c>
      <c r="R840" s="3">
        <v>0</v>
      </c>
      <c r="S840" s="3">
        <v>0</v>
      </c>
      <c r="T840" s="3">
        <v>4691.8853100000006</v>
      </c>
      <c r="U840" s="3">
        <v>11104.46946</v>
      </c>
      <c r="V840" s="163">
        <f ca="1">SUM(INDIRECT(Inputs!$C$11&amp;ROW()&amp;":"&amp;Inputs!$C$12&amp;ROW()))</f>
        <v>780.04499999999985</v>
      </c>
      <c r="W840" s="163">
        <f ca="1">SUM(INDIRECT(Inputs!$C$13&amp;ROW()&amp;":"&amp;Inputs!$C$14&amp;ROW()))</f>
        <v>6412.5841499999988</v>
      </c>
      <c r="X840" s="3" t="str">
        <f>IF(COUNTIFS(Lookups!$A:$A,C840)=1,"Gross Sales","")</f>
        <v/>
      </c>
      <c r="Y840" s="3" t="str">
        <f>IF(COUNTIFS(Lookups!$D:$D,C840)=1,"Bar Sales","")</f>
        <v/>
      </c>
      <c r="Z840" s="3" t="str">
        <f>IFERROR(VLOOKUP(C840*1,Lookups!$D:$F,3,FALSE),"")</f>
        <v/>
      </c>
      <c r="AA840" s="3" t="str">
        <f>IFERROR(VLOOKUP($C840*1,Lookups!$H:$N,3,FALSE),"")</f>
        <v>Sales</v>
      </c>
      <c r="AB840" s="3" t="str">
        <f>IFERROR(VLOOKUP($C840*1,Lookups!$H:$N,4,FALSE),"")</f>
        <v>Lunch</v>
      </c>
      <c r="AC840" s="3" t="str">
        <f>IFERROR(VLOOKUP($C840*1,Lookups!$H:$N,5,FALSE),"")</f>
        <v>Private</v>
      </c>
      <c r="AD840" s="3" t="str">
        <f>IFERROR(VLOOKUP($C840*1,Lookups!$H:$N,6,FALSE),"")</f>
        <v>Food</v>
      </c>
      <c r="AE840" s="3">
        <f>IFERROR(VLOOKUP($C840*1,Lookups!$H:$N,7,FALSE),"")</f>
        <v>0</v>
      </c>
      <c r="AF840" s="3" t="str">
        <f>VLOOKUP(B840*1,Stores!$A:$C,3,FALSE)</f>
        <v>DFDE</v>
      </c>
    </row>
    <row r="841" spans="1:32">
      <c r="A841" s="3" t="s">
        <v>917</v>
      </c>
      <c r="B841" s="3" t="s">
        <v>929</v>
      </c>
      <c r="C841" s="3">
        <v>999218</v>
      </c>
      <c r="D841" s="3" t="s">
        <v>918</v>
      </c>
      <c r="E841" s="3" t="s">
        <v>497</v>
      </c>
      <c r="F841" s="3">
        <v>2016</v>
      </c>
      <c r="G841" s="164">
        <v>0</v>
      </c>
      <c r="H841" s="3">
        <v>669.48699999999997</v>
      </c>
      <c r="I841" s="3">
        <v>2497.3409999999994</v>
      </c>
      <c r="J841" s="3">
        <v>7261.1286999999984</v>
      </c>
      <c r="K841" s="3">
        <v>9218.6954999999998</v>
      </c>
      <c r="L841" s="3">
        <v>3107.4119999999998</v>
      </c>
      <c r="M841" s="3">
        <v>7602.7329000000009</v>
      </c>
      <c r="N841" s="3">
        <v>4618.0602999999992</v>
      </c>
      <c r="O841" s="3">
        <v>4507.1116999999995</v>
      </c>
      <c r="P841" s="3">
        <v>7875.6348999999991</v>
      </c>
      <c r="Q841" s="3">
        <v>3867.9927999999995</v>
      </c>
      <c r="R841" s="3">
        <v>6883.1315699999996</v>
      </c>
      <c r="S841" s="3">
        <v>903.06999999999982</v>
      </c>
      <c r="T841" s="3">
        <v>11601.266250000001</v>
      </c>
      <c r="U841" s="3">
        <v>70613.06461999999</v>
      </c>
      <c r="V841" s="163">
        <f ca="1">SUM(INDIRECT(Inputs!$C$11&amp;ROW()&amp;":"&amp;Inputs!$C$12&amp;ROW()))</f>
        <v>3867.9927999999995</v>
      </c>
      <c r="W841" s="163">
        <f ca="1">SUM(INDIRECT(Inputs!$C$13&amp;ROW()&amp;":"&amp;Inputs!$C$14&amp;ROW()))</f>
        <v>51225.596799999992</v>
      </c>
      <c r="X841" s="3" t="str">
        <f>IF(COUNTIFS(Lookups!$A:$A,C841)=1,"Gross Sales","")</f>
        <v/>
      </c>
      <c r="Y841" s="3" t="str">
        <f>IF(COUNTIFS(Lookups!$D:$D,C841)=1,"Bar Sales","")</f>
        <v/>
      </c>
      <c r="Z841" s="3" t="str">
        <f>IFERROR(VLOOKUP(C841*1,Lookups!$D:$F,3,FALSE),"")</f>
        <v/>
      </c>
      <c r="AA841" s="3" t="str">
        <f>IFERROR(VLOOKUP($C841*1,Lookups!$H:$N,3,FALSE),"")</f>
        <v>Sales</v>
      </c>
      <c r="AB841" s="3" t="str">
        <f>IFERROR(VLOOKUP($C841*1,Lookups!$H:$N,4,FALSE),"")</f>
        <v>Lunch</v>
      </c>
      <c r="AC841" s="3" t="str">
        <f>IFERROR(VLOOKUP($C841*1,Lookups!$H:$N,5,FALSE),"")</f>
        <v>Private</v>
      </c>
      <c r="AD841" s="3" t="str">
        <f>IFERROR(VLOOKUP($C841*1,Lookups!$H:$N,6,FALSE),"")</f>
        <v>Food</v>
      </c>
      <c r="AE841" s="3">
        <f>IFERROR(VLOOKUP($C841*1,Lookups!$H:$N,7,FALSE),"")</f>
        <v>0</v>
      </c>
      <c r="AF841" s="3" t="str">
        <f>VLOOKUP(B841*1,Stores!$A:$C,3,FALSE)</f>
        <v>DFDE</v>
      </c>
    </row>
    <row r="842" spans="1:32">
      <c r="A842" s="3" t="s">
        <v>917</v>
      </c>
      <c r="B842" s="3" t="s">
        <v>930</v>
      </c>
      <c r="C842" s="3">
        <v>999218</v>
      </c>
      <c r="D842" s="3" t="s">
        <v>918</v>
      </c>
      <c r="E842" s="3" t="s">
        <v>497</v>
      </c>
      <c r="F842" s="3">
        <v>2016</v>
      </c>
      <c r="G842" s="164">
        <v>0</v>
      </c>
      <c r="H842" s="3">
        <v>4158.2309999999998</v>
      </c>
      <c r="I842" s="3">
        <v>6656.3531999999996</v>
      </c>
      <c r="J842" s="3">
        <v>5095.8894</v>
      </c>
      <c r="K842" s="3">
        <v>2781.2400000000002</v>
      </c>
      <c r="L842" s="3">
        <v>7671.6412499999997</v>
      </c>
      <c r="M842" s="3">
        <v>6031.6780999999992</v>
      </c>
      <c r="N842" s="3">
        <v>4405.432499999999</v>
      </c>
      <c r="O842" s="3">
        <v>5026.1858499999989</v>
      </c>
      <c r="P842" s="3">
        <v>2483.9989999999998</v>
      </c>
      <c r="Q842" s="3">
        <v>10853.922449999998</v>
      </c>
      <c r="R842" s="3">
        <v>3041.5769999999998</v>
      </c>
      <c r="S842" s="3">
        <v>3868.0767999999998</v>
      </c>
      <c r="T842" s="3">
        <v>21711.617969999996</v>
      </c>
      <c r="U842" s="3">
        <v>83785.844519999999</v>
      </c>
      <c r="V842" s="163">
        <f ca="1">SUM(INDIRECT(Inputs!$C$11&amp;ROW()&amp;":"&amp;Inputs!$C$12&amp;ROW()))</f>
        <v>10853.922449999998</v>
      </c>
      <c r="W842" s="163">
        <f ca="1">SUM(INDIRECT(Inputs!$C$13&amp;ROW()&amp;":"&amp;Inputs!$C$14&amp;ROW()))</f>
        <v>55164.572750000007</v>
      </c>
      <c r="X842" s="3" t="str">
        <f>IF(COUNTIFS(Lookups!$A:$A,C842)=1,"Gross Sales","")</f>
        <v/>
      </c>
      <c r="Y842" s="3" t="str">
        <f>IF(COUNTIFS(Lookups!$D:$D,C842)=1,"Bar Sales","")</f>
        <v/>
      </c>
      <c r="Z842" s="3" t="str">
        <f>IFERROR(VLOOKUP(C842*1,Lookups!$D:$F,3,FALSE),"")</f>
        <v/>
      </c>
      <c r="AA842" s="3" t="str">
        <f>IFERROR(VLOOKUP($C842*1,Lookups!$H:$N,3,FALSE),"")</f>
        <v>Sales</v>
      </c>
      <c r="AB842" s="3" t="str">
        <f>IFERROR(VLOOKUP($C842*1,Lookups!$H:$N,4,FALSE),"")</f>
        <v>Lunch</v>
      </c>
      <c r="AC842" s="3" t="str">
        <f>IFERROR(VLOOKUP($C842*1,Lookups!$H:$N,5,FALSE),"")</f>
        <v>Private</v>
      </c>
      <c r="AD842" s="3" t="str">
        <f>IFERROR(VLOOKUP($C842*1,Lookups!$H:$N,6,FALSE),"")</f>
        <v>Food</v>
      </c>
      <c r="AE842" s="3">
        <f>IFERROR(VLOOKUP($C842*1,Lookups!$H:$N,7,FALSE),"")</f>
        <v>0</v>
      </c>
      <c r="AF842" s="3" t="str">
        <f>VLOOKUP(B842*1,Stores!$A:$C,3,FALSE)</f>
        <v>DFDE</v>
      </c>
    </row>
    <row r="843" spans="1:32">
      <c r="A843" s="3" t="s">
        <v>917</v>
      </c>
      <c r="B843" s="3" t="s">
        <v>931</v>
      </c>
      <c r="C843" s="3">
        <v>999218</v>
      </c>
      <c r="D843" s="3" t="s">
        <v>918</v>
      </c>
      <c r="E843" s="3" t="s">
        <v>497</v>
      </c>
      <c r="F843" s="3">
        <v>2016</v>
      </c>
      <c r="G843" s="164">
        <v>0</v>
      </c>
      <c r="H843" s="3">
        <v>8578.7723000000005</v>
      </c>
      <c r="I843" s="3">
        <v>11660.836949999999</v>
      </c>
      <c r="J843" s="3">
        <v>13260.32127</v>
      </c>
      <c r="K843" s="3">
        <v>7563.6287999999986</v>
      </c>
      <c r="L843" s="3">
        <v>10059.151199999998</v>
      </c>
      <c r="M843" s="3">
        <v>9333.52</v>
      </c>
      <c r="N843" s="3">
        <v>5031.3728499999997</v>
      </c>
      <c r="O843" s="3">
        <v>40764.860500000003</v>
      </c>
      <c r="P843" s="3">
        <v>3791.9122499999994</v>
      </c>
      <c r="Q843" s="3">
        <v>6015.6862499999997</v>
      </c>
      <c r="R843" s="3">
        <v>10258.825500000001</v>
      </c>
      <c r="S843" s="3">
        <v>6067.1666999999998</v>
      </c>
      <c r="T843" s="3">
        <v>45887.035179999999</v>
      </c>
      <c r="U843" s="3">
        <v>178273.08975000001</v>
      </c>
      <c r="V843" s="163">
        <f ca="1">SUM(INDIRECT(Inputs!$C$11&amp;ROW()&amp;":"&amp;Inputs!$C$12&amp;ROW()))</f>
        <v>6015.6862499999997</v>
      </c>
      <c r="W843" s="163">
        <f ca="1">SUM(INDIRECT(Inputs!$C$13&amp;ROW()&amp;":"&amp;Inputs!$C$14&amp;ROW()))</f>
        <v>116060.06237</v>
      </c>
      <c r="X843" s="3" t="str">
        <f>IF(COUNTIFS(Lookups!$A:$A,C843)=1,"Gross Sales","")</f>
        <v/>
      </c>
      <c r="Y843" s="3" t="str">
        <f>IF(COUNTIFS(Lookups!$D:$D,C843)=1,"Bar Sales","")</f>
        <v/>
      </c>
      <c r="Z843" s="3" t="str">
        <f>IFERROR(VLOOKUP(C843*1,Lookups!$D:$F,3,FALSE),"")</f>
        <v/>
      </c>
      <c r="AA843" s="3" t="str">
        <f>IFERROR(VLOOKUP($C843*1,Lookups!$H:$N,3,FALSE),"")</f>
        <v>Sales</v>
      </c>
      <c r="AB843" s="3" t="str">
        <f>IFERROR(VLOOKUP($C843*1,Lookups!$H:$N,4,FALSE),"")</f>
        <v>Lunch</v>
      </c>
      <c r="AC843" s="3" t="str">
        <f>IFERROR(VLOOKUP($C843*1,Lookups!$H:$N,5,FALSE),"")</f>
        <v>Private</v>
      </c>
      <c r="AD843" s="3" t="str">
        <f>IFERROR(VLOOKUP($C843*1,Lookups!$H:$N,6,FALSE),"")</f>
        <v>Food</v>
      </c>
      <c r="AE843" s="3">
        <f>IFERROR(VLOOKUP($C843*1,Lookups!$H:$N,7,FALSE),"")</f>
        <v>0</v>
      </c>
      <c r="AF843" s="3" t="str">
        <f>VLOOKUP(B843*1,Stores!$A:$C,3,FALSE)</f>
        <v>DFDE</v>
      </c>
    </row>
    <row r="844" spans="1:32">
      <c r="A844" s="3" t="s">
        <v>917</v>
      </c>
      <c r="B844" s="3" t="s">
        <v>932</v>
      </c>
      <c r="C844" s="3">
        <v>999218</v>
      </c>
      <c r="D844" s="3" t="s">
        <v>918</v>
      </c>
      <c r="E844" s="3" t="s">
        <v>497</v>
      </c>
      <c r="F844" s="3">
        <v>2016</v>
      </c>
      <c r="G844" s="164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1206.3695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1206.3695</v>
      </c>
      <c r="V844" s="163">
        <f ca="1">SUM(INDIRECT(Inputs!$C$11&amp;ROW()&amp;":"&amp;Inputs!$C$12&amp;ROW()))</f>
        <v>0</v>
      </c>
      <c r="W844" s="163">
        <f ca="1">SUM(INDIRECT(Inputs!$C$13&amp;ROW()&amp;":"&amp;Inputs!$C$14&amp;ROW()))</f>
        <v>1206.3695</v>
      </c>
      <c r="X844" s="3" t="str">
        <f>IF(COUNTIFS(Lookups!$A:$A,C844)=1,"Gross Sales","")</f>
        <v/>
      </c>
      <c r="Y844" s="3" t="str">
        <f>IF(COUNTIFS(Lookups!$D:$D,C844)=1,"Bar Sales","")</f>
        <v/>
      </c>
      <c r="Z844" s="3" t="str">
        <f>IFERROR(VLOOKUP(C844*1,Lookups!$D:$F,3,FALSE),"")</f>
        <v/>
      </c>
      <c r="AA844" s="3" t="str">
        <f>IFERROR(VLOOKUP($C844*1,Lookups!$H:$N,3,FALSE),"")</f>
        <v>Sales</v>
      </c>
      <c r="AB844" s="3" t="str">
        <f>IFERROR(VLOOKUP($C844*1,Lookups!$H:$N,4,FALSE),"")</f>
        <v>Lunch</v>
      </c>
      <c r="AC844" s="3" t="str">
        <f>IFERROR(VLOOKUP($C844*1,Lookups!$H:$N,5,FALSE),"")</f>
        <v>Private</v>
      </c>
      <c r="AD844" s="3" t="str">
        <f>IFERROR(VLOOKUP($C844*1,Lookups!$H:$N,6,FALSE),"")</f>
        <v>Food</v>
      </c>
      <c r="AE844" s="3">
        <f>IFERROR(VLOOKUP($C844*1,Lookups!$H:$N,7,FALSE),"")</f>
        <v>0</v>
      </c>
      <c r="AF844" s="3" t="str">
        <f>VLOOKUP(B844*1,Stores!$A:$C,3,FALSE)</f>
        <v>DFG</v>
      </c>
    </row>
    <row r="845" spans="1:32">
      <c r="A845" s="3" t="s">
        <v>917</v>
      </c>
      <c r="B845" s="3" t="s">
        <v>933</v>
      </c>
      <c r="C845" s="3">
        <v>999218</v>
      </c>
      <c r="D845" s="3" t="s">
        <v>918</v>
      </c>
      <c r="E845" s="3" t="s">
        <v>497</v>
      </c>
      <c r="F845" s="3">
        <v>2016</v>
      </c>
      <c r="G845" s="164">
        <v>0</v>
      </c>
      <c r="H845" s="3">
        <v>1792.8364999999997</v>
      </c>
      <c r="I845" s="3">
        <v>676.70399999999995</v>
      </c>
      <c r="J845" s="3">
        <v>883.06190000000004</v>
      </c>
      <c r="K845" s="3">
        <v>392.68599999999992</v>
      </c>
      <c r="L845" s="3">
        <v>1281.70875</v>
      </c>
      <c r="M845" s="3">
        <v>1430.7911799999999</v>
      </c>
      <c r="N845" s="3">
        <v>0</v>
      </c>
      <c r="O845" s="3">
        <v>177.751</v>
      </c>
      <c r="P845" s="3">
        <v>653.04224999999997</v>
      </c>
      <c r="Q845" s="3">
        <v>1860.9926999999998</v>
      </c>
      <c r="R845" s="3">
        <v>363.9545</v>
      </c>
      <c r="S845" s="3">
        <v>312.50099999999998</v>
      </c>
      <c r="T845" s="3">
        <v>1852.7572</v>
      </c>
      <c r="U845" s="3">
        <v>11678.786980000001</v>
      </c>
      <c r="V845" s="163">
        <f ca="1">SUM(INDIRECT(Inputs!$C$11&amp;ROW()&amp;":"&amp;Inputs!$C$12&amp;ROW()))</f>
        <v>1860.9926999999998</v>
      </c>
      <c r="W845" s="163">
        <f ca="1">SUM(INDIRECT(Inputs!$C$13&amp;ROW()&amp;":"&amp;Inputs!$C$14&amp;ROW()))</f>
        <v>9149.5742800000007</v>
      </c>
      <c r="X845" s="3" t="str">
        <f>IF(COUNTIFS(Lookups!$A:$A,C845)=1,"Gross Sales","")</f>
        <v/>
      </c>
      <c r="Y845" s="3" t="str">
        <f>IF(COUNTIFS(Lookups!$D:$D,C845)=1,"Bar Sales","")</f>
        <v/>
      </c>
      <c r="Z845" s="3" t="str">
        <f>IFERROR(VLOOKUP(C845*1,Lookups!$D:$F,3,FALSE),"")</f>
        <v/>
      </c>
      <c r="AA845" s="3" t="str">
        <f>IFERROR(VLOOKUP($C845*1,Lookups!$H:$N,3,FALSE),"")</f>
        <v>Sales</v>
      </c>
      <c r="AB845" s="3" t="str">
        <f>IFERROR(VLOOKUP($C845*1,Lookups!$H:$N,4,FALSE),"")</f>
        <v>Lunch</v>
      </c>
      <c r="AC845" s="3" t="str">
        <f>IFERROR(VLOOKUP($C845*1,Lookups!$H:$N,5,FALSE),"")</f>
        <v>Private</v>
      </c>
      <c r="AD845" s="3" t="str">
        <f>IFERROR(VLOOKUP($C845*1,Lookups!$H:$N,6,FALSE),"")</f>
        <v>Food</v>
      </c>
      <c r="AE845" s="3">
        <f>IFERROR(VLOOKUP($C845*1,Lookups!$H:$N,7,FALSE),"")</f>
        <v>0</v>
      </c>
      <c r="AF845" s="3" t="str">
        <f>VLOOKUP(B845*1,Stores!$A:$C,3,FALSE)</f>
        <v>DFG</v>
      </c>
    </row>
    <row r="846" spans="1:32">
      <c r="A846" s="3" t="s">
        <v>917</v>
      </c>
      <c r="B846" s="3" t="s">
        <v>934</v>
      </c>
      <c r="C846" s="3">
        <v>999218</v>
      </c>
      <c r="D846" s="3" t="s">
        <v>918</v>
      </c>
      <c r="E846" s="3" t="s">
        <v>497</v>
      </c>
      <c r="F846" s="3">
        <v>2016</v>
      </c>
      <c r="G846" s="164">
        <v>0</v>
      </c>
      <c r="H846" s="3">
        <v>263.22800000000001</v>
      </c>
      <c r="I846" s="3">
        <v>991.11704999999995</v>
      </c>
      <c r="J846" s="3">
        <v>1050.0857499999997</v>
      </c>
      <c r="K846" s="3">
        <v>798.70455000000004</v>
      </c>
      <c r="L846" s="3">
        <v>2219.3783499999995</v>
      </c>
      <c r="M846" s="3">
        <v>590.16824999999994</v>
      </c>
      <c r="N846" s="3">
        <v>720.00599999999997</v>
      </c>
      <c r="O846" s="3">
        <v>834.65200000000004</v>
      </c>
      <c r="P846" s="3">
        <v>235.34349999999995</v>
      </c>
      <c r="Q846" s="3">
        <v>436.8</v>
      </c>
      <c r="R846" s="3">
        <v>444.84300000000002</v>
      </c>
      <c r="S846" s="3">
        <v>673.22471999999982</v>
      </c>
      <c r="T846" s="3">
        <v>2491.5407999999998</v>
      </c>
      <c r="U846" s="3">
        <v>11749.091970000001</v>
      </c>
      <c r="V846" s="163">
        <f ca="1">SUM(INDIRECT(Inputs!$C$11&amp;ROW()&amp;":"&amp;Inputs!$C$12&amp;ROW()))</f>
        <v>436.8</v>
      </c>
      <c r="W846" s="163">
        <f ca="1">SUM(INDIRECT(Inputs!$C$13&amp;ROW()&amp;":"&amp;Inputs!$C$14&amp;ROW()))</f>
        <v>8139.4834499999997</v>
      </c>
      <c r="X846" s="3" t="str">
        <f>IF(COUNTIFS(Lookups!$A:$A,C846)=1,"Gross Sales","")</f>
        <v/>
      </c>
      <c r="Y846" s="3" t="str">
        <f>IF(COUNTIFS(Lookups!$D:$D,C846)=1,"Bar Sales","")</f>
        <v/>
      </c>
      <c r="Z846" s="3" t="str">
        <f>IFERROR(VLOOKUP(C846*1,Lookups!$D:$F,3,FALSE),"")</f>
        <v/>
      </c>
      <c r="AA846" s="3" t="str">
        <f>IFERROR(VLOOKUP($C846*1,Lookups!$H:$N,3,FALSE),"")</f>
        <v>Sales</v>
      </c>
      <c r="AB846" s="3" t="str">
        <f>IFERROR(VLOOKUP($C846*1,Lookups!$H:$N,4,FALSE),"")</f>
        <v>Lunch</v>
      </c>
      <c r="AC846" s="3" t="str">
        <f>IFERROR(VLOOKUP($C846*1,Lookups!$H:$N,5,FALSE),"")</f>
        <v>Private</v>
      </c>
      <c r="AD846" s="3" t="str">
        <f>IFERROR(VLOOKUP($C846*1,Lookups!$H:$N,6,FALSE),"")</f>
        <v>Food</v>
      </c>
      <c r="AE846" s="3">
        <f>IFERROR(VLOOKUP($C846*1,Lookups!$H:$N,7,FALSE),"")</f>
        <v>0</v>
      </c>
      <c r="AF846" s="3" t="str">
        <f>VLOOKUP(B846*1,Stores!$A:$C,3,FALSE)</f>
        <v>DFG</v>
      </c>
    </row>
    <row r="847" spans="1:32">
      <c r="A847" s="3" t="s">
        <v>917</v>
      </c>
      <c r="B847" s="3" t="s">
        <v>935</v>
      </c>
      <c r="C847" s="3">
        <v>999218</v>
      </c>
      <c r="D847" s="3" t="s">
        <v>918</v>
      </c>
      <c r="E847" s="3" t="s">
        <v>497</v>
      </c>
      <c r="F847" s="3">
        <v>2016</v>
      </c>
      <c r="G847" s="164">
        <v>0</v>
      </c>
      <c r="H847" s="3">
        <v>758.67224999999996</v>
      </c>
      <c r="I847" s="3">
        <v>2757.0343499999999</v>
      </c>
      <c r="J847" s="3">
        <v>2490.4921999999997</v>
      </c>
      <c r="K847" s="3">
        <v>4960.5864000000001</v>
      </c>
      <c r="L847" s="3">
        <v>516.79214999999999</v>
      </c>
      <c r="M847" s="3">
        <v>239.50499999999997</v>
      </c>
      <c r="N847" s="3">
        <v>-1733.0614</v>
      </c>
      <c r="O847" s="3">
        <v>1066.3673999999999</v>
      </c>
      <c r="P847" s="3">
        <v>1667.9071499999995</v>
      </c>
      <c r="Q847" s="3">
        <v>2588.3172</v>
      </c>
      <c r="R847" s="3">
        <v>2242.7257999999997</v>
      </c>
      <c r="S847" s="3">
        <v>2859.7631999999994</v>
      </c>
      <c r="T847" s="3">
        <v>5181.5851499999999</v>
      </c>
      <c r="U847" s="3">
        <v>25596.686849999991</v>
      </c>
      <c r="V847" s="163">
        <f ca="1">SUM(INDIRECT(Inputs!$C$11&amp;ROW()&amp;":"&amp;Inputs!$C$12&amp;ROW()))</f>
        <v>2588.3172</v>
      </c>
      <c r="W847" s="163">
        <f ca="1">SUM(INDIRECT(Inputs!$C$13&amp;ROW()&amp;":"&amp;Inputs!$C$14&amp;ROW()))</f>
        <v>15312.612699999996</v>
      </c>
      <c r="X847" s="3" t="str">
        <f>IF(COUNTIFS(Lookups!$A:$A,C847)=1,"Gross Sales","")</f>
        <v/>
      </c>
      <c r="Y847" s="3" t="str">
        <f>IF(COUNTIFS(Lookups!$D:$D,C847)=1,"Bar Sales","")</f>
        <v/>
      </c>
      <c r="Z847" s="3" t="str">
        <f>IFERROR(VLOOKUP(C847*1,Lookups!$D:$F,3,FALSE),"")</f>
        <v/>
      </c>
      <c r="AA847" s="3" t="str">
        <f>IFERROR(VLOOKUP($C847*1,Lookups!$H:$N,3,FALSE),"")</f>
        <v>Sales</v>
      </c>
      <c r="AB847" s="3" t="str">
        <f>IFERROR(VLOOKUP($C847*1,Lookups!$H:$N,4,FALSE),"")</f>
        <v>Lunch</v>
      </c>
      <c r="AC847" s="3" t="str">
        <f>IFERROR(VLOOKUP($C847*1,Lookups!$H:$N,5,FALSE),"")</f>
        <v>Private</v>
      </c>
      <c r="AD847" s="3" t="str">
        <f>IFERROR(VLOOKUP($C847*1,Lookups!$H:$N,6,FALSE),"")</f>
        <v>Food</v>
      </c>
      <c r="AE847" s="3">
        <f>IFERROR(VLOOKUP($C847*1,Lookups!$H:$N,7,FALSE),"")</f>
        <v>0</v>
      </c>
      <c r="AF847" s="3" t="str">
        <f>VLOOKUP(B847*1,Stores!$A:$C,3,FALSE)</f>
        <v>DFG</v>
      </c>
    </row>
    <row r="848" spans="1:32">
      <c r="A848" s="3" t="s">
        <v>917</v>
      </c>
      <c r="B848" s="3" t="s">
        <v>936</v>
      </c>
      <c r="C848" s="3">
        <v>999218</v>
      </c>
      <c r="D848" s="3" t="s">
        <v>918</v>
      </c>
      <c r="E848" s="3" t="s">
        <v>497</v>
      </c>
      <c r="F848" s="3">
        <v>2016</v>
      </c>
      <c r="G848" s="164">
        <v>0</v>
      </c>
      <c r="H848" s="3">
        <v>976.71699999999987</v>
      </c>
      <c r="I848" s="3">
        <v>814.2736000000001</v>
      </c>
      <c r="J848" s="3">
        <v>176.06959999999998</v>
      </c>
      <c r="K848" s="3">
        <v>936.52859999999998</v>
      </c>
      <c r="L848" s="3">
        <v>727.16419999999994</v>
      </c>
      <c r="M848" s="3">
        <v>1377.9265499999999</v>
      </c>
      <c r="N848" s="3">
        <v>912.90919999999994</v>
      </c>
      <c r="O848" s="3">
        <v>251.52435</v>
      </c>
      <c r="P848" s="3">
        <v>309.38249999999999</v>
      </c>
      <c r="Q848" s="3">
        <v>556.09574999999995</v>
      </c>
      <c r="R848" s="3">
        <v>370.80399999999997</v>
      </c>
      <c r="S848" s="3">
        <v>184.779</v>
      </c>
      <c r="T848" s="3">
        <v>1232.777</v>
      </c>
      <c r="U848" s="3">
        <v>8826.9513499999994</v>
      </c>
      <c r="V848" s="163">
        <f ca="1">SUM(INDIRECT(Inputs!$C$11&amp;ROW()&amp;":"&amp;Inputs!$C$12&amp;ROW()))</f>
        <v>556.09574999999995</v>
      </c>
      <c r="W848" s="163">
        <f ca="1">SUM(INDIRECT(Inputs!$C$13&amp;ROW()&amp;":"&amp;Inputs!$C$14&amp;ROW()))</f>
        <v>7038.5913499999988</v>
      </c>
      <c r="X848" s="3" t="str">
        <f>IF(COUNTIFS(Lookups!$A:$A,C848)=1,"Gross Sales","")</f>
        <v/>
      </c>
      <c r="Y848" s="3" t="str">
        <f>IF(COUNTIFS(Lookups!$D:$D,C848)=1,"Bar Sales","")</f>
        <v/>
      </c>
      <c r="Z848" s="3" t="str">
        <f>IFERROR(VLOOKUP(C848*1,Lookups!$D:$F,3,FALSE),"")</f>
        <v/>
      </c>
      <c r="AA848" s="3" t="str">
        <f>IFERROR(VLOOKUP($C848*1,Lookups!$H:$N,3,FALSE),"")</f>
        <v>Sales</v>
      </c>
      <c r="AB848" s="3" t="str">
        <f>IFERROR(VLOOKUP($C848*1,Lookups!$H:$N,4,FALSE),"")</f>
        <v>Lunch</v>
      </c>
      <c r="AC848" s="3" t="str">
        <f>IFERROR(VLOOKUP($C848*1,Lookups!$H:$N,5,FALSE),"")</f>
        <v>Private</v>
      </c>
      <c r="AD848" s="3" t="str">
        <f>IFERROR(VLOOKUP($C848*1,Lookups!$H:$N,6,FALSE),"")</f>
        <v>Food</v>
      </c>
      <c r="AE848" s="3">
        <f>IFERROR(VLOOKUP($C848*1,Lookups!$H:$N,7,FALSE),"")</f>
        <v>0</v>
      </c>
      <c r="AF848" s="3" t="str">
        <f>VLOOKUP(B848*1,Stores!$A:$C,3,FALSE)</f>
        <v>DFG</v>
      </c>
    </row>
    <row r="849" spans="1:32">
      <c r="A849" s="3" t="s">
        <v>917</v>
      </c>
      <c r="B849" s="3" t="s">
        <v>937</v>
      </c>
      <c r="C849" s="3">
        <v>999218</v>
      </c>
      <c r="D849" s="3" t="s">
        <v>918</v>
      </c>
      <c r="E849" s="3" t="s">
        <v>497</v>
      </c>
      <c r="F849" s="3">
        <v>2016</v>
      </c>
      <c r="G849" s="164">
        <v>0</v>
      </c>
      <c r="H849" s="3">
        <v>434.58869999999996</v>
      </c>
      <c r="I849" s="3">
        <v>221.05160000000001</v>
      </c>
      <c r="J849" s="3">
        <v>0</v>
      </c>
      <c r="K849" s="3">
        <v>1109.2787999999998</v>
      </c>
      <c r="L849" s="3">
        <v>1739.9199999999998</v>
      </c>
      <c r="M849" s="3">
        <v>2713.3344000000002</v>
      </c>
      <c r="N849" s="3">
        <v>956.60564999999997</v>
      </c>
      <c r="O849" s="3">
        <v>990.92699999999991</v>
      </c>
      <c r="P849" s="3">
        <v>617.69399999999996</v>
      </c>
      <c r="Q849" s="3">
        <v>585.70959999999991</v>
      </c>
      <c r="R849" s="3">
        <v>1499.8116</v>
      </c>
      <c r="S849" s="3">
        <v>1430.2617</v>
      </c>
      <c r="T849" s="3">
        <v>5385.2617</v>
      </c>
      <c r="U849" s="3">
        <v>17684.444749999999</v>
      </c>
      <c r="V849" s="163">
        <f ca="1">SUM(INDIRECT(Inputs!$C$11&amp;ROW()&amp;":"&amp;Inputs!$C$12&amp;ROW()))</f>
        <v>585.70959999999991</v>
      </c>
      <c r="W849" s="163">
        <f ca="1">SUM(INDIRECT(Inputs!$C$13&amp;ROW()&amp;":"&amp;Inputs!$C$14&amp;ROW()))</f>
        <v>9369.1097499999996</v>
      </c>
      <c r="X849" s="3" t="str">
        <f>IF(COUNTIFS(Lookups!$A:$A,C849)=1,"Gross Sales","")</f>
        <v/>
      </c>
      <c r="Y849" s="3" t="str">
        <f>IF(COUNTIFS(Lookups!$D:$D,C849)=1,"Bar Sales","")</f>
        <v/>
      </c>
      <c r="Z849" s="3" t="str">
        <f>IFERROR(VLOOKUP(C849*1,Lookups!$D:$F,3,FALSE),"")</f>
        <v/>
      </c>
      <c r="AA849" s="3" t="str">
        <f>IFERROR(VLOOKUP($C849*1,Lookups!$H:$N,3,FALSE),"")</f>
        <v>Sales</v>
      </c>
      <c r="AB849" s="3" t="str">
        <f>IFERROR(VLOOKUP($C849*1,Lookups!$H:$N,4,FALSE),"")</f>
        <v>Lunch</v>
      </c>
      <c r="AC849" s="3" t="str">
        <f>IFERROR(VLOOKUP($C849*1,Lookups!$H:$N,5,FALSE),"")</f>
        <v>Private</v>
      </c>
      <c r="AD849" s="3" t="str">
        <f>IFERROR(VLOOKUP($C849*1,Lookups!$H:$N,6,FALSE),"")</f>
        <v>Food</v>
      </c>
      <c r="AE849" s="3">
        <f>IFERROR(VLOOKUP($C849*1,Lookups!$H:$N,7,FALSE),"")</f>
        <v>0</v>
      </c>
      <c r="AF849" s="3" t="str">
        <f>VLOOKUP(B849*1,Stores!$A:$C,3,FALSE)</f>
        <v>DFG</v>
      </c>
    </row>
    <row r="850" spans="1:32">
      <c r="A850" s="3" t="s">
        <v>917</v>
      </c>
      <c r="B850" s="3" t="s">
        <v>938</v>
      </c>
      <c r="C850" s="3">
        <v>999218</v>
      </c>
      <c r="D850" s="3" t="s">
        <v>918</v>
      </c>
      <c r="E850" s="3" t="s">
        <v>497</v>
      </c>
      <c r="F850" s="3">
        <v>2016</v>
      </c>
      <c r="G850" s="164">
        <v>0</v>
      </c>
      <c r="H850" s="3">
        <v>1300.1624999999999</v>
      </c>
      <c r="I850" s="3">
        <v>595.55859999999984</v>
      </c>
      <c r="J850" s="3">
        <v>0</v>
      </c>
      <c r="K850" s="3">
        <v>1055.6101499999997</v>
      </c>
      <c r="L850" s="3">
        <v>3209.7779</v>
      </c>
      <c r="M850" s="3">
        <v>956.39250000000004</v>
      </c>
      <c r="N850" s="3">
        <v>1239.8225</v>
      </c>
      <c r="O850" s="3">
        <v>754.22199999999998</v>
      </c>
      <c r="P850" s="3">
        <v>295.37865000000005</v>
      </c>
      <c r="Q850" s="3">
        <v>1408.7255</v>
      </c>
      <c r="R850" s="3">
        <v>1836.2259999999997</v>
      </c>
      <c r="S850" s="3">
        <v>2211.4616999999998</v>
      </c>
      <c r="T850" s="3">
        <v>2994.9920000000002</v>
      </c>
      <c r="U850" s="3">
        <v>17858.330000000002</v>
      </c>
      <c r="V850" s="163">
        <f ca="1">SUM(INDIRECT(Inputs!$C$11&amp;ROW()&amp;":"&amp;Inputs!$C$12&amp;ROW()))</f>
        <v>1408.7255</v>
      </c>
      <c r="W850" s="163">
        <f ca="1">SUM(INDIRECT(Inputs!$C$13&amp;ROW()&amp;":"&amp;Inputs!$C$14&amp;ROW()))</f>
        <v>10815.650299999999</v>
      </c>
      <c r="X850" s="3" t="str">
        <f>IF(COUNTIFS(Lookups!$A:$A,C850)=1,"Gross Sales","")</f>
        <v/>
      </c>
      <c r="Y850" s="3" t="str">
        <f>IF(COUNTIFS(Lookups!$D:$D,C850)=1,"Bar Sales","")</f>
        <v/>
      </c>
      <c r="Z850" s="3" t="str">
        <f>IFERROR(VLOOKUP(C850*1,Lookups!$D:$F,3,FALSE),"")</f>
        <v/>
      </c>
      <c r="AA850" s="3" t="str">
        <f>IFERROR(VLOOKUP($C850*1,Lookups!$H:$N,3,FALSE),"")</f>
        <v>Sales</v>
      </c>
      <c r="AB850" s="3" t="str">
        <f>IFERROR(VLOOKUP($C850*1,Lookups!$H:$N,4,FALSE),"")</f>
        <v>Lunch</v>
      </c>
      <c r="AC850" s="3" t="str">
        <f>IFERROR(VLOOKUP($C850*1,Lookups!$H:$N,5,FALSE),"")</f>
        <v>Private</v>
      </c>
      <c r="AD850" s="3" t="str">
        <f>IFERROR(VLOOKUP($C850*1,Lookups!$H:$N,6,FALSE),"")</f>
        <v>Food</v>
      </c>
      <c r="AE850" s="3">
        <f>IFERROR(VLOOKUP($C850*1,Lookups!$H:$N,7,FALSE),"")</f>
        <v>0</v>
      </c>
      <c r="AF850" s="3" t="str">
        <f>VLOOKUP(B850*1,Stores!$A:$C,3,FALSE)</f>
        <v>DFG</v>
      </c>
    </row>
    <row r="851" spans="1:32">
      <c r="A851" s="3" t="s">
        <v>917</v>
      </c>
      <c r="B851" s="3" t="s">
        <v>939</v>
      </c>
      <c r="C851" s="3">
        <v>999218</v>
      </c>
      <c r="D851" s="3" t="s">
        <v>918</v>
      </c>
      <c r="E851" s="3" t="s">
        <v>497</v>
      </c>
      <c r="F851" s="3">
        <v>2016</v>
      </c>
      <c r="G851" s="164">
        <v>0</v>
      </c>
      <c r="H851" s="3">
        <v>174.93699999999998</v>
      </c>
      <c r="I851" s="3">
        <v>1232.931</v>
      </c>
      <c r="J851" s="3">
        <v>3086.7375000000002</v>
      </c>
      <c r="K851" s="3">
        <v>992.84534999999994</v>
      </c>
      <c r="L851" s="3">
        <v>4426.7453999999998</v>
      </c>
      <c r="M851" s="3">
        <v>1544.8789999999999</v>
      </c>
      <c r="N851" s="3">
        <v>869.81124999999997</v>
      </c>
      <c r="O851" s="3">
        <v>442.15149999999994</v>
      </c>
      <c r="P851" s="3">
        <v>2548.1232</v>
      </c>
      <c r="Q851" s="3">
        <v>1215.4726499999999</v>
      </c>
      <c r="R851" s="3">
        <v>1003.0527499999997</v>
      </c>
      <c r="S851" s="3">
        <v>1430.5882499999998</v>
      </c>
      <c r="T851" s="3">
        <v>3317.1232499999992</v>
      </c>
      <c r="U851" s="3">
        <v>22285.398099999999</v>
      </c>
      <c r="V851" s="163">
        <f ca="1">SUM(INDIRECT(Inputs!$C$11&amp;ROW()&amp;":"&amp;Inputs!$C$12&amp;ROW()))</f>
        <v>1215.4726499999999</v>
      </c>
      <c r="W851" s="163">
        <f ca="1">SUM(INDIRECT(Inputs!$C$13&amp;ROW()&amp;":"&amp;Inputs!$C$14&amp;ROW()))</f>
        <v>16534.633849999998</v>
      </c>
      <c r="X851" s="3" t="str">
        <f>IF(COUNTIFS(Lookups!$A:$A,C851)=1,"Gross Sales","")</f>
        <v/>
      </c>
      <c r="Y851" s="3" t="str">
        <f>IF(COUNTIFS(Lookups!$D:$D,C851)=1,"Bar Sales","")</f>
        <v/>
      </c>
      <c r="Z851" s="3" t="str">
        <f>IFERROR(VLOOKUP(C851*1,Lookups!$D:$F,3,FALSE),"")</f>
        <v/>
      </c>
      <c r="AA851" s="3" t="str">
        <f>IFERROR(VLOOKUP($C851*1,Lookups!$H:$N,3,FALSE),"")</f>
        <v>Sales</v>
      </c>
      <c r="AB851" s="3" t="str">
        <f>IFERROR(VLOOKUP($C851*1,Lookups!$H:$N,4,FALSE),"")</f>
        <v>Lunch</v>
      </c>
      <c r="AC851" s="3" t="str">
        <f>IFERROR(VLOOKUP($C851*1,Lookups!$H:$N,5,FALSE),"")</f>
        <v>Private</v>
      </c>
      <c r="AD851" s="3" t="str">
        <f>IFERROR(VLOOKUP($C851*1,Lookups!$H:$N,6,FALSE),"")</f>
        <v>Food</v>
      </c>
      <c r="AE851" s="3">
        <f>IFERROR(VLOOKUP($C851*1,Lookups!$H:$N,7,FALSE),"")</f>
        <v>0</v>
      </c>
      <c r="AF851" s="3" t="str">
        <f>VLOOKUP(B851*1,Stores!$A:$C,3,FALSE)</f>
        <v>DFG</v>
      </c>
    </row>
    <row r="852" spans="1:32">
      <c r="A852" s="3" t="s">
        <v>917</v>
      </c>
      <c r="B852" s="3" t="s">
        <v>940</v>
      </c>
      <c r="C852" s="3">
        <v>999218</v>
      </c>
      <c r="D852" s="3" t="s">
        <v>918</v>
      </c>
      <c r="E852" s="3" t="s">
        <v>497</v>
      </c>
      <c r="F852" s="3">
        <v>2016</v>
      </c>
      <c r="G852" s="164">
        <v>0</v>
      </c>
      <c r="H852" s="3">
        <v>2218.02</v>
      </c>
      <c r="I852" s="3">
        <v>1636.4407499999998</v>
      </c>
      <c r="J852" s="3">
        <v>3223.1219999999998</v>
      </c>
      <c r="K852" s="3">
        <v>2071.68325</v>
      </c>
      <c r="L852" s="3">
        <v>3680.0700299999994</v>
      </c>
      <c r="M852" s="3">
        <v>2326.7474999999999</v>
      </c>
      <c r="N852" s="3">
        <v>224.17499999999998</v>
      </c>
      <c r="O852" s="3">
        <v>1246.4059999999999</v>
      </c>
      <c r="P852" s="3">
        <v>2539.9290000000001</v>
      </c>
      <c r="Q852" s="3">
        <v>524.61500000000001</v>
      </c>
      <c r="R852" s="3">
        <v>2445.7859999999996</v>
      </c>
      <c r="S852" s="3">
        <v>1047.354</v>
      </c>
      <c r="T852" s="3">
        <v>2710.5571500000001</v>
      </c>
      <c r="U852" s="3">
        <v>25894.90568</v>
      </c>
      <c r="V852" s="163">
        <f ca="1">SUM(INDIRECT(Inputs!$C$11&amp;ROW()&amp;":"&amp;Inputs!$C$12&amp;ROW()))</f>
        <v>524.61500000000001</v>
      </c>
      <c r="W852" s="163">
        <f ca="1">SUM(INDIRECT(Inputs!$C$13&amp;ROW()&amp;":"&amp;Inputs!$C$14&amp;ROW()))</f>
        <v>19691.20853</v>
      </c>
      <c r="X852" s="3" t="str">
        <f>IF(COUNTIFS(Lookups!$A:$A,C852)=1,"Gross Sales","")</f>
        <v/>
      </c>
      <c r="Y852" s="3" t="str">
        <f>IF(COUNTIFS(Lookups!$D:$D,C852)=1,"Bar Sales","")</f>
        <v/>
      </c>
      <c r="Z852" s="3" t="str">
        <f>IFERROR(VLOOKUP(C852*1,Lookups!$D:$F,3,FALSE),"")</f>
        <v/>
      </c>
      <c r="AA852" s="3" t="str">
        <f>IFERROR(VLOOKUP($C852*1,Lookups!$H:$N,3,FALSE),"")</f>
        <v>Sales</v>
      </c>
      <c r="AB852" s="3" t="str">
        <f>IFERROR(VLOOKUP($C852*1,Lookups!$H:$N,4,FALSE),"")</f>
        <v>Lunch</v>
      </c>
      <c r="AC852" s="3" t="str">
        <f>IFERROR(VLOOKUP($C852*1,Lookups!$H:$N,5,FALSE),"")</f>
        <v>Private</v>
      </c>
      <c r="AD852" s="3" t="str">
        <f>IFERROR(VLOOKUP($C852*1,Lookups!$H:$N,6,FALSE),"")</f>
        <v>Food</v>
      </c>
      <c r="AE852" s="3">
        <f>IFERROR(VLOOKUP($C852*1,Lookups!$H:$N,7,FALSE),"")</f>
        <v>0</v>
      </c>
      <c r="AF852" s="3" t="str">
        <f>VLOOKUP(B852*1,Stores!$A:$C,3,FALSE)</f>
        <v>DFG</v>
      </c>
    </row>
    <row r="853" spans="1:32">
      <c r="A853" s="3" t="s">
        <v>917</v>
      </c>
      <c r="B853" s="3" t="s">
        <v>941</v>
      </c>
      <c r="C853" s="3">
        <v>999218</v>
      </c>
      <c r="D853" s="3" t="s">
        <v>918</v>
      </c>
      <c r="E853" s="3" t="s">
        <v>497</v>
      </c>
      <c r="F853" s="3">
        <v>2016</v>
      </c>
      <c r="G853" s="164">
        <v>0</v>
      </c>
      <c r="H853" s="3">
        <v>621.35919999999999</v>
      </c>
      <c r="I853" s="3">
        <v>1181.4862499999999</v>
      </c>
      <c r="J853" s="3">
        <v>1136.8203000000001</v>
      </c>
      <c r="K853" s="3">
        <v>730.95749999999998</v>
      </c>
      <c r="L853" s="3">
        <v>731.0379999999999</v>
      </c>
      <c r="M853" s="3">
        <v>720.26499999999999</v>
      </c>
      <c r="N853" s="3">
        <v>1341.8054999999999</v>
      </c>
      <c r="O853" s="3">
        <v>392.77</v>
      </c>
      <c r="P853" s="3">
        <v>739.62315000000001</v>
      </c>
      <c r="Q853" s="3">
        <v>1047.1754999999998</v>
      </c>
      <c r="R853" s="3">
        <v>815.13705000000004</v>
      </c>
      <c r="S853" s="3">
        <v>360.19304999999997</v>
      </c>
      <c r="T853" s="3">
        <v>5330.1639999999998</v>
      </c>
      <c r="U853" s="3">
        <v>15148.7945</v>
      </c>
      <c r="V853" s="163">
        <f ca="1">SUM(INDIRECT(Inputs!$C$11&amp;ROW()&amp;":"&amp;Inputs!$C$12&amp;ROW()))</f>
        <v>1047.1754999999998</v>
      </c>
      <c r="W853" s="163">
        <f ca="1">SUM(INDIRECT(Inputs!$C$13&amp;ROW()&amp;":"&amp;Inputs!$C$14&amp;ROW()))</f>
        <v>8643.3004000000019</v>
      </c>
      <c r="X853" s="3" t="str">
        <f>IF(COUNTIFS(Lookups!$A:$A,C853)=1,"Gross Sales","")</f>
        <v/>
      </c>
      <c r="Y853" s="3" t="str">
        <f>IF(COUNTIFS(Lookups!$D:$D,C853)=1,"Bar Sales","")</f>
        <v/>
      </c>
      <c r="Z853" s="3" t="str">
        <f>IFERROR(VLOOKUP(C853*1,Lookups!$D:$F,3,FALSE),"")</f>
        <v/>
      </c>
      <c r="AA853" s="3" t="str">
        <f>IFERROR(VLOOKUP($C853*1,Lookups!$H:$N,3,FALSE),"")</f>
        <v>Sales</v>
      </c>
      <c r="AB853" s="3" t="str">
        <f>IFERROR(VLOOKUP($C853*1,Lookups!$H:$N,4,FALSE),"")</f>
        <v>Lunch</v>
      </c>
      <c r="AC853" s="3" t="str">
        <f>IFERROR(VLOOKUP($C853*1,Lookups!$H:$N,5,FALSE),"")</f>
        <v>Private</v>
      </c>
      <c r="AD853" s="3" t="str">
        <f>IFERROR(VLOOKUP($C853*1,Lookups!$H:$N,6,FALSE),"")</f>
        <v>Food</v>
      </c>
      <c r="AE853" s="3">
        <f>IFERROR(VLOOKUP($C853*1,Lookups!$H:$N,7,FALSE),"")</f>
        <v>0</v>
      </c>
      <c r="AF853" s="3" t="str">
        <f>VLOOKUP(B853*1,Stores!$A:$C,3,FALSE)</f>
        <v>DFG</v>
      </c>
    </row>
    <row r="854" spans="1:32">
      <c r="A854" s="3" t="s">
        <v>917</v>
      </c>
      <c r="B854" s="3" t="s">
        <v>942</v>
      </c>
      <c r="C854" s="3">
        <v>999218</v>
      </c>
      <c r="D854" s="3" t="s">
        <v>918</v>
      </c>
      <c r="E854" s="3" t="s">
        <v>497</v>
      </c>
      <c r="F854" s="3">
        <v>2016</v>
      </c>
      <c r="G854" s="164">
        <v>0</v>
      </c>
      <c r="H854" s="3">
        <v>659.8549999999999</v>
      </c>
      <c r="I854" s="3">
        <v>426.60029999999995</v>
      </c>
      <c r="J854" s="3">
        <v>1137.4212499999999</v>
      </c>
      <c r="K854" s="3">
        <v>906.29</v>
      </c>
      <c r="L854" s="3">
        <v>1318.8503999999998</v>
      </c>
      <c r="M854" s="3">
        <v>1177.7300499999999</v>
      </c>
      <c r="N854" s="3">
        <v>705.76764999999989</v>
      </c>
      <c r="O854" s="3">
        <v>1048.9864</v>
      </c>
      <c r="P854" s="3">
        <v>2848.9789999999998</v>
      </c>
      <c r="Q854" s="3">
        <v>160.19009999999997</v>
      </c>
      <c r="R854" s="3">
        <v>32.647999999999996</v>
      </c>
      <c r="S854" s="3">
        <v>1004.18535</v>
      </c>
      <c r="T854" s="3">
        <v>5051.6459000000004</v>
      </c>
      <c r="U854" s="3">
        <v>16479.149399999998</v>
      </c>
      <c r="V854" s="163">
        <f ca="1">SUM(INDIRECT(Inputs!$C$11&amp;ROW()&amp;":"&amp;Inputs!$C$12&amp;ROW()))</f>
        <v>160.19009999999997</v>
      </c>
      <c r="W854" s="163">
        <f ca="1">SUM(INDIRECT(Inputs!$C$13&amp;ROW()&amp;":"&amp;Inputs!$C$14&amp;ROW()))</f>
        <v>10390.670149999998</v>
      </c>
      <c r="X854" s="3" t="str">
        <f>IF(COUNTIFS(Lookups!$A:$A,C854)=1,"Gross Sales","")</f>
        <v/>
      </c>
      <c r="Y854" s="3" t="str">
        <f>IF(COUNTIFS(Lookups!$D:$D,C854)=1,"Bar Sales","")</f>
        <v/>
      </c>
      <c r="Z854" s="3" t="str">
        <f>IFERROR(VLOOKUP(C854*1,Lookups!$D:$F,3,FALSE),"")</f>
        <v/>
      </c>
      <c r="AA854" s="3" t="str">
        <f>IFERROR(VLOOKUP($C854*1,Lookups!$H:$N,3,FALSE),"")</f>
        <v>Sales</v>
      </c>
      <c r="AB854" s="3" t="str">
        <f>IFERROR(VLOOKUP($C854*1,Lookups!$H:$N,4,FALSE),"")</f>
        <v>Lunch</v>
      </c>
      <c r="AC854" s="3" t="str">
        <f>IFERROR(VLOOKUP($C854*1,Lookups!$H:$N,5,FALSE),"")</f>
        <v>Private</v>
      </c>
      <c r="AD854" s="3" t="str">
        <f>IFERROR(VLOOKUP($C854*1,Lookups!$H:$N,6,FALSE),"")</f>
        <v>Food</v>
      </c>
      <c r="AE854" s="3">
        <f>IFERROR(VLOOKUP($C854*1,Lookups!$H:$N,7,FALSE),"")</f>
        <v>0</v>
      </c>
      <c r="AF854" s="3" t="str">
        <f>VLOOKUP(B854*1,Stores!$A:$C,3,FALSE)</f>
        <v>DFG</v>
      </c>
    </row>
    <row r="855" spans="1:32">
      <c r="A855" s="3" t="s">
        <v>917</v>
      </c>
      <c r="B855" s="3" t="s">
        <v>943</v>
      </c>
      <c r="C855" s="3">
        <v>999218</v>
      </c>
      <c r="D855" s="3" t="s">
        <v>918</v>
      </c>
      <c r="E855" s="3" t="s">
        <v>497</v>
      </c>
      <c r="F855" s="3">
        <v>2016</v>
      </c>
      <c r="G855" s="164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4718.259</v>
      </c>
      <c r="U855" s="3">
        <v>4718.259</v>
      </c>
      <c r="V855" s="163">
        <f ca="1">SUM(INDIRECT(Inputs!$C$11&amp;ROW()&amp;":"&amp;Inputs!$C$12&amp;ROW()))</f>
        <v>0</v>
      </c>
      <c r="W855" s="163">
        <f ca="1">SUM(INDIRECT(Inputs!$C$13&amp;ROW()&amp;":"&amp;Inputs!$C$14&amp;ROW()))</f>
        <v>0</v>
      </c>
      <c r="X855" s="3" t="str">
        <f>IF(COUNTIFS(Lookups!$A:$A,C855)=1,"Gross Sales","")</f>
        <v/>
      </c>
      <c r="Y855" s="3" t="str">
        <f>IF(COUNTIFS(Lookups!$D:$D,C855)=1,"Bar Sales","")</f>
        <v/>
      </c>
      <c r="Z855" s="3" t="str">
        <f>IFERROR(VLOOKUP(C855*1,Lookups!$D:$F,3,FALSE),"")</f>
        <v/>
      </c>
      <c r="AA855" s="3" t="str">
        <f>IFERROR(VLOOKUP($C855*1,Lookups!$H:$N,3,FALSE),"")</f>
        <v>Sales</v>
      </c>
      <c r="AB855" s="3" t="str">
        <f>IFERROR(VLOOKUP($C855*1,Lookups!$H:$N,4,FALSE),"")</f>
        <v>Lunch</v>
      </c>
      <c r="AC855" s="3" t="str">
        <f>IFERROR(VLOOKUP($C855*1,Lookups!$H:$N,5,FALSE),"")</f>
        <v>Private</v>
      </c>
      <c r="AD855" s="3" t="str">
        <f>IFERROR(VLOOKUP($C855*1,Lookups!$H:$N,6,FALSE),"")</f>
        <v>Food</v>
      </c>
      <c r="AE855" s="3">
        <f>IFERROR(VLOOKUP($C855*1,Lookups!$H:$N,7,FALSE),"")</f>
        <v>0</v>
      </c>
      <c r="AF855" s="3" t="str">
        <f>VLOOKUP(B855*1,Stores!$A:$C,3,FALSE)</f>
        <v>DFG</v>
      </c>
    </row>
    <row r="856" spans="1:32">
      <c r="A856" s="3" t="s">
        <v>917</v>
      </c>
      <c r="B856" s="3" t="s">
        <v>944</v>
      </c>
      <c r="C856" s="3">
        <v>999218</v>
      </c>
      <c r="D856" s="3" t="s">
        <v>918</v>
      </c>
      <c r="E856" s="3" t="s">
        <v>497</v>
      </c>
      <c r="F856" s="3">
        <v>2016</v>
      </c>
      <c r="G856" s="164">
        <v>0</v>
      </c>
      <c r="H856" s="3">
        <v>354.14399999999995</v>
      </c>
      <c r="I856" s="3">
        <v>910.61599999999999</v>
      </c>
      <c r="J856" s="3">
        <v>1533.896</v>
      </c>
      <c r="K856" s="3">
        <v>1453.27</v>
      </c>
      <c r="L856" s="3">
        <v>1939.7279999999998</v>
      </c>
      <c r="M856" s="3">
        <v>1740.7739999999999</v>
      </c>
      <c r="N856" s="3">
        <v>993.35040000000015</v>
      </c>
      <c r="O856" s="3">
        <v>858.72569999999996</v>
      </c>
      <c r="P856" s="3">
        <v>3138.6473999999998</v>
      </c>
      <c r="Q856" s="3">
        <v>1941.1769999999997</v>
      </c>
      <c r="R856" s="3">
        <v>1037.2589499999999</v>
      </c>
      <c r="S856" s="3">
        <v>3035.5114999999996</v>
      </c>
      <c r="T856" s="3">
        <v>5912.6760000000004</v>
      </c>
      <c r="U856" s="3">
        <v>24849.774949999995</v>
      </c>
      <c r="V856" s="163">
        <f ca="1">SUM(INDIRECT(Inputs!$C$11&amp;ROW()&amp;":"&amp;Inputs!$C$12&amp;ROW()))</f>
        <v>1941.1769999999997</v>
      </c>
      <c r="W856" s="163">
        <f ca="1">SUM(INDIRECT(Inputs!$C$13&amp;ROW()&amp;":"&amp;Inputs!$C$14&amp;ROW()))</f>
        <v>14864.328499999998</v>
      </c>
      <c r="X856" s="3" t="str">
        <f>IF(COUNTIFS(Lookups!$A:$A,C856)=1,"Gross Sales","")</f>
        <v/>
      </c>
      <c r="Y856" s="3" t="str">
        <f>IF(COUNTIFS(Lookups!$D:$D,C856)=1,"Bar Sales","")</f>
        <v/>
      </c>
      <c r="Z856" s="3" t="str">
        <f>IFERROR(VLOOKUP(C856*1,Lookups!$D:$F,3,FALSE),"")</f>
        <v/>
      </c>
      <c r="AA856" s="3" t="str">
        <f>IFERROR(VLOOKUP($C856*1,Lookups!$H:$N,3,FALSE),"")</f>
        <v>Sales</v>
      </c>
      <c r="AB856" s="3" t="str">
        <f>IFERROR(VLOOKUP($C856*1,Lookups!$H:$N,4,FALSE),"")</f>
        <v>Lunch</v>
      </c>
      <c r="AC856" s="3" t="str">
        <f>IFERROR(VLOOKUP($C856*1,Lookups!$H:$N,5,FALSE),"")</f>
        <v>Private</v>
      </c>
      <c r="AD856" s="3" t="str">
        <f>IFERROR(VLOOKUP($C856*1,Lookups!$H:$N,6,FALSE),"")</f>
        <v>Food</v>
      </c>
      <c r="AE856" s="3">
        <f>IFERROR(VLOOKUP($C856*1,Lookups!$H:$N,7,FALSE),"")</f>
        <v>0</v>
      </c>
      <c r="AF856" s="3" t="str">
        <f>VLOOKUP(B856*1,Stores!$A:$C,3,FALSE)</f>
        <v>DFG</v>
      </c>
    </row>
    <row r="857" spans="1:32">
      <c r="A857" s="3" t="s">
        <v>917</v>
      </c>
      <c r="B857" s="3" t="s">
        <v>945</v>
      </c>
      <c r="C857" s="3">
        <v>999218</v>
      </c>
      <c r="D857" s="3" t="s">
        <v>918</v>
      </c>
      <c r="E857" s="3" t="s">
        <v>497</v>
      </c>
      <c r="F857" s="3">
        <v>2016</v>
      </c>
      <c r="G857" s="164">
        <v>0</v>
      </c>
      <c r="H857" s="3">
        <v>24.569999999999997</v>
      </c>
      <c r="I857" s="3">
        <v>0</v>
      </c>
      <c r="J857" s="3">
        <v>0</v>
      </c>
      <c r="K857" s="3">
        <v>0</v>
      </c>
      <c r="L857" s="3">
        <v>14.993999999999998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1920.7265</v>
      </c>
      <c r="U857" s="3">
        <v>1960.2905000000001</v>
      </c>
      <c r="V857" s="163">
        <f ca="1">SUM(INDIRECT(Inputs!$C$11&amp;ROW()&amp;":"&amp;Inputs!$C$12&amp;ROW()))</f>
        <v>0</v>
      </c>
      <c r="W857" s="163">
        <f ca="1">SUM(INDIRECT(Inputs!$C$13&amp;ROW()&amp;":"&amp;Inputs!$C$14&amp;ROW()))</f>
        <v>39.563999999999993</v>
      </c>
      <c r="X857" s="3" t="str">
        <f>IF(COUNTIFS(Lookups!$A:$A,C857)=1,"Gross Sales","")</f>
        <v/>
      </c>
      <c r="Y857" s="3" t="str">
        <f>IF(COUNTIFS(Lookups!$D:$D,C857)=1,"Bar Sales","")</f>
        <v/>
      </c>
      <c r="Z857" s="3" t="str">
        <f>IFERROR(VLOOKUP(C857*1,Lookups!$D:$F,3,FALSE),"")</f>
        <v/>
      </c>
      <c r="AA857" s="3" t="str">
        <f>IFERROR(VLOOKUP($C857*1,Lookups!$H:$N,3,FALSE),"")</f>
        <v>Sales</v>
      </c>
      <c r="AB857" s="3" t="str">
        <f>IFERROR(VLOOKUP($C857*1,Lookups!$H:$N,4,FALSE),"")</f>
        <v>Lunch</v>
      </c>
      <c r="AC857" s="3" t="str">
        <f>IFERROR(VLOOKUP($C857*1,Lookups!$H:$N,5,FALSE),"")</f>
        <v>Private</v>
      </c>
      <c r="AD857" s="3" t="str">
        <f>IFERROR(VLOOKUP($C857*1,Lookups!$H:$N,6,FALSE),"")</f>
        <v>Food</v>
      </c>
      <c r="AE857" s="3">
        <f>IFERROR(VLOOKUP($C857*1,Lookups!$H:$N,7,FALSE),"")</f>
        <v>0</v>
      </c>
      <c r="AF857" s="3" t="str">
        <f>VLOOKUP(B857*1,Stores!$A:$C,3,FALSE)</f>
        <v>DFG</v>
      </c>
    </row>
    <row r="858" spans="1:32">
      <c r="A858" s="3" t="s">
        <v>917</v>
      </c>
      <c r="B858" s="3" t="s">
        <v>946</v>
      </c>
      <c r="C858" s="3">
        <v>999218</v>
      </c>
      <c r="D858" s="3" t="s">
        <v>918</v>
      </c>
      <c r="E858" s="3" t="s">
        <v>497</v>
      </c>
      <c r="F858" s="3">
        <v>2016</v>
      </c>
      <c r="G858" s="164">
        <v>0</v>
      </c>
      <c r="H858" s="3">
        <v>675.61340000000007</v>
      </c>
      <c r="I858" s="3">
        <v>656.93949999999984</v>
      </c>
      <c r="J858" s="3">
        <v>2837.24</v>
      </c>
      <c r="K858" s="3">
        <v>894.59124999999995</v>
      </c>
      <c r="L858" s="3">
        <v>1000.44735</v>
      </c>
      <c r="M858" s="3">
        <v>763.40599999999995</v>
      </c>
      <c r="N858" s="3">
        <v>228.70399999999998</v>
      </c>
      <c r="O858" s="3">
        <v>534.52</v>
      </c>
      <c r="P858" s="3">
        <v>1882.4399999999998</v>
      </c>
      <c r="Q858" s="3">
        <v>2553.4158999999995</v>
      </c>
      <c r="R858" s="3">
        <v>831.89399999999989</v>
      </c>
      <c r="S858" s="3">
        <v>221.36799999999999</v>
      </c>
      <c r="T858" s="3">
        <v>5206.6433999999999</v>
      </c>
      <c r="U858" s="3">
        <v>18287.2228</v>
      </c>
      <c r="V858" s="163">
        <f ca="1">SUM(INDIRECT(Inputs!$C$11&amp;ROW()&amp;":"&amp;Inputs!$C$12&amp;ROW()))</f>
        <v>2553.4158999999995</v>
      </c>
      <c r="W858" s="163">
        <f ca="1">SUM(INDIRECT(Inputs!$C$13&amp;ROW()&amp;":"&amp;Inputs!$C$14&amp;ROW()))</f>
        <v>12027.3174</v>
      </c>
      <c r="X858" s="3" t="str">
        <f>IF(COUNTIFS(Lookups!$A:$A,C858)=1,"Gross Sales","")</f>
        <v/>
      </c>
      <c r="Y858" s="3" t="str">
        <f>IF(COUNTIFS(Lookups!$D:$D,C858)=1,"Bar Sales","")</f>
        <v/>
      </c>
      <c r="Z858" s="3" t="str">
        <f>IFERROR(VLOOKUP(C858*1,Lookups!$D:$F,3,FALSE),"")</f>
        <v/>
      </c>
      <c r="AA858" s="3" t="str">
        <f>IFERROR(VLOOKUP($C858*1,Lookups!$H:$N,3,FALSE),"")</f>
        <v>Sales</v>
      </c>
      <c r="AB858" s="3" t="str">
        <f>IFERROR(VLOOKUP($C858*1,Lookups!$H:$N,4,FALSE),"")</f>
        <v>Lunch</v>
      </c>
      <c r="AC858" s="3" t="str">
        <f>IFERROR(VLOOKUP($C858*1,Lookups!$H:$N,5,FALSE),"")</f>
        <v>Private</v>
      </c>
      <c r="AD858" s="3" t="str">
        <f>IFERROR(VLOOKUP($C858*1,Lookups!$H:$N,6,FALSE),"")</f>
        <v>Food</v>
      </c>
      <c r="AE858" s="3">
        <f>IFERROR(VLOOKUP($C858*1,Lookups!$H:$N,7,FALSE),"")</f>
        <v>0</v>
      </c>
      <c r="AF858" s="3" t="str">
        <f>VLOOKUP(B858*1,Stores!$A:$C,3,FALSE)</f>
        <v>DFG</v>
      </c>
    </row>
    <row r="859" spans="1:32">
      <c r="A859" s="3" t="s">
        <v>917</v>
      </c>
      <c r="B859" s="3" t="s">
        <v>947</v>
      </c>
      <c r="C859" s="3">
        <v>999218</v>
      </c>
      <c r="D859" s="3" t="s">
        <v>918</v>
      </c>
      <c r="E859" s="3" t="s">
        <v>497</v>
      </c>
      <c r="F859" s="3">
        <v>2016</v>
      </c>
      <c r="G859" s="164">
        <v>0</v>
      </c>
      <c r="H859" s="3">
        <v>2508.4902499999994</v>
      </c>
      <c r="I859" s="3">
        <v>995.8395999999999</v>
      </c>
      <c r="J859" s="3">
        <v>2293.31025</v>
      </c>
      <c r="K859" s="3">
        <v>1811.2419499999996</v>
      </c>
      <c r="L859" s="3">
        <v>459.26124999999996</v>
      </c>
      <c r="M859" s="3">
        <v>835.91200000000003</v>
      </c>
      <c r="N859" s="3">
        <v>1258.69975</v>
      </c>
      <c r="O859" s="3">
        <v>1373.2109999999998</v>
      </c>
      <c r="P859" s="3">
        <v>652.5652</v>
      </c>
      <c r="Q859" s="3">
        <v>367.47200000000004</v>
      </c>
      <c r="R859" s="3">
        <v>652.38599999999997</v>
      </c>
      <c r="S859" s="3">
        <v>1151.5139999999999</v>
      </c>
      <c r="T859" s="3">
        <v>3050.5817999999999</v>
      </c>
      <c r="U859" s="3">
        <v>17410.485049999996</v>
      </c>
      <c r="V859" s="163">
        <f ca="1">SUM(INDIRECT(Inputs!$C$11&amp;ROW()&amp;":"&amp;Inputs!$C$12&amp;ROW()))</f>
        <v>367.47200000000004</v>
      </c>
      <c r="W859" s="163">
        <f ca="1">SUM(INDIRECT(Inputs!$C$13&amp;ROW()&amp;":"&amp;Inputs!$C$14&amp;ROW()))</f>
        <v>12556.003249999996</v>
      </c>
      <c r="X859" s="3" t="str">
        <f>IF(COUNTIFS(Lookups!$A:$A,C859)=1,"Gross Sales","")</f>
        <v/>
      </c>
      <c r="Y859" s="3" t="str">
        <f>IF(COUNTIFS(Lookups!$D:$D,C859)=1,"Bar Sales","")</f>
        <v/>
      </c>
      <c r="Z859" s="3" t="str">
        <f>IFERROR(VLOOKUP(C859*1,Lookups!$D:$F,3,FALSE),"")</f>
        <v/>
      </c>
      <c r="AA859" s="3" t="str">
        <f>IFERROR(VLOOKUP($C859*1,Lookups!$H:$N,3,FALSE),"")</f>
        <v>Sales</v>
      </c>
      <c r="AB859" s="3" t="str">
        <f>IFERROR(VLOOKUP($C859*1,Lookups!$H:$N,4,FALSE),"")</f>
        <v>Lunch</v>
      </c>
      <c r="AC859" s="3" t="str">
        <f>IFERROR(VLOOKUP($C859*1,Lookups!$H:$N,5,FALSE),"")</f>
        <v>Private</v>
      </c>
      <c r="AD859" s="3" t="str">
        <f>IFERROR(VLOOKUP($C859*1,Lookups!$H:$N,6,FALSE),"")</f>
        <v>Food</v>
      </c>
      <c r="AE859" s="3">
        <f>IFERROR(VLOOKUP($C859*1,Lookups!$H:$N,7,FALSE),"")</f>
        <v>0</v>
      </c>
      <c r="AF859" s="3" t="str">
        <f>VLOOKUP(B859*1,Stores!$A:$C,3,FALSE)</f>
        <v>DFG</v>
      </c>
    </row>
    <row r="860" spans="1:32">
      <c r="A860" s="3" t="s">
        <v>917</v>
      </c>
      <c r="B860" s="3" t="s">
        <v>948</v>
      </c>
      <c r="C860" s="3">
        <v>999218</v>
      </c>
      <c r="D860" s="3" t="s">
        <v>918</v>
      </c>
      <c r="E860" s="3" t="s">
        <v>497</v>
      </c>
      <c r="F860" s="3">
        <v>2016</v>
      </c>
      <c r="G860" s="164">
        <v>0</v>
      </c>
      <c r="H860" s="3">
        <v>577.56999999999994</v>
      </c>
      <c r="I860" s="3">
        <v>219.51999999999995</v>
      </c>
      <c r="J860" s="3">
        <v>371.61599999999999</v>
      </c>
      <c r="K860" s="3">
        <v>91.22399999999999</v>
      </c>
      <c r="L860" s="3">
        <v>497.94499999999999</v>
      </c>
      <c r="M860" s="3">
        <v>533.23199999999997</v>
      </c>
      <c r="N860" s="3">
        <v>0</v>
      </c>
      <c r="O860" s="3">
        <v>291.64799999999997</v>
      </c>
      <c r="P860" s="3">
        <v>871.14299999999992</v>
      </c>
      <c r="Q860" s="3">
        <v>660.74400000000003</v>
      </c>
      <c r="R860" s="3">
        <v>0</v>
      </c>
      <c r="S860" s="3">
        <v>627.27</v>
      </c>
      <c r="T860" s="3">
        <v>283.40199999999999</v>
      </c>
      <c r="U860" s="3">
        <v>5025.3140000000003</v>
      </c>
      <c r="V860" s="163">
        <f ca="1">SUM(INDIRECT(Inputs!$C$11&amp;ROW()&amp;":"&amp;Inputs!$C$12&amp;ROW()))</f>
        <v>660.74400000000003</v>
      </c>
      <c r="W860" s="163">
        <f ca="1">SUM(INDIRECT(Inputs!$C$13&amp;ROW()&amp;":"&amp;Inputs!$C$14&amp;ROW()))</f>
        <v>4114.6419999999998</v>
      </c>
      <c r="X860" s="3" t="str">
        <f>IF(COUNTIFS(Lookups!$A:$A,C860)=1,"Gross Sales","")</f>
        <v/>
      </c>
      <c r="Y860" s="3" t="str">
        <f>IF(COUNTIFS(Lookups!$D:$D,C860)=1,"Bar Sales","")</f>
        <v/>
      </c>
      <c r="Z860" s="3" t="str">
        <f>IFERROR(VLOOKUP(C860*1,Lookups!$D:$F,3,FALSE),"")</f>
        <v/>
      </c>
      <c r="AA860" s="3" t="str">
        <f>IFERROR(VLOOKUP($C860*1,Lookups!$H:$N,3,FALSE),"")</f>
        <v>Sales</v>
      </c>
      <c r="AB860" s="3" t="str">
        <f>IFERROR(VLOOKUP($C860*1,Lookups!$H:$N,4,FALSE),"")</f>
        <v>Lunch</v>
      </c>
      <c r="AC860" s="3" t="str">
        <f>IFERROR(VLOOKUP($C860*1,Lookups!$H:$N,5,FALSE),"")</f>
        <v>Private</v>
      </c>
      <c r="AD860" s="3" t="str">
        <f>IFERROR(VLOOKUP($C860*1,Lookups!$H:$N,6,FALSE),"")</f>
        <v>Food</v>
      </c>
      <c r="AE860" s="3">
        <f>IFERROR(VLOOKUP($C860*1,Lookups!$H:$N,7,FALSE),"")</f>
        <v>0</v>
      </c>
      <c r="AF860" s="3" t="str">
        <f>VLOOKUP(B860*1,Stores!$A:$C,3,FALSE)</f>
        <v>DFG</v>
      </c>
    </row>
    <row r="861" spans="1:32">
      <c r="A861" s="3" t="s">
        <v>917</v>
      </c>
      <c r="B861" s="3" t="s">
        <v>949</v>
      </c>
      <c r="C861" s="3">
        <v>999218</v>
      </c>
      <c r="D861" s="3" t="s">
        <v>918</v>
      </c>
      <c r="E861" s="3" t="s">
        <v>497</v>
      </c>
      <c r="F861" s="3">
        <v>2016</v>
      </c>
      <c r="G861" s="164">
        <v>0</v>
      </c>
      <c r="H861" s="3">
        <v>317.52000000000004</v>
      </c>
      <c r="I861" s="3">
        <v>360.56999999999994</v>
      </c>
      <c r="J861" s="3">
        <v>281.11860000000001</v>
      </c>
      <c r="K861" s="3">
        <v>649.06380000000001</v>
      </c>
      <c r="L861" s="3">
        <v>1735.8025999999998</v>
      </c>
      <c r="M861" s="3">
        <v>1160.3003999999999</v>
      </c>
      <c r="N861" s="3">
        <v>302.17599999999999</v>
      </c>
      <c r="O861" s="3">
        <v>251.19359999999995</v>
      </c>
      <c r="P861" s="3">
        <v>359.54729999999995</v>
      </c>
      <c r="Q861" s="3">
        <v>395.16959999999995</v>
      </c>
      <c r="R861" s="3">
        <v>387.03874999999999</v>
      </c>
      <c r="S861" s="3">
        <v>1057.8498</v>
      </c>
      <c r="T861" s="3">
        <v>3357.2804999999998</v>
      </c>
      <c r="U861" s="3">
        <v>10614.630949999999</v>
      </c>
      <c r="V861" s="163">
        <f ca="1">SUM(INDIRECT(Inputs!$C$11&amp;ROW()&amp;":"&amp;Inputs!$C$12&amp;ROW()))</f>
        <v>395.16959999999995</v>
      </c>
      <c r="W861" s="163">
        <f ca="1">SUM(INDIRECT(Inputs!$C$13&amp;ROW()&amp;":"&amp;Inputs!$C$14&amp;ROW()))</f>
        <v>5812.4619000000002</v>
      </c>
      <c r="X861" s="3" t="str">
        <f>IF(COUNTIFS(Lookups!$A:$A,C861)=1,"Gross Sales","")</f>
        <v/>
      </c>
      <c r="Y861" s="3" t="str">
        <f>IF(COUNTIFS(Lookups!$D:$D,C861)=1,"Bar Sales","")</f>
        <v/>
      </c>
      <c r="Z861" s="3" t="str">
        <f>IFERROR(VLOOKUP(C861*1,Lookups!$D:$F,3,FALSE),"")</f>
        <v/>
      </c>
      <c r="AA861" s="3" t="str">
        <f>IFERROR(VLOOKUP($C861*1,Lookups!$H:$N,3,FALSE),"")</f>
        <v>Sales</v>
      </c>
      <c r="AB861" s="3" t="str">
        <f>IFERROR(VLOOKUP($C861*1,Lookups!$H:$N,4,FALSE),"")</f>
        <v>Lunch</v>
      </c>
      <c r="AC861" s="3" t="str">
        <f>IFERROR(VLOOKUP($C861*1,Lookups!$H:$N,5,FALSE),"")</f>
        <v>Private</v>
      </c>
      <c r="AD861" s="3" t="str">
        <f>IFERROR(VLOOKUP($C861*1,Lookups!$H:$N,6,FALSE),"")</f>
        <v>Food</v>
      </c>
      <c r="AE861" s="3">
        <f>IFERROR(VLOOKUP($C861*1,Lookups!$H:$N,7,FALSE),"")</f>
        <v>0</v>
      </c>
      <c r="AF861" s="3" t="str">
        <f>VLOOKUP(B861*1,Stores!$A:$C,3,FALSE)</f>
        <v>DFG</v>
      </c>
    </row>
    <row r="862" spans="1:32">
      <c r="A862" s="3" t="s">
        <v>917</v>
      </c>
      <c r="B862" s="3" t="s">
        <v>950</v>
      </c>
      <c r="C862" s="3">
        <v>999218</v>
      </c>
      <c r="D862" s="3" t="s">
        <v>918</v>
      </c>
      <c r="E862" s="3" t="s">
        <v>497</v>
      </c>
      <c r="F862" s="3">
        <v>2016</v>
      </c>
      <c r="G862" s="164">
        <v>0</v>
      </c>
      <c r="H862" s="3">
        <v>17.093999999999998</v>
      </c>
      <c r="I862" s="3">
        <v>713.70249999999999</v>
      </c>
      <c r="J862" s="3">
        <v>86.625</v>
      </c>
      <c r="K862" s="3">
        <v>609.31499999999994</v>
      </c>
      <c r="L862" s="3">
        <v>8097.7539999999999</v>
      </c>
      <c r="M862" s="3">
        <v>0</v>
      </c>
      <c r="N862" s="3">
        <v>876.96</v>
      </c>
      <c r="O862" s="3">
        <v>373.35899999999998</v>
      </c>
      <c r="P862" s="3">
        <v>0</v>
      </c>
      <c r="Q862" s="3">
        <v>240.34499999999997</v>
      </c>
      <c r="R862" s="3">
        <v>499.38</v>
      </c>
      <c r="S862" s="3">
        <v>832.67449999999985</v>
      </c>
      <c r="T862" s="3">
        <v>2250.1814999999997</v>
      </c>
      <c r="U862" s="3">
        <v>14597.390499999998</v>
      </c>
      <c r="V862" s="163">
        <f ca="1">SUM(INDIRECT(Inputs!$C$11&amp;ROW()&amp;":"&amp;Inputs!$C$12&amp;ROW()))</f>
        <v>240.34499999999997</v>
      </c>
      <c r="W862" s="163">
        <f ca="1">SUM(INDIRECT(Inputs!$C$13&amp;ROW()&amp;":"&amp;Inputs!$C$14&amp;ROW()))</f>
        <v>11015.154499999999</v>
      </c>
      <c r="X862" s="3" t="str">
        <f>IF(COUNTIFS(Lookups!$A:$A,C862)=1,"Gross Sales","")</f>
        <v/>
      </c>
      <c r="Y862" s="3" t="str">
        <f>IF(COUNTIFS(Lookups!$D:$D,C862)=1,"Bar Sales","")</f>
        <v/>
      </c>
      <c r="Z862" s="3" t="str">
        <f>IFERROR(VLOOKUP(C862*1,Lookups!$D:$F,3,FALSE),"")</f>
        <v/>
      </c>
      <c r="AA862" s="3" t="str">
        <f>IFERROR(VLOOKUP($C862*1,Lookups!$H:$N,3,FALSE),"")</f>
        <v>Sales</v>
      </c>
      <c r="AB862" s="3" t="str">
        <f>IFERROR(VLOOKUP($C862*1,Lookups!$H:$N,4,FALSE),"")</f>
        <v>Lunch</v>
      </c>
      <c r="AC862" s="3" t="str">
        <f>IFERROR(VLOOKUP($C862*1,Lookups!$H:$N,5,FALSE),"")</f>
        <v>Private</v>
      </c>
      <c r="AD862" s="3" t="str">
        <f>IFERROR(VLOOKUP($C862*1,Lookups!$H:$N,6,FALSE),"")</f>
        <v>Food</v>
      </c>
      <c r="AE862" s="3">
        <f>IFERROR(VLOOKUP($C862*1,Lookups!$H:$N,7,FALSE),"")</f>
        <v>0</v>
      </c>
      <c r="AF862" s="3" t="str">
        <f>VLOOKUP(B862*1,Stores!$A:$C,3,FALSE)</f>
        <v>DFG</v>
      </c>
    </row>
    <row r="863" spans="1:32">
      <c r="A863" s="3" t="s">
        <v>917</v>
      </c>
      <c r="B863" s="3" t="s">
        <v>951</v>
      </c>
      <c r="C863" s="3">
        <v>999218</v>
      </c>
      <c r="D863" s="3" t="s">
        <v>918</v>
      </c>
      <c r="E863" s="3" t="s">
        <v>497</v>
      </c>
      <c r="F863" s="3">
        <v>2016</v>
      </c>
      <c r="G863" s="164">
        <v>0</v>
      </c>
      <c r="H863" s="3">
        <v>762.04799999999989</v>
      </c>
      <c r="I863" s="3">
        <v>0</v>
      </c>
      <c r="J863" s="3">
        <v>1007.9107499999999</v>
      </c>
      <c r="K863" s="3">
        <v>1242.6140999999996</v>
      </c>
      <c r="L863" s="3">
        <v>1162.3401999999999</v>
      </c>
      <c r="M863" s="3">
        <v>612.24029999999993</v>
      </c>
      <c r="N863" s="3">
        <v>664.9104000000001</v>
      </c>
      <c r="O863" s="3">
        <v>748.63599999999997</v>
      </c>
      <c r="P863" s="3">
        <v>651.81549999999993</v>
      </c>
      <c r="Q863" s="3">
        <v>1618.4059499999996</v>
      </c>
      <c r="R863" s="3">
        <v>431.62349999999998</v>
      </c>
      <c r="S863" s="3">
        <v>1178.9056999999998</v>
      </c>
      <c r="T863" s="3">
        <v>2893.5479999999998</v>
      </c>
      <c r="U863" s="3">
        <v>12974.998399999997</v>
      </c>
      <c r="V863" s="163">
        <f ca="1">SUM(INDIRECT(Inputs!$C$11&amp;ROW()&amp;":"&amp;Inputs!$C$12&amp;ROW()))</f>
        <v>1618.4059499999996</v>
      </c>
      <c r="W863" s="163">
        <f ca="1">SUM(INDIRECT(Inputs!$C$13&amp;ROW()&amp;":"&amp;Inputs!$C$14&amp;ROW()))</f>
        <v>8470.921199999997</v>
      </c>
      <c r="X863" s="3" t="str">
        <f>IF(COUNTIFS(Lookups!$A:$A,C863)=1,"Gross Sales","")</f>
        <v/>
      </c>
      <c r="Y863" s="3" t="str">
        <f>IF(COUNTIFS(Lookups!$D:$D,C863)=1,"Bar Sales","")</f>
        <v/>
      </c>
      <c r="Z863" s="3" t="str">
        <f>IFERROR(VLOOKUP(C863*1,Lookups!$D:$F,3,FALSE),"")</f>
        <v/>
      </c>
      <c r="AA863" s="3" t="str">
        <f>IFERROR(VLOOKUP($C863*1,Lookups!$H:$N,3,FALSE),"")</f>
        <v>Sales</v>
      </c>
      <c r="AB863" s="3" t="str">
        <f>IFERROR(VLOOKUP($C863*1,Lookups!$H:$N,4,FALSE),"")</f>
        <v>Lunch</v>
      </c>
      <c r="AC863" s="3" t="str">
        <f>IFERROR(VLOOKUP($C863*1,Lookups!$H:$N,5,FALSE),"")</f>
        <v>Private</v>
      </c>
      <c r="AD863" s="3" t="str">
        <f>IFERROR(VLOOKUP($C863*1,Lookups!$H:$N,6,FALSE),"")</f>
        <v>Food</v>
      </c>
      <c r="AE863" s="3">
        <f>IFERROR(VLOOKUP($C863*1,Lookups!$H:$N,7,FALSE),"")</f>
        <v>0</v>
      </c>
      <c r="AF863" s="3" t="str">
        <f>VLOOKUP(B863*1,Stores!$A:$C,3,FALSE)</f>
        <v>DFG</v>
      </c>
    </row>
    <row r="864" spans="1:32">
      <c r="A864" s="3" t="s">
        <v>917</v>
      </c>
      <c r="B864" s="3" t="s">
        <v>952</v>
      </c>
      <c r="C864" s="3">
        <v>999218</v>
      </c>
      <c r="D864" s="3" t="s">
        <v>918</v>
      </c>
      <c r="E864" s="3" t="s">
        <v>497</v>
      </c>
      <c r="F864" s="3">
        <v>2016</v>
      </c>
      <c r="G864" s="164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27.257999999999999</v>
      </c>
      <c r="O864" s="3">
        <v>222.12119999999999</v>
      </c>
      <c r="P864" s="3">
        <v>388.24799999999993</v>
      </c>
      <c r="Q864" s="3">
        <v>229.73299999999998</v>
      </c>
      <c r="R864" s="3">
        <v>932.91099999999994</v>
      </c>
      <c r="S864" s="3">
        <v>217.78119999999998</v>
      </c>
      <c r="T864" s="3">
        <v>1786.5014999999999</v>
      </c>
      <c r="U864" s="3">
        <v>3804.5538999999994</v>
      </c>
      <c r="V864" s="163">
        <f ca="1">SUM(INDIRECT(Inputs!$C$11&amp;ROW()&amp;":"&amp;Inputs!$C$12&amp;ROW()))</f>
        <v>229.73299999999998</v>
      </c>
      <c r="W864" s="163">
        <f ca="1">SUM(INDIRECT(Inputs!$C$13&amp;ROW()&amp;":"&amp;Inputs!$C$14&amp;ROW()))</f>
        <v>867.36019999999985</v>
      </c>
      <c r="X864" s="3" t="str">
        <f>IF(COUNTIFS(Lookups!$A:$A,C864)=1,"Gross Sales","")</f>
        <v/>
      </c>
      <c r="Y864" s="3" t="str">
        <f>IF(COUNTIFS(Lookups!$D:$D,C864)=1,"Bar Sales","")</f>
        <v/>
      </c>
      <c r="Z864" s="3" t="str">
        <f>IFERROR(VLOOKUP(C864*1,Lookups!$D:$F,3,FALSE),"")</f>
        <v/>
      </c>
      <c r="AA864" s="3" t="str">
        <f>IFERROR(VLOOKUP($C864*1,Lookups!$H:$N,3,FALSE),"")</f>
        <v>Sales</v>
      </c>
      <c r="AB864" s="3" t="str">
        <f>IFERROR(VLOOKUP($C864*1,Lookups!$H:$N,4,FALSE),"")</f>
        <v>Lunch</v>
      </c>
      <c r="AC864" s="3" t="str">
        <f>IFERROR(VLOOKUP($C864*1,Lookups!$H:$N,5,FALSE),"")</f>
        <v>Private</v>
      </c>
      <c r="AD864" s="3" t="str">
        <f>IFERROR(VLOOKUP($C864*1,Lookups!$H:$N,6,FALSE),"")</f>
        <v>Food</v>
      </c>
      <c r="AE864" s="3">
        <f>IFERROR(VLOOKUP($C864*1,Lookups!$H:$N,7,FALSE),"")</f>
        <v>0</v>
      </c>
      <c r="AF864" s="3" t="str">
        <f>VLOOKUP(B864*1,Stores!$A:$C,3,FALSE)</f>
        <v>DFG</v>
      </c>
    </row>
    <row r="865" spans="1:32">
      <c r="A865" s="3" t="s">
        <v>917</v>
      </c>
      <c r="B865" s="3" t="s">
        <v>953</v>
      </c>
      <c r="C865" s="3">
        <v>999218</v>
      </c>
      <c r="D865" s="3" t="s">
        <v>918</v>
      </c>
      <c r="E865" s="3" t="s">
        <v>497</v>
      </c>
      <c r="F865" s="3">
        <v>2016</v>
      </c>
      <c r="G865" s="164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43.623999999999995</v>
      </c>
      <c r="T865" s="3">
        <v>722.71114999999998</v>
      </c>
      <c r="U865" s="3">
        <v>766.33515</v>
      </c>
      <c r="V865" s="163">
        <f ca="1">SUM(INDIRECT(Inputs!$C$11&amp;ROW()&amp;":"&amp;Inputs!$C$12&amp;ROW()))</f>
        <v>0</v>
      </c>
      <c r="W865" s="163">
        <f ca="1">SUM(INDIRECT(Inputs!$C$13&amp;ROW()&amp;":"&amp;Inputs!$C$14&amp;ROW()))</f>
        <v>0</v>
      </c>
      <c r="X865" s="3" t="str">
        <f>IF(COUNTIFS(Lookups!$A:$A,C865)=1,"Gross Sales","")</f>
        <v/>
      </c>
      <c r="Y865" s="3" t="str">
        <f>IF(COUNTIFS(Lookups!$D:$D,C865)=1,"Bar Sales","")</f>
        <v/>
      </c>
      <c r="Z865" s="3" t="str">
        <f>IFERROR(VLOOKUP(C865*1,Lookups!$D:$F,3,FALSE),"")</f>
        <v/>
      </c>
      <c r="AA865" s="3" t="str">
        <f>IFERROR(VLOOKUP($C865*1,Lookups!$H:$N,3,FALSE),"")</f>
        <v>Sales</v>
      </c>
      <c r="AB865" s="3" t="str">
        <f>IFERROR(VLOOKUP($C865*1,Lookups!$H:$N,4,FALSE),"")</f>
        <v>Lunch</v>
      </c>
      <c r="AC865" s="3" t="str">
        <f>IFERROR(VLOOKUP($C865*1,Lookups!$H:$N,5,FALSE),"")</f>
        <v>Private</v>
      </c>
      <c r="AD865" s="3" t="str">
        <f>IFERROR(VLOOKUP($C865*1,Lookups!$H:$N,6,FALSE),"")</f>
        <v>Food</v>
      </c>
      <c r="AE865" s="3">
        <f>IFERROR(VLOOKUP($C865*1,Lookups!$H:$N,7,FALSE),"")</f>
        <v>0</v>
      </c>
      <c r="AF865" s="3" t="str">
        <f>VLOOKUP(B865*1,Stores!$A:$C,3,FALSE)</f>
        <v>DFG</v>
      </c>
    </row>
    <row r="866" spans="1:32">
      <c r="A866" s="3" t="s">
        <v>917</v>
      </c>
      <c r="B866" s="3" t="s">
        <v>919</v>
      </c>
      <c r="C866" s="3">
        <v>999219</v>
      </c>
      <c r="D866" s="3" t="s">
        <v>918</v>
      </c>
      <c r="E866" s="3" t="s">
        <v>501</v>
      </c>
      <c r="F866" s="3">
        <v>2016</v>
      </c>
      <c r="G866" s="164">
        <v>0</v>
      </c>
      <c r="H866" s="3">
        <v>39482.231249999997</v>
      </c>
      <c r="I866" s="3">
        <v>53286.266250000001</v>
      </c>
      <c r="J866" s="3">
        <v>60586.439549999996</v>
      </c>
      <c r="K866" s="3">
        <v>35814.329249999995</v>
      </c>
      <c r="L866" s="3">
        <v>43398.454400000002</v>
      </c>
      <c r="M866" s="3">
        <v>23003.720249999998</v>
      </c>
      <c r="N866" s="3">
        <v>30445.479749999999</v>
      </c>
      <c r="O866" s="3">
        <v>26734.68</v>
      </c>
      <c r="P866" s="3">
        <v>10973.64366</v>
      </c>
      <c r="Q866" s="3">
        <v>0</v>
      </c>
      <c r="R866" s="3">
        <v>0</v>
      </c>
      <c r="S866" s="3">
        <v>0</v>
      </c>
      <c r="T866" s="3">
        <v>0</v>
      </c>
      <c r="U866" s="3">
        <v>323725.24436000001</v>
      </c>
      <c r="V866" s="163">
        <f ca="1">SUM(INDIRECT(Inputs!$C$11&amp;ROW()&amp;":"&amp;Inputs!$C$12&amp;ROW()))</f>
        <v>0</v>
      </c>
      <c r="W866" s="163">
        <f ca="1">SUM(INDIRECT(Inputs!$C$13&amp;ROW()&amp;":"&amp;Inputs!$C$14&amp;ROW()))</f>
        <v>323725.24436000001</v>
      </c>
      <c r="X866" s="3" t="str">
        <f>IF(COUNTIFS(Lookups!$A:$A,C866)=1,"Gross Sales","")</f>
        <v/>
      </c>
      <c r="Y866" s="3" t="str">
        <f>IF(COUNTIFS(Lookups!$D:$D,C866)=1,"Bar Sales","")</f>
        <v/>
      </c>
      <c r="Z866" s="3" t="str">
        <f>IFERROR(VLOOKUP(C866*1,Lookups!$D:$F,3,FALSE),"")</f>
        <v/>
      </c>
      <c r="AA866" s="3" t="str">
        <f>IFERROR(VLOOKUP($C866*1,Lookups!$H:$N,3,FALSE),"")</f>
        <v>Sales</v>
      </c>
      <c r="AB866" s="3" t="str">
        <f>IFERROR(VLOOKUP($C866*1,Lookups!$H:$N,4,FALSE),"")</f>
        <v>Dinner</v>
      </c>
      <c r="AC866" s="3" t="str">
        <f>IFERROR(VLOOKUP($C866*1,Lookups!$H:$N,5,FALSE),"")</f>
        <v>Private</v>
      </c>
      <c r="AD866" s="3" t="str">
        <f>IFERROR(VLOOKUP($C866*1,Lookups!$H:$N,6,FALSE),"")</f>
        <v>Food</v>
      </c>
      <c r="AE866" s="3">
        <f>IFERROR(VLOOKUP($C866*1,Lookups!$H:$N,7,FALSE),"")</f>
        <v>0</v>
      </c>
      <c r="AF866" s="3" t="str">
        <f>VLOOKUP(B866*1,Stores!$A:$C,3,FALSE)</f>
        <v>DFDE</v>
      </c>
    </row>
    <row r="867" spans="1:32">
      <c r="A867" s="3" t="s">
        <v>917</v>
      </c>
      <c r="B867" s="3" t="s">
        <v>920</v>
      </c>
      <c r="C867" s="3">
        <v>999219</v>
      </c>
      <c r="D867" s="3" t="s">
        <v>918</v>
      </c>
      <c r="E867" s="3" t="s">
        <v>501</v>
      </c>
      <c r="F867" s="3">
        <v>2016</v>
      </c>
      <c r="G867" s="164">
        <v>0</v>
      </c>
      <c r="H867" s="3">
        <v>70146.864479999989</v>
      </c>
      <c r="I867" s="3">
        <v>74551.469440000001</v>
      </c>
      <c r="J867" s="3">
        <v>43143.732099999994</v>
      </c>
      <c r="K867" s="3">
        <v>59273.235490000006</v>
      </c>
      <c r="L867" s="3">
        <v>47663.038779999995</v>
      </c>
      <c r="M867" s="3">
        <v>59985.290399999998</v>
      </c>
      <c r="N867" s="3">
        <v>61468.369199999994</v>
      </c>
      <c r="O867" s="3">
        <v>44370.380389999998</v>
      </c>
      <c r="P867" s="3">
        <v>38158.190909999998</v>
      </c>
      <c r="Q867" s="3">
        <v>71879.118990000003</v>
      </c>
      <c r="R867" s="3">
        <v>81911.473069999993</v>
      </c>
      <c r="S867" s="3">
        <v>63083.921040000001</v>
      </c>
      <c r="T867" s="3">
        <v>145228.81274999998</v>
      </c>
      <c r="U867" s="3">
        <v>860863.89703999995</v>
      </c>
      <c r="V867" s="163">
        <f ca="1">SUM(INDIRECT(Inputs!$C$11&amp;ROW()&amp;":"&amp;Inputs!$C$12&amp;ROW()))</f>
        <v>71879.118990000003</v>
      </c>
      <c r="W867" s="163">
        <f ca="1">SUM(INDIRECT(Inputs!$C$13&amp;ROW()&amp;":"&amp;Inputs!$C$14&amp;ROW()))</f>
        <v>570639.69018000003</v>
      </c>
      <c r="X867" s="3" t="str">
        <f>IF(COUNTIFS(Lookups!$A:$A,C867)=1,"Gross Sales","")</f>
        <v/>
      </c>
      <c r="Y867" s="3" t="str">
        <f>IF(COUNTIFS(Lookups!$D:$D,C867)=1,"Bar Sales","")</f>
        <v/>
      </c>
      <c r="Z867" s="3" t="str">
        <f>IFERROR(VLOOKUP(C867*1,Lookups!$D:$F,3,FALSE),"")</f>
        <v/>
      </c>
      <c r="AA867" s="3" t="str">
        <f>IFERROR(VLOOKUP($C867*1,Lookups!$H:$N,3,FALSE),"")</f>
        <v>Sales</v>
      </c>
      <c r="AB867" s="3" t="str">
        <f>IFERROR(VLOOKUP($C867*1,Lookups!$H:$N,4,FALSE),"")</f>
        <v>Dinner</v>
      </c>
      <c r="AC867" s="3" t="str">
        <f>IFERROR(VLOOKUP($C867*1,Lookups!$H:$N,5,FALSE),"")</f>
        <v>Private</v>
      </c>
      <c r="AD867" s="3" t="str">
        <f>IFERROR(VLOOKUP($C867*1,Lookups!$H:$N,6,FALSE),"")</f>
        <v>Food</v>
      </c>
      <c r="AE867" s="3">
        <f>IFERROR(VLOOKUP($C867*1,Lookups!$H:$N,7,FALSE),"")</f>
        <v>0</v>
      </c>
      <c r="AF867" s="3" t="str">
        <f>VLOOKUP(B867*1,Stores!$A:$C,3,FALSE)</f>
        <v>DFDE</v>
      </c>
    </row>
    <row r="868" spans="1:32">
      <c r="A868" s="3" t="s">
        <v>917</v>
      </c>
      <c r="B868" s="3" t="s">
        <v>921</v>
      </c>
      <c r="C868" s="3">
        <v>999219</v>
      </c>
      <c r="D868" s="3" t="s">
        <v>918</v>
      </c>
      <c r="E868" s="3" t="s">
        <v>501</v>
      </c>
      <c r="F868" s="3">
        <v>2016</v>
      </c>
      <c r="G868" s="164">
        <v>0</v>
      </c>
      <c r="H868" s="3">
        <v>39395.545559999999</v>
      </c>
      <c r="I868" s="3">
        <v>51701.439579999991</v>
      </c>
      <c r="J868" s="3">
        <v>37475.800320000002</v>
      </c>
      <c r="K868" s="3">
        <v>29136.872519999997</v>
      </c>
      <c r="L868" s="3">
        <v>41352.888850000003</v>
      </c>
      <c r="M868" s="3">
        <v>35399.123059999991</v>
      </c>
      <c r="N868" s="3">
        <v>53741.473379999996</v>
      </c>
      <c r="O868" s="3">
        <v>29031.630599999993</v>
      </c>
      <c r="P868" s="3">
        <v>31066.594020000004</v>
      </c>
      <c r="Q868" s="3">
        <v>45854.233879999992</v>
      </c>
      <c r="R868" s="3">
        <v>40320.432039999992</v>
      </c>
      <c r="S868" s="3">
        <v>30473.552199999995</v>
      </c>
      <c r="T868" s="3">
        <v>145207.52609999999</v>
      </c>
      <c r="U868" s="3">
        <v>610157.11210999999</v>
      </c>
      <c r="V868" s="163">
        <f ca="1">SUM(INDIRECT(Inputs!$C$11&amp;ROW()&amp;":"&amp;Inputs!$C$12&amp;ROW()))</f>
        <v>45854.233879999992</v>
      </c>
      <c r="W868" s="163">
        <f ca="1">SUM(INDIRECT(Inputs!$C$13&amp;ROW()&amp;":"&amp;Inputs!$C$14&amp;ROW()))</f>
        <v>394155.60177000001</v>
      </c>
      <c r="X868" s="3" t="str">
        <f>IF(COUNTIFS(Lookups!$A:$A,C868)=1,"Gross Sales","")</f>
        <v/>
      </c>
      <c r="Y868" s="3" t="str">
        <f>IF(COUNTIFS(Lookups!$D:$D,C868)=1,"Bar Sales","")</f>
        <v/>
      </c>
      <c r="Z868" s="3" t="str">
        <f>IFERROR(VLOOKUP(C868*1,Lookups!$D:$F,3,FALSE),"")</f>
        <v/>
      </c>
      <c r="AA868" s="3" t="str">
        <f>IFERROR(VLOOKUP($C868*1,Lookups!$H:$N,3,FALSE),"")</f>
        <v>Sales</v>
      </c>
      <c r="AB868" s="3" t="str">
        <f>IFERROR(VLOOKUP($C868*1,Lookups!$H:$N,4,FALSE),"")</f>
        <v>Dinner</v>
      </c>
      <c r="AC868" s="3" t="str">
        <f>IFERROR(VLOOKUP($C868*1,Lookups!$H:$N,5,FALSE),"")</f>
        <v>Private</v>
      </c>
      <c r="AD868" s="3" t="str">
        <f>IFERROR(VLOOKUP($C868*1,Lookups!$H:$N,6,FALSE),"")</f>
        <v>Food</v>
      </c>
      <c r="AE868" s="3">
        <f>IFERROR(VLOOKUP($C868*1,Lookups!$H:$N,7,FALSE),"")</f>
        <v>0</v>
      </c>
      <c r="AF868" s="3" t="str">
        <f>VLOOKUP(B868*1,Stores!$A:$C,3,FALSE)</f>
        <v>DFDE</v>
      </c>
    </row>
    <row r="869" spans="1:32">
      <c r="A869" s="3" t="s">
        <v>917</v>
      </c>
      <c r="B869" s="3" t="s">
        <v>922</v>
      </c>
      <c r="C869" s="3">
        <v>999219</v>
      </c>
      <c r="D869" s="3" t="s">
        <v>918</v>
      </c>
      <c r="E869" s="3" t="s">
        <v>501</v>
      </c>
      <c r="F869" s="3">
        <v>2016</v>
      </c>
      <c r="G869" s="164">
        <v>0</v>
      </c>
      <c r="H869" s="3">
        <v>22069.055749999996</v>
      </c>
      <c r="I869" s="3">
        <v>39072.060300000005</v>
      </c>
      <c r="J869" s="3">
        <v>35873.990249999995</v>
      </c>
      <c r="K869" s="3">
        <v>29675.878470000003</v>
      </c>
      <c r="L869" s="3">
        <v>38511.958449999998</v>
      </c>
      <c r="M869" s="3">
        <v>27635.37945</v>
      </c>
      <c r="N869" s="3">
        <v>21959.515619999998</v>
      </c>
      <c r="O869" s="3">
        <v>31403.90869</v>
      </c>
      <c r="P869" s="3">
        <v>29375.231199999998</v>
      </c>
      <c r="Q869" s="3">
        <v>39765.769399999997</v>
      </c>
      <c r="R869" s="3">
        <v>41694.360399999998</v>
      </c>
      <c r="S869" s="3">
        <v>47853.058049999992</v>
      </c>
      <c r="T869" s="3">
        <v>104172.60819</v>
      </c>
      <c r="U869" s="3">
        <v>509062.77421999996</v>
      </c>
      <c r="V869" s="163">
        <f ca="1">SUM(INDIRECT(Inputs!$C$11&amp;ROW()&amp;":"&amp;Inputs!$C$12&amp;ROW()))</f>
        <v>39765.769399999997</v>
      </c>
      <c r="W869" s="163">
        <f ca="1">SUM(INDIRECT(Inputs!$C$13&amp;ROW()&amp;":"&amp;Inputs!$C$14&amp;ROW()))</f>
        <v>315342.74757999997</v>
      </c>
      <c r="X869" s="3" t="str">
        <f>IF(COUNTIFS(Lookups!$A:$A,C869)=1,"Gross Sales","")</f>
        <v/>
      </c>
      <c r="Y869" s="3" t="str">
        <f>IF(COUNTIFS(Lookups!$D:$D,C869)=1,"Bar Sales","")</f>
        <v/>
      </c>
      <c r="Z869" s="3" t="str">
        <f>IFERROR(VLOOKUP(C869*1,Lookups!$D:$F,3,FALSE),"")</f>
        <v/>
      </c>
      <c r="AA869" s="3" t="str">
        <f>IFERROR(VLOOKUP($C869*1,Lookups!$H:$N,3,FALSE),"")</f>
        <v>Sales</v>
      </c>
      <c r="AB869" s="3" t="str">
        <f>IFERROR(VLOOKUP($C869*1,Lookups!$H:$N,4,FALSE),"")</f>
        <v>Dinner</v>
      </c>
      <c r="AC869" s="3" t="str">
        <f>IFERROR(VLOOKUP($C869*1,Lookups!$H:$N,5,FALSE),"")</f>
        <v>Private</v>
      </c>
      <c r="AD869" s="3" t="str">
        <f>IFERROR(VLOOKUP($C869*1,Lookups!$H:$N,6,FALSE),"")</f>
        <v>Food</v>
      </c>
      <c r="AE869" s="3">
        <f>IFERROR(VLOOKUP($C869*1,Lookups!$H:$N,7,FALSE),"")</f>
        <v>0</v>
      </c>
      <c r="AF869" s="3" t="str">
        <f>VLOOKUP(B869*1,Stores!$A:$C,3,FALSE)</f>
        <v>DFDE</v>
      </c>
    </row>
    <row r="870" spans="1:32">
      <c r="A870" s="3" t="s">
        <v>917</v>
      </c>
      <c r="B870" s="3" t="s">
        <v>923</v>
      </c>
      <c r="C870" s="3">
        <v>999219</v>
      </c>
      <c r="D870" s="3" t="s">
        <v>918</v>
      </c>
      <c r="E870" s="3" t="s">
        <v>501</v>
      </c>
      <c r="F870" s="3">
        <v>2016</v>
      </c>
      <c r="G870" s="164">
        <v>0</v>
      </c>
      <c r="H870" s="3">
        <v>36752.369360000004</v>
      </c>
      <c r="I870" s="3">
        <v>49108.255349999999</v>
      </c>
      <c r="J870" s="3">
        <v>39776.712149999999</v>
      </c>
      <c r="K870" s="3">
        <v>36958.886579999999</v>
      </c>
      <c r="L870" s="3">
        <v>34963.259589999994</v>
      </c>
      <c r="M870" s="3">
        <v>20562.823680000001</v>
      </c>
      <c r="N870" s="3">
        <v>34473.293400000002</v>
      </c>
      <c r="O870" s="3">
        <v>26413.035249999994</v>
      </c>
      <c r="P870" s="3">
        <v>25838.749299999999</v>
      </c>
      <c r="Q870" s="3">
        <v>56104.039319999996</v>
      </c>
      <c r="R870" s="3">
        <v>37784.694360000001</v>
      </c>
      <c r="S870" s="3">
        <v>31490.072179999999</v>
      </c>
      <c r="T870" s="3">
        <v>67578.954309999986</v>
      </c>
      <c r="U870" s="3">
        <v>497805.14483000006</v>
      </c>
      <c r="V870" s="163">
        <f ca="1">SUM(INDIRECT(Inputs!$C$11&amp;ROW()&amp;":"&amp;Inputs!$C$12&amp;ROW()))</f>
        <v>56104.039319999996</v>
      </c>
      <c r="W870" s="163">
        <f ca="1">SUM(INDIRECT(Inputs!$C$13&amp;ROW()&amp;":"&amp;Inputs!$C$14&amp;ROW()))</f>
        <v>360951.42398000002</v>
      </c>
      <c r="X870" s="3" t="str">
        <f>IF(COUNTIFS(Lookups!$A:$A,C870)=1,"Gross Sales","")</f>
        <v/>
      </c>
      <c r="Y870" s="3" t="str">
        <f>IF(COUNTIFS(Lookups!$D:$D,C870)=1,"Bar Sales","")</f>
        <v/>
      </c>
      <c r="Z870" s="3" t="str">
        <f>IFERROR(VLOOKUP(C870*1,Lookups!$D:$F,3,FALSE),"")</f>
        <v/>
      </c>
      <c r="AA870" s="3" t="str">
        <f>IFERROR(VLOOKUP($C870*1,Lookups!$H:$N,3,FALSE),"")</f>
        <v>Sales</v>
      </c>
      <c r="AB870" s="3" t="str">
        <f>IFERROR(VLOOKUP($C870*1,Lookups!$H:$N,4,FALSE),"")</f>
        <v>Dinner</v>
      </c>
      <c r="AC870" s="3" t="str">
        <f>IFERROR(VLOOKUP($C870*1,Lookups!$H:$N,5,FALSE),"")</f>
        <v>Private</v>
      </c>
      <c r="AD870" s="3" t="str">
        <f>IFERROR(VLOOKUP($C870*1,Lookups!$H:$N,6,FALSE),"")</f>
        <v>Food</v>
      </c>
      <c r="AE870" s="3">
        <f>IFERROR(VLOOKUP($C870*1,Lookups!$H:$N,7,FALSE),"")</f>
        <v>0</v>
      </c>
      <c r="AF870" s="3" t="str">
        <f>VLOOKUP(B870*1,Stores!$A:$C,3,FALSE)</f>
        <v>DFDE</v>
      </c>
    </row>
    <row r="871" spans="1:32">
      <c r="A871" s="3" t="s">
        <v>917</v>
      </c>
      <c r="B871" s="3" t="s">
        <v>924</v>
      </c>
      <c r="C871" s="3">
        <v>999219</v>
      </c>
      <c r="D871" s="3" t="s">
        <v>918</v>
      </c>
      <c r="E871" s="3" t="s">
        <v>501</v>
      </c>
      <c r="F871" s="3">
        <v>2016</v>
      </c>
      <c r="G871" s="164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17413.162479999999</v>
      </c>
      <c r="R871" s="3">
        <v>44431.521679999998</v>
      </c>
      <c r="S871" s="3">
        <v>50858.109399999994</v>
      </c>
      <c r="T871" s="3">
        <v>98428.54</v>
      </c>
      <c r="U871" s="3">
        <v>211131.33356</v>
      </c>
      <c r="V871" s="163">
        <f ca="1">SUM(INDIRECT(Inputs!$C$11&amp;ROW()&amp;":"&amp;Inputs!$C$12&amp;ROW()))</f>
        <v>17413.162479999999</v>
      </c>
      <c r="W871" s="163">
        <f ca="1">SUM(INDIRECT(Inputs!$C$13&amp;ROW()&amp;":"&amp;Inputs!$C$14&amp;ROW()))</f>
        <v>17413.162479999999</v>
      </c>
      <c r="X871" s="3" t="str">
        <f>IF(COUNTIFS(Lookups!$A:$A,C871)=1,"Gross Sales","")</f>
        <v/>
      </c>
      <c r="Y871" s="3" t="str">
        <f>IF(COUNTIFS(Lookups!$D:$D,C871)=1,"Bar Sales","")</f>
        <v/>
      </c>
      <c r="Z871" s="3" t="str">
        <f>IFERROR(VLOOKUP(C871*1,Lookups!$D:$F,3,FALSE),"")</f>
        <v/>
      </c>
      <c r="AA871" s="3" t="str">
        <f>IFERROR(VLOOKUP($C871*1,Lookups!$H:$N,3,FALSE),"")</f>
        <v>Sales</v>
      </c>
      <c r="AB871" s="3" t="str">
        <f>IFERROR(VLOOKUP($C871*1,Lookups!$H:$N,4,FALSE),"")</f>
        <v>Dinner</v>
      </c>
      <c r="AC871" s="3" t="str">
        <f>IFERROR(VLOOKUP($C871*1,Lookups!$H:$N,5,FALSE),"")</f>
        <v>Private</v>
      </c>
      <c r="AD871" s="3" t="str">
        <f>IFERROR(VLOOKUP($C871*1,Lookups!$H:$N,6,FALSE),"")</f>
        <v>Food</v>
      </c>
      <c r="AE871" s="3">
        <f>IFERROR(VLOOKUP($C871*1,Lookups!$H:$N,7,FALSE),"")</f>
        <v>0</v>
      </c>
      <c r="AF871" s="3" t="str">
        <f>VLOOKUP(B871*1,Stores!$A:$C,3,FALSE)</f>
        <v>DFDE</v>
      </c>
    </row>
    <row r="872" spans="1:32">
      <c r="A872" s="3" t="s">
        <v>917</v>
      </c>
      <c r="B872" s="3" t="s">
        <v>925</v>
      </c>
      <c r="C872" s="3">
        <v>999219</v>
      </c>
      <c r="D872" s="3" t="s">
        <v>918</v>
      </c>
      <c r="E872" s="3" t="s">
        <v>501</v>
      </c>
      <c r="F872" s="3">
        <v>2016</v>
      </c>
      <c r="G872" s="164">
        <v>0</v>
      </c>
      <c r="H872" s="3">
        <v>51885.197350000002</v>
      </c>
      <c r="I872" s="3">
        <v>53506.603919999994</v>
      </c>
      <c r="J872" s="3">
        <v>40778.519039999992</v>
      </c>
      <c r="K872" s="3">
        <v>28192.653299999998</v>
      </c>
      <c r="L872" s="3">
        <v>35503.617449999998</v>
      </c>
      <c r="M872" s="3">
        <v>63584.112619999993</v>
      </c>
      <c r="N872" s="3">
        <v>17618.58553</v>
      </c>
      <c r="O872" s="3">
        <v>29437.355849999996</v>
      </c>
      <c r="P872" s="3">
        <v>24234.254519999999</v>
      </c>
      <c r="Q872" s="3">
        <v>23733.687809999996</v>
      </c>
      <c r="R872" s="3">
        <v>62212.906979999992</v>
      </c>
      <c r="S872" s="3">
        <v>62389.064150000006</v>
      </c>
      <c r="T872" s="3">
        <v>56045.014199999998</v>
      </c>
      <c r="U872" s="3">
        <v>549121.57271999994</v>
      </c>
      <c r="V872" s="163">
        <f ca="1">SUM(INDIRECT(Inputs!$C$11&amp;ROW()&amp;":"&amp;Inputs!$C$12&amp;ROW()))</f>
        <v>23733.687809999996</v>
      </c>
      <c r="W872" s="163">
        <f ca="1">SUM(INDIRECT(Inputs!$C$13&amp;ROW()&amp;":"&amp;Inputs!$C$14&amp;ROW()))</f>
        <v>368474.58738999994</v>
      </c>
      <c r="X872" s="3" t="str">
        <f>IF(COUNTIFS(Lookups!$A:$A,C872)=1,"Gross Sales","")</f>
        <v/>
      </c>
      <c r="Y872" s="3" t="str">
        <f>IF(COUNTIFS(Lookups!$D:$D,C872)=1,"Bar Sales","")</f>
        <v/>
      </c>
      <c r="Z872" s="3" t="str">
        <f>IFERROR(VLOOKUP(C872*1,Lookups!$D:$F,3,FALSE),"")</f>
        <v/>
      </c>
      <c r="AA872" s="3" t="str">
        <f>IFERROR(VLOOKUP($C872*1,Lookups!$H:$N,3,FALSE),"")</f>
        <v>Sales</v>
      </c>
      <c r="AB872" s="3" t="str">
        <f>IFERROR(VLOOKUP($C872*1,Lookups!$H:$N,4,FALSE),"")</f>
        <v>Dinner</v>
      </c>
      <c r="AC872" s="3" t="str">
        <f>IFERROR(VLOOKUP($C872*1,Lookups!$H:$N,5,FALSE),"")</f>
        <v>Private</v>
      </c>
      <c r="AD872" s="3" t="str">
        <f>IFERROR(VLOOKUP($C872*1,Lookups!$H:$N,6,FALSE),"")</f>
        <v>Food</v>
      </c>
      <c r="AE872" s="3">
        <f>IFERROR(VLOOKUP($C872*1,Lookups!$H:$N,7,FALSE),"")</f>
        <v>0</v>
      </c>
      <c r="AF872" s="3" t="str">
        <f>VLOOKUP(B872*1,Stores!$A:$C,3,FALSE)</f>
        <v>DFDE</v>
      </c>
    </row>
    <row r="873" spans="1:32">
      <c r="A873" s="3" t="s">
        <v>917</v>
      </c>
      <c r="B873" s="3" t="s">
        <v>926</v>
      </c>
      <c r="C873" s="3">
        <v>999219</v>
      </c>
      <c r="D873" s="3" t="s">
        <v>918</v>
      </c>
      <c r="E873" s="3" t="s">
        <v>501</v>
      </c>
      <c r="F873" s="3">
        <v>2016</v>
      </c>
      <c r="G873" s="164">
        <v>0</v>
      </c>
      <c r="H873" s="3">
        <v>82459.187999999995</v>
      </c>
      <c r="I873" s="3">
        <v>77542.688999999998</v>
      </c>
      <c r="J873" s="3">
        <v>85116.642799999987</v>
      </c>
      <c r="K873" s="3">
        <v>96913.057499999995</v>
      </c>
      <c r="L873" s="3">
        <v>78750.097999999998</v>
      </c>
      <c r="M873" s="3">
        <v>103825.23549999998</v>
      </c>
      <c r="N873" s="3">
        <v>66999.401700000002</v>
      </c>
      <c r="O873" s="3">
        <v>62369.972349999996</v>
      </c>
      <c r="P873" s="3">
        <v>42660.151519999999</v>
      </c>
      <c r="Q873" s="3">
        <v>104912.6211</v>
      </c>
      <c r="R873" s="3">
        <v>130538.50992</v>
      </c>
      <c r="S873" s="3">
        <v>126844.56399999998</v>
      </c>
      <c r="T873" s="3">
        <v>193665.85391999997</v>
      </c>
      <c r="U873" s="3">
        <v>1252597.9853099997</v>
      </c>
      <c r="V873" s="163">
        <f ca="1">SUM(INDIRECT(Inputs!$C$11&amp;ROW()&amp;":"&amp;Inputs!$C$12&amp;ROW()))</f>
        <v>104912.6211</v>
      </c>
      <c r="W873" s="163">
        <f ca="1">SUM(INDIRECT(Inputs!$C$13&amp;ROW()&amp;":"&amp;Inputs!$C$14&amp;ROW()))</f>
        <v>801549.05746999988</v>
      </c>
      <c r="X873" s="3" t="str">
        <f>IF(COUNTIFS(Lookups!$A:$A,C873)=1,"Gross Sales","")</f>
        <v/>
      </c>
      <c r="Y873" s="3" t="str">
        <f>IF(COUNTIFS(Lookups!$D:$D,C873)=1,"Bar Sales","")</f>
        <v/>
      </c>
      <c r="Z873" s="3" t="str">
        <f>IFERROR(VLOOKUP(C873*1,Lookups!$D:$F,3,FALSE),"")</f>
        <v/>
      </c>
      <c r="AA873" s="3" t="str">
        <f>IFERROR(VLOOKUP($C873*1,Lookups!$H:$N,3,FALSE),"")</f>
        <v>Sales</v>
      </c>
      <c r="AB873" s="3" t="str">
        <f>IFERROR(VLOOKUP($C873*1,Lookups!$H:$N,4,FALSE),"")</f>
        <v>Dinner</v>
      </c>
      <c r="AC873" s="3" t="str">
        <f>IFERROR(VLOOKUP($C873*1,Lookups!$H:$N,5,FALSE),"")</f>
        <v>Private</v>
      </c>
      <c r="AD873" s="3" t="str">
        <f>IFERROR(VLOOKUP($C873*1,Lookups!$H:$N,6,FALSE),"")</f>
        <v>Food</v>
      </c>
      <c r="AE873" s="3">
        <f>IFERROR(VLOOKUP($C873*1,Lookups!$H:$N,7,FALSE),"")</f>
        <v>0</v>
      </c>
      <c r="AF873" s="3" t="str">
        <f>VLOOKUP(B873*1,Stores!$A:$C,3,FALSE)</f>
        <v>DFDE</v>
      </c>
    </row>
    <row r="874" spans="1:32">
      <c r="A874" s="3" t="s">
        <v>917</v>
      </c>
      <c r="B874" s="3" t="s">
        <v>927</v>
      </c>
      <c r="C874" s="3">
        <v>999219</v>
      </c>
      <c r="D874" s="3" t="s">
        <v>918</v>
      </c>
      <c r="E874" s="3" t="s">
        <v>501</v>
      </c>
      <c r="F874" s="3">
        <v>2016</v>
      </c>
      <c r="G874" s="164">
        <v>0</v>
      </c>
      <c r="H874" s="3">
        <v>50274.285600000003</v>
      </c>
      <c r="I874" s="3">
        <v>50968.473499999993</v>
      </c>
      <c r="J874" s="3">
        <v>66602.516680000001</v>
      </c>
      <c r="K874" s="3">
        <v>69518.479799999986</v>
      </c>
      <c r="L874" s="3">
        <v>93679.878599999996</v>
      </c>
      <c r="M874" s="3">
        <v>96182.960719999988</v>
      </c>
      <c r="N874" s="3">
        <v>74080.094199999992</v>
      </c>
      <c r="O874" s="3">
        <v>63594.694800000005</v>
      </c>
      <c r="P874" s="3">
        <v>46297.956250000003</v>
      </c>
      <c r="Q874" s="3">
        <v>78821.411759999988</v>
      </c>
      <c r="R874" s="3">
        <v>89028.984239999991</v>
      </c>
      <c r="S874" s="3">
        <v>77115.706219999993</v>
      </c>
      <c r="T874" s="3">
        <v>107683.64711999998</v>
      </c>
      <c r="U874" s="3">
        <v>963849.08949000004</v>
      </c>
      <c r="V874" s="163">
        <f ca="1">SUM(INDIRECT(Inputs!$C$11&amp;ROW()&amp;":"&amp;Inputs!$C$12&amp;ROW()))</f>
        <v>78821.411759999988</v>
      </c>
      <c r="W874" s="163">
        <f ca="1">SUM(INDIRECT(Inputs!$C$13&amp;ROW()&amp;":"&amp;Inputs!$C$14&amp;ROW()))</f>
        <v>690020.75191000011</v>
      </c>
      <c r="X874" s="3" t="str">
        <f>IF(COUNTIFS(Lookups!$A:$A,C874)=1,"Gross Sales","")</f>
        <v/>
      </c>
      <c r="Y874" s="3" t="str">
        <f>IF(COUNTIFS(Lookups!$D:$D,C874)=1,"Bar Sales","")</f>
        <v/>
      </c>
      <c r="Z874" s="3" t="str">
        <f>IFERROR(VLOOKUP(C874*1,Lookups!$D:$F,3,FALSE),"")</f>
        <v/>
      </c>
      <c r="AA874" s="3" t="str">
        <f>IFERROR(VLOOKUP($C874*1,Lookups!$H:$N,3,FALSE),"")</f>
        <v>Sales</v>
      </c>
      <c r="AB874" s="3" t="str">
        <f>IFERROR(VLOOKUP($C874*1,Lookups!$H:$N,4,FALSE),"")</f>
        <v>Dinner</v>
      </c>
      <c r="AC874" s="3" t="str">
        <f>IFERROR(VLOOKUP($C874*1,Lookups!$H:$N,5,FALSE),"")</f>
        <v>Private</v>
      </c>
      <c r="AD874" s="3" t="str">
        <f>IFERROR(VLOOKUP($C874*1,Lookups!$H:$N,6,FALSE),"")</f>
        <v>Food</v>
      </c>
      <c r="AE874" s="3">
        <f>IFERROR(VLOOKUP($C874*1,Lookups!$H:$N,7,FALSE),"")</f>
        <v>0</v>
      </c>
      <c r="AF874" s="3" t="str">
        <f>VLOOKUP(B874*1,Stores!$A:$C,3,FALSE)</f>
        <v>DFDE</v>
      </c>
    </row>
    <row r="875" spans="1:32">
      <c r="A875" s="3" t="s">
        <v>917</v>
      </c>
      <c r="B875" s="3" t="s">
        <v>928</v>
      </c>
      <c r="C875" s="3">
        <v>999219</v>
      </c>
      <c r="D875" s="3" t="s">
        <v>918</v>
      </c>
      <c r="E875" s="3" t="s">
        <v>501</v>
      </c>
      <c r="F875" s="3">
        <v>2016</v>
      </c>
      <c r="G875" s="164">
        <v>0</v>
      </c>
      <c r="H875" s="3">
        <v>67042.175199999998</v>
      </c>
      <c r="I875" s="3">
        <v>89239.419150000002</v>
      </c>
      <c r="J875" s="3">
        <v>49123.830699999991</v>
      </c>
      <c r="K875" s="3">
        <v>71815.88231999999</v>
      </c>
      <c r="L875" s="3">
        <v>57245.504399999998</v>
      </c>
      <c r="M875" s="3">
        <v>61833.87</v>
      </c>
      <c r="N875" s="3">
        <v>43686.165599999993</v>
      </c>
      <c r="O875" s="3">
        <v>40854.334499999997</v>
      </c>
      <c r="P875" s="3">
        <v>32375.201249999998</v>
      </c>
      <c r="Q875" s="3">
        <v>64228.040799999988</v>
      </c>
      <c r="R875" s="3">
        <v>57600.011700000003</v>
      </c>
      <c r="S875" s="3">
        <v>63198.65159999999</v>
      </c>
      <c r="T875" s="3">
        <v>70287.671999999991</v>
      </c>
      <c r="U875" s="3">
        <v>768530.75922000001</v>
      </c>
      <c r="V875" s="163">
        <f ca="1">SUM(INDIRECT(Inputs!$C$11&amp;ROW()&amp;":"&amp;Inputs!$C$12&amp;ROW()))</f>
        <v>64228.040799999988</v>
      </c>
      <c r="W875" s="163">
        <f ca="1">SUM(INDIRECT(Inputs!$C$13&amp;ROW()&amp;":"&amp;Inputs!$C$14&amp;ROW()))</f>
        <v>577444.42391999997</v>
      </c>
      <c r="X875" s="3" t="str">
        <f>IF(COUNTIFS(Lookups!$A:$A,C875)=1,"Gross Sales","")</f>
        <v/>
      </c>
      <c r="Y875" s="3" t="str">
        <f>IF(COUNTIFS(Lookups!$D:$D,C875)=1,"Bar Sales","")</f>
        <v/>
      </c>
      <c r="Z875" s="3" t="str">
        <f>IFERROR(VLOOKUP(C875*1,Lookups!$D:$F,3,FALSE),"")</f>
        <v/>
      </c>
      <c r="AA875" s="3" t="str">
        <f>IFERROR(VLOOKUP($C875*1,Lookups!$H:$N,3,FALSE),"")</f>
        <v>Sales</v>
      </c>
      <c r="AB875" s="3" t="str">
        <f>IFERROR(VLOOKUP($C875*1,Lookups!$H:$N,4,FALSE),"")</f>
        <v>Dinner</v>
      </c>
      <c r="AC875" s="3" t="str">
        <f>IFERROR(VLOOKUP($C875*1,Lookups!$H:$N,5,FALSE),"")</f>
        <v>Private</v>
      </c>
      <c r="AD875" s="3" t="str">
        <f>IFERROR(VLOOKUP($C875*1,Lookups!$H:$N,6,FALSE),"")</f>
        <v>Food</v>
      </c>
      <c r="AE875" s="3">
        <f>IFERROR(VLOOKUP($C875*1,Lookups!$H:$N,7,FALSE),"")</f>
        <v>0</v>
      </c>
      <c r="AF875" s="3" t="str">
        <f>VLOOKUP(B875*1,Stores!$A:$C,3,FALSE)</f>
        <v>DFDE</v>
      </c>
    </row>
    <row r="876" spans="1:32">
      <c r="A876" s="3" t="s">
        <v>917</v>
      </c>
      <c r="B876" s="3" t="s">
        <v>929</v>
      </c>
      <c r="C876" s="3">
        <v>999219</v>
      </c>
      <c r="D876" s="3" t="s">
        <v>918</v>
      </c>
      <c r="E876" s="3" t="s">
        <v>501</v>
      </c>
      <c r="F876" s="3">
        <v>2016</v>
      </c>
      <c r="G876" s="164">
        <v>0</v>
      </c>
      <c r="H876" s="3">
        <v>54299.064120000003</v>
      </c>
      <c r="I876" s="3">
        <v>29650.074929999999</v>
      </c>
      <c r="J876" s="3">
        <v>38493.203979999998</v>
      </c>
      <c r="K876" s="3">
        <v>31023.173999999999</v>
      </c>
      <c r="L876" s="3">
        <v>80729.381039999993</v>
      </c>
      <c r="M876" s="3">
        <v>115489.67821999999</v>
      </c>
      <c r="N876" s="3">
        <v>15952.676669999999</v>
      </c>
      <c r="O876" s="3">
        <v>42976.604789999998</v>
      </c>
      <c r="P876" s="3">
        <v>36066.780749999998</v>
      </c>
      <c r="Q876" s="3">
        <v>93781.46798999999</v>
      </c>
      <c r="R876" s="3">
        <v>143014.14204000001</v>
      </c>
      <c r="S876" s="3">
        <v>61875.332049999997</v>
      </c>
      <c r="T876" s="3">
        <v>61461.257129999998</v>
      </c>
      <c r="U876" s="3">
        <v>804812.83770999999</v>
      </c>
      <c r="V876" s="163">
        <f ca="1">SUM(INDIRECT(Inputs!$C$11&amp;ROW()&amp;":"&amp;Inputs!$C$12&amp;ROW()))</f>
        <v>93781.46798999999</v>
      </c>
      <c r="W876" s="163">
        <f ca="1">SUM(INDIRECT(Inputs!$C$13&amp;ROW()&amp;":"&amp;Inputs!$C$14&amp;ROW()))</f>
        <v>538462.10649000003</v>
      </c>
      <c r="X876" s="3" t="str">
        <f>IF(COUNTIFS(Lookups!$A:$A,C876)=1,"Gross Sales","")</f>
        <v/>
      </c>
      <c r="Y876" s="3" t="str">
        <f>IF(COUNTIFS(Lookups!$D:$D,C876)=1,"Bar Sales","")</f>
        <v/>
      </c>
      <c r="Z876" s="3" t="str">
        <f>IFERROR(VLOOKUP(C876*1,Lookups!$D:$F,3,FALSE),"")</f>
        <v/>
      </c>
      <c r="AA876" s="3" t="str">
        <f>IFERROR(VLOOKUP($C876*1,Lookups!$H:$N,3,FALSE),"")</f>
        <v>Sales</v>
      </c>
      <c r="AB876" s="3" t="str">
        <f>IFERROR(VLOOKUP($C876*1,Lookups!$H:$N,4,FALSE),"")</f>
        <v>Dinner</v>
      </c>
      <c r="AC876" s="3" t="str">
        <f>IFERROR(VLOOKUP($C876*1,Lookups!$H:$N,5,FALSE),"")</f>
        <v>Private</v>
      </c>
      <c r="AD876" s="3" t="str">
        <f>IFERROR(VLOOKUP($C876*1,Lookups!$H:$N,6,FALSE),"")</f>
        <v>Food</v>
      </c>
      <c r="AE876" s="3">
        <f>IFERROR(VLOOKUP($C876*1,Lookups!$H:$N,7,FALSE),"")</f>
        <v>0</v>
      </c>
      <c r="AF876" s="3" t="str">
        <f>VLOOKUP(B876*1,Stores!$A:$C,3,FALSE)</f>
        <v>DFDE</v>
      </c>
    </row>
    <row r="877" spans="1:32">
      <c r="A877" s="3" t="s">
        <v>917</v>
      </c>
      <c r="B877" s="3" t="s">
        <v>930</v>
      </c>
      <c r="C877" s="3">
        <v>999219</v>
      </c>
      <c r="D877" s="3" t="s">
        <v>918</v>
      </c>
      <c r="E877" s="3" t="s">
        <v>501</v>
      </c>
      <c r="F877" s="3">
        <v>2016</v>
      </c>
      <c r="G877" s="164">
        <v>0</v>
      </c>
      <c r="H877" s="3">
        <v>46274.913649999995</v>
      </c>
      <c r="I877" s="3">
        <v>43113.242899999997</v>
      </c>
      <c r="J877" s="3">
        <v>52689.873599999999</v>
      </c>
      <c r="K877" s="3">
        <v>62149.432520000002</v>
      </c>
      <c r="L877" s="3">
        <v>43190.873599999992</v>
      </c>
      <c r="M877" s="3">
        <v>42863.771299999993</v>
      </c>
      <c r="N877" s="3">
        <v>31807.509299999998</v>
      </c>
      <c r="O877" s="3">
        <v>33192.1849</v>
      </c>
      <c r="P877" s="3">
        <v>7994.3471999999983</v>
      </c>
      <c r="Q877" s="3">
        <v>77989.479119999989</v>
      </c>
      <c r="R877" s="3">
        <v>48477.183300000004</v>
      </c>
      <c r="S877" s="3">
        <v>42171.237149999994</v>
      </c>
      <c r="T877" s="3">
        <v>76669.141499999983</v>
      </c>
      <c r="U877" s="3">
        <v>608583.1900399999</v>
      </c>
      <c r="V877" s="163">
        <f ca="1">SUM(INDIRECT(Inputs!$C$11&amp;ROW()&amp;":"&amp;Inputs!$C$12&amp;ROW()))</f>
        <v>77989.479119999989</v>
      </c>
      <c r="W877" s="163">
        <f ca="1">SUM(INDIRECT(Inputs!$C$13&amp;ROW()&amp;":"&amp;Inputs!$C$14&amp;ROW()))</f>
        <v>441265.62808999995</v>
      </c>
      <c r="X877" s="3" t="str">
        <f>IF(COUNTIFS(Lookups!$A:$A,C877)=1,"Gross Sales","")</f>
        <v/>
      </c>
      <c r="Y877" s="3" t="str">
        <f>IF(COUNTIFS(Lookups!$D:$D,C877)=1,"Bar Sales","")</f>
        <v/>
      </c>
      <c r="Z877" s="3" t="str">
        <f>IFERROR(VLOOKUP(C877*1,Lookups!$D:$F,3,FALSE),"")</f>
        <v/>
      </c>
      <c r="AA877" s="3" t="str">
        <f>IFERROR(VLOOKUP($C877*1,Lookups!$H:$N,3,FALSE),"")</f>
        <v>Sales</v>
      </c>
      <c r="AB877" s="3" t="str">
        <f>IFERROR(VLOOKUP($C877*1,Lookups!$H:$N,4,FALSE),"")</f>
        <v>Dinner</v>
      </c>
      <c r="AC877" s="3" t="str">
        <f>IFERROR(VLOOKUP($C877*1,Lookups!$H:$N,5,FALSE),"")</f>
        <v>Private</v>
      </c>
      <c r="AD877" s="3" t="str">
        <f>IFERROR(VLOOKUP($C877*1,Lookups!$H:$N,6,FALSE),"")</f>
        <v>Food</v>
      </c>
      <c r="AE877" s="3">
        <f>IFERROR(VLOOKUP($C877*1,Lookups!$H:$N,7,FALSE),"")</f>
        <v>0</v>
      </c>
      <c r="AF877" s="3" t="str">
        <f>VLOOKUP(B877*1,Stores!$A:$C,3,FALSE)</f>
        <v>DFDE</v>
      </c>
    </row>
    <row r="878" spans="1:32">
      <c r="A878" s="3" t="s">
        <v>917</v>
      </c>
      <c r="B878" s="3" t="s">
        <v>931</v>
      </c>
      <c r="C878" s="3">
        <v>999219</v>
      </c>
      <c r="D878" s="3" t="s">
        <v>918</v>
      </c>
      <c r="E878" s="3" t="s">
        <v>501</v>
      </c>
      <c r="F878" s="3">
        <v>2016</v>
      </c>
      <c r="G878" s="164">
        <v>0</v>
      </c>
      <c r="H878" s="3">
        <v>63645.838830000001</v>
      </c>
      <c r="I878" s="3">
        <v>84797.617239999992</v>
      </c>
      <c r="J878" s="3">
        <v>82514.490519999992</v>
      </c>
      <c r="K878" s="3">
        <v>76806.432849999983</v>
      </c>
      <c r="L878" s="3">
        <v>131247.74817000001</v>
      </c>
      <c r="M878" s="3">
        <v>99822.191699999996</v>
      </c>
      <c r="N878" s="3">
        <v>65096.660649999998</v>
      </c>
      <c r="O878" s="3">
        <v>83871.216659999991</v>
      </c>
      <c r="P878" s="3">
        <v>63981.850099999996</v>
      </c>
      <c r="Q878" s="3">
        <v>89458.705279999995</v>
      </c>
      <c r="R878" s="3">
        <v>138248.87258</v>
      </c>
      <c r="S878" s="3">
        <v>102705.51654999999</v>
      </c>
      <c r="T878" s="3">
        <v>245996.31146999999</v>
      </c>
      <c r="U878" s="3">
        <v>1328193.4526</v>
      </c>
      <c r="V878" s="163">
        <f ca="1">SUM(INDIRECT(Inputs!$C$11&amp;ROW()&amp;":"&amp;Inputs!$C$12&amp;ROW()))</f>
        <v>89458.705279999995</v>
      </c>
      <c r="W878" s="163">
        <f ca="1">SUM(INDIRECT(Inputs!$C$13&amp;ROW()&amp;":"&amp;Inputs!$C$14&amp;ROW()))</f>
        <v>841242.75199999998</v>
      </c>
      <c r="X878" s="3" t="str">
        <f>IF(COUNTIFS(Lookups!$A:$A,C878)=1,"Gross Sales","")</f>
        <v/>
      </c>
      <c r="Y878" s="3" t="str">
        <f>IF(COUNTIFS(Lookups!$D:$D,C878)=1,"Bar Sales","")</f>
        <v/>
      </c>
      <c r="Z878" s="3" t="str">
        <f>IFERROR(VLOOKUP(C878*1,Lookups!$D:$F,3,FALSE),"")</f>
        <v/>
      </c>
      <c r="AA878" s="3" t="str">
        <f>IFERROR(VLOOKUP($C878*1,Lookups!$H:$N,3,FALSE),"")</f>
        <v>Sales</v>
      </c>
      <c r="AB878" s="3" t="str">
        <f>IFERROR(VLOOKUP($C878*1,Lookups!$H:$N,4,FALSE),"")</f>
        <v>Dinner</v>
      </c>
      <c r="AC878" s="3" t="str">
        <f>IFERROR(VLOOKUP($C878*1,Lookups!$H:$N,5,FALSE),"")</f>
        <v>Private</v>
      </c>
      <c r="AD878" s="3" t="str">
        <f>IFERROR(VLOOKUP($C878*1,Lookups!$H:$N,6,FALSE),"")</f>
        <v>Food</v>
      </c>
      <c r="AE878" s="3">
        <f>IFERROR(VLOOKUP($C878*1,Lookups!$H:$N,7,FALSE),"")</f>
        <v>0</v>
      </c>
      <c r="AF878" s="3" t="str">
        <f>VLOOKUP(B878*1,Stores!$A:$C,3,FALSE)</f>
        <v>DFDE</v>
      </c>
    </row>
    <row r="879" spans="1:32">
      <c r="A879" s="3" t="s">
        <v>917</v>
      </c>
      <c r="B879" s="3" t="s">
        <v>933</v>
      </c>
      <c r="C879" s="3">
        <v>999219</v>
      </c>
      <c r="D879" s="3" t="s">
        <v>918</v>
      </c>
      <c r="E879" s="3" t="s">
        <v>501</v>
      </c>
      <c r="F879" s="3">
        <v>2016</v>
      </c>
      <c r="G879" s="164">
        <v>0</v>
      </c>
      <c r="H879" s="3">
        <v>3657.1150000000002</v>
      </c>
      <c r="I879" s="3">
        <v>2606.6995500000003</v>
      </c>
      <c r="J879" s="3">
        <v>4695.8162999999995</v>
      </c>
      <c r="K879" s="3">
        <v>2874.3008000000004</v>
      </c>
      <c r="L879" s="3">
        <v>4162.3148000000001</v>
      </c>
      <c r="M879" s="3">
        <v>2579.7408</v>
      </c>
      <c r="N879" s="3">
        <v>1428.3331999999998</v>
      </c>
      <c r="O879" s="3">
        <v>4985.3506499999994</v>
      </c>
      <c r="P879" s="3">
        <v>3591.7426999999998</v>
      </c>
      <c r="Q879" s="3">
        <v>5640.6797999999999</v>
      </c>
      <c r="R879" s="3">
        <v>5979.1799199999987</v>
      </c>
      <c r="S879" s="3">
        <v>2956.3617999999997</v>
      </c>
      <c r="T879" s="3">
        <v>10449.55905</v>
      </c>
      <c r="U879" s="3">
        <v>55607.194369999997</v>
      </c>
      <c r="V879" s="163">
        <f ca="1">SUM(INDIRECT(Inputs!$C$11&amp;ROW()&amp;":"&amp;Inputs!$C$12&amp;ROW()))</f>
        <v>5640.6797999999999</v>
      </c>
      <c r="W879" s="163">
        <f ca="1">SUM(INDIRECT(Inputs!$C$13&amp;ROW()&amp;":"&amp;Inputs!$C$14&amp;ROW()))</f>
        <v>36222.0936</v>
      </c>
      <c r="X879" s="3" t="str">
        <f>IF(COUNTIFS(Lookups!$A:$A,C879)=1,"Gross Sales","")</f>
        <v/>
      </c>
      <c r="Y879" s="3" t="str">
        <f>IF(COUNTIFS(Lookups!$D:$D,C879)=1,"Bar Sales","")</f>
        <v/>
      </c>
      <c r="Z879" s="3" t="str">
        <f>IFERROR(VLOOKUP(C879*1,Lookups!$D:$F,3,FALSE),"")</f>
        <v/>
      </c>
      <c r="AA879" s="3" t="str">
        <f>IFERROR(VLOOKUP($C879*1,Lookups!$H:$N,3,FALSE),"")</f>
        <v>Sales</v>
      </c>
      <c r="AB879" s="3" t="str">
        <f>IFERROR(VLOOKUP($C879*1,Lookups!$H:$N,4,FALSE),"")</f>
        <v>Dinner</v>
      </c>
      <c r="AC879" s="3" t="str">
        <f>IFERROR(VLOOKUP($C879*1,Lookups!$H:$N,5,FALSE),"")</f>
        <v>Private</v>
      </c>
      <c r="AD879" s="3" t="str">
        <f>IFERROR(VLOOKUP($C879*1,Lookups!$H:$N,6,FALSE),"")</f>
        <v>Food</v>
      </c>
      <c r="AE879" s="3">
        <f>IFERROR(VLOOKUP($C879*1,Lookups!$H:$N,7,FALSE),"")</f>
        <v>0</v>
      </c>
      <c r="AF879" s="3" t="str">
        <f>VLOOKUP(B879*1,Stores!$A:$C,3,FALSE)</f>
        <v>DFG</v>
      </c>
    </row>
    <row r="880" spans="1:32">
      <c r="A880" s="3" t="s">
        <v>917</v>
      </c>
      <c r="B880" s="3" t="s">
        <v>934</v>
      </c>
      <c r="C880" s="3">
        <v>999219</v>
      </c>
      <c r="D880" s="3" t="s">
        <v>918</v>
      </c>
      <c r="E880" s="3" t="s">
        <v>501</v>
      </c>
      <c r="F880" s="3">
        <v>2016</v>
      </c>
      <c r="G880" s="164">
        <v>0</v>
      </c>
      <c r="H880" s="3">
        <v>4385.3879999999999</v>
      </c>
      <c r="I880" s="3">
        <v>5846.9774999999991</v>
      </c>
      <c r="J880" s="3">
        <v>11325.136199999997</v>
      </c>
      <c r="K880" s="3">
        <v>5899.9556000000002</v>
      </c>
      <c r="L880" s="3">
        <v>7520.6536999999989</v>
      </c>
      <c r="M880" s="3">
        <v>3943.3407999999999</v>
      </c>
      <c r="N880" s="3">
        <v>3463.5677999999994</v>
      </c>
      <c r="O880" s="3">
        <v>1430.5409999999999</v>
      </c>
      <c r="P880" s="3">
        <v>4118.3887500000001</v>
      </c>
      <c r="Q880" s="3">
        <v>10652.2724</v>
      </c>
      <c r="R880" s="3">
        <v>4912.0617000000002</v>
      </c>
      <c r="S880" s="3">
        <v>6367.8475000000008</v>
      </c>
      <c r="T880" s="3">
        <v>7725.0130999999992</v>
      </c>
      <c r="U880" s="3">
        <v>77591.144049999988</v>
      </c>
      <c r="V880" s="163">
        <f ca="1">SUM(INDIRECT(Inputs!$C$11&amp;ROW()&amp;":"&amp;Inputs!$C$12&amp;ROW()))</f>
        <v>10652.2724</v>
      </c>
      <c r="W880" s="163">
        <f ca="1">SUM(INDIRECT(Inputs!$C$13&amp;ROW()&amp;":"&amp;Inputs!$C$14&amp;ROW()))</f>
        <v>58586.22174999999</v>
      </c>
      <c r="X880" s="3" t="str">
        <f>IF(COUNTIFS(Lookups!$A:$A,C880)=1,"Gross Sales","")</f>
        <v/>
      </c>
      <c r="Y880" s="3" t="str">
        <f>IF(COUNTIFS(Lookups!$D:$D,C880)=1,"Bar Sales","")</f>
        <v/>
      </c>
      <c r="Z880" s="3" t="str">
        <f>IFERROR(VLOOKUP(C880*1,Lookups!$D:$F,3,FALSE),"")</f>
        <v/>
      </c>
      <c r="AA880" s="3" t="str">
        <f>IFERROR(VLOOKUP($C880*1,Lookups!$H:$N,3,FALSE),"")</f>
        <v>Sales</v>
      </c>
      <c r="AB880" s="3" t="str">
        <f>IFERROR(VLOOKUP($C880*1,Lookups!$H:$N,4,FALSE),"")</f>
        <v>Dinner</v>
      </c>
      <c r="AC880" s="3" t="str">
        <f>IFERROR(VLOOKUP($C880*1,Lookups!$H:$N,5,FALSE),"")</f>
        <v>Private</v>
      </c>
      <c r="AD880" s="3" t="str">
        <f>IFERROR(VLOOKUP($C880*1,Lookups!$H:$N,6,FALSE),"")</f>
        <v>Food</v>
      </c>
      <c r="AE880" s="3">
        <f>IFERROR(VLOOKUP($C880*1,Lookups!$H:$N,7,FALSE),"")</f>
        <v>0</v>
      </c>
      <c r="AF880" s="3" t="str">
        <f>VLOOKUP(B880*1,Stores!$A:$C,3,FALSE)</f>
        <v>DFG</v>
      </c>
    </row>
    <row r="881" spans="1:32">
      <c r="A881" s="3" t="s">
        <v>917</v>
      </c>
      <c r="B881" s="3" t="s">
        <v>935</v>
      </c>
      <c r="C881" s="3">
        <v>999219</v>
      </c>
      <c r="D881" s="3" t="s">
        <v>918</v>
      </c>
      <c r="E881" s="3" t="s">
        <v>501</v>
      </c>
      <c r="F881" s="3">
        <v>2016</v>
      </c>
      <c r="G881" s="164">
        <v>0</v>
      </c>
      <c r="H881" s="3">
        <v>22082.602500000001</v>
      </c>
      <c r="I881" s="3">
        <v>15564.107999999998</v>
      </c>
      <c r="J881" s="3">
        <v>15878.73602</v>
      </c>
      <c r="K881" s="3">
        <v>13791.1039</v>
      </c>
      <c r="L881" s="3">
        <v>23776.554549999997</v>
      </c>
      <c r="M881" s="3">
        <v>12644.54485</v>
      </c>
      <c r="N881" s="3">
        <v>18400.609499999999</v>
      </c>
      <c r="O881" s="3">
        <v>12206.829599999999</v>
      </c>
      <c r="P881" s="3">
        <v>9653.9939999999988</v>
      </c>
      <c r="Q881" s="3">
        <v>25544.112999999998</v>
      </c>
      <c r="R881" s="3">
        <v>25657.309299999994</v>
      </c>
      <c r="S881" s="3">
        <v>14476.683199999999</v>
      </c>
      <c r="T881" s="3">
        <v>26756.815819999996</v>
      </c>
      <c r="U881" s="3">
        <v>236434.00424000001</v>
      </c>
      <c r="V881" s="163">
        <f ca="1">SUM(INDIRECT(Inputs!$C$11&amp;ROW()&amp;":"&amp;Inputs!$C$12&amp;ROW()))</f>
        <v>25544.112999999998</v>
      </c>
      <c r="W881" s="163">
        <f ca="1">SUM(INDIRECT(Inputs!$C$13&amp;ROW()&amp;":"&amp;Inputs!$C$14&amp;ROW()))</f>
        <v>169543.19592000003</v>
      </c>
      <c r="X881" s="3" t="str">
        <f>IF(COUNTIFS(Lookups!$A:$A,C881)=1,"Gross Sales","")</f>
        <v/>
      </c>
      <c r="Y881" s="3" t="str">
        <f>IF(COUNTIFS(Lookups!$D:$D,C881)=1,"Bar Sales","")</f>
        <v/>
      </c>
      <c r="Z881" s="3" t="str">
        <f>IFERROR(VLOOKUP(C881*1,Lookups!$D:$F,3,FALSE),"")</f>
        <v/>
      </c>
      <c r="AA881" s="3" t="str">
        <f>IFERROR(VLOOKUP($C881*1,Lookups!$H:$N,3,FALSE),"")</f>
        <v>Sales</v>
      </c>
      <c r="AB881" s="3" t="str">
        <f>IFERROR(VLOOKUP($C881*1,Lookups!$H:$N,4,FALSE),"")</f>
        <v>Dinner</v>
      </c>
      <c r="AC881" s="3" t="str">
        <f>IFERROR(VLOOKUP($C881*1,Lookups!$H:$N,5,FALSE),"")</f>
        <v>Private</v>
      </c>
      <c r="AD881" s="3" t="str">
        <f>IFERROR(VLOOKUP($C881*1,Lookups!$H:$N,6,FALSE),"")</f>
        <v>Food</v>
      </c>
      <c r="AE881" s="3">
        <f>IFERROR(VLOOKUP($C881*1,Lookups!$H:$N,7,FALSE),"")</f>
        <v>0</v>
      </c>
      <c r="AF881" s="3" t="str">
        <f>VLOOKUP(B881*1,Stores!$A:$C,3,FALSE)</f>
        <v>DFG</v>
      </c>
    </row>
    <row r="882" spans="1:32">
      <c r="A882" s="3" t="s">
        <v>917</v>
      </c>
      <c r="B882" s="3" t="s">
        <v>936</v>
      </c>
      <c r="C882" s="3">
        <v>999219</v>
      </c>
      <c r="D882" s="3" t="s">
        <v>918</v>
      </c>
      <c r="E882" s="3" t="s">
        <v>501</v>
      </c>
      <c r="F882" s="3">
        <v>2016</v>
      </c>
      <c r="G882" s="164">
        <v>0</v>
      </c>
      <c r="H882" s="3">
        <v>2816.2476999999999</v>
      </c>
      <c r="I882" s="3">
        <v>5058.0494999999992</v>
      </c>
      <c r="J882" s="3">
        <v>2442.6513999999997</v>
      </c>
      <c r="K882" s="3">
        <v>3989.7829999999999</v>
      </c>
      <c r="L882" s="3">
        <v>1605.0482</v>
      </c>
      <c r="M882" s="3">
        <v>3141.3262999999997</v>
      </c>
      <c r="N882" s="3">
        <v>824.6798</v>
      </c>
      <c r="O882" s="3">
        <v>2823.0614999999993</v>
      </c>
      <c r="P882" s="3">
        <v>2012.8289999999997</v>
      </c>
      <c r="Q882" s="3">
        <v>1527.9487999999999</v>
      </c>
      <c r="R882" s="3">
        <v>2560.41975</v>
      </c>
      <c r="S882" s="3">
        <v>1485.4664999999998</v>
      </c>
      <c r="T882" s="3">
        <v>7171.8275999999996</v>
      </c>
      <c r="U882" s="3">
        <v>37459.339049999995</v>
      </c>
      <c r="V882" s="163">
        <f ca="1">SUM(INDIRECT(Inputs!$C$11&amp;ROW()&amp;":"&amp;Inputs!$C$12&amp;ROW()))</f>
        <v>1527.9487999999999</v>
      </c>
      <c r="W882" s="163">
        <f ca="1">SUM(INDIRECT(Inputs!$C$13&amp;ROW()&amp;":"&amp;Inputs!$C$14&amp;ROW()))</f>
        <v>26241.625199999995</v>
      </c>
      <c r="X882" s="3" t="str">
        <f>IF(COUNTIFS(Lookups!$A:$A,C882)=1,"Gross Sales","")</f>
        <v/>
      </c>
      <c r="Y882" s="3" t="str">
        <f>IF(COUNTIFS(Lookups!$D:$D,C882)=1,"Bar Sales","")</f>
        <v/>
      </c>
      <c r="Z882" s="3" t="str">
        <f>IFERROR(VLOOKUP(C882*1,Lookups!$D:$F,3,FALSE),"")</f>
        <v/>
      </c>
      <c r="AA882" s="3" t="str">
        <f>IFERROR(VLOOKUP($C882*1,Lookups!$H:$N,3,FALSE),"")</f>
        <v>Sales</v>
      </c>
      <c r="AB882" s="3" t="str">
        <f>IFERROR(VLOOKUP($C882*1,Lookups!$H:$N,4,FALSE),"")</f>
        <v>Dinner</v>
      </c>
      <c r="AC882" s="3" t="str">
        <f>IFERROR(VLOOKUP($C882*1,Lookups!$H:$N,5,FALSE),"")</f>
        <v>Private</v>
      </c>
      <c r="AD882" s="3" t="str">
        <f>IFERROR(VLOOKUP($C882*1,Lookups!$H:$N,6,FALSE),"")</f>
        <v>Food</v>
      </c>
      <c r="AE882" s="3">
        <f>IFERROR(VLOOKUP($C882*1,Lookups!$H:$N,7,FALSE),"")</f>
        <v>0</v>
      </c>
      <c r="AF882" s="3" t="str">
        <f>VLOOKUP(B882*1,Stores!$A:$C,3,FALSE)</f>
        <v>DFG</v>
      </c>
    </row>
    <row r="883" spans="1:32">
      <c r="A883" s="3" t="s">
        <v>917</v>
      </c>
      <c r="B883" s="3" t="s">
        <v>937</v>
      </c>
      <c r="C883" s="3">
        <v>999219</v>
      </c>
      <c r="D883" s="3" t="s">
        <v>918</v>
      </c>
      <c r="E883" s="3" t="s">
        <v>501</v>
      </c>
      <c r="F883" s="3">
        <v>2016</v>
      </c>
      <c r="G883" s="164">
        <v>0</v>
      </c>
      <c r="H883" s="3">
        <v>4794.4784999999993</v>
      </c>
      <c r="I883" s="3">
        <v>6837.1375799999996</v>
      </c>
      <c r="J883" s="3">
        <v>6508.11</v>
      </c>
      <c r="K883" s="3">
        <v>4966.6700999999994</v>
      </c>
      <c r="L883" s="3">
        <v>7503.1473999999998</v>
      </c>
      <c r="M883" s="3">
        <v>10576.032599999999</v>
      </c>
      <c r="N883" s="3">
        <v>2431.6473999999998</v>
      </c>
      <c r="O883" s="3">
        <v>3773.4802</v>
      </c>
      <c r="P883" s="3">
        <v>1815.0635999999997</v>
      </c>
      <c r="Q883" s="3">
        <v>15328.362280000001</v>
      </c>
      <c r="R883" s="3">
        <v>4533.2423500000004</v>
      </c>
      <c r="S883" s="3">
        <v>6597.5280000000002</v>
      </c>
      <c r="T883" s="3">
        <v>9967.2873999999993</v>
      </c>
      <c r="U883" s="3">
        <v>85632.187409999999</v>
      </c>
      <c r="V883" s="163">
        <f ca="1">SUM(INDIRECT(Inputs!$C$11&amp;ROW()&amp;":"&amp;Inputs!$C$12&amp;ROW()))</f>
        <v>15328.362280000001</v>
      </c>
      <c r="W883" s="163">
        <f ca="1">SUM(INDIRECT(Inputs!$C$13&amp;ROW()&amp;":"&amp;Inputs!$C$14&amp;ROW()))</f>
        <v>64534.129659999999</v>
      </c>
      <c r="X883" s="3" t="str">
        <f>IF(COUNTIFS(Lookups!$A:$A,C883)=1,"Gross Sales","")</f>
        <v/>
      </c>
      <c r="Y883" s="3" t="str">
        <f>IF(COUNTIFS(Lookups!$D:$D,C883)=1,"Bar Sales","")</f>
        <v/>
      </c>
      <c r="Z883" s="3" t="str">
        <f>IFERROR(VLOOKUP(C883*1,Lookups!$D:$F,3,FALSE),"")</f>
        <v/>
      </c>
      <c r="AA883" s="3" t="str">
        <f>IFERROR(VLOOKUP($C883*1,Lookups!$H:$N,3,FALSE),"")</f>
        <v>Sales</v>
      </c>
      <c r="AB883" s="3" t="str">
        <f>IFERROR(VLOOKUP($C883*1,Lookups!$H:$N,4,FALSE),"")</f>
        <v>Dinner</v>
      </c>
      <c r="AC883" s="3" t="str">
        <f>IFERROR(VLOOKUP($C883*1,Lookups!$H:$N,5,FALSE),"")</f>
        <v>Private</v>
      </c>
      <c r="AD883" s="3" t="str">
        <f>IFERROR(VLOOKUP($C883*1,Lookups!$H:$N,6,FALSE),"")</f>
        <v>Food</v>
      </c>
      <c r="AE883" s="3">
        <f>IFERROR(VLOOKUP($C883*1,Lookups!$H:$N,7,FALSE),"")</f>
        <v>0</v>
      </c>
      <c r="AF883" s="3" t="str">
        <f>VLOOKUP(B883*1,Stores!$A:$C,3,FALSE)</f>
        <v>DFG</v>
      </c>
    </row>
    <row r="884" spans="1:32">
      <c r="A884" s="3" t="s">
        <v>917</v>
      </c>
      <c r="B884" s="3" t="s">
        <v>938</v>
      </c>
      <c r="C884" s="3">
        <v>999219</v>
      </c>
      <c r="D884" s="3" t="s">
        <v>918</v>
      </c>
      <c r="E884" s="3" t="s">
        <v>501</v>
      </c>
      <c r="F884" s="3">
        <v>2016</v>
      </c>
      <c r="G884" s="164">
        <v>0</v>
      </c>
      <c r="H884" s="3">
        <v>6142.7138500000001</v>
      </c>
      <c r="I884" s="3">
        <v>5506.6031999999987</v>
      </c>
      <c r="J884" s="3">
        <v>9761.3061699999998</v>
      </c>
      <c r="K884" s="3">
        <v>16680.5226</v>
      </c>
      <c r="L884" s="3">
        <v>6535.4491999999982</v>
      </c>
      <c r="M884" s="3">
        <v>10153.187519999998</v>
      </c>
      <c r="N884" s="3">
        <v>4324.8281999999999</v>
      </c>
      <c r="O884" s="3">
        <v>3745.3293499999995</v>
      </c>
      <c r="P884" s="3">
        <v>4589.5475500000002</v>
      </c>
      <c r="Q884" s="3">
        <v>9523.755149999999</v>
      </c>
      <c r="R884" s="3">
        <v>4731.1020399999998</v>
      </c>
      <c r="S884" s="3">
        <v>6342.6132000000007</v>
      </c>
      <c r="T884" s="3">
        <v>26415.850299999998</v>
      </c>
      <c r="U884" s="3">
        <v>114452.80833</v>
      </c>
      <c r="V884" s="163">
        <f ca="1">SUM(INDIRECT(Inputs!$C$11&amp;ROW()&amp;":"&amp;Inputs!$C$12&amp;ROW()))</f>
        <v>9523.755149999999</v>
      </c>
      <c r="W884" s="163">
        <f ca="1">SUM(INDIRECT(Inputs!$C$13&amp;ROW()&amp;":"&amp;Inputs!$C$14&amp;ROW()))</f>
        <v>76963.242789999989</v>
      </c>
      <c r="X884" s="3" t="str">
        <f>IF(COUNTIFS(Lookups!$A:$A,C884)=1,"Gross Sales","")</f>
        <v/>
      </c>
      <c r="Y884" s="3" t="str">
        <f>IF(COUNTIFS(Lookups!$D:$D,C884)=1,"Bar Sales","")</f>
        <v/>
      </c>
      <c r="Z884" s="3" t="str">
        <f>IFERROR(VLOOKUP(C884*1,Lookups!$D:$F,3,FALSE),"")</f>
        <v/>
      </c>
      <c r="AA884" s="3" t="str">
        <f>IFERROR(VLOOKUP($C884*1,Lookups!$H:$N,3,FALSE),"")</f>
        <v>Sales</v>
      </c>
      <c r="AB884" s="3" t="str">
        <f>IFERROR(VLOOKUP($C884*1,Lookups!$H:$N,4,FALSE),"")</f>
        <v>Dinner</v>
      </c>
      <c r="AC884" s="3" t="str">
        <f>IFERROR(VLOOKUP($C884*1,Lookups!$H:$N,5,FALSE),"")</f>
        <v>Private</v>
      </c>
      <c r="AD884" s="3" t="str">
        <f>IFERROR(VLOOKUP($C884*1,Lookups!$H:$N,6,FALSE),"")</f>
        <v>Food</v>
      </c>
      <c r="AE884" s="3">
        <f>IFERROR(VLOOKUP($C884*1,Lookups!$H:$N,7,FALSE),"")</f>
        <v>0</v>
      </c>
      <c r="AF884" s="3" t="str">
        <f>VLOOKUP(B884*1,Stores!$A:$C,3,FALSE)</f>
        <v>DFG</v>
      </c>
    </row>
    <row r="885" spans="1:32">
      <c r="A885" s="3" t="s">
        <v>917</v>
      </c>
      <c r="B885" s="3" t="s">
        <v>939</v>
      </c>
      <c r="C885" s="3">
        <v>999219</v>
      </c>
      <c r="D885" s="3" t="s">
        <v>918</v>
      </c>
      <c r="E885" s="3" t="s">
        <v>501</v>
      </c>
      <c r="F885" s="3">
        <v>2016</v>
      </c>
      <c r="G885" s="164">
        <v>0</v>
      </c>
      <c r="H885" s="3">
        <v>3981.9594499999994</v>
      </c>
      <c r="I885" s="3">
        <v>9166.0148999999983</v>
      </c>
      <c r="J885" s="3">
        <v>7356.764799999999</v>
      </c>
      <c r="K885" s="3">
        <v>5205.2979999999989</v>
      </c>
      <c r="L885" s="3">
        <v>15403.845799999999</v>
      </c>
      <c r="M885" s="3">
        <v>6013.1561000000002</v>
      </c>
      <c r="N885" s="3">
        <v>9714.2867499999993</v>
      </c>
      <c r="O885" s="3">
        <v>6124.8729499999999</v>
      </c>
      <c r="P885" s="3">
        <v>4881.2127</v>
      </c>
      <c r="Q885" s="3">
        <v>11453.420299999998</v>
      </c>
      <c r="R885" s="3">
        <v>15218.671999999997</v>
      </c>
      <c r="S885" s="3">
        <v>12088.009499999998</v>
      </c>
      <c r="T885" s="3">
        <v>17833.712399999997</v>
      </c>
      <c r="U885" s="3">
        <v>124441.22564999998</v>
      </c>
      <c r="V885" s="163">
        <f ca="1">SUM(INDIRECT(Inputs!$C$11&amp;ROW()&amp;":"&amp;Inputs!$C$12&amp;ROW()))</f>
        <v>11453.420299999998</v>
      </c>
      <c r="W885" s="163">
        <f ca="1">SUM(INDIRECT(Inputs!$C$13&amp;ROW()&amp;":"&amp;Inputs!$C$14&amp;ROW()))</f>
        <v>79300.831749999983</v>
      </c>
      <c r="X885" s="3" t="str">
        <f>IF(COUNTIFS(Lookups!$A:$A,C885)=1,"Gross Sales","")</f>
        <v/>
      </c>
      <c r="Y885" s="3" t="str">
        <f>IF(COUNTIFS(Lookups!$D:$D,C885)=1,"Bar Sales","")</f>
        <v/>
      </c>
      <c r="Z885" s="3" t="str">
        <f>IFERROR(VLOOKUP(C885*1,Lookups!$D:$F,3,FALSE),"")</f>
        <v/>
      </c>
      <c r="AA885" s="3" t="str">
        <f>IFERROR(VLOOKUP($C885*1,Lookups!$H:$N,3,FALSE),"")</f>
        <v>Sales</v>
      </c>
      <c r="AB885" s="3" t="str">
        <f>IFERROR(VLOOKUP($C885*1,Lookups!$H:$N,4,FALSE),"")</f>
        <v>Dinner</v>
      </c>
      <c r="AC885" s="3" t="str">
        <f>IFERROR(VLOOKUP($C885*1,Lookups!$H:$N,5,FALSE),"")</f>
        <v>Private</v>
      </c>
      <c r="AD885" s="3" t="str">
        <f>IFERROR(VLOOKUP($C885*1,Lookups!$H:$N,6,FALSE),"")</f>
        <v>Food</v>
      </c>
      <c r="AE885" s="3">
        <f>IFERROR(VLOOKUP($C885*1,Lookups!$H:$N,7,FALSE),"")</f>
        <v>0</v>
      </c>
      <c r="AF885" s="3" t="str">
        <f>VLOOKUP(B885*1,Stores!$A:$C,3,FALSE)</f>
        <v>DFG</v>
      </c>
    </row>
    <row r="886" spans="1:32">
      <c r="A886" s="3" t="s">
        <v>917</v>
      </c>
      <c r="B886" s="3" t="s">
        <v>940</v>
      </c>
      <c r="C886" s="3">
        <v>999219</v>
      </c>
      <c r="D886" s="3" t="s">
        <v>918</v>
      </c>
      <c r="E886" s="3" t="s">
        <v>501</v>
      </c>
      <c r="F886" s="3">
        <v>2016</v>
      </c>
      <c r="G886" s="164">
        <v>0</v>
      </c>
      <c r="H886" s="3">
        <v>8876.3850000000002</v>
      </c>
      <c r="I886" s="3">
        <v>6876.8314999999993</v>
      </c>
      <c r="J886" s="3">
        <v>13451.284</v>
      </c>
      <c r="K886" s="3">
        <v>13022.703749999999</v>
      </c>
      <c r="L886" s="3">
        <v>10338.2986</v>
      </c>
      <c r="M886" s="3">
        <v>9740.2690000000002</v>
      </c>
      <c r="N886" s="3">
        <v>5697.5940000000001</v>
      </c>
      <c r="O886" s="3">
        <v>10107.100499999999</v>
      </c>
      <c r="P886" s="3">
        <v>6944.0839999999998</v>
      </c>
      <c r="Q886" s="3">
        <v>6746.1239999999989</v>
      </c>
      <c r="R886" s="3">
        <v>12057.135999999999</v>
      </c>
      <c r="S886" s="3">
        <v>4060.4192999999991</v>
      </c>
      <c r="T886" s="3">
        <v>19099.503499999999</v>
      </c>
      <c r="U886" s="3">
        <v>127017.73314999999</v>
      </c>
      <c r="V886" s="163">
        <f ca="1">SUM(INDIRECT(Inputs!$C$11&amp;ROW()&amp;":"&amp;Inputs!$C$12&amp;ROW()))</f>
        <v>6746.1239999999989</v>
      </c>
      <c r="W886" s="163">
        <f ca="1">SUM(INDIRECT(Inputs!$C$13&amp;ROW()&amp;":"&amp;Inputs!$C$14&amp;ROW()))</f>
        <v>91800.674350000001</v>
      </c>
      <c r="X886" s="3" t="str">
        <f>IF(COUNTIFS(Lookups!$A:$A,C886)=1,"Gross Sales","")</f>
        <v/>
      </c>
      <c r="Y886" s="3" t="str">
        <f>IF(COUNTIFS(Lookups!$D:$D,C886)=1,"Bar Sales","")</f>
        <v/>
      </c>
      <c r="Z886" s="3" t="str">
        <f>IFERROR(VLOOKUP(C886*1,Lookups!$D:$F,3,FALSE),"")</f>
        <v/>
      </c>
      <c r="AA886" s="3" t="str">
        <f>IFERROR(VLOOKUP($C886*1,Lookups!$H:$N,3,FALSE),"")</f>
        <v>Sales</v>
      </c>
      <c r="AB886" s="3" t="str">
        <f>IFERROR(VLOOKUP($C886*1,Lookups!$H:$N,4,FALSE),"")</f>
        <v>Dinner</v>
      </c>
      <c r="AC886" s="3" t="str">
        <f>IFERROR(VLOOKUP($C886*1,Lookups!$H:$N,5,FALSE),"")</f>
        <v>Private</v>
      </c>
      <c r="AD886" s="3" t="str">
        <f>IFERROR(VLOOKUP($C886*1,Lookups!$H:$N,6,FALSE),"")</f>
        <v>Food</v>
      </c>
      <c r="AE886" s="3">
        <f>IFERROR(VLOOKUP($C886*1,Lookups!$H:$N,7,FALSE),"")</f>
        <v>0</v>
      </c>
      <c r="AF886" s="3" t="str">
        <f>VLOOKUP(B886*1,Stores!$A:$C,3,FALSE)</f>
        <v>DFG</v>
      </c>
    </row>
    <row r="887" spans="1:32">
      <c r="A887" s="3" t="s">
        <v>917</v>
      </c>
      <c r="B887" s="3" t="s">
        <v>941</v>
      </c>
      <c r="C887" s="3">
        <v>999219</v>
      </c>
      <c r="D887" s="3" t="s">
        <v>918</v>
      </c>
      <c r="E887" s="3" t="s">
        <v>501</v>
      </c>
      <c r="F887" s="3">
        <v>2016</v>
      </c>
      <c r="G887" s="164">
        <v>0</v>
      </c>
      <c r="H887" s="3">
        <v>9182.9954999999991</v>
      </c>
      <c r="I887" s="3">
        <v>2278.1062499999998</v>
      </c>
      <c r="J887" s="3">
        <v>10441.209799999999</v>
      </c>
      <c r="K887" s="3">
        <v>8555.1185999999998</v>
      </c>
      <c r="L887" s="3">
        <v>5325.0032499999998</v>
      </c>
      <c r="M887" s="3">
        <v>8065.5291499999994</v>
      </c>
      <c r="N887" s="3">
        <v>3322.2706999999996</v>
      </c>
      <c r="O887" s="3">
        <v>9200.1527800000003</v>
      </c>
      <c r="P887" s="3">
        <v>4771.4747499999994</v>
      </c>
      <c r="Q887" s="3">
        <v>8802.1903199999997</v>
      </c>
      <c r="R887" s="3">
        <v>12738.1072</v>
      </c>
      <c r="S887" s="3">
        <v>8891.3096999999998</v>
      </c>
      <c r="T887" s="3">
        <v>21497.0245</v>
      </c>
      <c r="U887" s="3">
        <v>113070.49250000001</v>
      </c>
      <c r="V887" s="163">
        <f ca="1">SUM(INDIRECT(Inputs!$C$11&amp;ROW()&amp;":"&amp;Inputs!$C$12&amp;ROW()))</f>
        <v>8802.1903199999997</v>
      </c>
      <c r="W887" s="163">
        <f ca="1">SUM(INDIRECT(Inputs!$C$13&amp;ROW()&amp;":"&amp;Inputs!$C$14&amp;ROW()))</f>
        <v>69944.051100000012</v>
      </c>
      <c r="X887" s="3" t="str">
        <f>IF(COUNTIFS(Lookups!$A:$A,C887)=1,"Gross Sales","")</f>
        <v/>
      </c>
      <c r="Y887" s="3" t="str">
        <f>IF(COUNTIFS(Lookups!$D:$D,C887)=1,"Bar Sales","")</f>
        <v/>
      </c>
      <c r="Z887" s="3" t="str">
        <f>IFERROR(VLOOKUP(C887*1,Lookups!$D:$F,3,FALSE),"")</f>
        <v/>
      </c>
      <c r="AA887" s="3" t="str">
        <f>IFERROR(VLOOKUP($C887*1,Lookups!$H:$N,3,FALSE),"")</f>
        <v>Sales</v>
      </c>
      <c r="AB887" s="3" t="str">
        <f>IFERROR(VLOOKUP($C887*1,Lookups!$H:$N,4,FALSE),"")</f>
        <v>Dinner</v>
      </c>
      <c r="AC887" s="3" t="str">
        <f>IFERROR(VLOOKUP($C887*1,Lookups!$H:$N,5,FALSE),"")</f>
        <v>Private</v>
      </c>
      <c r="AD887" s="3" t="str">
        <f>IFERROR(VLOOKUP($C887*1,Lookups!$H:$N,6,FALSE),"")</f>
        <v>Food</v>
      </c>
      <c r="AE887" s="3">
        <f>IFERROR(VLOOKUP($C887*1,Lookups!$H:$N,7,FALSE),"")</f>
        <v>0</v>
      </c>
      <c r="AF887" s="3" t="str">
        <f>VLOOKUP(B887*1,Stores!$A:$C,3,FALSE)</f>
        <v>DFG</v>
      </c>
    </row>
    <row r="888" spans="1:32">
      <c r="A888" s="3" t="s">
        <v>917</v>
      </c>
      <c r="B888" s="3" t="s">
        <v>942</v>
      </c>
      <c r="C888" s="3">
        <v>999219</v>
      </c>
      <c r="D888" s="3" t="s">
        <v>918</v>
      </c>
      <c r="E888" s="3" t="s">
        <v>501</v>
      </c>
      <c r="F888" s="3">
        <v>2016</v>
      </c>
      <c r="G888" s="164">
        <v>0</v>
      </c>
      <c r="H888" s="3">
        <v>5269.4775</v>
      </c>
      <c r="I888" s="3">
        <v>4248.3980000000001</v>
      </c>
      <c r="J888" s="3">
        <v>8251.25</v>
      </c>
      <c r="K888" s="3">
        <v>2588.9471999999996</v>
      </c>
      <c r="L888" s="3">
        <v>7466.8173299999999</v>
      </c>
      <c r="M888" s="3">
        <v>8327.5717000000004</v>
      </c>
      <c r="N888" s="3">
        <v>3530.5088000000001</v>
      </c>
      <c r="O888" s="3">
        <v>3681.8249999999998</v>
      </c>
      <c r="P888" s="3">
        <v>5017.3829999999989</v>
      </c>
      <c r="Q888" s="3">
        <v>8498.3492999999999</v>
      </c>
      <c r="R888" s="3">
        <v>9724.7199000000001</v>
      </c>
      <c r="S888" s="3">
        <v>4522.6754999999994</v>
      </c>
      <c r="T888" s="3">
        <v>14626.450999999999</v>
      </c>
      <c r="U888" s="3">
        <v>85754.374230000001</v>
      </c>
      <c r="V888" s="163">
        <f ca="1">SUM(INDIRECT(Inputs!$C$11&amp;ROW()&amp;":"&amp;Inputs!$C$12&amp;ROW()))</f>
        <v>8498.3492999999999</v>
      </c>
      <c r="W888" s="163">
        <f ca="1">SUM(INDIRECT(Inputs!$C$13&amp;ROW()&amp;":"&amp;Inputs!$C$14&amp;ROW()))</f>
        <v>56880.527830000006</v>
      </c>
      <c r="X888" s="3" t="str">
        <f>IF(COUNTIFS(Lookups!$A:$A,C888)=1,"Gross Sales","")</f>
        <v/>
      </c>
      <c r="Y888" s="3" t="str">
        <f>IF(COUNTIFS(Lookups!$D:$D,C888)=1,"Bar Sales","")</f>
        <v/>
      </c>
      <c r="Z888" s="3" t="str">
        <f>IFERROR(VLOOKUP(C888*1,Lookups!$D:$F,3,FALSE),"")</f>
        <v/>
      </c>
      <c r="AA888" s="3" t="str">
        <f>IFERROR(VLOOKUP($C888*1,Lookups!$H:$N,3,FALSE),"")</f>
        <v>Sales</v>
      </c>
      <c r="AB888" s="3" t="str">
        <f>IFERROR(VLOOKUP($C888*1,Lookups!$H:$N,4,FALSE),"")</f>
        <v>Dinner</v>
      </c>
      <c r="AC888" s="3" t="str">
        <f>IFERROR(VLOOKUP($C888*1,Lookups!$H:$N,5,FALSE),"")</f>
        <v>Private</v>
      </c>
      <c r="AD888" s="3" t="str">
        <f>IFERROR(VLOOKUP($C888*1,Lookups!$H:$N,6,FALSE),"")</f>
        <v>Food</v>
      </c>
      <c r="AE888" s="3">
        <f>IFERROR(VLOOKUP($C888*1,Lookups!$H:$N,7,FALSE),"")</f>
        <v>0</v>
      </c>
      <c r="AF888" s="3" t="str">
        <f>VLOOKUP(B888*1,Stores!$A:$C,3,FALSE)</f>
        <v>DFG</v>
      </c>
    </row>
    <row r="889" spans="1:32">
      <c r="A889" s="3" t="s">
        <v>917</v>
      </c>
      <c r="B889" s="3" t="s">
        <v>943</v>
      </c>
      <c r="C889" s="3">
        <v>999219</v>
      </c>
      <c r="D889" s="3" t="s">
        <v>918</v>
      </c>
      <c r="E889" s="3" t="s">
        <v>501</v>
      </c>
      <c r="F889" s="3">
        <v>2016</v>
      </c>
      <c r="G889" s="164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1099.8539999999998</v>
      </c>
      <c r="T889" s="3">
        <v>0</v>
      </c>
      <c r="U889" s="3">
        <v>1099.8539999999998</v>
      </c>
      <c r="V889" s="163">
        <f ca="1">SUM(INDIRECT(Inputs!$C$11&amp;ROW()&amp;":"&amp;Inputs!$C$12&amp;ROW()))</f>
        <v>0</v>
      </c>
      <c r="W889" s="163">
        <f ca="1">SUM(INDIRECT(Inputs!$C$13&amp;ROW()&amp;":"&amp;Inputs!$C$14&amp;ROW()))</f>
        <v>0</v>
      </c>
      <c r="X889" s="3" t="str">
        <f>IF(COUNTIFS(Lookups!$A:$A,C889)=1,"Gross Sales","")</f>
        <v/>
      </c>
      <c r="Y889" s="3" t="str">
        <f>IF(COUNTIFS(Lookups!$D:$D,C889)=1,"Bar Sales","")</f>
        <v/>
      </c>
      <c r="Z889" s="3" t="str">
        <f>IFERROR(VLOOKUP(C889*1,Lookups!$D:$F,3,FALSE),"")</f>
        <v/>
      </c>
      <c r="AA889" s="3" t="str">
        <f>IFERROR(VLOOKUP($C889*1,Lookups!$H:$N,3,FALSE),"")</f>
        <v>Sales</v>
      </c>
      <c r="AB889" s="3" t="str">
        <f>IFERROR(VLOOKUP($C889*1,Lookups!$H:$N,4,FALSE),"")</f>
        <v>Dinner</v>
      </c>
      <c r="AC889" s="3" t="str">
        <f>IFERROR(VLOOKUP($C889*1,Lookups!$H:$N,5,FALSE),"")</f>
        <v>Private</v>
      </c>
      <c r="AD889" s="3" t="str">
        <f>IFERROR(VLOOKUP($C889*1,Lookups!$H:$N,6,FALSE),"")</f>
        <v>Food</v>
      </c>
      <c r="AE889" s="3">
        <f>IFERROR(VLOOKUP($C889*1,Lookups!$H:$N,7,FALSE),"")</f>
        <v>0</v>
      </c>
      <c r="AF889" s="3" t="str">
        <f>VLOOKUP(B889*1,Stores!$A:$C,3,FALSE)</f>
        <v>DFG</v>
      </c>
    </row>
    <row r="890" spans="1:32">
      <c r="A890" s="3" t="s">
        <v>917</v>
      </c>
      <c r="B890" s="3" t="s">
        <v>944</v>
      </c>
      <c r="C890" s="3">
        <v>999219</v>
      </c>
      <c r="D890" s="3" t="s">
        <v>918</v>
      </c>
      <c r="E890" s="3" t="s">
        <v>501</v>
      </c>
      <c r="F890" s="3">
        <v>2016</v>
      </c>
      <c r="G890" s="164">
        <v>0</v>
      </c>
      <c r="H890" s="3">
        <v>0</v>
      </c>
      <c r="I890" s="3">
        <v>438.98399999999998</v>
      </c>
      <c r="J890" s="3">
        <v>1317.0202499999998</v>
      </c>
      <c r="K890" s="3">
        <v>692.8260499999999</v>
      </c>
      <c r="L890" s="3">
        <v>1269.45</v>
      </c>
      <c r="M890" s="3">
        <v>-29.511299999999999</v>
      </c>
      <c r="N890" s="3">
        <v>0</v>
      </c>
      <c r="O890" s="3">
        <v>4922.8872000000001</v>
      </c>
      <c r="P890" s="3">
        <v>4565.9129599999997</v>
      </c>
      <c r="Q890" s="3">
        <v>7393.7114999999994</v>
      </c>
      <c r="R890" s="3">
        <v>4559.2193500000003</v>
      </c>
      <c r="S890" s="3">
        <v>9571.3485000000001</v>
      </c>
      <c r="T890" s="3">
        <v>12507.057500000001</v>
      </c>
      <c r="U890" s="3">
        <v>47208.906009999999</v>
      </c>
      <c r="V890" s="163">
        <f ca="1">SUM(INDIRECT(Inputs!$C$11&amp;ROW()&amp;":"&amp;Inputs!$C$12&amp;ROW()))</f>
        <v>7393.7114999999994</v>
      </c>
      <c r="W890" s="163">
        <f ca="1">SUM(INDIRECT(Inputs!$C$13&amp;ROW()&amp;":"&amp;Inputs!$C$14&amp;ROW()))</f>
        <v>20571.280659999997</v>
      </c>
      <c r="X890" s="3" t="str">
        <f>IF(COUNTIFS(Lookups!$A:$A,C890)=1,"Gross Sales","")</f>
        <v/>
      </c>
      <c r="Y890" s="3" t="str">
        <f>IF(COUNTIFS(Lookups!$D:$D,C890)=1,"Bar Sales","")</f>
        <v/>
      </c>
      <c r="Z890" s="3" t="str">
        <f>IFERROR(VLOOKUP(C890*1,Lookups!$D:$F,3,FALSE),"")</f>
        <v/>
      </c>
      <c r="AA890" s="3" t="str">
        <f>IFERROR(VLOOKUP($C890*1,Lookups!$H:$N,3,FALSE),"")</f>
        <v>Sales</v>
      </c>
      <c r="AB890" s="3" t="str">
        <f>IFERROR(VLOOKUP($C890*1,Lookups!$H:$N,4,FALSE),"")</f>
        <v>Dinner</v>
      </c>
      <c r="AC890" s="3" t="str">
        <f>IFERROR(VLOOKUP($C890*1,Lookups!$H:$N,5,FALSE),"")</f>
        <v>Private</v>
      </c>
      <c r="AD890" s="3" t="str">
        <f>IFERROR(VLOOKUP($C890*1,Lookups!$H:$N,6,FALSE),"")</f>
        <v>Food</v>
      </c>
      <c r="AE890" s="3">
        <f>IFERROR(VLOOKUP($C890*1,Lookups!$H:$N,7,FALSE),"")</f>
        <v>0</v>
      </c>
      <c r="AF890" s="3" t="str">
        <f>VLOOKUP(B890*1,Stores!$A:$C,3,FALSE)</f>
        <v>DFG</v>
      </c>
    </row>
    <row r="891" spans="1:32">
      <c r="A891" s="3" t="s">
        <v>917</v>
      </c>
      <c r="B891" s="3" t="s">
        <v>945</v>
      </c>
      <c r="C891" s="3">
        <v>999219</v>
      </c>
      <c r="D891" s="3" t="s">
        <v>918</v>
      </c>
      <c r="E891" s="3" t="s">
        <v>501</v>
      </c>
      <c r="F891" s="3">
        <v>2016</v>
      </c>
      <c r="G891" s="164">
        <v>0</v>
      </c>
      <c r="H891" s="3">
        <v>-14.405999999999999</v>
      </c>
      <c r="I891" s="3">
        <v>1332.9390899999996</v>
      </c>
      <c r="J891" s="3">
        <v>0</v>
      </c>
      <c r="K891" s="3">
        <v>3170.8949999999995</v>
      </c>
      <c r="L891" s="3">
        <v>300.32099999999997</v>
      </c>
      <c r="M891" s="3">
        <v>0</v>
      </c>
      <c r="N891" s="3">
        <v>466.28399999999999</v>
      </c>
      <c r="O891" s="3">
        <v>1289.0548999999996</v>
      </c>
      <c r="P891" s="3">
        <v>1018.164</v>
      </c>
      <c r="Q891" s="3">
        <v>382.93849999999992</v>
      </c>
      <c r="R891" s="3">
        <v>6595.9319999999998</v>
      </c>
      <c r="S891" s="3">
        <v>2674.5767999999998</v>
      </c>
      <c r="T891" s="3">
        <v>3255.3412499999995</v>
      </c>
      <c r="U891" s="3">
        <v>20472.040539999995</v>
      </c>
      <c r="V891" s="163">
        <f ca="1">SUM(INDIRECT(Inputs!$C$11&amp;ROW()&amp;":"&amp;Inputs!$C$12&amp;ROW()))</f>
        <v>382.93849999999992</v>
      </c>
      <c r="W891" s="163">
        <f ca="1">SUM(INDIRECT(Inputs!$C$13&amp;ROW()&amp;":"&amp;Inputs!$C$14&amp;ROW()))</f>
        <v>7946.1904899999981</v>
      </c>
      <c r="X891" s="3" t="str">
        <f>IF(COUNTIFS(Lookups!$A:$A,C891)=1,"Gross Sales","")</f>
        <v/>
      </c>
      <c r="Y891" s="3" t="str">
        <f>IF(COUNTIFS(Lookups!$D:$D,C891)=1,"Bar Sales","")</f>
        <v/>
      </c>
      <c r="Z891" s="3" t="str">
        <f>IFERROR(VLOOKUP(C891*1,Lookups!$D:$F,3,FALSE),"")</f>
        <v/>
      </c>
      <c r="AA891" s="3" t="str">
        <f>IFERROR(VLOOKUP($C891*1,Lookups!$H:$N,3,FALSE),"")</f>
        <v>Sales</v>
      </c>
      <c r="AB891" s="3" t="str">
        <f>IFERROR(VLOOKUP($C891*1,Lookups!$H:$N,4,FALSE),"")</f>
        <v>Dinner</v>
      </c>
      <c r="AC891" s="3" t="str">
        <f>IFERROR(VLOOKUP($C891*1,Lookups!$H:$N,5,FALSE),"")</f>
        <v>Private</v>
      </c>
      <c r="AD891" s="3" t="str">
        <f>IFERROR(VLOOKUP($C891*1,Lookups!$H:$N,6,FALSE),"")</f>
        <v>Food</v>
      </c>
      <c r="AE891" s="3">
        <f>IFERROR(VLOOKUP($C891*1,Lookups!$H:$N,7,FALSE),"")</f>
        <v>0</v>
      </c>
      <c r="AF891" s="3" t="str">
        <f>VLOOKUP(B891*1,Stores!$A:$C,3,FALSE)</f>
        <v>DFG</v>
      </c>
    </row>
    <row r="892" spans="1:32">
      <c r="A892" s="3" t="s">
        <v>917</v>
      </c>
      <c r="B892" s="3" t="s">
        <v>946</v>
      </c>
      <c r="C892" s="3">
        <v>999219</v>
      </c>
      <c r="D892" s="3" t="s">
        <v>918</v>
      </c>
      <c r="E892" s="3" t="s">
        <v>501</v>
      </c>
      <c r="F892" s="3">
        <v>2016</v>
      </c>
      <c r="G892" s="164">
        <v>0</v>
      </c>
      <c r="H892" s="3">
        <v>2699.3063999999995</v>
      </c>
      <c r="I892" s="3">
        <v>535.07999999999993</v>
      </c>
      <c r="J892" s="3">
        <v>3311.2006200000001</v>
      </c>
      <c r="K892" s="3">
        <v>1347.5369599999999</v>
      </c>
      <c r="L892" s="3">
        <v>1329.1614</v>
      </c>
      <c r="M892" s="3">
        <v>4108.8151999999991</v>
      </c>
      <c r="N892" s="3">
        <v>1232.2537499999999</v>
      </c>
      <c r="O892" s="3">
        <v>4004.0524999999998</v>
      </c>
      <c r="P892" s="3">
        <v>3713.8527999999997</v>
      </c>
      <c r="Q892" s="3">
        <v>1208.704</v>
      </c>
      <c r="R892" s="3">
        <v>1999.2819</v>
      </c>
      <c r="S892" s="3">
        <v>3716.3511000000003</v>
      </c>
      <c r="T892" s="3">
        <v>3712.61625</v>
      </c>
      <c r="U892" s="3">
        <v>32918.212879999999</v>
      </c>
      <c r="V892" s="163">
        <f ca="1">SUM(INDIRECT(Inputs!$C$11&amp;ROW()&amp;":"&amp;Inputs!$C$12&amp;ROW()))</f>
        <v>1208.704</v>
      </c>
      <c r="W892" s="163">
        <f ca="1">SUM(INDIRECT(Inputs!$C$13&amp;ROW()&amp;":"&amp;Inputs!$C$14&amp;ROW()))</f>
        <v>23489.963629999998</v>
      </c>
      <c r="X892" s="3" t="str">
        <f>IF(COUNTIFS(Lookups!$A:$A,C892)=1,"Gross Sales","")</f>
        <v/>
      </c>
      <c r="Y892" s="3" t="str">
        <f>IF(COUNTIFS(Lookups!$D:$D,C892)=1,"Bar Sales","")</f>
        <v/>
      </c>
      <c r="Z892" s="3" t="str">
        <f>IFERROR(VLOOKUP(C892*1,Lookups!$D:$F,3,FALSE),"")</f>
        <v/>
      </c>
      <c r="AA892" s="3" t="str">
        <f>IFERROR(VLOOKUP($C892*1,Lookups!$H:$N,3,FALSE),"")</f>
        <v>Sales</v>
      </c>
      <c r="AB892" s="3" t="str">
        <f>IFERROR(VLOOKUP($C892*1,Lookups!$H:$N,4,FALSE),"")</f>
        <v>Dinner</v>
      </c>
      <c r="AC892" s="3" t="str">
        <f>IFERROR(VLOOKUP($C892*1,Lookups!$H:$N,5,FALSE),"")</f>
        <v>Private</v>
      </c>
      <c r="AD892" s="3" t="str">
        <f>IFERROR(VLOOKUP($C892*1,Lookups!$H:$N,6,FALSE),"")</f>
        <v>Food</v>
      </c>
      <c r="AE892" s="3">
        <f>IFERROR(VLOOKUP($C892*1,Lookups!$H:$N,7,FALSE),"")</f>
        <v>0</v>
      </c>
      <c r="AF892" s="3" t="str">
        <f>VLOOKUP(B892*1,Stores!$A:$C,3,FALSE)</f>
        <v>DFG</v>
      </c>
    </row>
    <row r="893" spans="1:32">
      <c r="A893" s="3" t="s">
        <v>917</v>
      </c>
      <c r="B893" s="3" t="s">
        <v>947</v>
      </c>
      <c r="C893" s="3">
        <v>999219</v>
      </c>
      <c r="D893" s="3" t="s">
        <v>918</v>
      </c>
      <c r="E893" s="3" t="s">
        <v>501</v>
      </c>
      <c r="F893" s="3">
        <v>2016</v>
      </c>
      <c r="G893" s="164">
        <v>0</v>
      </c>
      <c r="H893" s="3">
        <v>3205.49215</v>
      </c>
      <c r="I893" s="3">
        <v>7002.1993999999995</v>
      </c>
      <c r="J893" s="3">
        <v>4254.1030000000001</v>
      </c>
      <c r="K893" s="3">
        <v>2579.1759000000002</v>
      </c>
      <c r="L893" s="3">
        <v>3852.3778999999995</v>
      </c>
      <c r="M893" s="3">
        <v>4239.0120499999994</v>
      </c>
      <c r="N893" s="3">
        <v>2836.9897499999993</v>
      </c>
      <c r="O893" s="3">
        <v>3124.17</v>
      </c>
      <c r="P893" s="3">
        <v>2402.6964499999999</v>
      </c>
      <c r="Q893" s="3">
        <v>2528.1102000000001</v>
      </c>
      <c r="R893" s="3">
        <v>5866.5512499999995</v>
      </c>
      <c r="S893" s="3">
        <v>5435.1808000000001</v>
      </c>
      <c r="T893" s="3">
        <v>7602.4871999999996</v>
      </c>
      <c r="U893" s="3">
        <v>54928.546050000004</v>
      </c>
      <c r="V893" s="163">
        <f ca="1">SUM(INDIRECT(Inputs!$C$11&amp;ROW()&amp;":"&amp;Inputs!$C$12&amp;ROW()))</f>
        <v>2528.1102000000001</v>
      </c>
      <c r="W893" s="163">
        <f ca="1">SUM(INDIRECT(Inputs!$C$13&amp;ROW()&amp;":"&amp;Inputs!$C$14&amp;ROW()))</f>
        <v>36024.326800000003</v>
      </c>
      <c r="X893" s="3" t="str">
        <f>IF(COUNTIFS(Lookups!$A:$A,C893)=1,"Gross Sales","")</f>
        <v/>
      </c>
      <c r="Y893" s="3" t="str">
        <f>IF(COUNTIFS(Lookups!$D:$D,C893)=1,"Bar Sales","")</f>
        <v/>
      </c>
      <c r="Z893" s="3" t="str">
        <f>IFERROR(VLOOKUP(C893*1,Lookups!$D:$F,3,FALSE),"")</f>
        <v/>
      </c>
      <c r="AA893" s="3" t="str">
        <f>IFERROR(VLOOKUP($C893*1,Lookups!$H:$N,3,FALSE),"")</f>
        <v>Sales</v>
      </c>
      <c r="AB893" s="3" t="str">
        <f>IFERROR(VLOOKUP($C893*1,Lookups!$H:$N,4,FALSE),"")</f>
        <v>Dinner</v>
      </c>
      <c r="AC893" s="3" t="str">
        <f>IFERROR(VLOOKUP($C893*1,Lookups!$H:$N,5,FALSE),"")</f>
        <v>Private</v>
      </c>
      <c r="AD893" s="3" t="str">
        <f>IFERROR(VLOOKUP($C893*1,Lookups!$H:$N,6,FALSE),"")</f>
        <v>Food</v>
      </c>
      <c r="AE893" s="3">
        <f>IFERROR(VLOOKUP($C893*1,Lookups!$H:$N,7,FALSE),"")</f>
        <v>0</v>
      </c>
      <c r="AF893" s="3" t="str">
        <f>VLOOKUP(B893*1,Stores!$A:$C,3,FALSE)</f>
        <v>DFG</v>
      </c>
    </row>
    <row r="894" spans="1:32">
      <c r="A894" s="3" t="s">
        <v>917</v>
      </c>
      <c r="B894" s="3" t="s">
        <v>948</v>
      </c>
      <c r="C894" s="3">
        <v>999219</v>
      </c>
      <c r="D894" s="3" t="s">
        <v>918</v>
      </c>
      <c r="E894" s="3" t="s">
        <v>501</v>
      </c>
      <c r="F894" s="3">
        <v>2016</v>
      </c>
      <c r="G894" s="164">
        <v>0</v>
      </c>
      <c r="H894" s="3">
        <v>1961.9665799999996</v>
      </c>
      <c r="I894" s="3">
        <v>2023.4432400000001</v>
      </c>
      <c r="J894" s="3">
        <v>2003.4</v>
      </c>
      <c r="K894" s="3">
        <v>3546.0179999999996</v>
      </c>
      <c r="L894" s="3">
        <v>1938.6875199999997</v>
      </c>
      <c r="M894" s="3">
        <v>4274.3487500000001</v>
      </c>
      <c r="N894" s="3">
        <v>1810.3050000000001</v>
      </c>
      <c r="O894" s="3">
        <v>1970.9725000000001</v>
      </c>
      <c r="P894" s="3">
        <v>3217.7760999999996</v>
      </c>
      <c r="Q894" s="3">
        <v>2781.2400000000002</v>
      </c>
      <c r="R894" s="3">
        <v>1746.3467699999999</v>
      </c>
      <c r="S894" s="3">
        <v>2253.0899999999997</v>
      </c>
      <c r="T894" s="3">
        <v>7552.9789999999985</v>
      </c>
      <c r="U894" s="3">
        <v>37080.57346</v>
      </c>
      <c r="V894" s="163">
        <f ca="1">SUM(INDIRECT(Inputs!$C$11&amp;ROW()&amp;":"&amp;Inputs!$C$12&amp;ROW()))</f>
        <v>2781.2400000000002</v>
      </c>
      <c r="W894" s="163">
        <f ca="1">SUM(INDIRECT(Inputs!$C$13&amp;ROW()&amp;":"&amp;Inputs!$C$14&amp;ROW()))</f>
        <v>25528.15769</v>
      </c>
      <c r="X894" s="3" t="str">
        <f>IF(COUNTIFS(Lookups!$A:$A,C894)=1,"Gross Sales","")</f>
        <v/>
      </c>
      <c r="Y894" s="3" t="str">
        <f>IF(COUNTIFS(Lookups!$D:$D,C894)=1,"Bar Sales","")</f>
        <v/>
      </c>
      <c r="Z894" s="3" t="str">
        <f>IFERROR(VLOOKUP(C894*1,Lookups!$D:$F,3,FALSE),"")</f>
        <v/>
      </c>
      <c r="AA894" s="3" t="str">
        <f>IFERROR(VLOOKUP($C894*1,Lookups!$H:$N,3,FALSE),"")</f>
        <v>Sales</v>
      </c>
      <c r="AB894" s="3" t="str">
        <f>IFERROR(VLOOKUP($C894*1,Lookups!$H:$N,4,FALSE),"")</f>
        <v>Dinner</v>
      </c>
      <c r="AC894" s="3" t="str">
        <f>IFERROR(VLOOKUP($C894*1,Lookups!$H:$N,5,FALSE),"")</f>
        <v>Private</v>
      </c>
      <c r="AD894" s="3" t="str">
        <f>IFERROR(VLOOKUP($C894*1,Lookups!$H:$N,6,FALSE),"")</f>
        <v>Food</v>
      </c>
      <c r="AE894" s="3">
        <f>IFERROR(VLOOKUP($C894*1,Lookups!$H:$N,7,FALSE),"")</f>
        <v>0</v>
      </c>
      <c r="AF894" s="3" t="str">
        <f>VLOOKUP(B894*1,Stores!$A:$C,3,FALSE)</f>
        <v>DFG</v>
      </c>
    </row>
    <row r="895" spans="1:32">
      <c r="A895" s="3" t="s">
        <v>917</v>
      </c>
      <c r="B895" s="3" t="s">
        <v>949</v>
      </c>
      <c r="C895" s="3">
        <v>999219</v>
      </c>
      <c r="D895" s="3" t="s">
        <v>918</v>
      </c>
      <c r="E895" s="3" t="s">
        <v>501</v>
      </c>
      <c r="F895" s="3">
        <v>2016</v>
      </c>
      <c r="G895" s="164">
        <v>0</v>
      </c>
      <c r="H895" s="3">
        <v>2563.6995999999999</v>
      </c>
      <c r="I895" s="3">
        <v>4441.7372999999998</v>
      </c>
      <c r="J895" s="3">
        <v>7835.8832999999995</v>
      </c>
      <c r="K895" s="3">
        <v>2854.1771999999996</v>
      </c>
      <c r="L895" s="3">
        <v>8622.2325000000001</v>
      </c>
      <c r="M895" s="3">
        <v>3765.7885999999994</v>
      </c>
      <c r="N895" s="3">
        <v>1986.4614000000001</v>
      </c>
      <c r="O895" s="3">
        <v>6890.4359999999988</v>
      </c>
      <c r="P895" s="3">
        <v>1616.7059999999997</v>
      </c>
      <c r="Q895" s="3">
        <v>6372.2483999999995</v>
      </c>
      <c r="R895" s="3">
        <v>6367.4016000000001</v>
      </c>
      <c r="S895" s="3">
        <v>6423.6941999999999</v>
      </c>
      <c r="T895" s="3">
        <v>17751.109950000002</v>
      </c>
      <c r="U895" s="3">
        <v>77491.576049999989</v>
      </c>
      <c r="V895" s="163">
        <f ca="1">SUM(INDIRECT(Inputs!$C$11&amp;ROW()&amp;":"&amp;Inputs!$C$12&amp;ROW()))</f>
        <v>6372.2483999999995</v>
      </c>
      <c r="W895" s="163">
        <f ca="1">SUM(INDIRECT(Inputs!$C$13&amp;ROW()&amp;":"&amp;Inputs!$C$14&amp;ROW()))</f>
        <v>46949.370299999995</v>
      </c>
      <c r="X895" s="3" t="str">
        <f>IF(COUNTIFS(Lookups!$A:$A,C895)=1,"Gross Sales","")</f>
        <v/>
      </c>
      <c r="Y895" s="3" t="str">
        <f>IF(COUNTIFS(Lookups!$D:$D,C895)=1,"Bar Sales","")</f>
        <v/>
      </c>
      <c r="Z895" s="3" t="str">
        <f>IFERROR(VLOOKUP(C895*1,Lookups!$D:$F,3,FALSE),"")</f>
        <v/>
      </c>
      <c r="AA895" s="3" t="str">
        <f>IFERROR(VLOOKUP($C895*1,Lookups!$H:$N,3,FALSE),"")</f>
        <v>Sales</v>
      </c>
      <c r="AB895" s="3" t="str">
        <f>IFERROR(VLOOKUP($C895*1,Lookups!$H:$N,4,FALSE),"")</f>
        <v>Dinner</v>
      </c>
      <c r="AC895" s="3" t="str">
        <f>IFERROR(VLOOKUP($C895*1,Lookups!$H:$N,5,FALSE),"")</f>
        <v>Private</v>
      </c>
      <c r="AD895" s="3" t="str">
        <f>IFERROR(VLOOKUP($C895*1,Lookups!$H:$N,6,FALSE),"")</f>
        <v>Food</v>
      </c>
      <c r="AE895" s="3">
        <f>IFERROR(VLOOKUP($C895*1,Lookups!$H:$N,7,FALSE),"")</f>
        <v>0</v>
      </c>
      <c r="AF895" s="3" t="str">
        <f>VLOOKUP(B895*1,Stores!$A:$C,3,FALSE)</f>
        <v>DFG</v>
      </c>
    </row>
    <row r="896" spans="1:32">
      <c r="A896" s="3" t="s">
        <v>917</v>
      </c>
      <c r="B896" s="3" t="s">
        <v>950</v>
      </c>
      <c r="C896" s="3">
        <v>999219</v>
      </c>
      <c r="D896" s="3" t="s">
        <v>918</v>
      </c>
      <c r="E896" s="3" t="s">
        <v>501</v>
      </c>
      <c r="F896" s="3">
        <v>2016</v>
      </c>
      <c r="G896" s="164">
        <v>0</v>
      </c>
      <c r="H896" s="3">
        <v>1754.1387499999998</v>
      </c>
      <c r="I896" s="3">
        <v>1605.3712499999999</v>
      </c>
      <c r="J896" s="3">
        <v>1583.3159999999998</v>
      </c>
      <c r="K896" s="3">
        <v>2167.7039999999997</v>
      </c>
      <c r="L896" s="3">
        <v>2575.0567499999997</v>
      </c>
      <c r="M896" s="3">
        <v>1144.2619999999999</v>
      </c>
      <c r="N896" s="3">
        <v>1993.9439799999996</v>
      </c>
      <c r="O896" s="3">
        <v>1115.9714999999999</v>
      </c>
      <c r="P896" s="3">
        <v>2782.7217599999999</v>
      </c>
      <c r="Q896" s="3">
        <v>1653.5767499999999</v>
      </c>
      <c r="R896" s="3">
        <v>2867.8387499999999</v>
      </c>
      <c r="S896" s="3">
        <v>2345.2624999999998</v>
      </c>
      <c r="T896" s="3">
        <v>8758.5749999999989</v>
      </c>
      <c r="U896" s="3">
        <v>32347.738989999998</v>
      </c>
      <c r="V896" s="163">
        <f ca="1">SUM(INDIRECT(Inputs!$C$11&amp;ROW()&amp;":"&amp;Inputs!$C$12&amp;ROW()))</f>
        <v>1653.5767499999999</v>
      </c>
      <c r="W896" s="163">
        <f ca="1">SUM(INDIRECT(Inputs!$C$13&amp;ROW()&amp;":"&amp;Inputs!$C$14&amp;ROW()))</f>
        <v>18376.062739999998</v>
      </c>
      <c r="X896" s="3" t="str">
        <f>IF(COUNTIFS(Lookups!$A:$A,C896)=1,"Gross Sales","")</f>
        <v/>
      </c>
      <c r="Y896" s="3" t="str">
        <f>IF(COUNTIFS(Lookups!$D:$D,C896)=1,"Bar Sales","")</f>
        <v/>
      </c>
      <c r="Z896" s="3" t="str">
        <f>IFERROR(VLOOKUP(C896*1,Lookups!$D:$F,3,FALSE),"")</f>
        <v/>
      </c>
      <c r="AA896" s="3" t="str">
        <f>IFERROR(VLOOKUP($C896*1,Lookups!$H:$N,3,FALSE),"")</f>
        <v>Sales</v>
      </c>
      <c r="AB896" s="3" t="str">
        <f>IFERROR(VLOOKUP($C896*1,Lookups!$H:$N,4,FALSE),"")</f>
        <v>Dinner</v>
      </c>
      <c r="AC896" s="3" t="str">
        <f>IFERROR(VLOOKUP($C896*1,Lookups!$H:$N,5,FALSE),"")</f>
        <v>Private</v>
      </c>
      <c r="AD896" s="3" t="str">
        <f>IFERROR(VLOOKUP($C896*1,Lookups!$H:$N,6,FALSE),"")</f>
        <v>Food</v>
      </c>
      <c r="AE896" s="3">
        <f>IFERROR(VLOOKUP($C896*1,Lookups!$H:$N,7,FALSE),"")</f>
        <v>0</v>
      </c>
      <c r="AF896" s="3" t="str">
        <f>VLOOKUP(B896*1,Stores!$A:$C,3,FALSE)</f>
        <v>DFG</v>
      </c>
    </row>
    <row r="897" spans="1:32">
      <c r="A897" s="3" t="s">
        <v>917</v>
      </c>
      <c r="B897" s="3" t="s">
        <v>951</v>
      </c>
      <c r="C897" s="3">
        <v>999219</v>
      </c>
      <c r="D897" s="3" t="s">
        <v>918</v>
      </c>
      <c r="E897" s="3" t="s">
        <v>501</v>
      </c>
      <c r="F897" s="3">
        <v>2016</v>
      </c>
      <c r="G897" s="164">
        <v>0</v>
      </c>
      <c r="H897" s="3">
        <v>1771.9295999999999</v>
      </c>
      <c r="I897" s="3">
        <v>2745.3597500000001</v>
      </c>
      <c r="J897" s="3">
        <v>48.3</v>
      </c>
      <c r="K897" s="3">
        <v>3821.1914999999999</v>
      </c>
      <c r="L897" s="3">
        <v>1709.7293499999998</v>
      </c>
      <c r="M897" s="3">
        <v>5755.3517000000002</v>
      </c>
      <c r="N897" s="3">
        <v>3194.7156499999992</v>
      </c>
      <c r="O897" s="3">
        <v>2230.3042999999998</v>
      </c>
      <c r="P897" s="3">
        <v>1633.3369499999997</v>
      </c>
      <c r="Q897" s="3">
        <v>3478.4567999999995</v>
      </c>
      <c r="R897" s="3">
        <v>4755.4605000000001</v>
      </c>
      <c r="S897" s="3">
        <v>978.096</v>
      </c>
      <c r="T897" s="3">
        <v>5438.8804399999999</v>
      </c>
      <c r="U897" s="3">
        <v>37561.112540000002</v>
      </c>
      <c r="V897" s="163">
        <f ca="1">SUM(INDIRECT(Inputs!$C$11&amp;ROW()&amp;":"&amp;Inputs!$C$12&amp;ROW()))</f>
        <v>3478.4567999999995</v>
      </c>
      <c r="W897" s="163">
        <f ca="1">SUM(INDIRECT(Inputs!$C$13&amp;ROW()&amp;":"&amp;Inputs!$C$14&amp;ROW()))</f>
        <v>26388.675599999999</v>
      </c>
      <c r="X897" s="3" t="str">
        <f>IF(COUNTIFS(Lookups!$A:$A,C897)=1,"Gross Sales","")</f>
        <v/>
      </c>
      <c r="Y897" s="3" t="str">
        <f>IF(COUNTIFS(Lookups!$D:$D,C897)=1,"Bar Sales","")</f>
        <v/>
      </c>
      <c r="Z897" s="3" t="str">
        <f>IFERROR(VLOOKUP(C897*1,Lookups!$D:$F,3,FALSE),"")</f>
        <v/>
      </c>
      <c r="AA897" s="3" t="str">
        <f>IFERROR(VLOOKUP($C897*1,Lookups!$H:$N,3,FALSE),"")</f>
        <v>Sales</v>
      </c>
      <c r="AB897" s="3" t="str">
        <f>IFERROR(VLOOKUP($C897*1,Lookups!$H:$N,4,FALSE),"")</f>
        <v>Dinner</v>
      </c>
      <c r="AC897" s="3" t="str">
        <f>IFERROR(VLOOKUP($C897*1,Lookups!$H:$N,5,FALSE),"")</f>
        <v>Private</v>
      </c>
      <c r="AD897" s="3" t="str">
        <f>IFERROR(VLOOKUP($C897*1,Lookups!$H:$N,6,FALSE),"")</f>
        <v>Food</v>
      </c>
      <c r="AE897" s="3">
        <f>IFERROR(VLOOKUP($C897*1,Lookups!$H:$N,7,FALSE),"")</f>
        <v>0</v>
      </c>
      <c r="AF897" s="3" t="str">
        <f>VLOOKUP(B897*1,Stores!$A:$C,3,FALSE)</f>
        <v>DFG</v>
      </c>
    </row>
    <row r="898" spans="1:32">
      <c r="A898" s="3" t="s">
        <v>917</v>
      </c>
      <c r="B898" s="3" t="s">
        <v>952</v>
      </c>
      <c r="C898" s="3">
        <v>999219</v>
      </c>
      <c r="D898" s="3" t="s">
        <v>918</v>
      </c>
      <c r="E898" s="3" t="s">
        <v>501</v>
      </c>
      <c r="F898" s="3">
        <v>2016</v>
      </c>
      <c r="G898" s="164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-33.453000000000003</v>
      </c>
      <c r="O898" s="3">
        <v>3.09015</v>
      </c>
      <c r="P898" s="3">
        <v>1079.7150000000001</v>
      </c>
      <c r="Q898" s="3">
        <v>2012.4457499999999</v>
      </c>
      <c r="R898" s="3">
        <v>2620.9259999999999</v>
      </c>
      <c r="S898" s="3">
        <v>6458.3519000000006</v>
      </c>
      <c r="T898" s="3">
        <v>3440.5136500000003</v>
      </c>
      <c r="U898" s="3">
        <v>15581.589450000001</v>
      </c>
      <c r="V898" s="163">
        <f ca="1">SUM(INDIRECT(Inputs!$C$11&amp;ROW()&amp;":"&amp;Inputs!$C$12&amp;ROW()))</f>
        <v>2012.4457499999999</v>
      </c>
      <c r="W898" s="163">
        <f ca="1">SUM(INDIRECT(Inputs!$C$13&amp;ROW()&amp;":"&amp;Inputs!$C$14&amp;ROW()))</f>
        <v>3061.7979</v>
      </c>
      <c r="X898" s="3" t="str">
        <f>IF(COUNTIFS(Lookups!$A:$A,C898)=1,"Gross Sales","")</f>
        <v/>
      </c>
      <c r="Y898" s="3" t="str">
        <f>IF(COUNTIFS(Lookups!$D:$D,C898)=1,"Bar Sales","")</f>
        <v/>
      </c>
      <c r="Z898" s="3" t="str">
        <f>IFERROR(VLOOKUP(C898*1,Lookups!$D:$F,3,FALSE),"")</f>
        <v/>
      </c>
      <c r="AA898" s="3" t="str">
        <f>IFERROR(VLOOKUP($C898*1,Lookups!$H:$N,3,FALSE),"")</f>
        <v>Sales</v>
      </c>
      <c r="AB898" s="3" t="str">
        <f>IFERROR(VLOOKUP($C898*1,Lookups!$H:$N,4,FALSE),"")</f>
        <v>Dinner</v>
      </c>
      <c r="AC898" s="3" t="str">
        <f>IFERROR(VLOOKUP($C898*1,Lookups!$H:$N,5,FALSE),"")</f>
        <v>Private</v>
      </c>
      <c r="AD898" s="3" t="str">
        <f>IFERROR(VLOOKUP($C898*1,Lookups!$H:$N,6,FALSE),"")</f>
        <v>Food</v>
      </c>
      <c r="AE898" s="3">
        <f>IFERROR(VLOOKUP($C898*1,Lookups!$H:$N,7,FALSE),"")</f>
        <v>0</v>
      </c>
      <c r="AF898" s="3" t="str">
        <f>VLOOKUP(B898*1,Stores!$A:$C,3,FALSE)</f>
        <v>DFG</v>
      </c>
    </row>
    <row r="899" spans="1:32">
      <c r="A899" s="3" t="s">
        <v>917</v>
      </c>
      <c r="B899" s="3" t="s">
        <v>953</v>
      </c>
      <c r="C899" s="3">
        <v>999219</v>
      </c>
      <c r="D899" s="3" t="s">
        <v>918</v>
      </c>
      <c r="E899" s="3" t="s">
        <v>501</v>
      </c>
      <c r="F899" s="3">
        <v>2016</v>
      </c>
      <c r="G899" s="164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-47.347999999999999</v>
      </c>
      <c r="T899" s="3">
        <v>6027.0227500000001</v>
      </c>
      <c r="U899" s="3">
        <v>5979.6747500000001</v>
      </c>
      <c r="V899" s="163">
        <f ca="1">SUM(INDIRECT(Inputs!$C$11&amp;ROW()&amp;":"&amp;Inputs!$C$12&amp;ROW()))</f>
        <v>0</v>
      </c>
      <c r="W899" s="163">
        <f ca="1">SUM(INDIRECT(Inputs!$C$13&amp;ROW()&amp;":"&amp;Inputs!$C$14&amp;ROW()))</f>
        <v>0</v>
      </c>
      <c r="X899" s="3" t="str">
        <f>IF(COUNTIFS(Lookups!$A:$A,C899)=1,"Gross Sales","")</f>
        <v/>
      </c>
      <c r="Y899" s="3" t="str">
        <f>IF(COUNTIFS(Lookups!$D:$D,C899)=1,"Bar Sales","")</f>
        <v/>
      </c>
      <c r="Z899" s="3" t="str">
        <f>IFERROR(VLOOKUP(C899*1,Lookups!$D:$F,3,FALSE),"")</f>
        <v/>
      </c>
      <c r="AA899" s="3" t="str">
        <f>IFERROR(VLOOKUP($C899*1,Lookups!$H:$N,3,FALSE),"")</f>
        <v>Sales</v>
      </c>
      <c r="AB899" s="3" t="str">
        <f>IFERROR(VLOOKUP($C899*1,Lookups!$H:$N,4,FALSE),"")</f>
        <v>Dinner</v>
      </c>
      <c r="AC899" s="3" t="str">
        <f>IFERROR(VLOOKUP($C899*1,Lookups!$H:$N,5,FALSE),"")</f>
        <v>Private</v>
      </c>
      <c r="AD899" s="3" t="str">
        <f>IFERROR(VLOOKUP($C899*1,Lookups!$H:$N,6,FALSE),"")</f>
        <v>Food</v>
      </c>
      <c r="AE899" s="3">
        <f>IFERROR(VLOOKUP($C899*1,Lookups!$H:$N,7,FALSE),"")</f>
        <v>0</v>
      </c>
      <c r="AF899" s="3" t="str">
        <f>VLOOKUP(B899*1,Stores!$A:$C,3,FALSE)</f>
        <v>DFG</v>
      </c>
    </row>
    <row r="900" spans="1:32">
      <c r="A900" s="3" t="s">
        <v>917</v>
      </c>
      <c r="B900" s="3" t="s">
        <v>919</v>
      </c>
      <c r="C900" s="3">
        <v>999220</v>
      </c>
      <c r="D900" s="3" t="s">
        <v>918</v>
      </c>
      <c r="E900" s="3" t="s">
        <v>505</v>
      </c>
      <c r="F900" s="3">
        <v>2016</v>
      </c>
      <c r="G900" s="164">
        <v>0</v>
      </c>
      <c r="H900" s="3">
        <v>59.352999999999994</v>
      </c>
      <c r="I900" s="3">
        <v>75.515999999999991</v>
      </c>
      <c r="J900" s="3">
        <v>0</v>
      </c>
      <c r="K900" s="3">
        <v>357.52500000000003</v>
      </c>
      <c r="L900" s="3">
        <v>18.472999999999999</v>
      </c>
      <c r="M900" s="3">
        <v>6.5659999999999998</v>
      </c>
      <c r="N900" s="3">
        <v>84.587999999999994</v>
      </c>
      <c r="O900" s="3">
        <v>84.766499999999994</v>
      </c>
      <c r="P900" s="3">
        <v>-36.959999999999994</v>
      </c>
      <c r="Q900" s="3">
        <v>0</v>
      </c>
      <c r="R900" s="3">
        <v>0</v>
      </c>
      <c r="S900" s="3">
        <v>0</v>
      </c>
      <c r="T900" s="3">
        <v>0</v>
      </c>
      <c r="U900" s="3">
        <v>649.82749999999987</v>
      </c>
      <c r="V900" s="163">
        <f ca="1">SUM(INDIRECT(Inputs!$C$11&amp;ROW()&amp;":"&amp;Inputs!$C$12&amp;ROW()))</f>
        <v>0</v>
      </c>
      <c r="W900" s="163">
        <f ca="1">SUM(INDIRECT(Inputs!$C$13&amp;ROW()&amp;":"&amp;Inputs!$C$14&amp;ROW()))</f>
        <v>649.82749999999987</v>
      </c>
      <c r="X900" s="3" t="str">
        <f>IF(COUNTIFS(Lookups!$A:$A,C900)=1,"Gross Sales","")</f>
        <v/>
      </c>
      <c r="Y900" s="3" t="str">
        <f>IF(COUNTIFS(Lookups!$D:$D,C900)=1,"Bar Sales","")</f>
        <v/>
      </c>
      <c r="Z900" s="3" t="str">
        <f>IFERROR(VLOOKUP(C900*1,Lookups!$D:$F,3,FALSE),"")</f>
        <v/>
      </c>
      <c r="AA900" s="3" t="str">
        <f>IFERROR(VLOOKUP($C900*1,Lookups!$H:$N,3,FALSE),"")</f>
        <v>Sales</v>
      </c>
      <c r="AB900" s="3" t="str">
        <f>IFERROR(VLOOKUP($C900*1,Lookups!$H:$N,4,FALSE),"")</f>
        <v>Lunch</v>
      </c>
      <c r="AC900" s="3" t="str">
        <f>IFERROR(VLOOKUP($C900*1,Lookups!$H:$N,5,FALSE),"")</f>
        <v>Bar</v>
      </c>
      <c r="AD900" s="3" t="str">
        <f>IFERROR(VLOOKUP($C900*1,Lookups!$H:$N,6,FALSE),"")</f>
        <v>Food</v>
      </c>
      <c r="AE900" s="3">
        <f>IFERROR(VLOOKUP($C900*1,Lookups!$H:$N,7,FALSE),"")</f>
        <v>0</v>
      </c>
      <c r="AF900" s="3" t="str">
        <f>VLOOKUP(B900*1,Stores!$A:$C,3,FALSE)</f>
        <v>DFDE</v>
      </c>
    </row>
    <row r="901" spans="1:32">
      <c r="A901" s="3" t="s">
        <v>917</v>
      </c>
      <c r="B901" s="3" t="s">
        <v>920</v>
      </c>
      <c r="C901" s="3">
        <v>999220</v>
      </c>
      <c r="D901" s="3" t="s">
        <v>918</v>
      </c>
      <c r="E901" s="3" t="s">
        <v>505</v>
      </c>
      <c r="F901" s="3">
        <v>2016</v>
      </c>
      <c r="G901" s="164">
        <v>0</v>
      </c>
      <c r="H901" s="3">
        <v>-32.340000000000003</v>
      </c>
      <c r="I901" s="3">
        <v>7.9694999999999983</v>
      </c>
      <c r="J901" s="3">
        <v>-0.89249999999999985</v>
      </c>
      <c r="K901" s="3">
        <v>107.86299999999999</v>
      </c>
      <c r="L901" s="3">
        <v>47.201700000000002</v>
      </c>
      <c r="M901" s="3">
        <v>51.66</v>
      </c>
      <c r="N901" s="3">
        <v>132.59399999999999</v>
      </c>
      <c r="O901" s="3">
        <v>75.53</v>
      </c>
      <c r="P901" s="3">
        <v>7.7875000000000005</v>
      </c>
      <c r="Q901" s="3">
        <v>-46.717999999999996</v>
      </c>
      <c r="R901" s="3">
        <v>0</v>
      </c>
      <c r="S901" s="3">
        <v>115.2585</v>
      </c>
      <c r="T901" s="3">
        <v>408.56200000000001</v>
      </c>
      <c r="U901" s="3">
        <v>874.47569999999996</v>
      </c>
      <c r="V901" s="163">
        <f ca="1">SUM(INDIRECT(Inputs!$C$11&amp;ROW()&amp;":"&amp;Inputs!$C$12&amp;ROW()))</f>
        <v>-46.717999999999996</v>
      </c>
      <c r="W901" s="163">
        <f ca="1">SUM(INDIRECT(Inputs!$C$13&amp;ROW()&amp;":"&amp;Inputs!$C$14&amp;ROW()))</f>
        <v>350.65519999999998</v>
      </c>
      <c r="X901" s="3" t="str">
        <f>IF(COUNTIFS(Lookups!$A:$A,C901)=1,"Gross Sales","")</f>
        <v/>
      </c>
      <c r="Y901" s="3" t="str">
        <f>IF(COUNTIFS(Lookups!$D:$D,C901)=1,"Bar Sales","")</f>
        <v/>
      </c>
      <c r="Z901" s="3" t="str">
        <f>IFERROR(VLOOKUP(C901*1,Lookups!$D:$F,3,FALSE),"")</f>
        <v/>
      </c>
      <c r="AA901" s="3" t="str">
        <f>IFERROR(VLOOKUP($C901*1,Lookups!$H:$N,3,FALSE),"")</f>
        <v>Sales</v>
      </c>
      <c r="AB901" s="3" t="str">
        <f>IFERROR(VLOOKUP($C901*1,Lookups!$H:$N,4,FALSE),"")</f>
        <v>Lunch</v>
      </c>
      <c r="AC901" s="3" t="str">
        <f>IFERROR(VLOOKUP($C901*1,Lookups!$H:$N,5,FALSE),"")</f>
        <v>Bar</v>
      </c>
      <c r="AD901" s="3" t="str">
        <f>IFERROR(VLOOKUP($C901*1,Lookups!$H:$N,6,FALSE),"")</f>
        <v>Food</v>
      </c>
      <c r="AE901" s="3">
        <f>IFERROR(VLOOKUP($C901*1,Lookups!$H:$N,7,FALSE),"")</f>
        <v>0</v>
      </c>
      <c r="AF901" s="3" t="str">
        <f>VLOOKUP(B901*1,Stores!$A:$C,3,FALSE)</f>
        <v>DFDE</v>
      </c>
    </row>
    <row r="902" spans="1:32">
      <c r="A902" s="3" t="s">
        <v>917</v>
      </c>
      <c r="B902" s="3" t="s">
        <v>921</v>
      </c>
      <c r="C902" s="3">
        <v>999220</v>
      </c>
      <c r="D902" s="3" t="s">
        <v>918</v>
      </c>
      <c r="E902" s="3" t="s">
        <v>505</v>
      </c>
      <c r="F902" s="3">
        <v>2016</v>
      </c>
      <c r="G902" s="164">
        <v>0</v>
      </c>
      <c r="H902" s="3">
        <v>6887.5552199999993</v>
      </c>
      <c r="I902" s="3">
        <v>8328.9487399999998</v>
      </c>
      <c r="J902" s="3">
        <v>5282.4253999999992</v>
      </c>
      <c r="K902" s="3">
        <v>7105.3915799999995</v>
      </c>
      <c r="L902" s="3">
        <v>7721.0898799999995</v>
      </c>
      <c r="M902" s="3">
        <v>5206.2464999999993</v>
      </c>
      <c r="N902" s="3">
        <v>4334.4737799999994</v>
      </c>
      <c r="O902" s="3">
        <v>6607.0149599999995</v>
      </c>
      <c r="P902" s="3">
        <v>6167.1052800000007</v>
      </c>
      <c r="Q902" s="3">
        <v>5758.5427200000004</v>
      </c>
      <c r="R902" s="3">
        <v>5717.4508999999989</v>
      </c>
      <c r="S902" s="3">
        <v>6673.5049500000005</v>
      </c>
      <c r="T902" s="3">
        <v>9092.2342000000008</v>
      </c>
      <c r="U902" s="3">
        <v>84881.984110000005</v>
      </c>
      <c r="V902" s="163">
        <f ca="1">SUM(INDIRECT(Inputs!$C$11&amp;ROW()&amp;":"&amp;Inputs!$C$12&amp;ROW()))</f>
        <v>5758.5427200000004</v>
      </c>
      <c r="W902" s="163">
        <f ca="1">SUM(INDIRECT(Inputs!$C$13&amp;ROW()&amp;":"&amp;Inputs!$C$14&amp;ROW()))</f>
        <v>63398.79406</v>
      </c>
      <c r="X902" s="3" t="str">
        <f>IF(COUNTIFS(Lookups!$A:$A,C902)=1,"Gross Sales","")</f>
        <v/>
      </c>
      <c r="Y902" s="3" t="str">
        <f>IF(COUNTIFS(Lookups!$D:$D,C902)=1,"Bar Sales","")</f>
        <v/>
      </c>
      <c r="Z902" s="3" t="str">
        <f>IFERROR(VLOOKUP(C902*1,Lookups!$D:$F,3,FALSE),"")</f>
        <v/>
      </c>
      <c r="AA902" s="3" t="str">
        <f>IFERROR(VLOOKUP($C902*1,Lookups!$H:$N,3,FALSE),"")</f>
        <v>Sales</v>
      </c>
      <c r="AB902" s="3" t="str">
        <f>IFERROR(VLOOKUP($C902*1,Lookups!$H:$N,4,FALSE),"")</f>
        <v>Lunch</v>
      </c>
      <c r="AC902" s="3" t="str">
        <f>IFERROR(VLOOKUP($C902*1,Lookups!$H:$N,5,FALSE),"")</f>
        <v>Bar</v>
      </c>
      <c r="AD902" s="3" t="str">
        <f>IFERROR(VLOOKUP($C902*1,Lookups!$H:$N,6,FALSE),"")</f>
        <v>Food</v>
      </c>
      <c r="AE902" s="3">
        <f>IFERROR(VLOOKUP($C902*1,Lookups!$H:$N,7,FALSE),"")</f>
        <v>0</v>
      </c>
      <c r="AF902" s="3" t="str">
        <f>VLOOKUP(B902*1,Stores!$A:$C,3,FALSE)</f>
        <v>DFDE</v>
      </c>
    </row>
    <row r="903" spans="1:32">
      <c r="A903" s="3" t="s">
        <v>917</v>
      </c>
      <c r="B903" s="3" t="s">
        <v>922</v>
      </c>
      <c r="C903" s="3">
        <v>999220</v>
      </c>
      <c r="D903" s="3" t="s">
        <v>918</v>
      </c>
      <c r="E903" s="3" t="s">
        <v>505</v>
      </c>
      <c r="F903" s="3">
        <v>2016</v>
      </c>
      <c r="G903" s="164">
        <v>0</v>
      </c>
      <c r="H903" s="3">
        <v>34.8005</v>
      </c>
      <c r="I903" s="3">
        <v>776.66399999999987</v>
      </c>
      <c r="J903" s="3">
        <v>-34.544999999999995</v>
      </c>
      <c r="K903" s="3">
        <v>88.318999999999988</v>
      </c>
      <c r="L903" s="3">
        <v>938.20999999999992</v>
      </c>
      <c r="M903" s="3">
        <v>0</v>
      </c>
      <c r="N903" s="3">
        <v>200.36099999999999</v>
      </c>
      <c r="O903" s="3">
        <v>-32.681599999999996</v>
      </c>
      <c r="P903" s="3">
        <v>0</v>
      </c>
      <c r="Q903" s="3">
        <v>-4.2</v>
      </c>
      <c r="R903" s="3">
        <v>29.049999999999997</v>
      </c>
      <c r="S903" s="3">
        <v>221.67599999999999</v>
      </c>
      <c r="T903" s="3">
        <v>-9.2091999999999992</v>
      </c>
      <c r="U903" s="3">
        <v>2208.4447</v>
      </c>
      <c r="V903" s="163">
        <f ca="1">SUM(INDIRECT(Inputs!$C$11&amp;ROW()&amp;":"&amp;Inputs!$C$12&amp;ROW()))</f>
        <v>-4.2</v>
      </c>
      <c r="W903" s="163">
        <f ca="1">SUM(INDIRECT(Inputs!$C$13&amp;ROW()&amp;":"&amp;Inputs!$C$14&amp;ROW()))</f>
        <v>1966.9278999999999</v>
      </c>
      <c r="X903" s="3" t="str">
        <f>IF(COUNTIFS(Lookups!$A:$A,C903)=1,"Gross Sales","")</f>
        <v/>
      </c>
      <c r="Y903" s="3" t="str">
        <f>IF(COUNTIFS(Lookups!$D:$D,C903)=1,"Bar Sales","")</f>
        <v/>
      </c>
      <c r="Z903" s="3" t="str">
        <f>IFERROR(VLOOKUP(C903*1,Lookups!$D:$F,3,FALSE),"")</f>
        <v/>
      </c>
      <c r="AA903" s="3" t="str">
        <f>IFERROR(VLOOKUP($C903*1,Lookups!$H:$N,3,FALSE),"")</f>
        <v>Sales</v>
      </c>
      <c r="AB903" s="3" t="str">
        <f>IFERROR(VLOOKUP($C903*1,Lookups!$H:$N,4,FALSE),"")</f>
        <v>Lunch</v>
      </c>
      <c r="AC903" s="3" t="str">
        <f>IFERROR(VLOOKUP($C903*1,Lookups!$H:$N,5,FALSE),"")</f>
        <v>Bar</v>
      </c>
      <c r="AD903" s="3" t="str">
        <f>IFERROR(VLOOKUP($C903*1,Lookups!$H:$N,6,FALSE),"")</f>
        <v>Food</v>
      </c>
      <c r="AE903" s="3">
        <f>IFERROR(VLOOKUP($C903*1,Lookups!$H:$N,7,FALSE),"")</f>
        <v>0</v>
      </c>
      <c r="AF903" s="3" t="str">
        <f>VLOOKUP(B903*1,Stores!$A:$C,3,FALSE)</f>
        <v>DFDE</v>
      </c>
    </row>
    <row r="904" spans="1:32">
      <c r="A904" s="3" t="s">
        <v>917</v>
      </c>
      <c r="B904" s="3" t="s">
        <v>923</v>
      </c>
      <c r="C904" s="3">
        <v>999220</v>
      </c>
      <c r="D904" s="3" t="s">
        <v>918</v>
      </c>
      <c r="E904" s="3" t="s">
        <v>505</v>
      </c>
      <c r="F904" s="3">
        <v>2016</v>
      </c>
      <c r="G904" s="164">
        <v>0</v>
      </c>
      <c r="H904" s="3">
        <v>2649.8472000000002</v>
      </c>
      <c r="I904" s="3">
        <v>3078.3647999999998</v>
      </c>
      <c r="J904" s="3">
        <v>3012.3146899999997</v>
      </c>
      <c r="K904" s="3">
        <v>2863.4105499999996</v>
      </c>
      <c r="L904" s="3">
        <v>3556.8842399999994</v>
      </c>
      <c r="M904" s="3">
        <v>3152.4884999999999</v>
      </c>
      <c r="N904" s="3">
        <v>3247.2615000000001</v>
      </c>
      <c r="O904" s="3">
        <v>2875.4092499999997</v>
      </c>
      <c r="P904" s="3">
        <v>4835.5054999999993</v>
      </c>
      <c r="Q904" s="3">
        <v>4141.254249999999</v>
      </c>
      <c r="R904" s="3">
        <v>4087.6035200000001</v>
      </c>
      <c r="S904" s="3">
        <v>3051.6864</v>
      </c>
      <c r="T904" s="3">
        <v>4786.3441499999999</v>
      </c>
      <c r="U904" s="3">
        <v>45338.374549999993</v>
      </c>
      <c r="V904" s="163">
        <f ca="1">SUM(INDIRECT(Inputs!$C$11&amp;ROW()&amp;":"&amp;Inputs!$C$12&amp;ROW()))</f>
        <v>4141.254249999999</v>
      </c>
      <c r="W904" s="163">
        <f ca="1">SUM(INDIRECT(Inputs!$C$13&amp;ROW()&amp;":"&amp;Inputs!$C$14&amp;ROW()))</f>
        <v>33412.74048</v>
      </c>
      <c r="X904" s="3" t="str">
        <f>IF(COUNTIFS(Lookups!$A:$A,C904)=1,"Gross Sales","")</f>
        <v/>
      </c>
      <c r="Y904" s="3" t="str">
        <f>IF(COUNTIFS(Lookups!$D:$D,C904)=1,"Bar Sales","")</f>
        <v/>
      </c>
      <c r="Z904" s="3" t="str">
        <f>IFERROR(VLOOKUP(C904*1,Lookups!$D:$F,3,FALSE),"")</f>
        <v/>
      </c>
      <c r="AA904" s="3" t="str">
        <f>IFERROR(VLOOKUP($C904*1,Lookups!$H:$N,3,FALSE),"")</f>
        <v>Sales</v>
      </c>
      <c r="AB904" s="3" t="str">
        <f>IFERROR(VLOOKUP($C904*1,Lookups!$H:$N,4,FALSE),"")</f>
        <v>Lunch</v>
      </c>
      <c r="AC904" s="3" t="str">
        <f>IFERROR(VLOOKUP($C904*1,Lookups!$H:$N,5,FALSE),"")</f>
        <v>Bar</v>
      </c>
      <c r="AD904" s="3" t="str">
        <f>IFERROR(VLOOKUP($C904*1,Lookups!$H:$N,6,FALSE),"")</f>
        <v>Food</v>
      </c>
      <c r="AE904" s="3">
        <f>IFERROR(VLOOKUP($C904*1,Lookups!$H:$N,7,FALSE),"")</f>
        <v>0</v>
      </c>
      <c r="AF904" s="3" t="str">
        <f>VLOOKUP(B904*1,Stores!$A:$C,3,FALSE)</f>
        <v>DFDE</v>
      </c>
    </row>
    <row r="905" spans="1:32">
      <c r="A905" s="3" t="s">
        <v>917</v>
      </c>
      <c r="B905" s="3" t="s">
        <v>924</v>
      </c>
      <c r="C905" s="3">
        <v>999220</v>
      </c>
      <c r="D905" s="3" t="s">
        <v>918</v>
      </c>
      <c r="E905" s="3" t="s">
        <v>505</v>
      </c>
      <c r="F905" s="3">
        <v>2016</v>
      </c>
      <c r="G905" s="164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4.032</v>
      </c>
      <c r="Q905" s="3">
        <v>2940.1924999999997</v>
      </c>
      <c r="R905" s="3">
        <v>3611.8389999999999</v>
      </c>
      <c r="S905" s="3">
        <v>5451.0049999999992</v>
      </c>
      <c r="T905" s="3">
        <v>4695.5020000000004</v>
      </c>
      <c r="U905" s="3">
        <v>16702.570500000002</v>
      </c>
      <c r="V905" s="163">
        <f ca="1">SUM(INDIRECT(Inputs!$C$11&amp;ROW()&amp;":"&amp;Inputs!$C$12&amp;ROW()))</f>
        <v>2940.1924999999997</v>
      </c>
      <c r="W905" s="163">
        <f ca="1">SUM(INDIRECT(Inputs!$C$13&amp;ROW()&amp;":"&amp;Inputs!$C$14&amp;ROW()))</f>
        <v>2944.2244999999998</v>
      </c>
      <c r="X905" s="3" t="str">
        <f>IF(COUNTIFS(Lookups!$A:$A,C905)=1,"Gross Sales","")</f>
        <v/>
      </c>
      <c r="Y905" s="3" t="str">
        <f>IF(COUNTIFS(Lookups!$D:$D,C905)=1,"Bar Sales","")</f>
        <v/>
      </c>
      <c r="Z905" s="3" t="str">
        <f>IFERROR(VLOOKUP(C905*1,Lookups!$D:$F,3,FALSE),"")</f>
        <v/>
      </c>
      <c r="AA905" s="3" t="str">
        <f>IFERROR(VLOOKUP($C905*1,Lookups!$H:$N,3,FALSE),"")</f>
        <v>Sales</v>
      </c>
      <c r="AB905" s="3" t="str">
        <f>IFERROR(VLOOKUP($C905*1,Lookups!$H:$N,4,FALSE),"")</f>
        <v>Lunch</v>
      </c>
      <c r="AC905" s="3" t="str">
        <f>IFERROR(VLOOKUP($C905*1,Lookups!$H:$N,5,FALSE),"")</f>
        <v>Bar</v>
      </c>
      <c r="AD905" s="3" t="str">
        <f>IFERROR(VLOOKUP($C905*1,Lookups!$H:$N,6,FALSE),"")</f>
        <v>Food</v>
      </c>
      <c r="AE905" s="3">
        <f>IFERROR(VLOOKUP($C905*1,Lookups!$H:$N,7,FALSE),"")</f>
        <v>0</v>
      </c>
      <c r="AF905" s="3" t="str">
        <f>VLOOKUP(B905*1,Stores!$A:$C,3,FALSE)</f>
        <v>DFDE</v>
      </c>
    </row>
    <row r="906" spans="1:32">
      <c r="A906" s="3" t="s">
        <v>917</v>
      </c>
      <c r="B906" s="3" t="s">
        <v>925</v>
      </c>
      <c r="C906" s="3">
        <v>999220</v>
      </c>
      <c r="D906" s="3" t="s">
        <v>918</v>
      </c>
      <c r="E906" s="3" t="s">
        <v>505</v>
      </c>
      <c r="F906" s="3">
        <v>2016</v>
      </c>
      <c r="G906" s="164">
        <v>0</v>
      </c>
      <c r="H906" s="3">
        <v>633.08699999999999</v>
      </c>
      <c r="I906" s="3">
        <v>463.26</v>
      </c>
      <c r="J906" s="3">
        <v>-4.4099999999999993</v>
      </c>
      <c r="K906" s="3">
        <v>117.50654999999998</v>
      </c>
      <c r="L906" s="3">
        <v>-12.194000000000001</v>
      </c>
      <c r="M906" s="3">
        <v>0</v>
      </c>
      <c r="N906" s="3">
        <v>0</v>
      </c>
      <c r="O906" s="3">
        <v>0</v>
      </c>
      <c r="P906" s="3">
        <v>6.734</v>
      </c>
      <c r="Q906" s="3">
        <v>-42.993999999999993</v>
      </c>
      <c r="R906" s="3">
        <v>-10.081399999999999</v>
      </c>
      <c r="S906" s="3">
        <v>111.804</v>
      </c>
      <c r="T906" s="3">
        <v>60.640650000000001</v>
      </c>
      <c r="U906" s="3">
        <v>1323.3528000000001</v>
      </c>
      <c r="V906" s="163">
        <f ca="1">SUM(INDIRECT(Inputs!$C$11&amp;ROW()&amp;":"&amp;Inputs!$C$12&amp;ROW()))</f>
        <v>-42.993999999999993</v>
      </c>
      <c r="W906" s="163">
        <f ca="1">SUM(INDIRECT(Inputs!$C$13&amp;ROW()&amp;":"&amp;Inputs!$C$14&amp;ROW()))</f>
        <v>1160.98955</v>
      </c>
      <c r="X906" s="3" t="str">
        <f>IF(COUNTIFS(Lookups!$A:$A,C906)=1,"Gross Sales","")</f>
        <v/>
      </c>
      <c r="Y906" s="3" t="str">
        <f>IF(COUNTIFS(Lookups!$D:$D,C906)=1,"Bar Sales","")</f>
        <v/>
      </c>
      <c r="Z906" s="3" t="str">
        <f>IFERROR(VLOOKUP(C906*1,Lookups!$D:$F,3,FALSE),"")</f>
        <v/>
      </c>
      <c r="AA906" s="3" t="str">
        <f>IFERROR(VLOOKUP($C906*1,Lookups!$H:$N,3,FALSE),"")</f>
        <v>Sales</v>
      </c>
      <c r="AB906" s="3" t="str">
        <f>IFERROR(VLOOKUP($C906*1,Lookups!$H:$N,4,FALSE),"")</f>
        <v>Lunch</v>
      </c>
      <c r="AC906" s="3" t="str">
        <f>IFERROR(VLOOKUP($C906*1,Lookups!$H:$N,5,FALSE),"")</f>
        <v>Bar</v>
      </c>
      <c r="AD906" s="3" t="str">
        <f>IFERROR(VLOOKUP($C906*1,Lookups!$H:$N,6,FALSE),"")</f>
        <v>Food</v>
      </c>
      <c r="AE906" s="3">
        <f>IFERROR(VLOOKUP($C906*1,Lookups!$H:$N,7,FALSE),"")</f>
        <v>0</v>
      </c>
      <c r="AF906" s="3" t="str">
        <f>VLOOKUP(B906*1,Stores!$A:$C,3,FALSE)</f>
        <v>DFDE</v>
      </c>
    </row>
    <row r="907" spans="1:32">
      <c r="A907" s="3" t="s">
        <v>917</v>
      </c>
      <c r="B907" s="3" t="s">
        <v>926</v>
      </c>
      <c r="C907" s="3">
        <v>999220</v>
      </c>
      <c r="D907" s="3" t="s">
        <v>918</v>
      </c>
      <c r="E907" s="3" t="s">
        <v>505</v>
      </c>
      <c r="F907" s="3">
        <v>2016</v>
      </c>
      <c r="G907" s="164">
        <v>0</v>
      </c>
      <c r="H907" s="3">
        <v>14393.486799999997</v>
      </c>
      <c r="I907" s="3">
        <v>14358.781500000001</v>
      </c>
      <c r="J907" s="3">
        <v>10127.8163</v>
      </c>
      <c r="K907" s="3">
        <v>11636.534</v>
      </c>
      <c r="L907" s="3">
        <v>12148.54767</v>
      </c>
      <c r="M907" s="3">
        <v>9147.2954999999984</v>
      </c>
      <c r="N907" s="3">
        <v>8454.6503999999986</v>
      </c>
      <c r="O907" s="3">
        <v>10324.875749999999</v>
      </c>
      <c r="P907" s="3">
        <v>7002.9093399999992</v>
      </c>
      <c r="Q907" s="3">
        <v>8895.2177999999985</v>
      </c>
      <c r="R907" s="3">
        <v>9660.7969499999999</v>
      </c>
      <c r="S907" s="3">
        <v>12081.778799999998</v>
      </c>
      <c r="T907" s="3">
        <v>18042.624529999997</v>
      </c>
      <c r="U907" s="3">
        <v>146275.31533999997</v>
      </c>
      <c r="V907" s="163">
        <f ca="1">SUM(INDIRECT(Inputs!$C$11&amp;ROW()&amp;":"&amp;Inputs!$C$12&amp;ROW()))</f>
        <v>8895.2177999999985</v>
      </c>
      <c r="W907" s="163">
        <f ca="1">SUM(INDIRECT(Inputs!$C$13&amp;ROW()&amp;":"&amp;Inputs!$C$14&amp;ROW()))</f>
        <v>106490.11505999998</v>
      </c>
      <c r="X907" s="3" t="str">
        <f>IF(COUNTIFS(Lookups!$A:$A,C907)=1,"Gross Sales","")</f>
        <v/>
      </c>
      <c r="Y907" s="3" t="str">
        <f>IF(COUNTIFS(Lookups!$D:$D,C907)=1,"Bar Sales","")</f>
        <v/>
      </c>
      <c r="Z907" s="3" t="str">
        <f>IFERROR(VLOOKUP(C907*1,Lookups!$D:$F,3,FALSE),"")</f>
        <v/>
      </c>
      <c r="AA907" s="3" t="str">
        <f>IFERROR(VLOOKUP($C907*1,Lookups!$H:$N,3,FALSE),"")</f>
        <v>Sales</v>
      </c>
      <c r="AB907" s="3" t="str">
        <f>IFERROR(VLOOKUP($C907*1,Lookups!$H:$N,4,FALSE),"")</f>
        <v>Lunch</v>
      </c>
      <c r="AC907" s="3" t="str">
        <f>IFERROR(VLOOKUP($C907*1,Lookups!$H:$N,5,FALSE),"")</f>
        <v>Bar</v>
      </c>
      <c r="AD907" s="3" t="str">
        <f>IFERROR(VLOOKUP($C907*1,Lookups!$H:$N,6,FALSE),"")</f>
        <v>Food</v>
      </c>
      <c r="AE907" s="3">
        <f>IFERROR(VLOOKUP($C907*1,Lookups!$H:$N,7,FALSE),"")</f>
        <v>0</v>
      </c>
      <c r="AF907" s="3" t="str">
        <f>VLOOKUP(B907*1,Stores!$A:$C,3,FALSE)</f>
        <v>DFDE</v>
      </c>
    </row>
    <row r="908" spans="1:32">
      <c r="A908" s="3" t="s">
        <v>917</v>
      </c>
      <c r="B908" s="3" t="s">
        <v>927</v>
      </c>
      <c r="C908" s="3">
        <v>999220</v>
      </c>
      <c r="D908" s="3" t="s">
        <v>918</v>
      </c>
      <c r="E908" s="3" t="s">
        <v>505</v>
      </c>
      <c r="F908" s="3">
        <v>2016</v>
      </c>
      <c r="G908" s="164">
        <v>0</v>
      </c>
      <c r="H908" s="3">
        <v>3583.087199999999</v>
      </c>
      <c r="I908" s="3">
        <v>5413.7264999999998</v>
      </c>
      <c r="J908" s="3">
        <v>4768.6946999999991</v>
      </c>
      <c r="K908" s="3">
        <v>6494.5133399999995</v>
      </c>
      <c r="L908" s="3">
        <v>4764.5053400000006</v>
      </c>
      <c r="M908" s="3">
        <v>4910.7902199999999</v>
      </c>
      <c r="N908" s="3">
        <v>2832.2837199999999</v>
      </c>
      <c r="O908" s="3">
        <v>2458.1274899999999</v>
      </c>
      <c r="P908" s="3">
        <v>3547.3780999999994</v>
      </c>
      <c r="Q908" s="3">
        <v>4544.4900199999993</v>
      </c>
      <c r="R908" s="3">
        <v>4008.4984799999993</v>
      </c>
      <c r="S908" s="3">
        <v>3874.6935499999995</v>
      </c>
      <c r="T908" s="3">
        <v>5374.7120000000004</v>
      </c>
      <c r="U908" s="3">
        <v>56575.500659999991</v>
      </c>
      <c r="V908" s="163">
        <f ca="1">SUM(INDIRECT(Inputs!$C$11&amp;ROW()&amp;":"&amp;Inputs!$C$12&amp;ROW()))</f>
        <v>4544.4900199999993</v>
      </c>
      <c r="W908" s="163">
        <f ca="1">SUM(INDIRECT(Inputs!$C$13&amp;ROW()&amp;":"&amp;Inputs!$C$14&amp;ROW()))</f>
        <v>43317.596629999993</v>
      </c>
      <c r="X908" s="3" t="str">
        <f>IF(COUNTIFS(Lookups!$A:$A,C908)=1,"Gross Sales","")</f>
        <v/>
      </c>
      <c r="Y908" s="3" t="str">
        <f>IF(COUNTIFS(Lookups!$D:$D,C908)=1,"Bar Sales","")</f>
        <v/>
      </c>
      <c r="Z908" s="3" t="str">
        <f>IFERROR(VLOOKUP(C908*1,Lookups!$D:$F,3,FALSE),"")</f>
        <v/>
      </c>
      <c r="AA908" s="3" t="str">
        <f>IFERROR(VLOOKUP($C908*1,Lookups!$H:$N,3,FALSE),"")</f>
        <v>Sales</v>
      </c>
      <c r="AB908" s="3" t="str">
        <f>IFERROR(VLOOKUP($C908*1,Lookups!$H:$N,4,FALSE),"")</f>
        <v>Lunch</v>
      </c>
      <c r="AC908" s="3" t="str">
        <f>IFERROR(VLOOKUP($C908*1,Lookups!$H:$N,5,FALSE),"")</f>
        <v>Bar</v>
      </c>
      <c r="AD908" s="3" t="str">
        <f>IFERROR(VLOOKUP($C908*1,Lookups!$H:$N,6,FALSE),"")</f>
        <v>Food</v>
      </c>
      <c r="AE908" s="3">
        <f>IFERROR(VLOOKUP($C908*1,Lookups!$H:$N,7,FALSE),"")</f>
        <v>0</v>
      </c>
      <c r="AF908" s="3" t="str">
        <f>VLOOKUP(B908*1,Stores!$A:$C,3,FALSE)</f>
        <v>DFDE</v>
      </c>
    </row>
    <row r="909" spans="1:32">
      <c r="A909" s="3" t="s">
        <v>917</v>
      </c>
      <c r="B909" s="3" t="s">
        <v>928</v>
      </c>
      <c r="C909" s="3">
        <v>999220</v>
      </c>
      <c r="D909" s="3" t="s">
        <v>918</v>
      </c>
      <c r="E909" s="3" t="s">
        <v>505</v>
      </c>
      <c r="F909" s="3">
        <v>2016</v>
      </c>
      <c r="G909" s="164">
        <v>0</v>
      </c>
      <c r="H909" s="3">
        <v>12.484499999999999</v>
      </c>
      <c r="I909" s="3">
        <v>-156.46365</v>
      </c>
      <c r="J909" s="3">
        <v>23.099999999999998</v>
      </c>
      <c r="K909" s="3">
        <v>-62.028120000000001</v>
      </c>
      <c r="L909" s="3">
        <v>24.884999999999998</v>
      </c>
      <c r="M909" s="3">
        <v>-50.869</v>
      </c>
      <c r="N909" s="3">
        <v>0.89249999999999985</v>
      </c>
      <c r="O909" s="3">
        <v>-61.627999999999993</v>
      </c>
      <c r="P909" s="3">
        <v>-87.391499999999994</v>
      </c>
      <c r="Q909" s="3">
        <v>-15.158499999999998</v>
      </c>
      <c r="R909" s="3">
        <v>-48.832000000000001</v>
      </c>
      <c r="S909" s="3">
        <v>-24.9375</v>
      </c>
      <c r="T909" s="3">
        <v>-43.460899999999988</v>
      </c>
      <c r="U909" s="3">
        <v>-489.40717000000001</v>
      </c>
      <c r="V909" s="163">
        <f ca="1">SUM(INDIRECT(Inputs!$C$11&amp;ROW()&amp;":"&amp;Inputs!$C$12&amp;ROW()))</f>
        <v>-15.158499999999998</v>
      </c>
      <c r="W909" s="163">
        <f ca="1">SUM(INDIRECT(Inputs!$C$13&amp;ROW()&amp;":"&amp;Inputs!$C$14&amp;ROW()))</f>
        <v>-372.17677000000003</v>
      </c>
      <c r="X909" s="3" t="str">
        <f>IF(COUNTIFS(Lookups!$A:$A,C909)=1,"Gross Sales","")</f>
        <v/>
      </c>
      <c r="Y909" s="3" t="str">
        <f>IF(COUNTIFS(Lookups!$D:$D,C909)=1,"Bar Sales","")</f>
        <v/>
      </c>
      <c r="Z909" s="3" t="str">
        <f>IFERROR(VLOOKUP(C909*1,Lookups!$D:$F,3,FALSE),"")</f>
        <v/>
      </c>
      <c r="AA909" s="3" t="str">
        <f>IFERROR(VLOOKUP($C909*1,Lookups!$H:$N,3,FALSE),"")</f>
        <v>Sales</v>
      </c>
      <c r="AB909" s="3" t="str">
        <f>IFERROR(VLOOKUP($C909*1,Lookups!$H:$N,4,FALSE),"")</f>
        <v>Lunch</v>
      </c>
      <c r="AC909" s="3" t="str">
        <f>IFERROR(VLOOKUP($C909*1,Lookups!$H:$N,5,FALSE),"")</f>
        <v>Bar</v>
      </c>
      <c r="AD909" s="3" t="str">
        <f>IFERROR(VLOOKUP($C909*1,Lookups!$H:$N,6,FALSE),"")</f>
        <v>Food</v>
      </c>
      <c r="AE909" s="3">
        <f>IFERROR(VLOOKUP($C909*1,Lookups!$H:$N,7,FALSE),"")</f>
        <v>0</v>
      </c>
      <c r="AF909" s="3" t="str">
        <f>VLOOKUP(B909*1,Stores!$A:$C,3,FALSE)</f>
        <v>DFDE</v>
      </c>
    </row>
    <row r="910" spans="1:32">
      <c r="A910" s="3" t="s">
        <v>917</v>
      </c>
      <c r="B910" s="3" t="s">
        <v>929</v>
      </c>
      <c r="C910" s="3">
        <v>999220</v>
      </c>
      <c r="D910" s="3" t="s">
        <v>918</v>
      </c>
      <c r="E910" s="3" t="s">
        <v>505</v>
      </c>
      <c r="F910" s="3">
        <v>2016</v>
      </c>
      <c r="G910" s="164">
        <v>0</v>
      </c>
      <c r="H910" s="3">
        <v>1225.0098</v>
      </c>
      <c r="I910" s="3">
        <v>1634.0667000000001</v>
      </c>
      <c r="J910" s="3">
        <v>799.40420000000006</v>
      </c>
      <c r="K910" s="3">
        <v>1178.6792499999999</v>
      </c>
      <c r="L910" s="3">
        <v>1085.644</v>
      </c>
      <c r="M910" s="3">
        <v>777.25024999999994</v>
      </c>
      <c r="N910" s="3">
        <v>866.73300000000006</v>
      </c>
      <c r="O910" s="3">
        <v>802.30499999999995</v>
      </c>
      <c r="P910" s="3">
        <v>514.86399999999992</v>
      </c>
      <c r="Q910" s="3">
        <v>781.66689999999994</v>
      </c>
      <c r="R910" s="3">
        <v>668.82682999999997</v>
      </c>
      <c r="S910" s="3">
        <v>2021.4670000000001</v>
      </c>
      <c r="T910" s="3">
        <v>1899.2013600000002</v>
      </c>
      <c r="U910" s="3">
        <v>14255.118290000002</v>
      </c>
      <c r="V910" s="163">
        <f ca="1">SUM(INDIRECT(Inputs!$C$11&amp;ROW()&amp;":"&amp;Inputs!$C$12&amp;ROW()))</f>
        <v>781.66689999999994</v>
      </c>
      <c r="W910" s="163">
        <f ca="1">SUM(INDIRECT(Inputs!$C$13&amp;ROW()&amp;":"&amp;Inputs!$C$14&amp;ROW()))</f>
        <v>9665.6231000000007</v>
      </c>
      <c r="X910" s="3" t="str">
        <f>IF(COUNTIFS(Lookups!$A:$A,C910)=1,"Gross Sales","")</f>
        <v/>
      </c>
      <c r="Y910" s="3" t="str">
        <f>IF(COUNTIFS(Lookups!$D:$D,C910)=1,"Bar Sales","")</f>
        <v/>
      </c>
      <c r="Z910" s="3" t="str">
        <f>IFERROR(VLOOKUP(C910*1,Lookups!$D:$F,3,FALSE),"")</f>
        <v/>
      </c>
      <c r="AA910" s="3" t="str">
        <f>IFERROR(VLOOKUP($C910*1,Lookups!$H:$N,3,FALSE),"")</f>
        <v>Sales</v>
      </c>
      <c r="AB910" s="3" t="str">
        <f>IFERROR(VLOOKUP($C910*1,Lookups!$H:$N,4,FALSE),"")</f>
        <v>Lunch</v>
      </c>
      <c r="AC910" s="3" t="str">
        <f>IFERROR(VLOOKUP($C910*1,Lookups!$H:$N,5,FALSE),"")</f>
        <v>Bar</v>
      </c>
      <c r="AD910" s="3" t="str">
        <f>IFERROR(VLOOKUP($C910*1,Lookups!$H:$N,6,FALSE),"")</f>
        <v>Food</v>
      </c>
      <c r="AE910" s="3">
        <f>IFERROR(VLOOKUP($C910*1,Lookups!$H:$N,7,FALSE),"")</f>
        <v>0</v>
      </c>
      <c r="AF910" s="3" t="str">
        <f>VLOOKUP(B910*1,Stores!$A:$C,3,FALSE)</f>
        <v>DFDE</v>
      </c>
    </row>
    <row r="911" spans="1:32">
      <c r="A911" s="3" t="s">
        <v>917</v>
      </c>
      <c r="B911" s="3" t="s">
        <v>930</v>
      </c>
      <c r="C911" s="3">
        <v>999220</v>
      </c>
      <c r="D911" s="3" t="s">
        <v>918</v>
      </c>
      <c r="E911" s="3" t="s">
        <v>505</v>
      </c>
      <c r="F911" s="3">
        <v>2016</v>
      </c>
      <c r="G911" s="164">
        <v>0</v>
      </c>
      <c r="H911" s="3">
        <v>7588.3919999999998</v>
      </c>
      <c r="I911" s="3">
        <v>8330.4342799999995</v>
      </c>
      <c r="J911" s="3">
        <v>8877.6534000000011</v>
      </c>
      <c r="K911" s="3">
        <v>7884.5886</v>
      </c>
      <c r="L911" s="3">
        <v>9979.0032300000003</v>
      </c>
      <c r="M911" s="3">
        <v>7398.1947199999995</v>
      </c>
      <c r="N911" s="3">
        <v>6595.9319999999998</v>
      </c>
      <c r="O911" s="3">
        <v>7705.0627499999991</v>
      </c>
      <c r="P911" s="3">
        <v>9373.2848999999987</v>
      </c>
      <c r="Q911" s="3">
        <v>9897.3346499999989</v>
      </c>
      <c r="R911" s="3">
        <v>10056.5178</v>
      </c>
      <c r="S911" s="3">
        <v>8565.413849999999</v>
      </c>
      <c r="T911" s="3">
        <v>10087.52325</v>
      </c>
      <c r="U911" s="3">
        <v>112339.33542999999</v>
      </c>
      <c r="V911" s="163">
        <f ca="1">SUM(INDIRECT(Inputs!$C$11&amp;ROW()&amp;":"&amp;Inputs!$C$12&amp;ROW()))</f>
        <v>9897.3346499999989</v>
      </c>
      <c r="W911" s="163">
        <f ca="1">SUM(INDIRECT(Inputs!$C$13&amp;ROW()&amp;":"&amp;Inputs!$C$14&amp;ROW()))</f>
        <v>83629.880529999995</v>
      </c>
      <c r="X911" s="3" t="str">
        <f>IF(COUNTIFS(Lookups!$A:$A,C911)=1,"Gross Sales","")</f>
        <v/>
      </c>
      <c r="Y911" s="3" t="str">
        <f>IF(COUNTIFS(Lookups!$D:$D,C911)=1,"Bar Sales","")</f>
        <v/>
      </c>
      <c r="Z911" s="3" t="str">
        <f>IFERROR(VLOOKUP(C911*1,Lookups!$D:$F,3,FALSE),"")</f>
        <v/>
      </c>
      <c r="AA911" s="3" t="str">
        <f>IFERROR(VLOOKUP($C911*1,Lookups!$H:$N,3,FALSE),"")</f>
        <v>Sales</v>
      </c>
      <c r="AB911" s="3" t="str">
        <f>IFERROR(VLOOKUP($C911*1,Lookups!$H:$N,4,FALSE),"")</f>
        <v>Lunch</v>
      </c>
      <c r="AC911" s="3" t="str">
        <f>IFERROR(VLOOKUP($C911*1,Lookups!$H:$N,5,FALSE),"")</f>
        <v>Bar</v>
      </c>
      <c r="AD911" s="3" t="str">
        <f>IFERROR(VLOOKUP($C911*1,Lookups!$H:$N,6,FALSE),"")</f>
        <v>Food</v>
      </c>
      <c r="AE911" s="3">
        <f>IFERROR(VLOOKUP($C911*1,Lookups!$H:$N,7,FALSE),"")</f>
        <v>0</v>
      </c>
      <c r="AF911" s="3" t="str">
        <f>VLOOKUP(B911*1,Stores!$A:$C,3,FALSE)</f>
        <v>DFDE</v>
      </c>
    </row>
    <row r="912" spans="1:32">
      <c r="A912" s="3" t="s">
        <v>917</v>
      </c>
      <c r="B912" s="3" t="s">
        <v>931</v>
      </c>
      <c r="C912" s="3">
        <v>999220</v>
      </c>
      <c r="D912" s="3" t="s">
        <v>918</v>
      </c>
      <c r="E912" s="3" t="s">
        <v>505</v>
      </c>
      <c r="F912" s="3">
        <v>2016</v>
      </c>
      <c r="G912" s="164">
        <v>0</v>
      </c>
      <c r="H912" s="3">
        <v>4390.5566600000002</v>
      </c>
      <c r="I912" s="3">
        <v>5239.2514999999994</v>
      </c>
      <c r="J912" s="3">
        <v>3824.8521500000002</v>
      </c>
      <c r="K912" s="3">
        <v>4037.7901199999997</v>
      </c>
      <c r="L912" s="3">
        <v>3156.6612</v>
      </c>
      <c r="M912" s="3">
        <v>2732.0714399999997</v>
      </c>
      <c r="N912" s="3">
        <v>2589.6675</v>
      </c>
      <c r="O912" s="3">
        <v>2668.3817999999997</v>
      </c>
      <c r="P912" s="3">
        <v>3282.4476999999997</v>
      </c>
      <c r="Q912" s="3">
        <v>5902.3780200000001</v>
      </c>
      <c r="R912" s="3">
        <v>3064.2096099999999</v>
      </c>
      <c r="S912" s="3">
        <v>5049.5367999999989</v>
      </c>
      <c r="T912" s="3">
        <v>6221.3726399999987</v>
      </c>
      <c r="U912" s="3">
        <v>52159.17714</v>
      </c>
      <c r="V912" s="163">
        <f ca="1">SUM(INDIRECT(Inputs!$C$11&amp;ROW()&amp;":"&amp;Inputs!$C$12&amp;ROW()))</f>
        <v>5902.3780200000001</v>
      </c>
      <c r="W912" s="163">
        <f ca="1">SUM(INDIRECT(Inputs!$C$13&amp;ROW()&amp;":"&amp;Inputs!$C$14&amp;ROW()))</f>
        <v>37824.058089999999</v>
      </c>
      <c r="X912" s="3" t="str">
        <f>IF(COUNTIFS(Lookups!$A:$A,C912)=1,"Gross Sales","")</f>
        <v/>
      </c>
      <c r="Y912" s="3" t="str">
        <f>IF(COUNTIFS(Lookups!$D:$D,C912)=1,"Bar Sales","")</f>
        <v/>
      </c>
      <c r="Z912" s="3" t="str">
        <f>IFERROR(VLOOKUP(C912*1,Lookups!$D:$F,3,FALSE),"")</f>
        <v/>
      </c>
      <c r="AA912" s="3" t="str">
        <f>IFERROR(VLOOKUP($C912*1,Lookups!$H:$N,3,FALSE),"")</f>
        <v>Sales</v>
      </c>
      <c r="AB912" s="3" t="str">
        <f>IFERROR(VLOOKUP($C912*1,Lookups!$H:$N,4,FALSE),"")</f>
        <v>Lunch</v>
      </c>
      <c r="AC912" s="3" t="str">
        <f>IFERROR(VLOOKUP($C912*1,Lookups!$H:$N,5,FALSE),"")</f>
        <v>Bar</v>
      </c>
      <c r="AD912" s="3" t="str">
        <f>IFERROR(VLOOKUP($C912*1,Lookups!$H:$N,6,FALSE),"")</f>
        <v>Food</v>
      </c>
      <c r="AE912" s="3">
        <f>IFERROR(VLOOKUP($C912*1,Lookups!$H:$N,7,FALSE),"")</f>
        <v>0</v>
      </c>
      <c r="AF912" s="3" t="str">
        <f>VLOOKUP(B912*1,Stores!$A:$C,3,FALSE)</f>
        <v>DFDE</v>
      </c>
    </row>
    <row r="913" spans="1:32">
      <c r="A913" s="3" t="s">
        <v>917</v>
      </c>
      <c r="B913" s="3" t="s">
        <v>932</v>
      </c>
      <c r="C913" s="3">
        <v>999220</v>
      </c>
      <c r="D913" s="3" t="s">
        <v>918</v>
      </c>
      <c r="E913" s="3" t="s">
        <v>505</v>
      </c>
      <c r="F913" s="3">
        <v>2016</v>
      </c>
      <c r="G913" s="164">
        <v>0</v>
      </c>
      <c r="H913" s="3">
        <v>24055.378199999999</v>
      </c>
      <c r="I913" s="3">
        <v>18438.556500000002</v>
      </c>
      <c r="J913" s="3">
        <v>19261.3806</v>
      </c>
      <c r="K913" s="3">
        <v>21879.107249999997</v>
      </c>
      <c r="L913" s="3">
        <v>20367.226109999996</v>
      </c>
      <c r="M913" s="3">
        <v>16021.987800000001</v>
      </c>
      <c r="N913" s="3">
        <v>13268.687669999998</v>
      </c>
      <c r="O913" s="3">
        <v>20716.56048</v>
      </c>
      <c r="P913" s="3">
        <v>15015.046199999999</v>
      </c>
      <c r="Q913" s="3">
        <v>19298.857899999999</v>
      </c>
      <c r="R913" s="3">
        <v>25102.406699999996</v>
      </c>
      <c r="S913" s="3">
        <v>25100.933549999998</v>
      </c>
      <c r="T913" s="3">
        <v>33569.927159999992</v>
      </c>
      <c r="U913" s="3">
        <v>272096.05611999996</v>
      </c>
      <c r="V913" s="163">
        <f ca="1">SUM(INDIRECT(Inputs!$C$11&amp;ROW()&amp;":"&amp;Inputs!$C$12&amp;ROW()))</f>
        <v>19298.857899999999</v>
      </c>
      <c r="W913" s="163">
        <f ca="1">SUM(INDIRECT(Inputs!$C$13&amp;ROW()&amp;":"&amp;Inputs!$C$14&amp;ROW()))</f>
        <v>188322.78871000002</v>
      </c>
      <c r="X913" s="3" t="str">
        <f>IF(COUNTIFS(Lookups!$A:$A,C913)=1,"Gross Sales","")</f>
        <v/>
      </c>
      <c r="Y913" s="3" t="str">
        <f>IF(COUNTIFS(Lookups!$D:$D,C913)=1,"Bar Sales","")</f>
        <v/>
      </c>
      <c r="Z913" s="3" t="str">
        <f>IFERROR(VLOOKUP(C913*1,Lookups!$D:$F,3,FALSE),"")</f>
        <v/>
      </c>
      <c r="AA913" s="3" t="str">
        <f>IFERROR(VLOOKUP($C913*1,Lookups!$H:$N,3,FALSE),"")</f>
        <v>Sales</v>
      </c>
      <c r="AB913" s="3" t="str">
        <f>IFERROR(VLOOKUP($C913*1,Lookups!$H:$N,4,FALSE),"")</f>
        <v>Lunch</v>
      </c>
      <c r="AC913" s="3" t="str">
        <f>IFERROR(VLOOKUP($C913*1,Lookups!$H:$N,5,FALSE),"")</f>
        <v>Bar</v>
      </c>
      <c r="AD913" s="3" t="str">
        <f>IFERROR(VLOOKUP($C913*1,Lookups!$H:$N,6,FALSE),"")</f>
        <v>Food</v>
      </c>
      <c r="AE913" s="3">
        <f>IFERROR(VLOOKUP($C913*1,Lookups!$H:$N,7,FALSE),"")</f>
        <v>0</v>
      </c>
      <c r="AF913" s="3" t="str">
        <f>VLOOKUP(B913*1,Stores!$A:$C,3,FALSE)</f>
        <v>DFG</v>
      </c>
    </row>
    <row r="914" spans="1:32">
      <c r="A914" s="3" t="s">
        <v>917</v>
      </c>
      <c r="B914" s="3" t="s">
        <v>933</v>
      </c>
      <c r="C914" s="3">
        <v>999220</v>
      </c>
      <c r="D914" s="3" t="s">
        <v>918</v>
      </c>
      <c r="E914" s="3" t="s">
        <v>505</v>
      </c>
      <c r="F914" s="3">
        <v>2016</v>
      </c>
      <c r="G914" s="164">
        <v>0</v>
      </c>
      <c r="H914" s="3">
        <v>5764.3677000000007</v>
      </c>
      <c r="I914" s="3">
        <v>5033.4594799999995</v>
      </c>
      <c r="J914" s="3">
        <v>5341.9211999999998</v>
      </c>
      <c r="K914" s="3">
        <v>5433.5052800000003</v>
      </c>
      <c r="L914" s="3">
        <v>4602.4817999999996</v>
      </c>
      <c r="M914" s="3">
        <v>3344.3237799999997</v>
      </c>
      <c r="N914" s="3">
        <v>4451.8988499999996</v>
      </c>
      <c r="O914" s="3">
        <v>3947.9677999999999</v>
      </c>
      <c r="P914" s="3">
        <v>5615.8182500000003</v>
      </c>
      <c r="Q914" s="3">
        <v>4288.3601600000002</v>
      </c>
      <c r="R914" s="3">
        <v>4766.828919999999</v>
      </c>
      <c r="S914" s="3">
        <v>4408.2923499999997</v>
      </c>
      <c r="T914" s="3">
        <v>5359.3357999999998</v>
      </c>
      <c r="U914" s="3">
        <v>62358.561369999996</v>
      </c>
      <c r="V914" s="163">
        <f ca="1">SUM(INDIRECT(Inputs!$C$11&amp;ROW()&amp;":"&amp;Inputs!$C$12&amp;ROW()))</f>
        <v>4288.3601600000002</v>
      </c>
      <c r="W914" s="163">
        <f ca="1">SUM(INDIRECT(Inputs!$C$13&amp;ROW()&amp;":"&amp;Inputs!$C$14&amp;ROW()))</f>
        <v>47824.104299999992</v>
      </c>
      <c r="X914" s="3" t="str">
        <f>IF(COUNTIFS(Lookups!$A:$A,C914)=1,"Gross Sales","")</f>
        <v/>
      </c>
      <c r="Y914" s="3" t="str">
        <f>IF(COUNTIFS(Lookups!$D:$D,C914)=1,"Bar Sales","")</f>
        <v/>
      </c>
      <c r="Z914" s="3" t="str">
        <f>IFERROR(VLOOKUP(C914*1,Lookups!$D:$F,3,FALSE),"")</f>
        <v/>
      </c>
      <c r="AA914" s="3" t="str">
        <f>IFERROR(VLOOKUP($C914*1,Lookups!$H:$N,3,FALSE),"")</f>
        <v>Sales</v>
      </c>
      <c r="AB914" s="3" t="str">
        <f>IFERROR(VLOOKUP($C914*1,Lookups!$H:$N,4,FALSE),"")</f>
        <v>Lunch</v>
      </c>
      <c r="AC914" s="3" t="str">
        <f>IFERROR(VLOOKUP($C914*1,Lookups!$H:$N,5,FALSE),"")</f>
        <v>Bar</v>
      </c>
      <c r="AD914" s="3" t="str">
        <f>IFERROR(VLOOKUP($C914*1,Lookups!$H:$N,6,FALSE),"")</f>
        <v>Food</v>
      </c>
      <c r="AE914" s="3">
        <f>IFERROR(VLOOKUP($C914*1,Lookups!$H:$N,7,FALSE),"")</f>
        <v>0</v>
      </c>
      <c r="AF914" s="3" t="str">
        <f>VLOOKUP(B914*1,Stores!$A:$C,3,FALSE)</f>
        <v>DFG</v>
      </c>
    </row>
    <row r="915" spans="1:32">
      <c r="A915" s="3" t="s">
        <v>917</v>
      </c>
      <c r="B915" s="3" t="s">
        <v>934</v>
      </c>
      <c r="C915" s="3">
        <v>999220</v>
      </c>
      <c r="D915" s="3" t="s">
        <v>918</v>
      </c>
      <c r="E915" s="3" t="s">
        <v>505</v>
      </c>
      <c r="F915" s="3">
        <v>2016</v>
      </c>
      <c r="G915" s="164">
        <v>0</v>
      </c>
      <c r="H915" s="3">
        <v>6935.65236</v>
      </c>
      <c r="I915" s="3">
        <v>7417.090799999999</v>
      </c>
      <c r="J915" s="3">
        <v>13859.4645</v>
      </c>
      <c r="K915" s="3">
        <v>12990.724249999997</v>
      </c>
      <c r="L915" s="3">
        <v>12596.031000000001</v>
      </c>
      <c r="M915" s="3">
        <v>11951.431939999999</v>
      </c>
      <c r="N915" s="3">
        <v>8209.1912000000011</v>
      </c>
      <c r="O915" s="3">
        <v>12750.38184</v>
      </c>
      <c r="P915" s="3">
        <v>10378.084499999999</v>
      </c>
      <c r="Q915" s="3">
        <v>10453.5249</v>
      </c>
      <c r="R915" s="3">
        <v>11808.375879999998</v>
      </c>
      <c r="S915" s="3">
        <v>7577.1359999999995</v>
      </c>
      <c r="T915" s="3">
        <v>8377.9748499999987</v>
      </c>
      <c r="U915" s="3">
        <v>135305.06401999999</v>
      </c>
      <c r="V915" s="163">
        <f ca="1">SUM(INDIRECT(Inputs!$C$11&amp;ROW()&amp;":"&amp;Inputs!$C$12&amp;ROW()))</f>
        <v>10453.5249</v>
      </c>
      <c r="W915" s="163">
        <f ca="1">SUM(INDIRECT(Inputs!$C$13&amp;ROW()&amp;":"&amp;Inputs!$C$14&amp;ROW()))</f>
        <v>107541.57729</v>
      </c>
      <c r="X915" s="3" t="str">
        <f>IF(COUNTIFS(Lookups!$A:$A,C915)=1,"Gross Sales","")</f>
        <v/>
      </c>
      <c r="Y915" s="3" t="str">
        <f>IF(COUNTIFS(Lookups!$D:$D,C915)=1,"Bar Sales","")</f>
        <v/>
      </c>
      <c r="Z915" s="3" t="str">
        <f>IFERROR(VLOOKUP(C915*1,Lookups!$D:$F,3,FALSE),"")</f>
        <v/>
      </c>
      <c r="AA915" s="3" t="str">
        <f>IFERROR(VLOOKUP($C915*1,Lookups!$H:$N,3,FALSE),"")</f>
        <v>Sales</v>
      </c>
      <c r="AB915" s="3" t="str">
        <f>IFERROR(VLOOKUP($C915*1,Lookups!$H:$N,4,FALSE),"")</f>
        <v>Lunch</v>
      </c>
      <c r="AC915" s="3" t="str">
        <f>IFERROR(VLOOKUP($C915*1,Lookups!$H:$N,5,FALSE),"")</f>
        <v>Bar</v>
      </c>
      <c r="AD915" s="3" t="str">
        <f>IFERROR(VLOOKUP($C915*1,Lookups!$H:$N,6,FALSE),"")</f>
        <v>Food</v>
      </c>
      <c r="AE915" s="3">
        <f>IFERROR(VLOOKUP($C915*1,Lookups!$H:$N,7,FALSE),"")</f>
        <v>0</v>
      </c>
      <c r="AF915" s="3" t="str">
        <f>VLOOKUP(B915*1,Stores!$A:$C,3,FALSE)</f>
        <v>DFG</v>
      </c>
    </row>
    <row r="916" spans="1:32">
      <c r="A916" s="3" t="s">
        <v>917</v>
      </c>
      <c r="B916" s="3" t="s">
        <v>935</v>
      </c>
      <c r="C916" s="3">
        <v>999220</v>
      </c>
      <c r="D916" s="3" t="s">
        <v>918</v>
      </c>
      <c r="E916" s="3" t="s">
        <v>505</v>
      </c>
      <c r="F916" s="3">
        <v>2016</v>
      </c>
      <c r="G916" s="164">
        <v>0</v>
      </c>
      <c r="H916" s="3">
        <v>5943.2575999999999</v>
      </c>
      <c r="I916" s="3">
        <v>6444.4790199999998</v>
      </c>
      <c r="J916" s="3">
        <v>7417.0429199999999</v>
      </c>
      <c r="K916" s="3">
        <v>5989.9773499999992</v>
      </c>
      <c r="L916" s="3">
        <v>7934.3410999999996</v>
      </c>
      <c r="M916" s="3">
        <v>7024.3278</v>
      </c>
      <c r="N916" s="3">
        <v>6837.2937499999989</v>
      </c>
      <c r="O916" s="3">
        <v>8406.8856899999992</v>
      </c>
      <c r="P916" s="3">
        <v>8284.5661499999987</v>
      </c>
      <c r="Q916" s="3">
        <v>5426.845479999999</v>
      </c>
      <c r="R916" s="3">
        <v>5731.3116</v>
      </c>
      <c r="S916" s="3">
        <v>4541.2583999999997</v>
      </c>
      <c r="T916" s="3">
        <v>7196.6579999999994</v>
      </c>
      <c r="U916" s="3">
        <v>87178.244859999992</v>
      </c>
      <c r="V916" s="163">
        <f ca="1">SUM(INDIRECT(Inputs!$C$11&amp;ROW()&amp;":"&amp;Inputs!$C$12&amp;ROW()))</f>
        <v>5426.845479999999</v>
      </c>
      <c r="W916" s="163">
        <f ca="1">SUM(INDIRECT(Inputs!$C$13&amp;ROW()&amp;":"&amp;Inputs!$C$14&amp;ROW()))</f>
        <v>69709.016859999989</v>
      </c>
      <c r="X916" s="3" t="str">
        <f>IF(COUNTIFS(Lookups!$A:$A,C916)=1,"Gross Sales","")</f>
        <v/>
      </c>
      <c r="Y916" s="3" t="str">
        <f>IF(COUNTIFS(Lookups!$D:$D,C916)=1,"Bar Sales","")</f>
        <v/>
      </c>
      <c r="Z916" s="3" t="str">
        <f>IFERROR(VLOOKUP(C916*1,Lookups!$D:$F,3,FALSE),"")</f>
        <v/>
      </c>
      <c r="AA916" s="3" t="str">
        <f>IFERROR(VLOOKUP($C916*1,Lookups!$H:$N,3,FALSE),"")</f>
        <v>Sales</v>
      </c>
      <c r="AB916" s="3" t="str">
        <f>IFERROR(VLOOKUP($C916*1,Lookups!$H:$N,4,FALSE),"")</f>
        <v>Lunch</v>
      </c>
      <c r="AC916" s="3" t="str">
        <f>IFERROR(VLOOKUP($C916*1,Lookups!$H:$N,5,FALSE),"")</f>
        <v>Bar</v>
      </c>
      <c r="AD916" s="3" t="str">
        <f>IFERROR(VLOOKUP($C916*1,Lookups!$H:$N,6,FALSE),"")</f>
        <v>Food</v>
      </c>
      <c r="AE916" s="3">
        <f>IFERROR(VLOOKUP($C916*1,Lookups!$H:$N,7,FALSE),"")</f>
        <v>0</v>
      </c>
      <c r="AF916" s="3" t="str">
        <f>VLOOKUP(B916*1,Stores!$A:$C,3,FALSE)</f>
        <v>DFG</v>
      </c>
    </row>
    <row r="917" spans="1:32">
      <c r="A917" s="3" t="s">
        <v>917</v>
      </c>
      <c r="B917" s="3" t="s">
        <v>936</v>
      </c>
      <c r="C917" s="3">
        <v>999220</v>
      </c>
      <c r="D917" s="3" t="s">
        <v>918</v>
      </c>
      <c r="E917" s="3" t="s">
        <v>505</v>
      </c>
      <c r="F917" s="3">
        <v>2016</v>
      </c>
      <c r="G917" s="164">
        <v>0</v>
      </c>
      <c r="H917" s="3">
        <v>9698.008319999999</v>
      </c>
      <c r="I917" s="3">
        <v>7352.6040000000003</v>
      </c>
      <c r="J917" s="3">
        <v>7765.5647999999992</v>
      </c>
      <c r="K917" s="3">
        <v>10581.220649999999</v>
      </c>
      <c r="L917" s="3">
        <v>7793.6955599999983</v>
      </c>
      <c r="M917" s="3">
        <v>8778.5604899999998</v>
      </c>
      <c r="N917" s="3">
        <v>7134.8032000000003</v>
      </c>
      <c r="O917" s="3">
        <v>8888.6412299999993</v>
      </c>
      <c r="P917" s="3">
        <v>11475.51132</v>
      </c>
      <c r="Q917" s="3">
        <v>11052.52456</v>
      </c>
      <c r="R917" s="3">
        <v>9968.0464799999972</v>
      </c>
      <c r="S917" s="3">
        <v>6054.58392</v>
      </c>
      <c r="T917" s="3">
        <v>8738.1454999999987</v>
      </c>
      <c r="U917" s="3">
        <v>115281.91003000001</v>
      </c>
      <c r="V917" s="163">
        <f ca="1">SUM(INDIRECT(Inputs!$C$11&amp;ROW()&amp;":"&amp;Inputs!$C$12&amp;ROW()))</f>
        <v>11052.52456</v>
      </c>
      <c r="W917" s="163">
        <f ca="1">SUM(INDIRECT(Inputs!$C$13&amp;ROW()&amp;":"&amp;Inputs!$C$14&amp;ROW()))</f>
        <v>90521.134130000006</v>
      </c>
      <c r="X917" s="3" t="str">
        <f>IF(COUNTIFS(Lookups!$A:$A,C917)=1,"Gross Sales","")</f>
        <v/>
      </c>
      <c r="Y917" s="3" t="str">
        <f>IF(COUNTIFS(Lookups!$D:$D,C917)=1,"Bar Sales","")</f>
        <v/>
      </c>
      <c r="Z917" s="3" t="str">
        <f>IFERROR(VLOOKUP(C917*1,Lookups!$D:$F,3,FALSE),"")</f>
        <v/>
      </c>
      <c r="AA917" s="3" t="str">
        <f>IFERROR(VLOOKUP($C917*1,Lookups!$H:$N,3,FALSE),"")</f>
        <v>Sales</v>
      </c>
      <c r="AB917" s="3" t="str">
        <f>IFERROR(VLOOKUP($C917*1,Lookups!$H:$N,4,FALSE),"")</f>
        <v>Lunch</v>
      </c>
      <c r="AC917" s="3" t="str">
        <f>IFERROR(VLOOKUP($C917*1,Lookups!$H:$N,5,FALSE),"")</f>
        <v>Bar</v>
      </c>
      <c r="AD917" s="3" t="str">
        <f>IFERROR(VLOOKUP($C917*1,Lookups!$H:$N,6,FALSE),"")</f>
        <v>Food</v>
      </c>
      <c r="AE917" s="3">
        <f>IFERROR(VLOOKUP($C917*1,Lookups!$H:$N,7,FALSE),"")</f>
        <v>0</v>
      </c>
      <c r="AF917" s="3" t="str">
        <f>VLOOKUP(B917*1,Stores!$A:$C,3,FALSE)</f>
        <v>DFG</v>
      </c>
    </row>
    <row r="918" spans="1:32">
      <c r="A918" s="3" t="s">
        <v>917</v>
      </c>
      <c r="B918" s="3" t="s">
        <v>937</v>
      </c>
      <c r="C918" s="3">
        <v>999220</v>
      </c>
      <c r="D918" s="3" t="s">
        <v>918</v>
      </c>
      <c r="E918" s="3" t="s">
        <v>505</v>
      </c>
      <c r="F918" s="3">
        <v>2016</v>
      </c>
      <c r="G918" s="164">
        <v>0</v>
      </c>
      <c r="H918" s="3">
        <v>8185.2833999999984</v>
      </c>
      <c r="I918" s="3">
        <v>7512.2855500000005</v>
      </c>
      <c r="J918" s="3">
        <v>7082.7215899999992</v>
      </c>
      <c r="K918" s="3">
        <v>8279.56675</v>
      </c>
      <c r="L918" s="3">
        <v>8203.5134999999991</v>
      </c>
      <c r="M918" s="3">
        <v>8234.088029999999</v>
      </c>
      <c r="N918" s="3">
        <v>5868.1213499999994</v>
      </c>
      <c r="O918" s="3">
        <v>6308.4581000000007</v>
      </c>
      <c r="P918" s="3">
        <v>8362.8854399999982</v>
      </c>
      <c r="Q918" s="3">
        <v>7461.8199599999989</v>
      </c>
      <c r="R918" s="3">
        <v>9938.4654599999994</v>
      </c>
      <c r="S918" s="3">
        <v>6874.0381499999994</v>
      </c>
      <c r="T918" s="3">
        <v>7513.4514000000008</v>
      </c>
      <c r="U918" s="3">
        <v>99824.698680000001</v>
      </c>
      <c r="V918" s="163">
        <f ca="1">SUM(INDIRECT(Inputs!$C$11&amp;ROW()&amp;":"&amp;Inputs!$C$12&amp;ROW()))</f>
        <v>7461.8199599999989</v>
      </c>
      <c r="W918" s="163">
        <f ca="1">SUM(INDIRECT(Inputs!$C$13&amp;ROW()&amp;":"&amp;Inputs!$C$14&amp;ROW()))</f>
        <v>75498.743669999996</v>
      </c>
      <c r="X918" s="3" t="str">
        <f>IF(COUNTIFS(Lookups!$A:$A,C918)=1,"Gross Sales","")</f>
        <v/>
      </c>
      <c r="Y918" s="3" t="str">
        <f>IF(COUNTIFS(Lookups!$D:$D,C918)=1,"Bar Sales","")</f>
        <v/>
      </c>
      <c r="Z918" s="3" t="str">
        <f>IFERROR(VLOOKUP(C918*1,Lookups!$D:$F,3,FALSE),"")</f>
        <v/>
      </c>
      <c r="AA918" s="3" t="str">
        <f>IFERROR(VLOOKUP($C918*1,Lookups!$H:$N,3,FALSE),"")</f>
        <v>Sales</v>
      </c>
      <c r="AB918" s="3" t="str">
        <f>IFERROR(VLOOKUP($C918*1,Lookups!$H:$N,4,FALSE),"")</f>
        <v>Lunch</v>
      </c>
      <c r="AC918" s="3" t="str">
        <f>IFERROR(VLOOKUP($C918*1,Lookups!$H:$N,5,FALSE),"")</f>
        <v>Bar</v>
      </c>
      <c r="AD918" s="3" t="str">
        <f>IFERROR(VLOOKUP($C918*1,Lookups!$H:$N,6,FALSE),"")</f>
        <v>Food</v>
      </c>
      <c r="AE918" s="3">
        <f>IFERROR(VLOOKUP($C918*1,Lookups!$H:$N,7,FALSE),"")</f>
        <v>0</v>
      </c>
      <c r="AF918" s="3" t="str">
        <f>VLOOKUP(B918*1,Stores!$A:$C,3,FALSE)</f>
        <v>DFG</v>
      </c>
    </row>
    <row r="919" spans="1:32">
      <c r="A919" s="3" t="s">
        <v>917</v>
      </c>
      <c r="B919" s="3" t="s">
        <v>938</v>
      </c>
      <c r="C919" s="3">
        <v>999220</v>
      </c>
      <c r="D919" s="3" t="s">
        <v>918</v>
      </c>
      <c r="E919" s="3" t="s">
        <v>505</v>
      </c>
      <c r="F919" s="3">
        <v>2016</v>
      </c>
      <c r="G919" s="164">
        <v>0</v>
      </c>
      <c r="H919" s="3">
        <v>4151.5471199999993</v>
      </c>
      <c r="I919" s="3">
        <v>3377.1840200000001</v>
      </c>
      <c r="J919" s="3">
        <v>4811.5598299999992</v>
      </c>
      <c r="K919" s="3">
        <v>4035.86589</v>
      </c>
      <c r="L919" s="3">
        <v>3658.7966799999995</v>
      </c>
      <c r="M919" s="3">
        <v>4466.6114499999994</v>
      </c>
      <c r="N919" s="3">
        <v>5884.3533699999998</v>
      </c>
      <c r="O919" s="3">
        <v>4653.46875</v>
      </c>
      <c r="P919" s="3">
        <v>5089.8758399999997</v>
      </c>
      <c r="Q919" s="3">
        <v>3915.6625199999999</v>
      </c>
      <c r="R919" s="3">
        <v>3726.5800599999998</v>
      </c>
      <c r="S919" s="3">
        <v>5285.8314599999994</v>
      </c>
      <c r="T919" s="3">
        <v>4131.0148600000002</v>
      </c>
      <c r="U919" s="3">
        <v>57188.351849999999</v>
      </c>
      <c r="V919" s="163">
        <f ca="1">SUM(INDIRECT(Inputs!$C$11&amp;ROW()&amp;":"&amp;Inputs!$C$12&amp;ROW()))</f>
        <v>3915.6625199999999</v>
      </c>
      <c r="W919" s="163">
        <f ca="1">SUM(INDIRECT(Inputs!$C$13&amp;ROW()&amp;":"&amp;Inputs!$C$14&amp;ROW()))</f>
        <v>44044.925469999995</v>
      </c>
      <c r="X919" s="3" t="str">
        <f>IF(COUNTIFS(Lookups!$A:$A,C919)=1,"Gross Sales","")</f>
        <v/>
      </c>
      <c r="Y919" s="3" t="str">
        <f>IF(COUNTIFS(Lookups!$D:$D,C919)=1,"Bar Sales","")</f>
        <v/>
      </c>
      <c r="Z919" s="3" t="str">
        <f>IFERROR(VLOOKUP(C919*1,Lookups!$D:$F,3,FALSE),"")</f>
        <v/>
      </c>
      <c r="AA919" s="3" t="str">
        <f>IFERROR(VLOOKUP($C919*1,Lookups!$H:$N,3,FALSE),"")</f>
        <v>Sales</v>
      </c>
      <c r="AB919" s="3" t="str">
        <f>IFERROR(VLOOKUP($C919*1,Lookups!$H:$N,4,FALSE),"")</f>
        <v>Lunch</v>
      </c>
      <c r="AC919" s="3" t="str">
        <f>IFERROR(VLOOKUP($C919*1,Lookups!$H:$N,5,FALSE),"")</f>
        <v>Bar</v>
      </c>
      <c r="AD919" s="3" t="str">
        <f>IFERROR(VLOOKUP($C919*1,Lookups!$H:$N,6,FALSE),"")</f>
        <v>Food</v>
      </c>
      <c r="AE919" s="3">
        <f>IFERROR(VLOOKUP($C919*1,Lookups!$H:$N,7,FALSE),"")</f>
        <v>0</v>
      </c>
      <c r="AF919" s="3" t="str">
        <f>VLOOKUP(B919*1,Stores!$A:$C,3,FALSE)</f>
        <v>DFG</v>
      </c>
    </row>
    <row r="920" spans="1:32">
      <c r="A920" s="3" t="s">
        <v>917</v>
      </c>
      <c r="B920" s="3" t="s">
        <v>939</v>
      </c>
      <c r="C920" s="3">
        <v>999220</v>
      </c>
      <c r="D920" s="3" t="s">
        <v>918</v>
      </c>
      <c r="E920" s="3" t="s">
        <v>505</v>
      </c>
      <c r="F920" s="3">
        <v>2016</v>
      </c>
      <c r="G920" s="164">
        <v>0</v>
      </c>
      <c r="H920" s="3">
        <v>5549.3269999999993</v>
      </c>
      <c r="I920" s="3">
        <v>3992.3813999999998</v>
      </c>
      <c r="J920" s="3">
        <v>4250.5743000000002</v>
      </c>
      <c r="K920" s="3">
        <v>5038.0175999999992</v>
      </c>
      <c r="L920" s="3">
        <v>4569.0449000000008</v>
      </c>
      <c r="M920" s="3">
        <v>2469.0477000000001</v>
      </c>
      <c r="N920" s="3">
        <v>4307.8455000000004</v>
      </c>
      <c r="O920" s="3">
        <v>4295.2272999999996</v>
      </c>
      <c r="P920" s="3">
        <v>4786.5100499999999</v>
      </c>
      <c r="Q920" s="3">
        <v>3667.01055</v>
      </c>
      <c r="R920" s="3">
        <v>3366.2803999999996</v>
      </c>
      <c r="S920" s="3">
        <v>3520.4532999999997</v>
      </c>
      <c r="T920" s="3">
        <v>6145.6212999999989</v>
      </c>
      <c r="U920" s="3">
        <v>55957.341299999993</v>
      </c>
      <c r="V920" s="163">
        <f ca="1">SUM(INDIRECT(Inputs!$C$11&amp;ROW()&amp;":"&amp;Inputs!$C$12&amp;ROW()))</f>
        <v>3667.01055</v>
      </c>
      <c r="W920" s="163">
        <f ca="1">SUM(INDIRECT(Inputs!$C$13&amp;ROW()&amp;":"&amp;Inputs!$C$14&amp;ROW()))</f>
        <v>42924.986299999997</v>
      </c>
      <c r="X920" s="3" t="str">
        <f>IF(COUNTIFS(Lookups!$A:$A,C920)=1,"Gross Sales","")</f>
        <v/>
      </c>
      <c r="Y920" s="3" t="str">
        <f>IF(COUNTIFS(Lookups!$D:$D,C920)=1,"Bar Sales","")</f>
        <v/>
      </c>
      <c r="Z920" s="3" t="str">
        <f>IFERROR(VLOOKUP(C920*1,Lookups!$D:$F,3,FALSE),"")</f>
        <v/>
      </c>
      <c r="AA920" s="3" t="str">
        <f>IFERROR(VLOOKUP($C920*1,Lookups!$H:$N,3,FALSE),"")</f>
        <v>Sales</v>
      </c>
      <c r="AB920" s="3" t="str">
        <f>IFERROR(VLOOKUP($C920*1,Lookups!$H:$N,4,FALSE),"")</f>
        <v>Lunch</v>
      </c>
      <c r="AC920" s="3" t="str">
        <f>IFERROR(VLOOKUP($C920*1,Lookups!$H:$N,5,FALSE),"")</f>
        <v>Bar</v>
      </c>
      <c r="AD920" s="3" t="str">
        <f>IFERROR(VLOOKUP($C920*1,Lookups!$H:$N,6,FALSE),"")</f>
        <v>Food</v>
      </c>
      <c r="AE920" s="3">
        <f>IFERROR(VLOOKUP($C920*1,Lookups!$H:$N,7,FALSE),"")</f>
        <v>0</v>
      </c>
      <c r="AF920" s="3" t="str">
        <f>VLOOKUP(B920*1,Stores!$A:$C,3,FALSE)</f>
        <v>DFG</v>
      </c>
    </row>
    <row r="921" spans="1:32">
      <c r="A921" s="3" t="s">
        <v>917</v>
      </c>
      <c r="B921" s="3" t="s">
        <v>940</v>
      </c>
      <c r="C921" s="3">
        <v>999220</v>
      </c>
      <c r="D921" s="3" t="s">
        <v>918</v>
      </c>
      <c r="E921" s="3" t="s">
        <v>505</v>
      </c>
      <c r="F921" s="3">
        <v>2016</v>
      </c>
      <c r="G921" s="164">
        <v>0</v>
      </c>
      <c r="H921" s="3">
        <v>18764.778689999999</v>
      </c>
      <c r="I921" s="3">
        <v>15263.375400000001</v>
      </c>
      <c r="J921" s="3">
        <v>12977.820589999999</v>
      </c>
      <c r="K921" s="3">
        <v>13166.040999999999</v>
      </c>
      <c r="L921" s="3">
        <v>12764.252410000001</v>
      </c>
      <c r="M921" s="3">
        <v>12479.297459999998</v>
      </c>
      <c r="N921" s="3">
        <v>10895.619419999999</v>
      </c>
      <c r="O921" s="3">
        <v>10304.689079999998</v>
      </c>
      <c r="P921" s="3">
        <v>7952.320459999999</v>
      </c>
      <c r="Q921" s="3">
        <v>9693.7024799999999</v>
      </c>
      <c r="R921" s="3">
        <v>10235.736139999999</v>
      </c>
      <c r="S921" s="3">
        <v>11234.315819999998</v>
      </c>
      <c r="T921" s="3">
        <v>10957.47933</v>
      </c>
      <c r="U921" s="3">
        <v>156689.42827999999</v>
      </c>
      <c r="V921" s="163">
        <f ca="1">SUM(INDIRECT(Inputs!$C$11&amp;ROW()&amp;":"&amp;Inputs!$C$12&amp;ROW()))</f>
        <v>9693.7024799999999</v>
      </c>
      <c r="W921" s="163">
        <f ca="1">SUM(INDIRECT(Inputs!$C$13&amp;ROW()&amp;":"&amp;Inputs!$C$14&amp;ROW()))</f>
        <v>124261.89699000001</v>
      </c>
      <c r="X921" s="3" t="str">
        <f>IF(COUNTIFS(Lookups!$A:$A,C921)=1,"Gross Sales","")</f>
        <v/>
      </c>
      <c r="Y921" s="3" t="str">
        <f>IF(COUNTIFS(Lookups!$D:$D,C921)=1,"Bar Sales","")</f>
        <v/>
      </c>
      <c r="Z921" s="3" t="str">
        <f>IFERROR(VLOOKUP(C921*1,Lookups!$D:$F,3,FALSE),"")</f>
        <v/>
      </c>
      <c r="AA921" s="3" t="str">
        <f>IFERROR(VLOOKUP($C921*1,Lookups!$H:$N,3,FALSE),"")</f>
        <v>Sales</v>
      </c>
      <c r="AB921" s="3" t="str">
        <f>IFERROR(VLOOKUP($C921*1,Lookups!$H:$N,4,FALSE),"")</f>
        <v>Lunch</v>
      </c>
      <c r="AC921" s="3" t="str">
        <f>IFERROR(VLOOKUP($C921*1,Lookups!$H:$N,5,FALSE),"")</f>
        <v>Bar</v>
      </c>
      <c r="AD921" s="3" t="str">
        <f>IFERROR(VLOOKUP($C921*1,Lookups!$H:$N,6,FALSE),"")</f>
        <v>Food</v>
      </c>
      <c r="AE921" s="3">
        <f>IFERROR(VLOOKUP($C921*1,Lookups!$H:$N,7,FALSE),"")</f>
        <v>0</v>
      </c>
      <c r="AF921" s="3" t="str">
        <f>VLOOKUP(B921*1,Stores!$A:$C,3,FALSE)</f>
        <v>DFG</v>
      </c>
    </row>
    <row r="922" spans="1:32">
      <c r="A922" s="3" t="s">
        <v>917</v>
      </c>
      <c r="B922" s="3" t="s">
        <v>941</v>
      </c>
      <c r="C922" s="3">
        <v>999220</v>
      </c>
      <c r="D922" s="3" t="s">
        <v>918</v>
      </c>
      <c r="E922" s="3" t="s">
        <v>505</v>
      </c>
      <c r="F922" s="3">
        <v>2016</v>
      </c>
      <c r="G922" s="164">
        <v>0</v>
      </c>
      <c r="H922" s="3">
        <v>8893.4439999999995</v>
      </c>
      <c r="I922" s="3">
        <v>5907.0160800000003</v>
      </c>
      <c r="J922" s="3">
        <v>6068.0185999999994</v>
      </c>
      <c r="K922" s="3">
        <v>6058.0224599999992</v>
      </c>
      <c r="L922" s="3">
        <v>5618.176199999999</v>
      </c>
      <c r="M922" s="3">
        <v>4463.3885799999998</v>
      </c>
      <c r="N922" s="3">
        <v>6162.1293999999989</v>
      </c>
      <c r="O922" s="3">
        <v>6194.0876900000003</v>
      </c>
      <c r="P922" s="3">
        <v>9222.5308000000005</v>
      </c>
      <c r="Q922" s="3">
        <v>7053.6500999999998</v>
      </c>
      <c r="R922" s="3">
        <v>7452.2016800000001</v>
      </c>
      <c r="S922" s="3">
        <v>9153.4312799999989</v>
      </c>
      <c r="T922" s="3">
        <v>9474.2140499999987</v>
      </c>
      <c r="U922" s="3">
        <v>91720.310920000004</v>
      </c>
      <c r="V922" s="163">
        <f ca="1">SUM(INDIRECT(Inputs!$C$11&amp;ROW()&amp;":"&amp;Inputs!$C$12&amp;ROW()))</f>
        <v>7053.6500999999998</v>
      </c>
      <c r="W922" s="163">
        <f ca="1">SUM(INDIRECT(Inputs!$C$13&amp;ROW()&amp;":"&amp;Inputs!$C$14&amp;ROW()))</f>
        <v>65640.463910000006</v>
      </c>
      <c r="X922" s="3" t="str">
        <f>IF(COUNTIFS(Lookups!$A:$A,C922)=1,"Gross Sales","")</f>
        <v/>
      </c>
      <c r="Y922" s="3" t="str">
        <f>IF(COUNTIFS(Lookups!$D:$D,C922)=1,"Bar Sales","")</f>
        <v/>
      </c>
      <c r="Z922" s="3" t="str">
        <f>IFERROR(VLOOKUP(C922*1,Lookups!$D:$F,3,FALSE),"")</f>
        <v/>
      </c>
      <c r="AA922" s="3" t="str">
        <f>IFERROR(VLOOKUP($C922*1,Lookups!$H:$N,3,FALSE),"")</f>
        <v>Sales</v>
      </c>
      <c r="AB922" s="3" t="str">
        <f>IFERROR(VLOOKUP($C922*1,Lookups!$H:$N,4,FALSE),"")</f>
        <v>Lunch</v>
      </c>
      <c r="AC922" s="3" t="str">
        <f>IFERROR(VLOOKUP($C922*1,Lookups!$H:$N,5,FALSE),"")</f>
        <v>Bar</v>
      </c>
      <c r="AD922" s="3" t="str">
        <f>IFERROR(VLOOKUP($C922*1,Lookups!$H:$N,6,FALSE),"")</f>
        <v>Food</v>
      </c>
      <c r="AE922" s="3">
        <f>IFERROR(VLOOKUP($C922*1,Lookups!$H:$N,7,FALSE),"")</f>
        <v>0</v>
      </c>
      <c r="AF922" s="3" t="str">
        <f>VLOOKUP(B922*1,Stores!$A:$C,3,FALSE)</f>
        <v>DFG</v>
      </c>
    </row>
    <row r="923" spans="1:32">
      <c r="A923" s="3" t="s">
        <v>917</v>
      </c>
      <c r="B923" s="3" t="s">
        <v>942</v>
      </c>
      <c r="C923" s="3">
        <v>999220</v>
      </c>
      <c r="D923" s="3" t="s">
        <v>918</v>
      </c>
      <c r="E923" s="3" t="s">
        <v>505</v>
      </c>
      <c r="F923" s="3">
        <v>2016</v>
      </c>
      <c r="G923" s="164">
        <v>0</v>
      </c>
      <c r="H923" s="3">
        <v>6973.1852399999998</v>
      </c>
      <c r="I923" s="3">
        <v>6243.5652999999993</v>
      </c>
      <c r="J923" s="3">
        <v>7201.5520499999993</v>
      </c>
      <c r="K923" s="3">
        <v>6866.9212500000003</v>
      </c>
      <c r="L923" s="3">
        <v>5437.9377500000001</v>
      </c>
      <c r="M923" s="3">
        <v>5519.6273999999994</v>
      </c>
      <c r="N923" s="3">
        <v>5745.1999499999993</v>
      </c>
      <c r="O923" s="3">
        <v>5916.1409999999996</v>
      </c>
      <c r="P923" s="3">
        <v>6197.5651500000004</v>
      </c>
      <c r="Q923" s="3">
        <v>7016.4359999999997</v>
      </c>
      <c r="R923" s="3">
        <v>6507.8698299999987</v>
      </c>
      <c r="S923" s="3">
        <v>6050.5183200000001</v>
      </c>
      <c r="T923" s="3">
        <v>7088.0000800000007</v>
      </c>
      <c r="U923" s="3">
        <v>82764.519320000007</v>
      </c>
      <c r="V923" s="163">
        <f ca="1">SUM(INDIRECT(Inputs!$C$11&amp;ROW()&amp;":"&amp;Inputs!$C$12&amp;ROW()))</f>
        <v>7016.4359999999997</v>
      </c>
      <c r="W923" s="163">
        <f ca="1">SUM(INDIRECT(Inputs!$C$13&amp;ROW()&amp;":"&amp;Inputs!$C$14&amp;ROW()))</f>
        <v>63118.131090000003</v>
      </c>
      <c r="X923" s="3" t="str">
        <f>IF(COUNTIFS(Lookups!$A:$A,C923)=1,"Gross Sales","")</f>
        <v/>
      </c>
      <c r="Y923" s="3" t="str">
        <f>IF(COUNTIFS(Lookups!$D:$D,C923)=1,"Bar Sales","")</f>
        <v/>
      </c>
      <c r="Z923" s="3" t="str">
        <f>IFERROR(VLOOKUP(C923*1,Lookups!$D:$F,3,FALSE),"")</f>
        <v/>
      </c>
      <c r="AA923" s="3" t="str">
        <f>IFERROR(VLOOKUP($C923*1,Lookups!$H:$N,3,FALSE),"")</f>
        <v>Sales</v>
      </c>
      <c r="AB923" s="3" t="str">
        <f>IFERROR(VLOOKUP($C923*1,Lookups!$H:$N,4,FALSE),"")</f>
        <v>Lunch</v>
      </c>
      <c r="AC923" s="3" t="str">
        <f>IFERROR(VLOOKUP($C923*1,Lookups!$H:$N,5,FALSE),"")</f>
        <v>Bar</v>
      </c>
      <c r="AD923" s="3" t="str">
        <f>IFERROR(VLOOKUP($C923*1,Lookups!$H:$N,6,FALSE),"")</f>
        <v>Food</v>
      </c>
      <c r="AE923" s="3">
        <f>IFERROR(VLOOKUP($C923*1,Lookups!$H:$N,7,FALSE),"")</f>
        <v>0</v>
      </c>
      <c r="AF923" s="3" t="str">
        <f>VLOOKUP(B923*1,Stores!$A:$C,3,FALSE)</f>
        <v>DFG</v>
      </c>
    </row>
    <row r="924" spans="1:32">
      <c r="A924" s="3" t="s">
        <v>917</v>
      </c>
      <c r="B924" s="3" t="s">
        <v>943</v>
      </c>
      <c r="C924" s="3">
        <v>999220</v>
      </c>
      <c r="D924" s="3" t="s">
        <v>918</v>
      </c>
      <c r="E924" s="3" t="s">
        <v>505</v>
      </c>
      <c r="F924" s="3">
        <v>2016</v>
      </c>
      <c r="G924" s="164">
        <v>0</v>
      </c>
      <c r="H924" s="3">
        <v>2162.4019199999998</v>
      </c>
      <c r="I924" s="3">
        <v>2735.1142</v>
      </c>
      <c r="J924" s="3">
        <v>3102.1137000000003</v>
      </c>
      <c r="K924" s="3">
        <v>4143.8589499999998</v>
      </c>
      <c r="L924" s="3">
        <v>2942.5213999999996</v>
      </c>
      <c r="M924" s="3">
        <v>2957.1797499999998</v>
      </c>
      <c r="N924" s="3">
        <v>3207.8199999999997</v>
      </c>
      <c r="O924" s="3">
        <v>2712.10275</v>
      </c>
      <c r="P924" s="3">
        <v>2299.8044999999997</v>
      </c>
      <c r="Q924" s="3">
        <v>3081.7520999999997</v>
      </c>
      <c r="R924" s="3">
        <v>4558.2075700000005</v>
      </c>
      <c r="S924" s="3">
        <v>3651.8754999999996</v>
      </c>
      <c r="T924" s="3">
        <v>3743.1239999999998</v>
      </c>
      <c r="U924" s="3">
        <v>41297.876340000003</v>
      </c>
      <c r="V924" s="163">
        <f ca="1">SUM(INDIRECT(Inputs!$C$11&amp;ROW()&amp;":"&amp;Inputs!$C$12&amp;ROW()))</f>
        <v>3081.7520999999997</v>
      </c>
      <c r="W924" s="163">
        <f ca="1">SUM(INDIRECT(Inputs!$C$13&amp;ROW()&amp;":"&amp;Inputs!$C$14&amp;ROW()))</f>
        <v>29344.669269999999</v>
      </c>
      <c r="X924" s="3" t="str">
        <f>IF(COUNTIFS(Lookups!$A:$A,C924)=1,"Gross Sales","")</f>
        <v/>
      </c>
      <c r="Y924" s="3" t="str">
        <f>IF(COUNTIFS(Lookups!$D:$D,C924)=1,"Bar Sales","")</f>
        <v/>
      </c>
      <c r="Z924" s="3" t="str">
        <f>IFERROR(VLOOKUP(C924*1,Lookups!$D:$F,3,FALSE),"")</f>
        <v/>
      </c>
      <c r="AA924" s="3" t="str">
        <f>IFERROR(VLOOKUP($C924*1,Lookups!$H:$N,3,FALSE),"")</f>
        <v>Sales</v>
      </c>
      <c r="AB924" s="3" t="str">
        <f>IFERROR(VLOOKUP($C924*1,Lookups!$H:$N,4,FALSE),"")</f>
        <v>Lunch</v>
      </c>
      <c r="AC924" s="3" t="str">
        <f>IFERROR(VLOOKUP($C924*1,Lookups!$H:$N,5,FALSE),"")</f>
        <v>Bar</v>
      </c>
      <c r="AD924" s="3" t="str">
        <f>IFERROR(VLOOKUP($C924*1,Lookups!$H:$N,6,FALSE),"")</f>
        <v>Food</v>
      </c>
      <c r="AE924" s="3">
        <f>IFERROR(VLOOKUP($C924*1,Lookups!$H:$N,7,FALSE),"")</f>
        <v>0</v>
      </c>
      <c r="AF924" s="3" t="str">
        <f>VLOOKUP(B924*1,Stores!$A:$C,3,FALSE)</f>
        <v>DFG</v>
      </c>
    </row>
    <row r="925" spans="1:32">
      <c r="A925" s="3" t="s">
        <v>917</v>
      </c>
      <c r="B925" s="3" t="s">
        <v>944</v>
      </c>
      <c r="C925" s="3">
        <v>999220</v>
      </c>
      <c r="D925" s="3" t="s">
        <v>918</v>
      </c>
      <c r="E925" s="3" t="s">
        <v>505</v>
      </c>
      <c r="F925" s="3">
        <v>2016</v>
      </c>
      <c r="G925" s="164">
        <v>0</v>
      </c>
      <c r="H925" s="3">
        <v>5928.5116799999996</v>
      </c>
      <c r="I925" s="3">
        <v>6063.9715500000002</v>
      </c>
      <c r="J925" s="3">
        <v>8201.9229599999981</v>
      </c>
      <c r="K925" s="3">
        <v>5708.8499999999995</v>
      </c>
      <c r="L925" s="3">
        <v>8993.1275000000005</v>
      </c>
      <c r="M925" s="3">
        <v>5394.1887999999999</v>
      </c>
      <c r="N925" s="3">
        <v>6908.0027099999998</v>
      </c>
      <c r="O925" s="3">
        <v>8289.0478999999996</v>
      </c>
      <c r="P925" s="3">
        <v>7868.7720999999992</v>
      </c>
      <c r="Q925" s="3">
        <v>6790.0864499999998</v>
      </c>
      <c r="R925" s="3">
        <v>8015.5552399999997</v>
      </c>
      <c r="S925" s="3">
        <v>8023.3607999999995</v>
      </c>
      <c r="T925" s="3">
        <v>12850.45902</v>
      </c>
      <c r="U925" s="3">
        <v>99035.856709999978</v>
      </c>
      <c r="V925" s="163">
        <f ca="1">SUM(INDIRECT(Inputs!$C$11&amp;ROW()&amp;":"&amp;Inputs!$C$12&amp;ROW()))</f>
        <v>6790.0864499999998</v>
      </c>
      <c r="W925" s="163">
        <f ca="1">SUM(INDIRECT(Inputs!$C$13&amp;ROW()&amp;":"&amp;Inputs!$C$14&amp;ROW()))</f>
        <v>70146.481649999987</v>
      </c>
      <c r="X925" s="3" t="str">
        <f>IF(COUNTIFS(Lookups!$A:$A,C925)=1,"Gross Sales","")</f>
        <v/>
      </c>
      <c r="Y925" s="3" t="str">
        <f>IF(COUNTIFS(Lookups!$D:$D,C925)=1,"Bar Sales","")</f>
        <v/>
      </c>
      <c r="Z925" s="3" t="str">
        <f>IFERROR(VLOOKUP(C925*1,Lookups!$D:$F,3,FALSE),"")</f>
        <v/>
      </c>
      <c r="AA925" s="3" t="str">
        <f>IFERROR(VLOOKUP($C925*1,Lookups!$H:$N,3,FALSE),"")</f>
        <v>Sales</v>
      </c>
      <c r="AB925" s="3" t="str">
        <f>IFERROR(VLOOKUP($C925*1,Lookups!$H:$N,4,FALSE),"")</f>
        <v>Lunch</v>
      </c>
      <c r="AC925" s="3" t="str">
        <f>IFERROR(VLOOKUP($C925*1,Lookups!$H:$N,5,FALSE),"")</f>
        <v>Bar</v>
      </c>
      <c r="AD925" s="3" t="str">
        <f>IFERROR(VLOOKUP($C925*1,Lookups!$H:$N,6,FALSE),"")</f>
        <v>Food</v>
      </c>
      <c r="AE925" s="3">
        <f>IFERROR(VLOOKUP($C925*1,Lookups!$H:$N,7,FALSE),"")</f>
        <v>0</v>
      </c>
      <c r="AF925" s="3" t="str">
        <f>VLOOKUP(B925*1,Stores!$A:$C,3,FALSE)</f>
        <v>DFG</v>
      </c>
    </row>
    <row r="926" spans="1:32">
      <c r="A926" s="3" t="s">
        <v>917</v>
      </c>
      <c r="B926" s="3" t="s">
        <v>945</v>
      </c>
      <c r="C926" s="3">
        <v>999220</v>
      </c>
      <c r="D926" s="3" t="s">
        <v>918</v>
      </c>
      <c r="E926" s="3" t="s">
        <v>505</v>
      </c>
      <c r="F926" s="3">
        <v>2016</v>
      </c>
      <c r="G926" s="164">
        <v>0</v>
      </c>
      <c r="H926" s="3">
        <v>4595.4358799999991</v>
      </c>
      <c r="I926" s="3">
        <v>5402.8141999999998</v>
      </c>
      <c r="J926" s="3">
        <v>5495.0805</v>
      </c>
      <c r="K926" s="3">
        <v>6896.9838</v>
      </c>
      <c r="L926" s="3">
        <v>8133.6821999999993</v>
      </c>
      <c r="M926" s="3">
        <v>5337.9042499999996</v>
      </c>
      <c r="N926" s="3">
        <v>4921.3687600000003</v>
      </c>
      <c r="O926" s="3">
        <v>4267.7824000000001</v>
      </c>
      <c r="P926" s="3">
        <v>4558.8314799999989</v>
      </c>
      <c r="Q926" s="3">
        <v>6194.5174200000001</v>
      </c>
      <c r="R926" s="3">
        <v>4412.2206800000004</v>
      </c>
      <c r="S926" s="3">
        <v>4519.1054999999997</v>
      </c>
      <c r="T926" s="3">
        <v>6147.5644999999995</v>
      </c>
      <c r="U926" s="3">
        <v>70883.291569999987</v>
      </c>
      <c r="V926" s="163">
        <f ca="1">SUM(INDIRECT(Inputs!$C$11&amp;ROW()&amp;":"&amp;Inputs!$C$12&amp;ROW()))</f>
        <v>6194.5174200000001</v>
      </c>
      <c r="W926" s="163">
        <f ca="1">SUM(INDIRECT(Inputs!$C$13&amp;ROW()&amp;":"&amp;Inputs!$C$14&amp;ROW()))</f>
        <v>55804.40088999999</v>
      </c>
      <c r="X926" s="3" t="str">
        <f>IF(COUNTIFS(Lookups!$A:$A,C926)=1,"Gross Sales","")</f>
        <v/>
      </c>
      <c r="Y926" s="3" t="str">
        <f>IF(COUNTIFS(Lookups!$D:$D,C926)=1,"Bar Sales","")</f>
        <v/>
      </c>
      <c r="Z926" s="3" t="str">
        <f>IFERROR(VLOOKUP(C926*1,Lookups!$D:$F,3,FALSE),"")</f>
        <v/>
      </c>
      <c r="AA926" s="3" t="str">
        <f>IFERROR(VLOOKUP($C926*1,Lookups!$H:$N,3,FALSE),"")</f>
        <v>Sales</v>
      </c>
      <c r="AB926" s="3" t="str">
        <f>IFERROR(VLOOKUP($C926*1,Lookups!$H:$N,4,FALSE),"")</f>
        <v>Lunch</v>
      </c>
      <c r="AC926" s="3" t="str">
        <f>IFERROR(VLOOKUP($C926*1,Lookups!$H:$N,5,FALSE),"")</f>
        <v>Bar</v>
      </c>
      <c r="AD926" s="3" t="str">
        <f>IFERROR(VLOOKUP($C926*1,Lookups!$H:$N,6,FALSE),"")</f>
        <v>Food</v>
      </c>
      <c r="AE926" s="3">
        <f>IFERROR(VLOOKUP($C926*1,Lookups!$H:$N,7,FALSE),"")</f>
        <v>0</v>
      </c>
      <c r="AF926" s="3" t="str">
        <f>VLOOKUP(B926*1,Stores!$A:$C,3,FALSE)</f>
        <v>DFG</v>
      </c>
    </row>
    <row r="927" spans="1:32">
      <c r="A927" s="3" t="s">
        <v>917</v>
      </c>
      <c r="B927" s="3" t="s">
        <v>946</v>
      </c>
      <c r="C927" s="3">
        <v>999220</v>
      </c>
      <c r="D927" s="3" t="s">
        <v>918</v>
      </c>
      <c r="E927" s="3" t="s">
        <v>505</v>
      </c>
      <c r="F927" s="3">
        <v>2016</v>
      </c>
      <c r="G927" s="164">
        <v>0</v>
      </c>
      <c r="H927" s="3">
        <v>3559.7223900000004</v>
      </c>
      <c r="I927" s="3">
        <v>2616.2632999999996</v>
      </c>
      <c r="J927" s="3">
        <v>3316.0358000000001</v>
      </c>
      <c r="K927" s="3">
        <v>3423.4042499999996</v>
      </c>
      <c r="L927" s="3">
        <v>3927.20804</v>
      </c>
      <c r="M927" s="3">
        <v>2620.1083999999996</v>
      </c>
      <c r="N927" s="3">
        <v>2952.7190000000001</v>
      </c>
      <c r="O927" s="3">
        <v>3588.8538000000003</v>
      </c>
      <c r="P927" s="3">
        <v>3215.3120999999996</v>
      </c>
      <c r="Q927" s="3">
        <v>2367.6358999999993</v>
      </c>
      <c r="R927" s="3">
        <v>2387.9114</v>
      </c>
      <c r="S927" s="3">
        <v>3386.25056</v>
      </c>
      <c r="T927" s="3">
        <v>3553.6546499999995</v>
      </c>
      <c r="U927" s="3">
        <v>40915.079589999994</v>
      </c>
      <c r="V927" s="163">
        <f ca="1">SUM(INDIRECT(Inputs!$C$11&amp;ROW()&amp;":"&amp;Inputs!$C$12&amp;ROW()))</f>
        <v>2367.6358999999993</v>
      </c>
      <c r="W927" s="163">
        <f ca="1">SUM(INDIRECT(Inputs!$C$13&amp;ROW()&amp;":"&amp;Inputs!$C$14&amp;ROW()))</f>
        <v>31587.26298</v>
      </c>
      <c r="X927" s="3" t="str">
        <f>IF(COUNTIFS(Lookups!$A:$A,C927)=1,"Gross Sales","")</f>
        <v/>
      </c>
      <c r="Y927" s="3" t="str">
        <f>IF(COUNTIFS(Lookups!$D:$D,C927)=1,"Bar Sales","")</f>
        <v/>
      </c>
      <c r="Z927" s="3" t="str">
        <f>IFERROR(VLOOKUP(C927*1,Lookups!$D:$F,3,FALSE),"")</f>
        <v/>
      </c>
      <c r="AA927" s="3" t="str">
        <f>IFERROR(VLOOKUP($C927*1,Lookups!$H:$N,3,FALSE),"")</f>
        <v>Sales</v>
      </c>
      <c r="AB927" s="3" t="str">
        <f>IFERROR(VLOOKUP($C927*1,Lookups!$H:$N,4,FALSE),"")</f>
        <v>Lunch</v>
      </c>
      <c r="AC927" s="3" t="str">
        <f>IFERROR(VLOOKUP($C927*1,Lookups!$H:$N,5,FALSE),"")</f>
        <v>Bar</v>
      </c>
      <c r="AD927" s="3" t="str">
        <f>IFERROR(VLOOKUP($C927*1,Lookups!$H:$N,6,FALSE),"")</f>
        <v>Food</v>
      </c>
      <c r="AE927" s="3">
        <f>IFERROR(VLOOKUP($C927*1,Lookups!$H:$N,7,FALSE),"")</f>
        <v>0</v>
      </c>
      <c r="AF927" s="3" t="str">
        <f>VLOOKUP(B927*1,Stores!$A:$C,3,FALSE)</f>
        <v>DFG</v>
      </c>
    </row>
    <row r="928" spans="1:32">
      <c r="A928" s="3" t="s">
        <v>917</v>
      </c>
      <c r="B928" s="3" t="s">
        <v>947</v>
      </c>
      <c r="C928" s="3">
        <v>999220</v>
      </c>
      <c r="D928" s="3" t="s">
        <v>918</v>
      </c>
      <c r="E928" s="3" t="s">
        <v>505</v>
      </c>
      <c r="F928" s="3">
        <v>2016</v>
      </c>
      <c r="G928" s="164">
        <v>0</v>
      </c>
      <c r="H928" s="3">
        <v>4765.7347499999996</v>
      </c>
      <c r="I928" s="3">
        <v>5179.3018199999997</v>
      </c>
      <c r="J928" s="3">
        <v>4953.4537499999997</v>
      </c>
      <c r="K928" s="3">
        <v>6300.4724999999999</v>
      </c>
      <c r="L928" s="3">
        <v>5034.8159400000004</v>
      </c>
      <c r="M928" s="3">
        <v>5123.0894399999997</v>
      </c>
      <c r="N928" s="3">
        <v>5574.5251799999987</v>
      </c>
      <c r="O928" s="3">
        <v>4712.5343999999996</v>
      </c>
      <c r="P928" s="3">
        <v>6615.1993599999996</v>
      </c>
      <c r="Q928" s="3">
        <v>4012.4657999999999</v>
      </c>
      <c r="R928" s="3">
        <v>4163.1408000000001</v>
      </c>
      <c r="S928" s="3">
        <v>4072.2695999999996</v>
      </c>
      <c r="T928" s="3">
        <v>6526.7260800000004</v>
      </c>
      <c r="U928" s="3">
        <v>67033.729419999989</v>
      </c>
      <c r="V928" s="163">
        <f ca="1">SUM(INDIRECT(Inputs!$C$11&amp;ROW()&amp;":"&amp;Inputs!$C$12&amp;ROW()))</f>
        <v>4012.4657999999999</v>
      </c>
      <c r="W928" s="163">
        <f ca="1">SUM(INDIRECT(Inputs!$C$13&amp;ROW()&amp;":"&amp;Inputs!$C$14&amp;ROW()))</f>
        <v>52271.592939999995</v>
      </c>
      <c r="X928" s="3" t="str">
        <f>IF(COUNTIFS(Lookups!$A:$A,C928)=1,"Gross Sales","")</f>
        <v/>
      </c>
      <c r="Y928" s="3" t="str">
        <f>IF(COUNTIFS(Lookups!$D:$D,C928)=1,"Bar Sales","")</f>
        <v/>
      </c>
      <c r="Z928" s="3" t="str">
        <f>IFERROR(VLOOKUP(C928*1,Lookups!$D:$F,3,FALSE),"")</f>
        <v/>
      </c>
      <c r="AA928" s="3" t="str">
        <f>IFERROR(VLOOKUP($C928*1,Lookups!$H:$N,3,FALSE),"")</f>
        <v>Sales</v>
      </c>
      <c r="AB928" s="3" t="str">
        <f>IFERROR(VLOOKUP($C928*1,Lookups!$H:$N,4,FALSE),"")</f>
        <v>Lunch</v>
      </c>
      <c r="AC928" s="3" t="str">
        <f>IFERROR(VLOOKUP($C928*1,Lookups!$H:$N,5,FALSE),"")</f>
        <v>Bar</v>
      </c>
      <c r="AD928" s="3" t="str">
        <f>IFERROR(VLOOKUP($C928*1,Lookups!$H:$N,6,FALSE),"")</f>
        <v>Food</v>
      </c>
      <c r="AE928" s="3">
        <f>IFERROR(VLOOKUP($C928*1,Lookups!$H:$N,7,FALSE),"")</f>
        <v>0</v>
      </c>
      <c r="AF928" s="3" t="str">
        <f>VLOOKUP(B928*1,Stores!$A:$C,3,FALSE)</f>
        <v>DFG</v>
      </c>
    </row>
    <row r="929" spans="1:32">
      <c r="A929" s="3" t="s">
        <v>917</v>
      </c>
      <c r="B929" s="3" t="s">
        <v>948</v>
      </c>
      <c r="C929" s="3">
        <v>999220</v>
      </c>
      <c r="D929" s="3" t="s">
        <v>918</v>
      </c>
      <c r="E929" s="3" t="s">
        <v>505</v>
      </c>
      <c r="F929" s="3">
        <v>2016</v>
      </c>
      <c r="G929" s="164">
        <v>0</v>
      </c>
      <c r="H929" s="3">
        <v>1966.3954799999997</v>
      </c>
      <c r="I929" s="3">
        <v>2276.5737399999998</v>
      </c>
      <c r="J929" s="3">
        <v>1569.4170799999997</v>
      </c>
      <c r="K929" s="3">
        <v>1812.1949999999999</v>
      </c>
      <c r="L929" s="3">
        <v>2306.71875</v>
      </c>
      <c r="M929" s="3">
        <v>1310.9839399999996</v>
      </c>
      <c r="N929" s="3">
        <v>1546.3265999999999</v>
      </c>
      <c r="O929" s="3">
        <v>1624.1268400000001</v>
      </c>
      <c r="P929" s="3">
        <v>1848.4857999999999</v>
      </c>
      <c r="Q929" s="3">
        <v>4509.5641499999992</v>
      </c>
      <c r="R929" s="3">
        <v>5315.4931200000001</v>
      </c>
      <c r="S929" s="3">
        <v>6900.9590999999991</v>
      </c>
      <c r="T929" s="3">
        <v>7061.3894399999999</v>
      </c>
      <c r="U929" s="3">
        <v>40048.629039999993</v>
      </c>
      <c r="V929" s="163">
        <f ca="1">SUM(INDIRECT(Inputs!$C$11&amp;ROW()&amp;":"&amp;Inputs!$C$12&amp;ROW()))</f>
        <v>4509.5641499999992</v>
      </c>
      <c r="W929" s="163">
        <f ca="1">SUM(INDIRECT(Inputs!$C$13&amp;ROW()&amp;":"&amp;Inputs!$C$14&amp;ROW()))</f>
        <v>20770.787379999998</v>
      </c>
      <c r="X929" s="3" t="str">
        <f>IF(COUNTIFS(Lookups!$A:$A,C929)=1,"Gross Sales","")</f>
        <v/>
      </c>
      <c r="Y929" s="3" t="str">
        <f>IF(COUNTIFS(Lookups!$D:$D,C929)=1,"Bar Sales","")</f>
        <v/>
      </c>
      <c r="Z929" s="3" t="str">
        <f>IFERROR(VLOOKUP(C929*1,Lookups!$D:$F,3,FALSE),"")</f>
        <v/>
      </c>
      <c r="AA929" s="3" t="str">
        <f>IFERROR(VLOOKUP($C929*1,Lookups!$H:$N,3,FALSE),"")</f>
        <v>Sales</v>
      </c>
      <c r="AB929" s="3" t="str">
        <f>IFERROR(VLOOKUP($C929*1,Lookups!$H:$N,4,FALSE),"")</f>
        <v>Lunch</v>
      </c>
      <c r="AC929" s="3" t="str">
        <f>IFERROR(VLOOKUP($C929*1,Lookups!$H:$N,5,FALSE),"")</f>
        <v>Bar</v>
      </c>
      <c r="AD929" s="3" t="str">
        <f>IFERROR(VLOOKUP($C929*1,Lookups!$H:$N,6,FALSE),"")</f>
        <v>Food</v>
      </c>
      <c r="AE929" s="3">
        <f>IFERROR(VLOOKUP($C929*1,Lookups!$H:$N,7,FALSE),"")</f>
        <v>0</v>
      </c>
      <c r="AF929" s="3" t="str">
        <f>VLOOKUP(B929*1,Stores!$A:$C,3,FALSE)</f>
        <v>DFG</v>
      </c>
    </row>
    <row r="930" spans="1:32">
      <c r="A930" s="3" t="s">
        <v>917</v>
      </c>
      <c r="B930" s="3" t="s">
        <v>949</v>
      </c>
      <c r="C930" s="3">
        <v>999220</v>
      </c>
      <c r="D930" s="3" t="s">
        <v>918</v>
      </c>
      <c r="E930" s="3" t="s">
        <v>505</v>
      </c>
      <c r="F930" s="3">
        <v>2016</v>
      </c>
      <c r="G930" s="164">
        <v>0</v>
      </c>
      <c r="H930" s="3">
        <v>3571.9264000000003</v>
      </c>
      <c r="I930" s="3">
        <v>2799.1151999999997</v>
      </c>
      <c r="J930" s="3">
        <v>3526.1813999999999</v>
      </c>
      <c r="K930" s="3">
        <v>3257.2511999999992</v>
      </c>
      <c r="L930" s="3">
        <v>4689.8333999999995</v>
      </c>
      <c r="M930" s="3">
        <v>3591.8275399999998</v>
      </c>
      <c r="N930" s="3">
        <v>4486.5802800000001</v>
      </c>
      <c r="O930" s="3">
        <v>3616.4939999999992</v>
      </c>
      <c r="P930" s="3">
        <v>5092.3498499999996</v>
      </c>
      <c r="Q930" s="3">
        <v>3006.1678499999994</v>
      </c>
      <c r="R930" s="3">
        <v>5453.0864499999989</v>
      </c>
      <c r="S930" s="3">
        <v>3476.9321999999993</v>
      </c>
      <c r="T930" s="3">
        <v>4710.8599999999997</v>
      </c>
      <c r="U930" s="3">
        <v>51278.605769999995</v>
      </c>
      <c r="V930" s="163">
        <f ca="1">SUM(INDIRECT(Inputs!$C$11&amp;ROW()&amp;":"&amp;Inputs!$C$12&amp;ROW()))</f>
        <v>3006.1678499999994</v>
      </c>
      <c r="W930" s="163">
        <f ca="1">SUM(INDIRECT(Inputs!$C$13&amp;ROW()&amp;":"&amp;Inputs!$C$14&amp;ROW()))</f>
        <v>37637.727119999996</v>
      </c>
      <c r="X930" s="3" t="str">
        <f>IF(COUNTIFS(Lookups!$A:$A,C930)=1,"Gross Sales","")</f>
        <v/>
      </c>
      <c r="Y930" s="3" t="str">
        <f>IF(COUNTIFS(Lookups!$D:$D,C930)=1,"Bar Sales","")</f>
        <v/>
      </c>
      <c r="Z930" s="3" t="str">
        <f>IFERROR(VLOOKUP(C930*1,Lookups!$D:$F,3,FALSE),"")</f>
        <v/>
      </c>
      <c r="AA930" s="3" t="str">
        <f>IFERROR(VLOOKUP($C930*1,Lookups!$H:$N,3,FALSE),"")</f>
        <v>Sales</v>
      </c>
      <c r="AB930" s="3" t="str">
        <f>IFERROR(VLOOKUP($C930*1,Lookups!$H:$N,4,FALSE),"")</f>
        <v>Lunch</v>
      </c>
      <c r="AC930" s="3" t="str">
        <f>IFERROR(VLOOKUP($C930*1,Lookups!$H:$N,5,FALSE),"")</f>
        <v>Bar</v>
      </c>
      <c r="AD930" s="3" t="str">
        <f>IFERROR(VLOOKUP($C930*1,Lookups!$H:$N,6,FALSE),"")</f>
        <v>Food</v>
      </c>
      <c r="AE930" s="3">
        <f>IFERROR(VLOOKUP($C930*1,Lookups!$H:$N,7,FALSE),"")</f>
        <v>0</v>
      </c>
      <c r="AF930" s="3" t="str">
        <f>VLOOKUP(B930*1,Stores!$A:$C,3,FALSE)</f>
        <v>DFG</v>
      </c>
    </row>
    <row r="931" spans="1:32">
      <c r="A931" s="3" t="s">
        <v>917</v>
      </c>
      <c r="B931" s="3" t="s">
        <v>950</v>
      </c>
      <c r="C931" s="3">
        <v>999220</v>
      </c>
      <c r="D931" s="3" t="s">
        <v>918</v>
      </c>
      <c r="E931" s="3" t="s">
        <v>505</v>
      </c>
      <c r="F931" s="3">
        <v>2016</v>
      </c>
      <c r="G931" s="164">
        <v>0</v>
      </c>
      <c r="H931" s="3">
        <v>6110.9111699999994</v>
      </c>
      <c r="I931" s="3">
        <v>6778.4805199999992</v>
      </c>
      <c r="J931" s="3">
        <v>8864.5101999999988</v>
      </c>
      <c r="K931" s="3">
        <v>8385.1459999999988</v>
      </c>
      <c r="L931" s="3">
        <v>5601.8766999999989</v>
      </c>
      <c r="M931" s="3">
        <v>5043.3516</v>
      </c>
      <c r="N931" s="3">
        <v>4543.3114999999998</v>
      </c>
      <c r="O931" s="3">
        <v>4325.9653499999995</v>
      </c>
      <c r="P931" s="3">
        <v>6198.338999999999</v>
      </c>
      <c r="Q931" s="3">
        <v>6414.9484000000002</v>
      </c>
      <c r="R931" s="3">
        <v>5628.2860900000005</v>
      </c>
      <c r="S931" s="3">
        <v>6487.7274000000007</v>
      </c>
      <c r="T931" s="3">
        <v>7196.0839999999998</v>
      </c>
      <c r="U931" s="3">
        <v>81578.93793</v>
      </c>
      <c r="V931" s="163">
        <f ca="1">SUM(INDIRECT(Inputs!$C$11&amp;ROW()&amp;":"&amp;Inputs!$C$12&amp;ROW()))</f>
        <v>6414.9484000000002</v>
      </c>
      <c r="W931" s="163">
        <f ca="1">SUM(INDIRECT(Inputs!$C$13&amp;ROW()&amp;":"&amp;Inputs!$C$14&amp;ROW()))</f>
        <v>62266.84044</v>
      </c>
      <c r="X931" s="3" t="str">
        <f>IF(COUNTIFS(Lookups!$A:$A,C931)=1,"Gross Sales","")</f>
        <v/>
      </c>
      <c r="Y931" s="3" t="str">
        <f>IF(COUNTIFS(Lookups!$D:$D,C931)=1,"Bar Sales","")</f>
        <v/>
      </c>
      <c r="Z931" s="3" t="str">
        <f>IFERROR(VLOOKUP(C931*1,Lookups!$D:$F,3,FALSE),"")</f>
        <v/>
      </c>
      <c r="AA931" s="3" t="str">
        <f>IFERROR(VLOOKUP($C931*1,Lookups!$H:$N,3,FALSE),"")</f>
        <v>Sales</v>
      </c>
      <c r="AB931" s="3" t="str">
        <f>IFERROR(VLOOKUP($C931*1,Lookups!$H:$N,4,FALSE),"")</f>
        <v>Lunch</v>
      </c>
      <c r="AC931" s="3" t="str">
        <f>IFERROR(VLOOKUP($C931*1,Lookups!$H:$N,5,FALSE),"")</f>
        <v>Bar</v>
      </c>
      <c r="AD931" s="3" t="str">
        <f>IFERROR(VLOOKUP($C931*1,Lookups!$H:$N,6,FALSE),"")</f>
        <v>Food</v>
      </c>
      <c r="AE931" s="3">
        <f>IFERROR(VLOOKUP($C931*1,Lookups!$H:$N,7,FALSE),"")</f>
        <v>0</v>
      </c>
      <c r="AF931" s="3" t="str">
        <f>VLOOKUP(B931*1,Stores!$A:$C,3,FALSE)</f>
        <v>DFG</v>
      </c>
    </row>
    <row r="932" spans="1:32">
      <c r="A932" s="3" t="s">
        <v>917</v>
      </c>
      <c r="B932" s="3" t="s">
        <v>951</v>
      </c>
      <c r="C932" s="3">
        <v>999220</v>
      </c>
      <c r="D932" s="3" t="s">
        <v>918</v>
      </c>
      <c r="E932" s="3" t="s">
        <v>505</v>
      </c>
      <c r="F932" s="3">
        <v>2016</v>
      </c>
      <c r="G932" s="164">
        <v>0</v>
      </c>
      <c r="H932" s="3">
        <v>6537.6020500000004</v>
      </c>
      <c r="I932" s="3">
        <v>8803.5902499999993</v>
      </c>
      <c r="J932" s="3">
        <v>7380.8861000000006</v>
      </c>
      <c r="K932" s="3">
        <v>7703.265080000001</v>
      </c>
      <c r="L932" s="3">
        <v>9211.2092799999991</v>
      </c>
      <c r="M932" s="3">
        <v>11219.53616</v>
      </c>
      <c r="N932" s="3">
        <v>8375.8079999999991</v>
      </c>
      <c r="O932" s="3">
        <v>10023.8418</v>
      </c>
      <c r="P932" s="3">
        <v>6949.67</v>
      </c>
      <c r="Q932" s="3">
        <v>7813.4999600000001</v>
      </c>
      <c r="R932" s="3">
        <v>9909.4869999999974</v>
      </c>
      <c r="S932" s="3">
        <v>9625.3541999999998</v>
      </c>
      <c r="T932" s="3">
        <v>11619.533099999999</v>
      </c>
      <c r="U932" s="3">
        <v>115173.28297999999</v>
      </c>
      <c r="V932" s="163">
        <f ca="1">SUM(INDIRECT(Inputs!$C$11&amp;ROW()&amp;":"&amp;Inputs!$C$12&amp;ROW()))</f>
        <v>7813.4999600000001</v>
      </c>
      <c r="W932" s="163">
        <f ca="1">SUM(INDIRECT(Inputs!$C$13&amp;ROW()&amp;":"&amp;Inputs!$C$14&amp;ROW()))</f>
        <v>84018.908679999993</v>
      </c>
      <c r="X932" s="3" t="str">
        <f>IF(COUNTIFS(Lookups!$A:$A,C932)=1,"Gross Sales","")</f>
        <v/>
      </c>
      <c r="Y932" s="3" t="str">
        <f>IF(COUNTIFS(Lookups!$D:$D,C932)=1,"Bar Sales","")</f>
        <v/>
      </c>
      <c r="Z932" s="3" t="str">
        <f>IFERROR(VLOOKUP(C932*1,Lookups!$D:$F,3,FALSE),"")</f>
        <v/>
      </c>
      <c r="AA932" s="3" t="str">
        <f>IFERROR(VLOOKUP($C932*1,Lookups!$H:$N,3,FALSE),"")</f>
        <v>Sales</v>
      </c>
      <c r="AB932" s="3" t="str">
        <f>IFERROR(VLOOKUP($C932*1,Lookups!$H:$N,4,FALSE),"")</f>
        <v>Lunch</v>
      </c>
      <c r="AC932" s="3" t="str">
        <f>IFERROR(VLOOKUP($C932*1,Lookups!$H:$N,5,FALSE),"")</f>
        <v>Bar</v>
      </c>
      <c r="AD932" s="3" t="str">
        <f>IFERROR(VLOOKUP($C932*1,Lookups!$H:$N,6,FALSE),"")</f>
        <v>Food</v>
      </c>
      <c r="AE932" s="3">
        <f>IFERROR(VLOOKUP($C932*1,Lookups!$H:$N,7,FALSE),"")</f>
        <v>0</v>
      </c>
      <c r="AF932" s="3" t="str">
        <f>VLOOKUP(B932*1,Stores!$A:$C,3,FALSE)</f>
        <v>DFG</v>
      </c>
    </row>
    <row r="933" spans="1:32">
      <c r="A933" s="3" t="s">
        <v>917</v>
      </c>
      <c r="B933" s="3" t="s">
        <v>952</v>
      </c>
      <c r="C933" s="3">
        <v>999220</v>
      </c>
      <c r="D933" s="3" t="s">
        <v>918</v>
      </c>
      <c r="E933" s="3" t="s">
        <v>505</v>
      </c>
      <c r="F933" s="3">
        <v>2016</v>
      </c>
      <c r="G933" s="164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11354.710290000001</v>
      </c>
      <c r="O933" s="3">
        <v>21678.772499999999</v>
      </c>
      <c r="P933" s="3">
        <v>15972.633599999997</v>
      </c>
      <c r="Q933" s="3">
        <v>10761.5466</v>
      </c>
      <c r="R933" s="3">
        <v>9715.5450000000001</v>
      </c>
      <c r="S933" s="3">
        <v>9543.5927999999985</v>
      </c>
      <c r="T933" s="3">
        <v>9532.4569199999987</v>
      </c>
      <c r="U933" s="3">
        <v>88559.257709999991</v>
      </c>
      <c r="V933" s="163">
        <f ca="1">SUM(INDIRECT(Inputs!$C$11&amp;ROW()&amp;":"&amp;Inputs!$C$12&amp;ROW()))</f>
        <v>10761.5466</v>
      </c>
      <c r="W933" s="163">
        <f ca="1">SUM(INDIRECT(Inputs!$C$13&amp;ROW()&amp;":"&amp;Inputs!$C$14&amp;ROW()))</f>
        <v>59767.662989999997</v>
      </c>
      <c r="X933" s="3" t="str">
        <f>IF(COUNTIFS(Lookups!$A:$A,C933)=1,"Gross Sales","")</f>
        <v/>
      </c>
      <c r="Y933" s="3" t="str">
        <f>IF(COUNTIFS(Lookups!$D:$D,C933)=1,"Bar Sales","")</f>
        <v/>
      </c>
      <c r="Z933" s="3" t="str">
        <f>IFERROR(VLOOKUP(C933*1,Lookups!$D:$F,3,FALSE),"")</f>
        <v/>
      </c>
      <c r="AA933" s="3" t="str">
        <f>IFERROR(VLOOKUP($C933*1,Lookups!$H:$N,3,FALSE),"")</f>
        <v>Sales</v>
      </c>
      <c r="AB933" s="3" t="str">
        <f>IFERROR(VLOOKUP($C933*1,Lookups!$H:$N,4,FALSE),"")</f>
        <v>Lunch</v>
      </c>
      <c r="AC933" s="3" t="str">
        <f>IFERROR(VLOOKUP($C933*1,Lookups!$H:$N,5,FALSE),"")</f>
        <v>Bar</v>
      </c>
      <c r="AD933" s="3" t="str">
        <f>IFERROR(VLOOKUP($C933*1,Lookups!$H:$N,6,FALSE),"")</f>
        <v>Food</v>
      </c>
      <c r="AE933" s="3">
        <f>IFERROR(VLOOKUP($C933*1,Lookups!$H:$N,7,FALSE),"")</f>
        <v>0</v>
      </c>
      <c r="AF933" s="3" t="str">
        <f>VLOOKUP(B933*1,Stores!$A:$C,3,FALSE)</f>
        <v>DFG</v>
      </c>
    </row>
    <row r="934" spans="1:32">
      <c r="A934" s="3" t="s">
        <v>917</v>
      </c>
      <c r="B934" s="3" t="s">
        <v>953</v>
      </c>
      <c r="C934" s="3">
        <v>999220</v>
      </c>
      <c r="D934" s="3" t="s">
        <v>918</v>
      </c>
      <c r="E934" s="3" t="s">
        <v>505</v>
      </c>
      <c r="F934" s="3">
        <v>2016</v>
      </c>
      <c r="G934" s="164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1049.9440000000002</v>
      </c>
      <c r="S934" s="3">
        <v>7897.22318</v>
      </c>
      <c r="T934" s="3">
        <v>9976.3649999999998</v>
      </c>
      <c r="U934" s="3">
        <v>18923.532180000002</v>
      </c>
      <c r="V934" s="163">
        <f ca="1">SUM(INDIRECT(Inputs!$C$11&amp;ROW()&amp;":"&amp;Inputs!$C$12&amp;ROW()))</f>
        <v>0</v>
      </c>
      <c r="W934" s="163">
        <f ca="1">SUM(INDIRECT(Inputs!$C$13&amp;ROW()&amp;":"&amp;Inputs!$C$14&amp;ROW()))</f>
        <v>0</v>
      </c>
      <c r="X934" s="3" t="str">
        <f>IF(COUNTIFS(Lookups!$A:$A,C934)=1,"Gross Sales","")</f>
        <v/>
      </c>
      <c r="Y934" s="3" t="str">
        <f>IF(COUNTIFS(Lookups!$D:$D,C934)=1,"Bar Sales","")</f>
        <v/>
      </c>
      <c r="Z934" s="3" t="str">
        <f>IFERROR(VLOOKUP(C934*1,Lookups!$D:$F,3,FALSE),"")</f>
        <v/>
      </c>
      <c r="AA934" s="3" t="str">
        <f>IFERROR(VLOOKUP($C934*1,Lookups!$H:$N,3,FALSE),"")</f>
        <v>Sales</v>
      </c>
      <c r="AB934" s="3" t="str">
        <f>IFERROR(VLOOKUP($C934*1,Lookups!$H:$N,4,FALSE),"")</f>
        <v>Lunch</v>
      </c>
      <c r="AC934" s="3" t="str">
        <f>IFERROR(VLOOKUP($C934*1,Lookups!$H:$N,5,FALSE),"")</f>
        <v>Bar</v>
      </c>
      <c r="AD934" s="3" t="str">
        <f>IFERROR(VLOOKUP($C934*1,Lookups!$H:$N,6,FALSE),"")</f>
        <v>Food</v>
      </c>
      <c r="AE934" s="3">
        <f>IFERROR(VLOOKUP($C934*1,Lookups!$H:$N,7,FALSE),"")</f>
        <v>0</v>
      </c>
      <c r="AF934" s="3" t="str">
        <f>VLOOKUP(B934*1,Stores!$A:$C,3,FALSE)</f>
        <v>DFG</v>
      </c>
    </row>
    <row r="935" spans="1:32">
      <c r="A935" s="3" t="s">
        <v>917</v>
      </c>
      <c r="B935" s="3" t="s">
        <v>954</v>
      </c>
      <c r="C935" s="3">
        <v>999220</v>
      </c>
      <c r="D935" s="3" t="s">
        <v>918</v>
      </c>
      <c r="E935" s="3" t="s">
        <v>505</v>
      </c>
      <c r="F935" s="3">
        <v>2016</v>
      </c>
      <c r="G935" s="164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4687.2625799999996</v>
      </c>
      <c r="T935" s="3">
        <v>11676.90832</v>
      </c>
      <c r="U935" s="3">
        <v>16364.170900000001</v>
      </c>
      <c r="V935" s="163">
        <f ca="1">SUM(INDIRECT(Inputs!$C$11&amp;ROW()&amp;":"&amp;Inputs!$C$12&amp;ROW()))</f>
        <v>0</v>
      </c>
      <c r="W935" s="163">
        <f ca="1">SUM(INDIRECT(Inputs!$C$13&amp;ROW()&amp;":"&amp;Inputs!$C$14&amp;ROW()))</f>
        <v>0</v>
      </c>
      <c r="X935" s="3" t="str">
        <f>IF(COUNTIFS(Lookups!$A:$A,C935)=1,"Gross Sales","")</f>
        <v/>
      </c>
      <c r="Y935" s="3" t="str">
        <f>IF(COUNTIFS(Lookups!$D:$D,C935)=1,"Bar Sales","")</f>
        <v/>
      </c>
      <c r="Z935" s="3" t="str">
        <f>IFERROR(VLOOKUP(C935*1,Lookups!$D:$F,3,FALSE),"")</f>
        <v/>
      </c>
      <c r="AA935" s="3" t="str">
        <f>IFERROR(VLOOKUP($C935*1,Lookups!$H:$N,3,FALSE),"")</f>
        <v>Sales</v>
      </c>
      <c r="AB935" s="3" t="str">
        <f>IFERROR(VLOOKUP($C935*1,Lookups!$H:$N,4,FALSE),"")</f>
        <v>Lunch</v>
      </c>
      <c r="AC935" s="3" t="str">
        <f>IFERROR(VLOOKUP($C935*1,Lookups!$H:$N,5,FALSE),"")</f>
        <v>Bar</v>
      </c>
      <c r="AD935" s="3" t="str">
        <f>IFERROR(VLOOKUP($C935*1,Lookups!$H:$N,6,FALSE),"")</f>
        <v>Food</v>
      </c>
      <c r="AE935" s="3">
        <f>IFERROR(VLOOKUP($C935*1,Lookups!$H:$N,7,FALSE),"")</f>
        <v>0</v>
      </c>
      <c r="AF935" s="3" t="str">
        <f>VLOOKUP(B935*1,Stores!$A:$C,3,FALSE)</f>
        <v>DFG</v>
      </c>
    </row>
    <row r="936" spans="1:32">
      <c r="A936" s="3" t="s">
        <v>917</v>
      </c>
      <c r="B936" s="3" t="s">
        <v>919</v>
      </c>
      <c r="C936" s="3">
        <v>999221</v>
      </c>
      <c r="D936" s="3" t="s">
        <v>918</v>
      </c>
      <c r="E936" s="3" t="s">
        <v>509</v>
      </c>
      <c r="F936" s="3">
        <v>2016</v>
      </c>
      <c r="G936" s="164">
        <v>0</v>
      </c>
      <c r="H936" s="3">
        <v>11786.160539999997</v>
      </c>
      <c r="I936" s="3">
        <v>13618.602759999998</v>
      </c>
      <c r="J936" s="3">
        <v>13587.9499</v>
      </c>
      <c r="K936" s="3">
        <v>13764.617999999999</v>
      </c>
      <c r="L936" s="3">
        <v>11490.378479999998</v>
      </c>
      <c r="M936" s="3">
        <v>12080.892109999999</v>
      </c>
      <c r="N936" s="3">
        <v>10534.334719999999</v>
      </c>
      <c r="O936" s="3">
        <v>18686.3138</v>
      </c>
      <c r="P936" s="3">
        <v>6280.9564999999993</v>
      </c>
      <c r="Q936" s="3">
        <v>0</v>
      </c>
      <c r="R936" s="3">
        <v>0</v>
      </c>
      <c r="S936" s="3">
        <v>0</v>
      </c>
      <c r="T936" s="3">
        <v>0</v>
      </c>
      <c r="U936" s="3">
        <v>111830.20681</v>
      </c>
      <c r="V936" s="163">
        <f ca="1">SUM(INDIRECT(Inputs!$C$11&amp;ROW()&amp;":"&amp;Inputs!$C$12&amp;ROW()))</f>
        <v>0</v>
      </c>
      <c r="W936" s="163">
        <f ca="1">SUM(INDIRECT(Inputs!$C$13&amp;ROW()&amp;":"&amp;Inputs!$C$14&amp;ROW()))</f>
        <v>111830.20681</v>
      </c>
      <c r="X936" s="3" t="str">
        <f>IF(COUNTIFS(Lookups!$A:$A,C936)=1,"Gross Sales","")</f>
        <v/>
      </c>
      <c r="Y936" s="3" t="str">
        <f>IF(COUNTIFS(Lookups!$D:$D,C936)=1,"Bar Sales","")</f>
        <v/>
      </c>
      <c r="Z936" s="3" t="str">
        <f>IFERROR(VLOOKUP(C936*1,Lookups!$D:$F,3,FALSE),"")</f>
        <v/>
      </c>
      <c r="AA936" s="3" t="str">
        <f>IFERROR(VLOOKUP($C936*1,Lookups!$H:$N,3,FALSE),"")</f>
        <v>Sales</v>
      </c>
      <c r="AB936" s="3" t="str">
        <f>IFERROR(VLOOKUP($C936*1,Lookups!$H:$N,4,FALSE),"")</f>
        <v>Dinner</v>
      </c>
      <c r="AC936" s="3" t="str">
        <f>IFERROR(VLOOKUP($C936*1,Lookups!$H:$N,5,FALSE),"")</f>
        <v>Bar</v>
      </c>
      <c r="AD936" s="3" t="str">
        <f>IFERROR(VLOOKUP($C936*1,Lookups!$H:$N,6,FALSE),"")</f>
        <v>Food</v>
      </c>
      <c r="AE936" s="3">
        <f>IFERROR(VLOOKUP($C936*1,Lookups!$H:$N,7,FALSE),"")</f>
        <v>0</v>
      </c>
      <c r="AF936" s="3" t="str">
        <f>VLOOKUP(B936*1,Stores!$A:$C,3,FALSE)</f>
        <v>DFDE</v>
      </c>
    </row>
    <row r="937" spans="1:32">
      <c r="A937" s="3" t="s">
        <v>917</v>
      </c>
      <c r="B937" s="3" t="s">
        <v>920</v>
      </c>
      <c r="C937" s="3">
        <v>999221</v>
      </c>
      <c r="D937" s="3" t="s">
        <v>918</v>
      </c>
      <c r="E937" s="3" t="s">
        <v>509</v>
      </c>
      <c r="F937" s="3">
        <v>2016</v>
      </c>
      <c r="G937" s="164">
        <v>0</v>
      </c>
      <c r="H937" s="3">
        <v>12928.381759999998</v>
      </c>
      <c r="I937" s="3">
        <v>16308.867959999996</v>
      </c>
      <c r="J937" s="3">
        <v>13212.834739999998</v>
      </c>
      <c r="K937" s="3">
        <v>13220.013800000001</v>
      </c>
      <c r="L937" s="3">
        <v>17643.658059999998</v>
      </c>
      <c r="M937" s="3">
        <v>12758.796959999998</v>
      </c>
      <c r="N937" s="3">
        <v>12952.3611</v>
      </c>
      <c r="O937" s="3">
        <v>12309.370779999999</v>
      </c>
      <c r="P937" s="3">
        <v>18673.58598</v>
      </c>
      <c r="Q937" s="3">
        <v>11351.535300000001</v>
      </c>
      <c r="R937" s="3">
        <v>10452.829449999997</v>
      </c>
      <c r="S937" s="3">
        <v>13914.002199999999</v>
      </c>
      <c r="T937" s="3">
        <v>13046.07185</v>
      </c>
      <c r="U937" s="3">
        <v>178772.30993999995</v>
      </c>
      <c r="V937" s="163">
        <f ca="1">SUM(INDIRECT(Inputs!$C$11&amp;ROW()&amp;":"&amp;Inputs!$C$12&amp;ROW()))</f>
        <v>11351.535300000001</v>
      </c>
      <c r="W937" s="163">
        <f ca="1">SUM(INDIRECT(Inputs!$C$13&amp;ROW()&amp;":"&amp;Inputs!$C$14&amp;ROW()))</f>
        <v>141359.40643999996</v>
      </c>
      <c r="X937" s="3" t="str">
        <f>IF(COUNTIFS(Lookups!$A:$A,C937)=1,"Gross Sales","")</f>
        <v/>
      </c>
      <c r="Y937" s="3" t="str">
        <f>IF(COUNTIFS(Lookups!$D:$D,C937)=1,"Bar Sales","")</f>
        <v/>
      </c>
      <c r="Z937" s="3" t="str">
        <f>IFERROR(VLOOKUP(C937*1,Lookups!$D:$F,3,FALSE),"")</f>
        <v/>
      </c>
      <c r="AA937" s="3" t="str">
        <f>IFERROR(VLOOKUP($C937*1,Lookups!$H:$N,3,FALSE),"")</f>
        <v>Sales</v>
      </c>
      <c r="AB937" s="3" t="str">
        <f>IFERROR(VLOOKUP($C937*1,Lookups!$H:$N,4,FALSE),"")</f>
        <v>Dinner</v>
      </c>
      <c r="AC937" s="3" t="str">
        <f>IFERROR(VLOOKUP($C937*1,Lookups!$H:$N,5,FALSE),"")</f>
        <v>Bar</v>
      </c>
      <c r="AD937" s="3" t="str">
        <f>IFERROR(VLOOKUP($C937*1,Lookups!$H:$N,6,FALSE),"")</f>
        <v>Food</v>
      </c>
      <c r="AE937" s="3">
        <f>IFERROR(VLOOKUP($C937*1,Lookups!$H:$N,7,FALSE),"")</f>
        <v>0</v>
      </c>
      <c r="AF937" s="3" t="str">
        <f>VLOOKUP(B937*1,Stores!$A:$C,3,FALSE)</f>
        <v>DFDE</v>
      </c>
    </row>
    <row r="938" spans="1:32">
      <c r="A938" s="3" t="s">
        <v>917</v>
      </c>
      <c r="B938" s="3" t="s">
        <v>921</v>
      </c>
      <c r="C938" s="3">
        <v>999221</v>
      </c>
      <c r="D938" s="3" t="s">
        <v>918</v>
      </c>
      <c r="E938" s="3" t="s">
        <v>509</v>
      </c>
      <c r="F938" s="3">
        <v>2016</v>
      </c>
      <c r="G938" s="164">
        <v>0</v>
      </c>
      <c r="H938" s="3">
        <v>25781.100939999993</v>
      </c>
      <c r="I938" s="3">
        <v>23749.4656</v>
      </c>
      <c r="J938" s="3">
        <v>31184.540519999999</v>
      </c>
      <c r="K938" s="3">
        <v>15552.59706</v>
      </c>
      <c r="L938" s="3">
        <v>29265.034049999998</v>
      </c>
      <c r="M938" s="3">
        <v>18585.043399999999</v>
      </c>
      <c r="N938" s="3">
        <v>16070.847799999998</v>
      </c>
      <c r="O938" s="3">
        <v>19965.293249999995</v>
      </c>
      <c r="P938" s="3">
        <v>19549.579139999998</v>
      </c>
      <c r="Q938" s="3">
        <v>19855.2592</v>
      </c>
      <c r="R938" s="3">
        <v>18920.346409999998</v>
      </c>
      <c r="S938" s="3">
        <v>19671.651999999998</v>
      </c>
      <c r="T938" s="3">
        <v>20886.831559999995</v>
      </c>
      <c r="U938" s="3">
        <v>279037.59092999995</v>
      </c>
      <c r="V938" s="163">
        <f ca="1">SUM(INDIRECT(Inputs!$C$11&amp;ROW()&amp;":"&amp;Inputs!$C$12&amp;ROW()))</f>
        <v>19855.2592</v>
      </c>
      <c r="W938" s="163">
        <f ca="1">SUM(INDIRECT(Inputs!$C$13&amp;ROW()&amp;":"&amp;Inputs!$C$14&amp;ROW()))</f>
        <v>219558.76095999996</v>
      </c>
      <c r="X938" s="3" t="str">
        <f>IF(COUNTIFS(Lookups!$A:$A,C938)=1,"Gross Sales","")</f>
        <v/>
      </c>
      <c r="Y938" s="3" t="str">
        <f>IF(COUNTIFS(Lookups!$D:$D,C938)=1,"Bar Sales","")</f>
        <v/>
      </c>
      <c r="Z938" s="3" t="str">
        <f>IFERROR(VLOOKUP(C938*1,Lookups!$D:$F,3,FALSE),"")</f>
        <v/>
      </c>
      <c r="AA938" s="3" t="str">
        <f>IFERROR(VLOOKUP($C938*1,Lookups!$H:$N,3,FALSE),"")</f>
        <v>Sales</v>
      </c>
      <c r="AB938" s="3" t="str">
        <f>IFERROR(VLOOKUP($C938*1,Lookups!$H:$N,4,FALSE),"")</f>
        <v>Dinner</v>
      </c>
      <c r="AC938" s="3" t="str">
        <f>IFERROR(VLOOKUP($C938*1,Lookups!$H:$N,5,FALSE),"")</f>
        <v>Bar</v>
      </c>
      <c r="AD938" s="3" t="str">
        <f>IFERROR(VLOOKUP($C938*1,Lookups!$H:$N,6,FALSE),"")</f>
        <v>Food</v>
      </c>
      <c r="AE938" s="3">
        <f>IFERROR(VLOOKUP($C938*1,Lookups!$H:$N,7,FALSE),"")</f>
        <v>0</v>
      </c>
      <c r="AF938" s="3" t="str">
        <f>VLOOKUP(B938*1,Stores!$A:$C,3,FALSE)</f>
        <v>DFDE</v>
      </c>
    </row>
    <row r="939" spans="1:32">
      <c r="A939" s="3" t="s">
        <v>917</v>
      </c>
      <c r="B939" s="3" t="s">
        <v>922</v>
      </c>
      <c r="C939" s="3">
        <v>999221</v>
      </c>
      <c r="D939" s="3" t="s">
        <v>918</v>
      </c>
      <c r="E939" s="3" t="s">
        <v>509</v>
      </c>
      <c r="F939" s="3">
        <v>2016</v>
      </c>
      <c r="G939" s="164">
        <v>0</v>
      </c>
      <c r="H939" s="3">
        <v>24274.374599999999</v>
      </c>
      <c r="I939" s="3">
        <v>37392.022499999992</v>
      </c>
      <c r="J939" s="3">
        <v>22237.591599999996</v>
      </c>
      <c r="K939" s="3">
        <v>21932.02851</v>
      </c>
      <c r="L939" s="3">
        <v>33041.109640000002</v>
      </c>
      <c r="M939" s="3">
        <v>26306.1351</v>
      </c>
      <c r="N939" s="3">
        <v>17450.5023</v>
      </c>
      <c r="O939" s="3">
        <v>38400.243280000002</v>
      </c>
      <c r="P939" s="3">
        <v>20792.424239999997</v>
      </c>
      <c r="Q939" s="3">
        <v>31007.618250000003</v>
      </c>
      <c r="R939" s="3">
        <v>27733.146699999998</v>
      </c>
      <c r="S939" s="3">
        <v>19157.858859999997</v>
      </c>
      <c r="T939" s="3">
        <v>33458.359830000001</v>
      </c>
      <c r="U939" s="3">
        <v>353183.41541000002</v>
      </c>
      <c r="V939" s="163">
        <f ca="1">SUM(INDIRECT(Inputs!$C$11&amp;ROW()&amp;":"&amp;Inputs!$C$12&amp;ROW()))</f>
        <v>31007.618250000003</v>
      </c>
      <c r="W939" s="163">
        <f ca="1">SUM(INDIRECT(Inputs!$C$13&amp;ROW()&amp;":"&amp;Inputs!$C$14&amp;ROW()))</f>
        <v>272834.05002000002</v>
      </c>
      <c r="X939" s="3" t="str">
        <f>IF(COUNTIFS(Lookups!$A:$A,C939)=1,"Gross Sales","")</f>
        <v/>
      </c>
      <c r="Y939" s="3" t="str">
        <f>IF(COUNTIFS(Lookups!$D:$D,C939)=1,"Bar Sales","")</f>
        <v/>
      </c>
      <c r="Z939" s="3" t="str">
        <f>IFERROR(VLOOKUP(C939*1,Lookups!$D:$F,3,FALSE),"")</f>
        <v/>
      </c>
      <c r="AA939" s="3" t="str">
        <f>IFERROR(VLOOKUP($C939*1,Lookups!$H:$N,3,FALSE),"")</f>
        <v>Sales</v>
      </c>
      <c r="AB939" s="3" t="str">
        <f>IFERROR(VLOOKUP($C939*1,Lookups!$H:$N,4,FALSE),"")</f>
        <v>Dinner</v>
      </c>
      <c r="AC939" s="3" t="str">
        <f>IFERROR(VLOOKUP($C939*1,Lookups!$H:$N,5,FALSE),"")</f>
        <v>Bar</v>
      </c>
      <c r="AD939" s="3" t="str">
        <f>IFERROR(VLOOKUP($C939*1,Lookups!$H:$N,6,FALSE),"")</f>
        <v>Food</v>
      </c>
      <c r="AE939" s="3">
        <f>IFERROR(VLOOKUP($C939*1,Lookups!$H:$N,7,FALSE),"")</f>
        <v>0</v>
      </c>
      <c r="AF939" s="3" t="str">
        <f>VLOOKUP(B939*1,Stores!$A:$C,3,FALSE)</f>
        <v>DFDE</v>
      </c>
    </row>
    <row r="940" spans="1:32">
      <c r="A940" s="3" t="s">
        <v>917</v>
      </c>
      <c r="B940" s="3" t="s">
        <v>923</v>
      </c>
      <c r="C940" s="3">
        <v>999221</v>
      </c>
      <c r="D940" s="3" t="s">
        <v>918</v>
      </c>
      <c r="E940" s="3" t="s">
        <v>509</v>
      </c>
      <c r="F940" s="3">
        <v>2016</v>
      </c>
      <c r="G940" s="164">
        <v>0</v>
      </c>
      <c r="H940" s="3">
        <v>26049.586219999997</v>
      </c>
      <c r="I940" s="3">
        <v>26407.328219999999</v>
      </c>
      <c r="J940" s="3">
        <v>23292.768239999998</v>
      </c>
      <c r="K940" s="3">
        <v>20274.021110000001</v>
      </c>
      <c r="L940" s="3">
        <v>23243.76096</v>
      </c>
      <c r="M940" s="3">
        <v>19508.258699999998</v>
      </c>
      <c r="N940" s="3">
        <v>17372.594749999997</v>
      </c>
      <c r="O940" s="3">
        <v>15510.656559999996</v>
      </c>
      <c r="P940" s="3">
        <v>18244.302299999996</v>
      </c>
      <c r="Q940" s="3">
        <v>15318.867200000001</v>
      </c>
      <c r="R940" s="3">
        <v>21498.085279999999</v>
      </c>
      <c r="S940" s="3">
        <v>17013.90768</v>
      </c>
      <c r="T940" s="3">
        <v>24619.062300000001</v>
      </c>
      <c r="U940" s="3">
        <v>268353.19952000002</v>
      </c>
      <c r="V940" s="163">
        <f ca="1">SUM(INDIRECT(Inputs!$C$11&amp;ROW()&amp;":"&amp;Inputs!$C$12&amp;ROW()))</f>
        <v>15318.867200000001</v>
      </c>
      <c r="W940" s="163">
        <f ca="1">SUM(INDIRECT(Inputs!$C$13&amp;ROW()&amp;":"&amp;Inputs!$C$14&amp;ROW()))</f>
        <v>205222.14426</v>
      </c>
      <c r="X940" s="3" t="str">
        <f>IF(COUNTIFS(Lookups!$A:$A,C940)=1,"Gross Sales","")</f>
        <v/>
      </c>
      <c r="Y940" s="3" t="str">
        <f>IF(COUNTIFS(Lookups!$D:$D,C940)=1,"Bar Sales","")</f>
        <v/>
      </c>
      <c r="Z940" s="3" t="str">
        <f>IFERROR(VLOOKUP(C940*1,Lookups!$D:$F,3,FALSE),"")</f>
        <v/>
      </c>
      <c r="AA940" s="3" t="str">
        <f>IFERROR(VLOOKUP($C940*1,Lookups!$H:$N,3,FALSE),"")</f>
        <v>Sales</v>
      </c>
      <c r="AB940" s="3" t="str">
        <f>IFERROR(VLOOKUP($C940*1,Lookups!$H:$N,4,FALSE),"")</f>
        <v>Dinner</v>
      </c>
      <c r="AC940" s="3" t="str">
        <f>IFERROR(VLOOKUP($C940*1,Lookups!$H:$N,5,FALSE),"")</f>
        <v>Bar</v>
      </c>
      <c r="AD940" s="3" t="str">
        <f>IFERROR(VLOOKUP($C940*1,Lookups!$H:$N,6,FALSE),"")</f>
        <v>Food</v>
      </c>
      <c r="AE940" s="3">
        <f>IFERROR(VLOOKUP($C940*1,Lookups!$H:$N,7,FALSE),"")</f>
        <v>0</v>
      </c>
      <c r="AF940" s="3" t="str">
        <f>VLOOKUP(B940*1,Stores!$A:$C,3,FALSE)</f>
        <v>DFDE</v>
      </c>
    </row>
    <row r="941" spans="1:32">
      <c r="A941" s="3" t="s">
        <v>917</v>
      </c>
      <c r="B941" s="3" t="s">
        <v>924</v>
      </c>
      <c r="C941" s="3">
        <v>999221</v>
      </c>
      <c r="D941" s="3" t="s">
        <v>918</v>
      </c>
      <c r="E941" s="3" t="s">
        <v>509</v>
      </c>
      <c r="F941" s="3">
        <v>2016</v>
      </c>
      <c r="G941" s="164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-459.55</v>
      </c>
      <c r="Q941" s="3">
        <v>29931.977460000002</v>
      </c>
      <c r="R941" s="3">
        <v>26134.003349999999</v>
      </c>
      <c r="S941" s="3">
        <v>29774.850909999997</v>
      </c>
      <c r="T941" s="3">
        <v>29720.668319999997</v>
      </c>
      <c r="U941" s="3">
        <v>115101.95004</v>
      </c>
      <c r="V941" s="163">
        <f ca="1">SUM(INDIRECT(Inputs!$C$11&amp;ROW()&amp;":"&amp;Inputs!$C$12&amp;ROW()))</f>
        <v>29931.977460000002</v>
      </c>
      <c r="W941" s="163">
        <f ca="1">SUM(INDIRECT(Inputs!$C$13&amp;ROW()&amp;":"&amp;Inputs!$C$14&amp;ROW()))</f>
        <v>29472.427460000003</v>
      </c>
      <c r="X941" s="3" t="str">
        <f>IF(COUNTIFS(Lookups!$A:$A,C941)=1,"Gross Sales","")</f>
        <v/>
      </c>
      <c r="Y941" s="3" t="str">
        <f>IF(COUNTIFS(Lookups!$D:$D,C941)=1,"Bar Sales","")</f>
        <v/>
      </c>
      <c r="Z941" s="3" t="str">
        <f>IFERROR(VLOOKUP(C941*1,Lookups!$D:$F,3,FALSE),"")</f>
        <v/>
      </c>
      <c r="AA941" s="3" t="str">
        <f>IFERROR(VLOOKUP($C941*1,Lookups!$H:$N,3,FALSE),"")</f>
        <v>Sales</v>
      </c>
      <c r="AB941" s="3" t="str">
        <f>IFERROR(VLOOKUP($C941*1,Lookups!$H:$N,4,FALSE),"")</f>
        <v>Dinner</v>
      </c>
      <c r="AC941" s="3" t="str">
        <f>IFERROR(VLOOKUP($C941*1,Lookups!$H:$N,5,FALSE),"")</f>
        <v>Bar</v>
      </c>
      <c r="AD941" s="3" t="str">
        <f>IFERROR(VLOOKUP($C941*1,Lookups!$H:$N,6,FALSE),"")</f>
        <v>Food</v>
      </c>
      <c r="AE941" s="3">
        <f>IFERROR(VLOOKUP($C941*1,Lookups!$H:$N,7,FALSE),"")</f>
        <v>0</v>
      </c>
      <c r="AF941" s="3" t="str">
        <f>VLOOKUP(B941*1,Stores!$A:$C,3,FALSE)</f>
        <v>DFDE</v>
      </c>
    </row>
    <row r="942" spans="1:32">
      <c r="A942" s="3" t="s">
        <v>917</v>
      </c>
      <c r="B942" s="3" t="s">
        <v>925</v>
      </c>
      <c r="C942" s="3">
        <v>999221</v>
      </c>
      <c r="D942" s="3" t="s">
        <v>918</v>
      </c>
      <c r="E942" s="3" t="s">
        <v>509</v>
      </c>
      <c r="F942" s="3">
        <v>2016</v>
      </c>
      <c r="G942" s="164">
        <v>0</v>
      </c>
      <c r="H942" s="3">
        <v>19090.66404</v>
      </c>
      <c r="I942" s="3">
        <v>27548.656799999997</v>
      </c>
      <c r="J942" s="3">
        <v>17455.157999999999</v>
      </c>
      <c r="K942" s="3">
        <v>8810.4077600000001</v>
      </c>
      <c r="L942" s="3">
        <v>9897.0878999999986</v>
      </c>
      <c r="M942" s="3">
        <v>12364.926210000001</v>
      </c>
      <c r="N942" s="3">
        <v>7711.7405400000007</v>
      </c>
      <c r="O942" s="3">
        <v>8087.2245999999996</v>
      </c>
      <c r="P942" s="3">
        <v>16062.838400000001</v>
      </c>
      <c r="Q942" s="3">
        <v>31543.41848</v>
      </c>
      <c r="R942" s="3">
        <v>16509.502239999998</v>
      </c>
      <c r="S942" s="3">
        <v>16350.0288</v>
      </c>
      <c r="T942" s="3">
        <v>13276.9728</v>
      </c>
      <c r="U942" s="3">
        <v>204708.62656999999</v>
      </c>
      <c r="V942" s="163">
        <f ca="1">SUM(INDIRECT(Inputs!$C$11&amp;ROW()&amp;":"&amp;Inputs!$C$12&amp;ROW()))</f>
        <v>31543.41848</v>
      </c>
      <c r="W942" s="163">
        <f ca="1">SUM(INDIRECT(Inputs!$C$13&amp;ROW()&amp;":"&amp;Inputs!$C$14&amp;ROW()))</f>
        <v>158572.12273</v>
      </c>
      <c r="X942" s="3" t="str">
        <f>IF(COUNTIFS(Lookups!$A:$A,C942)=1,"Gross Sales","")</f>
        <v/>
      </c>
      <c r="Y942" s="3" t="str">
        <f>IF(COUNTIFS(Lookups!$D:$D,C942)=1,"Bar Sales","")</f>
        <v/>
      </c>
      <c r="Z942" s="3" t="str">
        <f>IFERROR(VLOOKUP(C942*1,Lookups!$D:$F,3,FALSE),"")</f>
        <v/>
      </c>
      <c r="AA942" s="3" t="str">
        <f>IFERROR(VLOOKUP($C942*1,Lookups!$H:$N,3,FALSE),"")</f>
        <v>Sales</v>
      </c>
      <c r="AB942" s="3" t="str">
        <f>IFERROR(VLOOKUP($C942*1,Lookups!$H:$N,4,FALSE),"")</f>
        <v>Dinner</v>
      </c>
      <c r="AC942" s="3" t="str">
        <f>IFERROR(VLOOKUP($C942*1,Lookups!$H:$N,5,FALSE),"")</f>
        <v>Bar</v>
      </c>
      <c r="AD942" s="3" t="str">
        <f>IFERROR(VLOOKUP($C942*1,Lookups!$H:$N,6,FALSE),"")</f>
        <v>Food</v>
      </c>
      <c r="AE942" s="3">
        <f>IFERROR(VLOOKUP($C942*1,Lookups!$H:$N,7,FALSE),"")</f>
        <v>0</v>
      </c>
      <c r="AF942" s="3" t="str">
        <f>VLOOKUP(B942*1,Stores!$A:$C,3,FALSE)</f>
        <v>DFDE</v>
      </c>
    </row>
    <row r="943" spans="1:32">
      <c r="A943" s="3" t="s">
        <v>917</v>
      </c>
      <c r="B943" s="3" t="s">
        <v>926</v>
      </c>
      <c r="C943" s="3">
        <v>999221</v>
      </c>
      <c r="D943" s="3" t="s">
        <v>918</v>
      </c>
      <c r="E943" s="3" t="s">
        <v>509</v>
      </c>
      <c r="F943" s="3">
        <v>2016</v>
      </c>
      <c r="G943" s="164">
        <v>0</v>
      </c>
      <c r="H943" s="3">
        <v>54170.528999999995</v>
      </c>
      <c r="I943" s="3">
        <v>67741.43250000001</v>
      </c>
      <c r="J943" s="3">
        <v>63189.61404</v>
      </c>
      <c r="K943" s="3">
        <v>57462.440140000006</v>
      </c>
      <c r="L943" s="3">
        <v>66646.399749999997</v>
      </c>
      <c r="M943" s="3">
        <v>54002.311999999998</v>
      </c>
      <c r="N943" s="3">
        <v>42817.771079999991</v>
      </c>
      <c r="O943" s="3">
        <v>42901.974499999997</v>
      </c>
      <c r="P943" s="3">
        <v>33603.5245</v>
      </c>
      <c r="Q943" s="3">
        <v>58647.762179999998</v>
      </c>
      <c r="R943" s="3">
        <v>55263.939499999993</v>
      </c>
      <c r="S943" s="3">
        <v>57014.436639999993</v>
      </c>
      <c r="T943" s="3">
        <v>64940.230319999995</v>
      </c>
      <c r="U943" s="3">
        <v>718402.3661499999</v>
      </c>
      <c r="V943" s="163">
        <f ca="1">SUM(INDIRECT(Inputs!$C$11&amp;ROW()&amp;":"&amp;Inputs!$C$12&amp;ROW()))</f>
        <v>58647.762179999998</v>
      </c>
      <c r="W943" s="163">
        <f ca="1">SUM(INDIRECT(Inputs!$C$13&amp;ROW()&amp;":"&amp;Inputs!$C$14&amp;ROW()))</f>
        <v>541183.75968999998</v>
      </c>
      <c r="X943" s="3" t="str">
        <f>IF(COUNTIFS(Lookups!$A:$A,C943)=1,"Gross Sales","")</f>
        <v/>
      </c>
      <c r="Y943" s="3" t="str">
        <f>IF(COUNTIFS(Lookups!$D:$D,C943)=1,"Bar Sales","")</f>
        <v/>
      </c>
      <c r="Z943" s="3" t="str">
        <f>IFERROR(VLOOKUP(C943*1,Lookups!$D:$F,3,FALSE),"")</f>
        <v/>
      </c>
      <c r="AA943" s="3" t="str">
        <f>IFERROR(VLOOKUP($C943*1,Lookups!$H:$N,3,FALSE),"")</f>
        <v>Sales</v>
      </c>
      <c r="AB943" s="3" t="str">
        <f>IFERROR(VLOOKUP($C943*1,Lookups!$H:$N,4,FALSE),"")</f>
        <v>Dinner</v>
      </c>
      <c r="AC943" s="3" t="str">
        <f>IFERROR(VLOOKUP($C943*1,Lookups!$H:$N,5,FALSE),"")</f>
        <v>Bar</v>
      </c>
      <c r="AD943" s="3" t="str">
        <f>IFERROR(VLOOKUP($C943*1,Lookups!$H:$N,6,FALSE),"")</f>
        <v>Food</v>
      </c>
      <c r="AE943" s="3">
        <f>IFERROR(VLOOKUP($C943*1,Lookups!$H:$N,7,FALSE),"")</f>
        <v>0</v>
      </c>
      <c r="AF943" s="3" t="str">
        <f>VLOOKUP(B943*1,Stores!$A:$C,3,FALSE)</f>
        <v>DFDE</v>
      </c>
    </row>
    <row r="944" spans="1:32">
      <c r="A944" s="3" t="s">
        <v>917</v>
      </c>
      <c r="B944" s="3" t="s">
        <v>927</v>
      </c>
      <c r="C944" s="3">
        <v>999221</v>
      </c>
      <c r="D944" s="3" t="s">
        <v>918</v>
      </c>
      <c r="E944" s="3" t="s">
        <v>509</v>
      </c>
      <c r="F944" s="3">
        <v>2016</v>
      </c>
      <c r="G944" s="164">
        <v>0</v>
      </c>
      <c r="H944" s="3">
        <v>31361.205119999999</v>
      </c>
      <c r="I944" s="3">
        <v>29634.205719999998</v>
      </c>
      <c r="J944" s="3">
        <v>45414.426050000002</v>
      </c>
      <c r="K944" s="3">
        <v>50759.785020000003</v>
      </c>
      <c r="L944" s="3">
        <v>43910.567469999995</v>
      </c>
      <c r="M944" s="3">
        <v>40308.97793999999</v>
      </c>
      <c r="N944" s="3">
        <v>54384.730960000001</v>
      </c>
      <c r="O944" s="3">
        <v>43428.295259999999</v>
      </c>
      <c r="P944" s="3">
        <v>58111.796399999992</v>
      </c>
      <c r="Q944" s="3">
        <v>36007.120799999997</v>
      </c>
      <c r="R944" s="3">
        <v>30567.589219999998</v>
      </c>
      <c r="S944" s="3">
        <v>36133.442519999997</v>
      </c>
      <c r="T944" s="3">
        <v>30786.804159999996</v>
      </c>
      <c r="U944" s="3">
        <v>530808.94663999986</v>
      </c>
      <c r="V944" s="163">
        <f ca="1">SUM(INDIRECT(Inputs!$C$11&amp;ROW()&amp;":"&amp;Inputs!$C$12&amp;ROW()))</f>
        <v>36007.120799999997</v>
      </c>
      <c r="W944" s="163">
        <f ca="1">SUM(INDIRECT(Inputs!$C$13&amp;ROW()&amp;":"&amp;Inputs!$C$14&amp;ROW()))</f>
        <v>433321.11073999992</v>
      </c>
      <c r="X944" s="3" t="str">
        <f>IF(COUNTIFS(Lookups!$A:$A,C944)=1,"Gross Sales","")</f>
        <v/>
      </c>
      <c r="Y944" s="3" t="str">
        <f>IF(COUNTIFS(Lookups!$D:$D,C944)=1,"Bar Sales","")</f>
        <v/>
      </c>
      <c r="Z944" s="3" t="str">
        <f>IFERROR(VLOOKUP(C944*1,Lookups!$D:$F,3,FALSE),"")</f>
        <v/>
      </c>
      <c r="AA944" s="3" t="str">
        <f>IFERROR(VLOOKUP($C944*1,Lookups!$H:$N,3,FALSE),"")</f>
        <v>Sales</v>
      </c>
      <c r="AB944" s="3" t="str">
        <f>IFERROR(VLOOKUP($C944*1,Lookups!$H:$N,4,FALSE),"")</f>
        <v>Dinner</v>
      </c>
      <c r="AC944" s="3" t="str">
        <f>IFERROR(VLOOKUP($C944*1,Lookups!$H:$N,5,FALSE),"")</f>
        <v>Bar</v>
      </c>
      <c r="AD944" s="3" t="str">
        <f>IFERROR(VLOOKUP($C944*1,Lookups!$H:$N,6,FALSE),"")</f>
        <v>Food</v>
      </c>
      <c r="AE944" s="3">
        <f>IFERROR(VLOOKUP($C944*1,Lookups!$H:$N,7,FALSE),"")</f>
        <v>0</v>
      </c>
      <c r="AF944" s="3" t="str">
        <f>VLOOKUP(B944*1,Stores!$A:$C,3,FALSE)</f>
        <v>DFDE</v>
      </c>
    </row>
    <row r="945" spans="1:32">
      <c r="A945" s="3" t="s">
        <v>917</v>
      </c>
      <c r="B945" s="3" t="s">
        <v>928</v>
      </c>
      <c r="C945" s="3">
        <v>999221</v>
      </c>
      <c r="D945" s="3" t="s">
        <v>918</v>
      </c>
      <c r="E945" s="3" t="s">
        <v>509</v>
      </c>
      <c r="F945" s="3">
        <v>2016</v>
      </c>
      <c r="G945" s="164">
        <v>0</v>
      </c>
      <c r="H945" s="3">
        <v>15700.687800000002</v>
      </c>
      <c r="I945" s="3">
        <v>15001.110600000002</v>
      </c>
      <c r="J945" s="3">
        <v>15689.6026</v>
      </c>
      <c r="K945" s="3">
        <v>11210.141250000001</v>
      </c>
      <c r="L945" s="3">
        <v>10754.87903</v>
      </c>
      <c r="M945" s="3">
        <v>11430.141379999999</v>
      </c>
      <c r="N945" s="3">
        <v>13256.85543</v>
      </c>
      <c r="O945" s="3">
        <v>10311.618799999998</v>
      </c>
      <c r="P945" s="3">
        <v>7891.9049999999988</v>
      </c>
      <c r="Q945" s="3">
        <v>12530.210000000001</v>
      </c>
      <c r="R945" s="3">
        <v>10144.41288</v>
      </c>
      <c r="S945" s="3">
        <v>11266.8192</v>
      </c>
      <c r="T945" s="3">
        <v>12278.292599999999</v>
      </c>
      <c r="U945" s="3">
        <v>157466.67656999998</v>
      </c>
      <c r="V945" s="163">
        <f ca="1">SUM(INDIRECT(Inputs!$C$11&amp;ROW()&amp;":"&amp;Inputs!$C$12&amp;ROW()))</f>
        <v>12530.210000000001</v>
      </c>
      <c r="W945" s="163">
        <f ca="1">SUM(INDIRECT(Inputs!$C$13&amp;ROW()&amp;":"&amp;Inputs!$C$14&amp;ROW()))</f>
        <v>123777.15189000001</v>
      </c>
      <c r="X945" s="3" t="str">
        <f>IF(COUNTIFS(Lookups!$A:$A,C945)=1,"Gross Sales","")</f>
        <v/>
      </c>
      <c r="Y945" s="3" t="str">
        <f>IF(COUNTIFS(Lookups!$D:$D,C945)=1,"Bar Sales","")</f>
        <v/>
      </c>
      <c r="Z945" s="3" t="str">
        <f>IFERROR(VLOOKUP(C945*1,Lookups!$D:$F,3,FALSE),"")</f>
        <v/>
      </c>
      <c r="AA945" s="3" t="str">
        <f>IFERROR(VLOOKUP($C945*1,Lookups!$H:$N,3,FALSE),"")</f>
        <v>Sales</v>
      </c>
      <c r="AB945" s="3" t="str">
        <f>IFERROR(VLOOKUP($C945*1,Lookups!$H:$N,4,FALSE),"")</f>
        <v>Dinner</v>
      </c>
      <c r="AC945" s="3" t="str">
        <f>IFERROR(VLOOKUP($C945*1,Lookups!$H:$N,5,FALSE),"")</f>
        <v>Bar</v>
      </c>
      <c r="AD945" s="3" t="str">
        <f>IFERROR(VLOOKUP($C945*1,Lookups!$H:$N,6,FALSE),"")</f>
        <v>Food</v>
      </c>
      <c r="AE945" s="3">
        <f>IFERROR(VLOOKUP($C945*1,Lookups!$H:$N,7,FALSE),"")</f>
        <v>0</v>
      </c>
      <c r="AF945" s="3" t="str">
        <f>VLOOKUP(B945*1,Stores!$A:$C,3,FALSE)</f>
        <v>DFDE</v>
      </c>
    </row>
    <row r="946" spans="1:32">
      <c r="A946" s="3" t="s">
        <v>917</v>
      </c>
      <c r="B946" s="3" t="s">
        <v>929</v>
      </c>
      <c r="C946" s="3">
        <v>999221</v>
      </c>
      <c r="D946" s="3" t="s">
        <v>918</v>
      </c>
      <c r="E946" s="3" t="s">
        <v>509</v>
      </c>
      <c r="F946" s="3">
        <v>2016</v>
      </c>
      <c r="G946" s="164">
        <v>0</v>
      </c>
      <c r="H946" s="3">
        <v>9495.2285399999982</v>
      </c>
      <c r="I946" s="3">
        <v>12076.389359999999</v>
      </c>
      <c r="J946" s="3">
        <v>11306.698479999999</v>
      </c>
      <c r="K946" s="3">
        <v>11996.9892</v>
      </c>
      <c r="L946" s="3">
        <v>12114.188099999999</v>
      </c>
      <c r="M946" s="3">
        <v>14555.27052</v>
      </c>
      <c r="N946" s="3">
        <v>12082.012599999996</v>
      </c>
      <c r="O946" s="3">
        <v>8906.3543099999988</v>
      </c>
      <c r="P946" s="3">
        <v>9205.3191999999999</v>
      </c>
      <c r="Q946" s="3">
        <v>9921.5789399999994</v>
      </c>
      <c r="R946" s="3">
        <v>12277.36146</v>
      </c>
      <c r="S946" s="3">
        <v>11483.64126</v>
      </c>
      <c r="T946" s="3">
        <v>11032.06482</v>
      </c>
      <c r="U946" s="3">
        <v>146453.09678999998</v>
      </c>
      <c r="V946" s="163">
        <f ca="1">SUM(INDIRECT(Inputs!$C$11&amp;ROW()&amp;":"&amp;Inputs!$C$12&amp;ROW()))</f>
        <v>9921.5789399999994</v>
      </c>
      <c r="W946" s="163">
        <f ca="1">SUM(INDIRECT(Inputs!$C$13&amp;ROW()&amp;":"&amp;Inputs!$C$14&amp;ROW()))</f>
        <v>111660.02924999999</v>
      </c>
      <c r="X946" s="3" t="str">
        <f>IF(COUNTIFS(Lookups!$A:$A,C946)=1,"Gross Sales","")</f>
        <v/>
      </c>
      <c r="Y946" s="3" t="str">
        <f>IF(COUNTIFS(Lookups!$D:$D,C946)=1,"Bar Sales","")</f>
        <v/>
      </c>
      <c r="Z946" s="3" t="str">
        <f>IFERROR(VLOOKUP(C946*1,Lookups!$D:$F,3,FALSE),"")</f>
        <v/>
      </c>
      <c r="AA946" s="3" t="str">
        <f>IFERROR(VLOOKUP($C946*1,Lookups!$H:$N,3,FALSE),"")</f>
        <v>Sales</v>
      </c>
      <c r="AB946" s="3" t="str">
        <f>IFERROR(VLOOKUP($C946*1,Lookups!$H:$N,4,FALSE),"")</f>
        <v>Dinner</v>
      </c>
      <c r="AC946" s="3" t="str">
        <f>IFERROR(VLOOKUP($C946*1,Lookups!$H:$N,5,FALSE),"")</f>
        <v>Bar</v>
      </c>
      <c r="AD946" s="3" t="str">
        <f>IFERROR(VLOOKUP($C946*1,Lookups!$H:$N,6,FALSE),"")</f>
        <v>Food</v>
      </c>
      <c r="AE946" s="3">
        <f>IFERROR(VLOOKUP($C946*1,Lookups!$H:$N,7,FALSE),"")</f>
        <v>0</v>
      </c>
      <c r="AF946" s="3" t="str">
        <f>VLOOKUP(B946*1,Stores!$A:$C,3,FALSE)</f>
        <v>DFDE</v>
      </c>
    </row>
    <row r="947" spans="1:32">
      <c r="A947" s="3" t="s">
        <v>917</v>
      </c>
      <c r="B947" s="3" t="s">
        <v>930</v>
      </c>
      <c r="C947" s="3">
        <v>999221</v>
      </c>
      <c r="D947" s="3" t="s">
        <v>918</v>
      </c>
      <c r="E947" s="3" t="s">
        <v>509</v>
      </c>
      <c r="F947" s="3">
        <v>2016</v>
      </c>
      <c r="G947" s="164">
        <v>0</v>
      </c>
      <c r="H947" s="3">
        <v>40736.683049999992</v>
      </c>
      <c r="I947" s="3">
        <v>50043.403200000001</v>
      </c>
      <c r="J947" s="3">
        <v>56765.658600000002</v>
      </c>
      <c r="K947" s="3">
        <v>53115.368599999994</v>
      </c>
      <c r="L947" s="3">
        <v>51921.599519999989</v>
      </c>
      <c r="M947" s="3">
        <v>56329.811999999998</v>
      </c>
      <c r="N947" s="3">
        <v>34411.514619999994</v>
      </c>
      <c r="O947" s="3">
        <v>36431.23631</v>
      </c>
      <c r="P947" s="3">
        <v>32246.903429999995</v>
      </c>
      <c r="Q947" s="3">
        <v>45309.535599999996</v>
      </c>
      <c r="R947" s="3">
        <v>44498.288799999995</v>
      </c>
      <c r="S947" s="3">
        <v>43477.622369999997</v>
      </c>
      <c r="T947" s="3">
        <v>32556.134099999999</v>
      </c>
      <c r="U947" s="3">
        <v>577843.76020000002</v>
      </c>
      <c r="V947" s="163">
        <f ca="1">SUM(INDIRECT(Inputs!$C$11&amp;ROW()&amp;":"&amp;Inputs!$C$12&amp;ROW()))</f>
        <v>45309.535599999996</v>
      </c>
      <c r="W947" s="163">
        <f ca="1">SUM(INDIRECT(Inputs!$C$13&amp;ROW()&amp;":"&amp;Inputs!$C$14&amp;ROW()))</f>
        <v>457311.71492999996</v>
      </c>
      <c r="X947" s="3" t="str">
        <f>IF(COUNTIFS(Lookups!$A:$A,C947)=1,"Gross Sales","")</f>
        <v/>
      </c>
      <c r="Y947" s="3" t="str">
        <f>IF(COUNTIFS(Lookups!$D:$D,C947)=1,"Bar Sales","")</f>
        <v/>
      </c>
      <c r="Z947" s="3" t="str">
        <f>IFERROR(VLOOKUP(C947*1,Lookups!$D:$F,3,FALSE),"")</f>
        <v/>
      </c>
      <c r="AA947" s="3" t="str">
        <f>IFERROR(VLOOKUP($C947*1,Lookups!$H:$N,3,FALSE),"")</f>
        <v>Sales</v>
      </c>
      <c r="AB947" s="3" t="str">
        <f>IFERROR(VLOOKUP($C947*1,Lookups!$H:$N,4,FALSE),"")</f>
        <v>Dinner</v>
      </c>
      <c r="AC947" s="3" t="str">
        <f>IFERROR(VLOOKUP($C947*1,Lookups!$H:$N,5,FALSE),"")</f>
        <v>Bar</v>
      </c>
      <c r="AD947" s="3" t="str">
        <f>IFERROR(VLOOKUP($C947*1,Lookups!$H:$N,6,FALSE),"")</f>
        <v>Food</v>
      </c>
      <c r="AE947" s="3">
        <f>IFERROR(VLOOKUP($C947*1,Lookups!$H:$N,7,FALSE),"")</f>
        <v>0</v>
      </c>
      <c r="AF947" s="3" t="str">
        <f>VLOOKUP(B947*1,Stores!$A:$C,3,FALSE)</f>
        <v>DFDE</v>
      </c>
    </row>
    <row r="948" spans="1:32">
      <c r="A948" s="3" t="s">
        <v>917</v>
      </c>
      <c r="B948" s="3" t="s">
        <v>931</v>
      </c>
      <c r="C948" s="3">
        <v>999221</v>
      </c>
      <c r="D948" s="3" t="s">
        <v>918</v>
      </c>
      <c r="E948" s="3" t="s">
        <v>509</v>
      </c>
      <c r="F948" s="3">
        <v>2016</v>
      </c>
      <c r="G948" s="164">
        <v>0</v>
      </c>
      <c r="H948" s="3">
        <v>62782.043519999992</v>
      </c>
      <c r="I948" s="3">
        <v>88559.800559999989</v>
      </c>
      <c r="J948" s="3">
        <v>60403.537250000001</v>
      </c>
      <c r="K948" s="3">
        <v>40715.101699999999</v>
      </c>
      <c r="L948" s="3">
        <v>54129.123509999998</v>
      </c>
      <c r="M948" s="3">
        <v>44013.886350000001</v>
      </c>
      <c r="N948" s="3">
        <v>46564.413350000003</v>
      </c>
      <c r="O948" s="3">
        <v>53276.0046</v>
      </c>
      <c r="P948" s="3">
        <v>34736.18819999999</v>
      </c>
      <c r="Q948" s="3">
        <v>80632.903260000006</v>
      </c>
      <c r="R948" s="3">
        <v>67091.975999999995</v>
      </c>
      <c r="S948" s="3">
        <v>56108.451000000001</v>
      </c>
      <c r="T948" s="3">
        <v>71928.926999999981</v>
      </c>
      <c r="U948" s="3">
        <v>760942.35629999998</v>
      </c>
      <c r="V948" s="163">
        <f ca="1">SUM(INDIRECT(Inputs!$C$11&amp;ROW()&amp;":"&amp;Inputs!$C$12&amp;ROW()))</f>
        <v>80632.903260000006</v>
      </c>
      <c r="W948" s="163">
        <f ca="1">SUM(INDIRECT(Inputs!$C$13&amp;ROW()&amp;":"&amp;Inputs!$C$14&amp;ROW()))</f>
        <v>565813.00229999993</v>
      </c>
      <c r="X948" s="3" t="str">
        <f>IF(COUNTIFS(Lookups!$A:$A,C948)=1,"Gross Sales","")</f>
        <v/>
      </c>
      <c r="Y948" s="3" t="str">
        <f>IF(COUNTIFS(Lookups!$D:$D,C948)=1,"Bar Sales","")</f>
        <v/>
      </c>
      <c r="Z948" s="3" t="str">
        <f>IFERROR(VLOOKUP(C948*1,Lookups!$D:$F,3,FALSE),"")</f>
        <v/>
      </c>
      <c r="AA948" s="3" t="str">
        <f>IFERROR(VLOOKUP($C948*1,Lookups!$H:$N,3,FALSE),"")</f>
        <v>Sales</v>
      </c>
      <c r="AB948" s="3" t="str">
        <f>IFERROR(VLOOKUP($C948*1,Lookups!$H:$N,4,FALSE),"")</f>
        <v>Dinner</v>
      </c>
      <c r="AC948" s="3" t="str">
        <f>IFERROR(VLOOKUP($C948*1,Lookups!$H:$N,5,FALSE),"")</f>
        <v>Bar</v>
      </c>
      <c r="AD948" s="3" t="str">
        <f>IFERROR(VLOOKUP($C948*1,Lookups!$H:$N,6,FALSE),"")</f>
        <v>Food</v>
      </c>
      <c r="AE948" s="3">
        <f>IFERROR(VLOOKUP($C948*1,Lookups!$H:$N,7,FALSE),"")</f>
        <v>0</v>
      </c>
      <c r="AF948" s="3" t="str">
        <f>VLOOKUP(B948*1,Stores!$A:$C,3,FALSE)</f>
        <v>DFDE</v>
      </c>
    </row>
    <row r="949" spans="1:32">
      <c r="A949" s="3" t="s">
        <v>917</v>
      </c>
      <c r="B949" s="3" t="s">
        <v>932</v>
      </c>
      <c r="C949" s="3">
        <v>999221</v>
      </c>
      <c r="D949" s="3" t="s">
        <v>918</v>
      </c>
      <c r="E949" s="3" t="s">
        <v>509</v>
      </c>
      <c r="F949" s="3">
        <v>2016</v>
      </c>
      <c r="G949" s="164">
        <v>0</v>
      </c>
      <c r="H949" s="3">
        <v>21433.066199999997</v>
      </c>
      <c r="I949" s="3">
        <v>25856.374600000003</v>
      </c>
      <c r="J949" s="3">
        <v>20809.91185</v>
      </c>
      <c r="K949" s="3">
        <v>25266.511899999998</v>
      </c>
      <c r="L949" s="3">
        <v>21301.656809999997</v>
      </c>
      <c r="M949" s="3">
        <v>18836.163499999999</v>
      </c>
      <c r="N949" s="3">
        <v>18237.309300000001</v>
      </c>
      <c r="O949" s="3">
        <v>15272.522999999999</v>
      </c>
      <c r="P949" s="3">
        <v>14160.376649999998</v>
      </c>
      <c r="Q949" s="3">
        <v>19118.979599999999</v>
      </c>
      <c r="R949" s="3">
        <v>26120.9879</v>
      </c>
      <c r="S949" s="3">
        <v>24153.547599999998</v>
      </c>
      <c r="T949" s="3">
        <v>32535.299159999999</v>
      </c>
      <c r="U949" s="3">
        <v>283102.70806999999</v>
      </c>
      <c r="V949" s="163">
        <f ca="1">SUM(INDIRECT(Inputs!$C$11&amp;ROW()&amp;":"&amp;Inputs!$C$12&amp;ROW()))</f>
        <v>19118.979599999999</v>
      </c>
      <c r="W949" s="163">
        <f ca="1">SUM(INDIRECT(Inputs!$C$13&amp;ROW()&amp;":"&amp;Inputs!$C$14&amp;ROW()))</f>
        <v>200292.87340999997</v>
      </c>
      <c r="X949" s="3" t="str">
        <f>IF(COUNTIFS(Lookups!$A:$A,C949)=1,"Gross Sales","")</f>
        <v/>
      </c>
      <c r="Y949" s="3" t="str">
        <f>IF(COUNTIFS(Lookups!$D:$D,C949)=1,"Bar Sales","")</f>
        <v/>
      </c>
      <c r="Z949" s="3" t="str">
        <f>IFERROR(VLOOKUP(C949*1,Lookups!$D:$F,3,FALSE),"")</f>
        <v/>
      </c>
      <c r="AA949" s="3" t="str">
        <f>IFERROR(VLOOKUP($C949*1,Lookups!$H:$N,3,FALSE),"")</f>
        <v>Sales</v>
      </c>
      <c r="AB949" s="3" t="str">
        <f>IFERROR(VLOOKUP($C949*1,Lookups!$H:$N,4,FALSE),"")</f>
        <v>Dinner</v>
      </c>
      <c r="AC949" s="3" t="str">
        <f>IFERROR(VLOOKUP($C949*1,Lookups!$H:$N,5,FALSE),"")</f>
        <v>Bar</v>
      </c>
      <c r="AD949" s="3" t="str">
        <f>IFERROR(VLOOKUP($C949*1,Lookups!$H:$N,6,FALSE),"")</f>
        <v>Food</v>
      </c>
      <c r="AE949" s="3">
        <f>IFERROR(VLOOKUP($C949*1,Lookups!$H:$N,7,FALSE),"")</f>
        <v>0</v>
      </c>
      <c r="AF949" s="3" t="str">
        <f>VLOOKUP(B949*1,Stores!$A:$C,3,FALSE)</f>
        <v>DFG</v>
      </c>
    </row>
    <row r="950" spans="1:32">
      <c r="A950" s="3" t="s">
        <v>917</v>
      </c>
      <c r="B950" s="3" t="s">
        <v>933</v>
      </c>
      <c r="C950" s="3">
        <v>999221</v>
      </c>
      <c r="D950" s="3" t="s">
        <v>918</v>
      </c>
      <c r="E950" s="3" t="s">
        <v>509</v>
      </c>
      <c r="F950" s="3">
        <v>2016</v>
      </c>
      <c r="G950" s="164">
        <v>0</v>
      </c>
      <c r="H950" s="3">
        <v>11582.34938</v>
      </c>
      <c r="I950" s="3">
        <v>13395.222749999999</v>
      </c>
      <c r="J950" s="3">
        <v>11973.461499999999</v>
      </c>
      <c r="K950" s="3">
        <v>10456.1548</v>
      </c>
      <c r="L950" s="3">
        <v>15906.518320000001</v>
      </c>
      <c r="M950" s="3">
        <v>10183.444109999999</v>
      </c>
      <c r="N950" s="3">
        <v>11571.526749999999</v>
      </c>
      <c r="O950" s="3">
        <v>10331.314559999999</v>
      </c>
      <c r="P950" s="3">
        <v>10506.903680000001</v>
      </c>
      <c r="Q950" s="3">
        <v>9501.3349899999994</v>
      </c>
      <c r="R950" s="3">
        <v>13309.837379999999</v>
      </c>
      <c r="S950" s="3">
        <v>12104.69967</v>
      </c>
      <c r="T950" s="3">
        <v>15374.900800000001</v>
      </c>
      <c r="U950" s="3">
        <v>156197.66868999999</v>
      </c>
      <c r="V950" s="163">
        <f ca="1">SUM(INDIRECT(Inputs!$C$11&amp;ROW()&amp;":"&amp;Inputs!$C$12&amp;ROW()))</f>
        <v>9501.3349899999994</v>
      </c>
      <c r="W950" s="163">
        <f ca="1">SUM(INDIRECT(Inputs!$C$13&amp;ROW()&amp;":"&amp;Inputs!$C$14&amp;ROW()))</f>
        <v>115408.23084</v>
      </c>
      <c r="X950" s="3" t="str">
        <f>IF(COUNTIFS(Lookups!$A:$A,C950)=1,"Gross Sales","")</f>
        <v/>
      </c>
      <c r="Y950" s="3" t="str">
        <f>IF(COUNTIFS(Lookups!$D:$D,C950)=1,"Bar Sales","")</f>
        <v/>
      </c>
      <c r="Z950" s="3" t="str">
        <f>IFERROR(VLOOKUP(C950*1,Lookups!$D:$F,3,FALSE),"")</f>
        <v/>
      </c>
      <c r="AA950" s="3" t="str">
        <f>IFERROR(VLOOKUP($C950*1,Lookups!$H:$N,3,FALSE),"")</f>
        <v>Sales</v>
      </c>
      <c r="AB950" s="3" t="str">
        <f>IFERROR(VLOOKUP($C950*1,Lookups!$H:$N,4,FALSE),"")</f>
        <v>Dinner</v>
      </c>
      <c r="AC950" s="3" t="str">
        <f>IFERROR(VLOOKUP($C950*1,Lookups!$H:$N,5,FALSE),"")</f>
        <v>Bar</v>
      </c>
      <c r="AD950" s="3" t="str">
        <f>IFERROR(VLOOKUP($C950*1,Lookups!$H:$N,6,FALSE),"")</f>
        <v>Food</v>
      </c>
      <c r="AE950" s="3">
        <f>IFERROR(VLOOKUP($C950*1,Lookups!$H:$N,7,FALSE),"")</f>
        <v>0</v>
      </c>
      <c r="AF950" s="3" t="str">
        <f>VLOOKUP(B950*1,Stores!$A:$C,3,FALSE)</f>
        <v>DFG</v>
      </c>
    </row>
    <row r="951" spans="1:32">
      <c r="A951" s="3" t="s">
        <v>917</v>
      </c>
      <c r="B951" s="3" t="s">
        <v>934</v>
      </c>
      <c r="C951" s="3">
        <v>999221</v>
      </c>
      <c r="D951" s="3" t="s">
        <v>918</v>
      </c>
      <c r="E951" s="3" t="s">
        <v>509</v>
      </c>
      <c r="F951" s="3">
        <v>2016</v>
      </c>
      <c r="G951" s="164">
        <v>0</v>
      </c>
      <c r="H951" s="3">
        <v>8426.0139600000002</v>
      </c>
      <c r="I951" s="3">
        <v>17385.478599999999</v>
      </c>
      <c r="J951" s="3">
        <v>15853.05918</v>
      </c>
      <c r="K951" s="3">
        <v>16825.050059999998</v>
      </c>
      <c r="L951" s="3">
        <v>16519.143200000002</v>
      </c>
      <c r="M951" s="3">
        <v>12535.741679999999</v>
      </c>
      <c r="N951" s="3">
        <v>12255.997599999999</v>
      </c>
      <c r="O951" s="3">
        <v>9635.9155200000005</v>
      </c>
      <c r="P951" s="3">
        <v>9820.0575199999985</v>
      </c>
      <c r="Q951" s="3">
        <v>9486.14912</v>
      </c>
      <c r="R951" s="3">
        <v>12871.47092</v>
      </c>
      <c r="S951" s="3">
        <v>16551.989649999996</v>
      </c>
      <c r="T951" s="3">
        <v>15071.826000000001</v>
      </c>
      <c r="U951" s="3">
        <v>173237.89301</v>
      </c>
      <c r="V951" s="163">
        <f ca="1">SUM(INDIRECT(Inputs!$C$11&amp;ROW()&amp;":"&amp;Inputs!$C$12&amp;ROW()))</f>
        <v>9486.14912</v>
      </c>
      <c r="W951" s="163">
        <f ca="1">SUM(INDIRECT(Inputs!$C$13&amp;ROW()&amp;":"&amp;Inputs!$C$14&amp;ROW()))</f>
        <v>128742.60644</v>
      </c>
      <c r="X951" s="3" t="str">
        <f>IF(COUNTIFS(Lookups!$A:$A,C951)=1,"Gross Sales","")</f>
        <v/>
      </c>
      <c r="Y951" s="3" t="str">
        <f>IF(COUNTIFS(Lookups!$D:$D,C951)=1,"Bar Sales","")</f>
        <v/>
      </c>
      <c r="Z951" s="3" t="str">
        <f>IFERROR(VLOOKUP(C951*1,Lookups!$D:$F,3,FALSE),"")</f>
        <v/>
      </c>
      <c r="AA951" s="3" t="str">
        <f>IFERROR(VLOOKUP($C951*1,Lookups!$H:$N,3,FALSE),"")</f>
        <v>Sales</v>
      </c>
      <c r="AB951" s="3" t="str">
        <f>IFERROR(VLOOKUP($C951*1,Lookups!$H:$N,4,FALSE),"")</f>
        <v>Dinner</v>
      </c>
      <c r="AC951" s="3" t="str">
        <f>IFERROR(VLOOKUP($C951*1,Lookups!$H:$N,5,FALSE),"")</f>
        <v>Bar</v>
      </c>
      <c r="AD951" s="3" t="str">
        <f>IFERROR(VLOOKUP($C951*1,Lookups!$H:$N,6,FALSE),"")</f>
        <v>Food</v>
      </c>
      <c r="AE951" s="3">
        <f>IFERROR(VLOOKUP($C951*1,Lookups!$H:$N,7,FALSE),"")</f>
        <v>0</v>
      </c>
      <c r="AF951" s="3" t="str">
        <f>VLOOKUP(B951*1,Stores!$A:$C,3,FALSE)</f>
        <v>DFG</v>
      </c>
    </row>
    <row r="952" spans="1:32">
      <c r="A952" s="3" t="s">
        <v>917</v>
      </c>
      <c r="B952" s="3" t="s">
        <v>935</v>
      </c>
      <c r="C952" s="3">
        <v>999221</v>
      </c>
      <c r="D952" s="3" t="s">
        <v>918</v>
      </c>
      <c r="E952" s="3" t="s">
        <v>509</v>
      </c>
      <c r="F952" s="3">
        <v>2016</v>
      </c>
      <c r="G952" s="164">
        <v>0</v>
      </c>
      <c r="H952" s="3">
        <v>16316.126819999999</v>
      </c>
      <c r="I952" s="3">
        <v>27742.885170000001</v>
      </c>
      <c r="J952" s="3">
        <v>19209.027599999998</v>
      </c>
      <c r="K952" s="3">
        <v>19765.339019999999</v>
      </c>
      <c r="L952" s="3">
        <v>16905.46746</v>
      </c>
      <c r="M952" s="3">
        <v>22198.768059999999</v>
      </c>
      <c r="N952" s="3">
        <v>14797.385399999999</v>
      </c>
      <c r="O952" s="3">
        <v>21552.90137</v>
      </c>
      <c r="P952" s="3">
        <v>24123.17726</v>
      </c>
      <c r="Q952" s="3">
        <v>18648.889350000001</v>
      </c>
      <c r="R952" s="3">
        <v>21569.727199999998</v>
      </c>
      <c r="S952" s="3">
        <v>23120.813659999996</v>
      </c>
      <c r="T952" s="3">
        <v>27026.527499999997</v>
      </c>
      <c r="U952" s="3">
        <v>272977.03587000002</v>
      </c>
      <c r="V952" s="163">
        <f ca="1">SUM(INDIRECT(Inputs!$C$11&amp;ROW()&amp;":"&amp;Inputs!$C$12&amp;ROW()))</f>
        <v>18648.889350000001</v>
      </c>
      <c r="W952" s="163">
        <f ca="1">SUM(INDIRECT(Inputs!$C$13&amp;ROW()&amp;":"&amp;Inputs!$C$14&amp;ROW()))</f>
        <v>201259.96751000002</v>
      </c>
      <c r="X952" s="3" t="str">
        <f>IF(COUNTIFS(Lookups!$A:$A,C952)=1,"Gross Sales","")</f>
        <v/>
      </c>
      <c r="Y952" s="3" t="str">
        <f>IF(COUNTIFS(Lookups!$D:$D,C952)=1,"Bar Sales","")</f>
        <v/>
      </c>
      <c r="Z952" s="3" t="str">
        <f>IFERROR(VLOOKUP(C952*1,Lookups!$D:$F,3,FALSE),"")</f>
        <v/>
      </c>
      <c r="AA952" s="3" t="str">
        <f>IFERROR(VLOOKUP($C952*1,Lookups!$H:$N,3,FALSE),"")</f>
        <v>Sales</v>
      </c>
      <c r="AB952" s="3" t="str">
        <f>IFERROR(VLOOKUP($C952*1,Lookups!$H:$N,4,FALSE),"")</f>
        <v>Dinner</v>
      </c>
      <c r="AC952" s="3" t="str">
        <f>IFERROR(VLOOKUP($C952*1,Lookups!$H:$N,5,FALSE),"")</f>
        <v>Bar</v>
      </c>
      <c r="AD952" s="3" t="str">
        <f>IFERROR(VLOOKUP($C952*1,Lookups!$H:$N,6,FALSE),"")</f>
        <v>Food</v>
      </c>
      <c r="AE952" s="3">
        <f>IFERROR(VLOOKUP($C952*1,Lookups!$H:$N,7,FALSE),"")</f>
        <v>0</v>
      </c>
      <c r="AF952" s="3" t="str">
        <f>VLOOKUP(B952*1,Stores!$A:$C,3,FALSE)</f>
        <v>DFG</v>
      </c>
    </row>
    <row r="953" spans="1:32">
      <c r="A953" s="3" t="s">
        <v>917</v>
      </c>
      <c r="B953" s="3" t="s">
        <v>936</v>
      </c>
      <c r="C953" s="3">
        <v>999221</v>
      </c>
      <c r="D953" s="3" t="s">
        <v>918</v>
      </c>
      <c r="E953" s="3" t="s">
        <v>509</v>
      </c>
      <c r="F953" s="3">
        <v>2016</v>
      </c>
      <c r="G953" s="164">
        <v>0</v>
      </c>
      <c r="H953" s="3">
        <v>16593.62775</v>
      </c>
      <c r="I953" s="3">
        <v>16258.893559999999</v>
      </c>
      <c r="J953" s="3">
        <v>20044.950099999998</v>
      </c>
      <c r="K953" s="3">
        <v>20465.026679999999</v>
      </c>
      <c r="L953" s="3">
        <v>13044.546900000001</v>
      </c>
      <c r="M953" s="3">
        <v>14945.472359999998</v>
      </c>
      <c r="N953" s="3">
        <v>15367.281509999999</v>
      </c>
      <c r="O953" s="3">
        <v>12894.281399999998</v>
      </c>
      <c r="P953" s="3">
        <v>21579.530069999997</v>
      </c>
      <c r="Q953" s="3">
        <v>13513.429999999998</v>
      </c>
      <c r="R953" s="3">
        <v>15297.088099999997</v>
      </c>
      <c r="S953" s="3">
        <v>14535.037160000002</v>
      </c>
      <c r="T953" s="3">
        <v>10492.7466</v>
      </c>
      <c r="U953" s="3">
        <v>205031.91219</v>
      </c>
      <c r="V953" s="163">
        <f ca="1">SUM(INDIRECT(Inputs!$C$11&amp;ROW()&amp;":"&amp;Inputs!$C$12&amp;ROW()))</f>
        <v>13513.429999999998</v>
      </c>
      <c r="W953" s="163">
        <f ca="1">SUM(INDIRECT(Inputs!$C$13&amp;ROW()&amp;":"&amp;Inputs!$C$14&amp;ROW()))</f>
        <v>164707.04032999999</v>
      </c>
      <c r="X953" s="3" t="str">
        <f>IF(COUNTIFS(Lookups!$A:$A,C953)=1,"Gross Sales","")</f>
        <v/>
      </c>
      <c r="Y953" s="3" t="str">
        <f>IF(COUNTIFS(Lookups!$D:$D,C953)=1,"Bar Sales","")</f>
        <v/>
      </c>
      <c r="Z953" s="3" t="str">
        <f>IFERROR(VLOOKUP(C953*1,Lookups!$D:$F,3,FALSE),"")</f>
        <v/>
      </c>
      <c r="AA953" s="3" t="str">
        <f>IFERROR(VLOOKUP($C953*1,Lookups!$H:$N,3,FALSE),"")</f>
        <v>Sales</v>
      </c>
      <c r="AB953" s="3" t="str">
        <f>IFERROR(VLOOKUP($C953*1,Lookups!$H:$N,4,FALSE),"")</f>
        <v>Dinner</v>
      </c>
      <c r="AC953" s="3" t="str">
        <f>IFERROR(VLOOKUP($C953*1,Lookups!$H:$N,5,FALSE),"")</f>
        <v>Bar</v>
      </c>
      <c r="AD953" s="3" t="str">
        <f>IFERROR(VLOOKUP($C953*1,Lookups!$H:$N,6,FALSE),"")</f>
        <v>Food</v>
      </c>
      <c r="AE953" s="3">
        <f>IFERROR(VLOOKUP($C953*1,Lookups!$H:$N,7,FALSE),"")</f>
        <v>0</v>
      </c>
      <c r="AF953" s="3" t="str">
        <f>VLOOKUP(B953*1,Stores!$A:$C,3,FALSE)</f>
        <v>DFG</v>
      </c>
    </row>
    <row r="954" spans="1:32">
      <c r="A954" s="3" t="s">
        <v>917</v>
      </c>
      <c r="B954" s="3" t="s">
        <v>937</v>
      </c>
      <c r="C954" s="3">
        <v>999221</v>
      </c>
      <c r="D954" s="3" t="s">
        <v>918</v>
      </c>
      <c r="E954" s="3" t="s">
        <v>509</v>
      </c>
      <c r="F954" s="3">
        <v>2016</v>
      </c>
      <c r="G954" s="164">
        <v>0</v>
      </c>
      <c r="H954" s="3">
        <v>14437.928889999997</v>
      </c>
      <c r="I954" s="3">
        <v>18184.325739999997</v>
      </c>
      <c r="J954" s="3">
        <v>21687.453479999996</v>
      </c>
      <c r="K954" s="3">
        <v>20868.719759999996</v>
      </c>
      <c r="L954" s="3">
        <v>18875.084549999996</v>
      </c>
      <c r="M954" s="3">
        <v>14314.136759999999</v>
      </c>
      <c r="N954" s="3">
        <v>16991.211370000001</v>
      </c>
      <c r="O954" s="3">
        <v>16529.009279999998</v>
      </c>
      <c r="P954" s="3">
        <v>16802.579849999998</v>
      </c>
      <c r="Q954" s="3">
        <v>15309.163099999996</v>
      </c>
      <c r="R954" s="3">
        <v>18414.197690000001</v>
      </c>
      <c r="S954" s="3">
        <v>20468.196209999998</v>
      </c>
      <c r="T954" s="3">
        <v>23682.923039999998</v>
      </c>
      <c r="U954" s="3">
        <v>236564.92971999999</v>
      </c>
      <c r="V954" s="163">
        <f ca="1">SUM(INDIRECT(Inputs!$C$11&amp;ROW()&amp;":"&amp;Inputs!$C$12&amp;ROW()))</f>
        <v>15309.163099999996</v>
      </c>
      <c r="W954" s="163">
        <f ca="1">SUM(INDIRECT(Inputs!$C$13&amp;ROW()&amp;":"&amp;Inputs!$C$14&amp;ROW()))</f>
        <v>173999.61278</v>
      </c>
      <c r="X954" s="3" t="str">
        <f>IF(COUNTIFS(Lookups!$A:$A,C954)=1,"Gross Sales","")</f>
        <v/>
      </c>
      <c r="Y954" s="3" t="str">
        <f>IF(COUNTIFS(Lookups!$D:$D,C954)=1,"Bar Sales","")</f>
        <v/>
      </c>
      <c r="Z954" s="3" t="str">
        <f>IFERROR(VLOOKUP(C954*1,Lookups!$D:$F,3,FALSE),"")</f>
        <v/>
      </c>
      <c r="AA954" s="3" t="str">
        <f>IFERROR(VLOOKUP($C954*1,Lookups!$H:$N,3,FALSE),"")</f>
        <v>Sales</v>
      </c>
      <c r="AB954" s="3" t="str">
        <f>IFERROR(VLOOKUP($C954*1,Lookups!$H:$N,4,FALSE),"")</f>
        <v>Dinner</v>
      </c>
      <c r="AC954" s="3" t="str">
        <f>IFERROR(VLOOKUP($C954*1,Lookups!$H:$N,5,FALSE),"")</f>
        <v>Bar</v>
      </c>
      <c r="AD954" s="3" t="str">
        <f>IFERROR(VLOOKUP($C954*1,Lookups!$H:$N,6,FALSE),"")</f>
        <v>Food</v>
      </c>
      <c r="AE954" s="3">
        <f>IFERROR(VLOOKUP($C954*1,Lookups!$H:$N,7,FALSE),"")</f>
        <v>0</v>
      </c>
      <c r="AF954" s="3" t="str">
        <f>VLOOKUP(B954*1,Stores!$A:$C,3,FALSE)</f>
        <v>DFG</v>
      </c>
    </row>
    <row r="955" spans="1:32">
      <c r="A955" s="3" t="s">
        <v>917</v>
      </c>
      <c r="B955" s="3" t="s">
        <v>938</v>
      </c>
      <c r="C955" s="3">
        <v>999221</v>
      </c>
      <c r="D955" s="3" t="s">
        <v>918</v>
      </c>
      <c r="E955" s="3" t="s">
        <v>509</v>
      </c>
      <c r="F955" s="3">
        <v>2016</v>
      </c>
      <c r="G955" s="164">
        <v>0</v>
      </c>
      <c r="H955" s="3">
        <v>9915.2070499999991</v>
      </c>
      <c r="I955" s="3">
        <v>8347.3162499999999</v>
      </c>
      <c r="J955" s="3">
        <v>8601.1692200000016</v>
      </c>
      <c r="K955" s="3">
        <v>11263.338239999999</v>
      </c>
      <c r="L955" s="3">
        <v>8463.1301999999996</v>
      </c>
      <c r="M955" s="3">
        <v>10664.805899999998</v>
      </c>
      <c r="N955" s="3">
        <v>10910.486159999999</v>
      </c>
      <c r="O955" s="3">
        <v>13534.556</v>
      </c>
      <c r="P955" s="3">
        <v>12795.653499999999</v>
      </c>
      <c r="Q955" s="3">
        <v>8712.4197999999997</v>
      </c>
      <c r="R955" s="3">
        <v>9666.3110599999982</v>
      </c>
      <c r="S955" s="3">
        <v>11294.898579999999</v>
      </c>
      <c r="T955" s="3">
        <v>9639.5176499999998</v>
      </c>
      <c r="U955" s="3">
        <v>133808.80961</v>
      </c>
      <c r="V955" s="163">
        <f ca="1">SUM(INDIRECT(Inputs!$C$11&amp;ROW()&amp;":"&amp;Inputs!$C$12&amp;ROW()))</f>
        <v>8712.4197999999997</v>
      </c>
      <c r="W955" s="163">
        <f ca="1">SUM(INDIRECT(Inputs!$C$13&amp;ROW()&amp;":"&amp;Inputs!$C$14&amp;ROW()))</f>
        <v>103208.08232</v>
      </c>
      <c r="X955" s="3" t="str">
        <f>IF(COUNTIFS(Lookups!$A:$A,C955)=1,"Gross Sales","")</f>
        <v/>
      </c>
      <c r="Y955" s="3" t="str">
        <f>IF(COUNTIFS(Lookups!$D:$D,C955)=1,"Bar Sales","")</f>
        <v/>
      </c>
      <c r="Z955" s="3" t="str">
        <f>IFERROR(VLOOKUP(C955*1,Lookups!$D:$F,3,FALSE),"")</f>
        <v/>
      </c>
      <c r="AA955" s="3" t="str">
        <f>IFERROR(VLOOKUP($C955*1,Lookups!$H:$N,3,FALSE),"")</f>
        <v>Sales</v>
      </c>
      <c r="AB955" s="3" t="str">
        <f>IFERROR(VLOOKUP($C955*1,Lookups!$H:$N,4,FALSE),"")</f>
        <v>Dinner</v>
      </c>
      <c r="AC955" s="3" t="str">
        <f>IFERROR(VLOOKUP($C955*1,Lookups!$H:$N,5,FALSE),"")</f>
        <v>Bar</v>
      </c>
      <c r="AD955" s="3" t="str">
        <f>IFERROR(VLOOKUP($C955*1,Lookups!$H:$N,6,FALSE),"")</f>
        <v>Food</v>
      </c>
      <c r="AE955" s="3">
        <f>IFERROR(VLOOKUP($C955*1,Lookups!$H:$N,7,FALSE),"")</f>
        <v>0</v>
      </c>
      <c r="AF955" s="3" t="str">
        <f>VLOOKUP(B955*1,Stores!$A:$C,3,FALSE)</f>
        <v>DFG</v>
      </c>
    </row>
    <row r="956" spans="1:32">
      <c r="A956" s="3" t="s">
        <v>917</v>
      </c>
      <c r="B956" s="3" t="s">
        <v>939</v>
      </c>
      <c r="C956" s="3">
        <v>999221</v>
      </c>
      <c r="D956" s="3" t="s">
        <v>918</v>
      </c>
      <c r="E956" s="3" t="s">
        <v>509</v>
      </c>
      <c r="F956" s="3">
        <v>2016</v>
      </c>
      <c r="G956" s="164">
        <v>0</v>
      </c>
      <c r="H956" s="3">
        <v>9520.4491199999993</v>
      </c>
      <c r="I956" s="3">
        <v>12512.841879999998</v>
      </c>
      <c r="J956" s="3">
        <v>9298.0906200000009</v>
      </c>
      <c r="K956" s="3">
        <v>10462.75398</v>
      </c>
      <c r="L956" s="3">
        <v>10149.69816</v>
      </c>
      <c r="M956" s="3">
        <v>9477.4761199999975</v>
      </c>
      <c r="N956" s="3">
        <v>11338.796699999999</v>
      </c>
      <c r="O956" s="3">
        <v>11285.115659999999</v>
      </c>
      <c r="P956" s="3">
        <v>10713.95262</v>
      </c>
      <c r="Q956" s="3">
        <v>12574.919699999999</v>
      </c>
      <c r="R956" s="3">
        <v>10294.773720000001</v>
      </c>
      <c r="S956" s="3">
        <v>12753.587210000002</v>
      </c>
      <c r="T956" s="3">
        <v>15577.708089999996</v>
      </c>
      <c r="U956" s="3">
        <v>145960.16357999996</v>
      </c>
      <c r="V956" s="163">
        <f ca="1">SUM(INDIRECT(Inputs!$C$11&amp;ROW()&amp;":"&amp;Inputs!$C$12&amp;ROW()))</f>
        <v>12574.919699999999</v>
      </c>
      <c r="W956" s="163">
        <f ca="1">SUM(INDIRECT(Inputs!$C$13&amp;ROW()&amp;":"&amp;Inputs!$C$14&amp;ROW()))</f>
        <v>107334.09455999998</v>
      </c>
      <c r="X956" s="3" t="str">
        <f>IF(COUNTIFS(Lookups!$A:$A,C956)=1,"Gross Sales","")</f>
        <v/>
      </c>
      <c r="Y956" s="3" t="str">
        <f>IF(COUNTIFS(Lookups!$D:$D,C956)=1,"Bar Sales","")</f>
        <v/>
      </c>
      <c r="Z956" s="3" t="str">
        <f>IFERROR(VLOOKUP(C956*1,Lookups!$D:$F,3,FALSE),"")</f>
        <v/>
      </c>
      <c r="AA956" s="3" t="str">
        <f>IFERROR(VLOOKUP($C956*1,Lookups!$H:$N,3,FALSE),"")</f>
        <v>Sales</v>
      </c>
      <c r="AB956" s="3" t="str">
        <f>IFERROR(VLOOKUP($C956*1,Lookups!$H:$N,4,FALSE),"")</f>
        <v>Dinner</v>
      </c>
      <c r="AC956" s="3" t="str">
        <f>IFERROR(VLOOKUP($C956*1,Lookups!$H:$N,5,FALSE),"")</f>
        <v>Bar</v>
      </c>
      <c r="AD956" s="3" t="str">
        <f>IFERROR(VLOOKUP($C956*1,Lookups!$H:$N,6,FALSE),"")</f>
        <v>Food</v>
      </c>
      <c r="AE956" s="3">
        <f>IFERROR(VLOOKUP($C956*1,Lookups!$H:$N,7,FALSE),"")</f>
        <v>0</v>
      </c>
      <c r="AF956" s="3" t="str">
        <f>VLOOKUP(B956*1,Stores!$A:$C,3,FALSE)</f>
        <v>DFG</v>
      </c>
    </row>
    <row r="957" spans="1:32">
      <c r="A957" s="3" t="s">
        <v>917</v>
      </c>
      <c r="B957" s="3" t="s">
        <v>940</v>
      </c>
      <c r="C957" s="3">
        <v>999221</v>
      </c>
      <c r="D957" s="3" t="s">
        <v>918</v>
      </c>
      <c r="E957" s="3" t="s">
        <v>509</v>
      </c>
      <c r="F957" s="3">
        <v>2016</v>
      </c>
      <c r="G957" s="164">
        <v>0</v>
      </c>
      <c r="H957" s="3">
        <v>35893.662210000002</v>
      </c>
      <c r="I957" s="3">
        <v>25313.160319999995</v>
      </c>
      <c r="J957" s="3">
        <v>30770.056799999995</v>
      </c>
      <c r="K957" s="3">
        <v>25114.826449999997</v>
      </c>
      <c r="L957" s="3">
        <v>21791.377089999998</v>
      </c>
      <c r="M957" s="3">
        <v>30466.599660000003</v>
      </c>
      <c r="N957" s="3">
        <v>23139.227999999999</v>
      </c>
      <c r="O957" s="3">
        <v>25950.97638</v>
      </c>
      <c r="P957" s="3">
        <v>22218.370089999997</v>
      </c>
      <c r="Q957" s="3">
        <v>20778.191489999997</v>
      </c>
      <c r="R957" s="3">
        <v>27476.128679999998</v>
      </c>
      <c r="S957" s="3">
        <v>31515.969940000003</v>
      </c>
      <c r="T957" s="3">
        <v>27221.81525</v>
      </c>
      <c r="U957" s="3">
        <v>347650.36235999997</v>
      </c>
      <c r="V957" s="163">
        <f ca="1">SUM(INDIRECT(Inputs!$C$11&amp;ROW()&amp;":"&amp;Inputs!$C$12&amp;ROW()))</f>
        <v>20778.191489999997</v>
      </c>
      <c r="W957" s="163">
        <f ca="1">SUM(INDIRECT(Inputs!$C$13&amp;ROW()&amp;":"&amp;Inputs!$C$14&amp;ROW()))</f>
        <v>261436.44848999998</v>
      </c>
      <c r="X957" s="3" t="str">
        <f>IF(COUNTIFS(Lookups!$A:$A,C957)=1,"Gross Sales","")</f>
        <v/>
      </c>
      <c r="Y957" s="3" t="str">
        <f>IF(COUNTIFS(Lookups!$D:$D,C957)=1,"Bar Sales","")</f>
        <v/>
      </c>
      <c r="Z957" s="3" t="str">
        <f>IFERROR(VLOOKUP(C957*1,Lookups!$D:$F,3,FALSE),"")</f>
        <v/>
      </c>
      <c r="AA957" s="3" t="str">
        <f>IFERROR(VLOOKUP($C957*1,Lookups!$H:$N,3,FALSE),"")</f>
        <v>Sales</v>
      </c>
      <c r="AB957" s="3" t="str">
        <f>IFERROR(VLOOKUP($C957*1,Lookups!$H:$N,4,FALSE),"")</f>
        <v>Dinner</v>
      </c>
      <c r="AC957" s="3" t="str">
        <f>IFERROR(VLOOKUP($C957*1,Lookups!$H:$N,5,FALSE),"")</f>
        <v>Bar</v>
      </c>
      <c r="AD957" s="3" t="str">
        <f>IFERROR(VLOOKUP($C957*1,Lookups!$H:$N,6,FALSE),"")</f>
        <v>Food</v>
      </c>
      <c r="AE957" s="3">
        <f>IFERROR(VLOOKUP($C957*1,Lookups!$H:$N,7,FALSE),"")</f>
        <v>0</v>
      </c>
      <c r="AF957" s="3" t="str">
        <f>VLOOKUP(B957*1,Stores!$A:$C,3,FALSE)</f>
        <v>DFG</v>
      </c>
    </row>
    <row r="958" spans="1:32">
      <c r="A958" s="3" t="s">
        <v>917</v>
      </c>
      <c r="B958" s="3" t="s">
        <v>941</v>
      </c>
      <c r="C958" s="3">
        <v>999221</v>
      </c>
      <c r="D958" s="3" t="s">
        <v>918</v>
      </c>
      <c r="E958" s="3" t="s">
        <v>509</v>
      </c>
      <c r="F958" s="3">
        <v>2016</v>
      </c>
      <c r="G958" s="164">
        <v>0</v>
      </c>
      <c r="H958" s="3">
        <v>20102.824979999998</v>
      </c>
      <c r="I958" s="3">
        <v>16071.090839999999</v>
      </c>
      <c r="J958" s="3">
        <v>14996.142</v>
      </c>
      <c r="K958" s="3">
        <v>16712.833199999997</v>
      </c>
      <c r="L958" s="3">
        <v>17619.305339999999</v>
      </c>
      <c r="M958" s="3">
        <v>17014.656119999996</v>
      </c>
      <c r="N958" s="3">
        <v>17278.966530000002</v>
      </c>
      <c r="O958" s="3">
        <v>21100.92166</v>
      </c>
      <c r="P958" s="3">
        <v>20488.219080000003</v>
      </c>
      <c r="Q958" s="3">
        <v>19098.981159999999</v>
      </c>
      <c r="R958" s="3">
        <v>17996.219150000001</v>
      </c>
      <c r="S958" s="3">
        <v>20585.010809999996</v>
      </c>
      <c r="T958" s="3">
        <v>19850.352759999998</v>
      </c>
      <c r="U958" s="3">
        <v>238915.52363000001</v>
      </c>
      <c r="V958" s="163">
        <f ca="1">SUM(INDIRECT(Inputs!$C$11&amp;ROW()&amp;":"&amp;Inputs!$C$12&amp;ROW()))</f>
        <v>19098.981159999999</v>
      </c>
      <c r="W958" s="163">
        <f ca="1">SUM(INDIRECT(Inputs!$C$13&amp;ROW()&amp;":"&amp;Inputs!$C$14&amp;ROW()))</f>
        <v>180483.94091</v>
      </c>
      <c r="X958" s="3" t="str">
        <f>IF(COUNTIFS(Lookups!$A:$A,C958)=1,"Gross Sales","")</f>
        <v/>
      </c>
      <c r="Y958" s="3" t="str">
        <f>IF(COUNTIFS(Lookups!$D:$D,C958)=1,"Bar Sales","")</f>
        <v/>
      </c>
      <c r="Z958" s="3" t="str">
        <f>IFERROR(VLOOKUP(C958*1,Lookups!$D:$F,3,FALSE),"")</f>
        <v/>
      </c>
      <c r="AA958" s="3" t="str">
        <f>IFERROR(VLOOKUP($C958*1,Lookups!$H:$N,3,FALSE),"")</f>
        <v>Sales</v>
      </c>
      <c r="AB958" s="3" t="str">
        <f>IFERROR(VLOOKUP($C958*1,Lookups!$H:$N,4,FALSE),"")</f>
        <v>Dinner</v>
      </c>
      <c r="AC958" s="3" t="str">
        <f>IFERROR(VLOOKUP($C958*1,Lookups!$H:$N,5,FALSE),"")</f>
        <v>Bar</v>
      </c>
      <c r="AD958" s="3" t="str">
        <f>IFERROR(VLOOKUP($C958*1,Lookups!$H:$N,6,FALSE),"")</f>
        <v>Food</v>
      </c>
      <c r="AE958" s="3">
        <f>IFERROR(VLOOKUP($C958*1,Lookups!$H:$N,7,FALSE),"")</f>
        <v>0</v>
      </c>
      <c r="AF958" s="3" t="str">
        <f>VLOOKUP(B958*1,Stores!$A:$C,3,FALSE)</f>
        <v>DFG</v>
      </c>
    </row>
    <row r="959" spans="1:32">
      <c r="A959" s="3" t="s">
        <v>917</v>
      </c>
      <c r="B959" s="3" t="s">
        <v>942</v>
      </c>
      <c r="C959" s="3">
        <v>999221</v>
      </c>
      <c r="D959" s="3" t="s">
        <v>918</v>
      </c>
      <c r="E959" s="3" t="s">
        <v>509</v>
      </c>
      <c r="F959" s="3">
        <v>2016</v>
      </c>
      <c r="G959" s="164">
        <v>0</v>
      </c>
      <c r="H959" s="3">
        <v>14191.644319999999</v>
      </c>
      <c r="I959" s="3">
        <v>11844.76475</v>
      </c>
      <c r="J959" s="3">
        <v>15524.367039999999</v>
      </c>
      <c r="K959" s="3">
        <v>13852.855169999999</v>
      </c>
      <c r="L959" s="3">
        <v>15441.991319999997</v>
      </c>
      <c r="M959" s="3">
        <v>15101.07123</v>
      </c>
      <c r="N959" s="3">
        <v>10070.24655</v>
      </c>
      <c r="O959" s="3">
        <v>11431.636299999998</v>
      </c>
      <c r="P959" s="3">
        <v>14310.168599999999</v>
      </c>
      <c r="Q959" s="3">
        <v>12436.395509999998</v>
      </c>
      <c r="R959" s="3">
        <v>10177.549199999999</v>
      </c>
      <c r="S959" s="3">
        <v>12381.633599999999</v>
      </c>
      <c r="T959" s="3">
        <v>12857.239079999999</v>
      </c>
      <c r="U959" s="3">
        <v>169621.56267000001</v>
      </c>
      <c r="V959" s="163">
        <f ca="1">SUM(INDIRECT(Inputs!$C$11&amp;ROW()&amp;":"&amp;Inputs!$C$12&amp;ROW()))</f>
        <v>12436.395509999998</v>
      </c>
      <c r="W959" s="163">
        <f ca="1">SUM(INDIRECT(Inputs!$C$13&amp;ROW()&amp;":"&amp;Inputs!$C$14&amp;ROW()))</f>
        <v>134205.14079</v>
      </c>
      <c r="X959" s="3" t="str">
        <f>IF(COUNTIFS(Lookups!$A:$A,C959)=1,"Gross Sales","")</f>
        <v/>
      </c>
      <c r="Y959" s="3" t="str">
        <f>IF(COUNTIFS(Lookups!$D:$D,C959)=1,"Bar Sales","")</f>
        <v/>
      </c>
      <c r="Z959" s="3" t="str">
        <f>IFERROR(VLOOKUP(C959*1,Lookups!$D:$F,3,FALSE),"")</f>
        <v/>
      </c>
      <c r="AA959" s="3" t="str">
        <f>IFERROR(VLOOKUP($C959*1,Lookups!$H:$N,3,FALSE),"")</f>
        <v>Sales</v>
      </c>
      <c r="AB959" s="3" t="str">
        <f>IFERROR(VLOOKUP($C959*1,Lookups!$H:$N,4,FALSE),"")</f>
        <v>Dinner</v>
      </c>
      <c r="AC959" s="3" t="str">
        <f>IFERROR(VLOOKUP($C959*1,Lookups!$H:$N,5,FALSE),"")</f>
        <v>Bar</v>
      </c>
      <c r="AD959" s="3" t="str">
        <f>IFERROR(VLOOKUP($C959*1,Lookups!$H:$N,6,FALSE),"")</f>
        <v>Food</v>
      </c>
      <c r="AE959" s="3">
        <f>IFERROR(VLOOKUP($C959*1,Lookups!$H:$N,7,FALSE),"")</f>
        <v>0</v>
      </c>
      <c r="AF959" s="3" t="str">
        <f>VLOOKUP(B959*1,Stores!$A:$C,3,FALSE)</f>
        <v>DFG</v>
      </c>
    </row>
    <row r="960" spans="1:32">
      <c r="A960" s="3" t="s">
        <v>917</v>
      </c>
      <c r="B960" s="3" t="s">
        <v>943</v>
      </c>
      <c r="C960" s="3">
        <v>999221</v>
      </c>
      <c r="D960" s="3" t="s">
        <v>918</v>
      </c>
      <c r="E960" s="3" t="s">
        <v>509</v>
      </c>
      <c r="F960" s="3">
        <v>2016</v>
      </c>
      <c r="G960" s="164">
        <v>0</v>
      </c>
      <c r="H960" s="3">
        <v>13588.446689999999</v>
      </c>
      <c r="I960" s="3">
        <v>15280.23784</v>
      </c>
      <c r="J960" s="3">
        <v>16636.454730000001</v>
      </c>
      <c r="K960" s="3">
        <v>14228.182709999999</v>
      </c>
      <c r="L960" s="3">
        <v>14746.559379999997</v>
      </c>
      <c r="M960" s="3">
        <v>8706.5406399999993</v>
      </c>
      <c r="N960" s="3">
        <v>11854.093719999999</v>
      </c>
      <c r="O960" s="3">
        <v>7841.1343499999994</v>
      </c>
      <c r="P960" s="3">
        <v>9092.2185200000004</v>
      </c>
      <c r="Q960" s="3">
        <v>10381.23702</v>
      </c>
      <c r="R960" s="3">
        <v>12337.233299999998</v>
      </c>
      <c r="S960" s="3">
        <v>14056.039199999999</v>
      </c>
      <c r="T960" s="3">
        <v>12172.950019999998</v>
      </c>
      <c r="U960" s="3">
        <v>160921.32811999999</v>
      </c>
      <c r="V960" s="163">
        <f ca="1">SUM(INDIRECT(Inputs!$C$11&amp;ROW()&amp;":"&amp;Inputs!$C$12&amp;ROW()))</f>
        <v>10381.23702</v>
      </c>
      <c r="W960" s="163">
        <f ca="1">SUM(INDIRECT(Inputs!$C$13&amp;ROW()&amp;":"&amp;Inputs!$C$14&amp;ROW()))</f>
        <v>122355.1056</v>
      </c>
      <c r="X960" s="3" t="str">
        <f>IF(COUNTIFS(Lookups!$A:$A,C960)=1,"Gross Sales","")</f>
        <v/>
      </c>
      <c r="Y960" s="3" t="str">
        <f>IF(COUNTIFS(Lookups!$D:$D,C960)=1,"Bar Sales","")</f>
        <v/>
      </c>
      <c r="Z960" s="3" t="str">
        <f>IFERROR(VLOOKUP(C960*1,Lookups!$D:$F,3,FALSE),"")</f>
        <v/>
      </c>
      <c r="AA960" s="3" t="str">
        <f>IFERROR(VLOOKUP($C960*1,Lookups!$H:$N,3,FALSE),"")</f>
        <v>Sales</v>
      </c>
      <c r="AB960" s="3" t="str">
        <f>IFERROR(VLOOKUP($C960*1,Lookups!$H:$N,4,FALSE),"")</f>
        <v>Dinner</v>
      </c>
      <c r="AC960" s="3" t="str">
        <f>IFERROR(VLOOKUP($C960*1,Lookups!$H:$N,5,FALSE),"")</f>
        <v>Bar</v>
      </c>
      <c r="AD960" s="3" t="str">
        <f>IFERROR(VLOOKUP($C960*1,Lookups!$H:$N,6,FALSE),"")</f>
        <v>Food</v>
      </c>
      <c r="AE960" s="3">
        <f>IFERROR(VLOOKUP($C960*1,Lookups!$H:$N,7,FALSE),"")</f>
        <v>0</v>
      </c>
      <c r="AF960" s="3" t="str">
        <f>VLOOKUP(B960*1,Stores!$A:$C,3,FALSE)</f>
        <v>DFG</v>
      </c>
    </row>
    <row r="961" spans="1:32">
      <c r="A961" s="3" t="s">
        <v>917</v>
      </c>
      <c r="B961" s="3" t="s">
        <v>944</v>
      </c>
      <c r="C961" s="3">
        <v>999221</v>
      </c>
      <c r="D961" s="3" t="s">
        <v>918</v>
      </c>
      <c r="E961" s="3" t="s">
        <v>509</v>
      </c>
      <c r="F961" s="3">
        <v>2016</v>
      </c>
      <c r="G961" s="164">
        <v>0</v>
      </c>
      <c r="H961" s="3">
        <v>21736.856680000001</v>
      </c>
      <c r="I961" s="3">
        <v>25713.020200000003</v>
      </c>
      <c r="J961" s="3">
        <v>24231.949280000001</v>
      </c>
      <c r="K961" s="3">
        <v>17664.803309999999</v>
      </c>
      <c r="L961" s="3">
        <v>18634.544879999998</v>
      </c>
      <c r="M961" s="3">
        <v>16483.086829999997</v>
      </c>
      <c r="N961" s="3">
        <v>12657.692880000001</v>
      </c>
      <c r="O961" s="3">
        <v>14334.277229999998</v>
      </c>
      <c r="P961" s="3">
        <v>11682.686399999997</v>
      </c>
      <c r="Q961" s="3">
        <v>15108.80056</v>
      </c>
      <c r="R961" s="3">
        <v>15525.395339999999</v>
      </c>
      <c r="S961" s="3">
        <v>11305.392</v>
      </c>
      <c r="T961" s="3">
        <v>23682.37746</v>
      </c>
      <c r="U961" s="3">
        <v>228760.88304999997</v>
      </c>
      <c r="V961" s="163">
        <f ca="1">SUM(INDIRECT(Inputs!$C$11&amp;ROW()&amp;":"&amp;Inputs!$C$12&amp;ROW()))</f>
        <v>15108.80056</v>
      </c>
      <c r="W961" s="163">
        <f ca="1">SUM(INDIRECT(Inputs!$C$13&amp;ROW()&amp;":"&amp;Inputs!$C$14&amp;ROW()))</f>
        <v>178247.71825000001</v>
      </c>
      <c r="X961" s="3" t="str">
        <f>IF(COUNTIFS(Lookups!$A:$A,C961)=1,"Gross Sales","")</f>
        <v/>
      </c>
      <c r="Y961" s="3" t="str">
        <f>IF(COUNTIFS(Lookups!$D:$D,C961)=1,"Bar Sales","")</f>
        <v/>
      </c>
      <c r="Z961" s="3" t="str">
        <f>IFERROR(VLOOKUP(C961*1,Lookups!$D:$F,3,FALSE),"")</f>
        <v/>
      </c>
      <c r="AA961" s="3" t="str">
        <f>IFERROR(VLOOKUP($C961*1,Lookups!$H:$N,3,FALSE),"")</f>
        <v>Sales</v>
      </c>
      <c r="AB961" s="3" t="str">
        <f>IFERROR(VLOOKUP($C961*1,Lookups!$H:$N,4,FALSE),"")</f>
        <v>Dinner</v>
      </c>
      <c r="AC961" s="3" t="str">
        <f>IFERROR(VLOOKUP($C961*1,Lookups!$H:$N,5,FALSE),"")</f>
        <v>Bar</v>
      </c>
      <c r="AD961" s="3" t="str">
        <f>IFERROR(VLOOKUP($C961*1,Lookups!$H:$N,6,FALSE),"")</f>
        <v>Food</v>
      </c>
      <c r="AE961" s="3">
        <f>IFERROR(VLOOKUP($C961*1,Lookups!$H:$N,7,FALSE),"")</f>
        <v>0</v>
      </c>
      <c r="AF961" s="3" t="str">
        <f>VLOOKUP(B961*1,Stores!$A:$C,3,FALSE)</f>
        <v>DFG</v>
      </c>
    </row>
    <row r="962" spans="1:32">
      <c r="A962" s="3" t="s">
        <v>917</v>
      </c>
      <c r="B962" s="3" t="s">
        <v>945</v>
      </c>
      <c r="C962" s="3">
        <v>999221</v>
      </c>
      <c r="D962" s="3" t="s">
        <v>918</v>
      </c>
      <c r="E962" s="3" t="s">
        <v>509</v>
      </c>
      <c r="F962" s="3">
        <v>2016</v>
      </c>
      <c r="G962" s="164">
        <v>0</v>
      </c>
      <c r="H962" s="3">
        <v>19737.419449999998</v>
      </c>
      <c r="I962" s="3">
        <v>18510.035879999999</v>
      </c>
      <c r="J962" s="3">
        <v>15141.413700000001</v>
      </c>
      <c r="K962" s="3">
        <v>19293.107400000001</v>
      </c>
      <c r="L962" s="3">
        <v>15917.497679999999</v>
      </c>
      <c r="M962" s="3">
        <v>15185.28046</v>
      </c>
      <c r="N962" s="3">
        <v>15231.82836</v>
      </c>
      <c r="O962" s="3">
        <v>15517.874189999997</v>
      </c>
      <c r="P962" s="3">
        <v>12551.996799999999</v>
      </c>
      <c r="Q962" s="3">
        <v>21043.791859999998</v>
      </c>
      <c r="R962" s="3">
        <v>13864.44094</v>
      </c>
      <c r="S962" s="3">
        <v>15687.127819999998</v>
      </c>
      <c r="T962" s="3">
        <v>16034.774699999996</v>
      </c>
      <c r="U962" s="3">
        <v>213716.58924</v>
      </c>
      <c r="V962" s="163">
        <f ca="1">SUM(INDIRECT(Inputs!$C$11&amp;ROW()&amp;":"&amp;Inputs!$C$12&amp;ROW()))</f>
        <v>21043.791859999998</v>
      </c>
      <c r="W962" s="163">
        <f ca="1">SUM(INDIRECT(Inputs!$C$13&amp;ROW()&amp;":"&amp;Inputs!$C$14&amp;ROW()))</f>
        <v>168130.24578</v>
      </c>
      <c r="X962" s="3" t="str">
        <f>IF(COUNTIFS(Lookups!$A:$A,C962)=1,"Gross Sales","")</f>
        <v/>
      </c>
      <c r="Y962" s="3" t="str">
        <f>IF(COUNTIFS(Lookups!$D:$D,C962)=1,"Bar Sales","")</f>
        <v/>
      </c>
      <c r="Z962" s="3" t="str">
        <f>IFERROR(VLOOKUP(C962*1,Lookups!$D:$F,3,FALSE),"")</f>
        <v/>
      </c>
      <c r="AA962" s="3" t="str">
        <f>IFERROR(VLOOKUP($C962*1,Lookups!$H:$N,3,FALSE),"")</f>
        <v>Sales</v>
      </c>
      <c r="AB962" s="3" t="str">
        <f>IFERROR(VLOOKUP($C962*1,Lookups!$H:$N,4,FALSE),"")</f>
        <v>Dinner</v>
      </c>
      <c r="AC962" s="3" t="str">
        <f>IFERROR(VLOOKUP($C962*1,Lookups!$H:$N,5,FALSE),"")</f>
        <v>Bar</v>
      </c>
      <c r="AD962" s="3" t="str">
        <f>IFERROR(VLOOKUP($C962*1,Lookups!$H:$N,6,FALSE),"")</f>
        <v>Food</v>
      </c>
      <c r="AE962" s="3">
        <f>IFERROR(VLOOKUP($C962*1,Lookups!$H:$N,7,FALSE),"")</f>
        <v>0</v>
      </c>
      <c r="AF962" s="3" t="str">
        <f>VLOOKUP(B962*1,Stores!$A:$C,3,FALSE)</f>
        <v>DFG</v>
      </c>
    </row>
    <row r="963" spans="1:32">
      <c r="A963" s="3" t="s">
        <v>917</v>
      </c>
      <c r="B963" s="3" t="s">
        <v>946</v>
      </c>
      <c r="C963" s="3">
        <v>999221</v>
      </c>
      <c r="D963" s="3" t="s">
        <v>918</v>
      </c>
      <c r="E963" s="3" t="s">
        <v>509</v>
      </c>
      <c r="F963" s="3">
        <v>2016</v>
      </c>
      <c r="G963" s="164">
        <v>0</v>
      </c>
      <c r="H963" s="3">
        <v>8084.80512</v>
      </c>
      <c r="I963" s="3">
        <v>10481.13906</v>
      </c>
      <c r="J963" s="3">
        <v>5531.8510799999995</v>
      </c>
      <c r="K963" s="3">
        <v>7486.3673499999986</v>
      </c>
      <c r="L963" s="3">
        <v>7128.8489999999993</v>
      </c>
      <c r="M963" s="3">
        <v>7736.9564999999993</v>
      </c>
      <c r="N963" s="3">
        <v>5683.3733600000005</v>
      </c>
      <c r="O963" s="3">
        <v>8615.8517899999988</v>
      </c>
      <c r="P963" s="3">
        <v>6938.7864000000009</v>
      </c>
      <c r="Q963" s="3">
        <v>7548.2557499999984</v>
      </c>
      <c r="R963" s="3">
        <v>9557.2374099999997</v>
      </c>
      <c r="S963" s="3">
        <v>9446.6230599999981</v>
      </c>
      <c r="T963" s="3">
        <v>7792.6852499999995</v>
      </c>
      <c r="U963" s="3">
        <v>102032.78112999999</v>
      </c>
      <c r="V963" s="163">
        <f ca="1">SUM(INDIRECT(Inputs!$C$11&amp;ROW()&amp;":"&amp;Inputs!$C$12&amp;ROW()))</f>
        <v>7548.2557499999984</v>
      </c>
      <c r="W963" s="163">
        <f ca="1">SUM(INDIRECT(Inputs!$C$13&amp;ROW()&amp;":"&amp;Inputs!$C$14&amp;ROW()))</f>
        <v>75236.235409999994</v>
      </c>
      <c r="X963" s="3" t="str">
        <f>IF(COUNTIFS(Lookups!$A:$A,C963)=1,"Gross Sales","")</f>
        <v/>
      </c>
      <c r="Y963" s="3" t="str">
        <f>IF(COUNTIFS(Lookups!$D:$D,C963)=1,"Bar Sales","")</f>
        <v/>
      </c>
      <c r="Z963" s="3" t="str">
        <f>IFERROR(VLOOKUP(C963*1,Lookups!$D:$F,3,FALSE),"")</f>
        <v/>
      </c>
      <c r="AA963" s="3" t="str">
        <f>IFERROR(VLOOKUP($C963*1,Lookups!$H:$N,3,FALSE),"")</f>
        <v>Sales</v>
      </c>
      <c r="AB963" s="3" t="str">
        <f>IFERROR(VLOOKUP($C963*1,Lookups!$H:$N,4,FALSE),"")</f>
        <v>Dinner</v>
      </c>
      <c r="AC963" s="3" t="str">
        <f>IFERROR(VLOOKUP($C963*1,Lookups!$H:$N,5,FALSE),"")</f>
        <v>Bar</v>
      </c>
      <c r="AD963" s="3" t="str">
        <f>IFERROR(VLOOKUP($C963*1,Lookups!$H:$N,6,FALSE),"")</f>
        <v>Food</v>
      </c>
      <c r="AE963" s="3">
        <f>IFERROR(VLOOKUP($C963*1,Lookups!$H:$N,7,FALSE),"")</f>
        <v>0</v>
      </c>
      <c r="AF963" s="3" t="str">
        <f>VLOOKUP(B963*1,Stores!$A:$C,3,FALSE)</f>
        <v>DFG</v>
      </c>
    </row>
    <row r="964" spans="1:32">
      <c r="A964" s="3" t="s">
        <v>917</v>
      </c>
      <c r="B964" s="3" t="s">
        <v>947</v>
      </c>
      <c r="C964" s="3">
        <v>999221</v>
      </c>
      <c r="D964" s="3" t="s">
        <v>918</v>
      </c>
      <c r="E964" s="3" t="s">
        <v>509</v>
      </c>
      <c r="F964" s="3">
        <v>2016</v>
      </c>
      <c r="G964" s="164">
        <v>0</v>
      </c>
      <c r="H964" s="3">
        <v>12265.178099999999</v>
      </c>
      <c r="I964" s="3">
        <v>13620.096</v>
      </c>
      <c r="J964" s="3">
        <v>13043.65832</v>
      </c>
      <c r="K964" s="3">
        <v>8768.1299999999992</v>
      </c>
      <c r="L964" s="3">
        <v>11095.557619999998</v>
      </c>
      <c r="M964" s="3">
        <v>14599.745999999999</v>
      </c>
      <c r="N964" s="3">
        <v>14905.439429999999</v>
      </c>
      <c r="O964" s="3">
        <v>13961.187099999999</v>
      </c>
      <c r="P964" s="3">
        <v>12924.966599999998</v>
      </c>
      <c r="Q964" s="3">
        <v>10423.688310000001</v>
      </c>
      <c r="R964" s="3">
        <v>9947.42</v>
      </c>
      <c r="S964" s="3">
        <v>11502.376200000001</v>
      </c>
      <c r="T964" s="3">
        <v>9270.30069</v>
      </c>
      <c r="U964" s="3">
        <v>156327.74437</v>
      </c>
      <c r="V964" s="163">
        <f ca="1">SUM(INDIRECT(Inputs!$C$11&amp;ROW()&amp;":"&amp;Inputs!$C$12&amp;ROW()))</f>
        <v>10423.688310000001</v>
      </c>
      <c r="W964" s="163">
        <f ca="1">SUM(INDIRECT(Inputs!$C$13&amp;ROW()&amp;":"&amp;Inputs!$C$14&amp;ROW()))</f>
        <v>125607.64747999999</v>
      </c>
      <c r="X964" s="3" t="str">
        <f>IF(COUNTIFS(Lookups!$A:$A,C964)=1,"Gross Sales","")</f>
        <v/>
      </c>
      <c r="Y964" s="3" t="str">
        <f>IF(COUNTIFS(Lookups!$D:$D,C964)=1,"Bar Sales","")</f>
        <v/>
      </c>
      <c r="Z964" s="3" t="str">
        <f>IFERROR(VLOOKUP(C964*1,Lookups!$D:$F,3,FALSE),"")</f>
        <v/>
      </c>
      <c r="AA964" s="3" t="str">
        <f>IFERROR(VLOOKUP($C964*1,Lookups!$H:$N,3,FALSE),"")</f>
        <v>Sales</v>
      </c>
      <c r="AB964" s="3" t="str">
        <f>IFERROR(VLOOKUP($C964*1,Lookups!$H:$N,4,FALSE),"")</f>
        <v>Dinner</v>
      </c>
      <c r="AC964" s="3" t="str">
        <f>IFERROR(VLOOKUP($C964*1,Lookups!$H:$N,5,FALSE),"")</f>
        <v>Bar</v>
      </c>
      <c r="AD964" s="3" t="str">
        <f>IFERROR(VLOOKUP($C964*1,Lookups!$H:$N,6,FALSE),"")</f>
        <v>Food</v>
      </c>
      <c r="AE964" s="3">
        <f>IFERROR(VLOOKUP($C964*1,Lookups!$H:$N,7,FALSE),"")</f>
        <v>0</v>
      </c>
      <c r="AF964" s="3" t="str">
        <f>VLOOKUP(B964*1,Stores!$A:$C,3,FALSE)</f>
        <v>DFG</v>
      </c>
    </row>
    <row r="965" spans="1:32">
      <c r="A965" s="3" t="s">
        <v>917</v>
      </c>
      <c r="B965" s="3" t="s">
        <v>948</v>
      </c>
      <c r="C965" s="3">
        <v>999221</v>
      </c>
      <c r="D965" s="3" t="s">
        <v>918</v>
      </c>
      <c r="E965" s="3" t="s">
        <v>509</v>
      </c>
      <c r="F965" s="3">
        <v>2016</v>
      </c>
      <c r="G965" s="164">
        <v>0</v>
      </c>
      <c r="H965" s="3">
        <v>7353.0778999999993</v>
      </c>
      <c r="I965" s="3">
        <v>8342.7567999999992</v>
      </c>
      <c r="J965" s="3">
        <v>5124.1019200000001</v>
      </c>
      <c r="K965" s="3">
        <v>5418.6943999999985</v>
      </c>
      <c r="L965" s="3">
        <v>4421.1035400000001</v>
      </c>
      <c r="M965" s="3">
        <v>3967.6496999999995</v>
      </c>
      <c r="N965" s="3">
        <v>5400.9585699999989</v>
      </c>
      <c r="O965" s="3">
        <v>7885.426919999999</v>
      </c>
      <c r="P965" s="3">
        <v>8738.5149599999986</v>
      </c>
      <c r="Q965" s="3">
        <v>9836.6089499999998</v>
      </c>
      <c r="R965" s="3">
        <v>15706.86579</v>
      </c>
      <c r="S965" s="3">
        <v>16842.89243</v>
      </c>
      <c r="T965" s="3">
        <v>18278.212680000001</v>
      </c>
      <c r="U965" s="3">
        <v>117316.86455999999</v>
      </c>
      <c r="V965" s="163">
        <f ca="1">SUM(INDIRECT(Inputs!$C$11&amp;ROW()&amp;":"&amp;Inputs!$C$12&amp;ROW()))</f>
        <v>9836.6089499999998</v>
      </c>
      <c r="W965" s="163">
        <f ca="1">SUM(INDIRECT(Inputs!$C$13&amp;ROW()&amp;":"&amp;Inputs!$C$14&amp;ROW()))</f>
        <v>66488.893659999987</v>
      </c>
      <c r="X965" s="3" t="str">
        <f>IF(COUNTIFS(Lookups!$A:$A,C965)=1,"Gross Sales","")</f>
        <v/>
      </c>
      <c r="Y965" s="3" t="str">
        <f>IF(COUNTIFS(Lookups!$D:$D,C965)=1,"Bar Sales","")</f>
        <v/>
      </c>
      <c r="Z965" s="3" t="str">
        <f>IFERROR(VLOOKUP(C965*1,Lookups!$D:$F,3,FALSE),"")</f>
        <v/>
      </c>
      <c r="AA965" s="3" t="str">
        <f>IFERROR(VLOOKUP($C965*1,Lookups!$H:$N,3,FALSE),"")</f>
        <v>Sales</v>
      </c>
      <c r="AB965" s="3" t="str">
        <f>IFERROR(VLOOKUP($C965*1,Lookups!$H:$N,4,FALSE),"")</f>
        <v>Dinner</v>
      </c>
      <c r="AC965" s="3" t="str">
        <f>IFERROR(VLOOKUP($C965*1,Lookups!$H:$N,5,FALSE),"")</f>
        <v>Bar</v>
      </c>
      <c r="AD965" s="3" t="str">
        <f>IFERROR(VLOOKUP($C965*1,Lookups!$H:$N,6,FALSE),"")</f>
        <v>Food</v>
      </c>
      <c r="AE965" s="3">
        <f>IFERROR(VLOOKUP($C965*1,Lookups!$H:$N,7,FALSE),"")</f>
        <v>0</v>
      </c>
      <c r="AF965" s="3" t="str">
        <f>VLOOKUP(B965*1,Stores!$A:$C,3,FALSE)</f>
        <v>DFG</v>
      </c>
    </row>
    <row r="966" spans="1:32">
      <c r="A966" s="3" t="s">
        <v>917</v>
      </c>
      <c r="B966" s="3" t="s">
        <v>949</v>
      </c>
      <c r="C966" s="3">
        <v>999221</v>
      </c>
      <c r="D966" s="3" t="s">
        <v>918</v>
      </c>
      <c r="E966" s="3" t="s">
        <v>509</v>
      </c>
      <c r="F966" s="3">
        <v>2016</v>
      </c>
      <c r="G966" s="164">
        <v>0</v>
      </c>
      <c r="H966" s="3">
        <v>14604.068499999999</v>
      </c>
      <c r="I966" s="3">
        <v>15103.800739999997</v>
      </c>
      <c r="J966" s="3">
        <v>12435.809749999999</v>
      </c>
      <c r="K966" s="3">
        <v>15793.778</v>
      </c>
      <c r="L966" s="3">
        <v>13465.998</v>
      </c>
      <c r="M966" s="3">
        <v>12636.634919999999</v>
      </c>
      <c r="N966" s="3">
        <v>11263.780709999999</v>
      </c>
      <c r="O966" s="3">
        <v>18615.65755</v>
      </c>
      <c r="P966" s="3">
        <v>17002.583640000001</v>
      </c>
      <c r="Q966" s="3">
        <v>11936.638069999997</v>
      </c>
      <c r="R966" s="3">
        <v>14493.289579999999</v>
      </c>
      <c r="S966" s="3">
        <v>12010.125399999999</v>
      </c>
      <c r="T966" s="3">
        <v>19305.658889999999</v>
      </c>
      <c r="U966" s="3">
        <v>188667.82374999998</v>
      </c>
      <c r="V966" s="163">
        <f ca="1">SUM(INDIRECT(Inputs!$C$11&amp;ROW()&amp;":"&amp;Inputs!$C$12&amp;ROW()))</f>
        <v>11936.638069999997</v>
      </c>
      <c r="W966" s="163">
        <f ca="1">SUM(INDIRECT(Inputs!$C$13&amp;ROW()&amp;":"&amp;Inputs!$C$14&amp;ROW()))</f>
        <v>142858.74987999999</v>
      </c>
      <c r="X966" s="3" t="str">
        <f>IF(COUNTIFS(Lookups!$A:$A,C966)=1,"Gross Sales","")</f>
        <v/>
      </c>
      <c r="Y966" s="3" t="str">
        <f>IF(COUNTIFS(Lookups!$D:$D,C966)=1,"Bar Sales","")</f>
        <v/>
      </c>
      <c r="Z966" s="3" t="str">
        <f>IFERROR(VLOOKUP(C966*1,Lookups!$D:$F,3,FALSE),"")</f>
        <v/>
      </c>
      <c r="AA966" s="3" t="str">
        <f>IFERROR(VLOOKUP($C966*1,Lookups!$H:$N,3,FALSE),"")</f>
        <v>Sales</v>
      </c>
      <c r="AB966" s="3" t="str">
        <f>IFERROR(VLOOKUP($C966*1,Lookups!$H:$N,4,FALSE),"")</f>
        <v>Dinner</v>
      </c>
      <c r="AC966" s="3" t="str">
        <f>IFERROR(VLOOKUP($C966*1,Lookups!$H:$N,5,FALSE),"")</f>
        <v>Bar</v>
      </c>
      <c r="AD966" s="3" t="str">
        <f>IFERROR(VLOOKUP($C966*1,Lookups!$H:$N,6,FALSE),"")</f>
        <v>Food</v>
      </c>
      <c r="AE966" s="3">
        <f>IFERROR(VLOOKUP($C966*1,Lookups!$H:$N,7,FALSE),"")</f>
        <v>0</v>
      </c>
      <c r="AF966" s="3" t="str">
        <f>VLOOKUP(B966*1,Stores!$A:$C,3,FALSE)</f>
        <v>DFG</v>
      </c>
    </row>
    <row r="967" spans="1:32">
      <c r="A967" s="3" t="s">
        <v>917</v>
      </c>
      <c r="B967" s="3" t="s">
        <v>950</v>
      </c>
      <c r="C967" s="3">
        <v>999221</v>
      </c>
      <c r="D967" s="3" t="s">
        <v>918</v>
      </c>
      <c r="E967" s="3" t="s">
        <v>509</v>
      </c>
      <c r="F967" s="3">
        <v>2016</v>
      </c>
      <c r="G967" s="164">
        <v>0</v>
      </c>
      <c r="H967" s="3">
        <v>21632.677359999998</v>
      </c>
      <c r="I967" s="3">
        <v>21029.058049999996</v>
      </c>
      <c r="J967" s="3">
        <v>23936.29434</v>
      </c>
      <c r="K967" s="3">
        <v>20844.07416</v>
      </c>
      <c r="L967" s="3">
        <v>18903.4755</v>
      </c>
      <c r="M967" s="3">
        <v>12625.2966</v>
      </c>
      <c r="N967" s="3">
        <v>14637.473479999999</v>
      </c>
      <c r="O967" s="3">
        <v>16513.24136</v>
      </c>
      <c r="P967" s="3">
        <v>16095.849419999995</v>
      </c>
      <c r="Q967" s="3">
        <v>18080.388479999998</v>
      </c>
      <c r="R967" s="3">
        <v>15008.758799999998</v>
      </c>
      <c r="S967" s="3">
        <v>20607.587</v>
      </c>
      <c r="T967" s="3">
        <v>13144.44348</v>
      </c>
      <c r="U967" s="3">
        <v>233058.61802999995</v>
      </c>
      <c r="V967" s="163">
        <f ca="1">SUM(INDIRECT(Inputs!$C$11&amp;ROW()&amp;":"&amp;Inputs!$C$12&amp;ROW()))</f>
        <v>18080.388479999998</v>
      </c>
      <c r="W967" s="163">
        <f ca="1">SUM(INDIRECT(Inputs!$C$13&amp;ROW()&amp;":"&amp;Inputs!$C$14&amp;ROW()))</f>
        <v>184297.82874999996</v>
      </c>
      <c r="X967" s="3" t="str">
        <f>IF(COUNTIFS(Lookups!$A:$A,C967)=1,"Gross Sales","")</f>
        <v/>
      </c>
      <c r="Y967" s="3" t="str">
        <f>IF(COUNTIFS(Lookups!$D:$D,C967)=1,"Bar Sales","")</f>
        <v/>
      </c>
      <c r="Z967" s="3" t="str">
        <f>IFERROR(VLOOKUP(C967*1,Lookups!$D:$F,3,FALSE),"")</f>
        <v/>
      </c>
      <c r="AA967" s="3" t="str">
        <f>IFERROR(VLOOKUP($C967*1,Lookups!$H:$N,3,FALSE),"")</f>
        <v>Sales</v>
      </c>
      <c r="AB967" s="3" t="str">
        <f>IFERROR(VLOOKUP($C967*1,Lookups!$H:$N,4,FALSE),"")</f>
        <v>Dinner</v>
      </c>
      <c r="AC967" s="3" t="str">
        <f>IFERROR(VLOOKUP($C967*1,Lookups!$H:$N,5,FALSE),"")</f>
        <v>Bar</v>
      </c>
      <c r="AD967" s="3" t="str">
        <f>IFERROR(VLOOKUP($C967*1,Lookups!$H:$N,6,FALSE),"")</f>
        <v>Food</v>
      </c>
      <c r="AE967" s="3">
        <f>IFERROR(VLOOKUP($C967*1,Lookups!$H:$N,7,FALSE),"")</f>
        <v>0</v>
      </c>
      <c r="AF967" s="3" t="str">
        <f>VLOOKUP(B967*1,Stores!$A:$C,3,FALSE)</f>
        <v>DFG</v>
      </c>
    </row>
    <row r="968" spans="1:32">
      <c r="A968" s="3" t="s">
        <v>917</v>
      </c>
      <c r="B968" s="3" t="s">
        <v>951</v>
      </c>
      <c r="C968" s="3">
        <v>999221</v>
      </c>
      <c r="D968" s="3" t="s">
        <v>918</v>
      </c>
      <c r="E968" s="3" t="s">
        <v>509</v>
      </c>
      <c r="F968" s="3">
        <v>2016</v>
      </c>
      <c r="G968" s="164">
        <v>0</v>
      </c>
      <c r="H968" s="3">
        <v>21045.578400000002</v>
      </c>
      <c r="I968" s="3">
        <v>26097.990799999996</v>
      </c>
      <c r="J968" s="3">
        <v>19450.625950000001</v>
      </c>
      <c r="K968" s="3">
        <v>24888.312819999999</v>
      </c>
      <c r="L968" s="3">
        <v>28296.035949999998</v>
      </c>
      <c r="M968" s="3">
        <v>26578.507199999996</v>
      </c>
      <c r="N968" s="3">
        <v>24380.345149999997</v>
      </c>
      <c r="O968" s="3">
        <v>16040.082869999998</v>
      </c>
      <c r="P968" s="3">
        <v>21668.557680000002</v>
      </c>
      <c r="Q968" s="3">
        <v>22127.170029999997</v>
      </c>
      <c r="R968" s="3">
        <v>19367.477220000001</v>
      </c>
      <c r="S968" s="3">
        <v>24007.208959999996</v>
      </c>
      <c r="T968" s="3">
        <v>18164.164269999997</v>
      </c>
      <c r="U968" s="3">
        <v>292112.05730000004</v>
      </c>
      <c r="V968" s="163">
        <f ca="1">SUM(INDIRECT(Inputs!$C$11&amp;ROW()&amp;":"&amp;Inputs!$C$12&amp;ROW()))</f>
        <v>22127.170029999997</v>
      </c>
      <c r="W968" s="163">
        <f ca="1">SUM(INDIRECT(Inputs!$C$13&amp;ROW()&amp;":"&amp;Inputs!$C$14&amp;ROW()))</f>
        <v>230573.20685000002</v>
      </c>
      <c r="X968" s="3" t="str">
        <f>IF(COUNTIFS(Lookups!$A:$A,C968)=1,"Gross Sales","")</f>
        <v/>
      </c>
      <c r="Y968" s="3" t="str">
        <f>IF(COUNTIFS(Lookups!$D:$D,C968)=1,"Bar Sales","")</f>
        <v/>
      </c>
      <c r="Z968" s="3" t="str">
        <f>IFERROR(VLOOKUP(C968*1,Lookups!$D:$F,3,FALSE),"")</f>
        <v/>
      </c>
      <c r="AA968" s="3" t="str">
        <f>IFERROR(VLOOKUP($C968*1,Lookups!$H:$N,3,FALSE),"")</f>
        <v>Sales</v>
      </c>
      <c r="AB968" s="3" t="str">
        <f>IFERROR(VLOOKUP($C968*1,Lookups!$H:$N,4,FALSE),"")</f>
        <v>Dinner</v>
      </c>
      <c r="AC968" s="3" t="str">
        <f>IFERROR(VLOOKUP($C968*1,Lookups!$H:$N,5,FALSE),"")</f>
        <v>Bar</v>
      </c>
      <c r="AD968" s="3" t="str">
        <f>IFERROR(VLOOKUP($C968*1,Lookups!$H:$N,6,FALSE),"")</f>
        <v>Food</v>
      </c>
      <c r="AE968" s="3">
        <f>IFERROR(VLOOKUP($C968*1,Lookups!$H:$N,7,FALSE),"")</f>
        <v>0</v>
      </c>
      <c r="AF968" s="3" t="str">
        <f>VLOOKUP(B968*1,Stores!$A:$C,3,FALSE)</f>
        <v>DFG</v>
      </c>
    </row>
    <row r="969" spans="1:32">
      <c r="A969" s="3" t="s">
        <v>917</v>
      </c>
      <c r="B969" s="3" t="s">
        <v>952</v>
      </c>
      <c r="C969" s="3">
        <v>999221</v>
      </c>
      <c r="D969" s="3" t="s">
        <v>918</v>
      </c>
      <c r="E969" s="3" t="s">
        <v>509</v>
      </c>
      <c r="F969" s="3">
        <v>2016</v>
      </c>
      <c r="G969" s="164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34486.93262</v>
      </c>
      <c r="O969" s="3">
        <v>41720.378700000001</v>
      </c>
      <c r="P969" s="3">
        <v>36147.951840000002</v>
      </c>
      <c r="Q969" s="3">
        <v>33618.561899999993</v>
      </c>
      <c r="R969" s="3">
        <v>37813.897799999999</v>
      </c>
      <c r="S969" s="3">
        <v>29906.795519999992</v>
      </c>
      <c r="T969" s="3">
        <v>39240.186999999998</v>
      </c>
      <c r="U969" s="3">
        <v>252934.70538</v>
      </c>
      <c r="V969" s="163">
        <f ca="1">SUM(INDIRECT(Inputs!$C$11&amp;ROW()&amp;":"&amp;Inputs!$C$12&amp;ROW()))</f>
        <v>33618.561899999993</v>
      </c>
      <c r="W969" s="163">
        <f ca="1">SUM(INDIRECT(Inputs!$C$13&amp;ROW()&amp;":"&amp;Inputs!$C$14&amp;ROW()))</f>
        <v>145973.82506</v>
      </c>
      <c r="X969" s="3" t="str">
        <f>IF(COUNTIFS(Lookups!$A:$A,C969)=1,"Gross Sales","")</f>
        <v/>
      </c>
      <c r="Y969" s="3" t="str">
        <f>IF(COUNTIFS(Lookups!$D:$D,C969)=1,"Bar Sales","")</f>
        <v/>
      </c>
      <c r="Z969" s="3" t="str">
        <f>IFERROR(VLOOKUP(C969*1,Lookups!$D:$F,3,FALSE),"")</f>
        <v/>
      </c>
      <c r="AA969" s="3" t="str">
        <f>IFERROR(VLOOKUP($C969*1,Lookups!$H:$N,3,FALSE),"")</f>
        <v>Sales</v>
      </c>
      <c r="AB969" s="3" t="str">
        <f>IFERROR(VLOOKUP($C969*1,Lookups!$H:$N,4,FALSE),"")</f>
        <v>Dinner</v>
      </c>
      <c r="AC969" s="3" t="str">
        <f>IFERROR(VLOOKUP($C969*1,Lookups!$H:$N,5,FALSE),"")</f>
        <v>Bar</v>
      </c>
      <c r="AD969" s="3" t="str">
        <f>IFERROR(VLOOKUP($C969*1,Lookups!$H:$N,6,FALSE),"")</f>
        <v>Food</v>
      </c>
      <c r="AE969" s="3">
        <f>IFERROR(VLOOKUP($C969*1,Lookups!$H:$N,7,FALSE),"")</f>
        <v>0</v>
      </c>
      <c r="AF969" s="3" t="str">
        <f>VLOOKUP(B969*1,Stores!$A:$C,3,FALSE)</f>
        <v>DFG</v>
      </c>
    </row>
    <row r="970" spans="1:32">
      <c r="A970" s="3" t="s">
        <v>917</v>
      </c>
      <c r="B970" s="3" t="s">
        <v>953</v>
      </c>
      <c r="C970" s="3">
        <v>999221</v>
      </c>
      <c r="D970" s="3" t="s">
        <v>918</v>
      </c>
      <c r="E970" s="3" t="s">
        <v>509</v>
      </c>
      <c r="F970" s="3">
        <v>2016</v>
      </c>
      <c r="G970" s="164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2664.48</v>
      </c>
      <c r="S970" s="3">
        <v>14928.899579999999</v>
      </c>
      <c r="T970" s="3">
        <v>17296.913759999999</v>
      </c>
      <c r="U970" s="3">
        <v>34890.293340000004</v>
      </c>
      <c r="V970" s="163">
        <f ca="1">SUM(INDIRECT(Inputs!$C$11&amp;ROW()&amp;":"&amp;Inputs!$C$12&amp;ROW()))</f>
        <v>0</v>
      </c>
      <c r="W970" s="163">
        <f ca="1">SUM(INDIRECT(Inputs!$C$13&amp;ROW()&amp;":"&amp;Inputs!$C$14&amp;ROW()))</f>
        <v>0</v>
      </c>
      <c r="X970" s="3" t="str">
        <f>IF(COUNTIFS(Lookups!$A:$A,C970)=1,"Gross Sales","")</f>
        <v/>
      </c>
      <c r="Y970" s="3" t="str">
        <f>IF(COUNTIFS(Lookups!$D:$D,C970)=1,"Bar Sales","")</f>
        <v/>
      </c>
      <c r="Z970" s="3" t="str">
        <f>IFERROR(VLOOKUP(C970*1,Lookups!$D:$F,3,FALSE),"")</f>
        <v/>
      </c>
      <c r="AA970" s="3" t="str">
        <f>IFERROR(VLOOKUP($C970*1,Lookups!$H:$N,3,FALSE),"")</f>
        <v>Sales</v>
      </c>
      <c r="AB970" s="3" t="str">
        <f>IFERROR(VLOOKUP($C970*1,Lookups!$H:$N,4,FALSE),"")</f>
        <v>Dinner</v>
      </c>
      <c r="AC970" s="3" t="str">
        <f>IFERROR(VLOOKUP($C970*1,Lookups!$H:$N,5,FALSE),"")</f>
        <v>Bar</v>
      </c>
      <c r="AD970" s="3" t="str">
        <f>IFERROR(VLOOKUP($C970*1,Lookups!$H:$N,6,FALSE),"")</f>
        <v>Food</v>
      </c>
      <c r="AE970" s="3">
        <f>IFERROR(VLOOKUP($C970*1,Lookups!$H:$N,7,FALSE),"")</f>
        <v>0</v>
      </c>
      <c r="AF970" s="3" t="str">
        <f>VLOOKUP(B970*1,Stores!$A:$C,3,FALSE)</f>
        <v>DFG</v>
      </c>
    </row>
    <row r="971" spans="1:32">
      <c r="A971" s="3" t="s">
        <v>917</v>
      </c>
      <c r="B971" s="3" t="s">
        <v>954</v>
      </c>
      <c r="C971" s="3">
        <v>999221</v>
      </c>
      <c r="D971" s="3" t="s">
        <v>918</v>
      </c>
      <c r="E971" s="3" t="s">
        <v>509</v>
      </c>
      <c r="F971" s="3">
        <v>2016</v>
      </c>
      <c r="G971" s="164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7683.9928200000004</v>
      </c>
      <c r="T971" s="3">
        <v>33441.091040000007</v>
      </c>
      <c r="U971" s="3">
        <v>41125.083860000006</v>
      </c>
      <c r="V971" s="163">
        <f ca="1">SUM(INDIRECT(Inputs!$C$11&amp;ROW()&amp;":"&amp;Inputs!$C$12&amp;ROW()))</f>
        <v>0</v>
      </c>
      <c r="W971" s="163">
        <f ca="1">SUM(INDIRECT(Inputs!$C$13&amp;ROW()&amp;":"&amp;Inputs!$C$14&amp;ROW()))</f>
        <v>0</v>
      </c>
      <c r="X971" s="3" t="str">
        <f>IF(COUNTIFS(Lookups!$A:$A,C971)=1,"Gross Sales","")</f>
        <v/>
      </c>
      <c r="Y971" s="3" t="str">
        <f>IF(COUNTIFS(Lookups!$D:$D,C971)=1,"Bar Sales","")</f>
        <v/>
      </c>
      <c r="Z971" s="3" t="str">
        <f>IFERROR(VLOOKUP(C971*1,Lookups!$D:$F,3,FALSE),"")</f>
        <v/>
      </c>
      <c r="AA971" s="3" t="str">
        <f>IFERROR(VLOOKUP($C971*1,Lookups!$H:$N,3,FALSE),"")</f>
        <v>Sales</v>
      </c>
      <c r="AB971" s="3" t="str">
        <f>IFERROR(VLOOKUP($C971*1,Lookups!$H:$N,4,FALSE),"")</f>
        <v>Dinner</v>
      </c>
      <c r="AC971" s="3" t="str">
        <f>IFERROR(VLOOKUP($C971*1,Lookups!$H:$N,5,FALSE),"")</f>
        <v>Bar</v>
      </c>
      <c r="AD971" s="3" t="str">
        <f>IFERROR(VLOOKUP($C971*1,Lookups!$H:$N,6,FALSE),"")</f>
        <v>Food</v>
      </c>
      <c r="AE971" s="3">
        <f>IFERROR(VLOOKUP($C971*1,Lookups!$H:$N,7,FALSE),"")</f>
        <v>0</v>
      </c>
      <c r="AF971" s="3" t="str">
        <f>VLOOKUP(B971*1,Stores!$A:$C,3,FALSE)</f>
        <v>DFG</v>
      </c>
    </row>
    <row r="972" spans="1:32">
      <c r="A972" s="3" t="s">
        <v>917</v>
      </c>
      <c r="B972" s="3" t="s">
        <v>923</v>
      </c>
      <c r="C972" s="3">
        <v>999222</v>
      </c>
      <c r="D972" s="3" t="s">
        <v>918</v>
      </c>
      <c r="E972" s="3" t="s">
        <v>514</v>
      </c>
      <c r="F972" s="3">
        <v>2016</v>
      </c>
      <c r="G972" s="164">
        <v>0</v>
      </c>
      <c r="H972" s="3">
        <v>0</v>
      </c>
      <c r="I972" s="3">
        <v>-15.214499999999999</v>
      </c>
      <c r="J972" s="3">
        <v>43.340499999999999</v>
      </c>
      <c r="K972" s="3">
        <v>119.57399999999998</v>
      </c>
      <c r="L972" s="3">
        <v>559.53449999999998</v>
      </c>
      <c r="M972" s="3">
        <v>247.72299999999996</v>
      </c>
      <c r="N972" s="3">
        <v>434.11199999999997</v>
      </c>
      <c r="O972" s="3">
        <v>6.9019999999999992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1395.9715000000001</v>
      </c>
      <c r="V972" s="163">
        <f ca="1">SUM(INDIRECT(Inputs!$C$11&amp;ROW()&amp;":"&amp;Inputs!$C$12&amp;ROW()))</f>
        <v>0</v>
      </c>
      <c r="W972" s="163">
        <f ca="1">SUM(INDIRECT(Inputs!$C$13&amp;ROW()&amp;":"&amp;Inputs!$C$14&amp;ROW()))</f>
        <v>1395.9715000000001</v>
      </c>
      <c r="X972" s="3" t="str">
        <f>IF(COUNTIFS(Lookups!$A:$A,C972)=1,"Gross Sales","")</f>
        <v/>
      </c>
      <c r="Y972" s="3" t="str">
        <f>IF(COUNTIFS(Lookups!$D:$D,C972)=1,"Bar Sales","")</f>
        <v/>
      </c>
      <c r="Z972" s="3" t="str">
        <f>IFERROR(VLOOKUP(C972*1,Lookups!$D:$F,3,FALSE),"")</f>
        <v/>
      </c>
      <c r="AA972" s="3" t="str">
        <f>IFERROR(VLOOKUP($C972*1,Lookups!$H:$N,3,FALSE),"")</f>
        <v>Sales</v>
      </c>
      <c r="AB972" s="3" t="str">
        <f>IFERROR(VLOOKUP($C972*1,Lookups!$H:$N,4,FALSE),"")</f>
        <v>Lunch</v>
      </c>
      <c r="AC972" s="3" t="str">
        <f>IFERROR(VLOOKUP($C972*1,Lookups!$H:$N,5,FALSE),"")</f>
        <v>Other</v>
      </c>
      <c r="AD972" s="3" t="str">
        <f>IFERROR(VLOOKUP($C972*1,Lookups!$H:$N,6,FALSE),"")</f>
        <v>Food</v>
      </c>
      <c r="AE972" s="3">
        <f>IFERROR(VLOOKUP($C972*1,Lookups!$H:$N,7,FALSE),"")</f>
        <v>0</v>
      </c>
      <c r="AF972" s="3" t="str">
        <f>VLOOKUP(B972*1,Stores!$A:$C,3,FALSE)</f>
        <v>DFDE</v>
      </c>
    </row>
    <row r="973" spans="1:32">
      <c r="A973" s="3" t="s">
        <v>917</v>
      </c>
      <c r="B973" s="3" t="s">
        <v>928</v>
      </c>
      <c r="C973" s="3">
        <v>999222</v>
      </c>
      <c r="D973" s="3" t="s">
        <v>918</v>
      </c>
      <c r="E973" s="3" t="s">
        <v>514</v>
      </c>
      <c r="F973" s="3">
        <v>2016</v>
      </c>
      <c r="G973" s="164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-64.680000000000007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-64.680000000000007</v>
      </c>
      <c r="V973" s="163">
        <f ca="1">SUM(INDIRECT(Inputs!$C$11&amp;ROW()&amp;":"&amp;Inputs!$C$12&amp;ROW()))</f>
        <v>0</v>
      </c>
      <c r="W973" s="163">
        <f ca="1">SUM(INDIRECT(Inputs!$C$13&amp;ROW()&amp;":"&amp;Inputs!$C$14&amp;ROW()))</f>
        <v>-64.680000000000007</v>
      </c>
      <c r="X973" s="3" t="str">
        <f>IF(COUNTIFS(Lookups!$A:$A,C973)=1,"Gross Sales","")</f>
        <v/>
      </c>
      <c r="Y973" s="3" t="str">
        <f>IF(COUNTIFS(Lookups!$D:$D,C973)=1,"Bar Sales","")</f>
        <v/>
      </c>
      <c r="Z973" s="3" t="str">
        <f>IFERROR(VLOOKUP(C973*1,Lookups!$D:$F,3,FALSE),"")</f>
        <v/>
      </c>
      <c r="AA973" s="3" t="str">
        <f>IFERROR(VLOOKUP($C973*1,Lookups!$H:$N,3,FALSE),"")</f>
        <v>Sales</v>
      </c>
      <c r="AB973" s="3" t="str">
        <f>IFERROR(VLOOKUP($C973*1,Lookups!$H:$N,4,FALSE),"")</f>
        <v>Lunch</v>
      </c>
      <c r="AC973" s="3" t="str">
        <f>IFERROR(VLOOKUP($C973*1,Lookups!$H:$N,5,FALSE),"")</f>
        <v>Other</v>
      </c>
      <c r="AD973" s="3" t="str">
        <f>IFERROR(VLOOKUP($C973*1,Lookups!$H:$N,6,FALSE),"")</f>
        <v>Food</v>
      </c>
      <c r="AE973" s="3">
        <f>IFERROR(VLOOKUP($C973*1,Lookups!$H:$N,7,FALSE),"")</f>
        <v>0</v>
      </c>
      <c r="AF973" s="3" t="str">
        <f>VLOOKUP(B973*1,Stores!$A:$C,3,FALSE)</f>
        <v>DFDE</v>
      </c>
    </row>
    <row r="974" spans="1:32">
      <c r="A974" s="3" t="s">
        <v>917</v>
      </c>
      <c r="B974" s="3" t="s">
        <v>929</v>
      </c>
      <c r="C974" s="3">
        <v>999222</v>
      </c>
      <c r="D974" s="3" t="s">
        <v>918</v>
      </c>
      <c r="E974" s="3" t="s">
        <v>514</v>
      </c>
      <c r="F974" s="3">
        <v>2016</v>
      </c>
      <c r="G974" s="164">
        <v>0</v>
      </c>
      <c r="H974" s="3">
        <v>0</v>
      </c>
      <c r="I974" s="3">
        <v>0</v>
      </c>
      <c r="J974" s="3">
        <v>0</v>
      </c>
      <c r="K974" s="3">
        <v>45.359999999999992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45.359999999999992</v>
      </c>
      <c r="V974" s="163">
        <f ca="1">SUM(INDIRECT(Inputs!$C$11&amp;ROW()&amp;":"&amp;Inputs!$C$12&amp;ROW()))</f>
        <v>0</v>
      </c>
      <c r="W974" s="163">
        <f ca="1">SUM(INDIRECT(Inputs!$C$13&amp;ROW()&amp;":"&amp;Inputs!$C$14&amp;ROW()))</f>
        <v>45.359999999999992</v>
      </c>
      <c r="X974" s="3" t="str">
        <f>IF(COUNTIFS(Lookups!$A:$A,C974)=1,"Gross Sales","")</f>
        <v/>
      </c>
      <c r="Y974" s="3" t="str">
        <f>IF(COUNTIFS(Lookups!$D:$D,C974)=1,"Bar Sales","")</f>
        <v/>
      </c>
      <c r="Z974" s="3" t="str">
        <f>IFERROR(VLOOKUP(C974*1,Lookups!$D:$F,3,FALSE),"")</f>
        <v/>
      </c>
      <c r="AA974" s="3" t="str">
        <f>IFERROR(VLOOKUP($C974*1,Lookups!$H:$N,3,FALSE),"")</f>
        <v>Sales</v>
      </c>
      <c r="AB974" s="3" t="str">
        <f>IFERROR(VLOOKUP($C974*1,Lookups!$H:$N,4,FALSE),"")</f>
        <v>Lunch</v>
      </c>
      <c r="AC974" s="3" t="str">
        <f>IFERROR(VLOOKUP($C974*1,Lookups!$H:$N,5,FALSE),"")</f>
        <v>Other</v>
      </c>
      <c r="AD974" s="3" t="str">
        <f>IFERROR(VLOOKUP($C974*1,Lookups!$H:$N,6,FALSE),"")</f>
        <v>Food</v>
      </c>
      <c r="AE974" s="3">
        <f>IFERROR(VLOOKUP($C974*1,Lookups!$H:$N,7,FALSE),"")</f>
        <v>0</v>
      </c>
      <c r="AF974" s="3" t="str">
        <f>VLOOKUP(B974*1,Stores!$A:$C,3,FALSE)</f>
        <v>DFDE</v>
      </c>
    </row>
    <row r="975" spans="1:32">
      <c r="A975" s="3" t="s">
        <v>917</v>
      </c>
      <c r="B975" s="3" t="s">
        <v>931</v>
      </c>
      <c r="C975" s="3">
        <v>999222</v>
      </c>
      <c r="D975" s="3" t="s">
        <v>918</v>
      </c>
      <c r="E975" s="3" t="s">
        <v>514</v>
      </c>
      <c r="F975" s="3">
        <v>2016</v>
      </c>
      <c r="G975" s="164">
        <v>0</v>
      </c>
      <c r="H975" s="3">
        <v>8.9109999999999996</v>
      </c>
      <c r="I975" s="3">
        <v>0</v>
      </c>
      <c r="J975" s="3">
        <v>0</v>
      </c>
      <c r="K975" s="3">
        <v>161.7525</v>
      </c>
      <c r="L975" s="3">
        <v>0</v>
      </c>
      <c r="M975" s="3">
        <v>0</v>
      </c>
      <c r="N975" s="3">
        <v>0</v>
      </c>
      <c r="O975" s="3">
        <v>39.06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209.7235</v>
      </c>
      <c r="V975" s="163">
        <f ca="1">SUM(INDIRECT(Inputs!$C$11&amp;ROW()&amp;":"&amp;Inputs!$C$12&amp;ROW()))</f>
        <v>0</v>
      </c>
      <c r="W975" s="163">
        <f ca="1">SUM(INDIRECT(Inputs!$C$13&amp;ROW()&amp;":"&amp;Inputs!$C$14&amp;ROW()))</f>
        <v>209.7235</v>
      </c>
      <c r="X975" s="3" t="str">
        <f>IF(COUNTIFS(Lookups!$A:$A,C975)=1,"Gross Sales","")</f>
        <v/>
      </c>
      <c r="Y975" s="3" t="str">
        <f>IF(COUNTIFS(Lookups!$D:$D,C975)=1,"Bar Sales","")</f>
        <v/>
      </c>
      <c r="Z975" s="3" t="str">
        <f>IFERROR(VLOOKUP(C975*1,Lookups!$D:$F,3,FALSE),"")</f>
        <v/>
      </c>
      <c r="AA975" s="3" t="str">
        <f>IFERROR(VLOOKUP($C975*1,Lookups!$H:$N,3,FALSE),"")</f>
        <v>Sales</v>
      </c>
      <c r="AB975" s="3" t="str">
        <f>IFERROR(VLOOKUP($C975*1,Lookups!$H:$N,4,FALSE),"")</f>
        <v>Lunch</v>
      </c>
      <c r="AC975" s="3" t="str">
        <f>IFERROR(VLOOKUP($C975*1,Lookups!$H:$N,5,FALSE),"")</f>
        <v>Other</v>
      </c>
      <c r="AD975" s="3" t="str">
        <f>IFERROR(VLOOKUP($C975*1,Lookups!$H:$N,6,FALSE),"")</f>
        <v>Food</v>
      </c>
      <c r="AE975" s="3">
        <f>IFERROR(VLOOKUP($C975*1,Lookups!$H:$N,7,FALSE),"")</f>
        <v>0</v>
      </c>
      <c r="AF975" s="3" t="str">
        <f>VLOOKUP(B975*1,Stores!$A:$C,3,FALSE)</f>
        <v>DFDE</v>
      </c>
    </row>
    <row r="976" spans="1:32">
      <c r="A976" s="3" t="s">
        <v>917</v>
      </c>
      <c r="B976" s="3" t="s">
        <v>933</v>
      </c>
      <c r="C976" s="3">
        <v>999222</v>
      </c>
      <c r="D976" s="3" t="s">
        <v>918</v>
      </c>
      <c r="E976" s="3" t="s">
        <v>514</v>
      </c>
      <c r="F976" s="3">
        <v>2016</v>
      </c>
      <c r="G976" s="164">
        <v>0</v>
      </c>
      <c r="H976" s="3">
        <v>16.645999999999997</v>
      </c>
      <c r="I976" s="3">
        <v>0</v>
      </c>
      <c r="J976" s="3">
        <v>78.792000000000002</v>
      </c>
      <c r="K976" s="3">
        <v>92.872500000000002</v>
      </c>
      <c r="L976" s="3">
        <v>0</v>
      </c>
      <c r="M976" s="3">
        <v>97.72</v>
      </c>
      <c r="N976" s="3">
        <v>62.842499999999987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348.87299999999993</v>
      </c>
      <c r="V976" s="163">
        <f ca="1">SUM(INDIRECT(Inputs!$C$11&amp;ROW()&amp;":"&amp;Inputs!$C$12&amp;ROW()))</f>
        <v>0</v>
      </c>
      <c r="W976" s="163">
        <f ca="1">SUM(INDIRECT(Inputs!$C$13&amp;ROW()&amp;":"&amp;Inputs!$C$14&amp;ROW()))</f>
        <v>348.87299999999993</v>
      </c>
      <c r="X976" s="3" t="str">
        <f>IF(COUNTIFS(Lookups!$A:$A,C976)=1,"Gross Sales","")</f>
        <v/>
      </c>
      <c r="Y976" s="3" t="str">
        <f>IF(COUNTIFS(Lookups!$D:$D,C976)=1,"Bar Sales","")</f>
        <v/>
      </c>
      <c r="Z976" s="3" t="str">
        <f>IFERROR(VLOOKUP(C976*1,Lookups!$D:$F,3,FALSE),"")</f>
        <v/>
      </c>
      <c r="AA976" s="3" t="str">
        <f>IFERROR(VLOOKUP($C976*1,Lookups!$H:$N,3,FALSE),"")</f>
        <v>Sales</v>
      </c>
      <c r="AB976" s="3" t="str">
        <f>IFERROR(VLOOKUP($C976*1,Lookups!$H:$N,4,FALSE),"")</f>
        <v>Lunch</v>
      </c>
      <c r="AC976" s="3" t="str">
        <f>IFERROR(VLOOKUP($C976*1,Lookups!$H:$N,5,FALSE),"")</f>
        <v>Other</v>
      </c>
      <c r="AD976" s="3" t="str">
        <f>IFERROR(VLOOKUP($C976*1,Lookups!$H:$N,6,FALSE),"")</f>
        <v>Food</v>
      </c>
      <c r="AE976" s="3">
        <f>IFERROR(VLOOKUP($C976*1,Lookups!$H:$N,7,FALSE),"")</f>
        <v>0</v>
      </c>
      <c r="AF976" s="3" t="str">
        <f>VLOOKUP(B976*1,Stores!$A:$C,3,FALSE)</f>
        <v>DFG</v>
      </c>
    </row>
    <row r="977" spans="1:32">
      <c r="A977" s="3" t="s">
        <v>917</v>
      </c>
      <c r="B977" s="3" t="s">
        <v>934</v>
      </c>
      <c r="C977" s="3">
        <v>999222</v>
      </c>
      <c r="D977" s="3" t="s">
        <v>918</v>
      </c>
      <c r="E977" s="3" t="s">
        <v>514</v>
      </c>
      <c r="F977" s="3">
        <v>2016</v>
      </c>
      <c r="G977" s="164">
        <v>0</v>
      </c>
      <c r="H977" s="3">
        <v>0</v>
      </c>
      <c r="I977" s="3">
        <v>0</v>
      </c>
      <c r="J977" s="3">
        <v>0</v>
      </c>
      <c r="K977" s="3">
        <v>-18.27</v>
      </c>
      <c r="L977" s="3">
        <v>0</v>
      </c>
      <c r="M977" s="3">
        <v>0</v>
      </c>
      <c r="N977" s="3">
        <v>125.643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107.373</v>
      </c>
      <c r="V977" s="163">
        <f ca="1">SUM(INDIRECT(Inputs!$C$11&amp;ROW()&amp;":"&amp;Inputs!$C$12&amp;ROW()))</f>
        <v>0</v>
      </c>
      <c r="W977" s="163">
        <f ca="1">SUM(INDIRECT(Inputs!$C$13&amp;ROW()&amp;":"&amp;Inputs!$C$14&amp;ROW()))</f>
        <v>107.373</v>
      </c>
      <c r="X977" s="3" t="str">
        <f>IF(COUNTIFS(Lookups!$A:$A,C977)=1,"Gross Sales","")</f>
        <v/>
      </c>
      <c r="Y977" s="3" t="str">
        <f>IF(COUNTIFS(Lookups!$D:$D,C977)=1,"Bar Sales","")</f>
        <v/>
      </c>
      <c r="Z977" s="3" t="str">
        <f>IFERROR(VLOOKUP(C977*1,Lookups!$D:$F,3,FALSE),"")</f>
        <v/>
      </c>
      <c r="AA977" s="3" t="str">
        <f>IFERROR(VLOOKUP($C977*1,Lookups!$H:$N,3,FALSE),"")</f>
        <v>Sales</v>
      </c>
      <c r="AB977" s="3" t="str">
        <f>IFERROR(VLOOKUP($C977*1,Lookups!$H:$N,4,FALSE),"")</f>
        <v>Lunch</v>
      </c>
      <c r="AC977" s="3" t="str">
        <f>IFERROR(VLOOKUP($C977*1,Lookups!$H:$N,5,FALSE),"")</f>
        <v>Other</v>
      </c>
      <c r="AD977" s="3" t="str">
        <f>IFERROR(VLOOKUP($C977*1,Lookups!$H:$N,6,FALSE),"")</f>
        <v>Food</v>
      </c>
      <c r="AE977" s="3">
        <f>IFERROR(VLOOKUP($C977*1,Lookups!$H:$N,7,FALSE),"")</f>
        <v>0</v>
      </c>
      <c r="AF977" s="3" t="str">
        <f>VLOOKUP(B977*1,Stores!$A:$C,3,FALSE)</f>
        <v>DFG</v>
      </c>
    </row>
    <row r="978" spans="1:32">
      <c r="A978" s="3" t="s">
        <v>917</v>
      </c>
      <c r="B978" s="3" t="s">
        <v>935</v>
      </c>
      <c r="C978" s="3">
        <v>999222</v>
      </c>
      <c r="D978" s="3" t="s">
        <v>918</v>
      </c>
      <c r="E978" s="3" t="s">
        <v>514</v>
      </c>
      <c r="F978" s="3">
        <v>2016</v>
      </c>
      <c r="G978" s="164">
        <v>0</v>
      </c>
      <c r="H978" s="3">
        <v>87.884999999999991</v>
      </c>
      <c r="I978" s="3">
        <v>213.24099999999999</v>
      </c>
      <c r="J978" s="3">
        <v>65.152500000000003</v>
      </c>
      <c r="K978" s="3">
        <v>106.46299999999999</v>
      </c>
      <c r="L978" s="3">
        <v>244.16</v>
      </c>
      <c r="M978" s="3">
        <v>188.74799999999999</v>
      </c>
      <c r="N978" s="3">
        <v>258.36719999999997</v>
      </c>
      <c r="O978" s="3">
        <v>213.46149999999997</v>
      </c>
      <c r="P978" s="3">
        <v>32.094999999999992</v>
      </c>
      <c r="Q978" s="3">
        <v>0</v>
      </c>
      <c r="R978" s="3">
        <v>0</v>
      </c>
      <c r="S978" s="3">
        <v>0</v>
      </c>
      <c r="T978" s="3">
        <v>0</v>
      </c>
      <c r="U978" s="3">
        <v>1409.5731999999998</v>
      </c>
      <c r="V978" s="163">
        <f ca="1">SUM(INDIRECT(Inputs!$C$11&amp;ROW()&amp;":"&amp;Inputs!$C$12&amp;ROW()))</f>
        <v>0</v>
      </c>
      <c r="W978" s="163">
        <f ca="1">SUM(INDIRECT(Inputs!$C$13&amp;ROW()&amp;":"&amp;Inputs!$C$14&amp;ROW()))</f>
        <v>1409.5731999999998</v>
      </c>
      <c r="X978" s="3" t="str">
        <f>IF(COUNTIFS(Lookups!$A:$A,C978)=1,"Gross Sales","")</f>
        <v/>
      </c>
      <c r="Y978" s="3" t="str">
        <f>IF(COUNTIFS(Lookups!$D:$D,C978)=1,"Bar Sales","")</f>
        <v/>
      </c>
      <c r="Z978" s="3" t="str">
        <f>IFERROR(VLOOKUP(C978*1,Lookups!$D:$F,3,FALSE),"")</f>
        <v/>
      </c>
      <c r="AA978" s="3" t="str">
        <f>IFERROR(VLOOKUP($C978*1,Lookups!$H:$N,3,FALSE),"")</f>
        <v>Sales</v>
      </c>
      <c r="AB978" s="3" t="str">
        <f>IFERROR(VLOOKUP($C978*1,Lookups!$H:$N,4,FALSE),"")</f>
        <v>Lunch</v>
      </c>
      <c r="AC978" s="3" t="str">
        <f>IFERROR(VLOOKUP($C978*1,Lookups!$H:$N,5,FALSE),"")</f>
        <v>Other</v>
      </c>
      <c r="AD978" s="3" t="str">
        <f>IFERROR(VLOOKUP($C978*1,Lookups!$H:$N,6,FALSE),"")</f>
        <v>Food</v>
      </c>
      <c r="AE978" s="3">
        <f>IFERROR(VLOOKUP($C978*1,Lookups!$H:$N,7,FALSE),"")</f>
        <v>0</v>
      </c>
      <c r="AF978" s="3" t="str">
        <f>VLOOKUP(B978*1,Stores!$A:$C,3,FALSE)</f>
        <v>DFG</v>
      </c>
    </row>
    <row r="979" spans="1:32">
      <c r="A979" s="3" t="s">
        <v>917</v>
      </c>
      <c r="B979" s="3" t="s">
        <v>936</v>
      </c>
      <c r="C979" s="3">
        <v>999222</v>
      </c>
      <c r="D979" s="3" t="s">
        <v>918</v>
      </c>
      <c r="E979" s="3" t="s">
        <v>514</v>
      </c>
      <c r="F979" s="3">
        <v>2016</v>
      </c>
      <c r="G979" s="164">
        <v>0</v>
      </c>
      <c r="H979" s="3">
        <v>22.3125</v>
      </c>
      <c r="I979" s="3">
        <v>0</v>
      </c>
      <c r="J979" s="3">
        <v>43.343999999999994</v>
      </c>
      <c r="K979" s="3">
        <v>0</v>
      </c>
      <c r="L979" s="3">
        <v>48.16</v>
      </c>
      <c r="M979" s="3">
        <v>24.254999999999999</v>
      </c>
      <c r="N979" s="3">
        <v>88.2</v>
      </c>
      <c r="O979" s="3">
        <v>243.23600000000002</v>
      </c>
      <c r="P979" s="3">
        <v>17.965499999999999</v>
      </c>
      <c r="Q979" s="3">
        <v>0</v>
      </c>
      <c r="R979" s="3">
        <v>0</v>
      </c>
      <c r="S979" s="3">
        <v>0</v>
      </c>
      <c r="T979" s="3">
        <v>0</v>
      </c>
      <c r="U979" s="3">
        <v>487.47300000000007</v>
      </c>
      <c r="V979" s="163">
        <f ca="1">SUM(INDIRECT(Inputs!$C$11&amp;ROW()&amp;":"&amp;Inputs!$C$12&amp;ROW()))</f>
        <v>0</v>
      </c>
      <c r="W979" s="163">
        <f ca="1">SUM(INDIRECT(Inputs!$C$13&amp;ROW()&amp;":"&amp;Inputs!$C$14&amp;ROW()))</f>
        <v>487.47300000000007</v>
      </c>
      <c r="X979" s="3" t="str">
        <f>IF(COUNTIFS(Lookups!$A:$A,C979)=1,"Gross Sales","")</f>
        <v/>
      </c>
      <c r="Y979" s="3" t="str">
        <f>IF(COUNTIFS(Lookups!$D:$D,C979)=1,"Bar Sales","")</f>
        <v/>
      </c>
      <c r="Z979" s="3" t="str">
        <f>IFERROR(VLOOKUP(C979*1,Lookups!$D:$F,3,FALSE),"")</f>
        <v/>
      </c>
      <c r="AA979" s="3" t="str">
        <f>IFERROR(VLOOKUP($C979*1,Lookups!$H:$N,3,FALSE),"")</f>
        <v>Sales</v>
      </c>
      <c r="AB979" s="3" t="str">
        <f>IFERROR(VLOOKUP($C979*1,Lookups!$H:$N,4,FALSE),"")</f>
        <v>Lunch</v>
      </c>
      <c r="AC979" s="3" t="str">
        <f>IFERROR(VLOOKUP($C979*1,Lookups!$H:$N,5,FALSE),"")</f>
        <v>Other</v>
      </c>
      <c r="AD979" s="3" t="str">
        <f>IFERROR(VLOOKUP($C979*1,Lookups!$H:$N,6,FALSE),"")</f>
        <v>Food</v>
      </c>
      <c r="AE979" s="3">
        <f>IFERROR(VLOOKUP($C979*1,Lookups!$H:$N,7,FALSE),"")</f>
        <v>0</v>
      </c>
      <c r="AF979" s="3" t="str">
        <f>VLOOKUP(B979*1,Stores!$A:$C,3,FALSE)</f>
        <v>DFG</v>
      </c>
    </row>
    <row r="980" spans="1:32">
      <c r="A980" s="3" t="s">
        <v>917</v>
      </c>
      <c r="B980" s="3" t="s">
        <v>937</v>
      </c>
      <c r="C980" s="3">
        <v>999222</v>
      </c>
      <c r="D980" s="3" t="s">
        <v>918</v>
      </c>
      <c r="E980" s="3" t="s">
        <v>514</v>
      </c>
      <c r="F980" s="3">
        <v>2016</v>
      </c>
      <c r="G980" s="164">
        <v>0</v>
      </c>
      <c r="H980" s="3">
        <v>41.16</v>
      </c>
      <c r="I980" s="3">
        <v>60.3855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8.6449999999999996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110.1905</v>
      </c>
      <c r="V980" s="163">
        <f ca="1">SUM(INDIRECT(Inputs!$C$11&amp;ROW()&amp;":"&amp;Inputs!$C$12&amp;ROW()))</f>
        <v>0</v>
      </c>
      <c r="W980" s="163">
        <f ca="1">SUM(INDIRECT(Inputs!$C$13&amp;ROW()&amp;":"&amp;Inputs!$C$14&amp;ROW()))</f>
        <v>110.1905</v>
      </c>
      <c r="X980" s="3" t="str">
        <f>IF(COUNTIFS(Lookups!$A:$A,C980)=1,"Gross Sales","")</f>
        <v/>
      </c>
      <c r="Y980" s="3" t="str">
        <f>IF(COUNTIFS(Lookups!$D:$D,C980)=1,"Bar Sales","")</f>
        <v/>
      </c>
      <c r="Z980" s="3" t="str">
        <f>IFERROR(VLOOKUP(C980*1,Lookups!$D:$F,3,FALSE),"")</f>
        <v/>
      </c>
      <c r="AA980" s="3" t="str">
        <f>IFERROR(VLOOKUP($C980*1,Lookups!$H:$N,3,FALSE),"")</f>
        <v>Sales</v>
      </c>
      <c r="AB980" s="3" t="str">
        <f>IFERROR(VLOOKUP($C980*1,Lookups!$H:$N,4,FALSE),"")</f>
        <v>Lunch</v>
      </c>
      <c r="AC980" s="3" t="str">
        <f>IFERROR(VLOOKUP($C980*1,Lookups!$H:$N,5,FALSE),"")</f>
        <v>Other</v>
      </c>
      <c r="AD980" s="3" t="str">
        <f>IFERROR(VLOOKUP($C980*1,Lookups!$H:$N,6,FALSE),"")</f>
        <v>Food</v>
      </c>
      <c r="AE980" s="3">
        <f>IFERROR(VLOOKUP($C980*1,Lookups!$H:$N,7,FALSE),"")</f>
        <v>0</v>
      </c>
      <c r="AF980" s="3" t="str">
        <f>VLOOKUP(B980*1,Stores!$A:$C,3,FALSE)</f>
        <v>DFG</v>
      </c>
    </row>
    <row r="981" spans="1:32">
      <c r="A981" s="3" t="s">
        <v>917</v>
      </c>
      <c r="B981" s="3" t="s">
        <v>938</v>
      </c>
      <c r="C981" s="3">
        <v>999222</v>
      </c>
      <c r="D981" s="3" t="s">
        <v>918</v>
      </c>
      <c r="E981" s="3" t="s">
        <v>514</v>
      </c>
      <c r="F981" s="3">
        <v>2016</v>
      </c>
      <c r="G981" s="164">
        <v>0</v>
      </c>
      <c r="H981" s="3">
        <v>384.97410000000002</v>
      </c>
      <c r="I981" s="3">
        <v>325.38099999999997</v>
      </c>
      <c r="J981" s="3">
        <v>372.70799999999997</v>
      </c>
      <c r="K981" s="3">
        <v>289.22669999999999</v>
      </c>
      <c r="L981" s="3">
        <v>319.26299999999998</v>
      </c>
      <c r="M981" s="3">
        <v>490.82249999999999</v>
      </c>
      <c r="N981" s="3">
        <v>643.35789</v>
      </c>
      <c r="O981" s="3">
        <v>405.89821999999998</v>
      </c>
      <c r="P981" s="3">
        <v>66.394999999999996</v>
      </c>
      <c r="Q981" s="3">
        <v>0</v>
      </c>
      <c r="R981" s="3">
        <v>0</v>
      </c>
      <c r="S981" s="3">
        <v>0</v>
      </c>
      <c r="T981" s="3">
        <v>0</v>
      </c>
      <c r="U981" s="3">
        <v>3298.0264099999999</v>
      </c>
      <c r="V981" s="163">
        <f ca="1">SUM(INDIRECT(Inputs!$C$11&amp;ROW()&amp;":"&amp;Inputs!$C$12&amp;ROW()))</f>
        <v>0</v>
      </c>
      <c r="W981" s="163">
        <f ca="1">SUM(INDIRECT(Inputs!$C$13&amp;ROW()&amp;":"&amp;Inputs!$C$14&amp;ROW()))</f>
        <v>3298.0264099999999</v>
      </c>
      <c r="X981" s="3" t="str">
        <f>IF(COUNTIFS(Lookups!$A:$A,C981)=1,"Gross Sales","")</f>
        <v/>
      </c>
      <c r="Y981" s="3" t="str">
        <f>IF(COUNTIFS(Lookups!$D:$D,C981)=1,"Bar Sales","")</f>
        <v/>
      </c>
      <c r="Z981" s="3" t="str">
        <f>IFERROR(VLOOKUP(C981*1,Lookups!$D:$F,3,FALSE),"")</f>
        <v/>
      </c>
      <c r="AA981" s="3" t="str">
        <f>IFERROR(VLOOKUP($C981*1,Lookups!$H:$N,3,FALSE),"")</f>
        <v>Sales</v>
      </c>
      <c r="AB981" s="3" t="str">
        <f>IFERROR(VLOOKUP($C981*1,Lookups!$H:$N,4,FALSE),"")</f>
        <v>Lunch</v>
      </c>
      <c r="AC981" s="3" t="str">
        <f>IFERROR(VLOOKUP($C981*1,Lookups!$H:$N,5,FALSE),"")</f>
        <v>Other</v>
      </c>
      <c r="AD981" s="3" t="str">
        <f>IFERROR(VLOOKUP($C981*1,Lookups!$H:$N,6,FALSE),"")</f>
        <v>Food</v>
      </c>
      <c r="AE981" s="3">
        <f>IFERROR(VLOOKUP($C981*1,Lookups!$H:$N,7,FALSE),"")</f>
        <v>0</v>
      </c>
      <c r="AF981" s="3" t="str">
        <f>VLOOKUP(B981*1,Stores!$A:$C,3,FALSE)</f>
        <v>DFG</v>
      </c>
    </row>
    <row r="982" spans="1:32">
      <c r="A982" s="3" t="s">
        <v>917</v>
      </c>
      <c r="B982" s="3" t="s">
        <v>939</v>
      </c>
      <c r="C982" s="3">
        <v>999222</v>
      </c>
      <c r="D982" s="3" t="s">
        <v>918</v>
      </c>
      <c r="E982" s="3" t="s">
        <v>514</v>
      </c>
      <c r="F982" s="3">
        <v>2016</v>
      </c>
      <c r="G982" s="164">
        <v>0</v>
      </c>
      <c r="H982" s="3">
        <v>0</v>
      </c>
      <c r="I982" s="3">
        <v>0</v>
      </c>
      <c r="J982" s="3">
        <v>27.114499999999996</v>
      </c>
      <c r="K982" s="3">
        <v>0</v>
      </c>
      <c r="L982" s="3">
        <v>0</v>
      </c>
      <c r="M982" s="3">
        <v>73.185000000000002</v>
      </c>
      <c r="N982" s="3">
        <v>5.5509999999999993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105.8505</v>
      </c>
      <c r="V982" s="163">
        <f ca="1">SUM(INDIRECT(Inputs!$C$11&amp;ROW()&amp;":"&amp;Inputs!$C$12&amp;ROW()))</f>
        <v>0</v>
      </c>
      <c r="W982" s="163">
        <f ca="1">SUM(INDIRECT(Inputs!$C$13&amp;ROW()&amp;":"&amp;Inputs!$C$14&amp;ROW()))</f>
        <v>105.8505</v>
      </c>
      <c r="X982" s="3" t="str">
        <f>IF(COUNTIFS(Lookups!$A:$A,C982)=1,"Gross Sales","")</f>
        <v/>
      </c>
      <c r="Y982" s="3" t="str">
        <f>IF(COUNTIFS(Lookups!$D:$D,C982)=1,"Bar Sales","")</f>
        <v/>
      </c>
      <c r="Z982" s="3" t="str">
        <f>IFERROR(VLOOKUP(C982*1,Lookups!$D:$F,3,FALSE),"")</f>
        <v/>
      </c>
      <c r="AA982" s="3" t="str">
        <f>IFERROR(VLOOKUP($C982*1,Lookups!$H:$N,3,FALSE),"")</f>
        <v>Sales</v>
      </c>
      <c r="AB982" s="3" t="str">
        <f>IFERROR(VLOOKUP($C982*1,Lookups!$H:$N,4,FALSE),"")</f>
        <v>Lunch</v>
      </c>
      <c r="AC982" s="3" t="str">
        <f>IFERROR(VLOOKUP($C982*1,Lookups!$H:$N,5,FALSE),"")</f>
        <v>Other</v>
      </c>
      <c r="AD982" s="3" t="str">
        <f>IFERROR(VLOOKUP($C982*1,Lookups!$H:$N,6,FALSE),"")</f>
        <v>Food</v>
      </c>
      <c r="AE982" s="3">
        <f>IFERROR(VLOOKUP($C982*1,Lookups!$H:$N,7,FALSE),"")</f>
        <v>0</v>
      </c>
      <c r="AF982" s="3" t="str">
        <f>VLOOKUP(B982*1,Stores!$A:$C,3,FALSE)</f>
        <v>DFG</v>
      </c>
    </row>
    <row r="983" spans="1:32">
      <c r="A983" s="3" t="s">
        <v>917</v>
      </c>
      <c r="B983" s="3" t="s">
        <v>940</v>
      </c>
      <c r="C983" s="3">
        <v>999222</v>
      </c>
      <c r="D983" s="3" t="s">
        <v>918</v>
      </c>
      <c r="E983" s="3" t="s">
        <v>514</v>
      </c>
      <c r="F983" s="3">
        <v>2016</v>
      </c>
      <c r="G983" s="164">
        <v>0</v>
      </c>
      <c r="H983" s="3">
        <v>91.559999999999988</v>
      </c>
      <c r="I983" s="3">
        <v>244.11099999999996</v>
      </c>
      <c r="J983" s="3">
        <v>172.54999999999998</v>
      </c>
      <c r="K983" s="3">
        <v>500.47899999999998</v>
      </c>
      <c r="L983" s="3">
        <v>345.69499999999994</v>
      </c>
      <c r="M983" s="3">
        <v>240.51299999999998</v>
      </c>
      <c r="N983" s="3">
        <v>93.366</v>
      </c>
      <c r="O983" s="3">
        <v>222.70499999999998</v>
      </c>
      <c r="P983" s="3">
        <v>176.386</v>
      </c>
      <c r="Q983" s="3">
        <v>0</v>
      </c>
      <c r="R983" s="3">
        <v>0</v>
      </c>
      <c r="S983" s="3">
        <v>0</v>
      </c>
      <c r="T983" s="3">
        <v>0</v>
      </c>
      <c r="U983" s="3">
        <v>2087.3649999999998</v>
      </c>
      <c r="V983" s="163">
        <f ca="1">SUM(INDIRECT(Inputs!$C$11&amp;ROW()&amp;":"&amp;Inputs!$C$12&amp;ROW()))</f>
        <v>0</v>
      </c>
      <c r="W983" s="163">
        <f ca="1">SUM(INDIRECT(Inputs!$C$13&amp;ROW()&amp;":"&amp;Inputs!$C$14&amp;ROW()))</f>
        <v>2087.3649999999998</v>
      </c>
      <c r="X983" s="3" t="str">
        <f>IF(COUNTIFS(Lookups!$A:$A,C983)=1,"Gross Sales","")</f>
        <v/>
      </c>
      <c r="Y983" s="3" t="str">
        <f>IF(COUNTIFS(Lookups!$D:$D,C983)=1,"Bar Sales","")</f>
        <v/>
      </c>
      <c r="Z983" s="3" t="str">
        <f>IFERROR(VLOOKUP(C983*1,Lookups!$D:$F,3,FALSE),"")</f>
        <v/>
      </c>
      <c r="AA983" s="3" t="str">
        <f>IFERROR(VLOOKUP($C983*1,Lookups!$H:$N,3,FALSE),"")</f>
        <v>Sales</v>
      </c>
      <c r="AB983" s="3" t="str">
        <f>IFERROR(VLOOKUP($C983*1,Lookups!$H:$N,4,FALSE),"")</f>
        <v>Lunch</v>
      </c>
      <c r="AC983" s="3" t="str">
        <f>IFERROR(VLOOKUP($C983*1,Lookups!$H:$N,5,FALSE),"")</f>
        <v>Other</v>
      </c>
      <c r="AD983" s="3" t="str">
        <f>IFERROR(VLOOKUP($C983*1,Lookups!$H:$N,6,FALSE),"")</f>
        <v>Food</v>
      </c>
      <c r="AE983" s="3">
        <f>IFERROR(VLOOKUP($C983*1,Lookups!$H:$N,7,FALSE),"")</f>
        <v>0</v>
      </c>
      <c r="AF983" s="3" t="str">
        <f>VLOOKUP(B983*1,Stores!$A:$C,3,FALSE)</f>
        <v>DFG</v>
      </c>
    </row>
    <row r="984" spans="1:32">
      <c r="A984" s="3" t="s">
        <v>917</v>
      </c>
      <c r="B984" s="3" t="s">
        <v>941</v>
      </c>
      <c r="C984" s="3">
        <v>999222</v>
      </c>
      <c r="D984" s="3" t="s">
        <v>918</v>
      </c>
      <c r="E984" s="3" t="s">
        <v>514</v>
      </c>
      <c r="F984" s="3">
        <v>2016</v>
      </c>
      <c r="G984" s="164">
        <v>0</v>
      </c>
      <c r="H984" s="3">
        <v>0</v>
      </c>
      <c r="I984" s="3">
        <v>0</v>
      </c>
      <c r="J984" s="3">
        <v>117.65599999999999</v>
      </c>
      <c r="K984" s="3">
        <v>0</v>
      </c>
      <c r="L984" s="3">
        <v>130.79499999999999</v>
      </c>
      <c r="M984" s="3">
        <v>157.3425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405.79349999999999</v>
      </c>
      <c r="V984" s="163">
        <f ca="1">SUM(INDIRECT(Inputs!$C$11&amp;ROW()&amp;":"&amp;Inputs!$C$12&amp;ROW()))</f>
        <v>0</v>
      </c>
      <c r="W984" s="163">
        <f ca="1">SUM(INDIRECT(Inputs!$C$13&amp;ROW()&amp;":"&amp;Inputs!$C$14&amp;ROW()))</f>
        <v>405.79349999999999</v>
      </c>
      <c r="X984" s="3" t="str">
        <f>IF(COUNTIFS(Lookups!$A:$A,C984)=1,"Gross Sales","")</f>
        <v/>
      </c>
      <c r="Y984" s="3" t="str">
        <f>IF(COUNTIFS(Lookups!$D:$D,C984)=1,"Bar Sales","")</f>
        <v/>
      </c>
      <c r="Z984" s="3" t="str">
        <f>IFERROR(VLOOKUP(C984*1,Lookups!$D:$F,3,FALSE),"")</f>
        <v/>
      </c>
      <c r="AA984" s="3" t="str">
        <f>IFERROR(VLOOKUP($C984*1,Lookups!$H:$N,3,FALSE),"")</f>
        <v>Sales</v>
      </c>
      <c r="AB984" s="3" t="str">
        <f>IFERROR(VLOOKUP($C984*1,Lookups!$H:$N,4,FALSE),"")</f>
        <v>Lunch</v>
      </c>
      <c r="AC984" s="3" t="str">
        <f>IFERROR(VLOOKUP($C984*1,Lookups!$H:$N,5,FALSE),"")</f>
        <v>Other</v>
      </c>
      <c r="AD984" s="3" t="str">
        <f>IFERROR(VLOOKUP($C984*1,Lookups!$H:$N,6,FALSE),"")</f>
        <v>Food</v>
      </c>
      <c r="AE984" s="3">
        <f>IFERROR(VLOOKUP($C984*1,Lookups!$H:$N,7,FALSE),"")</f>
        <v>0</v>
      </c>
      <c r="AF984" s="3" t="str">
        <f>VLOOKUP(B984*1,Stores!$A:$C,3,FALSE)</f>
        <v>DFG</v>
      </c>
    </row>
    <row r="985" spans="1:32">
      <c r="A985" s="3" t="s">
        <v>917</v>
      </c>
      <c r="B985" s="3" t="s">
        <v>942</v>
      </c>
      <c r="C985" s="3">
        <v>999222</v>
      </c>
      <c r="D985" s="3" t="s">
        <v>918</v>
      </c>
      <c r="E985" s="3" t="s">
        <v>514</v>
      </c>
      <c r="F985" s="3">
        <v>2016</v>
      </c>
      <c r="G985" s="164">
        <v>0</v>
      </c>
      <c r="H985" s="3">
        <v>122.23329999999997</v>
      </c>
      <c r="I985" s="3">
        <v>278.565</v>
      </c>
      <c r="J985" s="3">
        <v>611.61099999999999</v>
      </c>
      <c r="K985" s="3">
        <v>379.4</v>
      </c>
      <c r="L985" s="3">
        <v>237.92999999999995</v>
      </c>
      <c r="M985" s="3">
        <v>274.66249999999997</v>
      </c>
      <c r="N985" s="3">
        <v>237.0795</v>
      </c>
      <c r="O985" s="3">
        <v>299.95349999999996</v>
      </c>
      <c r="P985" s="3">
        <v>220.85979999999998</v>
      </c>
      <c r="Q985" s="3">
        <v>0</v>
      </c>
      <c r="R985" s="3">
        <v>0</v>
      </c>
      <c r="S985" s="3">
        <v>0</v>
      </c>
      <c r="T985" s="3">
        <v>0</v>
      </c>
      <c r="U985" s="3">
        <v>2662.2945999999997</v>
      </c>
      <c r="V985" s="163">
        <f ca="1">SUM(INDIRECT(Inputs!$C$11&amp;ROW()&amp;":"&amp;Inputs!$C$12&amp;ROW()))</f>
        <v>0</v>
      </c>
      <c r="W985" s="163">
        <f ca="1">SUM(INDIRECT(Inputs!$C$13&amp;ROW()&amp;":"&amp;Inputs!$C$14&amp;ROW()))</f>
        <v>2662.2945999999997</v>
      </c>
      <c r="X985" s="3" t="str">
        <f>IF(COUNTIFS(Lookups!$A:$A,C985)=1,"Gross Sales","")</f>
        <v/>
      </c>
      <c r="Y985" s="3" t="str">
        <f>IF(COUNTIFS(Lookups!$D:$D,C985)=1,"Bar Sales","")</f>
        <v/>
      </c>
      <c r="Z985" s="3" t="str">
        <f>IFERROR(VLOOKUP(C985*1,Lookups!$D:$F,3,FALSE),"")</f>
        <v/>
      </c>
      <c r="AA985" s="3" t="str">
        <f>IFERROR(VLOOKUP($C985*1,Lookups!$H:$N,3,FALSE),"")</f>
        <v>Sales</v>
      </c>
      <c r="AB985" s="3" t="str">
        <f>IFERROR(VLOOKUP($C985*1,Lookups!$H:$N,4,FALSE),"")</f>
        <v>Lunch</v>
      </c>
      <c r="AC985" s="3" t="str">
        <f>IFERROR(VLOOKUP($C985*1,Lookups!$H:$N,5,FALSE),"")</f>
        <v>Other</v>
      </c>
      <c r="AD985" s="3" t="str">
        <f>IFERROR(VLOOKUP($C985*1,Lookups!$H:$N,6,FALSE),"")</f>
        <v>Food</v>
      </c>
      <c r="AE985" s="3">
        <f>IFERROR(VLOOKUP($C985*1,Lookups!$H:$N,7,FALSE),"")</f>
        <v>0</v>
      </c>
      <c r="AF985" s="3" t="str">
        <f>VLOOKUP(B985*1,Stores!$A:$C,3,FALSE)</f>
        <v>DFG</v>
      </c>
    </row>
    <row r="986" spans="1:32">
      <c r="A986" s="3" t="s">
        <v>917</v>
      </c>
      <c r="B986" s="3" t="s">
        <v>943</v>
      </c>
      <c r="C986" s="3">
        <v>999222</v>
      </c>
      <c r="D986" s="3" t="s">
        <v>918</v>
      </c>
      <c r="E986" s="3" t="s">
        <v>514</v>
      </c>
      <c r="F986" s="3">
        <v>2016</v>
      </c>
      <c r="G986" s="164">
        <v>0</v>
      </c>
      <c r="H986" s="3">
        <v>89.211499999999987</v>
      </c>
      <c r="I986" s="3">
        <v>100.6005</v>
      </c>
      <c r="J986" s="3">
        <v>189.50399999999999</v>
      </c>
      <c r="K986" s="3">
        <v>53.0565</v>
      </c>
      <c r="L986" s="3">
        <v>29.988</v>
      </c>
      <c r="M986" s="3">
        <v>135.72054999999997</v>
      </c>
      <c r="N986" s="3">
        <v>81.339999999999989</v>
      </c>
      <c r="O986" s="3">
        <v>58.463999999999992</v>
      </c>
      <c r="P986" s="3">
        <v>21.608999999999998</v>
      </c>
      <c r="Q986" s="3">
        <v>0</v>
      </c>
      <c r="R986" s="3">
        <v>0</v>
      </c>
      <c r="S986" s="3">
        <v>0</v>
      </c>
      <c r="T986" s="3">
        <v>0</v>
      </c>
      <c r="U986" s="3">
        <v>759.4940499999999</v>
      </c>
      <c r="V986" s="163">
        <f ca="1">SUM(INDIRECT(Inputs!$C$11&amp;ROW()&amp;":"&amp;Inputs!$C$12&amp;ROW()))</f>
        <v>0</v>
      </c>
      <c r="W986" s="163">
        <f ca="1">SUM(INDIRECT(Inputs!$C$13&amp;ROW()&amp;":"&amp;Inputs!$C$14&amp;ROW()))</f>
        <v>759.4940499999999</v>
      </c>
      <c r="X986" s="3" t="str">
        <f>IF(COUNTIFS(Lookups!$A:$A,C986)=1,"Gross Sales","")</f>
        <v/>
      </c>
      <c r="Y986" s="3" t="str">
        <f>IF(COUNTIFS(Lookups!$D:$D,C986)=1,"Bar Sales","")</f>
        <v/>
      </c>
      <c r="Z986" s="3" t="str">
        <f>IFERROR(VLOOKUP(C986*1,Lookups!$D:$F,3,FALSE),"")</f>
        <v/>
      </c>
      <c r="AA986" s="3" t="str">
        <f>IFERROR(VLOOKUP($C986*1,Lookups!$H:$N,3,FALSE),"")</f>
        <v>Sales</v>
      </c>
      <c r="AB986" s="3" t="str">
        <f>IFERROR(VLOOKUP($C986*1,Lookups!$H:$N,4,FALSE),"")</f>
        <v>Lunch</v>
      </c>
      <c r="AC986" s="3" t="str">
        <f>IFERROR(VLOOKUP($C986*1,Lookups!$H:$N,5,FALSE),"")</f>
        <v>Other</v>
      </c>
      <c r="AD986" s="3" t="str">
        <f>IFERROR(VLOOKUP($C986*1,Lookups!$H:$N,6,FALSE),"")</f>
        <v>Food</v>
      </c>
      <c r="AE986" s="3">
        <f>IFERROR(VLOOKUP($C986*1,Lookups!$H:$N,7,FALSE),"")</f>
        <v>0</v>
      </c>
      <c r="AF986" s="3" t="str">
        <f>VLOOKUP(B986*1,Stores!$A:$C,3,FALSE)</f>
        <v>DFG</v>
      </c>
    </row>
    <row r="987" spans="1:32">
      <c r="A987" s="3" t="s">
        <v>917</v>
      </c>
      <c r="B987" s="3" t="s">
        <v>944</v>
      </c>
      <c r="C987" s="3">
        <v>999222</v>
      </c>
      <c r="D987" s="3" t="s">
        <v>918</v>
      </c>
      <c r="E987" s="3" t="s">
        <v>514</v>
      </c>
      <c r="F987" s="3">
        <v>2016</v>
      </c>
      <c r="G987" s="164">
        <v>0</v>
      </c>
      <c r="H987" s="3">
        <v>506.65474999999998</v>
      </c>
      <c r="I987" s="3">
        <v>323.60790000000003</v>
      </c>
      <c r="J987" s="3">
        <v>169.54244999999997</v>
      </c>
      <c r="K987" s="3">
        <v>296.52349999999996</v>
      </c>
      <c r="L987" s="3">
        <v>149.59699999999998</v>
      </c>
      <c r="M987" s="3">
        <v>449.56799999999998</v>
      </c>
      <c r="N987" s="3">
        <v>486.98649999999998</v>
      </c>
      <c r="O987" s="3">
        <v>252.59499999999997</v>
      </c>
      <c r="P987" s="3">
        <v>334.88</v>
      </c>
      <c r="Q987" s="3">
        <v>0</v>
      </c>
      <c r="R987" s="3">
        <v>0</v>
      </c>
      <c r="S987" s="3">
        <v>0</v>
      </c>
      <c r="T987" s="3">
        <v>0</v>
      </c>
      <c r="U987" s="3">
        <v>2969.9550999999997</v>
      </c>
      <c r="V987" s="163">
        <f ca="1">SUM(INDIRECT(Inputs!$C$11&amp;ROW()&amp;":"&amp;Inputs!$C$12&amp;ROW()))</f>
        <v>0</v>
      </c>
      <c r="W987" s="163">
        <f ca="1">SUM(INDIRECT(Inputs!$C$13&amp;ROW()&amp;":"&amp;Inputs!$C$14&amp;ROW()))</f>
        <v>2969.9550999999997</v>
      </c>
      <c r="X987" s="3" t="str">
        <f>IF(COUNTIFS(Lookups!$A:$A,C987)=1,"Gross Sales","")</f>
        <v/>
      </c>
      <c r="Y987" s="3" t="str">
        <f>IF(COUNTIFS(Lookups!$D:$D,C987)=1,"Bar Sales","")</f>
        <v/>
      </c>
      <c r="Z987" s="3" t="str">
        <f>IFERROR(VLOOKUP(C987*1,Lookups!$D:$F,3,FALSE),"")</f>
        <v/>
      </c>
      <c r="AA987" s="3" t="str">
        <f>IFERROR(VLOOKUP($C987*1,Lookups!$H:$N,3,FALSE),"")</f>
        <v>Sales</v>
      </c>
      <c r="AB987" s="3" t="str">
        <f>IFERROR(VLOOKUP($C987*1,Lookups!$H:$N,4,FALSE),"")</f>
        <v>Lunch</v>
      </c>
      <c r="AC987" s="3" t="str">
        <f>IFERROR(VLOOKUP($C987*1,Lookups!$H:$N,5,FALSE),"")</f>
        <v>Other</v>
      </c>
      <c r="AD987" s="3" t="str">
        <f>IFERROR(VLOOKUP($C987*1,Lookups!$H:$N,6,FALSE),"")</f>
        <v>Food</v>
      </c>
      <c r="AE987" s="3">
        <f>IFERROR(VLOOKUP($C987*1,Lookups!$H:$N,7,FALSE),"")</f>
        <v>0</v>
      </c>
      <c r="AF987" s="3" t="str">
        <f>VLOOKUP(B987*1,Stores!$A:$C,3,FALSE)</f>
        <v>DFG</v>
      </c>
    </row>
    <row r="988" spans="1:32">
      <c r="A988" s="3" t="s">
        <v>917</v>
      </c>
      <c r="B988" s="3" t="s">
        <v>945</v>
      </c>
      <c r="C988" s="3">
        <v>999222</v>
      </c>
      <c r="D988" s="3" t="s">
        <v>918</v>
      </c>
      <c r="E988" s="3" t="s">
        <v>514</v>
      </c>
      <c r="F988" s="3">
        <v>2016</v>
      </c>
      <c r="G988" s="164">
        <v>0</v>
      </c>
      <c r="H988" s="3">
        <v>681.59175000000005</v>
      </c>
      <c r="I988" s="3">
        <v>868.46199999999988</v>
      </c>
      <c r="J988" s="3">
        <v>743.76049999999987</v>
      </c>
      <c r="K988" s="3">
        <v>636.32834999999989</v>
      </c>
      <c r="L988" s="3">
        <v>502.03999999999996</v>
      </c>
      <c r="M988" s="3">
        <v>396.82299999999998</v>
      </c>
      <c r="N988" s="3">
        <v>395.09085000000005</v>
      </c>
      <c r="O988" s="3">
        <v>491.56379999999996</v>
      </c>
      <c r="P988" s="3">
        <v>66.275999999999996</v>
      </c>
      <c r="Q988" s="3">
        <v>0</v>
      </c>
      <c r="R988" s="3">
        <v>0</v>
      </c>
      <c r="S988" s="3">
        <v>0</v>
      </c>
      <c r="T988" s="3">
        <v>0</v>
      </c>
      <c r="U988" s="3">
        <v>4781.9362499999988</v>
      </c>
      <c r="V988" s="163">
        <f ca="1">SUM(INDIRECT(Inputs!$C$11&amp;ROW()&amp;":"&amp;Inputs!$C$12&amp;ROW()))</f>
        <v>0</v>
      </c>
      <c r="W988" s="163">
        <f ca="1">SUM(INDIRECT(Inputs!$C$13&amp;ROW()&amp;":"&amp;Inputs!$C$14&amp;ROW()))</f>
        <v>4781.9362499999988</v>
      </c>
      <c r="X988" s="3" t="str">
        <f>IF(COUNTIFS(Lookups!$A:$A,C988)=1,"Gross Sales","")</f>
        <v/>
      </c>
      <c r="Y988" s="3" t="str">
        <f>IF(COUNTIFS(Lookups!$D:$D,C988)=1,"Bar Sales","")</f>
        <v/>
      </c>
      <c r="Z988" s="3" t="str">
        <f>IFERROR(VLOOKUP(C988*1,Lookups!$D:$F,3,FALSE),"")</f>
        <v/>
      </c>
      <c r="AA988" s="3" t="str">
        <f>IFERROR(VLOOKUP($C988*1,Lookups!$H:$N,3,FALSE),"")</f>
        <v>Sales</v>
      </c>
      <c r="AB988" s="3" t="str">
        <f>IFERROR(VLOOKUP($C988*1,Lookups!$H:$N,4,FALSE),"")</f>
        <v>Lunch</v>
      </c>
      <c r="AC988" s="3" t="str">
        <f>IFERROR(VLOOKUP($C988*1,Lookups!$H:$N,5,FALSE),"")</f>
        <v>Other</v>
      </c>
      <c r="AD988" s="3" t="str">
        <f>IFERROR(VLOOKUP($C988*1,Lookups!$H:$N,6,FALSE),"")</f>
        <v>Food</v>
      </c>
      <c r="AE988" s="3">
        <f>IFERROR(VLOOKUP($C988*1,Lookups!$H:$N,7,FALSE),"")</f>
        <v>0</v>
      </c>
      <c r="AF988" s="3" t="str">
        <f>VLOOKUP(B988*1,Stores!$A:$C,3,FALSE)</f>
        <v>DFG</v>
      </c>
    </row>
    <row r="989" spans="1:32">
      <c r="A989" s="3" t="s">
        <v>917</v>
      </c>
      <c r="B989" s="3" t="s">
        <v>946</v>
      </c>
      <c r="C989" s="3">
        <v>999222</v>
      </c>
      <c r="D989" s="3" t="s">
        <v>918</v>
      </c>
      <c r="E989" s="3" t="s">
        <v>514</v>
      </c>
      <c r="F989" s="3">
        <v>2016</v>
      </c>
      <c r="G989" s="164">
        <v>0</v>
      </c>
      <c r="H989" s="3">
        <v>0</v>
      </c>
      <c r="I989" s="3">
        <v>0</v>
      </c>
      <c r="J989" s="3">
        <v>33.610849999999999</v>
      </c>
      <c r="K989" s="3">
        <v>0</v>
      </c>
      <c r="L989" s="3">
        <v>0</v>
      </c>
      <c r="M989" s="3">
        <v>0</v>
      </c>
      <c r="N989" s="3">
        <v>8.427999999999999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42.038849999999996</v>
      </c>
      <c r="V989" s="163">
        <f ca="1">SUM(INDIRECT(Inputs!$C$11&amp;ROW()&amp;":"&amp;Inputs!$C$12&amp;ROW()))</f>
        <v>0</v>
      </c>
      <c r="W989" s="163">
        <f ca="1">SUM(INDIRECT(Inputs!$C$13&amp;ROW()&amp;":"&amp;Inputs!$C$14&amp;ROW()))</f>
        <v>42.038849999999996</v>
      </c>
      <c r="X989" s="3" t="str">
        <f>IF(COUNTIFS(Lookups!$A:$A,C989)=1,"Gross Sales","")</f>
        <v/>
      </c>
      <c r="Y989" s="3" t="str">
        <f>IF(COUNTIFS(Lookups!$D:$D,C989)=1,"Bar Sales","")</f>
        <v/>
      </c>
      <c r="Z989" s="3" t="str">
        <f>IFERROR(VLOOKUP(C989*1,Lookups!$D:$F,3,FALSE),"")</f>
        <v/>
      </c>
      <c r="AA989" s="3" t="str">
        <f>IFERROR(VLOOKUP($C989*1,Lookups!$H:$N,3,FALSE),"")</f>
        <v>Sales</v>
      </c>
      <c r="AB989" s="3" t="str">
        <f>IFERROR(VLOOKUP($C989*1,Lookups!$H:$N,4,FALSE),"")</f>
        <v>Lunch</v>
      </c>
      <c r="AC989" s="3" t="str">
        <f>IFERROR(VLOOKUP($C989*1,Lookups!$H:$N,5,FALSE),"")</f>
        <v>Other</v>
      </c>
      <c r="AD989" s="3" t="str">
        <f>IFERROR(VLOOKUP($C989*1,Lookups!$H:$N,6,FALSE),"")</f>
        <v>Food</v>
      </c>
      <c r="AE989" s="3">
        <f>IFERROR(VLOOKUP($C989*1,Lookups!$H:$N,7,FALSE),"")</f>
        <v>0</v>
      </c>
      <c r="AF989" s="3" t="str">
        <f>VLOOKUP(B989*1,Stores!$A:$C,3,FALSE)</f>
        <v>DFG</v>
      </c>
    </row>
    <row r="990" spans="1:32">
      <c r="A990" s="3" t="s">
        <v>917</v>
      </c>
      <c r="B990" s="3" t="s">
        <v>947</v>
      </c>
      <c r="C990" s="3">
        <v>999222</v>
      </c>
      <c r="D990" s="3" t="s">
        <v>918</v>
      </c>
      <c r="E990" s="3" t="s">
        <v>514</v>
      </c>
      <c r="F990" s="3">
        <v>2016</v>
      </c>
      <c r="G990" s="164">
        <v>0</v>
      </c>
      <c r="H990" s="3">
        <v>0</v>
      </c>
      <c r="I990" s="3">
        <v>0</v>
      </c>
      <c r="J990" s="3">
        <v>19.355</v>
      </c>
      <c r="K990" s="3">
        <v>0</v>
      </c>
      <c r="L990" s="3">
        <v>40.319999999999993</v>
      </c>
      <c r="M990" s="3">
        <v>18.760000000000002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78.435000000000002</v>
      </c>
      <c r="V990" s="163">
        <f ca="1">SUM(INDIRECT(Inputs!$C$11&amp;ROW()&amp;":"&amp;Inputs!$C$12&amp;ROW()))</f>
        <v>0</v>
      </c>
      <c r="W990" s="163">
        <f ca="1">SUM(INDIRECT(Inputs!$C$13&amp;ROW()&amp;":"&amp;Inputs!$C$14&amp;ROW()))</f>
        <v>78.435000000000002</v>
      </c>
      <c r="X990" s="3" t="str">
        <f>IF(COUNTIFS(Lookups!$A:$A,C990)=1,"Gross Sales","")</f>
        <v/>
      </c>
      <c r="Y990" s="3" t="str">
        <f>IF(COUNTIFS(Lookups!$D:$D,C990)=1,"Bar Sales","")</f>
        <v/>
      </c>
      <c r="Z990" s="3" t="str">
        <f>IFERROR(VLOOKUP(C990*1,Lookups!$D:$F,3,FALSE),"")</f>
        <v/>
      </c>
      <c r="AA990" s="3" t="str">
        <f>IFERROR(VLOOKUP($C990*1,Lookups!$H:$N,3,FALSE),"")</f>
        <v>Sales</v>
      </c>
      <c r="AB990" s="3" t="str">
        <f>IFERROR(VLOOKUP($C990*1,Lookups!$H:$N,4,FALSE),"")</f>
        <v>Lunch</v>
      </c>
      <c r="AC990" s="3" t="str">
        <f>IFERROR(VLOOKUP($C990*1,Lookups!$H:$N,5,FALSE),"")</f>
        <v>Other</v>
      </c>
      <c r="AD990" s="3" t="str">
        <f>IFERROR(VLOOKUP($C990*1,Lookups!$H:$N,6,FALSE),"")</f>
        <v>Food</v>
      </c>
      <c r="AE990" s="3">
        <f>IFERROR(VLOOKUP($C990*1,Lookups!$H:$N,7,FALSE),"")</f>
        <v>0</v>
      </c>
      <c r="AF990" s="3" t="str">
        <f>VLOOKUP(B990*1,Stores!$A:$C,3,FALSE)</f>
        <v>DFG</v>
      </c>
    </row>
    <row r="991" spans="1:32">
      <c r="A991" s="3" t="s">
        <v>917</v>
      </c>
      <c r="B991" s="3" t="s">
        <v>948</v>
      </c>
      <c r="C991" s="3">
        <v>999222</v>
      </c>
      <c r="D991" s="3" t="s">
        <v>918</v>
      </c>
      <c r="E991" s="3" t="s">
        <v>514</v>
      </c>
      <c r="F991" s="3">
        <v>2016</v>
      </c>
      <c r="G991" s="164">
        <v>0</v>
      </c>
      <c r="H991" s="3">
        <v>0</v>
      </c>
      <c r="I991" s="3">
        <v>0</v>
      </c>
      <c r="J991" s="3">
        <v>63.167999999999985</v>
      </c>
      <c r="K991" s="3">
        <v>6.1739999999999995</v>
      </c>
      <c r="L991" s="3">
        <v>0</v>
      </c>
      <c r="M991" s="3">
        <v>0</v>
      </c>
      <c r="N991" s="3">
        <v>17.324999999999999</v>
      </c>
      <c r="O991" s="3">
        <v>32.808999999999997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119.47599999999998</v>
      </c>
      <c r="V991" s="163">
        <f ca="1">SUM(INDIRECT(Inputs!$C$11&amp;ROW()&amp;":"&amp;Inputs!$C$12&amp;ROW()))</f>
        <v>0</v>
      </c>
      <c r="W991" s="163">
        <f ca="1">SUM(INDIRECT(Inputs!$C$13&amp;ROW()&amp;":"&amp;Inputs!$C$14&amp;ROW()))</f>
        <v>119.47599999999998</v>
      </c>
      <c r="X991" s="3" t="str">
        <f>IF(COUNTIFS(Lookups!$A:$A,C991)=1,"Gross Sales","")</f>
        <v/>
      </c>
      <c r="Y991" s="3" t="str">
        <f>IF(COUNTIFS(Lookups!$D:$D,C991)=1,"Bar Sales","")</f>
        <v/>
      </c>
      <c r="Z991" s="3" t="str">
        <f>IFERROR(VLOOKUP(C991*1,Lookups!$D:$F,3,FALSE),"")</f>
        <v/>
      </c>
      <c r="AA991" s="3" t="str">
        <f>IFERROR(VLOOKUP($C991*1,Lookups!$H:$N,3,FALSE),"")</f>
        <v>Sales</v>
      </c>
      <c r="AB991" s="3" t="str">
        <f>IFERROR(VLOOKUP($C991*1,Lookups!$H:$N,4,FALSE),"")</f>
        <v>Lunch</v>
      </c>
      <c r="AC991" s="3" t="str">
        <f>IFERROR(VLOOKUP($C991*1,Lookups!$H:$N,5,FALSE),"")</f>
        <v>Other</v>
      </c>
      <c r="AD991" s="3" t="str">
        <f>IFERROR(VLOOKUP($C991*1,Lookups!$H:$N,6,FALSE),"")</f>
        <v>Food</v>
      </c>
      <c r="AE991" s="3">
        <f>IFERROR(VLOOKUP($C991*1,Lookups!$H:$N,7,FALSE),"")</f>
        <v>0</v>
      </c>
      <c r="AF991" s="3" t="str">
        <f>VLOOKUP(B991*1,Stores!$A:$C,3,FALSE)</f>
        <v>DFG</v>
      </c>
    </row>
    <row r="992" spans="1:32">
      <c r="A992" s="3" t="s">
        <v>917</v>
      </c>
      <c r="B992" s="3" t="s">
        <v>949</v>
      </c>
      <c r="C992" s="3">
        <v>999222</v>
      </c>
      <c r="D992" s="3" t="s">
        <v>918</v>
      </c>
      <c r="E992" s="3" t="s">
        <v>514</v>
      </c>
      <c r="F992" s="3">
        <v>2016</v>
      </c>
      <c r="G992" s="164">
        <v>0</v>
      </c>
      <c r="H992" s="3">
        <v>3.5945</v>
      </c>
      <c r="I992" s="3">
        <v>14.139649999999998</v>
      </c>
      <c r="J992" s="3">
        <v>114.67049999999999</v>
      </c>
      <c r="K992" s="3">
        <v>0</v>
      </c>
      <c r="L992" s="3">
        <v>295.64149999999995</v>
      </c>
      <c r="M992" s="3">
        <v>282.30195000000003</v>
      </c>
      <c r="N992" s="3">
        <v>5.25</v>
      </c>
      <c r="O992" s="3">
        <v>43.732499999999995</v>
      </c>
      <c r="P992" s="3">
        <v>23.477999999999998</v>
      </c>
      <c r="Q992" s="3">
        <v>0</v>
      </c>
      <c r="R992" s="3">
        <v>0</v>
      </c>
      <c r="S992" s="3">
        <v>0</v>
      </c>
      <c r="T992" s="3">
        <v>0</v>
      </c>
      <c r="U992" s="3">
        <v>782.80859999999984</v>
      </c>
      <c r="V992" s="163">
        <f ca="1">SUM(INDIRECT(Inputs!$C$11&amp;ROW()&amp;":"&amp;Inputs!$C$12&amp;ROW()))</f>
        <v>0</v>
      </c>
      <c r="W992" s="163">
        <f ca="1">SUM(INDIRECT(Inputs!$C$13&amp;ROW()&amp;":"&amp;Inputs!$C$14&amp;ROW()))</f>
        <v>782.80859999999984</v>
      </c>
      <c r="X992" s="3" t="str">
        <f>IF(COUNTIFS(Lookups!$A:$A,C992)=1,"Gross Sales","")</f>
        <v/>
      </c>
      <c r="Y992" s="3" t="str">
        <f>IF(COUNTIFS(Lookups!$D:$D,C992)=1,"Bar Sales","")</f>
        <v/>
      </c>
      <c r="Z992" s="3" t="str">
        <f>IFERROR(VLOOKUP(C992*1,Lookups!$D:$F,3,FALSE),"")</f>
        <v/>
      </c>
      <c r="AA992" s="3" t="str">
        <f>IFERROR(VLOOKUP($C992*1,Lookups!$H:$N,3,FALSE),"")</f>
        <v>Sales</v>
      </c>
      <c r="AB992" s="3" t="str">
        <f>IFERROR(VLOOKUP($C992*1,Lookups!$H:$N,4,FALSE),"")</f>
        <v>Lunch</v>
      </c>
      <c r="AC992" s="3" t="str">
        <f>IFERROR(VLOOKUP($C992*1,Lookups!$H:$N,5,FALSE),"")</f>
        <v>Other</v>
      </c>
      <c r="AD992" s="3" t="str">
        <f>IFERROR(VLOOKUP($C992*1,Lookups!$H:$N,6,FALSE),"")</f>
        <v>Food</v>
      </c>
      <c r="AE992" s="3">
        <f>IFERROR(VLOOKUP($C992*1,Lookups!$H:$N,7,FALSE),"")</f>
        <v>0</v>
      </c>
      <c r="AF992" s="3" t="str">
        <f>VLOOKUP(B992*1,Stores!$A:$C,3,FALSE)</f>
        <v>DFG</v>
      </c>
    </row>
    <row r="993" spans="1:32">
      <c r="A993" s="3" t="s">
        <v>917</v>
      </c>
      <c r="B993" s="3" t="s">
        <v>950</v>
      </c>
      <c r="C993" s="3">
        <v>999222</v>
      </c>
      <c r="D993" s="3" t="s">
        <v>918</v>
      </c>
      <c r="E993" s="3" t="s">
        <v>514</v>
      </c>
      <c r="F993" s="3">
        <v>2016</v>
      </c>
      <c r="G993" s="164">
        <v>0</v>
      </c>
      <c r="H993" s="3">
        <v>380.82800000000003</v>
      </c>
      <c r="I993" s="3">
        <v>321.55199999999996</v>
      </c>
      <c r="J993" s="3">
        <v>648.64799999999991</v>
      </c>
      <c r="K993" s="3">
        <v>350.81199999999995</v>
      </c>
      <c r="L993" s="3">
        <v>538.35599999999999</v>
      </c>
      <c r="M993" s="3">
        <v>1645.742</v>
      </c>
      <c r="N993" s="3">
        <v>582.87599999999998</v>
      </c>
      <c r="O993" s="3">
        <v>339.52099999999996</v>
      </c>
      <c r="P993" s="3">
        <v>59.583999999999996</v>
      </c>
      <c r="Q993" s="3">
        <v>0</v>
      </c>
      <c r="R993" s="3">
        <v>0</v>
      </c>
      <c r="S993" s="3">
        <v>0</v>
      </c>
      <c r="T993" s="3">
        <v>0</v>
      </c>
      <c r="U993" s="3">
        <v>4867.9189999999999</v>
      </c>
      <c r="V993" s="163">
        <f ca="1">SUM(INDIRECT(Inputs!$C$11&amp;ROW()&amp;":"&amp;Inputs!$C$12&amp;ROW()))</f>
        <v>0</v>
      </c>
      <c r="W993" s="163">
        <f ca="1">SUM(INDIRECT(Inputs!$C$13&amp;ROW()&amp;":"&amp;Inputs!$C$14&amp;ROW()))</f>
        <v>4867.9189999999999</v>
      </c>
      <c r="X993" s="3" t="str">
        <f>IF(COUNTIFS(Lookups!$A:$A,C993)=1,"Gross Sales","")</f>
        <v/>
      </c>
      <c r="Y993" s="3" t="str">
        <f>IF(COUNTIFS(Lookups!$D:$D,C993)=1,"Bar Sales","")</f>
        <v/>
      </c>
      <c r="Z993" s="3" t="str">
        <f>IFERROR(VLOOKUP(C993*1,Lookups!$D:$F,3,FALSE),"")</f>
        <v/>
      </c>
      <c r="AA993" s="3" t="str">
        <f>IFERROR(VLOOKUP($C993*1,Lookups!$H:$N,3,FALSE),"")</f>
        <v>Sales</v>
      </c>
      <c r="AB993" s="3" t="str">
        <f>IFERROR(VLOOKUP($C993*1,Lookups!$H:$N,4,FALSE),"")</f>
        <v>Lunch</v>
      </c>
      <c r="AC993" s="3" t="str">
        <f>IFERROR(VLOOKUP($C993*1,Lookups!$H:$N,5,FALSE),"")</f>
        <v>Other</v>
      </c>
      <c r="AD993" s="3" t="str">
        <f>IFERROR(VLOOKUP($C993*1,Lookups!$H:$N,6,FALSE),"")</f>
        <v>Food</v>
      </c>
      <c r="AE993" s="3">
        <f>IFERROR(VLOOKUP($C993*1,Lookups!$H:$N,7,FALSE),"")</f>
        <v>0</v>
      </c>
      <c r="AF993" s="3" t="str">
        <f>VLOOKUP(B993*1,Stores!$A:$C,3,FALSE)</f>
        <v>DFG</v>
      </c>
    </row>
    <row r="994" spans="1:32">
      <c r="A994" s="3" t="s">
        <v>917</v>
      </c>
      <c r="B994" s="3" t="s">
        <v>951</v>
      </c>
      <c r="C994" s="3">
        <v>999222</v>
      </c>
      <c r="D994" s="3" t="s">
        <v>918</v>
      </c>
      <c r="E994" s="3" t="s">
        <v>514</v>
      </c>
      <c r="F994" s="3">
        <v>2016</v>
      </c>
      <c r="G994" s="164">
        <v>0</v>
      </c>
      <c r="H994" s="3">
        <v>92.688749999999999</v>
      </c>
      <c r="I994" s="3">
        <v>0</v>
      </c>
      <c r="J994" s="3">
        <v>83.443499999999986</v>
      </c>
      <c r="K994" s="3">
        <v>0</v>
      </c>
      <c r="L994" s="3">
        <v>14.552999999999999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190.68525</v>
      </c>
      <c r="V994" s="163">
        <f ca="1">SUM(INDIRECT(Inputs!$C$11&amp;ROW()&amp;":"&amp;Inputs!$C$12&amp;ROW()))</f>
        <v>0</v>
      </c>
      <c r="W994" s="163">
        <f ca="1">SUM(INDIRECT(Inputs!$C$13&amp;ROW()&amp;":"&amp;Inputs!$C$14&amp;ROW()))</f>
        <v>190.68525</v>
      </c>
      <c r="X994" s="3" t="str">
        <f>IF(COUNTIFS(Lookups!$A:$A,C994)=1,"Gross Sales","")</f>
        <v/>
      </c>
      <c r="Y994" s="3" t="str">
        <f>IF(COUNTIFS(Lookups!$D:$D,C994)=1,"Bar Sales","")</f>
        <v/>
      </c>
      <c r="Z994" s="3" t="str">
        <f>IFERROR(VLOOKUP(C994*1,Lookups!$D:$F,3,FALSE),"")</f>
        <v/>
      </c>
      <c r="AA994" s="3" t="str">
        <f>IFERROR(VLOOKUP($C994*1,Lookups!$H:$N,3,FALSE),"")</f>
        <v>Sales</v>
      </c>
      <c r="AB994" s="3" t="str">
        <f>IFERROR(VLOOKUP($C994*1,Lookups!$H:$N,4,FALSE),"")</f>
        <v>Lunch</v>
      </c>
      <c r="AC994" s="3" t="str">
        <f>IFERROR(VLOOKUP($C994*1,Lookups!$H:$N,5,FALSE),"")</f>
        <v>Other</v>
      </c>
      <c r="AD994" s="3" t="str">
        <f>IFERROR(VLOOKUP($C994*1,Lookups!$H:$N,6,FALSE),"")</f>
        <v>Food</v>
      </c>
      <c r="AE994" s="3">
        <f>IFERROR(VLOOKUP($C994*1,Lookups!$H:$N,7,FALSE),"")</f>
        <v>0</v>
      </c>
      <c r="AF994" s="3" t="str">
        <f>VLOOKUP(B994*1,Stores!$A:$C,3,FALSE)</f>
        <v>DFG</v>
      </c>
    </row>
    <row r="995" spans="1:32">
      <c r="A995" s="3" t="s">
        <v>917</v>
      </c>
      <c r="B995" s="3" t="s">
        <v>952</v>
      </c>
      <c r="C995" s="3">
        <v>999222</v>
      </c>
      <c r="D995" s="3" t="s">
        <v>918</v>
      </c>
      <c r="E995" s="3" t="s">
        <v>514</v>
      </c>
      <c r="F995" s="3">
        <v>2016</v>
      </c>
      <c r="G995" s="164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646.04750000000001</v>
      </c>
      <c r="O995" s="3">
        <v>1347.8919999999998</v>
      </c>
      <c r="P995" s="3">
        <v>166.803</v>
      </c>
      <c r="Q995" s="3">
        <v>0</v>
      </c>
      <c r="R995" s="3">
        <v>0</v>
      </c>
      <c r="S995" s="3">
        <v>0</v>
      </c>
      <c r="T995" s="3">
        <v>0</v>
      </c>
      <c r="U995" s="3">
        <v>2160.7424999999998</v>
      </c>
      <c r="V995" s="163">
        <f ca="1">SUM(INDIRECT(Inputs!$C$11&amp;ROW()&amp;":"&amp;Inputs!$C$12&amp;ROW()))</f>
        <v>0</v>
      </c>
      <c r="W995" s="163">
        <f ca="1">SUM(INDIRECT(Inputs!$C$13&amp;ROW()&amp;":"&amp;Inputs!$C$14&amp;ROW()))</f>
        <v>2160.7424999999998</v>
      </c>
      <c r="X995" s="3" t="str">
        <f>IF(COUNTIFS(Lookups!$A:$A,C995)=1,"Gross Sales","")</f>
        <v/>
      </c>
      <c r="Y995" s="3" t="str">
        <f>IF(COUNTIFS(Lookups!$D:$D,C995)=1,"Bar Sales","")</f>
        <v/>
      </c>
      <c r="Z995" s="3" t="str">
        <f>IFERROR(VLOOKUP(C995*1,Lookups!$D:$F,3,FALSE),"")</f>
        <v/>
      </c>
      <c r="AA995" s="3" t="str">
        <f>IFERROR(VLOOKUP($C995*1,Lookups!$H:$N,3,FALSE),"")</f>
        <v>Sales</v>
      </c>
      <c r="AB995" s="3" t="str">
        <f>IFERROR(VLOOKUP($C995*1,Lookups!$H:$N,4,FALSE),"")</f>
        <v>Lunch</v>
      </c>
      <c r="AC995" s="3" t="str">
        <f>IFERROR(VLOOKUP($C995*1,Lookups!$H:$N,5,FALSE),"")</f>
        <v>Other</v>
      </c>
      <c r="AD995" s="3" t="str">
        <f>IFERROR(VLOOKUP($C995*1,Lookups!$H:$N,6,FALSE),"")</f>
        <v>Food</v>
      </c>
      <c r="AE995" s="3">
        <f>IFERROR(VLOOKUP($C995*1,Lookups!$H:$N,7,FALSE),"")</f>
        <v>0</v>
      </c>
      <c r="AF995" s="3" t="str">
        <f>VLOOKUP(B995*1,Stores!$A:$C,3,FALSE)</f>
        <v>DFG</v>
      </c>
    </row>
    <row r="996" spans="1:32">
      <c r="A996" s="3" t="s">
        <v>917</v>
      </c>
      <c r="B996" s="3" t="s">
        <v>920</v>
      </c>
      <c r="C996" s="3">
        <v>999223</v>
      </c>
      <c r="D996" s="3" t="s">
        <v>918</v>
      </c>
      <c r="E996" s="3" t="s">
        <v>519</v>
      </c>
      <c r="F996" s="3">
        <v>2016</v>
      </c>
      <c r="G996" s="164">
        <v>0</v>
      </c>
      <c r="H996" s="3">
        <v>59.797500000000007</v>
      </c>
      <c r="I996" s="3">
        <v>10.219999999999999</v>
      </c>
      <c r="J996" s="3">
        <v>0</v>
      </c>
      <c r="K996" s="3">
        <v>218.38599999999997</v>
      </c>
      <c r="L996" s="3">
        <v>15.372</v>
      </c>
      <c r="M996" s="3">
        <v>76.453999999999994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380.22950000000003</v>
      </c>
      <c r="V996" s="163">
        <f ca="1">SUM(INDIRECT(Inputs!$C$11&amp;ROW()&amp;":"&amp;Inputs!$C$12&amp;ROW()))</f>
        <v>0</v>
      </c>
      <c r="W996" s="163">
        <f ca="1">SUM(INDIRECT(Inputs!$C$13&amp;ROW()&amp;":"&amp;Inputs!$C$14&amp;ROW()))</f>
        <v>380.22950000000003</v>
      </c>
      <c r="X996" s="3" t="str">
        <f>IF(COUNTIFS(Lookups!$A:$A,C996)=1,"Gross Sales","")</f>
        <v/>
      </c>
      <c r="Y996" s="3" t="str">
        <f>IF(COUNTIFS(Lookups!$D:$D,C996)=1,"Bar Sales","")</f>
        <v/>
      </c>
      <c r="Z996" s="3" t="str">
        <f>IFERROR(VLOOKUP(C996*1,Lookups!$D:$F,3,FALSE),"")</f>
        <v/>
      </c>
      <c r="AA996" s="3" t="str">
        <f>IFERROR(VLOOKUP($C996*1,Lookups!$H:$N,3,FALSE),"")</f>
        <v>Sales</v>
      </c>
      <c r="AB996" s="3" t="str">
        <f>IFERROR(VLOOKUP($C996*1,Lookups!$H:$N,4,FALSE),"")</f>
        <v>Dinner</v>
      </c>
      <c r="AC996" s="3" t="str">
        <f>IFERROR(VLOOKUP($C996*1,Lookups!$H:$N,5,FALSE),"")</f>
        <v>Other</v>
      </c>
      <c r="AD996" s="3" t="str">
        <f>IFERROR(VLOOKUP($C996*1,Lookups!$H:$N,6,FALSE),"")</f>
        <v>Food</v>
      </c>
      <c r="AE996" s="3">
        <f>IFERROR(VLOOKUP($C996*1,Lookups!$H:$N,7,FALSE),"")</f>
        <v>0</v>
      </c>
      <c r="AF996" s="3" t="str">
        <f>VLOOKUP(B996*1,Stores!$A:$C,3,FALSE)</f>
        <v>DFDE</v>
      </c>
    </row>
    <row r="997" spans="1:32">
      <c r="A997" s="3" t="s">
        <v>917</v>
      </c>
      <c r="B997" s="3" t="s">
        <v>923</v>
      </c>
      <c r="C997" s="3">
        <v>999223</v>
      </c>
      <c r="D997" s="3" t="s">
        <v>918</v>
      </c>
      <c r="E997" s="3" t="s">
        <v>519</v>
      </c>
      <c r="F997" s="3">
        <v>2016</v>
      </c>
      <c r="G997" s="164">
        <v>0</v>
      </c>
      <c r="H997" s="3">
        <v>1311.2399999999998</v>
      </c>
      <c r="I997" s="3">
        <v>1200.4019999999998</v>
      </c>
      <c r="J997" s="3">
        <v>2072.6387499999996</v>
      </c>
      <c r="K997" s="3">
        <v>1600.8446999999999</v>
      </c>
      <c r="L997" s="3">
        <v>1448.4680000000001</v>
      </c>
      <c r="M997" s="3">
        <v>2351.5708999999997</v>
      </c>
      <c r="N997" s="3">
        <v>2747.8710000000001</v>
      </c>
      <c r="O997" s="3">
        <v>3007.8020000000001</v>
      </c>
      <c r="P997" s="3">
        <v>457.24</v>
      </c>
      <c r="Q997" s="3">
        <v>0</v>
      </c>
      <c r="R997" s="3">
        <v>0</v>
      </c>
      <c r="S997" s="3">
        <v>0</v>
      </c>
      <c r="T997" s="3">
        <v>0</v>
      </c>
      <c r="U997" s="3">
        <v>16198.077349999998</v>
      </c>
      <c r="V997" s="163">
        <f ca="1">SUM(INDIRECT(Inputs!$C$11&amp;ROW()&amp;":"&amp;Inputs!$C$12&amp;ROW()))</f>
        <v>0</v>
      </c>
      <c r="W997" s="163">
        <f ca="1">SUM(INDIRECT(Inputs!$C$13&amp;ROW()&amp;":"&amp;Inputs!$C$14&amp;ROW()))</f>
        <v>16198.077349999998</v>
      </c>
      <c r="X997" s="3" t="str">
        <f>IF(COUNTIFS(Lookups!$A:$A,C997)=1,"Gross Sales","")</f>
        <v/>
      </c>
      <c r="Y997" s="3" t="str">
        <f>IF(COUNTIFS(Lookups!$D:$D,C997)=1,"Bar Sales","")</f>
        <v/>
      </c>
      <c r="Z997" s="3" t="str">
        <f>IFERROR(VLOOKUP(C997*1,Lookups!$D:$F,3,FALSE),"")</f>
        <v/>
      </c>
      <c r="AA997" s="3" t="str">
        <f>IFERROR(VLOOKUP($C997*1,Lookups!$H:$N,3,FALSE),"")</f>
        <v>Sales</v>
      </c>
      <c r="AB997" s="3" t="str">
        <f>IFERROR(VLOOKUP($C997*1,Lookups!$H:$N,4,FALSE),"")</f>
        <v>Dinner</v>
      </c>
      <c r="AC997" s="3" t="str">
        <f>IFERROR(VLOOKUP($C997*1,Lookups!$H:$N,5,FALSE),"")</f>
        <v>Other</v>
      </c>
      <c r="AD997" s="3" t="str">
        <f>IFERROR(VLOOKUP($C997*1,Lookups!$H:$N,6,FALSE),"")</f>
        <v>Food</v>
      </c>
      <c r="AE997" s="3">
        <f>IFERROR(VLOOKUP($C997*1,Lookups!$H:$N,7,FALSE),"")</f>
        <v>0</v>
      </c>
      <c r="AF997" s="3" t="str">
        <f>VLOOKUP(B997*1,Stores!$A:$C,3,FALSE)</f>
        <v>DFDE</v>
      </c>
    </row>
    <row r="998" spans="1:32">
      <c r="A998" s="3" t="s">
        <v>917</v>
      </c>
      <c r="B998" s="3" t="s">
        <v>925</v>
      </c>
      <c r="C998" s="3">
        <v>999223</v>
      </c>
      <c r="D998" s="3" t="s">
        <v>918</v>
      </c>
      <c r="E998" s="3" t="s">
        <v>519</v>
      </c>
      <c r="F998" s="3">
        <v>2016</v>
      </c>
      <c r="G998" s="164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94.429999999999993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94.429999999999993</v>
      </c>
      <c r="V998" s="163">
        <f ca="1">SUM(INDIRECT(Inputs!$C$11&amp;ROW()&amp;":"&amp;Inputs!$C$12&amp;ROW()))</f>
        <v>0</v>
      </c>
      <c r="W998" s="163">
        <f ca="1">SUM(INDIRECT(Inputs!$C$13&amp;ROW()&amp;":"&amp;Inputs!$C$14&amp;ROW()))</f>
        <v>94.429999999999993</v>
      </c>
      <c r="X998" s="3" t="str">
        <f>IF(COUNTIFS(Lookups!$A:$A,C998)=1,"Gross Sales","")</f>
        <v/>
      </c>
      <c r="Y998" s="3" t="str">
        <f>IF(COUNTIFS(Lookups!$D:$D,C998)=1,"Bar Sales","")</f>
        <v/>
      </c>
      <c r="Z998" s="3" t="str">
        <f>IFERROR(VLOOKUP(C998*1,Lookups!$D:$F,3,FALSE),"")</f>
        <v/>
      </c>
      <c r="AA998" s="3" t="str">
        <f>IFERROR(VLOOKUP($C998*1,Lookups!$H:$N,3,FALSE),"")</f>
        <v>Sales</v>
      </c>
      <c r="AB998" s="3" t="str">
        <f>IFERROR(VLOOKUP($C998*1,Lookups!$H:$N,4,FALSE),"")</f>
        <v>Dinner</v>
      </c>
      <c r="AC998" s="3" t="str">
        <f>IFERROR(VLOOKUP($C998*1,Lookups!$H:$N,5,FALSE),"")</f>
        <v>Other</v>
      </c>
      <c r="AD998" s="3" t="str">
        <f>IFERROR(VLOOKUP($C998*1,Lookups!$H:$N,6,FALSE),"")</f>
        <v>Food</v>
      </c>
      <c r="AE998" s="3">
        <f>IFERROR(VLOOKUP($C998*1,Lookups!$H:$N,7,FALSE),"")</f>
        <v>0</v>
      </c>
      <c r="AF998" s="3" t="str">
        <f>VLOOKUP(B998*1,Stores!$A:$C,3,FALSE)</f>
        <v>DFDE</v>
      </c>
    </row>
    <row r="999" spans="1:32">
      <c r="A999" s="3" t="s">
        <v>917</v>
      </c>
      <c r="B999" s="3" t="s">
        <v>926</v>
      </c>
      <c r="C999" s="3">
        <v>999223</v>
      </c>
      <c r="D999" s="3" t="s">
        <v>918</v>
      </c>
      <c r="E999" s="3" t="s">
        <v>519</v>
      </c>
      <c r="F999" s="3">
        <v>2016</v>
      </c>
      <c r="G999" s="164">
        <v>0</v>
      </c>
      <c r="H999" s="3">
        <v>0</v>
      </c>
      <c r="I999" s="3">
        <v>0</v>
      </c>
      <c r="J999" s="3">
        <v>0</v>
      </c>
      <c r="K999" s="3">
        <v>0</v>
      </c>
      <c r="L999" s="3">
        <v>155.232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155.232</v>
      </c>
      <c r="V999" s="163">
        <f ca="1">SUM(INDIRECT(Inputs!$C$11&amp;ROW()&amp;":"&amp;Inputs!$C$12&amp;ROW()))</f>
        <v>0</v>
      </c>
      <c r="W999" s="163">
        <f ca="1">SUM(INDIRECT(Inputs!$C$13&amp;ROW()&amp;":"&amp;Inputs!$C$14&amp;ROW()))</f>
        <v>155.232</v>
      </c>
      <c r="X999" s="3" t="str">
        <f>IF(COUNTIFS(Lookups!$A:$A,C999)=1,"Gross Sales","")</f>
        <v/>
      </c>
      <c r="Y999" s="3" t="str">
        <f>IF(COUNTIFS(Lookups!$D:$D,C999)=1,"Bar Sales","")</f>
        <v/>
      </c>
      <c r="Z999" s="3" t="str">
        <f>IFERROR(VLOOKUP(C999*1,Lookups!$D:$F,3,FALSE),"")</f>
        <v/>
      </c>
      <c r="AA999" s="3" t="str">
        <f>IFERROR(VLOOKUP($C999*1,Lookups!$H:$N,3,FALSE),"")</f>
        <v>Sales</v>
      </c>
      <c r="AB999" s="3" t="str">
        <f>IFERROR(VLOOKUP($C999*1,Lookups!$H:$N,4,FALSE),"")</f>
        <v>Dinner</v>
      </c>
      <c r="AC999" s="3" t="str">
        <f>IFERROR(VLOOKUP($C999*1,Lookups!$H:$N,5,FALSE),"")</f>
        <v>Other</v>
      </c>
      <c r="AD999" s="3" t="str">
        <f>IFERROR(VLOOKUP($C999*1,Lookups!$H:$N,6,FALSE),"")</f>
        <v>Food</v>
      </c>
      <c r="AE999" s="3">
        <f>IFERROR(VLOOKUP($C999*1,Lookups!$H:$N,7,FALSE),"")</f>
        <v>0</v>
      </c>
      <c r="AF999" s="3" t="str">
        <f>VLOOKUP(B999*1,Stores!$A:$C,3,FALSE)</f>
        <v>DFDE</v>
      </c>
    </row>
    <row r="1000" spans="1:32">
      <c r="A1000" s="3" t="s">
        <v>917</v>
      </c>
      <c r="B1000" s="3" t="s">
        <v>927</v>
      </c>
      <c r="C1000" s="3">
        <v>999223</v>
      </c>
      <c r="D1000" s="3" t="s">
        <v>918</v>
      </c>
      <c r="E1000" s="3" t="s">
        <v>519</v>
      </c>
      <c r="F1000" s="3">
        <v>2016</v>
      </c>
      <c r="G1000" s="164">
        <v>0</v>
      </c>
      <c r="H1000" s="3">
        <v>22.116499999999998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22.116499999999998</v>
      </c>
      <c r="V1000" s="163">
        <f ca="1">SUM(INDIRECT(Inputs!$C$11&amp;ROW()&amp;":"&amp;Inputs!$C$12&amp;ROW()))</f>
        <v>0</v>
      </c>
      <c r="W1000" s="163">
        <f ca="1">SUM(INDIRECT(Inputs!$C$13&amp;ROW()&amp;":"&amp;Inputs!$C$14&amp;ROW()))</f>
        <v>22.116499999999998</v>
      </c>
      <c r="X1000" s="3" t="str">
        <f>IF(COUNTIFS(Lookups!$A:$A,C1000)=1,"Gross Sales","")</f>
        <v/>
      </c>
      <c r="Y1000" s="3" t="str">
        <f>IF(COUNTIFS(Lookups!$D:$D,C1000)=1,"Bar Sales","")</f>
        <v/>
      </c>
      <c r="Z1000" s="3" t="str">
        <f>IFERROR(VLOOKUP(C1000*1,Lookups!$D:$F,3,FALSE),"")</f>
        <v/>
      </c>
      <c r="AA1000" s="3" t="str">
        <f>IFERROR(VLOOKUP($C1000*1,Lookups!$H:$N,3,FALSE),"")</f>
        <v>Sales</v>
      </c>
      <c r="AB1000" s="3" t="str">
        <f>IFERROR(VLOOKUP($C1000*1,Lookups!$H:$N,4,FALSE),"")</f>
        <v>Dinner</v>
      </c>
      <c r="AC1000" s="3" t="str">
        <f>IFERROR(VLOOKUP($C1000*1,Lookups!$H:$N,5,FALSE),"")</f>
        <v>Other</v>
      </c>
      <c r="AD1000" s="3" t="str">
        <f>IFERROR(VLOOKUP($C1000*1,Lookups!$H:$N,6,FALSE),"")</f>
        <v>Food</v>
      </c>
      <c r="AE1000" s="3">
        <f>IFERROR(VLOOKUP($C1000*1,Lookups!$H:$N,7,FALSE),"")</f>
        <v>0</v>
      </c>
      <c r="AF1000" s="3" t="str">
        <f>VLOOKUP(B1000*1,Stores!$A:$C,3,FALSE)</f>
        <v>DFDE</v>
      </c>
    </row>
    <row r="1001" spans="1:32">
      <c r="A1001" s="3" t="s">
        <v>917</v>
      </c>
      <c r="B1001" s="3" t="s">
        <v>928</v>
      </c>
      <c r="C1001" s="3">
        <v>999223</v>
      </c>
      <c r="D1001" s="3" t="s">
        <v>918</v>
      </c>
      <c r="E1001" s="3" t="s">
        <v>519</v>
      </c>
      <c r="F1001" s="3">
        <v>2016</v>
      </c>
      <c r="G1001" s="164">
        <v>0</v>
      </c>
      <c r="H1001" s="3">
        <v>16.275000000000002</v>
      </c>
      <c r="I1001" s="3">
        <v>0</v>
      </c>
      <c r="J1001" s="3">
        <v>0</v>
      </c>
      <c r="K1001" s="3">
        <v>0</v>
      </c>
      <c r="L1001" s="3">
        <v>149.29249999999996</v>
      </c>
      <c r="M1001" s="3">
        <v>208.16249999999999</v>
      </c>
      <c r="N1001" s="3">
        <v>245.73149999999998</v>
      </c>
      <c r="O1001" s="3">
        <v>70.027999999999992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689.48949999999991</v>
      </c>
      <c r="V1001" s="163">
        <f ca="1">SUM(INDIRECT(Inputs!$C$11&amp;ROW()&amp;":"&amp;Inputs!$C$12&amp;ROW()))</f>
        <v>0</v>
      </c>
      <c r="W1001" s="163">
        <f ca="1">SUM(INDIRECT(Inputs!$C$13&amp;ROW()&amp;":"&amp;Inputs!$C$14&amp;ROW()))</f>
        <v>689.48949999999991</v>
      </c>
      <c r="X1001" s="3" t="str">
        <f>IF(COUNTIFS(Lookups!$A:$A,C1001)=1,"Gross Sales","")</f>
        <v/>
      </c>
      <c r="Y1001" s="3" t="str">
        <f>IF(COUNTIFS(Lookups!$D:$D,C1001)=1,"Bar Sales","")</f>
        <v/>
      </c>
      <c r="Z1001" s="3" t="str">
        <f>IFERROR(VLOOKUP(C1001*1,Lookups!$D:$F,3,FALSE),"")</f>
        <v/>
      </c>
      <c r="AA1001" s="3" t="str">
        <f>IFERROR(VLOOKUP($C1001*1,Lookups!$H:$N,3,FALSE),"")</f>
        <v>Sales</v>
      </c>
      <c r="AB1001" s="3" t="str">
        <f>IFERROR(VLOOKUP($C1001*1,Lookups!$H:$N,4,FALSE),"")</f>
        <v>Dinner</v>
      </c>
      <c r="AC1001" s="3" t="str">
        <f>IFERROR(VLOOKUP($C1001*1,Lookups!$H:$N,5,FALSE),"")</f>
        <v>Other</v>
      </c>
      <c r="AD1001" s="3" t="str">
        <f>IFERROR(VLOOKUP($C1001*1,Lookups!$H:$N,6,FALSE),"")</f>
        <v>Food</v>
      </c>
      <c r="AE1001" s="3">
        <f>IFERROR(VLOOKUP($C1001*1,Lookups!$H:$N,7,FALSE),"")</f>
        <v>0</v>
      </c>
      <c r="AF1001" s="3" t="str">
        <f>VLOOKUP(B1001*1,Stores!$A:$C,3,FALSE)</f>
        <v>DFDE</v>
      </c>
    </row>
    <row r="1002" spans="1:32">
      <c r="A1002" s="3" t="s">
        <v>917</v>
      </c>
      <c r="B1002" s="3" t="s">
        <v>929</v>
      </c>
      <c r="C1002" s="3">
        <v>999223</v>
      </c>
      <c r="D1002" s="3" t="s">
        <v>918</v>
      </c>
      <c r="E1002" s="3" t="s">
        <v>519</v>
      </c>
      <c r="F1002" s="3">
        <v>2016</v>
      </c>
      <c r="G1002" s="164">
        <v>0</v>
      </c>
      <c r="H1002" s="3">
        <v>93.323999999999998</v>
      </c>
      <c r="I1002" s="3">
        <v>0</v>
      </c>
      <c r="J1002" s="3">
        <v>0</v>
      </c>
      <c r="K1002" s="3">
        <v>0</v>
      </c>
      <c r="L1002" s="3">
        <v>0</v>
      </c>
      <c r="M1002" s="3">
        <v>19.747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113.071</v>
      </c>
      <c r="V1002" s="163">
        <f ca="1">SUM(INDIRECT(Inputs!$C$11&amp;ROW()&amp;":"&amp;Inputs!$C$12&amp;ROW()))</f>
        <v>0</v>
      </c>
      <c r="W1002" s="163">
        <f ca="1">SUM(INDIRECT(Inputs!$C$13&amp;ROW()&amp;":"&amp;Inputs!$C$14&amp;ROW()))</f>
        <v>113.071</v>
      </c>
      <c r="X1002" s="3" t="str">
        <f>IF(COUNTIFS(Lookups!$A:$A,C1002)=1,"Gross Sales","")</f>
        <v/>
      </c>
      <c r="Y1002" s="3" t="str">
        <f>IF(COUNTIFS(Lookups!$D:$D,C1002)=1,"Bar Sales","")</f>
        <v/>
      </c>
      <c r="Z1002" s="3" t="str">
        <f>IFERROR(VLOOKUP(C1002*1,Lookups!$D:$F,3,FALSE),"")</f>
        <v/>
      </c>
      <c r="AA1002" s="3" t="str">
        <f>IFERROR(VLOOKUP($C1002*1,Lookups!$H:$N,3,FALSE),"")</f>
        <v>Sales</v>
      </c>
      <c r="AB1002" s="3" t="str">
        <f>IFERROR(VLOOKUP($C1002*1,Lookups!$H:$N,4,FALSE),"")</f>
        <v>Dinner</v>
      </c>
      <c r="AC1002" s="3" t="str">
        <f>IFERROR(VLOOKUP($C1002*1,Lookups!$H:$N,5,FALSE),"")</f>
        <v>Other</v>
      </c>
      <c r="AD1002" s="3" t="str">
        <f>IFERROR(VLOOKUP($C1002*1,Lookups!$H:$N,6,FALSE),"")</f>
        <v>Food</v>
      </c>
      <c r="AE1002" s="3">
        <f>IFERROR(VLOOKUP($C1002*1,Lookups!$H:$N,7,FALSE),"")</f>
        <v>0</v>
      </c>
      <c r="AF1002" s="3" t="str">
        <f>VLOOKUP(B1002*1,Stores!$A:$C,3,FALSE)</f>
        <v>DFDE</v>
      </c>
    </row>
    <row r="1003" spans="1:32">
      <c r="A1003" s="3" t="s">
        <v>917</v>
      </c>
      <c r="B1003" s="3" t="s">
        <v>930</v>
      </c>
      <c r="C1003" s="3">
        <v>999223</v>
      </c>
      <c r="D1003" s="3" t="s">
        <v>918</v>
      </c>
      <c r="E1003" s="3" t="s">
        <v>519</v>
      </c>
      <c r="F1003" s="3">
        <v>2016</v>
      </c>
      <c r="G1003" s="164">
        <v>0</v>
      </c>
      <c r="H1003" s="3">
        <v>0</v>
      </c>
      <c r="I1003" s="3">
        <v>7.1644999999999994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7.1644999999999994</v>
      </c>
      <c r="V1003" s="163">
        <f ca="1">SUM(INDIRECT(Inputs!$C$11&amp;ROW()&amp;":"&amp;Inputs!$C$12&amp;ROW()))</f>
        <v>0</v>
      </c>
      <c r="W1003" s="163">
        <f ca="1">SUM(INDIRECT(Inputs!$C$13&amp;ROW()&amp;":"&amp;Inputs!$C$14&amp;ROW()))</f>
        <v>7.1644999999999994</v>
      </c>
      <c r="X1003" s="3" t="str">
        <f>IF(COUNTIFS(Lookups!$A:$A,C1003)=1,"Gross Sales","")</f>
        <v/>
      </c>
      <c r="Y1003" s="3" t="str">
        <f>IF(COUNTIFS(Lookups!$D:$D,C1003)=1,"Bar Sales","")</f>
        <v/>
      </c>
      <c r="Z1003" s="3" t="str">
        <f>IFERROR(VLOOKUP(C1003*1,Lookups!$D:$F,3,FALSE),"")</f>
        <v/>
      </c>
      <c r="AA1003" s="3" t="str">
        <f>IFERROR(VLOOKUP($C1003*1,Lookups!$H:$N,3,FALSE),"")</f>
        <v>Sales</v>
      </c>
      <c r="AB1003" s="3" t="str">
        <f>IFERROR(VLOOKUP($C1003*1,Lookups!$H:$N,4,FALSE),"")</f>
        <v>Dinner</v>
      </c>
      <c r="AC1003" s="3" t="str">
        <f>IFERROR(VLOOKUP($C1003*1,Lookups!$H:$N,5,FALSE),"")</f>
        <v>Other</v>
      </c>
      <c r="AD1003" s="3" t="str">
        <f>IFERROR(VLOOKUP($C1003*1,Lookups!$H:$N,6,FALSE),"")</f>
        <v>Food</v>
      </c>
      <c r="AE1003" s="3">
        <f>IFERROR(VLOOKUP($C1003*1,Lookups!$H:$N,7,FALSE),"")</f>
        <v>0</v>
      </c>
      <c r="AF1003" s="3" t="str">
        <f>VLOOKUP(B1003*1,Stores!$A:$C,3,FALSE)</f>
        <v>DFDE</v>
      </c>
    </row>
    <row r="1004" spans="1:32">
      <c r="A1004" s="3" t="s">
        <v>917</v>
      </c>
      <c r="B1004" s="3" t="s">
        <v>931</v>
      </c>
      <c r="C1004" s="3">
        <v>999223</v>
      </c>
      <c r="D1004" s="3" t="s">
        <v>918</v>
      </c>
      <c r="E1004" s="3" t="s">
        <v>519</v>
      </c>
      <c r="F1004" s="3">
        <v>2016</v>
      </c>
      <c r="G1004" s="164">
        <v>0</v>
      </c>
      <c r="H1004" s="3">
        <v>159.6</v>
      </c>
      <c r="I1004" s="3">
        <v>0</v>
      </c>
      <c r="J1004" s="3">
        <v>0</v>
      </c>
      <c r="K1004" s="3">
        <v>0</v>
      </c>
      <c r="L1004" s="3">
        <v>0</v>
      </c>
      <c r="M1004" s="3">
        <v>68.029499999999999</v>
      </c>
      <c r="N1004" s="3">
        <v>442.91799999999995</v>
      </c>
      <c r="O1004" s="3">
        <v>133.52850000000001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804.07599999999991</v>
      </c>
      <c r="V1004" s="163">
        <f ca="1">SUM(INDIRECT(Inputs!$C$11&amp;ROW()&amp;":"&amp;Inputs!$C$12&amp;ROW()))</f>
        <v>0</v>
      </c>
      <c r="W1004" s="163">
        <f ca="1">SUM(INDIRECT(Inputs!$C$13&amp;ROW()&amp;":"&amp;Inputs!$C$14&amp;ROW()))</f>
        <v>804.07599999999991</v>
      </c>
      <c r="X1004" s="3" t="str">
        <f>IF(COUNTIFS(Lookups!$A:$A,C1004)=1,"Gross Sales","")</f>
        <v/>
      </c>
      <c r="Y1004" s="3" t="str">
        <f>IF(COUNTIFS(Lookups!$D:$D,C1004)=1,"Bar Sales","")</f>
        <v/>
      </c>
      <c r="Z1004" s="3" t="str">
        <f>IFERROR(VLOOKUP(C1004*1,Lookups!$D:$F,3,FALSE),"")</f>
        <v/>
      </c>
      <c r="AA1004" s="3" t="str">
        <f>IFERROR(VLOOKUP($C1004*1,Lookups!$H:$N,3,FALSE),"")</f>
        <v>Sales</v>
      </c>
      <c r="AB1004" s="3" t="str">
        <f>IFERROR(VLOOKUP($C1004*1,Lookups!$H:$N,4,FALSE),"")</f>
        <v>Dinner</v>
      </c>
      <c r="AC1004" s="3" t="str">
        <f>IFERROR(VLOOKUP($C1004*1,Lookups!$H:$N,5,FALSE),"")</f>
        <v>Other</v>
      </c>
      <c r="AD1004" s="3" t="str">
        <f>IFERROR(VLOOKUP($C1004*1,Lookups!$H:$N,6,FALSE),"")</f>
        <v>Food</v>
      </c>
      <c r="AE1004" s="3">
        <f>IFERROR(VLOOKUP($C1004*1,Lookups!$H:$N,7,FALSE),"")</f>
        <v>0</v>
      </c>
      <c r="AF1004" s="3" t="str">
        <f>VLOOKUP(B1004*1,Stores!$A:$C,3,FALSE)</f>
        <v>DFDE</v>
      </c>
    </row>
    <row r="1005" spans="1:32">
      <c r="A1005" s="3" t="s">
        <v>917</v>
      </c>
      <c r="B1005" s="3" t="s">
        <v>933</v>
      </c>
      <c r="C1005" s="3">
        <v>999223</v>
      </c>
      <c r="D1005" s="3" t="s">
        <v>918</v>
      </c>
      <c r="E1005" s="3" t="s">
        <v>519</v>
      </c>
      <c r="F1005" s="3">
        <v>2016</v>
      </c>
      <c r="G1005" s="164">
        <v>0</v>
      </c>
      <c r="H1005" s="3">
        <v>0</v>
      </c>
      <c r="I1005" s="3">
        <v>269.58750000000003</v>
      </c>
      <c r="J1005" s="3">
        <v>74.724999999999994</v>
      </c>
      <c r="K1005" s="3">
        <v>38.808</v>
      </c>
      <c r="L1005" s="3">
        <v>0</v>
      </c>
      <c r="M1005" s="3">
        <v>11.752999999999998</v>
      </c>
      <c r="N1005" s="3">
        <v>4.7774999999999999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399.65099999999995</v>
      </c>
      <c r="V1005" s="163">
        <f ca="1">SUM(INDIRECT(Inputs!$C$11&amp;ROW()&amp;":"&amp;Inputs!$C$12&amp;ROW()))</f>
        <v>0</v>
      </c>
      <c r="W1005" s="163">
        <f ca="1">SUM(INDIRECT(Inputs!$C$13&amp;ROW()&amp;":"&amp;Inputs!$C$14&amp;ROW()))</f>
        <v>399.65099999999995</v>
      </c>
      <c r="X1005" s="3" t="str">
        <f>IF(COUNTIFS(Lookups!$A:$A,C1005)=1,"Gross Sales","")</f>
        <v/>
      </c>
      <c r="Y1005" s="3" t="str">
        <f>IF(COUNTIFS(Lookups!$D:$D,C1005)=1,"Bar Sales","")</f>
        <v/>
      </c>
      <c r="Z1005" s="3" t="str">
        <f>IFERROR(VLOOKUP(C1005*1,Lookups!$D:$F,3,FALSE),"")</f>
        <v/>
      </c>
      <c r="AA1005" s="3" t="str">
        <f>IFERROR(VLOOKUP($C1005*1,Lookups!$H:$N,3,FALSE),"")</f>
        <v>Sales</v>
      </c>
      <c r="AB1005" s="3" t="str">
        <f>IFERROR(VLOOKUP($C1005*1,Lookups!$H:$N,4,FALSE),"")</f>
        <v>Dinner</v>
      </c>
      <c r="AC1005" s="3" t="str">
        <f>IFERROR(VLOOKUP($C1005*1,Lookups!$H:$N,5,FALSE),"")</f>
        <v>Other</v>
      </c>
      <c r="AD1005" s="3" t="str">
        <f>IFERROR(VLOOKUP($C1005*1,Lookups!$H:$N,6,FALSE),"")</f>
        <v>Food</v>
      </c>
      <c r="AE1005" s="3">
        <f>IFERROR(VLOOKUP($C1005*1,Lookups!$H:$N,7,FALSE),"")</f>
        <v>0</v>
      </c>
      <c r="AF1005" s="3" t="str">
        <f>VLOOKUP(B1005*1,Stores!$A:$C,3,FALSE)</f>
        <v>DFG</v>
      </c>
    </row>
    <row r="1006" spans="1:32">
      <c r="A1006" s="3" t="s">
        <v>917</v>
      </c>
      <c r="B1006" s="3" t="s">
        <v>934</v>
      </c>
      <c r="C1006" s="3">
        <v>999223</v>
      </c>
      <c r="D1006" s="3" t="s">
        <v>918</v>
      </c>
      <c r="E1006" s="3" t="s">
        <v>519</v>
      </c>
      <c r="F1006" s="3">
        <v>2016</v>
      </c>
      <c r="G1006" s="164">
        <v>0</v>
      </c>
      <c r="H1006" s="3">
        <v>0</v>
      </c>
      <c r="I1006" s="3">
        <v>0</v>
      </c>
      <c r="J1006" s="3">
        <v>10.535</v>
      </c>
      <c r="K1006" s="3">
        <v>40.232499999999995</v>
      </c>
      <c r="L1006" s="3">
        <v>0</v>
      </c>
      <c r="M1006" s="3">
        <v>0</v>
      </c>
      <c r="N1006" s="3">
        <v>20.282499999999995</v>
      </c>
      <c r="O1006" s="3">
        <v>43.238999999999997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114.28899999999999</v>
      </c>
      <c r="V1006" s="163">
        <f ca="1">SUM(INDIRECT(Inputs!$C$11&amp;ROW()&amp;":"&amp;Inputs!$C$12&amp;ROW()))</f>
        <v>0</v>
      </c>
      <c r="W1006" s="163">
        <f ca="1">SUM(INDIRECT(Inputs!$C$13&amp;ROW()&amp;":"&amp;Inputs!$C$14&amp;ROW()))</f>
        <v>114.28899999999999</v>
      </c>
      <c r="X1006" s="3" t="str">
        <f>IF(COUNTIFS(Lookups!$A:$A,C1006)=1,"Gross Sales","")</f>
        <v/>
      </c>
      <c r="Y1006" s="3" t="str">
        <f>IF(COUNTIFS(Lookups!$D:$D,C1006)=1,"Bar Sales","")</f>
        <v/>
      </c>
      <c r="Z1006" s="3" t="str">
        <f>IFERROR(VLOOKUP(C1006*1,Lookups!$D:$F,3,FALSE),"")</f>
        <v/>
      </c>
      <c r="AA1006" s="3" t="str">
        <f>IFERROR(VLOOKUP($C1006*1,Lookups!$H:$N,3,FALSE),"")</f>
        <v>Sales</v>
      </c>
      <c r="AB1006" s="3" t="str">
        <f>IFERROR(VLOOKUP($C1006*1,Lookups!$H:$N,4,FALSE),"")</f>
        <v>Dinner</v>
      </c>
      <c r="AC1006" s="3" t="str">
        <f>IFERROR(VLOOKUP($C1006*1,Lookups!$H:$N,5,FALSE),"")</f>
        <v>Other</v>
      </c>
      <c r="AD1006" s="3" t="str">
        <f>IFERROR(VLOOKUP($C1006*1,Lookups!$H:$N,6,FALSE),"")</f>
        <v>Food</v>
      </c>
      <c r="AE1006" s="3">
        <f>IFERROR(VLOOKUP($C1006*1,Lookups!$H:$N,7,FALSE),"")</f>
        <v>0</v>
      </c>
      <c r="AF1006" s="3" t="str">
        <f>VLOOKUP(B1006*1,Stores!$A:$C,3,FALSE)</f>
        <v>DFG</v>
      </c>
    </row>
    <row r="1007" spans="1:32">
      <c r="A1007" s="3" t="s">
        <v>917</v>
      </c>
      <c r="B1007" s="3" t="s">
        <v>935</v>
      </c>
      <c r="C1007" s="3">
        <v>999223</v>
      </c>
      <c r="D1007" s="3" t="s">
        <v>918</v>
      </c>
      <c r="E1007" s="3" t="s">
        <v>519</v>
      </c>
      <c r="F1007" s="3">
        <v>2016</v>
      </c>
      <c r="G1007" s="164">
        <v>0</v>
      </c>
      <c r="H1007" s="3">
        <v>537.53699999999992</v>
      </c>
      <c r="I1007" s="3">
        <v>621.49849999999992</v>
      </c>
      <c r="J1007" s="3">
        <v>1016.2599999999999</v>
      </c>
      <c r="K1007" s="3">
        <v>1273.8652499999998</v>
      </c>
      <c r="L1007" s="3">
        <v>1014.8319999999999</v>
      </c>
      <c r="M1007" s="3">
        <v>1216.845</v>
      </c>
      <c r="N1007" s="3">
        <v>1037.5469999999998</v>
      </c>
      <c r="O1007" s="3">
        <v>606.31899999999996</v>
      </c>
      <c r="P1007" s="3">
        <v>308.58519999999999</v>
      </c>
      <c r="Q1007" s="3">
        <v>0</v>
      </c>
      <c r="R1007" s="3">
        <v>0</v>
      </c>
      <c r="S1007" s="3">
        <v>0</v>
      </c>
      <c r="T1007" s="3">
        <v>0</v>
      </c>
      <c r="U1007" s="3">
        <v>7633.2889499999983</v>
      </c>
      <c r="V1007" s="163">
        <f ca="1">SUM(INDIRECT(Inputs!$C$11&amp;ROW()&amp;":"&amp;Inputs!$C$12&amp;ROW()))</f>
        <v>0</v>
      </c>
      <c r="W1007" s="163">
        <f ca="1">SUM(INDIRECT(Inputs!$C$13&amp;ROW()&amp;":"&amp;Inputs!$C$14&amp;ROW()))</f>
        <v>7633.2889499999983</v>
      </c>
      <c r="X1007" s="3" t="str">
        <f>IF(COUNTIFS(Lookups!$A:$A,C1007)=1,"Gross Sales","")</f>
        <v/>
      </c>
      <c r="Y1007" s="3" t="str">
        <f>IF(COUNTIFS(Lookups!$D:$D,C1007)=1,"Bar Sales","")</f>
        <v/>
      </c>
      <c r="Z1007" s="3" t="str">
        <f>IFERROR(VLOOKUP(C1007*1,Lookups!$D:$F,3,FALSE),"")</f>
        <v/>
      </c>
      <c r="AA1007" s="3" t="str">
        <f>IFERROR(VLOOKUP($C1007*1,Lookups!$H:$N,3,FALSE),"")</f>
        <v>Sales</v>
      </c>
      <c r="AB1007" s="3" t="str">
        <f>IFERROR(VLOOKUP($C1007*1,Lookups!$H:$N,4,FALSE),"")</f>
        <v>Dinner</v>
      </c>
      <c r="AC1007" s="3" t="str">
        <f>IFERROR(VLOOKUP($C1007*1,Lookups!$H:$N,5,FALSE),"")</f>
        <v>Other</v>
      </c>
      <c r="AD1007" s="3" t="str">
        <f>IFERROR(VLOOKUP($C1007*1,Lookups!$H:$N,6,FALSE),"")</f>
        <v>Food</v>
      </c>
      <c r="AE1007" s="3">
        <f>IFERROR(VLOOKUP($C1007*1,Lookups!$H:$N,7,FALSE),"")</f>
        <v>0</v>
      </c>
      <c r="AF1007" s="3" t="str">
        <f>VLOOKUP(B1007*1,Stores!$A:$C,3,FALSE)</f>
        <v>DFG</v>
      </c>
    </row>
    <row r="1008" spans="1:32">
      <c r="A1008" s="3" t="s">
        <v>917</v>
      </c>
      <c r="B1008" s="3" t="s">
        <v>936</v>
      </c>
      <c r="C1008" s="3">
        <v>999223</v>
      </c>
      <c r="D1008" s="3" t="s">
        <v>918</v>
      </c>
      <c r="E1008" s="3" t="s">
        <v>519</v>
      </c>
      <c r="F1008" s="3">
        <v>2016</v>
      </c>
      <c r="G1008" s="164">
        <v>0</v>
      </c>
      <c r="H1008" s="3">
        <v>0</v>
      </c>
      <c r="I1008" s="3">
        <v>0</v>
      </c>
      <c r="J1008" s="3">
        <v>-49.36399999999999</v>
      </c>
      <c r="K1008" s="3">
        <v>0</v>
      </c>
      <c r="L1008" s="3">
        <v>0</v>
      </c>
      <c r="M1008" s="3">
        <v>0</v>
      </c>
      <c r="N1008" s="3">
        <v>0</v>
      </c>
      <c r="O1008" s="3">
        <v>361.38549999999998</v>
      </c>
      <c r="P1008" s="3">
        <v>80.561250000000001</v>
      </c>
      <c r="Q1008" s="3">
        <v>0</v>
      </c>
      <c r="R1008" s="3">
        <v>0</v>
      </c>
      <c r="S1008" s="3">
        <v>0</v>
      </c>
      <c r="T1008" s="3">
        <v>0</v>
      </c>
      <c r="U1008" s="3">
        <v>392.58275000000003</v>
      </c>
      <c r="V1008" s="163">
        <f ca="1">SUM(INDIRECT(Inputs!$C$11&amp;ROW()&amp;":"&amp;Inputs!$C$12&amp;ROW()))</f>
        <v>0</v>
      </c>
      <c r="W1008" s="163">
        <f ca="1">SUM(INDIRECT(Inputs!$C$13&amp;ROW()&amp;":"&amp;Inputs!$C$14&amp;ROW()))</f>
        <v>392.58275000000003</v>
      </c>
      <c r="X1008" s="3" t="str">
        <f>IF(COUNTIFS(Lookups!$A:$A,C1008)=1,"Gross Sales","")</f>
        <v/>
      </c>
      <c r="Y1008" s="3" t="str">
        <f>IF(COUNTIFS(Lookups!$D:$D,C1008)=1,"Bar Sales","")</f>
        <v/>
      </c>
      <c r="Z1008" s="3" t="str">
        <f>IFERROR(VLOOKUP(C1008*1,Lookups!$D:$F,3,FALSE),"")</f>
        <v/>
      </c>
      <c r="AA1008" s="3" t="str">
        <f>IFERROR(VLOOKUP($C1008*1,Lookups!$H:$N,3,FALSE),"")</f>
        <v>Sales</v>
      </c>
      <c r="AB1008" s="3" t="str">
        <f>IFERROR(VLOOKUP($C1008*1,Lookups!$H:$N,4,FALSE),"")</f>
        <v>Dinner</v>
      </c>
      <c r="AC1008" s="3" t="str">
        <f>IFERROR(VLOOKUP($C1008*1,Lookups!$H:$N,5,FALSE),"")</f>
        <v>Other</v>
      </c>
      <c r="AD1008" s="3" t="str">
        <f>IFERROR(VLOOKUP($C1008*1,Lookups!$H:$N,6,FALSE),"")</f>
        <v>Food</v>
      </c>
      <c r="AE1008" s="3">
        <f>IFERROR(VLOOKUP($C1008*1,Lookups!$H:$N,7,FALSE),"")</f>
        <v>0</v>
      </c>
      <c r="AF1008" s="3" t="str">
        <f>VLOOKUP(B1008*1,Stores!$A:$C,3,FALSE)</f>
        <v>DFG</v>
      </c>
    </row>
    <row r="1009" spans="1:32">
      <c r="A1009" s="3" t="s">
        <v>917</v>
      </c>
      <c r="B1009" s="3" t="s">
        <v>937</v>
      </c>
      <c r="C1009" s="3">
        <v>999223</v>
      </c>
      <c r="D1009" s="3" t="s">
        <v>918</v>
      </c>
      <c r="E1009" s="3" t="s">
        <v>519</v>
      </c>
      <c r="F1009" s="3">
        <v>2016</v>
      </c>
      <c r="G1009" s="164">
        <v>0</v>
      </c>
      <c r="H1009" s="3">
        <v>0</v>
      </c>
      <c r="I1009" s="3">
        <v>80.762499999999989</v>
      </c>
      <c r="J1009" s="3">
        <v>66.975999999999999</v>
      </c>
      <c r="K1009" s="3">
        <v>0</v>
      </c>
      <c r="L1009" s="3">
        <v>0</v>
      </c>
      <c r="M1009" s="3">
        <v>43.343999999999994</v>
      </c>
      <c r="N1009" s="3">
        <v>69.551999999999992</v>
      </c>
      <c r="O1009" s="3">
        <v>32.808999999999997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293.44349999999997</v>
      </c>
      <c r="V1009" s="163">
        <f ca="1">SUM(INDIRECT(Inputs!$C$11&amp;ROW()&amp;":"&amp;Inputs!$C$12&amp;ROW()))</f>
        <v>0</v>
      </c>
      <c r="W1009" s="163">
        <f ca="1">SUM(INDIRECT(Inputs!$C$13&amp;ROW()&amp;":"&amp;Inputs!$C$14&amp;ROW()))</f>
        <v>293.44349999999997</v>
      </c>
      <c r="X1009" s="3" t="str">
        <f>IF(COUNTIFS(Lookups!$A:$A,C1009)=1,"Gross Sales","")</f>
        <v/>
      </c>
      <c r="Y1009" s="3" t="str">
        <f>IF(COUNTIFS(Lookups!$D:$D,C1009)=1,"Bar Sales","")</f>
        <v/>
      </c>
      <c r="Z1009" s="3" t="str">
        <f>IFERROR(VLOOKUP(C1009*1,Lookups!$D:$F,3,FALSE),"")</f>
        <v/>
      </c>
      <c r="AA1009" s="3" t="str">
        <f>IFERROR(VLOOKUP($C1009*1,Lookups!$H:$N,3,FALSE),"")</f>
        <v>Sales</v>
      </c>
      <c r="AB1009" s="3" t="str">
        <f>IFERROR(VLOOKUP($C1009*1,Lookups!$H:$N,4,FALSE),"")</f>
        <v>Dinner</v>
      </c>
      <c r="AC1009" s="3" t="str">
        <f>IFERROR(VLOOKUP($C1009*1,Lookups!$H:$N,5,FALSE),"")</f>
        <v>Other</v>
      </c>
      <c r="AD1009" s="3" t="str">
        <f>IFERROR(VLOOKUP($C1009*1,Lookups!$H:$N,6,FALSE),"")</f>
        <v>Food</v>
      </c>
      <c r="AE1009" s="3">
        <f>IFERROR(VLOOKUP($C1009*1,Lookups!$H:$N,7,FALSE),"")</f>
        <v>0</v>
      </c>
      <c r="AF1009" s="3" t="str">
        <f>VLOOKUP(B1009*1,Stores!$A:$C,3,FALSE)</f>
        <v>DFG</v>
      </c>
    </row>
    <row r="1010" spans="1:32">
      <c r="A1010" s="3" t="s">
        <v>917</v>
      </c>
      <c r="B1010" s="3" t="s">
        <v>938</v>
      </c>
      <c r="C1010" s="3">
        <v>999223</v>
      </c>
      <c r="D1010" s="3" t="s">
        <v>918</v>
      </c>
      <c r="E1010" s="3" t="s">
        <v>519</v>
      </c>
      <c r="F1010" s="3">
        <v>2016</v>
      </c>
      <c r="G1010" s="164">
        <v>0</v>
      </c>
      <c r="H1010" s="3">
        <v>1353.6022499999999</v>
      </c>
      <c r="I1010" s="3">
        <v>1065.9879999999998</v>
      </c>
      <c r="J1010" s="3">
        <v>1164.3187499999999</v>
      </c>
      <c r="K1010" s="3">
        <v>918.80949999999996</v>
      </c>
      <c r="L1010" s="3">
        <v>779.71249999999998</v>
      </c>
      <c r="M1010" s="3">
        <v>1734.9359999999997</v>
      </c>
      <c r="N1010" s="3">
        <v>2057.8312999999998</v>
      </c>
      <c r="O1010" s="3">
        <v>1026.0809999999999</v>
      </c>
      <c r="P1010" s="3">
        <v>387.54450000000003</v>
      </c>
      <c r="Q1010" s="3">
        <v>0</v>
      </c>
      <c r="R1010" s="3">
        <v>0</v>
      </c>
      <c r="S1010" s="3">
        <v>0</v>
      </c>
      <c r="T1010" s="3">
        <v>0</v>
      </c>
      <c r="U1010" s="3">
        <v>10488.8238</v>
      </c>
      <c r="V1010" s="163">
        <f ca="1">SUM(INDIRECT(Inputs!$C$11&amp;ROW()&amp;":"&amp;Inputs!$C$12&amp;ROW()))</f>
        <v>0</v>
      </c>
      <c r="W1010" s="163">
        <f ca="1">SUM(INDIRECT(Inputs!$C$13&amp;ROW()&amp;":"&amp;Inputs!$C$14&amp;ROW()))</f>
        <v>10488.8238</v>
      </c>
      <c r="X1010" s="3" t="str">
        <f>IF(COUNTIFS(Lookups!$A:$A,C1010)=1,"Gross Sales","")</f>
        <v/>
      </c>
      <c r="Y1010" s="3" t="str">
        <f>IF(COUNTIFS(Lookups!$D:$D,C1010)=1,"Bar Sales","")</f>
        <v/>
      </c>
      <c r="Z1010" s="3" t="str">
        <f>IFERROR(VLOOKUP(C1010*1,Lookups!$D:$F,3,FALSE),"")</f>
        <v/>
      </c>
      <c r="AA1010" s="3" t="str">
        <f>IFERROR(VLOOKUP($C1010*1,Lookups!$H:$N,3,FALSE),"")</f>
        <v>Sales</v>
      </c>
      <c r="AB1010" s="3" t="str">
        <f>IFERROR(VLOOKUP($C1010*1,Lookups!$H:$N,4,FALSE),"")</f>
        <v>Dinner</v>
      </c>
      <c r="AC1010" s="3" t="str">
        <f>IFERROR(VLOOKUP($C1010*1,Lookups!$H:$N,5,FALSE),"")</f>
        <v>Other</v>
      </c>
      <c r="AD1010" s="3" t="str">
        <f>IFERROR(VLOOKUP($C1010*1,Lookups!$H:$N,6,FALSE),"")</f>
        <v>Food</v>
      </c>
      <c r="AE1010" s="3">
        <f>IFERROR(VLOOKUP($C1010*1,Lookups!$H:$N,7,FALSE),"")</f>
        <v>0</v>
      </c>
      <c r="AF1010" s="3" t="str">
        <f>VLOOKUP(B1010*1,Stores!$A:$C,3,FALSE)</f>
        <v>DFG</v>
      </c>
    </row>
    <row r="1011" spans="1:32">
      <c r="A1011" s="3" t="s">
        <v>917</v>
      </c>
      <c r="B1011" s="3" t="s">
        <v>939</v>
      </c>
      <c r="C1011" s="3">
        <v>999223</v>
      </c>
      <c r="D1011" s="3" t="s">
        <v>918</v>
      </c>
      <c r="E1011" s="3" t="s">
        <v>519</v>
      </c>
      <c r="F1011" s="3">
        <v>2016</v>
      </c>
      <c r="G1011" s="164">
        <v>0</v>
      </c>
      <c r="H1011" s="3">
        <v>8.6274999999999977</v>
      </c>
      <c r="I1011" s="3">
        <v>0</v>
      </c>
      <c r="J1011" s="3">
        <v>144.14400000000001</v>
      </c>
      <c r="K1011" s="3">
        <v>282.43599999999998</v>
      </c>
      <c r="L1011" s="3">
        <v>58.065000000000005</v>
      </c>
      <c r="M1011" s="3">
        <v>0</v>
      </c>
      <c r="N1011" s="3">
        <v>10.639999999999999</v>
      </c>
      <c r="O1011" s="3">
        <v>0</v>
      </c>
      <c r="P1011" s="3">
        <v>29.567999999999994</v>
      </c>
      <c r="Q1011" s="3">
        <v>0</v>
      </c>
      <c r="R1011" s="3">
        <v>0</v>
      </c>
      <c r="S1011" s="3">
        <v>0</v>
      </c>
      <c r="T1011" s="3">
        <v>0</v>
      </c>
      <c r="U1011" s="3">
        <v>533.48050000000001</v>
      </c>
      <c r="V1011" s="163">
        <f ca="1">SUM(INDIRECT(Inputs!$C$11&amp;ROW()&amp;":"&amp;Inputs!$C$12&amp;ROW()))</f>
        <v>0</v>
      </c>
      <c r="W1011" s="163">
        <f ca="1">SUM(INDIRECT(Inputs!$C$13&amp;ROW()&amp;":"&amp;Inputs!$C$14&amp;ROW()))</f>
        <v>533.48050000000001</v>
      </c>
      <c r="X1011" s="3" t="str">
        <f>IF(COUNTIFS(Lookups!$A:$A,C1011)=1,"Gross Sales","")</f>
        <v/>
      </c>
      <c r="Y1011" s="3" t="str">
        <f>IF(COUNTIFS(Lookups!$D:$D,C1011)=1,"Bar Sales","")</f>
        <v/>
      </c>
      <c r="Z1011" s="3" t="str">
        <f>IFERROR(VLOOKUP(C1011*1,Lookups!$D:$F,3,FALSE),"")</f>
        <v/>
      </c>
      <c r="AA1011" s="3" t="str">
        <f>IFERROR(VLOOKUP($C1011*1,Lookups!$H:$N,3,FALSE),"")</f>
        <v>Sales</v>
      </c>
      <c r="AB1011" s="3" t="str">
        <f>IFERROR(VLOOKUP($C1011*1,Lookups!$H:$N,4,FALSE),"")</f>
        <v>Dinner</v>
      </c>
      <c r="AC1011" s="3" t="str">
        <f>IFERROR(VLOOKUP($C1011*1,Lookups!$H:$N,5,FALSE),"")</f>
        <v>Other</v>
      </c>
      <c r="AD1011" s="3" t="str">
        <f>IFERROR(VLOOKUP($C1011*1,Lookups!$H:$N,6,FALSE),"")</f>
        <v>Food</v>
      </c>
      <c r="AE1011" s="3">
        <f>IFERROR(VLOOKUP($C1011*1,Lookups!$H:$N,7,FALSE),"")</f>
        <v>0</v>
      </c>
      <c r="AF1011" s="3" t="str">
        <f>VLOOKUP(B1011*1,Stores!$A:$C,3,FALSE)</f>
        <v>DFG</v>
      </c>
    </row>
    <row r="1012" spans="1:32">
      <c r="A1012" s="3" t="s">
        <v>917</v>
      </c>
      <c r="B1012" s="3" t="s">
        <v>940</v>
      </c>
      <c r="C1012" s="3">
        <v>999223</v>
      </c>
      <c r="D1012" s="3" t="s">
        <v>918</v>
      </c>
      <c r="E1012" s="3" t="s">
        <v>519</v>
      </c>
      <c r="F1012" s="3">
        <v>2016</v>
      </c>
      <c r="G1012" s="164">
        <v>0</v>
      </c>
      <c r="H1012" s="3">
        <v>81.371499999999997</v>
      </c>
      <c r="I1012" s="3">
        <v>735.50399999999991</v>
      </c>
      <c r="J1012" s="3">
        <v>522.62699999999984</v>
      </c>
      <c r="K1012" s="3">
        <v>211.28449999999998</v>
      </c>
      <c r="L1012" s="3">
        <v>520.14899999999989</v>
      </c>
      <c r="M1012" s="3">
        <v>223.06199999999998</v>
      </c>
      <c r="N1012" s="3">
        <v>546.08399999999995</v>
      </c>
      <c r="O1012" s="3">
        <v>885.14999999999986</v>
      </c>
      <c r="P1012" s="3">
        <v>40.634999999999998</v>
      </c>
      <c r="Q1012" s="3">
        <v>0</v>
      </c>
      <c r="R1012" s="3">
        <v>0</v>
      </c>
      <c r="S1012" s="3">
        <v>0</v>
      </c>
      <c r="T1012" s="3">
        <v>0</v>
      </c>
      <c r="U1012" s="3">
        <v>3765.8669999999993</v>
      </c>
      <c r="V1012" s="163">
        <f ca="1">SUM(INDIRECT(Inputs!$C$11&amp;ROW()&amp;":"&amp;Inputs!$C$12&amp;ROW()))</f>
        <v>0</v>
      </c>
      <c r="W1012" s="163">
        <f ca="1">SUM(INDIRECT(Inputs!$C$13&amp;ROW()&amp;":"&amp;Inputs!$C$14&amp;ROW()))</f>
        <v>3765.8669999999993</v>
      </c>
      <c r="X1012" s="3" t="str">
        <f>IF(COUNTIFS(Lookups!$A:$A,C1012)=1,"Gross Sales","")</f>
        <v/>
      </c>
      <c r="Y1012" s="3" t="str">
        <f>IF(COUNTIFS(Lookups!$D:$D,C1012)=1,"Bar Sales","")</f>
        <v/>
      </c>
      <c r="Z1012" s="3" t="str">
        <f>IFERROR(VLOOKUP(C1012*1,Lookups!$D:$F,3,FALSE),"")</f>
        <v/>
      </c>
      <c r="AA1012" s="3" t="str">
        <f>IFERROR(VLOOKUP($C1012*1,Lookups!$H:$N,3,FALSE),"")</f>
        <v>Sales</v>
      </c>
      <c r="AB1012" s="3" t="str">
        <f>IFERROR(VLOOKUP($C1012*1,Lookups!$H:$N,4,FALSE),"")</f>
        <v>Dinner</v>
      </c>
      <c r="AC1012" s="3" t="str">
        <f>IFERROR(VLOOKUP($C1012*1,Lookups!$H:$N,5,FALSE),"")</f>
        <v>Other</v>
      </c>
      <c r="AD1012" s="3" t="str">
        <f>IFERROR(VLOOKUP($C1012*1,Lookups!$H:$N,6,FALSE),"")</f>
        <v>Food</v>
      </c>
      <c r="AE1012" s="3">
        <f>IFERROR(VLOOKUP($C1012*1,Lookups!$H:$N,7,FALSE),"")</f>
        <v>0</v>
      </c>
      <c r="AF1012" s="3" t="str">
        <f>VLOOKUP(B1012*1,Stores!$A:$C,3,FALSE)</f>
        <v>DFG</v>
      </c>
    </row>
    <row r="1013" spans="1:32">
      <c r="A1013" s="3" t="s">
        <v>917</v>
      </c>
      <c r="B1013" s="3" t="s">
        <v>941</v>
      </c>
      <c r="C1013" s="3">
        <v>999223</v>
      </c>
      <c r="D1013" s="3" t="s">
        <v>918</v>
      </c>
      <c r="E1013" s="3" t="s">
        <v>519</v>
      </c>
      <c r="F1013" s="3">
        <v>2016</v>
      </c>
      <c r="G1013" s="164">
        <v>0</v>
      </c>
      <c r="H1013" s="3">
        <v>0</v>
      </c>
      <c r="I1013" s="3">
        <v>18.962999999999997</v>
      </c>
      <c r="J1013" s="3">
        <v>34.775999999999996</v>
      </c>
      <c r="K1013" s="3">
        <v>37.432500000000005</v>
      </c>
      <c r="L1013" s="3">
        <v>13.02</v>
      </c>
      <c r="M1013" s="3">
        <v>208.23599999999999</v>
      </c>
      <c r="N1013" s="3">
        <v>0</v>
      </c>
      <c r="O1013" s="3">
        <v>13.859999999999998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326.28750000000002</v>
      </c>
      <c r="V1013" s="163">
        <f ca="1">SUM(INDIRECT(Inputs!$C$11&amp;ROW()&amp;":"&amp;Inputs!$C$12&amp;ROW()))</f>
        <v>0</v>
      </c>
      <c r="W1013" s="163">
        <f ca="1">SUM(INDIRECT(Inputs!$C$13&amp;ROW()&amp;":"&amp;Inputs!$C$14&amp;ROW()))</f>
        <v>326.28750000000002</v>
      </c>
      <c r="X1013" s="3" t="str">
        <f>IF(COUNTIFS(Lookups!$A:$A,C1013)=1,"Gross Sales","")</f>
        <v/>
      </c>
      <c r="Y1013" s="3" t="str">
        <f>IF(COUNTIFS(Lookups!$D:$D,C1013)=1,"Bar Sales","")</f>
        <v/>
      </c>
      <c r="Z1013" s="3" t="str">
        <f>IFERROR(VLOOKUP(C1013*1,Lookups!$D:$F,3,FALSE),"")</f>
        <v/>
      </c>
      <c r="AA1013" s="3" t="str">
        <f>IFERROR(VLOOKUP($C1013*1,Lookups!$H:$N,3,FALSE),"")</f>
        <v>Sales</v>
      </c>
      <c r="AB1013" s="3" t="str">
        <f>IFERROR(VLOOKUP($C1013*1,Lookups!$H:$N,4,FALSE),"")</f>
        <v>Dinner</v>
      </c>
      <c r="AC1013" s="3" t="str">
        <f>IFERROR(VLOOKUP($C1013*1,Lookups!$H:$N,5,FALSE),"")</f>
        <v>Other</v>
      </c>
      <c r="AD1013" s="3" t="str">
        <f>IFERROR(VLOOKUP($C1013*1,Lookups!$H:$N,6,FALSE),"")</f>
        <v>Food</v>
      </c>
      <c r="AE1013" s="3">
        <f>IFERROR(VLOOKUP($C1013*1,Lookups!$H:$N,7,FALSE),"")</f>
        <v>0</v>
      </c>
      <c r="AF1013" s="3" t="str">
        <f>VLOOKUP(B1013*1,Stores!$A:$C,3,FALSE)</f>
        <v>DFG</v>
      </c>
    </row>
    <row r="1014" spans="1:32">
      <c r="A1014" s="3" t="s">
        <v>917</v>
      </c>
      <c r="B1014" s="3" t="s">
        <v>942</v>
      </c>
      <c r="C1014" s="3">
        <v>999223</v>
      </c>
      <c r="D1014" s="3" t="s">
        <v>918</v>
      </c>
      <c r="E1014" s="3" t="s">
        <v>519</v>
      </c>
      <c r="F1014" s="3">
        <v>2016</v>
      </c>
      <c r="G1014" s="164">
        <v>0</v>
      </c>
      <c r="H1014" s="3">
        <v>271.05399999999997</v>
      </c>
      <c r="I1014" s="3">
        <v>624.27539999999999</v>
      </c>
      <c r="J1014" s="3">
        <v>995.34540000000004</v>
      </c>
      <c r="K1014" s="3">
        <v>552.82500000000005</v>
      </c>
      <c r="L1014" s="3">
        <v>1132.0889999999999</v>
      </c>
      <c r="M1014" s="3">
        <v>940.28199999999993</v>
      </c>
      <c r="N1014" s="3">
        <v>817.05399999999997</v>
      </c>
      <c r="O1014" s="3">
        <v>1000.9313999999999</v>
      </c>
      <c r="P1014" s="3">
        <v>284.59199999999998</v>
      </c>
      <c r="Q1014" s="3">
        <v>0</v>
      </c>
      <c r="R1014" s="3">
        <v>0</v>
      </c>
      <c r="S1014" s="3">
        <v>0</v>
      </c>
      <c r="T1014" s="3">
        <v>0</v>
      </c>
      <c r="U1014" s="3">
        <v>6618.4481999999998</v>
      </c>
      <c r="V1014" s="163">
        <f ca="1">SUM(INDIRECT(Inputs!$C$11&amp;ROW()&amp;":"&amp;Inputs!$C$12&amp;ROW()))</f>
        <v>0</v>
      </c>
      <c r="W1014" s="163">
        <f ca="1">SUM(INDIRECT(Inputs!$C$13&amp;ROW()&amp;":"&amp;Inputs!$C$14&amp;ROW()))</f>
        <v>6618.4481999999998</v>
      </c>
      <c r="X1014" s="3" t="str">
        <f>IF(COUNTIFS(Lookups!$A:$A,C1014)=1,"Gross Sales","")</f>
        <v/>
      </c>
      <c r="Y1014" s="3" t="str">
        <f>IF(COUNTIFS(Lookups!$D:$D,C1014)=1,"Bar Sales","")</f>
        <v/>
      </c>
      <c r="Z1014" s="3" t="str">
        <f>IFERROR(VLOOKUP(C1014*1,Lookups!$D:$F,3,FALSE),"")</f>
        <v/>
      </c>
      <c r="AA1014" s="3" t="str">
        <f>IFERROR(VLOOKUP($C1014*1,Lookups!$H:$N,3,FALSE),"")</f>
        <v>Sales</v>
      </c>
      <c r="AB1014" s="3" t="str">
        <f>IFERROR(VLOOKUP($C1014*1,Lookups!$H:$N,4,FALSE),"")</f>
        <v>Dinner</v>
      </c>
      <c r="AC1014" s="3" t="str">
        <f>IFERROR(VLOOKUP($C1014*1,Lookups!$H:$N,5,FALSE),"")</f>
        <v>Other</v>
      </c>
      <c r="AD1014" s="3" t="str">
        <f>IFERROR(VLOOKUP($C1014*1,Lookups!$H:$N,6,FALSE),"")</f>
        <v>Food</v>
      </c>
      <c r="AE1014" s="3">
        <f>IFERROR(VLOOKUP($C1014*1,Lookups!$H:$N,7,FALSE),"")</f>
        <v>0</v>
      </c>
      <c r="AF1014" s="3" t="str">
        <f>VLOOKUP(B1014*1,Stores!$A:$C,3,FALSE)</f>
        <v>DFG</v>
      </c>
    </row>
    <row r="1015" spans="1:32">
      <c r="A1015" s="3" t="s">
        <v>917</v>
      </c>
      <c r="B1015" s="3" t="s">
        <v>943</v>
      </c>
      <c r="C1015" s="3">
        <v>999223</v>
      </c>
      <c r="D1015" s="3" t="s">
        <v>918</v>
      </c>
      <c r="E1015" s="3" t="s">
        <v>519</v>
      </c>
      <c r="F1015" s="3">
        <v>2016</v>
      </c>
      <c r="G1015" s="164">
        <v>0</v>
      </c>
      <c r="H1015" s="3">
        <v>159.91149999999999</v>
      </c>
      <c r="I1015" s="3">
        <v>151.04249999999999</v>
      </c>
      <c r="J1015" s="3">
        <v>249.375</v>
      </c>
      <c r="K1015" s="3">
        <v>66.870999999999995</v>
      </c>
      <c r="L1015" s="3">
        <v>346.15</v>
      </c>
      <c r="M1015" s="3">
        <v>272.53799999999995</v>
      </c>
      <c r="N1015" s="3">
        <v>201.89399999999998</v>
      </c>
      <c r="O1015" s="3">
        <v>242.96999999999997</v>
      </c>
      <c r="P1015" s="3">
        <v>-0.29399999999999998</v>
      </c>
      <c r="Q1015" s="3">
        <v>0</v>
      </c>
      <c r="R1015" s="3">
        <v>0</v>
      </c>
      <c r="S1015" s="3">
        <v>0</v>
      </c>
      <c r="T1015" s="3">
        <v>0</v>
      </c>
      <c r="U1015" s="3">
        <v>1690.4579999999999</v>
      </c>
      <c r="V1015" s="163">
        <f ca="1">SUM(INDIRECT(Inputs!$C$11&amp;ROW()&amp;":"&amp;Inputs!$C$12&amp;ROW()))</f>
        <v>0</v>
      </c>
      <c r="W1015" s="163">
        <f ca="1">SUM(INDIRECT(Inputs!$C$13&amp;ROW()&amp;":"&amp;Inputs!$C$14&amp;ROW()))</f>
        <v>1690.4579999999999</v>
      </c>
      <c r="X1015" s="3" t="str">
        <f>IF(COUNTIFS(Lookups!$A:$A,C1015)=1,"Gross Sales","")</f>
        <v/>
      </c>
      <c r="Y1015" s="3" t="str">
        <f>IF(COUNTIFS(Lookups!$D:$D,C1015)=1,"Bar Sales","")</f>
        <v/>
      </c>
      <c r="Z1015" s="3" t="str">
        <f>IFERROR(VLOOKUP(C1015*1,Lookups!$D:$F,3,FALSE),"")</f>
        <v/>
      </c>
      <c r="AA1015" s="3" t="str">
        <f>IFERROR(VLOOKUP($C1015*1,Lookups!$H:$N,3,FALSE),"")</f>
        <v>Sales</v>
      </c>
      <c r="AB1015" s="3" t="str">
        <f>IFERROR(VLOOKUP($C1015*1,Lookups!$H:$N,4,FALSE),"")</f>
        <v>Dinner</v>
      </c>
      <c r="AC1015" s="3" t="str">
        <f>IFERROR(VLOOKUP($C1015*1,Lookups!$H:$N,5,FALSE),"")</f>
        <v>Other</v>
      </c>
      <c r="AD1015" s="3" t="str">
        <f>IFERROR(VLOOKUP($C1015*1,Lookups!$H:$N,6,FALSE),"")</f>
        <v>Food</v>
      </c>
      <c r="AE1015" s="3">
        <f>IFERROR(VLOOKUP($C1015*1,Lookups!$H:$N,7,FALSE),"")</f>
        <v>0</v>
      </c>
      <c r="AF1015" s="3" t="str">
        <f>VLOOKUP(B1015*1,Stores!$A:$C,3,FALSE)</f>
        <v>DFG</v>
      </c>
    </row>
    <row r="1016" spans="1:32">
      <c r="A1016" s="3" t="s">
        <v>917</v>
      </c>
      <c r="B1016" s="3" t="s">
        <v>944</v>
      </c>
      <c r="C1016" s="3">
        <v>999223</v>
      </c>
      <c r="D1016" s="3" t="s">
        <v>918</v>
      </c>
      <c r="E1016" s="3" t="s">
        <v>519</v>
      </c>
      <c r="F1016" s="3">
        <v>2016</v>
      </c>
      <c r="G1016" s="164">
        <v>0</v>
      </c>
      <c r="H1016" s="3">
        <v>538.17819999999995</v>
      </c>
      <c r="I1016" s="3">
        <v>325.34809999999993</v>
      </c>
      <c r="J1016" s="3">
        <v>512.58199999999988</v>
      </c>
      <c r="K1016" s="3">
        <v>242.8314</v>
      </c>
      <c r="L1016" s="3">
        <v>454.45049999999992</v>
      </c>
      <c r="M1016" s="3">
        <v>284.64344999999997</v>
      </c>
      <c r="N1016" s="3">
        <v>527.22844999999995</v>
      </c>
      <c r="O1016" s="3">
        <v>430.745</v>
      </c>
      <c r="P1016" s="3">
        <v>298.52480000000003</v>
      </c>
      <c r="Q1016" s="3">
        <v>0</v>
      </c>
      <c r="R1016" s="3">
        <v>0</v>
      </c>
      <c r="S1016" s="3">
        <v>0</v>
      </c>
      <c r="T1016" s="3">
        <v>0</v>
      </c>
      <c r="U1016" s="3">
        <v>3614.5319</v>
      </c>
      <c r="V1016" s="163">
        <f ca="1">SUM(INDIRECT(Inputs!$C$11&amp;ROW()&amp;":"&amp;Inputs!$C$12&amp;ROW()))</f>
        <v>0</v>
      </c>
      <c r="W1016" s="163">
        <f ca="1">SUM(INDIRECT(Inputs!$C$13&amp;ROW()&amp;":"&amp;Inputs!$C$14&amp;ROW()))</f>
        <v>3614.5319</v>
      </c>
      <c r="X1016" s="3" t="str">
        <f>IF(COUNTIFS(Lookups!$A:$A,C1016)=1,"Gross Sales","")</f>
        <v/>
      </c>
      <c r="Y1016" s="3" t="str">
        <f>IF(COUNTIFS(Lookups!$D:$D,C1016)=1,"Bar Sales","")</f>
        <v/>
      </c>
      <c r="Z1016" s="3" t="str">
        <f>IFERROR(VLOOKUP(C1016*1,Lookups!$D:$F,3,FALSE),"")</f>
        <v/>
      </c>
      <c r="AA1016" s="3" t="str">
        <f>IFERROR(VLOOKUP($C1016*1,Lookups!$H:$N,3,FALSE),"")</f>
        <v>Sales</v>
      </c>
      <c r="AB1016" s="3" t="str">
        <f>IFERROR(VLOOKUP($C1016*1,Lookups!$H:$N,4,FALSE),"")</f>
        <v>Dinner</v>
      </c>
      <c r="AC1016" s="3" t="str">
        <f>IFERROR(VLOOKUP($C1016*1,Lookups!$H:$N,5,FALSE),"")</f>
        <v>Other</v>
      </c>
      <c r="AD1016" s="3" t="str">
        <f>IFERROR(VLOOKUP($C1016*1,Lookups!$H:$N,6,FALSE),"")</f>
        <v>Food</v>
      </c>
      <c r="AE1016" s="3">
        <f>IFERROR(VLOOKUP($C1016*1,Lookups!$H:$N,7,FALSE),"")</f>
        <v>0</v>
      </c>
      <c r="AF1016" s="3" t="str">
        <f>VLOOKUP(B1016*1,Stores!$A:$C,3,FALSE)</f>
        <v>DFG</v>
      </c>
    </row>
    <row r="1017" spans="1:32">
      <c r="A1017" s="3" t="s">
        <v>917</v>
      </c>
      <c r="B1017" s="3" t="s">
        <v>945</v>
      </c>
      <c r="C1017" s="3">
        <v>999223</v>
      </c>
      <c r="D1017" s="3" t="s">
        <v>918</v>
      </c>
      <c r="E1017" s="3" t="s">
        <v>519</v>
      </c>
      <c r="F1017" s="3">
        <v>2016</v>
      </c>
      <c r="G1017" s="164">
        <v>0</v>
      </c>
      <c r="H1017" s="3">
        <v>1337.1119999999999</v>
      </c>
      <c r="I1017" s="3">
        <v>1124.3925000000002</v>
      </c>
      <c r="J1017" s="3">
        <v>1240.9505499999998</v>
      </c>
      <c r="K1017" s="3">
        <v>953.47839999999997</v>
      </c>
      <c r="L1017" s="3">
        <v>1083.2639999999999</v>
      </c>
      <c r="M1017" s="3">
        <v>1071.1333500000001</v>
      </c>
      <c r="N1017" s="3">
        <v>346.02750000000003</v>
      </c>
      <c r="O1017" s="3">
        <v>453.81840000000005</v>
      </c>
      <c r="P1017" s="3">
        <v>89.487999999999985</v>
      </c>
      <c r="Q1017" s="3">
        <v>0</v>
      </c>
      <c r="R1017" s="3">
        <v>0</v>
      </c>
      <c r="S1017" s="3">
        <v>0</v>
      </c>
      <c r="T1017" s="3">
        <v>0</v>
      </c>
      <c r="U1017" s="3">
        <v>7699.6647000000003</v>
      </c>
      <c r="V1017" s="163">
        <f ca="1">SUM(INDIRECT(Inputs!$C$11&amp;ROW()&amp;":"&amp;Inputs!$C$12&amp;ROW()))</f>
        <v>0</v>
      </c>
      <c r="W1017" s="163">
        <f ca="1">SUM(INDIRECT(Inputs!$C$13&amp;ROW()&amp;":"&amp;Inputs!$C$14&amp;ROW()))</f>
        <v>7699.6647000000003</v>
      </c>
      <c r="X1017" s="3" t="str">
        <f>IF(COUNTIFS(Lookups!$A:$A,C1017)=1,"Gross Sales","")</f>
        <v/>
      </c>
      <c r="Y1017" s="3" t="str">
        <f>IF(COUNTIFS(Lookups!$D:$D,C1017)=1,"Bar Sales","")</f>
        <v/>
      </c>
      <c r="Z1017" s="3" t="str">
        <f>IFERROR(VLOOKUP(C1017*1,Lookups!$D:$F,3,FALSE),"")</f>
        <v/>
      </c>
      <c r="AA1017" s="3" t="str">
        <f>IFERROR(VLOOKUP($C1017*1,Lookups!$H:$N,3,FALSE),"")</f>
        <v>Sales</v>
      </c>
      <c r="AB1017" s="3" t="str">
        <f>IFERROR(VLOOKUP($C1017*1,Lookups!$H:$N,4,FALSE),"")</f>
        <v>Dinner</v>
      </c>
      <c r="AC1017" s="3" t="str">
        <f>IFERROR(VLOOKUP($C1017*1,Lookups!$H:$N,5,FALSE),"")</f>
        <v>Other</v>
      </c>
      <c r="AD1017" s="3" t="str">
        <f>IFERROR(VLOOKUP($C1017*1,Lookups!$H:$N,6,FALSE),"")</f>
        <v>Food</v>
      </c>
      <c r="AE1017" s="3">
        <f>IFERROR(VLOOKUP($C1017*1,Lookups!$H:$N,7,FALSE),"")</f>
        <v>0</v>
      </c>
      <c r="AF1017" s="3" t="str">
        <f>VLOOKUP(B1017*1,Stores!$A:$C,3,FALSE)</f>
        <v>DFG</v>
      </c>
    </row>
    <row r="1018" spans="1:32">
      <c r="A1018" s="3" t="s">
        <v>917</v>
      </c>
      <c r="B1018" s="3" t="s">
        <v>946</v>
      </c>
      <c r="C1018" s="3">
        <v>999223</v>
      </c>
      <c r="D1018" s="3" t="s">
        <v>918</v>
      </c>
      <c r="E1018" s="3" t="s">
        <v>519</v>
      </c>
      <c r="F1018" s="3">
        <v>2016</v>
      </c>
      <c r="G1018" s="164">
        <v>0</v>
      </c>
      <c r="H1018" s="3">
        <v>0</v>
      </c>
      <c r="I1018" s="3">
        <v>32.570999999999998</v>
      </c>
      <c r="J1018" s="3">
        <v>10.25325</v>
      </c>
      <c r="K1018" s="3">
        <v>0</v>
      </c>
      <c r="L1018" s="3">
        <v>0</v>
      </c>
      <c r="M1018" s="3">
        <v>35.0595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77.883749999999992</v>
      </c>
      <c r="V1018" s="163">
        <f ca="1">SUM(INDIRECT(Inputs!$C$11&amp;ROW()&amp;":"&amp;Inputs!$C$12&amp;ROW()))</f>
        <v>0</v>
      </c>
      <c r="W1018" s="163">
        <f ca="1">SUM(INDIRECT(Inputs!$C$13&amp;ROW()&amp;":"&amp;Inputs!$C$14&amp;ROW()))</f>
        <v>77.883749999999992</v>
      </c>
      <c r="X1018" s="3" t="str">
        <f>IF(COUNTIFS(Lookups!$A:$A,C1018)=1,"Gross Sales","")</f>
        <v/>
      </c>
      <c r="Y1018" s="3" t="str">
        <f>IF(COUNTIFS(Lookups!$D:$D,C1018)=1,"Bar Sales","")</f>
        <v/>
      </c>
      <c r="Z1018" s="3" t="str">
        <f>IFERROR(VLOOKUP(C1018*1,Lookups!$D:$F,3,FALSE),"")</f>
        <v/>
      </c>
      <c r="AA1018" s="3" t="str">
        <f>IFERROR(VLOOKUP($C1018*1,Lookups!$H:$N,3,FALSE),"")</f>
        <v>Sales</v>
      </c>
      <c r="AB1018" s="3" t="str">
        <f>IFERROR(VLOOKUP($C1018*1,Lookups!$H:$N,4,FALSE),"")</f>
        <v>Dinner</v>
      </c>
      <c r="AC1018" s="3" t="str">
        <f>IFERROR(VLOOKUP($C1018*1,Lookups!$H:$N,5,FALSE),"")</f>
        <v>Other</v>
      </c>
      <c r="AD1018" s="3" t="str">
        <f>IFERROR(VLOOKUP($C1018*1,Lookups!$H:$N,6,FALSE),"")</f>
        <v>Food</v>
      </c>
      <c r="AE1018" s="3">
        <f>IFERROR(VLOOKUP($C1018*1,Lookups!$H:$N,7,FALSE),"")</f>
        <v>0</v>
      </c>
      <c r="AF1018" s="3" t="str">
        <f>VLOOKUP(B1018*1,Stores!$A:$C,3,FALSE)</f>
        <v>DFG</v>
      </c>
    </row>
    <row r="1019" spans="1:32">
      <c r="A1019" s="3" t="s">
        <v>917</v>
      </c>
      <c r="B1019" s="3" t="s">
        <v>947</v>
      </c>
      <c r="C1019" s="3">
        <v>999223</v>
      </c>
      <c r="D1019" s="3" t="s">
        <v>918</v>
      </c>
      <c r="E1019" s="3" t="s">
        <v>519</v>
      </c>
      <c r="F1019" s="3">
        <v>2016</v>
      </c>
      <c r="G1019" s="164">
        <v>0</v>
      </c>
      <c r="H1019" s="3">
        <v>27.306999999999995</v>
      </c>
      <c r="I1019" s="3">
        <v>0</v>
      </c>
      <c r="J1019" s="3">
        <v>0</v>
      </c>
      <c r="K1019" s="3">
        <v>3.234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30.540999999999997</v>
      </c>
      <c r="V1019" s="163">
        <f ca="1">SUM(INDIRECT(Inputs!$C$11&amp;ROW()&amp;":"&amp;Inputs!$C$12&amp;ROW()))</f>
        <v>0</v>
      </c>
      <c r="W1019" s="163">
        <f ca="1">SUM(INDIRECT(Inputs!$C$13&amp;ROW()&amp;":"&amp;Inputs!$C$14&amp;ROW()))</f>
        <v>30.540999999999997</v>
      </c>
      <c r="X1019" s="3" t="str">
        <f>IF(COUNTIFS(Lookups!$A:$A,C1019)=1,"Gross Sales","")</f>
        <v/>
      </c>
      <c r="Y1019" s="3" t="str">
        <f>IF(COUNTIFS(Lookups!$D:$D,C1019)=1,"Bar Sales","")</f>
        <v/>
      </c>
      <c r="Z1019" s="3" t="str">
        <f>IFERROR(VLOOKUP(C1019*1,Lookups!$D:$F,3,FALSE),"")</f>
        <v/>
      </c>
      <c r="AA1019" s="3" t="str">
        <f>IFERROR(VLOOKUP($C1019*1,Lookups!$H:$N,3,FALSE),"")</f>
        <v>Sales</v>
      </c>
      <c r="AB1019" s="3" t="str">
        <f>IFERROR(VLOOKUP($C1019*1,Lookups!$H:$N,4,FALSE),"")</f>
        <v>Dinner</v>
      </c>
      <c r="AC1019" s="3" t="str">
        <f>IFERROR(VLOOKUP($C1019*1,Lookups!$H:$N,5,FALSE),"")</f>
        <v>Other</v>
      </c>
      <c r="AD1019" s="3" t="str">
        <f>IFERROR(VLOOKUP($C1019*1,Lookups!$H:$N,6,FALSE),"")</f>
        <v>Food</v>
      </c>
      <c r="AE1019" s="3">
        <f>IFERROR(VLOOKUP($C1019*1,Lookups!$H:$N,7,FALSE),"")</f>
        <v>0</v>
      </c>
      <c r="AF1019" s="3" t="str">
        <f>VLOOKUP(B1019*1,Stores!$A:$C,3,FALSE)</f>
        <v>DFG</v>
      </c>
    </row>
    <row r="1020" spans="1:32">
      <c r="A1020" s="3" t="s">
        <v>917</v>
      </c>
      <c r="B1020" s="3" t="s">
        <v>948</v>
      </c>
      <c r="C1020" s="3">
        <v>999223</v>
      </c>
      <c r="D1020" s="3" t="s">
        <v>918</v>
      </c>
      <c r="E1020" s="3" t="s">
        <v>519</v>
      </c>
      <c r="F1020" s="3">
        <v>2016</v>
      </c>
      <c r="G1020" s="164">
        <v>0</v>
      </c>
      <c r="H1020" s="3">
        <v>0</v>
      </c>
      <c r="I1020" s="3">
        <v>0</v>
      </c>
      <c r="J1020" s="3">
        <v>83.789999999999992</v>
      </c>
      <c r="K1020" s="3">
        <v>0</v>
      </c>
      <c r="L1020" s="3">
        <v>206.09399999999999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289.88400000000001</v>
      </c>
      <c r="V1020" s="163">
        <f ca="1">SUM(INDIRECT(Inputs!$C$11&amp;ROW()&amp;":"&amp;Inputs!$C$12&amp;ROW()))</f>
        <v>0</v>
      </c>
      <c r="W1020" s="163">
        <f ca="1">SUM(INDIRECT(Inputs!$C$13&amp;ROW()&amp;":"&amp;Inputs!$C$14&amp;ROW()))</f>
        <v>289.88400000000001</v>
      </c>
      <c r="X1020" s="3" t="str">
        <f>IF(COUNTIFS(Lookups!$A:$A,C1020)=1,"Gross Sales","")</f>
        <v/>
      </c>
      <c r="Y1020" s="3" t="str">
        <f>IF(COUNTIFS(Lookups!$D:$D,C1020)=1,"Bar Sales","")</f>
        <v/>
      </c>
      <c r="Z1020" s="3" t="str">
        <f>IFERROR(VLOOKUP(C1020*1,Lookups!$D:$F,3,FALSE),"")</f>
        <v/>
      </c>
      <c r="AA1020" s="3" t="str">
        <f>IFERROR(VLOOKUP($C1020*1,Lookups!$H:$N,3,FALSE),"")</f>
        <v>Sales</v>
      </c>
      <c r="AB1020" s="3" t="str">
        <f>IFERROR(VLOOKUP($C1020*1,Lookups!$H:$N,4,FALSE),"")</f>
        <v>Dinner</v>
      </c>
      <c r="AC1020" s="3" t="str">
        <f>IFERROR(VLOOKUP($C1020*1,Lookups!$H:$N,5,FALSE),"")</f>
        <v>Other</v>
      </c>
      <c r="AD1020" s="3" t="str">
        <f>IFERROR(VLOOKUP($C1020*1,Lookups!$H:$N,6,FALSE),"")</f>
        <v>Food</v>
      </c>
      <c r="AE1020" s="3">
        <f>IFERROR(VLOOKUP($C1020*1,Lookups!$H:$N,7,FALSE),"")</f>
        <v>0</v>
      </c>
      <c r="AF1020" s="3" t="str">
        <f>VLOOKUP(B1020*1,Stores!$A:$C,3,FALSE)</f>
        <v>DFG</v>
      </c>
    </row>
    <row r="1021" spans="1:32">
      <c r="A1021" s="3" t="s">
        <v>917</v>
      </c>
      <c r="B1021" s="3" t="s">
        <v>949</v>
      </c>
      <c r="C1021" s="3">
        <v>999223</v>
      </c>
      <c r="D1021" s="3" t="s">
        <v>918</v>
      </c>
      <c r="E1021" s="3" t="s">
        <v>519</v>
      </c>
      <c r="F1021" s="3">
        <v>2016</v>
      </c>
      <c r="G1021" s="164">
        <v>0</v>
      </c>
      <c r="H1021" s="3">
        <v>34.544999999999995</v>
      </c>
      <c r="I1021" s="3">
        <v>30.183999999999997</v>
      </c>
      <c r="J1021" s="3">
        <v>292.67</v>
      </c>
      <c r="K1021" s="3">
        <v>32.843999999999994</v>
      </c>
      <c r="L1021" s="3">
        <v>123.64799999999998</v>
      </c>
      <c r="M1021" s="3">
        <v>143.43699999999998</v>
      </c>
      <c r="N1021" s="3">
        <v>126.07699999999997</v>
      </c>
      <c r="O1021" s="3">
        <v>93.957499999999996</v>
      </c>
      <c r="P1021" s="3">
        <v>71.697499999999991</v>
      </c>
      <c r="Q1021" s="3">
        <v>0</v>
      </c>
      <c r="R1021" s="3">
        <v>0</v>
      </c>
      <c r="S1021" s="3">
        <v>0</v>
      </c>
      <c r="T1021" s="3">
        <v>0</v>
      </c>
      <c r="U1021" s="3">
        <v>949.06</v>
      </c>
      <c r="V1021" s="163">
        <f ca="1">SUM(INDIRECT(Inputs!$C$11&amp;ROW()&amp;":"&amp;Inputs!$C$12&amp;ROW()))</f>
        <v>0</v>
      </c>
      <c r="W1021" s="163">
        <f ca="1">SUM(INDIRECT(Inputs!$C$13&amp;ROW()&amp;":"&amp;Inputs!$C$14&amp;ROW()))</f>
        <v>949.06</v>
      </c>
      <c r="X1021" s="3" t="str">
        <f>IF(COUNTIFS(Lookups!$A:$A,C1021)=1,"Gross Sales","")</f>
        <v/>
      </c>
      <c r="Y1021" s="3" t="str">
        <f>IF(COUNTIFS(Lookups!$D:$D,C1021)=1,"Bar Sales","")</f>
        <v/>
      </c>
      <c r="Z1021" s="3" t="str">
        <f>IFERROR(VLOOKUP(C1021*1,Lookups!$D:$F,3,FALSE),"")</f>
        <v/>
      </c>
      <c r="AA1021" s="3" t="str">
        <f>IFERROR(VLOOKUP($C1021*1,Lookups!$H:$N,3,FALSE),"")</f>
        <v>Sales</v>
      </c>
      <c r="AB1021" s="3" t="str">
        <f>IFERROR(VLOOKUP($C1021*1,Lookups!$H:$N,4,FALSE),"")</f>
        <v>Dinner</v>
      </c>
      <c r="AC1021" s="3" t="str">
        <f>IFERROR(VLOOKUP($C1021*1,Lookups!$H:$N,5,FALSE),"")</f>
        <v>Other</v>
      </c>
      <c r="AD1021" s="3" t="str">
        <f>IFERROR(VLOOKUP($C1021*1,Lookups!$H:$N,6,FALSE),"")</f>
        <v>Food</v>
      </c>
      <c r="AE1021" s="3">
        <f>IFERROR(VLOOKUP($C1021*1,Lookups!$H:$N,7,FALSE),"")</f>
        <v>0</v>
      </c>
      <c r="AF1021" s="3" t="str">
        <f>VLOOKUP(B1021*1,Stores!$A:$C,3,FALSE)</f>
        <v>DFG</v>
      </c>
    </row>
    <row r="1022" spans="1:32">
      <c r="A1022" s="3" t="s">
        <v>917</v>
      </c>
      <c r="B1022" s="3" t="s">
        <v>950</v>
      </c>
      <c r="C1022" s="3">
        <v>999223</v>
      </c>
      <c r="D1022" s="3" t="s">
        <v>918</v>
      </c>
      <c r="E1022" s="3" t="s">
        <v>519</v>
      </c>
      <c r="F1022" s="3">
        <v>2016</v>
      </c>
      <c r="G1022" s="164">
        <v>0</v>
      </c>
      <c r="H1022" s="3">
        <v>714.37099999999998</v>
      </c>
      <c r="I1022" s="3">
        <v>1404.2279999999998</v>
      </c>
      <c r="J1022" s="3">
        <v>1315.16</v>
      </c>
      <c r="K1022" s="3">
        <v>963.96299999999997</v>
      </c>
      <c r="L1022" s="3">
        <v>1663.8439999999998</v>
      </c>
      <c r="M1022" s="3">
        <v>975.74399999999991</v>
      </c>
      <c r="N1022" s="3">
        <v>986.95799999999986</v>
      </c>
      <c r="O1022" s="3">
        <v>936.68399999999986</v>
      </c>
      <c r="P1022" s="3">
        <v>247.91200000000001</v>
      </c>
      <c r="Q1022" s="3">
        <v>0</v>
      </c>
      <c r="R1022" s="3">
        <v>0</v>
      </c>
      <c r="S1022" s="3">
        <v>0</v>
      </c>
      <c r="T1022" s="3">
        <v>0</v>
      </c>
      <c r="U1022" s="3">
        <v>9208.8639999999996</v>
      </c>
      <c r="V1022" s="163">
        <f ca="1">SUM(INDIRECT(Inputs!$C$11&amp;ROW()&amp;":"&amp;Inputs!$C$12&amp;ROW()))</f>
        <v>0</v>
      </c>
      <c r="W1022" s="163">
        <f ca="1">SUM(INDIRECT(Inputs!$C$13&amp;ROW()&amp;":"&amp;Inputs!$C$14&amp;ROW()))</f>
        <v>9208.8639999999996</v>
      </c>
      <c r="X1022" s="3" t="str">
        <f>IF(COUNTIFS(Lookups!$A:$A,C1022)=1,"Gross Sales","")</f>
        <v/>
      </c>
      <c r="Y1022" s="3" t="str">
        <f>IF(COUNTIFS(Lookups!$D:$D,C1022)=1,"Bar Sales","")</f>
        <v/>
      </c>
      <c r="Z1022" s="3" t="str">
        <f>IFERROR(VLOOKUP(C1022*1,Lookups!$D:$F,3,FALSE),"")</f>
        <v/>
      </c>
      <c r="AA1022" s="3" t="str">
        <f>IFERROR(VLOOKUP($C1022*1,Lookups!$H:$N,3,FALSE),"")</f>
        <v>Sales</v>
      </c>
      <c r="AB1022" s="3" t="str">
        <f>IFERROR(VLOOKUP($C1022*1,Lookups!$H:$N,4,FALSE),"")</f>
        <v>Dinner</v>
      </c>
      <c r="AC1022" s="3" t="str">
        <f>IFERROR(VLOOKUP($C1022*1,Lookups!$H:$N,5,FALSE),"")</f>
        <v>Other</v>
      </c>
      <c r="AD1022" s="3" t="str">
        <f>IFERROR(VLOOKUP($C1022*1,Lookups!$H:$N,6,FALSE),"")</f>
        <v>Food</v>
      </c>
      <c r="AE1022" s="3">
        <f>IFERROR(VLOOKUP($C1022*1,Lookups!$H:$N,7,FALSE),"")</f>
        <v>0</v>
      </c>
      <c r="AF1022" s="3" t="str">
        <f>VLOOKUP(B1022*1,Stores!$A:$C,3,FALSE)</f>
        <v>DFG</v>
      </c>
    </row>
    <row r="1023" spans="1:32">
      <c r="A1023" s="3" t="s">
        <v>917</v>
      </c>
      <c r="B1023" s="3" t="s">
        <v>951</v>
      </c>
      <c r="C1023" s="3">
        <v>999223</v>
      </c>
      <c r="D1023" s="3" t="s">
        <v>918</v>
      </c>
      <c r="E1023" s="3" t="s">
        <v>519</v>
      </c>
      <c r="F1023" s="3">
        <v>2016</v>
      </c>
      <c r="G1023" s="164">
        <v>0</v>
      </c>
      <c r="H1023" s="3">
        <v>-102.2868</v>
      </c>
      <c r="I1023" s="3">
        <v>0</v>
      </c>
      <c r="J1023" s="3">
        <v>0</v>
      </c>
      <c r="K1023" s="3">
        <v>0</v>
      </c>
      <c r="L1023" s="3">
        <v>41.054999999999993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-61.231800000000007</v>
      </c>
      <c r="V1023" s="163">
        <f ca="1">SUM(INDIRECT(Inputs!$C$11&amp;ROW()&amp;":"&amp;Inputs!$C$12&amp;ROW()))</f>
        <v>0</v>
      </c>
      <c r="W1023" s="163">
        <f ca="1">SUM(INDIRECT(Inputs!$C$13&amp;ROW()&amp;":"&amp;Inputs!$C$14&amp;ROW()))</f>
        <v>-61.231800000000007</v>
      </c>
      <c r="X1023" s="3" t="str">
        <f>IF(COUNTIFS(Lookups!$A:$A,C1023)=1,"Gross Sales","")</f>
        <v/>
      </c>
      <c r="Y1023" s="3" t="str">
        <f>IF(COUNTIFS(Lookups!$D:$D,C1023)=1,"Bar Sales","")</f>
        <v/>
      </c>
      <c r="Z1023" s="3" t="str">
        <f>IFERROR(VLOOKUP(C1023*1,Lookups!$D:$F,3,FALSE),"")</f>
        <v/>
      </c>
      <c r="AA1023" s="3" t="str">
        <f>IFERROR(VLOOKUP($C1023*1,Lookups!$H:$N,3,FALSE),"")</f>
        <v>Sales</v>
      </c>
      <c r="AB1023" s="3" t="str">
        <f>IFERROR(VLOOKUP($C1023*1,Lookups!$H:$N,4,FALSE),"")</f>
        <v>Dinner</v>
      </c>
      <c r="AC1023" s="3" t="str">
        <f>IFERROR(VLOOKUP($C1023*1,Lookups!$H:$N,5,FALSE),"")</f>
        <v>Other</v>
      </c>
      <c r="AD1023" s="3" t="str">
        <f>IFERROR(VLOOKUP($C1023*1,Lookups!$H:$N,6,FALSE),"")</f>
        <v>Food</v>
      </c>
      <c r="AE1023" s="3">
        <f>IFERROR(VLOOKUP($C1023*1,Lookups!$H:$N,7,FALSE),"")</f>
        <v>0</v>
      </c>
      <c r="AF1023" s="3" t="str">
        <f>VLOOKUP(B1023*1,Stores!$A:$C,3,FALSE)</f>
        <v>DFG</v>
      </c>
    </row>
    <row r="1024" spans="1:32">
      <c r="A1024" s="3" t="s">
        <v>917</v>
      </c>
      <c r="B1024" s="3" t="s">
        <v>952</v>
      </c>
      <c r="C1024" s="3">
        <v>999223</v>
      </c>
      <c r="D1024" s="3" t="s">
        <v>918</v>
      </c>
      <c r="E1024" s="3" t="s">
        <v>519</v>
      </c>
      <c r="F1024" s="3">
        <v>2016</v>
      </c>
      <c r="G1024" s="164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1258.5125</v>
      </c>
      <c r="O1024" s="3">
        <v>1881.7889999999998</v>
      </c>
      <c r="P1024" s="3">
        <v>231.42000000000002</v>
      </c>
      <c r="Q1024" s="3">
        <v>0</v>
      </c>
      <c r="R1024" s="3">
        <v>0</v>
      </c>
      <c r="S1024" s="3">
        <v>0</v>
      </c>
      <c r="T1024" s="3">
        <v>0</v>
      </c>
      <c r="U1024" s="3">
        <v>3371.7214999999997</v>
      </c>
      <c r="V1024" s="163">
        <f ca="1">SUM(INDIRECT(Inputs!$C$11&amp;ROW()&amp;":"&amp;Inputs!$C$12&amp;ROW()))</f>
        <v>0</v>
      </c>
      <c r="W1024" s="163">
        <f ca="1">SUM(INDIRECT(Inputs!$C$13&amp;ROW()&amp;":"&amp;Inputs!$C$14&amp;ROW()))</f>
        <v>3371.7214999999997</v>
      </c>
      <c r="X1024" s="3" t="str">
        <f>IF(COUNTIFS(Lookups!$A:$A,C1024)=1,"Gross Sales","")</f>
        <v/>
      </c>
      <c r="Y1024" s="3" t="str">
        <f>IF(COUNTIFS(Lookups!$D:$D,C1024)=1,"Bar Sales","")</f>
        <v/>
      </c>
      <c r="Z1024" s="3" t="str">
        <f>IFERROR(VLOOKUP(C1024*1,Lookups!$D:$F,3,FALSE),"")</f>
        <v/>
      </c>
      <c r="AA1024" s="3" t="str">
        <f>IFERROR(VLOOKUP($C1024*1,Lookups!$H:$N,3,FALSE),"")</f>
        <v>Sales</v>
      </c>
      <c r="AB1024" s="3" t="str">
        <f>IFERROR(VLOOKUP($C1024*1,Lookups!$H:$N,4,FALSE),"")</f>
        <v>Dinner</v>
      </c>
      <c r="AC1024" s="3" t="str">
        <f>IFERROR(VLOOKUP($C1024*1,Lookups!$H:$N,5,FALSE),"")</f>
        <v>Other</v>
      </c>
      <c r="AD1024" s="3" t="str">
        <f>IFERROR(VLOOKUP($C1024*1,Lookups!$H:$N,6,FALSE),"")</f>
        <v>Food</v>
      </c>
      <c r="AE1024" s="3">
        <f>IFERROR(VLOOKUP($C1024*1,Lookups!$H:$N,7,FALSE),"")</f>
        <v>0</v>
      </c>
      <c r="AF1024" s="3" t="str">
        <f>VLOOKUP(B1024*1,Stores!$A:$C,3,FALSE)</f>
        <v>DFG</v>
      </c>
    </row>
    <row r="1025" spans="1:32">
      <c r="A1025" s="3" t="s">
        <v>917</v>
      </c>
      <c r="B1025" s="3" t="s">
        <v>920</v>
      </c>
      <c r="C1025" s="3">
        <v>999224</v>
      </c>
      <c r="D1025" s="3" t="s">
        <v>918</v>
      </c>
      <c r="E1025" s="3" t="s">
        <v>524</v>
      </c>
      <c r="F1025" s="3">
        <v>2016</v>
      </c>
      <c r="G1025" s="164">
        <v>0</v>
      </c>
      <c r="H1025" s="3">
        <v>49.28</v>
      </c>
      <c r="I1025" s="3">
        <v>0</v>
      </c>
      <c r="J1025" s="3">
        <v>0</v>
      </c>
      <c r="K1025" s="3">
        <v>436.85949999999991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486.13949999999988</v>
      </c>
      <c r="V1025" s="163">
        <f ca="1">SUM(INDIRECT(Inputs!$C$11&amp;ROW()&amp;":"&amp;Inputs!$C$12&amp;ROW()))</f>
        <v>0</v>
      </c>
      <c r="W1025" s="163">
        <f ca="1">SUM(INDIRECT(Inputs!$C$13&amp;ROW()&amp;":"&amp;Inputs!$C$14&amp;ROW()))</f>
        <v>486.13949999999988</v>
      </c>
      <c r="X1025" s="3" t="str">
        <f>IF(COUNTIFS(Lookups!$A:$A,C1025)=1,"Gross Sales","")</f>
        <v/>
      </c>
      <c r="Y1025" s="3" t="str">
        <f>IF(COUNTIFS(Lookups!$D:$D,C1025)=1,"Bar Sales","")</f>
        <v/>
      </c>
      <c r="Z1025" s="3" t="str">
        <f>IFERROR(VLOOKUP(C1025*1,Lookups!$D:$F,3,FALSE),"")</f>
        <v/>
      </c>
      <c r="AA1025" s="3" t="str">
        <f>IFERROR(VLOOKUP($C1025*1,Lookups!$H:$N,3,FALSE),"")</f>
        <v>Sales</v>
      </c>
      <c r="AB1025" s="3" t="str">
        <f>IFERROR(VLOOKUP($C1025*1,Lookups!$H:$N,4,FALSE),"")</f>
        <v>Lunch</v>
      </c>
      <c r="AC1025" s="3" t="str">
        <f>IFERROR(VLOOKUP($C1025*1,Lookups!$H:$N,5,FALSE),"")</f>
        <v>Other</v>
      </c>
      <c r="AD1025" s="3" t="str">
        <f>IFERROR(VLOOKUP($C1025*1,Lookups!$H:$N,6,FALSE),"")</f>
        <v>Food</v>
      </c>
      <c r="AE1025" s="3">
        <f>IFERROR(VLOOKUP($C1025*1,Lookups!$H:$N,7,FALSE),"")</f>
        <v>0</v>
      </c>
      <c r="AF1025" s="3" t="str">
        <f>VLOOKUP(B1025*1,Stores!$A:$C,3,FALSE)</f>
        <v>DFDE</v>
      </c>
    </row>
    <row r="1026" spans="1:32">
      <c r="A1026" s="3" t="s">
        <v>917</v>
      </c>
      <c r="B1026" s="3" t="s">
        <v>921</v>
      </c>
      <c r="C1026" s="3">
        <v>999224</v>
      </c>
      <c r="D1026" s="3" t="s">
        <v>918</v>
      </c>
      <c r="E1026" s="3" t="s">
        <v>524</v>
      </c>
      <c r="F1026" s="3">
        <v>2016</v>
      </c>
      <c r="G1026" s="164">
        <v>0</v>
      </c>
      <c r="H1026" s="3">
        <v>406.28006999999991</v>
      </c>
      <c r="I1026" s="3">
        <v>518.98</v>
      </c>
      <c r="J1026" s="3">
        <v>947.18679999999983</v>
      </c>
      <c r="K1026" s="3">
        <v>1532.8851999999997</v>
      </c>
      <c r="L1026" s="3">
        <v>2107.9516499999995</v>
      </c>
      <c r="M1026" s="3">
        <v>3263.2317200000002</v>
      </c>
      <c r="N1026" s="3">
        <v>1377.9674999999997</v>
      </c>
      <c r="O1026" s="3">
        <v>2221.5868499999997</v>
      </c>
      <c r="P1026" s="3">
        <v>3302.1962399999993</v>
      </c>
      <c r="Q1026" s="3">
        <v>4371.1003700000001</v>
      </c>
      <c r="R1026" s="3">
        <v>1444.92922</v>
      </c>
      <c r="S1026" s="3">
        <v>826.14524999999981</v>
      </c>
      <c r="T1026" s="3">
        <v>418.95</v>
      </c>
      <c r="U1026" s="3">
        <v>22739.390869999999</v>
      </c>
      <c r="V1026" s="163">
        <f ca="1">SUM(INDIRECT(Inputs!$C$11&amp;ROW()&amp;":"&amp;Inputs!$C$12&amp;ROW()))</f>
        <v>4371.1003700000001</v>
      </c>
      <c r="W1026" s="163">
        <f ca="1">SUM(INDIRECT(Inputs!$C$13&amp;ROW()&amp;":"&amp;Inputs!$C$14&amp;ROW()))</f>
        <v>20049.366399999999</v>
      </c>
      <c r="X1026" s="3" t="str">
        <f>IF(COUNTIFS(Lookups!$A:$A,C1026)=1,"Gross Sales","")</f>
        <v/>
      </c>
      <c r="Y1026" s="3" t="str">
        <f>IF(COUNTIFS(Lookups!$D:$D,C1026)=1,"Bar Sales","")</f>
        <v/>
      </c>
      <c r="Z1026" s="3" t="str">
        <f>IFERROR(VLOOKUP(C1026*1,Lookups!$D:$F,3,FALSE),"")</f>
        <v/>
      </c>
      <c r="AA1026" s="3" t="str">
        <f>IFERROR(VLOOKUP($C1026*1,Lookups!$H:$N,3,FALSE),"")</f>
        <v>Sales</v>
      </c>
      <c r="AB1026" s="3" t="str">
        <f>IFERROR(VLOOKUP($C1026*1,Lookups!$H:$N,4,FALSE),"")</f>
        <v>Lunch</v>
      </c>
      <c r="AC1026" s="3" t="str">
        <f>IFERROR(VLOOKUP($C1026*1,Lookups!$H:$N,5,FALSE),"")</f>
        <v>Other</v>
      </c>
      <c r="AD1026" s="3" t="str">
        <f>IFERROR(VLOOKUP($C1026*1,Lookups!$H:$N,6,FALSE),"")</f>
        <v>Food</v>
      </c>
      <c r="AE1026" s="3">
        <f>IFERROR(VLOOKUP($C1026*1,Lookups!$H:$N,7,FALSE),"")</f>
        <v>0</v>
      </c>
      <c r="AF1026" s="3" t="str">
        <f>VLOOKUP(B1026*1,Stores!$A:$C,3,FALSE)</f>
        <v>DFDE</v>
      </c>
    </row>
    <row r="1027" spans="1:32">
      <c r="A1027" s="3" t="s">
        <v>917</v>
      </c>
      <c r="B1027" s="3" t="s">
        <v>923</v>
      </c>
      <c r="C1027" s="3">
        <v>999224</v>
      </c>
      <c r="D1027" s="3" t="s">
        <v>918</v>
      </c>
      <c r="E1027" s="3" t="s">
        <v>524</v>
      </c>
      <c r="F1027" s="3">
        <v>2016</v>
      </c>
      <c r="G1027" s="164">
        <v>0</v>
      </c>
      <c r="H1027" s="3">
        <v>0</v>
      </c>
      <c r="I1027" s="3">
        <v>0</v>
      </c>
      <c r="J1027" s="3">
        <v>0</v>
      </c>
      <c r="K1027" s="3">
        <v>24.359999999999996</v>
      </c>
      <c r="L1027" s="3">
        <v>82.086200000000005</v>
      </c>
      <c r="M1027" s="3">
        <v>0</v>
      </c>
      <c r="N1027" s="3">
        <v>0</v>
      </c>
      <c r="O1027" s="3">
        <v>4.032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110.4782</v>
      </c>
      <c r="V1027" s="163">
        <f ca="1">SUM(INDIRECT(Inputs!$C$11&amp;ROW()&amp;":"&amp;Inputs!$C$12&amp;ROW()))</f>
        <v>0</v>
      </c>
      <c r="W1027" s="163">
        <f ca="1">SUM(INDIRECT(Inputs!$C$13&amp;ROW()&amp;":"&amp;Inputs!$C$14&amp;ROW()))</f>
        <v>110.4782</v>
      </c>
      <c r="X1027" s="3" t="str">
        <f>IF(COUNTIFS(Lookups!$A:$A,C1027)=1,"Gross Sales","")</f>
        <v/>
      </c>
      <c r="Y1027" s="3" t="str">
        <f>IF(COUNTIFS(Lookups!$D:$D,C1027)=1,"Bar Sales","")</f>
        <v/>
      </c>
      <c r="Z1027" s="3" t="str">
        <f>IFERROR(VLOOKUP(C1027*1,Lookups!$D:$F,3,FALSE),"")</f>
        <v/>
      </c>
      <c r="AA1027" s="3" t="str">
        <f>IFERROR(VLOOKUP($C1027*1,Lookups!$H:$N,3,FALSE),"")</f>
        <v>Sales</v>
      </c>
      <c r="AB1027" s="3" t="str">
        <f>IFERROR(VLOOKUP($C1027*1,Lookups!$H:$N,4,FALSE),"")</f>
        <v>Lunch</v>
      </c>
      <c r="AC1027" s="3" t="str">
        <f>IFERROR(VLOOKUP($C1027*1,Lookups!$H:$N,5,FALSE),"")</f>
        <v>Other</v>
      </c>
      <c r="AD1027" s="3" t="str">
        <f>IFERROR(VLOOKUP($C1027*1,Lookups!$H:$N,6,FALSE),"")</f>
        <v>Food</v>
      </c>
      <c r="AE1027" s="3">
        <f>IFERROR(VLOOKUP($C1027*1,Lookups!$H:$N,7,FALSE),"")</f>
        <v>0</v>
      </c>
      <c r="AF1027" s="3" t="str">
        <f>VLOOKUP(B1027*1,Stores!$A:$C,3,FALSE)</f>
        <v>DFDE</v>
      </c>
    </row>
    <row r="1028" spans="1:32">
      <c r="A1028" s="3" t="s">
        <v>917</v>
      </c>
      <c r="B1028" s="3" t="s">
        <v>924</v>
      </c>
      <c r="C1028" s="3">
        <v>999224</v>
      </c>
      <c r="D1028" s="3" t="s">
        <v>918</v>
      </c>
      <c r="E1028" s="3" t="s">
        <v>524</v>
      </c>
      <c r="F1028" s="3">
        <v>2016</v>
      </c>
      <c r="G1028" s="164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422.98199999999997</v>
      </c>
      <c r="R1028" s="3">
        <v>2541.616</v>
      </c>
      <c r="S1028" s="3">
        <v>2306.8639999999996</v>
      </c>
      <c r="T1028" s="3">
        <v>0</v>
      </c>
      <c r="U1028" s="3">
        <v>5271.4619999999995</v>
      </c>
      <c r="V1028" s="163">
        <f ca="1">SUM(INDIRECT(Inputs!$C$11&amp;ROW()&amp;":"&amp;Inputs!$C$12&amp;ROW()))</f>
        <v>422.98199999999997</v>
      </c>
      <c r="W1028" s="163">
        <f ca="1">SUM(INDIRECT(Inputs!$C$13&amp;ROW()&amp;":"&amp;Inputs!$C$14&amp;ROW()))</f>
        <v>422.98199999999997</v>
      </c>
      <c r="X1028" s="3" t="str">
        <f>IF(COUNTIFS(Lookups!$A:$A,C1028)=1,"Gross Sales","")</f>
        <v/>
      </c>
      <c r="Y1028" s="3" t="str">
        <f>IF(COUNTIFS(Lookups!$D:$D,C1028)=1,"Bar Sales","")</f>
        <v/>
      </c>
      <c r="Z1028" s="3" t="str">
        <f>IFERROR(VLOOKUP(C1028*1,Lookups!$D:$F,3,FALSE),"")</f>
        <v/>
      </c>
      <c r="AA1028" s="3" t="str">
        <f>IFERROR(VLOOKUP($C1028*1,Lookups!$H:$N,3,FALSE),"")</f>
        <v>Sales</v>
      </c>
      <c r="AB1028" s="3" t="str">
        <f>IFERROR(VLOOKUP($C1028*1,Lookups!$H:$N,4,FALSE),"")</f>
        <v>Lunch</v>
      </c>
      <c r="AC1028" s="3" t="str">
        <f>IFERROR(VLOOKUP($C1028*1,Lookups!$H:$N,5,FALSE),"")</f>
        <v>Other</v>
      </c>
      <c r="AD1028" s="3" t="str">
        <f>IFERROR(VLOOKUP($C1028*1,Lookups!$H:$N,6,FALSE),"")</f>
        <v>Food</v>
      </c>
      <c r="AE1028" s="3">
        <f>IFERROR(VLOOKUP($C1028*1,Lookups!$H:$N,7,FALSE),"")</f>
        <v>0</v>
      </c>
      <c r="AF1028" s="3" t="str">
        <f>VLOOKUP(B1028*1,Stores!$A:$C,3,FALSE)</f>
        <v>DFDE</v>
      </c>
    </row>
    <row r="1029" spans="1:32">
      <c r="A1029" s="3" t="s">
        <v>917</v>
      </c>
      <c r="B1029" s="3" t="s">
        <v>925</v>
      </c>
      <c r="C1029" s="3">
        <v>999224</v>
      </c>
      <c r="D1029" s="3" t="s">
        <v>918</v>
      </c>
      <c r="E1029" s="3" t="s">
        <v>524</v>
      </c>
      <c r="F1029" s="3">
        <v>2016</v>
      </c>
      <c r="G1029" s="164">
        <v>0</v>
      </c>
      <c r="H1029" s="3">
        <v>93.1875</v>
      </c>
      <c r="I1029" s="3">
        <v>505.56799999999993</v>
      </c>
      <c r="J1029" s="3">
        <v>0</v>
      </c>
      <c r="K1029" s="3">
        <v>154.68599999999998</v>
      </c>
      <c r="L1029" s="3">
        <v>85.697499999999991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839.1389999999999</v>
      </c>
      <c r="V1029" s="163">
        <f ca="1">SUM(INDIRECT(Inputs!$C$11&amp;ROW()&amp;":"&amp;Inputs!$C$12&amp;ROW()))</f>
        <v>0</v>
      </c>
      <c r="W1029" s="163">
        <f ca="1">SUM(INDIRECT(Inputs!$C$13&amp;ROW()&amp;":"&amp;Inputs!$C$14&amp;ROW()))</f>
        <v>839.1389999999999</v>
      </c>
      <c r="X1029" s="3" t="str">
        <f>IF(COUNTIFS(Lookups!$A:$A,C1029)=1,"Gross Sales","")</f>
        <v/>
      </c>
      <c r="Y1029" s="3" t="str">
        <f>IF(COUNTIFS(Lookups!$D:$D,C1029)=1,"Bar Sales","")</f>
        <v/>
      </c>
      <c r="Z1029" s="3" t="str">
        <f>IFERROR(VLOOKUP(C1029*1,Lookups!$D:$F,3,FALSE),"")</f>
        <v/>
      </c>
      <c r="AA1029" s="3" t="str">
        <f>IFERROR(VLOOKUP($C1029*1,Lookups!$H:$N,3,FALSE),"")</f>
        <v>Sales</v>
      </c>
      <c r="AB1029" s="3" t="str">
        <f>IFERROR(VLOOKUP($C1029*1,Lookups!$H:$N,4,FALSE),"")</f>
        <v>Lunch</v>
      </c>
      <c r="AC1029" s="3" t="str">
        <f>IFERROR(VLOOKUP($C1029*1,Lookups!$H:$N,5,FALSE),"")</f>
        <v>Other</v>
      </c>
      <c r="AD1029" s="3" t="str">
        <f>IFERROR(VLOOKUP($C1029*1,Lookups!$H:$N,6,FALSE),"")</f>
        <v>Food</v>
      </c>
      <c r="AE1029" s="3">
        <f>IFERROR(VLOOKUP($C1029*1,Lookups!$H:$N,7,FALSE),"")</f>
        <v>0</v>
      </c>
      <c r="AF1029" s="3" t="str">
        <f>VLOOKUP(B1029*1,Stores!$A:$C,3,FALSE)</f>
        <v>DFDE</v>
      </c>
    </row>
    <row r="1030" spans="1:32">
      <c r="A1030" s="3" t="s">
        <v>917</v>
      </c>
      <c r="B1030" s="3" t="s">
        <v>926</v>
      </c>
      <c r="C1030" s="3">
        <v>999224</v>
      </c>
      <c r="D1030" s="3" t="s">
        <v>918</v>
      </c>
      <c r="E1030" s="3" t="s">
        <v>524</v>
      </c>
      <c r="F1030" s="3">
        <v>2016</v>
      </c>
      <c r="G1030" s="164">
        <v>0</v>
      </c>
      <c r="H1030" s="3">
        <v>0</v>
      </c>
      <c r="I1030" s="3">
        <v>0</v>
      </c>
      <c r="J1030" s="3">
        <v>0</v>
      </c>
      <c r="K1030" s="3">
        <v>2006.6717999999996</v>
      </c>
      <c r="L1030" s="3">
        <v>8488.1929999999993</v>
      </c>
      <c r="M1030" s="3">
        <v>19574.245600000002</v>
      </c>
      <c r="N1030" s="3">
        <v>9278.9928</v>
      </c>
      <c r="O1030" s="3">
        <v>8454.9097499999989</v>
      </c>
      <c r="P1030" s="3">
        <v>5314.1101999999992</v>
      </c>
      <c r="Q1030" s="3">
        <v>8488.9244999999992</v>
      </c>
      <c r="R1030" s="3">
        <v>2624.5432499999997</v>
      </c>
      <c r="S1030" s="3">
        <v>-31.664499999999997</v>
      </c>
      <c r="T1030" s="3">
        <v>73.542000000000002</v>
      </c>
      <c r="U1030" s="3">
        <v>64272.468400000005</v>
      </c>
      <c r="V1030" s="163">
        <f ca="1">SUM(INDIRECT(Inputs!$C$11&amp;ROW()&amp;":"&amp;Inputs!$C$12&amp;ROW()))</f>
        <v>8488.9244999999992</v>
      </c>
      <c r="W1030" s="163">
        <f ca="1">SUM(INDIRECT(Inputs!$C$13&amp;ROW()&amp;":"&amp;Inputs!$C$14&amp;ROW()))</f>
        <v>61606.04765</v>
      </c>
      <c r="X1030" s="3" t="str">
        <f>IF(COUNTIFS(Lookups!$A:$A,C1030)=1,"Gross Sales","")</f>
        <v/>
      </c>
      <c r="Y1030" s="3" t="str">
        <f>IF(COUNTIFS(Lookups!$D:$D,C1030)=1,"Bar Sales","")</f>
        <v/>
      </c>
      <c r="Z1030" s="3" t="str">
        <f>IFERROR(VLOOKUP(C1030*1,Lookups!$D:$F,3,FALSE),"")</f>
        <v/>
      </c>
      <c r="AA1030" s="3" t="str">
        <f>IFERROR(VLOOKUP($C1030*1,Lookups!$H:$N,3,FALSE),"")</f>
        <v>Sales</v>
      </c>
      <c r="AB1030" s="3" t="str">
        <f>IFERROR(VLOOKUP($C1030*1,Lookups!$H:$N,4,FALSE),"")</f>
        <v>Lunch</v>
      </c>
      <c r="AC1030" s="3" t="str">
        <f>IFERROR(VLOOKUP($C1030*1,Lookups!$H:$N,5,FALSE),"")</f>
        <v>Other</v>
      </c>
      <c r="AD1030" s="3" t="str">
        <f>IFERROR(VLOOKUP($C1030*1,Lookups!$H:$N,6,FALSE),"")</f>
        <v>Food</v>
      </c>
      <c r="AE1030" s="3">
        <f>IFERROR(VLOOKUP($C1030*1,Lookups!$H:$N,7,FALSE),"")</f>
        <v>0</v>
      </c>
      <c r="AF1030" s="3" t="str">
        <f>VLOOKUP(B1030*1,Stores!$A:$C,3,FALSE)</f>
        <v>DFDE</v>
      </c>
    </row>
    <row r="1031" spans="1:32">
      <c r="A1031" s="3" t="s">
        <v>917</v>
      </c>
      <c r="B1031" s="3" t="s">
        <v>927</v>
      </c>
      <c r="C1031" s="3">
        <v>999224</v>
      </c>
      <c r="D1031" s="3" t="s">
        <v>918</v>
      </c>
      <c r="E1031" s="3" t="s">
        <v>524</v>
      </c>
      <c r="F1031" s="3">
        <v>2016</v>
      </c>
      <c r="G1031" s="164">
        <v>0</v>
      </c>
      <c r="H1031" s="3">
        <v>0</v>
      </c>
      <c r="I1031" s="3">
        <v>0</v>
      </c>
      <c r="J1031" s="3">
        <v>469.04759999999999</v>
      </c>
      <c r="K1031" s="3">
        <v>242.08800000000002</v>
      </c>
      <c r="L1031" s="3">
        <v>4166.4937999999993</v>
      </c>
      <c r="M1031" s="3">
        <v>8668.5668999999998</v>
      </c>
      <c r="N1031" s="3">
        <v>11134.07526</v>
      </c>
      <c r="O1031" s="3">
        <v>7379.0989999999993</v>
      </c>
      <c r="P1031" s="3">
        <v>11497.026099999999</v>
      </c>
      <c r="Q1031" s="3">
        <v>5333.889259999999</v>
      </c>
      <c r="R1031" s="3">
        <v>1171.8251999999998</v>
      </c>
      <c r="S1031" s="3">
        <v>0</v>
      </c>
      <c r="T1031" s="3">
        <v>0</v>
      </c>
      <c r="U1031" s="3">
        <v>50062.111119999994</v>
      </c>
      <c r="V1031" s="163">
        <f ca="1">SUM(INDIRECT(Inputs!$C$11&amp;ROW()&amp;":"&amp;Inputs!$C$12&amp;ROW()))</f>
        <v>5333.889259999999</v>
      </c>
      <c r="W1031" s="163">
        <f ca="1">SUM(INDIRECT(Inputs!$C$13&amp;ROW()&amp;":"&amp;Inputs!$C$14&amp;ROW()))</f>
        <v>48890.285919999995</v>
      </c>
      <c r="X1031" s="3" t="str">
        <f>IF(COUNTIFS(Lookups!$A:$A,C1031)=1,"Gross Sales","")</f>
        <v/>
      </c>
      <c r="Y1031" s="3" t="str">
        <f>IF(COUNTIFS(Lookups!$D:$D,C1031)=1,"Bar Sales","")</f>
        <v/>
      </c>
      <c r="Z1031" s="3" t="str">
        <f>IFERROR(VLOOKUP(C1031*1,Lookups!$D:$F,3,FALSE),"")</f>
        <v/>
      </c>
      <c r="AA1031" s="3" t="str">
        <f>IFERROR(VLOOKUP($C1031*1,Lookups!$H:$N,3,FALSE),"")</f>
        <v>Sales</v>
      </c>
      <c r="AB1031" s="3" t="str">
        <f>IFERROR(VLOOKUP($C1031*1,Lookups!$H:$N,4,FALSE),"")</f>
        <v>Lunch</v>
      </c>
      <c r="AC1031" s="3" t="str">
        <f>IFERROR(VLOOKUP($C1031*1,Lookups!$H:$N,5,FALSE),"")</f>
        <v>Other</v>
      </c>
      <c r="AD1031" s="3" t="str">
        <f>IFERROR(VLOOKUP($C1031*1,Lookups!$H:$N,6,FALSE),"")</f>
        <v>Food</v>
      </c>
      <c r="AE1031" s="3">
        <f>IFERROR(VLOOKUP($C1031*1,Lookups!$H:$N,7,FALSE),"")</f>
        <v>0</v>
      </c>
      <c r="AF1031" s="3" t="str">
        <f>VLOOKUP(B1031*1,Stores!$A:$C,3,FALSE)</f>
        <v>DFDE</v>
      </c>
    </row>
    <row r="1032" spans="1:32">
      <c r="A1032" s="3" t="s">
        <v>917</v>
      </c>
      <c r="B1032" s="3" t="s">
        <v>928</v>
      </c>
      <c r="C1032" s="3">
        <v>999224</v>
      </c>
      <c r="D1032" s="3" t="s">
        <v>918</v>
      </c>
      <c r="E1032" s="3" t="s">
        <v>524</v>
      </c>
      <c r="F1032" s="3">
        <v>2016</v>
      </c>
      <c r="G1032" s="164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289.76499999999999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289.76499999999999</v>
      </c>
      <c r="V1032" s="163">
        <f ca="1">SUM(INDIRECT(Inputs!$C$11&amp;ROW()&amp;":"&amp;Inputs!$C$12&amp;ROW()))</f>
        <v>0</v>
      </c>
      <c r="W1032" s="163">
        <f ca="1">SUM(INDIRECT(Inputs!$C$13&amp;ROW()&amp;":"&amp;Inputs!$C$14&amp;ROW()))</f>
        <v>289.76499999999999</v>
      </c>
      <c r="X1032" s="3" t="str">
        <f>IF(COUNTIFS(Lookups!$A:$A,C1032)=1,"Gross Sales","")</f>
        <v/>
      </c>
      <c r="Y1032" s="3" t="str">
        <f>IF(COUNTIFS(Lookups!$D:$D,C1032)=1,"Bar Sales","")</f>
        <v/>
      </c>
      <c r="Z1032" s="3" t="str">
        <f>IFERROR(VLOOKUP(C1032*1,Lookups!$D:$F,3,FALSE),"")</f>
        <v/>
      </c>
      <c r="AA1032" s="3" t="str">
        <f>IFERROR(VLOOKUP($C1032*1,Lookups!$H:$N,3,FALSE),"")</f>
        <v>Sales</v>
      </c>
      <c r="AB1032" s="3" t="str">
        <f>IFERROR(VLOOKUP($C1032*1,Lookups!$H:$N,4,FALSE),"")</f>
        <v>Lunch</v>
      </c>
      <c r="AC1032" s="3" t="str">
        <f>IFERROR(VLOOKUP($C1032*1,Lookups!$H:$N,5,FALSE),"")</f>
        <v>Other</v>
      </c>
      <c r="AD1032" s="3" t="str">
        <f>IFERROR(VLOOKUP($C1032*1,Lookups!$H:$N,6,FALSE),"")</f>
        <v>Food</v>
      </c>
      <c r="AE1032" s="3">
        <f>IFERROR(VLOOKUP($C1032*1,Lookups!$H:$N,7,FALSE),"")</f>
        <v>0</v>
      </c>
      <c r="AF1032" s="3" t="str">
        <f>VLOOKUP(B1032*1,Stores!$A:$C,3,FALSE)</f>
        <v>DFDE</v>
      </c>
    </row>
    <row r="1033" spans="1:32">
      <c r="A1033" s="3" t="s">
        <v>917</v>
      </c>
      <c r="B1033" s="3" t="s">
        <v>929</v>
      </c>
      <c r="C1033" s="3">
        <v>999224</v>
      </c>
      <c r="D1033" s="3" t="s">
        <v>918</v>
      </c>
      <c r="E1033" s="3" t="s">
        <v>524</v>
      </c>
      <c r="F1033" s="3">
        <v>2016</v>
      </c>
      <c r="G1033" s="164">
        <v>0</v>
      </c>
      <c r="H1033" s="3">
        <v>-474.30599999999993</v>
      </c>
      <c r="I1033" s="3">
        <v>-73.415999999999997</v>
      </c>
      <c r="J1033" s="3">
        <v>0</v>
      </c>
      <c r="K1033" s="3">
        <v>0</v>
      </c>
      <c r="L1033" s="3">
        <v>0</v>
      </c>
      <c r="M1033" s="3">
        <v>878.01237999999989</v>
      </c>
      <c r="N1033" s="3">
        <v>1010.4247999999999</v>
      </c>
      <c r="O1033" s="3">
        <v>598.73519999999996</v>
      </c>
      <c r="P1033" s="3">
        <v>760.07085000000006</v>
      </c>
      <c r="Q1033" s="3">
        <v>800.50193999999999</v>
      </c>
      <c r="R1033" s="3">
        <v>101.15244999999997</v>
      </c>
      <c r="S1033" s="3">
        <v>217.48650000000001</v>
      </c>
      <c r="T1033" s="3">
        <v>88.535999999999987</v>
      </c>
      <c r="U1033" s="3">
        <v>3907.19812</v>
      </c>
      <c r="V1033" s="163">
        <f ca="1">SUM(INDIRECT(Inputs!$C$11&amp;ROW()&amp;":"&amp;Inputs!$C$12&amp;ROW()))</f>
        <v>800.50193999999999</v>
      </c>
      <c r="W1033" s="163">
        <f ca="1">SUM(INDIRECT(Inputs!$C$13&amp;ROW()&amp;":"&amp;Inputs!$C$14&amp;ROW()))</f>
        <v>3500.0231699999999</v>
      </c>
      <c r="X1033" s="3" t="str">
        <f>IF(COUNTIFS(Lookups!$A:$A,C1033)=1,"Gross Sales","")</f>
        <v/>
      </c>
      <c r="Y1033" s="3" t="str">
        <f>IF(COUNTIFS(Lookups!$D:$D,C1033)=1,"Bar Sales","")</f>
        <v/>
      </c>
      <c r="Z1033" s="3" t="str">
        <f>IFERROR(VLOOKUP(C1033*1,Lookups!$D:$F,3,FALSE),"")</f>
        <v/>
      </c>
      <c r="AA1033" s="3" t="str">
        <f>IFERROR(VLOOKUP($C1033*1,Lookups!$H:$N,3,FALSE),"")</f>
        <v>Sales</v>
      </c>
      <c r="AB1033" s="3" t="str">
        <f>IFERROR(VLOOKUP($C1033*1,Lookups!$H:$N,4,FALSE),"")</f>
        <v>Lunch</v>
      </c>
      <c r="AC1033" s="3" t="str">
        <f>IFERROR(VLOOKUP($C1033*1,Lookups!$H:$N,5,FALSE),"")</f>
        <v>Other</v>
      </c>
      <c r="AD1033" s="3" t="str">
        <f>IFERROR(VLOOKUP($C1033*1,Lookups!$H:$N,6,FALSE),"")</f>
        <v>Food</v>
      </c>
      <c r="AE1033" s="3">
        <f>IFERROR(VLOOKUP($C1033*1,Lookups!$H:$N,7,FALSE),"")</f>
        <v>0</v>
      </c>
      <c r="AF1033" s="3" t="str">
        <f>VLOOKUP(B1033*1,Stores!$A:$C,3,FALSE)</f>
        <v>DFDE</v>
      </c>
    </row>
    <row r="1034" spans="1:32">
      <c r="A1034" s="3" t="s">
        <v>917</v>
      </c>
      <c r="B1034" s="3" t="s">
        <v>930</v>
      </c>
      <c r="C1034" s="3">
        <v>999224</v>
      </c>
      <c r="D1034" s="3" t="s">
        <v>918</v>
      </c>
      <c r="E1034" s="3" t="s">
        <v>524</v>
      </c>
      <c r="F1034" s="3">
        <v>2016</v>
      </c>
      <c r="G1034" s="164">
        <v>0</v>
      </c>
      <c r="H1034" s="3">
        <v>0</v>
      </c>
      <c r="I1034" s="3">
        <v>0</v>
      </c>
      <c r="J1034" s="3">
        <v>0</v>
      </c>
      <c r="K1034" s="3">
        <v>4567.1192000000001</v>
      </c>
      <c r="L1034" s="3">
        <v>2154.3759999999997</v>
      </c>
      <c r="M1034" s="3">
        <v>3994.0857600000004</v>
      </c>
      <c r="N1034" s="3">
        <v>2243.5303799999997</v>
      </c>
      <c r="O1034" s="3">
        <v>1136.7404999999999</v>
      </c>
      <c r="P1034" s="3">
        <v>2127.5074799999998</v>
      </c>
      <c r="Q1034" s="3">
        <v>2562.3360000000002</v>
      </c>
      <c r="R1034" s="3">
        <v>2363.8160000000003</v>
      </c>
      <c r="S1034" s="3">
        <v>246.09899999999999</v>
      </c>
      <c r="T1034" s="3">
        <v>0</v>
      </c>
      <c r="U1034" s="3">
        <v>21395.610319999996</v>
      </c>
      <c r="V1034" s="163">
        <f ca="1">SUM(INDIRECT(Inputs!$C$11&amp;ROW()&amp;":"&amp;Inputs!$C$12&amp;ROW()))</f>
        <v>2562.3360000000002</v>
      </c>
      <c r="W1034" s="163">
        <f ca="1">SUM(INDIRECT(Inputs!$C$13&amp;ROW()&amp;":"&amp;Inputs!$C$14&amp;ROW()))</f>
        <v>18785.695319999999</v>
      </c>
      <c r="X1034" s="3" t="str">
        <f>IF(COUNTIFS(Lookups!$A:$A,C1034)=1,"Gross Sales","")</f>
        <v/>
      </c>
      <c r="Y1034" s="3" t="str">
        <f>IF(COUNTIFS(Lookups!$D:$D,C1034)=1,"Bar Sales","")</f>
        <v/>
      </c>
      <c r="Z1034" s="3" t="str">
        <f>IFERROR(VLOOKUP(C1034*1,Lookups!$D:$F,3,FALSE),"")</f>
        <v/>
      </c>
      <c r="AA1034" s="3" t="str">
        <f>IFERROR(VLOOKUP($C1034*1,Lookups!$H:$N,3,FALSE),"")</f>
        <v>Sales</v>
      </c>
      <c r="AB1034" s="3" t="str">
        <f>IFERROR(VLOOKUP($C1034*1,Lookups!$H:$N,4,FALSE),"")</f>
        <v>Lunch</v>
      </c>
      <c r="AC1034" s="3" t="str">
        <f>IFERROR(VLOOKUP($C1034*1,Lookups!$H:$N,5,FALSE),"")</f>
        <v>Other</v>
      </c>
      <c r="AD1034" s="3" t="str">
        <f>IFERROR(VLOOKUP($C1034*1,Lookups!$H:$N,6,FALSE),"")</f>
        <v>Food</v>
      </c>
      <c r="AE1034" s="3">
        <f>IFERROR(VLOOKUP($C1034*1,Lookups!$H:$N,7,FALSE),"")</f>
        <v>0</v>
      </c>
      <c r="AF1034" s="3" t="str">
        <f>VLOOKUP(B1034*1,Stores!$A:$C,3,FALSE)</f>
        <v>DFDE</v>
      </c>
    </row>
    <row r="1035" spans="1:32">
      <c r="A1035" s="3" t="s">
        <v>917</v>
      </c>
      <c r="B1035" s="3" t="s">
        <v>932</v>
      </c>
      <c r="C1035" s="3">
        <v>999224</v>
      </c>
      <c r="D1035" s="3" t="s">
        <v>918</v>
      </c>
      <c r="E1035" s="3" t="s">
        <v>524</v>
      </c>
      <c r="F1035" s="3">
        <v>2016</v>
      </c>
      <c r="G1035" s="164">
        <v>0</v>
      </c>
      <c r="H1035" s="3">
        <v>378.94499999999999</v>
      </c>
      <c r="I1035" s="3">
        <v>352.38</v>
      </c>
      <c r="J1035" s="3">
        <v>10254.4064</v>
      </c>
      <c r="K1035" s="3">
        <v>8344.75425</v>
      </c>
      <c r="L1035" s="3">
        <v>17118.64</v>
      </c>
      <c r="M1035" s="3">
        <v>25880.200919999999</v>
      </c>
      <c r="N1035" s="3">
        <v>26603.310299999997</v>
      </c>
      <c r="O1035" s="3">
        <v>22908.342799999999</v>
      </c>
      <c r="P1035" s="3">
        <v>23148.3868</v>
      </c>
      <c r="Q1035" s="3">
        <v>19557.537999999997</v>
      </c>
      <c r="R1035" s="3">
        <v>17082.389800000001</v>
      </c>
      <c r="S1035" s="3">
        <v>8916.8261000000002</v>
      </c>
      <c r="T1035" s="3">
        <v>9962.5345399999987</v>
      </c>
      <c r="U1035" s="3">
        <v>190508.65491000001</v>
      </c>
      <c r="V1035" s="163">
        <f ca="1">SUM(INDIRECT(Inputs!$C$11&amp;ROW()&amp;":"&amp;Inputs!$C$12&amp;ROW()))</f>
        <v>19557.537999999997</v>
      </c>
      <c r="W1035" s="163">
        <f ca="1">SUM(INDIRECT(Inputs!$C$13&amp;ROW()&amp;":"&amp;Inputs!$C$14&amp;ROW()))</f>
        <v>154546.90447000001</v>
      </c>
      <c r="X1035" s="3" t="str">
        <f>IF(COUNTIFS(Lookups!$A:$A,C1035)=1,"Gross Sales","")</f>
        <v/>
      </c>
      <c r="Y1035" s="3" t="str">
        <f>IF(COUNTIFS(Lookups!$D:$D,C1035)=1,"Bar Sales","")</f>
        <v/>
      </c>
      <c r="Z1035" s="3" t="str">
        <f>IFERROR(VLOOKUP(C1035*1,Lookups!$D:$F,3,FALSE),"")</f>
        <v/>
      </c>
      <c r="AA1035" s="3" t="str">
        <f>IFERROR(VLOOKUP($C1035*1,Lookups!$H:$N,3,FALSE),"")</f>
        <v>Sales</v>
      </c>
      <c r="AB1035" s="3" t="str">
        <f>IFERROR(VLOOKUP($C1035*1,Lookups!$H:$N,4,FALSE),"")</f>
        <v>Lunch</v>
      </c>
      <c r="AC1035" s="3" t="str">
        <f>IFERROR(VLOOKUP($C1035*1,Lookups!$H:$N,5,FALSE),"")</f>
        <v>Other</v>
      </c>
      <c r="AD1035" s="3" t="str">
        <f>IFERROR(VLOOKUP($C1035*1,Lookups!$H:$N,6,FALSE),"")</f>
        <v>Food</v>
      </c>
      <c r="AE1035" s="3">
        <f>IFERROR(VLOOKUP($C1035*1,Lookups!$H:$N,7,FALSE),"")</f>
        <v>0</v>
      </c>
      <c r="AF1035" s="3" t="str">
        <f>VLOOKUP(B1035*1,Stores!$A:$C,3,FALSE)</f>
        <v>DFG</v>
      </c>
    </row>
    <row r="1036" spans="1:32">
      <c r="A1036" s="3" t="s">
        <v>917</v>
      </c>
      <c r="B1036" s="3" t="s">
        <v>933</v>
      </c>
      <c r="C1036" s="3">
        <v>999224</v>
      </c>
      <c r="D1036" s="3" t="s">
        <v>918</v>
      </c>
      <c r="E1036" s="3" t="s">
        <v>524</v>
      </c>
      <c r="F1036" s="3">
        <v>2016</v>
      </c>
      <c r="G1036" s="164">
        <v>0</v>
      </c>
      <c r="H1036" s="3">
        <v>13.215999999999999</v>
      </c>
      <c r="I1036" s="3">
        <v>6727.5846399999991</v>
      </c>
      <c r="J1036" s="3">
        <v>2988.1550999999995</v>
      </c>
      <c r="K1036" s="3">
        <v>4318.0451999999996</v>
      </c>
      <c r="L1036" s="3">
        <v>9187.1863999999987</v>
      </c>
      <c r="M1036" s="3">
        <v>6927.8187999999991</v>
      </c>
      <c r="N1036" s="3">
        <v>1387.5588999999998</v>
      </c>
      <c r="O1036" s="3">
        <v>735.82249999999988</v>
      </c>
      <c r="P1036" s="3">
        <v>3310.4571500000002</v>
      </c>
      <c r="Q1036" s="3">
        <v>7551.9997700000004</v>
      </c>
      <c r="R1036" s="3">
        <v>7524.2608</v>
      </c>
      <c r="S1036" s="3">
        <v>2117.9906999999998</v>
      </c>
      <c r="T1036" s="3">
        <v>167.36229999999998</v>
      </c>
      <c r="U1036" s="3">
        <v>52957.458259999999</v>
      </c>
      <c r="V1036" s="163">
        <f ca="1">SUM(INDIRECT(Inputs!$C$11&amp;ROW()&amp;":"&amp;Inputs!$C$12&amp;ROW()))</f>
        <v>7551.9997700000004</v>
      </c>
      <c r="W1036" s="163">
        <f ca="1">SUM(INDIRECT(Inputs!$C$13&amp;ROW()&amp;":"&amp;Inputs!$C$14&amp;ROW()))</f>
        <v>43147.84446</v>
      </c>
      <c r="X1036" s="3" t="str">
        <f>IF(COUNTIFS(Lookups!$A:$A,C1036)=1,"Gross Sales","")</f>
        <v/>
      </c>
      <c r="Y1036" s="3" t="str">
        <f>IF(COUNTIFS(Lookups!$D:$D,C1036)=1,"Bar Sales","")</f>
        <v/>
      </c>
      <c r="Z1036" s="3" t="str">
        <f>IFERROR(VLOOKUP(C1036*1,Lookups!$D:$F,3,FALSE),"")</f>
        <v/>
      </c>
      <c r="AA1036" s="3" t="str">
        <f>IFERROR(VLOOKUP($C1036*1,Lookups!$H:$N,3,FALSE),"")</f>
        <v>Sales</v>
      </c>
      <c r="AB1036" s="3" t="str">
        <f>IFERROR(VLOOKUP($C1036*1,Lookups!$H:$N,4,FALSE),"")</f>
        <v>Lunch</v>
      </c>
      <c r="AC1036" s="3" t="str">
        <f>IFERROR(VLOOKUP($C1036*1,Lookups!$H:$N,5,FALSE),"")</f>
        <v>Other</v>
      </c>
      <c r="AD1036" s="3" t="str">
        <f>IFERROR(VLOOKUP($C1036*1,Lookups!$H:$N,6,FALSE),"")</f>
        <v>Food</v>
      </c>
      <c r="AE1036" s="3">
        <f>IFERROR(VLOOKUP($C1036*1,Lookups!$H:$N,7,FALSE),"")</f>
        <v>0</v>
      </c>
      <c r="AF1036" s="3" t="str">
        <f>VLOOKUP(B1036*1,Stores!$A:$C,3,FALSE)</f>
        <v>DFG</v>
      </c>
    </row>
    <row r="1037" spans="1:32">
      <c r="A1037" s="3" t="s">
        <v>917</v>
      </c>
      <c r="B1037" s="3" t="s">
        <v>934</v>
      </c>
      <c r="C1037" s="3">
        <v>999224</v>
      </c>
      <c r="D1037" s="3" t="s">
        <v>918</v>
      </c>
      <c r="E1037" s="3" t="s">
        <v>524</v>
      </c>
      <c r="F1037" s="3">
        <v>2016</v>
      </c>
      <c r="G1037" s="164">
        <v>0</v>
      </c>
      <c r="H1037" s="3">
        <v>0</v>
      </c>
      <c r="I1037" s="3">
        <v>0</v>
      </c>
      <c r="J1037" s="3">
        <v>8032.5381500000003</v>
      </c>
      <c r="K1037" s="3">
        <v>6878.4911999999995</v>
      </c>
      <c r="L1037" s="3">
        <v>4410.5242999999991</v>
      </c>
      <c r="M1037" s="3">
        <v>11481.175859999999</v>
      </c>
      <c r="N1037" s="3">
        <v>5701.8849999999993</v>
      </c>
      <c r="O1037" s="3">
        <v>4447.3166499999998</v>
      </c>
      <c r="P1037" s="3">
        <v>2340.0439999999999</v>
      </c>
      <c r="Q1037" s="3">
        <v>3488.5354000000002</v>
      </c>
      <c r="R1037" s="3">
        <v>7837.8993</v>
      </c>
      <c r="S1037" s="3">
        <v>2196.8645999999999</v>
      </c>
      <c r="T1037" s="3">
        <v>0</v>
      </c>
      <c r="U1037" s="3">
        <v>56815.274460000001</v>
      </c>
      <c r="V1037" s="163">
        <f ca="1">SUM(INDIRECT(Inputs!$C$11&amp;ROW()&amp;":"&amp;Inputs!$C$12&amp;ROW()))</f>
        <v>3488.5354000000002</v>
      </c>
      <c r="W1037" s="163">
        <f ca="1">SUM(INDIRECT(Inputs!$C$13&amp;ROW()&amp;":"&amp;Inputs!$C$14&amp;ROW()))</f>
        <v>46780.510560000002</v>
      </c>
      <c r="X1037" s="3" t="str">
        <f>IF(COUNTIFS(Lookups!$A:$A,C1037)=1,"Gross Sales","")</f>
        <v/>
      </c>
      <c r="Y1037" s="3" t="str">
        <f>IF(COUNTIFS(Lookups!$D:$D,C1037)=1,"Bar Sales","")</f>
        <v/>
      </c>
      <c r="Z1037" s="3" t="str">
        <f>IFERROR(VLOOKUP(C1037*1,Lookups!$D:$F,3,FALSE),"")</f>
        <v/>
      </c>
      <c r="AA1037" s="3" t="str">
        <f>IFERROR(VLOOKUP($C1037*1,Lookups!$H:$N,3,FALSE),"")</f>
        <v>Sales</v>
      </c>
      <c r="AB1037" s="3" t="str">
        <f>IFERROR(VLOOKUP($C1037*1,Lookups!$H:$N,4,FALSE),"")</f>
        <v>Lunch</v>
      </c>
      <c r="AC1037" s="3" t="str">
        <f>IFERROR(VLOOKUP($C1037*1,Lookups!$H:$N,5,FALSE),"")</f>
        <v>Other</v>
      </c>
      <c r="AD1037" s="3" t="str">
        <f>IFERROR(VLOOKUP($C1037*1,Lookups!$H:$N,6,FALSE),"")</f>
        <v>Food</v>
      </c>
      <c r="AE1037" s="3">
        <f>IFERROR(VLOOKUP($C1037*1,Lookups!$H:$N,7,FALSE),"")</f>
        <v>0</v>
      </c>
      <c r="AF1037" s="3" t="str">
        <f>VLOOKUP(B1037*1,Stores!$A:$C,3,FALSE)</f>
        <v>DFG</v>
      </c>
    </row>
    <row r="1038" spans="1:32">
      <c r="A1038" s="3" t="s">
        <v>917</v>
      </c>
      <c r="B1038" s="3" t="s">
        <v>935</v>
      </c>
      <c r="C1038" s="3">
        <v>999224</v>
      </c>
      <c r="D1038" s="3" t="s">
        <v>918</v>
      </c>
      <c r="E1038" s="3" t="s">
        <v>524</v>
      </c>
      <c r="F1038" s="3">
        <v>2016</v>
      </c>
      <c r="G1038" s="164">
        <v>0</v>
      </c>
      <c r="H1038" s="3">
        <v>108.9004</v>
      </c>
      <c r="I1038" s="3">
        <v>607.96259999999995</v>
      </c>
      <c r="J1038" s="3">
        <v>7495.7312499999998</v>
      </c>
      <c r="K1038" s="3">
        <v>6057.3177000000005</v>
      </c>
      <c r="L1038" s="3">
        <v>12466.983760000001</v>
      </c>
      <c r="M1038" s="3">
        <v>5499.7243699999999</v>
      </c>
      <c r="N1038" s="3">
        <v>4198.1784600000001</v>
      </c>
      <c r="O1038" s="3">
        <v>3753.2319999999995</v>
      </c>
      <c r="P1038" s="3">
        <v>4437.4785000000002</v>
      </c>
      <c r="Q1038" s="3">
        <v>4542.6162599999998</v>
      </c>
      <c r="R1038" s="3">
        <v>4907.4853799999992</v>
      </c>
      <c r="S1038" s="3">
        <v>2182.3987499999998</v>
      </c>
      <c r="T1038" s="3">
        <v>88.08029999999998</v>
      </c>
      <c r="U1038" s="3">
        <v>56346.08973</v>
      </c>
      <c r="V1038" s="163">
        <f ca="1">SUM(INDIRECT(Inputs!$C$11&amp;ROW()&amp;":"&amp;Inputs!$C$12&amp;ROW()))</f>
        <v>4542.6162599999998</v>
      </c>
      <c r="W1038" s="163">
        <f ca="1">SUM(INDIRECT(Inputs!$C$13&amp;ROW()&amp;":"&amp;Inputs!$C$14&amp;ROW()))</f>
        <v>49168.1253</v>
      </c>
      <c r="X1038" s="3" t="str">
        <f>IF(COUNTIFS(Lookups!$A:$A,C1038)=1,"Gross Sales","")</f>
        <v/>
      </c>
      <c r="Y1038" s="3" t="str">
        <f>IF(COUNTIFS(Lookups!$D:$D,C1038)=1,"Bar Sales","")</f>
        <v/>
      </c>
      <c r="Z1038" s="3" t="str">
        <f>IFERROR(VLOOKUP(C1038*1,Lookups!$D:$F,3,FALSE),"")</f>
        <v/>
      </c>
      <c r="AA1038" s="3" t="str">
        <f>IFERROR(VLOOKUP($C1038*1,Lookups!$H:$N,3,FALSE),"")</f>
        <v>Sales</v>
      </c>
      <c r="AB1038" s="3" t="str">
        <f>IFERROR(VLOOKUP($C1038*1,Lookups!$H:$N,4,FALSE),"")</f>
        <v>Lunch</v>
      </c>
      <c r="AC1038" s="3" t="str">
        <f>IFERROR(VLOOKUP($C1038*1,Lookups!$H:$N,5,FALSE),"")</f>
        <v>Other</v>
      </c>
      <c r="AD1038" s="3" t="str">
        <f>IFERROR(VLOOKUP($C1038*1,Lookups!$H:$N,6,FALSE),"")</f>
        <v>Food</v>
      </c>
      <c r="AE1038" s="3">
        <f>IFERROR(VLOOKUP($C1038*1,Lookups!$H:$N,7,FALSE),"")</f>
        <v>0</v>
      </c>
      <c r="AF1038" s="3" t="str">
        <f>VLOOKUP(B1038*1,Stores!$A:$C,3,FALSE)</f>
        <v>DFG</v>
      </c>
    </row>
    <row r="1039" spans="1:32">
      <c r="A1039" s="3" t="s">
        <v>917</v>
      </c>
      <c r="B1039" s="3" t="s">
        <v>936</v>
      </c>
      <c r="C1039" s="3">
        <v>999224</v>
      </c>
      <c r="D1039" s="3" t="s">
        <v>918</v>
      </c>
      <c r="E1039" s="3" t="s">
        <v>524</v>
      </c>
      <c r="F1039" s="3">
        <v>2016</v>
      </c>
      <c r="G1039" s="164">
        <v>0</v>
      </c>
      <c r="H1039" s="3">
        <v>1293.0287999999998</v>
      </c>
      <c r="I1039" s="3">
        <v>7041.0689999999995</v>
      </c>
      <c r="J1039" s="3">
        <v>7842.4985100000004</v>
      </c>
      <c r="K1039" s="3">
        <v>7867.012999999999</v>
      </c>
      <c r="L1039" s="3">
        <v>10129.88025</v>
      </c>
      <c r="M1039" s="3">
        <v>4844.6805399999985</v>
      </c>
      <c r="N1039" s="3">
        <v>2081.1884799999998</v>
      </c>
      <c r="O1039" s="3">
        <v>2189.3129999999996</v>
      </c>
      <c r="P1039" s="3">
        <v>2738.6761499999998</v>
      </c>
      <c r="Q1039" s="3">
        <v>4517.4726799999999</v>
      </c>
      <c r="R1039" s="3">
        <v>8861.6891999999989</v>
      </c>
      <c r="S1039" s="3">
        <v>6541.7527</v>
      </c>
      <c r="T1039" s="3">
        <v>2296.6107499999998</v>
      </c>
      <c r="U1039" s="3">
        <v>68244.873060000013</v>
      </c>
      <c r="V1039" s="163">
        <f ca="1">SUM(INDIRECT(Inputs!$C$11&amp;ROW()&amp;":"&amp;Inputs!$C$12&amp;ROW()))</f>
        <v>4517.4726799999999</v>
      </c>
      <c r="W1039" s="163">
        <f ca="1">SUM(INDIRECT(Inputs!$C$13&amp;ROW()&amp;":"&amp;Inputs!$C$14&amp;ROW()))</f>
        <v>50544.82041</v>
      </c>
      <c r="X1039" s="3" t="str">
        <f>IF(COUNTIFS(Lookups!$A:$A,C1039)=1,"Gross Sales","")</f>
        <v/>
      </c>
      <c r="Y1039" s="3" t="str">
        <f>IF(COUNTIFS(Lookups!$D:$D,C1039)=1,"Bar Sales","")</f>
        <v/>
      </c>
      <c r="Z1039" s="3" t="str">
        <f>IFERROR(VLOOKUP(C1039*1,Lookups!$D:$F,3,FALSE),"")</f>
        <v/>
      </c>
      <c r="AA1039" s="3" t="str">
        <f>IFERROR(VLOOKUP($C1039*1,Lookups!$H:$N,3,FALSE),"")</f>
        <v>Sales</v>
      </c>
      <c r="AB1039" s="3" t="str">
        <f>IFERROR(VLOOKUP($C1039*1,Lookups!$H:$N,4,FALSE),"")</f>
        <v>Lunch</v>
      </c>
      <c r="AC1039" s="3" t="str">
        <f>IFERROR(VLOOKUP($C1039*1,Lookups!$H:$N,5,FALSE),"")</f>
        <v>Other</v>
      </c>
      <c r="AD1039" s="3" t="str">
        <f>IFERROR(VLOOKUP($C1039*1,Lookups!$H:$N,6,FALSE),"")</f>
        <v>Food</v>
      </c>
      <c r="AE1039" s="3">
        <f>IFERROR(VLOOKUP($C1039*1,Lookups!$H:$N,7,FALSE),"")</f>
        <v>0</v>
      </c>
      <c r="AF1039" s="3" t="str">
        <f>VLOOKUP(B1039*1,Stores!$A:$C,3,FALSE)</f>
        <v>DFG</v>
      </c>
    </row>
    <row r="1040" spans="1:32">
      <c r="A1040" s="3" t="s">
        <v>917</v>
      </c>
      <c r="B1040" s="3" t="s">
        <v>938</v>
      </c>
      <c r="C1040" s="3">
        <v>999224</v>
      </c>
      <c r="D1040" s="3" t="s">
        <v>918</v>
      </c>
      <c r="E1040" s="3" t="s">
        <v>524</v>
      </c>
      <c r="F1040" s="3">
        <v>2016</v>
      </c>
      <c r="G1040" s="164">
        <v>0</v>
      </c>
      <c r="H1040" s="3">
        <v>24105.525359999996</v>
      </c>
      <c r="I1040" s="3">
        <v>29080.484999999997</v>
      </c>
      <c r="J1040" s="3">
        <v>35470.080799999996</v>
      </c>
      <c r="K1040" s="3">
        <v>38499.723359999996</v>
      </c>
      <c r="L1040" s="3">
        <v>37883.11954</v>
      </c>
      <c r="M1040" s="3">
        <v>40946.669190000001</v>
      </c>
      <c r="N1040" s="3">
        <v>44625.912239999998</v>
      </c>
      <c r="O1040" s="3">
        <v>36787.783199999998</v>
      </c>
      <c r="P1040" s="3">
        <v>44043.630959999995</v>
      </c>
      <c r="Q1040" s="3">
        <v>36038.255399999995</v>
      </c>
      <c r="R1040" s="3">
        <v>28144.020449999996</v>
      </c>
      <c r="S1040" s="3">
        <v>37387.820609999995</v>
      </c>
      <c r="T1040" s="3">
        <v>26673.884299999998</v>
      </c>
      <c r="U1040" s="3">
        <v>459686.91040999995</v>
      </c>
      <c r="V1040" s="163">
        <f ca="1">SUM(INDIRECT(Inputs!$C$11&amp;ROW()&amp;":"&amp;Inputs!$C$12&amp;ROW()))</f>
        <v>36038.255399999995</v>
      </c>
      <c r="W1040" s="163">
        <f ca="1">SUM(INDIRECT(Inputs!$C$13&amp;ROW()&amp;":"&amp;Inputs!$C$14&amp;ROW()))</f>
        <v>367481.18504999997</v>
      </c>
      <c r="X1040" s="3" t="str">
        <f>IF(COUNTIFS(Lookups!$A:$A,C1040)=1,"Gross Sales","")</f>
        <v/>
      </c>
      <c r="Y1040" s="3" t="str">
        <f>IF(COUNTIFS(Lookups!$D:$D,C1040)=1,"Bar Sales","")</f>
        <v/>
      </c>
      <c r="Z1040" s="3" t="str">
        <f>IFERROR(VLOOKUP(C1040*1,Lookups!$D:$F,3,FALSE),"")</f>
        <v/>
      </c>
      <c r="AA1040" s="3" t="str">
        <f>IFERROR(VLOOKUP($C1040*1,Lookups!$H:$N,3,FALSE),"")</f>
        <v>Sales</v>
      </c>
      <c r="AB1040" s="3" t="str">
        <f>IFERROR(VLOOKUP($C1040*1,Lookups!$H:$N,4,FALSE),"")</f>
        <v>Lunch</v>
      </c>
      <c r="AC1040" s="3" t="str">
        <f>IFERROR(VLOOKUP($C1040*1,Lookups!$H:$N,5,FALSE),"")</f>
        <v>Other</v>
      </c>
      <c r="AD1040" s="3" t="str">
        <f>IFERROR(VLOOKUP($C1040*1,Lookups!$H:$N,6,FALSE),"")</f>
        <v>Food</v>
      </c>
      <c r="AE1040" s="3">
        <f>IFERROR(VLOOKUP($C1040*1,Lookups!$H:$N,7,FALSE),"")</f>
        <v>0</v>
      </c>
      <c r="AF1040" s="3" t="str">
        <f>VLOOKUP(B1040*1,Stores!$A:$C,3,FALSE)</f>
        <v>DFG</v>
      </c>
    </row>
    <row r="1041" spans="1:32">
      <c r="A1041" s="3" t="s">
        <v>917</v>
      </c>
      <c r="B1041" s="3" t="s">
        <v>939</v>
      </c>
      <c r="C1041" s="3">
        <v>999224</v>
      </c>
      <c r="D1041" s="3" t="s">
        <v>918</v>
      </c>
      <c r="E1041" s="3" t="s">
        <v>524</v>
      </c>
      <c r="F1041" s="3">
        <v>2016</v>
      </c>
      <c r="G1041" s="164">
        <v>0</v>
      </c>
      <c r="H1041" s="3">
        <v>1297.6361999999999</v>
      </c>
      <c r="I1041" s="3">
        <v>15451.367470000001</v>
      </c>
      <c r="J1041" s="3">
        <v>15341.917919999998</v>
      </c>
      <c r="K1041" s="3">
        <v>21886.110399999998</v>
      </c>
      <c r="L1041" s="3">
        <v>25999.836029999999</v>
      </c>
      <c r="M1041" s="3">
        <v>17669.239419999998</v>
      </c>
      <c r="N1041" s="3">
        <v>6231.8123000000005</v>
      </c>
      <c r="O1041" s="3">
        <v>3523.0488999999998</v>
      </c>
      <c r="P1041" s="3">
        <v>10170.1173</v>
      </c>
      <c r="Q1041" s="3">
        <v>17576.921599999998</v>
      </c>
      <c r="R1041" s="3">
        <v>26954.711769999998</v>
      </c>
      <c r="S1041" s="3">
        <v>20498.047499999997</v>
      </c>
      <c r="T1041" s="3">
        <v>5739.4553999999998</v>
      </c>
      <c r="U1041" s="3">
        <v>188340.22220999998</v>
      </c>
      <c r="V1041" s="163">
        <f ca="1">SUM(INDIRECT(Inputs!$C$11&amp;ROW()&amp;":"&amp;Inputs!$C$12&amp;ROW()))</f>
        <v>17576.921599999998</v>
      </c>
      <c r="W1041" s="163">
        <f ca="1">SUM(INDIRECT(Inputs!$C$13&amp;ROW()&amp;":"&amp;Inputs!$C$14&amp;ROW()))</f>
        <v>135148.00753999999</v>
      </c>
      <c r="X1041" s="3" t="str">
        <f>IF(COUNTIFS(Lookups!$A:$A,C1041)=1,"Gross Sales","")</f>
        <v/>
      </c>
      <c r="Y1041" s="3" t="str">
        <f>IF(COUNTIFS(Lookups!$D:$D,C1041)=1,"Bar Sales","")</f>
        <v/>
      </c>
      <c r="Z1041" s="3" t="str">
        <f>IFERROR(VLOOKUP(C1041*1,Lookups!$D:$F,3,FALSE),"")</f>
        <v/>
      </c>
      <c r="AA1041" s="3" t="str">
        <f>IFERROR(VLOOKUP($C1041*1,Lookups!$H:$N,3,FALSE),"")</f>
        <v>Sales</v>
      </c>
      <c r="AB1041" s="3" t="str">
        <f>IFERROR(VLOOKUP($C1041*1,Lookups!$H:$N,4,FALSE),"")</f>
        <v>Lunch</v>
      </c>
      <c r="AC1041" s="3" t="str">
        <f>IFERROR(VLOOKUP($C1041*1,Lookups!$H:$N,5,FALSE),"")</f>
        <v>Other</v>
      </c>
      <c r="AD1041" s="3" t="str">
        <f>IFERROR(VLOOKUP($C1041*1,Lookups!$H:$N,6,FALSE),"")</f>
        <v>Food</v>
      </c>
      <c r="AE1041" s="3">
        <f>IFERROR(VLOOKUP($C1041*1,Lookups!$H:$N,7,FALSE),"")</f>
        <v>0</v>
      </c>
      <c r="AF1041" s="3" t="str">
        <f>VLOOKUP(B1041*1,Stores!$A:$C,3,FALSE)</f>
        <v>DFG</v>
      </c>
    </row>
    <row r="1042" spans="1:32">
      <c r="A1042" s="3" t="s">
        <v>917</v>
      </c>
      <c r="B1042" s="3" t="s">
        <v>940</v>
      </c>
      <c r="C1042" s="3">
        <v>999224</v>
      </c>
      <c r="D1042" s="3" t="s">
        <v>918</v>
      </c>
      <c r="E1042" s="3" t="s">
        <v>524</v>
      </c>
      <c r="F1042" s="3">
        <v>2016</v>
      </c>
      <c r="G1042" s="164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6346.0844999999999</v>
      </c>
      <c r="N1042" s="3">
        <v>5878.15319</v>
      </c>
      <c r="O1042" s="3">
        <v>4544.4216999999999</v>
      </c>
      <c r="P1042" s="3">
        <v>9686.3324599999996</v>
      </c>
      <c r="Q1042" s="3">
        <v>6345.0393999999987</v>
      </c>
      <c r="R1042" s="3">
        <v>5382.2353200000007</v>
      </c>
      <c r="S1042" s="3">
        <v>863.96799999999985</v>
      </c>
      <c r="T1042" s="3">
        <v>0</v>
      </c>
      <c r="U1042" s="3">
        <v>39046.234570000001</v>
      </c>
      <c r="V1042" s="163">
        <f ca="1">SUM(INDIRECT(Inputs!$C$11&amp;ROW()&amp;":"&amp;Inputs!$C$12&amp;ROW()))</f>
        <v>6345.0393999999987</v>
      </c>
      <c r="W1042" s="163">
        <f ca="1">SUM(INDIRECT(Inputs!$C$13&amp;ROW()&amp;":"&amp;Inputs!$C$14&amp;ROW()))</f>
        <v>32800.03125</v>
      </c>
      <c r="X1042" s="3" t="str">
        <f>IF(COUNTIFS(Lookups!$A:$A,C1042)=1,"Gross Sales","")</f>
        <v/>
      </c>
      <c r="Y1042" s="3" t="str">
        <f>IF(COUNTIFS(Lookups!$D:$D,C1042)=1,"Bar Sales","")</f>
        <v/>
      </c>
      <c r="Z1042" s="3" t="str">
        <f>IFERROR(VLOOKUP(C1042*1,Lookups!$D:$F,3,FALSE),"")</f>
        <v/>
      </c>
      <c r="AA1042" s="3" t="str">
        <f>IFERROR(VLOOKUP($C1042*1,Lookups!$H:$N,3,FALSE),"")</f>
        <v>Sales</v>
      </c>
      <c r="AB1042" s="3" t="str">
        <f>IFERROR(VLOOKUP($C1042*1,Lookups!$H:$N,4,FALSE),"")</f>
        <v>Lunch</v>
      </c>
      <c r="AC1042" s="3" t="str">
        <f>IFERROR(VLOOKUP($C1042*1,Lookups!$H:$N,5,FALSE),"")</f>
        <v>Other</v>
      </c>
      <c r="AD1042" s="3" t="str">
        <f>IFERROR(VLOOKUP($C1042*1,Lookups!$H:$N,6,FALSE),"")</f>
        <v>Food</v>
      </c>
      <c r="AE1042" s="3">
        <f>IFERROR(VLOOKUP($C1042*1,Lookups!$H:$N,7,FALSE),"")</f>
        <v>0</v>
      </c>
      <c r="AF1042" s="3" t="str">
        <f>VLOOKUP(B1042*1,Stores!$A:$C,3,FALSE)</f>
        <v>DFG</v>
      </c>
    </row>
    <row r="1043" spans="1:32">
      <c r="A1043" s="3" t="s">
        <v>917</v>
      </c>
      <c r="B1043" s="3" t="s">
        <v>941</v>
      </c>
      <c r="C1043" s="3">
        <v>999224</v>
      </c>
      <c r="D1043" s="3" t="s">
        <v>918</v>
      </c>
      <c r="E1043" s="3" t="s">
        <v>524</v>
      </c>
      <c r="F1043" s="3">
        <v>2016</v>
      </c>
      <c r="G1043" s="164">
        <v>0</v>
      </c>
      <c r="H1043" s="3">
        <v>2899.2531399999998</v>
      </c>
      <c r="I1043" s="3">
        <v>11228.841959999998</v>
      </c>
      <c r="J1043" s="3">
        <v>12031.153749999999</v>
      </c>
      <c r="K1043" s="3">
        <v>16093.845599999999</v>
      </c>
      <c r="L1043" s="3">
        <v>21604.679879999996</v>
      </c>
      <c r="M1043" s="3">
        <v>13109.045040000001</v>
      </c>
      <c r="N1043" s="3">
        <v>4327.8491200000008</v>
      </c>
      <c r="O1043" s="3">
        <v>2017.9904499999998</v>
      </c>
      <c r="P1043" s="3">
        <v>5657.2614000000003</v>
      </c>
      <c r="Q1043" s="3">
        <v>10384.9473</v>
      </c>
      <c r="R1043" s="3">
        <v>15704.98972</v>
      </c>
      <c r="S1043" s="3">
        <v>9361.5260900000012</v>
      </c>
      <c r="T1043" s="3">
        <v>2821.5264000000002</v>
      </c>
      <c r="U1043" s="3">
        <v>127242.90985</v>
      </c>
      <c r="V1043" s="163">
        <f ca="1">SUM(INDIRECT(Inputs!$C$11&amp;ROW()&amp;":"&amp;Inputs!$C$12&amp;ROW()))</f>
        <v>10384.9473</v>
      </c>
      <c r="W1043" s="163">
        <f ca="1">SUM(INDIRECT(Inputs!$C$13&amp;ROW()&amp;":"&amp;Inputs!$C$14&amp;ROW()))</f>
        <v>99354.867639999997</v>
      </c>
      <c r="X1043" s="3" t="str">
        <f>IF(COUNTIFS(Lookups!$A:$A,C1043)=1,"Gross Sales","")</f>
        <v/>
      </c>
      <c r="Y1043" s="3" t="str">
        <f>IF(COUNTIFS(Lookups!$D:$D,C1043)=1,"Bar Sales","")</f>
        <v/>
      </c>
      <c r="Z1043" s="3" t="str">
        <f>IFERROR(VLOOKUP(C1043*1,Lookups!$D:$F,3,FALSE),"")</f>
        <v/>
      </c>
      <c r="AA1043" s="3" t="str">
        <f>IFERROR(VLOOKUP($C1043*1,Lookups!$H:$N,3,FALSE),"")</f>
        <v>Sales</v>
      </c>
      <c r="AB1043" s="3" t="str">
        <f>IFERROR(VLOOKUP($C1043*1,Lookups!$H:$N,4,FALSE),"")</f>
        <v>Lunch</v>
      </c>
      <c r="AC1043" s="3" t="str">
        <f>IFERROR(VLOOKUP($C1043*1,Lookups!$H:$N,5,FALSE),"")</f>
        <v>Other</v>
      </c>
      <c r="AD1043" s="3" t="str">
        <f>IFERROR(VLOOKUP($C1043*1,Lookups!$H:$N,6,FALSE),"")</f>
        <v>Food</v>
      </c>
      <c r="AE1043" s="3">
        <f>IFERROR(VLOOKUP($C1043*1,Lookups!$H:$N,7,FALSE),"")</f>
        <v>0</v>
      </c>
      <c r="AF1043" s="3" t="str">
        <f>VLOOKUP(B1043*1,Stores!$A:$C,3,FALSE)</f>
        <v>DFG</v>
      </c>
    </row>
    <row r="1044" spans="1:32">
      <c r="A1044" s="3" t="s">
        <v>917</v>
      </c>
      <c r="B1044" s="3" t="s">
        <v>942</v>
      </c>
      <c r="C1044" s="3">
        <v>999224</v>
      </c>
      <c r="D1044" s="3" t="s">
        <v>918</v>
      </c>
      <c r="E1044" s="3" t="s">
        <v>524</v>
      </c>
      <c r="F1044" s="3">
        <v>2016</v>
      </c>
      <c r="G1044" s="164">
        <v>0</v>
      </c>
      <c r="H1044" s="3">
        <v>0</v>
      </c>
      <c r="I1044" s="3">
        <v>0</v>
      </c>
      <c r="J1044" s="3">
        <v>468.69374999999997</v>
      </c>
      <c r="K1044" s="3">
        <v>629.32624999999996</v>
      </c>
      <c r="L1044" s="3">
        <v>5786.3078000000005</v>
      </c>
      <c r="M1044" s="3">
        <v>7479.2725</v>
      </c>
      <c r="N1044" s="3">
        <v>7024.8814999999995</v>
      </c>
      <c r="O1044" s="3">
        <v>3703.39662</v>
      </c>
      <c r="P1044" s="3">
        <v>4694.3910299999989</v>
      </c>
      <c r="Q1044" s="3">
        <v>3396.8834199999997</v>
      </c>
      <c r="R1044" s="3">
        <v>1374.3292499999998</v>
      </c>
      <c r="S1044" s="3">
        <v>97.754999999999981</v>
      </c>
      <c r="T1044" s="3">
        <v>0</v>
      </c>
      <c r="U1044" s="3">
        <v>34655.237119999998</v>
      </c>
      <c r="V1044" s="163">
        <f ca="1">SUM(INDIRECT(Inputs!$C$11&amp;ROW()&amp;":"&amp;Inputs!$C$12&amp;ROW()))</f>
        <v>3396.8834199999997</v>
      </c>
      <c r="W1044" s="163">
        <f ca="1">SUM(INDIRECT(Inputs!$C$13&amp;ROW()&amp;":"&amp;Inputs!$C$14&amp;ROW()))</f>
        <v>33183.152869999998</v>
      </c>
      <c r="X1044" s="3" t="str">
        <f>IF(COUNTIFS(Lookups!$A:$A,C1044)=1,"Gross Sales","")</f>
        <v/>
      </c>
      <c r="Y1044" s="3" t="str">
        <f>IF(COUNTIFS(Lookups!$D:$D,C1044)=1,"Bar Sales","")</f>
        <v/>
      </c>
      <c r="Z1044" s="3" t="str">
        <f>IFERROR(VLOOKUP(C1044*1,Lookups!$D:$F,3,FALSE),"")</f>
        <v/>
      </c>
      <c r="AA1044" s="3" t="str">
        <f>IFERROR(VLOOKUP($C1044*1,Lookups!$H:$N,3,FALSE),"")</f>
        <v>Sales</v>
      </c>
      <c r="AB1044" s="3" t="str">
        <f>IFERROR(VLOOKUP($C1044*1,Lookups!$H:$N,4,FALSE),"")</f>
        <v>Lunch</v>
      </c>
      <c r="AC1044" s="3" t="str">
        <f>IFERROR(VLOOKUP($C1044*1,Lookups!$H:$N,5,FALSE),"")</f>
        <v>Other</v>
      </c>
      <c r="AD1044" s="3" t="str">
        <f>IFERROR(VLOOKUP($C1044*1,Lookups!$H:$N,6,FALSE),"")</f>
        <v>Food</v>
      </c>
      <c r="AE1044" s="3">
        <f>IFERROR(VLOOKUP($C1044*1,Lookups!$H:$N,7,FALSE),"")</f>
        <v>0</v>
      </c>
      <c r="AF1044" s="3" t="str">
        <f>VLOOKUP(B1044*1,Stores!$A:$C,3,FALSE)</f>
        <v>DFG</v>
      </c>
    </row>
    <row r="1045" spans="1:32">
      <c r="A1045" s="3" t="s">
        <v>917</v>
      </c>
      <c r="B1045" s="3" t="s">
        <v>943</v>
      </c>
      <c r="C1045" s="3">
        <v>999224</v>
      </c>
      <c r="D1045" s="3" t="s">
        <v>918</v>
      </c>
      <c r="E1045" s="3" t="s">
        <v>524</v>
      </c>
      <c r="F1045" s="3">
        <v>2016</v>
      </c>
      <c r="G1045" s="164">
        <v>0</v>
      </c>
      <c r="H1045" s="3">
        <v>0</v>
      </c>
      <c r="I1045" s="3">
        <v>36.465800000000002</v>
      </c>
      <c r="J1045" s="3">
        <v>1970.605</v>
      </c>
      <c r="K1045" s="3">
        <v>3915.828</v>
      </c>
      <c r="L1045" s="3">
        <v>2929.8779999999997</v>
      </c>
      <c r="M1045" s="3">
        <v>4319.7745500000001</v>
      </c>
      <c r="N1045" s="3">
        <v>4101.0549999999994</v>
      </c>
      <c r="O1045" s="3">
        <v>1597.60475</v>
      </c>
      <c r="P1045" s="3">
        <v>1420.5334499999999</v>
      </c>
      <c r="Q1045" s="3">
        <v>2080.7643499999995</v>
      </c>
      <c r="R1045" s="3">
        <v>1694.9960999999998</v>
      </c>
      <c r="S1045" s="3">
        <v>657.07319999999993</v>
      </c>
      <c r="T1045" s="3">
        <v>0</v>
      </c>
      <c r="U1045" s="3">
        <v>24724.578199999993</v>
      </c>
      <c r="V1045" s="163">
        <f ca="1">SUM(INDIRECT(Inputs!$C$11&amp;ROW()&amp;":"&amp;Inputs!$C$12&amp;ROW()))</f>
        <v>2080.7643499999995</v>
      </c>
      <c r="W1045" s="163">
        <f ca="1">SUM(INDIRECT(Inputs!$C$13&amp;ROW()&amp;":"&amp;Inputs!$C$14&amp;ROW()))</f>
        <v>22372.508899999993</v>
      </c>
      <c r="X1045" s="3" t="str">
        <f>IF(COUNTIFS(Lookups!$A:$A,C1045)=1,"Gross Sales","")</f>
        <v/>
      </c>
      <c r="Y1045" s="3" t="str">
        <f>IF(COUNTIFS(Lookups!$D:$D,C1045)=1,"Bar Sales","")</f>
        <v/>
      </c>
      <c r="Z1045" s="3" t="str">
        <f>IFERROR(VLOOKUP(C1045*1,Lookups!$D:$F,3,FALSE),"")</f>
        <v/>
      </c>
      <c r="AA1045" s="3" t="str">
        <f>IFERROR(VLOOKUP($C1045*1,Lookups!$H:$N,3,FALSE),"")</f>
        <v>Sales</v>
      </c>
      <c r="AB1045" s="3" t="str">
        <f>IFERROR(VLOOKUP($C1045*1,Lookups!$H:$N,4,FALSE),"")</f>
        <v>Lunch</v>
      </c>
      <c r="AC1045" s="3" t="str">
        <f>IFERROR(VLOOKUP($C1045*1,Lookups!$H:$N,5,FALSE),"")</f>
        <v>Other</v>
      </c>
      <c r="AD1045" s="3" t="str">
        <f>IFERROR(VLOOKUP($C1045*1,Lookups!$H:$N,6,FALSE),"")</f>
        <v>Food</v>
      </c>
      <c r="AE1045" s="3">
        <f>IFERROR(VLOOKUP($C1045*1,Lookups!$H:$N,7,FALSE),"")</f>
        <v>0</v>
      </c>
      <c r="AF1045" s="3" t="str">
        <f>VLOOKUP(B1045*1,Stores!$A:$C,3,FALSE)</f>
        <v>DFG</v>
      </c>
    </row>
    <row r="1046" spans="1:32">
      <c r="A1046" s="3" t="s">
        <v>917</v>
      </c>
      <c r="B1046" s="3" t="s">
        <v>944</v>
      </c>
      <c r="C1046" s="3">
        <v>999224</v>
      </c>
      <c r="D1046" s="3" t="s">
        <v>918</v>
      </c>
      <c r="E1046" s="3" t="s">
        <v>524</v>
      </c>
      <c r="F1046" s="3">
        <v>2016</v>
      </c>
      <c r="G1046" s="164">
        <v>0</v>
      </c>
      <c r="H1046" s="3">
        <v>3295.4474</v>
      </c>
      <c r="I1046" s="3">
        <v>7140.4871999999996</v>
      </c>
      <c r="J1046" s="3">
        <v>10078.769399999999</v>
      </c>
      <c r="K1046" s="3">
        <v>7999.299</v>
      </c>
      <c r="L1046" s="3">
        <v>9828.1669499999989</v>
      </c>
      <c r="M1046" s="3">
        <v>9246.3977899999991</v>
      </c>
      <c r="N1046" s="3">
        <v>4609.8791899999997</v>
      </c>
      <c r="O1046" s="3">
        <v>4716.1162999999997</v>
      </c>
      <c r="P1046" s="3">
        <v>6053.6840000000002</v>
      </c>
      <c r="Q1046" s="3">
        <v>5661.0623999999989</v>
      </c>
      <c r="R1046" s="3">
        <v>5671.0289999999995</v>
      </c>
      <c r="S1046" s="3">
        <v>6995.7971999999991</v>
      </c>
      <c r="T1046" s="3">
        <v>5492.2661500000004</v>
      </c>
      <c r="U1046" s="3">
        <v>86788.401979999995</v>
      </c>
      <c r="V1046" s="163">
        <f ca="1">SUM(INDIRECT(Inputs!$C$11&amp;ROW()&amp;":"&amp;Inputs!$C$12&amp;ROW()))</f>
        <v>5661.0623999999989</v>
      </c>
      <c r="W1046" s="163">
        <f ca="1">SUM(INDIRECT(Inputs!$C$13&amp;ROW()&amp;":"&amp;Inputs!$C$14&amp;ROW()))</f>
        <v>68629.309630000003</v>
      </c>
      <c r="X1046" s="3" t="str">
        <f>IF(COUNTIFS(Lookups!$A:$A,C1046)=1,"Gross Sales","")</f>
        <v/>
      </c>
      <c r="Y1046" s="3" t="str">
        <f>IF(COUNTIFS(Lookups!$D:$D,C1046)=1,"Bar Sales","")</f>
        <v/>
      </c>
      <c r="Z1046" s="3" t="str">
        <f>IFERROR(VLOOKUP(C1046*1,Lookups!$D:$F,3,FALSE),"")</f>
        <v/>
      </c>
      <c r="AA1046" s="3" t="str">
        <f>IFERROR(VLOOKUP($C1046*1,Lookups!$H:$N,3,FALSE),"")</f>
        <v>Sales</v>
      </c>
      <c r="AB1046" s="3" t="str">
        <f>IFERROR(VLOOKUP($C1046*1,Lookups!$H:$N,4,FALSE),"")</f>
        <v>Lunch</v>
      </c>
      <c r="AC1046" s="3" t="str">
        <f>IFERROR(VLOOKUP($C1046*1,Lookups!$H:$N,5,FALSE),"")</f>
        <v>Other</v>
      </c>
      <c r="AD1046" s="3" t="str">
        <f>IFERROR(VLOOKUP($C1046*1,Lookups!$H:$N,6,FALSE),"")</f>
        <v>Food</v>
      </c>
      <c r="AE1046" s="3">
        <f>IFERROR(VLOOKUP($C1046*1,Lookups!$H:$N,7,FALSE),"")</f>
        <v>0</v>
      </c>
      <c r="AF1046" s="3" t="str">
        <f>VLOOKUP(B1046*1,Stores!$A:$C,3,FALSE)</f>
        <v>DFG</v>
      </c>
    </row>
    <row r="1047" spans="1:32">
      <c r="A1047" s="3" t="s">
        <v>917</v>
      </c>
      <c r="B1047" s="3" t="s">
        <v>945</v>
      </c>
      <c r="C1047" s="3">
        <v>999224</v>
      </c>
      <c r="D1047" s="3" t="s">
        <v>918</v>
      </c>
      <c r="E1047" s="3" t="s">
        <v>524</v>
      </c>
      <c r="F1047" s="3">
        <v>2016</v>
      </c>
      <c r="G1047" s="164">
        <v>0</v>
      </c>
      <c r="H1047" s="3">
        <v>1469.2065499999999</v>
      </c>
      <c r="I1047" s="3">
        <v>3934.7122499999996</v>
      </c>
      <c r="J1047" s="3">
        <v>1647.296</v>
      </c>
      <c r="K1047" s="3">
        <v>1131.2874999999999</v>
      </c>
      <c r="L1047" s="3">
        <v>1058.6695</v>
      </c>
      <c r="M1047" s="3">
        <v>749.63524999999993</v>
      </c>
      <c r="N1047" s="3">
        <v>484.31949999999995</v>
      </c>
      <c r="O1047" s="3">
        <v>312.81039999999996</v>
      </c>
      <c r="P1047" s="3">
        <v>311.41459999999995</v>
      </c>
      <c r="Q1047" s="3">
        <v>216.125</v>
      </c>
      <c r="R1047" s="3">
        <v>1421.0559999999998</v>
      </c>
      <c r="S1047" s="3">
        <v>750.22780000000012</v>
      </c>
      <c r="T1047" s="3">
        <v>2471.7363999999998</v>
      </c>
      <c r="U1047" s="3">
        <v>15958.49675</v>
      </c>
      <c r="V1047" s="163">
        <f ca="1">SUM(INDIRECT(Inputs!$C$11&amp;ROW()&amp;":"&amp;Inputs!$C$12&amp;ROW()))</f>
        <v>216.125</v>
      </c>
      <c r="W1047" s="163">
        <f ca="1">SUM(INDIRECT(Inputs!$C$13&amp;ROW()&amp;":"&amp;Inputs!$C$14&amp;ROW()))</f>
        <v>11315.476549999999</v>
      </c>
      <c r="X1047" s="3" t="str">
        <f>IF(COUNTIFS(Lookups!$A:$A,C1047)=1,"Gross Sales","")</f>
        <v/>
      </c>
      <c r="Y1047" s="3" t="str">
        <f>IF(COUNTIFS(Lookups!$D:$D,C1047)=1,"Bar Sales","")</f>
        <v/>
      </c>
      <c r="Z1047" s="3" t="str">
        <f>IFERROR(VLOOKUP(C1047*1,Lookups!$D:$F,3,FALSE),"")</f>
        <v/>
      </c>
      <c r="AA1047" s="3" t="str">
        <f>IFERROR(VLOOKUP($C1047*1,Lookups!$H:$N,3,FALSE),"")</f>
        <v>Sales</v>
      </c>
      <c r="AB1047" s="3" t="str">
        <f>IFERROR(VLOOKUP($C1047*1,Lookups!$H:$N,4,FALSE),"")</f>
        <v>Lunch</v>
      </c>
      <c r="AC1047" s="3" t="str">
        <f>IFERROR(VLOOKUP($C1047*1,Lookups!$H:$N,5,FALSE),"")</f>
        <v>Other</v>
      </c>
      <c r="AD1047" s="3" t="str">
        <f>IFERROR(VLOOKUP($C1047*1,Lookups!$H:$N,6,FALSE),"")</f>
        <v>Food</v>
      </c>
      <c r="AE1047" s="3">
        <f>IFERROR(VLOOKUP($C1047*1,Lookups!$H:$N,7,FALSE),"")</f>
        <v>0</v>
      </c>
      <c r="AF1047" s="3" t="str">
        <f>VLOOKUP(B1047*1,Stores!$A:$C,3,FALSE)</f>
        <v>DFG</v>
      </c>
    </row>
    <row r="1048" spans="1:32">
      <c r="A1048" s="3" t="s">
        <v>917</v>
      </c>
      <c r="B1048" s="3" t="s">
        <v>946</v>
      </c>
      <c r="C1048" s="3">
        <v>999224</v>
      </c>
      <c r="D1048" s="3" t="s">
        <v>918</v>
      </c>
      <c r="E1048" s="3" t="s">
        <v>524</v>
      </c>
      <c r="F1048" s="3">
        <v>2016</v>
      </c>
      <c r="G1048" s="164">
        <v>0</v>
      </c>
      <c r="H1048" s="3">
        <v>742.5316499999999</v>
      </c>
      <c r="I1048" s="3">
        <v>3765.0451999999996</v>
      </c>
      <c r="J1048" s="3">
        <v>3732.9425000000001</v>
      </c>
      <c r="K1048" s="3">
        <v>4526.8796999999995</v>
      </c>
      <c r="L1048" s="3">
        <v>4687.4519999999993</v>
      </c>
      <c r="M1048" s="3">
        <v>4171.1718999999994</v>
      </c>
      <c r="N1048" s="3">
        <v>2675.5704499999997</v>
      </c>
      <c r="O1048" s="3">
        <v>1112.7753</v>
      </c>
      <c r="P1048" s="3">
        <v>3290.1245999999996</v>
      </c>
      <c r="Q1048" s="3">
        <v>2869.0186699999995</v>
      </c>
      <c r="R1048" s="3">
        <v>3240.54808</v>
      </c>
      <c r="S1048" s="3">
        <v>2690.2175999999995</v>
      </c>
      <c r="T1048" s="3">
        <v>4028.4131999999995</v>
      </c>
      <c r="U1048" s="3">
        <v>41532.690849999999</v>
      </c>
      <c r="V1048" s="163">
        <f ca="1">SUM(INDIRECT(Inputs!$C$11&amp;ROW()&amp;":"&amp;Inputs!$C$12&amp;ROW()))</f>
        <v>2869.0186699999995</v>
      </c>
      <c r="W1048" s="163">
        <f ca="1">SUM(INDIRECT(Inputs!$C$13&amp;ROW()&amp;":"&amp;Inputs!$C$14&amp;ROW()))</f>
        <v>31573.51197</v>
      </c>
      <c r="X1048" s="3" t="str">
        <f>IF(COUNTIFS(Lookups!$A:$A,C1048)=1,"Gross Sales","")</f>
        <v/>
      </c>
      <c r="Y1048" s="3" t="str">
        <f>IF(COUNTIFS(Lookups!$D:$D,C1048)=1,"Bar Sales","")</f>
        <v/>
      </c>
      <c r="Z1048" s="3" t="str">
        <f>IFERROR(VLOOKUP(C1048*1,Lookups!$D:$F,3,FALSE),"")</f>
        <v/>
      </c>
      <c r="AA1048" s="3" t="str">
        <f>IFERROR(VLOOKUP($C1048*1,Lookups!$H:$N,3,FALSE),"")</f>
        <v>Sales</v>
      </c>
      <c r="AB1048" s="3" t="str">
        <f>IFERROR(VLOOKUP($C1048*1,Lookups!$H:$N,4,FALSE),"")</f>
        <v>Lunch</v>
      </c>
      <c r="AC1048" s="3" t="str">
        <f>IFERROR(VLOOKUP($C1048*1,Lookups!$H:$N,5,FALSE),"")</f>
        <v>Other</v>
      </c>
      <c r="AD1048" s="3" t="str">
        <f>IFERROR(VLOOKUP($C1048*1,Lookups!$H:$N,6,FALSE),"")</f>
        <v>Food</v>
      </c>
      <c r="AE1048" s="3">
        <f>IFERROR(VLOOKUP($C1048*1,Lookups!$H:$N,7,FALSE),"")</f>
        <v>0</v>
      </c>
      <c r="AF1048" s="3" t="str">
        <f>VLOOKUP(B1048*1,Stores!$A:$C,3,FALSE)</f>
        <v>DFG</v>
      </c>
    </row>
    <row r="1049" spans="1:32">
      <c r="A1049" s="3" t="s">
        <v>917</v>
      </c>
      <c r="B1049" s="3" t="s">
        <v>947</v>
      </c>
      <c r="C1049" s="3">
        <v>999224</v>
      </c>
      <c r="D1049" s="3" t="s">
        <v>918</v>
      </c>
      <c r="E1049" s="3" t="s">
        <v>524</v>
      </c>
      <c r="F1049" s="3">
        <v>2016</v>
      </c>
      <c r="G1049" s="164">
        <v>0</v>
      </c>
      <c r="H1049" s="3">
        <v>3165.4930999999997</v>
      </c>
      <c r="I1049" s="3">
        <v>16701.22608</v>
      </c>
      <c r="J1049" s="3">
        <v>17991.884679999999</v>
      </c>
      <c r="K1049" s="3">
        <v>20313.73372</v>
      </c>
      <c r="L1049" s="3">
        <v>17745.808079999999</v>
      </c>
      <c r="M1049" s="3">
        <v>6941.5933299999997</v>
      </c>
      <c r="N1049" s="3">
        <v>2719.3512499999997</v>
      </c>
      <c r="O1049" s="3">
        <v>1059.8087500000001</v>
      </c>
      <c r="P1049" s="3">
        <v>2053.7401499999996</v>
      </c>
      <c r="Q1049" s="3">
        <v>5944.1703999999991</v>
      </c>
      <c r="R1049" s="3">
        <v>14711.172839999999</v>
      </c>
      <c r="S1049" s="3">
        <v>15535.065000000001</v>
      </c>
      <c r="T1049" s="3">
        <v>3849.8021099999992</v>
      </c>
      <c r="U1049" s="3">
        <v>128732.84949000002</v>
      </c>
      <c r="V1049" s="163">
        <f ca="1">SUM(INDIRECT(Inputs!$C$11&amp;ROW()&amp;":"&amp;Inputs!$C$12&amp;ROW()))</f>
        <v>5944.1703999999991</v>
      </c>
      <c r="W1049" s="163">
        <f ca="1">SUM(INDIRECT(Inputs!$C$13&amp;ROW()&amp;":"&amp;Inputs!$C$14&amp;ROW()))</f>
        <v>94636.809540000017</v>
      </c>
      <c r="X1049" s="3" t="str">
        <f>IF(COUNTIFS(Lookups!$A:$A,C1049)=1,"Gross Sales","")</f>
        <v/>
      </c>
      <c r="Y1049" s="3" t="str">
        <f>IF(COUNTIFS(Lookups!$D:$D,C1049)=1,"Bar Sales","")</f>
        <v/>
      </c>
      <c r="Z1049" s="3" t="str">
        <f>IFERROR(VLOOKUP(C1049*1,Lookups!$D:$F,3,FALSE),"")</f>
        <v/>
      </c>
      <c r="AA1049" s="3" t="str">
        <f>IFERROR(VLOOKUP($C1049*1,Lookups!$H:$N,3,FALSE),"")</f>
        <v>Sales</v>
      </c>
      <c r="AB1049" s="3" t="str">
        <f>IFERROR(VLOOKUP($C1049*1,Lookups!$H:$N,4,FALSE),"")</f>
        <v>Lunch</v>
      </c>
      <c r="AC1049" s="3" t="str">
        <f>IFERROR(VLOOKUP($C1049*1,Lookups!$H:$N,5,FALSE),"")</f>
        <v>Other</v>
      </c>
      <c r="AD1049" s="3" t="str">
        <f>IFERROR(VLOOKUP($C1049*1,Lookups!$H:$N,6,FALSE),"")</f>
        <v>Food</v>
      </c>
      <c r="AE1049" s="3">
        <f>IFERROR(VLOOKUP($C1049*1,Lookups!$H:$N,7,FALSE),"")</f>
        <v>0</v>
      </c>
      <c r="AF1049" s="3" t="str">
        <f>VLOOKUP(B1049*1,Stores!$A:$C,3,FALSE)</f>
        <v>DFG</v>
      </c>
    </row>
    <row r="1050" spans="1:32">
      <c r="A1050" s="3" t="s">
        <v>917</v>
      </c>
      <c r="B1050" s="3" t="s">
        <v>948</v>
      </c>
      <c r="C1050" s="3">
        <v>999224</v>
      </c>
      <c r="D1050" s="3" t="s">
        <v>918</v>
      </c>
      <c r="E1050" s="3" t="s">
        <v>524</v>
      </c>
      <c r="F1050" s="3">
        <v>2016</v>
      </c>
      <c r="G1050" s="164">
        <v>0</v>
      </c>
      <c r="H1050" s="3">
        <v>128.99250000000001</v>
      </c>
      <c r="I1050" s="3">
        <v>1401.6134999999999</v>
      </c>
      <c r="J1050" s="3">
        <v>2662.569</v>
      </c>
      <c r="K1050" s="3">
        <v>6047.55879</v>
      </c>
      <c r="L1050" s="3">
        <v>7920.8936099999992</v>
      </c>
      <c r="M1050" s="3">
        <v>6183.6817699999992</v>
      </c>
      <c r="N1050" s="3">
        <v>2164.05728</v>
      </c>
      <c r="O1050" s="3">
        <v>1024.24</v>
      </c>
      <c r="P1050" s="3">
        <v>3293.6173199999998</v>
      </c>
      <c r="Q1050" s="3">
        <v>5208.0781899999993</v>
      </c>
      <c r="R1050" s="3">
        <v>7590.9683499999992</v>
      </c>
      <c r="S1050" s="3">
        <v>4182.0334499999999</v>
      </c>
      <c r="T1050" s="3">
        <v>106.68</v>
      </c>
      <c r="U1050" s="3">
        <v>47914.983759999996</v>
      </c>
      <c r="V1050" s="163">
        <f ca="1">SUM(INDIRECT(Inputs!$C$11&amp;ROW()&amp;":"&amp;Inputs!$C$12&amp;ROW()))</f>
        <v>5208.0781899999993</v>
      </c>
      <c r="W1050" s="163">
        <f ca="1">SUM(INDIRECT(Inputs!$C$13&amp;ROW()&amp;":"&amp;Inputs!$C$14&amp;ROW()))</f>
        <v>36035.301959999997</v>
      </c>
      <c r="X1050" s="3" t="str">
        <f>IF(COUNTIFS(Lookups!$A:$A,C1050)=1,"Gross Sales","")</f>
        <v/>
      </c>
      <c r="Y1050" s="3" t="str">
        <f>IF(COUNTIFS(Lookups!$D:$D,C1050)=1,"Bar Sales","")</f>
        <v/>
      </c>
      <c r="Z1050" s="3" t="str">
        <f>IFERROR(VLOOKUP(C1050*1,Lookups!$D:$F,3,FALSE),"")</f>
        <v/>
      </c>
      <c r="AA1050" s="3" t="str">
        <f>IFERROR(VLOOKUP($C1050*1,Lookups!$H:$N,3,FALSE),"")</f>
        <v>Sales</v>
      </c>
      <c r="AB1050" s="3" t="str">
        <f>IFERROR(VLOOKUP($C1050*1,Lookups!$H:$N,4,FALSE),"")</f>
        <v>Lunch</v>
      </c>
      <c r="AC1050" s="3" t="str">
        <f>IFERROR(VLOOKUP($C1050*1,Lookups!$H:$N,5,FALSE),"")</f>
        <v>Other</v>
      </c>
      <c r="AD1050" s="3" t="str">
        <f>IFERROR(VLOOKUP($C1050*1,Lookups!$H:$N,6,FALSE),"")</f>
        <v>Food</v>
      </c>
      <c r="AE1050" s="3">
        <f>IFERROR(VLOOKUP($C1050*1,Lookups!$H:$N,7,FALSE),"")</f>
        <v>0</v>
      </c>
      <c r="AF1050" s="3" t="str">
        <f>VLOOKUP(B1050*1,Stores!$A:$C,3,FALSE)</f>
        <v>DFG</v>
      </c>
    </row>
    <row r="1051" spans="1:32">
      <c r="A1051" s="3" t="s">
        <v>917</v>
      </c>
      <c r="B1051" s="3" t="s">
        <v>949</v>
      </c>
      <c r="C1051" s="3">
        <v>999224</v>
      </c>
      <c r="D1051" s="3" t="s">
        <v>918</v>
      </c>
      <c r="E1051" s="3" t="s">
        <v>524</v>
      </c>
      <c r="F1051" s="3">
        <v>2016</v>
      </c>
      <c r="G1051" s="164">
        <v>0</v>
      </c>
      <c r="H1051" s="3">
        <v>112.71714999999999</v>
      </c>
      <c r="I1051" s="3">
        <v>3973.6760000000004</v>
      </c>
      <c r="J1051" s="3">
        <v>3301.1982499999999</v>
      </c>
      <c r="K1051" s="3">
        <v>5917.7045199999993</v>
      </c>
      <c r="L1051" s="3">
        <v>6210.3533799999996</v>
      </c>
      <c r="M1051" s="3">
        <v>7426.8785499999994</v>
      </c>
      <c r="N1051" s="3">
        <v>3136.2295999999997</v>
      </c>
      <c r="O1051" s="3">
        <v>3772.1764499999999</v>
      </c>
      <c r="P1051" s="3">
        <v>5183.8839499999995</v>
      </c>
      <c r="Q1051" s="3">
        <v>5639.5022599999993</v>
      </c>
      <c r="R1051" s="3">
        <v>7958.2285300000003</v>
      </c>
      <c r="S1051" s="3">
        <v>2971.4579999999996</v>
      </c>
      <c r="T1051" s="3">
        <v>603.31039999999996</v>
      </c>
      <c r="U1051" s="3">
        <v>56207.317039999994</v>
      </c>
      <c r="V1051" s="163">
        <f ca="1">SUM(INDIRECT(Inputs!$C$11&amp;ROW()&amp;":"&amp;Inputs!$C$12&amp;ROW()))</f>
        <v>5639.5022599999993</v>
      </c>
      <c r="W1051" s="163">
        <f ca="1">SUM(INDIRECT(Inputs!$C$13&amp;ROW()&amp;":"&amp;Inputs!$C$14&amp;ROW()))</f>
        <v>44674.320109999993</v>
      </c>
      <c r="X1051" s="3" t="str">
        <f>IF(COUNTIFS(Lookups!$A:$A,C1051)=1,"Gross Sales","")</f>
        <v/>
      </c>
      <c r="Y1051" s="3" t="str">
        <f>IF(COUNTIFS(Lookups!$D:$D,C1051)=1,"Bar Sales","")</f>
        <v/>
      </c>
      <c r="Z1051" s="3" t="str">
        <f>IFERROR(VLOOKUP(C1051*1,Lookups!$D:$F,3,FALSE),"")</f>
        <v/>
      </c>
      <c r="AA1051" s="3" t="str">
        <f>IFERROR(VLOOKUP($C1051*1,Lookups!$H:$N,3,FALSE),"")</f>
        <v>Sales</v>
      </c>
      <c r="AB1051" s="3" t="str">
        <f>IFERROR(VLOOKUP($C1051*1,Lookups!$H:$N,4,FALSE),"")</f>
        <v>Lunch</v>
      </c>
      <c r="AC1051" s="3" t="str">
        <f>IFERROR(VLOOKUP($C1051*1,Lookups!$H:$N,5,FALSE),"")</f>
        <v>Other</v>
      </c>
      <c r="AD1051" s="3" t="str">
        <f>IFERROR(VLOOKUP($C1051*1,Lookups!$H:$N,6,FALSE),"")</f>
        <v>Food</v>
      </c>
      <c r="AE1051" s="3">
        <f>IFERROR(VLOOKUP($C1051*1,Lookups!$H:$N,7,FALSE),"")</f>
        <v>0</v>
      </c>
      <c r="AF1051" s="3" t="str">
        <f>VLOOKUP(B1051*1,Stores!$A:$C,3,FALSE)</f>
        <v>DFG</v>
      </c>
    </row>
    <row r="1052" spans="1:32">
      <c r="A1052" s="3" t="s">
        <v>917</v>
      </c>
      <c r="B1052" s="3" t="s">
        <v>950</v>
      </c>
      <c r="C1052" s="3">
        <v>999224</v>
      </c>
      <c r="D1052" s="3" t="s">
        <v>918</v>
      </c>
      <c r="E1052" s="3" t="s">
        <v>524</v>
      </c>
      <c r="F1052" s="3">
        <v>2016</v>
      </c>
      <c r="G1052" s="164">
        <v>0</v>
      </c>
      <c r="H1052" s="3">
        <v>0</v>
      </c>
      <c r="I1052" s="3">
        <v>0</v>
      </c>
      <c r="J1052" s="3">
        <v>5.9639999999999986</v>
      </c>
      <c r="K1052" s="3">
        <v>0</v>
      </c>
      <c r="L1052" s="3">
        <v>349.1705</v>
      </c>
      <c r="M1052" s="3">
        <v>2431.6004999999996</v>
      </c>
      <c r="N1052" s="3">
        <v>4771.1621999999998</v>
      </c>
      <c r="O1052" s="3">
        <v>2178.8899999999994</v>
      </c>
      <c r="P1052" s="3">
        <v>1822.2314599999997</v>
      </c>
      <c r="Q1052" s="3">
        <v>1356.4267499999999</v>
      </c>
      <c r="R1052" s="3">
        <v>534.84199999999998</v>
      </c>
      <c r="S1052" s="3">
        <v>341.4495</v>
      </c>
      <c r="T1052" s="3">
        <v>0</v>
      </c>
      <c r="U1052" s="3">
        <v>13791.73691</v>
      </c>
      <c r="V1052" s="163">
        <f ca="1">SUM(INDIRECT(Inputs!$C$11&amp;ROW()&amp;":"&amp;Inputs!$C$12&amp;ROW()))</f>
        <v>1356.4267499999999</v>
      </c>
      <c r="W1052" s="163">
        <f ca="1">SUM(INDIRECT(Inputs!$C$13&amp;ROW()&amp;":"&amp;Inputs!$C$14&amp;ROW()))</f>
        <v>12915.445409999998</v>
      </c>
      <c r="X1052" s="3" t="str">
        <f>IF(COUNTIFS(Lookups!$A:$A,C1052)=1,"Gross Sales","")</f>
        <v/>
      </c>
      <c r="Y1052" s="3" t="str">
        <f>IF(COUNTIFS(Lookups!$D:$D,C1052)=1,"Bar Sales","")</f>
        <v/>
      </c>
      <c r="Z1052" s="3" t="str">
        <f>IFERROR(VLOOKUP(C1052*1,Lookups!$D:$F,3,FALSE),"")</f>
        <v/>
      </c>
      <c r="AA1052" s="3" t="str">
        <f>IFERROR(VLOOKUP($C1052*1,Lookups!$H:$N,3,FALSE),"")</f>
        <v>Sales</v>
      </c>
      <c r="AB1052" s="3" t="str">
        <f>IFERROR(VLOOKUP($C1052*1,Lookups!$H:$N,4,FALSE),"")</f>
        <v>Lunch</v>
      </c>
      <c r="AC1052" s="3" t="str">
        <f>IFERROR(VLOOKUP($C1052*1,Lookups!$H:$N,5,FALSE),"")</f>
        <v>Other</v>
      </c>
      <c r="AD1052" s="3" t="str">
        <f>IFERROR(VLOOKUP($C1052*1,Lookups!$H:$N,6,FALSE),"")</f>
        <v>Food</v>
      </c>
      <c r="AE1052" s="3">
        <f>IFERROR(VLOOKUP($C1052*1,Lookups!$H:$N,7,FALSE),"")</f>
        <v>0</v>
      </c>
      <c r="AF1052" s="3" t="str">
        <f>VLOOKUP(B1052*1,Stores!$A:$C,3,FALSE)</f>
        <v>DFG</v>
      </c>
    </row>
    <row r="1053" spans="1:32">
      <c r="A1053" s="3" t="s">
        <v>917</v>
      </c>
      <c r="B1053" s="3" t="s">
        <v>951</v>
      </c>
      <c r="C1053" s="3">
        <v>999224</v>
      </c>
      <c r="D1053" s="3" t="s">
        <v>918</v>
      </c>
      <c r="E1053" s="3" t="s">
        <v>524</v>
      </c>
      <c r="F1053" s="3">
        <v>2016</v>
      </c>
      <c r="G1053" s="164">
        <v>0</v>
      </c>
      <c r="H1053" s="3">
        <v>0</v>
      </c>
      <c r="I1053" s="3">
        <v>38.492999999999995</v>
      </c>
      <c r="J1053" s="3">
        <v>1167.3784499999999</v>
      </c>
      <c r="K1053" s="3">
        <v>2824.0421999999999</v>
      </c>
      <c r="L1053" s="3">
        <v>7081.192649999999</v>
      </c>
      <c r="M1053" s="3">
        <v>16594.7628</v>
      </c>
      <c r="N1053" s="3">
        <v>14234.275859999998</v>
      </c>
      <c r="O1053" s="3">
        <v>8509.7057499999992</v>
      </c>
      <c r="P1053" s="3">
        <v>11738.734349999999</v>
      </c>
      <c r="Q1053" s="3">
        <v>12297.3984</v>
      </c>
      <c r="R1053" s="3">
        <v>4550.9148999999998</v>
      </c>
      <c r="S1053" s="3">
        <v>1081.37925</v>
      </c>
      <c r="T1053" s="3">
        <v>0</v>
      </c>
      <c r="U1053" s="3">
        <v>80118.277610000005</v>
      </c>
      <c r="V1053" s="163">
        <f ca="1">SUM(INDIRECT(Inputs!$C$11&amp;ROW()&amp;":"&amp;Inputs!$C$12&amp;ROW()))</f>
        <v>12297.3984</v>
      </c>
      <c r="W1053" s="163">
        <f ca="1">SUM(INDIRECT(Inputs!$C$13&amp;ROW()&amp;":"&amp;Inputs!$C$14&amp;ROW()))</f>
        <v>74485.983460000003</v>
      </c>
      <c r="X1053" s="3" t="str">
        <f>IF(COUNTIFS(Lookups!$A:$A,C1053)=1,"Gross Sales","")</f>
        <v/>
      </c>
      <c r="Y1053" s="3" t="str">
        <f>IF(COUNTIFS(Lookups!$D:$D,C1053)=1,"Bar Sales","")</f>
        <v/>
      </c>
      <c r="Z1053" s="3" t="str">
        <f>IFERROR(VLOOKUP(C1053*1,Lookups!$D:$F,3,FALSE),"")</f>
        <v/>
      </c>
      <c r="AA1053" s="3" t="str">
        <f>IFERROR(VLOOKUP($C1053*1,Lookups!$H:$N,3,FALSE),"")</f>
        <v>Sales</v>
      </c>
      <c r="AB1053" s="3" t="str">
        <f>IFERROR(VLOOKUP($C1053*1,Lookups!$H:$N,4,FALSE),"")</f>
        <v>Lunch</v>
      </c>
      <c r="AC1053" s="3" t="str">
        <f>IFERROR(VLOOKUP($C1053*1,Lookups!$H:$N,5,FALSE),"")</f>
        <v>Other</v>
      </c>
      <c r="AD1053" s="3" t="str">
        <f>IFERROR(VLOOKUP($C1053*1,Lookups!$H:$N,6,FALSE),"")</f>
        <v>Food</v>
      </c>
      <c r="AE1053" s="3">
        <f>IFERROR(VLOOKUP($C1053*1,Lookups!$H:$N,7,FALSE),"")</f>
        <v>0</v>
      </c>
      <c r="AF1053" s="3" t="str">
        <f>VLOOKUP(B1053*1,Stores!$A:$C,3,FALSE)</f>
        <v>DFG</v>
      </c>
    </row>
    <row r="1054" spans="1:32">
      <c r="A1054" s="3" t="s">
        <v>917</v>
      </c>
      <c r="B1054" s="3" t="s">
        <v>952</v>
      </c>
      <c r="C1054" s="3">
        <v>999224</v>
      </c>
      <c r="D1054" s="3" t="s">
        <v>918</v>
      </c>
      <c r="E1054" s="3" t="s">
        <v>524</v>
      </c>
      <c r="F1054" s="3">
        <v>2016</v>
      </c>
      <c r="G1054" s="164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3462.44535</v>
      </c>
      <c r="O1054" s="3">
        <v>4401.2128999999995</v>
      </c>
      <c r="P1054" s="3">
        <v>3657.5677599999995</v>
      </c>
      <c r="Q1054" s="3">
        <v>3270.08304</v>
      </c>
      <c r="R1054" s="3">
        <v>2189.2007199999998</v>
      </c>
      <c r="S1054" s="3">
        <v>156.55500000000001</v>
      </c>
      <c r="T1054" s="3">
        <v>0</v>
      </c>
      <c r="U1054" s="3">
        <v>17137.064769999997</v>
      </c>
      <c r="V1054" s="163">
        <f ca="1">SUM(INDIRECT(Inputs!$C$11&amp;ROW()&amp;":"&amp;Inputs!$C$12&amp;ROW()))</f>
        <v>3270.08304</v>
      </c>
      <c r="W1054" s="163">
        <f ca="1">SUM(INDIRECT(Inputs!$C$13&amp;ROW()&amp;":"&amp;Inputs!$C$14&amp;ROW()))</f>
        <v>14791.309049999998</v>
      </c>
      <c r="X1054" s="3" t="str">
        <f>IF(COUNTIFS(Lookups!$A:$A,C1054)=1,"Gross Sales","")</f>
        <v/>
      </c>
      <c r="Y1054" s="3" t="str">
        <f>IF(COUNTIFS(Lookups!$D:$D,C1054)=1,"Bar Sales","")</f>
        <v/>
      </c>
      <c r="Z1054" s="3" t="str">
        <f>IFERROR(VLOOKUP(C1054*1,Lookups!$D:$F,3,FALSE),"")</f>
        <v/>
      </c>
      <c r="AA1054" s="3" t="str">
        <f>IFERROR(VLOOKUP($C1054*1,Lookups!$H:$N,3,FALSE),"")</f>
        <v>Sales</v>
      </c>
      <c r="AB1054" s="3" t="str">
        <f>IFERROR(VLOOKUP($C1054*1,Lookups!$H:$N,4,FALSE),"")</f>
        <v>Lunch</v>
      </c>
      <c r="AC1054" s="3" t="str">
        <f>IFERROR(VLOOKUP($C1054*1,Lookups!$H:$N,5,FALSE),"")</f>
        <v>Other</v>
      </c>
      <c r="AD1054" s="3" t="str">
        <f>IFERROR(VLOOKUP($C1054*1,Lookups!$H:$N,6,FALSE),"")</f>
        <v>Food</v>
      </c>
      <c r="AE1054" s="3">
        <f>IFERROR(VLOOKUP($C1054*1,Lookups!$H:$N,7,FALSE),"")</f>
        <v>0</v>
      </c>
      <c r="AF1054" s="3" t="str">
        <f>VLOOKUP(B1054*1,Stores!$A:$C,3,FALSE)</f>
        <v>DFG</v>
      </c>
    </row>
    <row r="1055" spans="1:32">
      <c r="A1055" s="3" t="s">
        <v>917</v>
      </c>
      <c r="B1055" s="3" t="s">
        <v>953</v>
      </c>
      <c r="C1055" s="3">
        <v>999224</v>
      </c>
      <c r="D1055" s="3" t="s">
        <v>918</v>
      </c>
      <c r="E1055" s="3" t="s">
        <v>524</v>
      </c>
      <c r="F1055" s="3">
        <v>2016</v>
      </c>
      <c r="G1055" s="164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416.92895999999996</v>
      </c>
      <c r="S1055" s="3">
        <v>776.25449999999989</v>
      </c>
      <c r="T1055" s="3">
        <v>0</v>
      </c>
      <c r="U1055" s="3">
        <v>1193.1834599999997</v>
      </c>
      <c r="V1055" s="163">
        <f ca="1">SUM(INDIRECT(Inputs!$C$11&amp;ROW()&amp;":"&amp;Inputs!$C$12&amp;ROW()))</f>
        <v>0</v>
      </c>
      <c r="W1055" s="163">
        <f ca="1">SUM(INDIRECT(Inputs!$C$13&amp;ROW()&amp;":"&amp;Inputs!$C$14&amp;ROW()))</f>
        <v>0</v>
      </c>
      <c r="X1055" s="3" t="str">
        <f>IF(COUNTIFS(Lookups!$A:$A,C1055)=1,"Gross Sales","")</f>
        <v/>
      </c>
      <c r="Y1055" s="3" t="str">
        <f>IF(COUNTIFS(Lookups!$D:$D,C1055)=1,"Bar Sales","")</f>
        <v/>
      </c>
      <c r="Z1055" s="3" t="str">
        <f>IFERROR(VLOOKUP(C1055*1,Lookups!$D:$F,3,FALSE),"")</f>
        <v/>
      </c>
      <c r="AA1055" s="3" t="str">
        <f>IFERROR(VLOOKUP($C1055*1,Lookups!$H:$N,3,FALSE),"")</f>
        <v>Sales</v>
      </c>
      <c r="AB1055" s="3" t="str">
        <f>IFERROR(VLOOKUP($C1055*1,Lookups!$H:$N,4,FALSE),"")</f>
        <v>Lunch</v>
      </c>
      <c r="AC1055" s="3" t="str">
        <f>IFERROR(VLOOKUP($C1055*1,Lookups!$H:$N,5,FALSE),"")</f>
        <v>Other</v>
      </c>
      <c r="AD1055" s="3" t="str">
        <f>IFERROR(VLOOKUP($C1055*1,Lookups!$H:$N,6,FALSE),"")</f>
        <v>Food</v>
      </c>
      <c r="AE1055" s="3">
        <f>IFERROR(VLOOKUP($C1055*1,Lookups!$H:$N,7,FALSE),"")</f>
        <v>0</v>
      </c>
      <c r="AF1055" s="3" t="str">
        <f>VLOOKUP(B1055*1,Stores!$A:$C,3,FALSE)</f>
        <v>DFG</v>
      </c>
    </row>
    <row r="1056" spans="1:32">
      <c r="A1056" s="3" t="s">
        <v>917</v>
      </c>
      <c r="B1056" s="3" t="s">
        <v>954</v>
      </c>
      <c r="C1056" s="3">
        <v>999224</v>
      </c>
      <c r="D1056" s="3" t="s">
        <v>918</v>
      </c>
      <c r="E1056" s="3" t="s">
        <v>524</v>
      </c>
      <c r="F1056" s="3">
        <v>2016</v>
      </c>
      <c r="G1056" s="164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209.06654999999998</v>
      </c>
      <c r="U1056" s="3">
        <v>209.06654999999998</v>
      </c>
      <c r="V1056" s="163">
        <f ca="1">SUM(INDIRECT(Inputs!$C$11&amp;ROW()&amp;":"&amp;Inputs!$C$12&amp;ROW()))</f>
        <v>0</v>
      </c>
      <c r="W1056" s="163">
        <f ca="1">SUM(INDIRECT(Inputs!$C$13&amp;ROW()&amp;":"&amp;Inputs!$C$14&amp;ROW()))</f>
        <v>0</v>
      </c>
      <c r="X1056" s="3" t="str">
        <f>IF(COUNTIFS(Lookups!$A:$A,C1056)=1,"Gross Sales","")</f>
        <v/>
      </c>
      <c r="Y1056" s="3" t="str">
        <f>IF(COUNTIFS(Lookups!$D:$D,C1056)=1,"Bar Sales","")</f>
        <v/>
      </c>
      <c r="Z1056" s="3" t="str">
        <f>IFERROR(VLOOKUP(C1056*1,Lookups!$D:$F,3,FALSE),"")</f>
        <v/>
      </c>
      <c r="AA1056" s="3" t="str">
        <f>IFERROR(VLOOKUP($C1056*1,Lookups!$H:$N,3,FALSE),"")</f>
        <v>Sales</v>
      </c>
      <c r="AB1056" s="3" t="str">
        <f>IFERROR(VLOOKUP($C1056*1,Lookups!$H:$N,4,FALSE),"")</f>
        <v>Lunch</v>
      </c>
      <c r="AC1056" s="3" t="str">
        <f>IFERROR(VLOOKUP($C1056*1,Lookups!$H:$N,5,FALSE),"")</f>
        <v>Other</v>
      </c>
      <c r="AD1056" s="3" t="str">
        <f>IFERROR(VLOOKUP($C1056*1,Lookups!$H:$N,6,FALSE),"")</f>
        <v>Food</v>
      </c>
      <c r="AE1056" s="3">
        <f>IFERROR(VLOOKUP($C1056*1,Lookups!$H:$N,7,FALSE),"")</f>
        <v>0</v>
      </c>
      <c r="AF1056" s="3" t="str">
        <f>VLOOKUP(B1056*1,Stores!$A:$C,3,FALSE)</f>
        <v>DFG</v>
      </c>
    </row>
    <row r="1057" spans="1:32">
      <c r="A1057" s="3" t="s">
        <v>917</v>
      </c>
      <c r="B1057" s="3" t="s">
        <v>920</v>
      </c>
      <c r="C1057" s="3">
        <v>999225</v>
      </c>
      <c r="D1057" s="3" t="s">
        <v>918</v>
      </c>
      <c r="E1057" s="3" t="s">
        <v>529</v>
      </c>
      <c r="F1057" s="3">
        <v>2016</v>
      </c>
      <c r="G1057" s="164">
        <v>0</v>
      </c>
      <c r="H1057" s="3">
        <v>1843.7019999999998</v>
      </c>
      <c r="I1057" s="3">
        <v>9196.3833500000001</v>
      </c>
      <c r="J1057" s="3">
        <v>4342.2287999999999</v>
      </c>
      <c r="K1057" s="3">
        <v>7312.0319999999992</v>
      </c>
      <c r="L1057" s="3">
        <v>8085.5041399999991</v>
      </c>
      <c r="M1057" s="3">
        <v>6797.0153300000002</v>
      </c>
      <c r="N1057" s="3">
        <v>3119.13672</v>
      </c>
      <c r="O1057" s="3">
        <v>1848.1848</v>
      </c>
      <c r="P1057" s="3">
        <v>2311.7828999999997</v>
      </c>
      <c r="Q1057" s="3">
        <v>6555.2994499999995</v>
      </c>
      <c r="R1057" s="3">
        <v>9850.7362799999992</v>
      </c>
      <c r="S1057" s="3">
        <v>5776.0842999999995</v>
      </c>
      <c r="T1057" s="3">
        <v>4956.1981000000005</v>
      </c>
      <c r="U1057" s="3">
        <v>71994.288169999985</v>
      </c>
      <c r="V1057" s="163">
        <f ca="1">SUM(INDIRECT(Inputs!$C$11&amp;ROW()&amp;":"&amp;Inputs!$C$12&amp;ROW()))</f>
        <v>6555.2994499999995</v>
      </c>
      <c r="W1057" s="163">
        <f ca="1">SUM(INDIRECT(Inputs!$C$13&amp;ROW()&amp;":"&amp;Inputs!$C$14&amp;ROW()))</f>
        <v>51411.269489999999</v>
      </c>
      <c r="X1057" s="3" t="str">
        <f>IF(COUNTIFS(Lookups!$A:$A,C1057)=1,"Gross Sales","")</f>
        <v/>
      </c>
      <c r="Y1057" s="3" t="str">
        <f>IF(COUNTIFS(Lookups!$D:$D,C1057)=1,"Bar Sales","")</f>
        <v/>
      </c>
      <c r="Z1057" s="3" t="str">
        <f>IFERROR(VLOOKUP(C1057*1,Lookups!$D:$F,3,FALSE),"")</f>
        <v/>
      </c>
      <c r="AA1057" s="3" t="str">
        <f>IFERROR(VLOOKUP($C1057*1,Lookups!$H:$N,3,FALSE),"")</f>
        <v>Sales</v>
      </c>
      <c r="AB1057" s="3" t="str">
        <f>IFERROR(VLOOKUP($C1057*1,Lookups!$H:$N,4,FALSE),"")</f>
        <v>Dinner</v>
      </c>
      <c r="AC1057" s="3" t="str">
        <f>IFERROR(VLOOKUP($C1057*1,Lookups!$H:$N,5,FALSE),"")</f>
        <v>Other</v>
      </c>
      <c r="AD1057" s="3" t="str">
        <f>IFERROR(VLOOKUP($C1057*1,Lookups!$H:$N,6,FALSE),"")</f>
        <v>Food</v>
      </c>
      <c r="AE1057" s="3">
        <f>IFERROR(VLOOKUP($C1057*1,Lookups!$H:$N,7,FALSE),"")</f>
        <v>0</v>
      </c>
      <c r="AF1057" s="3" t="str">
        <f>VLOOKUP(B1057*1,Stores!$A:$C,3,FALSE)</f>
        <v>DFDE</v>
      </c>
    </row>
    <row r="1058" spans="1:32">
      <c r="A1058" s="3" t="s">
        <v>917</v>
      </c>
      <c r="B1058" s="3" t="s">
        <v>921</v>
      </c>
      <c r="C1058" s="3">
        <v>999225</v>
      </c>
      <c r="D1058" s="3" t="s">
        <v>918</v>
      </c>
      <c r="E1058" s="3" t="s">
        <v>529</v>
      </c>
      <c r="F1058" s="3">
        <v>2016</v>
      </c>
      <c r="G1058" s="164">
        <v>0</v>
      </c>
      <c r="H1058" s="3">
        <v>1641.1499999999999</v>
      </c>
      <c r="I1058" s="3">
        <v>964.31999999999982</v>
      </c>
      <c r="J1058" s="3">
        <v>827.96</v>
      </c>
      <c r="K1058" s="3">
        <v>1231.6499999999999</v>
      </c>
      <c r="L1058" s="3">
        <v>2654.1717299999996</v>
      </c>
      <c r="M1058" s="3">
        <v>7993.5394000000006</v>
      </c>
      <c r="N1058" s="3">
        <v>10246.586909999998</v>
      </c>
      <c r="O1058" s="3">
        <v>9096.1132500000003</v>
      </c>
      <c r="P1058" s="3">
        <v>10435.333859999999</v>
      </c>
      <c r="Q1058" s="3">
        <v>7084.5790399999996</v>
      </c>
      <c r="R1058" s="3">
        <v>1255.625</v>
      </c>
      <c r="S1058" s="3">
        <v>971.12609999999995</v>
      </c>
      <c r="T1058" s="3">
        <v>1354.8464999999999</v>
      </c>
      <c r="U1058" s="3">
        <v>55757.001789999995</v>
      </c>
      <c r="V1058" s="163">
        <f ca="1">SUM(INDIRECT(Inputs!$C$11&amp;ROW()&amp;":"&amp;Inputs!$C$12&amp;ROW()))</f>
        <v>7084.5790399999996</v>
      </c>
      <c r="W1058" s="163">
        <f ca="1">SUM(INDIRECT(Inputs!$C$13&amp;ROW()&amp;":"&amp;Inputs!$C$14&amp;ROW()))</f>
        <v>52175.404189999994</v>
      </c>
      <c r="X1058" s="3" t="str">
        <f>IF(COUNTIFS(Lookups!$A:$A,C1058)=1,"Gross Sales","")</f>
        <v/>
      </c>
      <c r="Y1058" s="3" t="str">
        <f>IF(COUNTIFS(Lookups!$D:$D,C1058)=1,"Bar Sales","")</f>
        <v/>
      </c>
      <c r="Z1058" s="3" t="str">
        <f>IFERROR(VLOOKUP(C1058*1,Lookups!$D:$F,3,FALSE),"")</f>
        <v/>
      </c>
      <c r="AA1058" s="3" t="str">
        <f>IFERROR(VLOOKUP($C1058*1,Lookups!$H:$N,3,FALSE),"")</f>
        <v>Sales</v>
      </c>
      <c r="AB1058" s="3" t="str">
        <f>IFERROR(VLOOKUP($C1058*1,Lookups!$H:$N,4,FALSE),"")</f>
        <v>Dinner</v>
      </c>
      <c r="AC1058" s="3" t="str">
        <f>IFERROR(VLOOKUP($C1058*1,Lookups!$H:$N,5,FALSE),"")</f>
        <v>Other</v>
      </c>
      <c r="AD1058" s="3" t="str">
        <f>IFERROR(VLOOKUP($C1058*1,Lookups!$H:$N,6,FALSE),"")</f>
        <v>Food</v>
      </c>
      <c r="AE1058" s="3">
        <f>IFERROR(VLOOKUP($C1058*1,Lookups!$H:$N,7,FALSE),"")</f>
        <v>0</v>
      </c>
      <c r="AF1058" s="3" t="str">
        <f>VLOOKUP(B1058*1,Stores!$A:$C,3,FALSE)</f>
        <v>DFDE</v>
      </c>
    </row>
    <row r="1059" spans="1:32">
      <c r="A1059" s="3" t="s">
        <v>917</v>
      </c>
      <c r="B1059" s="3" t="s">
        <v>923</v>
      </c>
      <c r="C1059" s="3">
        <v>999225</v>
      </c>
      <c r="D1059" s="3" t="s">
        <v>918</v>
      </c>
      <c r="E1059" s="3" t="s">
        <v>529</v>
      </c>
      <c r="F1059" s="3">
        <v>2016</v>
      </c>
      <c r="G1059" s="164">
        <v>0</v>
      </c>
      <c r="H1059" s="3">
        <v>0</v>
      </c>
      <c r="I1059" s="3">
        <v>377.83199999999999</v>
      </c>
      <c r="J1059" s="3">
        <v>0</v>
      </c>
      <c r="K1059" s="3">
        <v>27.692</v>
      </c>
      <c r="L1059" s="3">
        <v>74.087999999999994</v>
      </c>
      <c r="M1059" s="3">
        <v>0</v>
      </c>
      <c r="N1059" s="3">
        <v>0</v>
      </c>
      <c r="O1059" s="3">
        <v>122.024</v>
      </c>
      <c r="P1059" s="3">
        <v>0</v>
      </c>
      <c r="Q1059" s="3">
        <v>0</v>
      </c>
      <c r="R1059" s="3">
        <v>54.739999999999995</v>
      </c>
      <c r="S1059" s="3">
        <v>0</v>
      </c>
      <c r="T1059" s="3">
        <v>0</v>
      </c>
      <c r="U1059" s="3">
        <v>656.37599999999998</v>
      </c>
      <c r="V1059" s="163">
        <f ca="1">SUM(INDIRECT(Inputs!$C$11&amp;ROW()&amp;":"&amp;Inputs!$C$12&amp;ROW()))</f>
        <v>0</v>
      </c>
      <c r="W1059" s="163">
        <f ca="1">SUM(INDIRECT(Inputs!$C$13&amp;ROW()&amp;":"&amp;Inputs!$C$14&amp;ROW()))</f>
        <v>601.63599999999997</v>
      </c>
      <c r="X1059" s="3" t="str">
        <f>IF(COUNTIFS(Lookups!$A:$A,C1059)=1,"Gross Sales","")</f>
        <v/>
      </c>
      <c r="Y1059" s="3" t="str">
        <f>IF(COUNTIFS(Lookups!$D:$D,C1059)=1,"Bar Sales","")</f>
        <v/>
      </c>
      <c r="Z1059" s="3" t="str">
        <f>IFERROR(VLOOKUP(C1059*1,Lookups!$D:$F,3,FALSE),"")</f>
        <v/>
      </c>
      <c r="AA1059" s="3" t="str">
        <f>IFERROR(VLOOKUP($C1059*1,Lookups!$H:$N,3,FALSE),"")</f>
        <v>Sales</v>
      </c>
      <c r="AB1059" s="3" t="str">
        <f>IFERROR(VLOOKUP($C1059*1,Lookups!$H:$N,4,FALSE),"")</f>
        <v>Dinner</v>
      </c>
      <c r="AC1059" s="3" t="str">
        <f>IFERROR(VLOOKUP($C1059*1,Lookups!$H:$N,5,FALSE),"")</f>
        <v>Other</v>
      </c>
      <c r="AD1059" s="3" t="str">
        <f>IFERROR(VLOOKUP($C1059*1,Lookups!$H:$N,6,FALSE),"")</f>
        <v>Food</v>
      </c>
      <c r="AE1059" s="3">
        <f>IFERROR(VLOOKUP($C1059*1,Lookups!$H:$N,7,FALSE),"")</f>
        <v>0</v>
      </c>
      <c r="AF1059" s="3" t="str">
        <f>VLOOKUP(B1059*1,Stores!$A:$C,3,FALSE)</f>
        <v>DFDE</v>
      </c>
    </row>
    <row r="1060" spans="1:32">
      <c r="A1060" s="3" t="s">
        <v>917</v>
      </c>
      <c r="B1060" s="3" t="s">
        <v>924</v>
      </c>
      <c r="C1060" s="3">
        <v>999225</v>
      </c>
      <c r="D1060" s="3" t="s">
        <v>918</v>
      </c>
      <c r="E1060" s="3" t="s">
        <v>529</v>
      </c>
      <c r="F1060" s="3">
        <v>2016</v>
      </c>
      <c r="G1060" s="164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16318.616999999998</v>
      </c>
      <c r="R1060" s="3">
        <v>37038.373119999997</v>
      </c>
      <c r="S1060" s="3">
        <v>25625.867400000003</v>
      </c>
      <c r="T1060" s="3">
        <v>4281.7949999999992</v>
      </c>
      <c r="U1060" s="3">
        <v>83264.652519999989</v>
      </c>
      <c r="V1060" s="163">
        <f ca="1">SUM(INDIRECT(Inputs!$C$11&amp;ROW()&amp;":"&amp;Inputs!$C$12&amp;ROW()))</f>
        <v>16318.616999999998</v>
      </c>
      <c r="W1060" s="163">
        <f ca="1">SUM(INDIRECT(Inputs!$C$13&amp;ROW()&amp;":"&amp;Inputs!$C$14&amp;ROW()))</f>
        <v>16318.616999999998</v>
      </c>
      <c r="X1060" s="3" t="str">
        <f>IF(COUNTIFS(Lookups!$A:$A,C1060)=1,"Gross Sales","")</f>
        <v/>
      </c>
      <c r="Y1060" s="3" t="str">
        <f>IF(COUNTIFS(Lookups!$D:$D,C1060)=1,"Bar Sales","")</f>
        <v/>
      </c>
      <c r="Z1060" s="3" t="str">
        <f>IFERROR(VLOOKUP(C1060*1,Lookups!$D:$F,3,FALSE),"")</f>
        <v/>
      </c>
      <c r="AA1060" s="3" t="str">
        <f>IFERROR(VLOOKUP($C1060*1,Lookups!$H:$N,3,FALSE),"")</f>
        <v>Sales</v>
      </c>
      <c r="AB1060" s="3" t="str">
        <f>IFERROR(VLOOKUP($C1060*1,Lookups!$H:$N,4,FALSE),"")</f>
        <v>Dinner</v>
      </c>
      <c r="AC1060" s="3" t="str">
        <f>IFERROR(VLOOKUP($C1060*1,Lookups!$H:$N,5,FALSE),"")</f>
        <v>Other</v>
      </c>
      <c r="AD1060" s="3" t="str">
        <f>IFERROR(VLOOKUP($C1060*1,Lookups!$H:$N,6,FALSE),"")</f>
        <v>Food</v>
      </c>
      <c r="AE1060" s="3">
        <f>IFERROR(VLOOKUP($C1060*1,Lookups!$H:$N,7,FALSE),"")</f>
        <v>0</v>
      </c>
      <c r="AF1060" s="3" t="str">
        <f>VLOOKUP(B1060*1,Stores!$A:$C,3,FALSE)</f>
        <v>DFDE</v>
      </c>
    </row>
    <row r="1061" spans="1:32">
      <c r="A1061" s="3" t="s">
        <v>917</v>
      </c>
      <c r="B1061" s="3" t="s">
        <v>925</v>
      </c>
      <c r="C1061" s="3">
        <v>999225</v>
      </c>
      <c r="D1061" s="3" t="s">
        <v>918</v>
      </c>
      <c r="E1061" s="3" t="s">
        <v>529</v>
      </c>
      <c r="F1061" s="3">
        <v>2016</v>
      </c>
      <c r="G1061" s="164">
        <v>0</v>
      </c>
      <c r="H1061" s="3">
        <v>606.54299999999989</v>
      </c>
      <c r="I1061" s="3">
        <v>4840.865749999999</v>
      </c>
      <c r="J1061" s="3">
        <v>4460.9022500000001</v>
      </c>
      <c r="K1061" s="3">
        <v>2885.8594799999996</v>
      </c>
      <c r="L1061" s="3">
        <v>4720.0370000000003</v>
      </c>
      <c r="M1061" s="3">
        <v>3303.8901000000005</v>
      </c>
      <c r="N1061" s="3">
        <v>645.79200000000003</v>
      </c>
      <c r="O1061" s="3">
        <v>1220.1273000000001</v>
      </c>
      <c r="P1061" s="3">
        <v>414.00345000000004</v>
      </c>
      <c r="Q1061" s="3">
        <v>2022.4102499999997</v>
      </c>
      <c r="R1061" s="3">
        <v>4635.8987500000003</v>
      </c>
      <c r="S1061" s="3">
        <v>3514.2628499999996</v>
      </c>
      <c r="T1061" s="3">
        <v>2949.5129999999995</v>
      </c>
      <c r="U1061" s="3">
        <v>36220.105179999999</v>
      </c>
      <c r="V1061" s="163">
        <f ca="1">SUM(INDIRECT(Inputs!$C$11&amp;ROW()&amp;":"&amp;Inputs!$C$12&amp;ROW()))</f>
        <v>2022.4102499999997</v>
      </c>
      <c r="W1061" s="163">
        <f ca="1">SUM(INDIRECT(Inputs!$C$13&amp;ROW()&amp;":"&amp;Inputs!$C$14&amp;ROW()))</f>
        <v>25120.43058</v>
      </c>
      <c r="X1061" s="3" t="str">
        <f>IF(COUNTIFS(Lookups!$A:$A,C1061)=1,"Gross Sales","")</f>
        <v/>
      </c>
      <c r="Y1061" s="3" t="str">
        <f>IF(COUNTIFS(Lookups!$D:$D,C1061)=1,"Bar Sales","")</f>
        <v/>
      </c>
      <c r="Z1061" s="3" t="str">
        <f>IFERROR(VLOOKUP(C1061*1,Lookups!$D:$F,3,FALSE),"")</f>
        <v/>
      </c>
      <c r="AA1061" s="3" t="str">
        <f>IFERROR(VLOOKUP($C1061*1,Lookups!$H:$N,3,FALSE),"")</f>
        <v>Sales</v>
      </c>
      <c r="AB1061" s="3" t="str">
        <f>IFERROR(VLOOKUP($C1061*1,Lookups!$H:$N,4,FALSE),"")</f>
        <v>Dinner</v>
      </c>
      <c r="AC1061" s="3" t="str">
        <f>IFERROR(VLOOKUP($C1061*1,Lookups!$H:$N,5,FALSE),"")</f>
        <v>Other</v>
      </c>
      <c r="AD1061" s="3" t="str">
        <f>IFERROR(VLOOKUP($C1061*1,Lookups!$H:$N,6,FALSE),"")</f>
        <v>Food</v>
      </c>
      <c r="AE1061" s="3">
        <f>IFERROR(VLOOKUP($C1061*1,Lookups!$H:$N,7,FALSE),"")</f>
        <v>0</v>
      </c>
      <c r="AF1061" s="3" t="str">
        <f>VLOOKUP(B1061*1,Stores!$A:$C,3,FALSE)</f>
        <v>DFDE</v>
      </c>
    </row>
    <row r="1062" spans="1:32">
      <c r="A1062" s="3" t="s">
        <v>917</v>
      </c>
      <c r="B1062" s="3" t="s">
        <v>926</v>
      </c>
      <c r="C1062" s="3">
        <v>999225</v>
      </c>
      <c r="D1062" s="3" t="s">
        <v>918</v>
      </c>
      <c r="E1062" s="3" t="s">
        <v>529</v>
      </c>
      <c r="F1062" s="3">
        <v>2016</v>
      </c>
      <c r="G1062" s="164">
        <v>0</v>
      </c>
      <c r="H1062" s="3">
        <v>0</v>
      </c>
      <c r="I1062" s="3">
        <v>4234.2194999999992</v>
      </c>
      <c r="J1062" s="3">
        <v>728.12249999999995</v>
      </c>
      <c r="K1062" s="3">
        <v>4979.2574999999997</v>
      </c>
      <c r="L1062" s="3">
        <v>18587.131849999998</v>
      </c>
      <c r="M1062" s="3">
        <v>45636.386249999996</v>
      </c>
      <c r="N1062" s="3">
        <v>50244.392099999997</v>
      </c>
      <c r="O1062" s="3">
        <v>38672.441500000001</v>
      </c>
      <c r="P1062" s="3">
        <v>31125.881079999996</v>
      </c>
      <c r="Q1062" s="3">
        <v>38692.328079999999</v>
      </c>
      <c r="R1062" s="3">
        <v>8027.2989999999991</v>
      </c>
      <c r="S1062" s="3">
        <v>2340.1664999999998</v>
      </c>
      <c r="T1062" s="3">
        <v>5189.7300000000005</v>
      </c>
      <c r="U1062" s="3">
        <v>248457.35586000001</v>
      </c>
      <c r="V1062" s="163">
        <f ca="1">SUM(INDIRECT(Inputs!$C$11&amp;ROW()&amp;":"&amp;Inputs!$C$12&amp;ROW()))</f>
        <v>38692.328079999999</v>
      </c>
      <c r="W1062" s="163">
        <f ca="1">SUM(INDIRECT(Inputs!$C$13&amp;ROW()&amp;":"&amp;Inputs!$C$14&amp;ROW()))</f>
        <v>232900.16036000001</v>
      </c>
      <c r="X1062" s="3" t="str">
        <f>IF(COUNTIFS(Lookups!$A:$A,C1062)=1,"Gross Sales","")</f>
        <v/>
      </c>
      <c r="Y1062" s="3" t="str">
        <f>IF(COUNTIFS(Lookups!$D:$D,C1062)=1,"Bar Sales","")</f>
        <v/>
      </c>
      <c r="Z1062" s="3" t="str">
        <f>IFERROR(VLOOKUP(C1062*1,Lookups!$D:$F,3,FALSE),"")</f>
        <v/>
      </c>
      <c r="AA1062" s="3" t="str">
        <f>IFERROR(VLOOKUP($C1062*1,Lookups!$H:$N,3,FALSE),"")</f>
        <v>Sales</v>
      </c>
      <c r="AB1062" s="3" t="str">
        <f>IFERROR(VLOOKUP($C1062*1,Lookups!$H:$N,4,FALSE),"")</f>
        <v>Dinner</v>
      </c>
      <c r="AC1062" s="3" t="str">
        <f>IFERROR(VLOOKUP($C1062*1,Lookups!$H:$N,5,FALSE),"")</f>
        <v>Other</v>
      </c>
      <c r="AD1062" s="3" t="str">
        <f>IFERROR(VLOOKUP($C1062*1,Lookups!$H:$N,6,FALSE),"")</f>
        <v>Food</v>
      </c>
      <c r="AE1062" s="3">
        <f>IFERROR(VLOOKUP($C1062*1,Lookups!$H:$N,7,FALSE),"")</f>
        <v>0</v>
      </c>
      <c r="AF1062" s="3" t="str">
        <f>VLOOKUP(B1062*1,Stores!$A:$C,3,FALSE)</f>
        <v>DFDE</v>
      </c>
    </row>
    <row r="1063" spans="1:32">
      <c r="A1063" s="3" t="s">
        <v>917</v>
      </c>
      <c r="B1063" s="3" t="s">
        <v>927</v>
      </c>
      <c r="C1063" s="3">
        <v>999225</v>
      </c>
      <c r="D1063" s="3" t="s">
        <v>918</v>
      </c>
      <c r="E1063" s="3" t="s">
        <v>529</v>
      </c>
      <c r="F1063" s="3">
        <v>2016</v>
      </c>
      <c r="G1063" s="164">
        <v>0</v>
      </c>
      <c r="H1063" s="3">
        <v>0</v>
      </c>
      <c r="I1063" s="3">
        <v>0</v>
      </c>
      <c r="J1063" s="3">
        <v>817.49394999999993</v>
      </c>
      <c r="K1063" s="3">
        <v>0</v>
      </c>
      <c r="L1063" s="3">
        <v>10044.3483</v>
      </c>
      <c r="M1063" s="3">
        <v>52663.61617999999</v>
      </c>
      <c r="N1063" s="3">
        <v>74039.801919999984</v>
      </c>
      <c r="O1063" s="3">
        <v>60620.089319999992</v>
      </c>
      <c r="P1063" s="3">
        <v>55807.60751999999</v>
      </c>
      <c r="Q1063" s="3">
        <v>38282.976899999994</v>
      </c>
      <c r="R1063" s="3">
        <v>5074.0099199999995</v>
      </c>
      <c r="S1063" s="3">
        <v>0</v>
      </c>
      <c r="T1063" s="3">
        <v>0</v>
      </c>
      <c r="U1063" s="3">
        <v>297349.94400999992</v>
      </c>
      <c r="V1063" s="163">
        <f ca="1">SUM(INDIRECT(Inputs!$C$11&amp;ROW()&amp;":"&amp;Inputs!$C$12&amp;ROW()))</f>
        <v>38282.976899999994</v>
      </c>
      <c r="W1063" s="163">
        <f ca="1">SUM(INDIRECT(Inputs!$C$13&amp;ROW()&amp;":"&amp;Inputs!$C$14&amp;ROW()))</f>
        <v>292275.93408999994</v>
      </c>
      <c r="X1063" s="3" t="str">
        <f>IF(COUNTIFS(Lookups!$A:$A,C1063)=1,"Gross Sales","")</f>
        <v/>
      </c>
      <c r="Y1063" s="3" t="str">
        <f>IF(COUNTIFS(Lookups!$D:$D,C1063)=1,"Bar Sales","")</f>
        <v/>
      </c>
      <c r="Z1063" s="3" t="str">
        <f>IFERROR(VLOOKUP(C1063*1,Lookups!$D:$F,3,FALSE),"")</f>
        <v/>
      </c>
      <c r="AA1063" s="3" t="str">
        <f>IFERROR(VLOOKUP($C1063*1,Lookups!$H:$N,3,FALSE),"")</f>
        <v>Sales</v>
      </c>
      <c r="AB1063" s="3" t="str">
        <f>IFERROR(VLOOKUP($C1063*1,Lookups!$H:$N,4,FALSE),"")</f>
        <v>Dinner</v>
      </c>
      <c r="AC1063" s="3" t="str">
        <f>IFERROR(VLOOKUP($C1063*1,Lookups!$H:$N,5,FALSE),"")</f>
        <v>Other</v>
      </c>
      <c r="AD1063" s="3" t="str">
        <f>IFERROR(VLOOKUP($C1063*1,Lookups!$H:$N,6,FALSE),"")</f>
        <v>Food</v>
      </c>
      <c r="AE1063" s="3">
        <f>IFERROR(VLOOKUP($C1063*1,Lookups!$H:$N,7,FALSE),"")</f>
        <v>0</v>
      </c>
      <c r="AF1063" s="3" t="str">
        <f>VLOOKUP(B1063*1,Stores!$A:$C,3,FALSE)</f>
        <v>DFDE</v>
      </c>
    </row>
    <row r="1064" spans="1:32">
      <c r="A1064" s="3" t="s">
        <v>917</v>
      </c>
      <c r="B1064" s="3" t="s">
        <v>928</v>
      </c>
      <c r="C1064" s="3">
        <v>999225</v>
      </c>
      <c r="D1064" s="3" t="s">
        <v>918</v>
      </c>
      <c r="E1064" s="3" t="s">
        <v>529</v>
      </c>
      <c r="F1064" s="3">
        <v>2016</v>
      </c>
      <c r="G1064" s="164">
        <v>0</v>
      </c>
      <c r="H1064" s="3">
        <v>3202.2444999999998</v>
      </c>
      <c r="I1064" s="3">
        <v>4268.8103499999997</v>
      </c>
      <c r="J1064" s="3">
        <v>5888.8846800000001</v>
      </c>
      <c r="K1064" s="3">
        <v>6149.8634399999992</v>
      </c>
      <c r="L1064" s="3">
        <v>4317.1673999999994</v>
      </c>
      <c r="M1064" s="3">
        <v>5006.1754399999991</v>
      </c>
      <c r="N1064" s="3">
        <v>2347.2833999999998</v>
      </c>
      <c r="O1064" s="3">
        <v>1187.0935999999999</v>
      </c>
      <c r="P1064" s="3">
        <v>1880.0333999999996</v>
      </c>
      <c r="Q1064" s="3">
        <v>5688.9447999999993</v>
      </c>
      <c r="R1064" s="3">
        <v>3606.4223999999999</v>
      </c>
      <c r="S1064" s="3">
        <v>6374.9227499999997</v>
      </c>
      <c r="T1064" s="3">
        <v>366.98689999999999</v>
      </c>
      <c r="U1064" s="3">
        <v>50284.833059999997</v>
      </c>
      <c r="V1064" s="163">
        <f ca="1">SUM(INDIRECT(Inputs!$C$11&amp;ROW()&amp;":"&amp;Inputs!$C$12&amp;ROW()))</f>
        <v>5688.9447999999993</v>
      </c>
      <c r="W1064" s="163">
        <f ca="1">SUM(INDIRECT(Inputs!$C$13&amp;ROW()&amp;":"&amp;Inputs!$C$14&amp;ROW()))</f>
        <v>39936.501009999993</v>
      </c>
      <c r="X1064" s="3" t="str">
        <f>IF(COUNTIFS(Lookups!$A:$A,C1064)=1,"Gross Sales","")</f>
        <v/>
      </c>
      <c r="Y1064" s="3" t="str">
        <f>IF(COUNTIFS(Lookups!$D:$D,C1064)=1,"Bar Sales","")</f>
        <v/>
      </c>
      <c r="Z1064" s="3" t="str">
        <f>IFERROR(VLOOKUP(C1064*1,Lookups!$D:$F,3,FALSE),"")</f>
        <v/>
      </c>
      <c r="AA1064" s="3" t="str">
        <f>IFERROR(VLOOKUP($C1064*1,Lookups!$H:$N,3,FALSE),"")</f>
        <v>Sales</v>
      </c>
      <c r="AB1064" s="3" t="str">
        <f>IFERROR(VLOOKUP($C1064*1,Lookups!$H:$N,4,FALSE),"")</f>
        <v>Dinner</v>
      </c>
      <c r="AC1064" s="3" t="str">
        <f>IFERROR(VLOOKUP($C1064*1,Lookups!$H:$N,5,FALSE),"")</f>
        <v>Other</v>
      </c>
      <c r="AD1064" s="3" t="str">
        <f>IFERROR(VLOOKUP($C1064*1,Lookups!$H:$N,6,FALSE),"")</f>
        <v>Food</v>
      </c>
      <c r="AE1064" s="3">
        <f>IFERROR(VLOOKUP($C1064*1,Lookups!$H:$N,7,FALSE),"")</f>
        <v>0</v>
      </c>
      <c r="AF1064" s="3" t="str">
        <f>VLOOKUP(B1064*1,Stores!$A:$C,3,FALSE)</f>
        <v>DFDE</v>
      </c>
    </row>
    <row r="1065" spans="1:32">
      <c r="A1065" s="3" t="s">
        <v>917</v>
      </c>
      <c r="B1065" s="3" t="s">
        <v>929</v>
      </c>
      <c r="C1065" s="3">
        <v>999225</v>
      </c>
      <c r="D1065" s="3" t="s">
        <v>918</v>
      </c>
      <c r="E1065" s="3" t="s">
        <v>529</v>
      </c>
      <c r="F1065" s="3">
        <v>2016</v>
      </c>
      <c r="G1065" s="164">
        <v>0</v>
      </c>
      <c r="H1065" s="3">
        <v>639.77025000000003</v>
      </c>
      <c r="I1065" s="3">
        <v>455.04228000000001</v>
      </c>
      <c r="J1065" s="3">
        <v>175.7938</v>
      </c>
      <c r="K1065" s="3">
        <v>0</v>
      </c>
      <c r="L1065" s="3">
        <v>201.16669999999999</v>
      </c>
      <c r="M1065" s="3">
        <v>7595.5118399999983</v>
      </c>
      <c r="N1065" s="3">
        <v>15006.07836</v>
      </c>
      <c r="O1065" s="3">
        <v>18684.2124</v>
      </c>
      <c r="P1065" s="3">
        <v>15577.303559999998</v>
      </c>
      <c r="Q1065" s="3">
        <v>6931.2348000000002</v>
      </c>
      <c r="R1065" s="3">
        <v>185.36699999999999</v>
      </c>
      <c r="S1065" s="3">
        <v>20.434889999999999</v>
      </c>
      <c r="T1065" s="3">
        <v>481.57578000000007</v>
      </c>
      <c r="U1065" s="3">
        <v>65953.491659999985</v>
      </c>
      <c r="V1065" s="163">
        <f ca="1">SUM(INDIRECT(Inputs!$C$11&amp;ROW()&amp;":"&amp;Inputs!$C$12&amp;ROW()))</f>
        <v>6931.2348000000002</v>
      </c>
      <c r="W1065" s="163">
        <f ca="1">SUM(INDIRECT(Inputs!$C$13&amp;ROW()&amp;":"&amp;Inputs!$C$14&amp;ROW()))</f>
        <v>65266.113989999991</v>
      </c>
      <c r="X1065" s="3" t="str">
        <f>IF(COUNTIFS(Lookups!$A:$A,C1065)=1,"Gross Sales","")</f>
        <v/>
      </c>
      <c r="Y1065" s="3" t="str">
        <f>IF(COUNTIFS(Lookups!$D:$D,C1065)=1,"Bar Sales","")</f>
        <v/>
      </c>
      <c r="Z1065" s="3" t="str">
        <f>IFERROR(VLOOKUP(C1065*1,Lookups!$D:$F,3,FALSE),"")</f>
        <v/>
      </c>
      <c r="AA1065" s="3" t="str">
        <f>IFERROR(VLOOKUP($C1065*1,Lookups!$H:$N,3,FALSE),"")</f>
        <v>Sales</v>
      </c>
      <c r="AB1065" s="3" t="str">
        <f>IFERROR(VLOOKUP($C1065*1,Lookups!$H:$N,4,FALSE),"")</f>
        <v>Dinner</v>
      </c>
      <c r="AC1065" s="3" t="str">
        <f>IFERROR(VLOOKUP($C1065*1,Lookups!$H:$N,5,FALSE),"")</f>
        <v>Other</v>
      </c>
      <c r="AD1065" s="3" t="str">
        <f>IFERROR(VLOOKUP($C1065*1,Lookups!$H:$N,6,FALSE),"")</f>
        <v>Food</v>
      </c>
      <c r="AE1065" s="3">
        <f>IFERROR(VLOOKUP($C1065*1,Lookups!$H:$N,7,FALSE),"")</f>
        <v>0</v>
      </c>
      <c r="AF1065" s="3" t="str">
        <f>VLOOKUP(B1065*1,Stores!$A:$C,3,FALSE)</f>
        <v>DFDE</v>
      </c>
    </row>
    <row r="1066" spans="1:32">
      <c r="A1066" s="3" t="s">
        <v>917</v>
      </c>
      <c r="B1066" s="3" t="s">
        <v>930</v>
      </c>
      <c r="C1066" s="3">
        <v>999225</v>
      </c>
      <c r="D1066" s="3" t="s">
        <v>918</v>
      </c>
      <c r="E1066" s="3" t="s">
        <v>529</v>
      </c>
      <c r="F1066" s="3">
        <v>2016</v>
      </c>
      <c r="G1066" s="164">
        <v>0</v>
      </c>
      <c r="H1066" s="3">
        <v>0</v>
      </c>
      <c r="I1066" s="3">
        <v>458.51749999999998</v>
      </c>
      <c r="J1066" s="3">
        <v>0</v>
      </c>
      <c r="K1066" s="3">
        <v>7876.848</v>
      </c>
      <c r="L1066" s="3">
        <v>4020.2084999999997</v>
      </c>
      <c r="M1066" s="3">
        <v>5838.5627999999997</v>
      </c>
      <c r="N1066" s="3">
        <v>8789.6535999999996</v>
      </c>
      <c r="O1066" s="3">
        <v>4749.4591200000004</v>
      </c>
      <c r="P1066" s="3">
        <v>10834.10944</v>
      </c>
      <c r="Q1066" s="3">
        <v>10145.226000000001</v>
      </c>
      <c r="R1066" s="3">
        <v>2699.424</v>
      </c>
      <c r="S1066" s="3">
        <v>-13.201999999999998</v>
      </c>
      <c r="T1066" s="3">
        <v>0</v>
      </c>
      <c r="U1066" s="3">
        <v>55398.806960000002</v>
      </c>
      <c r="V1066" s="163">
        <f ca="1">SUM(INDIRECT(Inputs!$C$11&amp;ROW()&amp;":"&amp;Inputs!$C$12&amp;ROW()))</f>
        <v>10145.226000000001</v>
      </c>
      <c r="W1066" s="163">
        <f ca="1">SUM(INDIRECT(Inputs!$C$13&amp;ROW()&amp;":"&amp;Inputs!$C$14&amp;ROW()))</f>
        <v>52712.58496</v>
      </c>
      <c r="X1066" s="3" t="str">
        <f>IF(COUNTIFS(Lookups!$A:$A,C1066)=1,"Gross Sales","")</f>
        <v/>
      </c>
      <c r="Y1066" s="3" t="str">
        <f>IF(COUNTIFS(Lookups!$D:$D,C1066)=1,"Bar Sales","")</f>
        <v/>
      </c>
      <c r="Z1066" s="3" t="str">
        <f>IFERROR(VLOOKUP(C1066*1,Lookups!$D:$F,3,FALSE),"")</f>
        <v/>
      </c>
      <c r="AA1066" s="3" t="str">
        <f>IFERROR(VLOOKUP($C1066*1,Lookups!$H:$N,3,FALSE),"")</f>
        <v>Sales</v>
      </c>
      <c r="AB1066" s="3" t="str">
        <f>IFERROR(VLOOKUP($C1066*1,Lookups!$H:$N,4,FALSE),"")</f>
        <v>Dinner</v>
      </c>
      <c r="AC1066" s="3" t="str">
        <f>IFERROR(VLOOKUP($C1066*1,Lookups!$H:$N,5,FALSE),"")</f>
        <v>Other</v>
      </c>
      <c r="AD1066" s="3" t="str">
        <f>IFERROR(VLOOKUP($C1066*1,Lookups!$H:$N,6,FALSE),"")</f>
        <v>Food</v>
      </c>
      <c r="AE1066" s="3">
        <f>IFERROR(VLOOKUP($C1066*1,Lookups!$H:$N,7,FALSE),"")</f>
        <v>0</v>
      </c>
      <c r="AF1066" s="3" t="str">
        <f>VLOOKUP(B1066*1,Stores!$A:$C,3,FALSE)</f>
        <v>DFDE</v>
      </c>
    </row>
    <row r="1067" spans="1:32">
      <c r="A1067" s="3" t="s">
        <v>917</v>
      </c>
      <c r="B1067" s="3" t="s">
        <v>932</v>
      </c>
      <c r="C1067" s="3">
        <v>999225</v>
      </c>
      <c r="D1067" s="3" t="s">
        <v>918</v>
      </c>
      <c r="E1067" s="3" t="s">
        <v>529</v>
      </c>
      <c r="F1067" s="3">
        <v>2016</v>
      </c>
      <c r="G1067" s="164">
        <v>0</v>
      </c>
      <c r="H1067" s="3">
        <v>1147.4119999999998</v>
      </c>
      <c r="I1067" s="3">
        <v>3136.01505</v>
      </c>
      <c r="J1067" s="3">
        <v>3710.7419999999997</v>
      </c>
      <c r="K1067" s="3">
        <v>5515.3227499999994</v>
      </c>
      <c r="L1067" s="3">
        <v>9092.5330999999987</v>
      </c>
      <c r="M1067" s="3">
        <v>25298.650999999998</v>
      </c>
      <c r="N1067" s="3">
        <v>42976.079789999996</v>
      </c>
      <c r="O1067" s="3">
        <v>27956.817419999999</v>
      </c>
      <c r="P1067" s="3">
        <v>26494.7235</v>
      </c>
      <c r="Q1067" s="3">
        <v>27042.474900000001</v>
      </c>
      <c r="R1067" s="3">
        <v>7044.8328999999994</v>
      </c>
      <c r="S1067" s="3">
        <v>8263.8177999999989</v>
      </c>
      <c r="T1067" s="3">
        <v>14837.785199999997</v>
      </c>
      <c r="U1067" s="3">
        <v>202517.20740999997</v>
      </c>
      <c r="V1067" s="163">
        <f ca="1">SUM(INDIRECT(Inputs!$C$11&amp;ROW()&amp;":"&amp;Inputs!$C$12&amp;ROW()))</f>
        <v>27042.474900000001</v>
      </c>
      <c r="W1067" s="163">
        <f ca="1">SUM(INDIRECT(Inputs!$C$13&amp;ROW()&amp;":"&amp;Inputs!$C$14&amp;ROW()))</f>
        <v>172370.77150999999</v>
      </c>
      <c r="X1067" s="3" t="str">
        <f>IF(COUNTIFS(Lookups!$A:$A,C1067)=1,"Gross Sales","")</f>
        <v/>
      </c>
      <c r="Y1067" s="3" t="str">
        <f>IF(COUNTIFS(Lookups!$D:$D,C1067)=1,"Bar Sales","")</f>
        <v/>
      </c>
      <c r="Z1067" s="3" t="str">
        <f>IFERROR(VLOOKUP(C1067*1,Lookups!$D:$F,3,FALSE),"")</f>
        <v/>
      </c>
      <c r="AA1067" s="3" t="str">
        <f>IFERROR(VLOOKUP($C1067*1,Lookups!$H:$N,3,FALSE),"")</f>
        <v>Sales</v>
      </c>
      <c r="AB1067" s="3" t="str">
        <f>IFERROR(VLOOKUP($C1067*1,Lookups!$H:$N,4,FALSE),"")</f>
        <v>Dinner</v>
      </c>
      <c r="AC1067" s="3" t="str">
        <f>IFERROR(VLOOKUP($C1067*1,Lookups!$H:$N,5,FALSE),"")</f>
        <v>Other</v>
      </c>
      <c r="AD1067" s="3" t="str">
        <f>IFERROR(VLOOKUP($C1067*1,Lookups!$H:$N,6,FALSE),"")</f>
        <v>Food</v>
      </c>
      <c r="AE1067" s="3">
        <f>IFERROR(VLOOKUP($C1067*1,Lookups!$H:$N,7,FALSE),"")</f>
        <v>0</v>
      </c>
      <c r="AF1067" s="3" t="str">
        <f>VLOOKUP(B1067*1,Stores!$A:$C,3,FALSE)</f>
        <v>DFG</v>
      </c>
    </row>
    <row r="1068" spans="1:32">
      <c r="A1068" s="3" t="s">
        <v>917</v>
      </c>
      <c r="B1068" s="3" t="s">
        <v>933</v>
      </c>
      <c r="C1068" s="3">
        <v>999225</v>
      </c>
      <c r="D1068" s="3" t="s">
        <v>918</v>
      </c>
      <c r="E1068" s="3" t="s">
        <v>529</v>
      </c>
      <c r="F1068" s="3">
        <v>2016</v>
      </c>
      <c r="G1068" s="164">
        <v>0</v>
      </c>
      <c r="H1068" s="3">
        <v>89.522999999999996</v>
      </c>
      <c r="I1068" s="3">
        <v>10266.572119999999</v>
      </c>
      <c r="J1068" s="3">
        <v>6168.5105299999996</v>
      </c>
      <c r="K1068" s="3">
        <v>11362.953699999998</v>
      </c>
      <c r="L1068" s="3">
        <v>17246.53196</v>
      </c>
      <c r="M1068" s="3">
        <v>13993.713019999999</v>
      </c>
      <c r="N1068" s="3">
        <v>3505.4746999999998</v>
      </c>
      <c r="O1068" s="3">
        <v>1640.7026999999998</v>
      </c>
      <c r="P1068" s="3">
        <v>8124.3382499999989</v>
      </c>
      <c r="Q1068" s="3">
        <v>13256.374949999999</v>
      </c>
      <c r="R1068" s="3">
        <v>20635.907599999999</v>
      </c>
      <c r="S1068" s="3">
        <v>4934.9416199999996</v>
      </c>
      <c r="T1068" s="3">
        <v>12.781999999999998</v>
      </c>
      <c r="U1068" s="3">
        <v>111238.32615000001</v>
      </c>
      <c r="V1068" s="163">
        <f ca="1">SUM(INDIRECT(Inputs!$C$11&amp;ROW()&amp;":"&amp;Inputs!$C$12&amp;ROW()))</f>
        <v>13256.374949999999</v>
      </c>
      <c r="W1068" s="163">
        <f ca="1">SUM(INDIRECT(Inputs!$C$13&amp;ROW()&amp;":"&amp;Inputs!$C$14&amp;ROW()))</f>
        <v>85654.694929999998</v>
      </c>
      <c r="X1068" s="3" t="str">
        <f>IF(COUNTIFS(Lookups!$A:$A,C1068)=1,"Gross Sales","")</f>
        <v/>
      </c>
      <c r="Y1068" s="3" t="str">
        <f>IF(COUNTIFS(Lookups!$D:$D,C1068)=1,"Bar Sales","")</f>
        <v/>
      </c>
      <c r="Z1068" s="3" t="str">
        <f>IFERROR(VLOOKUP(C1068*1,Lookups!$D:$F,3,FALSE),"")</f>
        <v/>
      </c>
      <c r="AA1068" s="3" t="str">
        <f>IFERROR(VLOOKUP($C1068*1,Lookups!$H:$N,3,FALSE),"")</f>
        <v>Sales</v>
      </c>
      <c r="AB1068" s="3" t="str">
        <f>IFERROR(VLOOKUP($C1068*1,Lookups!$H:$N,4,FALSE),"")</f>
        <v>Dinner</v>
      </c>
      <c r="AC1068" s="3" t="str">
        <f>IFERROR(VLOOKUP($C1068*1,Lookups!$H:$N,5,FALSE),"")</f>
        <v>Other</v>
      </c>
      <c r="AD1068" s="3" t="str">
        <f>IFERROR(VLOOKUP($C1068*1,Lookups!$H:$N,6,FALSE),"")</f>
        <v>Food</v>
      </c>
      <c r="AE1068" s="3">
        <f>IFERROR(VLOOKUP($C1068*1,Lookups!$H:$N,7,FALSE),"")</f>
        <v>0</v>
      </c>
      <c r="AF1068" s="3" t="str">
        <f>VLOOKUP(B1068*1,Stores!$A:$C,3,FALSE)</f>
        <v>DFG</v>
      </c>
    </row>
    <row r="1069" spans="1:32">
      <c r="A1069" s="3" t="s">
        <v>917</v>
      </c>
      <c r="B1069" s="3" t="s">
        <v>934</v>
      </c>
      <c r="C1069" s="3">
        <v>999225</v>
      </c>
      <c r="D1069" s="3" t="s">
        <v>918</v>
      </c>
      <c r="E1069" s="3" t="s">
        <v>529</v>
      </c>
      <c r="F1069" s="3">
        <v>2016</v>
      </c>
      <c r="G1069" s="164">
        <v>0</v>
      </c>
      <c r="H1069" s="3">
        <v>0</v>
      </c>
      <c r="I1069" s="3">
        <v>0</v>
      </c>
      <c r="J1069" s="3">
        <v>5219.3141000000005</v>
      </c>
      <c r="K1069" s="3">
        <v>9094.3125</v>
      </c>
      <c r="L1069" s="3">
        <v>5017.2351600000002</v>
      </c>
      <c r="M1069" s="3">
        <v>12336.4836</v>
      </c>
      <c r="N1069" s="3">
        <v>8405.7863400000006</v>
      </c>
      <c r="O1069" s="3">
        <v>5608.7079999999996</v>
      </c>
      <c r="P1069" s="3">
        <v>4606.2242799999995</v>
      </c>
      <c r="Q1069" s="3">
        <v>9196.9315200000001</v>
      </c>
      <c r="R1069" s="3">
        <v>6243.9293699999989</v>
      </c>
      <c r="S1069" s="3">
        <v>1433.8282699999997</v>
      </c>
      <c r="T1069" s="3">
        <v>0</v>
      </c>
      <c r="U1069" s="3">
        <v>67162.753140000001</v>
      </c>
      <c r="V1069" s="163">
        <f ca="1">SUM(INDIRECT(Inputs!$C$11&amp;ROW()&amp;":"&amp;Inputs!$C$12&amp;ROW()))</f>
        <v>9196.9315200000001</v>
      </c>
      <c r="W1069" s="163">
        <f ca="1">SUM(INDIRECT(Inputs!$C$13&amp;ROW()&amp;":"&amp;Inputs!$C$14&amp;ROW()))</f>
        <v>59484.995499999997</v>
      </c>
      <c r="X1069" s="3" t="str">
        <f>IF(COUNTIFS(Lookups!$A:$A,C1069)=1,"Gross Sales","")</f>
        <v/>
      </c>
      <c r="Y1069" s="3" t="str">
        <f>IF(COUNTIFS(Lookups!$D:$D,C1069)=1,"Bar Sales","")</f>
        <v/>
      </c>
      <c r="Z1069" s="3" t="str">
        <f>IFERROR(VLOOKUP(C1069*1,Lookups!$D:$F,3,FALSE),"")</f>
        <v/>
      </c>
      <c r="AA1069" s="3" t="str">
        <f>IFERROR(VLOOKUP($C1069*1,Lookups!$H:$N,3,FALSE),"")</f>
        <v>Sales</v>
      </c>
      <c r="AB1069" s="3" t="str">
        <f>IFERROR(VLOOKUP($C1069*1,Lookups!$H:$N,4,FALSE),"")</f>
        <v>Dinner</v>
      </c>
      <c r="AC1069" s="3" t="str">
        <f>IFERROR(VLOOKUP($C1069*1,Lookups!$H:$N,5,FALSE),"")</f>
        <v>Other</v>
      </c>
      <c r="AD1069" s="3" t="str">
        <f>IFERROR(VLOOKUP($C1069*1,Lookups!$H:$N,6,FALSE),"")</f>
        <v>Food</v>
      </c>
      <c r="AE1069" s="3">
        <f>IFERROR(VLOOKUP($C1069*1,Lookups!$H:$N,7,FALSE),"")</f>
        <v>0</v>
      </c>
      <c r="AF1069" s="3" t="str">
        <f>VLOOKUP(B1069*1,Stores!$A:$C,3,FALSE)</f>
        <v>DFG</v>
      </c>
    </row>
    <row r="1070" spans="1:32">
      <c r="A1070" s="3" t="s">
        <v>917</v>
      </c>
      <c r="B1070" s="3" t="s">
        <v>935</v>
      </c>
      <c r="C1070" s="3">
        <v>999225</v>
      </c>
      <c r="D1070" s="3" t="s">
        <v>918</v>
      </c>
      <c r="E1070" s="3" t="s">
        <v>529</v>
      </c>
      <c r="F1070" s="3">
        <v>2016</v>
      </c>
      <c r="G1070" s="164">
        <v>0</v>
      </c>
      <c r="H1070" s="3">
        <v>-24.401999999999997</v>
      </c>
      <c r="I1070" s="3">
        <v>1290.9032500000001</v>
      </c>
      <c r="J1070" s="3">
        <v>14586.57438</v>
      </c>
      <c r="K1070" s="3">
        <v>9808.9755399999995</v>
      </c>
      <c r="L1070" s="3">
        <v>22902.560099999999</v>
      </c>
      <c r="M1070" s="3">
        <v>15904.2366</v>
      </c>
      <c r="N1070" s="3">
        <v>11334.111599999998</v>
      </c>
      <c r="O1070" s="3">
        <v>14060.363099999999</v>
      </c>
      <c r="P1070" s="3">
        <v>11049.083500000001</v>
      </c>
      <c r="Q1070" s="3">
        <v>18472.327859999998</v>
      </c>
      <c r="R1070" s="3">
        <v>16040.938409999999</v>
      </c>
      <c r="S1070" s="3">
        <v>4278.3459599999996</v>
      </c>
      <c r="T1070" s="3">
        <v>315.64049999999997</v>
      </c>
      <c r="U1070" s="3">
        <v>140019.6588</v>
      </c>
      <c r="V1070" s="163">
        <f ca="1">SUM(INDIRECT(Inputs!$C$11&amp;ROW()&amp;":"&amp;Inputs!$C$12&amp;ROW()))</f>
        <v>18472.327859999998</v>
      </c>
      <c r="W1070" s="163">
        <f ca="1">SUM(INDIRECT(Inputs!$C$13&amp;ROW()&amp;":"&amp;Inputs!$C$14&amp;ROW()))</f>
        <v>119384.73392999999</v>
      </c>
      <c r="X1070" s="3" t="str">
        <f>IF(COUNTIFS(Lookups!$A:$A,C1070)=1,"Gross Sales","")</f>
        <v/>
      </c>
      <c r="Y1070" s="3" t="str">
        <f>IF(COUNTIFS(Lookups!$D:$D,C1070)=1,"Bar Sales","")</f>
        <v/>
      </c>
      <c r="Z1070" s="3" t="str">
        <f>IFERROR(VLOOKUP(C1070*1,Lookups!$D:$F,3,FALSE),"")</f>
        <v/>
      </c>
      <c r="AA1070" s="3" t="str">
        <f>IFERROR(VLOOKUP($C1070*1,Lookups!$H:$N,3,FALSE),"")</f>
        <v>Sales</v>
      </c>
      <c r="AB1070" s="3" t="str">
        <f>IFERROR(VLOOKUP($C1070*1,Lookups!$H:$N,4,FALSE),"")</f>
        <v>Dinner</v>
      </c>
      <c r="AC1070" s="3" t="str">
        <f>IFERROR(VLOOKUP($C1070*1,Lookups!$H:$N,5,FALSE),"")</f>
        <v>Other</v>
      </c>
      <c r="AD1070" s="3" t="str">
        <f>IFERROR(VLOOKUP($C1070*1,Lookups!$H:$N,6,FALSE),"")</f>
        <v>Food</v>
      </c>
      <c r="AE1070" s="3">
        <f>IFERROR(VLOOKUP($C1070*1,Lookups!$H:$N,7,FALSE),"")</f>
        <v>0</v>
      </c>
      <c r="AF1070" s="3" t="str">
        <f>VLOOKUP(B1070*1,Stores!$A:$C,3,FALSE)</f>
        <v>DFG</v>
      </c>
    </row>
    <row r="1071" spans="1:32">
      <c r="A1071" s="3" t="s">
        <v>917</v>
      </c>
      <c r="B1071" s="3" t="s">
        <v>936</v>
      </c>
      <c r="C1071" s="3">
        <v>999225</v>
      </c>
      <c r="D1071" s="3" t="s">
        <v>918</v>
      </c>
      <c r="E1071" s="3" t="s">
        <v>529</v>
      </c>
      <c r="F1071" s="3">
        <v>2016</v>
      </c>
      <c r="G1071" s="164">
        <v>0</v>
      </c>
      <c r="H1071" s="3">
        <v>861.6425999999999</v>
      </c>
      <c r="I1071" s="3">
        <v>7581.6215999999995</v>
      </c>
      <c r="J1071" s="3">
        <v>6655.7721999999994</v>
      </c>
      <c r="K1071" s="3">
        <v>8953.6425999999992</v>
      </c>
      <c r="L1071" s="3">
        <v>11401.078919999998</v>
      </c>
      <c r="M1071" s="3">
        <v>6040.8255600000002</v>
      </c>
      <c r="N1071" s="3">
        <v>2939.5463999999997</v>
      </c>
      <c r="O1071" s="3">
        <v>2512.4406999999997</v>
      </c>
      <c r="P1071" s="3">
        <v>4462.9535999999998</v>
      </c>
      <c r="Q1071" s="3">
        <v>5172.8039999999992</v>
      </c>
      <c r="R1071" s="3">
        <v>9729.1139399999993</v>
      </c>
      <c r="S1071" s="3">
        <v>5347.0709599999991</v>
      </c>
      <c r="T1071" s="3">
        <v>3229.0404999999996</v>
      </c>
      <c r="U1071" s="3">
        <v>74887.553579999993</v>
      </c>
      <c r="V1071" s="163">
        <f ca="1">SUM(INDIRECT(Inputs!$C$11&amp;ROW()&amp;":"&amp;Inputs!$C$12&amp;ROW()))</f>
        <v>5172.8039999999992</v>
      </c>
      <c r="W1071" s="163">
        <f ca="1">SUM(INDIRECT(Inputs!$C$13&amp;ROW()&amp;":"&amp;Inputs!$C$14&amp;ROW()))</f>
        <v>56582.32817999999</v>
      </c>
      <c r="X1071" s="3" t="str">
        <f>IF(COUNTIFS(Lookups!$A:$A,C1071)=1,"Gross Sales","")</f>
        <v/>
      </c>
      <c r="Y1071" s="3" t="str">
        <f>IF(COUNTIFS(Lookups!$D:$D,C1071)=1,"Bar Sales","")</f>
        <v/>
      </c>
      <c r="Z1071" s="3" t="str">
        <f>IFERROR(VLOOKUP(C1071*1,Lookups!$D:$F,3,FALSE),"")</f>
        <v/>
      </c>
      <c r="AA1071" s="3" t="str">
        <f>IFERROR(VLOOKUP($C1071*1,Lookups!$H:$N,3,FALSE),"")</f>
        <v>Sales</v>
      </c>
      <c r="AB1071" s="3" t="str">
        <f>IFERROR(VLOOKUP($C1071*1,Lookups!$H:$N,4,FALSE),"")</f>
        <v>Dinner</v>
      </c>
      <c r="AC1071" s="3" t="str">
        <f>IFERROR(VLOOKUP($C1071*1,Lookups!$H:$N,5,FALSE),"")</f>
        <v>Other</v>
      </c>
      <c r="AD1071" s="3" t="str">
        <f>IFERROR(VLOOKUP($C1071*1,Lookups!$H:$N,6,FALSE),"")</f>
        <v>Food</v>
      </c>
      <c r="AE1071" s="3">
        <f>IFERROR(VLOOKUP($C1071*1,Lookups!$H:$N,7,FALSE),"")</f>
        <v>0</v>
      </c>
      <c r="AF1071" s="3" t="str">
        <f>VLOOKUP(B1071*1,Stores!$A:$C,3,FALSE)</f>
        <v>DFG</v>
      </c>
    </row>
    <row r="1072" spans="1:32">
      <c r="A1072" s="3" t="s">
        <v>917</v>
      </c>
      <c r="B1072" s="3" t="s">
        <v>938</v>
      </c>
      <c r="C1072" s="3">
        <v>999225</v>
      </c>
      <c r="D1072" s="3" t="s">
        <v>918</v>
      </c>
      <c r="E1072" s="3" t="s">
        <v>529</v>
      </c>
      <c r="F1072" s="3">
        <v>2016</v>
      </c>
      <c r="G1072" s="164">
        <v>0</v>
      </c>
      <c r="H1072" s="3">
        <v>36626.743999999999</v>
      </c>
      <c r="I1072" s="3">
        <v>47951.658300000003</v>
      </c>
      <c r="J1072" s="3">
        <v>51788.915430000001</v>
      </c>
      <c r="K1072" s="3">
        <v>60680.792899999993</v>
      </c>
      <c r="L1072" s="3">
        <v>61123.925519999997</v>
      </c>
      <c r="M1072" s="3">
        <v>51265.585279999999</v>
      </c>
      <c r="N1072" s="3">
        <v>98360.312609999994</v>
      </c>
      <c r="O1072" s="3">
        <v>100609.63920000001</v>
      </c>
      <c r="P1072" s="3">
        <v>67091.253599999982</v>
      </c>
      <c r="Q1072" s="3">
        <v>82377.794380000007</v>
      </c>
      <c r="R1072" s="3">
        <v>71119.750799999994</v>
      </c>
      <c r="S1072" s="3">
        <v>39172.739759999997</v>
      </c>
      <c r="T1072" s="3">
        <v>35268.086840000004</v>
      </c>
      <c r="U1072" s="3">
        <v>803437.19861999992</v>
      </c>
      <c r="V1072" s="163">
        <f ca="1">SUM(INDIRECT(Inputs!$C$11&amp;ROW()&amp;":"&amp;Inputs!$C$12&amp;ROW()))</f>
        <v>82377.794380000007</v>
      </c>
      <c r="W1072" s="163">
        <f ca="1">SUM(INDIRECT(Inputs!$C$13&amp;ROW()&amp;":"&amp;Inputs!$C$14&amp;ROW()))</f>
        <v>657876.62121999986</v>
      </c>
      <c r="X1072" s="3" t="str">
        <f>IF(COUNTIFS(Lookups!$A:$A,C1072)=1,"Gross Sales","")</f>
        <v/>
      </c>
      <c r="Y1072" s="3" t="str">
        <f>IF(COUNTIFS(Lookups!$D:$D,C1072)=1,"Bar Sales","")</f>
        <v/>
      </c>
      <c r="Z1072" s="3" t="str">
        <f>IFERROR(VLOOKUP(C1072*1,Lookups!$D:$F,3,FALSE),"")</f>
        <v/>
      </c>
      <c r="AA1072" s="3" t="str">
        <f>IFERROR(VLOOKUP($C1072*1,Lookups!$H:$N,3,FALSE),"")</f>
        <v>Sales</v>
      </c>
      <c r="AB1072" s="3" t="str">
        <f>IFERROR(VLOOKUP($C1072*1,Lookups!$H:$N,4,FALSE),"")</f>
        <v>Dinner</v>
      </c>
      <c r="AC1072" s="3" t="str">
        <f>IFERROR(VLOOKUP($C1072*1,Lookups!$H:$N,5,FALSE),"")</f>
        <v>Other</v>
      </c>
      <c r="AD1072" s="3" t="str">
        <f>IFERROR(VLOOKUP($C1072*1,Lookups!$H:$N,6,FALSE),"")</f>
        <v>Food</v>
      </c>
      <c r="AE1072" s="3">
        <f>IFERROR(VLOOKUP($C1072*1,Lookups!$H:$N,7,FALSE),"")</f>
        <v>0</v>
      </c>
      <c r="AF1072" s="3" t="str">
        <f>VLOOKUP(B1072*1,Stores!$A:$C,3,FALSE)</f>
        <v>DFG</v>
      </c>
    </row>
    <row r="1073" spans="1:32">
      <c r="A1073" s="3" t="s">
        <v>917</v>
      </c>
      <c r="B1073" s="3" t="s">
        <v>939</v>
      </c>
      <c r="C1073" s="3">
        <v>999225</v>
      </c>
      <c r="D1073" s="3" t="s">
        <v>918</v>
      </c>
      <c r="E1073" s="3" t="s">
        <v>529</v>
      </c>
      <c r="F1073" s="3">
        <v>2016</v>
      </c>
      <c r="G1073" s="164">
        <v>0</v>
      </c>
      <c r="H1073" s="3">
        <v>7219.9343999999992</v>
      </c>
      <c r="I1073" s="3">
        <v>24067.762319999998</v>
      </c>
      <c r="J1073" s="3">
        <v>24607.455599999998</v>
      </c>
      <c r="K1073" s="3">
        <v>41105.50892</v>
      </c>
      <c r="L1073" s="3">
        <v>39134.148899999993</v>
      </c>
      <c r="M1073" s="3">
        <v>31064.570039999995</v>
      </c>
      <c r="N1073" s="3">
        <v>13537.374479999999</v>
      </c>
      <c r="O1073" s="3">
        <v>15423.445799999998</v>
      </c>
      <c r="P1073" s="3">
        <v>21499.701929999996</v>
      </c>
      <c r="Q1073" s="3">
        <v>39676.812839999999</v>
      </c>
      <c r="R1073" s="3">
        <v>59185.235759999996</v>
      </c>
      <c r="S1073" s="3">
        <v>30696.056439999997</v>
      </c>
      <c r="T1073" s="3">
        <v>26063.725030000001</v>
      </c>
      <c r="U1073" s="3">
        <v>373281.73245999997</v>
      </c>
      <c r="V1073" s="163">
        <f ca="1">SUM(INDIRECT(Inputs!$C$11&amp;ROW()&amp;":"&amp;Inputs!$C$12&amp;ROW()))</f>
        <v>39676.812839999999</v>
      </c>
      <c r="W1073" s="163">
        <f ca="1">SUM(INDIRECT(Inputs!$C$13&amp;ROW()&amp;":"&amp;Inputs!$C$14&amp;ROW()))</f>
        <v>257336.71522999994</v>
      </c>
      <c r="X1073" s="3" t="str">
        <f>IF(COUNTIFS(Lookups!$A:$A,C1073)=1,"Gross Sales","")</f>
        <v/>
      </c>
      <c r="Y1073" s="3" t="str">
        <f>IF(COUNTIFS(Lookups!$D:$D,C1073)=1,"Bar Sales","")</f>
        <v/>
      </c>
      <c r="Z1073" s="3" t="str">
        <f>IFERROR(VLOOKUP(C1073*1,Lookups!$D:$F,3,FALSE),"")</f>
        <v/>
      </c>
      <c r="AA1073" s="3" t="str">
        <f>IFERROR(VLOOKUP($C1073*1,Lookups!$H:$N,3,FALSE),"")</f>
        <v>Sales</v>
      </c>
      <c r="AB1073" s="3" t="str">
        <f>IFERROR(VLOOKUP($C1073*1,Lookups!$H:$N,4,FALSE),"")</f>
        <v>Dinner</v>
      </c>
      <c r="AC1073" s="3" t="str">
        <f>IFERROR(VLOOKUP($C1073*1,Lookups!$H:$N,5,FALSE),"")</f>
        <v>Other</v>
      </c>
      <c r="AD1073" s="3" t="str">
        <f>IFERROR(VLOOKUP($C1073*1,Lookups!$H:$N,6,FALSE),"")</f>
        <v>Food</v>
      </c>
      <c r="AE1073" s="3">
        <f>IFERROR(VLOOKUP($C1073*1,Lookups!$H:$N,7,FALSE),"")</f>
        <v>0</v>
      </c>
      <c r="AF1073" s="3" t="str">
        <f>VLOOKUP(B1073*1,Stores!$A:$C,3,FALSE)</f>
        <v>DFG</v>
      </c>
    </row>
    <row r="1074" spans="1:32">
      <c r="A1074" s="3" t="s">
        <v>917</v>
      </c>
      <c r="B1074" s="3" t="s">
        <v>940</v>
      </c>
      <c r="C1074" s="3">
        <v>999225</v>
      </c>
      <c r="D1074" s="3" t="s">
        <v>918</v>
      </c>
      <c r="E1074" s="3" t="s">
        <v>529</v>
      </c>
      <c r="F1074" s="3">
        <v>2016</v>
      </c>
      <c r="G1074" s="164">
        <v>0</v>
      </c>
      <c r="H1074" s="3">
        <v>0</v>
      </c>
      <c r="I1074" s="3">
        <v>0</v>
      </c>
      <c r="J1074" s="3">
        <v>0</v>
      </c>
      <c r="K1074" s="3">
        <v>0.77875000000000005</v>
      </c>
      <c r="L1074" s="3">
        <v>3.2479999999999998</v>
      </c>
      <c r="M1074" s="3">
        <v>11981.69742</v>
      </c>
      <c r="N1074" s="3">
        <v>17720.236799999999</v>
      </c>
      <c r="O1074" s="3">
        <v>13395.885439999998</v>
      </c>
      <c r="P1074" s="3">
        <v>12577.38279</v>
      </c>
      <c r="Q1074" s="3">
        <v>9534.8108800000009</v>
      </c>
      <c r="R1074" s="3">
        <v>7251.6961999999985</v>
      </c>
      <c r="S1074" s="3">
        <v>1310.6204999999998</v>
      </c>
      <c r="T1074" s="3">
        <v>0</v>
      </c>
      <c r="U1074" s="3">
        <v>73776.356780000016</v>
      </c>
      <c r="V1074" s="163">
        <f ca="1">SUM(INDIRECT(Inputs!$C$11&amp;ROW()&amp;":"&amp;Inputs!$C$12&amp;ROW()))</f>
        <v>9534.8108800000009</v>
      </c>
      <c r="W1074" s="163">
        <f ca="1">SUM(INDIRECT(Inputs!$C$13&amp;ROW()&amp;":"&amp;Inputs!$C$14&amp;ROW()))</f>
        <v>65214.040080000006</v>
      </c>
      <c r="X1074" s="3" t="str">
        <f>IF(COUNTIFS(Lookups!$A:$A,C1074)=1,"Gross Sales","")</f>
        <v/>
      </c>
      <c r="Y1074" s="3" t="str">
        <f>IF(COUNTIFS(Lookups!$D:$D,C1074)=1,"Bar Sales","")</f>
        <v/>
      </c>
      <c r="Z1074" s="3" t="str">
        <f>IFERROR(VLOOKUP(C1074*1,Lookups!$D:$F,3,FALSE),"")</f>
        <v/>
      </c>
      <c r="AA1074" s="3" t="str">
        <f>IFERROR(VLOOKUP($C1074*1,Lookups!$H:$N,3,FALSE),"")</f>
        <v>Sales</v>
      </c>
      <c r="AB1074" s="3" t="str">
        <f>IFERROR(VLOOKUP($C1074*1,Lookups!$H:$N,4,FALSE),"")</f>
        <v>Dinner</v>
      </c>
      <c r="AC1074" s="3" t="str">
        <f>IFERROR(VLOOKUP($C1074*1,Lookups!$H:$N,5,FALSE),"")</f>
        <v>Other</v>
      </c>
      <c r="AD1074" s="3" t="str">
        <f>IFERROR(VLOOKUP($C1074*1,Lookups!$H:$N,6,FALSE),"")</f>
        <v>Food</v>
      </c>
      <c r="AE1074" s="3">
        <f>IFERROR(VLOOKUP($C1074*1,Lookups!$H:$N,7,FALSE),"")</f>
        <v>0</v>
      </c>
      <c r="AF1074" s="3" t="str">
        <f>VLOOKUP(B1074*1,Stores!$A:$C,3,FALSE)</f>
        <v>DFG</v>
      </c>
    </row>
    <row r="1075" spans="1:32">
      <c r="A1075" s="3" t="s">
        <v>917</v>
      </c>
      <c r="B1075" s="3" t="s">
        <v>941</v>
      </c>
      <c r="C1075" s="3">
        <v>999225</v>
      </c>
      <c r="D1075" s="3" t="s">
        <v>918</v>
      </c>
      <c r="E1075" s="3" t="s">
        <v>529</v>
      </c>
      <c r="F1075" s="3">
        <v>2016</v>
      </c>
      <c r="G1075" s="164">
        <v>0</v>
      </c>
      <c r="H1075" s="3">
        <v>19057.660439999996</v>
      </c>
      <c r="I1075" s="3">
        <v>35323.338049999998</v>
      </c>
      <c r="J1075" s="3">
        <v>28393.016399999997</v>
      </c>
      <c r="K1075" s="3">
        <v>32324.278629999997</v>
      </c>
      <c r="L1075" s="3">
        <v>30339.831689999995</v>
      </c>
      <c r="M1075" s="3">
        <v>38145.381119999998</v>
      </c>
      <c r="N1075" s="3">
        <v>13500.55294</v>
      </c>
      <c r="O1075" s="3">
        <v>17133.745720000003</v>
      </c>
      <c r="P1075" s="3">
        <v>19200.945539999997</v>
      </c>
      <c r="Q1075" s="3">
        <v>31066.094430000005</v>
      </c>
      <c r="R1075" s="3">
        <v>35403.895799999998</v>
      </c>
      <c r="S1075" s="3">
        <v>26701.822559999997</v>
      </c>
      <c r="T1075" s="3">
        <v>27821.192699999996</v>
      </c>
      <c r="U1075" s="3">
        <v>354411.75602000003</v>
      </c>
      <c r="V1075" s="163">
        <f ca="1">SUM(INDIRECT(Inputs!$C$11&amp;ROW()&amp;":"&amp;Inputs!$C$12&amp;ROW()))</f>
        <v>31066.094430000005</v>
      </c>
      <c r="W1075" s="163">
        <f ca="1">SUM(INDIRECT(Inputs!$C$13&amp;ROW()&amp;":"&amp;Inputs!$C$14&amp;ROW()))</f>
        <v>264484.84496000002</v>
      </c>
      <c r="X1075" s="3" t="str">
        <f>IF(COUNTIFS(Lookups!$A:$A,C1075)=1,"Gross Sales","")</f>
        <v/>
      </c>
      <c r="Y1075" s="3" t="str">
        <f>IF(COUNTIFS(Lookups!$D:$D,C1075)=1,"Bar Sales","")</f>
        <v/>
      </c>
      <c r="Z1075" s="3" t="str">
        <f>IFERROR(VLOOKUP(C1075*1,Lookups!$D:$F,3,FALSE),"")</f>
        <v/>
      </c>
      <c r="AA1075" s="3" t="str">
        <f>IFERROR(VLOOKUP($C1075*1,Lookups!$H:$N,3,FALSE),"")</f>
        <v>Sales</v>
      </c>
      <c r="AB1075" s="3" t="str">
        <f>IFERROR(VLOOKUP($C1075*1,Lookups!$H:$N,4,FALSE),"")</f>
        <v>Dinner</v>
      </c>
      <c r="AC1075" s="3" t="str">
        <f>IFERROR(VLOOKUP($C1075*1,Lookups!$H:$N,5,FALSE),"")</f>
        <v>Other</v>
      </c>
      <c r="AD1075" s="3" t="str">
        <f>IFERROR(VLOOKUP($C1075*1,Lookups!$H:$N,6,FALSE),"")</f>
        <v>Food</v>
      </c>
      <c r="AE1075" s="3">
        <f>IFERROR(VLOOKUP($C1075*1,Lookups!$H:$N,7,FALSE),"")</f>
        <v>0</v>
      </c>
      <c r="AF1075" s="3" t="str">
        <f>VLOOKUP(B1075*1,Stores!$A:$C,3,FALSE)</f>
        <v>DFG</v>
      </c>
    </row>
    <row r="1076" spans="1:32">
      <c r="A1076" s="3" t="s">
        <v>917</v>
      </c>
      <c r="B1076" s="3" t="s">
        <v>942</v>
      </c>
      <c r="C1076" s="3">
        <v>999225</v>
      </c>
      <c r="D1076" s="3" t="s">
        <v>918</v>
      </c>
      <c r="E1076" s="3" t="s">
        <v>529</v>
      </c>
      <c r="F1076" s="3">
        <v>2016</v>
      </c>
      <c r="G1076" s="164">
        <v>0</v>
      </c>
      <c r="H1076" s="3">
        <v>0</v>
      </c>
      <c r="I1076" s="3">
        <v>0</v>
      </c>
      <c r="J1076" s="3">
        <v>379.69470000000001</v>
      </c>
      <c r="K1076" s="3">
        <v>378.10079999999999</v>
      </c>
      <c r="L1076" s="3">
        <v>4644.1833900000001</v>
      </c>
      <c r="M1076" s="3">
        <v>20147.1669</v>
      </c>
      <c r="N1076" s="3">
        <v>30716.297919999997</v>
      </c>
      <c r="O1076" s="3">
        <v>21876.07576</v>
      </c>
      <c r="P1076" s="3">
        <v>22835.340990000001</v>
      </c>
      <c r="Q1076" s="3">
        <v>8371.093499999999</v>
      </c>
      <c r="R1076" s="3">
        <v>2979.3763999999996</v>
      </c>
      <c r="S1076" s="3">
        <v>855.12349999999992</v>
      </c>
      <c r="T1076" s="3">
        <v>0</v>
      </c>
      <c r="U1076" s="3">
        <v>113182.45385999999</v>
      </c>
      <c r="V1076" s="163">
        <f ca="1">SUM(INDIRECT(Inputs!$C$11&amp;ROW()&amp;":"&amp;Inputs!$C$12&amp;ROW()))</f>
        <v>8371.093499999999</v>
      </c>
      <c r="W1076" s="163">
        <f ca="1">SUM(INDIRECT(Inputs!$C$13&amp;ROW()&amp;":"&amp;Inputs!$C$14&amp;ROW()))</f>
        <v>109347.95396</v>
      </c>
      <c r="X1076" s="3" t="str">
        <f>IF(COUNTIFS(Lookups!$A:$A,C1076)=1,"Gross Sales","")</f>
        <v/>
      </c>
      <c r="Y1076" s="3" t="str">
        <f>IF(COUNTIFS(Lookups!$D:$D,C1076)=1,"Bar Sales","")</f>
        <v/>
      </c>
      <c r="Z1076" s="3" t="str">
        <f>IFERROR(VLOOKUP(C1076*1,Lookups!$D:$F,3,FALSE),"")</f>
        <v/>
      </c>
      <c r="AA1076" s="3" t="str">
        <f>IFERROR(VLOOKUP($C1076*1,Lookups!$H:$N,3,FALSE),"")</f>
        <v>Sales</v>
      </c>
      <c r="AB1076" s="3" t="str">
        <f>IFERROR(VLOOKUP($C1076*1,Lookups!$H:$N,4,FALSE),"")</f>
        <v>Dinner</v>
      </c>
      <c r="AC1076" s="3" t="str">
        <f>IFERROR(VLOOKUP($C1076*1,Lookups!$H:$N,5,FALSE),"")</f>
        <v>Other</v>
      </c>
      <c r="AD1076" s="3" t="str">
        <f>IFERROR(VLOOKUP($C1076*1,Lookups!$H:$N,6,FALSE),"")</f>
        <v>Food</v>
      </c>
      <c r="AE1076" s="3">
        <f>IFERROR(VLOOKUP($C1076*1,Lookups!$H:$N,7,FALSE),"")</f>
        <v>0</v>
      </c>
      <c r="AF1076" s="3" t="str">
        <f>VLOOKUP(B1076*1,Stores!$A:$C,3,FALSE)</f>
        <v>DFG</v>
      </c>
    </row>
    <row r="1077" spans="1:32">
      <c r="A1077" s="3" t="s">
        <v>917</v>
      </c>
      <c r="B1077" s="3" t="s">
        <v>943</v>
      </c>
      <c r="C1077" s="3">
        <v>999225</v>
      </c>
      <c r="D1077" s="3" t="s">
        <v>918</v>
      </c>
      <c r="E1077" s="3" t="s">
        <v>529</v>
      </c>
      <c r="F1077" s="3">
        <v>2016</v>
      </c>
      <c r="G1077" s="164">
        <v>0</v>
      </c>
      <c r="H1077" s="3">
        <v>6.4679999999999991</v>
      </c>
      <c r="I1077" s="3">
        <v>0</v>
      </c>
      <c r="J1077" s="3">
        <v>4051.5310500000001</v>
      </c>
      <c r="K1077" s="3">
        <v>7024.5184799999988</v>
      </c>
      <c r="L1077" s="3">
        <v>6710.6345600000004</v>
      </c>
      <c r="M1077" s="3">
        <v>17187.647959999998</v>
      </c>
      <c r="N1077" s="3">
        <v>16971.945339999998</v>
      </c>
      <c r="O1077" s="3">
        <v>9595.284999999998</v>
      </c>
      <c r="P1077" s="3">
        <v>6613.9343199999994</v>
      </c>
      <c r="Q1077" s="3">
        <v>7774.4746800000003</v>
      </c>
      <c r="R1077" s="3">
        <v>2665.8141999999998</v>
      </c>
      <c r="S1077" s="3">
        <v>655.5569999999999</v>
      </c>
      <c r="T1077" s="3">
        <v>0</v>
      </c>
      <c r="U1077" s="3">
        <v>79257.810589999979</v>
      </c>
      <c r="V1077" s="163">
        <f ca="1">SUM(INDIRECT(Inputs!$C$11&amp;ROW()&amp;":"&amp;Inputs!$C$12&amp;ROW()))</f>
        <v>7774.4746800000003</v>
      </c>
      <c r="W1077" s="163">
        <f ca="1">SUM(INDIRECT(Inputs!$C$13&amp;ROW()&amp;":"&amp;Inputs!$C$14&amp;ROW()))</f>
        <v>75936.439389999985</v>
      </c>
      <c r="X1077" s="3" t="str">
        <f>IF(COUNTIFS(Lookups!$A:$A,C1077)=1,"Gross Sales","")</f>
        <v/>
      </c>
      <c r="Y1077" s="3" t="str">
        <f>IF(COUNTIFS(Lookups!$D:$D,C1077)=1,"Bar Sales","")</f>
        <v/>
      </c>
      <c r="Z1077" s="3" t="str">
        <f>IFERROR(VLOOKUP(C1077*1,Lookups!$D:$F,3,FALSE),"")</f>
        <v/>
      </c>
      <c r="AA1077" s="3" t="str">
        <f>IFERROR(VLOOKUP($C1077*1,Lookups!$H:$N,3,FALSE),"")</f>
        <v>Sales</v>
      </c>
      <c r="AB1077" s="3" t="str">
        <f>IFERROR(VLOOKUP($C1077*1,Lookups!$H:$N,4,FALSE),"")</f>
        <v>Dinner</v>
      </c>
      <c r="AC1077" s="3" t="str">
        <f>IFERROR(VLOOKUP($C1077*1,Lookups!$H:$N,5,FALSE),"")</f>
        <v>Other</v>
      </c>
      <c r="AD1077" s="3" t="str">
        <f>IFERROR(VLOOKUP($C1077*1,Lookups!$H:$N,6,FALSE),"")</f>
        <v>Food</v>
      </c>
      <c r="AE1077" s="3">
        <f>IFERROR(VLOOKUP($C1077*1,Lookups!$H:$N,7,FALSE),"")</f>
        <v>0</v>
      </c>
      <c r="AF1077" s="3" t="str">
        <f>VLOOKUP(B1077*1,Stores!$A:$C,3,FALSE)</f>
        <v>DFG</v>
      </c>
    </row>
    <row r="1078" spans="1:32">
      <c r="A1078" s="3" t="s">
        <v>917</v>
      </c>
      <c r="B1078" s="3" t="s">
        <v>944</v>
      </c>
      <c r="C1078" s="3">
        <v>999225</v>
      </c>
      <c r="D1078" s="3" t="s">
        <v>918</v>
      </c>
      <c r="E1078" s="3" t="s">
        <v>529</v>
      </c>
      <c r="F1078" s="3">
        <v>2016</v>
      </c>
      <c r="G1078" s="164">
        <v>0</v>
      </c>
      <c r="H1078" s="3">
        <v>9526.37644</v>
      </c>
      <c r="I1078" s="3">
        <v>15075.9609</v>
      </c>
      <c r="J1078" s="3">
        <v>12499.8951</v>
      </c>
      <c r="K1078" s="3">
        <v>13929.946799999998</v>
      </c>
      <c r="L1078" s="3">
        <v>12261.128879999998</v>
      </c>
      <c r="M1078" s="3">
        <v>10628.800000000001</v>
      </c>
      <c r="N1078" s="3">
        <v>13742.58144</v>
      </c>
      <c r="O1078" s="3">
        <v>14212.893239999998</v>
      </c>
      <c r="P1078" s="3">
        <v>17527.125069999998</v>
      </c>
      <c r="Q1078" s="3">
        <v>10531.605</v>
      </c>
      <c r="R1078" s="3">
        <v>9079.9309999999987</v>
      </c>
      <c r="S1078" s="3">
        <v>11326.142520000001</v>
      </c>
      <c r="T1078" s="3">
        <v>9383.1559500000003</v>
      </c>
      <c r="U1078" s="3">
        <v>159725.54233999999</v>
      </c>
      <c r="V1078" s="163">
        <f ca="1">SUM(INDIRECT(Inputs!$C$11&amp;ROW()&amp;":"&amp;Inputs!$C$12&amp;ROW()))</f>
        <v>10531.605</v>
      </c>
      <c r="W1078" s="163">
        <f ca="1">SUM(INDIRECT(Inputs!$C$13&amp;ROW()&amp;":"&amp;Inputs!$C$14&amp;ROW()))</f>
        <v>129936.31286999997</v>
      </c>
      <c r="X1078" s="3" t="str">
        <f>IF(COUNTIFS(Lookups!$A:$A,C1078)=1,"Gross Sales","")</f>
        <v/>
      </c>
      <c r="Y1078" s="3" t="str">
        <f>IF(COUNTIFS(Lookups!$D:$D,C1078)=1,"Bar Sales","")</f>
        <v/>
      </c>
      <c r="Z1078" s="3" t="str">
        <f>IFERROR(VLOOKUP(C1078*1,Lookups!$D:$F,3,FALSE),"")</f>
        <v/>
      </c>
      <c r="AA1078" s="3" t="str">
        <f>IFERROR(VLOOKUP($C1078*1,Lookups!$H:$N,3,FALSE),"")</f>
        <v>Sales</v>
      </c>
      <c r="AB1078" s="3" t="str">
        <f>IFERROR(VLOOKUP($C1078*1,Lookups!$H:$N,4,FALSE),"")</f>
        <v>Dinner</v>
      </c>
      <c r="AC1078" s="3" t="str">
        <f>IFERROR(VLOOKUP($C1078*1,Lookups!$H:$N,5,FALSE),"")</f>
        <v>Other</v>
      </c>
      <c r="AD1078" s="3" t="str">
        <f>IFERROR(VLOOKUP($C1078*1,Lookups!$H:$N,6,FALSE),"")</f>
        <v>Food</v>
      </c>
      <c r="AE1078" s="3">
        <f>IFERROR(VLOOKUP($C1078*1,Lookups!$H:$N,7,FALSE),"")</f>
        <v>0</v>
      </c>
      <c r="AF1078" s="3" t="str">
        <f>VLOOKUP(B1078*1,Stores!$A:$C,3,FALSE)</f>
        <v>DFG</v>
      </c>
    </row>
    <row r="1079" spans="1:32">
      <c r="A1079" s="3" t="s">
        <v>917</v>
      </c>
      <c r="B1079" s="3" t="s">
        <v>945</v>
      </c>
      <c r="C1079" s="3">
        <v>999225</v>
      </c>
      <c r="D1079" s="3" t="s">
        <v>918</v>
      </c>
      <c r="E1079" s="3" t="s">
        <v>529</v>
      </c>
      <c r="F1079" s="3">
        <v>2016</v>
      </c>
      <c r="G1079" s="164">
        <v>0</v>
      </c>
      <c r="H1079" s="3">
        <v>5279.5265599999993</v>
      </c>
      <c r="I1079" s="3">
        <v>4773.5226699999994</v>
      </c>
      <c r="J1079" s="3">
        <v>4980.2707499999997</v>
      </c>
      <c r="K1079" s="3">
        <v>5598.0466499999993</v>
      </c>
      <c r="L1079" s="3">
        <v>3016.2212500000001</v>
      </c>
      <c r="M1079" s="3">
        <v>877.24455</v>
      </c>
      <c r="N1079" s="3">
        <v>677.20575999999994</v>
      </c>
      <c r="O1079" s="3">
        <v>322.25234999999998</v>
      </c>
      <c r="P1079" s="3">
        <v>467.70479</v>
      </c>
      <c r="Q1079" s="3">
        <v>1264.14435</v>
      </c>
      <c r="R1079" s="3">
        <v>1678.1676799999998</v>
      </c>
      <c r="S1079" s="3">
        <v>1962.1769999999999</v>
      </c>
      <c r="T1079" s="3">
        <v>2435.7804799999999</v>
      </c>
      <c r="U1079" s="3">
        <v>33332.264839999989</v>
      </c>
      <c r="V1079" s="163">
        <f ca="1">SUM(INDIRECT(Inputs!$C$11&amp;ROW()&amp;":"&amp;Inputs!$C$12&amp;ROW()))</f>
        <v>1264.14435</v>
      </c>
      <c r="W1079" s="163">
        <f ca="1">SUM(INDIRECT(Inputs!$C$13&amp;ROW()&amp;":"&amp;Inputs!$C$14&amp;ROW()))</f>
        <v>27256.139679999993</v>
      </c>
      <c r="X1079" s="3" t="str">
        <f>IF(COUNTIFS(Lookups!$A:$A,C1079)=1,"Gross Sales","")</f>
        <v/>
      </c>
      <c r="Y1079" s="3" t="str">
        <f>IF(COUNTIFS(Lookups!$D:$D,C1079)=1,"Bar Sales","")</f>
        <v/>
      </c>
      <c r="Z1079" s="3" t="str">
        <f>IFERROR(VLOOKUP(C1079*1,Lookups!$D:$F,3,FALSE),"")</f>
        <v/>
      </c>
      <c r="AA1079" s="3" t="str">
        <f>IFERROR(VLOOKUP($C1079*1,Lookups!$H:$N,3,FALSE),"")</f>
        <v>Sales</v>
      </c>
      <c r="AB1079" s="3" t="str">
        <f>IFERROR(VLOOKUP($C1079*1,Lookups!$H:$N,4,FALSE),"")</f>
        <v>Dinner</v>
      </c>
      <c r="AC1079" s="3" t="str">
        <f>IFERROR(VLOOKUP($C1079*1,Lookups!$H:$N,5,FALSE),"")</f>
        <v>Other</v>
      </c>
      <c r="AD1079" s="3" t="str">
        <f>IFERROR(VLOOKUP($C1079*1,Lookups!$H:$N,6,FALSE),"")</f>
        <v>Food</v>
      </c>
      <c r="AE1079" s="3">
        <f>IFERROR(VLOOKUP($C1079*1,Lookups!$H:$N,7,FALSE),"")</f>
        <v>0</v>
      </c>
      <c r="AF1079" s="3" t="str">
        <f>VLOOKUP(B1079*1,Stores!$A:$C,3,FALSE)</f>
        <v>DFG</v>
      </c>
    </row>
    <row r="1080" spans="1:32">
      <c r="A1080" s="3" t="s">
        <v>917</v>
      </c>
      <c r="B1080" s="3" t="s">
        <v>946</v>
      </c>
      <c r="C1080" s="3">
        <v>999225</v>
      </c>
      <c r="D1080" s="3" t="s">
        <v>918</v>
      </c>
      <c r="E1080" s="3" t="s">
        <v>529</v>
      </c>
      <c r="F1080" s="3">
        <v>2016</v>
      </c>
      <c r="G1080" s="164">
        <v>0</v>
      </c>
      <c r="H1080" s="3">
        <v>4702.9219999999987</v>
      </c>
      <c r="I1080" s="3">
        <v>4626.6526599999997</v>
      </c>
      <c r="J1080" s="3">
        <v>3900.1627699999999</v>
      </c>
      <c r="K1080" s="3">
        <v>4583.4944400000004</v>
      </c>
      <c r="L1080" s="3">
        <v>9825.9010499999986</v>
      </c>
      <c r="M1080" s="3">
        <v>9172.2465800000009</v>
      </c>
      <c r="N1080" s="3">
        <v>6974.9836799999994</v>
      </c>
      <c r="O1080" s="3">
        <v>5862.9661999999998</v>
      </c>
      <c r="P1080" s="3">
        <v>7595.9380700000002</v>
      </c>
      <c r="Q1080" s="3">
        <v>7154.5897499999992</v>
      </c>
      <c r="R1080" s="3">
        <v>7644.5424299999986</v>
      </c>
      <c r="S1080" s="3">
        <v>7947.989279999998</v>
      </c>
      <c r="T1080" s="3">
        <v>10300.693899999998</v>
      </c>
      <c r="U1080" s="3">
        <v>90293.082809999993</v>
      </c>
      <c r="V1080" s="163">
        <f ca="1">SUM(INDIRECT(Inputs!$C$11&amp;ROW()&amp;":"&amp;Inputs!$C$12&amp;ROW()))</f>
        <v>7154.5897499999992</v>
      </c>
      <c r="W1080" s="163">
        <f ca="1">SUM(INDIRECT(Inputs!$C$13&amp;ROW()&amp;":"&amp;Inputs!$C$14&amp;ROW()))</f>
        <v>64399.857199999999</v>
      </c>
      <c r="X1080" s="3" t="str">
        <f>IF(COUNTIFS(Lookups!$A:$A,C1080)=1,"Gross Sales","")</f>
        <v/>
      </c>
      <c r="Y1080" s="3" t="str">
        <f>IF(COUNTIFS(Lookups!$D:$D,C1080)=1,"Bar Sales","")</f>
        <v/>
      </c>
      <c r="Z1080" s="3" t="str">
        <f>IFERROR(VLOOKUP(C1080*1,Lookups!$D:$F,3,FALSE),"")</f>
        <v/>
      </c>
      <c r="AA1080" s="3" t="str">
        <f>IFERROR(VLOOKUP($C1080*1,Lookups!$H:$N,3,FALSE),"")</f>
        <v>Sales</v>
      </c>
      <c r="AB1080" s="3" t="str">
        <f>IFERROR(VLOOKUP($C1080*1,Lookups!$H:$N,4,FALSE),"")</f>
        <v>Dinner</v>
      </c>
      <c r="AC1080" s="3" t="str">
        <f>IFERROR(VLOOKUP($C1080*1,Lookups!$H:$N,5,FALSE),"")</f>
        <v>Other</v>
      </c>
      <c r="AD1080" s="3" t="str">
        <f>IFERROR(VLOOKUP($C1080*1,Lookups!$H:$N,6,FALSE),"")</f>
        <v>Food</v>
      </c>
      <c r="AE1080" s="3">
        <f>IFERROR(VLOOKUP($C1080*1,Lookups!$H:$N,7,FALSE),"")</f>
        <v>0</v>
      </c>
      <c r="AF1080" s="3" t="str">
        <f>VLOOKUP(B1080*1,Stores!$A:$C,3,FALSE)</f>
        <v>DFG</v>
      </c>
    </row>
    <row r="1081" spans="1:32">
      <c r="A1081" s="3" t="s">
        <v>917</v>
      </c>
      <c r="B1081" s="3" t="s">
        <v>947</v>
      </c>
      <c r="C1081" s="3">
        <v>999225</v>
      </c>
      <c r="D1081" s="3" t="s">
        <v>918</v>
      </c>
      <c r="E1081" s="3" t="s">
        <v>529</v>
      </c>
      <c r="F1081" s="3">
        <v>2016</v>
      </c>
      <c r="G1081" s="164">
        <v>0</v>
      </c>
      <c r="H1081" s="3">
        <v>1994.0476499999997</v>
      </c>
      <c r="I1081" s="3">
        <v>20273.693370000001</v>
      </c>
      <c r="J1081" s="3">
        <v>23764.450430000001</v>
      </c>
      <c r="K1081" s="3">
        <v>37388.949570000004</v>
      </c>
      <c r="L1081" s="3">
        <v>37757.238959999995</v>
      </c>
      <c r="M1081" s="3">
        <v>21246.474199999997</v>
      </c>
      <c r="N1081" s="3">
        <v>10927.1036</v>
      </c>
      <c r="O1081" s="3">
        <v>13390.402830000001</v>
      </c>
      <c r="P1081" s="3">
        <v>11805.01518</v>
      </c>
      <c r="Q1081" s="3">
        <v>17516.892959999997</v>
      </c>
      <c r="R1081" s="3">
        <v>25210.563209999997</v>
      </c>
      <c r="S1081" s="3">
        <v>24694.24482</v>
      </c>
      <c r="T1081" s="3">
        <v>8930.4592999999986</v>
      </c>
      <c r="U1081" s="3">
        <v>254899.53607999996</v>
      </c>
      <c r="V1081" s="163">
        <f ca="1">SUM(INDIRECT(Inputs!$C$11&amp;ROW()&amp;":"&amp;Inputs!$C$12&amp;ROW()))</f>
        <v>17516.892959999997</v>
      </c>
      <c r="W1081" s="163">
        <f ca="1">SUM(INDIRECT(Inputs!$C$13&amp;ROW()&amp;":"&amp;Inputs!$C$14&amp;ROW()))</f>
        <v>196064.26874999999</v>
      </c>
      <c r="X1081" s="3" t="str">
        <f>IF(COUNTIFS(Lookups!$A:$A,C1081)=1,"Gross Sales","")</f>
        <v/>
      </c>
      <c r="Y1081" s="3" t="str">
        <f>IF(COUNTIFS(Lookups!$D:$D,C1081)=1,"Bar Sales","")</f>
        <v/>
      </c>
      <c r="Z1081" s="3" t="str">
        <f>IFERROR(VLOOKUP(C1081*1,Lookups!$D:$F,3,FALSE),"")</f>
        <v/>
      </c>
      <c r="AA1081" s="3" t="str">
        <f>IFERROR(VLOOKUP($C1081*1,Lookups!$H:$N,3,FALSE),"")</f>
        <v>Sales</v>
      </c>
      <c r="AB1081" s="3" t="str">
        <f>IFERROR(VLOOKUP($C1081*1,Lookups!$H:$N,4,FALSE),"")</f>
        <v>Dinner</v>
      </c>
      <c r="AC1081" s="3" t="str">
        <f>IFERROR(VLOOKUP($C1081*1,Lookups!$H:$N,5,FALSE),"")</f>
        <v>Other</v>
      </c>
      <c r="AD1081" s="3" t="str">
        <f>IFERROR(VLOOKUP($C1081*1,Lookups!$H:$N,6,FALSE),"")</f>
        <v>Food</v>
      </c>
      <c r="AE1081" s="3">
        <f>IFERROR(VLOOKUP($C1081*1,Lookups!$H:$N,7,FALSE),"")</f>
        <v>0</v>
      </c>
      <c r="AF1081" s="3" t="str">
        <f>VLOOKUP(B1081*1,Stores!$A:$C,3,FALSE)</f>
        <v>DFG</v>
      </c>
    </row>
    <row r="1082" spans="1:32">
      <c r="A1082" s="3" t="s">
        <v>917</v>
      </c>
      <c r="B1082" s="3" t="s">
        <v>948</v>
      </c>
      <c r="C1082" s="3">
        <v>999225</v>
      </c>
      <c r="D1082" s="3" t="s">
        <v>918</v>
      </c>
      <c r="E1082" s="3" t="s">
        <v>529</v>
      </c>
      <c r="F1082" s="3">
        <v>2016</v>
      </c>
      <c r="G1082" s="164">
        <v>0</v>
      </c>
      <c r="H1082" s="3">
        <v>311.39499999999998</v>
      </c>
      <c r="I1082" s="3">
        <v>1434.3283499999998</v>
      </c>
      <c r="J1082" s="3">
        <v>4681.750289999999</v>
      </c>
      <c r="K1082" s="3">
        <v>10414.50949</v>
      </c>
      <c r="L1082" s="3">
        <v>18180.72438</v>
      </c>
      <c r="M1082" s="3">
        <v>12653.011140000001</v>
      </c>
      <c r="N1082" s="3">
        <v>5960.4278999999988</v>
      </c>
      <c r="O1082" s="3">
        <v>3597.9598199999996</v>
      </c>
      <c r="P1082" s="3">
        <v>6305.5311199999996</v>
      </c>
      <c r="Q1082" s="3">
        <v>11889.914400000001</v>
      </c>
      <c r="R1082" s="3">
        <v>11171.141519999999</v>
      </c>
      <c r="S1082" s="3">
        <v>4273.4615000000003</v>
      </c>
      <c r="T1082" s="3">
        <v>28.468999999999998</v>
      </c>
      <c r="U1082" s="3">
        <v>90902.623910000009</v>
      </c>
      <c r="V1082" s="163">
        <f ca="1">SUM(INDIRECT(Inputs!$C$11&amp;ROW()&amp;":"&amp;Inputs!$C$12&amp;ROW()))</f>
        <v>11889.914400000001</v>
      </c>
      <c r="W1082" s="163">
        <f ca="1">SUM(INDIRECT(Inputs!$C$13&amp;ROW()&amp;":"&amp;Inputs!$C$14&amp;ROW()))</f>
        <v>75429.551890000002</v>
      </c>
      <c r="X1082" s="3" t="str">
        <f>IF(COUNTIFS(Lookups!$A:$A,C1082)=1,"Gross Sales","")</f>
        <v/>
      </c>
      <c r="Y1082" s="3" t="str">
        <f>IF(COUNTIFS(Lookups!$D:$D,C1082)=1,"Bar Sales","")</f>
        <v/>
      </c>
      <c r="Z1082" s="3" t="str">
        <f>IFERROR(VLOOKUP(C1082*1,Lookups!$D:$F,3,FALSE),"")</f>
        <v/>
      </c>
      <c r="AA1082" s="3" t="str">
        <f>IFERROR(VLOOKUP($C1082*1,Lookups!$H:$N,3,FALSE),"")</f>
        <v>Sales</v>
      </c>
      <c r="AB1082" s="3" t="str">
        <f>IFERROR(VLOOKUP($C1082*1,Lookups!$H:$N,4,FALSE),"")</f>
        <v>Dinner</v>
      </c>
      <c r="AC1082" s="3" t="str">
        <f>IFERROR(VLOOKUP($C1082*1,Lookups!$H:$N,5,FALSE),"")</f>
        <v>Other</v>
      </c>
      <c r="AD1082" s="3" t="str">
        <f>IFERROR(VLOOKUP($C1082*1,Lookups!$H:$N,6,FALSE),"")</f>
        <v>Food</v>
      </c>
      <c r="AE1082" s="3">
        <f>IFERROR(VLOOKUP($C1082*1,Lookups!$H:$N,7,FALSE),"")</f>
        <v>0</v>
      </c>
      <c r="AF1082" s="3" t="str">
        <f>VLOOKUP(B1082*1,Stores!$A:$C,3,FALSE)</f>
        <v>DFG</v>
      </c>
    </row>
    <row r="1083" spans="1:32">
      <c r="A1083" s="3" t="s">
        <v>917</v>
      </c>
      <c r="B1083" s="3" t="s">
        <v>949</v>
      </c>
      <c r="C1083" s="3">
        <v>999225</v>
      </c>
      <c r="D1083" s="3" t="s">
        <v>918</v>
      </c>
      <c r="E1083" s="3" t="s">
        <v>529</v>
      </c>
      <c r="F1083" s="3">
        <v>2016</v>
      </c>
      <c r="G1083" s="164">
        <v>0</v>
      </c>
      <c r="H1083" s="3">
        <v>141.38809999999998</v>
      </c>
      <c r="I1083" s="3">
        <v>6035.707159999999</v>
      </c>
      <c r="J1083" s="3">
        <v>7803.9611999999997</v>
      </c>
      <c r="K1083" s="3">
        <v>10846.9928</v>
      </c>
      <c r="L1083" s="3">
        <v>13460.441610000002</v>
      </c>
      <c r="M1083" s="3">
        <v>9661.5829099999992</v>
      </c>
      <c r="N1083" s="3">
        <v>7120.0965499999984</v>
      </c>
      <c r="O1083" s="3">
        <v>4803.3440000000001</v>
      </c>
      <c r="P1083" s="3">
        <v>10605.036189999999</v>
      </c>
      <c r="Q1083" s="3">
        <v>12222.686699999998</v>
      </c>
      <c r="R1083" s="3">
        <v>11563.532680000002</v>
      </c>
      <c r="S1083" s="3">
        <v>5707.5001899999997</v>
      </c>
      <c r="T1083" s="3">
        <v>1426.9386599999998</v>
      </c>
      <c r="U1083" s="3">
        <v>101399.20874999999</v>
      </c>
      <c r="V1083" s="163">
        <f ca="1">SUM(INDIRECT(Inputs!$C$11&amp;ROW()&amp;":"&amp;Inputs!$C$12&amp;ROW()))</f>
        <v>12222.686699999998</v>
      </c>
      <c r="W1083" s="163">
        <f ca="1">SUM(INDIRECT(Inputs!$C$13&amp;ROW()&amp;":"&amp;Inputs!$C$14&amp;ROW()))</f>
        <v>82701.237219999981</v>
      </c>
      <c r="X1083" s="3" t="str">
        <f>IF(COUNTIFS(Lookups!$A:$A,C1083)=1,"Gross Sales","")</f>
        <v/>
      </c>
      <c r="Y1083" s="3" t="str">
        <f>IF(COUNTIFS(Lookups!$D:$D,C1083)=1,"Bar Sales","")</f>
        <v/>
      </c>
      <c r="Z1083" s="3" t="str">
        <f>IFERROR(VLOOKUP(C1083*1,Lookups!$D:$F,3,FALSE),"")</f>
        <v/>
      </c>
      <c r="AA1083" s="3" t="str">
        <f>IFERROR(VLOOKUP($C1083*1,Lookups!$H:$N,3,FALSE),"")</f>
        <v>Sales</v>
      </c>
      <c r="AB1083" s="3" t="str">
        <f>IFERROR(VLOOKUP($C1083*1,Lookups!$H:$N,4,FALSE),"")</f>
        <v>Dinner</v>
      </c>
      <c r="AC1083" s="3" t="str">
        <f>IFERROR(VLOOKUP($C1083*1,Lookups!$H:$N,5,FALSE),"")</f>
        <v>Other</v>
      </c>
      <c r="AD1083" s="3" t="str">
        <f>IFERROR(VLOOKUP($C1083*1,Lookups!$H:$N,6,FALSE),"")</f>
        <v>Food</v>
      </c>
      <c r="AE1083" s="3">
        <f>IFERROR(VLOOKUP($C1083*1,Lookups!$H:$N,7,FALSE),"")</f>
        <v>0</v>
      </c>
      <c r="AF1083" s="3" t="str">
        <f>VLOOKUP(B1083*1,Stores!$A:$C,3,FALSE)</f>
        <v>DFG</v>
      </c>
    </row>
    <row r="1084" spans="1:32">
      <c r="A1084" s="3" t="s">
        <v>917</v>
      </c>
      <c r="B1084" s="3" t="s">
        <v>950</v>
      </c>
      <c r="C1084" s="3">
        <v>999225</v>
      </c>
      <c r="D1084" s="3" t="s">
        <v>918</v>
      </c>
      <c r="E1084" s="3" t="s">
        <v>529</v>
      </c>
      <c r="F1084" s="3">
        <v>2016</v>
      </c>
      <c r="G1084" s="164">
        <v>0</v>
      </c>
      <c r="H1084" s="3">
        <v>0</v>
      </c>
      <c r="I1084" s="3">
        <v>10.510499999999999</v>
      </c>
      <c r="J1084" s="3">
        <v>10.888499999999999</v>
      </c>
      <c r="K1084" s="3">
        <v>0</v>
      </c>
      <c r="L1084" s="3">
        <v>32.375</v>
      </c>
      <c r="M1084" s="3">
        <v>5806.7925299999997</v>
      </c>
      <c r="N1084" s="3">
        <v>7219.1699999999983</v>
      </c>
      <c r="O1084" s="3">
        <v>8259.8984999999993</v>
      </c>
      <c r="P1084" s="3">
        <v>6685.5452999999989</v>
      </c>
      <c r="Q1084" s="3">
        <v>1614.9055999999998</v>
      </c>
      <c r="R1084" s="3">
        <v>465.6925</v>
      </c>
      <c r="S1084" s="3">
        <v>0</v>
      </c>
      <c r="T1084" s="3">
        <v>0</v>
      </c>
      <c r="U1084" s="3">
        <v>30105.778429999995</v>
      </c>
      <c r="V1084" s="163">
        <f ca="1">SUM(INDIRECT(Inputs!$C$11&amp;ROW()&amp;":"&amp;Inputs!$C$12&amp;ROW()))</f>
        <v>1614.9055999999998</v>
      </c>
      <c r="W1084" s="163">
        <f ca="1">SUM(INDIRECT(Inputs!$C$13&amp;ROW()&amp;":"&amp;Inputs!$C$14&amp;ROW()))</f>
        <v>29640.085929999994</v>
      </c>
      <c r="X1084" s="3" t="str">
        <f>IF(COUNTIFS(Lookups!$A:$A,C1084)=1,"Gross Sales","")</f>
        <v/>
      </c>
      <c r="Y1084" s="3" t="str">
        <f>IF(COUNTIFS(Lookups!$D:$D,C1084)=1,"Bar Sales","")</f>
        <v/>
      </c>
      <c r="Z1084" s="3" t="str">
        <f>IFERROR(VLOOKUP(C1084*1,Lookups!$D:$F,3,FALSE),"")</f>
        <v/>
      </c>
      <c r="AA1084" s="3" t="str">
        <f>IFERROR(VLOOKUP($C1084*1,Lookups!$H:$N,3,FALSE),"")</f>
        <v>Sales</v>
      </c>
      <c r="AB1084" s="3" t="str">
        <f>IFERROR(VLOOKUP($C1084*1,Lookups!$H:$N,4,FALSE),"")</f>
        <v>Dinner</v>
      </c>
      <c r="AC1084" s="3" t="str">
        <f>IFERROR(VLOOKUP($C1084*1,Lookups!$H:$N,5,FALSE),"")</f>
        <v>Other</v>
      </c>
      <c r="AD1084" s="3" t="str">
        <f>IFERROR(VLOOKUP($C1084*1,Lookups!$H:$N,6,FALSE),"")</f>
        <v>Food</v>
      </c>
      <c r="AE1084" s="3">
        <f>IFERROR(VLOOKUP($C1084*1,Lookups!$H:$N,7,FALSE),"")</f>
        <v>0</v>
      </c>
      <c r="AF1084" s="3" t="str">
        <f>VLOOKUP(B1084*1,Stores!$A:$C,3,FALSE)</f>
        <v>DFG</v>
      </c>
    </row>
    <row r="1085" spans="1:32">
      <c r="A1085" s="3" t="s">
        <v>917</v>
      </c>
      <c r="B1085" s="3" t="s">
        <v>951</v>
      </c>
      <c r="C1085" s="3">
        <v>999225</v>
      </c>
      <c r="D1085" s="3" t="s">
        <v>918</v>
      </c>
      <c r="E1085" s="3" t="s">
        <v>529</v>
      </c>
      <c r="F1085" s="3">
        <v>2016</v>
      </c>
      <c r="G1085" s="164">
        <v>0</v>
      </c>
      <c r="H1085" s="3">
        <v>119.38500000000001</v>
      </c>
      <c r="I1085" s="3">
        <v>1225.0644</v>
      </c>
      <c r="J1085" s="3">
        <v>2565.41698</v>
      </c>
      <c r="K1085" s="3">
        <v>3837.4108499999993</v>
      </c>
      <c r="L1085" s="3">
        <v>7747.4239499999994</v>
      </c>
      <c r="M1085" s="3">
        <v>24435.742799999996</v>
      </c>
      <c r="N1085" s="3">
        <v>27405.304290000004</v>
      </c>
      <c r="O1085" s="3">
        <v>24083.226159999995</v>
      </c>
      <c r="P1085" s="3">
        <v>19002.885719999998</v>
      </c>
      <c r="Q1085" s="3">
        <v>16863.162399999997</v>
      </c>
      <c r="R1085" s="3">
        <v>2838.5742</v>
      </c>
      <c r="S1085" s="3">
        <v>492.92249999999996</v>
      </c>
      <c r="T1085" s="3">
        <v>0</v>
      </c>
      <c r="U1085" s="3">
        <v>130616.51925</v>
      </c>
      <c r="V1085" s="163">
        <f ca="1">SUM(INDIRECT(Inputs!$C$11&amp;ROW()&amp;":"&amp;Inputs!$C$12&amp;ROW()))</f>
        <v>16863.162399999997</v>
      </c>
      <c r="W1085" s="163">
        <f ca="1">SUM(INDIRECT(Inputs!$C$13&amp;ROW()&amp;":"&amp;Inputs!$C$14&amp;ROW()))</f>
        <v>127285.02254999999</v>
      </c>
      <c r="X1085" s="3" t="str">
        <f>IF(COUNTIFS(Lookups!$A:$A,C1085)=1,"Gross Sales","")</f>
        <v/>
      </c>
      <c r="Y1085" s="3" t="str">
        <f>IF(COUNTIFS(Lookups!$D:$D,C1085)=1,"Bar Sales","")</f>
        <v/>
      </c>
      <c r="Z1085" s="3" t="str">
        <f>IFERROR(VLOOKUP(C1085*1,Lookups!$D:$F,3,FALSE),"")</f>
        <v/>
      </c>
      <c r="AA1085" s="3" t="str">
        <f>IFERROR(VLOOKUP($C1085*1,Lookups!$H:$N,3,FALSE),"")</f>
        <v>Sales</v>
      </c>
      <c r="AB1085" s="3" t="str">
        <f>IFERROR(VLOOKUP($C1085*1,Lookups!$H:$N,4,FALSE),"")</f>
        <v>Dinner</v>
      </c>
      <c r="AC1085" s="3" t="str">
        <f>IFERROR(VLOOKUP($C1085*1,Lookups!$H:$N,5,FALSE),"")</f>
        <v>Other</v>
      </c>
      <c r="AD1085" s="3" t="str">
        <f>IFERROR(VLOOKUP($C1085*1,Lookups!$H:$N,6,FALSE),"")</f>
        <v>Food</v>
      </c>
      <c r="AE1085" s="3">
        <f>IFERROR(VLOOKUP($C1085*1,Lookups!$H:$N,7,FALSE),"")</f>
        <v>0</v>
      </c>
      <c r="AF1085" s="3" t="str">
        <f>VLOOKUP(B1085*1,Stores!$A:$C,3,FALSE)</f>
        <v>DFG</v>
      </c>
    </row>
    <row r="1086" spans="1:32">
      <c r="A1086" s="3" t="s">
        <v>917</v>
      </c>
      <c r="B1086" s="3" t="s">
        <v>952</v>
      </c>
      <c r="C1086" s="3">
        <v>999225</v>
      </c>
      <c r="D1086" s="3" t="s">
        <v>918</v>
      </c>
      <c r="E1086" s="3" t="s">
        <v>529</v>
      </c>
      <c r="F1086" s="3">
        <v>2016</v>
      </c>
      <c r="G1086" s="164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2597.3982999999998</v>
      </c>
      <c r="O1086" s="3">
        <v>10807.907249999998</v>
      </c>
      <c r="P1086" s="3">
        <v>5796.2519999999995</v>
      </c>
      <c r="Q1086" s="3">
        <v>3447.1898999999999</v>
      </c>
      <c r="R1086" s="3">
        <v>787.32324999999992</v>
      </c>
      <c r="S1086" s="3">
        <v>17.794</v>
      </c>
      <c r="T1086" s="3">
        <v>8.5050000000000008</v>
      </c>
      <c r="U1086" s="3">
        <v>23462.369700000003</v>
      </c>
      <c r="V1086" s="163">
        <f ca="1">SUM(INDIRECT(Inputs!$C$11&amp;ROW()&amp;":"&amp;Inputs!$C$12&amp;ROW()))</f>
        <v>3447.1898999999999</v>
      </c>
      <c r="W1086" s="163">
        <f ca="1">SUM(INDIRECT(Inputs!$C$13&amp;ROW()&amp;":"&amp;Inputs!$C$14&amp;ROW()))</f>
        <v>22648.747449999999</v>
      </c>
      <c r="X1086" s="3" t="str">
        <f>IF(COUNTIFS(Lookups!$A:$A,C1086)=1,"Gross Sales","")</f>
        <v/>
      </c>
      <c r="Y1086" s="3" t="str">
        <f>IF(COUNTIFS(Lookups!$D:$D,C1086)=1,"Bar Sales","")</f>
        <v/>
      </c>
      <c r="Z1086" s="3" t="str">
        <f>IFERROR(VLOOKUP(C1086*1,Lookups!$D:$F,3,FALSE),"")</f>
        <v/>
      </c>
      <c r="AA1086" s="3" t="str">
        <f>IFERROR(VLOOKUP($C1086*1,Lookups!$H:$N,3,FALSE),"")</f>
        <v>Sales</v>
      </c>
      <c r="AB1086" s="3" t="str">
        <f>IFERROR(VLOOKUP($C1086*1,Lookups!$H:$N,4,FALSE),"")</f>
        <v>Dinner</v>
      </c>
      <c r="AC1086" s="3" t="str">
        <f>IFERROR(VLOOKUP($C1086*1,Lookups!$H:$N,5,FALSE),"")</f>
        <v>Other</v>
      </c>
      <c r="AD1086" s="3" t="str">
        <f>IFERROR(VLOOKUP($C1086*1,Lookups!$H:$N,6,FALSE),"")</f>
        <v>Food</v>
      </c>
      <c r="AE1086" s="3">
        <f>IFERROR(VLOOKUP($C1086*1,Lookups!$H:$N,7,FALSE),"")</f>
        <v>0</v>
      </c>
      <c r="AF1086" s="3" t="str">
        <f>VLOOKUP(B1086*1,Stores!$A:$C,3,FALSE)</f>
        <v>DFG</v>
      </c>
    </row>
    <row r="1087" spans="1:32">
      <c r="A1087" s="3" t="s">
        <v>917</v>
      </c>
      <c r="B1087" s="3" t="s">
        <v>953</v>
      </c>
      <c r="C1087" s="3">
        <v>999225</v>
      </c>
      <c r="D1087" s="3" t="s">
        <v>918</v>
      </c>
      <c r="E1087" s="3" t="s">
        <v>529</v>
      </c>
      <c r="F1087" s="3">
        <v>2016</v>
      </c>
      <c r="G1087" s="164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527.95119999999997</v>
      </c>
      <c r="S1087" s="3">
        <v>57.721999999999994</v>
      </c>
      <c r="T1087" s="3">
        <v>0</v>
      </c>
      <c r="U1087" s="3">
        <v>585.67319999999995</v>
      </c>
      <c r="V1087" s="163">
        <f ca="1">SUM(INDIRECT(Inputs!$C$11&amp;ROW()&amp;":"&amp;Inputs!$C$12&amp;ROW()))</f>
        <v>0</v>
      </c>
      <c r="W1087" s="163">
        <f ca="1">SUM(INDIRECT(Inputs!$C$13&amp;ROW()&amp;":"&amp;Inputs!$C$14&amp;ROW()))</f>
        <v>0</v>
      </c>
      <c r="X1087" s="3" t="str">
        <f>IF(COUNTIFS(Lookups!$A:$A,C1087)=1,"Gross Sales","")</f>
        <v/>
      </c>
      <c r="Y1087" s="3" t="str">
        <f>IF(COUNTIFS(Lookups!$D:$D,C1087)=1,"Bar Sales","")</f>
        <v/>
      </c>
      <c r="Z1087" s="3" t="str">
        <f>IFERROR(VLOOKUP(C1087*1,Lookups!$D:$F,3,FALSE),"")</f>
        <v/>
      </c>
      <c r="AA1087" s="3" t="str">
        <f>IFERROR(VLOOKUP($C1087*1,Lookups!$H:$N,3,FALSE),"")</f>
        <v>Sales</v>
      </c>
      <c r="AB1087" s="3" t="str">
        <f>IFERROR(VLOOKUP($C1087*1,Lookups!$H:$N,4,FALSE),"")</f>
        <v>Dinner</v>
      </c>
      <c r="AC1087" s="3" t="str">
        <f>IFERROR(VLOOKUP($C1087*1,Lookups!$H:$N,5,FALSE),"")</f>
        <v>Other</v>
      </c>
      <c r="AD1087" s="3" t="str">
        <f>IFERROR(VLOOKUP($C1087*1,Lookups!$H:$N,6,FALSE),"")</f>
        <v>Food</v>
      </c>
      <c r="AE1087" s="3">
        <f>IFERROR(VLOOKUP($C1087*1,Lookups!$H:$N,7,FALSE),"")</f>
        <v>0</v>
      </c>
      <c r="AF1087" s="3" t="str">
        <f>VLOOKUP(B1087*1,Stores!$A:$C,3,FALSE)</f>
        <v>DFG</v>
      </c>
    </row>
    <row r="1088" spans="1:32">
      <c r="A1088" s="3" t="s">
        <v>917</v>
      </c>
      <c r="B1088" s="3" t="s">
        <v>954</v>
      </c>
      <c r="C1088" s="3">
        <v>999225</v>
      </c>
      <c r="D1088" s="3" t="s">
        <v>918</v>
      </c>
      <c r="E1088" s="3" t="s">
        <v>529</v>
      </c>
      <c r="F1088" s="3">
        <v>2016</v>
      </c>
      <c r="G1088" s="164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-11.6235</v>
      </c>
      <c r="T1088" s="3">
        <v>0</v>
      </c>
      <c r="U1088" s="3">
        <v>-11.6235</v>
      </c>
      <c r="V1088" s="163">
        <f ca="1">SUM(INDIRECT(Inputs!$C$11&amp;ROW()&amp;":"&amp;Inputs!$C$12&amp;ROW()))</f>
        <v>0</v>
      </c>
      <c r="W1088" s="163">
        <f ca="1">SUM(INDIRECT(Inputs!$C$13&amp;ROW()&amp;":"&amp;Inputs!$C$14&amp;ROW()))</f>
        <v>0</v>
      </c>
      <c r="X1088" s="3" t="str">
        <f>IF(COUNTIFS(Lookups!$A:$A,C1088)=1,"Gross Sales","")</f>
        <v/>
      </c>
      <c r="Y1088" s="3" t="str">
        <f>IF(COUNTIFS(Lookups!$D:$D,C1088)=1,"Bar Sales","")</f>
        <v/>
      </c>
      <c r="Z1088" s="3" t="str">
        <f>IFERROR(VLOOKUP(C1088*1,Lookups!$D:$F,3,FALSE),"")</f>
        <v/>
      </c>
      <c r="AA1088" s="3" t="str">
        <f>IFERROR(VLOOKUP($C1088*1,Lookups!$H:$N,3,FALSE),"")</f>
        <v>Sales</v>
      </c>
      <c r="AB1088" s="3" t="str">
        <f>IFERROR(VLOOKUP($C1088*1,Lookups!$H:$N,4,FALSE),"")</f>
        <v>Dinner</v>
      </c>
      <c r="AC1088" s="3" t="str">
        <f>IFERROR(VLOOKUP($C1088*1,Lookups!$H:$N,5,FALSE),"")</f>
        <v>Other</v>
      </c>
      <c r="AD1088" s="3" t="str">
        <f>IFERROR(VLOOKUP($C1088*1,Lookups!$H:$N,6,FALSE),"")</f>
        <v>Food</v>
      </c>
      <c r="AE1088" s="3">
        <f>IFERROR(VLOOKUP($C1088*1,Lookups!$H:$N,7,FALSE),"")</f>
        <v>0</v>
      </c>
      <c r="AF1088" s="3" t="str">
        <f>VLOOKUP(B1088*1,Stores!$A:$C,3,FALSE)</f>
        <v>DFG</v>
      </c>
    </row>
    <row r="1089" spans="1:32">
      <c r="A1089" s="3" t="s">
        <v>917</v>
      </c>
      <c r="B1089" s="3" t="s">
        <v>919</v>
      </c>
      <c r="C1089" s="3">
        <v>999232</v>
      </c>
      <c r="D1089" s="3" t="s">
        <v>918</v>
      </c>
      <c r="E1089" s="3" t="s">
        <v>557</v>
      </c>
      <c r="F1089" s="3">
        <v>2016</v>
      </c>
      <c r="G1089" s="164">
        <v>0</v>
      </c>
      <c r="H1089" s="3">
        <v>210.60549999999995</v>
      </c>
      <c r="I1089" s="3">
        <v>160.00740000000002</v>
      </c>
      <c r="J1089" s="3">
        <v>115.27571999999999</v>
      </c>
      <c r="K1089" s="3">
        <v>1602.42446</v>
      </c>
      <c r="L1089" s="3">
        <v>471.91591999999991</v>
      </c>
      <c r="M1089" s="3">
        <v>0</v>
      </c>
      <c r="N1089" s="3">
        <v>-6.0839100000000004</v>
      </c>
      <c r="O1089" s="3">
        <v>0</v>
      </c>
      <c r="P1089" s="3">
        <v>23.214939999999999</v>
      </c>
      <c r="Q1089" s="3">
        <v>0</v>
      </c>
      <c r="R1089" s="3">
        <v>0</v>
      </c>
      <c r="S1089" s="3">
        <v>0</v>
      </c>
      <c r="T1089" s="3">
        <v>0</v>
      </c>
      <c r="U1089" s="3">
        <v>2577.3600299999998</v>
      </c>
      <c r="V1089" s="163">
        <f ca="1">SUM(INDIRECT(Inputs!$C$11&amp;ROW()&amp;":"&amp;Inputs!$C$12&amp;ROW()))</f>
        <v>0</v>
      </c>
      <c r="W1089" s="163">
        <f ca="1">SUM(INDIRECT(Inputs!$C$13&amp;ROW()&amp;":"&amp;Inputs!$C$14&amp;ROW()))</f>
        <v>2577.3600299999998</v>
      </c>
      <c r="X1089" s="3" t="str">
        <f>IF(COUNTIFS(Lookups!$A:$A,C1089)=1,"Gross Sales","")</f>
        <v/>
      </c>
      <c r="Y1089" s="3" t="str">
        <f>IF(COUNTIFS(Lookups!$D:$D,C1089)=1,"Bar Sales","")</f>
        <v/>
      </c>
      <c r="Z1089" s="3" t="str">
        <f>IFERROR(VLOOKUP(C1089*1,Lookups!$D:$F,3,FALSE),"")</f>
        <v/>
      </c>
      <c r="AA1089" s="3" t="str">
        <f>IFERROR(VLOOKUP($C1089*1,Lookups!$H:$N,3,FALSE),"")</f>
        <v>Sales</v>
      </c>
      <c r="AB1089" s="3" t="str">
        <f>IFERROR(VLOOKUP($C1089*1,Lookups!$H:$N,4,FALSE),"")</f>
        <v>Lunch</v>
      </c>
      <c r="AC1089" s="3" t="str">
        <f>IFERROR(VLOOKUP($C1089*1,Lookups!$H:$N,5,FALSE),"")</f>
        <v>Dining room</v>
      </c>
      <c r="AD1089" s="3" t="str">
        <f>IFERROR(VLOOKUP($C1089*1,Lookups!$H:$N,6,FALSE),"")</f>
        <v>Bev</v>
      </c>
      <c r="AE1089" s="3" t="str">
        <f>IFERROR(VLOOKUP($C1089*1,Lookups!$H:$N,7,FALSE),"")</f>
        <v>Liquor</v>
      </c>
      <c r="AF1089" s="3" t="str">
        <f>VLOOKUP(B1089*1,Stores!$A:$C,3,FALSE)</f>
        <v>DFDE</v>
      </c>
    </row>
    <row r="1090" spans="1:32">
      <c r="A1090" s="3" t="s">
        <v>917</v>
      </c>
      <c r="B1090" s="3" t="s">
        <v>920</v>
      </c>
      <c r="C1090" s="3">
        <v>999232</v>
      </c>
      <c r="D1090" s="3" t="s">
        <v>918</v>
      </c>
      <c r="E1090" s="3" t="s">
        <v>557</v>
      </c>
      <c r="F1090" s="3">
        <v>2016</v>
      </c>
      <c r="G1090" s="164">
        <v>0</v>
      </c>
      <c r="H1090" s="3">
        <v>57.788499999999999</v>
      </c>
      <c r="I1090" s="3">
        <v>-13.347319999999998</v>
      </c>
      <c r="J1090" s="3">
        <v>71.583119999999994</v>
      </c>
      <c r="K1090" s="3">
        <v>841.56618000000003</v>
      </c>
      <c r="L1090" s="3">
        <v>830.47663999999997</v>
      </c>
      <c r="M1090" s="3">
        <v>0</v>
      </c>
      <c r="N1090" s="3">
        <v>4.3091999999999997</v>
      </c>
      <c r="O1090" s="3">
        <v>-13.645799999999998</v>
      </c>
      <c r="P1090" s="3">
        <v>0</v>
      </c>
      <c r="Q1090" s="3">
        <v>6.6792600000000002</v>
      </c>
      <c r="R1090" s="3">
        <v>0</v>
      </c>
      <c r="S1090" s="3">
        <v>509.90625</v>
      </c>
      <c r="T1090" s="3">
        <v>1156.2198899999999</v>
      </c>
      <c r="U1090" s="3">
        <v>3451.5359199999998</v>
      </c>
      <c r="V1090" s="163">
        <f ca="1">SUM(INDIRECT(Inputs!$C$11&amp;ROW()&amp;":"&amp;Inputs!$C$12&amp;ROW()))</f>
        <v>6.6792600000000002</v>
      </c>
      <c r="W1090" s="163">
        <f ca="1">SUM(INDIRECT(Inputs!$C$13&amp;ROW()&amp;":"&amp;Inputs!$C$14&amp;ROW()))</f>
        <v>1785.4097800000002</v>
      </c>
      <c r="X1090" s="3" t="str">
        <f>IF(COUNTIFS(Lookups!$A:$A,C1090)=1,"Gross Sales","")</f>
        <v/>
      </c>
      <c r="Y1090" s="3" t="str">
        <f>IF(COUNTIFS(Lookups!$D:$D,C1090)=1,"Bar Sales","")</f>
        <v/>
      </c>
      <c r="Z1090" s="3" t="str">
        <f>IFERROR(VLOOKUP(C1090*1,Lookups!$D:$F,3,FALSE),"")</f>
        <v/>
      </c>
      <c r="AA1090" s="3" t="str">
        <f>IFERROR(VLOOKUP($C1090*1,Lookups!$H:$N,3,FALSE),"")</f>
        <v>Sales</v>
      </c>
      <c r="AB1090" s="3" t="str">
        <f>IFERROR(VLOOKUP($C1090*1,Lookups!$H:$N,4,FALSE),"")</f>
        <v>Lunch</v>
      </c>
      <c r="AC1090" s="3" t="str">
        <f>IFERROR(VLOOKUP($C1090*1,Lookups!$H:$N,5,FALSE),"")</f>
        <v>Dining room</v>
      </c>
      <c r="AD1090" s="3" t="str">
        <f>IFERROR(VLOOKUP($C1090*1,Lookups!$H:$N,6,FALSE),"")</f>
        <v>Bev</v>
      </c>
      <c r="AE1090" s="3" t="str">
        <f>IFERROR(VLOOKUP($C1090*1,Lookups!$H:$N,7,FALSE),"")</f>
        <v>Liquor</v>
      </c>
      <c r="AF1090" s="3" t="str">
        <f>VLOOKUP(B1090*1,Stores!$A:$C,3,FALSE)</f>
        <v>DFDE</v>
      </c>
    </row>
    <row r="1091" spans="1:32">
      <c r="A1091" s="3" t="s">
        <v>917</v>
      </c>
      <c r="B1091" s="3" t="s">
        <v>921</v>
      </c>
      <c r="C1091" s="3">
        <v>999232</v>
      </c>
      <c r="D1091" s="3" t="s">
        <v>918</v>
      </c>
      <c r="E1091" s="3" t="s">
        <v>557</v>
      </c>
      <c r="F1091" s="3">
        <v>2016</v>
      </c>
      <c r="G1091" s="164">
        <v>0</v>
      </c>
      <c r="H1091" s="3">
        <v>957.61203999999998</v>
      </c>
      <c r="I1091" s="3">
        <v>2270.0637400000001</v>
      </c>
      <c r="J1091" s="3">
        <v>885.06935999999996</v>
      </c>
      <c r="K1091" s="3">
        <v>2125.7140099999997</v>
      </c>
      <c r="L1091" s="3">
        <v>1645.5170900000001</v>
      </c>
      <c r="M1091" s="3">
        <v>988.34903999999983</v>
      </c>
      <c r="N1091" s="3">
        <v>824.41793000000007</v>
      </c>
      <c r="O1091" s="3">
        <v>739.60991999999999</v>
      </c>
      <c r="P1091" s="3">
        <v>873.68539999999973</v>
      </c>
      <c r="Q1091" s="3">
        <v>743.59151999999995</v>
      </c>
      <c r="R1091" s="3">
        <v>860.32729999999992</v>
      </c>
      <c r="S1091" s="3">
        <v>2249.5059999999999</v>
      </c>
      <c r="T1091" s="3">
        <v>4550.3140199999989</v>
      </c>
      <c r="U1091" s="3">
        <v>19713.77737</v>
      </c>
      <c r="V1091" s="163">
        <f ca="1">SUM(INDIRECT(Inputs!$C$11&amp;ROW()&amp;":"&amp;Inputs!$C$12&amp;ROW()))</f>
        <v>743.59151999999995</v>
      </c>
      <c r="W1091" s="163">
        <f ca="1">SUM(INDIRECT(Inputs!$C$13&amp;ROW()&amp;":"&amp;Inputs!$C$14&amp;ROW()))</f>
        <v>12053.63005</v>
      </c>
      <c r="X1091" s="3" t="str">
        <f>IF(COUNTIFS(Lookups!$A:$A,C1091)=1,"Gross Sales","")</f>
        <v/>
      </c>
      <c r="Y1091" s="3" t="str">
        <f>IF(COUNTIFS(Lookups!$D:$D,C1091)=1,"Bar Sales","")</f>
        <v/>
      </c>
      <c r="Z1091" s="3" t="str">
        <f>IFERROR(VLOOKUP(C1091*1,Lookups!$D:$F,3,FALSE),"")</f>
        <v/>
      </c>
      <c r="AA1091" s="3" t="str">
        <f>IFERROR(VLOOKUP($C1091*1,Lookups!$H:$N,3,FALSE),"")</f>
        <v>Sales</v>
      </c>
      <c r="AB1091" s="3" t="str">
        <f>IFERROR(VLOOKUP($C1091*1,Lookups!$H:$N,4,FALSE),"")</f>
        <v>Lunch</v>
      </c>
      <c r="AC1091" s="3" t="str">
        <f>IFERROR(VLOOKUP($C1091*1,Lookups!$H:$N,5,FALSE),"")</f>
        <v>Dining room</v>
      </c>
      <c r="AD1091" s="3" t="str">
        <f>IFERROR(VLOOKUP($C1091*1,Lookups!$H:$N,6,FALSE),"")</f>
        <v>Bev</v>
      </c>
      <c r="AE1091" s="3" t="str">
        <f>IFERROR(VLOOKUP($C1091*1,Lookups!$H:$N,7,FALSE),"")</f>
        <v>Liquor</v>
      </c>
      <c r="AF1091" s="3" t="str">
        <f>VLOOKUP(B1091*1,Stores!$A:$C,3,FALSE)</f>
        <v>DFDE</v>
      </c>
    </row>
    <row r="1092" spans="1:32">
      <c r="A1092" s="3" t="s">
        <v>917</v>
      </c>
      <c r="B1092" s="3" t="s">
        <v>922</v>
      </c>
      <c r="C1092" s="3">
        <v>999232</v>
      </c>
      <c r="D1092" s="3" t="s">
        <v>918</v>
      </c>
      <c r="E1092" s="3" t="s">
        <v>557</v>
      </c>
      <c r="F1092" s="3">
        <v>2016</v>
      </c>
      <c r="G1092" s="164">
        <v>0</v>
      </c>
      <c r="H1092" s="3">
        <v>21.867999999999999</v>
      </c>
      <c r="I1092" s="3">
        <v>395.3775</v>
      </c>
      <c r="J1092" s="3">
        <v>610.57499999999993</v>
      </c>
      <c r="K1092" s="3">
        <v>654.255</v>
      </c>
      <c r="L1092" s="3">
        <v>607.53629999999987</v>
      </c>
      <c r="M1092" s="3">
        <v>-5.1239999999999988</v>
      </c>
      <c r="N1092" s="3">
        <v>210.56</v>
      </c>
      <c r="O1092" s="3">
        <v>90.909000000000006</v>
      </c>
      <c r="P1092" s="3">
        <v>0</v>
      </c>
      <c r="Q1092" s="3">
        <v>0</v>
      </c>
      <c r="R1092" s="3">
        <v>0</v>
      </c>
      <c r="S1092" s="3">
        <v>670.36725000000001</v>
      </c>
      <c r="T1092" s="3">
        <v>-89.011999999999986</v>
      </c>
      <c r="U1092" s="3">
        <v>3167.31205</v>
      </c>
      <c r="V1092" s="163">
        <f ca="1">SUM(INDIRECT(Inputs!$C$11&amp;ROW()&amp;":"&amp;Inputs!$C$12&amp;ROW()))</f>
        <v>0</v>
      </c>
      <c r="W1092" s="163">
        <f ca="1">SUM(INDIRECT(Inputs!$C$13&amp;ROW()&amp;":"&amp;Inputs!$C$14&amp;ROW()))</f>
        <v>2585.9567999999999</v>
      </c>
      <c r="X1092" s="3" t="str">
        <f>IF(COUNTIFS(Lookups!$A:$A,C1092)=1,"Gross Sales","")</f>
        <v/>
      </c>
      <c r="Y1092" s="3" t="str">
        <f>IF(COUNTIFS(Lookups!$D:$D,C1092)=1,"Bar Sales","")</f>
        <v/>
      </c>
      <c r="Z1092" s="3" t="str">
        <f>IFERROR(VLOOKUP(C1092*1,Lookups!$D:$F,3,FALSE),"")</f>
        <v/>
      </c>
      <c r="AA1092" s="3" t="str">
        <f>IFERROR(VLOOKUP($C1092*1,Lookups!$H:$N,3,FALSE),"")</f>
        <v>Sales</v>
      </c>
      <c r="AB1092" s="3" t="str">
        <f>IFERROR(VLOOKUP($C1092*1,Lookups!$H:$N,4,FALSE),"")</f>
        <v>Lunch</v>
      </c>
      <c r="AC1092" s="3" t="str">
        <f>IFERROR(VLOOKUP($C1092*1,Lookups!$H:$N,5,FALSE),"")</f>
        <v>Dining room</v>
      </c>
      <c r="AD1092" s="3" t="str">
        <f>IFERROR(VLOOKUP($C1092*1,Lookups!$H:$N,6,FALSE),"")</f>
        <v>Bev</v>
      </c>
      <c r="AE1092" s="3" t="str">
        <f>IFERROR(VLOOKUP($C1092*1,Lookups!$H:$N,7,FALSE),"")</f>
        <v>Liquor</v>
      </c>
      <c r="AF1092" s="3" t="str">
        <f>VLOOKUP(B1092*1,Stores!$A:$C,3,FALSE)</f>
        <v>DFDE</v>
      </c>
    </row>
    <row r="1093" spans="1:32">
      <c r="A1093" s="3" t="s">
        <v>917</v>
      </c>
      <c r="B1093" s="3" t="s">
        <v>923</v>
      </c>
      <c r="C1093" s="3">
        <v>999232</v>
      </c>
      <c r="D1093" s="3" t="s">
        <v>918</v>
      </c>
      <c r="E1093" s="3" t="s">
        <v>557</v>
      </c>
      <c r="F1093" s="3">
        <v>2016</v>
      </c>
      <c r="G1093" s="164">
        <v>0</v>
      </c>
      <c r="H1093" s="3">
        <v>2667.7816899999998</v>
      </c>
      <c r="I1093" s="3">
        <v>2337.2654900000002</v>
      </c>
      <c r="J1093" s="3">
        <v>1567.3580999999999</v>
      </c>
      <c r="K1093" s="3">
        <v>1208.7221999999999</v>
      </c>
      <c r="L1093" s="3">
        <v>2984.6693799999998</v>
      </c>
      <c r="M1093" s="3">
        <v>1320.4029999999998</v>
      </c>
      <c r="N1093" s="3">
        <v>1021.9832000000001</v>
      </c>
      <c r="O1093" s="3">
        <v>1788.9453399999998</v>
      </c>
      <c r="P1093" s="3">
        <v>2012.8166799999999</v>
      </c>
      <c r="Q1093" s="3">
        <v>1220.08656</v>
      </c>
      <c r="R1093" s="3">
        <v>1269.3169999999998</v>
      </c>
      <c r="S1093" s="3">
        <v>1996.9823999999999</v>
      </c>
      <c r="T1093" s="3">
        <v>2458.8536000000004</v>
      </c>
      <c r="U1093" s="3">
        <v>23855.184639999999</v>
      </c>
      <c r="V1093" s="163">
        <f ca="1">SUM(INDIRECT(Inputs!$C$11&amp;ROW()&amp;":"&amp;Inputs!$C$12&amp;ROW()))</f>
        <v>1220.08656</v>
      </c>
      <c r="W1093" s="163">
        <f ca="1">SUM(INDIRECT(Inputs!$C$13&amp;ROW()&amp;":"&amp;Inputs!$C$14&amp;ROW()))</f>
        <v>18130.031639999997</v>
      </c>
      <c r="X1093" s="3" t="str">
        <f>IF(COUNTIFS(Lookups!$A:$A,C1093)=1,"Gross Sales","")</f>
        <v/>
      </c>
      <c r="Y1093" s="3" t="str">
        <f>IF(COUNTIFS(Lookups!$D:$D,C1093)=1,"Bar Sales","")</f>
        <v/>
      </c>
      <c r="Z1093" s="3" t="str">
        <f>IFERROR(VLOOKUP(C1093*1,Lookups!$D:$F,3,FALSE),"")</f>
        <v/>
      </c>
      <c r="AA1093" s="3" t="str">
        <f>IFERROR(VLOOKUP($C1093*1,Lookups!$H:$N,3,FALSE),"")</f>
        <v>Sales</v>
      </c>
      <c r="AB1093" s="3" t="str">
        <f>IFERROR(VLOOKUP($C1093*1,Lookups!$H:$N,4,FALSE),"")</f>
        <v>Lunch</v>
      </c>
      <c r="AC1093" s="3" t="str">
        <f>IFERROR(VLOOKUP($C1093*1,Lookups!$H:$N,5,FALSE),"")</f>
        <v>Dining room</v>
      </c>
      <c r="AD1093" s="3" t="str">
        <f>IFERROR(VLOOKUP($C1093*1,Lookups!$H:$N,6,FALSE),"")</f>
        <v>Bev</v>
      </c>
      <c r="AE1093" s="3" t="str">
        <f>IFERROR(VLOOKUP($C1093*1,Lookups!$H:$N,7,FALSE),"")</f>
        <v>Liquor</v>
      </c>
      <c r="AF1093" s="3" t="str">
        <f>VLOOKUP(B1093*1,Stores!$A:$C,3,FALSE)</f>
        <v>DFDE</v>
      </c>
    </row>
    <row r="1094" spans="1:32">
      <c r="A1094" s="3" t="s">
        <v>917</v>
      </c>
      <c r="B1094" s="3" t="s">
        <v>924</v>
      </c>
      <c r="C1094" s="3">
        <v>999232</v>
      </c>
      <c r="D1094" s="3" t="s">
        <v>918</v>
      </c>
      <c r="E1094" s="3" t="s">
        <v>557</v>
      </c>
      <c r="F1094" s="3">
        <v>2016</v>
      </c>
      <c r="G1094" s="164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589.54853999999989</v>
      </c>
      <c r="Q1094" s="3">
        <v>650.43089999999995</v>
      </c>
      <c r="R1094" s="3">
        <v>458.12591999999995</v>
      </c>
      <c r="S1094" s="3">
        <v>1628.1357399999999</v>
      </c>
      <c r="T1094" s="3">
        <v>1408.7212300000001</v>
      </c>
      <c r="U1094" s="3">
        <v>4734.9623300000003</v>
      </c>
      <c r="V1094" s="163">
        <f ca="1">SUM(INDIRECT(Inputs!$C$11&amp;ROW()&amp;":"&amp;Inputs!$C$12&amp;ROW()))</f>
        <v>650.43089999999995</v>
      </c>
      <c r="W1094" s="163">
        <f ca="1">SUM(INDIRECT(Inputs!$C$13&amp;ROW()&amp;":"&amp;Inputs!$C$14&amp;ROW()))</f>
        <v>1239.9794399999998</v>
      </c>
      <c r="X1094" s="3" t="str">
        <f>IF(COUNTIFS(Lookups!$A:$A,C1094)=1,"Gross Sales","")</f>
        <v/>
      </c>
      <c r="Y1094" s="3" t="str">
        <f>IF(COUNTIFS(Lookups!$D:$D,C1094)=1,"Bar Sales","")</f>
        <v/>
      </c>
      <c r="Z1094" s="3" t="str">
        <f>IFERROR(VLOOKUP(C1094*1,Lookups!$D:$F,3,FALSE),"")</f>
        <v/>
      </c>
      <c r="AA1094" s="3" t="str">
        <f>IFERROR(VLOOKUP($C1094*1,Lookups!$H:$N,3,FALSE),"")</f>
        <v>Sales</v>
      </c>
      <c r="AB1094" s="3" t="str">
        <f>IFERROR(VLOOKUP($C1094*1,Lookups!$H:$N,4,FALSE),"")</f>
        <v>Lunch</v>
      </c>
      <c r="AC1094" s="3" t="str">
        <f>IFERROR(VLOOKUP($C1094*1,Lookups!$H:$N,5,FALSE),"")</f>
        <v>Dining room</v>
      </c>
      <c r="AD1094" s="3" t="str">
        <f>IFERROR(VLOOKUP($C1094*1,Lookups!$H:$N,6,FALSE),"")</f>
        <v>Bev</v>
      </c>
      <c r="AE1094" s="3" t="str">
        <f>IFERROR(VLOOKUP($C1094*1,Lookups!$H:$N,7,FALSE),"")</f>
        <v>Liquor</v>
      </c>
      <c r="AF1094" s="3" t="str">
        <f>VLOOKUP(B1094*1,Stores!$A:$C,3,FALSE)</f>
        <v>DFDE</v>
      </c>
    </row>
    <row r="1095" spans="1:32">
      <c r="A1095" s="3" t="s">
        <v>917</v>
      </c>
      <c r="B1095" s="3" t="s">
        <v>925</v>
      </c>
      <c r="C1095" s="3">
        <v>999232</v>
      </c>
      <c r="D1095" s="3" t="s">
        <v>918</v>
      </c>
      <c r="E1095" s="3" t="s">
        <v>557</v>
      </c>
      <c r="F1095" s="3">
        <v>2016</v>
      </c>
      <c r="G1095" s="164">
        <v>0</v>
      </c>
      <c r="H1095" s="3">
        <v>240.73</v>
      </c>
      <c r="I1095" s="3">
        <v>8.5259999999999998</v>
      </c>
      <c r="J1095" s="3">
        <v>25.661999999999995</v>
      </c>
      <c r="K1095" s="3">
        <v>194.05399999999997</v>
      </c>
      <c r="L1095" s="3">
        <v>102.375</v>
      </c>
      <c r="M1095" s="3">
        <v>1.3159999999999998</v>
      </c>
      <c r="N1095" s="3">
        <v>0</v>
      </c>
      <c r="O1095" s="3">
        <v>23.31</v>
      </c>
      <c r="P1095" s="3">
        <v>0</v>
      </c>
      <c r="Q1095" s="3">
        <v>-5.53</v>
      </c>
      <c r="R1095" s="3">
        <v>141.267</v>
      </c>
      <c r="S1095" s="3">
        <v>697.30499999999995</v>
      </c>
      <c r="T1095" s="3">
        <v>53.970419999999997</v>
      </c>
      <c r="U1095" s="3">
        <v>1482.98542</v>
      </c>
      <c r="V1095" s="163">
        <f ca="1">SUM(INDIRECT(Inputs!$C$11&amp;ROW()&amp;":"&amp;Inputs!$C$12&amp;ROW()))</f>
        <v>-5.53</v>
      </c>
      <c r="W1095" s="163">
        <f ca="1">SUM(INDIRECT(Inputs!$C$13&amp;ROW()&amp;":"&amp;Inputs!$C$14&amp;ROW()))</f>
        <v>590.44299999999998</v>
      </c>
      <c r="X1095" s="3" t="str">
        <f>IF(COUNTIFS(Lookups!$A:$A,C1095)=1,"Gross Sales","")</f>
        <v/>
      </c>
      <c r="Y1095" s="3" t="str">
        <f>IF(COUNTIFS(Lookups!$D:$D,C1095)=1,"Bar Sales","")</f>
        <v/>
      </c>
      <c r="Z1095" s="3" t="str">
        <f>IFERROR(VLOOKUP(C1095*1,Lookups!$D:$F,3,FALSE),"")</f>
        <v/>
      </c>
      <c r="AA1095" s="3" t="str">
        <f>IFERROR(VLOOKUP($C1095*1,Lookups!$H:$N,3,FALSE),"")</f>
        <v>Sales</v>
      </c>
      <c r="AB1095" s="3" t="str">
        <f>IFERROR(VLOOKUP($C1095*1,Lookups!$H:$N,4,FALSE),"")</f>
        <v>Lunch</v>
      </c>
      <c r="AC1095" s="3" t="str">
        <f>IFERROR(VLOOKUP($C1095*1,Lookups!$H:$N,5,FALSE),"")</f>
        <v>Dining room</v>
      </c>
      <c r="AD1095" s="3" t="str">
        <f>IFERROR(VLOOKUP($C1095*1,Lookups!$H:$N,6,FALSE),"")</f>
        <v>Bev</v>
      </c>
      <c r="AE1095" s="3" t="str">
        <f>IFERROR(VLOOKUP($C1095*1,Lookups!$H:$N,7,FALSE),"")</f>
        <v>Liquor</v>
      </c>
      <c r="AF1095" s="3" t="str">
        <f>VLOOKUP(B1095*1,Stores!$A:$C,3,FALSE)</f>
        <v>DFDE</v>
      </c>
    </row>
    <row r="1096" spans="1:32">
      <c r="A1096" s="3" t="s">
        <v>917</v>
      </c>
      <c r="B1096" s="3" t="s">
        <v>926</v>
      </c>
      <c r="C1096" s="3">
        <v>999232</v>
      </c>
      <c r="D1096" s="3" t="s">
        <v>918</v>
      </c>
      <c r="E1096" s="3" t="s">
        <v>557</v>
      </c>
      <c r="F1096" s="3">
        <v>2016</v>
      </c>
      <c r="G1096" s="164">
        <v>0</v>
      </c>
      <c r="H1096" s="3">
        <v>7011.6479999999992</v>
      </c>
      <c r="I1096" s="3">
        <v>6844.9407599999995</v>
      </c>
      <c r="J1096" s="3">
        <v>5173.1917999999996</v>
      </c>
      <c r="K1096" s="3">
        <v>7659.2879999999986</v>
      </c>
      <c r="L1096" s="3">
        <v>7727.643</v>
      </c>
      <c r="M1096" s="3">
        <v>5259.8</v>
      </c>
      <c r="N1096" s="3">
        <v>2864.7429999999995</v>
      </c>
      <c r="O1096" s="3">
        <v>3887.52</v>
      </c>
      <c r="P1096" s="3">
        <v>5197.5419999999995</v>
      </c>
      <c r="Q1096" s="3">
        <v>5287.2831899999992</v>
      </c>
      <c r="R1096" s="3">
        <v>5673.0566900000003</v>
      </c>
      <c r="S1096" s="3">
        <v>5448.6515999999992</v>
      </c>
      <c r="T1096" s="3">
        <v>20997.4149</v>
      </c>
      <c r="U1096" s="3">
        <v>89032.722940000007</v>
      </c>
      <c r="V1096" s="163">
        <f ca="1">SUM(INDIRECT(Inputs!$C$11&amp;ROW()&amp;":"&amp;Inputs!$C$12&amp;ROW()))</f>
        <v>5287.2831899999992</v>
      </c>
      <c r="W1096" s="163">
        <f ca="1">SUM(INDIRECT(Inputs!$C$13&amp;ROW()&amp;":"&amp;Inputs!$C$14&amp;ROW()))</f>
        <v>56913.599750000001</v>
      </c>
      <c r="X1096" s="3" t="str">
        <f>IF(COUNTIFS(Lookups!$A:$A,C1096)=1,"Gross Sales","")</f>
        <v/>
      </c>
      <c r="Y1096" s="3" t="str">
        <f>IF(COUNTIFS(Lookups!$D:$D,C1096)=1,"Bar Sales","")</f>
        <v/>
      </c>
      <c r="Z1096" s="3" t="str">
        <f>IFERROR(VLOOKUP(C1096*1,Lookups!$D:$F,3,FALSE),"")</f>
        <v/>
      </c>
      <c r="AA1096" s="3" t="str">
        <f>IFERROR(VLOOKUP($C1096*1,Lookups!$H:$N,3,FALSE),"")</f>
        <v>Sales</v>
      </c>
      <c r="AB1096" s="3" t="str">
        <f>IFERROR(VLOOKUP($C1096*1,Lookups!$H:$N,4,FALSE),"")</f>
        <v>Lunch</v>
      </c>
      <c r="AC1096" s="3" t="str">
        <f>IFERROR(VLOOKUP($C1096*1,Lookups!$H:$N,5,FALSE),"")</f>
        <v>Dining room</v>
      </c>
      <c r="AD1096" s="3" t="str">
        <f>IFERROR(VLOOKUP($C1096*1,Lookups!$H:$N,6,FALSE),"")</f>
        <v>Bev</v>
      </c>
      <c r="AE1096" s="3" t="str">
        <f>IFERROR(VLOOKUP($C1096*1,Lookups!$H:$N,7,FALSE),"")</f>
        <v>Liquor</v>
      </c>
      <c r="AF1096" s="3" t="str">
        <f>VLOOKUP(B1096*1,Stores!$A:$C,3,FALSE)</f>
        <v>DFDE</v>
      </c>
    </row>
    <row r="1097" spans="1:32">
      <c r="A1097" s="3" t="s">
        <v>917</v>
      </c>
      <c r="B1097" s="3" t="s">
        <v>927</v>
      </c>
      <c r="C1097" s="3">
        <v>999232</v>
      </c>
      <c r="D1097" s="3" t="s">
        <v>918</v>
      </c>
      <c r="E1097" s="3" t="s">
        <v>557</v>
      </c>
      <c r="F1097" s="3">
        <v>2016</v>
      </c>
      <c r="G1097" s="164">
        <v>0</v>
      </c>
      <c r="H1097" s="3">
        <v>1445.5419999999999</v>
      </c>
      <c r="I1097" s="3">
        <v>3305.8199999999997</v>
      </c>
      <c r="J1097" s="3">
        <v>1691.5762499999998</v>
      </c>
      <c r="K1097" s="3">
        <v>3356.1464999999998</v>
      </c>
      <c r="L1097" s="3">
        <v>-11074.672</v>
      </c>
      <c r="M1097" s="3">
        <v>22818.93635</v>
      </c>
      <c r="N1097" s="3">
        <v>2185.2599999999998</v>
      </c>
      <c r="O1097" s="3">
        <v>1574.9399399999998</v>
      </c>
      <c r="P1097" s="3">
        <v>2911.0443599999999</v>
      </c>
      <c r="Q1097" s="3">
        <v>1697.7302999999997</v>
      </c>
      <c r="R1097" s="3">
        <v>1157.6280099999999</v>
      </c>
      <c r="S1097" s="3">
        <v>2307.6374999999998</v>
      </c>
      <c r="T1097" s="3">
        <v>6354.6517999999996</v>
      </c>
      <c r="U1097" s="3">
        <v>39732.241009999998</v>
      </c>
      <c r="V1097" s="163">
        <f ca="1">SUM(INDIRECT(Inputs!$C$11&amp;ROW()&amp;":"&amp;Inputs!$C$12&amp;ROW()))</f>
        <v>1697.7302999999997</v>
      </c>
      <c r="W1097" s="163">
        <f ca="1">SUM(INDIRECT(Inputs!$C$13&amp;ROW()&amp;":"&amp;Inputs!$C$14&amp;ROW()))</f>
        <v>29912.323699999997</v>
      </c>
      <c r="X1097" s="3" t="str">
        <f>IF(COUNTIFS(Lookups!$A:$A,C1097)=1,"Gross Sales","")</f>
        <v/>
      </c>
      <c r="Y1097" s="3" t="str">
        <f>IF(COUNTIFS(Lookups!$D:$D,C1097)=1,"Bar Sales","")</f>
        <v/>
      </c>
      <c r="Z1097" s="3" t="str">
        <f>IFERROR(VLOOKUP(C1097*1,Lookups!$D:$F,3,FALSE),"")</f>
        <v/>
      </c>
      <c r="AA1097" s="3" t="str">
        <f>IFERROR(VLOOKUP($C1097*1,Lookups!$H:$N,3,FALSE),"")</f>
        <v>Sales</v>
      </c>
      <c r="AB1097" s="3" t="str">
        <f>IFERROR(VLOOKUP($C1097*1,Lookups!$H:$N,4,FALSE),"")</f>
        <v>Lunch</v>
      </c>
      <c r="AC1097" s="3" t="str">
        <f>IFERROR(VLOOKUP($C1097*1,Lookups!$H:$N,5,FALSE),"")</f>
        <v>Dining room</v>
      </c>
      <c r="AD1097" s="3" t="str">
        <f>IFERROR(VLOOKUP($C1097*1,Lookups!$H:$N,6,FALSE),"")</f>
        <v>Bev</v>
      </c>
      <c r="AE1097" s="3" t="str">
        <f>IFERROR(VLOOKUP($C1097*1,Lookups!$H:$N,7,FALSE),"")</f>
        <v>Liquor</v>
      </c>
      <c r="AF1097" s="3" t="str">
        <f>VLOOKUP(B1097*1,Stores!$A:$C,3,FALSE)</f>
        <v>DFDE</v>
      </c>
    </row>
    <row r="1098" spans="1:32">
      <c r="A1098" s="3" t="s">
        <v>917</v>
      </c>
      <c r="B1098" s="3" t="s">
        <v>928</v>
      </c>
      <c r="C1098" s="3">
        <v>999232</v>
      </c>
      <c r="D1098" s="3" t="s">
        <v>918</v>
      </c>
      <c r="E1098" s="3" t="s">
        <v>557</v>
      </c>
      <c r="F1098" s="3">
        <v>2016</v>
      </c>
      <c r="G1098" s="164">
        <v>0</v>
      </c>
      <c r="H1098" s="3">
        <v>0.23505999999999999</v>
      </c>
      <c r="I1098" s="3">
        <v>0</v>
      </c>
      <c r="J1098" s="3">
        <v>0</v>
      </c>
      <c r="K1098" s="3">
        <v>60.769799999999989</v>
      </c>
      <c r="L1098" s="3">
        <v>119.94247999999999</v>
      </c>
      <c r="M1098" s="3">
        <v>0</v>
      </c>
      <c r="N1098" s="3">
        <v>0</v>
      </c>
      <c r="O1098" s="3">
        <v>44.071019999999997</v>
      </c>
      <c r="P1098" s="3">
        <v>49.612989999999996</v>
      </c>
      <c r="Q1098" s="3">
        <v>0</v>
      </c>
      <c r="R1098" s="3">
        <v>0</v>
      </c>
      <c r="S1098" s="3">
        <v>0</v>
      </c>
      <c r="T1098" s="3">
        <v>41.802389999999995</v>
      </c>
      <c r="U1098" s="3">
        <v>316.43374</v>
      </c>
      <c r="V1098" s="163">
        <f ca="1">SUM(INDIRECT(Inputs!$C$11&amp;ROW()&amp;":"&amp;Inputs!$C$12&amp;ROW()))</f>
        <v>0</v>
      </c>
      <c r="W1098" s="163">
        <f ca="1">SUM(INDIRECT(Inputs!$C$13&amp;ROW()&amp;":"&amp;Inputs!$C$14&amp;ROW()))</f>
        <v>274.63135</v>
      </c>
      <c r="X1098" s="3" t="str">
        <f>IF(COUNTIFS(Lookups!$A:$A,C1098)=1,"Gross Sales","")</f>
        <v/>
      </c>
      <c r="Y1098" s="3" t="str">
        <f>IF(COUNTIFS(Lookups!$D:$D,C1098)=1,"Bar Sales","")</f>
        <v/>
      </c>
      <c r="Z1098" s="3" t="str">
        <f>IFERROR(VLOOKUP(C1098*1,Lookups!$D:$F,3,FALSE),"")</f>
        <v/>
      </c>
      <c r="AA1098" s="3" t="str">
        <f>IFERROR(VLOOKUP($C1098*1,Lookups!$H:$N,3,FALSE),"")</f>
        <v>Sales</v>
      </c>
      <c r="AB1098" s="3" t="str">
        <f>IFERROR(VLOOKUP($C1098*1,Lookups!$H:$N,4,FALSE),"")</f>
        <v>Lunch</v>
      </c>
      <c r="AC1098" s="3" t="str">
        <f>IFERROR(VLOOKUP($C1098*1,Lookups!$H:$N,5,FALSE),"")</f>
        <v>Dining room</v>
      </c>
      <c r="AD1098" s="3" t="str">
        <f>IFERROR(VLOOKUP($C1098*1,Lookups!$H:$N,6,FALSE),"")</f>
        <v>Bev</v>
      </c>
      <c r="AE1098" s="3" t="str">
        <f>IFERROR(VLOOKUP($C1098*1,Lookups!$H:$N,7,FALSE),"")</f>
        <v>Liquor</v>
      </c>
      <c r="AF1098" s="3" t="str">
        <f>VLOOKUP(B1098*1,Stores!$A:$C,3,FALSE)</f>
        <v>DFDE</v>
      </c>
    </row>
    <row r="1099" spans="1:32">
      <c r="A1099" s="3" t="s">
        <v>917</v>
      </c>
      <c r="B1099" s="3" t="s">
        <v>929</v>
      </c>
      <c r="C1099" s="3">
        <v>999232</v>
      </c>
      <c r="D1099" s="3" t="s">
        <v>918</v>
      </c>
      <c r="E1099" s="3" t="s">
        <v>557</v>
      </c>
      <c r="F1099" s="3">
        <v>2016</v>
      </c>
      <c r="G1099" s="164">
        <v>0</v>
      </c>
      <c r="H1099" s="3">
        <v>506.39749999999992</v>
      </c>
      <c r="I1099" s="3">
        <v>288.92863999999997</v>
      </c>
      <c r="J1099" s="3">
        <v>198.2295</v>
      </c>
      <c r="K1099" s="3">
        <v>588.56643999999994</v>
      </c>
      <c r="L1099" s="3">
        <v>708.2879999999999</v>
      </c>
      <c r="M1099" s="3">
        <v>218.4</v>
      </c>
      <c r="N1099" s="3">
        <v>237.3175</v>
      </c>
      <c r="O1099" s="3">
        <v>494.15792999999996</v>
      </c>
      <c r="P1099" s="3">
        <v>255.43700000000001</v>
      </c>
      <c r="Q1099" s="3">
        <v>330.26476000000002</v>
      </c>
      <c r="R1099" s="3">
        <v>312.01799999999997</v>
      </c>
      <c r="S1099" s="3">
        <v>576.702</v>
      </c>
      <c r="T1099" s="3">
        <v>746.27350000000001</v>
      </c>
      <c r="U1099" s="3">
        <v>5460.9807700000001</v>
      </c>
      <c r="V1099" s="163">
        <f ca="1">SUM(INDIRECT(Inputs!$C$11&amp;ROW()&amp;":"&amp;Inputs!$C$12&amp;ROW()))</f>
        <v>330.26476000000002</v>
      </c>
      <c r="W1099" s="163">
        <f ca="1">SUM(INDIRECT(Inputs!$C$13&amp;ROW()&amp;":"&amp;Inputs!$C$14&amp;ROW()))</f>
        <v>3825.9872699999996</v>
      </c>
      <c r="X1099" s="3" t="str">
        <f>IF(COUNTIFS(Lookups!$A:$A,C1099)=1,"Gross Sales","")</f>
        <v/>
      </c>
      <c r="Y1099" s="3" t="str">
        <f>IF(COUNTIFS(Lookups!$D:$D,C1099)=1,"Bar Sales","")</f>
        <v/>
      </c>
      <c r="Z1099" s="3" t="str">
        <f>IFERROR(VLOOKUP(C1099*1,Lookups!$D:$F,3,FALSE),"")</f>
        <v/>
      </c>
      <c r="AA1099" s="3" t="str">
        <f>IFERROR(VLOOKUP($C1099*1,Lookups!$H:$N,3,FALSE),"")</f>
        <v>Sales</v>
      </c>
      <c r="AB1099" s="3" t="str">
        <f>IFERROR(VLOOKUP($C1099*1,Lookups!$H:$N,4,FALSE),"")</f>
        <v>Lunch</v>
      </c>
      <c r="AC1099" s="3" t="str">
        <f>IFERROR(VLOOKUP($C1099*1,Lookups!$H:$N,5,FALSE),"")</f>
        <v>Dining room</v>
      </c>
      <c r="AD1099" s="3" t="str">
        <f>IFERROR(VLOOKUP($C1099*1,Lookups!$H:$N,6,FALSE),"")</f>
        <v>Bev</v>
      </c>
      <c r="AE1099" s="3" t="str">
        <f>IFERROR(VLOOKUP($C1099*1,Lookups!$H:$N,7,FALSE),"")</f>
        <v>Liquor</v>
      </c>
      <c r="AF1099" s="3" t="str">
        <f>VLOOKUP(B1099*1,Stores!$A:$C,3,FALSE)</f>
        <v>DFDE</v>
      </c>
    </row>
    <row r="1100" spans="1:32">
      <c r="A1100" s="3" t="s">
        <v>917</v>
      </c>
      <c r="B1100" s="3" t="s">
        <v>930</v>
      </c>
      <c r="C1100" s="3">
        <v>999232</v>
      </c>
      <c r="D1100" s="3" t="s">
        <v>918</v>
      </c>
      <c r="E1100" s="3" t="s">
        <v>557</v>
      </c>
      <c r="F1100" s="3">
        <v>2016</v>
      </c>
      <c r="G1100" s="164">
        <v>0</v>
      </c>
      <c r="H1100" s="3">
        <v>1532.4512</v>
      </c>
      <c r="I1100" s="3">
        <v>2125.62</v>
      </c>
      <c r="J1100" s="3">
        <v>2691.2339999999999</v>
      </c>
      <c r="K1100" s="3">
        <v>2275.0419999999999</v>
      </c>
      <c r="L1100" s="3">
        <v>2833.88</v>
      </c>
      <c r="M1100" s="3">
        <v>2016.3045</v>
      </c>
      <c r="N1100" s="3">
        <v>2024.0297700000001</v>
      </c>
      <c r="O1100" s="3">
        <v>1247.5889999999999</v>
      </c>
      <c r="P1100" s="3">
        <v>2899.7219999999998</v>
      </c>
      <c r="Q1100" s="3">
        <v>1860.04</v>
      </c>
      <c r="R1100" s="3">
        <v>1619.415</v>
      </c>
      <c r="S1100" s="3">
        <v>2150.1856600000001</v>
      </c>
      <c r="T1100" s="3">
        <v>2813.7164999999995</v>
      </c>
      <c r="U1100" s="3">
        <v>28089.229630000002</v>
      </c>
      <c r="V1100" s="163">
        <f ca="1">SUM(INDIRECT(Inputs!$C$11&amp;ROW()&amp;":"&amp;Inputs!$C$12&amp;ROW()))</f>
        <v>1860.04</v>
      </c>
      <c r="W1100" s="163">
        <f ca="1">SUM(INDIRECT(Inputs!$C$13&amp;ROW()&amp;":"&amp;Inputs!$C$14&amp;ROW()))</f>
        <v>21505.912470000003</v>
      </c>
      <c r="X1100" s="3" t="str">
        <f>IF(COUNTIFS(Lookups!$A:$A,C1100)=1,"Gross Sales","")</f>
        <v/>
      </c>
      <c r="Y1100" s="3" t="str">
        <f>IF(COUNTIFS(Lookups!$D:$D,C1100)=1,"Bar Sales","")</f>
        <v/>
      </c>
      <c r="Z1100" s="3" t="str">
        <f>IFERROR(VLOOKUP(C1100*1,Lookups!$D:$F,3,FALSE),"")</f>
        <v/>
      </c>
      <c r="AA1100" s="3" t="str">
        <f>IFERROR(VLOOKUP($C1100*1,Lookups!$H:$N,3,FALSE),"")</f>
        <v>Sales</v>
      </c>
      <c r="AB1100" s="3" t="str">
        <f>IFERROR(VLOOKUP($C1100*1,Lookups!$H:$N,4,FALSE),"")</f>
        <v>Lunch</v>
      </c>
      <c r="AC1100" s="3" t="str">
        <f>IFERROR(VLOOKUP($C1100*1,Lookups!$H:$N,5,FALSE),"")</f>
        <v>Dining room</v>
      </c>
      <c r="AD1100" s="3" t="str">
        <f>IFERROR(VLOOKUP($C1100*1,Lookups!$H:$N,6,FALSE),"")</f>
        <v>Bev</v>
      </c>
      <c r="AE1100" s="3" t="str">
        <f>IFERROR(VLOOKUP($C1100*1,Lookups!$H:$N,7,FALSE),"")</f>
        <v>Liquor</v>
      </c>
      <c r="AF1100" s="3" t="str">
        <f>VLOOKUP(B1100*1,Stores!$A:$C,3,FALSE)</f>
        <v>DFDE</v>
      </c>
    </row>
    <row r="1101" spans="1:32">
      <c r="A1101" s="3" t="s">
        <v>917</v>
      </c>
      <c r="B1101" s="3" t="s">
        <v>931</v>
      </c>
      <c r="C1101" s="3">
        <v>999232</v>
      </c>
      <c r="D1101" s="3" t="s">
        <v>918</v>
      </c>
      <c r="E1101" s="3" t="s">
        <v>557</v>
      </c>
      <c r="F1101" s="3">
        <v>2016</v>
      </c>
      <c r="G1101" s="164">
        <v>0</v>
      </c>
      <c r="H1101" s="3">
        <v>2677.1639999999998</v>
      </c>
      <c r="I1101" s="3">
        <v>2880.51064</v>
      </c>
      <c r="J1101" s="3">
        <v>1431.8534999999999</v>
      </c>
      <c r="K1101" s="3">
        <v>2967.2606600000004</v>
      </c>
      <c r="L1101" s="3">
        <v>3467.81113</v>
      </c>
      <c r="M1101" s="3">
        <v>1996.5159199999998</v>
      </c>
      <c r="N1101" s="3">
        <v>1741.8654400000003</v>
      </c>
      <c r="O1101" s="3">
        <v>997.15769999999986</v>
      </c>
      <c r="P1101" s="3">
        <v>882.69874000000004</v>
      </c>
      <c r="Q1101" s="3">
        <v>3343.3261399999992</v>
      </c>
      <c r="R1101" s="3">
        <v>1415.5929899999999</v>
      </c>
      <c r="S1101" s="3">
        <v>2728.9304000000002</v>
      </c>
      <c r="T1101" s="3">
        <v>4976.5277099999994</v>
      </c>
      <c r="U1101" s="3">
        <v>31507.214969999997</v>
      </c>
      <c r="V1101" s="163">
        <f ca="1">SUM(INDIRECT(Inputs!$C$11&amp;ROW()&amp;":"&amp;Inputs!$C$12&amp;ROW()))</f>
        <v>3343.3261399999992</v>
      </c>
      <c r="W1101" s="163">
        <f ca="1">SUM(INDIRECT(Inputs!$C$13&amp;ROW()&amp;":"&amp;Inputs!$C$14&amp;ROW()))</f>
        <v>22386.163869999997</v>
      </c>
      <c r="X1101" s="3" t="str">
        <f>IF(COUNTIFS(Lookups!$A:$A,C1101)=1,"Gross Sales","")</f>
        <v/>
      </c>
      <c r="Y1101" s="3" t="str">
        <f>IF(COUNTIFS(Lookups!$D:$D,C1101)=1,"Bar Sales","")</f>
        <v/>
      </c>
      <c r="Z1101" s="3" t="str">
        <f>IFERROR(VLOOKUP(C1101*1,Lookups!$D:$F,3,FALSE),"")</f>
        <v/>
      </c>
      <c r="AA1101" s="3" t="str">
        <f>IFERROR(VLOOKUP($C1101*1,Lookups!$H:$N,3,FALSE),"")</f>
        <v>Sales</v>
      </c>
      <c r="AB1101" s="3" t="str">
        <f>IFERROR(VLOOKUP($C1101*1,Lookups!$H:$N,4,FALSE),"")</f>
        <v>Lunch</v>
      </c>
      <c r="AC1101" s="3" t="str">
        <f>IFERROR(VLOOKUP($C1101*1,Lookups!$H:$N,5,FALSE),"")</f>
        <v>Dining room</v>
      </c>
      <c r="AD1101" s="3" t="str">
        <f>IFERROR(VLOOKUP($C1101*1,Lookups!$H:$N,6,FALSE),"")</f>
        <v>Bev</v>
      </c>
      <c r="AE1101" s="3" t="str">
        <f>IFERROR(VLOOKUP($C1101*1,Lookups!$H:$N,7,FALSE),"")</f>
        <v>Liquor</v>
      </c>
      <c r="AF1101" s="3" t="str">
        <f>VLOOKUP(B1101*1,Stores!$A:$C,3,FALSE)</f>
        <v>DFDE</v>
      </c>
    </row>
    <row r="1102" spans="1:32">
      <c r="A1102" s="3" t="s">
        <v>917</v>
      </c>
      <c r="B1102" s="3" t="s">
        <v>932</v>
      </c>
      <c r="C1102" s="3">
        <v>999232</v>
      </c>
      <c r="D1102" s="3" t="s">
        <v>918</v>
      </c>
      <c r="E1102" s="3" t="s">
        <v>557</v>
      </c>
      <c r="F1102" s="3">
        <v>2016</v>
      </c>
      <c r="G1102" s="164">
        <v>0</v>
      </c>
      <c r="H1102" s="3">
        <v>3566.7309999999998</v>
      </c>
      <c r="I1102" s="3">
        <v>4908.3054999999995</v>
      </c>
      <c r="J1102" s="3">
        <v>3870.3384999999994</v>
      </c>
      <c r="K1102" s="3">
        <v>4982.4179999999997</v>
      </c>
      <c r="L1102" s="3">
        <v>3219.6289999999999</v>
      </c>
      <c r="M1102" s="3">
        <v>2570.0304000000001</v>
      </c>
      <c r="N1102" s="3">
        <v>3373.9405700000002</v>
      </c>
      <c r="O1102" s="3">
        <v>3454.8709999999996</v>
      </c>
      <c r="P1102" s="3">
        <v>3198.9089999999992</v>
      </c>
      <c r="Q1102" s="3">
        <v>2566.0250000000001</v>
      </c>
      <c r="R1102" s="3">
        <v>2970.576</v>
      </c>
      <c r="S1102" s="3">
        <v>4871.9754999999996</v>
      </c>
      <c r="T1102" s="3">
        <v>16741.354349999998</v>
      </c>
      <c r="U1102" s="3">
        <v>60295.103819999989</v>
      </c>
      <c r="V1102" s="163">
        <f ca="1">SUM(INDIRECT(Inputs!$C$11&amp;ROW()&amp;":"&amp;Inputs!$C$12&amp;ROW()))</f>
        <v>2566.0250000000001</v>
      </c>
      <c r="W1102" s="163">
        <f ca="1">SUM(INDIRECT(Inputs!$C$13&amp;ROW()&amp;":"&amp;Inputs!$C$14&amp;ROW()))</f>
        <v>35711.197969999994</v>
      </c>
      <c r="X1102" s="3" t="str">
        <f>IF(COUNTIFS(Lookups!$A:$A,C1102)=1,"Gross Sales","")</f>
        <v/>
      </c>
      <c r="Y1102" s="3" t="str">
        <f>IF(COUNTIFS(Lookups!$D:$D,C1102)=1,"Bar Sales","")</f>
        <v/>
      </c>
      <c r="Z1102" s="3" t="str">
        <f>IFERROR(VLOOKUP(C1102*1,Lookups!$D:$F,3,FALSE),"")</f>
        <v/>
      </c>
      <c r="AA1102" s="3" t="str">
        <f>IFERROR(VLOOKUP($C1102*1,Lookups!$H:$N,3,FALSE),"")</f>
        <v>Sales</v>
      </c>
      <c r="AB1102" s="3" t="str">
        <f>IFERROR(VLOOKUP($C1102*1,Lookups!$H:$N,4,FALSE),"")</f>
        <v>Lunch</v>
      </c>
      <c r="AC1102" s="3" t="str">
        <f>IFERROR(VLOOKUP($C1102*1,Lookups!$H:$N,5,FALSE),"")</f>
        <v>Dining room</v>
      </c>
      <c r="AD1102" s="3" t="str">
        <f>IFERROR(VLOOKUP($C1102*1,Lookups!$H:$N,6,FALSE),"")</f>
        <v>Bev</v>
      </c>
      <c r="AE1102" s="3" t="str">
        <f>IFERROR(VLOOKUP($C1102*1,Lookups!$H:$N,7,FALSE),"")</f>
        <v>Liquor</v>
      </c>
      <c r="AF1102" s="3" t="str">
        <f>VLOOKUP(B1102*1,Stores!$A:$C,3,FALSE)</f>
        <v>DFG</v>
      </c>
    </row>
    <row r="1103" spans="1:32">
      <c r="A1103" s="3" t="s">
        <v>917</v>
      </c>
      <c r="B1103" s="3" t="s">
        <v>933</v>
      </c>
      <c r="C1103" s="3">
        <v>999232</v>
      </c>
      <c r="D1103" s="3" t="s">
        <v>918</v>
      </c>
      <c r="E1103" s="3" t="s">
        <v>557</v>
      </c>
      <c r="F1103" s="3">
        <v>2016</v>
      </c>
      <c r="G1103" s="164">
        <v>0</v>
      </c>
      <c r="H1103" s="3">
        <v>4540.5177999999996</v>
      </c>
      <c r="I1103" s="3">
        <v>4281.4877699999997</v>
      </c>
      <c r="J1103" s="3">
        <v>2276.2297600000002</v>
      </c>
      <c r="K1103" s="3">
        <v>3479.07476</v>
      </c>
      <c r="L1103" s="3">
        <v>2832.8976200000002</v>
      </c>
      <c r="M1103" s="3">
        <v>2164.6844099999998</v>
      </c>
      <c r="N1103" s="3">
        <v>2733.2289599999999</v>
      </c>
      <c r="O1103" s="3">
        <v>2231.98794</v>
      </c>
      <c r="P1103" s="3">
        <v>2039.7571600000001</v>
      </c>
      <c r="Q1103" s="3">
        <v>1426.2679199999998</v>
      </c>
      <c r="R1103" s="3">
        <v>1194.93696</v>
      </c>
      <c r="S1103" s="3">
        <v>1700.36328</v>
      </c>
      <c r="T1103" s="3">
        <v>1508.6135400000001</v>
      </c>
      <c r="U1103" s="3">
        <v>32410.047879999995</v>
      </c>
      <c r="V1103" s="163">
        <f ca="1">SUM(INDIRECT(Inputs!$C$11&amp;ROW()&amp;":"&amp;Inputs!$C$12&amp;ROW()))</f>
        <v>1426.2679199999998</v>
      </c>
      <c r="W1103" s="163">
        <f ca="1">SUM(INDIRECT(Inputs!$C$13&amp;ROW()&amp;":"&amp;Inputs!$C$14&amp;ROW()))</f>
        <v>28006.134099999996</v>
      </c>
      <c r="X1103" s="3" t="str">
        <f>IF(COUNTIFS(Lookups!$A:$A,C1103)=1,"Gross Sales","")</f>
        <v/>
      </c>
      <c r="Y1103" s="3" t="str">
        <f>IF(COUNTIFS(Lookups!$D:$D,C1103)=1,"Bar Sales","")</f>
        <v/>
      </c>
      <c r="Z1103" s="3" t="str">
        <f>IFERROR(VLOOKUP(C1103*1,Lookups!$D:$F,3,FALSE),"")</f>
        <v/>
      </c>
      <c r="AA1103" s="3" t="str">
        <f>IFERROR(VLOOKUP($C1103*1,Lookups!$H:$N,3,FALSE),"")</f>
        <v>Sales</v>
      </c>
      <c r="AB1103" s="3" t="str">
        <f>IFERROR(VLOOKUP($C1103*1,Lookups!$H:$N,4,FALSE),"")</f>
        <v>Lunch</v>
      </c>
      <c r="AC1103" s="3" t="str">
        <f>IFERROR(VLOOKUP($C1103*1,Lookups!$H:$N,5,FALSE),"")</f>
        <v>Dining room</v>
      </c>
      <c r="AD1103" s="3" t="str">
        <f>IFERROR(VLOOKUP($C1103*1,Lookups!$H:$N,6,FALSE),"")</f>
        <v>Bev</v>
      </c>
      <c r="AE1103" s="3" t="str">
        <f>IFERROR(VLOOKUP($C1103*1,Lookups!$H:$N,7,FALSE),"")</f>
        <v>Liquor</v>
      </c>
      <c r="AF1103" s="3" t="str">
        <f>VLOOKUP(B1103*1,Stores!$A:$C,3,FALSE)</f>
        <v>DFG</v>
      </c>
    </row>
    <row r="1104" spans="1:32">
      <c r="A1104" s="3" t="s">
        <v>917</v>
      </c>
      <c r="B1104" s="3" t="s">
        <v>934</v>
      </c>
      <c r="C1104" s="3">
        <v>999232</v>
      </c>
      <c r="D1104" s="3" t="s">
        <v>918</v>
      </c>
      <c r="E1104" s="3" t="s">
        <v>557</v>
      </c>
      <c r="F1104" s="3">
        <v>2016</v>
      </c>
      <c r="G1104" s="164">
        <v>0</v>
      </c>
      <c r="H1104" s="3">
        <v>518.56000000000006</v>
      </c>
      <c r="I1104" s="3">
        <v>630.55649999999991</v>
      </c>
      <c r="J1104" s="3">
        <v>271.62799999999999</v>
      </c>
      <c r="K1104" s="3">
        <v>1005.641</v>
      </c>
      <c r="L1104" s="3">
        <v>894.62183999999979</v>
      </c>
      <c r="M1104" s="3">
        <v>867.45960000000002</v>
      </c>
      <c r="N1104" s="3">
        <v>621.37599999999998</v>
      </c>
      <c r="O1104" s="3">
        <v>801.67500000000007</v>
      </c>
      <c r="P1104" s="3">
        <v>936.99199999999985</v>
      </c>
      <c r="Q1104" s="3">
        <v>648.74530000000004</v>
      </c>
      <c r="R1104" s="3">
        <v>622.11240000000009</v>
      </c>
      <c r="S1104" s="3">
        <v>762.72</v>
      </c>
      <c r="T1104" s="3">
        <v>1140.72378</v>
      </c>
      <c r="U1104" s="3">
        <v>9722.81142</v>
      </c>
      <c r="V1104" s="163">
        <f ca="1">SUM(INDIRECT(Inputs!$C$11&amp;ROW()&amp;":"&amp;Inputs!$C$12&amp;ROW()))</f>
        <v>648.74530000000004</v>
      </c>
      <c r="W1104" s="163">
        <f ca="1">SUM(INDIRECT(Inputs!$C$13&amp;ROW()&amp;":"&amp;Inputs!$C$14&amp;ROW()))</f>
        <v>7197.2552400000004</v>
      </c>
      <c r="X1104" s="3" t="str">
        <f>IF(COUNTIFS(Lookups!$A:$A,C1104)=1,"Gross Sales","")</f>
        <v/>
      </c>
      <c r="Y1104" s="3" t="str">
        <f>IF(COUNTIFS(Lookups!$D:$D,C1104)=1,"Bar Sales","")</f>
        <v/>
      </c>
      <c r="Z1104" s="3" t="str">
        <f>IFERROR(VLOOKUP(C1104*1,Lookups!$D:$F,3,FALSE),"")</f>
        <v/>
      </c>
      <c r="AA1104" s="3" t="str">
        <f>IFERROR(VLOOKUP($C1104*1,Lookups!$H:$N,3,FALSE),"")</f>
        <v>Sales</v>
      </c>
      <c r="AB1104" s="3" t="str">
        <f>IFERROR(VLOOKUP($C1104*1,Lookups!$H:$N,4,FALSE),"")</f>
        <v>Lunch</v>
      </c>
      <c r="AC1104" s="3" t="str">
        <f>IFERROR(VLOOKUP($C1104*1,Lookups!$H:$N,5,FALSE),"")</f>
        <v>Dining room</v>
      </c>
      <c r="AD1104" s="3" t="str">
        <f>IFERROR(VLOOKUP($C1104*1,Lookups!$H:$N,6,FALSE),"")</f>
        <v>Bev</v>
      </c>
      <c r="AE1104" s="3" t="str">
        <f>IFERROR(VLOOKUP($C1104*1,Lookups!$H:$N,7,FALSE),"")</f>
        <v>Liquor</v>
      </c>
      <c r="AF1104" s="3" t="str">
        <f>VLOOKUP(B1104*1,Stores!$A:$C,3,FALSE)</f>
        <v>DFG</v>
      </c>
    </row>
    <row r="1105" spans="1:32">
      <c r="A1105" s="3" t="s">
        <v>917</v>
      </c>
      <c r="B1105" s="3" t="s">
        <v>935</v>
      </c>
      <c r="C1105" s="3">
        <v>999232</v>
      </c>
      <c r="D1105" s="3" t="s">
        <v>918</v>
      </c>
      <c r="E1105" s="3" t="s">
        <v>557</v>
      </c>
      <c r="F1105" s="3">
        <v>2016</v>
      </c>
      <c r="G1105" s="164">
        <v>0</v>
      </c>
      <c r="H1105" s="3">
        <v>3483.6059999999998</v>
      </c>
      <c r="I1105" s="3">
        <v>3574.2419999999997</v>
      </c>
      <c r="J1105" s="3">
        <v>3435.3521999999994</v>
      </c>
      <c r="K1105" s="3">
        <v>2509.6049999999996</v>
      </c>
      <c r="L1105" s="3">
        <v>3281.7749999999996</v>
      </c>
      <c r="M1105" s="3">
        <v>2389.0953800000002</v>
      </c>
      <c r="N1105" s="3">
        <v>-2477.3364000000001</v>
      </c>
      <c r="O1105" s="3">
        <v>1684.5149999999996</v>
      </c>
      <c r="P1105" s="3">
        <v>2733.8219999999997</v>
      </c>
      <c r="Q1105" s="3">
        <v>2083.0773599999998</v>
      </c>
      <c r="R1105" s="3">
        <v>2127.5708999999997</v>
      </c>
      <c r="S1105" s="3">
        <v>2531.1194999999998</v>
      </c>
      <c r="T1105" s="3">
        <v>3548.7269999999999</v>
      </c>
      <c r="U1105" s="3">
        <v>30905.170939999996</v>
      </c>
      <c r="V1105" s="163">
        <f ca="1">SUM(INDIRECT(Inputs!$C$11&amp;ROW()&amp;":"&amp;Inputs!$C$12&amp;ROW()))</f>
        <v>2083.0773599999998</v>
      </c>
      <c r="W1105" s="163">
        <f ca="1">SUM(INDIRECT(Inputs!$C$13&amp;ROW()&amp;":"&amp;Inputs!$C$14&amp;ROW()))</f>
        <v>22697.753539999998</v>
      </c>
      <c r="X1105" s="3" t="str">
        <f>IF(COUNTIFS(Lookups!$A:$A,C1105)=1,"Gross Sales","")</f>
        <v/>
      </c>
      <c r="Y1105" s="3" t="str">
        <f>IF(COUNTIFS(Lookups!$D:$D,C1105)=1,"Bar Sales","")</f>
        <v/>
      </c>
      <c r="Z1105" s="3" t="str">
        <f>IFERROR(VLOOKUP(C1105*1,Lookups!$D:$F,3,FALSE),"")</f>
        <v/>
      </c>
      <c r="AA1105" s="3" t="str">
        <f>IFERROR(VLOOKUP($C1105*1,Lookups!$H:$N,3,FALSE),"")</f>
        <v>Sales</v>
      </c>
      <c r="AB1105" s="3" t="str">
        <f>IFERROR(VLOOKUP($C1105*1,Lookups!$H:$N,4,FALSE),"")</f>
        <v>Lunch</v>
      </c>
      <c r="AC1105" s="3" t="str">
        <f>IFERROR(VLOOKUP($C1105*1,Lookups!$H:$N,5,FALSE),"")</f>
        <v>Dining room</v>
      </c>
      <c r="AD1105" s="3" t="str">
        <f>IFERROR(VLOOKUP($C1105*1,Lookups!$H:$N,6,FALSE),"")</f>
        <v>Bev</v>
      </c>
      <c r="AE1105" s="3" t="str">
        <f>IFERROR(VLOOKUP($C1105*1,Lookups!$H:$N,7,FALSE),"")</f>
        <v>Liquor</v>
      </c>
      <c r="AF1105" s="3" t="str">
        <f>VLOOKUP(B1105*1,Stores!$A:$C,3,FALSE)</f>
        <v>DFG</v>
      </c>
    </row>
    <row r="1106" spans="1:32">
      <c r="A1106" s="3" t="s">
        <v>917</v>
      </c>
      <c r="B1106" s="3" t="s">
        <v>936</v>
      </c>
      <c r="C1106" s="3">
        <v>999232</v>
      </c>
      <c r="D1106" s="3" t="s">
        <v>918</v>
      </c>
      <c r="E1106" s="3" t="s">
        <v>557</v>
      </c>
      <c r="F1106" s="3">
        <v>2016</v>
      </c>
      <c r="G1106" s="164">
        <v>0</v>
      </c>
      <c r="H1106" s="3">
        <v>2934.44382</v>
      </c>
      <c r="I1106" s="3">
        <v>2341.1745000000001</v>
      </c>
      <c r="J1106" s="3">
        <v>2021.13408</v>
      </c>
      <c r="K1106" s="3">
        <v>1943.5848599999999</v>
      </c>
      <c r="L1106" s="3">
        <v>1919.30466</v>
      </c>
      <c r="M1106" s="3">
        <v>2399.9236799999999</v>
      </c>
      <c r="N1106" s="3">
        <v>1597.2979399999999</v>
      </c>
      <c r="O1106" s="3">
        <v>2543.0313999999998</v>
      </c>
      <c r="P1106" s="3">
        <v>3461.7266599999998</v>
      </c>
      <c r="Q1106" s="3">
        <v>1673.8315999999998</v>
      </c>
      <c r="R1106" s="3">
        <v>898.9982399999999</v>
      </c>
      <c r="S1106" s="3">
        <v>1235.50875</v>
      </c>
      <c r="T1106" s="3">
        <v>2473.9291499999999</v>
      </c>
      <c r="U1106" s="3">
        <v>27443.889340000002</v>
      </c>
      <c r="V1106" s="163">
        <f ca="1">SUM(INDIRECT(Inputs!$C$11&amp;ROW()&amp;":"&amp;Inputs!$C$12&amp;ROW()))</f>
        <v>1673.8315999999998</v>
      </c>
      <c r="W1106" s="163">
        <f ca="1">SUM(INDIRECT(Inputs!$C$13&amp;ROW()&amp;":"&amp;Inputs!$C$14&amp;ROW()))</f>
        <v>22835.4532</v>
      </c>
      <c r="X1106" s="3" t="str">
        <f>IF(COUNTIFS(Lookups!$A:$A,C1106)=1,"Gross Sales","")</f>
        <v/>
      </c>
      <c r="Y1106" s="3" t="str">
        <f>IF(COUNTIFS(Lookups!$D:$D,C1106)=1,"Bar Sales","")</f>
        <v/>
      </c>
      <c r="Z1106" s="3" t="str">
        <f>IFERROR(VLOOKUP(C1106*1,Lookups!$D:$F,3,FALSE),"")</f>
        <v/>
      </c>
      <c r="AA1106" s="3" t="str">
        <f>IFERROR(VLOOKUP($C1106*1,Lookups!$H:$N,3,FALSE),"")</f>
        <v>Sales</v>
      </c>
      <c r="AB1106" s="3" t="str">
        <f>IFERROR(VLOOKUP($C1106*1,Lookups!$H:$N,4,FALSE),"")</f>
        <v>Lunch</v>
      </c>
      <c r="AC1106" s="3" t="str">
        <f>IFERROR(VLOOKUP($C1106*1,Lookups!$H:$N,5,FALSE),"")</f>
        <v>Dining room</v>
      </c>
      <c r="AD1106" s="3" t="str">
        <f>IFERROR(VLOOKUP($C1106*1,Lookups!$H:$N,6,FALSE),"")</f>
        <v>Bev</v>
      </c>
      <c r="AE1106" s="3" t="str">
        <f>IFERROR(VLOOKUP($C1106*1,Lookups!$H:$N,7,FALSE),"")</f>
        <v>Liquor</v>
      </c>
      <c r="AF1106" s="3" t="str">
        <f>VLOOKUP(B1106*1,Stores!$A:$C,3,FALSE)</f>
        <v>DFG</v>
      </c>
    </row>
    <row r="1107" spans="1:32">
      <c r="A1107" s="3" t="s">
        <v>917</v>
      </c>
      <c r="B1107" s="3" t="s">
        <v>937</v>
      </c>
      <c r="C1107" s="3">
        <v>999232</v>
      </c>
      <c r="D1107" s="3" t="s">
        <v>918</v>
      </c>
      <c r="E1107" s="3" t="s">
        <v>557</v>
      </c>
      <c r="F1107" s="3">
        <v>2016</v>
      </c>
      <c r="G1107" s="164">
        <v>0</v>
      </c>
      <c r="H1107" s="3">
        <v>953.428</v>
      </c>
      <c r="I1107" s="3">
        <v>1204.0672</v>
      </c>
      <c r="J1107" s="3">
        <v>896.68949999999995</v>
      </c>
      <c r="K1107" s="3">
        <v>1402.4623199999996</v>
      </c>
      <c r="L1107" s="3">
        <v>1821.1724999999999</v>
      </c>
      <c r="M1107" s="3">
        <v>1039.213</v>
      </c>
      <c r="N1107" s="3">
        <v>688.9994999999999</v>
      </c>
      <c r="O1107" s="3">
        <v>769.82051999999999</v>
      </c>
      <c r="P1107" s="3">
        <v>622.55375000000004</v>
      </c>
      <c r="Q1107" s="3">
        <v>765.35550000000001</v>
      </c>
      <c r="R1107" s="3">
        <v>592.70119999999997</v>
      </c>
      <c r="S1107" s="3">
        <v>1384.2543399999997</v>
      </c>
      <c r="T1107" s="3">
        <v>1292.6199999999999</v>
      </c>
      <c r="U1107" s="3">
        <v>13433.337329999998</v>
      </c>
      <c r="V1107" s="163">
        <f ca="1">SUM(INDIRECT(Inputs!$C$11&amp;ROW()&amp;":"&amp;Inputs!$C$12&amp;ROW()))</f>
        <v>765.35550000000001</v>
      </c>
      <c r="W1107" s="163">
        <f ca="1">SUM(INDIRECT(Inputs!$C$13&amp;ROW()&amp;":"&amp;Inputs!$C$14&amp;ROW()))</f>
        <v>10163.761789999999</v>
      </c>
      <c r="X1107" s="3" t="str">
        <f>IF(COUNTIFS(Lookups!$A:$A,C1107)=1,"Gross Sales","")</f>
        <v/>
      </c>
      <c r="Y1107" s="3" t="str">
        <f>IF(COUNTIFS(Lookups!$D:$D,C1107)=1,"Bar Sales","")</f>
        <v/>
      </c>
      <c r="Z1107" s="3" t="str">
        <f>IFERROR(VLOOKUP(C1107*1,Lookups!$D:$F,3,FALSE),"")</f>
        <v/>
      </c>
      <c r="AA1107" s="3" t="str">
        <f>IFERROR(VLOOKUP($C1107*1,Lookups!$H:$N,3,FALSE),"")</f>
        <v>Sales</v>
      </c>
      <c r="AB1107" s="3" t="str">
        <f>IFERROR(VLOOKUP($C1107*1,Lookups!$H:$N,4,FALSE),"")</f>
        <v>Lunch</v>
      </c>
      <c r="AC1107" s="3" t="str">
        <f>IFERROR(VLOOKUP($C1107*1,Lookups!$H:$N,5,FALSE),"")</f>
        <v>Dining room</v>
      </c>
      <c r="AD1107" s="3" t="str">
        <f>IFERROR(VLOOKUP($C1107*1,Lookups!$H:$N,6,FALSE),"")</f>
        <v>Bev</v>
      </c>
      <c r="AE1107" s="3" t="str">
        <f>IFERROR(VLOOKUP($C1107*1,Lookups!$H:$N,7,FALSE),"")</f>
        <v>Liquor</v>
      </c>
      <c r="AF1107" s="3" t="str">
        <f>VLOOKUP(B1107*1,Stores!$A:$C,3,FALSE)</f>
        <v>DFG</v>
      </c>
    </row>
    <row r="1108" spans="1:32">
      <c r="A1108" s="3" t="s">
        <v>917</v>
      </c>
      <c r="B1108" s="3" t="s">
        <v>938</v>
      </c>
      <c r="C1108" s="3">
        <v>999232</v>
      </c>
      <c r="D1108" s="3" t="s">
        <v>918</v>
      </c>
      <c r="E1108" s="3" t="s">
        <v>557</v>
      </c>
      <c r="F1108" s="3">
        <v>2016</v>
      </c>
      <c r="G1108" s="164">
        <v>0</v>
      </c>
      <c r="H1108" s="3">
        <v>2603.8739999999998</v>
      </c>
      <c r="I1108" s="3">
        <v>2836.8886000000007</v>
      </c>
      <c r="J1108" s="3">
        <v>2021.2150000000001</v>
      </c>
      <c r="K1108" s="3">
        <v>3653.1567799999998</v>
      </c>
      <c r="L1108" s="3">
        <v>2657.6774</v>
      </c>
      <c r="M1108" s="3">
        <v>3185.5095999999999</v>
      </c>
      <c r="N1108" s="3">
        <v>3675.3150000000001</v>
      </c>
      <c r="O1108" s="3">
        <v>3377.8793999999998</v>
      </c>
      <c r="P1108" s="3">
        <v>2460.6531599999998</v>
      </c>
      <c r="Q1108" s="3">
        <v>1555.5012199999999</v>
      </c>
      <c r="R1108" s="3">
        <v>1862.2071999999998</v>
      </c>
      <c r="S1108" s="3">
        <v>2355.9490500000002</v>
      </c>
      <c r="T1108" s="3">
        <v>2147.31972</v>
      </c>
      <c r="U1108" s="3">
        <v>34393.146130000001</v>
      </c>
      <c r="V1108" s="163">
        <f ca="1">SUM(INDIRECT(Inputs!$C$11&amp;ROW()&amp;":"&amp;Inputs!$C$12&amp;ROW()))</f>
        <v>1555.5012199999999</v>
      </c>
      <c r="W1108" s="163">
        <f ca="1">SUM(INDIRECT(Inputs!$C$13&amp;ROW()&amp;":"&amp;Inputs!$C$14&amp;ROW()))</f>
        <v>28027.670160000001</v>
      </c>
      <c r="X1108" s="3" t="str">
        <f>IF(COUNTIFS(Lookups!$A:$A,C1108)=1,"Gross Sales","")</f>
        <v/>
      </c>
      <c r="Y1108" s="3" t="str">
        <f>IF(COUNTIFS(Lookups!$D:$D,C1108)=1,"Bar Sales","")</f>
        <v/>
      </c>
      <c r="Z1108" s="3" t="str">
        <f>IFERROR(VLOOKUP(C1108*1,Lookups!$D:$F,3,FALSE),"")</f>
        <v/>
      </c>
      <c r="AA1108" s="3" t="str">
        <f>IFERROR(VLOOKUP($C1108*1,Lookups!$H:$N,3,FALSE),"")</f>
        <v>Sales</v>
      </c>
      <c r="AB1108" s="3" t="str">
        <f>IFERROR(VLOOKUP($C1108*1,Lookups!$H:$N,4,FALSE),"")</f>
        <v>Lunch</v>
      </c>
      <c r="AC1108" s="3" t="str">
        <f>IFERROR(VLOOKUP($C1108*1,Lookups!$H:$N,5,FALSE),"")</f>
        <v>Dining room</v>
      </c>
      <c r="AD1108" s="3" t="str">
        <f>IFERROR(VLOOKUP($C1108*1,Lookups!$H:$N,6,FALSE),"")</f>
        <v>Bev</v>
      </c>
      <c r="AE1108" s="3" t="str">
        <f>IFERROR(VLOOKUP($C1108*1,Lookups!$H:$N,7,FALSE),"")</f>
        <v>Liquor</v>
      </c>
      <c r="AF1108" s="3" t="str">
        <f>VLOOKUP(B1108*1,Stores!$A:$C,3,FALSE)</f>
        <v>DFG</v>
      </c>
    </row>
    <row r="1109" spans="1:32">
      <c r="A1109" s="3" t="s">
        <v>917</v>
      </c>
      <c r="B1109" s="3" t="s">
        <v>939</v>
      </c>
      <c r="C1109" s="3">
        <v>999232</v>
      </c>
      <c r="D1109" s="3" t="s">
        <v>918</v>
      </c>
      <c r="E1109" s="3" t="s">
        <v>557</v>
      </c>
      <c r="F1109" s="3">
        <v>2016</v>
      </c>
      <c r="G1109" s="164">
        <v>0</v>
      </c>
      <c r="H1109" s="3">
        <v>4190.0438999999997</v>
      </c>
      <c r="I1109" s="3">
        <v>3832.41768</v>
      </c>
      <c r="J1109" s="3">
        <v>3292.7438599999996</v>
      </c>
      <c r="K1109" s="3">
        <v>2450.9287600000002</v>
      </c>
      <c r="L1109" s="3">
        <v>2726.5795199999998</v>
      </c>
      <c r="M1109" s="3">
        <v>1679.9850899999997</v>
      </c>
      <c r="N1109" s="3">
        <v>2559.8311199999998</v>
      </c>
      <c r="O1109" s="3">
        <v>2790.7242299999998</v>
      </c>
      <c r="P1109" s="3">
        <v>3006.3979399999998</v>
      </c>
      <c r="Q1109" s="3">
        <v>2165.6476799999996</v>
      </c>
      <c r="R1109" s="3">
        <v>1659.5074999999999</v>
      </c>
      <c r="S1109" s="3">
        <v>2056.4735099999998</v>
      </c>
      <c r="T1109" s="3">
        <v>4517.4021199999997</v>
      </c>
      <c r="U1109" s="3">
        <v>36928.682909999996</v>
      </c>
      <c r="V1109" s="163">
        <f ca="1">SUM(INDIRECT(Inputs!$C$11&amp;ROW()&amp;":"&amp;Inputs!$C$12&amp;ROW()))</f>
        <v>2165.6476799999996</v>
      </c>
      <c r="W1109" s="163">
        <f ca="1">SUM(INDIRECT(Inputs!$C$13&amp;ROW()&amp;":"&amp;Inputs!$C$14&amp;ROW()))</f>
        <v>28695.299779999994</v>
      </c>
      <c r="X1109" s="3" t="str">
        <f>IF(COUNTIFS(Lookups!$A:$A,C1109)=1,"Gross Sales","")</f>
        <v/>
      </c>
      <c r="Y1109" s="3" t="str">
        <f>IF(COUNTIFS(Lookups!$D:$D,C1109)=1,"Bar Sales","")</f>
        <v/>
      </c>
      <c r="Z1109" s="3" t="str">
        <f>IFERROR(VLOOKUP(C1109*1,Lookups!$D:$F,3,FALSE),"")</f>
        <v/>
      </c>
      <c r="AA1109" s="3" t="str">
        <f>IFERROR(VLOOKUP($C1109*1,Lookups!$H:$N,3,FALSE),"")</f>
        <v>Sales</v>
      </c>
      <c r="AB1109" s="3" t="str">
        <f>IFERROR(VLOOKUP($C1109*1,Lookups!$H:$N,4,FALSE),"")</f>
        <v>Lunch</v>
      </c>
      <c r="AC1109" s="3" t="str">
        <f>IFERROR(VLOOKUP($C1109*1,Lookups!$H:$N,5,FALSE),"")</f>
        <v>Dining room</v>
      </c>
      <c r="AD1109" s="3" t="str">
        <f>IFERROR(VLOOKUP($C1109*1,Lookups!$H:$N,6,FALSE),"")</f>
        <v>Bev</v>
      </c>
      <c r="AE1109" s="3" t="str">
        <f>IFERROR(VLOOKUP($C1109*1,Lookups!$H:$N,7,FALSE),"")</f>
        <v>Liquor</v>
      </c>
      <c r="AF1109" s="3" t="str">
        <f>VLOOKUP(B1109*1,Stores!$A:$C,3,FALSE)</f>
        <v>DFG</v>
      </c>
    </row>
    <row r="1110" spans="1:32">
      <c r="A1110" s="3" t="s">
        <v>917</v>
      </c>
      <c r="B1110" s="3" t="s">
        <v>940</v>
      </c>
      <c r="C1110" s="3">
        <v>999232</v>
      </c>
      <c r="D1110" s="3" t="s">
        <v>918</v>
      </c>
      <c r="E1110" s="3" t="s">
        <v>557</v>
      </c>
      <c r="F1110" s="3">
        <v>2016</v>
      </c>
      <c r="G1110" s="164">
        <v>0</v>
      </c>
      <c r="H1110" s="3">
        <v>1880.1547799999996</v>
      </c>
      <c r="I1110" s="3">
        <v>1656.1954499999997</v>
      </c>
      <c r="J1110" s="3">
        <v>1570.2049999999997</v>
      </c>
      <c r="K1110" s="3">
        <v>1544.9799399999999</v>
      </c>
      <c r="L1110" s="3">
        <v>2418.1156999999998</v>
      </c>
      <c r="M1110" s="3">
        <v>1046.9256</v>
      </c>
      <c r="N1110" s="3">
        <v>948.92938000000004</v>
      </c>
      <c r="O1110" s="3">
        <v>928.87157999999988</v>
      </c>
      <c r="P1110" s="3">
        <v>687.22528</v>
      </c>
      <c r="Q1110" s="3">
        <v>428.87599999999998</v>
      </c>
      <c r="R1110" s="3">
        <v>655.63777999999991</v>
      </c>
      <c r="S1110" s="3">
        <v>1325.2343999999998</v>
      </c>
      <c r="T1110" s="3">
        <v>2033.1525899999999</v>
      </c>
      <c r="U1110" s="3">
        <v>17124.503479999999</v>
      </c>
      <c r="V1110" s="163">
        <f ca="1">SUM(INDIRECT(Inputs!$C$11&amp;ROW()&amp;":"&amp;Inputs!$C$12&amp;ROW()))</f>
        <v>428.87599999999998</v>
      </c>
      <c r="W1110" s="163">
        <f ca="1">SUM(INDIRECT(Inputs!$C$13&amp;ROW()&amp;":"&amp;Inputs!$C$14&amp;ROW()))</f>
        <v>13110.478709999999</v>
      </c>
      <c r="X1110" s="3" t="str">
        <f>IF(COUNTIFS(Lookups!$A:$A,C1110)=1,"Gross Sales","")</f>
        <v/>
      </c>
      <c r="Y1110" s="3" t="str">
        <f>IF(COUNTIFS(Lookups!$D:$D,C1110)=1,"Bar Sales","")</f>
        <v/>
      </c>
      <c r="Z1110" s="3" t="str">
        <f>IFERROR(VLOOKUP(C1110*1,Lookups!$D:$F,3,FALSE),"")</f>
        <v/>
      </c>
      <c r="AA1110" s="3" t="str">
        <f>IFERROR(VLOOKUP($C1110*1,Lookups!$H:$N,3,FALSE),"")</f>
        <v>Sales</v>
      </c>
      <c r="AB1110" s="3" t="str">
        <f>IFERROR(VLOOKUP($C1110*1,Lookups!$H:$N,4,FALSE),"")</f>
        <v>Lunch</v>
      </c>
      <c r="AC1110" s="3" t="str">
        <f>IFERROR(VLOOKUP($C1110*1,Lookups!$H:$N,5,FALSE),"")</f>
        <v>Dining room</v>
      </c>
      <c r="AD1110" s="3" t="str">
        <f>IFERROR(VLOOKUP($C1110*1,Lookups!$H:$N,6,FALSE),"")</f>
        <v>Bev</v>
      </c>
      <c r="AE1110" s="3" t="str">
        <f>IFERROR(VLOOKUP($C1110*1,Lookups!$H:$N,7,FALSE),"")</f>
        <v>Liquor</v>
      </c>
      <c r="AF1110" s="3" t="str">
        <f>VLOOKUP(B1110*1,Stores!$A:$C,3,FALSE)</f>
        <v>DFG</v>
      </c>
    </row>
    <row r="1111" spans="1:32">
      <c r="A1111" s="3" t="s">
        <v>917</v>
      </c>
      <c r="B1111" s="3" t="s">
        <v>941</v>
      </c>
      <c r="C1111" s="3">
        <v>999232</v>
      </c>
      <c r="D1111" s="3" t="s">
        <v>918</v>
      </c>
      <c r="E1111" s="3" t="s">
        <v>557</v>
      </c>
      <c r="F1111" s="3">
        <v>2016</v>
      </c>
      <c r="G1111" s="164">
        <v>0</v>
      </c>
      <c r="H1111" s="3">
        <v>4583.6717499999995</v>
      </c>
      <c r="I1111" s="3">
        <v>3767.3997899999999</v>
      </c>
      <c r="J1111" s="3">
        <v>3006.1413199999997</v>
      </c>
      <c r="K1111" s="3">
        <v>2612.9936000000002</v>
      </c>
      <c r="L1111" s="3">
        <v>3079.0031999999997</v>
      </c>
      <c r="M1111" s="3">
        <v>2187.2232899999995</v>
      </c>
      <c r="N1111" s="3">
        <v>4200.7251999999999</v>
      </c>
      <c r="O1111" s="3">
        <v>3307.7498999999998</v>
      </c>
      <c r="P1111" s="3">
        <v>2813.4378999999994</v>
      </c>
      <c r="Q1111" s="3">
        <v>2921.1151199999995</v>
      </c>
      <c r="R1111" s="3">
        <v>2021.4385799999998</v>
      </c>
      <c r="S1111" s="3">
        <v>2195.3393699999997</v>
      </c>
      <c r="T1111" s="3">
        <v>3251.5583799999999</v>
      </c>
      <c r="U1111" s="3">
        <v>39947.797400000003</v>
      </c>
      <c r="V1111" s="163">
        <f ca="1">SUM(INDIRECT(Inputs!$C$11&amp;ROW()&amp;":"&amp;Inputs!$C$12&amp;ROW()))</f>
        <v>2921.1151199999995</v>
      </c>
      <c r="W1111" s="163">
        <f ca="1">SUM(INDIRECT(Inputs!$C$13&amp;ROW()&amp;":"&amp;Inputs!$C$14&amp;ROW()))</f>
        <v>32479.461069999998</v>
      </c>
      <c r="X1111" s="3" t="str">
        <f>IF(COUNTIFS(Lookups!$A:$A,C1111)=1,"Gross Sales","")</f>
        <v/>
      </c>
      <c r="Y1111" s="3" t="str">
        <f>IF(COUNTIFS(Lookups!$D:$D,C1111)=1,"Bar Sales","")</f>
        <v/>
      </c>
      <c r="Z1111" s="3" t="str">
        <f>IFERROR(VLOOKUP(C1111*1,Lookups!$D:$F,3,FALSE),"")</f>
        <v/>
      </c>
      <c r="AA1111" s="3" t="str">
        <f>IFERROR(VLOOKUP($C1111*1,Lookups!$H:$N,3,FALSE),"")</f>
        <v>Sales</v>
      </c>
      <c r="AB1111" s="3" t="str">
        <f>IFERROR(VLOOKUP($C1111*1,Lookups!$H:$N,4,FALSE),"")</f>
        <v>Lunch</v>
      </c>
      <c r="AC1111" s="3" t="str">
        <f>IFERROR(VLOOKUP($C1111*1,Lookups!$H:$N,5,FALSE),"")</f>
        <v>Dining room</v>
      </c>
      <c r="AD1111" s="3" t="str">
        <f>IFERROR(VLOOKUP($C1111*1,Lookups!$H:$N,6,FALSE),"")</f>
        <v>Bev</v>
      </c>
      <c r="AE1111" s="3" t="str">
        <f>IFERROR(VLOOKUP($C1111*1,Lookups!$H:$N,7,FALSE),"")</f>
        <v>Liquor</v>
      </c>
      <c r="AF1111" s="3" t="str">
        <f>VLOOKUP(B1111*1,Stores!$A:$C,3,FALSE)</f>
        <v>DFG</v>
      </c>
    </row>
    <row r="1112" spans="1:32">
      <c r="A1112" s="3" t="s">
        <v>917</v>
      </c>
      <c r="B1112" s="3" t="s">
        <v>942</v>
      </c>
      <c r="C1112" s="3">
        <v>999232</v>
      </c>
      <c r="D1112" s="3" t="s">
        <v>918</v>
      </c>
      <c r="E1112" s="3" t="s">
        <v>557</v>
      </c>
      <c r="F1112" s="3">
        <v>2016</v>
      </c>
      <c r="G1112" s="164">
        <v>0</v>
      </c>
      <c r="H1112" s="3">
        <v>2725.6421500000001</v>
      </c>
      <c r="I1112" s="3">
        <v>2796.4229999999993</v>
      </c>
      <c r="J1112" s="3">
        <v>2968.9659999999999</v>
      </c>
      <c r="K1112" s="3">
        <v>2576.7772799999998</v>
      </c>
      <c r="L1112" s="3">
        <v>2917.6181999999999</v>
      </c>
      <c r="M1112" s="3">
        <v>1849.9727399999997</v>
      </c>
      <c r="N1112" s="3">
        <v>1717.443</v>
      </c>
      <c r="O1112" s="3">
        <v>2068.5582399999998</v>
      </c>
      <c r="P1112" s="3">
        <v>1715.43029</v>
      </c>
      <c r="Q1112" s="3">
        <v>1662.2239899999997</v>
      </c>
      <c r="R1112" s="3">
        <v>1736.6312599999999</v>
      </c>
      <c r="S1112" s="3">
        <v>3110.7579300000002</v>
      </c>
      <c r="T1112" s="3">
        <v>2601.4944199999995</v>
      </c>
      <c r="U1112" s="3">
        <v>30447.938499999993</v>
      </c>
      <c r="V1112" s="163">
        <f ca="1">SUM(INDIRECT(Inputs!$C$11&amp;ROW()&amp;":"&amp;Inputs!$C$12&amp;ROW()))</f>
        <v>1662.2239899999997</v>
      </c>
      <c r="W1112" s="163">
        <f ca="1">SUM(INDIRECT(Inputs!$C$13&amp;ROW()&amp;":"&amp;Inputs!$C$14&amp;ROW()))</f>
        <v>22999.054889999996</v>
      </c>
      <c r="X1112" s="3" t="str">
        <f>IF(COUNTIFS(Lookups!$A:$A,C1112)=1,"Gross Sales","")</f>
        <v/>
      </c>
      <c r="Y1112" s="3" t="str">
        <f>IF(COUNTIFS(Lookups!$D:$D,C1112)=1,"Bar Sales","")</f>
        <v/>
      </c>
      <c r="Z1112" s="3" t="str">
        <f>IFERROR(VLOOKUP(C1112*1,Lookups!$D:$F,3,FALSE),"")</f>
        <v/>
      </c>
      <c r="AA1112" s="3" t="str">
        <f>IFERROR(VLOOKUP($C1112*1,Lookups!$H:$N,3,FALSE),"")</f>
        <v>Sales</v>
      </c>
      <c r="AB1112" s="3" t="str">
        <f>IFERROR(VLOOKUP($C1112*1,Lookups!$H:$N,4,FALSE),"")</f>
        <v>Lunch</v>
      </c>
      <c r="AC1112" s="3" t="str">
        <f>IFERROR(VLOOKUP($C1112*1,Lookups!$H:$N,5,FALSE),"")</f>
        <v>Dining room</v>
      </c>
      <c r="AD1112" s="3" t="str">
        <f>IFERROR(VLOOKUP($C1112*1,Lookups!$H:$N,6,FALSE),"")</f>
        <v>Bev</v>
      </c>
      <c r="AE1112" s="3" t="str">
        <f>IFERROR(VLOOKUP($C1112*1,Lookups!$H:$N,7,FALSE),"")</f>
        <v>Liquor</v>
      </c>
      <c r="AF1112" s="3" t="str">
        <f>VLOOKUP(B1112*1,Stores!$A:$C,3,FALSE)</f>
        <v>DFG</v>
      </c>
    </row>
    <row r="1113" spans="1:32">
      <c r="A1113" s="3" t="s">
        <v>917</v>
      </c>
      <c r="B1113" s="3" t="s">
        <v>943</v>
      </c>
      <c r="C1113" s="3">
        <v>999232</v>
      </c>
      <c r="D1113" s="3" t="s">
        <v>918</v>
      </c>
      <c r="E1113" s="3" t="s">
        <v>557</v>
      </c>
      <c r="F1113" s="3">
        <v>2016</v>
      </c>
      <c r="G1113" s="164">
        <v>0</v>
      </c>
      <c r="H1113" s="3">
        <v>1473.5221199999996</v>
      </c>
      <c r="I1113" s="3">
        <v>1203.3</v>
      </c>
      <c r="J1113" s="3">
        <v>960.22080000000005</v>
      </c>
      <c r="K1113" s="3">
        <v>812.75375999999994</v>
      </c>
      <c r="L1113" s="3">
        <v>952.23932999999988</v>
      </c>
      <c r="M1113" s="3">
        <v>800.7299999999999</v>
      </c>
      <c r="N1113" s="3">
        <v>558.78899999999999</v>
      </c>
      <c r="O1113" s="3">
        <v>665.80499999999995</v>
      </c>
      <c r="P1113" s="3">
        <v>518.39549999999997</v>
      </c>
      <c r="Q1113" s="3">
        <v>417.20699999999999</v>
      </c>
      <c r="R1113" s="3">
        <v>865.03549999999996</v>
      </c>
      <c r="S1113" s="3">
        <v>1531.8239999999998</v>
      </c>
      <c r="T1113" s="3">
        <v>1206.0490400000001</v>
      </c>
      <c r="U1113" s="3">
        <v>11965.87105</v>
      </c>
      <c r="V1113" s="163">
        <f ca="1">SUM(INDIRECT(Inputs!$C$11&amp;ROW()&amp;":"&amp;Inputs!$C$12&amp;ROW()))</f>
        <v>417.20699999999999</v>
      </c>
      <c r="W1113" s="163">
        <f ca="1">SUM(INDIRECT(Inputs!$C$13&amp;ROW()&amp;":"&amp;Inputs!$C$14&amp;ROW()))</f>
        <v>8362.9625099999994</v>
      </c>
      <c r="X1113" s="3" t="str">
        <f>IF(COUNTIFS(Lookups!$A:$A,C1113)=1,"Gross Sales","")</f>
        <v/>
      </c>
      <c r="Y1113" s="3" t="str">
        <f>IF(COUNTIFS(Lookups!$D:$D,C1113)=1,"Bar Sales","")</f>
        <v/>
      </c>
      <c r="Z1113" s="3" t="str">
        <f>IFERROR(VLOOKUP(C1113*1,Lookups!$D:$F,3,FALSE),"")</f>
        <v/>
      </c>
      <c r="AA1113" s="3" t="str">
        <f>IFERROR(VLOOKUP($C1113*1,Lookups!$H:$N,3,FALSE),"")</f>
        <v>Sales</v>
      </c>
      <c r="AB1113" s="3" t="str">
        <f>IFERROR(VLOOKUP($C1113*1,Lookups!$H:$N,4,FALSE),"")</f>
        <v>Lunch</v>
      </c>
      <c r="AC1113" s="3" t="str">
        <f>IFERROR(VLOOKUP($C1113*1,Lookups!$H:$N,5,FALSE),"")</f>
        <v>Dining room</v>
      </c>
      <c r="AD1113" s="3" t="str">
        <f>IFERROR(VLOOKUP($C1113*1,Lookups!$H:$N,6,FALSE),"")</f>
        <v>Bev</v>
      </c>
      <c r="AE1113" s="3" t="str">
        <f>IFERROR(VLOOKUP($C1113*1,Lookups!$H:$N,7,FALSE),"")</f>
        <v>Liquor</v>
      </c>
      <c r="AF1113" s="3" t="str">
        <f>VLOOKUP(B1113*1,Stores!$A:$C,3,FALSE)</f>
        <v>DFG</v>
      </c>
    </row>
    <row r="1114" spans="1:32">
      <c r="A1114" s="3" t="s">
        <v>917</v>
      </c>
      <c r="B1114" s="3" t="s">
        <v>944</v>
      </c>
      <c r="C1114" s="3">
        <v>999232</v>
      </c>
      <c r="D1114" s="3" t="s">
        <v>918</v>
      </c>
      <c r="E1114" s="3" t="s">
        <v>557</v>
      </c>
      <c r="F1114" s="3">
        <v>2016</v>
      </c>
      <c r="G1114" s="164">
        <v>0</v>
      </c>
      <c r="H1114" s="3">
        <v>1388.1457799999998</v>
      </c>
      <c r="I1114" s="3">
        <v>1716.7938199999999</v>
      </c>
      <c r="J1114" s="3">
        <v>1375.3625199999997</v>
      </c>
      <c r="K1114" s="3">
        <v>1111.39392</v>
      </c>
      <c r="L1114" s="3">
        <v>2078.9509999999996</v>
      </c>
      <c r="M1114" s="3">
        <v>1228.9367999999999</v>
      </c>
      <c r="N1114" s="3">
        <v>1241.1106399999999</v>
      </c>
      <c r="O1114" s="3">
        <v>892.0713199999999</v>
      </c>
      <c r="P1114" s="3">
        <v>853.15453999999988</v>
      </c>
      <c r="Q1114" s="3">
        <v>855.98799999999994</v>
      </c>
      <c r="R1114" s="3">
        <v>837.9</v>
      </c>
      <c r="S1114" s="3">
        <v>1235.7764999999999</v>
      </c>
      <c r="T1114" s="3">
        <v>1551.48</v>
      </c>
      <c r="U1114" s="3">
        <v>16367.064839999995</v>
      </c>
      <c r="V1114" s="163">
        <f ca="1">SUM(INDIRECT(Inputs!$C$11&amp;ROW()&amp;":"&amp;Inputs!$C$12&amp;ROW()))</f>
        <v>855.98799999999994</v>
      </c>
      <c r="W1114" s="163">
        <f ca="1">SUM(INDIRECT(Inputs!$C$13&amp;ROW()&amp;":"&amp;Inputs!$C$14&amp;ROW()))</f>
        <v>12741.908339999996</v>
      </c>
      <c r="X1114" s="3" t="str">
        <f>IF(COUNTIFS(Lookups!$A:$A,C1114)=1,"Gross Sales","")</f>
        <v/>
      </c>
      <c r="Y1114" s="3" t="str">
        <f>IF(COUNTIFS(Lookups!$D:$D,C1114)=1,"Bar Sales","")</f>
        <v/>
      </c>
      <c r="Z1114" s="3" t="str">
        <f>IFERROR(VLOOKUP(C1114*1,Lookups!$D:$F,3,FALSE),"")</f>
        <v/>
      </c>
      <c r="AA1114" s="3" t="str">
        <f>IFERROR(VLOOKUP($C1114*1,Lookups!$H:$N,3,FALSE),"")</f>
        <v>Sales</v>
      </c>
      <c r="AB1114" s="3" t="str">
        <f>IFERROR(VLOOKUP($C1114*1,Lookups!$H:$N,4,FALSE),"")</f>
        <v>Lunch</v>
      </c>
      <c r="AC1114" s="3" t="str">
        <f>IFERROR(VLOOKUP($C1114*1,Lookups!$H:$N,5,FALSE),"")</f>
        <v>Dining room</v>
      </c>
      <c r="AD1114" s="3" t="str">
        <f>IFERROR(VLOOKUP($C1114*1,Lookups!$H:$N,6,FALSE),"")</f>
        <v>Bev</v>
      </c>
      <c r="AE1114" s="3" t="str">
        <f>IFERROR(VLOOKUP($C1114*1,Lookups!$H:$N,7,FALSE),"")</f>
        <v>Liquor</v>
      </c>
      <c r="AF1114" s="3" t="str">
        <f>VLOOKUP(B1114*1,Stores!$A:$C,3,FALSE)</f>
        <v>DFG</v>
      </c>
    </row>
    <row r="1115" spans="1:32">
      <c r="A1115" s="3" t="s">
        <v>917</v>
      </c>
      <c r="B1115" s="3" t="s">
        <v>945</v>
      </c>
      <c r="C1115" s="3">
        <v>999232</v>
      </c>
      <c r="D1115" s="3" t="s">
        <v>918</v>
      </c>
      <c r="E1115" s="3" t="s">
        <v>557</v>
      </c>
      <c r="F1115" s="3">
        <v>2016</v>
      </c>
      <c r="G1115" s="164">
        <v>0</v>
      </c>
      <c r="H1115" s="3">
        <v>1331.4377999999997</v>
      </c>
      <c r="I1115" s="3">
        <v>1960.4973499999996</v>
      </c>
      <c r="J1115" s="3">
        <v>2308.5929999999998</v>
      </c>
      <c r="K1115" s="3">
        <v>2275.56</v>
      </c>
      <c r="L1115" s="3">
        <v>2127.944</v>
      </c>
      <c r="M1115" s="3">
        <v>1236.7739999999999</v>
      </c>
      <c r="N1115" s="3">
        <v>1312.91993</v>
      </c>
      <c r="O1115" s="3">
        <v>1091.5412200000001</v>
      </c>
      <c r="P1115" s="3">
        <v>1127.5536999999999</v>
      </c>
      <c r="Q1115" s="3">
        <v>1176.7971600000001</v>
      </c>
      <c r="R1115" s="3">
        <v>1073.4663799999998</v>
      </c>
      <c r="S1115" s="3">
        <v>1604.08836</v>
      </c>
      <c r="T1115" s="3">
        <v>2223.7774999999997</v>
      </c>
      <c r="U1115" s="3">
        <v>20850.950400000002</v>
      </c>
      <c r="V1115" s="163">
        <f ca="1">SUM(INDIRECT(Inputs!$C$11&amp;ROW()&amp;":"&amp;Inputs!$C$12&amp;ROW()))</f>
        <v>1176.7971600000001</v>
      </c>
      <c r="W1115" s="163">
        <f ca="1">SUM(INDIRECT(Inputs!$C$13&amp;ROW()&amp;":"&amp;Inputs!$C$14&amp;ROW()))</f>
        <v>15949.61816</v>
      </c>
      <c r="X1115" s="3" t="str">
        <f>IF(COUNTIFS(Lookups!$A:$A,C1115)=1,"Gross Sales","")</f>
        <v/>
      </c>
      <c r="Y1115" s="3" t="str">
        <f>IF(COUNTIFS(Lookups!$D:$D,C1115)=1,"Bar Sales","")</f>
        <v/>
      </c>
      <c r="Z1115" s="3" t="str">
        <f>IFERROR(VLOOKUP(C1115*1,Lookups!$D:$F,3,FALSE),"")</f>
        <v/>
      </c>
      <c r="AA1115" s="3" t="str">
        <f>IFERROR(VLOOKUP($C1115*1,Lookups!$H:$N,3,FALSE),"")</f>
        <v>Sales</v>
      </c>
      <c r="AB1115" s="3" t="str">
        <f>IFERROR(VLOOKUP($C1115*1,Lookups!$H:$N,4,FALSE),"")</f>
        <v>Lunch</v>
      </c>
      <c r="AC1115" s="3" t="str">
        <f>IFERROR(VLOOKUP($C1115*1,Lookups!$H:$N,5,FALSE),"")</f>
        <v>Dining room</v>
      </c>
      <c r="AD1115" s="3" t="str">
        <f>IFERROR(VLOOKUP($C1115*1,Lookups!$H:$N,6,FALSE),"")</f>
        <v>Bev</v>
      </c>
      <c r="AE1115" s="3" t="str">
        <f>IFERROR(VLOOKUP($C1115*1,Lookups!$H:$N,7,FALSE),"")</f>
        <v>Liquor</v>
      </c>
      <c r="AF1115" s="3" t="str">
        <f>VLOOKUP(B1115*1,Stores!$A:$C,3,FALSE)</f>
        <v>DFG</v>
      </c>
    </row>
    <row r="1116" spans="1:32">
      <c r="A1116" s="3" t="s">
        <v>917</v>
      </c>
      <c r="B1116" s="3" t="s">
        <v>946</v>
      </c>
      <c r="C1116" s="3">
        <v>999232</v>
      </c>
      <c r="D1116" s="3" t="s">
        <v>918</v>
      </c>
      <c r="E1116" s="3" t="s">
        <v>557</v>
      </c>
      <c r="F1116" s="3">
        <v>2016</v>
      </c>
      <c r="G1116" s="164">
        <v>0</v>
      </c>
      <c r="H1116" s="3">
        <v>1004.6852199999998</v>
      </c>
      <c r="I1116" s="3">
        <v>854.0154</v>
      </c>
      <c r="J1116" s="3">
        <v>495.38125000000002</v>
      </c>
      <c r="K1116" s="3">
        <v>1090.7504999999999</v>
      </c>
      <c r="L1116" s="3">
        <v>1257.0074999999997</v>
      </c>
      <c r="M1116" s="3">
        <v>539.26949999999999</v>
      </c>
      <c r="N1116" s="3">
        <v>1086.8969999999999</v>
      </c>
      <c r="O1116" s="3">
        <v>877.17938000000004</v>
      </c>
      <c r="P1116" s="3">
        <v>685.97550000000001</v>
      </c>
      <c r="Q1116" s="3">
        <v>811.37783999999988</v>
      </c>
      <c r="R1116" s="3">
        <v>730.5580799999999</v>
      </c>
      <c r="S1116" s="3">
        <v>736.96</v>
      </c>
      <c r="T1116" s="3">
        <v>1425.3329999999999</v>
      </c>
      <c r="U1116" s="3">
        <v>11595.390170000001</v>
      </c>
      <c r="V1116" s="163">
        <f ca="1">SUM(INDIRECT(Inputs!$C$11&amp;ROW()&amp;":"&amp;Inputs!$C$12&amp;ROW()))</f>
        <v>811.37783999999988</v>
      </c>
      <c r="W1116" s="163">
        <f ca="1">SUM(INDIRECT(Inputs!$C$13&amp;ROW()&amp;":"&amp;Inputs!$C$14&amp;ROW()))</f>
        <v>8702.5390900000002</v>
      </c>
      <c r="X1116" s="3" t="str">
        <f>IF(COUNTIFS(Lookups!$A:$A,C1116)=1,"Gross Sales","")</f>
        <v/>
      </c>
      <c r="Y1116" s="3" t="str">
        <f>IF(COUNTIFS(Lookups!$D:$D,C1116)=1,"Bar Sales","")</f>
        <v/>
      </c>
      <c r="Z1116" s="3" t="str">
        <f>IFERROR(VLOOKUP(C1116*1,Lookups!$D:$F,3,FALSE),"")</f>
        <v/>
      </c>
      <c r="AA1116" s="3" t="str">
        <f>IFERROR(VLOOKUP($C1116*1,Lookups!$H:$N,3,FALSE),"")</f>
        <v>Sales</v>
      </c>
      <c r="AB1116" s="3" t="str">
        <f>IFERROR(VLOOKUP($C1116*1,Lookups!$H:$N,4,FALSE),"")</f>
        <v>Lunch</v>
      </c>
      <c r="AC1116" s="3" t="str">
        <f>IFERROR(VLOOKUP($C1116*1,Lookups!$H:$N,5,FALSE),"")</f>
        <v>Dining room</v>
      </c>
      <c r="AD1116" s="3" t="str">
        <f>IFERROR(VLOOKUP($C1116*1,Lookups!$H:$N,6,FALSE),"")</f>
        <v>Bev</v>
      </c>
      <c r="AE1116" s="3" t="str">
        <f>IFERROR(VLOOKUP($C1116*1,Lookups!$H:$N,7,FALSE),"")</f>
        <v>Liquor</v>
      </c>
      <c r="AF1116" s="3" t="str">
        <f>VLOOKUP(B1116*1,Stores!$A:$C,3,FALSE)</f>
        <v>DFG</v>
      </c>
    </row>
    <row r="1117" spans="1:32">
      <c r="A1117" s="3" t="s">
        <v>917</v>
      </c>
      <c r="B1117" s="3" t="s">
        <v>947</v>
      </c>
      <c r="C1117" s="3">
        <v>999232</v>
      </c>
      <c r="D1117" s="3" t="s">
        <v>918</v>
      </c>
      <c r="E1117" s="3" t="s">
        <v>557</v>
      </c>
      <c r="F1117" s="3">
        <v>2016</v>
      </c>
      <c r="G1117" s="164">
        <v>0</v>
      </c>
      <c r="H1117" s="3">
        <v>1558.3889999999997</v>
      </c>
      <c r="I1117" s="3">
        <v>1580.2294199999999</v>
      </c>
      <c r="J1117" s="3">
        <v>1307.9996999999998</v>
      </c>
      <c r="K1117" s="3">
        <v>1398.0905399999999</v>
      </c>
      <c r="L1117" s="3">
        <v>2189.7361500000002</v>
      </c>
      <c r="M1117" s="3">
        <v>1344.1265599999999</v>
      </c>
      <c r="N1117" s="3">
        <v>1833.0009599999998</v>
      </c>
      <c r="O1117" s="3">
        <v>2143.0011399999994</v>
      </c>
      <c r="P1117" s="3">
        <v>1753.8373999999999</v>
      </c>
      <c r="Q1117" s="3">
        <v>1261.9830300000001</v>
      </c>
      <c r="R1117" s="3">
        <v>975.09803999999986</v>
      </c>
      <c r="S1117" s="3">
        <v>1243.2789599999999</v>
      </c>
      <c r="T1117" s="3">
        <v>2037.0245700000003</v>
      </c>
      <c r="U1117" s="3">
        <v>20625.795470000001</v>
      </c>
      <c r="V1117" s="163">
        <f ca="1">SUM(INDIRECT(Inputs!$C$11&amp;ROW()&amp;":"&amp;Inputs!$C$12&amp;ROW()))</f>
        <v>1261.9830300000001</v>
      </c>
      <c r="W1117" s="163">
        <f ca="1">SUM(INDIRECT(Inputs!$C$13&amp;ROW()&amp;":"&amp;Inputs!$C$14&amp;ROW()))</f>
        <v>16370.393899999999</v>
      </c>
      <c r="X1117" s="3" t="str">
        <f>IF(COUNTIFS(Lookups!$A:$A,C1117)=1,"Gross Sales","")</f>
        <v/>
      </c>
      <c r="Y1117" s="3" t="str">
        <f>IF(COUNTIFS(Lookups!$D:$D,C1117)=1,"Bar Sales","")</f>
        <v/>
      </c>
      <c r="Z1117" s="3" t="str">
        <f>IFERROR(VLOOKUP(C1117*1,Lookups!$D:$F,3,FALSE),"")</f>
        <v/>
      </c>
      <c r="AA1117" s="3" t="str">
        <f>IFERROR(VLOOKUP($C1117*1,Lookups!$H:$N,3,FALSE),"")</f>
        <v>Sales</v>
      </c>
      <c r="AB1117" s="3" t="str">
        <f>IFERROR(VLOOKUP($C1117*1,Lookups!$H:$N,4,FALSE),"")</f>
        <v>Lunch</v>
      </c>
      <c r="AC1117" s="3" t="str">
        <f>IFERROR(VLOOKUP($C1117*1,Lookups!$H:$N,5,FALSE),"")</f>
        <v>Dining room</v>
      </c>
      <c r="AD1117" s="3" t="str">
        <f>IFERROR(VLOOKUP($C1117*1,Lookups!$H:$N,6,FALSE),"")</f>
        <v>Bev</v>
      </c>
      <c r="AE1117" s="3" t="str">
        <f>IFERROR(VLOOKUP($C1117*1,Lookups!$H:$N,7,FALSE),"")</f>
        <v>Liquor</v>
      </c>
      <c r="AF1117" s="3" t="str">
        <f>VLOOKUP(B1117*1,Stores!$A:$C,3,FALSE)</f>
        <v>DFG</v>
      </c>
    </row>
    <row r="1118" spans="1:32">
      <c r="A1118" s="3" t="s">
        <v>917</v>
      </c>
      <c r="B1118" s="3" t="s">
        <v>948</v>
      </c>
      <c r="C1118" s="3">
        <v>999232</v>
      </c>
      <c r="D1118" s="3" t="s">
        <v>918</v>
      </c>
      <c r="E1118" s="3" t="s">
        <v>557</v>
      </c>
      <c r="F1118" s="3">
        <v>2016</v>
      </c>
      <c r="G1118" s="164">
        <v>0</v>
      </c>
      <c r="H1118" s="3">
        <v>2718.6530699999998</v>
      </c>
      <c r="I1118" s="3">
        <v>2429.8119999999999</v>
      </c>
      <c r="J1118" s="3">
        <v>1709.8673199999996</v>
      </c>
      <c r="K1118" s="3">
        <v>1180.6277700000001</v>
      </c>
      <c r="L1118" s="3">
        <v>1121.2180000000001</v>
      </c>
      <c r="M1118" s="3">
        <v>1267.9680999999998</v>
      </c>
      <c r="N1118" s="3">
        <v>1132.5056399999999</v>
      </c>
      <c r="O1118" s="3">
        <v>1032.059</v>
      </c>
      <c r="P1118" s="3">
        <v>1493.3828000000001</v>
      </c>
      <c r="Q1118" s="3">
        <v>888.64775999999995</v>
      </c>
      <c r="R1118" s="3">
        <v>346.60499999999996</v>
      </c>
      <c r="S1118" s="3">
        <v>761.34239999999988</v>
      </c>
      <c r="T1118" s="3">
        <v>978.9325</v>
      </c>
      <c r="U1118" s="3">
        <v>17061.621359999997</v>
      </c>
      <c r="V1118" s="163">
        <f ca="1">SUM(INDIRECT(Inputs!$C$11&amp;ROW()&amp;":"&amp;Inputs!$C$12&amp;ROW()))</f>
        <v>888.64775999999995</v>
      </c>
      <c r="W1118" s="163">
        <f ca="1">SUM(INDIRECT(Inputs!$C$13&amp;ROW()&amp;":"&amp;Inputs!$C$14&amp;ROW()))</f>
        <v>14974.741459999997</v>
      </c>
      <c r="X1118" s="3" t="str">
        <f>IF(COUNTIFS(Lookups!$A:$A,C1118)=1,"Gross Sales","")</f>
        <v/>
      </c>
      <c r="Y1118" s="3" t="str">
        <f>IF(COUNTIFS(Lookups!$D:$D,C1118)=1,"Bar Sales","")</f>
        <v/>
      </c>
      <c r="Z1118" s="3" t="str">
        <f>IFERROR(VLOOKUP(C1118*1,Lookups!$D:$F,3,FALSE),"")</f>
        <v/>
      </c>
      <c r="AA1118" s="3" t="str">
        <f>IFERROR(VLOOKUP($C1118*1,Lookups!$H:$N,3,FALSE),"")</f>
        <v>Sales</v>
      </c>
      <c r="AB1118" s="3" t="str">
        <f>IFERROR(VLOOKUP($C1118*1,Lookups!$H:$N,4,FALSE),"")</f>
        <v>Lunch</v>
      </c>
      <c r="AC1118" s="3" t="str">
        <f>IFERROR(VLOOKUP($C1118*1,Lookups!$H:$N,5,FALSE),"")</f>
        <v>Dining room</v>
      </c>
      <c r="AD1118" s="3" t="str">
        <f>IFERROR(VLOOKUP($C1118*1,Lookups!$H:$N,6,FALSE),"")</f>
        <v>Bev</v>
      </c>
      <c r="AE1118" s="3" t="str">
        <f>IFERROR(VLOOKUP($C1118*1,Lookups!$H:$N,7,FALSE),"")</f>
        <v>Liquor</v>
      </c>
      <c r="AF1118" s="3" t="str">
        <f>VLOOKUP(B1118*1,Stores!$A:$C,3,FALSE)</f>
        <v>DFG</v>
      </c>
    </row>
    <row r="1119" spans="1:32">
      <c r="A1119" s="3" t="s">
        <v>917</v>
      </c>
      <c r="B1119" s="3" t="s">
        <v>949</v>
      </c>
      <c r="C1119" s="3">
        <v>999232</v>
      </c>
      <c r="D1119" s="3" t="s">
        <v>918</v>
      </c>
      <c r="E1119" s="3" t="s">
        <v>557</v>
      </c>
      <c r="F1119" s="3">
        <v>2016</v>
      </c>
      <c r="G1119" s="164">
        <v>0</v>
      </c>
      <c r="H1119" s="3">
        <v>3245.9421399999997</v>
      </c>
      <c r="I1119" s="3">
        <v>3301.9950599999997</v>
      </c>
      <c r="J1119" s="3">
        <v>2852.6674399999997</v>
      </c>
      <c r="K1119" s="3">
        <v>2028.2360000000001</v>
      </c>
      <c r="L1119" s="3">
        <v>2300.4487800000002</v>
      </c>
      <c r="M1119" s="3">
        <v>2117.6845199999998</v>
      </c>
      <c r="N1119" s="3">
        <v>2044.0076999999994</v>
      </c>
      <c r="O1119" s="3">
        <v>2032.11925</v>
      </c>
      <c r="P1119" s="3">
        <v>2274.4946000000004</v>
      </c>
      <c r="Q1119" s="3">
        <v>1879.70895</v>
      </c>
      <c r="R1119" s="3">
        <v>1602.7493299999999</v>
      </c>
      <c r="S1119" s="3">
        <v>2675.4881999999998</v>
      </c>
      <c r="T1119" s="3">
        <v>3502.1814100000001</v>
      </c>
      <c r="U1119" s="3">
        <v>31857.723379999999</v>
      </c>
      <c r="V1119" s="163">
        <f ca="1">SUM(INDIRECT(Inputs!$C$11&amp;ROW()&amp;":"&amp;Inputs!$C$12&amp;ROW()))</f>
        <v>1879.70895</v>
      </c>
      <c r="W1119" s="163">
        <f ca="1">SUM(INDIRECT(Inputs!$C$13&amp;ROW()&amp;":"&amp;Inputs!$C$14&amp;ROW()))</f>
        <v>24077.30444</v>
      </c>
      <c r="X1119" s="3" t="str">
        <f>IF(COUNTIFS(Lookups!$A:$A,C1119)=1,"Gross Sales","")</f>
        <v/>
      </c>
      <c r="Y1119" s="3" t="str">
        <f>IF(COUNTIFS(Lookups!$D:$D,C1119)=1,"Bar Sales","")</f>
        <v/>
      </c>
      <c r="Z1119" s="3" t="str">
        <f>IFERROR(VLOOKUP(C1119*1,Lookups!$D:$F,3,FALSE),"")</f>
        <v/>
      </c>
      <c r="AA1119" s="3" t="str">
        <f>IFERROR(VLOOKUP($C1119*1,Lookups!$H:$N,3,FALSE),"")</f>
        <v>Sales</v>
      </c>
      <c r="AB1119" s="3" t="str">
        <f>IFERROR(VLOOKUP($C1119*1,Lookups!$H:$N,4,FALSE),"")</f>
        <v>Lunch</v>
      </c>
      <c r="AC1119" s="3" t="str">
        <f>IFERROR(VLOOKUP($C1119*1,Lookups!$H:$N,5,FALSE),"")</f>
        <v>Dining room</v>
      </c>
      <c r="AD1119" s="3" t="str">
        <f>IFERROR(VLOOKUP($C1119*1,Lookups!$H:$N,6,FALSE),"")</f>
        <v>Bev</v>
      </c>
      <c r="AE1119" s="3" t="str">
        <f>IFERROR(VLOOKUP($C1119*1,Lookups!$H:$N,7,FALSE),"")</f>
        <v>Liquor</v>
      </c>
      <c r="AF1119" s="3" t="str">
        <f>VLOOKUP(B1119*1,Stores!$A:$C,3,FALSE)</f>
        <v>DFG</v>
      </c>
    </row>
    <row r="1120" spans="1:32">
      <c r="A1120" s="3" t="s">
        <v>917</v>
      </c>
      <c r="B1120" s="3" t="s">
        <v>950</v>
      </c>
      <c r="C1120" s="3">
        <v>999232</v>
      </c>
      <c r="D1120" s="3" t="s">
        <v>918</v>
      </c>
      <c r="E1120" s="3" t="s">
        <v>557</v>
      </c>
      <c r="F1120" s="3">
        <v>2016</v>
      </c>
      <c r="G1120" s="164">
        <v>0</v>
      </c>
      <c r="H1120" s="3">
        <v>1650.1694999999997</v>
      </c>
      <c r="I1120" s="3">
        <v>1513.239</v>
      </c>
      <c r="J1120" s="3">
        <v>1934.7370000000001</v>
      </c>
      <c r="K1120" s="3">
        <v>1187.088</v>
      </c>
      <c r="L1120" s="3">
        <v>1419.0817199999999</v>
      </c>
      <c r="M1120" s="3">
        <v>781.55349999999999</v>
      </c>
      <c r="N1120" s="3">
        <v>857.745</v>
      </c>
      <c r="O1120" s="3">
        <v>924.26249999999993</v>
      </c>
      <c r="P1120" s="3">
        <v>928.6724999999999</v>
      </c>
      <c r="Q1120" s="3">
        <v>788.88837999999987</v>
      </c>
      <c r="R1120" s="3">
        <v>888.75919999999985</v>
      </c>
      <c r="S1120" s="3">
        <v>1033.0375999999999</v>
      </c>
      <c r="T1120" s="3">
        <v>968.87840000000006</v>
      </c>
      <c r="U1120" s="3">
        <v>14876.112300000001</v>
      </c>
      <c r="V1120" s="163">
        <f ca="1">SUM(INDIRECT(Inputs!$C$11&amp;ROW()&amp;":"&amp;Inputs!$C$12&amp;ROW()))</f>
        <v>788.88837999999987</v>
      </c>
      <c r="W1120" s="163">
        <f ca="1">SUM(INDIRECT(Inputs!$C$13&amp;ROW()&amp;":"&amp;Inputs!$C$14&amp;ROW()))</f>
        <v>11985.437100000001</v>
      </c>
      <c r="X1120" s="3" t="str">
        <f>IF(COUNTIFS(Lookups!$A:$A,C1120)=1,"Gross Sales","")</f>
        <v/>
      </c>
      <c r="Y1120" s="3" t="str">
        <f>IF(COUNTIFS(Lookups!$D:$D,C1120)=1,"Bar Sales","")</f>
        <v/>
      </c>
      <c r="Z1120" s="3" t="str">
        <f>IFERROR(VLOOKUP(C1120*1,Lookups!$D:$F,3,FALSE),"")</f>
        <v/>
      </c>
      <c r="AA1120" s="3" t="str">
        <f>IFERROR(VLOOKUP($C1120*1,Lookups!$H:$N,3,FALSE),"")</f>
        <v>Sales</v>
      </c>
      <c r="AB1120" s="3" t="str">
        <f>IFERROR(VLOOKUP($C1120*1,Lookups!$H:$N,4,FALSE),"")</f>
        <v>Lunch</v>
      </c>
      <c r="AC1120" s="3" t="str">
        <f>IFERROR(VLOOKUP($C1120*1,Lookups!$H:$N,5,FALSE),"")</f>
        <v>Dining room</v>
      </c>
      <c r="AD1120" s="3" t="str">
        <f>IFERROR(VLOOKUP($C1120*1,Lookups!$H:$N,6,FALSE),"")</f>
        <v>Bev</v>
      </c>
      <c r="AE1120" s="3" t="str">
        <f>IFERROR(VLOOKUP($C1120*1,Lookups!$H:$N,7,FALSE),"")</f>
        <v>Liquor</v>
      </c>
      <c r="AF1120" s="3" t="str">
        <f>VLOOKUP(B1120*1,Stores!$A:$C,3,FALSE)</f>
        <v>DFG</v>
      </c>
    </row>
    <row r="1121" spans="1:32">
      <c r="A1121" s="3" t="s">
        <v>917</v>
      </c>
      <c r="B1121" s="3" t="s">
        <v>951</v>
      </c>
      <c r="C1121" s="3">
        <v>999232</v>
      </c>
      <c r="D1121" s="3" t="s">
        <v>918</v>
      </c>
      <c r="E1121" s="3" t="s">
        <v>557</v>
      </c>
      <c r="F1121" s="3">
        <v>2016</v>
      </c>
      <c r="G1121" s="164">
        <v>0</v>
      </c>
      <c r="H1121" s="3">
        <v>3965.3581800000002</v>
      </c>
      <c r="I1121" s="3">
        <v>4556.1292699999995</v>
      </c>
      <c r="J1121" s="3">
        <v>3394.4749999999999</v>
      </c>
      <c r="K1121" s="3">
        <v>3371.2610399999999</v>
      </c>
      <c r="L1121" s="3">
        <v>4196.8210900000004</v>
      </c>
      <c r="M1121" s="3">
        <v>2132.7305999999999</v>
      </c>
      <c r="N1121" s="3">
        <v>2723.8175999999994</v>
      </c>
      <c r="O1121" s="3">
        <v>1785.22974</v>
      </c>
      <c r="P1121" s="3">
        <v>2686.2849999999999</v>
      </c>
      <c r="Q1121" s="3">
        <v>2074.98144</v>
      </c>
      <c r="R1121" s="3">
        <v>1739.1725399999998</v>
      </c>
      <c r="S1121" s="3">
        <v>3440.2899999999995</v>
      </c>
      <c r="T1121" s="3">
        <v>2611.4864999999995</v>
      </c>
      <c r="U1121" s="3">
        <v>38678.037999999993</v>
      </c>
      <c r="V1121" s="163">
        <f ca="1">SUM(INDIRECT(Inputs!$C$11&amp;ROW()&amp;":"&amp;Inputs!$C$12&amp;ROW()))</f>
        <v>2074.98144</v>
      </c>
      <c r="W1121" s="163">
        <f ca="1">SUM(INDIRECT(Inputs!$C$13&amp;ROW()&amp;":"&amp;Inputs!$C$14&amp;ROW()))</f>
        <v>30887.088959999997</v>
      </c>
      <c r="X1121" s="3" t="str">
        <f>IF(COUNTIFS(Lookups!$A:$A,C1121)=1,"Gross Sales","")</f>
        <v/>
      </c>
      <c r="Y1121" s="3" t="str">
        <f>IF(COUNTIFS(Lookups!$D:$D,C1121)=1,"Bar Sales","")</f>
        <v/>
      </c>
      <c r="Z1121" s="3" t="str">
        <f>IFERROR(VLOOKUP(C1121*1,Lookups!$D:$F,3,FALSE),"")</f>
        <v/>
      </c>
      <c r="AA1121" s="3" t="str">
        <f>IFERROR(VLOOKUP($C1121*1,Lookups!$H:$N,3,FALSE),"")</f>
        <v>Sales</v>
      </c>
      <c r="AB1121" s="3" t="str">
        <f>IFERROR(VLOOKUP($C1121*1,Lookups!$H:$N,4,FALSE),"")</f>
        <v>Lunch</v>
      </c>
      <c r="AC1121" s="3" t="str">
        <f>IFERROR(VLOOKUP($C1121*1,Lookups!$H:$N,5,FALSE),"")</f>
        <v>Dining room</v>
      </c>
      <c r="AD1121" s="3" t="str">
        <f>IFERROR(VLOOKUP($C1121*1,Lookups!$H:$N,6,FALSE),"")</f>
        <v>Bev</v>
      </c>
      <c r="AE1121" s="3" t="str">
        <f>IFERROR(VLOOKUP($C1121*1,Lookups!$H:$N,7,FALSE),"")</f>
        <v>Liquor</v>
      </c>
      <c r="AF1121" s="3" t="str">
        <f>VLOOKUP(B1121*1,Stores!$A:$C,3,FALSE)</f>
        <v>DFG</v>
      </c>
    </row>
    <row r="1122" spans="1:32">
      <c r="A1122" s="3" t="s">
        <v>917</v>
      </c>
      <c r="B1122" s="3" t="s">
        <v>952</v>
      </c>
      <c r="C1122" s="3">
        <v>999232</v>
      </c>
      <c r="D1122" s="3" t="s">
        <v>918</v>
      </c>
      <c r="E1122" s="3" t="s">
        <v>557</v>
      </c>
      <c r="F1122" s="3">
        <v>2016</v>
      </c>
      <c r="G1122" s="164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2365.2316799999999</v>
      </c>
      <c r="O1122" s="3">
        <v>2418.3205199999998</v>
      </c>
      <c r="P1122" s="3">
        <v>2431.9764</v>
      </c>
      <c r="Q1122" s="3">
        <v>2310.8084999999996</v>
      </c>
      <c r="R1122" s="3">
        <v>1786.2093199999997</v>
      </c>
      <c r="S1122" s="3">
        <v>2802.4942400000004</v>
      </c>
      <c r="T1122" s="3">
        <v>2546.7903999999999</v>
      </c>
      <c r="U1122" s="3">
        <v>16661.831059999997</v>
      </c>
      <c r="V1122" s="163">
        <f ca="1">SUM(INDIRECT(Inputs!$C$11&amp;ROW()&amp;":"&amp;Inputs!$C$12&amp;ROW()))</f>
        <v>2310.8084999999996</v>
      </c>
      <c r="W1122" s="163">
        <f ca="1">SUM(INDIRECT(Inputs!$C$13&amp;ROW()&amp;":"&amp;Inputs!$C$14&amp;ROW()))</f>
        <v>9526.3370999999988</v>
      </c>
      <c r="X1122" s="3" t="str">
        <f>IF(COUNTIFS(Lookups!$A:$A,C1122)=1,"Gross Sales","")</f>
        <v/>
      </c>
      <c r="Y1122" s="3" t="str">
        <f>IF(COUNTIFS(Lookups!$D:$D,C1122)=1,"Bar Sales","")</f>
        <v/>
      </c>
      <c r="Z1122" s="3" t="str">
        <f>IFERROR(VLOOKUP(C1122*1,Lookups!$D:$F,3,FALSE),"")</f>
        <v/>
      </c>
      <c r="AA1122" s="3" t="str">
        <f>IFERROR(VLOOKUP($C1122*1,Lookups!$H:$N,3,FALSE),"")</f>
        <v>Sales</v>
      </c>
      <c r="AB1122" s="3" t="str">
        <f>IFERROR(VLOOKUP($C1122*1,Lookups!$H:$N,4,FALSE),"")</f>
        <v>Lunch</v>
      </c>
      <c r="AC1122" s="3" t="str">
        <f>IFERROR(VLOOKUP($C1122*1,Lookups!$H:$N,5,FALSE),"")</f>
        <v>Dining room</v>
      </c>
      <c r="AD1122" s="3" t="str">
        <f>IFERROR(VLOOKUP($C1122*1,Lookups!$H:$N,6,FALSE),"")</f>
        <v>Bev</v>
      </c>
      <c r="AE1122" s="3" t="str">
        <f>IFERROR(VLOOKUP($C1122*1,Lookups!$H:$N,7,FALSE),"")</f>
        <v>Liquor</v>
      </c>
      <c r="AF1122" s="3" t="str">
        <f>VLOOKUP(B1122*1,Stores!$A:$C,3,FALSE)</f>
        <v>DFG</v>
      </c>
    </row>
    <row r="1123" spans="1:32">
      <c r="A1123" s="3" t="s">
        <v>917</v>
      </c>
      <c r="B1123" s="3" t="s">
        <v>953</v>
      </c>
      <c r="C1123" s="3">
        <v>999232</v>
      </c>
      <c r="D1123" s="3" t="s">
        <v>918</v>
      </c>
      <c r="E1123" s="3" t="s">
        <v>557</v>
      </c>
      <c r="F1123" s="3">
        <v>2016</v>
      </c>
      <c r="G1123" s="164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1174.9298399999998</v>
      </c>
      <c r="S1123" s="3">
        <v>2866.2479999999996</v>
      </c>
      <c r="T1123" s="3">
        <v>2175.9289999999996</v>
      </c>
      <c r="U1123" s="3">
        <v>6217.1068399999986</v>
      </c>
      <c r="V1123" s="163">
        <f ca="1">SUM(INDIRECT(Inputs!$C$11&amp;ROW()&amp;":"&amp;Inputs!$C$12&amp;ROW()))</f>
        <v>0</v>
      </c>
      <c r="W1123" s="163">
        <f ca="1">SUM(INDIRECT(Inputs!$C$13&amp;ROW()&amp;":"&amp;Inputs!$C$14&amp;ROW()))</f>
        <v>0</v>
      </c>
      <c r="X1123" s="3" t="str">
        <f>IF(COUNTIFS(Lookups!$A:$A,C1123)=1,"Gross Sales","")</f>
        <v/>
      </c>
      <c r="Y1123" s="3" t="str">
        <f>IF(COUNTIFS(Lookups!$D:$D,C1123)=1,"Bar Sales","")</f>
        <v/>
      </c>
      <c r="Z1123" s="3" t="str">
        <f>IFERROR(VLOOKUP(C1123*1,Lookups!$D:$F,3,FALSE),"")</f>
        <v/>
      </c>
      <c r="AA1123" s="3" t="str">
        <f>IFERROR(VLOOKUP($C1123*1,Lookups!$H:$N,3,FALSE),"")</f>
        <v>Sales</v>
      </c>
      <c r="AB1123" s="3" t="str">
        <f>IFERROR(VLOOKUP($C1123*1,Lookups!$H:$N,4,FALSE),"")</f>
        <v>Lunch</v>
      </c>
      <c r="AC1123" s="3" t="str">
        <f>IFERROR(VLOOKUP($C1123*1,Lookups!$H:$N,5,FALSE),"")</f>
        <v>Dining room</v>
      </c>
      <c r="AD1123" s="3" t="str">
        <f>IFERROR(VLOOKUP($C1123*1,Lookups!$H:$N,6,FALSE),"")</f>
        <v>Bev</v>
      </c>
      <c r="AE1123" s="3" t="str">
        <f>IFERROR(VLOOKUP($C1123*1,Lookups!$H:$N,7,FALSE),"")</f>
        <v>Liquor</v>
      </c>
      <c r="AF1123" s="3" t="str">
        <f>VLOOKUP(B1123*1,Stores!$A:$C,3,FALSE)</f>
        <v>DFG</v>
      </c>
    </row>
    <row r="1124" spans="1:32">
      <c r="A1124" s="3" t="s">
        <v>917</v>
      </c>
      <c r="B1124" s="3" t="s">
        <v>954</v>
      </c>
      <c r="C1124" s="3">
        <v>999232</v>
      </c>
      <c r="D1124" s="3" t="s">
        <v>918</v>
      </c>
      <c r="E1124" s="3" t="s">
        <v>557</v>
      </c>
      <c r="F1124" s="3">
        <v>2016</v>
      </c>
      <c r="G1124" s="164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1148.8931999999998</v>
      </c>
      <c r="T1124" s="3">
        <v>3979.9129999999996</v>
      </c>
      <c r="U1124" s="3">
        <v>5128.8061999999991</v>
      </c>
      <c r="V1124" s="163">
        <f ca="1">SUM(INDIRECT(Inputs!$C$11&amp;ROW()&amp;":"&amp;Inputs!$C$12&amp;ROW()))</f>
        <v>0</v>
      </c>
      <c r="W1124" s="163">
        <f ca="1">SUM(INDIRECT(Inputs!$C$13&amp;ROW()&amp;":"&amp;Inputs!$C$14&amp;ROW()))</f>
        <v>0</v>
      </c>
      <c r="X1124" s="3" t="str">
        <f>IF(COUNTIFS(Lookups!$A:$A,C1124)=1,"Gross Sales","")</f>
        <v/>
      </c>
      <c r="Y1124" s="3" t="str">
        <f>IF(COUNTIFS(Lookups!$D:$D,C1124)=1,"Bar Sales","")</f>
        <v/>
      </c>
      <c r="Z1124" s="3" t="str">
        <f>IFERROR(VLOOKUP(C1124*1,Lookups!$D:$F,3,FALSE),"")</f>
        <v/>
      </c>
      <c r="AA1124" s="3" t="str">
        <f>IFERROR(VLOOKUP($C1124*1,Lookups!$H:$N,3,FALSE),"")</f>
        <v>Sales</v>
      </c>
      <c r="AB1124" s="3" t="str">
        <f>IFERROR(VLOOKUP($C1124*1,Lookups!$H:$N,4,FALSE),"")</f>
        <v>Lunch</v>
      </c>
      <c r="AC1124" s="3" t="str">
        <f>IFERROR(VLOOKUP($C1124*1,Lookups!$H:$N,5,FALSE),"")</f>
        <v>Dining room</v>
      </c>
      <c r="AD1124" s="3" t="str">
        <f>IFERROR(VLOOKUP($C1124*1,Lookups!$H:$N,6,FALSE),"")</f>
        <v>Bev</v>
      </c>
      <c r="AE1124" s="3" t="str">
        <f>IFERROR(VLOOKUP($C1124*1,Lookups!$H:$N,7,FALSE),"")</f>
        <v>Liquor</v>
      </c>
      <c r="AF1124" s="3" t="str">
        <f>VLOOKUP(B1124*1,Stores!$A:$C,3,FALSE)</f>
        <v>DFG</v>
      </c>
    </row>
    <row r="1125" spans="1:32">
      <c r="A1125" s="3" t="s">
        <v>917</v>
      </c>
      <c r="B1125" s="3" t="s">
        <v>919</v>
      </c>
      <c r="C1125" s="3">
        <v>999233</v>
      </c>
      <c r="D1125" s="3" t="s">
        <v>918</v>
      </c>
      <c r="E1125" s="3" t="s">
        <v>561</v>
      </c>
      <c r="F1125" s="3">
        <v>2016</v>
      </c>
      <c r="G1125" s="164">
        <v>0</v>
      </c>
      <c r="H1125" s="3">
        <v>17074.538389999998</v>
      </c>
      <c r="I1125" s="3">
        <v>18419.799579999999</v>
      </c>
      <c r="J1125" s="3">
        <v>15393.699579999999</v>
      </c>
      <c r="K1125" s="3">
        <v>13923.437639999998</v>
      </c>
      <c r="L1125" s="3">
        <v>12990.984930000001</v>
      </c>
      <c r="M1125" s="3">
        <v>15655.886119999999</v>
      </c>
      <c r="N1125" s="3">
        <v>10641.47616</v>
      </c>
      <c r="O1125" s="3">
        <v>14189.62104</v>
      </c>
      <c r="P1125" s="3">
        <v>9076.1125000000011</v>
      </c>
      <c r="Q1125" s="3">
        <v>0</v>
      </c>
      <c r="R1125" s="3">
        <v>0</v>
      </c>
      <c r="S1125" s="3">
        <v>0</v>
      </c>
      <c r="T1125" s="3">
        <v>0</v>
      </c>
      <c r="U1125" s="3">
        <v>127365.55593999999</v>
      </c>
      <c r="V1125" s="163">
        <f ca="1">SUM(INDIRECT(Inputs!$C$11&amp;ROW()&amp;":"&amp;Inputs!$C$12&amp;ROW()))</f>
        <v>0</v>
      </c>
      <c r="W1125" s="163">
        <f ca="1">SUM(INDIRECT(Inputs!$C$13&amp;ROW()&amp;":"&amp;Inputs!$C$14&amp;ROW()))</f>
        <v>127365.55593999999</v>
      </c>
      <c r="X1125" s="3" t="str">
        <f>IF(COUNTIFS(Lookups!$A:$A,C1125)=1,"Gross Sales","")</f>
        <v/>
      </c>
      <c r="Y1125" s="3" t="str">
        <f>IF(COUNTIFS(Lookups!$D:$D,C1125)=1,"Bar Sales","")</f>
        <v/>
      </c>
      <c r="Z1125" s="3" t="str">
        <f>IFERROR(VLOOKUP(C1125*1,Lookups!$D:$F,3,FALSE),"")</f>
        <v/>
      </c>
      <c r="AA1125" s="3" t="str">
        <f>IFERROR(VLOOKUP($C1125*1,Lookups!$H:$N,3,FALSE),"")</f>
        <v>Sales</v>
      </c>
      <c r="AB1125" s="3" t="str">
        <f>IFERROR(VLOOKUP($C1125*1,Lookups!$H:$N,4,FALSE),"")</f>
        <v>Dinner</v>
      </c>
      <c r="AC1125" s="3" t="str">
        <f>IFERROR(VLOOKUP($C1125*1,Lookups!$H:$N,5,FALSE),"")</f>
        <v>Dining room</v>
      </c>
      <c r="AD1125" s="3" t="str">
        <f>IFERROR(VLOOKUP($C1125*1,Lookups!$H:$N,6,FALSE),"")</f>
        <v>Bev</v>
      </c>
      <c r="AE1125" s="3" t="str">
        <f>IFERROR(VLOOKUP($C1125*1,Lookups!$H:$N,7,FALSE),"")</f>
        <v>Liquor</v>
      </c>
      <c r="AF1125" s="3" t="str">
        <f>VLOOKUP(B1125*1,Stores!$A:$C,3,FALSE)</f>
        <v>DFDE</v>
      </c>
    </row>
    <row r="1126" spans="1:32">
      <c r="A1126" s="3" t="s">
        <v>917</v>
      </c>
      <c r="B1126" s="3" t="s">
        <v>920</v>
      </c>
      <c r="C1126" s="3">
        <v>999233</v>
      </c>
      <c r="D1126" s="3" t="s">
        <v>918</v>
      </c>
      <c r="E1126" s="3" t="s">
        <v>561</v>
      </c>
      <c r="F1126" s="3">
        <v>2016</v>
      </c>
      <c r="G1126" s="164">
        <v>0</v>
      </c>
      <c r="H1126" s="3">
        <v>27049.508919999997</v>
      </c>
      <c r="I1126" s="3">
        <v>25264.0808</v>
      </c>
      <c r="J1126" s="3">
        <v>16835.033599999999</v>
      </c>
      <c r="K1126" s="3">
        <v>18084.46185</v>
      </c>
      <c r="L1126" s="3">
        <v>17681.795739999998</v>
      </c>
      <c r="M1126" s="3">
        <v>17322.218549999998</v>
      </c>
      <c r="N1126" s="3">
        <v>17962.94038</v>
      </c>
      <c r="O1126" s="3">
        <v>16374.39104</v>
      </c>
      <c r="P1126" s="3">
        <v>21682.985239999998</v>
      </c>
      <c r="Q1126" s="3">
        <v>22631.702379999999</v>
      </c>
      <c r="R1126" s="3">
        <v>23734.223099999999</v>
      </c>
      <c r="S1126" s="3">
        <v>16252.29312</v>
      </c>
      <c r="T1126" s="3">
        <v>19776.839039999999</v>
      </c>
      <c r="U1126" s="3">
        <v>260652.47375999996</v>
      </c>
      <c r="V1126" s="163">
        <f ca="1">SUM(INDIRECT(Inputs!$C$11&amp;ROW()&amp;":"&amp;Inputs!$C$12&amp;ROW()))</f>
        <v>22631.702379999999</v>
      </c>
      <c r="W1126" s="163">
        <f ca="1">SUM(INDIRECT(Inputs!$C$13&amp;ROW()&amp;":"&amp;Inputs!$C$14&amp;ROW()))</f>
        <v>200889.11849999998</v>
      </c>
      <c r="X1126" s="3" t="str">
        <f>IF(COUNTIFS(Lookups!$A:$A,C1126)=1,"Gross Sales","")</f>
        <v/>
      </c>
      <c r="Y1126" s="3" t="str">
        <f>IF(COUNTIFS(Lookups!$D:$D,C1126)=1,"Bar Sales","")</f>
        <v/>
      </c>
      <c r="Z1126" s="3" t="str">
        <f>IFERROR(VLOOKUP(C1126*1,Lookups!$D:$F,3,FALSE),"")</f>
        <v/>
      </c>
      <c r="AA1126" s="3" t="str">
        <f>IFERROR(VLOOKUP($C1126*1,Lookups!$H:$N,3,FALSE),"")</f>
        <v>Sales</v>
      </c>
      <c r="AB1126" s="3" t="str">
        <f>IFERROR(VLOOKUP($C1126*1,Lookups!$H:$N,4,FALSE),"")</f>
        <v>Dinner</v>
      </c>
      <c r="AC1126" s="3" t="str">
        <f>IFERROR(VLOOKUP($C1126*1,Lookups!$H:$N,5,FALSE),"")</f>
        <v>Dining room</v>
      </c>
      <c r="AD1126" s="3" t="str">
        <f>IFERROR(VLOOKUP($C1126*1,Lookups!$H:$N,6,FALSE),"")</f>
        <v>Bev</v>
      </c>
      <c r="AE1126" s="3" t="str">
        <f>IFERROR(VLOOKUP($C1126*1,Lookups!$H:$N,7,FALSE),"")</f>
        <v>Liquor</v>
      </c>
      <c r="AF1126" s="3" t="str">
        <f>VLOOKUP(B1126*1,Stores!$A:$C,3,FALSE)</f>
        <v>DFDE</v>
      </c>
    </row>
    <row r="1127" spans="1:32">
      <c r="A1127" s="3" t="s">
        <v>917</v>
      </c>
      <c r="B1127" s="3" t="s">
        <v>921</v>
      </c>
      <c r="C1127" s="3">
        <v>999233</v>
      </c>
      <c r="D1127" s="3" t="s">
        <v>918</v>
      </c>
      <c r="E1127" s="3" t="s">
        <v>561</v>
      </c>
      <c r="F1127" s="3">
        <v>2016</v>
      </c>
      <c r="G1127" s="164">
        <v>0</v>
      </c>
      <c r="H1127" s="3">
        <v>19186.282499999998</v>
      </c>
      <c r="I1127" s="3">
        <v>21147.669620000001</v>
      </c>
      <c r="J1127" s="3">
        <v>25182.478579999995</v>
      </c>
      <c r="K1127" s="3">
        <v>19128.633300000001</v>
      </c>
      <c r="L1127" s="3">
        <v>16670.239809999999</v>
      </c>
      <c r="M1127" s="3">
        <v>21764.562749999997</v>
      </c>
      <c r="N1127" s="3">
        <v>17844.953559999998</v>
      </c>
      <c r="O1127" s="3">
        <v>23216.12846</v>
      </c>
      <c r="P1127" s="3">
        <v>19488.410199999998</v>
      </c>
      <c r="Q1127" s="3">
        <v>13353.620279999999</v>
      </c>
      <c r="R1127" s="3">
        <v>18304.529039999998</v>
      </c>
      <c r="S1127" s="3">
        <v>20453.209560000003</v>
      </c>
      <c r="T1127" s="3">
        <v>27155.768639999998</v>
      </c>
      <c r="U1127" s="3">
        <v>262896.48630000005</v>
      </c>
      <c r="V1127" s="163">
        <f ca="1">SUM(INDIRECT(Inputs!$C$11&amp;ROW()&amp;":"&amp;Inputs!$C$12&amp;ROW()))</f>
        <v>13353.620279999999</v>
      </c>
      <c r="W1127" s="163">
        <f ca="1">SUM(INDIRECT(Inputs!$C$13&amp;ROW()&amp;":"&amp;Inputs!$C$14&amp;ROW()))</f>
        <v>196982.97906000001</v>
      </c>
      <c r="X1127" s="3" t="str">
        <f>IF(COUNTIFS(Lookups!$A:$A,C1127)=1,"Gross Sales","")</f>
        <v/>
      </c>
      <c r="Y1127" s="3" t="str">
        <f>IF(COUNTIFS(Lookups!$D:$D,C1127)=1,"Bar Sales","")</f>
        <v/>
      </c>
      <c r="Z1127" s="3" t="str">
        <f>IFERROR(VLOOKUP(C1127*1,Lookups!$D:$F,3,FALSE),"")</f>
        <v/>
      </c>
      <c r="AA1127" s="3" t="str">
        <f>IFERROR(VLOOKUP($C1127*1,Lookups!$H:$N,3,FALSE),"")</f>
        <v>Sales</v>
      </c>
      <c r="AB1127" s="3" t="str">
        <f>IFERROR(VLOOKUP($C1127*1,Lookups!$H:$N,4,FALSE),"")</f>
        <v>Dinner</v>
      </c>
      <c r="AC1127" s="3" t="str">
        <f>IFERROR(VLOOKUP($C1127*1,Lookups!$H:$N,5,FALSE),"")</f>
        <v>Dining room</v>
      </c>
      <c r="AD1127" s="3" t="str">
        <f>IFERROR(VLOOKUP($C1127*1,Lookups!$H:$N,6,FALSE),"")</f>
        <v>Bev</v>
      </c>
      <c r="AE1127" s="3" t="str">
        <f>IFERROR(VLOOKUP($C1127*1,Lookups!$H:$N,7,FALSE),"")</f>
        <v>Liquor</v>
      </c>
      <c r="AF1127" s="3" t="str">
        <f>VLOOKUP(B1127*1,Stores!$A:$C,3,FALSE)</f>
        <v>DFDE</v>
      </c>
    </row>
    <row r="1128" spans="1:32">
      <c r="A1128" s="3" t="s">
        <v>917</v>
      </c>
      <c r="B1128" s="3" t="s">
        <v>922</v>
      </c>
      <c r="C1128" s="3">
        <v>999233</v>
      </c>
      <c r="D1128" s="3" t="s">
        <v>918</v>
      </c>
      <c r="E1128" s="3" t="s">
        <v>561</v>
      </c>
      <c r="F1128" s="3">
        <v>2016</v>
      </c>
      <c r="G1128" s="164">
        <v>0</v>
      </c>
      <c r="H1128" s="3">
        <v>17528.69685</v>
      </c>
      <c r="I1128" s="3">
        <v>22071.838319999999</v>
      </c>
      <c r="J1128" s="3">
        <v>14208.491779999998</v>
      </c>
      <c r="K1128" s="3">
        <v>15595.147749999998</v>
      </c>
      <c r="L1128" s="3">
        <v>16225.220759999998</v>
      </c>
      <c r="M1128" s="3">
        <v>15277.908799999999</v>
      </c>
      <c r="N1128" s="3">
        <v>12244.082059999997</v>
      </c>
      <c r="O1128" s="3">
        <v>15477.99309</v>
      </c>
      <c r="P1128" s="3">
        <v>13652.535959999999</v>
      </c>
      <c r="Q1128" s="3">
        <v>15584.866359999998</v>
      </c>
      <c r="R1128" s="3">
        <v>13031.074560000001</v>
      </c>
      <c r="S1128" s="3">
        <v>15561.084419999999</v>
      </c>
      <c r="T1128" s="3">
        <v>19298.515599999999</v>
      </c>
      <c r="U1128" s="3">
        <v>205757.45630999998</v>
      </c>
      <c r="V1128" s="163">
        <f ca="1">SUM(INDIRECT(Inputs!$C$11&amp;ROW()&amp;":"&amp;Inputs!$C$12&amp;ROW()))</f>
        <v>15584.866359999998</v>
      </c>
      <c r="W1128" s="163">
        <f ca="1">SUM(INDIRECT(Inputs!$C$13&amp;ROW()&amp;":"&amp;Inputs!$C$14&amp;ROW()))</f>
        <v>157866.78172999999</v>
      </c>
      <c r="X1128" s="3" t="str">
        <f>IF(COUNTIFS(Lookups!$A:$A,C1128)=1,"Gross Sales","")</f>
        <v/>
      </c>
      <c r="Y1128" s="3" t="str">
        <f>IF(COUNTIFS(Lookups!$D:$D,C1128)=1,"Bar Sales","")</f>
        <v/>
      </c>
      <c r="Z1128" s="3" t="str">
        <f>IFERROR(VLOOKUP(C1128*1,Lookups!$D:$F,3,FALSE),"")</f>
        <v/>
      </c>
      <c r="AA1128" s="3" t="str">
        <f>IFERROR(VLOOKUP($C1128*1,Lookups!$H:$N,3,FALSE),"")</f>
        <v>Sales</v>
      </c>
      <c r="AB1128" s="3" t="str">
        <f>IFERROR(VLOOKUP($C1128*1,Lookups!$H:$N,4,FALSE),"")</f>
        <v>Dinner</v>
      </c>
      <c r="AC1128" s="3" t="str">
        <f>IFERROR(VLOOKUP($C1128*1,Lookups!$H:$N,5,FALSE),"")</f>
        <v>Dining room</v>
      </c>
      <c r="AD1128" s="3" t="str">
        <f>IFERROR(VLOOKUP($C1128*1,Lookups!$H:$N,6,FALSE),"")</f>
        <v>Bev</v>
      </c>
      <c r="AE1128" s="3" t="str">
        <f>IFERROR(VLOOKUP($C1128*1,Lookups!$H:$N,7,FALSE),"")</f>
        <v>Liquor</v>
      </c>
      <c r="AF1128" s="3" t="str">
        <f>VLOOKUP(B1128*1,Stores!$A:$C,3,FALSE)</f>
        <v>DFDE</v>
      </c>
    </row>
    <row r="1129" spans="1:32">
      <c r="A1129" s="3" t="s">
        <v>917</v>
      </c>
      <c r="B1129" s="3" t="s">
        <v>923</v>
      </c>
      <c r="C1129" s="3">
        <v>999233</v>
      </c>
      <c r="D1129" s="3" t="s">
        <v>918</v>
      </c>
      <c r="E1129" s="3" t="s">
        <v>561</v>
      </c>
      <c r="F1129" s="3">
        <v>2016</v>
      </c>
      <c r="G1129" s="164">
        <v>0</v>
      </c>
      <c r="H1129" s="3">
        <v>20492.375680000001</v>
      </c>
      <c r="I1129" s="3">
        <v>21237.447069999998</v>
      </c>
      <c r="J1129" s="3">
        <v>16730.362879999997</v>
      </c>
      <c r="K1129" s="3">
        <v>16751.6839</v>
      </c>
      <c r="L1129" s="3">
        <v>26930.72928</v>
      </c>
      <c r="M1129" s="3">
        <v>15264.485599999998</v>
      </c>
      <c r="N1129" s="3">
        <v>13386.709699999999</v>
      </c>
      <c r="O1129" s="3">
        <v>19257.157919999998</v>
      </c>
      <c r="P1129" s="3">
        <v>23549.574649999995</v>
      </c>
      <c r="Q1129" s="3">
        <v>18275.651309999997</v>
      </c>
      <c r="R1129" s="3">
        <v>12941.606579999998</v>
      </c>
      <c r="S1129" s="3">
        <v>13657.25872</v>
      </c>
      <c r="T1129" s="3">
        <v>20331.711119999996</v>
      </c>
      <c r="U1129" s="3">
        <v>238806.75440999996</v>
      </c>
      <c r="V1129" s="163">
        <f ca="1">SUM(INDIRECT(Inputs!$C$11&amp;ROW()&amp;":"&amp;Inputs!$C$12&amp;ROW()))</f>
        <v>18275.651309999997</v>
      </c>
      <c r="W1129" s="163">
        <f ca="1">SUM(INDIRECT(Inputs!$C$13&amp;ROW()&amp;":"&amp;Inputs!$C$14&amp;ROW()))</f>
        <v>191876.17798999997</v>
      </c>
      <c r="X1129" s="3" t="str">
        <f>IF(COUNTIFS(Lookups!$A:$A,C1129)=1,"Gross Sales","")</f>
        <v/>
      </c>
      <c r="Y1129" s="3" t="str">
        <f>IF(COUNTIFS(Lookups!$D:$D,C1129)=1,"Bar Sales","")</f>
        <v/>
      </c>
      <c r="Z1129" s="3" t="str">
        <f>IFERROR(VLOOKUP(C1129*1,Lookups!$D:$F,3,FALSE),"")</f>
        <v/>
      </c>
      <c r="AA1129" s="3" t="str">
        <f>IFERROR(VLOOKUP($C1129*1,Lookups!$H:$N,3,FALSE),"")</f>
        <v>Sales</v>
      </c>
      <c r="AB1129" s="3" t="str">
        <f>IFERROR(VLOOKUP($C1129*1,Lookups!$H:$N,4,FALSE),"")</f>
        <v>Dinner</v>
      </c>
      <c r="AC1129" s="3" t="str">
        <f>IFERROR(VLOOKUP($C1129*1,Lookups!$H:$N,5,FALSE),"")</f>
        <v>Dining room</v>
      </c>
      <c r="AD1129" s="3" t="str">
        <f>IFERROR(VLOOKUP($C1129*1,Lookups!$H:$N,6,FALSE),"")</f>
        <v>Bev</v>
      </c>
      <c r="AE1129" s="3" t="str">
        <f>IFERROR(VLOOKUP($C1129*1,Lookups!$H:$N,7,FALSE),"")</f>
        <v>Liquor</v>
      </c>
      <c r="AF1129" s="3" t="str">
        <f>VLOOKUP(B1129*1,Stores!$A:$C,3,FALSE)</f>
        <v>DFDE</v>
      </c>
    </row>
    <row r="1130" spans="1:32">
      <c r="A1130" s="3" t="s">
        <v>917</v>
      </c>
      <c r="B1130" s="3" t="s">
        <v>924</v>
      </c>
      <c r="C1130" s="3">
        <v>999233</v>
      </c>
      <c r="D1130" s="3" t="s">
        <v>918</v>
      </c>
      <c r="E1130" s="3" t="s">
        <v>561</v>
      </c>
      <c r="F1130" s="3">
        <v>2016</v>
      </c>
      <c r="G1130" s="164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1543.2574499999998</v>
      </c>
      <c r="Q1130" s="3">
        <v>28602.119699999999</v>
      </c>
      <c r="R1130" s="3">
        <v>33753.607859999996</v>
      </c>
      <c r="S1130" s="3">
        <v>21965.950860000001</v>
      </c>
      <c r="T1130" s="3">
        <v>36123.624039999995</v>
      </c>
      <c r="U1130" s="3">
        <v>121988.55991</v>
      </c>
      <c r="V1130" s="163">
        <f ca="1">SUM(INDIRECT(Inputs!$C$11&amp;ROW()&amp;":"&amp;Inputs!$C$12&amp;ROW()))</f>
        <v>28602.119699999999</v>
      </c>
      <c r="W1130" s="163">
        <f ca="1">SUM(INDIRECT(Inputs!$C$13&amp;ROW()&amp;":"&amp;Inputs!$C$14&amp;ROW()))</f>
        <v>30145.37715</v>
      </c>
      <c r="X1130" s="3" t="str">
        <f>IF(COUNTIFS(Lookups!$A:$A,C1130)=1,"Gross Sales","")</f>
        <v/>
      </c>
      <c r="Y1130" s="3" t="str">
        <f>IF(COUNTIFS(Lookups!$D:$D,C1130)=1,"Bar Sales","")</f>
        <v/>
      </c>
      <c r="Z1130" s="3" t="str">
        <f>IFERROR(VLOOKUP(C1130*1,Lookups!$D:$F,3,FALSE),"")</f>
        <v/>
      </c>
      <c r="AA1130" s="3" t="str">
        <f>IFERROR(VLOOKUP($C1130*1,Lookups!$H:$N,3,FALSE),"")</f>
        <v>Sales</v>
      </c>
      <c r="AB1130" s="3" t="str">
        <f>IFERROR(VLOOKUP($C1130*1,Lookups!$H:$N,4,FALSE),"")</f>
        <v>Dinner</v>
      </c>
      <c r="AC1130" s="3" t="str">
        <f>IFERROR(VLOOKUP($C1130*1,Lookups!$H:$N,5,FALSE),"")</f>
        <v>Dining room</v>
      </c>
      <c r="AD1130" s="3" t="str">
        <f>IFERROR(VLOOKUP($C1130*1,Lookups!$H:$N,6,FALSE),"")</f>
        <v>Bev</v>
      </c>
      <c r="AE1130" s="3" t="str">
        <f>IFERROR(VLOOKUP($C1130*1,Lookups!$H:$N,7,FALSE),"")</f>
        <v>Liquor</v>
      </c>
      <c r="AF1130" s="3" t="str">
        <f>VLOOKUP(B1130*1,Stores!$A:$C,3,FALSE)</f>
        <v>DFDE</v>
      </c>
    </row>
    <row r="1131" spans="1:32">
      <c r="A1131" s="3" t="s">
        <v>917</v>
      </c>
      <c r="B1131" s="3" t="s">
        <v>925</v>
      </c>
      <c r="C1131" s="3">
        <v>999233</v>
      </c>
      <c r="D1131" s="3" t="s">
        <v>918</v>
      </c>
      <c r="E1131" s="3" t="s">
        <v>561</v>
      </c>
      <c r="F1131" s="3">
        <v>2016</v>
      </c>
      <c r="G1131" s="164">
        <v>0</v>
      </c>
      <c r="H1131" s="3">
        <v>13150.779039999998</v>
      </c>
      <c r="I1131" s="3">
        <v>22025.257519999999</v>
      </c>
      <c r="J1131" s="3">
        <v>20002.462199999998</v>
      </c>
      <c r="K1131" s="3">
        <v>9409.4800799999994</v>
      </c>
      <c r="L1131" s="3">
        <v>10953.1422</v>
      </c>
      <c r="M1131" s="3">
        <v>10752.0952</v>
      </c>
      <c r="N1131" s="3">
        <v>6498.3889600000002</v>
      </c>
      <c r="O1131" s="3">
        <v>6400.3340799999996</v>
      </c>
      <c r="P1131" s="3">
        <v>13626.555039999999</v>
      </c>
      <c r="Q1131" s="3">
        <v>24242.406300000002</v>
      </c>
      <c r="R1131" s="3">
        <v>14073.135999999999</v>
      </c>
      <c r="S1131" s="3">
        <v>12825.730749999997</v>
      </c>
      <c r="T1131" s="3">
        <v>13250.97522</v>
      </c>
      <c r="U1131" s="3">
        <v>177210.74258999995</v>
      </c>
      <c r="V1131" s="163">
        <f ca="1">SUM(INDIRECT(Inputs!$C$11&amp;ROW()&amp;":"&amp;Inputs!$C$12&amp;ROW()))</f>
        <v>24242.406300000002</v>
      </c>
      <c r="W1131" s="163">
        <f ca="1">SUM(INDIRECT(Inputs!$C$13&amp;ROW()&amp;":"&amp;Inputs!$C$14&amp;ROW()))</f>
        <v>137060.90061999997</v>
      </c>
      <c r="X1131" s="3" t="str">
        <f>IF(COUNTIFS(Lookups!$A:$A,C1131)=1,"Gross Sales","")</f>
        <v/>
      </c>
      <c r="Y1131" s="3" t="str">
        <f>IF(COUNTIFS(Lookups!$D:$D,C1131)=1,"Bar Sales","")</f>
        <v/>
      </c>
      <c r="Z1131" s="3" t="str">
        <f>IFERROR(VLOOKUP(C1131*1,Lookups!$D:$F,3,FALSE),"")</f>
        <v/>
      </c>
      <c r="AA1131" s="3" t="str">
        <f>IFERROR(VLOOKUP($C1131*1,Lookups!$H:$N,3,FALSE),"")</f>
        <v>Sales</v>
      </c>
      <c r="AB1131" s="3" t="str">
        <f>IFERROR(VLOOKUP($C1131*1,Lookups!$H:$N,4,FALSE),"")</f>
        <v>Dinner</v>
      </c>
      <c r="AC1131" s="3" t="str">
        <f>IFERROR(VLOOKUP($C1131*1,Lookups!$H:$N,5,FALSE),"")</f>
        <v>Dining room</v>
      </c>
      <c r="AD1131" s="3" t="str">
        <f>IFERROR(VLOOKUP($C1131*1,Lookups!$H:$N,6,FALSE),"")</f>
        <v>Bev</v>
      </c>
      <c r="AE1131" s="3" t="str">
        <f>IFERROR(VLOOKUP($C1131*1,Lookups!$H:$N,7,FALSE),"")</f>
        <v>Liquor</v>
      </c>
      <c r="AF1131" s="3" t="str">
        <f>VLOOKUP(B1131*1,Stores!$A:$C,3,FALSE)</f>
        <v>DFDE</v>
      </c>
    </row>
    <row r="1132" spans="1:32">
      <c r="A1132" s="3" t="s">
        <v>917</v>
      </c>
      <c r="B1132" s="3" t="s">
        <v>926</v>
      </c>
      <c r="C1132" s="3">
        <v>999233</v>
      </c>
      <c r="D1132" s="3" t="s">
        <v>918</v>
      </c>
      <c r="E1132" s="3" t="s">
        <v>561</v>
      </c>
      <c r="F1132" s="3">
        <v>2016</v>
      </c>
      <c r="G1132" s="164">
        <v>0</v>
      </c>
      <c r="H1132" s="3">
        <v>71218.30743999999</v>
      </c>
      <c r="I1132" s="3">
        <v>80488.310069999992</v>
      </c>
      <c r="J1132" s="3">
        <v>82960.905299999984</v>
      </c>
      <c r="K1132" s="3">
        <v>89256.402199999997</v>
      </c>
      <c r="L1132" s="3">
        <v>95465.616819999996</v>
      </c>
      <c r="M1132" s="3">
        <v>63344.427299999996</v>
      </c>
      <c r="N1132" s="3">
        <v>68212.227999999988</v>
      </c>
      <c r="O1132" s="3">
        <v>57026.830139999998</v>
      </c>
      <c r="P1132" s="3">
        <v>68210.893169999996</v>
      </c>
      <c r="Q1132" s="3">
        <v>67513.524539999999</v>
      </c>
      <c r="R1132" s="3">
        <v>69237.604800000001</v>
      </c>
      <c r="S1132" s="3">
        <v>101942.01863999999</v>
      </c>
      <c r="T1132" s="3">
        <v>113040.40229999999</v>
      </c>
      <c r="U1132" s="3">
        <v>1027917.4707199998</v>
      </c>
      <c r="V1132" s="163">
        <f ca="1">SUM(INDIRECT(Inputs!$C$11&amp;ROW()&amp;":"&amp;Inputs!$C$12&amp;ROW()))</f>
        <v>67513.524539999999</v>
      </c>
      <c r="W1132" s="163">
        <f ca="1">SUM(INDIRECT(Inputs!$C$13&amp;ROW()&amp;":"&amp;Inputs!$C$14&amp;ROW()))</f>
        <v>743697.4449799998</v>
      </c>
      <c r="X1132" s="3" t="str">
        <f>IF(COUNTIFS(Lookups!$A:$A,C1132)=1,"Gross Sales","")</f>
        <v/>
      </c>
      <c r="Y1132" s="3" t="str">
        <f>IF(COUNTIFS(Lookups!$D:$D,C1132)=1,"Bar Sales","")</f>
        <v/>
      </c>
      <c r="Z1132" s="3" t="str">
        <f>IFERROR(VLOOKUP(C1132*1,Lookups!$D:$F,3,FALSE),"")</f>
        <v/>
      </c>
      <c r="AA1132" s="3" t="str">
        <f>IFERROR(VLOOKUP($C1132*1,Lookups!$H:$N,3,FALSE),"")</f>
        <v>Sales</v>
      </c>
      <c r="AB1132" s="3" t="str">
        <f>IFERROR(VLOOKUP($C1132*1,Lookups!$H:$N,4,FALSE),"")</f>
        <v>Dinner</v>
      </c>
      <c r="AC1132" s="3" t="str">
        <f>IFERROR(VLOOKUP($C1132*1,Lookups!$H:$N,5,FALSE),"")</f>
        <v>Dining room</v>
      </c>
      <c r="AD1132" s="3" t="str">
        <f>IFERROR(VLOOKUP($C1132*1,Lookups!$H:$N,6,FALSE),"")</f>
        <v>Bev</v>
      </c>
      <c r="AE1132" s="3" t="str">
        <f>IFERROR(VLOOKUP($C1132*1,Lookups!$H:$N,7,FALSE),"")</f>
        <v>Liquor</v>
      </c>
      <c r="AF1132" s="3" t="str">
        <f>VLOOKUP(B1132*1,Stores!$A:$C,3,FALSE)</f>
        <v>DFDE</v>
      </c>
    </row>
    <row r="1133" spans="1:32">
      <c r="A1133" s="3" t="s">
        <v>917</v>
      </c>
      <c r="B1133" s="3" t="s">
        <v>927</v>
      </c>
      <c r="C1133" s="3">
        <v>999233</v>
      </c>
      <c r="D1133" s="3" t="s">
        <v>918</v>
      </c>
      <c r="E1133" s="3" t="s">
        <v>561</v>
      </c>
      <c r="F1133" s="3">
        <v>2016</v>
      </c>
      <c r="G1133" s="164">
        <v>0</v>
      </c>
      <c r="H1133" s="3">
        <v>30150.973439999998</v>
      </c>
      <c r="I1133" s="3">
        <v>44366.436799999996</v>
      </c>
      <c r="J1133" s="3">
        <v>33884.119709999999</v>
      </c>
      <c r="K1133" s="3">
        <v>46210.603949999997</v>
      </c>
      <c r="L1133" s="3">
        <v>69817.550879999995</v>
      </c>
      <c r="M1133" s="3">
        <v>24014.766439999999</v>
      </c>
      <c r="N1133" s="3">
        <v>29870.349459999994</v>
      </c>
      <c r="O1133" s="3">
        <v>42406.003710000005</v>
      </c>
      <c r="P1133" s="3">
        <v>49974.481479999995</v>
      </c>
      <c r="Q1133" s="3">
        <v>45872.257199999993</v>
      </c>
      <c r="R1133" s="3">
        <v>29099.818439999999</v>
      </c>
      <c r="S1133" s="3">
        <v>31669.044539999995</v>
      </c>
      <c r="T1133" s="3">
        <v>57021.721469999997</v>
      </c>
      <c r="U1133" s="3">
        <v>534358.12751999998</v>
      </c>
      <c r="V1133" s="163">
        <f ca="1">SUM(INDIRECT(Inputs!$C$11&amp;ROW()&amp;":"&amp;Inputs!$C$12&amp;ROW()))</f>
        <v>45872.257199999993</v>
      </c>
      <c r="W1133" s="163">
        <f ca="1">SUM(INDIRECT(Inputs!$C$13&amp;ROW()&amp;":"&amp;Inputs!$C$14&amp;ROW()))</f>
        <v>416567.54307000001</v>
      </c>
      <c r="X1133" s="3" t="str">
        <f>IF(COUNTIFS(Lookups!$A:$A,C1133)=1,"Gross Sales","")</f>
        <v/>
      </c>
      <c r="Y1133" s="3" t="str">
        <f>IF(COUNTIFS(Lookups!$D:$D,C1133)=1,"Bar Sales","")</f>
        <v/>
      </c>
      <c r="Z1133" s="3" t="str">
        <f>IFERROR(VLOOKUP(C1133*1,Lookups!$D:$F,3,FALSE),"")</f>
        <v/>
      </c>
      <c r="AA1133" s="3" t="str">
        <f>IFERROR(VLOOKUP($C1133*1,Lookups!$H:$N,3,FALSE),"")</f>
        <v>Sales</v>
      </c>
      <c r="AB1133" s="3" t="str">
        <f>IFERROR(VLOOKUP($C1133*1,Lookups!$H:$N,4,FALSE),"")</f>
        <v>Dinner</v>
      </c>
      <c r="AC1133" s="3" t="str">
        <f>IFERROR(VLOOKUP($C1133*1,Lookups!$H:$N,5,FALSE),"")</f>
        <v>Dining room</v>
      </c>
      <c r="AD1133" s="3" t="str">
        <f>IFERROR(VLOOKUP($C1133*1,Lookups!$H:$N,6,FALSE),"")</f>
        <v>Bev</v>
      </c>
      <c r="AE1133" s="3" t="str">
        <f>IFERROR(VLOOKUP($C1133*1,Lookups!$H:$N,7,FALSE),"")</f>
        <v>Liquor</v>
      </c>
      <c r="AF1133" s="3" t="str">
        <f>VLOOKUP(B1133*1,Stores!$A:$C,3,FALSE)</f>
        <v>DFDE</v>
      </c>
    </row>
    <row r="1134" spans="1:32">
      <c r="A1134" s="3" t="s">
        <v>917</v>
      </c>
      <c r="B1134" s="3" t="s">
        <v>928</v>
      </c>
      <c r="C1134" s="3">
        <v>999233</v>
      </c>
      <c r="D1134" s="3" t="s">
        <v>918</v>
      </c>
      <c r="E1134" s="3" t="s">
        <v>561</v>
      </c>
      <c r="F1134" s="3">
        <v>2016</v>
      </c>
      <c r="G1134" s="164">
        <v>0</v>
      </c>
      <c r="H1134" s="3">
        <v>29435.689359999997</v>
      </c>
      <c r="I1134" s="3">
        <v>22053.11332</v>
      </c>
      <c r="J1134" s="3">
        <v>23610.50937</v>
      </c>
      <c r="K1134" s="3">
        <v>14165.041800000001</v>
      </c>
      <c r="L1134" s="3">
        <v>14278.969249999998</v>
      </c>
      <c r="M1134" s="3">
        <v>18735.411659999998</v>
      </c>
      <c r="N1134" s="3">
        <v>18019.68</v>
      </c>
      <c r="O1134" s="3">
        <v>15964.783730000001</v>
      </c>
      <c r="P1134" s="3">
        <v>18808.5681</v>
      </c>
      <c r="Q1134" s="3">
        <v>22827.220079999999</v>
      </c>
      <c r="R1134" s="3">
        <v>23035.540710000001</v>
      </c>
      <c r="S1134" s="3">
        <v>18355.386979999999</v>
      </c>
      <c r="T1134" s="3">
        <v>19175.582649999997</v>
      </c>
      <c r="U1134" s="3">
        <v>258465.49700999999</v>
      </c>
      <c r="V1134" s="163">
        <f ca="1">SUM(INDIRECT(Inputs!$C$11&amp;ROW()&amp;":"&amp;Inputs!$C$12&amp;ROW()))</f>
        <v>22827.220079999999</v>
      </c>
      <c r="W1134" s="163">
        <f ca="1">SUM(INDIRECT(Inputs!$C$13&amp;ROW()&amp;":"&amp;Inputs!$C$14&amp;ROW()))</f>
        <v>197898.98666999998</v>
      </c>
      <c r="X1134" s="3" t="str">
        <f>IF(COUNTIFS(Lookups!$A:$A,C1134)=1,"Gross Sales","")</f>
        <v/>
      </c>
      <c r="Y1134" s="3" t="str">
        <f>IF(COUNTIFS(Lookups!$D:$D,C1134)=1,"Bar Sales","")</f>
        <v/>
      </c>
      <c r="Z1134" s="3" t="str">
        <f>IFERROR(VLOOKUP(C1134*1,Lookups!$D:$F,3,FALSE),"")</f>
        <v/>
      </c>
      <c r="AA1134" s="3" t="str">
        <f>IFERROR(VLOOKUP($C1134*1,Lookups!$H:$N,3,FALSE),"")</f>
        <v>Sales</v>
      </c>
      <c r="AB1134" s="3" t="str">
        <f>IFERROR(VLOOKUP($C1134*1,Lookups!$H:$N,4,FALSE),"")</f>
        <v>Dinner</v>
      </c>
      <c r="AC1134" s="3" t="str">
        <f>IFERROR(VLOOKUP($C1134*1,Lookups!$H:$N,5,FALSE),"")</f>
        <v>Dining room</v>
      </c>
      <c r="AD1134" s="3" t="str">
        <f>IFERROR(VLOOKUP($C1134*1,Lookups!$H:$N,6,FALSE),"")</f>
        <v>Bev</v>
      </c>
      <c r="AE1134" s="3" t="str">
        <f>IFERROR(VLOOKUP($C1134*1,Lookups!$H:$N,7,FALSE),"")</f>
        <v>Liquor</v>
      </c>
      <c r="AF1134" s="3" t="str">
        <f>VLOOKUP(B1134*1,Stores!$A:$C,3,FALSE)</f>
        <v>DFDE</v>
      </c>
    </row>
    <row r="1135" spans="1:32">
      <c r="A1135" s="3" t="s">
        <v>917</v>
      </c>
      <c r="B1135" s="3" t="s">
        <v>929</v>
      </c>
      <c r="C1135" s="3">
        <v>999233</v>
      </c>
      <c r="D1135" s="3" t="s">
        <v>918</v>
      </c>
      <c r="E1135" s="3" t="s">
        <v>561</v>
      </c>
      <c r="F1135" s="3">
        <v>2016</v>
      </c>
      <c r="G1135" s="164">
        <v>0</v>
      </c>
      <c r="H1135" s="3">
        <v>21561.074919999999</v>
      </c>
      <c r="I1135" s="3">
        <v>22570.946789999998</v>
      </c>
      <c r="J1135" s="3">
        <v>13617.1854</v>
      </c>
      <c r="K1135" s="3">
        <v>11352.019279999999</v>
      </c>
      <c r="L1135" s="3">
        <v>12339.20268</v>
      </c>
      <c r="M1135" s="3">
        <v>9469.7785000000003</v>
      </c>
      <c r="N1135" s="3">
        <v>7616.0489999999991</v>
      </c>
      <c r="O1135" s="3">
        <v>10963.045239999999</v>
      </c>
      <c r="P1135" s="3">
        <v>9383.7875599999988</v>
      </c>
      <c r="Q1135" s="3">
        <v>11515.148400000002</v>
      </c>
      <c r="R1135" s="3">
        <v>10335.447849999999</v>
      </c>
      <c r="S1135" s="3">
        <v>11731.191780000001</v>
      </c>
      <c r="T1135" s="3">
        <v>15010.13514</v>
      </c>
      <c r="U1135" s="3">
        <v>167465.01254</v>
      </c>
      <c r="V1135" s="163">
        <f ca="1">SUM(INDIRECT(Inputs!$C$11&amp;ROW()&amp;":"&amp;Inputs!$C$12&amp;ROW()))</f>
        <v>11515.148400000002</v>
      </c>
      <c r="W1135" s="163">
        <f ca="1">SUM(INDIRECT(Inputs!$C$13&amp;ROW()&amp;":"&amp;Inputs!$C$14&amp;ROW()))</f>
        <v>130388.23777000001</v>
      </c>
      <c r="X1135" s="3" t="str">
        <f>IF(COUNTIFS(Lookups!$A:$A,C1135)=1,"Gross Sales","")</f>
        <v/>
      </c>
      <c r="Y1135" s="3" t="str">
        <f>IF(COUNTIFS(Lookups!$D:$D,C1135)=1,"Bar Sales","")</f>
        <v/>
      </c>
      <c r="Z1135" s="3" t="str">
        <f>IFERROR(VLOOKUP(C1135*1,Lookups!$D:$F,3,FALSE),"")</f>
        <v/>
      </c>
      <c r="AA1135" s="3" t="str">
        <f>IFERROR(VLOOKUP($C1135*1,Lookups!$H:$N,3,FALSE),"")</f>
        <v>Sales</v>
      </c>
      <c r="AB1135" s="3" t="str">
        <f>IFERROR(VLOOKUP($C1135*1,Lookups!$H:$N,4,FALSE),"")</f>
        <v>Dinner</v>
      </c>
      <c r="AC1135" s="3" t="str">
        <f>IFERROR(VLOOKUP($C1135*1,Lookups!$H:$N,5,FALSE),"")</f>
        <v>Dining room</v>
      </c>
      <c r="AD1135" s="3" t="str">
        <f>IFERROR(VLOOKUP($C1135*1,Lookups!$H:$N,6,FALSE),"")</f>
        <v>Bev</v>
      </c>
      <c r="AE1135" s="3" t="str">
        <f>IFERROR(VLOOKUP($C1135*1,Lookups!$H:$N,7,FALSE),"")</f>
        <v>Liquor</v>
      </c>
      <c r="AF1135" s="3" t="str">
        <f>VLOOKUP(B1135*1,Stores!$A:$C,3,FALSE)</f>
        <v>DFDE</v>
      </c>
    </row>
    <row r="1136" spans="1:32">
      <c r="A1136" s="3" t="s">
        <v>917</v>
      </c>
      <c r="B1136" s="3" t="s">
        <v>930</v>
      </c>
      <c r="C1136" s="3">
        <v>999233</v>
      </c>
      <c r="D1136" s="3" t="s">
        <v>918</v>
      </c>
      <c r="E1136" s="3" t="s">
        <v>561</v>
      </c>
      <c r="F1136" s="3">
        <v>2016</v>
      </c>
      <c r="G1136" s="164">
        <v>0</v>
      </c>
      <c r="H1136" s="3">
        <v>18307.854879999999</v>
      </c>
      <c r="I1136" s="3">
        <v>24442.355349999998</v>
      </c>
      <c r="J1136" s="3">
        <v>26447.702399999998</v>
      </c>
      <c r="K1136" s="3">
        <v>27610.222079999996</v>
      </c>
      <c r="L1136" s="3">
        <v>24051.17568</v>
      </c>
      <c r="M1136" s="3">
        <v>20916.90468</v>
      </c>
      <c r="N1136" s="3">
        <v>26363.201970000002</v>
      </c>
      <c r="O1136" s="3">
        <v>18629.572849999997</v>
      </c>
      <c r="P1136" s="3">
        <v>27308.08941</v>
      </c>
      <c r="Q1136" s="3">
        <v>25499.537699999997</v>
      </c>
      <c r="R1136" s="3">
        <v>24421.963019999999</v>
      </c>
      <c r="S1136" s="3">
        <v>28604.226000000002</v>
      </c>
      <c r="T1136" s="3">
        <v>28439.150599999997</v>
      </c>
      <c r="U1136" s="3">
        <v>321041.95662000001</v>
      </c>
      <c r="V1136" s="163">
        <f ca="1">SUM(INDIRECT(Inputs!$C$11&amp;ROW()&amp;":"&amp;Inputs!$C$12&amp;ROW()))</f>
        <v>25499.537699999997</v>
      </c>
      <c r="W1136" s="163">
        <f ca="1">SUM(INDIRECT(Inputs!$C$13&amp;ROW()&amp;":"&amp;Inputs!$C$14&amp;ROW()))</f>
        <v>239576.61699999997</v>
      </c>
      <c r="X1136" s="3" t="str">
        <f>IF(COUNTIFS(Lookups!$A:$A,C1136)=1,"Gross Sales","")</f>
        <v/>
      </c>
      <c r="Y1136" s="3" t="str">
        <f>IF(COUNTIFS(Lookups!$D:$D,C1136)=1,"Bar Sales","")</f>
        <v/>
      </c>
      <c r="Z1136" s="3" t="str">
        <f>IFERROR(VLOOKUP(C1136*1,Lookups!$D:$F,3,FALSE),"")</f>
        <v/>
      </c>
      <c r="AA1136" s="3" t="str">
        <f>IFERROR(VLOOKUP($C1136*1,Lookups!$H:$N,3,FALSE),"")</f>
        <v>Sales</v>
      </c>
      <c r="AB1136" s="3" t="str">
        <f>IFERROR(VLOOKUP($C1136*1,Lookups!$H:$N,4,FALSE),"")</f>
        <v>Dinner</v>
      </c>
      <c r="AC1136" s="3" t="str">
        <f>IFERROR(VLOOKUP($C1136*1,Lookups!$H:$N,5,FALSE),"")</f>
        <v>Dining room</v>
      </c>
      <c r="AD1136" s="3" t="str">
        <f>IFERROR(VLOOKUP($C1136*1,Lookups!$H:$N,6,FALSE),"")</f>
        <v>Bev</v>
      </c>
      <c r="AE1136" s="3" t="str">
        <f>IFERROR(VLOOKUP($C1136*1,Lookups!$H:$N,7,FALSE),"")</f>
        <v>Liquor</v>
      </c>
      <c r="AF1136" s="3" t="str">
        <f>VLOOKUP(B1136*1,Stores!$A:$C,3,FALSE)</f>
        <v>DFDE</v>
      </c>
    </row>
    <row r="1137" spans="1:32">
      <c r="A1137" s="3" t="s">
        <v>917</v>
      </c>
      <c r="B1137" s="3" t="s">
        <v>931</v>
      </c>
      <c r="C1137" s="3">
        <v>999233</v>
      </c>
      <c r="D1137" s="3" t="s">
        <v>918</v>
      </c>
      <c r="E1137" s="3" t="s">
        <v>561</v>
      </c>
      <c r="F1137" s="3">
        <v>2016</v>
      </c>
      <c r="G1137" s="164">
        <v>0</v>
      </c>
      <c r="H1137" s="3">
        <v>35638.055949999994</v>
      </c>
      <c r="I1137" s="3">
        <v>38187.879029999996</v>
      </c>
      <c r="J1137" s="3">
        <v>35968.478699999992</v>
      </c>
      <c r="K1137" s="3">
        <v>37018.991520000003</v>
      </c>
      <c r="L1137" s="3">
        <v>50645.370719999999</v>
      </c>
      <c r="M1137" s="3">
        <v>34971.133890000005</v>
      </c>
      <c r="N1137" s="3">
        <v>36023.222900000001</v>
      </c>
      <c r="O1137" s="3">
        <v>30751.24696</v>
      </c>
      <c r="P1137" s="3">
        <v>27428.57502</v>
      </c>
      <c r="Q1137" s="3">
        <v>57900.275999999991</v>
      </c>
      <c r="R1137" s="3">
        <v>39959.5</v>
      </c>
      <c r="S1137" s="3">
        <v>33494.906199999998</v>
      </c>
      <c r="T1137" s="3">
        <v>48260.200799999991</v>
      </c>
      <c r="U1137" s="3">
        <v>506247.83768999996</v>
      </c>
      <c r="V1137" s="163">
        <f ca="1">SUM(INDIRECT(Inputs!$C$11&amp;ROW()&amp;":"&amp;Inputs!$C$12&amp;ROW()))</f>
        <v>57900.275999999991</v>
      </c>
      <c r="W1137" s="163">
        <f ca="1">SUM(INDIRECT(Inputs!$C$13&amp;ROW()&amp;":"&amp;Inputs!$C$14&amp;ROW()))</f>
        <v>384533.23069</v>
      </c>
      <c r="X1137" s="3" t="str">
        <f>IF(COUNTIFS(Lookups!$A:$A,C1137)=1,"Gross Sales","")</f>
        <v/>
      </c>
      <c r="Y1137" s="3" t="str">
        <f>IF(COUNTIFS(Lookups!$D:$D,C1137)=1,"Bar Sales","")</f>
        <v/>
      </c>
      <c r="Z1137" s="3" t="str">
        <f>IFERROR(VLOOKUP(C1137*1,Lookups!$D:$F,3,FALSE),"")</f>
        <v/>
      </c>
      <c r="AA1137" s="3" t="str">
        <f>IFERROR(VLOOKUP($C1137*1,Lookups!$H:$N,3,FALSE),"")</f>
        <v>Sales</v>
      </c>
      <c r="AB1137" s="3" t="str">
        <f>IFERROR(VLOOKUP($C1137*1,Lookups!$H:$N,4,FALSE),"")</f>
        <v>Dinner</v>
      </c>
      <c r="AC1137" s="3" t="str">
        <f>IFERROR(VLOOKUP($C1137*1,Lookups!$H:$N,5,FALSE),"")</f>
        <v>Dining room</v>
      </c>
      <c r="AD1137" s="3" t="str">
        <f>IFERROR(VLOOKUP($C1137*1,Lookups!$H:$N,6,FALSE),"")</f>
        <v>Bev</v>
      </c>
      <c r="AE1137" s="3" t="str">
        <f>IFERROR(VLOOKUP($C1137*1,Lookups!$H:$N,7,FALSE),"")</f>
        <v>Liquor</v>
      </c>
      <c r="AF1137" s="3" t="str">
        <f>VLOOKUP(B1137*1,Stores!$A:$C,3,FALSE)</f>
        <v>DFDE</v>
      </c>
    </row>
    <row r="1138" spans="1:32">
      <c r="A1138" s="3" t="s">
        <v>917</v>
      </c>
      <c r="B1138" s="3" t="s">
        <v>932</v>
      </c>
      <c r="C1138" s="3">
        <v>999233</v>
      </c>
      <c r="D1138" s="3" t="s">
        <v>918</v>
      </c>
      <c r="E1138" s="3" t="s">
        <v>561</v>
      </c>
      <c r="F1138" s="3">
        <v>2016</v>
      </c>
      <c r="G1138" s="164">
        <v>0</v>
      </c>
      <c r="H1138" s="3">
        <v>18924.976909999998</v>
      </c>
      <c r="I1138" s="3">
        <v>22721.40192</v>
      </c>
      <c r="J1138" s="3">
        <v>20797.070699999997</v>
      </c>
      <c r="K1138" s="3">
        <v>20502.4267</v>
      </c>
      <c r="L1138" s="3">
        <v>13950.119399999998</v>
      </c>
      <c r="M1138" s="3">
        <v>15125.9696</v>
      </c>
      <c r="N1138" s="3">
        <v>16599.380280000001</v>
      </c>
      <c r="O1138" s="3">
        <v>17551.632560000002</v>
      </c>
      <c r="P1138" s="3">
        <v>13735.761479999999</v>
      </c>
      <c r="Q1138" s="3">
        <v>20713.153999999999</v>
      </c>
      <c r="R1138" s="3">
        <v>18795.377439999997</v>
      </c>
      <c r="S1138" s="3">
        <v>28685.493199999997</v>
      </c>
      <c r="T1138" s="3">
        <v>29439.257259999998</v>
      </c>
      <c r="U1138" s="3">
        <v>257542.02145</v>
      </c>
      <c r="V1138" s="163">
        <f ca="1">SUM(INDIRECT(Inputs!$C$11&amp;ROW()&amp;":"&amp;Inputs!$C$12&amp;ROW()))</f>
        <v>20713.153999999999</v>
      </c>
      <c r="W1138" s="163">
        <f ca="1">SUM(INDIRECT(Inputs!$C$13&amp;ROW()&amp;":"&amp;Inputs!$C$14&amp;ROW()))</f>
        <v>180621.89354999998</v>
      </c>
      <c r="X1138" s="3" t="str">
        <f>IF(COUNTIFS(Lookups!$A:$A,C1138)=1,"Gross Sales","")</f>
        <v/>
      </c>
      <c r="Y1138" s="3" t="str">
        <f>IF(COUNTIFS(Lookups!$D:$D,C1138)=1,"Bar Sales","")</f>
        <v/>
      </c>
      <c r="Z1138" s="3" t="str">
        <f>IFERROR(VLOOKUP(C1138*1,Lookups!$D:$F,3,FALSE),"")</f>
        <v/>
      </c>
      <c r="AA1138" s="3" t="str">
        <f>IFERROR(VLOOKUP($C1138*1,Lookups!$H:$N,3,FALSE),"")</f>
        <v>Sales</v>
      </c>
      <c r="AB1138" s="3" t="str">
        <f>IFERROR(VLOOKUP($C1138*1,Lookups!$H:$N,4,FALSE),"")</f>
        <v>Dinner</v>
      </c>
      <c r="AC1138" s="3" t="str">
        <f>IFERROR(VLOOKUP($C1138*1,Lookups!$H:$N,5,FALSE),"")</f>
        <v>Dining room</v>
      </c>
      <c r="AD1138" s="3" t="str">
        <f>IFERROR(VLOOKUP($C1138*1,Lookups!$H:$N,6,FALSE),"")</f>
        <v>Bev</v>
      </c>
      <c r="AE1138" s="3" t="str">
        <f>IFERROR(VLOOKUP($C1138*1,Lookups!$H:$N,7,FALSE),"")</f>
        <v>Liquor</v>
      </c>
      <c r="AF1138" s="3" t="str">
        <f>VLOOKUP(B1138*1,Stores!$A:$C,3,FALSE)</f>
        <v>DFG</v>
      </c>
    </row>
    <row r="1139" spans="1:32">
      <c r="A1139" s="3" t="s">
        <v>917</v>
      </c>
      <c r="B1139" s="3" t="s">
        <v>933</v>
      </c>
      <c r="C1139" s="3">
        <v>999233</v>
      </c>
      <c r="D1139" s="3" t="s">
        <v>918</v>
      </c>
      <c r="E1139" s="3" t="s">
        <v>561</v>
      </c>
      <c r="F1139" s="3">
        <v>2016</v>
      </c>
      <c r="G1139" s="164">
        <v>0</v>
      </c>
      <c r="H1139" s="3">
        <v>14665.687399999999</v>
      </c>
      <c r="I1139" s="3">
        <v>18148.231849999996</v>
      </c>
      <c r="J1139" s="3">
        <v>11067.44184</v>
      </c>
      <c r="K1139" s="3">
        <v>15132.308659999997</v>
      </c>
      <c r="L1139" s="3">
        <v>12738.972400000001</v>
      </c>
      <c r="M1139" s="3">
        <v>11383.254400000002</v>
      </c>
      <c r="N1139" s="3">
        <v>12615.198399999999</v>
      </c>
      <c r="O1139" s="3">
        <v>9891.8364999999994</v>
      </c>
      <c r="P1139" s="3">
        <v>10594.813180000001</v>
      </c>
      <c r="Q1139" s="3">
        <v>8359.3727699999981</v>
      </c>
      <c r="R1139" s="3">
        <v>10551.124919999998</v>
      </c>
      <c r="S1139" s="3">
        <v>11918.447099999998</v>
      </c>
      <c r="T1139" s="3">
        <v>11889.63272</v>
      </c>
      <c r="U1139" s="3">
        <v>158956.32213999997</v>
      </c>
      <c r="V1139" s="163">
        <f ca="1">SUM(INDIRECT(Inputs!$C$11&amp;ROW()&amp;":"&amp;Inputs!$C$12&amp;ROW()))</f>
        <v>8359.3727699999981</v>
      </c>
      <c r="W1139" s="163">
        <f ca="1">SUM(INDIRECT(Inputs!$C$13&amp;ROW()&amp;":"&amp;Inputs!$C$14&amp;ROW()))</f>
        <v>124597.11739999999</v>
      </c>
      <c r="X1139" s="3" t="str">
        <f>IF(COUNTIFS(Lookups!$A:$A,C1139)=1,"Gross Sales","")</f>
        <v/>
      </c>
      <c r="Y1139" s="3" t="str">
        <f>IF(COUNTIFS(Lookups!$D:$D,C1139)=1,"Bar Sales","")</f>
        <v/>
      </c>
      <c r="Z1139" s="3" t="str">
        <f>IFERROR(VLOOKUP(C1139*1,Lookups!$D:$F,3,FALSE),"")</f>
        <v/>
      </c>
      <c r="AA1139" s="3" t="str">
        <f>IFERROR(VLOOKUP($C1139*1,Lookups!$H:$N,3,FALSE),"")</f>
        <v>Sales</v>
      </c>
      <c r="AB1139" s="3" t="str">
        <f>IFERROR(VLOOKUP($C1139*1,Lookups!$H:$N,4,FALSE),"")</f>
        <v>Dinner</v>
      </c>
      <c r="AC1139" s="3" t="str">
        <f>IFERROR(VLOOKUP($C1139*1,Lookups!$H:$N,5,FALSE),"")</f>
        <v>Dining room</v>
      </c>
      <c r="AD1139" s="3" t="str">
        <f>IFERROR(VLOOKUP($C1139*1,Lookups!$H:$N,6,FALSE),"")</f>
        <v>Bev</v>
      </c>
      <c r="AE1139" s="3" t="str">
        <f>IFERROR(VLOOKUP($C1139*1,Lookups!$H:$N,7,FALSE),"")</f>
        <v>Liquor</v>
      </c>
      <c r="AF1139" s="3" t="str">
        <f>VLOOKUP(B1139*1,Stores!$A:$C,3,FALSE)</f>
        <v>DFG</v>
      </c>
    </row>
    <row r="1140" spans="1:32">
      <c r="A1140" s="3" t="s">
        <v>917</v>
      </c>
      <c r="B1140" s="3" t="s">
        <v>934</v>
      </c>
      <c r="C1140" s="3">
        <v>999233</v>
      </c>
      <c r="D1140" s="3" t="s">
        <v>918</v>
      </c>
      <c r="E1140" s="3" t="s">
        <v>561</v>
      </c>
      <c r="F1140" s="3">
        <v>2016</v>
      </c>
      <c r="G1140" s="164">
        <v>0</v>
      </c>
      <c r="H1140" s="3">
        <v>4462.8379599999998</v>
      </c>
      <c r="I1140" s="3">
        <v>7986.8665800000008</v>
      </c>
      <c r="J1140" s="3">
        <v>7429.8275799999992</v>
      </c>
      <c r="K1140" s="3">
        <v>8929.9692300000006</v>
      </c>
      <c r="L1140" s="3">
        <v>6845.2941200000005</v>
      </c>
      <c r="M1140" s="3">
        <v>4292.2151999999996</v>
      </c>
      <c r="N1140" s="3">
        <v>5523.3742199999997</v>
      </c>
      <c r="O1140" s="3">
        <v>6808.3264899999995</v>
      </c>
      <c r="P1140" s="3">
        <v>4400.4953999999998</v>
      </c>
      <c r="Q1140" s="3">
        <v>6816.7575699999989</v>
      </c>
      <c r="R1140" s="3">
        <v>6034.2127999999984</v>
      </c>
      <c r="S1140" s="3">
        <v>5882.4779999999992</v>
      </c>
      <c r="T1140" s="3">
        <v>10058.614020000001</v>
      </c>
      <c r="U1140" s="3">
        <v>85471.269169999985</v>
      </c>
      <c r="V1140" s="163">
        <f ca="1">SUM(INDIRECT(Inputs!$C$11&amp;ROW()&amp;":"&amp;Inputs!$C$12&amp;ROW()))</f>
        <v>6816.7575699999989</v>
      </c>
      <c r="W1140" s="163">
        <f ca="1">SUM(INDIRECT(Inputs!$C$13&amp;ROW()&amp;":"&amp;Inputs!$C$14&amp;ROW()))</f>
        <v>63495.964349999995</v>
      </c>
      <c r="X1140" s="3" t="str">
        <f>IF(COUNTIFS(Lookups!$A:$A,C1140)=1,"Gross Sales","")</f>
        <v/>
      </c>
      <c r="Y1140" s="3" t="str">
        <f>IF(COUNTIFS(Lookups!$D:$D,C1140)=1,"Bar Sales","")</f>
        <v/>
      </c>
      <c r="Z1140" s="3" t="str">
        <f>IFERROR(VLOOKUP(C1140*1,Lookups!$D:$F,3,FALSE),"")</f>
        <v/>
      </c>
      <c r="AA1140" s="3" t="str">
        <f>IFERROR(VLOOKUP($C1140*1,Lookups!$H:$N,3,FALSE),"")</f>
        <v>Sales</v>
      </c>
      <c r="AB1140" s="3" t="str">
        <f>IFERROR(VLOOKUP($C1140*1,Lookups!$H:$N,4,FALSE),"")</f>
        <v>Dinner</v>
      </c>
      <c r="AC1140" s="3" t="str">
        <f>IFERROR(VLOOKUP($C1140*1,Lookups!$H:$N,5,FALSE),"")</f>
        <v>Dining room</v>
      </c>
      <c r="AD1140" s="3" t="str">
        <f>IFERROR(VLOOKUP($C1140*1,Lookups!$H:$N,6,FALSE),"")</f>
        <v>Bev</v>
      </c>
      <c r="AE1140" s="3" t="str">
        <f>IFERROR(VLOOKUP($C1140*1,Lookups!$H:$N,7,FALSE),"")</f>
        <v>Liquor</v>
      </c>
      <c r="AF1140" s="3" t="str">
        <f>VLOOKUP(B1140*1,Stores!$A:$C,3,FALSE)</f>
        <v>DFG</v>
      </c>
    </row>
    <row r="1141" spans="1:32">
      <c r="A1141" s="3" t="s">
        <v>917</v>
      </c>
      <c r="B1141" s="3" t="s">
        <v>935</v>
      </c>
      <c r="C1141" s="3">
        <v>999233</v>
      </c>
      <c r="D1141" s="3" t="s">
        <v>918</v>
      </c>
      <c r="E1141" s="3" t="s">
        <v>561</v>
      </c>
      <c r="F1141" s="3">
        <v>2016</v>
      </c>
      <c r="G1141" s="164">
        <v>0</v>
      </c>
      <c r="H1141" s="3">
        <v>15308.042399999998</v>
      </c>
      <c r="I1141" s="3">
        <v>15144.442949999999</v>
      </c>
      <c r="J1141" s="3">
        <v>13994.801799999997</v>
      </c>
      <c r="K1141" s="3">
        <v>20472.823</v>
      </c>
      <c r="L1141" s="3">
        <v>12477.44988</v>
      </c>
      <c r="M1141" s="3">
        <v>14804.489349999998</v>
      </c>
      <c r="N1141" s="3">
        <v>12262.48828</v>
      </c>
      <c r="O1141" s="3">
        <v>18067.377509999998</v>
      </c>
      <c r="P1141" s="3">
        <v>12335.318450000001</v>
      </c>
      <c r="Q1141" s="3">
        <v>9717.0108</v>
      </c>
      <c r="R1141" s="3">
        <v>15151.994130000003</v>
      </c>
      <c r="S1141" s="3">
        <v>16374.713669999999</v>
      </c>
      <c r="T1141" s="3">
        <v>20365.620799999997</v>
      </c>
      <c r="U1141" s="3">
        <v>196476.57301999998</v>
      </c>
      <c r="V1141" s="163">
        <f ca="1">SUM(INDIRECT(Inputs!$C$11&amp;ROW()&amp;":"&amp;Inputs!$C$12&amp;ROW()))</f>
        <v>9717.0108</v>
      </c>
      <c r="W1141" s="163">
        <f ca="1">SUM(INDIRECT(Inputs!$C$13&amp;ROW()&amp;":"&amp;Inputs!$C$14&amp;ROW()))</f>
        <v>144584.24441999997</v>
      </c>
      <c r="X1141" s="3" t="str">
        <f>IF(COUNTIFS(Lookups!$A:$A,C1141)=1,"Gross Sales","")</f>
        <v/>
      </c>
      <c r="Y1141" s="3" t="str">
        <f>IF(COUNTIFS(Lookups!$D:$D,C1141)=1,"Bar Sales","")</f>
        <v/>
      </c>
      <c r="Z1141" s="3" t="str">
        <f>IFERROR(VLOOKUP(C1141*1,Lookups!$D:$F,3,FALSE),"")</f>
        <v/>
      </c>
      <c r="AA1141" s="3" t="str">
        <f>IFERROR(VLOOKUP($C1141*1,Lookups!$H:$N,3,FALSE),"")</f>
        <v>Sales</v>
      </c>
      <c r="AB1141" s="3" t="str">
        <f>IFERROR(VLOOKUP($C1141*1,Lookups!$H:$N,4,FALSE),"")</f>
        <v>Dinner</v>
      </c>
      <c r="AC1141" s="3" t="str">
        <f>IFERROR(VLOOKUP($C1141*1,Lookups!$H:$N,5,FALSE),"")</f>
        <v>Dining room</v>
      </c>
      <c r="AD1141" s="3" t="str">
        <f>IFERROR(VLOOKUP($C1141*1,Lookups!$H:$N,6,FALSE),"")</f>
        <v>Bev</v>
      </c>
      <c r="AE1141" s="3" t="str">
        <f>IFERROR(VLOOKUP($C1141*1,Lookups!$H:$N,7,FALSE),"")</f>
        <v>Liquor</v>
      </c>
      <c r="AF1141" s="3" t="str">
        <f>VLOOKUP(B1141*1,Stores!$A:$C,3,FALSE)</f>
        <v>DFG</v>
      </c>
    </row>
    <row r="1142" spans="1:32">
      <c r="A1142" s="3" t="s">
        <v>917</v>
      </c>
      <c r="B1142" s="3" t="s">
        <v>936</v>
      </c>
      <c r="C1142" s="3">
        <v>999233</v>
      </c>
      <c r="D1142" s="3" t="s">
        <v>918</v>
      </c>
      <c r="E1142" s="3" t="s">
        <v>561</v>
      </c>
      <c r="F1142" s="3">
        <v>2016</v>
      </c>
      <c r="G1142" s="164">
        <v>0</v>
      </c>
      <c r="H1142" s="3">
        <v>7874.1824000000006</v>
      </c>
      <c r="I1142" s="3">
        <v>10907.87817</v>
      </c>
      <c r="J1142" s="3">
        <v>7036.8839099999996</v>
      </c>
      <c r="K1142" s="3">
        <v>7166.2581199999986</v>
      </c>
      <c r="L1142" s="3">
        <v>6090.3226999999988</v>
      </c>
      <c r="M1142" s="3">
        <v>4974.6681600000002</v>
      </c>
      <c r="N1142" s="3">
        <v>7108.7165799999993</v>
      </c>
      <c r="O1142" s="3">
        <v>6709.8975999999993</v>
      </c>
      <c r="P1142" s="3">
        <v>8875.8782699999992</v>
      </c>
      <c r="Q1142" s="3">
        <v>4479.0437999999995</v>
      </c>
      <c r="R1142" s="3">
        <v>3518.4539600000003</v>
      </c>
      <c r="S1142" s="3">
        <v>4599.1312499999995</v>
      </c>
      <c r="T1142" s="3">
        <v>10140.127760000001</v>
      </c>
      <c r="U1142" s="3">
        <v>89481.442680000007</v>
      </c>
      <c r="V1142" s="163">
        <f ca="1">SUM(INDIRECT(Inputs!$C$11&amp;ROW()&amp;":"&amp;Inputs!$C$12&amp;ROW()))</f>
        <v>4479.0437999999995</v>
      </c>
      <c r="W1142" s="163">
        <f ca="1">SUM(INDIRECT(Inputs!$C$13&amp;ROW()&amp;":"&amp;Inputs!$C$14&amp;ROW()))</f>
        <v>71223.72971</v>
      </c>
      <c r="X1142" s="3" t="str">
        <f>IF(COUNTIFS(Lookups!$A:$A,C1142)=1,"Gross Sales","")</f>
        <v/>
      </c>
      <c r="Y1142" s="3" t="str">
        <f>IF(COUNTIFS(Lookups!$D:$D,C1142)=1,"Bar Sales","")</f>
        <v/>
      </c>
      <c r="Z1142" s="3" t="str">
        <f>IFERROR(VLOOKUP(C1142*1,Lookups!$D:$F,3,FALSE),"")</f>
        <v/>
      </c>
      <c r="AA1142" s="3" t="str">
        <f>IFERROR(VLOOKUP($C1142*1,Lookups!$H:$N,3,FALSE),"")</f>
        <v>Sales</v>
      </c>
      <c r="AB1142" s="3" t="str">
        <f>IFERROR(VLOOKUP($C1142*1,Lookups!$H:$N,4,FALSE),"")</f>
        <v>Dinner</v>
      </c>
      <c r="AC1142" s="3" t="str">
        <f>IFERROR(VLOOKUP($C1142*1,Lookups!$H:$N,5,FALSE),"")</f>
        <v>Dining room</v>
      </c>
      <c r="AD1142" s="3" t="str">
        <f>IFERROR(VLOOKUP($C1142*1,Lookups!$H:$N,6,FALSE),"")</f>
        <v>Bev</v>
      </c>
      <c r="AE1142" s="3" t="str">
        <f>IFERROR(VLOOKUP($C1142*1,Lookups!$H:$N,7,FALSE),"")</f>
        <v>Liquor</v>
      </c>
      <c r="AF1142" s="3" t="str">
        <f>VLOOKUP(B1142*1,Stores!$A:$C,3,FALSE)</f>
        <v>DFG</v>
      </c>
    </row>
    <row r="1143" spans="1:32">
      <c r="A1143" s="3" t="s">
        <v>917</v>
      </c>
      <c r="B1143" s="3" t="s">
        <v>937</v>
      </c>
      <c r="C1143" s="3">
        <v>999233</v>
      </c>
      <c r="D1143" s="3" t="s">
        <v>918</v>
      </c>
      <c r="E1143" s="3" t="s">
        <v>561</v>
      </c>
      <c r="F1143" s="3">
        <v>2016</v>
      </c>
      <c r="G1143" s="164">
        <v>0</v>
      </c>
      <c r="H1143" s="3">
        <v>8295.90762</v>
      </c>
      <c r="I1143" s="3">
        <v>9074.7162799999987</v>
      </c>
      <c r="J1143" s="3">
        <v>8923.7775900000015</v>
      </c>
      <c r="K1143" s="3">
        <v>10169.27079</v>
      </c>
      <c r="L1143" s="3">
        <v>8465.5070500000002</v>
      </c>
      <c r="M1143" s="3">
        <v>7831.948809999999</v>
      </c>
      <c r="N1143" s="3">
        <v>6550.0293599999986</v>
      </c>
      <c r="O1143" s="3">
        <v>7676.9458499999992</v>
      </c>
      <c r="P1143" s="3">
        <v>8177.6312799999996</v>
      </c>
      <c r="Q1143" s="3">
        <v>7425.2408999999998</v>
      </c>
      <c r="R1143" s="3">
        <v>7724.5894600000001</v>
      </c>
      <c r="S1143" s="3">
        <v>8566.6647499999981</v>
      </c>
      <c r="T1143" s="3">
        <v>9660.5913600000003</v>
      </c>
      <c r="U1143" s="3">
        <v>108542.82110000002</v>
      </c>
      <c r="V1143" s="163">
        <f ca="1">SUM(INDIRECT(Inputs!$C$11&amp;ROW()&amp;":"&amp;Inputs!$C$12&amp;ROW()))</f>
        <v>7425.2408999999998</v>
      </c>
      <c r="W1143" s="163">
        <f ca="1">SUM(INDIRECT(Inputs!$C$13&amp;ROW()&amp;":"&amp;Inputs!$C$14&amp;ROW()))</f>
        <v>82590.975530000011</v>
      </c>
      <c r="X1143" s="3" t="str">
        <f>IF(COUNTIFS(Lookups!$A:$A,C1143)=1,"Gross Sales","")</f>
        <v/>
      </c>
      <c r="Y1143" s="3" t="str">
        <f>IF(COUNTIFS(Lookups!$D:$D,C1143)=1,"Bar Sales","")</f>
        <v/>
      </c>
      <c r="Z1143" s="3" t="str">
        <f>IFERROR(VLOOKUP(C1143*1,Lookups!$D:$F,3,FALSE),"")</f>
        <v/>
      </c>
      <c r="AA1143" s="3" t="str">
        <f>IFERROR(VLOOKUP($C1143*1,Lookups!$H:$N,3,FALSE),"")</f>
        <v>Sales</v>
      </c>
      <c r="AB1143" s="3" t="str">
        <f>IFERROR(VLOOKUP($C1143*1,Lookups!$H:$N,4,FALSE),"")</f>
        <v>Dinner</v>
      </c>
      <c r="AC1143" s="3" t="str">
        <f>IFERROR(VLOOKUP($C1143*1,Lookups!$H:$N,5,FALSE),"")</f>
        <v>Dining room</v>
      </c>
      <c r="AD1143" s="3" t="str">
        <f>IFERROR(VLOOKUP($C1143*1,Lookups!$H:$N,6,FALSE),"")</f>
        <v>Bev</v>
      </c>
      <c r="AE1143" s="3" t="str">
        <f>IFERROR(VLOOKUP($C1143*1,Lookups!$H:$N,7,FALSE),"")</f>
        <v>Liquor</v>
      </c>
      <c r="AF1143" s="3" t="str">
        <f>VLOOKUP(B1143*1,Stores!$A:$C,3,FALSE)</f>
        <v>DFG</v>
      </c>
    </row>
    <row r="1144" spans="1:32">
      <c r="A1144" s="3" t="s">
        <v>917</v>
      </c>
      <c r="B1144" s="3" t="s">
        <v>938</v>
      </c>
      <c r="C1144" s="3">
        <v>999233</v>
      </c>
      <c r="D1144" s="3" t="s">
        <v>918</v>
      </c>
      <c r="E1144" s="3" t="s">
        <v>561</v>
      </c>
      <c r="F1144" s="3">
        <v>2016</v>
      </c>
      <c r="G1144" s="164">
        <v>0</v>
      </c>
      <c r="H1144" s="3">
        <v>11193.6657</v>
      </c>
      <c r="I1144" s="3">
        <v>8662.03989</v>
      </c>
      <c r="J1144" s="3">
        <v>10702.862099999998</v>
      </c>
      <c r="K1144" s="3">
        <v>8248.0383999999995</v>
      </c>
      <c r="L1144" s="3">
        <v>11624.029829999998</v>
      </c>
      <c r="M1144" s="3">
        <v>15550.59576</v>
      </c>
      <c r="N1144" s="3">
        <v>14034.215999999999</v>
      </c>
      <c r="O1144" s="3">
        <v>16682.337210000002</v>
      </c>
      <c r="P1144" s="3">
        <v>11907.644</v>
      </c>
      <c r="Q1144" s="3">
        <v>10631.452719999999</v>
      </c>
      <c r="R1144" s="3">
        <v>10892.750610000001</v>
      </c>
      <c r="S1144" s="3">
        <v>8278.2408799999994</v>
      </c>
      <c r="T1144" s="3">
        <v>9181.2156799999993</v>
      </c>
      <c r="U1144" s="3">
        <v>147589.08877999999</v>
      </c>
      <c r="V1144" s="163">
        <f ca="1">SUM(INDIRECT(Inputs!$C$11&amp;ROW()&amp;":"&amp;Inputs!$C$12&amp;ROW()))</f>
        <v>10631.452719999999</v>
      </c>
      <c r="W1144" s="163">
        <f ca="1">SUM(INDIRECT(Inputs!$C$13&amp;ROW()&amp;":"&amp;Inputs!$C$14&amp;ROW()))</f>
        <v>119236.88161</v>
      </c>
      <c r="X1144" s="3" t="str">
        <f>IF(COUNTIFS(Lookups!$A:$A,C1144)=1,"Gross Sales","")</f>
        <v/>
      </c>
      <c r="Y1144" s="3" t="str">
        <f>IF(COUNTIFS(Lookups!$D:$D,C1144)=1,"Bar Sales","")</f>
        <v/>
      </c>
      <c r="Z1144" s="3" t="str">
        <f>IFERROR(VLOOKUP(C1144*1,Lookups!$D:$F,3,FALSE),"")</f>
        <v/>
      </c>
      <c r="AA1144" s="3" t="str">
        <f>IFERROR(VLOOKUP($C1144*1,Lookups!$H:$N,3,FALSE),"")</f>
        <v>Sales</v>
      </c>
      <c r="AB1144" s="3" t="str">
        <f>IFERROR(VLOOKUP($C1144*1,Lookups!$H:$N,4,FALSE),"")</f>
        <v>Dinner</v>
      </c>
      <c r="AC1144" s="3" t="str">
        <f>IFERROR(VLOOKUP($C1144*1,Lookups!$H:$N,5,FALSE),"")</f>
        <v>Dining room</v>
      </c>
      <c r="AD1144" s="3" t="str">
        <f>IFERROR(VLOOKUP($C1144*1,Lookups!$H:$N,6,FALSE),"")</f>
        <v>Bev</v>
      </c>
      <c r="AE1144" s="3" t="str">
        <f>IFERROR(VLOOKUP($C1144*1,Lookups!$H:$N,7,FALSE),"")</f>
        <v>Liquor</v>
      </c>
      <c r="AF1144" s="3" t="str">
        <f>VLOOKUP(B1144*1,Stores!$A:$C,3,FALSE)</f>
        <v>DFG</v>
      </c>
    </row>
    <row r="1145" spans="1:32">
      <c r="A1145" s="3" t="s">
        <v>917</v>
      </c>
      <c r="B1145" s="3" t="s">
        <v>939</v>
      </c>
      <c r="C1145" s="3">
        <v>999233</v>
      </c>
      <c r="D1145" s="3" t="s">
        <v>918</v>
      </c>
      <c r="E1145" s="3" t="s">
        <v>561</v>
      </c>
      <c r="F1145" s="3">
        <v>2016</v>
      </c>
      <c r="G1145" s="164">
        <v>0</v>
      </c>
      <c r="H1145" s="3">
        <v>21556.020639999999</v>
      </c>
      <c r="I1145" s="3">
        <v>16739.744979999999</v>
      </c>
      <c r="J1145" s="3">
        <v>13358.541070000001</v>
      </c>
      <c r="K1145" s="3">
        <v>13927.13868</v>
      </c>
      <c r="L1145" s="3">
        <v>16245.252939999998</v>
      </c>
      <c r="M1145" s="3">
        <v>18492.880559999998</v>
      </c>
      <c r="N1145" s="3">
        <v>14000.147139999999</v>
      </c>
      <c r="O1145" s="3">
        <v>22314.776190000004</v>
      </c>
      <c r="P1145" s="3">
        <v>13388.425049999998</v>
      </c>
      <c r="Q1145" s="3">
        <v>10601.222519999999</v>
      </c>
      <c r="R1145" s="3">
        <v>11921.76748</v>
      </c>
      <c r="S1145" s="3">
        <v>14963.362399999998</v>
      </c>
      <c r="T1145" s="3">
        <v>17319.909599999995</v>
      </c>
      <c r="U1145" s="3">
        <v>204829.18924999997</v>
      </c>
      <c r="V1145" s="163">
        <f ca="1">SUM(INDIRECT(Inputs!$C$11&amp;ROW()&amp;":"&amp;Inputs!$C$12&amp;ROW()))</f>
        <v>10601.222519999999</v>
      </c>
      <c r="W1145" s="163">
        <f ca="1">SUM(INDIRECT(Inputs!$C$13&amp;ROW()&amp;":"&amp;Inputs!$C$14&amp;ROW()))</f>
        <v>160624.14976999999</v>
      </c>
      <c r="X1145" s="3" t="str">
        <f>IF(COUNTIFS(Lookups!$A:$A,C1145)=1,"Gross Sales","")</f>
        <v/>
      </c>
      <c r="Y1145" s="3" t="str">
        <f>IF(COUNTIFS(Lookups!$D:$D,C1145)=1,"Bar Sales","")</f>
        <v/>
      </c>
      <c r="Z1145" s="3" t="str">
        <f>IFERROR(VLOOKUP(C1145*1,Lookups!$D:$F,3,FALSE),"")</f>
        <v/>
      </c>
      <c r="AA1145" s="3" t="str">
        <f>IFERROR(VLOOKUP($C1145*1,Lookups!$H:$N,3,FALSE),"")</f>
        <v>Sales</v>
      </c>
      <c r="AB1145" s="3" t="str">
        <f>IFERROR(VLOOKUP($C1145*1,Lookups!$H:$N,4,FALSE),"")</f>
        <v>Dinner</v>
      </c>
      <c r="AC1145" s="3" t="str">
        <f>IFERROR(VLOOKUP($C1145*1,Lookups!$H:$N,5,FALSE),"")</f>
        <v>Dining room</v>
      </c>
      <c r="AD1145" s="3" t="str">
        <f>IFERROR(VLOOKUP($C1145*1,Lookups!$H:$N,6,FALSE),"")</f>
        <v>Bev</v>
      </c>
      <c r="AE1145" s="3" t="str">
        <f>IFERROR(VLOOKUP($C1145*1,Lookups!$H:$N,7,FALSE),"")</f>
        <v>Liquor</v>
      </c>
      <c r="AF1145" s="3" t="str">
        <f>VLOOKUP(B1145*1,Stores!$A:$C,3,FALSE)</f>
        <v>DFG</v>
      </c>
    </row>
    <row r="1146" spans="1:32">
      <c r="A1146" s="3" t="s">
        <v>917</v>
      </c>
      <c r="B1146" s="3" t="s">
        <v>940</v>
      </c>
      <c r="C1146" s="3">
        <v>999233</v>
      </c>
      <c r="D1146" s="3" t="s">
        <v>918</v>
      </c>
      <c r="E1146" s="3" t="s">
        <v>561</v>
      </c>
      <c r="F1146" s="3">
        <v>2016</v>
      </c>
      <c r="G1146" s="164">
        <v>0</v>
      </c>
      <c r="H1146" s="3">
        <v>9409.3036799999991</v>
      </c>
      <c r="I1146" s="3">
        <v>9580.2139999999999</v>
      </c>
      <c r="J1146" s="3">
        <v>13388.106759999999</v>
      </c>
      <c r="K1146" s="3">
        <v>11963.299039999998</v>
      </c>
      <c r="L1146" s="3">
        <v>14072.35557</v>
      </c>
      <c r="M1146" s="3">
        <v>10394.581679999999</v>
      </c>
      <c r="N1146" s="3">
        <v>8246.7526400000006</v>
      </c>
      <c r="O1146" s="3">
        <v>10304.098909999999</v>
      </c>
      <c r="P1146" s="3">
        <v>8340.7641800000001</v>
      </c>
      <c r="Q1146" s="3">
        <v>7426.7844699999996</v>
      </c>
      <c r="R1146" s="3">
        <v>8942.6739499999985</v>
      </c>
      <c r="S1146" s="3">
        <v>6205.7897999999996</v>
      </c>
      <c r="T1146" s="3">
        <v>10541.21824</v>
      </c>
      <c r="U1146" s="3">
        <v>128815.94292</v>
      </c>
      <c r="V1146" s="163">
        <f ca="1">SUM(INDIRECT(Inputs!$C$11&amp;ROW()&amp;":"&amp;Inputs!$C$12&amp;ROW()))</f>
        <v>7426.7844699999996</v>
      </c>
      <c r="W1146" s="163">
        <f ca="1">SUM(INDIRECT(Inputs!$C$13&amp;ROW()&amp;":"&amp;Inputs!$C$14&amp;ROW()))</f>
        <v>103126.26093</v>
      </c>
      <c r="X1146" s="3" t="str">
        <f>IF(COUNTIFS(Lookups!$A:$A,C1146)=1,"Gross Sales","")</f>
        <v/>
      </c>
      <c r="Y1146" s="3" t="str">
        <f>IF(COUNTIFS(Lookups!$D:$D,C1146)=1,"Bar Sales","")</f>
        <v/>
      </c>
      <c r="Z1146" s="3" t="str">
        <f>IFERROR(VLOOKUP(C1146*1,Lookups!$D:$F,3,FALSE),"")</f>
        <v/>
      </c>
      <c r="AA1146" s="3" t="str">
        <f>IFERROR(VLOOKUP($C1146*1,Lookups!$H:$N,3,FALSE),"")</f>
        <v>Sales</v>
      </c>
      <c r="AB1146" s="3" t="str">
        <f>IFERROR(VLOOKUP($C1146*1,Lookups!$H:$N,4,FALSE),"")</f>
        <v>Dinner</v>
      </c>
      <c r="AC1146" s="3" t="str">
        <f>IFERROR(VLOOKUP($C1146*1,Lookups!$H:$N,5,FALSE),"")</f>
        <v>Dining room</v>
      </c>
      <c r="AD1146" s="3" t="str">
        <f>IFERROR(VLOOKUP($C1146*1,Lookups!$H:$N,6,FALSE),"")</f>
        <v>Bev</v>
      </c>
      <c r="AE1146" s="3" t="str">
        <f>IFERROR(VLOOKUP($C1146*1,Lookups!$H:$N,7,FALSE),"")</f>
        <v>Liquor</v>
      </c>
      <c r="AF1146" s="3" t="str">
        <f>VLOOKUP(B1146*1,Stores!$A:$C,3,FALSE)</f>
        <v>DFG</v>
      </c>
    </row>
    <row r="1147" spans="1:32">
      <c r="A1147" s="3" t="s">
        <v>917</v>
      </c>
      <c r="B1147" s="3" t="s">
        <v>941</v>
      </c>
      <c r="C1147" s="3">
        <v>999233</v>
      </c>
      <c r="D1147" s="3" t="s">
        <v>918</v>
      </c>
      <c r="E1147" s="3" t="s">
        <v>561</v>
      </c>
      <c r="F1147" s="3">
        <v>2016</v>
      </c>
      <c r="G1147" s="164">
        <v>0</v>
      </c>
      <c r="H1147" s="3">
        <v>11849.655650000001</v>
      </c>
      <c r="I1147" s="3">
        <v>14983.20824</v>
      </c>
      <c r="J1147" s="3">
        <v>15111.89064</v>
      </c>
      <c r="K1147" s="3">
        <v>11532.266199999998</v>
      </c>
      <c r="L1147" s="3">
        <v>13119.459779999999</v>
      </c>
      <c r="M1147" s="3">
        <v>10032.344279999999</v>
      </c>
      <c r="N1147" s="3">
        <v>15817.458999999999</v>
      </c>
      <c r="O1147" s="3">
        <v>17397.668399999995</v>
      </c>
      <c r="P1147" s="3">
        <v>12414.28916</v>
      </c>
      <c r="Q1147" s="3">
        <v>10155.74273</v>
      </c>
      <c r="R1147" s="3">
        <v>12242.787479999999</v>
      </c>
      <c r="S1147" s="3">
        <v>10620.40252</v>
      </c>
      <c r="T1147" s="3">
        <v>19187.782319999998</v>
      </c>
      <c r="U1147" s="3">
        <v>174464.9564</v>
      </c>
      <c r="V1147" s="163">
        <f ca="1">SUM(INDIRECT(Inputs!$C$11&amp;ROW()&amp;":"&amp;Inputs!$C$12&amp;ROW()))</f>
        <v>10155.74273</v>
      </c>
      <c r="W1147" s="163">
        <f ca="1">SUM(INDIRECT(Inputs!$C$13&amp;ROW()&amp;":"&amp;Inputs!$C$14&amp;ROW()))</f>
        <v>132413.98407999999</v>
      </c>
      <c r="X1147" s="3" t="str">
        <f>IF(COUNTIFS(Lookups!$A:$A,C1147)=1,"Gross Sales","")</f>
        <v/>
      </c>
      <c r="Y1147" s="3" t="str">
        <f>IF(COUNTIFS(Lookups!$D:$D,C1147)=1,"Bar Sales","")</f>
        <v/>
      </c>
      <c r="Z1147" s="3" t="str">
        <f>IFERROR(VLOOKUP(C1147*1,Lookups!$D:$F,3,FALSE),"")</f>
        <v/>
      </c>
      <c r="AA1147" s="3" t="str">
        <f>IFERROR(VLOOKUP($C1147*1,Lookups!$H:$N,3,FALSE),"")</f>
        <v>Sales</v>
      </c>
      <c r="AB1147" s="3" t="str">
        <f>IFERROR(VLOOKUP($C1147*1,Lookups!$H:$N,4,FALSE),"")</f>
        <v>Dinner</v>
      </c>
      <c r="AC1147" s="3" t="str">
        <f>IFERROR(VLOOKUP($C1147*1,Lookups!$H:$N,5,FALSE),"")</f>
        <v>Dining room</v>
      </c>
      <c r="AD1147" s="3" t="str">
        <f>IFERROR(VLOOKUP($C1147*1,Lookups!$H:$N,6,FALSE),"")</f>
        <v>Bev</v>
      </c>
      <c r="AE1147" s="3" t="str">
        <f>IFERROR(VLOOKUP($C1147*1,Lookups!$H:$N,7,FALSE),"")</f>
        <v>Liquor</v>
      </c>
      <c r="AF1147" s="3" t="str">
        <f>VLOOKUP(B1147*1,Stores!$A:$C,3,FALSE)</f>
        <v>DFG</v>
      </c>
    </row>
    <row r="1148" spans="1:32">
      <c r="A1148" s="3" t="s">
        <v>917</v>
      </c>
      <c r="B1148" s="3" t="s">
        <v>942</v>
      </c>
      <c r="C1148" s="3">
        <v>999233</v>
      </c>
      <c r="D1148" s="3" t="s">
        <v>918</v>
      </c>
      <c r="E1148" s="3" t="s">
        <v>561</v>
      </c>
      <c r="F1148" s="3">
        <v>2016</v>
      </c>
      <c r="G1148" s="164">
        <v>0</v>
      </c>
      <c r="H1148" s="3">
        <v>11252.949400000001</v>
      </c>
      <c r="I1148" s="3">
        <v>15352.68</v>
      </c>
      <c r="J1148" s="3">
        <v>11641.407749999998</v>
      </c>
      <c r="K1148" s="3">
        <v>10038.569450000001</v>
      </c>
      <c r="L1148" s="3">
        <v>9265.9615999999987</v>
      </c>
      <c r="M1148" s="3">
        <v>9916.9904399999996</v>
      </c>
      <c r="N1148" s="3">
        <v>8111.3791499999988</v>
      </c>
      <c r="O1148" s="3">
        <v>9326.4969000000001</v>
      </c>
      <c r="P1148" s="3">
        <v>9930.2857500000009</v>
      </c>
      <c r="Q1148" s="3">
        <v>10235.517669999999</v>
      </c>
      <c r="R1148" s="3">
        <v>11383.1648</v>
      </c>
      <c r="S1148" s="3">
        <v>11535.95205</v>
      </c>
      <c r="T1148" s="3">
        <v>10902.918180000001</v>
      </c>
      <c r="U1148" s="3">
        <v>138894.27314</v>
      </c>
      <c r="V1148" s="163">
        <f ca="1">SUM(INDIRECT(Inputs!$C$11&amp;ROW()&amp;":"&amp;Inputs!$C$12&amp;ROW()))</f>
        <v>10235.517669999999</v>
      </c>
      <c r="W1148" s="163">
        <f ca="1">SUM(INDIRECT(Inputs!$C$13&amp;ROW()&amp;":"&amp;Inputs!$C$14&amp;ROW()))</f>
        <v>105072.23810999999</v>
      </c>
      <c r="X1148" s="3" t="str">
        <f>IF(COUNTIFS(Lookups!$A:$A,C1148)=1,"Gross Sales","")</f>
        <v/>
      </c>
      <c r="Y1148" s="3" t="str">
        <f>IF(COUNTIFS(Lookups!$D:$D,C1148)=1,"Bar Sales","")</f>
        <v/>
      </c>
      <c r="Z1148" s="3" t="str">
        <f>IFERROR(VLOOKUP(C1148*1,Lookups!$D:$F,3,FALSE),"")</f>
        <v/>
      </c>
      <c r="AA1148" s="3" t="str">
        <f>IFERROR(VLOOKUP($C1148*1,Lookups!$H:$N,3,FALSE),"")</f>
        <v>Sales</v>
      </c>
      <c r="AB1148" s="3" t="str">
        <f>IFERROR(VLOOKUP($C1148*1,Lookups!$H:$N,4,FALSE),"")</f>
        <v>Dinner</v>
      </c>
      <c r="AC1148" s="3" t="str">
        <f>IFERROR(VLOOKUP($C1148*1,Lookups!$H:$N,5,FALSE),"")</f>
        <v>Dining room</v>
      </c>
      <c r="AD1148" s="3" t="str">
        <f>IFERROR(VLOOKUP($C1148*1,Lookups!$H:$N,6,FALSE),"")</f>
        <v>Bev</v>
      </c>
      <c r="AE1148" s="3" t="str">
        <f>IFERROR(VLOOKUP($C1148*1,Lookups!$H:$N,7,FALSE),"")</f>
        <v>Liquor</v>
      </c>
      <c r="AF1148" s="3" t="str">
        <f>VLOOKUP(B1148*1,Stores!$A:$C,3,FALSE)</f>
        <v>DFG</v>
      </c>
    </row>
    <row r="1149" spans="1:32">
      <c r="A1149" s="3" t="s">
        <v>917</v>
      </c>
      <c r="B1149" s="3" t="s">
        <v>943</v>
      </c>
      <c r="C1149" s="3">
        <v>999233</v>
      </c>
      <c r="D1149" s="3" t="s">
        <v>918</v>
      </c>
      <c r="E1149" s="3" t="s">
        <v>561</v>
      </c>
      <c r="F1149" s="3">
        <v>2016</v>
      </c>
      <c r="G1149" s="164">
        <v>0</v>
      </c>
      <c r="H1149" s="3">
        <v>6908.8807199999992</v>
      </c>
      <c r="I1149" s="3">
        <v>7917.901319999999</v>
      </c>
      <c r="J1149" s="3">
        <v>5491.2216800000006</v>
      </c>
      <c r="K1149" s="3">
        <v>7354.1865600000001</v>
      </c>
      <c r="L1149" s="3">
        <v>6404.5978500000001</v>
      </c>
      <c r="M1149" s="3">
        <v>4415.9247999999998</v>
      </c>
      <c r="N1149" s="3">
        <v>5478.3920799999996</v>
      </c>
      <c r="O1149" s="3">
        <v>4742.8701600000004</v>
      </c>
      <c r="P1149" s="3">
        <v>4927.4068200000002</v>
      </c>
      <c r="Q1149" s="3">
        <v>4976.0770499999999</v>
      </c>
      <c r="R1149" s="3">
        <v>5216.5721999999996</v>
      </c>
      <c r="S1149" s="3">
        <v>4392.0195199999998</v>
      </c>
      <c r="T1149" s="3">
        <v>5096.5097399999995</v>
      </c>
      <c r="U1149" s="3">
        <v>73322.560499999992</v>
      </c>
      <c r="V1149" s="163">
        <f ca="1">SUM(INDIRECT(Inputs!$C$11&amp;ROW()&amp;":"&amp;Inputs!$C$12&amp;ROW()))</f>
        <v>4976.0770499999999</v>
      </c>
      <c r="W1149" s="163">
        <f ca="1">SUM(INDIRECT(Inputs!$C$13&amp;ROW()&amp;":"&amp;Inputs!$C$14&amp;ROW()))</f>
        <v>58617.459039999994</v>
      </c>
      <c r="X1149" s="3" t="str">
        <f>IF(COUNTIFS(Lookups!$A:$A,C1149)=1,"Gross Sales","")</f>
        <v/>
      </c>
      <c r="Y1149" s="3" t="str">
        <f>IF(COUNTIFS(Lookups!$D:$D,C1149)=1,"Bar Sales","")</f>
        <v/>
      </c>
      <c r="Z1149" s="3" t="str">
        <f>IFERROR(VLOOKUP(C1149*1,Lookups!$D:$F,3,FALSE),"")</f>
        <v/>
      </c>
      <c r="AA1149" s="3" t="str">
        <f>IFERROR(VLOOKUP($C1149*1,Lookups!$H:$N,3,FALSE),"")</f>
        <v>Sales</v>
      </c>
      <c r="AB1149" s="3" t="str">
        <f>IFERROR(VLOOKUP($C1149*1,Lookups!$H:$N,4,FALSE),"")</f>
        <v>Dinner</v>
      </c>
      <c r="AC1149" s="3" t="str">
        <f>IFERROR(VLOOKUP($C1149*1,Lookups!$H:$N,5,FALSE),"")</f>
        <v>Dining room</v>
      </c>
      <c r="AD1149" s="3" t="str">
        <f>IFERROR(VLOOKUP($C1149*1,Lookups!$H:$N,6,FALSE),"")</f>
        <v>Bev</v>
      </c>
      <c r="AE1149" s="3" t="str">
        <f>IFERROR(VLOOKUP($C1149*1,Lookups!$H:$N,7,FALSE),"")</f>
        <v>Liquor</v>
      </c>
      <c r="AF1149" s="3" t="str">
        <f>VLOOKUP(B1149*1,Stores!$A:$C,3,FALSE)</f>
        <v>DFG</v>
      </c>
    </row>
    <row r="1150" spans="1:32">
      <c r="A1150" s="3" t="s">
        <v>917</v>
      </c>
      <c r="B1150" s="3" t="s">
        <v>944</v>
      </c>
      <c r="C1150" s="3">
        <v>999233</v>
      </c>
      <c r="D1150" s="3" t="s">
        <v>918</v>
      </c>
      <c r="E1150" s="3" t="s">
        <v>561</v>
      </c>
      <c r="F1150" s="3">
        <v>2016</v>
      </c>
      <c r="G1150" s="164">
        <v>0</v>
      </c>
      <c r="H1150" s="3">
        <v>6681.6613499999994</v>
      </c>
      <c r="I1150" s="3">
        <v>7219.52448</v>
      </c>
      <c r="J1150" s="3">
        <v>6562.66464</v>
      </c>
      <c r="K1150" s="3">
        <v>8331.9560799999981</v>
      </c>
      <c r="L1150" s="3">
        <v>8449.2915499999981</v>
      </c>
      <c r="M1150" s="3">
        <v>8306.2912799999995</v>
      </c>
      <c r="N1150" s="3">
        <v>5295.892139999999</v>
      </c>
      <c r="O1150" s="3">
        <v>6492.8782099999999</v>
      </c>
      <c r="P1150" s="3">
        <v>5216.2368999999999</v>
      </c>
      <c r="Q1150" s="3">
        <v>6835.1415999999999</v>
      </c>
      <c r="R1150" s="3">
        <v>6343.2186999999994</v>
      </c>
      <c r="S1150" s="3">
        <v>5557.6071599999987</v>
      </c>
      <c r="T1150" s="3">
        <v>9871.6710399999993</v>
      </c>
      <c r="U1150" s="3">
        <v>91164.035129999989</v>
      </c>
      <c r="V1150" s="163">
        <f ca="1">SUM(INDIRECT(Inputs!$C$11&amp;ROW()&amp;":"&amp;Inputs!$C$12&amp;ROW()))</f>
        <v>6835.1415999999999</v>
      </c>
      <c r="W1150" s="163">
        <f ca="1">SUM(INDIRECT(Inputs!$C$13&amp;ROW()&amp;":"&amp;Inputs!$C$14&amp;ROW()))</f>
        <v>69391.538229999991</v>
      </c>
      <c r="X1150" s="3" t="str">
        <f>IF(COUNTIFS(Lookups!$A:$A,C1150)=1,"Gross Sales","")</f>
        <v/>
      </c>
      <c r="Y1150" s="3" t="str">
        <f>IF(COUNTIFS(Lookups!$D:$D,C1150)=1,"Bar Sales","")</f>
        <v/>
      </c>
      <c r="Z1150" s="3" t="str">
        <f>IFERROR(VLOOKUP(C1150*1,Lookups!$D:$F,3,FALSE),"")</f>
        <v/>
      </c>
      <c r="AA1150" s="3" t="str">
        <f>IFERROR(VLOOKUP($C1150*1,Lookups!$H:$N,3,FALSE),"")</f>
        <v>Sales</v>
      </c>
      <c r="AB1150" s="3" t="str">
        <f>IFERROR(VLOOKUP($C1150*1,Lookups!$H:$N,4,FALSE),"")</f>
        <v>Dinner</v>
      </c>
      <c r="AC1150" s="3" t="str">
        <f>IFERROR(VLOOKUP($C1150*1,Lookups!$H:$N,5,FALSE),"")</f>
        <v>Dining room</v>
      </c>
      <c r="AD1150" s="3" t="str">
        <f>IFERROR(VLOOKUP($C1150*1,Lookups!$H:$N,6,FALSE),"")</f>
        <v>Bev</v>
      </c>
      <c r="AE1150" s="3" t="str">
        <f>IFERROR(VLOOKUP($C1150*1,Lookups!$H:$N,7,FALSE),"")</f>
        <v>Liquor</v>
      </c>
      <c r="AF1150" s="3" t="str">
        <f>VLOOKUP(B1150*1,Stores!$A:$C,3,FALSE)</f>
        <v>DFG</v>
      </c>
    </row>
    <row r="1151" spans="1:32">
      <c r="A1151" s="3" t="s">
        <v>917</v>
      </c>
      <c r="B1151" s="3" t="s">
        <v>945</v>
      </c>
      <c r="C1151" s="3">
        <v>999233</v>
      </c>
      <c r="D1151" s="3" t="s">
        <v>918</v>
      </c>
      <c r="E1151" s="3" t="s">
        <v>561</v>
      </c>
      <c r="F1151" s="3">
        <v>2016</v>
      </c>
      <c r="G1151" s="164">
        <v>0</v>
      </c>
      <c r="H1151" s="3">
        <v>8955.0370000000003</v>
      </c>
      <c r="I1151" s="3">
        <v>13102.105589999999</v>
      </c>
      <c r="J1151" s="3">
        <v>13181.963899999999</v>
      </c>
      <c r="K1151" s="3">
        <v>11532.104499999999</v>
      </c>
      <c r="L1151" s="3">
        <v>11221.343279999999</v>
      </c>
      <c r="M1151" s="3">
        <v>10222.361729999999</v>
      </c>
      <c r="N1151" s="3">
        <v>9881.7035799999994</v>
      </c>
      <c r="O1151" s="3">
        <v>9330.9772499999999</v>
      </c>
      <c r="P1151" s="3">
        <v>9613.4192000000003</v>
      </c>
      <c r="Q1151" s="3">
        <v>9381.4459200000001</v>
      </c>
      <c r="R1151" s="3">
        <v>9728.4440400000003</v>
      </c>
      <c r="S1151" s="3">
        <v>6602.8325999999997</v>
      </c>
      <c r="T1151" s="3">
        <v>14151.503519999998</v>
      </c>
      <c r="U1151" s="3">
        <v>136905.24210999999</v>
      </c>
      <c r="V1151" s="163">
        <f ca="1">SUM(INDIRECT(Inputs!$C$11&amp;ROW()&amp;":"&amp;Inputs!$C$12&amp;ROW()))</f>
        <v>9381.4459200000001</v>
      </c>
      <c r="W1151" s="163">
        <f ca="1">SUM(INDIRECT(Inputs!$C$13&amp;ROW()&amp;":"&amp;Inputs!$C$14&amp;ROW()))</f>
        <v>106422.46195</v>
      </c>
      <c r="X1151" s="3" t="str">
        <f>IF(COUNTIFS(Lookups!$A:$A,C1151)=1,"Gross Sales","")</f>
        <v/>
      </c>
      <c r="Y1151" s="3" t="str">
        <f>IF(COUNTIFS(Lookups!$D:$D,C1151)=1,"Bar Sales","")</f>
        <v/>
      </c>
      <c r="Z1151" s="3" t="str">
        <f>IFERROR(VLOOKUP(C1151*1,Lookups!$D:$F,3,FALSE),"")</f>
        <v/>
      </c>
      <c r="AA1151" s="3" t="str">
        <f>IFERROR(VLOOKUP($C1151*1,Lookups!$H:$N,3,FALSE),"")</f>
        <v>Sales</v>
      </c>
      <c r="AB1151" s="3" t="str">
        <f>IFERROR(VLOOKUP($C1151*1,Lookups!$H:$N,4,FALSE),"")</f>
        <v>Dinner</v>
      </c>
      <c r="AC1151" s="3" t="str">
        <f>IFERROR(VLOOKUP($C1151*1,Lookups!$H:$N,5,FALSE),"")</f>
        <v>Dining room</v>
      </c>
      <c r="AD1151" s="3" t="str">
        <f>IFERROR(VLOOKUP($C1151*1,Lookups!$H:$N,6,FALSE),"")</f>
        <v>Bev</v>
      </c>
      <c r="AE1151" s="3" t="str">
        <f>IFERROR(VLOOKUP($C1151*1,Lookups!$H:$N,7,FALSE),"")</f>
        <v>Liquor</v>
      </c>
      <c r="AF1151" s="3" t="str">
        <f>VLOOKUP(B1151*1,Stores!$A:$C,3,FALSE)</f>
        <v>DFG</v>
      </c>
    </row>
    <row r="1152" spans="1:32">
      <c r="A1152" s="3" t="s">
        <v>917</v>
      </c>
      <c r="B1152" s="3" t="s">
        <v>946</v>
      </c>
      <c r="C1152" s="3">
        <v>999233</v>
      </c>
      <c r="D1152" s="3" t="s">
        <v>918</v>
      </c>
      <c r="E1152" s="3" t="s">
        <v>561</v>
      </c>
      <c r="F1152" s="3">
        <v>2016</v>
      </c>
      <c r="G1152" s="164">
        <v>0</v>
      </c>
      <c r="H1152" s="3">
        <v>6853.257599999999</v>
      </c>
      <c r="I1152" s="3">
        <v>7482.2047999999995</v>
      </c>
      <c r="J1152" s="3">
        <v>5565.8219399999998</v>
      </c>
      <c r="K1152" s="3">
        <v>7771.9081999999989</v>
      </c>
      <c r="L1152" s="3">
        <v>7696.3409599999986</v>
      </c>
      <c r="M1152" s="3">
        <v>4469.7659999999996</v>
      </c>
      <c r="N1152" s="3">
        <v>5181.8182499999994</v>
      </c>
      <c r="O1152" s="3">
        <v>5812.1153999999997</v>
      </c>
      <c r="P1152" s="3">
        <v>5789.2377200000001</v>
      </c>
      <c r="Q1152" s="3">
        <v>5604.9320600000001</v>
      </c>
      <c r="R1152" s="3">
        <v>5872.45568</v>
      </c>
      <c r="S1152" s="3">
        <v>4296.2571399999997</v>
      </c>
      <c r="T1152" s="3">
        <v>7446.9158399999997</v>
      </c>
      <c r="U1152" s="3">
        <v>79843.031589999999</v>
      </c>
      <c r="V1152" s="163">
        <f ca="1">SUM(INDIRECT(Inputs!$C$11&amp;ROW()&amp;":"&amp;Inputs!$C$12&amp;ROW()))</f>
        <v>5604.9320600000001</v>
      </c>
      <c r="W1152" s="163">
        <f ca="1">SUM(INDIRECT(Inputs!$C$13&amp;ROW()&amp;":"&amp;Inputs!$C$14&amp;ROW()))</f>
        <v>62227.402929999989</v>
      </c>
      <c r="X1152" s="3" t="str">
        <f>IF(COUNTIFS(Lookups!$A:$A,C1152)=1,"Gross Sales","")</f>
        <v/>
      </c>
      <c r="Y1152" s="3" t="str">
        <f>IF(COUNTIFS(Lookups!$D:$D,C1152)=1,"Bar Sales","")</f>
        <v/>
      </c>
      <c r="Z1152" s="3" t="str">
        <f>IFERROR(VLOOKUP(C1152*1,Lookups!$D:$F,3,FALSE),"")</f>
        <v/>
      </c>
      <c r="AA1152" s="3" t="str">
        <f>IFERROR(VLOOKUP($C1152*1,Lookups!$H:$N,3,FALSE),"")</f>
        <v>Sales</v>
      </c>
      <c r="AB1152" s="3" t="str">
        <f>IFERROR(VLOOKUP($C1152*1,Lookups!$H:$N,4,FALSE),"")</f>
        <v>Dinner</v>
      </c>
      <c r="AC1152" s="3" t="str">
        <f>IFERROR(VLOOKUP($C1152*1,Lookups!$H:$N,5,FALSE),"")</f>
        <v>Dining room</v>
      </c>
      <c r="AD1152" s="3" t="str">
        <f>IFERROR(VLOOKUP($C1152*1,Lookups!$H:$N,6,FALSE),"")</f>
        <v>Bev</v>
      </c>
      <c r="AE1152" s="3" t="str">
        <f>IFERROR(VLOOKUP($C1152*1,Lookups!$H:$N,7,FALSE),"")</f>
        <v>Liquor</v>
      </c>
      <c r="AF1152" s="3" t="str">
        <f>VLOOKUP(B1152*1,Stores!$A:$C,3,FALSE)</f>
        <v>DFG</v>
      </c>
    </row>
    <row r="1153" spans="1:32">
      <c r="A1153" s="3" t="s">
        <v>917</v>
      </c>
      <c r="B1153" s="3" t="s">
        <v>947</v>
      </c>
      <c r="C1153" s="3">
        <v>999233</v>
      </c>
      <c r="D1153" s="3" t="s">
        <v>918</v>
      </c>
      <c r="E1153" s="3" t="s">
        <v>561</v>
      </c>
      <c r="F1153" s="3">
        <v>2016</v>
      </c>
      <c r="G1153" s="164">
        <v>0</v>
      </c>
      <c r="H1153" s="3">
        <v>10940.39856</v>
      </c>
      <c r="I1153" s="3">
        <v>10366.772849999999</v>
      </c>
      <c r="J1153" s="3">
        <v>7517.0057199999992</v>
      </c>
      <c r="K1153" s="3">
        <v>9979.2314999999981</v>
      </c>
      <c r="L1153" s="3">
        <v>7386.3642999999993</v>
      </c>
      <c r="M1153" s="3">
        <v>7120.2536999999993</v>
      </c>
      <c r="N1153" s="3">
        <v>7580.2775999999985</v>
      </c>
      <c r="O1153" s="3">
        <v>10575.894</v>
      </c>
      <c r="P1153" s="3">
        <v>10619.476140000001</v>
      </c>
      <c r="Q1153" s="3">
        <v>7743.9832399999996</v>
      </c>
      <c r="R1153" s="3">
        <v>4771.2730099999999</v>
      </c>
      <c r="S1153" s="3">
        <v>6972.6420399999997</v>
      </c>
      <c r="T1153" s="3">
        <v>9478.7156099999975</v>
      </c>
      <c r="U1153" s="3">
        <v>111052.28827</v>
      </c>
      <c r="V1153" s="163">
        <f ca="1">SUM(INDIRECT(Inputs!$C$11&amp;ROW()&amp;":"&amp;Inputs!$C$12&amp;ROW()))</f>
        <v>7743.9832399999996</v>
      </c>
      <c r="W1153" s="163">
        <f ca="1">SUM(INDIRECT(Inputs!$C$13&amp;ROW()&amp;":"&amp;Inputs!$C$14&amp;ROW()))</f>
        <v>89829.657609999995</v>
      </c>
      <c r="X1153" s="3" t="str">
        <f>IF(COUNTIFS(Lookups!$A:$A,C1153)=1,"Gross Sales","")</f>
        <v/>
      </c>
      <c r="Y1153" s="3" t="str">
        <f>IF(COUNTIFS(Lookups!$D:$D,C1153)=1,"Bar Sales","")</f>
        <v/>
      </c>
      <c r="Z1153" s="3" t="str">
        <f>IFERROR(VLOOKUP(C1153*1,Lookups!$D:$F,3,FALSE),"")</f>
        <v/>
      </c>
      <c r="AA1153" s="3" t="str">
        <f>IFERROR(VLOOKUP($C1153*1,Lookups!$H:$N,3,FALSE),"")</f>
        <v>Sales</v>
      </c>
      <c r="AB1153" s="3" t="str">
        <f>IFERROR(VLOOKUP($C1153*1,Lookups!$H:$N,4,FALSE),"")</f>
        <v>Dinner</v>
      </c>
      <c r="AC1153" s="3" t="str">
        <f>IFERROR(VLOOKUP($C1153*1,Lookups!$H:$N,5,FALSE),"")</f>
        <v>Dining room</v>
      </c>
      <c r="AD1153" s="3" t="str">
        <f>IFERROR(VLOOKUP($C1153*1,Lookups!$H:$N,6,FALSE),"")</f>
        <v>Bev</v>
      </c>
      <c r="AE1153" s="3" t="str">
        <f>IFERROR(VLOOKUP($C1153*1,Lookups!$H:$N,7,FALSE),"")</f>
        <v>Liquor</v>
      </c>
      <c r="AF1153" s="3" t="str">
        <f>VLOOKUP(B1153*1,Stores!$A:$C,3,FALSE)</f>
        <v>DFG</v>
      </c>
    </row>
    <row r="1154" spans="1:32">
      <c r="A1154" s="3" t="s">
        <v>917</v>
      </c>
      <c r="B1154" s="3" t="s">
        <v>948</v>
      </c>
      <c r="C1154" s="3">
        <v>999233</v>
      </c>
      <c r="D1154" s="3" t="s">
        <v>918</v>
      </c>
      <c r="E1154" s="3" t="s">
        <v>561</v>
      </c>
      <c r="F1154" s="3">
        <v>2016</v>
      </c>
      <c r="G1154" s="164">
        <v>0</v>
      </c>
      <c r="H1154" s="3">
        <v>11888.28536</v>
      </c>
      <c r="I1154" s="3">
        <v>12946.827739999997</v>
      </c>
      <c r="J1154" s="3">
        <v>7333.72955</v>
      </c>
      <c r="K1154" s="3">
        <v>7881.303359999999</v>
      </c>
      <c r="L1154" s="3">
        <v>6914.8804199999986</v>
      </c>
      <c r="M1154" s="3">
        <v>7313.1103499999999</v>
      </c>
      <c r="N1154" s="3">
        <v>6656.2809600000001</v>
      </c>
      <c r="O1154" s="3">
        <v>7459.2996799999992</v>
      </c>
      <c r="P1154" s="3">
        <v>5750.0906399999994</v>
      </c>
      <c r="Q1154" s="3">
        <v>5139.0151399999995</v>
      </c>
      <c r="R1154" s="3">
        <v>1806.6580000000001</v>
      </c>
      <c r="S1154" s="3">
        <v>3415.2100499999997</v>
      </c>
      <c r="T1154" s="3">
        <v>6238.2213599999986</v>
      </c>
      <c r="U1154" s="3">
        <v>90742.912609999985</v>
      </c>
      <c r="V1154" s="163">
        <f ca="1">SUM(INDIRECT(Inputs!$C$11&amp;ROW()&amp;":"&amp;Inputs!$C$12&amp;ROW()))</f>
        <v>5139.0151399999995</v>
      </c>
      <c r="W1154" s="163">
        <f ca="1">SUM(INDIRECT(Inputs!$C$13&amp;ROW()&amp;":"&amp;Inputs!$C$14&amp;ROW()))</f>
        <v>79282.823199999999</v>
      </c>
      <c r="X1154" s="3" t="str">
        <f>IF(COUNTIFS(Lookups!$A:$A,C1154)=1,"Gross Sales","")</f>
        <v/>
      </c>
      <c r="Y1154" s="3" t="str">
        <f>IF(COUNTIFS(Lookups!$D:$D,C1154)=1,"Bar Sales","")</f>
        <v/>
      </c>
      <c r="Z1154" s="3" t="str">
        <f>IFERROR(VLOOKUP(C1154*1,Lookups!$D:$F,3,FALSE),"")</f>
        <v/>
      </c>
      <c r="AA1154" s="3" t="str">
        <f>IFERROR(VLOOKUP($C1154*1,Lookups!$H:$N,3,FALSE),"")</f>
        <v>Sales</v>
      </c>
      <c r="AB1154" s="3" t="str">
        <f>IFERROR(VLOOKUP($C1154*1,Lookups!$H:$N,4,FALSE),"")</f>
        <v>Dinner</v>
      </c>
      <c r="AC1154" s="3" t="str">
        <f>IFERROR(VLOOKUP($C1154*1,Lookups!$H:$N,5,FALSE),"")</f>
        <v>Dining room</v>
      </c>
      <c r="AD1154" s="3" t="str">
        <f>IFERROR(VLOOKUP($C1154*1,Lookups!$H:$N,6,FALSE),"")</f>
        <v>Bev</v>
      </c>
      <c r="AE1154" s="3" t="str">
        <f>IFERROR(VLOOKUP($C1154*1,Lookups!$H:$N,7,FALSE),"")</f>
        <v>Liquor</v>
      </c>
      <c r="AF1154" s="3" t="str">
        <f>VLOOKUP(B1154*1,Stores!$A:$C,3,FALSE)</f>
        <v>DFG</v>
      </c>
    </row>
    <row r="1155" spans="1:32">
      <c r="A1155" s="3" t="s">
        <v>917</v>
      </c>
      <c r="B1155" s="3" t="s">
        <v>949</v>
      </c>
      <c r="C1155" s="3">
        <v>999233</v>
      </c>
      <c r="D1155" s="3" t="s">
        <v>918</v>
      </c>
      <c r="E1155" s="3" t="s">
        <v>561</v>
      </c>
      <c r="F1155" s="3">
        <v>2016</v>
      </c>
      <c r="G1155" s="164">
        <v>0</v>
      </c>
      <c r="H1155" s="3">
        <v>13908.055139999999</v>
      </c>
      <c r="I1155" s="3">
        <v>15727.629539999998</v>
      </c>
      <c r="J1155" s="3">
        <v>18795.147699999998</v>
      </c>
      <c r="K1155" s="3">
        <v>15684.966499999999</v>
      </c>
      <c r="L1155" s="3">
        <v>14482.895699999999</v>
      </c>
      <c r="M1155" s="3">
        <v>16366.011200000001</v>
      </c>
      <c r="N1155" s="3">
        <v>17174.332559999999</v>
      </c>
      <c r="O1155" s="3">
        <v>20326.117979999999</v>
      </c>
      <c r="P1155" s="3">
        <v>14795.154569999999</v>
      </c>
      <c r="Q1155" s="3">
        <v>12706.65452</v>
      </c>
      <c r="R1155" s="3">
        <v>18307.350249999996</v>
      </c>
      <c r="S1155" s="3">
        <v>19167.887200000001</v>
      </c>
      <c r="T1155" s="3">
        <v>18752.719509999999</v>
      </c>
      <c r="U1155" s="3">
        <v>216194.92236999996</v>
      </c>
      <c r="V1155" s="163">
        <f ca="1">SUM(INDIRECT(Inputs!$C$11&amp;ROW()&amp;":"&amp;Inputs!$C$12&amp;ROW()))</f>
        <v>12706.65452</v>
      </c>
      <c r="W1155" s="163">
        <f ca="1">SUM(INDIRECT(Inputs!$C$13&amp;ROW()&amp;":"&amp;Inputs!$C$14&amp;ROW()))</f>
        <v>159966.96540999998</v>
      </c>
      <c r="X1155" s="3" t="str">
        <f>IF(COUNTIFS(Lookups!$A:$A,C1155)=1,"Gross Sales","")</f>
        <v/>
      </c>
      <c r="Y1155" s="3" t="str">
        <f>IF(COUNTIFS(Lookups!$D:$D,C1155)=1,"Bar Sales","")</f>
        <v/>
      </c>
      <c r="Z1155" s="3" t="str">
        <f>IFERROR(VLOOKUP(C1155*1,Lookups!$D:$F,3,FALSE),"")</f>
        <v/>
      </c>
      <c r="AA1155" s="3" t="str">
        <f>IFERROR(VLOOKUP($C1155*1,Lookups!$H:$N,3,FALSE),"")</f>
        <v>Sales</v>
      </c>
      <c r="AB1155" s="3" t="str">
        <f>IFERROR(VLOOKUP($C1155*1,Lookups!$H:$N,4,FALSE),"")</f>
        <v>Dinner</v>
      </c>
      <c r="AC1155" s="3" t="str">
        <f>IFERROR(VLOOKUP($C1155*1,Lookups!$H:$N,5,FALSE),"")</f>
        <v>Dining room</v>
      </c>
      <c r="AD1155" s="3" t="str">
        <f>IFERROR(VLOOKUP($C1155*1,Lookups!$H:$N,6,FALSE),"")</f>
        <v>Bev</v>
      </c>
      <c r="AE1155" s="3" t="str">
        <f>IFERROR(VLOOKUP($C1155*1,Lookups!$H:$N,7,FALSE),"")</f>
        <v>Liquor</v>
      </c>
      <c r="AF1155" s="3" t="str">
        <f>VLOOKUP(B1155*1,Stores!$A:$C,3,FALSE)</f>
        <v>DFG</v>
      </c>
    </row>
    <row r="1156" spans="1:32">
      <c r="A1156" s="3" t="s">
        <v>917</v>
      </c>
      <c r="B1156" s="3" t="s">
        <v>950</v>
      </c>
      <c r="C1156" s="3">
        <v>999233</v>
      </c>
      <c r="D1156" s="3" t="s">
        <v>918</v>
      </c>
      <c r="E1156" s="3" t="s">
        <v>561</v>
      </c>
      <c r="F1156" s="3">
        <v>2016</v>
      </c>
      <c r="G1156" s="164">
        <v>0</v>
      </c>
      <c r="H1156" s="3">
        <v>7848.8354000000008</v>
      </c>
      <c r="I1156" s="3">
        <v>9047.7764999999981</v>
      </c>
      <c r="J1156" s="3">
        <v>9246.4803199999988</v>
      </c>
      <c r="K1156" s="3">
        <v>9568.1390699999993</v>
      </c>
      <c r="L1156" s="3">
        <v>8781.2424699999992</v>
      </c>
      <c r="M1156" s="3">
        <v>6127.0177499999991</v>
      </c>
      <c r="N1156" s="3">
        <v>5348.8924999999999</v>
      </c>
      <c r="O1156" s="3">
        <v>7563.23477</v>
      </c>
      <c r="P1156" s="3">
        <v>8542.2375499999998</v>
      </c>
      <c r="Q1156" s="3">
        <v>5988.8152799999989</v>
      </c>
      <c r="R1156" s="3">
        <v>7738.3522999999996</v>
      </c>
      <c r="S1156" s="3">
        <v>7582.7572799999998</v>
      </c>
      <c r="T1156" s="3">
        <v>6302.3530499999988</v>
      </c>
      <c r="U1156" s="3">
        <v>99686.134239999999</v>
      </c>
      <c r="V1156" s="163">
        <f ca="1">SUM(INDIRECT(Inputs!$C$11&amp;ROW()&amp;":"&amp;Inputs!$C$12&amp;ROW()))</f>
        <v>5988.8152799999989</v>
      </c>
      <c r="W1156" s="163">
        <f ca="1">SUM(INDIRECT(Inputs!$C$13&amp;ROW()&amp;":"&amp;Inputs!$C$14&amp;ROW()))</f>
        <v>78062.67160999999</v>
      </c>
      <c r="X1156" s="3" t="str">
        <f>IF(COUNTIFS(Lookups!$A:$A,C1156)=1,"Gross Sales","")</f>
        <v/>
      </c>
      <c r="Y1156" s="3" t="str">
        <f>IF(COUNTIFS(Lookups!$D:$D,C1156)=1,"Bar Sales","")</f>
        <v/>
      </c>
      <c r="Z1156" s="3" t="str">
        <f>IFERROR(VLOOKUP(C1156*1,Lookups!$D:$F,3,FALSE),"")</f>
        <v/>
      </c>
      <c r="AA1156" s="3" t="str">
        <f>IFERROR(VLOOKUP($C1156*1,Lookups!$H:$N,3,FALSE),"")</f>
        <v>Sales</v>
      </c>
      <c r="AB1156" s="3" t="str">
        <f>IFERROR(VLOOKUP($C1156*1,Lookups!$H:$N,4,FALSE),"")</f>
        <v>Dinner</v>
      </c>
      <c r="AC1156" s="3" t="str">
        <f>IFERROR(VLOOKUP($C1156*1,Lookups!$H:$N,5,FALSE),"")</f>
        <v>Dining room</v>
      </c>
      <c r="AD1156" s="3" t="str">
        <f>IFERROR(VLOOKUP($C1156*1,Lookups!$H:$N,6,FALSE),"")</f>
        <v>Bev</v>
      </c>
      <c r="AE1156" s="3" t="str">
        <f>IFERROR(VLOOKUP($C1156*1,Lookups!$H:$N,7,FALSE),"")</f>
        <v>Liquor</v>
      </c>
      <c r="AF1156" s="3" t="str">
        <f>VLOOKUP(B1156*1,Stores!$A:$C,3,FALSE)</f>
        <v>DFG</v>
      </c>
    </row>
    <row r="1157" spans="1:32">
      <c r="A1157" s="3" t="s">
        <v>917</v>
      </c>
      <c r="B1157" s="3" t="s">
        <v>951</v>
      </c>
      <c r="C1157" s="3">
        <v>999233</v>
      </c>
      <c r="D1157" s="3" t="s">
        <v>918</v>
      </c>
      <c r="E1157" s="3" t="s">
        <v>561</v>
      </c>
      <c r="F1157" s="3">
        <v>2016</v>
      </c>
      <c r="G1157" s="164">
        <v>0</v>
      </c>
      <c r="H1157" s="3">
        <v>17772.000399999997</v>
      </c>
      <c r="I1157" s="3">
        <v>17416.383599999997</v>
      </c>
      <c r="J1157" s="3">
        <v>15380.414280000001</v>
      </c>
      <c r="K1157" s="3">
        <v>18245.543470000001</v>
      </c>
      <c r="L1157" s="3">
        <v>19895.59908</v>
      </c>
      <c r="M1157" s="3">
        <v>17340.937109999999</v>
      </c>
      <c r="N1157" s="3">
        <v>12714.353399999998</v>
      </c>
      <c r="O1157" s="3">
        <v>12816.8397</v>
      </c>
      <c r="P1157" s="3">
        <v>11820.47832</v>
      </c>
      <c r="Q1157" s="3">
        <v>16673.334859999999</v>
      </c>
      <c r="R1157" s="3">
        <v>13062.88816</v>
      </c>
      <c r="S1157" s="3">
        <v>13247.42454</v>
      </c>
      <c r="T1157" s="3">
        <v>17173.647749999996</v>
      </c>
      <c r="U1157" s="3">
        <v>203559.84466999999</v>
      </c>
      <c r="V1157" s="163">
        <f ca="1">SUM(INDIRECT(Inputs!$C$11&amp;ROW()&amp;":"&amp;Inputs!$C$12&amp;ROW()))</f>
        <v>16673.334859999999</v>
      </c>
      <c r="W1157" s="163">
        <f ca="1">SUM(INDIRECT(Inputs!$C$13&amp;ROW()&amp;":"&amp;Inputs!$C$14&amp;ROW()))</f>
        <v>160075.88421999998</v>
      </c>
      <c r="X1157" s="3" t="str">
        <f>IF(COUNTIFS(Lookups!$A:$A,C1157)=1,"Gross Sales","")</f>
        <v/>
      </c>
      <c r="Y1157" s="3" t="str">
        <f>IF(COUNTIFS(Lookups!$D:$D,C1157)=1,"Bar Sales","")</f>
        <v/>
      </c>
      <c r="Z1157" s="3" t="str">
        <f>IFERROR(VLOOKUP(C1157*1,Lookups!$D:$F,3,FALSE),"")</f>
        <v/>
      </c>
      <c r="AA1157" s="3" t="str">
        <f>IFERROR(VLOOKUP($C1157*1,Lookups!$H:$N,3,FALSE),"")</f>
        <v>Sales</v>
      </c>
      <c r="AB1157" s="3" t="str">
        <f>IFERROR(VLOOKUP($C1157*1,Lookups!$H:$N,4,FALSE),"")</f>
        <v>Dinner</v>
      </c>
      <c r="AC1157" s="3" t="str">
        <f>IFERROR(VLOOKUP($C1157*1,Lookups!$H:$N,5,FALSE),"")</f>
        <v>Dining room</v>
      </c>
      <c r="AD1157" s="3" t="str">
        <f>IFERROR(VLOOKUP($C1157*1,Lookups!$H:$N,6,FALSE),"")</f>
        <v>Bev</v>
      </c>
      <c r="AE1157" s="3" t="str">
        <f>IFERROR(VLOOKUP($C1157*1,Lookups!$H:$N,7,FALSE),"")</f>
        <v>Liquor</v>
      </c>
      <c r="AF1157" s="3" t="str">
        <f>VLOOKUP(B1157*1,Stores!$A:$C,3,FALSE)</f>
        <v>DFG</v>
      </c>
    </row>
    <row r="1158" spans="1:32">
      <c r="A1158" s="3" t="s">
        <v>917</v>
      </c>
      <c r="B1158" s="3" t="s">
        <v>952</v>
      </c>
      <c r="C1158" s="3">
        <v>999233</v>
      </c>
      <c r="D1158" s="3" t="s">
        <v>918</v>
      </c>
      <c r="E1158" s="3" t="s">
        <v>561</v>
      </c>
      <c r="F1158" s="3">
        <v>2016</v>
      </c>
      <c r="G1158" s="164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7644.2393999999995</v>
      </c>
      <c r="O1158" s="3">
        <v>11529.576239999999</v>
      </c>
      <c r="P1158" s="3">
        <v>8053.2563999999984</v>
      </c>
      <c r="Q1158" s="3">
        <v>7978.3754399999989</v>
      </c>
      <c r="R1158" s="3">
        <v>9695.7496999999985</v>
      </c>
      <c r="S1158" s="3">
        <v>7155.3663999999999</v>
      </c>
      <c r="T1158" s="3">
        <v>8410.0470299999997</v>
      </c>
      <c r="U1158" s="3">
        <v>60466.610609999996</v>
      </c>
      <c r="V1158" s="163">
        <f ca="1">SUM(INDIRECT(Inputs!$C$11&amp;ROW()&amp;":"&amp;Inputs!$C$12&amp;ROW()))</f>
        <v>7978.3754399999989</v>
      </c>
      <c r="W1158" s="163">
        <f ca="1">SUM(INDIRECT(Inputs!$C$13&amp;ROW()&amp;":"&amp;Inputs!$C$14&amp;ROW()))</f>
        <v>35205.447479999995</v>
      </c>
      <c r="X1158" s="3" t="str">
        <f>IF(COUNTIFS(Lookups!$A:$A,C1158)=1,"Gross Sales","")</f>
        <v/>
      </c>
      <c r="Y1158" s="3" t="str">
        <f>IF(COUNTIFS(Lookups!$D:$D,C1158)=1,"Bar Sales","")</f>
        <v/>
      </c>
      <c r="Z1158" s="3" t="str">
        <f>IFERROR(VLOOKUP(C1158*1,Lookups!$D:$F,3,FALSE),"")</f>
        <v/>
      </c>
      <c r="AA1158" s="3" t="str">
        <f>IFERROR(VLOOKUP($C1158*1,Lookups!$H:$N,3,FALSE),"")</f>
        <v>Sales</v>
      </c>
      <c r="AB1158" s="3" t="str">
        <f>IFERROR(VLOOKUP($C1158*1,Lookups!$H:$N,4,FALSE),"")</f>
        <v>Dinner</v>
      </c>
      <c r="AC1158" s="3" t="str">
        <f>IFERROR(VLOOKUP($C1158*1,Lookups!$H:$N,5,FALSE),"")</f>
        <v>Dining room</v>
      </c>
      <c r="AD1158" s="3" t="str">
        <f>IFERROR(VLOOKUP($C1158*1,Lookups!$H:$N,6,FALSE),"")</f>
        <v>Bev</v>
      </c>
      <c r="AE1158" s="3" t="str">
        <f>IFERROR(VLOOKUP($C1158*1,Lookups!$H:$N,7,FALSE),"")</f>
        <v>Liquor</v>
      </c>
      <c r="AF1158" s="3" t="str">
        <f>VLOOKUP(B1158*1,Stores!$A:$C,3,FALSE)</f>
        <v>DFG</v>
      </c>
    </row>
    <row r="1159" spans="1:32">
      <c r="A1159" s="3" t="s">
        <v>917</v>
      </c>
      <c r="B1159" s="3" t="s">
        <v>953</v>
      </c>
      <c r="C1159" s="3">
        <v>999233</v>
      </c>
      <c r="D1159" s="3" t="s">
        <v>918</v>
      </c>
      <c r="E1159" s="3" t="s">
        <v>561</v>
      </c>
      <c r="F1159" s="3">
        <v>2016</v>
      </c>
      <c r="G1159" s="164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3789.0885200000002</v>
      </c>
      <c r="S1159" s="3">
        <v>12134.320520000001</v>
      </c>
      <c r="T1159" s="3">
        <v>13776.10598</v>
      </c>
      <c r="U1159" s="3">
        <v>29699.515020000003</v>
      </c>
      <c r="V1159" s="163">
        <f ca="1">SUM(INDIRECT(Inputs!$C$11&amp;ROW()&amp;":"&amp;Inputs!$C$12&amp;ROW()))</f>
        <v>0</v>
      </c>
      <c r="W1159" s="163">
        <f ca="1">SUM(INDIRECT(Inputs!$C$13&amp;ROW()&amp;":"&amp;Inputs!$C$14&amp;ROW()))</f>
        <v>0</v>
      </c>
      <c r="X1159" s="3" t="str">
        <f>IF(COUNTIFS(Lookups!$A:$A,C1159)=1,"Gross Sales","")</f>
        <v/>
      </c>
      <c r="Y1159" s="3" t="str">
        <f>IF(COUNTIFS(Lookups!$D:$D,C1159)=1,"Bar Sales","")</f>
        <v/>
      </c>
      <c r="Z1159" s="3" t="str">
        <f>IFERROR(VLOOKUP(C1159*1,Lookups!$D:$F,3,FALSE),"")</f>
        <v/>
      </c>
      <c r="AA1159" s="3" t="str">
        <f>IFERROR(VLOOKUP($C1159*1,Lookups!$H:$N,3,FALSE),"")</f>
        <v>Sales</v>
      </c>
      <c r="AB1159" s="3" t="str">
        <f>IFERROR(VLOOKUP($C1159*1,Lookups!$H:$N,4,FALSE),"")</f>
        <v>Dinner</v>
      </c>
      <c r="AC1159" s="3" t="str">
        <f>IFERROR(VLOOKUP($C1159*1,Lookups!$H:$N,5,FALSE),"")</f>
        <v>Dining room</v>
      </c>
      <c r="AD1159" s="3" t="str">
        <f>IFERROR(VLOOKUP($C1159*1,Lookups!$H:$N,6,FALSE),"")</f>
        <v>Bev</v>
      </c>
      <c r="AE1159" s="3" t="str">
        <f>IFERROR(VLOOKUP($C1159*1,Lookups!$H:$N,7,FALSE),"")</f>
        <v>Liquor</v>
      </c>
      <c r="AF1159" s="3" t="str">
        <f>VLOOKUP(B1159*1,Stores!$A:$C,3,FALSE)</f>
        <v>DFG</v>
      </c>
    </row>
    <row r="1160" spans="1:32">
      <c r="A1160" s="3" t="s">
        <v>917</v>
      </c>
      <c r="B1160" s="3" t="s">
        <v>954</v>
      </c>
      <c r="C1160" s="3">
        <v>999233</v>
      </c>
      <c r="D1160" s="3" t="s">
        <v>918</v>
      </c>
      <c r="E1160" s="3" t="s">
        <v>561</v>
      </c>
      <c r="F1160" s="3">
        <v>2016</v>
      </c>
      <c r="G1160" s="164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5583.0039999999999</v>
      </c>
      <c r="T1160" s="3">
        <v>11601.51468</v>
      </c>
      <c r="U1160" s="3">
        <v>17184.518680000001</v>
      </c>
      <c r="V1160" s="163">
        <f ca="1">SUM(INDIRECT(Inputs!$C$11&amp;ROW()&amp;":"&amp;Inputs!$C$12&amp;ROW()))</f>
        <v>0</v>
      </c>
      <c r="W1160" s="163">
        <f ca="1">SUM(INDIRECT(Inputs!$C$13&amp;ROW()&amp;":"&amp;Inputs!$C$14&amp;ROW()))</f>
        <v>0</v>
      </c>
      <c r="X1160" s="3" t="str">
        <f>IF(COUNTIFS(Lookups!$A:$A,C1160)=1,"Gross Sales","")</f>
        <v/>
      </c>
      <c r="Y1160" s="3" t="str">
        <f>IF(COUNTIFS(Lookups!$D:$D,C1160)=1,"Bar Sales","")</f>
        <v/>
      </c>
      <c r="Z1160" s="3" t="str">
        <f>IFERROR(VLOOKUP(C1160*1,Lookups!$D:$F,3,FALSE),"")</f>
        <v/>
      </c>
      <c r="AA1160" s="3" t="str">
        <f>IFERROR(VLOOKUP($C1160*1,Lookups!$H:$N,3,FALSE),"")</f>
        <v>Sales</v>
      </c>
      <c r="AB1160" s="3" t="str">
        <f>IFERROR(VLOOKUP($C1160*1,Lookups!$H:$N,4,FALSE),"")</f>
        <v>Dinner</v>
      </c>
      <c r="AC1160" s="3" t="str">
        <f>IFERROR(VLOOKUP($C1160*1,Lookups!$H:$N,5,FALSE),"")</f>
        <v>Dining room</v>
      </c>
      <c r="AD1160" s="3" t="str">
        <f>IFERROR(VLOOKUP($C1160*1,Lookups!$H:$N,6,FALSE),"")</f>
        <v>Bev</v>
      </c>
      <c r="AE1160" s="3" t="str">
        <f>IFERROR(VLOOKUP($C1160*1,Lookups!$H:$N,7,FALSE),"")</f>
        <v>Liquor</v>
      </c>
      <c r="AF1160" s="3" t="str">
        <f>VLOOKUP(B1160*1,Stores!$A:$C,3,FALSE)</f>
        <v>DFG</v>
      </c>
    </row>
    <row r="1161" spans="1:32">
      <c r="A1161" s="3" t="s">
        <v>917</v>
      </c>
      <c r="B1161" s="3" t="s">
        <v>919</v>
      </c>
      <c r="C1161" s="3">
        <v>999234</v>
      </c>
      <c r="D1161" s="3" t="s">
        <v>918</v>
      </c>
      <c r="E1161" s="3" t="s">
        <v>565</v>
      </c>
      <c r="F1161" s="3">
        <v>2016</v>
      </c>
      <c r="G1161" s="164">
        <v>0</v>
      </c>
      <c r="H1161" s="3">
        <v>13.530159999999999</v>
      </c>
      <c r="I1161" s="3">
        <v>140.54130999999998</v>
      </c>
      <c r="J1161" s="3">
        <v>0</v>
      </c>
      <c r="K1161" s="3">
        <v>0</v>
      </c>
      <c r="L1161" s="3">
        <v>773.21216000000004</v>
      </c>
      <c r="M1161" s="3">
        <v>0</v>
      </c>
      <c r="N1161" s="3">
        <v>-81.42049999999999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845.86313000000007</v>
      </c>
      <c r="V1161" s="163">
        <f ca="1">SUM(INDIRECT(Inputs!$C$11&amp;ROW()&amp;":"&amp;Inputs!$C$12&amp;ROW()))</f>
        <v>0</v>
      </c>
      <c r="W1161" s="163">
        <f ca="1">SUM(INDIRECT(Inputs!$C$13&amp;ROW()&amp;":"&amp;Inputs!$C$14&amp;ROW()))</f>
        <v>845.86313000000007</v>
      </c>
      <c r="X1161" s="3" t="str">
        <f>IF(COUNTIFS(Lookups!$A:$A,C1161)=1,"Gross Sales","")</f>
        <v/>
      </c>
      <c r="Y1161" s="3" t="str">
        <f>IF(COUNTIFS(Lookups!$D:$D,C1161)=1,"Bar Sales","")</f>
        <v/>
      </c>
      <c r="Z1161" s="3" t="str">
        <f>IFERROR(VLOOKUP(C1161*1,Lookups!$D:$F,3,FALSE),"")</f>
        <v/>
      </c>
      <c r="AA1161" s="3" t="str">
        <f>IFERROR(VLOOKUP($C1161*1,Lookups!$H:$N,3,FALSE),"")</f>
        <v>Sales</v>
      </c>
      <c r="AB1161" s="3" t="str">
        <f>IFERROR(VLOOKUP($C1161*1,Lookups!$H:$N,4,FALSE),"")</f>
        <v>Lunch</v>
      </c>
      <c r="AC1161" s="3" t="str">
        <f>IFERROR(VLOOKUP($C1161*1,Lookups!$H:$N,5,FALSE),"")</f>
        <v>Private</v>
      </c>
      <c r="AD1161" s="3" t="str">
        <f>IFERROR(VLOOKUP($C1161*1,Lookups!$H:$N,6,FALSE),"")</f>
        <v>Bev</v>
      </c>
      <c r="AE1161" s="3" t="str">
        <f>IFERROR(VLOOKUP($C1161*1,Lookups!$H:$N,7,FALSE),"")</f>
        <v>Liquor</v>
      </c>
      <c r="AF1161" s="3" t="str">
        <f>VLOOKUP(B1161*1,Stores!$A:$C,3,FALSE)</f>
        <v>DFDE</v>
      </c>
    </row>
    <row r="1162" spans="1:32">
      <c r="A1162" s="3" t="s">
        <v>917</v>
      </c>
      <c r="B1162" s="3" t="s">
        <v>920</v>
      </c>
      <c r="C1162" s="3">
        <v>999234</v>
      </c>
      <c r="D1162" s="3" t="s">
        <v>918</v>
      </c>
      <c r="E1162" s="3" t="s">
        <v>565</v>
      </c>
      <c r="F1162" s="3">
        <v>2016</v>
      </c>
      <c r="G1162" s="164">
        <v>0</v>
      </c>
      <c r="H1162" s="3">
        <v>36.366399999999999</v>
      </c>
      <c r="I1162" s="3">
        <v>0</v>
      </c>
      <c r="J1162" s="3">
        <v>54.644799999999996</v>
      </c>
      <c r="K1162" s="3">
        <v>68.619460000000004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371.05984999999998</v>
      </c>
      <c r="U1162" s="3">
        <v>530.69051000000002</v>
      </c>
      <c r="V1162" s="163">
        <f ca="1">SUM(INDIRECT(Inputs!$C$11&amp;ROW()&amp;":"&amp;Inputs!$C$12&amp;ROW()))</f>
        <v>0</v>
      </c>
      <c r="W1162" s="163">
        <f ca="1">SUM(INDIRECT(Inputs!$C$13&amp;ROW()&amp;":"&amp;Inputs!$C$14&amp;ROW()))</f>
        <v>159.63066000000001</v>
      </c>
      <c r="X1162" s="3" t="str">
        <f>IF(COUNTIFS(Lookups!$A:$A,C1162)=1,"Gross Sales","")</f>
        <v/>
      </c>
      <c r="Y1162" s="3" t="str">
        <f>IF(COUNTIFS(Lookups!$D:$D,C1162)=1,"Bar Sales","")</f>
        <v/>
      </c>
      <c r="Z1162" s="3" t="str">
        <f>IFERROR(VLOOKUP(C1162*1,Lookups!$D:$F,3,FALSE),"")</f>
        <v/>
      </c>
      <c r="AA1162" s="3" t="str">
        <f>IFERROR(VLOOKUP($C1162*1,Lookups!$H:$N,3,FALSE),"")</f>
        <v>Sales</v>
      </c>
      <c r="AB1162" s="3" t="str">
        <f>IFERROR(VLOOKUP($C1162*1,Lookups!$H:$N,4,FALSE),"")</f>
        <v>Lunch</v>
      </c>
      <c r="AC1162" s="3" t="str">
        <f>IFERROR(VLOOKUP($C1162*1,Lookups!$H:$N,5,FALSE),"")</f>
        <v>Private</v>
      </c>
      <c r="AD1162" s="3" t="str">
        <f>IFERROR(VLOOKUP($C1162*1,Lookups!$H:$N,6,FALSE),"")</f>
        <v>Bev</v>
      </c>
      <c r="AE1162" s="3" t="str">
        <f>IFERROR(VLOOKUP($C1162*1,Lookups!$H:$N,7,FALSE),"")</f>
        <v>Liquor</v>
      </c>
      <c r="AF1162" s="3" t="str">
        <f>VLOOKUP(B1162*1,Stores!$A:$C,3,FALSE)</f>
        <v>DFDE</v>
      </c>
    </row>
    <row r="1163" spans="1:32">
      <c r="A1163" s="3" t="s">
        <v>917</v>
      </c>
      <c r="B1163" s="3" t="s">
        <v>921</v>
      </c>
      <c r="C1163" s="3">
        <v>999234</v>
      </c>
      <c r="D1163" s="3" t="s">
        <v>918</v>
      </c>
      <c r="E1163" s="3" t="s">
        <v>565</v>
      </c>
      <c r="F1163" s="3">
        <v>2016</v>
      </c>
      <c r="G1163" s="164">
        <v>0</v>
      </c>
      <c r="H1163" s="3">
        <v>17.64</v>
      </c>
      <c r="I1163" s="3">
        <v>58.925999999999995</v>
      </c>
      <c r="J1163" s="3">
        <v>93.701999999999984</v>
      </c>
      <c r="K1163" s="3">
        <v>37.880499999999998</v>
      </c>
      <c r="L1163" s="3">
        <v>72.932999999999993</v>
      </c>
      <c r="M1163" s="3">
        <v>103.40749999999998</v>
      </c>
      <c r="N1163" s="3">
        <v>588.44939999999986</v>
      </c>
      <c r="O1163" s="3">
        <v>31.457999999999995</v>
      </c>
      <c r="P1163" s="3">
        <v>60.864999999999995</v>
      </c>
      <c r="Q1163" s="3">
        <v>191.57599999999999</v>
      </c>
      <c r="R1163" s="3">
        <v>45.643499999999996</v>
      </c>
      <c r="S1163" s="3">
        <v>33.032999999999994</v>
      </c>
      <c r="T1163" s="3">
        <v>5068.2449999999999</v>
      </c>
      <c r="U1163" s="3">
        <v>6403.7588999999989</v>
      </c>
      <c r="V1163" s="163">
        <f ca="1">SUM(INDIRECT(Inputs!$C$11&amp;ROW()&amp;":"&amp;Inputs!$C$12&amp;ROW()))</f>
        <v>191.57599999999999</v>
      </c>
      <c r="W1163" s="163">
        <f ca="1">SUM(INDIRECT(Inputs!$C$13&amp;ROW()&amp;":"&amp;Inputs!$C$14&amp;ROW()))</f>
        <v>1256.8373999999997</v>
      </c>
      <c r="X1163" s="3" t="str">
        <f>IF(COUNTIFS(Lookups!$A:$A,C1163)=1,"Gross Sales","")</f>
        <v/>
      </c>
      <c r="Y1163" s="3" t="str">
        <f>IF(COUNTIFS(Lookups!$D:$D,C1163)=1,"Bar Sales","")</f>
        <v/>
      </c>
      <c r="Z1163" s="3" t="str">
        <f>IFERROR(VLOOKUP(C1163*1,Lookups!$D:$F,3,FALSE),"")</f>
        <v/>
      </c>
      <c r="AA1163" s="3" t="str">
        <f>IFERROR(VLOOKUP($C1163*1,Lookups!$H:$N,3,FALSE),"")</f>
        <v>Sales</v>
      </c>
      <c r="AB1163" s="3" t="str">
        <f>IFERROR(VLOOKUP($C1163*1,Lookups!$H:$N,4,FALSE),"")</f>
        <v>Lunch</v>
      </c>
      <c r="AC1163" s="3" t="str">
        <f>IFERROR(VLOOKUP($C1163*1,Lookups!$H:$N,5,FALSE),"")</f>
        <v>Private</v>
      </c>
      <c r="AD1163" s="3" t="str">
        <f>IFERROR(VLOOKUP($C1163*1,Lookups!$H:$N,6,FALSE),"")</f>
        <v>Bev</v>
      </c>
      <c r="AE1163" s="3" t="str">
        <f>IFERROR(VLOOKUP($C1163*1,Lookups!$H:$N,7,FALSE),"")</f>
        <v>Liquor</v>
      </c>
      <c r="AF1163" s="3" t="str">
        <f>VLOOKUP(B1163*1,Stores!$A:$C,3,FALSE)</f>
        <v>DFDE</v>
      </c>
    </row>
    <row r="1164" spans="1:32">
      <c r="A1164" s="3" t="s">
        <v>917</v>
      </c>
      <c r="B1164" s="3" t="s">
        <v>922</v>
      </c>
      <c r="C1164" s="3">
        <v>999234</v>
      </c>
      <c r="D1164" s="3" t="s">
        <v>918</v>
      </c>
      <c r="E1164" s="3" t="s">
        <v>565</v>
      </c>
      <c r="F1164" s="3">
        <v>2016</v>
      </c>
      <c r="G1164" s="164">
        <v>0</v>
      </c>
      <c r="H1164" s="3">
        <v>0</v>
      </c>
      <c r="I1164" s="3">
        <v>0</v>
      </c>
      <c r="J1164" s="3">
        <v>16.358999999999998</v>
      </c>
      <c r="K1164" s="3">
        <v>0</v>
      </c>
      <c r="L1164" s="3">
        <v>59.139499999999991</v>
      </c>
      <c r="M1164" s="3">
        <v>415.62149999999991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1930.9695300000001</v>
      </c>
      <c r="U1164" s="3">
        <v>2422.0895300000002</v>
      </c>
      <c r="V1164" s="163">
        <f ca="1">SUM(INDIRECT(Inputs!$C$11&amp;ROW()&amp;":"&amp;Inputs!$C$12&amp;ROW()))</f>
        <v>0</v>
      </c>
      <c r="W1164" s="163">
        <f ca="1">SUM(INDIRECT(Inputs!$C$13&amp;ROW()&amp;":"&amp;Inputs!$C$14&amp;ROW()))</f>
        <v>491.11999999999989</v>
      </c>
      <c r="X1164" s="3" t="str">
        <f>IF(COUNTIFS(Lookups!$A:$A,C1164)=1,"Gross Sales","")</f>
        <v/>
      </c>
      <c r="Y1164" s="3" t="str">
        <f>IF(COUNTIFS(Lookups!$D:$D,C1164)=1,"Bar Sales","")</f>
        <v/>
      </c>
      <c r="Z1164" s="3" t="str">
        <f>IFERROR(VLOOKUP(C1164*1,Lookups!$D:$F,3,FALSE),"")</f>
        <v/>
      </c>
      <c r="AA1164" s="3" t="str">
        <f>IFERROR(VLOOKUP($C1164*1,Lookups!$H:$N,3,FALSE),"")</f>
        <v>Sales</v>
      </c>
      <c r="AB1164" s="3" t="str">
        <f>IFERROR(VLOOKUP($C1164*1,Lookups!$H:$N,4,FALSE),"")</f>
        <v>Lunch</v>
      </c>
      <c r="AC1164" s="3" t="str">
        <f>IFERROR(VLOOKUP($C1164*1,Lookups!$H:$N,5,FALSE),"")</f>
        <v>Private</v>
      </c>
      <c r="AD1164" s="3" t="str">
        <f>IFERROR(VLOOKUP($C1164*1,Lookups!$H:$N,6,FALSE),"")</f>
        <v>Bev</v>
      </c>
      <c r="AE1164" s="3" t="str">
        <f>IFERROR(VLOOKUP($C1164*1,Lookups!$H:$N,7,FALSE),"")</f>
        <v>Liquor</v>
      </c>
      <c r="AF1164" s="3" t="str">
        <f>VLOOKUP(B1164*1,Stores!$A:$C,3,FALSE)</f>
        <v>DFDE</v>
      </c>
    </row>
    <row r="1165" spans="1:32">
      <c r="A1165" s="3" t="s">
        <v>917</v>
      </c>
      <c r="B1165" s="3" t="s">
        <v>923</v>
      </c>
      <c r="C1165" s="3">
        <v>999234</v>
      </c>
      <c r="D1165" s="3" t="s">
        <v>918</v>
      </c>
      <c r="E1165" s="3" t="s">
        <v>565</v>
      </c>
      <c r="F1165" s="3">
        <v>2016</v>
      </c>
      <c r="G1165" s="164">
        <v>0</v>
      </c>
      <c r="H1165" s="3">
        <v>110.69099999999999</v>
      </c>
      <c r="I1165" s="3">
        <v>88.120479999999986</v>
      </c>
      <c r="J1165" s="3">
        <v>62.60029999999999</v>
      </c>
      <c r="K1165" s="3">
        <v>395.71461999999991</v>
      </c>
      <c r="L1165" s="3">
        <v>79.672319999999999</v>
      </c>
      <c r="M1165" s="3">
        <v>52.508399999999995</v>
      </c>
      <c r="N1165" s="3">
        <v>97.66091999999999</v>
      </c>
      <c r="O1165" s="3">
        <v>26.679799999999997</v>
      </c>
      <c r="P1165" s="3">
        <v>11.784219999999999</v>
      </c>
      <c r="Q1165" s="3">
        <v>25.916799999999999</v>
      </c>
      <c r="R1165" s="3">
        <v>55.871269999999996</v>
      </c>
      <c r="S1165" s="3">
        <v>185.41158999999999</v>
      </c>
      <c r="T1165" s="3">
        <v>1408.7101</v>
      </c>
      <c r="U1165" s="3">
        <v>2601.3418199999996</v>
      </c>
      <c r="V1165" s="163">
        <f ca="1">SUM(INDIRECT(Inputs!$C$11&amp;ROW()&amp;":"&amp;Inputs!$C$12&amp;ROW()))</f>
        <v>25.916799999999999</v>
      </c>
      <c r="W1165" s="163">
        <f ca="1">SUM(INDIRECT(Inputs!$C$13&amp;ROW()&amp;":"&amp;Inputs!$C$14&amp;ROW()))</f>
        <v>951.34885999999995</v>
      </c>
      <c r="X1165" s="3" t="str">
        <f>IF(COUNTIFS(Lookups!$A:$A,C1165)=1,"Gross Sales","")</f>
        <v/>
      </c>
      <c r="Y1165" s="3" t="str">
        <f>IF(COUNTIFS(Lookups!$D:$D,C1165)=1,"Bar Sales","")</f>
        <v/>
      </c>
      <c r="Z1165" s="3" t="str">
        <f>IFERROR(VLOOKUP(C1165*1,Lookups!$D:$F,3,FALSE),"")</f>
        <v/>
      </c>
      <c r="AA1165" s="3" t="str">
        <f>IFERROR(VLOOKUP($C1165*1,Lookups!$H:$N,3,FALSE),"")</f>
        <v>Sales</v>
      </c>
      <c r="AB1165" s="3" t="str">
        <f>IFERROR(VLOOKUP($C1165*1,Lookups!$H:$N,4,FALSE),"")</f>
        <v>Lunch</v>
      </c>
      <c r="AC1165" s="3" t="str">
        <f>IFERROR(VLOOKUP($C1165*1,Lookups!$H:$N,5,FALSE),"")</f>
        <v>Private</v>
      </c>
      <c r="AD1165" s="3" t="str">
        <f>IFERROR(VLOOKUP($C1165*1,Lookups!$H:$N,6,FALSE),"")</f>
        <v>Bev</v>
      </c>
      <c r="AE1165" s="3" t="str">
        <f>IFERROR(VLOOKUP($C1165*1,Lookups!$H:$N,7,FALSE),"")</f>
        <v>Liquor</v>
      </c>
      <c r="AF1165" s="3" t="str">
        <f>VLOOKUP(B1165*1,Stores!$A:$C,3,FALSE)</f>
        <v>DFDE</v>
      </c>
    </row>
    <row r="1166" spans="1:32">
      <c r="A1166" s="3" t="s">
        <v>917</v>
      </c>
      <c r="B1166" s="3" t="s">
        <v>924</v>
      </c>
      <c r="C1166" s="3">
        <v>999234</v>
      </c>
      <c r="D1166" s="3" t="s">
        <v>918</v>
      </c>
      <c r="E1166" s="3" t="s">
        <v>565</v>
      </c>
      <c r="F1166" s="3">
        <v>2016</v>
      </c>
      <c r="G1166" s="164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-77.588279999999997</v>
      </c>
      <c r="R1166" s="3">
        <v>5.8174200000000003</v>
      </c>
      <c r="S1166" s="3">
        <v>277.16766000000001</v>
      </c>
      <c r="T1166" s="3">
        <v>977.42792000000009</v>
      </c>
      <c r="U1166" s="3">
        <v>1182.8247200000001</v>
      </c>
      <c r="V1166" s="163">
        <f ca="1">SUM(INDIRECT(Inputs!$C$11&amp;ROW()&amp;":"&amp;Inputs!$C$12&amp;ROW()))</f>
        <v>-77.588279999999997</v>
      </c>
      <c r="W1166" s="163">
        <f ca="1">SUM(INDIRECT(Inputs!$C$13&amp;ROW()&amp;":"&amp;Inputs!$C$14&amp;ROW()))</f>
        <v>-77.588279999999997</v>
      </c>
      <c r="X1166" s="3" t="str">
        <f>IF(COUNTIFS(Lookups!$A:$A,C1166)=1,"Gross Sales","")</f>
        <v/>
      </c>
      <c r="Y1166" s="3" t="str">
        <f>IF(COUNTIFS(Lookups!$D:$D,C1166)=1,"Bar Sales","")</f>
        <v/>
      </c>
      <c r="Z1166" s="3" t="str">
        <f>IFERROR(VLOOKUP(C1166*1,Lookups!$D:$F,3,FALSE),"")</f>
        <v/>
      </c>
      <c r="AA1166" s="3" t="str">
        <f>IFERROR(VLOOKUP($C1166*1,Lookups!$H:$N,3,FALSE),"")</f>
        <v>Sales</v>
      </c>
      <c r="AB1166" s="3" t="str">
        <f>IFERROR(VLOOKUP($C1166*1,Lookups!$H:$N,4,FALSE),"")</f>
        <v>Lunch</v>
      </c>
      <c r="AC1166" s="3" t="str">
        <f>IFERROR(VLOOKUP($C1166*1,Lookups!$H:$N,5,FALSE),"")</f>
        <v>Private</v>
      </c>
      <c r="AD1166" s="3" t="str">
        <f>IFERROR(VLOOKUP($C1166*1,Lookups!$H:$N,6,FALSE),"")</f>
        <v>Bev</v>
      </c>
      <c r="AE1166" s="3" t="str">
        <f>IFERROR(VLOOKUP($C1166*1,Lookups!$H:$N,7,FALSE),"")</f>
        <v>Liquor</v>
      </c>
      <c r="AF1166" s="3" t="str">
        <f>VLOOKUP(B1166*1,Stores!$A:$C,3,FALSE)</f>
        <v>DFDE</v>
      </c>
    </row>
    <row r="1167" spans="1:32">
      <c r="A1167" s="3" t="s">
        <v>917</v>
      </c>
      <c r="B1167" s="3" t="s">
        <v>925</v>
      </c>
      <c r="C1167" s="3">
        <v>999234</v>
      </c>
      <c r="D1167" s="3" t="s">
        <v>918</v>
      </c>
      <c r="E1167" s="3" t="s">
        <v>565</v>
      </c>
      <c r="F1167" s="3">
        <v>2016</v>
      </c>
      <c r="G1167" s="164">
        <v>0</v>
      </c>
      <c r="H1167" s="3">
        <v>0</v>
      </c>
      <c r="I1167" s="3">
        <v>0</v>
      </c>
      <c r="J1167" s="3">
        <v>14.91</v>
      </c>
      <c r="K1167" s="3">
        <v>0</v>
      </c>
      <c r="L1167" s="3">
        <v>140.96249999999998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440.39800000000002</v>
      </c>
      <c r="S1167" s="3">
        <v>196</v>
      </c>
      <c r="T1167" s="3">
        <v>523.57199999999989</v>
      </c>
      <c r="U1167" s="3">
        <v>1315.8424999999997</v>
      </c>
      <c r="V1167" s="163">
        <f ca="1">SUM(INDIRECT(Inputs!$C$11&amp;ROW()&amp;":"&amp;Inputs!$C$12&amp;ROW()))</f>
        <v>0</v>
      </c>
      <c r="W1167" s="163">
        <f ca="1">SUM(INDIRECT(Inputs!$C$13&amp;ROW()&amp;":"&amp;Inputs!$C$14&amp;ROW()))</f>
        <v>155.87249999999997</v>
      </c>
      <c r="X1167" s="3" t="str">
        <f>IF(COUNTIFS(Lookups!$A:$A,C1167)=1,"Gross Sales","")</f>
        <v/>
      </c>
      <c r="Y1167" s="3" t="str">
        <f>IF(COUNTIFS(Lookups!$D:$D,C1167)=1,"Bar Sales","")</f>
        <v/>
      </c>
      <c r="Z1167" s="3" t="str">
        <f>IFERROR(VLOOKUP(C1167*1,Lookups!$D:$F,3,FALSE),"")</f>
        <v/>
      </c>
      <c r="AA1167" s="3" t="str">
        <f>IFERROR(VLOOKUP($C1167*1,Lookups!$H:$N,3,FALSE),"")</f>
        <v>Sales</v>
      </c>
      <c r="AB1167" s="3" t="str">
        <f>IFERROR(VLOOKUP($C1167*1,Lookups!$H:$N,4,FALSE),"")</f>
        <v>Lunch</v>
      </c>
      <c r="AC1167" s="3" t="str">
        <f>IFERROR(VLOOKUP($C1167*1,Lookups!$H:$N,5,FALSE),"")</f>
        <v>Private</v>
      </c>
      <c r="AD1167" s="3" t="str">
        <f>IFERROR(VLOOKUP($C1167*1,Lookups!$H:$N,6,FALSE),"")</f>
        <v>Bev</v>
      </c>
      <c r="AE1167" s="3" t="str">
        <f>IFERROR(VLOOKUP($C1167*1,Lookups!$H:$N,7,FALSE),"")</f>
        <v>Liquor</v>
      </c>
      <c r="AF1167" s="3" t="str">
        <f>VLOOKUP(B1167*1,Stores!$A:$C,3,FALSE)</f>
        <v>DFDE</v>
      </c>
    </row>
    <row r="1168" spans="1:32">
      <c r="A1168" s="3" t="s">
        <v>917</v>
      </c>
      <c r="B1168" s="3" t="s">
        <v>926</v>
      </c>
      <c r="C1168" s="3">
        <v>999234</v>
      </c>
      <c r="D1168" s="3" t="s">
        <v>918</v>
      </c>
      <c r="E1168" s="3" t="s">
        <v>565</v>
      </c>
      <c r="F1168" s="3">
        <v>2016</v>
      </c>
      <c r="G1168" s="164">
        <v>0</v>
      </c>
      <c r="H1168" s="3">
        <v>103.761</v>
      </c>
      <c r="I1168" s="3">
        <v>133.672</v>
      </c>
      <c r="J1168" s="3">
        <v>183.148</v>
      </c>
      <c r="K1168" s="3">
        <v>141.12</v>
      </c>
      <c r="L1168" s="3">
        <v>568.51199999999994</v>
      </c>
      <c r="M1168" s="3">
        <v>279.78999999999996</v>
      </c>
      <c r="N1168" s="3">
        <v>106.76400000000001</v>
      </c>
      <c r="O1168" s="3">
        <v>115.71</v>
      </c>
      <c r="P1168" s="3">
        <v>0</v>
      </c>
      <c r="Q1168" s="3">
        <v>401.27429999999993</v>
      </c>
      <c r="R1168" s="3">
        <v>595.84</v>
      </c>
      <c r="S1168" s="3">
        <v>861.50399999999991</v>
      </c>
      <c r="T1168" s="3">
        <v>5561.485999999999</v>
      </c>
      <c r="U1168" s="3">
        <v>9052.581299999998</v>
      </c>
      <c r="V1168" s="163">
        <f ca="1">SUM(INDIRECT(Inputs!$C$11&amp;ROW()&amp;":"&amp;Inputs!$C$12&amp;ROW()))</f>
        <v>401.27429999999993</v>
      </c>
      <c r="W1168" s="163">
        <f ca="1">SUM(INDIRECT(Inputs!$C$13&amp;ROW()&amp;":"&amp;Inputs!$C$14&amp;ROW()))</f>
        <v>2033.7512999999999</v>
      </c>
      <c r="X1168" s="3" t="str">
        <f>IF(COUNTIFS(Lookups!$A:$A,C1168)=1,"Gross Sales","")</f>
        <v/>
      </c>
      <c r="Y1168" s="3" t="str">
        <f>IF(COUNTIFS(Lookups!$D:$D,C1168)=1,"Bar Sales","")</f>
        <v/>
      </c>
      <c r="Z1168" s="3" t="str">
        <f>IFERROR(VLOOKUP(C1168*1,Lookups!$D:$F,3,FALSE),"")</f>
        <v/>
      </c>
      <c r="AA1168" s="3" t="str">
        <f>IFERROR(VLOOKUP($C1168*1,Lookups!$H:$N,3,FALSE),"")</f>
        <v>Sales</v>
      </c>
      <c r="AB1168" s="3" t="str">
        <f>IFERROR(VLOOKUP($C1168*1,Lookups!$H:$N,4,FALSE),"")</f>
        <v>Lunch</v>
      </c>
      <c r="AC1168" s="3" t="str">
        <f>IFERROR(VLOOKUP($C1168*1,Lookups!$H:$N,5,FALSE),"")</f>
        <v>Private</v>
      </c>
      <c r="AD1168" s="3" t="str">
        <f>IFERROR(VLOOKUP($C1168*1,Lookups!$H:$N,6,FALSE),"")</f>
        <v>Bev</v>
      </c>
      <c r="AE1168" s="3" t="str">
        <f>IFERROR(VLOOKUP($C1168*1,Lookups!$H:$N,7,FALSE),"")</f>
        <v>Liquor</v>
      </c>
      <c r="AF1168" s="3" t="str">
        <f>VLOOKUP(B1168*1,Stores!$A:$C,3,FALSE)</f>
        <v>DFDE</v>
      </c>
    </row>
    <row r="1169" spans="1:32">
      <c r="A1169" s="3" t="s">
        <v>917</v>
      </c>
      <c r="B1169" s="3" t="s">
        <v>927</v>
      </c>
      <c r="C1169" s="3">
        <v>999234</v>
      </c>
      <c r="D1169" s="3" t="s">
        <v>918</v>
      </c>
      <c r="E1169" s="3" t="s">
        <v>565</v>
      </c>
      <c r="F1169" s="3">
        <v>2016</v>
      </c>
      <c r="G1169" s="164">
        <v>0</v>
      </c>
      <c r="H1169" s="3">
        <v>446.98500000000001</v>
      </c>
      <c r="I1169" s="3">
        <v>101.61199999999999</v>
      </c>
      <c r="J1169" s="3">
        <v>68.795999999999992</v>
      </c>
      <c r="K1169" s="3">
        <v>105.62999999999998</v>
      </c>
      <c r="L1169" s="3">
        <v>246.69400000000002</v>
      </c>
      <c r="M1169" s="3">
        <v>836.46149999999989</v>
      </c>
      <c r="N1169" s="3">
        <v>454.53449999999998</v>
      </c>
      <c r="O1169" s="3">
        <v>371.75249999999994</v>
      </c>
      <c r="P1169" s="3">
        <v>640.55250000000001</v>
      </c>
      <c r="Q1169" s="3">
        <v>378.38849999999996</v>
      </c>
      <c r="R1169" s="3">
        <v>680.35099999999989</v>
      </c>
      <c r="S1169" s="3">
        <v>424.66899999999998</v>
      </c>
      <c r="T1169" s="3">
        <v>2599.2540000000004</v>
      </c>
      <c r="U1169" s="3">
        <v>7355.6805000000004</v>
      </c>
      <c r="V1169" s="163">
        <f ca="1">SUM(INDIRECT(Inputs!$C$11&amp;ROW()&amp;":"&amp;Inputs!$C$12&amp;ROW()))</f>
        <v>378.38849999999996</v>
      </c>
      <c r="W1169" s="163">
        <f ca="1">SUM(INDIRECT(Inputs!$C$13&amp;ROW()&amp;":"&amp;Inputs!$C$14&amp;ROW()))</f>
        <v>3651.4065000000001</v>
      </c>
      <c r="X1169" s="3" t="str">
        <f>IF(COUNTIFS(Lookups!$A:$A,C1169)=1,"Gross Sales","")</f>
        <v/>
      </c>
      <c r="Y1169" s="3" t="str">
        <f>IF(COUNTIFS(Lookups!$D:$D,C1169)=1,"Bar Sales","")</f>
        <v/>
      </c>
      <c r="Z1169" s="3" t="str">
        <f>IFERROR(VLOOKUP(C1169*1,Lookups!$D:$F,3,FALSE),"")</f>
        <v/>
      </c>
      <c r="AA1169" s="3" t="str">
        <f>IFERROR(VLOOKUP($C1169*1,Lookups!$H:$N,3,FALSE),"")</f>
        <v>Sales</v>
      </c>
      <c r="AB1169" s="3" t="str">
        <f>IFERROR(VLOOKUP($C1169*1,Lookups!$H:$N,4,FALSE),"")</f>
        <v>Lunch</v>
      </c>
      <c r="AC1169" s="3" t="str">
        <f>IFERROR(VLOOKUP($C1169*1,Lookups!$H:$N,5,FALSE),"")</f>
        <v>Private</v>
      </c>
      <c r="AD1169" s="3" t="str">
        <f>IFERROR(VLOOKUP($C1169*1,Lookups!$H:$N,6,FALSE),"")</f>
        <v>Bev</v>
      </c>
      <c r="AE1169" s="3" t="str">
        <f>IFERROR(VLOOKUP($C1169*1,Lookups!$H:$N,7,FALSE),"")</f>
        <v>Liquor</v>
      </c>
      <c r="AF1169" s="3" t="str">
        <f>VLOOKUP(B1169*1,Stores!$A:$C,3,FALSE)</f>
        <v>DFDE</v>
      </c>
    </row>
    <row r="1170" spans="1:32">
      <c r="A1170" s="3" t="s">
        <v>917</v>
      </c>
      <c r="B1170" s="3" t="s">
        <v>928</v>
      </c>
      <c r="C1170" s="3">
        <v>999234</v>
      </c>
      <c r="D1170" s="3" t="s">
        <v>918</v>
      </c>
      <c r="E1170" s="3" t="s">
        <v>565</v>
      </c>
      <c r="F1170" s="3">
        <v>2016</v>
      </c>
      <c r="G1170" s="164">
        <v>0</v>
      </c>
      <c r="H1170" s="3">
        <v>75.761839999999992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41.595119999999994</v>
      </c>
      <c r="S1170" s="3">
        <v>13.981799999999998</v>
      </c>
      <c r="T1170" s="3">
        <v>166.59832</v>
      </c>
      <c r="U1170" s="3">
        <v>297.93707999999998</v>
      </c>
      <c r="V1170" s="163">
        <f ca="1">SUM(INDIRECT(Inputs!$C$11&amp;ROW()&amp;":"&amp;Inputs!$C$12&amp;ROW()))</f>
        <v>0</v>
      </c>
      <c r="W1170" s="163">
        <f ca="1">SUM(INDIRECT(Inputs!$C$13&amp;ROW()&amp;":"&amp;Inputs!$C$14&amp;ROW()))</f>
        <v>75.761839999999992</v>
      </c>
      <c r="X1170" s="3" t="str">
        <f>IF(COUNTIFS(Lookups!$A:$A,C1170)=1,"Gross Sales","")</f>
        <v/>
      </c>
      <c r="Y1170" s="3" t="str">
        <f>IF(COUNTIFS(Lookups!$D:$D,C1170)=1,"Bar Sales","")</f>
        <v/>
      </c>
      <c r="Z1170" s="3" t="str">
        <f>IFERROR(VLOOKUP(C1170*1,Lookups!$D:$F,3,FALSE),"")</f>
        <v/>
      </c>
      <c r="AA1170" s="3" t="str">
        <f>IFERROR(VLOOKUP($C1170*1,Lookups!$H:$N,3,FALSE),"")</f>
        <v>Sales</v>
      </c>
      <c r="AB1170" s="3" t="str">
        <f>IFERROR(VLOOKUP($C1170*1,Lookups!$H:$N,4,FALSE),"")</f>
        <v>Lunch</v>
      </c>
      <c r="AC1170" s="3" t="str">
        <f>IFERROR(VLOOKUP($C1170*1,Lookups!$H:$N,5,FALSE),"")</f>
        <v>Private</v>
      </c>
      <c r="AD1170" s="3" t="str">
        <f>IFERROR(VLOOKUP($C1170*1,Lookups!$H:$N,6,FALSE),"")</f>
        <v>Bev</v>
      </c>
      <c r="AE1170" s="3" t="str">
        <f>IFERROR(VLOOKUP($C1170*1,Lookups!$H:$N,7,FALSE),"")</f>
        <v>Liquor</v>
      </c>
      <c r="AF1170" s="3" t="str">
        <f>VLOOKUP(B1170*1,Stores!$A:$C,3,FALSE)</f>
        <v>DFDE</v>
      </c>
    </row>
    <row r="1171" spans="1:32">
      <c r="A1171" s="3" t="s">
        <v>917</v>
      </c>
      <c r="B1171" s="3" t="s">
        <v>929</v>
      </c>
      <c r="C1171" s="3">
        <v>999234</v>
      </c>
      <c r="D1171" s="3" t="s">
        <v>918</v>
      </c>
      <c r="E1171" s="3" t="s">
        <v>565</v>
      </c>
      <c r="F1171" s="3">
        <v>2016</v>
      </c>
      <c r="G1171" s="164">
        <v>0</v>
      </c>
      <c r="H1171" s="3">
        <v>74.731999999999999</v>
      </c>
      <c r="I1171" s="3">
        <v>-65.100000000000009</v>
      </c>
      <c r="J1171" s="3">
        <v>10.436999999999999</v>
      </c>
      <c r="K1171" s="3">
        <v>59.828999999999994</v>
      </c>
      <c r="L1171" s="3">
        <v>207.28399999999999</v>
      </c>
      <c r="M1171" s="3">
        <v>555.45699999999999</v>
      </c>
      <c r="N1171" s="3">
        <v>256.31549999999999</v>
      </c>
      <c r="O1171" s="3">
        <v>695.15599999999995</v>
      </c>
      <c r="P1171" s="3">
        <v>570.30399999999997</v>
      </c>
      <c r="Q1171" s="3">
        <v>1324.8374999999999</v>
      </c>
      <c r="R1171" s="3">
        <v>233.36599999999999</v>
      </c>
      <c r="S1171" s="3">
        <v>653.05799999999988</v>
      </c>
      <c r="T1171" s="3">
        <v>1481.32628</v>
      </c>
      <c r="U1171" s="3">
        <v>6057.0022799999997</v>
      </c>
      <c r="V1171" s="163">
        <f ca="1">SUM(INDIRECT(Inputs!$C$11&amp;ROW()&amp;":"&amp;Inputs!$C$12&amp;ROW()))</f>
        <v>1324.8374999999999</v>
      </c>
      <c r="W1171" s="163">
        <f ca="1">SUM(INDIRECT(Inputs!$C$13&amp;ROW()&amp;":"&amp;Inputs!$C$14&amp;ROW()))</f>
        <v>3689.2519999999995</v>
      </c>
      <c r="X1171" s="3" t="str">
        <f>IF(COUNTIFS(Lookups!$A:$A,C1171)=1,"Gross Sales","")</f>
        <v/>
      </c>
      <c r="Y1171" s="3" t="str">
        <f>IF(COUNTIFS(Lookups!$D:$D,C1171)=1,"Bar Sales","")</f>
        <v/>
      </c>
      <c r="Z1171" s="3" t="str">
        <f>IFERROR(VLOOKUP(C1171*1,Lookups!$D:$F,3,FALSE),"")</f>
        <v/>
      </c>
      <c r="AA1171" s="3" t="str">
        <f>IFERROR(VLOOKUP($C1171*1,Lookups!$H:$N,3,FALSE),"")</f>
        <v>Sales</v>
      </c>
      <c r="AB1171" s="3" t="str">
        <f>IFERROR(VLOOKUP($C1171*1,Lookups!$H:$N,4,FALSE),"")</f>
        <v>Lunch</v>
      </c>
      <c r="AC1171" s="3" t="str">
        <f>IFERROR(VLOOKUP($C1171*1,Lookups!$H:$N,5,FALSE),"")</f>
        <v>Private</v>
      </c>
      <c r="AD1171" s="3" t="str">
        <f>IFERROR(VLOOKUP($C1171*1,Lookups!$H:$N,6,FALSE),"")</f>
        <v>Bev</v>
      </c>
      <c r="AE1171" s="3" t="str">
        <f>IFERROR(VLOOKUP($C1171*1,Lookups!$H:$N,7,FALSE),"")</f>
        <v>Liquor</v>
      </c>
      <c r="AF1171" s="3" t="str">
        <f>VLOOKUP(B1171*1,Stores!$A:$C,3,FALSE)</f>
        <v>DFDE</v>
      </c>
    </row>
    <row r="1172" spans="1:32">
      <c r="A1172" s="3" t="s">
        <v>917</v>
      </c>
      <c r="B1172" s="3" t="s">
        <v>930</v>
      </c>
      <c r="C1172" s="3">
        <v>999234</v>
      </c>
      <c r="D1172" s="3" t="s">
        <v>918</v>
      </c>
      <c r="E1172" s="3" t="s">
        <v>565</v>
      </c>
      <c r="F1172" s="3">
        <v>2016</v>
      </c>
      <c r="G1172" s="164">
        <v>0</v>
      </c>
      <c r="H1172" s="3">
        <v>26.263999999999999</v>
      </c>
      <c r="I1172" s="3">
        <v>137.02499999999998</v>
      </c>
      <c r="J1172" s="3">
        <v>134.36849999999998</v>
      </c>
      <c r="K1172" s="3">
        <v>0</v>
      </c>
      <c r="L1172" s="3">
        <v>197.7885</v>
      </c>
      <c r="M1172" s="3">
        <v>862.40699999999993</v>
      </c>
      <c r="N1172" s="3">
        <v>139.23000000000002</v>
      </c>
      <c r="O1172" s="3">
        <v>114.268</v>
      </c>
      <c r="P1172" s="3">
        <v>29.924999999999994</v>
      </c>
      <c r="Q1172" s="3">
        <v>1647.4639999999997</v>
      </c>
      <c r="R1172" s="3">
        <v>58.68099999999999</v>
      </c>
      <c r="S1172" s="3">
        <v>156.7475</v>
      </c>
      <c r="T1172" s="3">
        <v>1538.6447999999998</v>
      </c>
      <c r="U1172" s="3">
        <v>5042.8132999999998</v>
      </c>
      <c r="V1172" s="163">
        <f ca="1">SUM(INDIRECT(Inputs!$C$11&amp;ROW()&amp;":"&amp;Inputs!$C$12&amp;ROW()))</f>
        <v>1647.4639999999997</v>
      </c>
      <c r="W1172" s="163">
        <f ca="1">SUM(INDIRECT(Inputs!$C$13&amp;ROW()&amp;":"&amp;Inputs!$C$14&amp;ROW()))</f>
        <v>3288.74</v>
      </c>
      <c r="X1172" s="3" t="str">
        <f>IF(COUNTIFS(Lookups!$A:$A,C1172)=1,"Gross Sales","")</f>
        <v/>
      </c>
      <c r="Y1172" s="3" t="str">
        <f>IF(COUNTIFS(Lookups!$D:$D,C1172)=1,"Bar Sales","")</f>
        <v/>
      </c>
      <c r="Z1172" s="3" t="str">
        <f>IFERROR(VLOOKUP(C1172*1,Lookups!$D:$F,3,FALSE),"")</f>
        <v/>
      </c>
      <c r="AA1172" s="3" t="str">
        <f>IFERROR(VLOOKUP($C1172*1,Lookups!$H:$N,3,FALSE),"")</f>
        <v>Sales</v>
      </c>
      <c r="AB1172" s="3" t="str">
        <f>IFERROR(VLOOKUP($C1172*1,Lookups!$H:$N,4,FALSE),"")</f>
        <v>Lunch</v>
      </c>
      <c r="AC1172" s="3" t="str">
        <f>IFERROR(VLOOKUP($C1172*1,Lookups!$H:$N,5,FALSE),"")</f>
        <v>Private</v>
      </c>
      <c r="AD1172" s="3" t="str">
        <f>IFERROR(VLOOKUP($C1172*1,Lookups!$H:$N,6,FALSE),"")</f>
        <v>Bev</v>
      </c>
      <c r="AE1172" s="3" t="str">
        <f>IFERROR(VLOOKUP($C1172*1,Lookups!$H:$N,7,FALSE),"")</f>
        <v>Liquor</v>
      </c>
      <c r="AF1172" s="3" t="str">
        <f>VLOOKUP(B1172*1,Stores!$A:$C,3,FALSE)</f>
        <v>DFDE</v>
      </c>
    </row>
    <row r="1173" spans="1:32">
      <c r="A1173" s="3" t="s">
        <v>917</v>
      </c>
      <c r="B1173" s="3" t="s">
        <v>931</v>
      </c>
      <c r="C1173" s="3">
        <v>999234</v>
      </c>
      <c r="D1173" s="3" t="s">
        <v>918</v>
      </c>
      <c r="E1173" s="3" t="s">
        <v>565</v>
      </c>
      <c r="F1173" s="3">
        <v>2016</v>
      </c>
      <c r="G1173" s="164">
        <v>0</v>
      </c>
      <c r="H1173" s="3">
        <v>25.619999999999997</v>
      </c>
      <c r="I1173" s="3">
        <v>428.16200000000003</v>
      </c>
      <c r="J1173" s="3">
        <v>140.52247999999997</v>
      </c>
      <c r="K1173" s="3">
        <v>80.325000000000003</v>
      </c>
      <c r="L1173" s="3">
        <v>1150.4324999999999</v>
      </c>
      <c r="M1173" s="3">
        <v>222.76799999999997</v>
      </c>
      <c r="N1173" s="3">
        <v>331.71635000000003</v>
      </c>
      <c r="O1173" s="3">
        <v>2753.3519999999999</v>
      </c>
      <c r="P1173" s="3">
        <v>187.23249999999999</v>
      </c>
      <c r="Q1173" s="3">
        <v>67.298000000000002</v>
      </c>
      <c r="R1173" s="3">
        <v>247.22354999999996</v>
      </c>
      <c r="S1173" s="3">
        <v>61.988499999999995</v>
      </c>
      <c r="T1173" s="3">
        <v>7166.0265600000002</v>
      </c>
      <c r="U1173" s="3">
        <v>12862.667440000001</v>
      </c>
      <c r="V1173" s="163">
        <f ca="1">SUM(INDIRECT(Inputs!$C$11&amp;ROW()&amp;":"&amp;Inputs!$C$12&amp;ROW()))</f>
        <v>67.298000000000002</v>
      </c>
      <c r="W1173" s="163">
        <f ca="1">SUM(INDIRECT(Inputs!$C$13&amp;ROW()&amp;":"&amp;Inputs!$C$14&amp;ROW()))</f>
        <v>5387.4288299999998</v>
      </c>
      <c r="X1173" s="3" t="str">
        <f>IF(COUNTIFS(Lookups!$A:$A,C1173)=1,"Gross Sales","")</f>
        <v/>
      </c>
      <c r="Y1173" s="3" t="str">
        <f>IF(COUNTIFS(Lookups!$D:$D,C1173)=1,"Bar Sales","")</f>
        <v/>
      </c>
      <c r="Z1173" s="3" t="str">
        <f>IFERROR(VLOOKUP(C1173*1,Lookups!$D:$F,3,FALSE),"")</f>
        <v/>
      </c>
      <c r="AA1173" s="3" t="str">
        <f>IFERROR(VLOOKUP($C1173*1,Lookups!$H:$N,3,FALSE),"")</f>
        <v>Sales</v>
      </c>
      <c r="AB1173" s="3" t="str">
        <f>IFERROR(VLOOKUP($C1173*1,Lookups!$H:$N,4,FALSE),"")</f>
        <v>Lunch</v>
      </c>
      <c r="AC1173" s="3" t="str">
        <f>IFERROR(VLOOKUP($C1173*1,Lookups!$H:$N,5,FALSE),"")</f>
        <v>Private</v>
      </c>
      <c r="AD1173" s="3" t="str">
        <f>IFERROR(VLOOKUP($C1173*1,Lookups!$H:$N,6,FALSE),"")</f>
        <v>Bev</v>
      </c>
      <c r="AE1173" s="3" t="str">
        <f>IFERROR(VLOOKUP($C1173*1,Lookups!$H:$N,7,FALSE),"")</f>
        <v>Liquor</v>
      </c>
      <c r="AF1173" s="3" t="str">
        <f>VLOOKUP(B1173*1,Stores!$A:$C,3,FALSE)</f>
        <v>DFDE</v>
      </c>
    </row>
    <row r="1174" spans="1:32">
      <c r="A1174" s="3" t="s">
        <v>917</v>
      </c>
      <c r="B1174" s="3" t="s">
        <v>933</v>
      </c>
      <c r="C1174" s="3">
        <v>999234</v>
      </c>
      <c r="D1174" s="3" t="s">
        <v>918</v>
      </c>
      <c r="E1174" s="3" t="s">
        <v>565</v>
      </c>
      <c r="F1174" s="3">
        <v>2016</v>
      </c>
      <c r="G1174" s="164">
        <v>0</v>
      </c>
      <c r="H1174" s="3">
        <v>0</v>
      </c>
      <c r="I1174" s="3">
        <v>56.58352</v>
      </c>
      <c r="J1174" s="3">
        <v>178.86323000000002</v>
      </c>
      <c r="K1174" s="3">
        <v>0</v>
      </c>
      <c r="L1174" s="3">
        <v>0</v>
      </c>
      <c r="M1174" s="3">
        <v>215.25503999999998</v>
      </c>
      <c r="N1174" s="3">
        <v>0</v>
      </c>
      <c r="O1174" s="3">
        <v>0</v>
      </c>
      <c r="P1174" s="3">
        <v>34.061789999999995</v>
      </c>
      <c r="Q1174" s="3">
        <v>67.509119999999996</v>
      </c>
      <c r="R1174" s="3">
        <v>-18.110399999999998</v>
      </c>
      <c r="S1174" s="3">
        <v>0</v>
      </c>
      <c r="T1174" s="3">
        <v>73.727639999999994</v>
      </c>
      <c r="U1174" s="3">
        <v>607.88993999999991</v>
      </c>
      <c r="V1174" s="163">
        <f ca="1">SUM(INDIRECT(Inputs!$C$11&amp;ROW()&amp;":"&amp;Inputs!$C$12&amp;ROW()))</f>
        <v>67.509119999999996</v>
      </c>
      <c r="W1174" s="163">
        <f ca="1">SUM(INDIRECT(Inputs!$C$13&amp;ROW()&amp;":"&amp;Inputs!$C$14&amp;ROW()))</f>
        <v>552.27269999999999</v>
      </c>
      <c r="X1174" s="3" t="str">
        <f>IF(COUNTIFS(Lookups!$A:$A,C1174)=1,"Gross Sales","")</f>
        <v/>
      </c>
      <c r="Y1174" s="3" t="str">
        <f>IF(COUNTIFS(Lookups!$D:$D,C1174)=1,"Bar Sales","")</f>
        <v/>
      </c>
      <c r="Z1174" s="3" t="str">
        <f>IFERROR(VLOOKUP(C1174*1,Lookups!$D:$F,3,FALSE),"")</f>
        <v/>
      </c>
      <c r="AA1174" s="3" t="str">
        <f>IFERROR(VLOOKUP($C1174*1,Lookups!$H:$N,3,FALSE),"")</f>
        <v>Sales</v>
      </c>
      <c r="AB1174" s="3" t="str">
        <f>IFERROR(VLOOKUP($C1174*1,Lookups!$H:$N,4,FALSE),"")</f>
        <v>Lunch</v>
      </c>
      <c r="AC1174" s="3" t="str">
        <f>IFERROR(VLOOKUP($C1174*1,Lookups!$H:$N,5,FALSE),"")</f>
        <v>Private</v>
      </c>
      <c r="AD1174" s="3" t="str">
        <f>IFERROR(VLOOKUP($C1174*1,Lookups!$H:$N,6,FALSE),"")</f>
        <v>Bev</v>
      </c>
      <c r="AE1174" s="3" t="str">
        <f>IFERROR(VLOOKUP($C1174*1,Lookups!$H:$N,7,FALSE),"")</f>
        <v>Liquor</v>
      </c>
      <c r="AF1174" s="3" t="str">
        <f>VLOOKUP(B1174*1,Stores!$A:$C,3,FALSE)</f>
        <v>DFG</v>
      </c>
    </row>
    <row r="1175" spans="1:32">
      <c r="A1175" s="3" t="s">
        <v>917</v>
      </c>
      <c r="B1175" s="3" t="s">
        <v>934</v>
      </c>
      <c r="C1175" s="3">
        <v>999234</v>
      </c>
      <c r="D1175" s="3" t="s">
        <v>918</v>
      </c>
      <c r="E1175" s="3" t="s">
        <v>565</v>
      </c>
      <c r="F1175" s="3">
        <v>2016</v>
      </c>
      <c r="G1175" s="164">
        <v>0</v>
      </c>
      <c r="H1175" s="3">
        <v>0</v>
      </c>
      <c r="I1175" s="3">
        <v>39.283999999999992</v>
      </c>
      <c r="J1175" s="3">
        <v>68.431999999999988</v>
      </c>
      <c r="K1175" s="3">
        <v>0</v>
      </c>
      <c r="L1175" s="3">
        <v>781.82999999999993</v>
      </c>
      <c r="M1175" s="3">
        <v>6.2370000000000001</v>
      </c>
      <c r="N1175" s="3">
        <v>15.697499999999998</v>
      </c>
      <c r="O1175" s="3">
        <v>0</v>
      </c>
      <c r="P1175" s="3">
        <v>0</v>
      </c>
      <c r="Q1175" s="3">
        <v>0</v>
      </c>
      <c r="R1175" s="3">
        <v>0</v>
      </c>
      <c r="S1175" s="3">
        <v>-9.5247599999999988</v>
      </c>
      <c r="T1175" s="3">
        <v>64.963499999999982</v>
      </c>
      <c r="U1175" s="3">
        <v>966.91923999999983</v>
      </c>
      <c r="V1175" s="163">
        <f ca="1">SUM(INDIRECT(Inputs!$C$11&amp;ROW()&amp;":"&amp;Inputs!$C$12&amp;ROW()))</f>
        <v>0</v>
      </c>
      <c r="W1175" s="163">
        <f ca="1">SUM(INDIRECT(Inputs!$C$13&amp;ROW()&amp;":"&amp;Inputs!$C$14&amp;ROW()))</f>
        <v>911.48049999999989</v>
      </c>
      <c r="X1175" s="3" t="str">
        <f>IF(COUNTIFS(Lookups!$A:$A,C1175)=1,"Gross Sales","")</f>
        <v/>
      </c>
      <c r="Y1175" s="3" t="str">
        <f>IF(COUNTIFS(Lookups!$D:$D,C1175)=1,"Bar Sales","")</f>
        <v/>
      </c>
      <c r="Z1175" s="3" t="str">
        <f>IFERROR(VLOOKUP(C1175*1,Lookups!$D:$F,3,FALSE),"")</f>
        <v/>
      </c>
      <c r="AA1175" s="3" t="str">
        <f>IFERROR(VLOOKUP($C1175*1,Lookups!$H:$N,3,FALSE),"")</f>
        <v>Sales</v>
      </c>
      <c r="AB1175" s="3" t="str">
        <f>IFERROR(VLOOKUP($C1175*1,Lookups!$H:$N,4,FALSE),"")</f>
        <v>Lunch</v>
      </c>
      <c r="AC1175" s="3" t="str">
        <f>IFERROR(VLOOKUP($C1175*1,Lookups!$H:$N,5,FALSE),"")</f>
        <v>Private</v>
      </c>
      <c r="AD1175" s="3" t="str">
        <f>IFERROR(VLOOKUP($C1175*1,Lookups!$H:$N,6,FALSE),"")</f>
        <v>Bev</v>
      </c>
      <c r="AE1175" s="3" t="str">
        <f>IFERROR(VLOOKUP($C1175*1,Lookups!$H:$N,7,FALSE),"")</f>
        <v>Liquor</v>
      </c>
      <c r="AF1175" s="3" t="str">
        <f>VLOOKUP(B1175*1,Stores!$A:$C,3,FALSE)</f>
        <v>DFG</v>
      </c>
    </row>
    <row r="1176" spans="1:32">
      <c r="A1176" s="3" t="s">
        <v>917</v>
      </c>
      <c r="B1176" s="3" t="s">
        <v>935</v>
      </c>
      <c r="C1176" s="3">
        <v>999234</v>
      </c>
      <c r="D1176" s="3" t="s">
        <v>918</v>
      </c>
      <c r="E1176" s="3" t="s">
        <v>565</v>
      </c>
      <c r="F1176" s="3">
        <v>2016</v>
      </c>
      <c r="G1176" s="164">
        <v>0</v>
      </c>
      <c r="H1176" s="3">
        <v>356.44</v>
      </c>
      <c r="I1176" s="3">
        <v>315.33949999999993</v>
      </c>
      <c r="J1176" s="3">
        <v>0</v>
      </c>
      <c r="K1176" s="3">
        <v>0</v>
      </c>
      <c r="L1176" s="3">
        <v>0</v>
      </c>
      <c r="M1176" s="3">
        <v>13.345500000000001</v>
      </c>
      <c r="N1176" s="3">
        <v>5873.56</v>
      </c>
      <c r="O1176" s="3">
        <v>47.375999999999998</v>
      </c>
      <c r="P1176" s="3">
        <v>24.884999999999998</v>
      </c>
      <c r="Q1176" s="3">
        <v>520.69499999999994</v>
      </c>
      <c r="R1176" s="3">
        <v>237.05500000000001</v>
      </c>
      <c r="S1176" s="3">
        <v>16.663499999999999</v>
      </c>
      <c r="T1176" s="3">
        <v>1539.09</v>
      </c>
      <c r="U1176" s="3">
        <v>8944.4495000000006</v>
      </c>
      <c r="V1176" s="163">
        <f ca="1">SUM(INDIRECT(Inputs!$C$11&amp;ROW()&amp;":"&amp;Inputs!$C$12&amp;ROW()))</f>
        <v>520.69499999999994</v>
      </c>
      <c r="W1176" s="163">
        <f ca="1">SUM(INDIRECT(Inputs!$C$13&amp;ROW()&amp;":"&amp;Inputs!$C$14&amp;ROW()))</f>
        <v>7151.6410000000005</v>
      </c>
      <c r="X1176" s="3" t="str">
        <f>IF(COUNTIFS(Lookups!$A:$A,C1176)=1,"Gross Sales","")</f>
        <v/>
      </c>
      <c r="Y1176" s="3" t="str">
        <f>IF(COUNTIFS(Lookups!$D:$D,C1176)=1,"Bar Sales","")</f>
        <v/>
      </c>
      <c r="Z1176" s="3" t="str">
        <f>IFERROR(VLOOKUP(C1176*1,Lookups!$D:$F,3,FALSE),"")</f>
        <v/>
      </c>
      <c r="AA1176" s="3" t="str">
        <f>IFERROR(VLOOKUP($C1176*1,Lookups!$H:$N,3,FALSE),"")</f>
        <v>Sales</v>
      </c>
      <c r="AB1176" s="3" t="str">
        <f>IFERROR(VLOOKUP($C1176*1,Lookups!$H:$N,4,FALSE),"")</f>
        <v>Lunch</v>
      </c>
      <c r="AC1176" s="3" t="str">
        <f>IFERROR(VLOOKUP($C1176*1,Lookups!$H:$N,5,FALSE),"")</f>
        <v>Private</v>
      </c>
      <c r="AD1176" s="3" t="str">
        <f>IFERROR(VLOOKUP($C1176*1,Lookups!$H:$N,6,FALSE),"")</f>
        <v>Bev</v>
      </c>
      <c r="AE1176" s="3" t="str">
        <f>IFERROR(VLOOKUP($C1176*1,Lookups!$H:$N,7,FALSE),"")</f>
        <v>Liquor</v>
      </c>
      <c r="AF1176" s="3" t="str">
        <f>VLOOKUP(B1176*1,Stores!$A:$C,3,FALSE)</f>
        <v>DFG</v>
      </c>
    </row>
    <row r="1177" spans="1:32">
      <c r="A1177" s="3" t="s">
        <v>917</v>
      </c>
      <c r="B1177" s="3" t="s">
        <v>936</v>
      </c>
      <c r="C1177" s="3">
        <v>999234</v>
      </c>
      <c r="D1177" s="3" t="s">
        <v>918</v>
      </c>
      <c r="E1177" s="3" t="s">
        <v>565</v>
      </c>
      <c r="F1177" s="3">
        <v>2016</v>
      </c>
      <c r="G1177" s="164">
        <v>0</v>
      </c>
      <c r="H1177" s="3">
        <v>-5.4095999999999993</v>
      </c>
      <c r="I1177" s="3">
        <v>71.508919999999989</v>
      </c>
      <c r="J1177" s="3">
        <v>58.094539999999995</v>
      </c>
      <c r="K1177" s="3">
        <v>55.036799999999992</v>
      </c>
      <c r="L1177" s="3">
        <v>20.100150000000003</v>
      </c>
      <c r="M1177" s="3">
        <v>47.4572</v>
      </c>
      <c r="N1177" s="3">
        <v>30.929920000000003</v>
      </c>
      <c r="O1177" s="3">
        <v>14.373239999999999</v>
      </c>
      <c r="P1177" s="3">
        <v>16.219139999999996</v>
      </c>
      <c r="Q1177" s="3">
        <v>0</v>
      </c>
      <c r="R1177" s="3">
        <v>15.297659999999999</v>
      </c>
      <c r="S1177" s="3">
        <v>0</v>
      </c>
      <c r="T1177" s="3">
        <v>0</v>
      </c>
      <c r="U1177" s="3">
        <v>323.60796999999997</v>
      </c>
      <c r="V1177" s="163">
        <f ca="1">SUM(INDIRECT(Inputs!$C$11&amp;ROW()&amp;":"&amp;Inputs!$C$12&amp;ROW()))</f>
        <v>0</v>
      </c>
      <c r="W1177" s="163">
        <f ca="1">SUM(INDIRECT(Inputs!$C$13&amp;ROW()&amp;":"&amp;Inputs!$C$14&amp;ROW()))</f>
        <v>308.31030999999996</v>
      </c>
      <c r="X1177" s="3" t="str">
        <f>IF(COUNTIFS(Lookups!$A:$A,C1177)=1,"Gross Sales","")</f>
        <v/>
      </c>
      <c r="Y1177" s="3" t="str">
        <f>IF(COUNTIFS(Lookups!$D:$D,C1177)=1,"Bar Sales","")</f>
        <v/>
      </c>
      <c r="Z1177" s="3" t="str">
        <f>IFERROR(VLOOKUP(C1177*1,Lookups!$D:$F,3,FALSE),"")</f>
        <v/>
      </c>
      <c r="AA1177" s="3" t="str">
        <f>IFERROR(VLOOKUP($C1177*1,Lookups!$H:$N,3,FALSE),"")</f>
        <v>Sales</v>
      </c>
      <c r="AB1177" s="3" t="str">
        <f>IFERROR(VLOOKUP($C1177*1,Lookups!$H:$N,4,FALSE),"")</f>
        <v>Lunch</v>
      </c>
      <c r="AC1177" s="3" t="str">
        <f>IFERROR(VLOOKUP($C1177*1,Lookups!$H:$N,5,FALSE),"")</f>
        <v>Private</v>
      </c>
      <c r="AD1177" s="3" t="str">
        <f>IFERROR(VLOOKUP($C1177*1,Lookups!$H:$N,6,FALSE),"")</f>
        <v>Bev</v>
      </c>
      <c r="AE1177" s="3" t="str">
        <f>IFERROR(VLOOKUP($C1177*1,Lookups!$H:$N,7,FALSE),"")</f>
        <v>Liquor</v>
      </c>
      <c r="AF1177" s="3" t="str">
        <f>VLOOKUP(B1177*1,Stores!$A:$C,3,FALSE)</f>
        <v>DFG</v>
      </c>
    </row>
    <row r="1178" spans="1:32">
      <c r="A1178" s="3" t="s">
        <v>917</v>
      </c>
      <c r="B1178" s="3" t="s">
        <v>937</v>
      </c>
      <c r="C1178" s="3">
        <v>999234</v>
      </c>
      <c r="D1178" s="3" t="s">
        <v>918</v>
      </c>
      <c r="E1178" s="3" t="s">
        <v>565</v>
      </c>
      <c r="F1178" s="3">
        <v>2016</v>
      </c>
      <c r="G1178" s="164">
        <v>0</v>
      </c>
      <c r="H1178" s="3">
        <v>31.233999999999998</v>
      </c>
      <c r="I1178" s="3">
        <v>27.09</v>
      </c>
      <c r="J1178" s="3">
        <v>0</v>
      </c>
      <c r="K1178" s="3">
        <v>23.568999999999999</v>
      </c>
      <c r="L1178" s="3">
        <v>53.074000000000005</v>
      </c>
      <c r="M1178" s="3">
        <v>215.50549999999998</v>
      </c>
      <c r="N1178" s="3">
        <v>80.325000000000003</v>
      </c>
      <c r="O1178" s="3">
        <v>57.11999999999999</v>
      </c>
      <c r="P1178" s="3">
        <v>81.137</v>
      </c>
      <c r="Q1178" s="3">
        <v>44.589999999999996</v>
      </c>
      <c r="R1178" s="3">
        <v>98.052499999999995</v>
      </c>
      <c r="S1178" s="3">
        <v>71.287999999999997</v>
      </c>
      <c r="T1178" s="3">
        <v>90.978999999999985</v>
      </c>
      <c r="U1178" s="3">
        <v>873.96399999999994</v>
      </c>
      <c r="V1178" s="163">
        <f ca="1">SUM(INDIRECT(Inputs!$C$11&amp;ROW()&amp;":"&amp;Inputs!$C$12&amp;ROW()))</f>
        <v>44.589999999999996</v>
      </c>
      <c r="W1178" s="163">
        <f ca="1">SUM(INDIRECT(Inputs!$C$13&amp;ROW()&amp;":"&amp;Inputs!$C$14&amp;ROW()))</f>
        <v>613.64449999999999</v>
      </c>
      <c r="X1178" s="3" t="str">
        <f>IF(COUNTIFS(Lookups!$A:$A,C1178)=1,"Gross Sales","")</f>
        <v/>
      </c>
      <c r="Y1178" s="3" t="str">
        <f>IF(COUNTIFS(Lookups!$D:$D,C1178)=1,"Bar Sales","")</f>
        <v/>
      </c>
      <c r="Z1178" s="3" t="str">
        <f>IFERROR(VLOOKUP(C1178*1,Lookups!$D:$F,3,FALSE),"")</f>
        <v/>
      </c>
      <c r="AA1178" s="3" t="str">
        <f>IFERROR(VLOOKUP($C1178*1,Lookups!$H:$N,3,FALSE),"")</f>
        <v>Sales</v>
      </c>
      <c r="AB1178" s="3" t="str">
        <f>IFERROR(VLOOKUP($C1178*1,Lookups!$H:$N,4,FALSE),"")</f>
        <v>Lunch</v>
      </c>
      <c r="AC1178" s="3" t="str">
        <f>IFERROR(VLOOKUP($C1178*1,Lookups!$H:$N,5,FALSE),"")</f>
        <v>Private</v>
      </c>
      <c r="AD1178" s="3" t="str">
        <f>IFERROR(VLOOKUP($C1178*1,Lookups!$H:$N,6,FALSE),"")</f>
        <v>Bev</v>
      </c>
      <c r="AE1178" s="3" t="str">
        <f>IFERROR(VLOOKUP($C1178*1,Lookups!$H:$N,7,FALSE),"")</f>
        <v>Liquor</v>
      </c>
      <c r="AF1178" s="3" t="str">
        <f>VLOOKUP(B1178*1,Stores!$A:$C,3,FALSE)</f>
        <v>DFG</v>
      </c>
    </row>
    <row r="1179" spans="1:32">
      <c r="A1179" s="3" t="s">
        <v>917</v>
      </c>
      <c r="B1179" s="3" t="s">
        <v>938</v>
      </c>
      <c r="C1179" s="3">
        <v>999234</v>
      </c>
      <c r="D1179" s="3" t="s">
        <v>918</v>
      </c>
      <c r="E1179" s="3" t="s">
        <v>565</v>
      </c>
      <c r="F1179" s="3">
        <v>2016</v>
      </c>
      <c r="G1179" s="164">
        <v>0</v>
      </c>
      <c r="H1179" s="3">
        <v>0</v>
      </c>
      <c r="I1179" s="3">
        <v>0</v>
      </c>
      <c r="J1179" s="3">
        <v>0</v>
      </c>
      <c r="K1179" s="3">
        <v>277.24199999999996</v>
      </c>
      <c r="L1179" s="3">
        <v>1683.1499999999999</v>
      </c>
      <c r="M1179" s="3">
        <v>129.12200000000001</v>
      </c>
      <c r="N1179" s="3">
        <v>80.310999999999993</v>
      </c>
      <c r="O1179" s="3">
        <v>246.67999999999998</v>
      </c>
      <c r="P1179" s="3">
        <v>0</v>
      </c>
      <c r="Q1179" s="3">
        <v>234.08</v>
      </c>
      <c r="R1179" s="3">
        <v>61.99199999999999</v>
      </c>
      <c r="S1179" s="3">
        <v>88.27</v>
      </c>
      <c r="T1179" s="3">
        <v>211.15149999999997</v>
      </c>
      <c r="U1179" s="3">
        <v>3011.9984999999997</v>
      </c>
      <c r="V1179" s="163">
        <f ca="1">SUM(INDIRECT(Inputs!$C$11&amp;ROW()&amp;":"&amp;Inputs!$C$12&amp;ROW()))</f>
        <v>234.08</v>
      </c>
      <c r="W1179" s="163">
        <f ca="1">SUM(INDIRECT(Inputs!$C$13&amp;ROW()&amp;":"&amp;Inputs!$C$14&amp;ROW()))</f>
        <v>2650.5849999999996</v>
      </c>
      <c r="X1179" s="3" t="str">
        <f>IF(COUNTIFS(Lookups!$A:$A,C1179)=1,"Gross Sales","")</f>
        <v/>
      </c>
      <c r="Y1179" s="3" t="str">
        <f>IF(COUNTIFS(Lookups!$D:$D,C1179)=1,"Bar Sales","")</f>
        <v/>
      </c>
      <c r="Z1179" s="3" t="str">
        <f>IFERROR(VLOOKUP(C1179*1,Lookups!$D:$F,3,FALSE),"")</f>
        <v/>
      </c>
      <c r="AA1179" s="3" t="str">
        <f>IFERROR(VLOOKUP($C1179*1,Lookups!$H:$N,3,FALSE),"")</f>
        <v>Sales</v>
      </c>
      <c r="AB1179" s="3" t="str">
        <f>IFERROR(VLOOKUP($C1179*1,Lookups!$H:$N,4,FALSE),"")</f>
        <v>Lunch</v>
      </c>
      <c r="AC1179" s="3" t="str">
        <f>IFERROR(VLOOKUP($C1179*1,Lookups!$H:$N,5,FALSE),"")</f>
        <v>Private</v>
      </c>
      <c r="AD1179" s="3" t="str">
        <f>IFERROR(VLOOKUP($C1179*1,Lookups!$H:$N,6,FALSE),"")</f>
        <v>Bev</v>
      </c>
      <c r="AE1179" s="3" t="str">
        <f>IFERROR(VLOOKUP($C1179*1,Lookups!$H:$N,7,FALSE),"")</f>
        <v>Liquor</v>
      </c>
      <c r="AF1179" s="3" t="str">
        <f>VLOOKUP(B1179*1,Stores!$A:$C,3,FALSE)</f>
        <v>DFG</v>
      </c>
    </row>
    <row r="1180" spans="1:32">
      <c r="A1180" s="3" t="s">
        <v>917</v>
      </c>
      <c r="B1180" s="3" t="s">
        <v>939</v>
      </c>
      <c r="C1180" s="3">
        <v>999234</v>
      </c>
      <c r="D1180" s="3" t="s">
        <v>918</v>
      </c>
      <c r="E1180" s="3" t="s">
        <v>565</v>
      </c>
      <c r="F1180" s="3">
        <v>2016</v>
      </c>
      <c r="G1180" s="164">
        <v>0</v>
      </c>
      <c r="H1180" s="3">
        <v>72.862020000000001</v>
      </c>
      <c r="I1180" s="3">
        <v>191.11343999999997</v>
      </c>
      <c r="J1180" s="3">
        <v>350.1225</v>
      </c>
      <c r="K1180" s="3">
        <v>76.358379999999997</v>
      </c>
      <c r="L1180" s="3">
        <v>18.026399999999999</v>
      </c>
      <c r="M1180" s="3">
        <v>31.924969999999998</v>
      </c>
      <c r="N1180" s="3">
        <v>95.773859999999999</v>
      </c>
      <c r="O1180" s="3">
        <v>43.532579999999996</v>
      </c>
      <c r="P1180" s="3">
        <v>56.187040000000003</v>
      </c>
      <c r="Q1180" s="3">
        <v>92.333149999999989</v>
      </c>
      <c r="R1180" s="3">
        <v>69.131159999999994</v>
      </c>
      <c r="S1180" s="3">
        <v>203.27867000000001</v>
      </c>
      <c r="T1180" s="3">
        <v>143.69809999999998</v>
      </c>
      <c r="U1180" s="3">
        <v>1444.3422699999999</v>
      </c>
      <c r="V1180" s="163">
        <f ca="1">SUM(INDIRECT(Inputs!$C$11&amp;ROW()&amp;":"&amp;Inputs!$C$12&amp;ROW()))</f>
        <v>92.333149999999989</v>
      </c>
      <c r="W1180" s="163">
        <f ca="1">SUM(INDIRECT(Inputs!$C$13&amp;ROW()&amp;":"&amp;Inputs!$C$14&amp;ROW()))</f>
        <v>1028.23434</v>
      </c>
      <c r="X1180" s="3" t="str">
        <f>IF(COUNTIFS(Lookups!$A:$A,C1180)=1,"Gross Sales","")</f>
        <v/>
      </c>
      <c r="Y1180" s="3" t="str">
        <f>IF(COUNTIFS(Lookups!$D:$D,C1180)=1,"Bar Sales","")</f>
        <v/>
      </c>
      <c r="Z1180" s="3" t="str">
        <f>IFERROR(VLOOKUP(C1180*1,Lookups!$D:$F,3,FALSE),"")</f>
        <v/>
      </c>
      <c r="AA1180" s="3" t="str">
        <f>IFERROR(VLOOKUP($C1180*1,Lookups!$H:$N,3,FALSE),"")</f>
        <v>Sales</v>
      </c>
      <c r="AB1180" s="3" t="str">
        <f>IFERROR(VLOOKUP($C1180*1,Lookups!$H:$N,4,FALSE),"")</f>
        <v>Lunch</v>
      </c>
      <c r="AC1180" s="3" t="str">
        <f>IFERROR(VLOOKUP($C1180*1,Lookups!$H:$N,5,FALSE),"")</f>
        <v>Private</v>
      </c>
      <c r="AD1180" s="3" t="str">
        <f>IFERROR(VLOOKUP($C1180*1,Lookups!$H:$N,6,FALSE),"")</f>
        <v>Bev</v>
      </c>
      <c r="AE1180" s="3" t="str">
        <f>IFERROR(VLOOKUP($C1180*1,Lookups!$H:$N,7,FALSE),"")</f>
        <v>Liquor</v>
      </c>
      <c r="AF1180" s="3" t="str">
        <f>VLOOKUP(B1180*1,Stores!$A:$C,3,FALSE)</f>
        <v>DFG</v>
      </c>
    </row>
    <row r="1181" spans="1:32">
      <c r="A1181" s="3" t="s">
        <v>917</v>
      </c>
      <c r="B1181" s="3" t="s">
        <v>940</v>
      </c>
      <c r="C1181" s="3">
        <v>999234</v>
      </c>
      <c r="D1181" s="3" t="s">
        <v>918</v>
      </c>
      <c r="E1181" s="3" t="s">
        <v>565</v>
      </c>
      <c r="F1181" s="3">
        <v>2016</v>
      </c>
      <c r="G1181" s="164">
        <v>0</v>
      </c>
      <c r="H1181" s="3">
        <v>401.83499999999998</v>
      </c>
      <c r="I1181" s="3">
        <v>26.144999999999996</v>
      </c>
      <c r="J1181" s="3">
        <v>276.92</v>
      </c>
      <c r="K1181" s="3">
        <v>40.32</v>
      </c>
      <c r="L1181" s="3">
        <v>540.00450000000001</v>
      </c>
      <c r="M1181" s="3">
        <v>175.16799999999998</v>
      </c>
      <c r="N1181" s="3">
        <v>28.9695</v>
      </c>
      <c r="O1181" s="3">
        <v>234.14999999999998</v>
      </c>
      <c r="P1181" s="3">
        <v>29.567999999999998</v>
      </c>
      <c r="Q1181" s="3">
        <v>0</v>
      </c>
      <c r="R1181" s="3">
        <v>10.436999999999999</v>
      </c>
      <c r="S1181" s="3">
        <v>0</v>
      </c>
      <c r="T1181" s="3">
        <v>87.821999999999989</v>
      </c>
      <c r="U1181" s="3">
        <v>1851.3389999999995</v>
      </c>
      <c r="V1181" s="163">
        <f ca="1">SUM(INDIRECT(Inputs!$C$11&amp;ROW()&amp;":"&amp;Inputs!$C$12&amp;ROW()))</f>
        <v>0</v>
      </c>
      <c r="W1181" s="163">
        <f ca="1">SUM(INDIRECT(Inputs!$C$13&amp;ROW()&amp;":"&amp;Inputs!$C$14&amp;ROW()))</f>
        <v>1753.0799999999997</v>
      </c>
      <c r="X1181" s="3" t="str">
        <f>IF(COUNTIFS(Lookups!$A:$A,C1181)=1,"Gross Sales","")</f>
        <v/>
      </c>
      <c r="Y1181" s="3" t="str">
        <f>IF(COUNTIFS(Lookups!$D:$D,C1181)=1,"Bar Sales","")</f>
        <v/>
      </c>
      <c r="Z1181" s="3" t="str">
        <f>IFERROR(VLOOKUP(C1181*1,Lookups!$D:$F,3,FALSE),"")</f>
        <v/>
      </c>
      <c r="AA1181" s="3" t="str">
        <f>IFERROR(VLOOKUP($C1181*1,Lookups!$H:$N,3,FALSE),"")</f>
        <v>Sales</v>
      </c>
      <c r="AB1181" s="3" t="str">
        <f>IFERROR(VLOOKUP($C1181*1,Lookups!$H:$N,4,FALSE),"")</f>
        <v>Lunch</v>
      </c>
      <c r="AC1181" s="3" t="str">
        <f>IFERROR(VLOOKUP($C1181*1,Lookups!$H:$N,5,FALSE),"")</f>
        <v>Private</v>
      </c>
      <c r="AD1181" s="3" t="str">
        <f>IFERROR(VLOOKUP($C1181*1,Lookups!$H:$N,6,FALSE),"")</f>
        <v>Bev</v>
      </c>
      <c r="AE1181" s="3" t="str">
        <f>IFERROR(VLOOKUP($C1181*1,Lookups!$H:$N,7,FALSE),"")</f>
        <v>Liquor</v>
      </c>
      <c r="AF1181" s="3" t="str">
        <f>VLOOKUP(B1181*1,Stores!$A:$C,3,FALSE)</f>
        <v>DFG</v>
      </c>
    </row>
    <row r="1182" spans="1:32">
      <c r="A1182" s="3" t="s">
        <v>917</v>
      </c>
      <c r="B1182" s="3" t="s">
        <v>941</v>
      </c>
      <c r="C1182" s="3">
        <v>999234</v>
      </c>
      <c r="D1182" s="3" t="s">
        <v>918</v>
      </c>
      <c r="E1182" s="3" t="s">
        <v>565</v>
      </c>
      <c r="F1182" s="3">
        <v>2016</v>
      </c>
      <c r="G1182" s="164">
        <v>0</v>
      </c>
      <c r="H1182" s="3">
        <v>5.8603999999999994</v>
      </c>
      <c r="I1182" s="3">
        <v>37.640189999999997</v>
      </c>
      <c r="J1182" s="3">
        <v>0</v>
      </c>
      <c r="K1182" s="3">
        <v>0</v>
      </c>
      <c r="L1182" s="3">
        <v>13.327999999999998</v>
      </c>
      <c r="M1182" s="3">
        <v>18.2196</v>
      </c>
      <c r="N1182" s="3">
        <v>146.25407999999999</v>
      </c>
      <c r="O1182" s="3">
        <v>4.5864000000000003</v>
      </c>
      <c r="P1182" s="3">
        <v>0</v>
      </c>
      <c r="Q1182" s="3">
        <v>12.65208</v>
      </c>
      <c r="R1182" s="3">
        <v>42.363929999999989</v>
      </c>
      <c r="S1182" s="3">
        <v>271.56359999999995</v>
      </c>
      <c r="T1182" s="3">
        <v>422.17167999999992</v>
      </c>
      <c r="U1182" s="3">
        <v>974.63995999999986</v>
      </c>
      <c r="V1182" s="163">
        <f ca="1">SUM(INDIRECT(Inputs!$C$11&amp;ROW()&amp;":"&amp;Inputs!$C$12&amp;ROW()))</f>
        <v>12.65208</v>
      </c>
      <c r="W1182" s="163">
        <f ca="1">SUM(INDIRECT(Inputs!$C$13&amp;ROW()&amp;":"&amp;Inputs!$C$14&amp;ROW()))</f>
        <v>238.54074999999997</v>
      </c>
      <c r="X1182" s="3" t="str">
        <f>IF(COUNTIFS(Lookups!$A:$A,C1182)=1,"Gross Sales","")</f>
        <v/>
      </c>
      <c r="Y1182" s="3" t="str">
        <f>IF(COUNTIFS(Lookups!$D:$D,C1182)=1,"Bar Sales","")</f>
        <v/>
      </c>
      <c r="Z1182" s="3" t="str">
        <f>IFERROR(VLOOKUP(C1182*1,Lookups!$D:$F,3,FALSE),"")</f>
        <v/>
      </c>
      <c r="AA1182" s="3" t="str">
        <f>IFERROR(VLOOKUP($C1182*1,Lookups!$H:$N,3,FALSE),"")</f>
        <v>Sales</v>
      </c>
      <c r="AB1182" s="3" t="str">
        <f>IFERROR(VLOOKUP($C1182*1,Lookups!$H:$N,4,FALSE),"")</f>
        <v>Lunch</v>
      </c>
      <c r="AC1182" s="3" t="str">
        <f>IFERROR(VLOOKUP($C1182*1,Lookups!$H:$N,5,FALSE),"")</f>
        <v>Private</v>
      </c>
      <c r="AD1182" s="3" t="str">
        <f>IFERROR(VLOOKUP($C1182*1,Lookups!$H:$N,6,FALSE),"")</f>
        <v>Bev</v>
      </c>
      <c r="AE1182" s="3" t="str">
        <f>IFERROR(VLOOKUP($C1182*1,Lookups!$H:$N,7,FALSE),"")</f>
        <v>Liquor</v>
      </c>
      <c r="AF1182" s="3" t="str">
        <f>VLOOKUP(B1182*1,Stores!$A:$C,3,FALSE)</f>
        <v>DFG</v>
      </c>
    </row>
    <row r="1183" spans="1:32">
      <c r="A1183" s="3" t="s">
        <v>917</v>
      </c>
      <c r="B1183" s="3" t="s">
        <v>942</v>
      </c>
      <c r="C1183" s="3">
        <v>999234</v>
      </c>
      <c r="D1183" s="3" t="s">
        <v>918</v>
      </c>
      <c r="E1183" s="3" t="s">
        <v>565</v>
      </c>
      <c r="F1183" s="3">
        <v>2016</v>
      </c>
      <c r="G1183" s="164">
        <v>0</v>
      </c>
      <c r="H1183" s="3">
        <v>61.375999999999998</v>
      </c>
      <c r="I1183" s="3">
        <v>0</v>
      </c>
      <c r="J1183" s="3">
        <v>99.95999999999998</v>
      </c>
      <c r="K1183" s="3">
        <v>40.18</v>
      </c>
      <c r="L1183" s="3">
        <v>365.47</v>
      </c>
      <c r="M1183" s="3">
        <v>54.372499999999995</v>
      </c>
      <c r="N1183" s="3">
        <v>291.98399999999998</v>
      </c>
      <c r="O1183" s="3">
        <v>31.107999999999993</v>
      </c>
      <c r="P1183" s="3">
        <v>0</v>
      </c>
      <c r="Q1183" s="3">
        <v>12.18</v>
      </c>
      <c r="R1183" s="3">
        <v>12.781999999999998</v>
      </c>
      <c r="S1183" s="3">
        <v>73.164000000000001</v>
      </c>
      <c r="T1183" s="3">
        <v>927.22</v>
      </c>
      <c r="U1183" s="3">
        <v>1969.7964999999999</v>
      </c>
      <c r="V1183" s="163">
        <f ca="1">SUM(INDIRECT(Inputs!$C$11&amp;ROW()&amp;":"&amp;Inputs!$C$12&amp;ROW()))</f>
        <v>12.18</v>
      </c>
      <c r="W1183" s="163">
        <f ca="1">SUM(INDIRECT(Inputs!$C$13&amp;ROW()&amp;":"&amp;Inputs!$C$14&amp;ROW()))</f>
        <v>956.63049999999987</v>
      </c>
      <c r="X1183" s="3" t="str">
        <f>IF(COUNTIFS(Lookups!$A:$A,C1183)=1,"Gross Sales","")</f>
        <v/>
      </c>
      <c r="Y1183" s="3" t="str">
        <f>IF(COUNTIFS(Lookups!$D:$D,C1183)=1,"Bar Sales","")</f>
        <v/>
      </c>
      <c r="Z1183" s="3" t="str">
        <f>IFERROR(VLOOKUP(C1183*1,Lookups!$D:$F,3,FALSE),"")</f>
        <v/>
      </c>
      <c r="AA1183" s="3" t="str">
        <f>IFERROR(VLOOKUP($C1183*1,Lookups!$H:$N,3,FALSE),"")</f>
        <v>Sales</v>
      </c>
      <c r="AB1183" s="3" t="str">
        <f>IFERROR(VLOOKUP($C1183*1,Lookups!$H:$N,4,FALSE),"")</f>
        <v>Lunch</v>
      </c>
      <c r="AC1183" s="3" t="str">
        <f>IFERROR(VLOOKUP($C1183*1,Lookups!$H:$N,5,FALSE),"")</f>
        <v>Private</v>
      </c>
      <c r="AD1183" s="3" t="str">
        <f>IFERROR(VLOOKUP($C1183*1,Lookups!$H:$N,6,FALSE),"")</f>
        <v>Bev</v>
      </c>
      <c r="AE1183" s="3" t="str">
        <f>IFERROR(VLOOKUP($C1183*1,Lookups!$H:$N,7,FALSE),"")</f>
        <v>Liquor</v>
      </c>
      <c r="AF1183" s="3" t="str">
        <f>VLOOKUP(B1183*1,Stores!$A:$C,3,FALSE)</f>
        <v>DFG</v>
      </c>
    </row>
    <row r="1184" spans="1:32">
      <c r="A1184" s="3" t="s">
        <v>917</v>
      </c>
      <c r="B1184" s="3" t="s">
        <v>944</v>
      </c>
      <c r="C1184" s="3">
        <v>999234</v>
      </c>
      <c r="D1184" s="3" t="s">
        <v>918</v>
      </c>
      <c r="E1184" s="3" t="s">
        <v>565</v>
      </c>
      <c r="F1184" s="3">
        <v>2016</v>
      </c>
      <c r="G1184" s="164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6.6359999999999992</v>
      </c>
      <c r="O1184" s="3">
        <v>103.03999999999999</v>
      </c>
      <c r="P1184" s="3">
        <v>104.40499999999999</v>
      </c>
      <c r="Q1184" s="3">
        <v>97.289500000000004</v>
      </c>
      <c r="R1184" s="3">
        <v>174.92999999999998</v>
      </c>
      <c r="S1184" s="3">
        <v>75.729500000000002</v>
      </c>
      <c r="T1184" s="3">
        <v>395.79750000000001</v>
      </c>
      <c r="U1184" s="3">
        <v>957.82749999999999</v>
      </c>
      <c r="V1184" s="163">
        <f ca="1">SUM(INDIRECT(Inputs!$C$11&amp;ROW()&amp;":"&amp;Inputs!$C$12&amp;ROW()))</f>
        <v>97.289500000000004</v>
      </c>
      <c r="W1184" s="163">
        <f ca="1">SUM(INDIRECT(Inputs!$C$13&amp;ROW()&amp;":"&amp;Inputs!$C$14&amp;ROW()))</f>
        <v>311.37049999999999</v>
      </c>
      <c r="X1184" s="3" t="str">
        <f>IF(COUNTIFS(Lookups!$A:$A,C1184)=1,"Gross Sales","")</f>
        <v/>
      </c>
      <c r="Y1184" s="3" t="str">
        <f>IF(COUNTIFS(Lookups!$D:$D,C1184)=1,"Bar Sales","")</f>
        <v/>
      </c>
      <c r="Z1184" s="3" t="str">
        <f>IFERROR(VLOOKUP(C1184*1,Lookups!$D:$F,3,FALSE),"")</f>
        <v/>
      </c>
      <c r="AA1184" s="3" t="str">
        <f>IFERROR(VLOOKUP($C1184*1,Lookups!$H:$N,3,FALSE),"")</f>
        <v>Sales</v>
      </c>
      <c r="AB1184" s="3" t="str">
        <f>IFERROR(VLOOKUP($C1184*1,Lookups!$H:$N,4,FALSE),"")</f>
        <v>Lunch</v>
      </c>
      <c r="AC1184" s="3" t="str">
        <f>IFERROR(VLOOKUP($C1184*1,Lookups!$H:$N,5,FALSE),"")</f>
        <v>Private</v>
      </c>
      <c r="AD1184" s="3" t="str">
        <f>IFERROR(VLOOKUP($C1184*1,Lookups!$H:$N,6,FALSE),"")</f>
        <v>Bev</v>
      </c>
      <c r="AE1184" s="3" t="str">
        <f>IFERROR(VLOOKUP($C1184*1,Lookups!$H:$N,7,FALSE),"")</f>
        <v>Liquor</v>
      </c>
      <c r="AF1184" s="3" t="str">
        <f>VLOOKUP(B1184*1,Stores!$A:$C,3,FALSE)</f>
        <v>DFG</v>
      </c>
    </row>
    <row r="1185" spans="1:32">
      <c r="A1185" s="3" t="s">
        <v>917</v>
      </c>
      <c r="B1185" s="3" t="s">
        <v>945</v>
      </c>
      <c r="C1185" s="3">
        <v>999234</v>
      </c>
      <c r="D1185" s="3" t="s">
        <v>918</v>
      </c>
      <c r="E1185" s="3" t="s">
        <v>565</v>
      </c>
      <c r="F1185" s="3">
        <v>2016</v>
      </c>
      <c r="G1185" s="164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374.33549999999997</v>
      </c>
      <c r="U1185" s="3">
        <v>374.33549999999997</v>
      </c>
      <c r="V1185" s="163">
        <f ca="1">SUM(INDIRECT(Inputs!$C$11&amp;ROW()&amp;":"&amp;Inputs!$C$12&amp;ROW()))</f>
        <v>0</v>
      </c>
      <c r="W1185" s="163">
        <f ca="1">SUM(INDIRECT(Inputs!$C$13&amp;ROW()&amp;":"&amp;Inputs!$C$14&amp;ROW()))</f>
        <v>0</v>
      </c>
      <c r="X1185" s="3" t="str">
        <f>IF(COUNTIFS(Lookups!$A:$A,C1185)=1,"Gross Sales","")</f>
        <v/>
      </c>
      <c r="Y1185" s="3" t="str">
        <f>IF(COUNTIFS(Lookups!$D:$D,C1185)=1,"Bar Sales","")</f>
        <v/>
      </c>
      <c r="Z1185" s="3" t="str">
        <f>IFERROR(VLOOKUP(C1185*1,Lookups!$D:$F,3,FALSE),"")</f>
        <v/>
      </c>
      <c r="AA1185" s="3" t="str">
        <f>IFERROR(VLOOKUP($C1185*1,Lookups!$H:$N,3,FALSE),"")</f>
        <v>Sales</v>
      </c>
      <c r="AB1185" s="3" t="str">
        <f>IFERROR(VLOOKUP($C1185*1,Lookups!$H:$N,4,FALSE),"")</f>
        <v>Lunch</v>
      </c>
      <c r="AC1185" s="3" t="str">
        <f>IFERROR(VLOOKUP($C1185*1,Lookups!$H:$N,5,FALSE),"")</f>
        <v>Private</v>
      </c>
      <c r="AD1185" s="3" t="str">
        <f>IFERROR(VLOOKUP($C1185*1,Lookups!$H:$N,6,FALSE),"")</f>
        <v>Bev</v>
      </c>
      <c r="AE1185" s="3" t="str">
        <f>IFERROR(VLOOKUP($C1185*1,Lookups!$H:$N,7,FALSE),"")</f>
        <v>Liquor</v>
      </c>
      <c r="AF1185" s="3" t="str">
        <f>VLOOKUP(B1185*1,Stores!$A:$C,3,FALSE)</f>
        <v>DFG</v>
      </c>
    </row>
    <row r="1186" spans="1:32">
      <c r="A1186" s="3" t="s">
        <v>917</v>
      </c>
      <c r="B1186" s="3" t="s">
        <v>946</v>
      </c>
      <c r="C1186" s="3">
        <v>999234</v>
      </c>
      <c r="D1186" s="3" t="s">
        <v>918</v>
      </c>
      <c r="E1186" s="3" t="s">
        <v>565</v>
      </c>
      <c r="F1186" s="3">
        <v>2016</v>
      </c>
      <c r="G1186" s="164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111.82499999999999</v>
      </c>
      <c r="R1186" s="3">
        <v>0</v>
      </c>
      <c r="S1186" s="3">
        <v>17.622499999999995</v>
      </c>
      <c r="T1186" s="3">
        <v>378.798</v>
      </c>
      <c r="U1186" s="3">
        <v>508.24549999999999</v>
      </c>
      <c r="V1186" s="163">
        <f ca="1">SUM(INDIRECT(Inputs!$C$11&amp;ROW()&amp;":"&amp;Inputs!$C$12&amp;ROW()))</f>
        <v>111.82499999999999</v>
      </c>
      <c r="W1186" s="163">
        <f ca="1">SUM(INDIRECT(Inputs!$C$13&amp;ROW()&amp;":"&amp;Inputs!$C$14&amp;ROW()))</f>
        <v>111.82499999999999</v>
      </c>
      <c r="X1186" s="3" t="str">
        <f>IF(COUNTIFS(Lookups!$A:$A,C1186)=1,"Gross Sales","")</f>
        <v/>
      </c>
      <c r="Y1186" s="3" t="str">
        <f>IF(COUNTIFS(Lookups!$D:$D,C1186)=1,"Bar Sales","")</f>
        <v/>
      </c>
      <c r="Z1186" s="3" t="str">
        <f>IFERROR(VLOOKUP(C1186*1,Lookups!$D:$F,3,FALSE),"")</f>
        <v/>
      </c>
      <c r="AA1186" s="3" t="str">
        <f>IFERROR(VLOOKUP($C1186*1,Lookups!$H:$N,3,FALSE),"")</f>
        <v>Sales</v>
      </c>
      <c r="AB1186" s="3" t="str">
        <f>IFERROR(VLOOKUP($C1186*1,Lookups!$H:$N,4,FALSE),"")</f>
        <v>Lunch</v>
      </c>
      <c r="AC1186" s="3" t="str">
        <f>IFERROR(VLOOKUP($C1186*1,Lookups!$H:$N,5,FALSE),"")</f>
        <v>Private</v>
      </c>
      <c r="AD1186" s="3" t="str">
        <f>IFERROR(VLOOKUP($C1186*1,Lookups!$H:$N,6,FALSE),"")</f>
        <v>Bev</v>
      </c>
      <c r="AE1186" s="3" t="str">
        <f>IFERROR(VLOOKUP($C1186*1,Lookups!$H:$N,7,FALSE),"")</f>
        <v>Liquor</v>
      </c>
      <c r="AF1186" s="3" t="str">
        <f>VLOOKUP(B1186*1,Stores!$A:$C,3,FALSE)</f>
        <v>DFG</v>
      </c>
    </row>
    <row r="1187" spans="1:32">
      <c r="A1187" s="3" t="s">
        <v>917</v>
      </c>
      <c r="B1187" s="3" t="s">
        <v>947</v>
      </c>
      <c r="C1187" s="3">
        <v>999234</v>
      </c>
      <c r="D1187" s="3" t="s">
        <v>918</v>
      </c>
      <c r="E1187" s="3" t="s">
        <v>565</v>
      </c>
      <c r="F1187" s="3">
        <v>2016</v>
      </c>
      <c r="G1187" s="164">
        <v>0</v>
      </c>
      <c r="H1187" s="3">
        <v>5.0273999999999992</v>
      </c>
      <c r="I1187" s="3">
        <v>127.48715</v>
      </c>
      <c r="J1187" s="3">
        <v>0</v>
      </c>
      <c r="K1187" s="3">
        <v>12.147659999999998</v>
      </c>
      <c r="L1187" s="3">
        <v>0</v>
      </c>
      <c r="M1187" s="3">
        <v>0</v>
      </c>
      <c r="N1187" s="3">
        <v>8.1912599999999998</v>
      </c>
      <c r="O1187" s="3">
        <v>16.581599999999995</v>
      </c>
      <c r="P1187" s="3">
        <v>13.573979999999999</v>
      </c>
      <c r="Q1187" s="3">
        <v>68.848640000000003</v>
      </c>
      <c r="R1187" s="3">
        <v>0</v>
      </c>
      <c r="S1187" s="3">
        <v>0</v>
      </c>
      <c r="T1187" s="3">
        <v>128.74399999999997</v>
      </c>
      <c r="U1187" s="3">
        <v>380.60168999999996</v>
      </c>
      <c r="V1187" s="163">
        <f ca="1">SUM(INDIRECT(Inputs!$C$11&amp;ROW()&amp;":"&amp;Inputs!$C$12&amp;ROW()))</f>
        <v>68.848640000000003</v>
      </c>
      <c r="W1187" s="163">
        <f ca="1">SUM(INDIRECT(Inputs!$C$13&amp;ROW()&amp;":"&amp;Inputs!$C$14&amp;ROW()))</f>
        <v>251.85768999999999</v>
      </c>
      <c r="X1187" s="3" t="str">
        <f>IF(COUNTIFS(Lookups!$A:$A,C1187)=1,"Gross Sales","")</f>
        <v/>
      </c>
      <c r="Y1187" s="3" t="str">
        <f>IF(COUNTIFS(Lookups!$D:$D,C1187)=1,"Bar Sales","")</f>
        <v/>
      </c>
      <c r="Z1187" s="3" t="str">
        <f>IFERROR(VLOOKUP(C1187*1,Lookups!$D:$F,3,FALSE),"")</f>
        <v/>
      </c>
      <c r="AA1187" s="3" t="str">
        <f>IFERROR(VLOOKUP($C1187*1,Lookups!$H:$N,3,FALSE),"")</f>
        <v>Sales</v>
      </c>
      <c r="AB1187" s="3" t="str">
        <f>IFERROR(VLOOKUP($C1187*1,Lookups!$H:$N,4,FALSE),"")</f>
        <v>Lunch</v>
      </c>
      <c r="AC1187" s="3" t="str">
        <f>IFERROR(VLOOKUP($C1187*1,Lookups!$H:$N,5,FALSE),"")</f>
        <v>Private</v>
      </c>
      <c r="AD1187" s="3" t="str">
        <f>IFERROR(VLOOKUP($C1187*1,Lookups!$H:$N,6,FALSE),"")</f>
        <v>Bev</v>
      </c>
      <c r="AE1187" s="3" t="str">
        <f>IFERROR(VLOOKUP($C1187*1,Lookups!$H:$N,7,FALSE),"")</f>
        <v>Liquor</v>
      </c>
      <c r="AF1187" s="3" t="str">
        <f>VLOOKUP(B1187*1,Stores!$A:$C,3,FALSE)</f>
        <v>DFG</v>
      </c>
    </row>
    <row r="1188" spans="1:32">
      <c r="A1188" s="3" t="s">
        <v>917</v>
      </c>
      <c r="B1188" s="3" t="s">
        <v>948</v>
      </c>
      <c r="C1188" s="3">
        <v>999234</v>
      </c>
      <c r="D1188" s="3" t="s">
        <v>918</v>
      </c>
      <c r="E1188" s="3" t="s">
        <v>565</v>
      </c>
      <c r="F1188" s="3">
        <v>2016</v>
      </c>
      <c r="G1188" s="164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4.851</v>
      </c>
      <c r="Q1188" s="3">
        <v>0</v>
      </c>
      <c r="R1188" s="3">
        <v>0</v>
      </c>
      <c r="S1188" s="3">
        <v>0</v>
      </c>
      <c r="T1188" s="3">
        <v>5.0049999999999999</v>
      </c>
      <c r="U1188" s="3">
        <v>9.8559999999999999</v>
      </c>
      <c r="V1188" s="163">
        <f ca="1">SUM(INDIRECT(Inputs!$C$11&amp;ROW()&amp;":"&amp;Inputs!$C$12&amp;ROW()))</f>
        <v>0</v>
      </c>
      <c r="W1188" s="163">
        <f ca="1">SUM(INDIRECT(Inputs!$C$13&amp;ROW()&amp;":"&amp;Inputs!$C$14&amp;ROW()))</f>
        <v>4.851</v>
      </c>
      <c r="X1188" s="3" t="str">
        <f>IF(COUNTIFS(Lookups!$A:$A,C1188)=1,"Gross Sales","")</f>
        <v/>
      </c>
      <c r="Y1188" s="3" t="str">
        <f>IF(COUNTIFS(Lookups!$D:$D,C1188)=1,"Bar Sales","")</f>
        <v/>
      </c>
      <c r="Z1188" s="3" t="str">
        <f>IFERROR(VLOOKUP(C1188*1,Lookups!$D:$F,3,FALSE),"")</f>
        <v/>
      </c>
      <c r="AA1188" s="3" t="str">
        <f>IFERROR(VLOOKUP($C1188*1,Lookups!$H:$N,3,FALSE),"")</f>
        <v>Sales</v>
      </c>
      <c r="AB1188" s="3" t="str">
        <f>IFERROR(VLOOKUP($C1188*1,Lookups!$H:$N,4,FALSE),"")</f>
        <v>Lunch</v>
      </c>
      <c r="AC1188" s="3" t="str">
        <f>IFERROR(VLOOKUP($C1188*1,Lookups!$H:$N,5,FALSE),"")</f>
        <v>Private</v>
      </c>
      <c r="AD1188" s="3" t="str">
        <f>IFERROR(VLOOKUP($C1188*1,Lookups!$H:$N,6,FALSE),"")</f>
        <v>Bev</v>
      </c>
      <c r="AE1188" s="3" t="str">
        <f>IFERROR(VLOOKUP($C1188*1,Lookups!$H:$N,7,FALSE),"")</f>
        <v>Liquor</v>
      </c>
      <c r="AF1188" s="3" t="str">
        <f>VLOOKUP(B1188*1,Stores!$A:$C,3,FALSE)</f>
        <v>DFG</v>
      </c>
    </row>
    <row r="1189" spans="1:32">
      <c r="A1189" s="3" t="s">
        <v>917</v>
      </c>
      <c r="B1189" s="3" t="s">
        <v>949</v>
      </c>
      <c r="C1189" s="3">
        <v>999234</v>
      </c>
      <c r="D1189" s="3" t="s">
        <v>918</v>
      </c>
      <c r="E1189" s="3" t="s">
        <v>565</v>
      </c>
      <c r="F1189" s="3">
        <v>2016</v>
      </c>
      <c r="G1189" s="164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130.68530999999999</v>
      </c>
      <c r="M1189" s="3">
        <v>121.86089999999999</v>
      </c>
      <c r="N1189" s="3">
        <v>0</v>
      </c>
      <c r="O1189" s="3">
        <v>0</v>
      </c>
      <c r="P1189" s="3">
        <v>0</v>
      </c>
      <c r="Q1189" s="3">
        <v>23.820160000000001</v>
      </c>
      <c r="R1189" s="3">
        <v>40.048679999999997</v>
      </c>
      <c r="S1189" s="3">
        <v>16.513280000000002</v>
      </c>
      <c r="T1189" s="3">
        <v>310.46840999999995</v>
      </c>
      <c r="U1189" s="3">
        <v>643.39673999999991</v>
      </c>
      <c r="V1189" s="163">
        <f ca="1">SUM(INDIRECT(Inputs!$C$11&amp;ROW()&amp;":"&amp;Inputs!$C$12&amp;ROW()))</f>
        <v>23.820160000000001</v>
      </c>
      <c r="W1189" s="163">
        <f ca="1">SUM(INDIRECT(Inputs!$C$13&amp;ROW()&amp;":"&amp;Inputs!$C$14&amp;ROW()))</f>
        <v>276.36636999999996</v>
      </c>
      <c r="X1189" s="3" t="str">
        <f>IF(COUNTIFS(Lookups!$A:$A,C1189)=1,"Gross Sales","")</f>
        <v/>
      </c>
      <c r="Y1189" s="3" t="str">
        <f>IF(COUNTIFS(Lookups!$D:$D,C1189)=1,"Bar Sales","")</f>
        <v/>
      </c>
      <c r="Z1189" s="3" t="str">
        <f>IFERROR(VLOOKUP(C1189*1,Lookups!$D:$F,3,FALSE),"")</f>
        <v/>
      </c>
      <c r="AA1189" s="3" t="str">
        <f>IFERROR(VLOOKUP($C1189*1,Lookups!$H:$N,3,FALSE),"")</f>
        <v>Sales</v>
      </c>
      <c r="AB1189" s="3" t="str">
        <f>IFERROR(VLOOKUP($C1189*1,Lookups!$H:$N,4,FALSE),"")</f>
        <v>Lunch</v>
      </c>
      <c r="AC1189" s="3" t="str">
        <f>IFERROR(VLOOKUP($C1189*1,Lookups!$H:$N,5,FALSE),"")</f>
        <v>Private</v>
      </c>
      <c r="AD1189" s="3" t="str">
        <f>IFERROR(VLOOKUP($C1189*1,Lookups!$H:$N,6,FALSE),"")</f>
        <v>Bev</v>
      </c>
      <c r="AE1189" s="3" t="str">
        <f>IFERROR(VLOOKUP($C1189*1,Lookups!$H:$N,7,FALSE),"")</f>
        <v>Liquor</v>
      </c>
      <c r="AF1189" s="3" t="str">
        <f>VLOOKUP(B1189*1,Stores!$A:$C,3,FALSE)</f>
        <v>DFG</v>
      </c>
    </row>
    <row r="1190" spans="1:32">
      <c r="A1190" s="3" t="s">
        <v>917</v>
      </c>
      <c r="B1190" s="3" t="s">
        <v>950</v>
      </c>
      <c r="C1190" s="3">
        <v>999234</v>
      </c>
      <c r="D1190" s="3" t="s">
        <v>918</v>
      </c>
      <c r="E1190" s="3" t="s">
        <v>565</v>
      </c>
      <c r="F1190" s="3">
        <v>2016</v>
      </c>
      <c r="G1190" s="164">
        <v>0</v>
      </c>
      <c r="H1190" s="3">
        <v>172.8475</v>
      </c>
      <c r="I1190" s="3">
        <v>15.875999999999999</v>
      </c>
      <c r="J1190" s="3">
        <v>0</v>
      </c>
      <c r="K1190" s="3">
        <v>0</v>
      </c>
      <c r="L1190" s="3">
        <v>5329.7719999999999</v>
      </c>
      <c r="M1190" s="3">
        <v>9.52</v>
      </c>
      <c r="N1190" s="3">
        <v>6.44</v>
      </c>
      <c r="O1190" s="3">
        <v>37.128</v>
      </c>
      <c r="P1190" s="3">
        <v>0</v>
      </c>
      <c r="Q1190" s="3">
        <v>9.66</v>
      </c>
      <c r="R1190" s="3">
        <v>0</v>
      </c>
      <c r="S1190" s="3">
        <v>0</v>
      </c>
      <c r="T1190" s="3">
        <v>84.986999999999995</v>
      </c>
      <c r="U1190" s="3">
        <v>5666.2304999999997</v>
      </c>
      <c r="V1190" s="163">
        <f ca="1">SUM(INDIRECT(Inputs!$C$11&amp;ROW()&amp;":"&amp;Inputs!$C$12&amp;ROW()))</f>
        <v>9.66</v>
      </c>
      <c r="W1190" s="163">
        <f ca="1">SUM(INDIRECT(Inputs!$C$13&amp;ROW()&amp;":"&amp;Inputs!$C$14&amp;ROW()))</f>
        <v>5581.2434999999996</v>
      </c>
      <c r="X1190" s="3" t="str">
        <f>IF(COUNTIFS(Lookups!$A:$A,C1190)=1,"Gross Sales","")</f>
        <v/>
      </c>
      <c r="Y1190" s="3" t="str">
        <f>IF(COUNTIFS(Lookups!$D:$D,C1190)=1,"Bar Sales","")</f>
        <v/>
      </c>
      <c r="Z1190" s="3" t="str">
        <f>IFERROR(VLOOKUP(C1190*1,Lookups!$D:$F,3,FALSE),"")</f>
        <v/>
      </c>
      <c r="AA1190" s="3" t="str">
        <f>IFERROR(VLOOKUP($C1190*1,Lookups!$H:$N,3,FALSE),"")</f>
        <v>Sales</v>
      </c>
      <c r="AB1190" s="3" t="str">
        <f>IFERROR(VLOOKUP($C1190*1,Lookups!$H:$N,4,FALSE),"")</f>
        <v>Lunch</v>
      </c>
      <c r="AC1190" s="3" t="str">
        <f>IFERROR(VLOOKUP($C1190*1,Lookups!$H:$N,5,FALSE),"")</f>
        <v>Private</v>
      </c>
      <c r="AD1190" s="3" t="str">
        <f>IFERROR(VLOOKUP($C1190*1,Lookups!$H:$N,6,FALSE),"")</f>
        <v>Bev</v>
      </c>
      <c r="AE1190" s="3" t="str">
        <f>IFERROR(VLOOKUP($C1190*1,Lookups!$H:$N,7,FALSE),"")</f>
        <v>Liquor</v>
      </c>
      <c r="AF1190" s="3" t="str">
        <f>VLOOKUP(B1190*1,Stores!$A:$C,3,FALSE)</f>
        <v>DFG</v>
      </c>
    </row>
    <row r="1191" spans="1:32">
      <c r="A1191" s="3" t="s">
        <v>917</v>
      </c>
      <c r="B1191" s="3" t="s">
        <v>951</v>
      </c>
      <c r="C1191" s="3">
        <v>999234</v>
      </c>
      <c r="D1191" s="3" t="s">
        <v>918</v>
      </c>
      <c r="E1191" s="3" t="s">
        <v>565</v>
      </c>
      <c r="F1191" s="3">
        <v>2016</v>
      </c>
      <c r="G1191" s="164">
        <v>0</v>
      </c>
      <c r="H1191" s="3">
        <v>94.902499999999989</v>
      </c>
      <c r="I1191" s="3">
        <v>0</v>
      </c>
      <c r="J1191" s="3">
        <v>145.6</v>
      </c>
      <c r="K1191" s="3">
        <v>96.155499999999989</v>
      </c>
      <c r="L1191" s="3">
        <v>164.25499999999997</v>
      </c>
      <c r="M1191" s="3">
        <v>150.14999999999998</v>
      </c>
      <c r="N1191" s="3">
        <v>225.68</v>
      </c>
      <c r="O1191" s="3">
        <v>105.96599999999999</v>
      </c>
      <c r="P1191" s="3">
        <v>166.02600000000001</v>
      </c>
      <c r="Q1191" s="3">
        <v>345.57600000000002</v>
      </c>
      <c r="R1191" s="3">
        <v>77.027999999999992</v>
      </c>
      <c r="S1191" s="3">
        <v>29.546999999999997</v>
      </c>
      <c r="T1191" s="3">
        <v>218.17249999999999</v>
      </c>
      <c r="U1191" s="3">
        <v>1819.0584999999999</v>
      </c>
      <c r="V1191" s="163">
        <f ca="1">SUM(INDIRECT(Inputs!$C$11&amp;ROW()&amp;":"&amp;Inputs!$C$12&amp;ROW()))</f>
        <v>345.57600000000002</v>
      </c>
      <c r="W1191" s="163">
        <f ca="1">SUM(INDIRECT(Inputs!$C$13&amp;ROW()&amp;":"&amp;Inputs!$C$14&amp;ROW()))</f>
        <v>1494.3109999999999</v>
      </c>
      <c r="X1191" s="3" t="str">
        <f>IF(COUNTIFS(Lookups!$A:$A,C1191)=1,"Gross Sales","")</f>
        <v/>
      </c>
      <c r="Y1191" s="3" t="str">
        <f>IF(COUNTIFS(Lookups!$D:$D,C1191)=1,"Bar Sales","")</f>
        <v/>
      </c>
      <c r="Z1191" s="3" t="str">
        <f>IFERROR(VLOOKUP(C1191*1,Lookups!$D:$F,3,FALSE),"")</f>
        <v/>
      </c>
      <c r="AA1191" s="3" t="str">
        <f>IFERROR(VLOOKUP($C1191*1,Lookups!$H:$N,3,FALSE),"")</f>
        <v>Sales</v>
      </c>
      <c r="AB1191" s="3" t="str">
        <f>IFERROR(VLOOKUP($C1191*1,Lookups!$H:$N,4,FALSE),"")</f>
        <v>Lunch</v>
      </c>
      <c r="AC1191" s="3" t="str">
        <f>IFERROR(VLOOKUP($C1191*1,Lookups!$H:$N,5,FALSE),"")</f>
        <v>Private</v>
      </c>
      <c r="AD1191" s="3" t="str">
        <f>IFERROR(VLOOKUP($C1191*1,Lookups!$H:$N,6,FALSE),"")</f>
        <v>Bev</v>
      </c>
      <c r="AE1191" s="3" t="str">
        <f>IFERROR(VLOOKUP($C1191*1,Lookups!$H:$N,7,FALSE),"")</f>
        <v>Liquor</v>
      </c>
      <c r="AF1191" s="3" t="str">
        <f>VLOOKUP(B1191*1,Stores!$A:$C,3,FALSE)</f>
        <v>DFG</v>
      </c>
    </row>
    <row r="1192" spans="1:32">
      <c r="A1192" s="3" t="s">
        <v>917</v>
      </c>
      <c r="B1192" s="3" t="s">
        <v>952</v>
      </c>
      <c r="C1192" s="3">
        <v>999234</v>
      </c>
      <c r="D1192" s="3" t="s">
        <v>918</v>
      </c>
      <c r="E1192" s="3" t="s">
        <v>565</v>
      </c>
      <c r="F1192" s="3">
        <v>2016</v>
      </c>
      <c r="G1192" s="164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19.312999999999999</v>
      </c>
      <c r="P1192" s="3">
        <v>0</v>
      </c>
      <c r="Q1192" s="3">
        <v>18.445</v>
      </c>
      <c r="R1192" s="3">
        <v>24.388000000000002</v>
      </c>
      <c r="S1192" s="3">
        <v>0</v>
      </c>
      <c r="T1192" s="3">
        <v>37.799999999999997</v>
      </c>
      <c r="U1192" s="3">
        <v>99.945999999999998</v>
      </c>
      <c r="V1192" s="163">
        <f ca="1">SUM(INDIRECT(Inputs!$C$11&amp;ROW()&amp;":"&amp;Inputs!$C$12&amp;ROW()))</f>
        <v>18.445</v>
      </c>
      <c r="W1192" s="163">
        <f ca="1">SUM(INDIRECT(Inputs!$C$13&amp;ROW()&amp;":"&amp;Inputs!$C$14&amp;ROW()))</f>
        <v>37.757999999999996</v>
      </c>
      <c r="X1192" s="3" t="str">
        <f>IF(COUNTIFS(Lookups!$A:$A,C1192)=1,"Gross Sales","")</f>
        <v/>
      </c>
      <c r="Y1192" s="3" t="str">
        <f>IF(COUNTIFS(Lookups!$D:$D,C1192)=1,"Bar Sales","")</f>
        <v/>
      </c>
      <c r="Z1192" s="3" t="str">
        <f>IFERROR(VLOOKUP(C1192*1,Lookups!$D:$F,3,FALSE),"")</f>
        <v/>
      </c>
      <c r="AA1192" s="3" t="str">
        <f>IFERROR(VLOOKUP($C1192*1,Lookups!$H:$N,3,FALSE),"")</f>
        <v>Sales</v>
      </c>
      <c r="AB1192" s="3" t="str">
        <f>IFERROR(VLOOKUP($C1192*1,Lookups!$H:$N,4,FALSE),"")</f>
        <v>Lunch</v>
      </c>
      <c r="AC1192" s="3" t="str">
        <f>IFERROR(VLOOKUP($C1192*1,Lookups!$H:$N,5,FALSE),"")</f>
        <v>Private</v>
      </c>
      <c r="AD1192" s="3" t="str">
        <f>IFERROR(VLOOKUP($C1192*1,Lookups!$H:$N,6,FALSE),"")</f>
        <v>Bev</v>
      </c>
      <c r="AE1192" s="3" t="str">
        <f>IFERROR(VLOOKUP($C1192*1,Lookups!$H:$N,7,FALSE),"")</f>
        <v>Liquor</v>
      </c>
      <c r="AF1192" s="3" t="str">
        <f>VLOOKUP(B1192*1,Stores!$A:$C,3,FALSE)</f>
        <v>DFG</v>
      </c>
    </row>
    <row r="1193" spans="1:32">
      <c r="A1193" s="3" t="s">
        <v>917</v>
      </c>
      <c r="B1193" s="3" t="s">
        <v>953</v>
      </c>
      <c r="C1193" s="3">
        <v>999234</v>
      </c>
      <c r="D1193" s="3" t="s">
        <v>918</v>
      </c>
      <c r="E1193" s="3" t="s">
        <v>565</v>
      </c>
      <c r="F1193" s="3">
        <v>2016</v>
      </c>
      <c r="G1193" s="164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15.12</v>
      </c>
      <c r="T1193" s="3">
        <v>104.85999999999999</v>
      </c>
      <c r="U1193" s="3">
        <v>119.97999999999999</v>
      </c>
      <c r="V1193" s="163">
        <f ca="1">SUM(INDIRECT(Inputs!$C$11&amp;ROW()&amp;":"&amp;Inputs!$C$12&amp;ROW()))</f>
        <v>0</v>
      </c>
      <c r="W1193" s="163">
        <f ca="1">SUM(INDIRECT(Inputs!$C$13&amp;ROW()&amp;":"&amp;Inputs!$C$14&amp;ROW()))</f>
        <v>0</v>
      </c>
      <c r="X1193" s="3" t="str">
        <f>IF(COUNTIFS(Lookups!$A:$A,C1193)=1,"Gross Sales","")</f>
        <v/>
      </c>
      <c r="Y1193" s="3" t="str">
        <f>IF(COUNTIFS(Lookups!$D:$D,C1193)=1,"Bar Sales","")</f>
        <v/>
      </c>
      <c r="Z1193" s="3" t="str">
        <f>IFERROR(VLOOKUP(C1193*1,Lookups!$D:$F,3,FALSE),"")</f>
        <v/>
      </c>
      <c r="AA1193" s="3" t="str">
        <f>IFERROR(VLOOKUP($C1193*1,Lookups!$H:$N,3,FALSE),"")</f>
        <v>Sales</v>
      </c>
      <c r="AB1193" s="3" t="str">
        <f>IFERROR(VLOOKUP($C1193*1,Lookups!$H:$N,4,FALSE),"")</f>
        <v>Lunch</v>
      </c>
      <c r="AC1193" s="3" t="str">
        <f>IFERROR(VLOOKUP($C1193*1,Lookups!$H:$N,5,FALSE),"")</f>
        <v>Private</v>
      </c>
      <c r="AD1193" s="3" t="str">
        <f>IFERROR(VLOOKUP($C1193*1,Lookups!$H:$N,6,FALSE),"")</f>
        <v>Bev</v>
      </c>
      <c r="AE1193" s="3" t="str">
        <f>IFERROR(VLOOKUP($C1193*1,Lookups!$H:$N,7,FALSE),"")</f>
        <v>Liquor</v>
      </c>
      <c r="AF1193" s="3" t="str">
        <f>VLOOKUP(B1193*1,Stores!$A:$C,3,FALSE)</f>
        <v>DFG</v>
      </c>
    </row>
    <row r="1194" spans="1:32">
      <c r="A1194" s="3" t="s">
        <v>917</v>
      </c>
      <c r="B1194" s="3" t="s">
        <v>919</v>
      </c>
      <c r="C1194" s="3">
        <v>999235</v>
      </c>
      <c r="D1194" s="3" t="s">
        <v>918</v>
      </c>
      <c r="E1194" s="3" t="s">
        <v>569</v>
      </c>
      <c r="F1194" s="3">
        <v>2016</v>
      </c>
      <c r="G1194" s="164">
        <v>0</v>
      </c>
      <c r="H1194" s="3">
        <v>3069.2546500000003</v>
      </c>
      <c r="I1194" s="3">
        <v>2790.7352200000005</v>
      </c>
      <c r="J1194" s="3">
        <v>2080.0962</v>
      </c>
      <c r="K1194" s="3">
        <v>1860.2711399999998</v>
      </c>
      <c r="L1194" s="3">
        <v>2384.13168</v>
      </c>
      <c r="M1194" s="3">
        <v>1433.8255399999998</v>
      </c>
      <c r="N1194" s="3">
        <v>1077.02098</v>
      </c>
      <c r="O1194" s="3">
        <v>1432.3511999999998</v>
      </c>
      <c r="P1194" s="3">
        <v>652.36500000000001</v>
      </c>
      <c r="Q1194" s="3">
        <v>0</v>
      </c>
      <c r="R1194" s="3">
        <v>0</v>
      </c>
      <c r="S1194" s="3">
        <v>0</v>
      </c>
      <c r="T1194" s="3">
        <v>0</v>
      </c>
      <c r="U1194" s="3">
        <v>16780.051610000002</v>
      </c>
      <c r="V1194" s="163">
        <f ca="1">SUM(INDIRECT(Inputs!$C$11&amp;ROW()&amp;":"&amp;Inputs!$C$12&amp;ROW()))</f>
        <v>0</v>
      </c>
      <c r="W1194" s="163">
        <f ca="1">SUM(INDIRECT(Inputs!$C$13&amp;ROW()&amp;":"&amp;Inputs!$C$14&amp;ROW()))</f>
        <v>16780.051610000002</v>
      </c>
      <c r="X1194" s="3" t="str">
        <f>IF(COUNTIFS(Lookups!$A:$A,C1194)=1,"Gross Sales","")</f>
        <v/>
      </c>
      <c r="Y1194" s="3" t="str">
        <f>IF(COUNTIFS(Lookups!$D:$D,C1194)=1,"Bar Sales","")</f>
        <v/>
      </c>
      <c r="Z1194" s="3" t="str">
        <f>IFERROR(VLOOKUP(C1194*1,Lookups!$D:$F,3,FALSE),"")</f>
        <v/>
      </c>
      <c r="AA1194" s="3" t="str">
        <f>IFERROR(VLOOKUP($C1194*1,Lookups!$H:$N,3,FALSE),"")</f>
        <v>Sales</v>
      </c>
      <c r="AB1194" s="3" t="str">
        <f>IFERROR(VLOOKUP($C1194*1,Lookups!$H:$N,4,FALSE),"")</f>
        <v>Dinner</v>
      </c>
      <c r="AC1194" s="3" t="str">
        <f>IFERROR(VLOOKUP($C1194*1,Lookups!$H:$N,5,FALSE),"")</f>
        <v>Private</v>
      </c>
      <c r="AD1194" s="3" t="str">
        <f>IFERROR(VLOOKUP($C1194*1,Lookups!$H:$N,6,FALSE),"")</f>
        <v>Bev</v>
      </c>
      <c r="AE1194" s="3" t="str">
        <f>IFERROR(VLOOKUP($C1194*1,Lookups!$H:$N,7,FALSE),"")</f>
        <v>Liquor</v>
      </c>
      <c r="AF1194" s="3" t="str">
        <f>VLOOKUP(B1194*1,Stores!$A:$C,3,FALSE)</f>
        <v>DFDE</v>
      </c>
    </row>
    <row r="1195" spans="1:32">
      <c r="A1195" s="3" t="s">
        <v>917</v>
      </c>
      <c r="B1195" s="3" t="s">
        <v>920</v>
      </c>
      <c r="C1195" s="3">
        <v>999235</v>
      </c>
      <c r="D1195" s="3" t="s">
        <v>918</v>
      </c>
      <c r="E1195" s="3" t="s">
        <v>569</v>
      </c>
      <c r="F1195" s="3">
        <v>2016</v>
      </c>
      <c r="G1195" s="164">
        <v>0</v>
      </c>
      <c r="H1195" s="3">
        <v>5766.3171999999986</v>
      </c>
      <c r="I1195" s="3">
        <v>4240.0511999999999</v>
      </c>
      <c r="J1195" s="3">
        <v>4734.6422199999997</v>
      </c>
      <c r="K1195" s="3">
        <v>3310.1052599999998</v>
      </c>
      <c r="L1195" s="3">
        <v>3377.4058500000001</v>
      </c>
      <c r="M1195" s="3">
        <v>5308.0124999999998</v>
      </c>
      <c r="N1195" s="3">
        <v>4691.0177999999996</v>
      </c>
      <c r="O1195" s="3">
        <v>3153.8668699999998</v>
      </c>
      <c r="P1195" s="3">
        <v>3745.8847999999994</v>
      </c>
      <c r="Q1195" s="3">
        <v>6526.8587999999991</v>
      </c>
      <c r="R1195" s="3">
        <v>4421.9805700000006</v>
      </c>
      <c r="S1195" s="3">
        <v>5073.2375400000001</v>
      </c>
      <c r="T1195" s="3">
        <v>13135.990839999999</v>
      </c>
      <c r="U1195" s="3">
        <v>67485.371450000006</v>
      </c>
      <c r="V1195" s="163">
        <f ca="1">SUM(INDIRECT(Inputs!$C$11&amp;ROW()&amp;":"&amp;Inputs!$C$12&amp;ROW()))</f>
        <v>6526.8587999999991</v>
      </c>
      <c r="W1195" s="163">
        <f ca="1">SUM(INDIRECT(Inputs!$C$13&amp;ROW()&amp;":"&amp;Inputs!$C$14&amp;ROW()))</f>
        <v>44854.162499999999</v>
      </c>
      <c r="X1195" s="3" t="str">
        <f>IF(COUNTIFS(Lookups!$A:$A,C1195)=1,"Gross Sales","")</f>
        <v/>
      </c>
      <c r="Y1195" s="3" t="str">
        <f>IF(COUNTIFS(Lookups!$D:$D,C1195)=1,"Bar Sales","")</f>
        <v/>
      </c>
      <c r="Z1195" s="3" t="str">
        <f>IFERROR(VLOOKUP(C1195*1,Lookups!$D:$F,3,FALSE),"")</f>
        <v/>
      </c>
      <c r="AA1195" s="3" t="str">
        <f>IFERROR(VLOOKUP($C1195*1,Lookups!$H:$N,3,FALSE),"")</f>
        <v>Sales</v>
      </c>
      <c r="AB1195" s="3" t="str">
        <f>IFERROR(VLOOKUP($C1195*1,Lookups!$H:$N,4,FALSE),"")</f>
        <v>Dinner</v>
      </c>
      <c r="AC1195" s="3" t="str">
        <f>IFERROR(VLOOKUP($C1195*1,Lookups!$H:$N,5,FALSE),"")</f>
        <v>Private</v>
      </c>
      <c r="AD1195" s="3" t="str">
        <f>IFERROR(VLOOKUP($C1195*1,Lookups!$H:$N,6,FALSE),"")</f>
        <v>Bev</v>
      </c>
      <c r="AE1195" s="3" t="str">
        <f>IFERROR(VLOOKUP($C1195*1,Lookups!$H:$N,7,FALSE),"")</f>
        <v>Liquor</v>
      </c>
      <c r="AF1195" s="3" t="str">
        <f>VLOOKUP(B1195*1,Stores!$A:$C,3,FALSE)</f>
        <v>DFDE</v>
      </c>
    </row>
    <row r="1196" spans="1:32">
      <c r="A1196" s="3" t="s">
        <v>917</v>
      </c>
      <c r="B1196" s="3" t="s">
        <v>921</v>
      </c>
      <c r="C1196" s="3">
        <v>999235</v>
      </c>
      <c r="D1196" s="3" t="s">
        <v>918</v>
      </c>
      <c r="E1196" s="3" t="s">
        <v>569</v>
      </c>
      <c r="F1196" s="3">
        <v>2016</v>
      </c>
      <c r="G1196" s="164">
        <v>0</v>
      </c>
      <c r="H1196" s="3">
        <v>2737.7859600000002</v>
      </c>
      <c r="I1196" s="3">
        <v>3075.7545</v>
      </c>
      <c r="J1196" s="3">
        <v>1159.83</v>
      </c>
      <c r="K1196" s="3">
        <v>865.07049999999992</v>
      </c>
      <c r="L1196" s="3">
        <v>2287.6195999999995</v>
      </c>
      <c r="M1196" s="3">
        <v>1288.21875</v>
      </c>
      <c r="N1196" s="3">
        <v>4991.6299999999992</v>
      </c>
      <c r="O1196" s="3">
        <v>2276.1300799999995</v>
      </c>
      <c r="P1196" s="3">
        <v>3676.5119999999997</v>
      </c>
      <c r="Q1196" s="3">
        <v>3929.2959999999998</v>
      </c>
      <c r="R1196" s="3">
        <v>2355.1849999999995</v>
      </c>
      <c r="S1196" s="3">
        <v>3418.3194499999995</v>
      </c>
      <c r="T1196" s="3">
        <v>12610.858259999999</v>
      </c>
      <c r="U1196" s="3">
        <v>44672.210099999989</v>
      </c>
      <c r="V1196" s="163">
        <f ca="1">SUM(INDIRECT(Inputs!$C$11&amp;ROW()&amp;":"&amp;Inputs!$C$12&amp;ROW()))</f>
        <v>3929.2959999999998</v>
      </c>
      <c r="W1196" s="163">
        <f ca="1">SUM(INDIRECT(Inputs!$C$13&amp;ROW()&amp;":"&amp;Inputs!$C$14&amp;ROW()))</f>
        <v>26287.847389999995</v>
      </c>
      <c r="X1196" s="3" t="str">
        <f>IF(COUNTIFS(Lookups!$A:$A,C1196)=1,"Gross Sales","")</f>
        <v/>
      </c>
      <c r="Y1196" s="3" t="str">
        <f>IF(COUNTIFS(Lookups!$D:$D,C1196)=1,"Bar Sales","")</f>
        <v/>
      </c>
      <c r="Z1196" s="3" t="str">
        <f>IFERROR(VLOOKUP(C1196*1,Lookups!$D:$F,3,FALSE),"")</f>
        <v/>
      </c>
      <c r="AA1196" s="3" t="str">
        <f>IFERROR(VLOOKUP($C1196*1,Lookups!$H:$N,3,FALSE),"")</f>
        <v>Sales</v>
      </c>
      <c r="AB1196" s="3" t="str">
        <f>IFERROR(VLOOKUP($C1196*1,Lookups!$H:$N,4,FALSE),"")</f>
        <v>Dinner</v>
      </c>
      <c r="AC1196" s="3" t="str">
        <f>IFERROR(VLOOKUP($C1196*1,Lookups!$H:$N,5,FALSE),"")</f>
        <v>Private</v>
      </c>
      <c r="AD1196" s="3" t="str">
        <f>IFERROR(VLOOKUP($C1196*1,Lookups!$H:$N,6,FALSE),"")</f>
        <v>Bev</v>
      </c>
      <c r="AE1196" s="3" t="str">
        <f>IFERROR(VLOOKUP($C1196*1,Lookups!$H:$N,7,FALSE),"")</f>
        <v>Liquor</v>
      </c>
      <c r="AF1196" s="3" t="str">
        <f>VLOOKUP(B1196*1,Stores!$A:$C,3,FALSE)</f>
        <v>DFDE</v>
      </c>
    </row>
    <row r="1197" spans="1:32">
      <c r="A1197" s="3" t="s">
        <v>917</v>
      </c>
      <c r="B1197" s="3" t="s">
        <v>922</v>
      </c>
      <c r="C1197" s="3">
        <v>999235</v>
      </c>
      <c r="D1197" s="3" t="s">
        <v>918</v>
      </c>
      <c r="E1197" s="3" t="s">
        <v>569</v>
      </c>
      <c r="F1197" s="3">
        <v>2016</v>
      </c>
      <c r="G1197" s="164">
        <v>0</v>
      </c>
      <c r="H1197" s="3">
        <v>1579.1299999999999</v>
      </c>
      <c r="I1197" s="3">
        <v>4172.5320000000002</v>
      </c>
      <c r="J1197" s="3">
        <v>3048.2550000000001</v>
      </c>
      <c r="K1197" s="3">
        <v>1753.5874999999999</v>
      </c>
      <c r="L1197" s="3">
        <v>3727.6329999999998</v>
      </c>
      <c r="M1197" s="3">
        <v>1691.8439999999998</v>
      </c>
      <c r="N1197" s="3">
        <v>2011.8640499999997</v>
      </c>
      <c r="O1197" s="3">
        <v>2860.0874399999998</v>
      </c>
      <c r="P1197" s="3">
        <v>1326.28125</v>
      </c>
      <c r="Q1197" s="3">
        <v>4509.4979999999996</v>
      </c>
      <c r="R1197" s="3">
        <v>2502.2339999999999</v>
      </c>
      <c r="S1197" s="3">
        <v>4484.2192500000001</v>
      </c>
      <c r="T1197" s="3">
        <v>20109.725999999999</v>
      </c>
      <c r="U1197" s="3">
        <v>53776.891489999995</v>
      </c>
      <c r="V1197" s="163">
        <f ca="1">SUM(INDIRECT(Inputs!$C$11&amp;ROW()&amp;":"&amp;Inputs!$C$12&amp;ROW()))</f>
        <v>4509.4979999999996</v>
      </c>
      <c r="W1197" s="163">
        <f ca="1">SUM(INDIRECT(Inputs!$C$13&amp;ROW()&amp;":"&amp;Inputs!$C$14&amp;ROW()))</f>
        <v>26680.712239999997</v>
      </c>
      <c r="X1197" s="3" t="str">
        <f>IF(COUNTIFS(Lookups!$A:$A,C1197)=1,"Gross Sales","")</f>
        <v/>
      </c>
      <c r="Y1197" s="3" t="str">
        <f>IF(COUNTIFS(Lookups!$D:$D,C1197)=1,"Bar Sales","")</f>
        <v/>
      </c>
      <c r="Z1197" s="3" t="str">
        <f>IFERROR(VLOOKUP(C1197*1,Lookups!$D:$F,3,FALSE),"")</f>
        <v/>
      </c>
      <c r="AA1197" s="3" t="str">
        <f>IFERROR(VLOOKUP($C1197*1,Lookups!$H:$N,3,FALSE),"")</f>
        <v>Sales</v>
      </c>
      <c r="AB1197" s="3" t="str">
        <f>IFERROR(VLOOKUP($C1197*1,Lookups!$H:$N,4,FALSE),"")</f>
        <v>Dinner</v>
      </c>
      <c r="AC1197" s="3" t="str">
        <f>IFERROR(VLOOKUP($C1197*1,Lookups!$H:$N,5,FALSE),"")</f>
        <v>Private</v>
      </c>
      <c r="AD1197" s="3" t="str">
        <f>IFERROR(VLOOKUP($C1197*1,Lookups!$H:$N,6,FALSE),"")</f>
        <v>Bev</v>
      </c>
      <c r="AE1197" s="3" t="str">
        <f>IFERROR(VLOOKUP($C1197*1,Lookups!$H:$N,7,FALSE),"")</f>
        <v>Liquor</v>
      </c>
      <c r="AF1197" s="3" t="str">
        <f>VLOOKUP(B1197*1,Stores!$A:$C,3,FALSE)</f>
        <v>DFDE</v>
      </c>
    </row>
    <row r="1198" spans="1:32">
      <c r="A1198" s="3" t="s">
        <v>917</v>
      </c>
      <c r="B1198" s="3" t="s">
        <v>923</v>
      </c>
      <c r="C1198" s="3">
        <v>999235</v>
      </c>
      <c r="D1198" s="3" t="s">
        <v>918</v>
      </c>
      <c r="E1198" s="3" t="s">
        <v>569</v>
      </c>
      <c r="F1198" s="3">
        <v>2016</v>
      </c>
      <c r="G1198" s="164">
        <v>0</v>
      </c>
      <c r="H1198" s="3">
        <v>3775.1599199999991</v>
      </c>
      <c r="I1198" s="3">
        <v>3197.45244</v>
      </c>
      <c r="J1198" s="3">
        <v>2560.4333999999999</v>
      </c>
      <c r="K1198" s="3">
        <v>3242.3947499999995</v>
      </c>
      <c r="L1198" s="3">
        <v>3623.7462799999994</v>
      </c>
      <c r="M1198" s="3">
        <v>2564.52</v>
      </c>
      <c r="N1198" s="3">
        <v>2159.7670499999999</v>
      </c>
      <c r="O1198" s="3">
        <v>1553.2481999999998</v>
      </c>
      <c r="P1198" s="3">
        <v>9125.9436800000003</v>
      </c>
      <c r="Q1198" s="3">
        <v>8602.3300999999992</v>
      </c>
      <c r="R1198" s="3">
        <v>2839.1555499999999</v>
      </c>
      <c r="S1198" s="3">
        <v>1534.4501199999997</v>
      </c>
      <c r="T1198" s="3">
        <v>9320.2819500000005</v>
      </c>
      <c r="U1198" s="3">
        <v>54098.883440000005</v>
      </c>
      <c r="V1198" s="163">
        <f ca="1">SUM(INDIRECT(Inputs!$C$11&amp;ROW()&amp;":"&amp;Inputs!$C$12&amp;ROW()))</f>
        <v>8602.3300999999992</v>
      </c>
      <c r="W1198" s="163">
        <f ca="1">SUM(INDIRECT(Inputs!$C$13&amp;ROW()&amp;":"&amp;Inputs!$C$14&amp;ROW()))</f>
        <v>40404.995819999996</v>
      </c>
      <c r="X1198" s="3" t="str">
        <f>IF(COUNTIFS(Lookups!$A:$A,C1198)=1,"Gross Sales","")</f>
        <v/>
      </c>
      <c r="Y1198" s="3" t="str">
        <f>IF(COUNTIFS(Lookups!$D:$D,C1198)=1,"Bar Sales","")</f>
        <v/>
      </c>
      <c r="Z1198" s="3" t="str">
        <f>IFERROR(VLOOKUP(C1198*1,Lookups!$D:$F,3,FALSE),"")</f>
        <v/>
      </c>
      <c r="AA1198" s="3" t="str">
        <f>IFERROR(VLOOKUP($C1198*1,Lookups!$H:$N,3,FALSE),"")</f>
        <v>Sales</v>
      </c>
      <c r="AB1198" s="3" t="str">
        <f>IFERROR(VLOOKUP($C1198*1,Lookups!$H:$N,4,FALSE),"")</f>
        <v>Dinner</v>
      </c>
      <c r="AC1198" s="3" t="str">
        <f>IFERROR(VLOOKUP($C1198*1,Lookups!$H:$N,5,FALSE),"")</f>
        <v>Private</v>
      </c>
      <c r="AD1198" s="3" t="str">
        <f>IFERROR(VLOOKUP($C1198*1,Lookups!$H:$N,6,FALSE),"")</f>
        <v>Bev</v>
      </c>
      <c r="AE1198" s="3" t="str">
        <f>IFERROR(VLOOKUP($C1198*1,Lookups!$H:$N,7,FALSE),"")</f>
        <v>Liquor</v>
      </c>
      <c r="AF1198" s="3" t="str">
        <f>VLOOKUP(B1198*1,Stores!$A:$C,3,FALSE)</f>
        <v>DFDE</v>
      </c>
    </row>
    <row r="1199" spans="1:32">
      <c r="A1199" s="3" t="s">
        <v>917</v>
      </c>
      <c r="B1199" s="3" t="s">
        <v>924</v>
      </c>
      <c r="C1199" s="3">
        <v>999235</v>
      </c>
      <c r="D1199" s="3" t="s">
        <v>918</v>
      </c>
      <c r="E1199" s="3" t="s">
        <v>569</v>
      </c>
      <c r="F1199" s="3">
        <v>2016</v>
      </c>
      <c r="G1199" s="164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2813.61024</v>
      </c>
      <c r="R1199" s="3">
        <v>4895.6239499999992</v>
      </c>
      <c r="S1199" s="3">
        <v>10485.81457</v>
      </c>
      <c r="T1199" s="3">
        <v>12971.913849999999</v>
      </c>
      <c r="U1199" s="3">
        <v>31166.962609999995</v>
      </c>
      <c r="V1199" s="163">
        <f ca="1">SUM(INDIRECT(Inputs!$C$11&amp;ROW()&amp;":"&amp;Inputs!$C$12&amp;ROW()))</f>
        <v>2813.61024</v>
      </c>
      <c r="W1199" s="163">
        <f ca="1">SUM(INDIRECT(Inputs!$C$13&amp;ROW()&amp;":"&amp;Inputs!$C$14&amp;ROW()))</f>
        <v>2813.61024</v>
      </c>
      <c r="X1199" s="3" t="str">
        <f>IF(COUNTIFS(Lookups!$A:$A,C1199)=1,"Gross Sales","")</f>
        <v/>
      </c>
      <c r="Y1199" s="3" t="str">
        <f>IF(COUNTIFS(Lookups!$D:$D,C1199)=1,"Bar Sales","")</f>
        <v/>
      </c>
      <c r="Z1199" s="3" t="str">
        <f>IFERROR(VLOOKUP(C1199*1,Lookups!$D:$F,3,FALSE),"")</f>
        <v/>
      </c>
      <c r="AA1199" s="3" t="str">
        <f>IFERROR(VLOOKUP($C1199*1,Lookups!$H:$N,3,FALSE),"")</f>
        <v>Sales</v>
      </c>
      <c r="AB1199" s="3" t="str">
        <f>IFERROR(VLOOKUP($C1199*1,Lookups!$H:$N,4,FALSE),"")</f>
        <v>Dinner</v>
      </c>
      <c r="AC1199" s="3" t="str">
        <f>IFERROR(VLOOKUP($C1199*1,Lookups!$H:$N,5,FALSE),"")</f>
        <v>Private</v>
      </c>
      <c r="AD1199" s="3" t="str">
        <f>IFERROR(VLOOKUP($C1199*1,Lookups!$H:$N,6,FALSE),"")</f>
        <v>Bev</v>
      </c>
      <c r="AE1199" s="3" t="str">
        <f>IFERROR(VLOOKUP($C1199*1,Lookups!$H:$N,7,FALSE),"")</f>
        <v>Liquor</v>
      </c>
      <c r="AF1199" s="3" t="str">
        <f>VLOOKUP(B1199*1,Stores!$A:$C,3,FALSE)</f>
        <v>DFDE</v>
      </c>
    </row>
    <row r="1200" spans="1:32">
      <c r="A1200" s="3" t="s">
        <v>917</v>
      </c>
      <c r="B1200" s="3" t="s">
        <v>925</v>
      </c>
      <c r="C1200" s="3">
        <v>999235</v>
      </c>
      <c r="D1200" s="3" t="s">
        <v>918</v>
      </c>
      <c r="E1200" s="3" t="s">
        <v>569</v>
      </c>
      <c r="F1200" s="3">
        <v>2016</v>
      </c>
      <c r="G1200" s="164">
        <v>0</v>
      </c>
      <c r="H1200" s="3">
        <v>4182.5419999999995</v>
      </c>
      <c r="I1200" s="3">
        <v>4311.9719999999998</v>
      </c>
      <c r="J1200" s="3">
        <v>3996.70075</v>
      </c>
      <c r="K1200" s="3">
        <v>1587.04</v>
      </c>
      <c r="L1200" s="3">
        <v>3632.0759999999996</v>
      </c>
      <c r="M1200" s="3">
        <v>2675.0656799999997</v>
      </c>
      <c r="N1200" s="3">
        <v>2290.7079999999996</v>
      </c>
      <c r="O1200" s="3">
        <v>1969.7999999999997</v>
      </c>
      <c r="P1200" s="3">
        <v>2439.1499999999996</v>
      </c>
      <c r="Q1200" s="3">
        <v>2358.0374999999999</v>
      </c>
      <c r="R1200" s="3">
        <v>5737.7249999999995</v>
      </c>
      <c r="S1200" s="3">
        <v>5987.3887499999992</v>
      </c>
      <c r="T1200" s="3">
        <v>10551.366</v>
      </c>
      <c r="U1200" s="3">
        <v>51719.571679999994</v>
      </c>
      <c r="V1200" s="163">
        <f ca="1">SUM(INDIRECT(Inputs!$C$11&amp;ROW()&amp;":"&amp;Inputs!$C$12&amp;ROW()))</f>
        <v>2358.0374999999999</v>
      </c>
      <c r="W1200" s="163">
        <f ca="1">SUM(INDIRECT(Inputs!$C$13&amp;ROW()&amp;":"&amp;Inputs!$C$14&amp;ROW()))</f>
        <v>29443.091929999995</v>
      </c>
      <c r="X1200" s="3" t="str">
        <f>IF(COUNTIFS(Lookups!$A:$A,C1200)=1,"Gross Sales","")</f>
        <v/>
      </c>
      <c r="Y1200" s="3" t="str">
        <f>IF(COUNTIFS(Lookups!$D:$D,C1200)=1,"Bar Sales","")</f>
        <v/>
      </c>
      <c r="Z1200" s="3" t="str">
        <f>IFERROR(VLOOKUP(C1200*1,Lookups!$D:$F,3,FALSE),"")</f>
        <v/>
      </c>
      <c r="AA1200" s="3" t="str">
        <f>IFERROR(VLOOKUP($C1200*1,Lookups!$H:$N,3,FALSE),"")</f>
        <v>Sales</v>
      </c>
      <c r="AB1200" s="3" t="str">
        <f>IFERROR(VLOOKUP($C1200*1,Lookups!$H:$N,4,FALSE),"")</f>
        <v>Dinner</v>
      </c>
      <c r="AC1200" s="3" t="str">
        <f>IFERROR(VLOOKUP($C1200*1,Lookups!$H:$N,5,FALSE),"")</f>
        <v>Private</v>
      </c>
      <c r="AD1200" s="3" t="str">
        <f>IFERROR(VLOOKUP($C1200*1,Lookups!$H:$N,6,FALSE),"")</f>
        <v>Bev</v>
      </c>
      <c r="AE1200" s="3" t="str">
        <f>IFERROR(VLOOKUP($C1200*1,Lookups!$H:$N,7,FALSE),"")</f>
        <v>Liquor</v>
      </c>
      <c r="AF1200" s="3" t="str">
        <f>VLOOKUP(B1200*1,Stores!$A:$C,3,FALSE)</f>
        <v>DFDE</v>
      </c>
    </row>
    <row r="1201" spans="1:32">
      <c r="A1201" s="3" t="s">
        <v>917</v>
      </c>
      <c r="B1201" s="3" t="s">
        <v>926</v>
      </c>
      <c r="C1201" s="3">
        <v>999235</v>
      </c>
      <c r="D1201" s="3" t="s">
        <v>918</v>
      </c>
      <c r="E1201" s="3" t="s">
        <v>569</v>
      </c>
      <c r="F1201" s="3">
        <v>2016</v>
      </c>
      <c r="G1201" s="164">
        <v>0</v>
      </c>
      <c r="H1201" s="3">
        <v>7562.1699999999983</v>
      </c>
      <c r="I1201" s="3">
        <v>15044.581999999997</v>
      </c>
      <c r="J1201" s="3">
        <v>11046.168</v>
      </c>
      <c r="K1201" s="3">
        <v>14047.355</v>
      </c>
      <c r="L1201" s="3">
        <v>8050.3079999999991</v>
      </c>
      <c r="M1201" s="3">
        <v>6203.8199999999988</v>
      </c>
      <c r="N1201" s="3">
        <v>7870.8699999999981</v>
      </c>
      <c r="O1201" s="3">
        <v>7384.8915000000006</v>
      </c>
      <c r="P1201" s="3">
        <v>4660.74</v>
      </c>
      <c r="Q1201" s="3">
        <v>7935.6205600000003</v>
      </c>
      <c r="R1201" s="3">
        <v>15455.929999999998</v>
      </c>
      <c r="S1201" s="3">
        <v>14027.58</v>
      </c>
      <c r="T1201" s="3">
        <v>34920.9</v>
      </c>
      <c r="U1201" s="3">
        <v>154210.93505999999</v>
      </c>
      <c r="V1201" s="163">
        <f ca="1">SUM(INDIRECT(Inputs!$C$11&amp;ROW()&amp;":"&amp;Inputs!$C$12&amp;ROW()))</f>
        <v>7935.6205600000003</v>
      </c>
      <c r="W1201" s="163">
        <f ca="1">SUM(INDIRECT(Inputs!$C$13&amp;ROW()&amp;":"&amp;Inputs!$C$14&amp;ROW()))</f>
        <v>89806.525059999985</v>
      </c>
      <c r="X1201" s="3" t="str">
        <f>IF(COUNTIFS(Lookups!$A:$A,C1201)=1,"Gross Sales","")</f>
        <v/>
      </c>
      <c r="Y1201" s="3" t="str">
        <f>IF(COUNTIFS(Lookups!$D:$D,C1201)=1,"Bar Sales","")</f>
        <v/>
      </c>
      <c r="Z1201" s="3" t="str">
        <f>IFERROR(VLOOKUP(C1201*1,Lookups!$D:$F,3,FALSE),"")</f>
        <v/>
      </c>
      <c r="AA1201" s="3" t="str">
        <f>IFERROR(VLOOKUP($C1201*1,Lookups!$H:$N,3,FALSE),"")</f>
        <v>Sales</v>
      </c>
      <c r="AB1201" s="3" t="str">
        <f>IFERROR(VLOOKUP($C1201*1,Lookups!$H:$N,4,FALSE),"")</f>
        <v>Dinner</v>
      </c>
      <c r="AC1201" s="3" t="str">
        <f>IFERROR(VLOOKUP($C1201*1,Lookups!$H:$N,5,FALSE),"")</f>
        <v>Private</v>
      </c>
      <c r="AD1201" s="3" t="str">
        <f>IFERROR(VLOOKUP($C1201*1,Lookups!$H:$N,6,FALSE),"")</f>
        <v>Bev</v>
      </c>
      <c r="AE1201" s="3" t="str">
        <f>IFERROR(VLOOKUP($C1201*1,Lookups!$H:$N,7,FALSE),"")</f>
        <v>Liquor</v>
      </c>
      <c r="AF1201" s="3" t="str">
        <f>VLOOKUP(B1201*1,Stores!$A:$C,3,FALSE)</f>
        <v>DFDE</v>
      </c>
    </row>
    <row r="1202" spans="1:32">
      <c r="A1202" s="3" t="s">
        <v>917</v>
      </c>
      <c r="B1202" s="3" t="s">
        <v>927</v>
      </c>
      <c r="C1202" s="3">
        <v>999235</v>
      </c>
      <c r="D1202" s="3" t="s">
        <v>918</v>
      </c>
      <c r="E1202" s="3" t="s">
        <v>569</v>
      </c>
      <c r="F1202" s="3">
        <v>2016</v>
      </c>
      <c r="G1202" s="164">
        <v>0</v>
      </c>
      <c r="H1202" s="3">
        <v>4094.8949999999995</v>
      </c>
      <c r="I1202" s="3">
        <v>4399.7817500000001</v>
      </c>
      <c r="J1202" s="3">
        <v>7110.6419999999998</v>
      </c>
      <c r="K1202" s="3">
        <v>4173.8059999999996</v>
      </c>
      <c r="L1202" s="3">
        <v>6688.4160000000002</v>
      </c>
      <c r="M1202" s="3">
        <v>7828.4612700000007</v>
      </c>
      <c r="N1202" s="3">
        <v>7546.7195999999985</v>
      </c>
      <c r="O1202" s="3">
        <v>7122.6430799999998</v>
      </c>
      <c r="P1202" s="3">
        <v>4690.8014999999996</v>
      </c>
      <c r="Q1202" s="3">
        <v>5714.0789999999997</v>
      </c>
      <c r="R1202" s="3">
        <v>6827.3502499999995</v>
      </c>
      <c r="S1202" s="3">
        <v>6977.32</v>
      </c>
      <c r="T1202" s="3">
        <v>20766.171999999999</v>
      </c>
      <c r="U1202" s="3">
        <v>93941.087449999992</v>
      </c>
      <c r="V1202" s="163">
        <f ca="1">SUM(INDIRECT(Inputs!$C$11&amp;ROW()&amp;":"&amp;Inputs!$C$12&amp;ROW()))</f>
        <v>5714.0789999999997</v>
      </c>
      <c r="W1202" s="163">
        <f ca="1">SUM(INDIRECT(Inputs!$C$13&amp;ROW()&amp;":"&amp;Inputs!$C$14&amp;ROW()))</f>
        <v>59370.245199999998</v>
      </c>
      <c r="X1202" s="3" t="str">
        <f>IF(COUNTIFS(Lookups!$A:$A,C1202)=1,"Gross Sales","")</f>
        <v/>
      </c>
      <c r="Y1202" s="3" t="str">
        <f>IF(COUNTIFS(Lookups!$D:$D,C1202)=1,"Bar Sales","")</f>
        <v/>
      </c>
      <c r="Z1202" s="3" t="str">
        <f>IFERROR(VLOOKUP(C1202*1,Lookups!$D:$F,3,FALSE),"")</f>
        <v/>
      </c>
      <c r="AA1202" s="3" t="str">
        <f>IFERROR(VLOOKUP($C1202*1,Lookups!$H:$N,3,FALSE),"")</f>
        <v>Sales</v>
      </c>
      <c r="AB1202" s="3" t="str">
        <f>IFERROR(VLOOKUP($C1202*1,Lookups!$H:$N,4,FALSE),"")</f>
        <v>Dinner</v>
      </c>
      <c r="AC1202" s="3" t="str">
        <f>IFERROR(VLOOKUP($C1202*1,Lookups!$H:$N,5,FALSE),"")</f>
        <v>Private</v>
      </c>
      <c r="AD1202" s="3" t="str">
        <f>IFERROR(VLOOKUP($C1202*1,Lookups!$H:$N,6,FALSE),"")</f>
        <v>Bev</v>
      </c>
      <c r="AE1202" s="3" t="str">
        <f>IFERROR(VLOOKUP($C1202*1,Lookups!$H:$N,7,FALSE),"")</f>
        <v>Liquor</v>
      </c>
      <c r="AF1202" s="3" t="str">
        <f>VLOOKUP(B1202*1,Stores!$A:$C,3,FALSE)</f>
        <v>DFDE</v>
      </c>
    </row>
    <row r="1203" spans="1:32">
      <c r="A1203" s="3" t="s">
        <v>917</v>
      </c>
      <c r="B1203" s="3" t="s">
        <v>928</v>
      </c>
      <c r="C1203" s="3">
        <v>999235</v>
      </c>
      <c r="D1203" s="3" t="s">
        <v>918</v>
      </c>
      <c r="E1203" s="3" t="s">
        <v>569</v>
      </c>
      <c r="F1203" s="3">
        <v>2016</v>
      </c>
      <c r="G1203" s="164">
        <v>0</v>
      </c>
      <c r="H1203" s="3">
        <v>5957.1095500000001</v>
      </c>
      <c r="I1203" s="3">
        <v>6291.3192300000001</v>
      </c>
      <c r="J1203" s="3">
        <v>2586.7736999999997</v>
      </c>
      <c r="K1203" s="3">
        <v>6222.8504099999991</v>
      </c>
      <c r="L1203" s="3">
        <v>4629.9294999999993</v>
      </c>
      <c r="M1203" s="3">
        <v>7971.2969699999994</v>
      </c>
      <c r="N1203" s="3">
        <v>3154.8019299999996</v>
      </c>
      <c r="O1203" s="3">
        <v>5736.9937799999989</v>
      </c>
      <c r="P1203" s="3">
        <v>2359.3680599999998</v>
      </c>
      <c r="Q1203" s="3">
        <v>4336.4462399999993</v>
      </c>
      <c r="R1203" s="3">
        <v>5917.9675800000005</v>
      </c>
      <c r="S1203" s="3">
        <v>5089.9866499999998</v>
      </c>
      <c r="T1203" s="3">
        <v>5667.8890799999999</v>
      </c>
      <c r="U1203" s="3">
        <v>65922.732680000001</v>
      </c>
      <c r="V1203" s="163">
        <f ca="1">SUM(INDIRECT(Inputs!$C$11&amp;ROW()&amp;":"&amp;Inputs!$C$12&amp;ROW()))</f>
        <v>4336.4462399999993</v>
      </c>
      <c r="W1203" s="163">
        <f ca="1">SUM(INDIRECT(Inputs!$C$13&amp;ROW()&amp;":"&amp;Inputs!$C$14&amp;ROW()))</f>
        <v>49246.889369999997</v>
      </c>
      <c r="X1203" s="3" t="str">
        <f>IF(COUNTIFS(Lookups!$A:$A,C1203)=1,"Gross Sales","")</f>
        <v/>
      </c>
      <c r="Y1203" s="3" t="str">
        <f>IF(COUNTIFS(Lookups!$D:$D,C1203)=1,"Bar Sales","")</f>
        <v/>
      </c>
      <c r="Z1203" s="3" t="str">
        <f>IFERROR(VLOOKUP(C1203*1,Lookups!$D:$F,3,FALSE),"")</f>
        <v/>
      </c>
      <c r="AA1203" s="3" t="str">
        <f>IFERROR(VLOOKUP($C1203*1,Lookups!$H:$N,3,FALSE),"")</f>
        <v>Sales</v>
      </c>
      <c r="AB1203" s="3" t="str">
        <f>IFERROR(VLOOKUP($C1203*1,Lookups!$H:$N,4,FALSE),"")</f>
        <v>Dinner</v>
      </c>
      <c r="AC1203" s="3" t="str">
        <f>IFERROR(VLOOKUP($C1203*1,Lookups!$H:$N,5,FALSE),"")</f>
        <v>Private</v>
      </c>
      <c r="AD1203" s="3" t="str">
        <f>IFERROR(VLOOKUP($C1203*1,Lookups!$H:$N,6,FALSE),"")</f>
        <v>Bev</v>
      </c>
      <c r="AE1203" s="3" t="str">
        <f>IFERROR(VLOOKUP($C1203*1,Lookups!$H:$N,7,FALSE),"")</f>
        <v>Liquor</v>
      </c>
      <c r="AF1203" s="3" t="str">
        <f>VLOOKUP(B1203*1,Stores!$A:$C,3,FALSE)</f>
        <v>DFDE</v>
      </c>
    </row>
    <row r="1204" spans="1:32">
      <c r="A1204" s="3" t="s">
        <v>917</v>
      </c>
      <c r="B1204" s="3" t="s">
        <v>929</v>
      </c>
      <c r="C1204" s="3">
        <v>999235</v>
      </c>
      <c r="D1204" s="3" t="s">
        <v>918</v>
      </c>
      <c r="E1204" s="3" t="s">
        <v>569</v>
      </c>
      <c r="F1204" s="3">
        <v>2016</v>
      </c>
      <c r="G1204" s="164">
        <v>0</v>
      </c>
      <c r="H1204" s="3">
        <v>5527.0311599999995</v>
      </c>
      <c r="I1204" s="3">
        <v>6826.1261599999998</v>
      </c>
      <c r="J1204" s="3">
        <v>5145.2624999999998</v>
      </c>
      <c r="K1204" s="3">
        <v>5220.6706999999997</v>
      </c>
      <c r="L1204" s="3">
        <v>9504.8274999999994</v>
      </c>
      <c r="M1204" s="3">
        <v>18366.669999999998</v>
      </c>
      <c r="N1204" s="3">
        <v>3869.8323300000002</v>
      </c>
      <c r="O1204" s="3">
        <v>3945.0529999999994</v>
      </c>
      <c r="P1204" s="3">
        <v>7134.4735000000001</v>
      </c>
      <c r="Q1204" s="3">
        <v>15299.815999999999</v>
      </c>
      <c r="R1204" s="3">
        <v>14811.615</v>
      </c>
      <c r="S1204" s="3">
        <v>8501.2199999999993</v>
      </c>
      <c r="T1204" s="3">
        <v>12042.092649999999</v>
      </c>
      <c r="U1204" s="3">
        <v>116194.6905</v>
      </c>
      <c r="V1204" s="163">
        <f ca="1">SUM(INDIRECT(Inputs!$C$11&amp;ROW()&amp;":"&amp;Inputs!$C$12&amp;ROW()))</f>
        <v>15299.815999999999</v>
      </c>
      <c r="W1204" s="163">
        <f ca="1">SUM(INDIRECT(Inputs!$C$13&amp;ROW()&amp;":"&amp;Inputs!$C$14&amp;ROW()))</f>
        <v>80839.762849999999</v>
      </c>
      <c r="X1204" s="3" t="str">
        <f>IF(COUNTIFS(Lookups!$A:$A,C1204)=1,"Gross Sales","")</f>
        <v/>
      </c>
      <c r="Y1204" s="3" t="str">
        <f>IF(COUNTIFS(Lookups!$D:$D,C1204)=1,"Bar Sales","")</f>
        <v/>
      </c>
      <c r="Z1204" s="3" t="str">
        <f>IFERROR(VLOOKUP(C1204*1,Lookups!$D:$F,3,FALSE),"")</f>
        <v/>
      </c>
      <c r="AA1204" s="3" t="str">
        <f>IFERROR(VLOOKUP($C1204*1,Lookups!$H:$N,3,FALSE),"")</f>
        <v>Sales</v>
      </c>
      <c r="AB1204" s="3" t="str">
        <f>IFERROR(VLOOKUP($C1204*1,Lookups!$H:$N,4,FALSE),"")</f>
        <v>Dinner</v>
      </c>
      <c r="AC1204" s="3" t="str">
        <f>IFERROR(VLOOKUP($C1204*1,Lookups!$H:$N,5,FALSE),"")</f>
        <v>Private</v>
      </c>
      <c r="AD1204" s="3" t="str">
        <f>IFERROR(VLOOKUP($C1204*1,Lookups!$H:$N,6,FALSE),"")</f>
        <v>Bev</v>
      </c>
      <c r="AE1204" s="3" t="str">
        <f>IFERROR(VLOOKUP($C1204*1,Lookups!$H:$N,7,FALSE),"")</f>
        <v>Liquor</v>
      </c>
      <c r="AF1204" s="3" t="str">
        <f>VLOOKUP(B1204*1,Stores!$A:$C,3,FALSE)</f>
        <v>DFDE</v>
      </c>
    </row>
    <row r="1205" spans="1:32">
      <c r="A1205" s="3" t="s">
        <v>917</v>
      </c>
      <c r="B1205" s="3" t="s">
        <v>930</v>
      </c>
      <c r="C1205" s="3">
        <v>999235</v>
      </c>
      <c r="D1205" s="3" t="s">
        <v>918</v>
      </c>
      <c r="E1205" s="3" t="s">
        <v>569</v>
      </c>
      <c r="F1205" s="3">
        <v>2016</v>
      </c>
      <c r="G1205" s="164">
        <v>0</v>
      </c>
      <c r="H1205" s="3">
        <v>3795.12</v>
      </c>
      <c r="I1205" s="3">
        <v>4384.03</v>
      </c>
      <c r="J1205" s="3">
        <v>4541.8239999999996</v>
      </c>
      <c r="K1205" s="3">
        <v>4275.95</v>
      </c>
      <c r="L1205" s="3">
        <v>3250.6109999999999</v>
      </c>
      <c r="M1205" s="3">
        <v>4051.8659999999991</v>
      </c>
      <c r="N1205" s="3">
        <v>3638.2499999999995</v>
      </c>
      <c r="O1205" s="3">
        <v>2035.0679999999998</v>
      </c>
      <c r="P1205" s="3">
        <v>1639.2949999999998</v>
      </c>
      <c r="Q1205" s="3">
        <v>10557.805999999999</v>
      </c>
      <c r="R1205" s="3">
        <v>5167.0499999999993</v>
      </c>
      <c r="S1205" s="3">
        <v>3576.0199999999995</v>
      </c>
      <c r="T1205" s="3">
        <v>10566.163999999999</v>
      </c>
      <c r="U1205" s="3">
        <v>61479.053999999989</v>
      </c>
      <c r="V1205" s="163">
        <f ca="1">SUM(INDIRECT(Inputs!$C$11&amp;ROW()&amp;":"&amp;Inputs!$C$12&amp;ROW()))</f>
        <v>10557.805999999999</v>
      </c>
      <c r="W1205" s="163">
        <f ca="1">SUM(INDIRECT(Inputs!$C$13&amp;ROW()&amp;":"&amp;Inputs!$C$14&amp;ROW()))</f>
        <v>42169.819999999992</v>
      </c>
      <c r="X1205" s="3" t="str">
        <f>IF(COUNTIFS(Lookups!$A:$A,C1205)=1,"Gross Sales","")</f>
        <v/>
      </c>
      <c r="Y1205" s="3" t="str">
        <f>IF(COUNTIFS(Lookups!$D:$D,C1205)=1,"Bar Sales","")</f>
        <v/>
      </c>
      <c r="Z1205" s="3" t="str">
        <f>IFERROR(VLOOKUP(C1205*1,Lookups!$D:$F,3,FALSE),"")</f>
        <v/>
      </c>
      <c r="AA1205" s="3" t="str">
        <f>IFERROR(VLOOKUP($C1205*1,Lookups!$H:$N,3,FALSE),"")</f>
        <v>Sales</v>
      </c>
      <c r="AB1205" s="3" t="str">
        <f>IFERROR(VLOOKUP($C1205*1,Lookups!$H:$N,4,FALSE),"")</f>
        <v>Dinner</v>
      </c>
      <c r="AC1205" s="3" t="str">
        <f>IFERROR(VLOOKUP($C1205*1,Lookups!$H:$N,5,FALSE),"")</f>
        <v>Private</v>
      </c>
      <c r="AD1205" s="3" t="str">
        <f>IFERROR(VLOOKUP($C1205*1,Lookups!$H:$N,6,FALSE),"")</f>
        <v>Bev</v>
      </c>
      <c r="AE1205" s="3" t="str">
        <f>IFERROR(VLOOKUP($C1205*1,Lookups!$H:$N,7,FALSE),"")</f>
        <v>Liquor</v>
      </c>
      <c r="AF1205" s="3" t="str">
        <f>VLOOKUP(B1205*1,Stores!$A:$C,3,FALSE)</f>
        <v>DFDE</v>
      </c>
    </row>
    <row r="1206" spans="1:32">
      <c r="A1206" s="3" t="s">
        <v>917</v>
      </c>
      <c r="B1206" s="3" t="s">
        <v>931</v>
      </c>
      <c r="C1206" s="3">
        <v>999235</v>
      </c>
      <c r="D1206" s="3" t="s">
        <v>918</v>
      </c>
      <c r="E1206" s="3" t="s">
        <v>569</v>
      </c>
      <c r="F1206" s="3">
        <v>2016</v>
      </c>
      <c r="G1206" s="164">
        <v>0</v>
      </c>
      <c r="H1206" s="3">
        <v>15013.15998</v>
      </c>
      <c r="I1206" s="3">
        <v>11939.6718</v>
      </c>
      <c r="J1206" s="3">
        <v>12055.47112</v>
      </c>
      <c r="K1206" s="3">
        <v>12795.359499999999</v>
      </c>
      <c r="L1206" s="3">
        <v>12088.07754</v>
      </c>
      <c r="M1206" s="3">
        <v>14923.894999999999</v>
      </c>
      <c r="N1206" s="3">
        <v>12369.266</v>
      </c>
      <c r="O1206" s="3">
        <v>13055.168</v>
      </c>
      <c r="P1206" s="3">
        <v>10183.207999999999</v>
      </c>
      <c r="Q1206" s="3">
        <v>12676.02413</v>
      </c>
      <c r="R1206" s="3">
        <v>9738.6822400000001</v>
      </c>
      <c r="S1206" s="3">
        <v>10768.661399999999</v>
      </c>
      <c r="T1206" s="3">
        <v>51504.919200000004</v>
      </c>
      <c r="U1206" s="3">
        <v>199111.56391000003</v>
      </c>
      <c r="V1206" s="163">
        <f ca="1">SUM(INDIRECT(Inputs!$C$11&amp;ROW()&amp;":"&amp;Inputs!$C$12&amp;ROW()))</f>
        <v>12676.02413</v>
      </c>
      <c r="W1206" s="163">
        <f ca="1">SUM(INDIRECT(Inputs!$C$13&amp;ROW()&amp;":"&amp;Inputs!$C$14&amp;ROW()))</f>
        <v>127099.30107000002</v>
      </c>
      <c r="X1206" s="3" t="str">
        <f>IF(COUNTIFS(Lookups!$A:$A,C1206)=1,"Gross Sales","")</f>
        <v/>
      </c>
      <c r="Y1206" s="3" t="str">
        <f>IF(COUNTIFS(Lookups!$D:$D,C1206)=1,"Bar Sales","")</f>
        <v/>
      </c>
      <c r="Z1206" s="3" t="str">
        <f>IFERROR(VLOOKUP(C1206*1,Lookups!$D:$F,3,FALSE),"")</f>
        <v/>
      </c>
      <c r="AA1206" s="3" t="str">
        <f>IFERROR(VLOOKUP($C1206*1,Lookups!$H:$N,3,FALSE),"")</f>
        <v>Sales</v>
      </c>
      <c r="AB1206" s="3" t="str">
        <f>IFERROR(VLOOKUP($C1206*1,Lookups!$H:$N,4,FALSE),"")</f>
        <v>Dinner</v>
      </c>
      <c r="AC1206" s="3" t="str">
        <f>IFERROR(VLOOKUP($C1206*1,Lookups!$H:$N,5,FALSE),"")</f>
        <v>Private</v>
      </c>
      <c r="AD1206" s="3" t="str">
        <f>IFERROR(VLOOKUP($C1206*1,Lookups!$H:$N,6,FALSE),"")</f>
        <v>Bev</v>
      </c>
      <c r="AE1206" s="3" t="str">
        <f>IFERROR(VLOOKUP($C1206*1,Lookups!$H:$N,7,FALSE),"")</f>
        <v>Liquor</v>
      </c>
      <c r="AF1206" s="3" t="str">
        <f>VLOOKUP(B1206*1,Stores!$A:$C,3,FALSE)</f>
        <v>DFDE</v>
      </c>
    </row>
    <row r="1207" spans="1:32">
      <c r="A1207" s="3" t="s">
        <v>917</v>
      </c>
      <c r="B1207" s="3" t="s">
        <v>933</v>
      </c>
      <c r="C1207" s="3">
        <v>999235</v>
      </c>
      <c r="D1207" s="3" t="s">
        <v>918</v>
      </c>
      <c r="E1207" s="3" t="s">
        <v>569</v>
      </c>
      <c r="F1207" s="3">
        <v>2016</v>
      </c>
      <c r="G1207" s="164">
        <v>0</v>
      </c>
      <c r="H1207" s="3">
        <v>514.53625999999997</v>
      </c>
      <c r="I1207" s="3">
        <v>624.01814999999988</v>
      </c>
      <c r="J1207" s="3">
        <v>2372.74674</v>
      </c>
      <c r="K1207" s="3">
        <v>390.47679999999997</v>
      </c>
      <c r="L1207" s="3">
        <v>2593.9059299999999</v>
      </c>
      <c r="M1207" s="3">
        <v>3639.3970199999999</v>
      </c>
      <c r="N1207" s="3">
        <v>267.88607999999999</v>
      </c>
      <c r="O1207" s="3">
        <v>2103.5268799999999</v>
      </c>
      <c r="P1207" s="3">
        <v>2784.2231900000002</v>
      </c>
      <c r="Q1207" s="3">
        <v>329.08112999999997</v>
      </c>
      <c r="R1207" s="3">
        <v>2221.5654999999997</v>
      </c>
      <c r="S1207" s="3">
        <v>152.27520000000001</v>
      </c>
      <c r="T1207" s="3">
        <v>1710.1038499999997</v>
      </c>
      <c r="U1207" s="3">
        <v>19703.742729999998</v>
      </c>
      <c r="V1207" s="163">
        <f ca="1">SUM(INDIRECT(Inputs!$C$11&amp;ROW()&amp;":"&amp;Inputs!$C$12&amp;ROW()))</f>
        <v>329.08112999999997</v>
      </c>
      <c r="W1207" s="163">
        <f ca="1">SUM(INDIRECT(Inputs!$C$13&amp;ROW()&amp;":"&amp;Inputs!$C$14&amp;ROW()))</f>
        <v>15619.79818</v>
      </c>
      <c r="X1207" s="3" t="str">
        <f>IF(COUNTIFS(Lookups!$A:$A,C1207)=1,"Gross Sales","")</f>
        <v/>
      </c>
      <c r="Y1207" s="3" t="str">
        <f>IF(COUNTIFS(Lookups!$D:$D,C1207)=1,"Bar Sales","")</f>
        <v/>
      </c>
      <c r="Z1207" s="3" t="str">
        <f>IFERROR(VLOOKUP(C1207*1,Lookups!$D:$F,3,FALSE),"")</f>
        <v/>
      </c>
      <c r="AA1207" s="3" t="str">
        <f>IFERROR(VLOOKUP($C1207*1,Lookups!$H:$N,3,FALSE),"")</f>
        <v>Sales</v>
      </c>
      <c r="AB1207" s="3" t="str">
        <f>IFERROR(VLOOKUP($C1207*1,Lookups!$H:$N,4,FALSE),"")</f>
        <v>Dinner</v>
      </c>
      <c r="AC1207" s="3" t="str">
        <f>IFERROR(VLOOKUP($C1207*1,Lookups!$H:$N,5,FALSE),"")</f>
        <v>Private</v>
      </c>
      <c r="AD1207" s="3" t="str">
        <f>IFERROR(VLOOKUP($C1207*1,Lookups!$H:$N,6,FALSE),"")</f>
        <v>Bev</v>
      </c>
      <c r="AE1207" s="3" t="str">
        <f>IFERROR(VLOOKUP($C1207*1,Lookups!$H:$N,7,FALSE),"")</f>
        <v>Liquor</v>
      </c>
      <c r="AF1207" s="3" t="str">
        <f>VLOOKUP(B1207*1,Stores!$A:$C,3,FALSE)</f>
        <v>DFG</v>
      </c>
    </row>
    <row r="1208" spans="1:32">
      <c r="A1208" s="3" t="s">
        <v>917</v>
      </c>
      <c r="B1208" s="3" t="s">
        <v>934</v>
      </c>
      <c r="C1208" s="3">
        <v>999235</v>
      </c>
      <c r="D1208" s="3" t="s">
        <v>918</v>
      </c>
      <c r="E1208" s="3" t="s">
        <v>569</v>
      </c>
      <c r="F1208" s="3">
        <v>2016</v>
      </c>
      <c r="G1208" s="164">
        <v>0</v>
      </c>
      <c r="H1208" s="3">
        <v>685.18799999999999</v>
      </c>
      <c r="I1208" s="3">
        <v>226.01249999999999</v>
      </c>
      <c r="J1208" s="3">
        <v>603.18999999999994</v>
      </c>
      <c r="K1208" s="3">
        <v>270.69349999999997</v>
      </c>
      <c r="L1208" s="3">
        <v>814.18399999999997</v>
      </c>
      <c r="M1208" s="3">
        <v>230.45400000000001</v>
      </c>
      <c r="N1208" s="3">
        <v>225.39999999999998</v>
      </c>
      <c r="O1208" s="3">
        <v>37.31</v>
      </c>
      <c r="P1208" s="3">
        <v>284.03549999999996</v>
      </c>
      <c r="Q1208" s="3">
        <v>550.09500000000003</v>
      </c>
      <c r="R1208" s="3">
        <v>132.89345999999998</v>
      </c>
      <c r="S1208" s="3">
        <v>601.33500000000004</v>
      </c>
      <c r="T1208" s="3">
        <v>1224.5625</v>
      </c>
      <c r="U1208" s="3">
        <v>5885.3534600000003</v>
      </c>
      <c r="V1208" s="163">
        <f ca="1">SUM(INDIRECT(Inputs!$C$11&amp;ROW()&amp;":"&amp;Inputs!$C$12&amp;ROW()))</f>
        <v>550.09500000000003</v>
      </c>
      <c r="W1208" s="163">
        <f ca="1">SUM(INDIRECT(Inputs!$C$13&amp;ROW()&amp;":"&amp;Inputs!$C$14&amp;ROW()))</f>
        <v>3926.5625</v>
      </c>
      <c r="X1208" s="3" t="str">
        <f>IF(COUNTIFS(Lookups!$A:$A,C1208)=1,"Gross Sales","")</f>
        <v/>
      </c>
      <c r="Y1208" s="3" t="str">
        <f>IF(COUNTIFS(Lookups!$D:$D,C1208)=1,"Bar Sales","")</f>
        <v/>
      </c>
      <c r="Z1208" s="3" t="str">
        <f>IFERROR(VLOOKUP(C1208*1,Lookups!$D:$F,3,FALSE),"")</f>
        <v/>
      </c>
      <c r="AA1208" s="3" t="str">
        <f>IFERROR(VLOOKUP($C1208*1,Lookups!$H:$N,3,FALSE),"")</f>
        <v>Sales</v>
      </c>
      <c r="AB1208" s="3" t="str">
        <f>IFERROR(VLOOKUP($C1208*1,Lookups!$H:$N,4,FALSE),"")</f>
        <v>Dinner</v>
      </c>
      <c r="AC1208" s="3" t="str">
        <f>IFERROR(VLOOKUP($C1208*1,Lookups!$H:$N,5,FALSE),"")</f>
        <v>Private</v>
      </c>
      <c r="AD1208" s="3" t="str">
        <f>IFERROR(VLOOKUP($C1208*1,Lookups!$H:$N,6,FALSE),"")</f>
        <v>Bev</v>
      </c>
      <c r="AE1208" s="3" t="str">
        <f>IFERROR(VLOOKUP($C1208*1,Lookups!$H:$N,7,FALSE),"")</f>
        <v>Liquor</v>
      </c>
      <c r="AF1208" s="3" t="str">
        <f>VLOOKUP(B1208*1,Stores!$A:$C,3,FALSE)</f>
        <v>DFG</v>
      </c>
    </row>
    <row r="1209" spans="1:32">
      <c r="A1209" s="3" t="s">
        <v>917</v>
      </c>
      <c r="B1209" s="3" t="s">
        <v>935</v>
      </c>
      <c r="C1209" s="3">
        <v>999235</v>
      </c>
      <c r="D1209" s="3" t="s">
        <v>918</v>
      </c>
      <c r="E1209" s="3" t="s">
        <v>569</v>
      </c>
      <c r="F1209" s="3">
        <v>2016</v>
      </c>
      <c r="G1209" s="164">
        <v>0</v>
      </c>
      <c r="H1209" s="3">
        <v>1932.3150000000001</v>
      </c>
      <c r="I1209" s="3">
        <v>1706.4844999999998</v>
      </c>
      <c r="J1209" s="3">
        <v>1588.6836699999997</v>
      </c>
      <c r="K1209" s="3">
        <v>2051.7034999999996</v>
      </c>
      <c r="L1209" s="3">
        <v>3380.5169999999994</v>
      </c>
      <c r="M1209" s="3">
        <v>1892.1105</v>
      </c>
      <c r="N1209" s="3">
        <v>10101.780499999999</v>
      </c>
      <c r="O1209" s="3">
        <v>1620.5489999999998</v>
      </c>
      <c r="P1209" s="3">
        <v>1835.1374999999998</v>
      </c>
      <c r="Q1209" s="3">
        <v>4647.6499999999996</v>
      </c>
      <c r="R1209" s="3">
        <v>2098.9585400000001</v>
      </c>
      <c r="S1209" s="3">
        <v>2388.1934999999999</v>
      </c>
      <c r="T1209" s="3">
        <v>4783.074239999999</v>
      </c>
      <c r="U1209" s="3">
        <v>40027.157449999999</v>
      </c>
      <c r="V1209" s="163">
        <f ca="1">SUM(INDIRECT(Inputs!$C$11&amp;ROW()&amp;":"&amp;Inputs!$C$12&amp;ROW()))</f>
        <v>4647.6499999999996</v>
      </c>
      <c r="W1209" s="163">
        <f ca="1">SUM(INDIRECT(Inputs!$C$13&amp;ROW()&amp;":"&amp;Inputs!$C$14&amp;ROW()))</f>
        <v>30756.931169999996</v>
      </c>
      <c r="X1209" s="3" t="str">
        <f>IF(COUNTIFS(Lookups!$A:$A,C1209)=1,"Gross Sales","")</f>
        <v/>
      </c>
      <c r="Y1209" s="3" t="str">
        <f>IF(COUNTIFS(Lookups!$D:$D,C1209)=1,"Bar Sales","")</f>
        <v/>
      </c>
      <c r="Z1209" s="3" t="str">
        <f>IFERROR(VLOOKUP(C1209*1,Lookups!$D:$F,3,FALSE),"")</f>
        <v/>
      </c>
      <c r="AA1209" s="3" t="str">
        <f>IFERROR(VLOOKUP($C1209*1,Lookups!$H:$N,3,FALSE),"")</f>
        <v>Sales</v>
      </c>
      <c r="AB1209" s="3" t="str">
        <f>IFERROR(VLOOKUP($C1209*1,Lookups!$H:$N,4,FALSE),"")</f>
        <v>Dinner</v>
      </c>
      <c r="AC1209" s="3" t="str">
        <f>IFERROR(VLOOKUP($C1209*1,Lookups!$H:$N,5,FALSE),"")</f>
        <v>Private</v>
      </c>
      <c r="AD1209" s="3" t="str">
        <f>IFERROR(VLOOKUP($C1209*1,Lookups!$H:$N,6,FALSE),"")</f>
        <v>Bev</v>
      </c>
      <c r="AE1209" s="3" t="str">
        <f>IFERROR(VLOOKUP($C1209*1,Lookups!$H:$N,7,FALSE),"")</f>
        <v>Liquor</v>
      </c>
      <c r="AF1209" s="3" t="str">
        <f>VLOOKUP(B1209*1,Stores!$A:$C,3,FALSE)</f>
        <v>DFG</v>
      </c>
    </row>
    <row r="1210" spans="1:32">
      <c r="A1210" s="3" t="s">
        <v>917</v>
      </c>
      <c r="B1210" s="3" t="s">
        <v>936</v>
      </c>
      <c r="C1210" s="3">
        <v>999235</v>
      </c>
      <c r="D1210" s="3" t="s">
        <v>918</v>
      </c>
      <c r="E1210" s="3" t="s">
        <v>569</v>
      </c>
      <c r="F1210" s="3">
        <v>2016</v>
      </c>
      <c r="G1210" s="164">
        <v>0</v>
      </c>
      <c r="H1210" s="3">
        <v>0.62334999999999996</v>
      </c>
      <c r="I1210" s="3">
        <v>178.58294999999998</v>
      </c>
      <c r="J1210" s="3">
        <v>97.336889999999997</v>
      </c>
      <c r="K1210" s="3">
        <v>154.60983999999999</v>
      </c>
      <c r="L1210" s="3">
        <v>78.898399999999995</v>
      </c>
      <c r="M1210" s="3">
        <v>209.56319999999997</v>
      </c>
      <c r="N1210" s="3">
        <v>30.822400000000002</v>
      </c>
      <c r="O1210" s="3">
        <v>610.11299999999994</v>
      </c>
      <c r="P1210" s="3">
        <v>24.29532</v>
      </c>
      <c r="Q1210" s="3">
        <v>33.829599999999999</v>
      </c>
      <c r="R1210" s="3">
        <v>207.93674999999996</v>
      </c>
      <c r="S1210" s="3">
        <v>24.034079999999999</v>
      </c>
      <c r="T1210" s="3">
        <v>504.56406000000004</v>
      </c>
      <c r="U1210" s="3">
        <v>2155.20984</v>
      </c>
      <c r="V1210" s="163">
        <f ca="1">SUM(INDIRECT(Inputs!$C$11&amp;ROW()&amp;":"&amp;Inputs!$C$12&amp;ROW()))</f>
        <v>33.829599999999999</v>
      </c>
      <c r="W1210" s="163">
        <f ca="1">SUM(INDIRECT(Inputs!$C$13&amp;ROW()&amp;":"&amp;Inputs!$C$14&amp;ROW()))</f>
        <v>1418.6749499999999</v>
      </c>
      <c r="X1210" s="3" t="str">
        <f>IF(COUNTIFS(Lookups!$A:$A,C1210)=1,"Gross Sales","")</f>
        <v/>
      </c>
      <c r="Y1210" s="3" t="str">
        <f>IF(COUNTIFS(Lookups!$D:$D,C1210)=1,"Bar Sales","")</f>
        <v/>
      </c>
      <c r="Z1210" s="3" t="str">
        <f>IFERROR(VLOOKUP(C1210*1,Lookups!$D:$F,3,FALSE),"")</f>
        <v/>
      </c>
      <c r="AA1210" s="3" t="str">
        <f>IFERROR(VLOOKUP($C1210*1,Lookups!$H:$N,3,FALSE),"")</f>
        <v>Sales</v>
      </c>
      <c r="AB1210" s="3" t="str">
        <f>IFERROR(VLOOKUP($C1210*1,Lookups!$H:$N,4,FALSE),"")</f>
        <v>Dinner</v>
      </c>
      <c r="AC1210" s="3" t="str">
        <f>IFERROR(VLOOKUP($C1210*1,Lookups!$H:$N,5,FALSE),"")</f>
        <v>Private</v>
      </c>
      <c r="AD1210" s="3" t="str">
        <f>IFERROR(VLOOKUP($C1210*1,Lookups!$H:$N,6,FALSE),"")</f>
        <v>Bev</v>
      </c>
      <c r="AE1210" s="3" t="str">
        <f>IFERROR(VLOOKUP($C1210*1,Lookups!$H:$N,7,FALSE),"")</f>
        <v>Liquor</v>
      </c>
      <c r="AF1210" s="3" t="str">
        <f>VLOOKUP(B1210*1,Stores!$A:$C,3,FALSE)</f>
        <v>DFG</v>
      </c>
    </row>
    <row r="1211" spans="1:32">
      <c r="A1211" s="3" t="s">
        <v>917</v>
      </c>
      <c r="B1211" s="3" t="s">
        <v>937</v>
      </c>
      <c r="C1211" s="3">
        <v>999235</v>
      </c>
      <c r="D1211" s="3" t="s">
        <v>918</v>
      </c>
      <c r="E1211" s="3" t="s">
        <v>569</v>
      </c>
      <c r="F1211" s="3">
        <v>2016</v>
      </c>
      <c r="G1211" s="164">
        <v>0</v>
      </c>
      <c r="H1211" s="3">
        <v>634.47299999999996</v>
      </c>
      <c r="I1211" s="3">
        <v>511.25423999999998</v>
      </c>
      <c r="J1211" s="3">
        <v>344.12</v>
      </c>
      <c r="K1211" s="3">
        <v>372.70799999999997</v>
      </c>
      <c r="L1211" s="3">
        <v>645.12</v>
      </c>
      <c r="M1211" s="3">
        <v>982.42199999999991</v>
      </c>
      <c r="N1211" s="3">
        <v>86.86999999999999</v>
      </c>
      <c r="O1211" s="3">
        <v>537.33749999999998</v>
      </c>
      <c r="P1211" s="3">
        <v>111.517</v>
      </c>
      <c r="Q1211" s="3">
        <v>1504.6798200000001</v>
      </c>
      <c r="R1211" s="3">
        <v>334.98849999999999</v>
      </c>
      <c r="S1211" s="3">
        <v>461.95449999999994</v>
      </c>
      <c r="T1211" s="3">
        <v>1386.2099999999998</v>
      </c>
      <c r="U1211" s="3">
        <v>7913.6545599999999</v>
      </c>
      <c r="V1211" s="163">
        <f ca="1">SUM(INDIRECT(Inputs!$C$11&amp;ROW()&amp;":"&amp;Inputs!$C$12&amp;ROW()))</f>
        <v>1504.6798200000001</v>
      </c>
      <c r="W1211" s="163">
        <f ca="1">SUM(INDIRECT(Inputs!$C$13&amp;ROW()&amp;":"&amp;Inputs!$C$14&amp;ROW()))</f>
        <v>5730.5015599999997</v>
      </c>
      <c r="X1211" s="3" t="str">
        <f>IF(COUNTIFS(Lookups!$A:$A,C1211)=1,"Gross Sales","")</f>
        <v/>
      </c>
      <c r="Y1211" s="3" t="str">
        <f>IF(COUNTIFS(Lookups!$D:$D,C1211)=1,"Bar Sales","")</f>
        <v/>
      </c>
      <c r="Z1211" s="3" t="str">
        <f>IFERROR(VLOOKUP(C1211*1,Lookups!$D:$F,3,FALSE),"")</f>
        <v/>
      </c>
      <c r="AA1211" s="3" t="str">
        <f>IFERROR(VLOOKUP($C1211*1,Lookups!$H:$N,3,FALSE),"")</f>
        <v>Sales</v>
      </c>
      <c r="AB1211" s="3" t="str">
        <f>IFERROR(VLOOKUP($C1211*1,Lookups!$H:$N,4,FALSE),"")</f>
        <v>Dinner</v>
      </c>
      <c r="AC1211" s="3" t="str">
        <f>IFERROR(VLOOKUP($C1211*1,Lookups!$H:$N,5,FALSE),"")</f>
        <v>Private</v>
      </c>
      <c r="AD1211" s="3" t="str">
        <f>IFERROR(VLOOKUP($C1211*1,Lookups!$H:$N,6,FALSE),"")</f>
        <v>Bev</v>
      </c>
      <c r="AE1211" s="3" t="str">
        <f>IFERROR(VLOOKUP($C1211*1,Lookups!$H:$N,7,FALSE),"")</f>
        <v>Liquor</v>
      </c>
      <c r="AF1211" s="3" t="str">
        <f>VLOOKUP(B1211*1,Stores!$A:$C,3,FALSE)</f>
        <v>DFG</v>
      </c>
    </row>
    <row r="1212" spans="1:32">
      <c r="A1212" s="3" t="s">
        <v>917</v>
      </c>
      <c r="B1212" s="3" t="s">
        <v>938</v>
      </c>
      <c r="C1212" s="3">
        <v>999235</v>
      </c>
      <c r="D1212" s="3" t="s">
        <v>918</v>
      </c>
      <c r="E1212" s="3" t="s">
        <v>569</v>
      </c>
      <c r="F1212" s="3">
        <v>2016</v>
      </c>
      <c r="G1212" s="164">
        <v>0</v>
      </c>
      <c r="H1212" s="3">
        <v>432.15549999999996</v>
      </c>
      <c r="I1212" s="3">
        <v>273.90999999999997</v>
      </c>
      <c r="J1212" s="3">
        <v>766.28999999999985</v>
      </c>
      <c r="K1212" s="3">
        <v>1511.72</v>
      </c>
      <c r="L1212" s="3">
        <v>1027.3409999999999</v>
      </c>
      <c r="M1212" s="3">
        <v>617.03250000000003</v>
      </c>
      <c r="N1212" s="3">
        <v>992.06799999999987</v>
      </c>
      <c r="O1212" s="3">
        <v>170.76499999999999</v>
      </c>
      <c r="P1212" s="3">
        <v>566.5379999999999</v>
      </c>
      <c r="Q1212" s="3">
        <v>934.60500000000002</v>
      </c>
      <c r="R1212" s="3">
        <v>568.80599999999993</v>
      </c>
      <c r="S1212" s="3">
        <v>750.75</v>
      </c>
      <c r="T1212" s="3">
        <v>3919.02</v>
      </c>
      <c r="U1212" s="3">
        <v>12531.001</v>
      </c>
      <c r="V1212" s="163">
        <f ca="1">SUM(INDIRECT(Inputs!$C$11&amp;ROW()&amp;":"&amp;Inputs!$C$12&amp;ROW()))</f>
        <v>934.60500000000002</v>
      </c>
      <c r="W1212" s="163">
        <f ca="1">SUM(INDIRECT(Inputs!$C$13&amp;ROW()&amp;":"&amp;Inputs!$C$14&amp;ROW()))</f>
        <v>7292.4249999999993</v>
      </c>
      <c r="X1212" s="3" t="str">
        <f>IF(COUNTIFS(Lookups!$A:$A,C1212)=1,"Gross Sales","")</f>
        <v/>
      </c>
      <c r="Y1212" s="3" t="str">
        <f>IF(COUNTIFS(Lookups!$D:$D,C1212)=1,"Bar Sales","")</f>
        <v/>
      </c>
      <c r="Z1212" s="3" t="str">
        <f>IFERROR(VLOOKUP(C1212*1,Lookups!$D:$F,3,FALSE),"")</f>
        <v/>
      </c>
      <c r="AA1212" s="3" t="str">
        <f>IFERROR(VLOOKUP($C1212*1,Lookups!$H:$N,3,FALSE),"")</f>
        <v>Sales</v>
      </c>
      <c r="AB1212" s="3" t="str">
        <f>IFERROR(VLOOKUP($C1212*1,Lookups!$H:$N,4,FALSE),"")</f>
        <v>Dinner</v>
      </c>
      <c r="AC1212" s="3" t="str">
        <f>IFERROR(VLOOKUP($C1212*1,Lookups!$H:$N,5,FALSE),"")</f>
        <v>Private</v>
      </c>
      <c r="AD1212" s="3" t="str">
        <f>IFERROR(VLOOKUP($C1212*1,Lookups!$H:$N,6,FALSE),"")</f>
        <v>Bev</v>
      </c>
      <c r="AE1212" s="3" t="str">
        <f>IFERROR(VLOOKUP($C1212*1,Lookups!$H:$N,7,FALSE),"")</f>
        <v>Liquor</v>
      </c>
      <c r="AF1212" s="3" t="str">
        <f>VLOOKUP(B1212*1,Stores!$A:$C,3,FALSE)</f>
        <v>DFG</v>
      </c>
    </row>
    <row r="1213" spans="1:32">
      <c r="A1213" s="3" t="s">
        <v>917</v>
      </c>
      <c r="B1213" s="3" t="s">
        <v>939</v>
      </c>
      <c r="C1213" s="3">
        <v>999235</v>
      </c>
      <c r="D1213" s="3" t="s">
        <v>918</v>
      </c>
      <c r="E1213" s="3" t="s">
        <v>569</v>
      </c>
      <c r="F1213" s="3">
        <v>2016</v>
      </c>
      <c r="G1213" s="164">
        <v>0</v>
      </c>
      <c r="H1213" s="3">
        <v>661.48361999999997</v>
      </c>
      <c r="I1213" s="3">
        <v>1474.4982</v>
      </c>
      <c r="J1213" s="3">
        <v>560.13929999999993</v>
      </c>
      <c r="K1213" s="3">
        <v>487.08967999999999</v>
      </c>
      <c r="L1213" s="3">
        <v>1577.2743</v>
      </c>
      <c r="M1213" s="3">
        <v>417.47999999999996</v>
      </c>
      <c r="N1213" s="3">
        <v>334.03440000000001</v>
      </c>
      <c r="O1213" s="3">
        <v>458.42159999999996</v>
      </c>
      <c r="P1213" s="3">
        <v>665.81970000000001</v>
      </c>
      <c r="Q1213" s="3">
        <v>993.22901999999988</v>
      </c>
      <c r="R1213" s="3">
        <v>822.65392999999983</v>
      </c>
      <c r="S1213" s="3">
        <v>1584.35914</v>
      </c>
      <c r="T1213" s="3">
        <v>4692.1002799999997</v>
      </c>
      <c r="U1213" s="3">
        <v>14728.583169999998</v>
      </c>
      <c r="V1213" s="163">
        <f ca="1">SUM(INDIRECT(Inputs!$C$11&amp;ROW()&amp;":"&amp;Inputs!$C$12&amp;ROW()))</f>
        <v>993.22901999999988</v>
      </c>
      <c r="W1213" s="163">
        <f ca="1">SUM(INDIRECT(Inputs!$C$13&amp;ROW()&amp;":"&amp;Inputs!$C$14&amp;ROW()))</f>
        <v>7629.4698199999993</v>
      </c>
      <c r="X1213" s="3" t="str">
        <f>IF(COUNTIFS(Lookups!$A:$A,C1213)=1,"Gross Sales","")</f>
        <v/>
      </c>
      <c r="Y1213" s="3" t="str">
        <f>IF(COUNTIFS(Lookups!$D:$D,C1213)=1,"Bar Sales","")</f>
        <v/>
      </c>
      <c r="Z1213" s="3" t="str">
        <f>IFERROR(VLOOKUP(C1213*1,Lookups!$D:$F,3,FALSE),"")</f>
        <v/>
      </c>
      <c r="AA1213" s="3" t="str">
        <f>IFERROR(VLOOKUP($C1213*1,Lookups!$H:$N,3,FALSE),"")</f>
        <v>Sales</v>
      </c>
      <c r="AB1213" s="3" t="str">
        <f>IFERROR(VLOOKUP($C1213*1,Lookups!$H:$N,4,FALSE),"")</f>
        <v>Dinner</v>
      </c>
      <c r="AC1213" s="3" t="str">
        <f>IFERROR(VLOOKUP($C1213*1,Lookups!$H:$N,5,FALSE),"")</f>
        <v>Private</v>
      </c>
      <c r="AD1213" s="3" t="str">
        <f>IFERROR(VLOOKUP($C1213*1,Lookups!$H:$N,6,FALSE),"")</f>
        <v>Bev</v>
      </c>
      <c r="AE1213" s="3" t="str">
        <f>IFERROR(VLOOKUP($C1213*1,Lookups!$H:$N,7,FALSE),"")</f>
        <v>Liquor</v>
      </c>
      <c r="AF1213" s="3" t="str">
        <f>VLOOKUP(B1213*1,Stores!$A:$C,3,FALSE)</f>
        <v>DFG</v>
      </c>
    </row>
    <row r="1214" spans="1:32">
      <c r="A1214" s="3" t="s">
        <v>917</v>
      </c>
      <c r="B1214" s="3" t="s">
        <v>940</v>
      </c>
      <c r="C1214" s="3">
        <v>999235</v>
      </c>
      <c r="D1214" s="3" t="s">
        <v>918</v>
      </c>
      <c r="E1214" s="3" t="s">
        <v>569</v>
      </c>
      <c r="F1214" s="3">
        <v>2016</v>
      </c>
      <c r="G1214" s="164">
        <v>0</v>
      </c>
      <c r="H1214" s="3">
        <v>1841.84</v>
      </c>
      <c r="I1214" s="3">
        <v>1126.9544999999998</v>
      </c>
      <c r="J1214" s="3">
        <v>786.49199999999996</v>
      </c>
      <c r="K1214" s="3">
        <v>497.7</v>
      </c>
      <c r="L1214" s="3">
        <v>1186.9199999999998</v>
      </c>
      <c r="M1214" s="3">
        <v>1199.1209999999999</v>
      </c>
      <c r="N1214" s="3">
        <v>427.49</v>
      </c>
      <c r="O1214" s="3">
        <v>229.2885</v>
      </c>
      <c r="P1214" s="3">
        <v>296.70899999999995</v>
      </c>
      <c r="Q1214" s="3">
        <v>105.61249999999998</v>
      </c>
      <c r="R1214" s="3">
        <v>1433.7399999999998</v>
      </c>
      <c r="S1214" s="3">
        <v>376.90799999999996</v>
      </c>
      <c r="T1214" s="3">
        <v>1119.0374999999999</v>
      </c>
      <c r="U1214" s="3">
        <v>10627.813</v>
      </c>
      <c r="V1214" s="163">
        <f ca="1">SUM(INDIRECT(Inputs!$C$11&amp;ROW()&amp;":"&amp;Inputs!$C$12&amp;ROW()))</f>
        <v>105.61249999999998</v>
      </c>
      <c r="W1214" s="163">
        <f ca="1">SUM(INDIRECT(Inputs!$C$13&amp;ROW()&amp;":"&amp;Inputs!$C$14&amp;ROW()))</f>
        <v>7698.1274999999996</v>
      </c>
      <c r="X1214" s="3" t="str">
        <f>IF(COUNTIFS(Lookups!$A:$A,C1214)=1,"Gross Sales","")</f>
        <v/>
      </c>
      <c r="Y1214" s="3" t="str">
        <f>IF(COUNTIFS(Lookups!$D:$D,C1214)=1,"Bar Sales","")</f>
        <v/>
      </c>
      <c r="Z1214" s="3" t="str">
        <f>IFERROR(VLOOKUP(C1214*1,Lookups!$D:$F,3,FALSE),"")</f>
        <v/>
      </c>
      <c r="AA1214" s="3" t="str">
        <f>IFERROR(VLOOKUP($C1214*1,Lookups!$H:$N,3,FALSE),"")</f>
        <v>Sales</v>
      </c>
      <c r="AB1214" s="3" t="str">
        <f>IFERROR(VLOOKUP($C1214*1,Lookups!$H:$N,4,FALSE),"")</f>
        <v>Dinner</v>
      </c>
      <c r="AC1214" s="3" t="str">
        <f>IFERROR(VLOOKUP($C1214*1,Lookups!$H:$N,5,FALSE),"")</f>
        <v>Private</v>
      </c>
      <c r="AD1214" s="3" t="str">
        <f>IFERROR(VLOOKUP($C1214*1,Lookups!$H:$N,6,FALSE),"")</f>
        <v>Bev</v>
      </c>
      <c r="AE1214" s="3" t="str">
        <f>IFERROR(VLOOKUP($C1214*1,Lookups!$H:$N,7,FALSE),"")</f>
        <v>Liquor</v>
      </c>
      <c r="AF1214" s="3" t="str">
        <f>VLOOKUP(B1214*1,Stores!$A:$C,3,FALSE)</f>
        <v>DFG</v>
      </c>
    </row>
    <row r="1215" spans="1:32">
      <c r="A1215" s="3" t="s">
        <v>917</v>
      </c>
      <c r="B1215" s="3" t="s">
        <v>941</v>
      </c>
      <c r="C1215" s="3">
        <v>999235</v>
      </c>
      <c r="D1215" s="3" t="s">
        <v>918</v>
      </c>
      <c r="E1215" s="3" t="s">
        <v>569</v>
      </c>
      <c r="F1215" s="3">
        <v>2016</v>
      </c>
      <c r="G1215" s="164">
        <v>0</v>
      </c>
      <c r="H1215" s="3">
        <v>239.13225</v>
      </c>
      <c r="I1215" s="3">
        <v>207.1377</v>
      </c>
      <c r="J1215" s="3">
        <v>227.32570000000001</v>
      </c>
      <c r="K1215" s="3">
        <v>1573.4487999999999</v>
      </c>
      <c r="L1215" s="3">
        <v>1188.1228799999999</v>
      </c>
      <c r="M1215" s="3">
        <v>524.28095999999994</v>
      </c>
      <c r="N1215" s="3">
        <v>773.76375999999993</v>
      </c>
      <c r="O1215" s="3">
        <v>1786.27568</v>
      </c>
      <c r="P1215" s="3">
        <v>831.9785599999999</v>
      </c>
      <c r="Q1215" s="3">
        <v>1441.28061</v>
      </c>
      <c r="R1215" s="3">
        <v>975.73182000000008</v>
      </c>
      <c r="S1215" s="3">
        <v>1176.2837099999999</v>
      </c>
      <c r="T1215" s="3">
        <v>3278.9553999999998</v>
      </c>
      <c r="U1215" s="3">
        <v>14223.717830000001</v>
      </c>
      <c r="V1215" s="163">
        <f ca="1">SUM(INDIRECT(Inputs!$C$11&amp;ROW()&amp;":"&amp;Inputs!$C$12&amp;ROW()))</f>
        <v>1441.28061</v>
      </c>
      <c r="W1215" s="163">
        <f ca="1">SUM(INDIRECT(Inputs!$C$13&amp;ROW()&amp;":"&amp;Inputs!$C$14&amp;ROW()))</f>
        <v>8792.7469000000001</v>
      </c>
      <c r="X1215" s="3" t="str">
        <f>IF(COUNTIFS(Lookups!$A:$A,C1215)=1,"Gross Sales","")</f>
        <v/>
      </c>
      <c r="Y1215" s="3" t="str">
        <f>IF(COUNTIFS(Lookups!$D:$D,C1215)=1,"Bar Sales","")</f>
        <v/>
      </c>
      <c r="Z1215" s="3" t="str">
        <f>IFERROR(VLOOKUP(C1215*1,Lookups!$D:$F,3,FALSE),"")</f>
        <v/>
      </c>
      <c r="AA1215" s="3" t="str">
        <f>IFERROR(VLOOKUP($C1215*1,Lookups!$H:$N,3,FALSE),"")</f>
        <v>Sales</v>
      </c>
      <c r="AB1215" s="3" t="str">
        <f>IFERROR(VLOOKUP($C1215*1,Lookups!$H:$N,4,FALSE),"")</f>
        <v>Dinner</v>
      </c>
      <c r="AC1215" s="3" t="str">
        <f>IFERROR(VLOOKUP($C1215*1,Lookups!$H:$N,5,FALSE),"")</f>
        <v>Private</v>
      </c>
      <c r="AD1215" s="3" t="str">
        <f>IFERROR(VLOOKUP($C1215*1,Lookups!$H:$N,6,FALSE),"")</f>
        <v>Bev</v>
      </c>
      <c r="AE1215" s="3" t="str">
        <f>IFERROR(VLOOKUP($C1215*1,Lookups!$H:$N,7,FALSE),"")</f>
        <v>Liquor</v>
      </c>
      <c r="AF1215" s="3" t="str">
        <f>VLOOKUP(B1215*1,Stores!$A:$C,3,FALSE)</f>
        <v>DFG</v>
      </c>
    </row>
    <row r="1216" spans="1:32">
      <c r="A1216" s="3" t="s">
        <v>917</v>
      </c>
      <c r="B1216" s="3" t="s">
        <v>942</v>
      </c>
      <c r="C1216" s="3">
        <v>999235</v>
      </c>
      <c r="D1216" s="3" t="s">
        <v>918</v>
      </c>
      <c r="E1216" s="3" t="s">
        <v>569</v>
      </c>
      <c r="F1216" s="3">
        <v>2016</v>
      </c>
      <c r="G1216" s="164">
        <v>0</v>
      </c>
      <c r="H1216" s="3">
        <v>392.67899999999992</v>
      </c>
      <c r="I1216" s="3">
        <v>504.06299999999993</v>
      </c>
      <c r="J1216" s="3">
        <v>760.69349999999997</v>
      </c>
      <c r="K1216" s="3">
        <v>266</v>
      </c>
      <c r="L1216" s="3">
        <v>555.42753000000005</v>
      </c>
      <c r="M1216" s="3">
        <v>1298.3599999999999</v>
      </c>
      <c r="N1216" s="3">
        <v>400.20749999999998</v>
      </c>
      <c r="O1216" s="3">
        <v>154.84</v>
      </c>
      <c r="P1216" s="3">
        <v>2282.0805</v>
      </c>
      <c r="Q1216" s="3">
        <v>1166.76</v>
      </c>
      <c r="R1216" s="3">
        <v>1270.08</v>
      </c>
      <c r="S1216" s="3">
        <v>435.07099999999997</v>
      </c>
      <c r="T1216" s="3">
        <v>2722.8599999999997</v>
      </c>
      <c r="U1216" s="3">
        <v>12209.122029999999</v>
      </c>
      <c r="V1216" s="163">
        <f ca="1">SUM(INDIRECT(Inputs!$C$11&amp;ROW()&amp;":"&amp;Inputs!$C$12&amp;ROW()))</f>
        <v>1166.76</v>
      </c>
      <c r="W1216" s="163">
        <f ca="1">SUM(INDIRECT(Inputs!$C$13&amp;ROW()&amp;":"&amp;Inputs!$C$14&amp;ROW()))</f>
        <v>7781.11103</v>
      </c>
      <c r="X1216" s="3" t="str">
        <f>IF(COUNTIFS(Lookups!$A:$A,C1216)=1,"Gross Sales","")</f>
        <v/>
      </c>
      <c r="Y1216" s="3" t="str">
        <f>IF(COUNTIFS(Lookups!$D:$D,C1216)=1,"Bar Sales","")</f>
        <v/>
      </c>
      <c r="Z1216" s="3" t="str">
        <f>IFERROR(VLOOKUP(C1216*1,Lookups!$D:$F,3,FALSE),"")</f>
        <v/>
      </c>
      <c r="AA1216" s="3" t="str">
        <f>IFERROR(VLOOKUP($C1216*1,Lookups!$H:$N,3,FALSE),"")</f>
        <v>Sales</v>
      </c>
      <c r="AB1216" s="3" t="str">
        <f>IFERROR(VLOOKUP($C1216*1,Lookups!$H:$N,4,FALSE),"")</f>
        <v>Dinner</v>
      </c>
      <c r="AC1216" s="3" t="str">
        <f>IFERROR(VLOOKUP($C1216*1,Lookups!$H:$N,5,FALSE),"")</f>
        <v>Private</v>
      </c>
      <c r="AD1216" s="3" t="str">
        <f>IFERROR(VLOOKUP($C1216*1,Lookups!$H:$N,6,FALSE),"")</f>
        <v>Bev</v>
      </c>
      <c r="AE1216" s="3" t="str">
        <f>IFERROR(VLOOKUP($C1216*1,Lookups!$H:$N,7,FALSE),"")</f>
        <v>Liquor</v>
      </c>
      <c r="AF1216" s="3" t="str">
        <f>VLOOKUP(B1216*1,Stores!$A:$C,3,FALSE)</f>
        <v>DFG</v>
      </c>
    </row>
    <row r="1217" spans="1:32">
      <c r="A1217" s="3" t="s">
        <v>917</v>
      </c>
      <c r="B1217" s="3" t="s">
        <v>944</v>
      </c>
      <c r="C1217" s="3">
        <v>999235</v>
      </c>
      <c r="D1217" s="3" t="s">
        <v>918</v>
      </c>
      <c r="E1217" s="3" t="s">
        <v>569</v>
      </c>
      <c r="F1217" s="3">
        <v>2016</v>
      </c>
      <c r="G1217" s="164">
        <v>0</v>
      </c>
      <c r="H1217" s="3">
        <v>0</v>
      </c>
      <c r="I1217" s="3">
        <v>0</v>
      </c>
      <c r="J1217" s="3">
        <v>60.553499999999993</v>
      </c>
      <c r="K1217" s="3">
        <v>0</v>
      </c>
      <c r="L1217" s="3">
        <v>0</v>
      </c>
      <c r="M1217" s="3">
        <v>-11.637429999999998</v>
      </c>
      <c r="N1217" s="3">
        <v>0</v>
      </c>
      <c r="O1217" s="3">
        <v>332.32499999999999</v>
      </c>
      <c r="P1217" s="3">
        <v>523.21360000000004</v>
      </c>
      <c r="Q1217" s="3">
        <v>633.12374999999997</v>
      </c>
      <c r="R1217" s="3">
        <v>1437.52</v>
      </c>
      <c r="S1217" s="3">
        <v>320.97449999999998</v>
      </c>
      <c r="T1217" s="3">
        <v>1725.4999999999998</v>
      </c>
      <c r="U1217" s="3">
        <v>5021.5729199999996</v>
      </c>
      <c r="V1217" s="163">
        <f ca="1">SUM(INDIRECT(Inputs!$C$11&amp;ROW()&amp;":"&amp;Inputs!$C$12&amp;ROW()))</f>
        <v>633.12374999999997</v>
      </c>
      <c r="W1217" s="163">
        <f ca="1">SUM(INDIRECT(Inputs!$C$13&amp;ROW()&amp;":"&amp;Inputs!$C$14&amp;ROW()))</f>
        <v>1537.5784200000001</v>
      </c>
      <c r="X1217" s="3" t="str">
        <f>IF(COUNTIFS(Lookups!$A:$A,C1217)=1,"Gross Sales","")</f>
        <v/>
      </c>
      <c r="Y1217" s="3" t="str">
        <f>IF(COUNTIFS(Lookups!$D:$D,C1217)=1,"Bar Sales","")</f>
        <v/>
      </c>
      <c r="Z1217" s="3" t="str">
        <f>IFERROR(VLOOKUP(C1217*1,Lookups!$D:$F,3,FALSE),"")</f>
        <v/>
      </c>
      <c r="AA1217" s="3" t="str">
        <f>IFERROR(VLOOKUP($C1217*1,Lookups!$H:$N,3,FALSE),"")</f>
        <v>Sales</v>
      </c>
      <c r="AB1217" s="3" t="str">
        <f>IFERROR(VLOOKUP($C1217*1,Lookups!$H:$N,4,FALSE),"")</f>
        <v>Dinner</v>
      </c>
      <c r="AC1217" s="3" t="str">
        <f>IFERROR(VLOOKUP($C1217*1,Lookups!$H:$N,5,FALSE),"")</f>
        <v>Private</v>
      </c>
      <c r="AD1217" s="3" t="str">
        <f>IFERROR(VLOOKUP($C1217*1,Lookups!$H:$N,6,FALSE),"")</f>
        <v>Bev</v>
      </c>
      <c r="AE1217" s="3" t="str">
        <f>IFERROR(VLOOKUP($C1217*1,Lookups!$H:$N,7,FALSE),"")</f>
        <v>Liquor</v>
      </c>
      <c r="AF1217" s="3" t="str">
        <f>VLOOKUP(B1217*1,Stores!$A:$C,3,FALSE)</f>
        <v>DFG</v>
      </c>
    </row>
    <row r="1218" spans="1:32">
      <c r="A1218" s="3" t="s">
        <v>917</v>
      </c>
      <c r="B1218" s="3" t="s">
        <v>945</v>
      </c>
      <c r="C1218" s="3">
        <v>999235</v>
      </c>
      <c r="D1218" s="3" t="s">
        <v>918</v>
      </c>
      <c r="E1218" s="3" t="s">
        <v>569</v>
      </c>
      <c r="F1218" s="3">
        <v>2016</v>
      </c>
      <c r="G1218" s="164">
        <v>0</v>
      </c>
      <c r="H1218" s="3">
        <v>0</v>
      </c>
      <c r="I1218" s="3">
        <v>4.2699999999999996</v>
      </c>
      <c r="J1218" s="3">
        <v>0</v>
      </c>
      <c r="K1218" s="3">
        <v>251.566</v>
      </c>
      <c r="L1218" s="3">
        <v>0</v>
      </c>
      <c r="M1218" s="3">
        <v>0</v>
      </c>
      <c r="N1218" s="3">
        <v>55.954499999999996</v>
      </c>
      <c r="O1218" s="3">
        <v>14.962499999999997</v>
      </c>
      <c r="P1218" s="3">
        <v>79.17</v>
      </c>
      <c r="Q1218" s="3">
        <v>78.770999999999987</v>
      </c>
      <c r="R1218" s="3">
        <v>1042.9649999999999</v>
      </c>
      <c r="S1218" s="3">
        <v>308.8365</v>
      </c>
      <c r="T1218" s="3">
        <v>860.1774999999999</v>
      </c>
      <c r="U1218" s="3">
        <v>2696.6729999999998</v>
      </c>
      <c r="V1218" s="163">
        <f ca="1">SUM(INDIRECT(Inputs!$C$11&amp;ROW()&amp;":"&amp;Inputs!$C$12&amp;ROW()))</f>
        <v>78.770999999999987</v>
      </c>
      <c r="W1218" s="163">
        <f ca="1">SUM(INDIRECT(Inputs!$C$13&amp;ROW()&amp;":"&amp;Inputs!$C$14&amp;ROW()))</f>
        <v>484.69399999999996</v>
      </c>
      <c r="X1218" s="3" t="str">
        <f>IF(COUNTIFS(Lookups!$A:$A,C1218)=1,"Gross Sales","")</f>
        <v/>
      </c>
      <c r="Y1218" s="3" t="str">
        <f>IF(COUNTIFS(Lookups!$D:$D,C1218)=1,"Bar Sales","")</f>
        <v/>
      </c>
      <c r="Z1218" s="3" t="str">
        <f>IFERROR(VLOOKUP(C1218*1,Lookups!$D:$F,3,FALSE),"")</f>
        <v/>
      </c>
      <c r="AA1218" s="3" t="str">
        <f>IFERROR(VLOOKUP($C1218*1,Lookups!$H:$N,3,FALSE),"")</f>
        <v>Sales</v>
      </c>
      <c r="AB1218" s="3" t="str">
        <f>IFERROR(VLOOKUP($C1218*1,Lookups!$H:$N,4,FALSE),"")</f>
        <v>Dinner</v>
      </c>
      <c r="AC1218" s="3" t="str">
        <f>IFERROR(VLOOKUP($C1218*1,Lookups!$H:$N,5,FALSE),"")</f>
        <v>Private</v>
      </c>
      <c r="AD1218" s="3" t="str">
        <f>IFERROR(VLOOKUP($C1218*1,Lookups!$H:$N,6,FALSE),"")</f>
        <v>Bev</v>
      </c>
      <c r="AE1218" s="3" t="str">
        <f>IFERROR(VLOOKUP($C1218*1,Lookups!$H:$N,7,FALSE),"")</f>
        <v>Liquor</v>
      </c>
      <c r="AF1218" s="3" t="str">
        <f>VLOOKUP(B1218*1,Stores!$A:$C,3,FALSE)</f>
        <v>DFG</v>
      </c>
    </row>
    <row r="1219" spans="1:32">
      <c r="A1219" s="3" t="s">
        <v>917</v>
      </c>
      <c r="B1219" s="3" t="s">
        <v>946</v>
      </c>
      <c r="C1219" s="3">
        <v>999235</v>
      </c>
      <c r="D1219" s="3" t="s">
        <v>918</v>
      </c>
      <c r="E1219" s="3" t="s">
        <v>569</v>
      </c>
      <c r="F1219" s="3">
        <v>2016</v>
      </c>
      <c r="G1219" s="164">
        <v>0</v>
      </c>
      <c r="H1219" s="3">
        <v>74.605999999999995</v>
      </c>
      <c r="I1219" s="3">
        <v>0</v>
      </c>
      <c r="J1219" s="3">
        <v>190.73963999999998</v>
      </c>
      <c r="K1219" s="3">
        <v>69.654759999999996</v>
      </c>
      <c r="L1219" s="3">
        <v>0</v>
      </c>
      <c r="M1219" s="3">
        <v>662.60599999999999</v>
      </c>
      <c r="N1219" s="3">
        <v>105.11549999999998</v>
      </c>
      <c r="O1219" s="3">
        <v>15.707999999999998</v>
      </c>
      <c r="P1219" s="3">
        <v>166.07499999999999</v>
      </c>
      <c r="Q1219" s="3">
        <v>7.7489999999999988</v>
      </c>
      <c r="R1219" s="3">
        <v>93.932999999999993</v>
      </c>
      <c r="S1219" s="3">
        <v>98.279999999999987</v>
      </c>
      <c r="T1219" s="3">
        <v>512.30724999999995</v>
      </c>
      <c r="U1219" s="3">
        <v>1996.7741500000002</v>
      </c>
      <c r="V1219" s="163">
        <f ca="1">SUM(INDIRECT(Inputs!$C$11&amp;ROW()&amp;":"&amp;Inputs!$C$12&amp;ROW()))</f>
        <v>7.7489999999999988</v>
      </c>
      <c r="W1219" s="163">
        <f ca="1">SUM(INDIRECT(Inputs!$C$13&amp;ROW()&amp;":"&amp;Inputs!$C$14&amp;ROW()))</f>
        <v>1292.2539000000002</v>
      </c>
      <c r="X1219" s="3" t="str">
        <f>IF(COUNTIFS(Lookups!$A:$A,C1219)=1,"Gross Sales","")</f>
        <v/>
      </c>
      <c r="Y1219" s="3" t="str">
        <f>IF(COUNTIFS(Lookups!$D:$D,C1219)=1,"Bar Sales","")</f>
        <v/>
      </c>
      <c r="Z1219" s="3" t="str">
        <f>IFERROR(VLOOKUP(C1219*1,Lookups!$D:$F,3,FALSE),"")</f>
        <v/>
      </c>
      <c r="AA1219" s="3" t="str">
        <f>IFERROR(VLOOKUP($C1219*1,Lookups!$H:$N,3,FALSE),"")</f>
        <v>Sales</v>
      </c>
      <c r="AB1219" s="3" t="str">
        <f>IFERROR(VLOOKUP($C1219*1,Lookups!$H:$N,4,FALSE),"")</f>
        <v>Dinner</v>
      </c>
      <c r="AC1219" s="3" t="str">
        <f>IFERROR(VLOOKUP($C1219*1,Lookups!$H:$N,5,FALSE),"")</f>
        <v>Private</v>
      </c>
      <c r="AD1219" s="3" t="str">
        <f>IFERROR(VLOOKUP($C1219*1,Lookups!$H:$N,6,FALSE),"")</f>
        <v>Bev</v>
      </c>
      <c r="AE1219" s="3" t="str">
        <f>IFERROR(VLOOKUP($C1219*1,Lookups!$H:$N,7,FALSE),"")</f>
        <v>Liquor</v>
      </c>
      <c r="AF1219" s="3" t="str">
        <f>VLOOKUP(B1219*1,Stores!$A:$C,3,FALSE)</f>
        <v>DFG</v>
      </c>
    </row>
    <row r="1220" spans="1:32">
      <c r="A1220" s="3" t="s">
        <v>917</v>
      </c>
      <c r="B1220" s="3" t="s">
        <v>947</v>
      </c>
      <c r="C1220" s="3">
        <v>999235</v>
      </c>
      <c r="D1220" s="3" t="s">
        <v>918</v>
      </c>
      <c r="E1220" s="3" t="s">
        <v>569</v>
      </c>
      <c r="F1220" s="3">
        <v>2016</v>
      </c>
      <c r="G1220" s="164">
        <v>0</v>
      </c>
      <c r="H1220" s="3">
        <v>108.18653999999999</v>
      </c>
      <c r="I1220" s="3">
        <v>651.69159999999988</v>
      </c>
      <c r="J1220" s="3">
        <v>118.43859999999998</v>
      </c>
      <c r="K1220" s="3">
        <v>226.08431999999999</v>
      </c>
      <c r="L1220" s="3">
        <v>177.15446</v>
      </c>
      <c r="M1220" s="3">
        <v>627.42960000000005</v>
      </c>
      <c r="N1220" s="3">
        <v>37.191700000000004</v>
      </c>
      <c r="O1220" s="3">
        <v>131.20905000000002</v>
      </c>
      <c r="P1220" s="3">
        <v>202.58503999999999</v>
      </c>
      <c r="Q1220" s="3">
        <v>80.491319999999988</v>
      </c>
      <c r="R1220" s="3">
        <v>292.74209999999999</v>
      </c>
      <c r="S1220" s="3">
        <v>154.90124999999998</v>
      </c>
      <c r="T1220" s="3">
        <v>603.05664999999999</v>
      </c>
      <c r="U1220" s="3">
        <v>3411.1622299999999</v>
      </c>
      <c r="V1220" s="163">
        <f ca="1">SUM(INDIRECT(Inputs!$C$11&amp;ROW()&amp;":"&amp;Inputs!$C$12&amp;ROW()))</f>
        <v>80.491319999999988</v>
      </c>
      <c r="W1220" s="163">
        <f ca="1">SUM(INDIRECT(Inputs!$C$13&amp;ROW()&amp;":"&amp;Inputs!$C$14&amp;ROW()))</f>
        <v>2360.4622300000001</v>
      </c>
      <c r="X1220" s="3" t="str">
        <f>IF(COUNTIFS(Lookups!$A:$A,C1220)=1,"Gross Sales","")</f>
        <v/>
      </c>
      <c r="Y1220" s="3" t="str">
        <f>IF(COUNTIFS(Lookups!$D:$D,C1220)=1,"Bar Sales","")</f>
        <v/>
      </c>
      <c r="Z1220" s="3" t="str">
        <f>IFERROR(VLOOKUP(C1220*1,Lookups!$D:$F,3,FALSE),"")</f>
        <v/>
      </c>
      <c r="AA1220" s="3" t="str">
        <f>IFERROR(VLOOKUP($C1220*1,Lookups!$H:$N,3,FALSE),"")</f>
        <v>Sales</v>
      </c>
      <c r="AB1220" s="3" t="str">
        <f>IFERROR(VLOOKUP($C1220*1,Lookups!$H:$N,4,FALSE),"")</f>
        <v>Dinner</v>
      </c>
      <c r="AC1220" s="3" t="str">
        <f>IFERROR(VLOOKUP($C1220*1,Lookups!$H:$N,5,FALSE),"")</f>
        <v>Private</v>
      </c>
      <c r="AD1220" s="3" t="str">
        <f>IFERROR(VLOOKUP($C1220*1,Lookups!$H:$N,6,FALSE),"")</f>
        <v>Bev</v>
      </c>
      <c r="AE1220" s="3" t="str">
        <f>IFERROR(VLOOKUP($C1220*1,Lookups!$H:$N,7,FALSE),"")</f>
        <v>Liquor</v>
      </c>
      <c r="AF1220" s="3" t="str">
        <f>VLOOKUP(B1220*1,Stores!$A:$C,3,FALSE)</f>
        <v>DFG</v>
      </c>
    </row>
    <row r="1221" spans="1:32">
      <c r="A1221" s="3" t="s">
        <v>917</v>
      </c>
      <c r="B1221" s="3" t="s">
        <v>948</v>
      </c>
      <c r="C1221" s="3">
        <v>999235</v>
      </c>
      <c r="D1221" s="3" t="s">
        <v>918</v>
      </c>
      <c r="E1221" s="3" t="s">
        <v>569</v>
      </c>
      <c r="F1221" s="3">
        <v>2016</v>
      </c>
      <c r="G1221" s="164">
        <v>0</v>
      </c>
      <c r="H1221" s="3">
        <v>32.427499999999995</v>
      </c>
      <c r="I1221" s="3">
        <v>82.655999999999992</v>
      </c>
      <c r="J1221" s="3">
        <v>67.62</v>
      </c>
      <c r="K1221" s="3">
        <v>76.28949999999999</v>
      </c>
      <c r="L1221" s="3">
        <v>30.06024</v>
      </c>
      <c r="M1221" s="3">
        <v>642.53700000000003</v>
      </c>
      <c r="N1221" s="3">
        <v>47.214999999999996</v>
      </c>
      <c r="O1221" s="3">
        <v>68.841499999999996</v>
      </c>
      <c r="P1221" s="3">
        <v>314.43299999999999</v>
      </c>
      <c r="Q1221" s="3">
        <v>46.588499999999996</v>
      </c>
      <c r="R1221" s="3">
        <v>378.78399999999999</v>
      </c>
      <c r="S1221" s="3">
        <v>124.42849999999999</v>
      </c>
      <c r="T1221" s="3">
        <v>1217.3</v>
      </c>
      <c r="U1221" s="3">
        <v>3129.1807399999998</v>
      </c>
      <c r="V1221" s="163">
        <f ca="1">SUM(INDIRECT(Inputs!$C$11&amp;ROW()&amp;":"&amp;Inputs!$C$12&amp;ROW()))</f>
        <v>46.588499999999996</v>
      </c>
      <c r="W1221" s="163">
        <f ca="1">SUM(INDIRECT(Inputs!$C$13&amp;ROW()&amp;":"&amp;Inputs!$C$14&amp;ROW()))</f>
        <v>1408.6682400000002</v>
      </c>
      <c r="X1221" s="3" t="str">
        <f>IF(COUNTIFS(Lookups!$A:$A,C1221)=1,"Gross Sales","")</f>
        <v/>
      </c>
      <c r="Y1221" s="3" t="str">
        <f>IF(COUNTIFS(Lookups!$D:$D,C1221)=1,"Bar Sales","")</f>
        <v/>
      </c>
      <c r="Z1221" s="3" t="str">
        <f>IFERROR(VLOOKUP(C1221*1,Lookups!$D:$F,3,FALSE),"")</f>
        <v/>
      </c>
      <c r="AA1221" s="3" t="str">
        <f>IFERROR(VLOOKUP($C1221*1,Lookups!$H:$N,3,FALSE),"")</f>
        <v>Sales</v>
      </c>
      <c r="AB1221" s="3" t="str">
        <f>IFERROR(VLOOKUP($C1221*1,Lookups!$H:$N,4,FALSE),"")</f>
        <v>Dinner</v>
      </c>
      <c r="AC1221" s="3" t="str">
        <f>IFERROR(VLOOKUP($C1221*1,Lookups!$H:$N,5,FALSE),"")</f>
        <v>Private</v>
      </c>
      <c r="AD1221" s="3" t="str">
        <f>IFERROR(VLOOKUP($C1221*1,Lookups!$H:$N,6,FALSE),"")</f>
        <v>Bev</v>
      </c>
      <c r="AE1221" s="3" t="str">
        <f>IFERROR(VLOOKUP($C1221*1,Lookups!$H:$N,7,FALSE),"")</f>
        <v>Liquor</v>
      </c>
      <c r="AF1221" s="3" t="str">
        <f>VLOOKUP(B1221*1,Stores!$A:$C,3,FALSE)</f>
        <v>DFG</v>
      </c>
    </row>
    <row r="1222" spans="1:32">
      <c r="A1222" s="3" t="s">
        <v>917</v>
      </c>
      <c r="B1222" s="3" t="s">
        <v>949</v>
      </c>
      <c r="C1222" s="3">
        <v>999235</v>
      </c>
      <c r="D1222" s="3" t="s">
        <v>918</v>
      </c>
      <c r="E1222" s="3" t="s">
        <v>569</v>
      </c>
      <c r="F1222" s="3">
        <v>2016</v>
      </c>
      <c r="G1222" s="164">
        <v>0</v>
      </c>
      <c r="H1222" s="3">
        <v>181.47402</v>
      </c>
      <c r="I1222" s="3">
        <v>90.359639999999985</v>
      </c>
      <c r="J1222" s="3">
        <v>364.16289</v>
      </c>
      <c r="K1222" s="3">
        <v>23.623039999999996</v>
      </c>
      <c r="L1222" s="3">
        <v>1239.8591799999999</v>
      </c>
      <c r="M1222" s="3">
        <v>263.96579999999994</v>
      </c>
      <c r="N1222" s="3">
        <v>153.20367999999999</v>
      </c>
      <c r="O1222" s="3">
        <v>561.07002</v>
      </c>
      <c r="P1222" s="3">
        <v>390.69758000000002</v>
      </c>
      <c r="Q1222" s="3">
        <v>413.78931999999998</v>
      </c>
      <c r="R1222" s="3">
        <v>532.95094999999992</v>
      </c>
      <c r="S1222" s="3">
        <v>926.08529999999996</v>
      </c>
      <c r="T1222" s="3">
        <v>4192.3923299999997</v>
      </c>
      <c r="U1222" s="3">
        <v>9333.6337499999991</v>
      </c>
      <c r="V1222" s="163">
        <f ca="1">SUM(INDIRECT(Inputs!$C$11&amp;ROW()&amp;":"&amp;Inputs!$C$12&amp;ROW()))</f>
        <v>413.78931999999998</v>
      </c>
      <c r="W1222" s="163">
        <f ca="1">SUM(INDIRECT(Inputs!$C$13&amp;ROW()&amp;":"&amp;Inputs!$C$14&amp;ROW()))</f>
        <v>3682.2051699999997</v>
      </c>
      <c r="X1222" s="3" t="str">
        <f>IF(COUNTIFS(Lookups!$A:$A,C1222)=1,"Gross Sales","")</f>
        <v/>
      </c>
      <c r="Y1222" s="3" t="str">
        <f>IF(COUNTIFS(Lookups!$D:$D,C1222)=1,"Bar Sales","")</f>
        <v/>
      </c>
      <c r="Z1222" s="3" t="str">
        <f>IFERROR(VLOOKUP(C1222*1,Lookups!$D:$F,3,FALSE),"")</f>
        <v/>
      </c>
      <c r="AA1222" s="3" t="str">
        <f>IFERROR(VLOOKUP($C1222*1,Lookups!$H:$N,3,FALSE),"")</f>
        <v>Sales</v>
      </c>
      <c r="AB1222" s="3" t="str">
        <f>IFERROR(VLOOKUP($C1222*1,Lookups!$H:$N,4,FALSE),"")</f>
        <v>Dinner</v>
      </c>
      <c r="AC1222" s="3" t="str">
        <f>IFERROR(VLOOKUP($C1222*1,Lookups!$H:$N,5,FALSE),"")</f>
        <v>Private</v>
      </c>
      <c r="AD1222" s="3" t="str">
        <f>IFERROR(VLOOKUP($C1222*1,Lookups!$H:$N,6,FALSE),"")</f>
        <v>Bev</v>
      </c>
      <c r="AE1222" s="3" t="str">
        <f>IFERROR(VLOOKUP($C1222*1,Lookups!$H:$N,7,FALSE),"")</f>
        <v>Liquor</v>
      </c>
      <c r="AF1222" s="3" t="str">
        <f>VLOOKUP(B1222*1,Stores!$A:$C,3,FALSE)</f>
        <v>DFG</v>
      </c>
    </row>
    <row r="1223" spans="1:32">
      <c r="A1223" s="3" t="s">
        <v>917</v>
      </c>
      <c r="B1223" s="3" t="s">
        <v>950</v>
      </c>
      <c r="C1223" s="3">
        <v>999235</v>
      </c>
      <c r="D1223" s="3" t="s">
        <v>918</v>
      </c>
      <c r="E1223" s="3" t="s">
        <v>569</v>
      </c>
      <c r="F1223" s="3">
        <v>2016</v>
      </c>
      <c r="G1223" s="164">
        <v>0</v>
      </c>
      <c r="H1223" s="3">
        <v>401.18399999999997</v>
      </c>
      <c r="I1223" s="3">
        <v>44.712499999999991</v>
      </c>
      <c r="J1223" s="3">
        <v>123.998</v>
      </c>
      <c r="K1223" s="3">
        <v>43.340499999999999</v>
      </c>
      <c r="L1223" s="3">
        <v>568.00799999999992</v>
      </c>
      <c r="M1223" s="3">
        <v>379.14799999999997</v>
      </c>
      <c r="N1223" s="3">
        <v>12.77178</v>
      </c>
      <c r="O1223" s="3">
        <v>204.71849999999998</v>
      </c>
      <c r="P1223" s="3">
        <v>196.42349999999999</v>
      </c>
      <c r="Q1223" s="3">
        <v>275.35200000000003</v>
      </c>
      <c r="R1223" s="3">
        <v>103.84499999999998</v>
      </c>
      <c r="S1223" s="3">
        <v>818.62199999999996</v>
      </c>
      <c r="T1223" s="3">
        <v>1289.5609999999999</v>
      </c>
      <c r="U1223" s="3">
        <v>4461.6847799999996</v>
      </c>
      <c r="V1223" s="163">
        <f ca="1">SUM(INDIRECT(Inputs!$C$11&amp;ROW()&amp;":"&amp;Inputs!$C$12&amp;ROW()))</f>
        <v>275.35200000000003</v>
      </c>
      <c r="W1223" s="163">
        <f ca="1">SUM(INDIRECT(Inputs!$C$13&amp;ROW()&amp;":"&amp;Inputs!$C$14&amp;ROW()))</f>
        <v>2249.6567799999998</v>
      </c>
      <c r="X1223" s="3" t="str">
        <f>IF(COUNTIFS(Lookups!$A:$A,C1223)=1,"Gross Sales","")</f>
        <v/>
      </c>
      <c r="Y1223" s="3" t="str">
        <f>IF(COUNTIFS(Lookups!$D:$D,C1223)=1,"Bar Sales","")</f>
        <v/>
      </c>
      <c r="Z1223" s="3" t="str">
        <f>IFERROR(VLOOKUP(C1223*1,Lookups!$D:$F,3,FALSE),"")</f>
        <v/>
      </c>
      <c r="AA1223" s="3" t="str">
        <f>IFERROR(VLOOKUP($C1223*1,Lookups!$H:$N,3,FALSE),"")</f>
        <v>Sales</v>
      </c>
      <c r="AB1223" s="3" t="str">
        <f>IFERROR(VLOOKUP($C1223*1,Lookups!$H:$N,4,FALSE),"")</f>
        <v>Dinner</v>
      </c>
      <c r="AC1223" s="3" t="str">
        <f>IFERROR(VLOOKUP($C1223*1,Lookups!$H:$N,5,FALSE),"")</f>
        <v>Private</v>
      </c>
      <c r="AD1223" s="3" t="str">
        <f>IFERROR(VLOOKUP($C1223*1,Lookups!$H:$N,6,FALSE),"")</f>
        <v>Bev</v>
      </c>
      <c r="AE1223" s="3" t="str">
        <f>IFERROR(VLOOKUP($C1223*1,Lookups!$H:$N,7,FALSE),"")</f>
        <v>Liquor</v>
      </c>
      <c r="AF1223" s="3" t="str">
        <f>VLOOKUP(B1223*1,Stores!$A:$C,3,FALSE)</f>
        <v>DFG</v>
      </c>
    </row>
    <row r="1224" spans="1:32">
      <c r="A1224" s="3" t="s">
        <v>917</v>
      </c>
      <c r="B1224" s="3" t="s">
        <v>951</v>
      </c>
      <c r="C1224" s="3">
        <v>999235</v>
      </c>
      <c r="D1224" s="3" t="s">
        <v>918</v>
      </c>
      <c r="E1224" s="3" t="s">
        <v>569</v>
      </c>
      <c r="F1224" s="3">
        <v>2016</v>
      </c>
      <c r="G1224" s="164">
        <v>0</v>
      </c>
      <c r="H1224" s="3">
        <v>173.58250000000001</v>
      </c>
      <c r="I1224" s="3">
        <v>1180.2384999999999</v>
      </c>
      <c r="J1224" s="3">
        <v>0</v>
      </c>
      <c r="K1224" s="3">
        <v>408.24</v>
      </c>
      <c r="L1224" s="3">
        <v>126.99399999999999</v>
      </c>
      <c r="M1224" s="3">
        <v>1004.92</v>
      </c>
      <c r="N1224" s="3">
        <v>427.46199999999993</v>
      </c>
      <c r="O1224" s="3">
        <v>310.947</v>
      </c>
      <c r="P1224" s="3">
        <v>546.28</v>
      </c>
      <c r="Q1224" s="3">
        <v>781.28049999999996</v>
      </c>
      <c r="R1224" s="3">
        <v>607.18349999999998</v>
      </c>
      <c r="S1224" s="3">
        <v>273.86099999999999</v>
      </c>
      <c r="T1224" s="3">
        <v>1216.9003</v>
      </c>
      <c r="U1224" s="3">
        <v>7057.8892999999998</v>
      </c>
      <c r="V1224" s="163">
        <f ca="1">SUM(INDIRECT(Inputs!$C$11&amp;ROW()&amp;":"&amp;Inputs!$C$12&amp;ROW()))</f>
        <v>781.28049999999996</v>
      </c>
      <c r="W1224" s="163">
        <f ca="1">SUM(INDIRECT(Inputs!$C$13&amp;ROW()&amp;":"&amp;Inputs!$C$14&amp;ROW()))</f>
        <v>4959.9444999999996</v>
      </c>
      <c r="X1224" s="3" t="str">
        <f>IF(COUNTIFS(Lookups!$A:$A,C1224)=1,"Gross Sales","")</f>
        <v/>
      </c>
      <c r="Y1224" s="3" t="str">
        <f>IF(COUNTIFS(Lookups!$D:$D,C1224)=1,"Bar Sales","")</f>
        <v/>
      </c>
      <c r="Z1224" s="3" t="str">
        <f>IFERROR(VLOOKUP(C1224*1,Lookups!$D:$F,3,FALSE),"")</f>
        <v/>
      </c>
      <c r="AA1224" s="3" t="str">
        <f>IFERROR(VLOOKUP($C1224*1,Lookups!$H:$N,3,FALSE),"")</f>
        <v>Sales</v>
      </c>
      <c r="AB1224" s="3" t="str">
        <f>IFERROR(VLOOKUP($C1224*1,Lookups!$H:$N,4,FALSE),"")</f>
        <v>Dinner</v>
      </c>
      <c r="AC1224" s="3" t="str">
        <f>IFERROR(VLOOKUP($C1224*1,Lookups!$H:$N,5,FALSE),"")</f>
        <v>Private</v>
      </c>
      <c r="AD1224" s="3" t="str">
        <f>IFERROR(VLOOKUP($C1224*1,Lookups!$H:$N,6,FALSE),"")</f>
        <v>Bev</v>
      </c>
      <c r="AE1224" s="3" t="str">
        <f>IFERROR(VLOOKUP($C1224*1,Lookups!$H:$N,7,FALSE),"")</f>
        <v>Liquor</v>
      </c>
      <c r="AF1224" s="3" t="str">
        <f>VLOOKUP(B1224*1,Stores!$A:$C,3,FALSE)</f>
        <v>DFG</v>
      </c>
    </row>
    <row r="1225" spans="1:32">
      <c r="A1225" s="3" t="s">
        <v>917</v>
      </c>
      <c r="B1225" s="3" t="s">
        <v>952</v>
      </c>
      <c r="C1225" s="3">
        <v>999235</v>
      </c>
      <c r="D1225" s="3" t="s">
        <v>918</v>
      </c>
      <c r="E1225" s="3" t="s">
        <v>569</v>
      </c>
      <c r="F1225" s="3">
        <v>2016</v>
      </c>
      <c r="G1225" s="164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460.84500000000003</v>
      </c>
      <c r="R1225" s="3">
        <v>244.54499999999999</v>
      </c>
      <c r="S1225" s="3">
        <v>521.43000000000006</v>
      </c>
      <c r="T1225" s="3">
        <v>1027.6875</v>
      </c>
      <c r="U1225" s="3">
        <v>2254.5075000000002</v>
      </c>
      <c r="V1225" s="163">
        <f ca="1">SUM(INDIRECT(Inputs!$C$11&amp;ROW()&amp;":"&amp;Inputs!$C$12&amp;ROW()))</f>
        <v>460.84500000000003</v>
      </c>
      <c r="W1225" s="163">
        <f ca="1">SUM(INDIRECT(Inputs!$C$13&amp;ROW()&amp;":"&amp;Inputs!$C$14&amp;ROW()))</f>
        <v>460.84500000000003</v>
      </c>
      <c r="X1225" s="3" t="str">
        <f>IF(COUNTIFS(Lookups!$A:$A,C1225)=1,"Gross Sales","")</f>
        <v/>
      </c>
      <c r="Y1225" s="3" t="str">
        <f>IF(COUNTIFS(Lookups!$D:$D,C1225)=1,"Bar Sales","")</f>
        <v/>
      </c>
      <c r="Z1225" s="3" t="str">
        <f>IFERROR(VLOOKUP(C1225*1,Lookups!$D:$F,3,FALSE),"")</f>
        <v/>
      </c>
      <c r="AA1225" s="3" t="str">
        <f>IFERROR(VLOOKUP($C1225*1,Lookups!$H:$N,3,FALSE),"")</f>
        <v>Sales</v>
      </c>
      <c r="AB1225" s="3" t="str">
        <f>IFERROR(VLOOKUP($C1225*1,Lookups!$H:$N,4,FALSE),"")</f>
        <v>Dinner</v>
      </c>
      <c r="AC1225" s="3" t="str">
        <f>IFERROR(VLOOKUP($C1225*1,Lookups!$H:$N,5,FALSE),"")</f>
        <v>Private</v>
      </c>
      <c r="AD1225" s="3" t="str">
        <f>IFERROR(VLOOKUP($C1225*1,Lookups!$H:$N,6,FALSE),"")</f>
        <v>Bev</v>
      </c>
      <c r="AE1225" s="3" t="str">
        <f>IFERROR(VLOOKUP($C1225*1,Lookups!$H:$N,7,FALSE),"")</f>
        <v>Liquor</v>
      </c>
      <c r="AF1225" s="3" t="str">
        <f>VLOOKUP(B1225*1,Stores!$A:$C,3,FALSE)</f>
        <v>DFG</v>
      </c>
    </row>
    <row r="1226" spans="1:32">
      <c r="A1226" s="3" t="s">
        <v>917</v>
      </c>
      <c r="B1226" s="3" t="s">
        <v>953</v>
      </c>
      <c r="C1226" s="3">
        <v>999235</v>
      </c>
      <c r="D1226" s="3" t="s">
        <v>918</v>
      </c>
      <c r="E1226" s="3" t="s">
        <v>569</v>
      </c>
      <c r="F1226" s="3">
        <v>2016</v>
      </c>
      <c r="G1226" s="164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-20.16</v>
      </c>
      <c r="T1226" s="3">
        <v>790.55200000000002</v>
      </c>
      <c r="U1226" s="3">
        <v>770.39200000000005</v>
      </c>
      <c r="V1226" s="163">
        <f ca="1">SUM(INDIRECT(Inputs!$C$11&amp;ROW()&amp;":"&amp;Inputs!$C$12&amp;ROW()))</f>
        <v>0</v>
      </c>
      <c r="W1226" s="163">
        <f ca="1">SUM(INDIRECT(Inputs!$C$13&amp;ROW()&amp;":"&amp;Inputs!$C$14&amp;ROW()))</f>
        <v>0</v>
      </c>
      <c r="X1226" s="3" t="str">
        <f>IF(COUNTIFS(Lookups!$A:$A,C1226)=1,"Gross Sales","")</f>
        <v/>
      </c>
      <c r="Y1226" s="3" t="str">
        <f>IF(COUNTIFS(Lookups!$D:$D,C1226)=1,"Bar Sales","")</f>
        <v/>
      </c>
      <c r="Z1226" s="3" t="str">
        <f>IFERROR(VLOOKUP(C1226*1,Lookups!$D:$F,3,FALSE),"")</f>
        <v/>
      </c>
      <c r="AA1226" s="3" t="str">
        <f>IFERROR(VLOOKUP($C1226*1,Lookups!$H:$N,3,FALSE),"")</f>
        <v>Sales</v>
      </c>
      <c r="AB1226" s="3" t="str">
        <f>IFERROR(VLOOKUP($C1226*1,Lookups!$H:$N,4,FALSE),"")</f>
        <v>Dinner</v>
      </c>
      <c r="AC1226" s="3" t="str">
        <f>IFERROR(VLOOKUP($C1226*1,Lookups!$H:$N,5,FALSE),"")</f>
        <v>Private</v>
      </c>
      <c r="AD1226" s="3" t="str">
        <f>IFERROR(VLOOKUP($C1226*1,Lookups!$H:$N,6,FALSE),"")</f>
        <v>Bev</v>
      </c>
      <c r="AE1226" s="3" t="str">
        <f>IFERROR(VLOOKUP($C1226*1,Lookups!$H:$N,7,FALSE),"")</f>
        <v>Liquor</v>
      </c>
      <c r="AF1226" s="3" t="str">
        <f>VLOOKUP(B1226*1,Stores!$A:$C,3,FALSE)</f>
        <v>DFG</v>
      </c>
    </row>
    <row r="1227" spans="1:32">
      <c r="A1227" s="3" t="s">
        <v>917</v>
      </c>
      <c r="B1227" s="3" t="s">
        <v>919</v>
      </c>
      <c r="C1227" s="3">
        <v>999236</v>
      </c>
      <c r="D1227" s="3" t="s">
        <v>918</v>
      </c>
      <c r="E1227" s="3" t="s">
        <v>573</v>
      </c>
      <c r="F1227" s="3">
        <v>2016</v>
      </c>
      <c r="G1227" s="164">
        <v>0</v>
      </c>
      <c r="H1227" s="3">
        <v>220.56068999999997</v>
      </c>
      <c r="I1227" s="3">
        <v>189.56783999999999</v>
      </c>
      <c r="J1227" s="3">
        <v>-12.21045</v>
      </c>
      <c r="K1227" s="3">
        <v>630.51534000000004</v>
      </c>
      <c r="L1227" s="3">
        <v>112.34523999999999</v>
      </c>
      <c r="M1227" s="3">
        <v>27.921599999999998</v>
      </c>
      <c r="N1227" s="3">
        <v>-38.190879999999993</v>
      </c>
      <c r="O1227" s="3">
        <v>0</v>
      </c>
      <c r="P1227" s="3">
        <v>185.0247</v>
      </c>
      <c r="Q1227" s="3">
        <v>0</v>
      </c>
      <c r="R1227" s="3">
        <v>0</v>
      </c>
      <c r="S1227" s="3">
        <v>0</v>
      </c>
      <c r="T1227" s="3">
        <v>0</v>
      </c>
      <c r="U1227" s="3">
        <v>1315.5340799999999</v>
      </c>
      <c r="V1227" s="163">
        <f ca="1">SUM(INDIRECT(Inputs!$C$11&amp;ROW()&amp;":"&amp;Inputs!$C$12&amp;ROW()))</f>
        <v>0</v>
      </c>
      <c r="W1227" s="163">
        <f ca="1">SUM(INDIRECT(Inputs!$C$13&amp;ROW()&amp;":"&amp;Inputs!$C$14&amp;ROW()))</f>
        <v>1315.5340799999999</v>
      </c>
      <c r="X1227" s="3" t="str">
        <f>IF(COUNTIFS(Lookups!$A:$A,C1227)=1,"Gross Sales","")</f>
        <v/>
      </c>
      <c r="Y1227" s="3" t="str">
        <f>IF(COUNTIFS(Lookups!$D:$D,C1227)=1,"Bar Sales","")</f>
        <v/>
      </c>
      <c r="Z1227" s="3" t="str">
        <f>IFERROR(VLOOKUP(C1227*1,Lookups!$D:$F,3,FALSE),"")</f>
        <v/>
      </c>
      <c r="AA1227" s="3" t="str">
        <f>IFERROR(VLOOKUP($C1227*1,Lookups!$H:$N,3,FALSE),"")</f>
        <v>Sales</v>
      </c>
      <c r="AB1227" s="3" t="str">
        <f>IFERROR(VLOOKUP($C1227*1,Lookups!$H:$N,4,FALSE),"")</f>
        <v>Lunch</v>
      </c>
      <c r="AC1227" s="3" t="str">
        <f>IFERROR(VLOOKUP($C1227*1,Lookups!$H:$N,5,FALSE),"")</f>
        <v>Bar</v>
      </c>
      <c r="AD1227" s="3" t="str">
        <f>IFERROR(VLOOKUP($C1227*1,Lookups!$H:$N,6,FALSE),"")</f>
        <v>Bev</v>
      </c>
      <c r="AE1227" s="3" t="str">
        <f>IFERROR(VLOOKUP($C1227*1,Lookups!$H:$N,7,FALSE),"")</f>
        <v>Liquor</v>
      </c>
      <c r="AF1227" s="3" t="str">
        <f>VLOOKUP(B1227*1,Stores!$A:$C,3,FALSE)</f>
        <v>DFDE</v>
      </c>
    </row>
    <row r="1228" spans="1:32">
      <c r="A1228" s="3" t="s">
        <v>917</v>
      </c>
      <c r="B1228" s="3" t="s">
        <v>920</v>
      </c>
      <c r="C1228" s="3">
        <v>999236</v>
      </c>
      <c r="D1228" s="3" t="s">
        <v>918</v>
      </c>
      <c r="E1228" s="3" t="s">
        <v>573</v>
      </c>
      <c r="F1228" s="3">
        <v>2016</v>
      </c>
      <c r="G1228" s="164">
        <v>0</v>
      </c>
      <c r="H1228" s="3">
        <v>281.70870000000002</v>
      </c>
      <c r="I1228" s="3">
        <v>24.444420000000001</v>
      </c>
      <c r="J1228" s="3">
        <v>7.7778399999999994</v>
      </c>
      <c r="K1228" s="3">
        <v>117.90996</v>
      </c>
      <c r="L1228" s="3">
        <v>96.279749999999993</v>
      </c>
      <c r="M1228" s="3">
        <v>-18.513179999999998</v>
      </c>
      <c r="N1228" s="3">
        <v>0</v>
      </c>
      <c r="O1228" s="3">
        <v>370.84228999999999</v>
      </c>
      <c r="P1228" s="3">
        <v>-92.428280000000001</v>
      </c>
      <c r="Q1228" s="3">
        <v>-37.900869999999998</v>
      </c>
      <c r="R1228" s="3">
        <v>-7.4782399999999996</v>
      </c>
      <c r="S1228" s="3">
        <v>129.91229999999999</v>
      </c>
      <c r="T1228" s="3">
        <v>501.20420000000001</v>
      </c>
      <c r="U1228" s="3">
        <v>1373.7588900000001</v>
      </c>
      <c r="V1228" s="163">
        <f ca="1">SUM(INDIRECT(Inputs!$C$11&amp;ROW()&amp;":"&amp;Inputs!$C$12&amp;ROW()))</f>
        <v>-37.900869999999998</v>
      </c>
      <c r="W1228" s="163">
        <f ca="1">SUM(INDIRECT(Inputs!$C$13&amp;ROW()&amp;":"&amp;Inputs!$C$14&amp;ROW()))</f>
        <v>750.12063000000012</v>
      </c>
      <c r="X1228" s="3" t="str">
        <f>IF(COUNTIFS(Lookups!$A:$A,C1228)=1,"Gross Sales","")</f>
        <v/>
      </c>
      <c r="Y1228" s="3" t="str">
        <f>IF(COUNTIFS(Lookups!$D:$D,C1228)=1,"Bar Sales","")</f>
        <v/>
      </c>
      <c r="Z1228" s="3" t="str">
        <f>IFERROR(VLOOKUP(C1228*1,Lookups!$D:$F,3,FALSE),"")</f>
        <v/>
      </c>
      <c r="AA1228" s="3" t="str">
        <f>IFERROR(VLOOKUP($C1228*1,Lookups!$H:$N,3,FALSE),"")</f>
        <v>Sales</v>
      </c>
      <c r="AB1228" s="3" t="str">
        <f>IFERROR(VLOOKUP($C1228*1,Lookups!$H:$N,4,FALSE),"")</f>
        <v>Lunch</v>
      </c>
      <c r="AC1228" s="3" t="str">
        <f>IFERROR(VLOOKUP($C1228*1,Lookups!$H:$N,5,FALSE),"")</f>
        <v>Bar</v>
      </c>
      <c r="AD1228" s="3" t="str">
        <f>IFERROR(VLOOKUP($C1228*1,Lookups!$H:$N,6,FALSE),"")</f>
        <v>Bev</v>
      </c>
      <c r="AE1228" s="3" t="str">
        <f>IFERROR(VLOOKUP($C1228*1,Lookups!$H:$N,7,FALSE),"")</f>
        <v>Liquor</v>
      </c>
      <c r="AF1228" s="3" t="str">
        <f>VLOOKUP(B1228*1,Stores!$A:$C,3,FALSE)</f>
        <v>DFDE</v>
      </c>
    </row>
    <row r="1229" spans="1:32">
      <c r="A1229" s="3" t="s">
        <v>917</v>
      </c>
      <c r="B1229" s="3" t="s">
        <v>921</v>
      </c>
      <c r="C1229" s="3">
        <v>999236</v>
      </c>
      <c r="D1229" s="3" t="s">
        <v>918</v>
      </c>
      <c r="E1229" s="3" t="s">
        <v>573</v>
      </c>
      <c r="F1229" s="3">
        <v>2016</v>
      </c>
      <c r="G1229" s="164">
        <v>0</v>
      </c>
      <c r="H1229" s="3">
        <v>3158.1579400000001</v>
      </c>
      <c r="I1229" s="3">
        <v>4149.5264999999999</v>
      </c>
      <c r="J1229" s="3">
        <v>2839.5675000000001</v>
      </c>
      <c r="K1229" s="3">
        <v>2557.1111999999998</v>
      </c>
      <c r="L1229" s="3">
        <v>3308.8869799999998</v>
      </c>
      <c r="M1229" s="3">
        <v>1904.0997499999999</v>
      </c>
      <c r="N1229" s="3">
        <v>1691.1895</v>
      </c>
      <c r="O1229" s="3">
        <v>2105.6627899999999</v>
      </c>
      <c r="P1229" s="3">
        <v>2506.4310599999999</v>
      </c>
      <c r="Q1229" s="3">
        <v>1936.9296800000002</v>
      </c>
      <c r="R1229" s="3">
        <v>1634.4492499999999</v>
      </c>
      <c r="S1229" s="3">
        <v>2752.2950000000001</v>
      </c>
      <c r="T1229" s="3">
        <v>6528.3469999999988</v>
      </c>
      <c r="U1229" s="3">
        <v>37072.654150000002</v>
      </c>
      <c r="V1229" s="163">
        <f ca="1">SUM(INDIRECT(Inputs!$C$11&amp;ROW()&amp;":"&amp;Inputs!$C$12&amp;ROW()))</f>
        <v>1936.9296800000002</v>
      </c>
      <c r="W1229" s="163">
        <f ca="1">SUM(INDIRECT(Inputs!$C$13&amp;ROW()&amp;":"&amp;Inputs!$C$14&amp;ROW()))</f>
        <v>26157.562899999997</v>
      </c>
      <c r="X1229" s="3" t="str">
        <f>IF(COUNTIFS(Lookups!$A:$A,C1229)=1,"Gross Sales","")</f>
        <v/>
      </c>
      <c r="Y1229" s="3" t="str">
        <f>IF(COUNTIFS(Lookups!$D:$D,C1229)=1,"Bar Sales","")</f>
        <v/>
      </c>
      <c r="Z1229" s="3" t="str">
        <f>IFERROR(VLOOKUP(C1229*1,Lookups!$D:$F,3,FALSE),"")</f>
        <v/>
      </c>
      <c r="AA1229" s="3" t="str">
        <f>IFERROR(VLOOKUP($C1229*1,Lookups!$H:$N,3,FALSE),"")</f>
        <v>Sales</v>
      </c>
      <c r="AB1229" s="3" t="str">
        <f>IFERROR(VLOOKUP($C1229*1,Lookups!$H:$N,4,FALSE),"")</f>
        <v>Lunch</v>
      </c>
      <c r="AC1229" s="3" t="str">
        <f>IFERROR(VLOOKUP($C1229*1,Lookups!$H:$N,5,FALSE),"")</f>
        <v>Bar</v>
      </c>
      <c r="AD1229" s="3" t="str">
        <f>IFERROR(VLOOKUP($C1229*1,Lookups!$H:$N,6,FALSE),"")</f>
        <v>Bev</v>
      </c>
      <c r="AE1229" s="3" t="str">
        <f>IFERROR(VLOOKUP($C1229*1,Lookups!$H:$N,7,FALSE),"")</f>
        <v>Liquor</v>
      </c>
      <c r="AF1229" s="3" t="str">
        <f>VLOOKUP(B1229*1,Stores!$A:$C,3,FALSE)</f>
        <v>DFDE</v>
      </c>
    </row>
    <row r="1230" spans="1:32">
      <c r="A1230" s="3" t="s">
        <v>917</v>
      </c>
      <c r="B1230" s="3" t="s">
        <v>922</v>
      </c>
      <c r="C1230" s="3">
        <v>999236</v>
      </c>
      <c r="D1230" s="3" t="s">
        <v>918</v>
      </c>
      <c r="E1230" s="3" t="s">
        <v>573</v>
      </c>
      <c r="F1230" s="3">
        <v>2016</v>
      </c>
      <c r="G1230" s="164">
        <v>0</v>
      </c>
      <c r="H1230" s="3">
        <v>-2.2749999999999999</v>
      </c>
      <c r="I1230" s="3">
        <v>173.6</v>
      </c>
      <c r="J1230" s="3">
        <v>0</v>
      </c>
      <c r="K1230" s="3">
        <v>183.45599999999999</v>
      </c>
      <c r="L1230" s="3">
        <v>17.64</v>
      </c>
      <c r="M1230" s="3">
        <v>-2.5794999999999999</v>
      </c>
      <c r="N1230" s="3">
        <v>40.347999999999992</v>
      </c>
      <c r="O1230" s="3">
        <v>126.4375</v>
      </c>
      <c r="P1230" s="3">
        <v>7.6439999999999992</v>
      </c>
      <c r="Q1230" s="3">
        <v>0</v>
      </c>
      <c r="R1230" s="3">
        <v>-40.466999999999992</v>
      </c>
      <c r="S1230" s="3">
        <v>206.14999999999998</v>
      </c>
      <c r="T1230" s="3">
        <v>-16.576000000000001</v>
      </c>
      <c r="U1230" s="3">
        <v>693.37799999999993</v>
      </c>
      <c r="V1230" s="163">
        <f ca="1">SUM(INDIRECT(Inputs!$C$11&amp;ROW()&amp;":"&amp;Inputs!$C$12&amp;ROW()))</f>
        <v>0</v>
      </c>
      <c r="W1230" s="163">
        <f ca="1">SUM(INDIRECT(Inputs!$C$13&amp;ROW()&amp;":"&amp;Inputs!$C$14&amp;ROW()))</f>
        <v>544.27099999999996</v>
      </c>
      <c r="X1230" s="3" t="str">
        <f>IF(COUNTIFS(Lookups!$A:$A,C1230)=1,"Gross Sales","")</f>
        <v/>
      </c>
      <c r="Y1230" s="3" t="str">
        <f>IF(COUNTIFS(Lookups!$D:$D,C1230)=1,"Bar Sales","")</f>
        <v/>
      </c>
      <c r="Z1230" s="3" t="str">
        <f>IFERROR(VLOOKUP(C1230*1,Lookups!$D:$F,3,FALSE),"")</f>
        <v/>
      </c>
      <c r="AA1230" s="3" t="str">
        <f>IFERROR(VLOOKUP($C1230*1,Lookups!$H:$N,3,FALSE),"")</f>
        <v>Sales</v>
      </c>
      <c r="AB1230" s="3" t="str">
        <f>IFERROR(VLOOKUP($C1230*1,Lookups!$H:$N,4,FALSE),"")</f>
        <v>Lunch</v>
      </c>
      <c r="AC1230" s="3" t="str">
        <f>IFERROR(VLOOKUP($C1230*1,Lookups!$H:$N,5,FALSE),"")</f>
        <v>Bar</v>
      </c>
      <c r="AD1230" s="3" t="str">
        <f>IFERROR(VLOOKUP($C1230*1,Lookups!$H:$N,6,FALSE),"")</f>
        <v>Bev</v>
      </c>
      <c r="AE1230" s="3" t="str">
        <f>IFERROR(VLOOKUP($C1230*1,Lookups!$H:$N,7,FALSE),"")</f>
        <v>Liquor</v>
      </c>
      <c r="AF1230" s="3" t="str">
        <f>VLOOKUP(B1230*1,Stores!$A:$C,3,FALSE)</f>
        <v>DFDE</v>
      </c>
    </row>
    <row r="1231" spans="1:32">
      <c r="A1231" s="3" t="s">
        <v>917</v>
      </c>
      <c r="B1231" s="3" t="s">
        <v>923</v>
      </c>
      <c r="C1231" s="3">
        <v>999236</v>
      </c>
      <c r="D1231" s="3" t="s">
        <v>918</v>
      </c>
      <c r="E1231" s="3" t="s">
        <v>573</v>
      </c>
      <c r="F1231" s="3">
        <v>2016</v>
      </c>
      <c r="G1231" s="164">
        <v>0</v>
      </c>
      <c r="H1231" s="3">
        <v>1675.5076799999997</v>
      </c>
      <c r="I1231" s="3">
        <v>1664.01459</v>
      </c>
      <c r="J1231" s="3">
        <v>1120.37625</v>
      </c>
      <c r="K1231" s="3">
        <v>1438.8738000000001</v>
      </c>
      <c r="L1231" s="3">
        <v>1634.87625</v>
      </c>
      <c r="M1231" s="3">
        <v>1078.73766</v>
      </c>
      <c r="N1231" s="3">
        <v>842.03665000000001</v>
      </c>
      <c r="O1231" s="3">
        <v>1219.4769999999999</v>
      </c>
      <c r="P1231" s="3">
        <v>2091.7284500000001</v>
      </c>
      <c r="Q1231" s="3">
        <v>937.35936000000004</v>
      </c>
      <c r="R1231" s="3">
        <v>1524.866</v>
      </c>
      <c r="S1231" s="3">
        <v>1757.2957499999998</v>
      </c>
      <c r="T1231" s="3">
        <v>2220.1042500000003</v>
      </c>
      <c r="U1231" s="3">
        <v>19205.253690000001</v>
      </c>
      <c r="V1231" s="163">
        <f ca="1">SUM(INDIRECT(Inputs!$C$11&amp;ROW()&amp;":"&amp;Inputs!$C$12&amp;ROW()))</f>
        <v>937.35936000000004</v>
      </c>
      <c r="W1231" s="163">
        <f ca="1">SUM(INDIRECT(Inputs!$C$13&amp;ROW()&amp;":"&amp;Inputs!$C$14&amp;ROW()))</f>
        <v>13702.987690000002</v>
      </c>
      <c r="X1231" s="3" t="str">
        <f>IF(COUNTIFS(Lookups!$A:$A,C1231)=1,"Gross Sales","")</f>
        <v/>
      </c>
      <c r="Y1231" s="3" t="str">
        <f>IF(COUNTIFS(Lookups!$D:$D,C1231)=1,"Bar Sales","")</f>
        <v/>
      </c>
      <c r="Z1231" s="3" t="str">
        <f>IFERROR(VLOOKUP(C1231*1,Lookups!$D:$F,3,FALSE),"")</f>
        <v/>
      </c>
      <c r="AA1231" s="3" t="str">
        <f>IFERROR(VLOOKUP($C1231*1,Lookups!$H:$N,3,FALSE),"")</f>
        <v>Sales</v>
      </c>
      <c r="AB1231" s="3" t="str">
        <f>IFERROR(VLOOKUP($C1231*1,Lookups!$H:$N,4,FALSE),"")</f>
        <v>Lunch</v>
      </c>
      <c r="AC1231" s="3" t="str">
        <f>IFERROR(VLOOKUP($C1231*1,Lookups!$H:$N,5,FALSE),"")</f>
        <v>Bar</v>
      </c>
      <c r="AD1231" s="3" t="str">
        <f>IFERROR(VLOOKUP($C1231*1,Lookups!$H:$N,6,FALSE),"")</f>
        <v>Bev</v>
      </c>
      <c r="AE1231" s="3" t="str">
        <f>IFERROR(VLOOKUP($C1231*1,Lookups!$H:$N,7,FALSE),"")</f>
        <v>Liquor</v>
      </c>
      <c r="AF1231" s="3" t="str">
        <f>VLOOKUP(B1231*1,Stores!$A:$C,3,FALSE)</f>
        <v>DFDE</v>
      </c>
    </row>
    <row r="1232" spans="1:32">
      <c r="A1232" s="3" t="s">
        <v>917</v>
      </c>
      <c r="B1232" s="3" t="s">
        <v>924</v>
      </c>
      <c r="C1232" s="3">
        <v>999236</v>
      </c>
      <c r="D1232" s="3" t="s">
        <v>918</v>
      </c>
      <c r="E1232" s="3" t="s">
        <v>573</v>
      </c>
      <c r="F1232" s="3">
        <v>2016</v>
      </c>
      <c r="G1232" s="164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175.88997999999998</v>
      </c>
      <c r="Q1232" s="3">
        <v>1142.7784199999999</v>
      </c>
      <c r="R1232" s="3">
        <v>890.39453999999989</v>
      </c>
      <c r="S1232" s="3">
        <v>943.14640000000009</v>
      </c>
      <c r="T1232" s="3">
        <v>1332.7675199999999</v>
      </c>
      <c r="U1232" s="3">
        <v>4484.9768599999998</v>
      </c>
      <c r="V1232" s="163">
        <f ca="1">SUM(INDIRECT(Inputs!$C$11&amp;ROW()&amp;":"&amp;Inputs!$C$12&amp;ROW()))</f>
        <v>1142.7784199999999</v>
      </c>
      <c r="W1232" s="163">
        <f ca="1">SUM(INDIRECT(Inputs!$C$13&amp;ROW()&amp;":"&amp;Inputs!$C$14&amp;ROW()))</f>
        <v>1318.6683999999998</v>
      </c>
      <c r="X1232" s="3" t="str">
        <f>IF(COUNTIFS(Lookups!$A:$A,C1232)=1,"Gross Sales","")</f>
        <v/>
      </c>
      <c r="Y1232" s="3" t="str">
        <f>IF(COUNTIFS(Lookups!$D:$D,C1232)=1,"Bar Sales","")</f>
        <v/>
      </c>
      <c r="Z1232" s="3" t="str">
        <f>IFERROR(VLOOKUP(C1232*1,Lookups!$D:$F,3,FALSE),"")</f>
        <v/>
      </c>
      <c r="AA1232" s="3" t="str">
        <f>IFERROR(VLOOKUP($C1232*1,Lookups!$H:$N,3,FALSE),"")</f>
        <v>Sales</v>
      </c>
      <c r="AB1232" s="3" t="str">
        <f>IFERROR(VLOOKUP($C1232*1,Lookups!$H:$N,4,FALSE),"")</f>
        <v>Lunch</v>
      </c>
      <c r="AC1232" s="3" t="str">
        <f>IFERROR(VLOOKUP($C1232*1,Lookups!$H:$N,5,FALSE),"")</f>
        <v>Bar</v>
      </c>
      <c r="AD1232" s="3" t="str">
        <f>IFERROR(VLOOKUP($C1232*1,Lookups!$H:$N,6,FALSE),"")</f>
        <v>Bev</v>
      </c>
      <c r="AE1232" s="3" t="str">
        <f>IFERROR(VLOOKUP($C1232*1,Lookups!$H:$N,7,FALSE),"")</f>
        <v>Liquor</v>
      </c>
      <c r="AF1232" s="3" t="str">
        <f>VLOOKUP(B1232*1,Stores!$A:$C,3,FALSE)</f>
        <v>DFDE</v>
      </c>
    </row>
    <row r="1233" spans="1:32">
      <c r="A1233" s="3" t="s">
        <v>917</v>
      </c>
      <c r="B1233" s="3" t="s">
        <v>925</v>
      </c>
      <c r="C1233" s="3">
        <v>999236</v>
      </c>
      <c r="D1233" s="3" t="s">
        <v>918</v>
      </c>
      <c r="E1233" s="3" t="s">
        <v>573</v>
      </c>
      <c r="F1233" s="3">
        <v>2016</v>
      </c>
      <c r="G1233" s="164">
        <v>0</v>
      </c>
      <c r="H1233" s="3">
        <v>308.7</v>
      </c>
      <c r="I1233" s="3">
        <v>146.79</v>
      </c>
      <c r="J1233" s="3">
        <v>26.725999999999996</v>
      </c>
      <c r="K1233" s="3">
        <v>67.962999999999994</v>
      </c>
      <c r="L1233" s="3">
        <v>146.16</v>
      </c>
      <c r="M1233" s="3">
        <v>27.09</v>
      </c>
      <c r="N1233" s="3">
        <v>21.462</v>
      </c>
      <c r="O1233" s="3">
        <v>6.089999999999999</v>
      </c>
      <c r="P1233" s="3">
        <v>-13.387499999999998</v>
      </c>
      <c r="Q1233" s="3">
        <v>4.851</v>
      </c>
      <c r="R1233" s="3">
        <v>30.66</v>
      </c>
      <c r="S1233" s="3">
        <v>66.878</v>
      </c>
      <c r="T1233" s="3">
        <v>-4.34</v>
      </c>
      <c r="U1233" s="3">
        <v>835.64249999999993</v>
      </c>
      <c r="V1233" s="163">
        <f ca="1">SUM(INDIRECT(Inputs!$C$11&amp;ROW()&amp;":"&amp;Inputs!$C$12&amp;ROW()))</f>
        <v>4.851</v>
      </c>
      <c r="W1233" s="163">
        <f ca="1">SUM(INDIRECT(Inputs!$C$13&amp;ROW()&amp;":"&amp;Inputs!$C$14&amp;ROW()))</f>
        <v>742.44449999999995</v>
      </c>
      <c r="X1233" s="3" t="str">
        <f>IF(COUNTIFS(Lookups!$A:$A,C1233)=1,"Gross Sales","")</f>
        <v/>
      </c>
      <c r="Y1233" s="3" t="str">
        <f>IF(COUNTIFS(Lookups!$D:$D,C1233)=1,"Bar Sales","")</f>
        <v/>
      </c>
      <c r="Z1233" s="3" t="str">
        <f>IFERROR(VLOOKUP(C1233*1,Lookups!$D:$F,3,FALSE),"")</f>
        <v/>
      </c>
      <c r="AA1233" s="3" t="str">
        <f>IFERROR(VLOOKUP($C1233*1,Lookups!$H:$N,3,FALSE),"")</f>
        <v>Sales</v>
      </c>
      <c r="AB1233" s="3" t="str">
        <f>IFERROR(VLOOKUP($C1233*1,Lookups!$H:$N,4,FALSE),"")</f>
        <v>Lunch</v>
      </c>
      <c r="AC1233" s="3" t="str">
        <f>IFERROR(VLOOKUP($C1233*1,Lookups!$H:$N,5,FALSE),"")</f>
        <v>Bar</v>
      </c>
      <c r="AD1233" s="3" t="str">
        <f>IFERROR(VLOOKUP($C1233*1,Lookups!$H:$N,6,FALSE),"")</f>
        <v>Bev</v>
      </c>
      <c r="AE1233" s="3" t="str">
        <f>IFERROR(VLOOKUP($C1233*1,Lookups!$H:$N,7,FALSE),"")</f>
        <v>Liquor</v>
      </c>
      <c r="AF1233" s="3" t="str">
        <f>VLOOKUP(B1233*1,Stores!$A:$C,3,FALSE)</f>
        <v>DFDE</v>
      </c>
    </row>
    <row r="1234" spans="1:32">
      <c r="A1234" s="3" t="s">
        <v>917</v>
      </c>
      <c r="B1234" s="3" t="s">
        <v>926</v>
      </c>
      <c r="C1234" s="3">
        <v>999236</v>
      </c>
      <c r="D1234" s="3" t="s">
        <v>918</v>
      </c>
      <c r="E1234" s="3" t="s">
        <v>573</v>
      </c>
      <c r="F1234" s="3">
        <v>2016</v>
      </c>
      <c r="G1234" s="164">
        <v>0</v>
      </c>
      <c r="H1234" s="3">
        <v>4309.2629999999999</v>
      </c>
      <c r="I1234" s="3">
        <v>5782.5075000000006</v>
      </c>
      <c r="J1234" s="3">
        <v>4177.7339099999999</v>
      </c>
      <c r="K1234" s="3">
        <v>6055.3347400000002</v>
      </c>
      <c r="L1234" s="3">
        <v>6048.3149999999996</v>
      </c>
      <c r="M1234" s="3">
        <v>2978.15</v>
      </c>
      <c r="N1234" s="3">
        <v>3653.4749999999995</v>
      </c>
      <c r="O1234" s="3">
        <v>2553.5125000000003</v>
      </c>
      <c r="P1234" s="3">
        <v>2737.7874999999999</v>
      </c>
      <c r="Q1234" s="3">
        <v>4462.92</v>
      </c>
      <c r="R1234" s="3">
        <v>4124.7359999999999</v>
      </c>
      <c r="S1234" s="3">
        <v>4723.299</v>
      </c>
      <c r="T1234" s="3">
        <v>9826.7633099999985</v>
      </c>
      <c r="U1234" s="3">
        <v>61433.797459999987</v>
      </c>
      <c r="V1234" s="163">
        <f ca="1">SUM(INDIRECT(Inputs!$C$11&amp;ROW()&amp;":"&amp;Inputs!$C$12&amp;ROW()))</f>
        <v>4462.92</v>
      </c>
      <c r="W1234" s="163">
        <f ca="1">SUM(INDIRECT(Inputs!$C$13&amp;ROW()&amp;":"&amp;Inputs!$C$14&amp;ROW()))</f>
        <v>42758.999149999996</v>
      </c>
      <c r="X1234" s="3" t="str">
        <f>IF(COUNTIFS(Lookups!$A:$A,C1234)=1,"Gross Sales","")</f>
        <v/>
      </c>
      <c r="Y1234" s="3" t="str">
        <f>IF(COUNTIFS(Lookups!$D:$D,C1234)=1,"Bar Sales","")</f>
        <v/>
      </c>
      <c r="Z1234" s="3" t="str">
        <f>IFERROR(VLOOKUP(C1234*1,Lookups!$D:$F,3,FALSE),"")</f>
        <v/>
      </c>
      <c r="AA1234" s="3" t="str">
        <f>IFERROR(VLOOKUP($C1234*1,Lookups!$H:$N,3,FALSE),"")</f>
        <v>Sales</v>
      </c>
      <c r="AB1234" s="3" t="str">
        <f>IFERROR(VLOOKUP($C1234*1,Lookups!$H:$N,4,FALSE),"")</f>
        <v>Lunch</v>
      </c>
      <c r="AC1234" s="3" t="str">
        <f>IFERROR(VLOOKUP($C1234*1,Lookups!$H:$N,5,FALSE),"")</f>
        <v>Bar</v>
      </c>
      <c r="AD1234" s="3" t="str">
        <f>IFERROR(VLOOKUP($C1234*1,Lookups!$H:$N,6,FALSE),"")</f>
        <v>Bev</v>
      </c>
      <c r="AE1234" s="3" t="str">
        <f>IFERROR(VLOOKUP($C1234*1,Lookups!$H:$N,7,FALSE),"")</f>
        <v>Liquor</v>
      </c>
      <c r="AF1234" s="3" t="str">
        <f>VLOOKUP(B1234*1,Stores!$A:$C,3,FALSE)</f>
        <v>DFDE</v>
      </c>
    </row>
    <row r="1235" spans="1:32">
      <c r="A1235" s="3" t="s">
        <v>917</v>
      </c>
      <c r="B1235" s="3" t="s">
        <v>927</v>
      </c>
      <c r="C1235" s="3">
        <v>999236</v>
      </c>
      <c r="D1235" s="3" t="s">
        <v>918</v>
      </c>
      <c r="E1235" s="3" t="s">
        <v>573</v>
      </c>
      <c r="F1235" s="3">
        <v>2016</v>
      </c>
      <c r="G1235" s="164">
        <v>0</v>
      </c>
      <c r="H1235" s="3">
        <v>1877.1584999999998</v>
      </c>
      <c r="I1235" s="3">
        <v>2465.183</v>
      </c>
      <c r="J1235" s="3">
        <v>2563.6275000000001</v>
      </c>
      <c r="K1235" s="3">
        <v>1683.1214399999997</v>
      </c>
      <c r="L1235" s="3">
        <v>3057.8253299999997</v>
      </c>
      <c r="M1235" s="3">
        <v>4229.1406499999994</v>
      </c>
      <c r="N1235" s="3">
        <v>1911.2113999999999</v>
      </c>
      <c r="O1235" s="3">
        <v>1486.1157499999999</v>
      </c>
      <c r="P1235" s="3">
        <v>1785.8022000000001</v>
      </c>
      <c r="Q1235" s="3">
        <v>1493.4283</v>
      </c>
      <c r="R1235" s="3">
        <v>1963.3600000000001</v>
      </c>
      <c r="S1235" s="3">
        <v>2761.9672499999997</v>
      </c>
      <c r="T1235" s="3">
        <v>4123.5022499999995</v>
      </c>
      <c r="U1235" s="3">
        <v>31401.443569999996</v>
      </c>
      <c r="V1235" s="163">
        <f ca="1">SUM(INDIRECT(Inputs!$C$11&amp;ROW()&amp;":"&amp;Inputs!$C$12&amp;ROW()))</f>
        <v>1493.4283</v>
      </c>
      <c r="W1235" s="163">
        <f ca="1">SUM(INDIRECT(Inputs!$C$13&amp;ROW()&amp;":"&amp;Inputs!$C$14&amp;ROW()))</f>
        <v>22552.614069999996</v>
      </c>
      <c r="X1235" s="3" t="str">
        <f>IF(COUNTIFS(Lookups!$A:$A,C1235)=1,"Gross Sales","")</f>
        <v/>
      </c>
      <c r="Y1235" s="3" t="str">
        <f>IF(COUNTIFS(Lookups!$D:$D,C1235)=1,"Bar Sales","")</f>
        <v/>
      </c>
      <c r="Z1235" s="3" t="str">
        <f>IFERROR(VLOOKUP(C1235*1,Lookups!$D:$F,3,FALSE),"")</f>
        <v/>
      </c>
      <c r="AA1235" s="3" t="str">
        <f>IFERROR(VLOOKUP($C1235*1,Lookups!$H:$N,3,FALSE),"")</f>
        <v>Sales</v>
      </c>
      <c r="AB1235" s="3" t="str">
        <f>IFERROR(VLOOKUP($C1235*1,Lookups!$H:$N,4,FALSE),"")</f>
        <v>Lunch</v>
      </c>
      <c r="AC1235" s="3" t="str">
        <f>IFERROR(VLOOKUP($C1235*1,Lookups!$H:$N,5,FALSE),"")</f>
        <v>Bar</v>
      </c>
      <c r="AD1235" s="3" t="str">
        <f>IFERROR(VLOOKUP($C1235*1,Lookups!$H:$N,6,FALSE),"")</f>
        <v>Bev</v>
      </c>
      <c r="AE1235" s="3" t="str">
        <f>IFERROR(VLOOKUP($C1235*1,Lookups!$H:$N,7,FALSE),"")</f>
        <v>Liquor</v>
      </c>
      <c r="AF1235" s="3" t="str">
        <f>VLOOKUP(B1235*1,Stores!$A:$C,3,FALSE)</f>
        <v>DFDE</v>
      </c>
    </row>
    <row r="1236" spans="1:32">
      <c r="A1236" s="3" t="s">
        <v>917</v>
      </c>
      <c r="B1236" s="3" t="s">
        <v>928</v>
      </c>
      <c r="C1236" s="3">
        <v>999236</v>
      </c>
      <c r="D1236" s="3" t="s">
        <v>918</v>
      </c>
      <c r="E1236" s="3" t="s">
        <v>573</v>
      </c>
      <c r="F1236" s="3">
        <v>2016</v>
      </c>
      <c r="G1236" s="164">
        <v>0</v>
      </c>
      <c r="H1236" s="3">
        <v>-76.944699999999997</v>
      </c>
      <c r="I1236" s="3">
        <v>-44.412059999999997</v>
      </c>
      <c r="J1236" s="3">
        <v>-138.42429999999999</v>
      </c>
      <c r="K1236" s="3">
        <v>-101.31295999999999</v>
      </c>
      <c r="L1236" s="3">
        <v>-58.693599999999996</v>
      </c>
      <c r="M1236" s="3">
        <v>35.888159999999999</v>
      </c>
      <c r="N1236" s="3">
        <v>-27.331919999999997</v>
      </c>
      <c r="O1236" s="3">
        <v>-193.71625</v>
      </c>
      <c r="P1236" s="3">
        <v>-107.4248</v>
      </c>
      <c r="Q1236" s="3">
        <v>-38.599399999999996</v>
      </c>
      <c r="R1236" s="3">
        <v>-87.800159999999991</v>
      </c>
      <c r="S1236" s="3">
        <v>-62.781179999999999</v>
      </c>
      <c r="T1236" s="3">
        <v>22.793400000000002</v>
      </c>
      <c r="U1236" s="3">
        <v>-878.75976999999978</v>
      </c>
      <c r="V1236" s="163">
        <f ca="1">SUM(INDIRECT(Inputs!$C$11&amp;ROW()&amp;":"&amp;Inputs!$C$12&amp;ROW()))</f>
        <v>-38.599399999999996</v>
      </c>
      <c r="W1236" s="163">
        <f ca="1">SUM(INDIRECT(Inputs!$C$13&amp;ROW()&amp;":"&amp;Inputs!$C$14&amp;ROW()))</f>
        <v>-750.97182999999984</v>
      </c>
      <c r="X1236" s="3" t="str">
        <f>IF(COUNTIFS(Lookups!$A:$A,C1236)=1,"Gross Sales","")</f>
        <v/>
      </c>
      <c r="Y1236" s="3" t="str">
        <f>IF(COUNTIFS(Lookups!$D:$D,C1236)=1,"Bar Sales","")</f>
        <v/>
      </c>
      <c r="Z1236" s="3" t="str">
        <f>IFERROR(VLOOKUP(C1236*1,Lookups!$D:$F,3,FALSE),"")</f>
        <v/>
      </c>
      <c r="AA1236" s="3" t="str">
        <f>IFERROR(VLOOKUP($C1236*1,Lookups!$H:$N,3,FALSE),"")</f>
        <v>Sales</v>
      </c>
      <c r="AB1236" s="3" t="str">
        <f>IFERROR(VLOOKUP($C1236*1,Lookups!$H:$N,4,FALSE),"")</f>
        <v>Lunch</v>
      </c>
      <c r="AC1236" s="3" t="str">
        <f>IFERROR(VLOOKUP($C1236*1,Lookups!$H:$N,5,FALSE),"")</f>
        <v>Bar</v>
      </c>
      <c r="AD1236" s="3" t="str">
        <f>IFERROR(VLOOKUP($C1236*1,Lookups!$H:$N,6,FALSE),"")</f>
        <v>Bev</v>
      </c>
      <c r="AE1236" s="3" t="str">
        <f>IFERROR(VLOOKUP($C1236*1,Lookups!$H:$N,7,FALSE),"")</f>
        <v>Liquor</v>
      </c>
      <c r="AF1236" s="3" t="str">
        <f>VLOOKUP(B1236*1,Stores!$A:$C,3,FALSE)</f>
        <v>DFDE</v>
      </c>
    </row>
    <row r="1237" spans="1:32">
      <c r="A1237" s="3" t="s">
        <v>917</v>
      </c>
      <c r="B1237" s="3" t="s">
        <v>929</v>
      </c>
      <c r="C1237" s="3">
        <v>999236</v>
      </c>
      <c r="D1237" s="3" t="s">
        <v>918</v>
      </c>
      <c r="E1237" s="3" t="s">
        <v>573</v>
      </c>
      <c r="F1237" s="3">
        <v>2016</v>
      </c>
      <c r="G1237" s="164">
        <v>0</v>
      </c>
      <c r="H1237" s="3">
        <v>208.93600000000001</v>
      </c>
      <c r="I1237" s="3">
        <v>304.32499999999999</v>
      </c>
      <c r="J1237" s="3">
        <v>466.03199999999993</v>
      </c>
      <c r="K1237" s="3">
        <v>325.23750000000001</v>
      </c>
      <c r="L1237" s="3">
        <v>344.16199999999998</v>
      </c>
      <c r="M1237" s="3">
        <v>360.80099999999993</v>
      </c>
      <c r="N1237" s="3">
        <v>571.53599999999994</v>
      </c>
      <c r="O1237" s="3">
        <v>315.75599999999997</v>
      </c>
      <c r="P1237" s="3">
        <v>86.680999999999997</v>
      </c>
      <c r="Q1237" s="3">
        <v>187.9605</v>
      </c>
      <c r="R1237" s="3">
        <v>212.15214999999995</v>
      </c>
      <c r="S1237" s="3">
        <v>419.24399999999991</v>
      </c>
      <c r="T1237" s="3">
        <v>422.10230999999993</v>
      </c>
      <c r="U1237" s="3">
        <v>4224.9254599999995</v>
      </c>
      <c r="V1237" s="163">
        <f ca="1">SUM(INDIRECT(Inputs!$C$11&amp;ROW()&amp;":"&amp;Inputs!$C$12&amp;ROW()))</f>
        <v>187.9605</v>
      </c>
      <c r="W1237" s="163">
        <f ca="1">SUM(INDIRECT(Inputs!$C$13&amp;ROW()&amp;":"&amp;Inputs!$C$14&amp;ROW()))</f>
        <v>3171.4269999999997</v>
      </c>
      <c r="X1237" s="3" t="str">
        <f>IF(COUNTIFS(Lookups!$A:$A,C1237)=1,"Gross Sales","")</f>
        <v/>
      </c>
      <c r="Y1237" s="3" t="str">
        <f>IF(COUNTIFS(Lookups!$D:$D,C1237)=1,"Bar Sales","")</f>
        <v/>
      </c>
      <c r="Z1237" s="3" t="str">
        <f>IFERROR(VLOOKUP(C1237*1,Lookups!$D:$F,3,FALSE),"")</f>
        <v/>
      </c>
      <c r="AA1237" s="3" t="str">
        <f>IFERROR(VLOOKUP($C1237*1,Lookups!$H:$N,3,FALSE),"")</f>
        <v>Sales</v>
      </c>
      <c r="AB1237" s="3" t="str">
        <f>IFERROR(VLOOKUP($C1237*1,Lookups!$H:$N,4,FALSE),"")</f>
        <v>Lunch</v>
      </c>
      <c r="AC1237" s="3" t="str">
        <f>IFERROR(VLOOKUP($C1237*1,Lookups!$H:$N,5,FALSE),"")</f>
        <v>Bar</v>
      </c>
      <c r="AD1237" s="3" t="str">
        <f>IFERROR(VLOOKUP($C1237*1,Lookups!$H:$N,6,FALSE),"")</f>
        <v>Bev</v>
      </c>
      <c r="AE1237" s="3" t="str">
        <f>IFERROR(VLOOKUP($C1237*1,Lookups!$H:$N,7,FALSE),"")</f>
        <v>Liquor</v>
      </c>
      <c r="AF1237" s="3" t="str">
        <f>VLOOKUP(B1237*1,Stores!$A:$C,3,FALSE)</f>
        <v>DFDE</v>
      </c>
    </row>
    <row r="1238" spans="1:32">
      <c r="A1238" s="3" t="s">
        <v>917</v>
      </c>
      <c r="B1238" s="3" t="s">
        <v>930</v>
      </c>
      <c r="C1238" s="3">
        <v>999236</v>
      </c>
      <c r="D1238" s="3" t="s">
        <v>918</v>
      </c>
      <c r="E1238" s="3" t="s">
        <v>573</v>
      </c>
      <c r="F1238" s="3">
        <v>2016</v>
      </c>
      <c r="G1238" s="164">
        <v>0</v>
      </c>
      <c r="H1238" s="3">
        <v>1531.3724999999999</v>
      </c>
      <c r="I1238" s="3">
        <v>3890.3479999999995</v>
      </c>
      <c r="J1238" s="3">
        <v>1915.8719999999998</v>
      </c>
      <c r="K1238" s="3">
        <v>1559.376</v>
      </c>
      <c r="L1238" s="3">
        <v>1386.5039999999999</v>
      </c>
      <c r="M1238" s="3">
        <v>1784.5953999999999</v>
      </c>
      <c r="N1238" s="3">
        <v>2661.6134999999999</v>
      </c>
      <c r="O1238" s="3">
        <v>2165.06486</v>
      </c>
      <c r="P1238" s="3">
        <v>3055.1597999999999</v>
      </c>
      <c r="Q1238" s="3">
        <v>3129.3404799999994</v>
      </c>
      <c r="R1238" s="3">
        <v>1012.977</v>
      </c>
      <c r="S1238" s="3">
        <v>1526.07</v>
      </c>
      <c r="T1238" s="3">
        <v>2859.1745000000001</v>
      </c>
      <c r="U1238" s="3">
        <v>28477.46804</v>
      </c>
      <c r="V1238" s="163">
        <f ca="1">SUM(INDIRECT(Inputs!$C$11&amp;ROW()&amp;":"&amp;Inputs!$C$12&amp;ROW()))</f>
        <v>3129.3404799999994</v>
      </c>
      <c r="W1238" s="163">
        <f ca="1">SUM(INDIRECT(Inputs!$C$13&amp;ROW()&amp;":"&amp;Inputs!$C$14&amp;ROW()))</f>
        <v>23079.24654</v>
      </c>
      <c r="X1238" s="3" t="str">
        <f>IF(COUNTIFS(Lookups!$A:$A,C1238)=1,"Gross Sales","")</f>
        <v/>
      </c>
      <c r="Y1238" s="3" t="str">
        <f>IF(COUNTIFS(Lookups!$D:$D,C1238)=1,"Bar Sales","")</f>
        <v/>
      </c>
      <c r="Z1238" s="3" t="str">
        <f>IFERROR(VLOOKUP(C1238*1,Lookups!$D:$F,3,FALSE),"")</f>
        <v/>
      </c>
      <c r="AA1238" s="3" t="str">
        <f>IFERROR(VLOOKUP($C1238*1,Lookups!$H:$N,3,FALSE),"")</f>
        <v>Sales</v>
      </c>
      <c r="AB1238" s="3" t="str">
        <f>IFERROR(VLOOKUP($C1238*1,Lookups!$H:$N,4,FALSE),"")</f>
        <v>Lunch</v>
      </c>
      <c r="AC1238" s="3" t="str">
        <f>IFERROR(VLOOKUP($C1238*1,Lookups!$H:$N,5,FALSE),"")</f>
        <v>Bar</v>
      </c>
      <c r="AD1238" s="3" t="str">
        <f>IFERROR(VLOOKUP($C1238*1,Lookups!$H:$N,6,FALSE),"")</f>
        <v>Bev</v>
      </c>
      <c r="AE1238" s="3" t="str">
        <f>IFERROR(VLOOKUP($C1238*1,Lookups!$H:$N,7,FALSE),"")</f>
        <v>Liquor</v>
      </c>
      <c r="AF1238" s="3" t="str">
        <f>VLOOKUP(B1238*1,Stores!$A:$C,3,FALSE)</f>
        <v>DFDE</v>
      </c>
    </row>
    <row r="1239" spans="1:32">
      <c r="A1239" s="3" t="s">
        <v>917</v>
      </c>
      <c r="B1239" s="3" t="s">
        <v>931</v>
      </c>
      <c r="C1239" s="3">
        <v>999236</v>
      </c>
      <c r="D1239" s="3" t="s">
        <v>918</v>
      </c>
      <c r="E1239" s="3" t="s">
        <v>573</v>
      </c>
      <c r="F1239" s="3">
        <v>2016</v>
      </c>
      <c r="G1239" s="164">
        <v>0</v>
      </c>
      <c r="H1239" s="3">
        <v>1896.5622899999998</v>
      </c>
      <c r="I1239" s="3">
        <v>1962.5969999999998</v>
      </c>
      <c r="J1239" s="3">
        <v>1933.3125</v>
      </c>
      <c r="K1239" s="3">
        <v>1913.3792999999998</v>
      </c>
      <c r="L1239" s="3">
        <v>1665.7987499999997</v>
      </c>
      <c r="M1239" s="3">
        <v>1506.92787</v>
      </c>
      <c r="N1239" s="3">
        <v>1095.633</v>
      </c>
      <c r="O1239" s="3">
        <v>1311.7557599999998</v>
      </c>
      <c r="P1239" s="3">
        <v>1304.52</v>
      </c>
      <c r="Q1239" s="3">
        <v>4176.9840000000004</v>
      </c>
      <c r="R1239" s="3">
        <v>1617.3988599999998</v>
      </c>
      <c r="S1239" s="3">
        <v>2423.9249999999997</v>
      </c>
      <c r="T1239" s="3">
        <v>4818.1089599999996</v>
      </c>
      <c r="U1239" s="3">
        <v>27626.903290000002</v>
      </c>
      <c r="V1239" s="163">
        <f ca="1">SUM(INDIRECT(Inputs!$C$11&amp;ROW()&amp;":"&amp;Inputs!$C$12&amp;ROW()))</f>
        <v>4176.9840000000004</v>
      </c>
      <c r="W1239" s="163">
        <f ca="1">SUM(INDIRECT(Inputs!$C$13&amp;ROW()&amp;":"&amp;Inputs!$C$14&amp;ROW()))</f>
        <v>18767.47047</v>
      </c>
      <c r="X1239" s="3" t="str">
        <f>IF(COUNTIFS(Lookups!$A:$A,C1239)=1,"Gross Sales","")</f>
        <v/>
      </c>
      <c r="Y1239" s="3" t="str">
        <f>IF(COUNTIFS(Lookups!$D:$D,C1239)=1,"Bar Sales","")</f>
        <v/>
      </c>
      <c r="Z1239" s="3" t="str">
        <f>IFERROR(VLOOKUP(C1239*1,Lookups!$D:$F,3,FALSE),"")</f>
        <v/>
      </c>
      <c r="AA1239" s="3" t="str">
        <f>IFERROR(VLOOKUP($C1239*1,Lookups!$H:$N,3,FALSE),"")</f>
        <v>Sales</v>
      </c>
      <c r="AB1239" s="3" t="str">
        <f>IFERROR(VLOOKUP($C1239*1,Lookups!$H:$N,4,FALSE),"")</f>
        <v>Lunch</v>
      </c>
      <c r="AC1239" s="3" t="str">
        <f>IFERROR(VLOOKUP($C1239*1,Lookups!$H:$N,5,FALSE),"")</f>
        <v>Bar</v>
      </c>
      <c r="AD1239" s="3" t="str">
        <f>IFERROR(VLOOKUP($C1239*1,Lookups!$H:$N,6,FALSE),"")</f>
        <v>Bev</v>
      </c>
      <c r="AE1239" s="3" t="str">
        <f>IFERROR(VLOOKUP($C1239*1,Lookups!$H:$N,7,FALSE),"")</f>
        <v>Liquor</v>
      </c>
      <c r="AF1239" s="3" t="str">
        <f>VLOOKUP(B1239*1,Stores!$A:$C,3,FALSE)</f>
        <v>DFDE</v>
      </c>
    </row>
    <row r="1240" spans="1:32">
      <c r="A1240" s="3" t="s">
        <v>917</v>
      </c>
      <c r="B1240" s="3" t="s">
        <v>932</v>
      </c>
      <c r="C1240" s="3">
        <v>999236</v>
      </c>
      <c r="D1240" s="3" t="s">
        <v>918</v>
      </c>
      <c r="E1240" s="3" t="s">
        <v>573</v>
      </c>
      <c r="F1240" s="3">
        <v>2016</v>
      </c>
      <c r="G1240" s="164">
        <v>0</v>
      </c>
      <c r="H1240" s="3">
        <v>4353.5782499999996</v>
      </c>
      <c r="I1240" s="3">
        <v>3667.4469999999997</v>
      </c>
      <c r="J1240" s="3">
        <v>3748.3775000000001</v>
      </c>
      <c r="K1240" s="3">
        <v>4784.5349999999999</v>
      </c>
      <c r="L1240" s="3">
        <v>3627.9669999999992</v>
      </c>
      <c r="M1240" s="3">
        <v>3637.55</v>
      </c>
      <c r="N1240" s="3">
        <v>2655.0042399999998</v>
      </c>
      <c r="O1240" s="3">
        <v>5264.23254</v>
      </c>
      <c r="P1240" s="3">
        <v>2426.7424999999998</v>
      </c>
      <c r="Q1240" s="3">
        <v>4060.7279999999996</v>
      </c>
      <c r="R1240" s="3">
        <v>4399.3483799999995</v>
      </c>
      <c r="S1240" s="3">
        <v>5085.2340000000004</v>
      </c>
      <c r="T1240" s="3">
        <v>13855.463439999998</v>
      </c>
      <c r="U1240" s="3">
        <v>61566.207849999999</v>
      </c>
      <c r="V1240" s="163">
        <f ca="1">SUM(INDIRECT(Inputs!$C$11&amp;ROW()&amp;":"&amp;Inputs!$C$12&amp;ROW()))</f>
        <v>4060.7279999999996</v>
      </c>
      <c r="W1240" s="163">
        <f ca="1">SUM(INDIRECT(Inputs!$C$13&amp;ROW()&amp;":"&amp;Inputs!$C$14&amp;ROW()))</f>
        <v>38226.16203</v>
      </c>
      <c r="X1240" s="3" t="str">
        <f>IF(COUNTIFS(Lookups!$A:$A,C1240)=1,"Gross Sales","")</f>
        <v/>
      </c>
      <c r="Y1240" s="3" t="str">
        <f>IF(COUNTIFS(Lookups!$D:$D,C1240)=1,"Bar Sales","")</f>
        <v/>
      </c>
      <c r="Z1240" s="3" t="str">
        <f>IFERROR(VLOOKUP(C1240*1,Lookups!$D:$F,3,FALSE),"")</f>
        <v/>
      </c>
      <c r="AA1240" s="3" t="str">
        <f>IFERROR(VLOOKUP($C1240*1,Lookups!$H:$N,3,FALSE),"")</f>
        <v>Sales</v>
      </c>
      <c r="AB1240" s="3" t="str">
        <f>IFERROR(VLOOKUP($C1240*1,Lookups!$H:$N,4,FALSE),"")</f>
        <v>Lunch</v>
      </c>
      <c r="AC1240" s="3" t="str">
        <f>IFERROR(VLOOKUP($C1240*1,Lookups!$H:$N,5,FALSE),"")</f>
        <v>Bar</v>
      </c>
      <c r="AD1240" s="3" t="str">
        <f>IFERROR(VLOOKUP($C1240*1,Lookups!$H:$N,6,FALSE),"")</f>
        <v>Bev</v>
      </c>
      <c r="AE1240" s="3" t="str">
        <f>IFERROR(VLOOKUP($C1240*1,Lookups!$H:$N,7,FALSE),"")</f>
        <v>Liquor</v>
      </c>
      <c r="AF1240" s="3" t="str">
        <f>VLOOKUP(B1240*1,Stores!$A:$C,3,FALSE)</f>
        <v>DFG</v>
      </c>
    </row>
    <row r="1241" spans="1:32">
      <c r="A1241" s="3" t="s">
        <v>917</v>
      </c>
      <c r="B1241" s="3" t="s">
        <v>933</v>
      </c>
      <c r="C1241" s="3">
        <v>999236</v>
      </c>
      <c r="D1241" s="3" t="s">
        <v>918</v>
      </c>
      <c r="E1241" s="3" t="s">
        <v>573</v>
      </c>
      <c r="F1241" s="3">
        <v>2016</v>
      </c>
      <c r="G1241" s="164">
        <v>0</v>
      </c>
      <c r="H1241" s="3">
        <v>1576.8312000000001</v>
      </c>
      <c r="I1241" s="3">
        <v>1901.6243399999998</v>
      </c>
      <c r="J1241" s="3">
        <v>1688.7494399999998</v>
      </c>
      <c r="K1241" s="3">
        <v>1903.6122</v>
      </c>
      <c r="L1241" s="3">
        <v>1490.04576</v>
      </c>
      <c r="M1241" s="3">
        <v>1740.8515600000001</v>
      </c>
      <c r="N1241" s="3">
        <v>1768.1436499999998</v>
      </c>
      <c r="O1241" s="3">
        <v>1475.6861699999999</v>
      </c>
      <c r="P1241" s="3">
        <v>1386.2612399999998</v>
      </c>
      <c r="Q1241" s="3">
        <v>964.10860000000002</v>
      </c>
      <c r="R1241" s="3">
        <v>1327.1762000000001</v>
      </c>
      <c r="S1241" s="3">
        <v>1498.1617699999999</v>
      </c>
      <c r="T1241" s="3">
        <v>1494.1836000000001</v>
      </c>
      <c r="U1241" s="3">
        <v>20215.435729999997</v>
      </c>
      <c r="V1241" s="163">
        <f ca="1">SUM(INDIRECT(Inputs!$C$11&amp;ROW()&amp;":"&amp;Inputs!$C$12&amp;ROW()))</f>
        <v>964.10860000000002</v>
      </c>
      <c r="W1241" s="163">
        <f ca="1">SUM(INDIRECT(Inputs!$C$13&amp;ROW()&amp;":"&amp;Inputs!$C$14&amp;ROW()))</f>
        <v>15895.914159999997</v>
      </c>
      <c r="X1241" s="3" t="str">
        <f>IF(COUNTIFS(Lookups!$A:$A,C1241)=1,"Gross Sales","")</f>
        <v/>
      </c>
      <c r="Y1241" s="3" t="str">
        <f>IF(COUNTIFS(Lookups!$D:$D,C1241)=1,"Bar Sales","")</f>
        <v/>
      </c>
      <c r="Z1241" s="3" t="str">
        <f>IFERROR(VLOOKUP(C1241*1,Lookups!$D:$F,3,FALSE),"")</f>
        <v/>
      </c>
      <c r="AA1241" s="3" t="str">
        <f>IFERROR(VLOOKUP($C1241*1,Lookups!$H:$N,3,FALSE),"")</f>
        <v>Sales</v>
      </c>
      <c r="AB1241" s="3" t="str">
        <f>IFERROR(VLOOKUP($C1241*1,Lookups!$H:$N,4,FALSE),"")</f>
        <v>Lunch</v>
      </c>
      <c r="AC1241" s="3" t="str">
        <f>IFERROR(VLOOKUP($C1241*1,Lookups!$H:$N,5,FALSE),"")</f>
        <v>Bar</v>
      </c>
      <c r="AD1241" s="3" t="str">
        <f>IFERROR(VLOOKUP($C1241*1,Lookups!$H:$N,6,FALSE),"")</f>
        <v>Bev</v>
      </c>
      <c r="AE1241" s="3" t="str">
        <f>IFERROR(VLOOKUP($C1241*1,Lookups!$H:$N,7,FALSE),"")</f>
        <v>Liquor</v>
      </c>
      <c r="AF1241" s="3" t="str">
        <f>VLOOKUP(B1241*1,Stores!$A:$C,3,FALSE)</f>
        <v>DFG</v>
      </c>
    </row>
    <row r="1242" spans="1:32">
      <c r="A1242" s="3" t="s">
        <v>917</v>
      </c>
      <c r="B1242" s="3" t="s">
        <v>934</v>
      </c>
      <c r="C1242" s="3">
        <v>999236</v>
      </c>
      <c r="D1242" s="3" t="s">
        <v>918</v>
      </c>
      <c r="E1242" s="3" t="s">
        <v>573</v>
      </c>
      <c r="F1242" s="3">
        <v>2016</v>
      </c>
      <c r="G1242" s="164">
        <v>0</v>
      </c>
      <c r="H1242" s="3">
        <v>536.452</v>
      </c>
      <c r="I1242" s="3">
        <v>527.9855</v>
      </c>
      <c r="J1242" s="3">
        <v>991.18599999999981</v>
      </c>
      <c r="K1242" s="3">
        <v>1397.5429999999999</v>
      </c>
      <c r="L1242" s="3">
        <v>969.15</v>
      </c>
      <c r="M1242" s="3">
        <v>1273.4475599999998</v>
      </c>
      <c r="N1242" s="3">
        <v>1190.7</v>
      </c>
      <c r="O1242" s="3">
        <v>1247.5679999999998</v>
      </c>
      <c r="P1242" s="3">
        <v>893.02499999999998</v>
      </c>
      <c r="Q1242" s="3">
        <v>2641.8349999999996</v>
      </c>
      <c r="R1242" s="3">
        <v>481.66300000000001</v>
      </c>
      <c r="S1242" s="3">
        <v>746.83349999999984</v>
      </c>
      <c r="T1242" s="3">
        <v>1140.4014999999999</v>
      </c>
      <c r="U1242" s="3">
        <v>14037.790059999998</v>
      </c>
      <c r="V1242" s="163">
        <f ca="1">SUM(INDIRECT(Inputs!$C$11&amp;ROW()&amp;":"&amp;Inputs!$C$12&amp;ROW()))</f>
        <v>2641.8349999999996</v>
      </c>
      <c r="W1242" s="163">
        <f ca="1">SUM(INDIRECT(Inputs!$C$13&amp;ROW()&amp;":"&amp;Inputs!$C$14&amp;ROW()))</f>
        <v>11668.892059999996</v>
      </c>
      <c r="X1242" s="3" t="str">
        <f>IF(COUNTIFS(Lookups!$A:$A,C1242)=1,"Gross Sales","")</f>
        <v/>
      </c>
      <c r="Y1242" s="3" t="str">
        <f>IF(COUNTIFS(Lookups!$D:$D,C1242)=1,"Bar Sales","")</f>
        <v/>
      </c>
      <c r="Z1242" s="3" t="str">
        <f>IFERROR(VLOOKUP(C1242*1,Lookups!$D:$F,3,FALSE),"")</f>
        <v/>
      </c>
      <c r="AA1242" s="3" t="str">
        <f>IFERROR(VLOOKUP($C1242*1,Lookups!$H:$N,3,FALSE),"")</f>
        <v>Sales</v>
      </c>
      <c r="AB1242" s="3" t="str">
        <f>IFERROR(VLOOKUP($C1242*1,Lookups!$H:$N,4,FALSE),"")</f>
        <v>Lunch</v>
      </c>
      <c r="AC1242" s="3" t="str">
        <f>IFERROR(VLOOKUP($C1242*1,Lookups!$H:$N,5,FALSE),"")</f>
        <v>Bar</v>
      </c>
      <c r="AD1242" s="3" t="str">
        <f>IFERROR(VLOOKUP($C1242*1,Lookups!$H:$N,6,FALSE),"")</f>
        <v>Bev</v>
      </c>
      <c r="AE1242" s="3" t="str">
        <f>IFERROR(VLOOKUP($C1242*1,Lookups!$H:$N,7,FALSE),"")</f>
        <v>Liquor</v>
      </c>
      <c r="AF1242" s="3" t="str">
        <f>VLOOKUP(B1242*1,Stores!$A:$C,3,FALSE)</f>
        <v>DFG</v>
      </c>
    </row>
    <row r="1243" spans="1:32">
      <c r="A1243" s="3" t="s">
        <v>917</v>
      </c>
      <c r="B1243" s="3" t="s">
        <v>935</v>
      </c>
      <c r="C1243" s="3">
        <v>999236</v>
      </c>
      <c r="D1243" s="3" t="s">
        <v>918</v>
      </c>
      <c r="E1243" s="3" t="s">
        <v>573</v>
      </c>
      <c r="F1243" s="3">
        <v>2016</v>
      </c>
      <c r="G1243" s="164">
        <v>0</v>
      </c>
      <c r="H1243" s="3">
        <v>1280.5060099999998</v>
      </c>
      <c r="I1243" s="3">
        <v>1502.9887599999997</v>
      </c>
      <c r="J1243" s="3">
        <v>1708.1402799999998</v>
      </c>
      <c r="K1243" s="3">
        <v>1879.2234999999998</v>
      </c>
      <c r="L1243" s="3">
        <v>1450.3999999999999</v>
      </c>
      <c r="M1243" s="3">
        <v>1732.8429999999996</v>
      </c>
      <c r="N1243" s="3">
        <v>1108.653</v>
      </c>
      <c r="O1243" s="3">
        <v>1698.7249999999997</v>
      </c>
      <c r="P1243" s="3">
        <v>1766.7194999999999</v>
      </c>
      <c r="Q1243" s="3">
        <v>1248.7259399999998</v>
      </c>
      <c r="R1243" s="3">
        <v>1204.7230299999997</v>
      </c>
      <c r="S1243" s="3">
        <v>1262.8875</v>
      </c>
      <c r="T1243" s="3">
        <v>1368.521</v>
      </c>
      <c r="U1243" s="3">
        <v>19213.056519999998</v>
      </c>
      <c r="V1243" s="163">
        <f ca="1">SUM(INDIRECT(Inputs!$C$11&amp;ROW()&amp;":"&amp;Inputs!$C$12&amp;ROW()))</f>
        <v>1248.7259399999998</v>
      </c>
      <c r="W1243" s="163">
        <f ca="1">SUM(INDIRECT(Inputs!$C$13&amp;ROW()&amp;":"&amp;Inputs!$C$14&amp;ROW()))</f>
        <v>15376.924989999998</v>
      </c>
      <c r="X1243" s="3" t="str">
        <f>IF(COUNTIFS(Lookups!$A:$A,C1243)=1,"Gross Sales","")</f>
        <v/>
      </c>
      <c r="Y1243" s="3" t="str">
        <f>IF(COUNTIFS(Lookups!$D:$D,C1243)=1,"Bar Sales","")</f>
        <v/>
      </c>
      <c r="Z1243" s="3" t="str">
        <f>IFERROR(VLOOKUP(C1243*1,Lookups!$D:$F,3,FALSE),"")</f>
        <v/>
      </c>
      <c r="AA1243" s="3" t="str">
        <f>IFERROR(VLOOKUP($C1243*1,Lookups!$H:$N,3,FALSE),"")</f>
        <v>Sales</v>
      </c>
      <c r="AB1243" s="3" t="str">
        <f>IFERROR(VLOOKUP($C1243*1,Lookups!$H:$N,4,FALSE),"")</f>
        <v>Lunch</v>
      </c>
      <c r="AC1243" s="3" t="str">
        <f>IFERROR(VLOOKUP($C1243*1,Lookups!$H:$N,5,FALSE),"")</f>
        <v>Bar</v>
      </c>
      <c r="AD1243" s="3" t="str">
        <f>IFERROR(VLOOKUP($C1243*1,Lookups!$H:$N,6,FALSE),"")</f>
        <v>Bev</v>
      </c>
      <c r="AE1243" s="3" t="str">
        <f>IFERROR(VLOOKUP($C1243*1,Lookups!$H:$N,7,FALSE),"")</f>
        <v>Liquor</v>
      </c>
      <c r="AF1243" s="3" t="str">
        <f>VLOOKUP(B1243*1,Stores!$A:$C,3,FALSE)</f>
        <v>DFG</v>
      </c>
    </row>
    <row r="1244" spans="1:32">
      <c r="A1244" s="3" t="s">
        <v>917</v>
      </c>
      <c r="B1244" s="3" t="s">
        <v>936</v>
      </c>
      <c r="C1244" s="3">
        <v>999236</v>
      </c>
      <c r="D1244" s="3" t="s">
        <v>918</v>
      </c>
      <c r="E1244" s="3" t="s">
        <v>573</v>
      </c>
      <c r="F1244" s="3">
        <v>2016</v>
      </c>
      <c r="G1244" s="164">
        <v>0</v>
      </c>
      <c r="H1244" s="3">
        <v>2736.3659400000001</v>
      </c>
      <c r="I1244" s="3">
        <v>3224.1677999999997</v>
      </c>
      <c r="J1244" s="3">
        <v>2934.0083499999996</v>
      </c>
      <c r="K1244" s="3">
        <v>2947.5288499999997</v>
      </c>
      <c r="L1244" s="3">
        <v>2358.1798799999997</v>
      </c>
      <c r="M1244" s="3">
        <v>3027.4776000000002</v>
      </c>
      <c r="N1244" s="3">
        <v>2598.3115200000002</v>
      </c>
      <c r="O1244" s="3">
        <v>2619.2541199999996</v>
      </c>
      <c r="P1244" s="3">
        <v>2863.8590399999998</v>
      </c>
      <c r="Q1244" s="3">
        <v>2616.0853599999996</v>
      </c>
      <c r="R1244" s="3">
        <v>1563.6756799999998</v>
      </c>
      <c r="S1244" s="3">
        <v>2116.3846199999998</v>
      </c>
      <c r="T1244" s="3">
        <v>2348.3880000000004</v>
      </c>
      <c r="U1244" s="3">
        <v>33953.686760000004</v>
      </c>
      <c r="V1244" s="163">
        <f ca="1">SUM(INDIRECT(Inputs!$C$11&amp;ROW()&amp;":"&amp;Inputs!$C$12&amp;ROW()))</f>
        <v>2616.0853599999996</v>
      </c>
      <c r="W1244" s="163">
        <f ca="1">SUM(INDIRECT(Inputs!$C$13&amp;ROW()&amp;":"&amp;Inputs!$C$14&amp;ROW()))</f>
        <v>27925.23846</v>
      </c>
      <c r="X1244" s="3" t="str">
        <f>IF(COUNTIFS(Lookups!$A:$A,C1244)=1,"Gross Sales","")</f>
        <v/>
      </c>
      <c r="Y1244" s="3" t="str">
        <f>IF(COUNTIFS(Lookups!$D:$D,C1244)=1,"Bar Sales","")</f>
        <v/>
      </c>
      <c r="Z1244" s="3" t="str">
        <f>IFERROR(VLOOKUP(C1244*1,Lookups!$D:$F,3,FALSE),"")</f>
        <v/>
      </c>
      <c r="AA1244" s="3" t="str">
        <f>IFERROR(VLOOKUP($C1244*1,Lookups!$H:$N,3,FALSE),"")</f>
        <v>Sales</v>
      </c>
      <c r="AB1244" s="3" t="str">
        <f>IFERROR(VLOOKUP($C1244*1,Lookups!$H:$N,4,FALSE),"")</f>
        <v>Lunch</v>
      </c>
      <c r="AC1244" s="3" t="str">
        <f>IFERROR(VLOOKUP($C1244*1,Lookups!$H:$N,5,FALSE),"")</f>
        <v>Bar</v>
      </c>
      <c r="AD1244" s="3" t="str">
        <f>IFERROR(VLOOKUP($C1244*1,Lookups!$H:$N,6,FALSE),"")</f>
        <v>Bev</v>
      </c>
      <c r="AE1244" s="3" t="str">
        <f>IFERROR(VLOOKUP($C1244*1,Lookups!$H:$N,7,FALSE),"")</f>
        <v>Liquor</v>
      </c>
      <c r="AF1244" s="3" t="str">
        <f>VLOOKUP(B1244*1,Stores!$A:$C,3,FALSE)</f>
        <v>DFG</v>
      </c>
    </row>
    <row r="1245" spans="1:32">
      <c r="A1245" s="3" t="s">
        <v>917</v>
      </c>
      <c r="B1245" s="3" t="s">
        <v>937</v>
      </c>
      <c r="C1245" s="3">
        <v>999236</v>
      </c>
      <c r="D1245" s="3" t="s">
        <v>918</v>
      </c>
      <c r="E1245" s="3" t="s">
        <v>573</v>
      </c>
      <c r="F1245" s="3">
        <v>2016</v>
      </c>
      <c r="G1245" s="164">
        <v>0</v>
      </c>
      <c r="H1245" s="3">
        <v>1863.0920000000001</v>
      </c>
      <c r="I1245" s="3">
        <v>1567.3</v>
      </c>
      <c r="J1245" s="3">
        <v>1053.8709999999999</v>
      </c>
      <c r="K1245" s="3">
        <v>1435.8679999999999</v>
      </c>
      <c r="L1245" s="3">
        <v>1383.3434999999999</v>
      </c>
      <c r="M1245" s="3">
        <v>1178.6228999999998</v>
      </c>
      <c r="N1245" s="3">
        <v>612.9899999999999</v>
      </c>
      <c r="O1245" s="3">
        <v>1026.48</v>
      </c>
      <c r="P1245" s="3">
        <v>915.67349999999988</v>
      </c>
      <c r="Q1245" s="3">
        <v>1212.4530600000001</v>
      </c>
      <c r="R1245" s="3">
        <v>856.86720000000003</v>
      </c>
      <c r="S1245" s="3">
        <v>1170.4069999999999</v>
      </c>
      <c r="T1245" s="3">
        <v>1201.578</v>
      </c>
      <c r="U1245" s="3">
        <v>15478.546159999996</v>
      </c>
      <c r="V1245" s="163">
        <f ca="1">SUM(INDIRECT(Inputs!$C$11&amp;ROW()&amp;":"&amp;Inputs!$C$12&amp;ROW()))</f>
        <v>1212.4530600000001</v>
      </c>
      <c r="W1245" s="163">
        <f ca="1">SUM(INDIRECT(Inputs!$C$13&amp;ROW()&amp;":"&amp;Inputs!$C$14&amp;ROW()))</f>
        <v>12249.693959999997</v>
      </c>
      <c r="X1245" s="3" t="str">
        <f>IF(COUNTIFS(Lookups!$A:$A,C1245)=1,"Gross Sales","")</f>
        <v/>
      </c>
      <c r="Y1245" s="3" t="str">
        <f>IF(COUNTIFS(Lookups!$D:$D,C1245)=1,"Bar Sales","")</f>
        <v/>
      </c>
      <c r="Z1245" s="3" t="str">
        <f>IFERROR(VLOOKUP(C1245*1,Lookups!$D:$F,3,FALSE),"")</f>
        <v/>
      </c>
      <c r="AA1245" s="3" t="str">
        <f>IFERROR(VLOOKUP($C1245*1,Lookups!$H:$N,3,FALSE),"")</f>
        <v>Sales</v>
      </c>
      <c r="AB1245" s="3" t="str">
        <f>IFERROR(VLOOKUP($C1245*1,Lookups!$H:$N,4,FALSE),"")</f>
        <v>Lunch</v>
      </c>
      <c r="AC1245" s="3" t="str">
        <f>IFERROR(VLOOKUP($C1245*1,Lookups!$H:$N,5,FALSE),"")</f>
        <v>Bar</v>
      </c>
      <c r="AD1245" s="3" t="str">
        <f>IFERROR(VLOOKUP($C1245*1,Lookups!$H:$N,6,FALSE),"")</f>
        <v>Bev</v>
      </c>
      <c r="AE1245" s="3" t="str">
        <f>IFERROR(VLOOKUP($C1245*1,Lookups!$H:$N,7,FALSE),"")</f>
        <v>Liquor</v>
      </c>
      <c r="AF1245" s="3" t="str">
        <f>VLOOKUP(B1245*1,Stores!$A:$C,3,FALSE)</f>
        <v>DFG</v>
      </c>
    </row>
    <row r="1246" spans="1:32">
      <c r="A1246" s="3" t="s">
        <v>917</v>
      </c>
      <c r="B1246" s="3" t="s">
        <v>938</v>
      </c>
      <c r="C1246" s="3">
        <v>999236</v>
      </c>
      <c r="D1246" s="3" t="s">
        <v>918</v>
      </c>
      <c r="E1246" s="3" t="s">
        <v>573</v>
      </c>
      <c r="F1246" s="3">
        <v>2016</v>
      </c>
      <c r="G1246" s="164">
        <v>0</v>
      </c>
      <c r="H1246" s="3">
        <v>2737.7595000000001</v>
      </c>
      <c r="I1246" s="3">
        <v>2178.0360000000001</v>
      </c>
      <c r="J1246" s="3">
        <v>3234.8119999999999</v>
      </c>
      <c r="K1246" s="3">
        <v>2996.2600499999999</v>
      </c>
      <c r="L1246" s="3">
        <v>2319.50558</v>
      </c>
      <c r="M1246" s="3">
        <v>3101.3779999999997</v>
      </c>
      <c r="N1246" s="3">
        <v>2797.1790000000001</v>
      </c>
      <c r="O1246" s="3">
        <v>2489.0095999999999</v>
      </c>
      <c r="P1246" s="3">
        <v>2622.165</v>
      </c>
      <c r="Q1246" s="3">
        <v>1775.55</v>
      </c>
      <c r="R1246" s="3">
        <v>2194.962</v>
      </c>
      <c r="S1246" s="3">
        <v>3107.0899999999997</v>
      </c>
      <c r="T1246" s="3">
        <v>1895.1586500000001</v>
      </c>
      <c r="U1246" s="3">
        <v>33448.865380000003</v>
      </c>
      <c r="V1246" s="163">
        <f ca="1">SUM(INDIRECT(Inputs!$C$11&amp;ROW()&amp;":"&amp;Inputs!$C$12&amp;ROW()))</f>
        <v>1775.55</v>
      </c>
      <c r="W1246" s="163">
        <f ca="1">SUM(INDIRECT(Inputs!$C$13&amp;ROW()&amp;":"&amp;Inputs!$C$14&amp;ROW()))</f>
        <v>26251.654730000002</v>
      </c>
      <c r="X1246" s="3" t="str">
        <f>IF(COUNTIFS(Lookups!$A:$A,C1246)=1,"Gross Sales","")</f>
        <v/>
      </c>
      <c r="Y1246" s="3" t="str">
        <f>IF(COUNTIFS(Lookups!$D:$D,C1246)=1,"Bar Sales","")</f>
        <v/>
      </c>
      <c r="Z1246" s="3" t="str">
        <f>IFERROR(VLOOKUP(C1246*1,Lookups!$D:$F,3,FALSE),"")</f>
        <v/>
      </c>
      <c r="AA1246" s="3" t="str">
        <f>IFERROR(VLOOKUP($C1246*1,Lookups!$H:$N,3,FALSE),"")</f>
        <v>Sales</v>
      </c>
      <c r="AB1246" s="3" t="str">
        <f>IFERROR(VLOOKUP($C1246*1,Lookups!$H:$N,4,FALSE),"")</f>
        <v>Lunch</v>
      </c>
      <c r="AC1246" s="3" t="str">
        <f>IFERROR(VLOOKUP($C1246*1,Lookups!$H:$N,5,FALSE),"")</f>
        <v>Bar</v>
      </c>
      <c r="AD1246" s="3" t="str">
        <f>IFERROR(VLOOKUP($C1246*1,Lookups!$H:$N,6,FALSE),"")</f>
        <v>Bev</v>
      </c>
      <c r="AE1246" s="3" t="str">
        <f>IFERROR(VLOOKUP($C1246*1,Lookups!$H:$N,7,FALSE),"")</f>
        <v>Liquor</v>
      </c>
      <c r="AF1246" s="3" t="str">
        <f>VLOOKUP(B1246*1,Stores!$A:$C,3,FALSE)</f>
        <v>DFG</v>
      </c>
    </row>
    <row r="1247" spans="1:32">
      <c r="A1247" s="3" t="s">
        <v>917</v>
      </c>
      <c r="B1247" s="3" t="s">
        <v>939</v>
      </c>
      <c r="C1247" s="3">
        <v>999236</v>
      </c>
      <c r="D1247" s="3" t="s">
        <v>918</v>
      </c>
      <c r="E1247" s="3" t="s">
        <v>573</v>
      </c>
      <c r="F1247" s="3">
        <v>2016</v>
      </c>
      <c r="G1247" s="164">
        <v>0</v>
      </c>
      <c r="H1247" s="3">
        <v>1754.6692800000003</v>
      </c>
      <c r="I1247" s="3">
        <v>1486.7458899999997</v>
      </c>
      <c r="J1247" s="3">
        <v>1115.12436</v>
      </c>
      <c r="K1247" s="3">
        <v>1463.95228</v>
      </c>
      <c r="L1247" s="3">
        <v>1192.0659099999998</v>
      </c>
      <c r="M1247" s="3">
        <v>1320.6928</v>
      </c>
      <c r="N1247" s="3">
        <v>1185.80105</v>
      </c>
      <c r="O1247" s="3">
        <v>877.60133999999994</v>
      </c>
      <c r="P1247" s="3">
        <v>1259.8185600000002</v>
      </c>
      <c r="Q1247" s="3">
        <v>760.48819000000003</v>
      </c>
      <c r="R1247" s="3">
        <v>1465.8967399999999</v>
      </c>
      <c r="S1247" s="3">
        <v>1984.8361400000001</v>
      </c>
      <c r="T1247" s="3">
        <v>2440.7787600000001</v>
      </c>
      <c r="U1247" s="3">
        <v>18308.471299999997</v>
      </c>
      <c r="V1247" s="163">
        <f ca="1">SUM(INDIRECT(Inputs!$C$11&amp;ROW()&amp;":"&amp;Inputs!$C$12&amp;ROW()))</f>
        <v>760.48819000000003</v>
      </c>
      <c r="W1247" s="163">
        <f ca="1">SUM(INDIRECT(Inputs!$C$13&amp;ROW()&amp;":"&amp;Inputs!$C$14&amp;ROW()))</f>
        <v>12416.959659999999</v>
      </c>
      <c r="X1247" s="3" t="str">
        <f>IF(COUNTIFS(Lookups!$A:$A,C1247)=1,"Gross Sales","")</f>
        <v/>
      </c>
      <c r="Y1247" s="3" t="str">
        <f>IF(COUNTIFS(Lookups!$D:$D,C1247)=1,"Bar Sales","")</f>
        <v/>
      </c>
      <c r="Z1247" s="3" t="str">
        <f>IFERROR(VLOOKUP(C1247*1,Lookups!$D:$F,3,FALSE),"")</f>
        <v/>
      </c>
      <c r="AA1247" s="3" t="str">
        <f>IFERROR(VLOOKUP($C1247*1,Lookups!$H:$N,3,FALSE),"")</f>
        <v>Sales</v>
      </c>
      <c r="AB1247" s="3" t="str">
        <f>IFERROR(VLOOKUP($C1247*1,Lookups!$H:$N,4,FALSE),"")</f>
        <v>Lunch</v>
      </c>
      <c r="AC1247" s="3" t="str">
        <f>IFERROR(VLOOKUP($C1247*1,Lookups!$H:$N,5,FALSE),"")</f>
        <v>Bar</v>
      </c>
      <c r="AD1247" s="3" t="str">
        <f>IFERROR(VLOOKUP($C1247*1,Lookups!$H:$N,6,FALSE),"")</f>
        <v>Bev</v>
      </c>
      <c r="AE1247" s="3" t="str">
        <f>IFERROR(VLOOKUP($C1247*1,Lookups!$H:$N,7,FALSE),"")</f>
        <v>Liquor</v>
      </c>
      <c r="AF1247" s="3" t="str">
        <f>VLOOKUP(B1247*1,Stores!$A:$C,3,FALSE)</f>
        <v>DFG</v>
      </c>
    </row>
    <row r="1248" spans="1:32">
      <c r="A1248" s="3" t="s">
        <v>917</v>
      </c>
      <c r="B1248" s="3" t="s">
        <v>940</v>
      </c>
      <c r="C1248" s="3">
        <v>999236</v>
      </c>
      <c r="D1248" s="3" t="s">
        <v>918</v>
      </c>
      <c r="E1248" s="3" t="s">
        <v>573</v>
      </c>
      <c r="F1248" s="3">
        <v>2016</v>
      </c>
      <c r="G1248" s="164">
        <v>0</v>
      </c>
      <c r="H1248" s="3">
        <v>3309.52664</v>
      </c>
      <c r="I1248" s="3">
        <v>2659.0584999999992</v>
      </c>
      <c r="J1248" s="3">
        <v>2473.8811999999998</v>
      </c>
      <c r="K1248" s="3">
        <v>2504.9758999999999</v>
      </c>
      <c r="L1248" s="3">
        <v>2903.4254899999996</v>
      </c>
      <c r="M1248" s="3">
        <v>2715.5173500000001</v>
      </c>
      <c r="N1248" s="3">
        <v>3177.5741199999998</v>
      </c>
      <c r="O1248" s="3">
        <v>2678.2982099999995</v>
      </c>
      <c r="P1248" s="3">
        <v>2721.0640799999996</v>
      </c>
      <c r="Q1248" s="3">
        <v>2339.1312000000003</v>
      </c>
      <c r="R1248" s="3">
        <v>2666.4168300000001</v>
      </c>
      <c r="S1248" s="3">
        <v>3252.9151200000001</v>
      </c>
      <c r="T1248" s="3">
        <v>2371.1799999999998</v>
      </c>
      <c r="U1248" s="3">
        <v>35772.964639999998</v>
      </c>
      <c r="V1248" s="163">
        <f ca="1">SUM(INDIRECT(Inputs!$C$11&amp;ROW()&amp;":"&amp;Inputs!$C$12&amp;ROW()))</f>
        <v>2339.1312000000003</v>
      </c>
      <c r="W1248" s="163">
        <f ca="1">SUM(INDIRECT(Inputs!$C$13&amp;ROW()&amp;":"&amp;Inputs!$C$14&amp;ROW()))</f>
        <v>27482.452690000002</v>
      </c>
      <c r="X1248" s="3" t="str">
        <f>IF(COUNTIFS(Lookups!$A:$A,C1248)=1,"Gross Sales","")</f>
        <v/>
      </c>
      <c r="Y1248" s="3" t="str">
        <f>IF(COUNTIFS(Lookups!$D:$D,C1248)=1,"Bar Sales","")</f>
        <v/>
      </c>
      <c r="Z1248" s="3" t="str">
        <f>IFERROR(VLOOKUP(C1248*1,Lookups!$D:$F,3,FALSE),"")</f>
        <v/>
      </c>
      <c r="AA1248" s="3" t="str">
        <f>IFERROR(VLOOKUP($C1248*1,Lookups!$H:$N,3,FALSE),"")</f>
        <v>Sales</v>
      </c>
      <c r="AB1248" s="3" t="str">
        <f>IFERROR(VLOOKUP($C1248*1,Lookups!$H:$N,4,FALSE),"")</f>
        <v>Lunch</v>
      </c>
      <c r="AC1248" s="3" t="str">
        <f>IFERROR(VLOOKUP($C1248*1,Lookups!$H:$N,5,FALSE),"")</f>
        <v>Bar</v>
      </c>
      <c r="AD1248" s="3" t="str">
        <f>IFERROR(VLOOKUP($C1248*1,Lookups!$H:$N,6,FALSE),"")</f>
        <v>Bev</v>
      </c>
      <c r="AE1248" s="3" t="str">
        <f>IFERROR(VLOOKUP($C1248*1,Lookups!$H:$N,7,FALSE),"")</f>
        <v>Liquor</v>
      </c>
      <c r="AF1248" s="3" t="str">
        <f>VLOOKUP(B1248*1,Stores!$A:$C,3,FALSE)</f>
        <v>DFG</v>
      </c>
    </row>
    <row r="1249" spans="1:32">
      <c r="A1249" s="3" t="s">
        <v>917</v>
      </c>
      <c r="B1249" s="3" t="s">
        <v>941</v>
      </c>
      <c r="C1249" s="3">
        <v>999236</v>
      </c>
      <c r="D1249" s="3" t="s">
        <v>918</v>
      </c>
      <c r="E1249" s="3" t="s">
        <v>573</v>
      </c>
      <c r="F1249" s="3">
        <v>2016</v>
      </c>
      <c r="G1249" s="164">
        <v>0</v>
      </c>
      <c r="H1249" s="3">
        <v>2273.6315</v>
      </c>
      <c r="I1249" s="3">
        <v>2041.6435199999999</v>
      </c>
      <c r="J1249" s="3">
        <v>2050.0218199999999</v>
      </c>
      <c r="K1249" s="3">
        <v>1797.6678999999997</v>
      </c>
      <c r="L1249" s="3">
        <v>1774.4614999999997</v>
      </c>
      <c r="M1249" s="3">
        <v>1558.1943999999999</v>
      </c>
      <c r="N1249" s="3">
        <v>2288.8704299999999</v>
      </c>
      <c r="O1249" s="3">
        <v>2511.1810499999997</v>
      </c>
      <c r="P1249" s="3">
        <v>2445.1134400000001</v>
      </c>
      <c r="Q1249" s="3">
        <v>1891.4784</v>
      </c>
      <c r="R1249" s="3">
        <v>1579.0525799999998</v>
      </c>
      <c r="S1249" s="3">
        <v>2922.8345999999997</v>
      </c>
      <c r="T1249" s="3">
        <v>2472.4153999999999</v>
      </c>
      <c r="U1249" s="3">
        <v>27606.56654</v>
      </c>
      <c r="V1249" s="163">
        <f ca="1">SUM(INDIRECT(Inputs!$C$11&amp;ROW()&amp;":"&amp;Inputs!$C$12&amp;ROW()))</f>
        <v>1891.4784</v>
      </c>
      <c r="W1249" s="163">
        <f ca="1">SUM(INDIRECT(Inputs!$C$13&amp;ROW()&amp;":"&amp;Inputs!$C$14&amp;ROW()))</f>
        <v>20632.26396</v>
      </c>
      <c r="X1249" s="3" t="str">
        <f>IF(COUNTIFS(Lookups!$A:$A,C1249)=1,"Gross Sales","")</f>
        <v/>
      </c>
      <c r="Y1249" s="3" t="str">
        <f>IF(COUNTIFS(Lookups!$D:$D,C1249)=1,"Bar Sales","")</f>
        <v/>
      </c>
      <c r="Z1249" s="3" t="str">
        <f>IFERROR(VLOOKUP(C1249*1,Lookups!$D:$F,3,FALSE),"")</f>
        <v/>
      </c>
      <c r="AA1249" s="3" t="str">
        <f>IFERROR(VLOOKUP($C1249*1,Lookups!$H:$N,3,FALSE),"")</f>
        <v>Sales</v>
      </c>
      <c r="AB1249" s="3" t="str">
        <f>IFERROR(VLOOKUP($C1249*1,Lookups!$H:$N,4,FALSE),"")</f>
        <v>Lunch</v>
      </c>
      <c r="AC1249" s="3" t="str">
        <f>IFERROR(VLOOKUP($C1249*1,Lookups!$H:$N,5,FALSE),"")</f>
        <v>Bar</v>
      </c>
      <c r="AD1249" s="3" t="str">
        <f>IFERROR(VLOOKUP($C1249*1,Lookups!$H:$N,6,FALSE),"")</f>
        <v>Bev</v>
      </c>
      <c r="AE1249" s="3" t="str">
        <f>IFERROR(VLOOKUP($C1249*1,Lookups!$H:$N,7,FALSE),"")</f>
        <v>Liquor</v>
      </c>
      <c r="AF1249" s="3" t="str">
        <f>VLOOKUP(B1249*1,Stores!$A:$C,3,FALSE)</f>
        <v>DFG</v>
      </c>
    </row>
    <row r="1250" spans="1:32">
      <c r="A1250" s="3" t="s">
        <v>917</v>
      </c>
      <c r="B1250" s="3" t="s">
        <v>942</v>
      </c>
      <c r="C1250" s="3">
        <v>999236</v>
      </c>
      <c r="D1250" s="3" t="s">
        <v>918</v>
      </c>
      <c r="E1250" s="3" t="s">
        <v>573</v>
      </c>
      <c r="F1250" s="3">
        <v>2016</v>
      </c>
      <c r="G1250" s="164">
        <v>0</v>
      </c>
      <c r="H1250" s="3">
        <v>3565.6950000000002</v>
      </c>
      <c r="I1250" s="3">
        <v>2887.9647999999997</v>
      </c>
      <c r="J1250" s="3">
        <v>2760.8804999999998</v>
      </c>
      <c r="K1250" s="3">
        <v>3037.6639999999998</v>
      </c>
      <c r="L1250" s="3">
        <v>2949.2469999999998</v>
      </c>
      <c r="M1250" s="3">
        <v>3678.1359999999995</v>
      </c>
      <c r="N1250" s="3">
        <v>3140.4638999999993</v>
      </c>
      <c r="O1250" s="3">
        <v>2892.3929999999996</v>
      </c>
      <c r="P1250" s="3">
        <v>4085.8824999999997</v>
      </c>
      <c r="Q1250" s="3">
        <v>2743.9719999999998</v>
      </c>
      <c r="R1250" s="3">
        <v>3898.6693199999995</v>
      </c>
      <c r="S1250" s="3">
        <v>3525.4264499999995</v>
      </c>
      <c r="T1250" s="3">
        <v>5849.0868799999998</v>
      </c>
      <c r="U1250" s="3">
        <v>45015.481349999995</v>
      </c>
      <c r="V1250" s="163">
        <f ca="1">SUM(INDIRECT(Inputs!$C$11&amp;ROW()&amp;":"&amp;Inputs!$C$12&amp;ROW()))</f>
        <v>2743.9719999999998</v>
      </c>
      <c r="W1250" s="163">
        <f ca="1">SUM(INDIRECT(Inputs!$C$13&amp;ROW()&amp;":"&amp;Inputs!$C$14&amp;ROW()))</f>
        <v>31742.298699999992</v>
      </c>
      <c r="X1250" s="3" t="str">
        <f>IF(COUNTIFS(Lookups!$A:$A,C1250)=1,"Gross Sales","")</f>
        <v/>
      </c>
      <c r="Y1250" s="3" t="str">
        <f>IF(COUNTIFS(Lookups!$D:$D,C1250)=1,"Bar Sales","")</f>
        <v/>
      </c>
      <c r="Z1250" s="3" t="str">
        <f>IFERROR(VLOOKUP(C1250*1,Lookups!$D:$F,3,FALSE),"")</f>
        <v/>
      </c>
      <c r="AA1250" s="3" t="str">
        <f>IFERROR(VLOOKUP($C1250*1,Lookups!$H:$N,3,FALSE),"")</f>
        <v>Sales</v>
      </c>
      <c r="AB1250" s="3" t="str">
        <f>IFERROR(VLOOKUP($C1250*1,Lookups!$H:$N,4,FALSE),"")</f>
        <v>Lunch</v>
      </c>
      <c r="AC1250" s="3" t="str">
        <f>IFERROR(VLOOKUP($C1250*1,Lookups!$H:$N,5,FALSE),"")</f>
        <v>Bar</v>
      </c>
      <c r="AD1250" s="3" t="str">
        <f>IFERROR(VLOOKUP($C1250*1,Lookups!$H:$N,6,FALSE),"")</f>
        <v>Bev</v>
      </c>
      <c r="AE1250" s="3" t="str">
        <f>IFERROR(VLOOKUP($C1250*1,Lookups!$H:$N,7,FALSE),"")</f>
        <v>Liquor</v>
      </c>
      <c r="AF1250" s="3" t="str">
        <f>VLOOKUP(B1250*1,Stores!$A:$C,3,FALSE)</f>
        <v>DFG</v>
      </c>
    </row>
    <row r="1251" spans="1:32">
      <c r="A1251" s="3" t="s">
        <v>917</v>
      </c>
      <c r="B1251" s="3" t="s">
        <v>943</v>
      </c>
      <c r="C1251" s="3">
        <v>999236</v>
      </c>
      <c r="D1251" s="3" t="s">
        <v>918</v>
      </c>
      <c r="E1251" s="3" t="s">
        <v>573</v>
      </c>
      <c r="F1251" s="3">
        <v>2016</v>
      </c>
      <c r="G1251" s="164">
        <v>0</v>
      </c>
      <c r="H1251" s="3">
        <v>589.1431</v>
      </c>
      <c r="I1251" s="3">
        <v>556.91999999999996</v>
      </c>
      <c r="J1251" s="3">
        <v>780.22349999999994</v>
      </c>
      <c r="K1251" s="3">
        <v>891.90499999999997</v>
      </c>
      <c r="L1251" s="3">
        <v>706.03168999999991</v>
      </c>
      <c r="M1251" s="3">
        <v>437.85699999999991</v>
      </c>
      <c r="N1251" s="3">
        <v>669.3119999999999</v>
      </c>
      <c r="O1251" s="3">
        <v>543.9</v>
      </c>
      <c r="P1251" s="3">
        <v>591.50699999999983</v>
      </c>
      <c r="Q1251" s="3">
        <v>855.87599999999998</v>
      </c>
      <c r="R1251" s="3">
        <v>624.85149999999999</v>
      </c>
      <c r="S1251" s="3">
        <v>761.82399999999996</v>
      </c>
      <c r="T1251" s="3">
        <v>733.15199999999993</v>
      </c>
      <c r="U1251" s="3">
        <v>8742.5027899999986</v>
      </c>
      <c r="V1251" s="163">
        <f ca="1">SUM(INDIRECT(Inputs!$C$11&amp;ROW()&amp;":"&amp;Inputs!$C$12&amp;ROW()))</f>
        <v>855.87599999999998</v>
      </c>
      <c r="W1251" s="163">
        <f ca="1">SUM(INDIRECT(Inputs!$C$13&amp;ROW()&amp;":"&amp;Inputs!$C$14&amp;ROW()))</f>
        <v>6622.6752899999992</v>
      </c>
      <c r="X1251" s="3" t="str">
        <f>IF(COUNTIFS(Lookups!$A:$A,C1251)=1,"Gross Sales","")</f>
        <v/>
      </c>
      <c r="Y1251" s="3" t="str">
        <f>IF(COUNTIFS(Lookups!$D:$D,C1251)=1,"Bar Sales","")</f>
        <v/>
      </c>
      <c r="Z1251" s="3" t="str">
        <f>IFERROR(VLOOKUP(C1251*1,Lookups!$D:$F,3,FALSE),"")</f>
        <v/>
      </c>
      <c r="AA1251" s="3" t="str">
        <f>IFERROR(VLOOKUP($C1251*1,Lookups!$H:$N,3,FALSE),"")</f>
        <v>Sales</v>
      </c>
      <c r="AB1251" s="3" t="str">
        <f>IFERROR(VLOOKUP($C1251*1,Lookups!$H:$N,4,FALSE),"")</f>
        <v>Lunch</v>
      </c>
      <c r="AC1251" s="3" t="str">
        <f>IFERROR(VLOOKUP($C1251*1,Lookups!$H:$N,5,FALSE),"")</f>
        <v>Bar</v>
      </c>
      <c r="AD1251" s="3" t="str">
        <f>IFERROR(VLOOKUP($C1251*1,Lookups!$H:$N,6,FALSE),"")</f>
        <v>Bev</v>
      </c>
      <c r="AE1251" s="3" t="str">
        <f>IFERROR(VLOOKUP($C1251*1,Lookups!$H:$N,7,FALSE),"")</f>
        <v>Liquor</v>
      </c>
      <c r="AF1251" s="3" t="str">
        <f>VLOOKUP(B1251*1,Stores!$A:$C,3,FALSE)</f>
        <v>DFG</v>
      </c>
    </row>
    <row r="1252" spans="1:32">
      <c r="A1252" s="3" t="s">
        <v>917</v>
      </c>
      <c r="B1252" s="3" t="s">
        <v>944</v>
      </c>
      <c r="C1252" s="3">
        <v>999236</v>
      </c>
      <c r="D1252" s="3" t="s">
        <v>918</v>
      </c>
      <c r="E1252" s="3" t="s">
        <v>573</v>
      </c>
      <c r="F1252" s="3">
        <v>2016</v>
      </c>
      <c r="G1252" s="164">
        <v>0</v>
      </c>
      <c r="H1252" s="3">
        <v>1708.7839999999999</v>
      </c>
      <c r="I1252" s="3">
        <v>1466.8154199999999</v>
      </c>
      <c r="J1252" s="3">
        <v>1898.8919599999999</v>
      </c>
      <c r="K1252" s="3">
        <v>1602.8354999999997</v>
      </c>
      <c r="L1252" s="3">
        <v>1540.9345000000001</v>
      </c>
      <c r="M1252" s="3">
        <v>1512.1125599999998</v>
      </c>
      <c r="N1252" s="3">
        <v>1228.192</v>
      </c>
      <c r="O1252" s="3">
        <v>1598.6109999999999</v>
      </c>
      <c r="P1252" s="3">
        <v>1443.204</v>
      </c>
      <c r="Q1252" s="3">
        <v>1458.52</v>
      </c>
      <c r="R1252" s="3">
        <v>1144.1032400000001</v>
      </c>
      <c r="S1252" s="3">
        <v>1845.3806</v>
      </c>
      <c r="T1252" s="3">
        <v>2270.1</v>
      </c>
      <c r="U1252" s="3">
        <v>20718.484779999995</v>
      </c>
      <c r="V1252" s="163">
        <f ca="1">SUM(INDIRECT(Inputs!$C$11&amp;ROW()&amp;":"&amp;Inputs!$C$12&amp;ROW()))</f>
        <v>1458.52</v>
      </c>
      <c r="W1252" s="163">
        <f ca="1">SUM(INDIRECT(Inputs!$C$13&amp;ROW()&amp;":"&amp;Inputs!$C$14&amp;ROW()))</f>
        <v>15458.900939999998</v>
      </c>
      <c r="X1252" s="3" t="str">
        <f>IF(COUNTIFS(Lookups!$A:$A,C1252)=1,"Gross Sales","")</f>
        <v/>
      </c>
      <c r="Y1252" s="3" t="str">
        <f>IF(COUNTIFS(Lookups!$D:$D,C1252)=1,"Bar Sales","")</f>
        <v/>
      </c>
      <c r="Z1252" s="3" t="str">
        <f>IFERROR(VLOOKUP(C1252*1,Lookups!$D:$F,3,FALSE),"")</f>
        <v/>
      </c>
      <c r="AA1252" s="3" t="str">
        <f>IFERROR(VLOOKUP($C1252*1,Lookups!$H:$N,3,FALSE),"")</f>
        <v>Sales</v>
      </c>
      <c r="AB1252" s="3" t="str">
        <f>IFERROR(VLOOKUP($C1252*1,Lookups!$H:$N,4,FALSE),"")</f>
        <v>Lunch</v>
      </c>
      <c r="AC1252" s="3" t="str">
        <f>IFERROR(VLOOKUP($C1252*1,Lookups!$H:$N,5,FALSE),"")</f>
        <v>Bar</v>
      </c>
      <c r="AD1252" s="3" t="str">
        <f>IFERROR(VLOOKUP($C1252*1,Lookups!$H:$N,6,FALSE),"")</f>
        <v>Bev</v>
      </c>
      <c r="AE1252" s="3" t="str">
        <f>IFERROR(VLOOKUP($C1252*1,Lookups!$H:$N,7,FALSE),"")</f>
        <v>Liquor</v>
      </c>
      <c r="AF1252" s="3" t="str">
        <f>VLOOKUP(B1252*1,Stores!$A:$C,3,FALSE)</f>
        <v>DFG</v>
      </c>
    </row>
    <row r="1253" spans="1:32">
      <c r="A1253" s="3" t="s">
        <v>917</v>
      </c>
      <c r="B1253" s="3" t="s">
        <v>945</v>
      </c>
      <c r="C1253" s="3">
        <v>999236</v>
      </c>
      <c r="D1253" s="3" t="s">
        <v>918</v>
      </c>
      <c r="E1253" s="3" t="s">
        <v>573</v>
      </c>
      <c r="F1253" s="3">
        <v>2016</v>
      </c>
      <c r="G1253" s="164">
        <v>0</v>
      </c>
      <c r="H1253" s="3">
        <v>928.6275599999999</v>
      </c>
      <c r="I1253" s="3">
        <v>879.31200000000001</v>
      </c>
      <c r="J1253" s="3">
        <v>816.32249999999999</v>
      </c>
      <c r="K1253" s="3">
        <v>1060.1955</v>
      </c>
      <c r="L1253" s="3">
        <v>1159.7669999999998</v>
      </c>
      <c r="M1253" s="3">
        <v>792.44899999999996</v>
      </c>
      <c r="N1253" s="3">
        <v>909.57999999999993</v>
      </c>
      <c r="O1253" s="3">
        <v>602.94499999999994</v>
      </c>
      <c r="P1253" s="3">
        <v>854.42699999999991</v>
      </c>
      <c r="Q1253" s="3">
        <v>854.66303999999991</v>
      </c>
      <c r="R1253" s="3">
        <v>760.51472000000001</v>
      </c>
      <c r="S1253" s="3">
        <v>1120.5340299999998</v>
      </c>
      <c r="T1253" s="3">
        <v>1522.3109999999999</v>
      </c>
      <c r="U1253" s="3">
        <v>12261.648349999998</v>
      </c>
      <c r="V1253" s="163">
        <f ca="1">SUM(INDIRECT(Inputs!$C$11&amp;ROW()&amp;":"&amp;Inputs!$C$12&amp;ROW()))</f>
        <v>854.66303999999991</v>
      </c>
      <c r="W1253" s="163">
        <f ca="1">SUM(INDIRECT(Inputs!$C$13&amp;ROW()&amp;":"&amp;Inputs!$C$14&amp;ROW()))</f>
        <v>8858.288599999998</v>
      </c>
      <c r="X1253" s="3" t="str">
        <f>IF(COUNTIFS(Lookups!$A:$A,C1253)=1,"Gross Sales","")</f>
        <v/>
      </c>
      <c r="Y1253" s="3" t="str">
        <f>IF(COUNTIFS(Lookups!$D:$D,C1253)=1,"Bar Sales","")</f>
        <v/>
      </c>
      <c r="Z1253" s="3" t="str">
        <f>IFERROR(VLOOKUP(C1253*1,Lookups!$D:$F,3,FALSE),"")</f>
        <v/>
      </c>
      <c r="AA1253" s="3" t="str">
        <f>IFERROR(VLOOKUP($C1253*1,Lookups!$H:$N,3,FALSE),"")</f>
        <v>Sales</v>
      </c>
      <c r="AB1253" s="3" t="str">
        <f>IFERROR(VLOOKUP($C1253*1,Lookups!$H:$N,4,FALSE),"")</f>
        <v>Lunch</v>
      </c>
      <c r="AC1253" s="3" t="str">
        <f>IFERROR(VLOOKUP($C1253*1,Lookups!$H:$N,5,FALSE),"")</f>
        <v>Bar</v>
      </c>
      <c r="AD1253" s="3" t="str">
        <f>IFERROR(VLOOKUP($C1253*1,Lookups!$H:$N,6,FALSE),"")</f>
        <v>Bev</v>
      </c>
      <c r="AE1253" s="3" t="str">
        <f>IFERROR(VLOOKUP($C1253*1,Lookups!$H:$N,7,FALSE),"")</f>
        <v>Liquor</v>
      </c>
      <c r="AF1253" s="3" t="str">
        <f>VLOOKUP(B1253*1,Stores!$A:$C,3,FALSE)</f>
        <v>DFG</v>
      </c>
    </row>
    <row r="1254" spans="1:32">
      <c r="A1254" s="3" t="s">
        <v>917</v>
      </c>
      <c r="B1254" s="3" t="s">
        <v>946</v>
      </c>
      <c r="C1254" s="3">
        <v>999236</v>
      </c>
      <c r="D1254" s="3" t="s">
        <v>918</v>
      </c>
      <c r="E1254" s="3" t="s">
        <v>573</v>
      </c>
      <c r="F1254" s="3">
        <v>2016</v>
      </c>
      <c r="G1254" s="164">
        <v>0</v>
      </c>
      <c r="H1254" s="3">
        <v>553.99651999999992</v>
      </c>
      <c r="I1254" s="3">
        <v>543.18599999999992</v>
      </c>
      <c r="J1254" s="3">
        <v>617.22149999999999</v>
      </c>
      <c r="K1254" s="3">
        <v>597.97548999999992</v>
      </c>
      <c r="L1254" s="3">
        <v>907.42322999999988</v>
      </c>
      <c r="M1254" s="3">
        <v>419.77390000000003</v>
      </c>
      <c r="N1254" s="3">
        <v>934.65749999999991</v>
      </c>
      <c r="O1254" s="3">
        <v>768.86249999999995</v>
      </c>
      <c r="P1254" s="3">
        <v>863.36250000000007</v>
      </c>
      <c r="Q1254" s="3">
        <v>950.80579999999986</v>
      </c>
      <c r="R1254" s="3">
        <v>712.80495999999994</v>
      </c>
      <c r="S1254" s="3">
        <v>1082.4286200000001</v>
      </c>
      <c r="T1254" s="3">
        <v>1315.9185199999999</v>
      </c>
      <c r="U1254" s="3">
        <v>10268.41704</v>
      </c>
      <c r="V1254" s="163">
        <f ca="1">SUM(INDIRECT(Inputs!$C$11&amp;ROW()&amp;":"&amp;Inputs!$C$12&amp;ROW()))</f>
        <v>950.80579999999986</v>
      </c>
      <c r="W1254" s="163">
        <f ca="1">SUM(INDIRECT(Inputs!$C$13&amp;ROW()&amp;":"&amp;Inputs!$C$14&amp;ROW()))</f>
        <v>7157.26494</v>
      </c>
      <c r="X1254" s="3" t="str">
        <f>IF(COUNTIFS(Lookups!$A:$A,C1254)=1,"Gross Sales","")</f>
        <v/>
      </c>
      <c r="Y1254" s="3" t="str">
        <f>IF(COUNTIFS(Lookups!$D:$D,C1254)=1,"Bar Sales","")</f>
        <v/>
      </c>
      <c r="Z1254" s="3" t="str">
        <f>IFERROR(VLOOKUP(C1254*1,Lookups!$D:$F,3,FALSE),"")</f>
        <v/>
      </c>
      <c r="AA1254" s="3" t="str">
        <f>IFERROR(VLOOKUP($C1254*1,Lookups!$H:$N,3,FALSE),"")</f>
        <v>Sales</v>
      </c>
      <c r="AB1254" s="3" t="str">
        <f>IFERROR(VLOOKUP($C1254*1,Lookups!$H:$N,4,FALSE),"")</f>
        <v>Lunch</v>
      </c>
      <c r="AC1254" s="3" t="str">
        <f>IFERROR(VLOOKUP($C1254*1,Lookups!$H:$N,5,FALSE),"")</f>
        <v>Bar</v>
      </c>
      <c r="AD1254" s="3" t="str">
        <f>IFERROR(VLOOKUP($C1254*1,Lookups!$H:$N,6,FALSE),"")</f>
        <v>Bev</v>
      </c>
      <c r="AE1254" s="3" t="str">
        <f>IFERROR(VLOOKUP($C1254*1,Lookups!$H:$N,7,FALSE),"")</f>
        <v>Liquor</v>
      </c>
      <c r="AF1254" s="3" t="str">
        <f>VLOOKUP(B1254*1,Stores!$A:$C,3,FALSE)</f>
        <v>DFG</v>
      </c>
    </row>
    <row r="1255" spans="1:32">
      <c r="A1255" s="3" t="s">
        <v>917</v>
      </c>
      <c r="B1255" s="3" t="s">
        <v>947</v>
      </c>
      <c r="C1255" s="3">
        <v>999236</v>
      </c>
      <c r="D1255" s="3" t="s">
        <v>918</v>
      </c>
      <c r="E1255" s="3" t="s">
        <v>573</v>
      </c>
      <c r="F1255" s="3">
        <v>2016</v>
      </c>
      <c r="G1255" s="164">
        <v>0</v>
      </c>
      <c r="H1255" s="3">
        <v>838.81979999999987</v>
      </c>
      <c r="I1255" s="3">
        <v>1142.6391899999996</v>
      </c>
      <c r="J1255" s="3">
        <v>1352.3530299999998</v>
      </c>
      <c r="K1255" s="3">
        <v>2383.4086499999999</v>
      </c>
      <c r="L1255" s="3">
        <v>1412.0521800000001</v>
      </c>
      <c r="M1255" s="3">
        <v>1664.0064</v>
      </c>
      <c r="N1255" s="3">
        <v>1157.4304</v>
      </c>
      <c r="O1255" s="3">
        <v>1268.4971599999999</v>
      </c>
      <c r="P1255" s="3">
        <v>1555.0912999999998</v>
      </c>
      <c r="Q1255" s="3">
        <v>1201.98939</v>
      </c>
      <c r="R1255" s="3">
        <v>890.31537000000003</v>
      </c>
      <c r="S1255" s="3">
        <v>1407.8973999999998</v>
      </c>
      <c r="T1255" s="3">
        <v>1662.8439099999998</v>
      </c>
      <c r="U1255" s="3">
        <v>17937.34418</v>
      </c>
      <c r="V1255" s="163">
        <f ca="1">SUM(INDIRECT(Inputs!$C$11&amp;ROW()&amp;":"&amp;Inputs!$C$12&amp;ROW()))</f>
        <v>1201.98939</v>
      </c>
      <c r="W1255" s="163">
        <f ca="1">SUM(INDIRECT(Inputs!$C$13&amp;ROW()&amp;":"&amp;Inputs!$C$14&amp;ROW()))</f>
        <v>13976.2875</v>
      </c>
      <c r="X1255" s="3" t="str">
        <f>IF(COUNTIFS(Lookups!$A:$A,C1255)=1,"Gross Sales","")</f>
        <v/>
      </c>
      <c r="Y1255" s="3" t="str">
        <f>IF(COUNTIFS(Lookups!$D:$D,C1255)=1,"Bar Sales","")</f>
        <v/>
      </c>
      <c r="Z1255" s="3" t="str">
        <f>IFERROR(VLOOKUP(C1255*1,Lookups!$D:$F,3,FALSE),"")</f>
        <v/>
      </c>
      <c r="AA1255" s="3" t="str">
        <f>IFERROR(VLOOKUP($C1255*1,Lookups!$H:$N,3,FALSE),"")</f>
        <v>Sales</v>
      </c>
      <c r="AB1255" s="3" t="str">
        <f>IFERROR(VLOOKUP($C1255*1,Lookups!$H:$N,4,FALSE),"")</f>
        <v>Lunch</v>
      </c>
      <c r="AC1255" s="3" t="str">
        <f>IFERROR(VLOOKUP($C1255*1,Lookups!$H:$N,5,FALSE),"")</f>
        <v>Bar</v>
      </c>
      <c r="AD1255" s="3" t="str">
        <f>IFERROR(VLOOKUP($C1255*1,Lookups!$H:$N,6,FALSE),"")</f>
        <v>Bev</v>
      </c>
      <c r="AE1255" s="3" t="str">
        <f>IFERROR(VLOOKUP($C1255*1,Lookups!$H:$N,7,FALSE),"")</f>
        <v>Liquor</v>
      </c>
      <c r="AF1255" s="3" t="str">
        <f>VLOOKUP(B1255*1,Stores!$A:$C,3,FALSE)</f>
        <v>DFG</v>
      </c>
    </row>
    <row r="1256" spans="1:32">
      <c r="A1256" s="3" t="s">
        <v>917</v>
      </c>
      <c r="B1256" s="3" t="s">
        <v>948</v>
      </c>
      <c r="C1256" s="3">
        <v>999236</v>
      </c>
      <c r="D1256" s="3" t="s">
        <v>918</v>
      </c>
      <c r="E1256" s="3" t="s">
        <v>573</v>
      </c>
      <c r="F1256" s="3">
        <v>2016</v>
      </c>
      <c r="G1256" s="164">
        <v>0</v>
      </c>
      <c r="H1256" s="3">
        <v>504.86799999999999</v>
      </c>
      <c r="I1256" s="3">
        <v>684.32</v>
      </c>
      <c r="J1256" s="3">
        <v>491.30199999999996</v>
      </c>
      <c r="K1256" s="3">
        <v>405.71999999999991</v>
      </c>
      <c r="L1256" s="3">
        <v>276.24099999999999</v>
      </c>
      <c r="M1256" s="3">
        <v>441.75599999999997</v>
      </c>
      <c r="N1256" s="3">
        <v>237.0795</v>
      </c>
      <c r="O1256" s="3">
        <v>430.70999999999992</v>
      </c>
      <c r="P1256" s="3">
        <v>383.98499999999996</v>
      </c>
      <c r="Q1256" s="3">
        <v>599.47642999999994</v>
      </c>
      <c r="R1256" s="3">
        <v>846.82429999999999</v>
      </c>
      <c r="S1256" s="3">
        <v>894.6</v>
      </c>
      <c r="T1256" s="3">
        <v>1064.9961000000001</v>
      </c>
      <c r="U1256" s="3">
        <v>7261.8783300000005</v>
      </c>
      <c r="V1256" s="163">
        <f ca="1">SUM(INDIRECT(Inputs!$C$11&amp;ROW()&amp;":"&amp;Inputs!$C$12&amp;ROW()))</f>
        <v>599.47642999999994</v>
      </c>
      <c r="W1256" s="163">
        <f ca="1">SUM(INDIRECT(Inputs!$C$13&amp;ROW()&amp;":"&amp;Inputs!$C$14&amp;ROW()))</f>
        <v>4455.4579299999996</v>
      </c>
      <c r="X1256" s="3" t="str">
        <f>IF(COUNTIFS(Lookups!$A:$A,C1256)=1,"Gross Sales","")</f>
        <v/>
      </c>
      <c r="Y1256" s="3" t="str">
        <f>IF(COUNTIFS(Lookups!$D:$D,C1256)=1,"Bar Sales","")</f>
        <v/>
      </c>
      <c r="Z1256" s="3" t="str">
        <f>IFERROR(VLOOKUP(C1256*1,Lookups!$D:$F,3,FALSE),"")</f>
        <v/>
      </c>
      <c r="AA1256" s="3" t="str">
        <f>IFERROR(VLOOKUP($C1256*1,Lookups!$H:$N,3,FALSE),"")</f>
        <v>Sales</v>
      </c>
      <c r="AB1256" s="3" t="str">
        <f>IFERROR(VLOOKUP($C1256*1,Lookups!$H:$N,4,FALSE),"")</f>
        <v>Lunch</v>
      </c>
      <c r="AC1256" s="3" t="str">
        <f>IFERROR(VLOOKUP($C1256*1,Lookups!$H:$N,5,FALSE),"")</f>
        <v>Bar</v>
      </c>
      <c r="AD1256" s="3" t="str">
        <f>IFERROR(VLOOKUP($C1256*1,Lookups!$H:$N,6,FALSE),"")</f>
        <v>Bev</v>
      </c>
      <c r="AE1256" s="3" t="str">
        <f>IFERROR(VLOOKUP($C1256*1,Lookups!$H:$N,7,FALSE),"")</f>
        <v>Liquor</v>
      </c>
      <c r="AF1256" s="3" t="str">
        <f>VLOOKUP(B1256*1,Stores!$A:$C,3,FALSE)</f>
        <v>DFG</v>
      </c>
    </row>
    <row r="1257" spans="1:32">
      <c r="A1257" s="3" t="s">
        <v>917</v>
      </c>
      <c r="B1257" s="3" t="s">
        <v>949</v>
      </c>
      <c r="C1257" s="3">
        <v>999236</v>
      </c>
      <c r="D1257" s="3" t="s">
        <v>918</v>
      </c>
      <c r="E1257" s="3" t="s">
        <v>573</v>
      </c>
      <c r="F1257" s="3">
        <v>2016</v>
      </c>
      <c r="G1257" s="164">
        <v>0</v>
      </c>
      <c r="H1257" s="3">
        <v>1849.8849599999999</v>
      </c>
      <c r="I1257" s="3">
        <v>868.25402999999994</v>
      </c>
      <c r="J1257" s="3">
        <v>1861.8294799999996</v>
      </c>
      <c r="K1257" s="3">
        <v>1057.6362999999999</v>
      </c>
      <c r="L1257" s="3">
        <v>1304.34304</v>
      </c>
      <c r="M1257" s="3">
        <v>1149.6061499999998</v>
      </c>
      <c r="N1257" s="3">
        <v>2005.5934499999998</v>
      </c>
      <c r="O1257" s="3">
        <v>1360.2796900000001</v>
      </c>
      <c r="P1257" s="3">
        <v>1570.4197599999998</v>
      </c>
      <c r="Q1257" s="3">
        <v>1434.5911999999998</v>
      </c>
      <c r="R1257" s="3">
        <v>1708.7615999999998</v>
      </c>
      <c r="S1257" s="3">
        <v>2050.174</v>
      </c>
      <c r="T1257" s="3">
        <v>2149.5536999999999</v>
      </c>
      <c r="U1257" s="3">
        <v>20370.927359999998</v>
      </c>
      <c r="V1257" s="163">
        <f ca="1">SUM(INDIRECT(Inputs!$C$11&amp;ROW()&amp;":"&amp;Inputs!$C$12&amp;ROW()))</f>
        <v>1434.5911999999998</v>
      </c>
      <c r="W1257" s="163">
        <f ca="1">SUM(INDIRECT(Inputs!$C$13&amp;ROW()&amp;":"&amp;Inputs!$C$14&amp;ROW()))</f>
        <v>14462.438059999997</v>
      </c>
      <c r="X1257" s="3" t="str">
        <f>IF(COUNTIFS(Lookups!$A:$A,C1257)=1,"Gross Sales","")</f>
        <v/>
      </c>
      <c r="Y1257" s="3" t="str">
        <f>IF(COUNTIFS(Lookups!$D:$D,C1257)=1,"Bar Sales","")</f>
        <v/>
      </c>
      <c r="Z1257" s="3" t="str">
        <f>IFERROR(VLOOKUP(C1257*1,Lookups!$D:$F,3,FALSE),"")</f>
        <v/>
      </c>
      <c r="AA1257" s="3" t="str">
        <f>IFERROR(VLOOKUP($C1257*1,Lookups!$H:$N,3,FALSE),"")</f>
        <v>Sales</v>
      </c>
      <c r="AB1257" s="3" t="str">
        <f>IFERROR(VLOOKUP($C1257*1,Lookups!$H:$N,4,FALSE),"")</f>
        <v>Lunch</v>
      </c>
      <c r="AC1257" s="3" t="str">
        <f>IFERROR(VLOOKUP($C1257*1,Lookups!$H:$N,5,FALSE),"")</f>
        <v>Bar</v>
      </c>
      <c r="AD1257" s="3" t="str">
        <f>IFERROR(VLOOKUP($C1257*1,Lookups!$H:$N,6,FALSE),"")</f>
        <v>Bev</v>
      </c>
      <c r="AE1257" s="3" t="str">
        <f>IFERROR(VLOOKUP($C1257*1,Lookups!$H:$N,7,FALSE),"")</f>
        <v>Liquor</v>
      </c>
      <c r="AF1257" s="3" t="str">
        <f>VLOOKUP(B1257*1,Stores!$A:$C,3,FALSE)</f>
        <v>DFG</v>
      </c>
    </row>
    <row r="1258" spans="1:32">
      <c r="A1258" s="3" t="s">
        <v>917</v>
      </c>
      <c r="B1258" s="3" t="s">
        <v>950</v>
      </c>
      <c r="C1258" s="3">
        <v>999236</v>
      </c>
      <c r="D1258" s="3" t="s">
        <v>918</v>
      </c>
      <c r="E1258" s="3" t="s">
        <v>573</v>
      </c>
      <c r="F1258" s="3">
        <v>2016</v>
      </c>
      <c r="G1258" s="164">
        <v>0</v>
      </c>
      <c r="H1258" s="3">
        <v>1233.0183599999998</v>
      </c>
      <c r="I1258" s="3">
        <v>1303.5749999999998</v>
      </c>
      <c r="J1258" s="3">
        <v>1079.211</v>
      </c>
      <c r="K1258" s="3">
        <v>998.75999999999988</v>
      </c>
      <c r="L1258" s="3">
        <v>1128.4175</v>
      </c>
      <c r="M1258" s="3">
        <v>764.69399999999985</v>
      </c>
      <c r="N1258" s="3">
        <v>465.15</v>
      </c>
      <c r="O1258" s="3">
        <v>837.31200000000001</v>
      </c>
      <c r="P1258" s="3">
        <v>935.10199999999998</v>
      </c>
      <c r="Q1258" s="3">
        <v>514.84117999999989</v>
      </c>
      <c r="R1258" s="3">
        <v>749.3744999999999</v>
      </c>
      <c r="S1258" s="3">
        <v>1286.1764999999998</v>
      </c>
      <c r="T1258" s="3">
        <v>1105.181</v>
      </c>
      <c r="U1258" s="3">
        <v>12400.813039999999</v>
      </c>
      <c r="V1258" s="163">
        <f ca="1">SUM(INDIRECT(Inputs!$C$11&amp;ROW()&amp;":"&amp;Inputs!$C$12&amp;ROW()))</f>
        <v>514.84117999999989</v>
      </c>
      <c r="W1258" s="163">
        <f ca="1">SUM(INDIRECT(Inputs!$C$13&amp;ROW()&amp;":"&amp;Inputs!$C$14&amp;ROW()))</f>
        <v>9260.0810399999991</v>
      </c>
      <c r="X1258" s="3" t="str">
        <f>IF(COUNTIFS(Lookups!$A:$A,C1258)=1,"Gross Sales","")</f>
        <v/>
      </c>
      <c r="Y1258" s="3" t="str">
        <f>IF(COUNTIFS(Lookups!$D:$D,C1258)=1,"Bar Sales","")</f>
        <v/>
      </c>
      <c r="Z1258" s="3" t="str">
        <f>IFERROR(VLOOKUP(C1258*1,Lookups!$D:$F,3,FALSE),"")</f>
        <v/>
      </c>
      <c r="AA1258" s="3" t="str">
        <f>IFERROR(VLOOKUP($C1258*1,Lookups!$H:$N,3,FALSE),"")</f>
        <v>Sales</v>
      </c>
      <c r="AB1258" s="3" t="str">
        <f>IFERROR(VLOOKUP($C1258*1,Lookups!$H:$N,4,FALSE),"")</f>
        <v>Lunch</v>
      </c>
      <c r="AC1258" s="3" t="str">
        <f>IFERROR(VLOOKUP($C1258*1,Lookups!$H:$N,5,FALSE),"")</f>
        <v>Bar</v>
      </c>
      <c r="AD1258" s="3" t="str">
        <f>IFERROR(VLOOKUP($C1258*1,Lookups!$H:$N,6,FALSE),"")</f>
        <v>Bev</v>
      </c>
      <c r="AE1258" s="3" t="str">
        <f>IFERROR(VLOOKUP($C1258*1,Lookups!$H:$N,7,FALSE),"")</f>
        <v>Liquor</v>
      </c>
      <c r="AF1258" s="3" t="str">
        <f>VLOOKUP(B1258*1,Stores!$A:$C,3,FALSE)</f>
        <v>DFG</v>
      </c>
    </row>
    <row r="1259" spans="1:32">
      <c r="A1259" s="3" t="s">
        <v>917</v>
      </c>
      <c r="B1259" s="3" t="s">
        <v>951</v>
      </c>
      <c r="C1259" s="3">
        <v>999236</v>
      </c>
      <c r="D1259" s="3" t="s">
        <v>918</v>
      </c>
      <c r="E1259" s="3" t="s">
        <v>573</v>
      </c>
      <c r="F1259" s="3">
        <v>2016</v>
      </c>
      <c r="G1259" s="164">
        <v>0</v>
      </c>
      <c r="H1259" s="3">
        <v>2822.3824999999997</v>
      </c>
      <c r="I1259" s="3">
        <v>2625.7734999999998</v>
      </c>
      <c r="J1259" s="3">
        <v>2457.9869999999996</v>
      </c>
      <c r="K1259" s="3">
        <v>2329.0002399999998</v>
      </c>
      <c r="L1259" s="3">
        <v>3013.3651799999998</v>
      </c>
      <c r="M1259" s="3">
        <v>2112.4984999999997</v>
      </c>
      <c r="N1259" s="3">
        <v>1778.6887999999999</v>
      </c>
      <c r="O1259" s="3">
        <v>2310.5761699999998</v>
      </c>
      <c r="P1259" s="3">
        <v>1609.6989999999998</v>
      </c>
      <c r="Q1259" s="3">
        <v>1533.8322999999998</v>
      </c>
      <c r="R1259" s="3">
        <v>2064.0933599999998</v>
      </c>
      <c r="S1259" s="3">
        <v>1894.1048000000001</v>
      </c>
      <c r="T1259" s="3">
        <v>1589.2449999999999</v>
      </c>
      <c r="U1259" s="3">
        <v>28141.246349999994</v>
      </c>
      <c r="V1259" s="163">
        <f ca="1">SUM(INDIRECT(Inputs!$C$11&amp;ROW()&amp;":"&amp;Inputs!$C$12&amp;ROW()))</f>
        <v>1533.8322999999998</v>
      </c>
      <c r="W1259" s="163">
        <f ca="1">SUM(INDIRECT(Inputs!$C$13&amp;ROW()&amp;":"&amp;Inputs!$C$14&amp;ROW()))</f>
        <v>22593.803189999995</v>
      </c>
      <c r="X1259" s="3" t="str">
        <f>IF(COUNTIFS(Lookups!$A:$A,C1259)=1,"Gross Sales","")</f>
        <v/>
      </c>
      <c r="Y1259" s="3" t="str">
        <f>IF(COUNTIFS(Lookups!$D:$D,C1259)=1,"Bar Sales","")</f>
        <v/>
      </c>
      <c r="Z1259" s="3" t="str">
        <f>IFERROR(VLOOKUP(C1259*1,Lookups!$D:$F,3,FALSE),"")</f>
        <v/>
      </c>
      <c r="AA1259" s="3" t="str">
        <f>IFERROR(VLOOKUP($C1259*1,Lookups!$H:$N,3,FALSE),"")</f>
        <v>Sales</v>
      </c>
      <c r="AB1259" s="3" t="str">
        <f>IFERROR(VLOOKUP($C1259*1,Lookups!$H:$N,4,FALSE),"")</f>
        <v>Lunch</v>
      </c>
      <c r="AC1259" s="3" t="str">
        <f>IFERROR(VLOOKUP($C1259*1,Lookups!$H:$N,5,FALSE),"")</f>
        <v>Bar</v>
      </c>
      <c r="AD1259" s="3" t="str">
        <f>IFERROR(VLOOKUP($C1259*1,Lookups!$H:$N,6,FALSE),"")</f>
        <v>Bev</v>
      </c>
      <c r="AE1259" s="3" t="str">
        <f>IFERROR(VLOOKUP($C1259*1,Lookups!$H:$N,7,FALSE),"")</f>
        <v>Liquor</v>
      </c>
      <c r="AF1259" s="3" t="str">
        <f>VLOOKUP(B1259*1,Stores!$A:$C,3,FALSE)</f>
        <v>DFG</v>
      </c>
    </row>
    <row r="1260" spans="1:32">
      <c r="A1260" s="3" t="s">
        <v>917</v>
      </c>
      <c r="B1260" s="3" t="s">
        <v>952</v>
      </c>
      <c r="C1260" s="3">
        <v>999236</v>
      </c>
      <c r="D1260" s="3" t="s">
        <v>918</v>
      </c>
      <c r="E1260" s="3" t="s">
        <v>573</v>
      </c>
      <c r="F1260" s="3">
        <v>2016</v>
      </c>
      <c r="G1260" s="164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2546.2432100000001</v>
      </c>
      <c r="O1260" s="3">
        <v>2185.5994999999998</v>
      </c>
      <c r="P1260" s="3">
        <v>2366.203</v>
      </c>
      <c r="Q1260" s="3">
        <v>2043.3</v>
      </c>
      <c r="R1260" s="3">
        <v>2665.8869999999997</v>
      </c>
      <c r="S1260" s="3">
        <v>1943.2562799999998</v>
      </c>
      <c r="T1260" s="3">
        <v>2508.4989999999998</v>
      </c>
      <c r="U1260" s="3">
        <v>16258.98799</v>
      </c>
      <c r="V1260" s="163">
        <f ca="1">SUM(INDIRECT(Inputs!$C$11&amp;ROW()&amp;":"&amp;Inputs!$C$12&amp;ROW()))</f>
        <v>2043.3</v>
      </c>
      <c r="W1260" s="163">
        <f ca="1">SUM(INDIRECT(Inputs!$C$13&amp;ROW()&amp;":"&amp;Inputs!$C$14&amp;ROW()))</f>
        <v>9141.3457099999996</v>
      </c>
      <c r="X1260" s="3" t="str">
        <f>IF(COUNTIFS(Lookups!$A:$A,C1260)=1,"Gross Sales","")</f>
        <v/>
      </c>
      <c r="Y1260" s="3" t="str">
        <f>IF(COUNTIFS(Lookups!$D:$D,C1260)=1,"Bar Sales","")</f>
        <v/>
      </c>
      <c r="Z1260" s="3" t="str">
        <f>IFERROR(VLOOKUP(C1260*1,Lookups!$D:$F,3,FALSE),"")</f>
        <v/>
      </c>
      <c r="AA1260" s="3" t="str">
        <f>IFERROR(VLOOKUP($C1260*1,Lookups!$H:$N,3,FALSE),"")</f>
        <v>Sales</v>
      </c>
      <c r="AB1260" s="3" t="str">
        <f>IFERROR(VLOOKUP($C1260*1,Lookups!$H:$N,4,FALSE),"")</f>
        <v>Lunch</v>
      </c>
      <c r="AC1260" s="3" t="str">
        <f>IFERROR(VLOOKUP($C1260*1,Lookups!$H:$N,5,FALSE),"")</f>
        <v>Bar</v>
      </c>
      <c r="AD1260" s="3" t="str">
        <f>IFERROR(VLOOKUP($C1260*1,Lookups!$H:$N,6,FALSE),"")</f>
        <v>Bev</v>
      </c>
      <c r="AE1260" s="3" t="str">
        <f>IFERROR(VLOOKUP($C1260*1,Lookups!$H:$N,7,FALSE),"")</f>
        <v>Liquor</v>
      </c>
      <c r="AF1260" s="3" t="str">
        <f>VLOOKUP(B1260*1,Stores!$A:$C,3,FALSE)</f>
        <v>DFG</v>
      </c>
    </row>
    <row r="1261" spans="1:32">
      <c r="A1261" s="3" t="s">
        <v>917</v>
      </c>
      <c r="B1261" s="3" t="s">
        <v>953</v>
      </c>
      <c r="C1261" s="3">
        <v>999236</v>
      </c>
      <c r="D1261" s="3" t="s">
        <v>918</v>
      </c>
      <c r="E1261" s="3" t="s">
        <v>573</v>
      </c>
      <c r="F1261" s="3">
        <v>2016</v>
      </c>
      <c r="G1261" s="164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735.58309999999994</v>
      </c>
      <c r="S1261" s="3">
        <v>2687.09</v>
      </c>
      <c r="T1261" s="3">
        <v>2561.02</v>
      </c>
      <c r="U1261" s="3">
        <v>5983.6931000000004</v>
      </c>
      <c r="V1261" s="163">
        <f ca="1">SUM(INDIRECT(Inputs!$C$11&amp;ROW()&amp;":"&amp;Inputs!$C$12&amp;ROW()))</f>
        <v>0</v>
      </c>
      <c r="W1261" s="163">
        <f ca="1">SUM(INDIRECT(Inputs!$C$13&amp;ROW()&amp;":"&amp;Inputs!$C$14&amp;ROW()))</f>
        <v>0</v>
      </c>
      <c r="X1261" s="3" t="str">
        <f>IF(COUNTIFS(Lookups!$A:$A,C1261)=1,"Gross Sales","")</f>
        <v/>
      </c>
      <c r="Y1261" s="3" t="str">
        <f>IF(COUNTIFS(Lookups!$D:$D,C1261)=1,"Bar Sales","")</f>
        <v/>
      </c>
      <c r="Z1261" s="3" t="str">
        <f>IFERROR(VLOOKUP(C1261*1,Lookups!$D:$F,3,FALSE),"")</f>
        <v/>
      </c>
      <c r="AA1261" s="3" t="str">
        <f>IFERROR(VLOOKUP($C1261*1,Lookups!$H:$N,3,FALSE),"")</f>
        <v>Sales</v>
      </c>
      <c r="AB1261" s="3" t="str">
        <f>IFERROR(VLOOKUP($C1261*1,Lookups!$H:$N,4,FALSE),"")</f>
        <v>Lunch</v>
      </c>
      <c r="AC1261" s="3" t="str">
        <f>IFERROR(VLOOKUP($C1261*1,Lookups!$H:$N,5,FALSE),"")</f>
        <v>Bar</v>
      </c>
      <c r="AD1261" s="3" t="str">
        <f>IFERROR(VLOOKUP($C1261*1,Lookups!$H:$N,6,FALSE),"")</f>
        <v>Bev</v>
      </c>
      <c r="AE1261" s="3" t="str">
        <f>IFERROR(VLOOKUP($C1261*1,Lookups!$H:$N,7,FALSE),"")</f>
        <v>Liquor</v>
      </c>
      <c r="AF1261" s="3" t="str">
        <f>VLOOKUP(B1261*1,Stores!$A:$C,3,FALSE)</f>
        <v>DFG</v>
      </c>
    </row>
    <row r="1262" spans="1:32">
      <c r="A1262" s="3" t="s">
        <v>917</v>
      </c>
      <c r="B1262" s="3" t="s">
        <v>954</v>
      </c>
      <c r="C1262" s="3">
        <v>999236</v>
      </c>
      <c r="D1262" s="3" t="s">
        <v>918</v>
      </c>
      <c r="E1262" s="3" t="s">
        <v>573</v>
      </c>
      <c r="F1262" s="3">
        <v>2016</v>
      </c>
      <c r="G1262" s="164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725.21133999999995</v>
      </c>
      <c r="T1262" s="3">
        <v>1960.20804</v>
      </c>
      <c r="U1262" s="3">
        <v>2685.4193799999998</v>
      </c>
      <c r="V1262" s="163">
        <f ca="1">SUM(INDIRECT(Inputs!$C$11&amp;ROW()&amp;":"&amp;Inputs!$C$12&amp;ROW()))</f>
        <v>0</v>
      </c>
      <c r="W1262" s="163">
        <f ca="1">SUM(INDIRECT(Inputs!$C$13&amp;ROW()&amp;":"&amp;Inputs!$C$14&amp;ROW()))</f>
        <v>0</v>
      </c>
      <c r="X1262" s="3" t="str">
        <f>IF(COUNTIFS(Lookups!$A:$A,C1262)=1,"Gross Sales","")</f>
        <v/>
      </c>
      <c r="Y1262" s="3" t="str">
        <f>IF(COUNTIFS(Lookups!$D:$D,C1262)=1,"Bar Sales","")</f>
        <v/>
      </c>
      <c r="Z1262" s="3" t="str">
        <f>IFERROR(VLOOKUP(C1262*1,Lookups!$D:$F,3,FALSE),"")</f>
        <v/>
      </c>
      <c r="AA1262" s="3" t="str">
        <f>IFERROR(VLOOKUP($C1262*1,Lookups!$H:$N,3,FALSE),"")</f>
        <v>Sales</v>
      </c>
      <c r="AB1262" s="3" t="str">
        <f>IFERROR(VLOOKUP($C1262*1,Lookups!$H:$N,4,FALSE),"")</f>
        <v>Lunch</v>
      </c>
      <c r="AC1262" s="3" t="str">
        <f>IFERROR(VLOOKUP($C1262*1,Lookups!$H:$N,5,FALSE),"")</f>
        <v>Bar</v>
      </c>
      <c r="AD1262" s="3" t="str">
        <f>IFERROR(VLOOKUP($C1262*1,Lookups!$H:$N,6,FALSE),"")</f>
        <v>Bev</v>
      </c>
      <c r="AE1262" s="3" t="str">
        <f>IFERROR(VLOOKUP($C1262*1,Lookups!$H:$N,7,FALSE),"")</f>
        <v>Liquor</v>
      </c>
      <c r="AF1262" s="3" t="str">
        <f>VLOOKUP(B1262*1,Stores!$A:$C,3,FALSE)</f>
        <v>DFG</v>
      </c>
    </row>
    <row r="1263" spans="1:32">
      <c r="A1263" s="3" t="s">
        <v>917</v>
      </c>
      <c r="B1263" s="3" t="s">
        <v>919</v>
      </c>
      <c r="C1263" s="3">
        <v>999237</v>
      </c>
      <c r="D1263" s="3" t="s">
        <v>918</v>
      </c>
      <c r="E1263" s="3" t="s">
        <v>577</v>
      </c>
      <c r="F1263" s="3">
        <v>2016</v>
      </c>
      <c r="G1263" s="164">
        <v>0</v>
      </c>
      <c r="H1263" s="3">
        <v>12027.322859999998</v>
      </c>
      <c r="I1263" s="3">
        <v>13635.614159999999</v>
      </c>
      <c r="J1263" s="3">
        <v>15588.48445</v>
      </c>
      <c r="K1263" s="3">
        <v>14639.145429999999</v>
      </c>
      <c r="L1263" s="3">
        <v>12655.978650000001</v>
      </c>
      <c r="M1263" s="3">
        <v>8541.3350399999999</v>
      </c>
      <c r="N1263" s="3">
        <v>11759.797840000001</v>
      </c>
      <c r="O1263" s="3">
        <v>14465.999449999999</v>
      </c>
      <c r="P1263" s="3">
        <v>9801.2622399999982</v>
      </c>
      <c r="Q1263" s="3">
        <v>0</v>
      </c>
      <c r="R1263" s="3">
        <v>0</v>
      </c>
      <c r="S1263" s="3">
        <v>0</v>
      </c>
      <c r="T1263" s="3">
        <v>0</v>
      </c>
      <c r="U1263" s="3">
        <v>113114.94012</v>
      </c>
      <c r="V1263" s="163">
        <f ca="1">SUM(INDIRECT(Inputs!$C$11&amp;ROW()&amp;":"&amp;Inputs!$C$12&amp;ROW()))</f>
        <v>0</v>
      </c>
      <c r="W1263" s="163">
        <f ca="1">SUM(INDIRECT(Inputs!$C$13&amp;ROW()&amp;":"&amp;Inputs!$C$14&amp;ROW()))</f>
        <v>113114.94012</v>
      </c>
      <c r="X1263" s="3" t="str">
        <f>IF(COUNTIFS(Lookups!$A:$A,C1263)=1,"Gross Sales","")</f>
        <v/>
      </c>
      <c r="Y1263" s="3" t="str">
        <f>IF(COUNTIFS(Lookups!$D:$D,C1263)=1,"Bar Sales","")</f>
        <v/>
      </c>
      <c r="Z1263" s="3" t="str">
        <f>IFERROR(VLOOKUP(C1263*1,Lookups!$D:$F,3,FALSE),"")</f>
        <v/>
      </c>
      <c r="AA1263" s="3" t="str">
        <f>IFERROR(VLOOKUP($C1263*1,Lookups!$H:$N,3,FALSE),"")</f>
        <v>Sales</v>
      </c>
      <c r="AB1263" s="3" t="str">
        <f>IFERROR(VLOOKUP($C1263*1,Lookups!$H:$N,4,FALSE),"")</f>
        <v>Dinner</v>
      </c>
      <c r="AC1263" s="3" t="str">
        <f>IFERROR(VLOOKUP($C1263*1,Lookups!$H:$N,5,FALSE),"")</f>
        <v>Bar</v>
      </c>
      <c r="AD1263" s="3" t="str">
        <f>IFERROR(VLOOKUP($C1263*1,Lookups!$H:$N,6,FALSE),"")</f>
        <v>Bev</v>
      </c>
      <c r="AE1263" s="3" t="str">
        <f>IFERROR(VLOOKUP($C1263*1,Lookups!$H:$N,7,FALSE),"")</f>
        <v>Liquor</v>
      </c>
      <c r="AF1263" s="3" t="str">
        <f>VLOOKUP(B1263*1,Stores!$A:$C,3,FALSE)</f>
        <v>DFDE</v>
      </c>
    </row>
    <row r="1264" spans="1:32">
      <c r="A1264" s="3" t="s">
        <v>917</v>
      </c>
      <c r="B1264" s="3" t="s">
        <v>920</v>
      </c>
      <c r="C1264" s="3">
        <v>999237</v>
      </c>
      <c r="D1264" s="3" t="s">
        <v>918</v>
      </c>
      <c r="E1264" s="3" t="s">
        <v>577</v>
      </c>
      <c r="F1264" s="3">
        <v>2016</v>
      </c>
      <c r="G1264" s="164">
        <v>0</v>
      </c>
      <c r="H1264" s="3">
        <v>19354.612199999996</v>
      </c>
      <c r="I1264" s="3">
        <v>17737.477729999999</v>
      </c>
      <c r="J1264" s="3">
        <v>14030.6775</v>
      </c>
      <c r="K1264" s="3">
        <v>14093.733639999999</v>
      </c>
      <c r="L1264" s="3">
        <v>13613.385799999996</v>
      </c>
      <c r="M1264" s="3">
        <v>15886.880729999999</v>
      </c>
      <c r="N1264" s="3">
        <v>16014.37376</v>
      </c>
      <c r="O1264" s="3">
        <v>12501.988379999999</v>
      </c>
      <c r="P1264" s="3">
        <v>15556.475899999999</v>
      </c>
      <c r="Q1264" s="3">
        <v>11005.790039999998</v>
      </c>
      <c r="R1264" s="3">
        <v>12209.589699999997</v>
      </c>
      <c r="S1264" s="3">
        <v>11161.452959999999</v>
      </c>
      <c r="T1264" s="3">
        <v>24327.265690000004</v>
      </c>
      <c r="U1264" s="3">
        <v>197493.70402999996</v>
      </c>
      <c r="V1264" s="163">
        <f ca="1">SUM(INDIRECT(Inputs!$C$11&amp;ROW()&amp;":"&amp;Inputs!$C$12&amp;ROW()))</f>
        <v>11005.790039999998</v>
      </c>
      <c r="W1264" s="163">
        <f ca="1">SUM(INDIRECT(Inputs!$C$13&amp;ROW()&amp;":"&amp;Inputs!$C$14&amp;ROW()))</f>
        <v>149795.39567999999</v>
      </c>
      <c r="X1264" s="3" t="str">
        <f>IF(COUNTIFS(Lookups!$A:$A,C1264)=1,"Gross Sales","")</f>
        <v/>
      </c>
      <c r="Y1264" s="3" t="str">
        <f>IF(COUNTIFS(Lookups!$D:$D,C1264)=1,"Bar Sales","")</f>
        <v/>
      </c>
      <c r="Z1264" s="3" t="str">
        <f>IFERROR(VLOOKUP(C1264*1,Lookups!$D:$F,3,FALSE),"")</f>
        <v/>
      </c>
      <c r="AA1264" s="3" t="str">
        <f>IFERROR(VLOOKUP($C1264*1,Lookups!$H:$N,3,FALSE),"")</f>
        <v>Sales</v>
      </c>
      <c r="AB1264" s="3" t="str">
        <f>IFERROR(VLOOKUP($C1264*1,Lookups!$H:$N,4,FALSE),"")</f>
        <v>Dinner</v>
      </c>
      <c r="AC1264" s="3" t="str">
        <f>IFERROR(VLOOKUP($C1264*1,Lookups!$H:$N,5,FALSE),"")</f>
        <v>Bar</v>
      </c>
      <c r="AD1264" s="3" t="str">
        <f>IFERROR(VLOOKUP($C1264*1,Lookups!$H:$N,6,FALSE),"")</f>
        <v>Bev</v>
      </c>
      <c r="AE1264" s="3" t="str">
        <f>IFERROR(VLOOKUP($C1264*1,Lookups!$H:$N,7,FALSE),"")</f>
        <v>Liquor</v>
      </c>
      <c r="AF1264" s="3" t="str">
        <f>VLOOKUP(B1264*1,Stores!$A:$C,3,FALSE)</f>
        <v>DFDE</v>
      </c>
    </row>
    <row r="1265" spans="1:32">
      <c r="A1265" s="3" t="s">
        <v>917</v>
      </c>
      <c r="B1265" s="3" t="s">
        <v>921</v>
      </c>
      <c r="C1265" s="3">
        <v>999237</v>
      </c>
      <c r="D1265" s="3" t="s">
        <v>918</v>
      </c>
      <c r="E1265" s="3" t="s">
        <v>577</v>
      </c>
      <c r="F1265" s="3">
        <v>2016</v>
      </c>
      <c r="G1265" s="164">
        <v>0</v>
      </c>
      <c r="H1265" s="3">
        <v>24902.687249999999</v>
      </c>
      <c r="I1265" s="3">
        <v>28657.017899999999</v>
      </c>
      <c r="J1265" s="3">
        <v>24412.529399999996</v>
      </c>
      <c r="K1265" s="3">
        <v>16089.19774</v>
      </c>
      <c r="L1265" s="3">
        <v>26481.930929999999</v>
      </c>
      <c r="M1265" s="3">
        <v>19384.0409</v>
      </c>
      <c r="N1265" s="3">
        <v>13941.719120000002</v>
      </c>
      <c r="O1265" s="3">
        <v>18076.542400000002</v>
      </c>
      <c r="P1265" s="3">
        <v>16062.583039999998</v>
      </c>
      <c r="Q1265" s="3">
        <v>18687.476919999997</v>
      </c>
      <c r="R1265" s="3">
        <v>22068.27504</v>
      </c>
      <c r="S1265" s="3">
        <v>20529.451319999996</v>
      </c>
      <c r="T1265" s="3">
        <v>27380.452399999998</v>
      </c>
      <c r="U1265" s="3">
        <v>276673.90435999999</v>
      </c>
      <c r="V1265" s="163">
        <f ca="1">SUM(INDIRECT(Inputs!$C$11&amp;ROW()&amp;":"&amp;Inputs!$C$12&amp;ROW()))</f>
        <v>18687.476919999997</v>
      </c>
      <c r="W1265" s="163">
        <f ca="1">SUM(INDIRECT(Inputs!$C$13&amp;ROW()&amp;":"&amp;Inputs!$C$14&amp;ROW()))</f>
        <v>206695.72559999998</v>
      </c>
      <c r="X1265" s="3" t="str">
        <f>IF(COUNTIFS(Lookups!$A:$A,C1265)=1,"Gross Sales","")</f>
        <v/>
      </c>
      <c r="Y1265" s="3" t="str">
        <f>IF(COUNTIFS(Lookups!$D:$D,C1265)=1,"Bar Sales","")</f>
        <v/>
      </c>
      <c r="Z1265" s="3" t="str">
        <f>IFERROR(VLOOKUP(C1265*1,Lookups!$D:$F,3,FALSE),"")</f>
        <v/>
      </c>
      <c r="AA1265" s="3" t="str">
        <f>IFERROR(VLOOKUP($C1265*1,Lookups!$H:$N,3,FALSE),"")</f>
        <v>Sales</v>
      </c>
      <c r="AB1265" s="3" t="str">
        <f>IFERROR(VLOOKUP($C1265*1,Lookups!$H:$N,4,FALSE),"")</f>
        <v>Dinner</v>
      </c>
      <c r="AC1265" s="3" t="str">
        <f>IFERROR(VLOOKUP($C1265*1,Lookups!$H:$N,5,FALSE),"")</f>
        <v>Bar</v>
      </c>
      <c r="AD1265" s="3" t="str">
        <f>IFERROR(VLOOKUP($C1265*1,Lookups!$H:$N,6,FALSE),"")</f>
        <v>Bev</v>
      </c>
      <c r="AE1265" s="3" t="str">
        <f>IFERROR(VLOOKUP($C1265*1,Lookups!$H:$N,7,FALSE),"")</f>
        <v>Liquor</v>
      </c>
      <c r="AF1265" s="3" t="str">
        <f>VLOOKUP(B1265*1,Stores!$A:$C,3,FALSE)</f>
        <v>DFDE</v>
      </c>
    </row>
    <row r="1266" spans="1:32">
      <c r="A1266" s="3" t="s">
        <v>917</v>
      </c>
      <c r="B1266" s="3" t="s">
        <v>922</v>
      </c>
      <c r="C1266" s="3">
        <v>999237</v>
      </c>
      <c r="D1266" s="3" t="s">
        <v>918</v>
      </c>
      <c r="E1266" s="3" t="s">
        <v>577</v>
      </c>
      <c r="F1266" s="3">
        <v>2016</v>
      </c>
      <c r="G1266" s="164">
        <v>0</v>
      </c>
      <c r="H1266" s="3">
        <v>18094.970249999998</v>
      </c>
      <c r="I1266" s="3">
        <v>28338.762199999997</v>
      </c>
      <c r="J1266" s="3">
        <v>16737.826699999998</v>
      </c>
      <c r="K1266" s="3">
        <v>17367.444359999998</v>
      </c>
      <c r="L1266" s="3">
        <v>34555.893750000003</v>
      </c>
      <c r="M1266" s="3">
        <v>14350.2688</v>
      </c>
      <c r="N1266" s="3">
        <v>14529.311999999998</v>
      </c>
      <c r="O1266" s="3">
        <v>24589.4208</v>
      </c>
      <c r="P1266" s="3">
        <v>13290.052159999999</v>
      </c>
      <c r="Q1266" s="3">
        <v>19550.367200000001</v>
      </c>
      <c r="R1266" s="3">
        <v>14165.6242</v>
      </c>
      <c r="S1266" s="3">
        <v>22317.157029999995</v>
      </c>
      <c r="T1266" s="3">
        <v>23690.229009999999</v>
      </c>
      <c r="U1266" s="3">
        <v>261577.32845999999</v>
      </c>
      <c r="V1266" s="163">
        <f ca="1">SUM(INDIRECT(Inputs!$C$11&amp;ROW()&amp;":"&amp;Inputs!$C$12&amp;ROW()))</f>
        <v>19550.367200000001</v>
      </c>
      <c r="W1266" s="163">
        <f ca="1">SUM(INDIRECT(Inputs!$C$13&amp;ROW()&amp;":"&amp;Inputs!$C$14&amp;ROW()))</f>
        <v>201404.31821999999</v>
      </c>
      <c r="X1266" s="3" t="str">
        <f>IF(COUNTIFS(Lookups!$A:$A,C1266)=1,"Gross Sales","")</f>
        <v/>
      </c>
      <c r="Y1266" s="3" t="str">
        <f>IF(COUNTIFS(Lookups!$D:$D,C1266)=1,"Bar Sales","")</f>
        <v/>
      </c>
      <c r="Z1266" s="3" t="str">
        <f>IFERROR(VLOOKUP(C1266*1,Lookups!$D:$F,3,FALSE),"")</f>
        <v/>
      </c>
      <c r="AA1266" s="3" t="str">
        <f>IFERROR(VLOOKUP($C1266*1,Lookups!$H:$N,3,FALSE),"")</f>
        <v>Sales</v>
      </c>
      <c r="AB1266" s="3" t="str">
        <f>IFERROR(VLOOKUP($C1266*1,Lookups!$H:$N,4,FALSE),"")</f>
        <v>Dinner</v>
      </c>
      <c r="AC1266" s="3" t="str">
        <f>IFERROR(VLOOKUP($C1266*1,Lookups!$H:$N,5,FALSE),"")</f>
        <v>Bar</v>
      </c>
      <c r="AD1266" s="3" t="str">
        <f>IFERROR(VLOOKUP($C1266*1,Lookups!$H:$N,6,FALSE),"")</f>
        <v>Bev</v>
      </c>
      <c r="AE1266" s="3" t="str">
        <f>IFERROR(VLOOKUP($C1266*1,Lookups!$H:$N,7,FALSE),"")</f>
        <v>Liquor</v>
      </c>
      <c r="AF1266" s="3" t="str">
        <f>VLOOKUP(B1266*1,Stores!$A:$C,3,FALSE)</f>
        <v>DFDE</v>
      </c>
    </row>
    <row r="1267" spans="1:32">
      <c r="A1267" s="3" t="s">
        <v>917</v>
      </c>
      <c r="B1267" s="3" t="s">
        <v>923</v>
      </c>
      <c r="C1267" s="3">
        <v>999237</v>
      </c>
      <c r="D1267" s="3" t="s">
        <v>918</v>
      </c>
      <c r="E1267" s="3" t="s">
        <v>577</v>
      </c>
      <c r="F1267" s="3">
        <v>2016</v>
      </c>
      <c r="G1267" s="164">
        <v>0</v>
      </c>
      <c r="H1267" s="3">
        <v>22382.717069999999</v>
      </c>
      <c r="I1267" s="3">
        <v>26326.626479999995</v>
      </c>
      <c r="J1267" s="3">
        <v>16497.09376</v>
      </c>
      <c r="K1267" s="3">
        <v>22052.935309999997</v>
      </c>
      <c r="L1267" s="3">
        <v>19736.873939999998</v>
      </c>
      <c r="M1267" s="3">
        <v>19127.929380000001</v>
      </c>
      <c r="N1267" s="3">
        <v>11760.662199999999</v>
      </c>
      <c r="O1267" s="3">
        <v>12976.2066</v>
      </c>
      <c r="P1267" s="3">
        <v>23274.966819999998</v>
      </c>
      <c r="Q1267" s="3">
        <v>20231.323840000001</v>
      </c>
      <c r="R1267" s="3">
        <v>13442.633749999999</v>
      </c>
      <c r="S1267" s="3">
        <v>14186.186</v>
      </c>
      <c r="T1267" s="3">
        <v>22453.178370000001</v>
      </c>
      <c r="U1267" s="3">
        <v>244449.33352000001</v>
      </c>
      <c r="V1267" s="163">
        <f ca="1">SUM(INDIRECT(Inputs!$C$11&amp;ROW()&amp;":"&amp;Inputs!$C$12&amp;ROW()))</f>
        <v>20231.323840000001</v>
      </c>
      <c r="W1267" s="163">
        <f ca="1">SUM(INDIRECT(Inputs!$C$13&amp;ROW()&amp;":"&amp;Inputs!$C$14&amp;ROW()))</f>
        <v>194367.33540000001</v>
      </c>
      <c r="X1267" s="3" t="str">
        <f>IF(COUNTIFS(Lookups!$A:$A,C1267)=1,"Gross Sales","")</f>
        <v/>
      </c>
      <c r="Y1267" s="3" t="str">
        <f>IF(COUNTIFS(Lookups!$D:$D,C1267)=1,"Bar Sales","")</f>
        <v/>
      </c>
      <c r="Z1267" s="3" t="str">
        <f>IFERROR(VLOOKUP(C1267*1,Lookups!$D:$F,3,FALSE),"")</f>
        <v/>
      </c>
      <c r="AA1267" s="3" t="str">
        <f>IFERROR(VLOOKUP($C1267*1,Lookups!$H:$N,3,FALSE),"")</f>
        <v>Sales</v>
      </c>
      <c r="AB1267" s="3" t="str">
        <f>IFERROR(VLOOKUP($C1267*1,Lookups!$H:$N,4,FALSE),"")</f>
        <v>Dinner</v>
      </c>
      <c r="AC1267" s="3" t="str">
        <f>IFERROR(VLOOKUP($C1267*1,Lookups!$H:$N,5,FALSE),"")</f>
        <v>Bar</v>
      </c>
      <c r="AD1267" s="3" t="str">
        <f>IFERROR(VLOOKUP($C1267*1,Lookups!$H:$N,6,FALSE),"")</f>
        <v>Bev</v>
      </c>
      <c r="AE1267" s="3" t="str">
        <f>IFERROR(VLOOKUP($C1267*1,Lookups!$H:$N,7,FALSE),"")</f>
        <v>Liquor</v>
      </c>
      <c r="AF1267" s="3" t="str">
        <f>VLOOKUP(B1267*1,Stores!$A:$C,3,FALSE)</f>
        <v>DFDE</v>
      </c>
    </row>
    <row r="1268" spans="1:32">
      <c r="A1268" s="3" t="s">
        <v>917</v>
      </c>
      <c r="B1268" s="3" t="s">
        <v>924</v>
      </c>
      <c r="C1268" s="3">
        <v>999237</v>
      </c>
      <c r="D1268" s="3" t="s">
        <v>918</v>
      </c>
      <c r="E1268" s="3" t="s">
        <v>577</v>
      </c>
      <c r="F1268" s="3">
        <v>2016</v>
      </c>
      <c r="G1268" s="164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2093.9298099999996</v>
      </c>
      <c r="Q1268" s="3">
        <v>33676.028680000003</v>
      </c>
      <c r="R1268" s="3">
        <v>37170.137900000002</v>
      </c>
      <c r="S1268" s="3">
        <v>34364.260560000002</v>
      </c>
      <c r="T1268" s="3">
        <v>39627.313320000001</v>
      </c>
      <c r="U1268" s="3">
        <v>146931.67027</v>
      </c>
      <c r="V1268" s="163">
        <f ca="1">SUM(INDIRECT(Inputs!$C$11&amp;ROW()&amp;":"&amp;Inputs!$C$12&amp;ROW()))</f>
        <v>33676.028680000003</v>
      </c>
      <c r="W1268" s="163">
        <f ca="1">SUM(INDIRECT(Inputs!$C$13&amp;ROW()&amp;":"&amp;Inputs!$C$14&amp;ROW()))</f>
        <v>35769.958490000005</v>
      </c>
      <c r="X1268" s="3" t="str">
        <f>IF(COUNTIFS(Lookups!$A:$A,C1268)=1,"Gross Sales","")</f>
        <v/>
      </c>
      <c r="Y1268" s="3" t="str">
        <f>IF(COUNTIFS(Lookups!$D:$D,C1268)=1,"Bar Sales","")</f>
        <v/>
      </c>
      <c r="Z1268" s="3" t="str">
        <f>IFERROR(VLOOKUP(C1268*1,Lookups!$D:$F,3,FALSE),"")</f>
        <v/>
      </c>
      <c r="AA1268" s="3" t="str">
        <f>IFERROR(VLOOKUP($C1268*1,Lookups!$H:$N,3,FALSE),"")</f>
        <v>Sales</v>
      </c>
      <c r="AB1268" s="3" t="str">
        <f>IFERROR(VLOOKUP($C1268*1,Lookups!$H:$N,4,FALSE),"")</f>
        <v>Dinner</v>
      </c>
      <c r="AC1268" s="3" t="str">
        <f>IFERROR(VLOOKUP($C1268*1,Lookups!$H:$N,5,FALSE),"")</f>
        <v>Bar</v>
      </c>
      <c r="AD1268" s="3" t="str">
        <f>IFERROR(VLOOKUP($C1268*1,Lookups!$H:$N,6,FALSE),"")</f>
        <v>Bev</v>
      </c>
      <c r="AE1268" s="3" t="str">
        <f>IFERROR(VLOOKUP($C1268*1,Lookups!$H:$N,7,FALSE),"")</f>
        <v>Liquor</v>
      </c>
      <c r="AF1268" s="3" t="str">
        <f>VLOOKUP(B1268*1,Stores!$A:$C,3,FALSE)</f>
        <v>DFDE</v>
      </c>
    </row>
    <row r="1269" spans="1:32">
      <c r="A1269" s="3" t="s">
        <v>917</v>
      </c>
      <c r="B1269" s="3" t="s">
        <v>925</v>
      </c>
      <c r="C1269" s="3">
        <v>999237</v>
      </c>
      <c r="D1269" s="3" t="s">
        <v>918</v>
      </c>
      <c r="E1269" s="3" t="s">
        <v>577</v>
      </c>
      <c r="F1269" s="3">
        <v>2016</v>
      </c>
      <c r="G1269" s="164">
        <v>0</v>
      </c>
      <c r="H1269" s="3">
        <v>10394.963879999998</v>
      </c>
      <c r="I1269" s="3">
        <v>16536.382099999999</v>
      </c>
      <c r="J1269" s="3">
        <v>9063.0049999999992</v>
      </c>
      <c r="K1269" s="3">
        <v>5497.5648000000001</v>
      </c>
      <c r="L1269" s="3">
        <v>7115.9759999999997</v>
      </c>
      <c r="M1269" s="3">
        <v>4754.2067999999999</v>
      </c>
      <c r="N1269" s="3">
        <v>4879.3364199999996</v>
      </c>
      <c r="O1269" s="3">
        <v>3662.6099999999997</v>
      </c>
      <c r="P1269" s="3">
        <v>7264.5404999999992</v>
      </c>
      <c r="Q1269" s="3">
        <v>17458.481039999999</v>
      </c>
      <c r="R1269" s="3">
        <v>9059.4239399999988</v>
      </c>
      <c r="S1269" s="3">
        <v>6468.0806400000001</v>
      </c>
      <c r="T1269" s="3">
        <v>5559.5133999999998</v>
      </c>
      <c r="U1269" s="3">
        <v>107714.08451999999</v>
      </c>
      <c r="V1269" s="163">
        <f ca="1">SUM(INDIRECT(Inputs!$C$11&amp;ROW()&amp;":"&amp;Inputs!$C$12&amp;ROW()))</f>
        <v>17458.481039999999</v>
      </c>
      <c r="W1269" s="163">
        <f ca="1">SUM(INDIRECT(Inputs!$C$13&amp;ROW()&amp;":"&amp;Inputs!$C$14&amp;ROW()))</f>
        <v>86627.06654</v>
      </c>
      <c r="X1269" s="3" t="str">
        <f>IF(COUNTIFS(Lookups!$A:$A,C1269)=1,"Gross Sales","")</f>
        <v/>
      </c>
      <c r="Y1269" s="3" t="str">
        <f>IF(COUNTIFS(Lookups!$D:$D,C1269)=1,"Bar Sales","")</f>
        <v/>
      </c>
      <c r="Z1269" s="3" t="str">
        <f>IFERROR(VLOOKUP(C1269*1,Lookups!$D:$F,3,FALSE),"")</f>
        <v/>
      </c>
      <c r="AA1269" s="3" t="str">
        <f>IFERROR(VLOOKUP($C1269*1,Lookups!$H:$N,3,FALSE),"")</f>
        <v>Sales</v>
      </c>
      <c r="AB1269" s="3" t="str">
        <f>IFERROR(VLOOKUP($C1269*1,Lookups!$H:$N,4,FALSE),"")</f>
        <v>Dinner</v>
      </c>
      <c r="AC1269" s="3" t="str">
        <f>IFERROR(VLOOKUP($C1269*1,Lookups!$H:$N,5,FALSE),"")</f>
        <v>Bar</v>
      </c>
      <c r="AD1269" s="3" t="str">
        <f>IFERROR(VLOOKUP($C1269*1,Lookups!$H:$N,6,FALSE),"")</f>
        <v>Bev</v>
      </c>
      <c r="AE1269" s="3" t="str">
        <f>IFERROR(VLOOKUP($C1269*1,Lookups!$H:$N,7,FALSE),"")</f>
        <v>Liquor</v>
      </c>
      <c r="AF1269" s="3" t="str">
        <f>VLOOKUP(B1269*1,Stores!$A:$C,3,FALSE)</f>
        <v>DFDE</v>
      </c>
    </row>
    <row r="1270" spans="1:32">
      <c r="A1270" s="3" t="s">
        <v>917</v>
      </c>
      <c r="B1270" s="3" t="s">
        <v>926</v>
      </c>
      <c r="C1270" s="3">
        <v>999237</v>
      </c>
      <c r="D1270" s="3" t="s">
        <v>918</v>
      </c>
      <c r="E1270" s="3" t="s">
        <v>577</v>
      </c>
      <c r="F1270" s="3">
        <v>2016</v>
      </c>
      <c r="G1270" s="164">
        <v>0</v>
      </c>
      <c r="H1270" s="3">
        <v>49353.781750000002</v>
      </c>
      <c r="I1270" s="3">
        <v>60813.637499999997</v>
      </c>
      <c r="J1270" s="3">
        <v>64995.291479999993</v>
      </c>
      <c r="K1270" s="3">
        <v>52398.556699999994</v>
      </c>
      <c r="L1270" s="3">
        <v>57256.182199999996</v>
      </c>
      <c r="M1270" s="3">
        <v>51205.381499999996</v>
      </c>
      <c r="N1270" s="3">
        <v>39625.362000000001</v>
      </c>
      <c r="O1270" s="3">
        <v>47334.094079999995</v>
      </c>
      <c r="P1270" s="3">
        <v>34933.237499999996</v>
      </c>
      <c r="Q1270" s="3">
        <v>49840.307999999997</v>
      </c>
      <c r="R1270" s="3">
        <v>63603.231999999989</v>
      </c>
      <c r="S1270" s="3">
        <v>47665.111199999999</v>
      </c>
      <c r="T1270" s="3">
        <v>89975.234160000007</v>
      </c>
      <c r="U1270" s="3">
        <v>708999.4100700001</v>
      </c>
      <c r="V1270" s="163">
        <f ca="1">SUM(INDIRECT(Inputs!$C$11&amp;ROW()&amp;":"&amp;Inputs!$C$12&amp;ROW()))</f>
        <v>49840.307999999997</v>
      </c>
      <c r="W1270" s="163">
        <f ca="1">SUM(INDIRECT(Inputs!$C$13&amp;ROW()&amp;":"&amp;Inputs!$C$14&amp;ROW()))</f>
        <v>507755.83271000005</v>
      </c>
      <c r="X1270" s="3" t="str">
        <f>IF(COUNTIFS(Lookups!$A:$A,C1270)=1,"Gross Sales","")</f>
        <v/>
      </c>
      <c r="Y1270" s="3" t="str">
        <f>IF(COUNTIFS(Lookups!$D:$D,C1270)=1,"Bar Sales","")</f>
        <v/>
      </c>
      <c r="Z1270" s="3" t="str">
        <f>IFERROR(VLOOKUP(C1270*1,Lookups!$D:$F,3,FALSE),"")</f>
        <v/>
      </c>
      <c r="AA1270" s="3" t="str">
        <f>IFERROR(VLOOKUP($C1270*1,Lookups!$H:$N,3,FALSE),"")</f>
        <v>Sales</v>
      </c>
      <c r="AB1270" s="3" t="str">
        <f>IFERROR(VLOOKUP($C1270*1,Lookups!$H:$N,4,FALSE),"")</f>
        <v>Dinner</v>
      </c>
      <c r="AC1270" s="3" t="str">
        <f>IFERROR(VLOOKUP($C1270*1,Lookups!$H:$N,5,FALSE),"")</f>
        <v>Bar</v>
      </c>
      <c r="AD1270" s="3" t="str">
        <f>IFERROR(VLOOKUP($C1270*1,Lookups!$H:$N,6,FALSE),"")</f>
        <v>Bev</v>
      </c>
      <c r="AE1270" s="3" t="str">
        <f>IFERROR(VLOOKUP($C1270*1,Lookups!$H:$N,7,FALSE),"")</f>
        <v>Liquor</v>
      </c>
      <c r="AF1270" s="3" t="str">
        <f>VLOOKUP(B1270*1,Stores!$A:$C,3,FALSE)</f>
        <v>DFDE</v>
      </c>
    </row>
    <row r="1271" spans="1:32">
      <c r="A1271" s="3" t="s">
        <v>917</v>
      </c>
      <c r="B1271" s="3" t="s">
        <v>927</v>
      </c>
      <c r="C1271" s="3">
        <v>999237</v>
      </c>
      <c r="D1271" s="3" t="s">
        <v>918</v>
      </c>
      <c r="E1271" s="3" t="s">
        <v>577</v>
      </c>
      <c r="F1271" s="3">
        <v>2016</v>
      </c>
      <c r="G1271" s="164">
        <v>0</v>
      </c>
      <c r="H1271" s="3">
        <v>28060.714499999998</v>
      </c>
      <c r="I1271" s="3">
        <v>29787.869999999995</v>
      </c>
      <c r="J1271" s="3">
        <v>29395.222499999996</v>
      </c>
      <c r="K1271" s="3">
        <v>43048.589779999995</v>
      </c>
      <c r="L1271" s="3">
        <v>47439.10353</v>
      </c>
      <c r="M1271" s="3">
        <v>52280.039279999997</v>
      </c>
      <c r="N1271" s="3">
        <v>38271.139199999998</v>
      </c>
      <c r="O1271" s="3">
        <v>36762.304529999994</v>
      </c>
      <c r="P1271" s="3">
        <v>36581.096999999994</v>
      </c>
      <c r="Q1271" s="3">
        <v>36185.991240000003</v>
      </c>
      <c r="R1271" s="3">
        <v>34957.788249999998</v>
      </c>
      <c r="S1271" s="3">
        <v>37674.240239999999</v>
      </c>
      <c r="T1271" s="3">
        <v>46650.064859999991</v>
      </c>
      <c r="U1271" s="3">
        <v>497094.16490999999</v>
      </c>
      <c r="V1271" s="163">
        <f ca="1">SUM(INDIRECT(Inputs!$C$11&amp;ROW()&amp;":"&amp;Inputs!$C$12&amp;ROW()))</f>
        <v>36185.991240000003</v>
      </c>
      <c r="W1271" s="163">
        <f ca="1">SUM(INDIRECT(Inputs!$C$13&amp;ROW()&amp;":"&amp;Inputs!$C$14&amp;ROW()))</f>
        <v>377812.07156000001</v>
      </c>
      <c r="X1271" s="3" t="str">
        <f>IF(COUNTIFS(Lookups!$A:$A,C1271)=1,"Gross Sales","")</f>
        <v/>
      </c>
      <c r="Y1271" s="3" t="str">
        <f>IF(COUNTIFS(Lookups!$D:$D,C1271)=1,"Bar Sales","")</f>
        <v/>
      </c>
      <c r="Z1271" s="3" t="str">
        <f>IFERROR(VLOOKUP(C1271*1,Lookups!$D:$F,3,FALSE),"")</f>
        <v/>
      </c>
      <c r="AA1271" s="3" t="str">
        <f>IFERROR(VLOOKUP($C1271*1,Lookups!$H:$N,3,FALSE),"")</f>
        <v>Sales</v>
      </c>
      <c r="AB1271" s="3" t="str">
        <f>IFERROR(VLOOKUP($C1271*1,Lookups!$H:$N,4,FALSE),"")</f>
        <v>Dinner</v>
      </c>
      <c r="AC1271" s="3" t="str">
        <f>IFERROR(VLOOKUP($C1271*1,Lookups!$H:$N,5,FALSE),"")</f>
        <v>Bar</v>
      </c>
      <c r="AD1271" s="3" t="str">
        <f>IFERROR(VLOOKUP($C1271*1,Lookups!$H:$N,6,FALSE),"")</f>
        <v>Bev</v>
      </c>
      <c r="AE1271" s="3" t="str">
        <f>IFERROR(VLOOKUP($C1271*1,Lookups!$H:$N,7,FALSE),"")</f>
        <v>Liquor</v>
      </c>
      <c r="AF1271" s="3" t="str">
        <f>VLOOKUP(B1271*1,Stores!$A:$C,3,FALSE)</f>
        <v>DFDE</v>
      </c>
    </row>
    <row r="1272" spans="1:32">
      <c r="A1272" s="3" t="s">
        <v>917</v>
      </c>
      <c r="B1272" s="3" t="s">
        <v>928</v>
      </c>
      <c r="C1272" s="3">
        <v>999237</v>
      </c>
      <c r="D1272" s="3" t="s">
        <v>918</v>
      </c>
      <c r="E1272" s="3" t="s">
        <v>577</v>
      </c>
      <c r="F1272" s="3">
        <v>2016</v>
      </c>
      <c r="G1272" s="164">
        <v>0</v>
      </c>
      <c r="H1272" s="3">
        <v>18188.768919999999</v>
      </c>
      <c r="I1272" s="3">
        <v>10545.878839999998</v>
      </c>
      <c r="J1272" s="3">
        <v>9779.9687999999987</v>
      </c>
      <c r="K1272" s="3">
        <v>7984.8274100000008</v>
      </c>
      <c r="L1272" s="3">
        <v>8812.2943999999989</v>
      </c>
      <c r="M1272" s="3">
        <v>10894.313359999998</v>
      </c>
      <c r="N1272" s="3">
        <v>7540.6139900000007</v>
      </c>
      <c r="O1272" s="3">
        <v>9828.9598400000013</v>
      </c>
      <c r="P1272" s="3">
        <v>9267.7619999999988</v>
      </c>
      <c r="Q1272" s="3">
        <v>11530.58361</v>
      </c>
      <c r="R1272" s="3">
        <v>8021.2846699999991</v>
      </c>
      <c r="S1272" s="3">
        <v>11566.19982</v>
      </c>
      <c r="T1272" s="3">
        <v>12253.613399999998</v>
      </c>
      <c r="U1272" s="3">
        <v>136215.06905999998</v>
      </c>
      <c r="V1272" s="163">
        <f ca="1">SUM(INDIRECT(Inputs!$C$11&amp;ROW()&amp;":"&amp;Inputs!$C$12&amp;ROW()))</f>
        <v>11530.58361</v>
      </c>
      <c r="W1272" s="163">
        <f ca="1">SUM(INDIRECT(Inputs!$C$13&amp;ROW()&amp;":"&amp;Inputs!$C$14&amp;ROW()))</f>
        <v>104373.97116999999</v>
      </c>
      <c r="X1272" s="3" t="str">
        <f>IF(COUNTIFS(Lookups!$A:$A,C1272)=1,"Gross Sales","")</f>
        <v/>
      </c>
      <c r="Y1272" s="3" t="str">
        <f>IF(COUNTIFS(Lookups!$D:$D,C1272)=1,"Bar Sales","")</f>
        <v/>
      </c>
      <c r="Z1272" s="3" t="str">
        <f>IFERROR(VLOOKUP(C1272*1,Lookups!$D:$F,3,FALSE),"")</f>
        <v/>
      </c>
      <c r="AA1272" s="3" t="str">
        <f>IFERROR(VLOOKUP($C1272*1,Lookups!$H:$N,3,FALSE),"")</f>
        <v>Sales</v>
      </c>
      <c r="AB1272" s="3" t="str">
        <f>IFERROR(VLOOKUP($C1272*1,Lookups!$H:$N,4,FALSE),"")</f>
        <v>Dinner</v>
      </c>
      <c r="AC1272" s="3" t="str">
        <f>IFERROR(VLOOKUP($C1272*1,Lookups!$H:$N,5,FALSE),"")</f>
        <v>Bar</v>
      </c>
      <c r="AD1272" s="3" t="str">
        <f>IFERROR(VLOOKUP($C1272*1,Lookups!$H:$N,6,FALSE),"")</f>
        <v>Bev</v>
      </c>
      <c r="AE1272" s="3" t="str">
        <f>IFERROR(VLOOKUP($C1272*1,Lookups!$H:$N,7,FALSE),"")</f>
        <v>Liquor</v>
      </c>
      <c r="AF1272" s="3" t="str">
        <f>VLOOKUP(B1272*1,Stores!$A:$C,3,FALSE)</f>
        <v>DFDE</v>
      </c>
    </row>
    <row r="1273" spans="1:32">
      <c r="A1273" s="3" t="s">
        <v>917</v>
      </c>
      <c r="B1273" s="3" t="s">
        <v>929</v>
      </c>
      <c r="C1273" s="3">
        <v>999237</v>
      </c>
      <c r="D1273" s="3" t="s">
        <v>918</v>
      </c>
      <c r="E1273" s="3" t="s">
        <v>577</v>
      </c>
      <c r="F1273" s="3">
        <v>2016</v>
      </c>
      <c r="G1273" s="164">
        <v>0</v>
      </c>
      <c r="H1273" s="3">
        <v>12850.49836</v>
      </c>
      <c r="I1273" s="3">
        <v>12424.89402</v>
      </c>
      <c r="J1273" s="3">
        <v>9842.1353099999997</v>
      </c>
      <c r="K1273" s="3">
        <v>9112.0620500000005</v>
      </c>
      <c r="L1273" s="3">
        <v>9116.3865100000003</v>
      </c>
      <c r="M1273" s="3">
        <v>9581.2970399999977</v>
      </c>
      <c r="N1273" s="3">
        <v>7349.5351999999984</v>
      </c>
      <c r="O1273" s="3">
        <v>7128.429839999998</v>
      </c>
      <c r="P1273" s="3">
        <v>7206.9725000000008</v>
      </c>
      <c r="Q1273" s="3">
        <v>8403.57</v>
      </c>
      <c r="R1273" s="3">
        <v>7264.8878399999994</v>
      </c>
      <c r="S1273" s="3">
        <v>9324.6745199999987</v>
      </c>
      <c r="T1273" s="3">
        <v>12230.62386</v>
      </c>
      <c r="U1273" s="3">
        <v>121835.96705000001</v>
      </c>
      <c r="V1273" s="163">
        <f ca="1">SUM(INDIRECT(Inputs!$C$11&amp;ROW()&amp;":"&amp;Inputs!$C$12&amp;ROW()))</f>
        <v>8403.57</v>
      </c>
      <c r="W1273" s="163">
        <f ca="1">SUM(INDIRECT(Inputs!$C$13&amp;ROW()&amp;":"&amp;Inputs!$C$14&amp;ROW()))</f>
        <v>93015.780830000003</v>
      </c>
      <c r="X1273" s="3" t="str">
        <f>IF(COUNTIFS(Lookups!$A:$A,C1273)=1,"Gross Sales","")</f>
        <v/>
      </c>
      <c r="Y1273" s="3" t="str">
        <f>IF(COUNTIFS(Lookups!$D:$D,C1273)=1,"Bar Sales","")</f>
        <v/>
      </c>
      <c r="Z1273" s="3" t="str">
        <f>IFERROR(VLOOKUP(C1273*1,Lookups!$D:$F,3,FALSE),"")</f>
        <v/>
      </c>
      <c r="AA1273" s="3" t="str">
        <f>IFERROR(VLOOKUP($C1273*1,Lookups!$H:$N,3,FALSE),"")</f>
        <v>Sales</v>
      </c>
      <c r="AB1273" s="3" t="str">
        <f>IFERROR(VLOOKUP($C1273*1,Lookups!$H:$N,4,FALSE),"")</f>
        <v>Dinner</v>
      </c>
      <c r="AC1273" s="3" t="str">
        <f>IFERROR(VLOOKUP($C1273*1,Lookups!$H:$N,5,FALSE),"")</f>
        <v>Bar</v>
      </c>
      <c r="AD1273" s="3" t="str">
        <f>IFERROR(VLOOKUP($C1273*1,Lookups!$H:$N,6,FALSE),"")</f>
        <v>Bev</v>
      </c>
      <c r="AE1273" s="3" t="str">
        <f>IFERROR(VLOOKUP($C1273*1,Lookups!$H:$N,7,FALSE),"")</f>
        <v>Liquor</v>
      </c>
      <c r="AF1273" s="3" t="str">
        <f>VLOOKUP(B1273*1,Stores!$A:$C,3,FALSE)</f>
        <v>DFDE</v>
      </c>
    </row>
    <row r="1274" spans="1:32">
      <c r="A1274" s="3" t="s">
        <v>917</v>
      </c>
      <c r="B1274" s="3" t="s">
        <v>930</v>
      </c>
      <c r="C1274" s="3">
        <v>999237</v>
      </c>
      <c r="D1274" s="3" t="s">
        <v>918</v>
      </c>
      <c r="E1274" s="3" t="s">
        <v>577</v>
      </c>
      <c r="F1274" s="3">
        <v>2016</v>
      </c>
      <c r="G1274" s="164">
        <v>0</v>
      </c>
      <c r="H1274" s="3">
        <v>27670.929439999996</v>
      </c>
      <c r="I1274" s="3">
        <v>27859.19227</v>
      </c>
      <c r="J1274" s="3">
        <v>37620.097900000001</v>
      </c>
      <c r="K1274" s="3">
        <v>32812.006499999996</v>
      </c>
      <c r="L1274" s="3">
        <v>37422.083999999995</v>
      </c>
      <c r="M1274" s="3">
        <v>30042.558000000001</v>
      </c>
      <c r="N1274" s="3">
        <v>21710.248000000003</v>
      </c>
      <c r="O1274" s="3">
        <v>19893.230629999998</v>
      </c>
      <c r="P1274" s="3">
        <v>21403.6515</v>
      </c>
      <c r="Q1274" s="3">
        <v>27474.520080000002</v>
      </c>
      <c r="R1274" s="3">
        <v>24561.044199999997</v>
      </c>
      <c r="S1274" s="3">
        <v>33990.591389999994</v>
      </c>
      <c r="T1274" s="3">
        <v>29416.899749999997</v>
      </c>
      <c r="U1274" s="3">
        <v>371877.05365999998</v>
      </c>
      <c r="V1274" s="163">
        <f ca="1">SUM(INDIRECT(Inputs!$C$11&amp;ROW()&amp;":"&amp;Inputs!$C$12&amp;ROW()))</f>
        <v>27474.520080000002</v>
      </c>
      <c r="W1274" s="163">
        <f ca="1">SUM(INDIRECT(Inputs!$C$13&amp;ROW()&amp;":"&amp;Inputs!$C$14&amp;ROW()))</f>
        <v>283908.51831999997</v>
      </c>
      <c r="X1274" s="3" t="str">
        <f>IF(COUNTIFS(Lookups!$A:$A,C1274)=1,"Gross Sales","")</f>
        <v/>
      </c>
      <c r="Y1274" s="3" t="str">
        <f>IF(COUNTIFS(Lookups!$D:$D,C1274)=1,"Bar Sales","")</f>
        <v/>
      </c>
      <c r="Z1274" s="3" t="str">
        <f>IFERROR(VLOOKUP(C1274*1,Lookups!$D:$F,3,FALSE),"")</f>
        <v/>
      </c>
      <c r="AA1274" s="3" t="str">
        <f>IFERROR(VLOOKUP($C1274*1,Lookups!$H:$N,3,FALSE),"")</f>
        <v>Sales</v>
      </c>
      <c r="AB1274" s="3" t="str">
        <f>IFERROR(VLOOKUP($C1274*1,Lookups!$H:$N,4,FALSE),"")</f>
        <v>Dinner</v>
      </c>
      <c r="AC1274" s="3" t="str">
        <f>IFERROR(VLOOKUP($C1274*1,Lookups!$H:$N,5,FALSE),"")</f>
        <v>Bar</v>
      </c>
      <c r="AD1274" s="3" t="str">
        <f>IFERROR(VLOOKUP($C1274*1,Lookups!$H:$N,6,FALSE),"")</f>
        <v>Bev</v>
      </c>
      <c r="AE1274" s="3" t="str">
        <f>IFERROR(VLOOKUP($C1274*1,Lookups!$H:$N,7,FALSE),"")</f>
        <v>Liquor</v>
      </c>
      <c r="AF1274" s="3" t="str">
        <f>VLOOKUP(B1274*1,Stores!$A:$C,3,FALSE)</f>
        <v>DFDE</v>
      </c>
    </row>
    <row r="1275" spans="1:32">
      <c r="A1275" s="3" t="s">
        <v>917</v>
      </c>
      <c r="B1275" s="3" t="s">
        <v>931</v>
      </c>
      <c r="C1275" s="3">
        <v>999237</v>
      </c>
      <c r="D1275" s="3" t="s">
        <v>918</v>
      </c>
      <c r="E1275" s="3" t="s">
        <v>577</v>
      </c>
      <c r="F1275" s="3">
        <v>2016</v>
      </c>
      <c r="G1275" s="164">
        <v>0</v>
      </c>
      <c r="H1275" s="3">
        <v>51693.655439999995</v>
      </c>
      <c r="I1275" s="3">
        <v>61994.36866</v>
      </c>
      <c r="J1275" s="3">
        <v>60438.95018</v>
      </c>
      <c r="K1275" s="3">
        <v>40120.352579999999</v>
      </c>
      <c r="L1275" s="3">
        <v>62352.095399999998</v>
      </c>
      <c r="M1275" s="3">
        <v>42942.911200000002</v>
      </c>
      <c r="N1275" s="3">
        <v>33232.819619999995</v>
      </c>
      <c r="O1275" s="3">
        <v>45198.251279999997</v>
      </c>
      <c r="P1275" s="3">
        <v>37711.504599999993</v>
      </c>
      <c r="Q1275" s="3">
        <v>54239.976419999992</v>
      </c>
      <c r="R1275" s="3">
        <v>40961.566169999991</v>
      </c>
      <c r="S1275" s="3">
        <v>65854.916679999995</v>
      </c>
      <c r="T1275" s="3">
        <v>64543.172959999996</v>
      </c>
      <c r="U1275" s="3">
        <v>661284.5411899999</v>
      </c>
      <c r="V1275" s="163">
        <f ca="1">SUM(INDIRECT(Inputs!$C$11&amp;ROW()&amp;":"&amp;Inputs!$C$12&amp;ROW()))</f>
        <v>54239.976419999992</v>
      </c>
      <c r="W1275" s="163">
        <f ca="1">SUM(INDIRECT(Inputs!$C$13&amp;ROW()&amp;":"&amp;Inputs!$C$14&amp;ROW()))</f>
        <v>489924.88537999988</v>
      </c>
      <c r="X1275" s="3" t="str">
        <f>IF(COUNTIFS(Lookups!$A:$A,C1275)=1,"Gross Sales","")</f>
        <v/>
      </c>
      <c r="Y1275" s="3" t="str">
        <f>IF(COUNTIFS(Lookups!$D:$D,C1275)=1,"Bar Sales","")</f>
        <v/>
      </c>
      <c r="Z1275" s="3" t="str">
        <f>IFERROR(VLOOKUP(C1275*1,Lookups!$D:$F,3,FALSE),"")</f>
        <v/>
      </c>
      <c r="AA1275" s="3" t="str">
        <f>IFERROR(VLOOKUP($C1275*1,Lookups!$H:$N,3,FALSE),"")</f>
        <v>Sales</v>
      </c>
      <c r="AB1275" s="3" t="str">
        <f>IFERROR(VLOOKUP($C1275*1,Lookups!$H:$N,4,FALSE),"")</f>
        <v>Dinner</v>
      </c>
      <c r="AC1275" s="3" t="str">
        <f>IFERROR(VLOOKUP($C1275*1,Lookups!$H:$N,5,FALSE),"")</f>
        <v>Bar</v>
      </c>
      <c r="AD1275" s="3" t="str">
        <f>IFERROR(VLOOKUP($C1275*1,Lookups!$H:$N,6,FALSE),"")</f>
        <v>Bev</v>
      </c>
      <c r="AE1275" s="3" t="str">
        <f>IFERROR(VLOOKUP($C1275*1,Lookups!$H:$N,7,FALSE),"")</f>
        <v>Liquor</v>
      </c>
      <c r="AF1275" s="3" t="str">
        <f>VLOOKUP(B1275*1,Stores!$A:$C,3,FALSE)</f>
        <v>DFDE</v>
      </c>
    </row>
    <row r="1276" spans="1:32">
      <c r="A1276" s="3" t="s">
        <v>917</v>
      </c>
      <c r="B1276" s="3" t="s">
        <v>932</v>
      </c>
      <c r="C1276" s="3">
        <v>999237</v>
      </c>
      <c r="D1276" s="3" t="s">
        <v>918</v>
      </c>
      <c r="E1276" s="3" t="s">
        <v>577</v>
      </c>
      <c r="F1276" s="3">
        <v>2016</v>
      </c>
      <c r="G1276" s="164">
        <v>0</v>
      </c>
      <c r="H1276" s="3">
        <v>20908.810999999998</v>
      </c>
      <c r="I1276" s="3">
        <v>22430.197999999997</v>
      </c>
      <c r="J1276" s="3">
        <v>28811.304199999999</v>
      </c>
      <c r="K1276" s="3">
        <v>16751.28</v>
      </c>
      <c r="L1276" s="3">
        <v>22055.725999999999</v>
      </c>
      <c r="M1276" s="3">
        <v>18184.01123</v>
      </c>
      <c r="N1276" s="3">
        <v>17889.837</v>
      </c>
      <c r="O1276" s="3">
        <v>16683.975000000002</v>
      </c>
      <c r="P1276" s="3">
        <v>16620.677499999998</v>
      </c>
      <c r="Q1276" s="3">
        <v>19249.387499999997</v>
      </c>
      <c r="R1276" s="3">
        <v>23452.264499999997</v>
      </c>
      <c r="S1276" s="3">
        <v>30947.384999999998</v>
      </c>
      <c r="T1276" s="3">
        <v>34921.656000000003</v>
      </c>
      <c r="U1276" s="3">
        <v>288906.51292999997</v>
      </c>
      <c r="V1276" s="163">
        <f ca="1">SUM(INDIRECT(Inputs!$C$11&amp;ROW()&amp;":"&amp;Inputs!$C$12&amp;ROW()))</f>
        <v>19249.387499999997</v>
      </c>
      <c r="W1276" s="163">
        <f ca="1">SUM(INDIRECT(Inputs!$C$13&amp;ROW()&amp;":"&amp;Inputs!$C$14&amp;ROW()))</f>
        <v>199585.20742999995</v>
      </c>
      <c r="X1276" s="3" t="str">
        <f>IF(COUNTIFS(Lookups!$A:$A,C1276)=1,"Gross Sales","")</f>
        <v/>
      </c>
      <c r="Y1276" s="3" t="str">
        <f>IF(COUNTIFS(Lookups!$D:$D,C1276)=1,"Bar Sales","")</f>
        <v/>
      </c>
      <c r="Z1276" s="3" t="str">
        <f>IFERROR(VLOOKUP(C1276*1,Lookups!$D:$F,3,FALSE),"")</f>
        <v/>
      </c>
      <c r="AA1276" s="3" t="str">
        <f>IFERROR(VLOOKUP($C1276*1,Lookups!$H:$N,3,FALSE),"")</f>
        <v>Sales</v>
      </c>
      <c r="AB1276" s="3" t="str">
        <f>IFERROR(VLOOKUP($C1276*1,Lookups!$H:$N,4,FALSE),"")</f>
        <v>Dinner</v>
      </c>
      <c r="AC1276" s="3" t="str">
        <f>IFERROR(VLOOKUP($C1276*1,Lookups!$H:$N,5,FALSE),"")</f>
        <v>Bar</v>
      </c>
      <c r="AD1276" s="3" t="str">
        <f>IFERROR(VLOOKUP($C1276*1,Lookups!$H:$N,6,FALSE),"")</f>
        <v>Bev</v>
      </c>
      <c r="AE1276" s="3" t="str">
        <f>IFERROR(VLOOKUP($C1276*1,Lookups!$H:$N,7,FALSE),"")</f>
        <v>Liquor</v>
      </c>
      <c r="AF1276" s="3" t="str">
        <f>VLOOKUP(B1276*1,Stores!$A:$C,3,FALSE)</f>
        <v>DFG</v>
      </c>
    </row>
    <row r="1277" spans="1:32">
      <c r="A1277" s="3" t="s">
        <v>917</v>
      </c>
      <c r="B1277" s="3" t="s">
        <v>933</v>
      </c>
      <c r="C1277" s="3">
        <v>999237</v>
      </c>
      <c r="D1277" s="3" t="s">
        <v>918</v>
      </c>
      <c r="E1277" s="3" t="s">
        <v>577</v>
      </c>
      <c r="F1277" s="3">
        <v>2016</v>
      </c>
      <c r="G1277" s="164">
        <v>0</v>
      </c>
      <c r="H1277" s="3">
        <v>8714.2800499999994</v>
      </c>
      <c r="I1277" s="3">
        <v>12132.465799999998</v>
      </c>
      <c r="J1277" s="3">
        <v>10463.8716</v>
      </c>
      <c r="K1277" s="3">
        <v>8839.6668499999978</v>
      </c>
      <c r="L1277" s="3">
        <v>10985.06654</v>
      </c>
      <c r="M1277" s="3">
        <v>6321.07791</v>
      </c>
      <c r="N1277" s="3">
        <v>9191.9624999999996</v>
      </c>
      <c r="O1277" s="3">
        <v>6754.2060599999995</v>
      </c>
      <c r="P1277" s="3">
        <v>10303.918239999999</v>
      </c>
      <c r="Q1277" s="3">
        <v>6621.1343099999985</v>
      </c>
      <c r="R1277" s="3">
        <v>6645.3068499999999</v>
      </c>
      <c r="S1277" s="3">
        <v>6272.9898000000003</v>
      </c>
      <c r="T1277" s="3">
        <v>11027.13248</v>
      </c>
      <c r="U1277" s="3">
        <v>114273.07898999998</v>
      </c>
      <c r="V1277" s="163">
        <f ca="1">SUM(INDIRECT(Inputs!$C$11&amp;ROW()&amp;":"&amp;Inputs!$C$12&amp;ROW()))</f>
        <v>6621.1343099999985</v>
      </c>
      <c r="W1277" s="163">
        <f ca="1">SUM(INDIRECT(Inputs!$C$13&amp;ROW()&amp;":"&amp;Inputs!$C$14&amp;ROW()))</f>
        <v>90327.64985999999</v>
      </c>
      <c r="X1277" s="3" t="str">
        <f>IF(COUNTIFS(Lookups!$A:$A,C1277)=1,"Gross Sales","")</f>
        <v/>
      </c>
      <c r="Y1277" s="3" t="str">
        <f>IF(COUNTIFS(Lookups!$D:$D,C1277)=1,"Bar Sales","")</f>
        <v/>
      </c>
      <c r="Z1277" s="3" t="str">
        <f>IFERROR(VLOOKUP(C1277*1,Lookups!$D:$F,3,FALSE),"")</f>
        <v/>
      </c>
      <c r="AA1277" s="3" t="str">
        <f>IFERROR(VLOOKUP($C1277*1,Lookups!$H:$N,3,FALSE),"")</f>
        <v>Sales</v>
      </c>
      <c r="AB1277" s="3" t="str">
        <f>IFERROR(VLOOKUP($C1277*1,Lookups!$H:$N,4,FALSE),"")</f>
        <v>Dinner</v>
      </c>
      <c r="AC1277" s="3" t="str">
        <f>IFERROR(VLOOKUP($C1277*1,Lookups!$H:$N,5,FALSE),"")</f>
        <v>Bar</v>
      </c>
      <c r="AD1277" s="3" t="str">
        <f>IFERROR(VLOOKUP($C1277*1,Lookups!$H:$N,6,FALSE),"")</f>
        <v>Bev</v>
      </c>
      <c r="AE1277" s="3" t="str">
        <f>IFERROR(VLOOKUP($C1277*1,Lookups!$H:$N,7,FALSE),"")</f>
        <v>Liquor</v>
      </c>
      <c r="AF1277" s="3" t="str">
        <f>VLOOKUP(B1277*1,Stores!$A:$C,3,FALSE)</f>
        <v>DFG</v>
      </c>
    </row>
    <row r="1278" spans="1:32">
      <c r="A1278" s="3" t="s">
        <v>917</v>
      </c>
      <c r="B1278" s="3" t="s">
        <v>934</v>
      </c>
      <c r="C1278" s="3">
        <v>999237</v>
      </c>
      <c r="D1278" s="3" t="s">
        <v>918</v>
      </c>
      <c r="E1278" s="3" t="s">
        <v>577</v>
      </c>
      <c r="F1278" s="3">
        <v>2016</v>
      </c>
      <c r="G1278" s="164">
        <v>0</v>
      </c>
      <c r="H1278" s="3">
        <v>8695.622879999999</v>
      </c>
      <c r="I1278" s="3">
        <v>8223.2765999999992</v>
      </c>
      <c r="J1278" s="3">
        <v>9912.9707599999983</v>
      </c>
      <c r="K1278" s="3">
        <v>13179.56892</v>
      </c>
      <c r="L1278" s="3">
        <v>8340.617879999998</v>
      </c>
      <c r="M1278" s="3">
        <v>7582.9947199999988</v>
      </c>
      <c r="N1278" s="3">
        <v>8772.1147499999988</v>
      </c>
      <c r="O1278" s="3">
        <v>7171.7624999999998</v>
      </c>
      <c r="P1278" s="3">
        <v>8215.0391400000008</v>
      </c>
      <c r="Q1278" s="3">
        <v>10285.3464</v>
      </c>
      <c r="R1278" s="3">
        <v>7311.7270799999997</v>
      </c>
      <c r="S1278" s="3">
        <v>6972.4129999999996</v>
      </c>
      <c r="T1278" s="3">
        <v>8477.1749999999993</v>
      </c>
      <c r="U1278" s="3">
        <v>113140.62963</v>
      </c>
      <c r="V1278" s="163">
        <f ca="1">SUM(INDIRECT(Inputs!$C$11&amp;ROW()&amp;":"&amp;Inputs!$C$12&amp;ROW()))</f>
        <v>10285.3464</v>
      </c>
      <c r="W1278" s="163">
        <f ca="1">SUM(INDIRECT(Inputs!$C$13&amp;ROW()&amp;":"&amp;Inputs!$C$14&amp;ROW()))</f>
        <v>90379.314549999996</v>
      </c>
      <c r="X1278" s="3" t="str">
        <f>IF(COUNTIFS(Lookups!$A:$A,C1278)=1,"Gross Sales","")</f>
        <v/>
      </c>
      <c r="Y1278" s="3" t="str">
        <f>IF(COUNTIFS(Lookups!$D:$D,C1278)=1,"Bar Sales","")</f>
        <v/>
      </c>
      <c r="Z1278" s="3" t="str">
        <f>IFERROR(VLOOKUP(C1278*1,Lookups!$D:$F,3,FALSE),"")</f>
        <v/>
      </c>
      <c r="AA1278" s="3" t="str">
        <f>IFERROR(VLOOKUP($C1278*1,Lookups!$H:$N,3,FALSE),"")</f>
        <v>Sales</v>
      </c>
      <c r="AB1278" s="3" t="str">
        <f>IFERROR(VLOOKUP($C1278*1,Lookups!$H:$N,4,FALSE),"")</f>
        <v>Dinner</v>
      </c>
      <c r="AC1278" s="3" t="str">
        <f>IFERROR(VLOOKUP($C1278*1,Lookups!$H:$N,5,FALSE),"")</f>
        <v>Bar</v>
      </c>
      <c r="AD1278" s="3" t="str">
        <f>IFERROR(VLOOKUP($C1278*1,Lookups!$H:$N,6,FALSE),"")</f>
        <v>Bev</v>
      </c>
      <c r="AE1278" s="3" t="str">
        <f>IFERROR(VLOOKUP($C1278*1,Lookups!$H:$N,7,FALSE),"")</f>
        <v>Liquor</v>
      </c>
      <c r="AF1278" s="3" t="str">
        <f>VLOOKUP(B1278*1,Stores!$A:$C,3,FALSE)</f>
        <v>DFG</v>
      </c>
    </row>
    <row r="1279" spans="1:32">
      <c r="A1279" s="3" t="s">
        <v>917</v>
      </c>
      <c r="B1279" s="3" t="s">
        <v>935</v>
      </c>
      <c r="C1279" s="3">
        <v>999237</v>
      </c>
      <c r="D1279" s="3" t="s">
        <v>918</v>
      </c>
      <c r="E1279" s="3" t="s">
        <v>577</v>
      </c>
      <c r="F1279" s="3">
        <v>2016</v>
      </c>
      <c r="G1279" s="164">
        <v>0</v>
      </c>
      <c r="H1279" s="3">
        <v>15191.898749999998</v>
      </c>
      <c r="I1279" s="3">
        <v>14963.278399999999</v>
      </c>
      <c r="J1279" s="3">
        <v>17712.759609999997</v>
      </c>
      <c r="K1279" s="3">
        <v>14921.596409999996</v>
      </c>
      <c r="L1279" s="3">
        <v>13892.484060000001</v>
      </c>
      <c r="M1279" s="3">
        <v>13033.058499999999</v>
      </c>
      <c r="N1279" s="3">
        <v>29727.35514</v>
      </c>
      <c r="O1279" s="3">
        <v>9652.279489999999</v>
      </c>
      <c r="P1279" s="3">
        <v>10665.745859999999</v>
      </c>
      <c r="Q1279" s="3">
        <v>12405.702749999999</v>
      </c>
      <c r="R1279" s="3">
        <v>11879.605499999998</v>
      </c>
      <c r="S1279" s="3">
        <v>13441.437869999998</v>
      </c>
      <c r="T1279" s="3">
        <v>17053.687139999998</v>
      </c>
      <c r="U1279" s="3">
        <v>194540.88947999998</v>
      </c>
      <c r="V1279" s="163">
        <f ca="1">SUM(INDIRECT(Inputs!$C$11&amp;ROW()&amp;":"&amp;Inputs!$C$12&amp;ROW()))</f>
        <v>12405.702749999999</v>
      </c>
      <c r="W1279" s="163">
        <f ca="1">SUM(INDIRECT(Inputs!$C$13&amp;ROW()&amp;":"&amp;Inputs!$C$14&amp;ROW()))</f>
        <v>152166.15896999999</v>
      </c>
      <c r="X1279" s="3" t="str">
        <f>IF(COUNTIFS(Lookups!$A:$A,C1279)=1,"Gross Sales","")</f>
        <v/>
      </c>
      <c r="Y1279" s="3" t="str">
        <f>IF(COUNTIFS(Lookups!$D:$D,C1279)=1,"Bar Sales","")</f>
        <v/>
      </c>
      <c r="Z1279" s="3" t="str">
        <f>IFERROR(VLOOKUP(C1279*1,Lookups!$D:$F,3,FALSE),"")</f>
        <v/>
      </c>
      <c r="AA1279" s="3" t="str">
        <f>IFERROR(VLOOKUP($C1279*1,Lookups!$H:$N,3,FALSE),"")</f>
        <v>Sales</v>
      </c>
      <c r="AB1279" s="3" t="str">
        <f>IFERROR(VLOOKUP($C1279*1,Lookups!$H:$N,4,FALSE),"")</f>
        <v>Dinner</v>
      </c>
      <c r="AC1279" s="3" t="str">
        <f>IFERROR(VLOOKUP($C1279*1,Lookups!$H:$N,5,FALSE),"")</f>
        <v>Bar</v>
      </c>
      <c r="AD1279" s="3" t="str">
        <f>IFERROR(VLOOKUP($C1279*1,Lookups!$H:$N,6,FALSE),"")</f>
        <v>Bev</v>
      </c>
      <c r="AE1279" s="3" t="str">
        <f>IFERROR(VLOOKUP($C1279*1,Lookups!$H:$N,7,FALSE),"")</f>
        <v>Liquor</v>
      </c>
      <c r="AF1279" s="3" t="str">
        <f>VLOOKUP(B1279*1,Stores!$A:$C,3,FALSE)</f>
        <v>DFG</v>
      </c>
    </row>
    <row r="1280" spans="1:32">
      <c r="A1280" s="3" t="s">
        <v>917</v>
      </c>
      <c r="B1280" s="3" t="s">
        <v>936</v>
      </c>
      <c r="C1280" s="3">
        <v>999237</v>
      </c>
      <c r="D1280" s="3" t="s">
        <v>918</v>
      </c>
      <c r="E1280" s="3" t="s">
        <v>577</v>
      </c>
      <c r="F1280" s="3">
        <v>2016</v>
      </c>
      <c r="G1280" s="164">
        <v>0</v>
      </c>
      <c r="H1280" s="3">
        <v>14630.768249999999</v>
      </c>
      <c r="I1280" s="3">
        <v>13286.194179999999</v>
      </c>
      <c r="J1280" s="3">
        <v>10148.261759999999</v>
      </c>
      <c r="K1280" s="3">
        <v>12658.945599999999</v>
      </c>
      <c r="L1280" s="3">
        <v>14122.038839999999</v>
      </c>
      <c r="M1280" s="3">
        <v>9311.4251999999979</v>
      </c>
      <c r="N1280" s="3">
        <v>10546.150229999999</v>
      </c>
      <c r="O1280" s="3">
        <v>15188.653480000001</v>
      </c>
      <c r="P1280" s="3">
        <v>8606.1809400000002</v>
      </c>
      <c r="Q1280" s="3">
        <v>7627.1160699999991</v>
      </c>
      <c r="R1280" s="3">
        <v>8124.7874400000001</v>
      </c>
      <c r="S1280" s="3">
        <v>6200.4626600000001</v>
      </c>
      <c r="T1280" s="3">
        <v>7699.1459999999997</v>
      </c>
      <c r="U1280" s="3">
        <v>138150.13065000004</v>
      </c>
      <c r="V1280" s="163">
        <f ca="1">SUM(INDIRECT(Inputs!$C$11&amp;ROW()&amp;":"&amp;Inputs!$C$12&amp;ROW()))</f>
        <v>7627.1160699999991</v>
      </c>
      <c r="W1280" s="163">
        <f ca="1">SUM(INDIRECT(Inputs!$C$13&amp;ROW()&amp;":"&amp;Inputs!$C$14&amp;ROW()))</f>
        <v>116125.73455000002</v>
      </c>
      <c r="X1280" s="3" t="str">
        <f>IF(COUNTIFS(Lookups!$A:$A,C1280)=1,"Gross Sales","")</f>
        <v/>
      </c>
      <c r="Y1280" s="3" t="str">
        <f>IF(COUNTIFS(Lookups!$D:$D,C1280)=1,"Bar Sales","")</f>
        <v/>
      </c>
      <c r="Z1280" s="3" t="str">
        <f>IFERROR(VLOOKUP(C1280*1,Lookups!$D:$F,3,FALSE),"")</f>
        <v/>
      </c>
      <c r="AA1280" s="3" t="str">
        <f>IFERROR(VLOOKUP($C1280*1,Lookups!$H:$N,3,FALSE),"")</f>
        <v>Sales</v>
      </c>
      <c r="AB1280" s="3" t="str">
        <f>IFERROR(VLOOKUP($C1280*1,Lookups!$H:$N,4,FALSE),"")</f>
        <v>Dinner</v>
      </c>
      <c r="AC1280" s="3" t="str">
        <f>IFERROR(VLOOKUP($C1280*1,Lookups!$H:$N,5,FALSE),"")</f>
        <v>Bar</v>
      </c>
      <c r="AD1280" s="3" t="str">
        <f>IFERROR(VLOOKUP($C1280*1,Lookups!$H:$N,6,FALSE),"")</f>
        <v>Bev</v>
      </c>
      <c r="AE1280" s="3" t="str">
        <f>IFERROR(VLOOKUP($C1280*1,Lookups!$H:$N,7,FALSE),"")</f>
        <v>Liquor</v>
      </c>
      <c r="AF1280" s="3" t="str">
        <f>VLOOKUP(B1280*1,Stores!$A:$C,3,FALSE)</f>
        <v>DFG</v>
      </c>
    </row>
    <row r="1281" spans="1:32">
      <c r="A1281" s="3" t="s">
        <v>917</v>
      </c>
      <c r="B1281" s="3" t="s">
        <v>937</v>
      </c>
      <c r="C1281" s="3">
        <v>999237</v>
      </c>
      <c r="D1281" s="3" t="s">
        <v>918</v>
      </c>
      <c r="E1281" s="3" t="s">
        <v>577</v>
      </c>
      <c r="F1281" s="3">
        <v>2016</v>
      </c>
      <c r="G1281" s="164">
        <v>0</v>
      </c>
      <c r="H1281" s="3">
        <v>6476.4598499999993</v>
      </c>
      <c r="I1281" s="3">
        <v>11209.532599999997</v>
      </c>
      <c r="J1281" s="3">
        <v>10269.3843</v>
      </c>
      <c r="K1281" s="3">
        <v>10201.475479999999</v>
      </c>
      <c r="L1281" s="3">
        <v>7724.9308499999988</v>
      </c>
      <c r="M1281" s="3">
        <v>5658.5267199999989</v>
      </c>
      <c r="N1281" s="3">
        <v>6957.6758999999993</v>
      </c>
      <c r="O1281" s="3">
        <v>5250.8618399999996</v>
      </c>
      <c r="P1281" s="3">
        <v>5046.5856000000003</v>
      </c>
      <c r="Q1281" s="3">
        <v>5240.8448399999997</v>
      </c>
      <c r="R1281" s="3">
        <v>9768.1916499999988</v>
      </c>
      <c r="S1281" s="3">
        <v>9212.571899999999</v>
      </c>
      <c r="T1281" s="3">
        <v>9552.4615200000007</v>
      </c>
      <c r="U1281" s="3">
        <v>102569.50304999998</v>
      </c>
      <c r="V1281" s="163">
        <f ca="1">SUM(INDIRECT(Inputs!$C$11&amp;ROW()&amp;":"&amp;Inputs!$C$12&amp;ROW()))</f>
        <v>5240.8448399999997</v>
      </c>
      <c r="W1281" s="163">
        <f ca="1">SUM(INDIRECT(Inputs!$C$13&amp;ROW()&amp;":"&amp;Inputs!$C$14&amp;ROW()))</f>
        <v>74036.277979999999</v>
      </c>
      <c r="X1281" s="3" t="str">
        <f>IF(COUNTIFS(Lookups!$A:$A,C1281)=1,"Gross Sales","")</f>
        <v/>
      </c>
      <c r="Y1281" s="3" t="str">
        <f>IF(COUNTIFS(Lookups!$D:$D,C1281)=1,"Bar Sales","")</f>
        <v/>
      </c>
      <c r="Z1281" s="3" t="str">
        <f>IFERROR(VLOOKUP(C1281*1,Lookups!$D:$F,3,FALSE),"")</f>
        <v/>
      </c>
      <c r="AA1281" s="3" t="str">
        <f>IFERROR(VLOOKUP($C1281*1,Lookups!$H:$N,3,FALSE),"")</f>
        <v>Sales</v>
      </c>
      <c r="AB1281" s="3" t="str">
        <f>IFERROR(VLOOKUP($C1281*1,Lookups!$H:$N,4,FALSE),"")</f>
        <v>Dinner</v>
      </c>
      <c r="AC1281" s="3" t="str">
        <f>IFERROR(VLOOKUP($C1281*1,Lookups!$H:$N,5,FALSE),"")</f>
        <v>Bar</v>
      </c>
      <c r="AD1281" s="3" t="str">
        <f>IFERROR(VLOOKUP($C1281*1,Lookups!$H:$N,6,FALSE),"")</f>
        <v>Bev</v>
      </c>
      <c r="AE1281" s="3" t="str">
        <f>IFERROR(VLOOKUP($C1281*1,Lookups!$H:$N,7,FALSE),"")</f>
        <v>Liquor</v>
      </c>
      <c r="AF1281" s="3" t="str">
        <f>VLOOKUP(B1281*1,Stores!$A:$C,3,FALSE)</f>
        <v>DFG</v>
      </c>
    </row>
    <row r="1282" spans="1:32">
      <c r="A1282" s="3" t="s">
        <v>917</v>
      </c>
      <c r="B1282" s="3" t="s">
        <v>938</v>
      </c>
      <c r="C1282" s="3">
        <v>999237</v>
      </c>
      <c r="D1282" s="3" t="s">
        <v>918</v>
      </c>
      <c r="E1282" s="3" t="s">
        <v>577</v>
      </c>
      <c r="F1282" s="3">
        <v>2016</v>
      </c>
      <c r="G1282" s="164">
        <v>0</v>
      </c>
      <c r="H1282" s="3">
        <v>9723.1868999999988</v>
      </c>
      <c r="I1282" s="3">
        <v>7434.5039999999999</v>
      </c>
      <c r="J1282" s="3">
        <v>8929.4083200000005</v>
      </c>
      <c r="K1282" s="3">
        <v>9863.8285199999991</v>
      </c>
      <c r="L1282" s="3">
        <v>9175.4298999999992</v>
      </c>
      <c r="M1282" s="3">
        <v>12576.35435</v>
      </c>
      <c r="N1282" s="3">
        <v>14173.48674</v>
      </c>
      <c r="O1282" s="3">
        <v>15017.106999999998</v>
      </c>
      <c r="P1282" s="3">
        <v>12790.050000000001</v>
      </c>
      <c r="Q1282" s="3">
        <v>14479.656799999997</v>
      </c>
      <c r="R1282" s="3">
        <v>11896.85154</v>
      </c>
      <c r="S1282" s="3">
        <v>7205.9922199999992</v>
      </c>
      <c r="T1282" s="3">
        <v>12500.1695</v>
      </c>
      <c r="U1282" s="3">
        <v>145766.02578999999</v>
      </c>
      <c r="V1282" s="163">
        <f ca="1">SUM(INDIRECT(Inputs!$C$11&amp;ROW()&amp;":"&amp;Inputs!$C$12&amp;ROW()))</f>
        <v>14479.656799999997</v>
      </c>
      <c r="W1282" s="163">
        <f ca="1">SUM(INDIRECT(Inputs!$C$13&amp;ROW()&amp;":"&amp;Inputs!$C$14&amp;ROW()))</f>
        <v>114163.01253000001</v>
      </c>
      <c r="X1282" s="3" t="str">
        <f>IF(COUNTIFS(Lookups!$A:$A,C1282)=1,"Gross Sales","")</f>
        <v/>
      </c>
      <c r="Y1282" s="3" t="str">
        <f>IF(COUNTIFS(Lookups!$D:$D,C1282)=1,"Bar Sales","")</f>
        <v/>
      </c>
      <c r="Z1282" s="3" t="str">
        <f>IFERROR(VLOOKUP(C1282*1,Lookups!$D:$F,3,FALSE),"")</f>
        <v/>
      </c>
      <c r="AA1282" s="3" t="str">
        <f>IFERROR(VLOOKUP($C1282*1,Lookups!$H:$N,3,FALSE),"")</f>
        <v>Sales</v>
      </c>
      <c r="AB1282" s="3" t="str">
        <f>IFERROR(VLOOKUP($C1282*1,Lookups!$H:$N,4,FALSE),"")</f>
        <v>Dinner</v>
      </c>
      <c r="AC1282" s="3" t="str">
        <f>IFERROR(VLOOKUP($C1282*1,Lookups!$H:$N,5,FALSE),"")</f>
        <v>Bar</v>
      </c>
      <c r="AD1282" s="3" t="str">
        <f>IFERROR(VLOOKUP($C1282*1,Lookups!$H:$N,6,FALSE),"")</f>
        <v>Bev</v>
      </c>
      <c r="AE1282" s="3" t="str">
        <f>IFERROR(VLOOKUP($C1282*1,Lookups!$H:$N,7,FALSE),"")</f>
        <v>Liquor</v>
      </c>
      <c r="AF1282" s="3" t="str">
        <f>VLOOKUP(B1282*1,Stores!$A:$C,3,FALSE)</f>
        <v>DFG</v>
      </c>
    </row>
    <row r="1283" spans="1:32">
      <c r="A1283" s="3" t="s">
        <v>917</v>
      </c>
      <c r="B1283" s="3" t="s">
        <v>939</v>
      </c>
      <c r="C1283" s="3">
        <v>999237</v>
      </c>
      <c r="D1283" s="3" t="s">
        <v>918</v>
      </c>
      <c r="E1283" s="3" t="s">
        <v>577</v>
      </c>
      <c r="F1283" s="3">
        <v>2016</v>
      </c>
      <c r="G1283" s="164">
        <v>0</v>
      </c>
      <c r="H1283" s="3">
        <v>10965.615639999998</v>
      </c>
      <c r="I1283" s="3">
        <v>9487.2106700000004</v>
      </c>
      <c r="J1283" s="3">
        <v>8413.6461500000005</v>
      </c>
      <c r="K1283" s="3">
        <v>7998.8571599999987</v>
      </c>
      <c r="L1283" s="3">
        <v>11111.477649999999</v>
      </c>
      <c r="M1283" s="3">
        <v>8045.2604399999991</v>
      </c>
      <c r="N1283" s="3">
        <v>6267.1391999999996</v>
      </c>
      <c r="O1283" s="3">
        <v>8866.2346500000003</v>
      </c>
      <c r="P1283" s="3">
        <v>7504.4793600000003</v>
      </c>
      <c r="Q1283" s="3">
        <v>8498.57078</v>
      </c>
      <c r="R1283" s="3">
        <v>10363.426499999998</v>
      </c>
      <c r="S1283" s="3">
        <v>9094.0684799999999</v>
      </c>
      <c r="T1283" s="3">
        <v>11462.32164</v>
      </c>
      <c r="U1283" s="3">
        <v>118078.30831999998</v>
      </c>
      <c r="V1283" s="163">
        <f ca="1">SUM(INDIRECT(Inputs!$C$11&amp;ROW()&amp;":"&amp;Inputs!$C$12&amp;ROW()))</f>
        <v>8498.57078</v>
      </c>
      <c r="W1283" s="163">
        <f ca="1">SUM(INDIRECT(Inputs!$C$13&amp;ROW()&amp;":"&amp;Inputs!$C$14&amp;ROW()))</f>
        <v>87158.491699999984</v>
      </c>
      <c r="X1283" s="3" t="str">
        <f>IF(COUNTIFS(Lookups!$A:$A,C1283)=1,"Gross Sales","")</f>
        <v/>
      </c>
      <c r="Y1283" s="3" t="str">
        <f>IF(COUNTIFS(Lookups!$D:$D,C1283)=1,"Bar Sales","")</f>
        <v/>
      </c>
      <c r="Z1283" s="3" t="str">
        <f>IFERROR(VLOOKUP(C1283*1,Lookups!$D:$F,3,FALSE),"")</f>
        <v/>
      </c>
      <c r="AA1283" s="3" t="str">
        <f>IFERROR(VLOOKUP($C1283*1,Lookups!$H:$N,3,FALSE),"")</f>
        <v>Sales</v>
      </c>
      <c r="AB1283" s="3" t="str">
        <f>IFERROR(VLOOKUP($C1283*1,Lookups!$H:$N,4,FALSE),"")</f>
        <v>Dinner</v>
      </c>
      <c r="AC1283" s="3" t="str">
        <f>IFERROR(VLOOKUP($C1283*1,Lookups!$H:$N,5,FALSE),"")</f>
        <v>Bar</v>
      </c>
      <c r="AD1283" s="3" t="str">
        <f>IFERROR(VLOOKUP($C1283*1,Lookups!$H:$N,6,FALSE),"")</f>
        <v>Bev</v>
      </c>
      <c r="AE1283" s="3" t="str">
        <f>IFERROR(VLOOKUP($C1283*1,Lookups!$H:$N,7,FALSE),"")</f>
        <v>Liquor</v>
      </c>
      <c r="AF1283" s="3" t="str">
        <f>VLOOKUP(B1283*1,Stores!$A:$C,3,FALSE)</f>
        <v>DFG</v>
      </c>
    </row>
    <row r="1284" spans="1:32">
      <c r="A1284" s="3" t="s">
        <v>917</v>
      </c>
      <c r="B1284" s="3" t="s">
        <v>940</v>
      </c>
      <c r="C1284" s="3">
        <v>999237</v>
      </c>
      <c r="D1284" s="3" t="s">
        <v>918</v>
      </c>
      <c r="E1284" s="3" t="s">
        <v>577</v>
      </c>
      <c r="F1284" s="3">
        <v>2016</v>
      </c>
      <c r="G1284" s="164">
        <v>0</v>
      </c>
      <c r="H1284" s="3">
        <v>22292.684259999998</v>
      </c>
      <c r="I1284" s="3">
        <v>22812.141099999997</v>
      </c>
      <c r="J1284" s="3">
        <v>28438.251099999994</v>
      </c>
      <c r="K1284" s="3">
        <v>18944.30272</v>
      </c>
      <c r="L1284" s="3">
        <v>21356.040300000001</v>
      </c>
      <c r="M1284" s="3">
        <v>21488.354999999996</v>
      </c>
      <c r="N1284" s="3">
        <v>27936.412139999997</v>
      </c>
      <c r="O1284" s="3">
        <v>23530.643919999999</v>
      </c>
      <c r="P1284" s="3">
        <v>21901.456149999998</v>
      </c>
      <c r="Q1284" s="3">
        <v>15925.500779999997</v>
      </c>
      <c r="R1284" s="3">
        <v>19502.647849999998</v>
      </c>
      <c r="S1284" s="3">
        <v>18687.688109999999</v>
      </c>
      <c r="T1284" s="3">
        <v>20244.046200000001</v>
      </c>
      <c r="U1284" s="3">
        <v>283060.16962999996</v>
      </c>
      <c r="V1284" s="163">
        <f ca="1">SUM(INDIRECT(Inputs!$C$11&amp;ROW()&amp;":"&amp;Inputs!$C$12&amp;ROW()))</f>
        <v>15925.500779999997</v>
      </c>
      <c r="W1284" s="163">
        <f ca="1">SUM(INDIRECT(Inputs!$C$13&amp;ROW()&amp;":"&amp;Inputs!$C$14&amp;ROW()))</f>
        <v>224625.78746999998</v>
      </c>
      <c r="X1284" s="3" t="str">
        <f>IF(COUNTIFS(Lookups!$A:$A,C1284)=1,"Gross Sales","")</f>
        <v/>
      </c>
      <c r="Y1284" s="3" t="str">
        <f>IF(COUNTIFS(Lookups!$D:$D,C1284)=1,"Bar Sales","")</f>
        <v/>
      </c>
      <c r="Z1284" s="3" t="str">
        <f>IFERROR(VLOOKUP(C1284*1,Lookups!$D:$F,3,FALSE),"")</f>
        <v/>
      </c>
      <c r="AA1284" s="3" t="str">
        <f>IFERROR(VLOOKUP($C1284*1,Lookups!$H:$N,3,FALSE),"")</f>
        <v>Sales</v>
      </c>
      <c r="AB1284" s="3" t="str">
        <f>IFERROR(VLOOKUP($C1284*1,Lookups!$H:$N,4,FALSE),"")</f>
        <v>Dinner</v>
      </c>
      <c r="AC1284" s="3" t="str">
        <f>IFERROR(VLOOKUP($C1284*1,Lookups!$H:$N,5,FALSE),"")</f>
        <v>Bar</v>
      </c>
      <c r="AD1284" s="3" t="str">
        <f>IFERROR(VLOOKUP($C1284*1,Lookups!$H:$N,6,FALSE),"")</f>
        <v>Bev</v>
      </c>
      <c r="AE1284" s="3" t="str">
        <f>IFERROR(VLOOKUP($C1284*1,Lookups!$H:$N,7,FALSE),"")</f>
        <v>Liquor</v>
      </c>
      <c r="AF1284" s="3" t="str">
        <f>VLOOKUP(B1284*1,Stores!$A:$C,3,FALSE)</f>
        <v>DFG</v>
      </c>
    </row>
    <row r="1285" spans="1:32">
      <c r="A1285" s="3" t="s">
        <v>917</v>
      </c>
      <c r="B1285" s="3" t="s">
        <v>941</v>
      </c>
      <c r="C1285" s="3">
        <v>999237</v>
      </c>
      <c r="D1285" s="3" t="s">
        <v>918</v>
      </c>
      <c r="E1285" s="3" t="s">
        <v>577</v>
      </c>
      <c r="F1285" s="3">
        <v>2016</v>
      </c>
      <c r="G1285" s="164">
        <v>0</v>
      </c>
      <c r="H1285" s="3">
        <v>15819.214319999999</v>
      </c>
      <c r="I1285" s="3">
        <v>13158.636400000001</v>
      </c>
      <c r="J1285" s="3">
        <v>18951.934749999997</v>
      </c>
      <c r="K1285" s="3">
        <v>16454.808299999997</v>
      </c>
      <c r="L1285" s="3">
        <v>13965.84</v>
      </c>
      <c r="M1285" s="3">
        <v>11109.712320000001</v>
      </c>
      <c r="N1285" s="3">
        <v>15256.033869999999</v>
      </c>
      <c r="O1285" s="3">
        <v>16924.6672</v>
      </c>
      <c r="P1285" s="3">
        <v>11246.192999999999</v>
      </c>
      <c r="Q1285" s="3">
        <v>12753.696479999999</v>
      </c>
      <c r="R1285" s="3">
        <v>10713.451419999999</v>
      </c>
      <c r="S1285" s="3">
        <v>13720.302259999997</v>
      </c>
      <c r="T1285" s="3">
        <v>15819.392819999999</v>
      </c>
      <c r="U1285" s="3">
        <v>185893.88314000002</v>
      </c>
      <c r="V1285" s="163">
        <f ca="1">SUM(INDIRECT(Inputs!$C$11&amp;ROW()&amp;":"&amp;Inputs!$C$12&amp;ROW()))</f>
        <v>12753.696479999999</v>
      </c>
      <c r="W1285" s="163">
        <f ca="1">SUM(INDIRECT(Inputs!$C$13&amp;ROW()&amp;":"&amp;Inputs!$C$14&amp;ROW()))</f>
        <v>145640.73664000002</v>
      </c>
      <c r="X1285" s="3" t="str">
        <f>IF(COUNTIFS(Lookups!$A:$A,C1285)=1,"Gross Sales","")</f>
        <v/>
      </c>
      <c r="Y1285" s="3" t="str">
        <f>IF(COUNTIFS(Lookups!$D:$D,C1285)=1,"Bar Sales","")</f>
        <v/>
      </c>
      <c r="Z1285" s="3" t="str">
        <f>IFERROR(VLOOKUP(C1285*1,Lookups!$D:$F,3,FALSE),"")</f>
        <v/>
      </c>
      <c r="AA1285" s="3" t="str">
        <f>IFERROR(VLOOKUP($C1285*1,Lookups!$H:$N,3,FALSE),"")</f>
        <v>Sales</v>
      </c>
      <c r="AB1285" s="3" t="str">
        <f>IFERROR(VLOOKUP($C1285*1,Lookups!$H:$N,4,FALSE),"")</f>
        <v>Dinner</v>
      </c>
      <c r="AC1285" s="3" t="str">
        <f>IFERROR(VLOOKUP($C1285*1,Lookups!$H:$N,5,FALSE),"")</f>
        <v>Bar</v>
      </c>
      <c r="AD1285" s="3" t="str">
        <f>IFERROR(VLOOKUP($C1285*1,Lookups!$H:$N,6,FALSE),"")</f>
        <v>Bev</v>
      </c>
      <c r="AE1285" s="3" t="str">
        <f>IFERROR(VLOOKUP($C1285*1,Lookups!$H:$N,7,FALSE),"")</f>
        <v>Liquor</v>
      </c>
      <c r="AF1285" s="3" t="str">
        <f>VLOOKUP(B1285*1,Stores!$A:$C,3,FALSE)</f>
        <v>DFG</v>
      </c>
    </row>
    <row r="1286" spans="1:32">
      <c r="A1286" s="3" t="s">
        <v>917</v>
      </c>
      <c r="B1286" s="3" t="s">
        <v>942</v>
      </c>
      <c r="C1286" s="3">
        <v>999237</v>
      </c>
      <c r="D1286" s="3" t="s">
        <v>918</v>
      </c>
      <c r="E1286" s="3" t="s">
        <v>577</v>
      </c>
      <c r="F1286" s="3">
        <v>2016</v>
      </c>
      <c r="G1286" s="164">
        <v>0</v>
      </c>
      <c r="H1286" s="3">
        <v>6209.8866199999993</v>
      </c>
      <c r="I1286" s="3">
        <v>7106.8368</v>
      </c>
      <c r="J1286" s="3">
        <v>9667.5373199999976</v>
      </c>
      <c r="K1286" s="3">
        <v>7353.1833899999992</v>
      </c>
      <c r="L1286" s="3">
        <v>8367.5094999999983</v>
      </c>
      <c r="M1286" s="3">
        <v>9098.3864999999987</v>
      </c>
      <c r="N1286" s="3">
        <v>7600.0705199999984</v>
      </c>
      <c r="O1286" s="3">
        <v>9690.6026700000002</v>
      </c>
      <c r="P1286" s="3">
        <v>8644.6338999999989</v>
      </c>
      <c r="Q1286" s="3">
        <v>9353.9781299999995</v>
      </c>
      <c r="R1286" s="3">
        <v>10624.89876</v>
      </c>
      <c r="S1286" s="3">
        <v>6537.0532499999999</v>
      </c>
      <c r="T1286" s="3">
        <v>10049.8776</v>
      </c>
      <c r="U1286" s="3">
        <v>110304.45496</v>
      </c>
      <c r="V1286" s="163">
        <f ca="1">SUM(INDIRECT(Inputs!$C$11&amp;ROW()&amp;":"&amp;Inputs!$C$12&amp;ROW()))</f>
        <v>9353.9781299999995</v>
      </c>
      <c r="W1286" s="163">
        <f ca="1">SUM(INDIRECT(Inputs!$C$13&amp;ROW()&amp;":"&amp;Inputs!$C$14&amp;ROW()))</f>
        <v>83092.625350000002</v>
      </c>
      <c r="X1286" s="3" t="str">
        <f>IF(COUNTIFS(Lookups!$A:$A,C1286)=1,"Gross Sales","")</f>
        <v/>
      </c>
      <c r="Y1286" s="3" t="str">
        <f>IF(COUNTIFS(Lookups!$D:$D,C1286)=1,"Bar Sales","")</f>
        <v/>
      </c>
      <c r="Z1286" s="3" t="str">
        <f>IFERROR(VLOOKUP(C1286*1,Lookups!$D:$F,3,FALSE),"")</f>
        <v/>
      </c>
      <c r="AA1286" s="3" t="str">
        <f>IFERROR(VLOOKUP($C1286*1,Lookups!$H:$N,3,FALSE),"")</f>
        <v>Sales</v>
      </c>
      <c r="AB1286" s="3" t="str">
        <f>IFERROR(VLOOKUP($C1286*1,Lookups!$H:$N,4,FALSE),"")</f>
        <v>Dinner</v>
      </c>
      <c r="AC1286" s="3" t="str">
        <f>IFERROR(VLOOKUP($C1286*1,Lookups!$H:$N,5,FALSE),"")</f>
        <v>Bar</v>
      </c>
      <c r="AD1286" s="3" t="str">
        <f>IFERROR(VLOOKUP($C1286*1,Lookups!$H:$N,6,FALSE),"")</f>
        <v>Bev</v>
      </c>
      <c r="AE1286" s="3" t="str">
        <f>IFERROR(VLOOKUP($C1286*1,Lookups!$H:$N,7,FALSE),"")</f>
        <v>Liquor</v>
      </c>
      <c r="AF1286" s="3" t="str">
        <f>VLOOKUP(B1286*1,Stores!$A:$C,3,FALSE)</f>
        <v>DFG</v>
      </c>
    </row>
    <row r="1287" spans="1:32">
      <c r="A1287" s="3" t="s">
        <v>917</v>
      </c>
      <c r="B1287" s="3" t="s">
        <v>943</v>
      </c>
      <c r="C1287" s="3">
        <v>999237</v>
      </c>
      <c r="D1287" s="3" t="s">
        <v>918</v>
      </c>
      <c r="E1287" s="3" t="s">
        <v>577</v>
      </c>
      <c r="F1287" s="3">
        <v>2016</v>
      </c>
      <c r="G1287" s="164">
        <v>0</v>
      </c>
      <c r="H1287" s="3">
        <v>4461.2971199999993</v>
      </c>
      <c r="I1287" s="3">
        <v>7686.7137199999988</v>
      </c>
      <c r="J1287" s="3">
        <v>6304.0731600000008</v>
      </c>
      <c r="K1287" s="3">
        <v>7564.4956799999991</v>
      </c>
      <c r="L1287" s="3">
        <v>8853.1211299999977</v>
      </c>
      <c r="M1287" s="3">
        <v>5386.2152399999995</v>
      </c>
      <c r="N1287" s="3">
        <v>6461.4642399999993</v>
      </c>
      <c r="O1287" s="3">
        <v>6796.2479199999998</v>
      </c>
      <c r="P1287" s="3">
        <v>5271.0157499999996</v>
      </c>
      <c r="Q1287" s="3">
        <v>4770.4204799999998</v>
      </c>
      <c r="R1287" s="3">
        <v>7667.113440000001</v>
      </c>
      <c r="S1287" s="3">
        <v>6021.4272300000002</v>
      </c>
      <c r="T1287" s="3">
        <v>5913.6403200000004</v>
      </c>
      <c r="U1287" s="3">
        <v>83157.24543000001</v>
      </c>
      <c r="V1287" s="163">
        <f ca="1">SUM(INDIRECT(Inputs!$C$11&amp;ROW()&amp;":"&amp;Inputs!$C$12&amp;ROW()))</f>
        <v>4770.4204799999998</v>
      </c>
      <c r="W1287" s="163">
        <f ca="1">SUM(INDIRECT(Inputs!$C$13&amp;ROW()&amp;":"&amp;Inputs!$C$14&amp;ROW()))</f>
        <v>63555.064439999995</v>
      </c>
      <c r="X1287" s="3" t="str">
        <f>IF(COUNTIFS(Lookups!$A:$A,C1287)=1,"Gross Sales","")</f>
        <v/>
      </c>
      <c r="Y1287" s="3" t="str">
        <f>IF(COUNTIFS(Lookups!$D:$D,C1287)=1,"Bar Sales","")</f>
        <v/>
      </c>
      <c r="Z1287" s="3" t="str">
        <f>IFERROR(VLOOKUP(C1287*1,Lookups!$D:$F,3,FALSE),"")</f>
        <v/>
      </c>
      <c r="AA1287" s="3" t="str">
        <f>IFERROR(VLOOKUP($C1287*1,Lookups!$H:$N,3,FALSE),"")</f>
        <v>Sales</v>
      </c>
      <c r="AB1287" s="3" t="str">
        <f>IFERROR(VLOOKUP($C1287*1,Lookups!$H:$N,4,FALSE),"")</f>
        <v>Dinner</v>
      </c>
      <c r="AC1287" s="3" t="str">
        <f>IFERROR(VLOOKUP($C1287*1,Lookups!$H:$N,5,FALSE),"")</f>
        <v>Bar</v>
      </c>
      <c r="AD1287" s="3" t="str">
        <f>IFERROR(VLOOKUP($C1287*1,Lookups!$H:$N,6,FALSE),"")</f>
        <v>Bev</v>
      </c>
      <c r="AE1287" s="3" t="str">
        <f>IFERROR(VLOOKUP($C1287*1,Lookups!$H:$N,7,FALSE),"")</f>
        <v>Liquor</v>
      </c>
      <c r="AF1287" s="3" t="str">
        <f>VLOOKUP(B1287*1,Stores!$A:$C,3,FALSE)</f>
        <v>DFG</v>
      </c>
    </row>
    <row r="1288" spans="1:32">
      <c r="A1288" s="3" t="s">
        <v>917</v>
      </c>
      <c r="B1288" s="3" t="s">
        <v>944</v>
      </c>
      <c r="C1288" s="3">
        <v>999237</v>
      </c>
      <c r="D1288" s="3" t="s">
        <v>918</v>
      </c>
      <c r="E1288" s="3" t="s">
        <v>577</v>
      </c>
      <c r="F1288" s="3">
        <v>2016</v>
      </c>
      <c r="G1288" s="164">
        <v>0</v>
      </c>
      <c r="H1288" s="3">
        <v>11428.974479999999</v>
      </c>
      <c r="I1288" s="3">
        <v>13122.348679999999</v>
      </c>
      <c r="J1288" s="3">
        <v>15127.44975</v>
      </c>
      <c r="K1288" s="3">
        <v>8659.1685600000001</v>
      </c>
      <c r="L1288" s="3">
        <v>11029.421479999999</v>
      </c>
      <c r="M1288" s="3">
        <v>7780.5505399999993</v>
      </c>
      <c r="N1288" s="3">
        <v>7770.4719399999994</v>
      </c>
      <c r="O1288" s="3">
        <v>11796.851429999999</v>
      </c>
      <c r="P1288" s="3">
        <v>10602.557280000001</v>
      </c>
      <c r="Q1288" s="3">
        <v>9365.4029699999992</v>
      </c>
      <c r="R1288" s="3">
        <v>10900.5939</v>
      </c>
      <c r="S1288" s="3">
        <v>5839.4526399999986</v>
      </c>
      <c r="T1288" s="3">
        <v>13626.114039999999</v>
      </c>
      <c r="U1288" s="3">
        <v>137049.35768999998</v>
      </c>
      <c r="V1288" s="163">
        <f ca="1">SUM(INDIRECT(Inputs!$C$11&amp;ROW()&amp;":"&amp;Inputs!$C$12&amp;ROW()))</f>
        <v>9365.4029699999992</v>
      </c>
      <c r="W1288" s="163">
        <f ca="1">SUM(INDIRECT(Inputs!$C$13&amp;ROW()&amp;":"&amp;Inputs!$C$14&amp;ROW()))</f>
        <v>106683.19710999998</v>
      </c>
      <c r="X1288" s="3" t="str">
        <f>IF(COUNTIFS(Lookups!$A:$A,C1288)=1,"Gross Sales","")</f>
        <v/>
      </c>
      <c r="Y1288" s="3" t="str">
        <f>IF(COUNTIFS(Lookups!$D:$D,C1288)=1,"Bar Sales","")</f>
        <v/>
      </c>
      <c r="Z1288" s="3" t="str">
        <f>IFERROR(VLOOKUP(C1288*1,Lookups!$D:$F,3,FALSE),"")</f>
        <v/>
      </c>
      <c r="AA1288" s="3" t="str">
        <f>IFERROR(VLOOKUP($C1288*1,Lookups!$H:$N,3,FALSE),"")</f>
        <v>Sales</v>
      </c>
      <c r="AB1288" s="3" t="str">
        <f>IFERROR(VLOOKUP($C1288*1,Lookups!$H:$N,4,FALSE),"")</f>
        <v>Dinner</v>
      </c>
      <c r="AC1288" s="3" t="str">
        <f>IFERROR(VLOOKUP($C1288*1,Lookups!$H:$N,5,FALSE),"")</f>
        <v>Bar</v>
      </c>
      <c r="AD1288" s="3" t="str">
        <f>IFERROR(VLOOKUP($C1288*1,Lookups!$H:$N,6,FALSE),"")</f>
        <v>Bev</v>
      </c>
      <c r="AE1288" s="3" t="str">
        <f>IFERROR(VLOOKUP($C1288*1,Lookups!$H:$N,7,FALSE),"")</f>
        <v>Liquor</v>
      </c>
      <c r="AF1288" s="3" t="str">
        <f>VLOOKUP(B1288*1,Stores!$A:$C,3,FALSE)</f>
        <v>DFG</v>
      </c>
    </row>
    <row r="1289" spans="1:32">
      <c r="A1289" s="3" t="s">
        <v>917</v>
      </c>
      <c r="B1289" s="3" t="s">
        <v>945</v>
      </c>
      <c r="C1289" s="3">
        <v>999237</v>
      </c>
      <c r="D1289" s="3" t="s">
        <v>918</v>
      </c>
      <c r="E1289" s="3" t="s">
        <v>577</v>
      </c>
      <c r="F1289" s="3">
        <v>2016</v>
      </c>
      <c r="G1289" s="164">
        <v>0</v>
      </c>
      <c r="H1289" s="3">
        <v>13099.21998</v>
      </c>
      <c r="I1289" s="3">
        <v>12797.778559999999</v>
      </c>
      <c r="J1289" s="3">
        <v>14294.2359</v>
      </c>
      <c r="K1289" s="3">
        <v>12994.077599999999</v>
      </c>
      <c r="L1289" s="3">
        <v>16249.560039999998</v>
      </c>
      <c r="M1289" s="3">
        <v>10888.723019999998</v>
      </c>
      <c r="N1289" s="3">
        <v>14126.555099999996</v>
      </c>
      <c r="O1289" s="3">
        <v>9215.9249</v>
      </c>
      <c r="P1289" s="3">
        <v>10740.343179999998</v>
      </c>
      <c r="Q1289" s="3">
        <v>8452.016999999998</v>
      </c>
      <c r="R1289" s="3">
        <v>8216.51404</v>
      </c>
      <c r="S1289" s="3">
        <v>10887.39064</v>
      </c>
      <c r="T1289" s="3">
        <v>13552.637559999999</v>
      </c>
      <c r="U1289" s="3">
        <v>155514.97751999999</v>
      </c>
      <c r="V1289" s="163">
        <f ca="1">SUM(INDIRECT(Inputs!$C$11&amp;ROW()&amp;":"&amp;Inputs!$C$12&amp;ROW()))</f>
        <v>8452.016999999998</v>
      </c>
      <c r="W1289" s="163">
        <f ca="1">SUM(INDIRECT(Inputs!$C$13&amp;ROW()&amp;":"&amp;Inputs!$C$14&amp;ROW()))</f>
        <v>122858.43527999999</v>
      </c>
      <c r="X1289" s="3" t="str">
        <f>IF(COUNTIFS(Lookups!$A:$A,C1289)=1,"Gross Sales","")</f>
        <v/>
      </c>
      <c r="Y1289" s="3" t="str">
        <f>IF(COUNTIFS(Lookups!$D:$D,C1289)=1,"Bar Sales","")</f>
        <v/>
      </c>
      <c r="Z1289" s="3" t="str">
        <f>IFERROR(VLOOKUP(C1289*1,Lookups!$D:$F,3,FALSE),"")</f>
        <v/>
      </c>
      <c r="AA1289" s="3" t="str">
        <f>IFERROR(VLOOKUP($C1289*1,Lookups!$H:$N,3,FALSE),"")</f>
        <v>Sales</v>
      </c>
      <c r="AB1289" s="3" t="str">
        <f>IFERROR(VLOOKUP($C1289*1,Lookups!$H:$N,4,FALSE),"")</f>
        <v>Dinner</v>
      </c>
      <c r="AC1289" s="3" t="str">
        <f>IFERROR(VLOOKUP($C1289*1,Lookups!$H:$N,5,FALSE),"")</f>
        <v>Bar</v>
      </c>
      <c r="AD1289" s="3" t="str">
        <f>IFERROR(VLOOKUP($C1289*1,Lookups!$H:$N,6,FALSE),"")</f>
        <v>Bev</v>
      </c>
      <c r="AE1289" s="3" t="str">
        <f>IFERROR(VLOOKUP($C1289*1,Lookups!$H:$N,7,FALSE),"")</f>
        <v>Liquor</v>
      </c>
      <c r="AF1289" s="3" t="str">
        <f>VLOOKUP(B1289*1,Stores!$A:$C,3,FALSE)</f>
        <v>DFG</v>
      </c>
    </row>
    <row r="1290" spans="1:32">
      <c r="A1290" s="3" t="s">
        <v>917</v>
      </c>
      <c r="B1290" s="3" t="s">
        <v>946</v>
      </c>
      <c r="C1290" s="3">
        <v>999237</v>
      </c>
      <c r="D1290" s="3" t="s">
        <v>918</v>
      </c>
      <c r="E1290" s="3" t="s">
        <v>577</v>
      </c>
      <c r="F1290" s="3">
        <v>2016</v>
      </c>
      <c r="G1290" s="164">
        <v>0</v>
      </c>
      <c r="H1290" s="3">
        <v>5256.7363799999994</v>
      </c>
      <c r="I1290" s="3">
        <v>5288.369099999999</v>
      </c>
      <c r="J1290" s="3">
        <v>5304.2671499999997</v>
      </c>
      <c r="K1290" s="3">
        <v>3827.63094</v>
      </c>
      <c r="L1290" s="3">
        <v>4548.4991999999993</v>
      </c>
      <c r="M1290" s="3">
        <v>4777.1236799999997</v>
      </c>
      <c r="N1290" s="3">
        <v>4246.0598599999994</v>
      </c>
      <c r="O1290" s="3">
        <v>6440.2602599999991</v>
      </c>
      <c r="P1290" s="3">
        <v>4406.3976599999996</v>
      </c>
      <c r="Q1290" s="3">
        <v>6456.3708299999998</v>
      </c>
      <c r="R1290" s="3">
        <v>6946.6985699999996</v>
      </c>
      <c r="S1290" s="3">
        <v>6959.04468</v>
      </c>
      <c r="T1290" s="3">
        <v>7199.7755200000001</v>
      </c>
      <c r="U1290" s="3">
        <v>71657.233829999997</v>
      </c>
      <c r="V1290" s="163">
        <f ca="1">SUM(INDIRECT(Inputs!$C$11&amp;ROW()&amp;":"&amp;Inputs!$C$12&amp;ROW()))</f>
        <v>6456.3708299999998</v>
      </c>
      <c r="W1290" s="163">
        <f ca="1">SUM(INDIRECT(Inputs!$C$13&amp;ROW()&amp;":"&amp;Inputs!$C$14&amp;ROW()))</f>
        <v>50551.715060000002</v>
      </c>
      <c r="X1290" s="3" t="str">
        <f>IF(COUNTIFS(Lookups!$A:$A,C1290)=1,"Gross Sales","")</f>
        <v/>
      </c>
      <c r="Y1290" s="3" t="str">
        <f>IF(COUNTIFS(Lookups!$D:$D,C1290)=1,"Bar Sales","")</f>
        <v/>
      </c>
      <c r="Z1290" s="3" t="str">
        <f>IFERROR(VLOOKUP(C1290*1,Lookups!$D:$F,3,FALSE),"")</f>
        <v/>
      </c>
      <c r="AA1290" s="3" t="str">
        <f>IFERROR(VLOOKUP($C1290*1,Lookups!$H:$N,3,FALSE),"")</f>
        <v>Sales</v>
      </c>
      <c r="AB1290" s="3" t="str">
        <f>IFERROR(VLOOKUP($C1290*1,Lookups!$H:$N,4,FALSE),"")</f>
        <v>Dinner</v>
      </c>
      <c r="AC1290" s="3" t="str">
        <f>IFERROR(VLOOKUP($C1290*1,Lookups!$H:$N,5,FALSE),"")</f>
        <v>Bar</v>
      </c>
      <c r="AD1290" s="3" t="str">
        <f>IFERROR(VLOOKUP($C1290*1,Lookups!$H:$N,6,FALSE),"")</f>
        <v>Bev</v>
      </c>
      <c r="AE1290" s="3" t="str">
        <f>IFERROR(VLOOKUP($C1290*1,Lookups!$H:$N,7,FALSE),"")</f>
        <v>Liquor</v>
      </c>
      <c r="AF1290" s="3" t="str">
        <f>VLOOKUP(B1290*1,Stores!$A:$C,3,FALSE)</f>
        <v>DFG</v>
      </c>
    </row>
    <row r="1291" spans="1:32">
      <c r="A1291" s="3" t="s">
        <v>917</v>
      </c>
      <c r="B1291" s="3" t="s">
        <v>947</v>
      </c>
      <c r="C1291" s="3">
        <v>999237</v>
      </c>
      <c r="D1291" s="3" t="s">
        <v>918</v>
      </c>
      <c r="E1291" s="3" t="s">
        <v>577</v>
      </c>
      <c r="F1291" s="3">
        <v>2016</v>
      </c>
      <c r="G1291" s="164">
        <v>0</v>
      </c>
      <c r="H1291" s="3">
        <v>9231.3530400000018</v>
      </c>
      <c r="I1291" s="3">
        <v>7575.183</v>
      </c>
      <c r="J1291" s="3">
        <v>8917.7580799999996</v>
      </c>
      <c r="K1291" s="3">
        <v>8226.0112199999985</v>
      </c>
      <c r="L1291" s="3">
        <v>10534.686890000001</v>
      </c>
      <c r="M1291" s="3">
        <v>8875.5436700000009</v>
      </c>
      <c r="N1291" s="3">
        <v>7972.1434099999988</v>
      </c>
      <c r="O1291" s="3">
        <v>7334.0637299999999</v>
      </c>
      <c r="P1291" s="3">
        <v>8981.1538599999985</v>
      </c>
      <c r="Q1291" s="3">
        <v>8685.6460599999991</v>
      </c>
      <c r="R1291" s="3">
        <v>6595.7167499999996</v>
      </c>
      <c r="S1291" s="3">
        <v>4968.4571999999989</v>
      </c>
      <c r="T1291" s="3">
        <v>9390.6350999999995</v>
      </c>
      <c r="U1291" s="3">
        <v>107288.35200999999</v>
      </c>
      <c r="V1291" s="163">
        <f ca="1">SUM(INDIRECT(Inputs!$C$11&amp;ROW()&amp;":"&amp;Inputs!$C$12&amp;ROW()))</f>
        <v>8685.6460599999991</v>
      </c>
      <c r="W1291" s="163">
        <f ca="1">SUM(INDIRECT(Inputs!$C$13&amp;ROW()&amp;":"&amp;Inputs!$C$14&amp;ROW()))</f>
        <v>86333.542959999992</v>
      </c>
      <c r="X1291" s="3" t="str">
        <f>IF(COUNTIFS(Lookups!$A:$A,C1291)=1,"Gross Sales","")</f>
        <v/>
      </c>
      <c r="Y1291" s="3" t="str">
        <f>IF(COUNTIFS(Lookups!$D:$D,C1291)=1,"Bar Sales","")</f>
        <v/>
      </c>
      <c r="Z1291" s="3" t="str">
        <f>IFERROR(VLOOKUP(C1291*1,Lookups!$D:$F,3,FALSE),"")</f>
        <v/>
      </c>
      <c r="AA1291" s="3" t="str">
        <f>IFERROR(VLOOKUP($C1291*1,Lookups!$H:$N,3,FALSE),"")</f>
        <v>Sales</v>
      </c>
      <c r="AB1291" s="3" t="str">
        <f>IFERROR(VLOOKUP($C1291*1,Lookups!$H:$N,4,FALSE),"")</f>
        <v>Dinner</v>
      </c>
      <c r="AC1291" s="3" t="str">
        <f>IFERROR(VLOOKUP($C1291*1,Lookups!$H:$N,5,FALSE),"")</f>
        <v>Bar</v>
      </c>
      <c r="AD1291" s="3" t="str">
        <f>IFERROR(VLOOKUP($C1291*1,Lookups!$H:$N,6,FALSE),"")</f>
        <v>Bev</v>
      </c>
      <c r="AE1291" s="3" t="str">
        <f>IFERROR(VLOOKUP($C1291*1,Lookups!$H:$N,7,FALSE),"")</f>
        <v>Liquor</v>
      </c>
      <c r="AF1291" s="3" t="str">
        <f>VLOOKUP(B1291*1,Stores!$A:$C,3,FALSE)</f>
        <v>DFG</v>
      </c>
    </row>
    <row r="1292" spans="1:32">
      <c r="A1292" s="3" t="s">
        <v>917</v>
      </c>
      <c r="B1292" s="3" t="s">
        <v>948</v>
      </c>
      <c r="C1292" s="3">
        <v>999237</v>
      </c>
      <c r="D1292" s="3" t="s">
        <v>918</v>
      </c>
      <c r="E1292" s="3" t="s">
        <v>577</v>
      </c>
      <c r="F1292" s="3">
        <v>2016</v>
      </c>
      <c r="G1292" s="164">
        <v>0</v>
      </c>
      <c r="H1292" s="3">
        <v>5081.2404999999999</v>
      </c>
      <c r="I1292" s="3">
        <v>4956.1120000000001</v>
      </c>
      <c r="J1292" s="3">
        <v>3867.8643499999998</v>
      </c>
      <c r="K1292" s="3">
        <v>2388.4977899999999</v>
      </c>
      <c r="L1292" s="3">
        <v>2609.8512299999993</v>
      </c>
      <c r="M1292" s="3">
        <v>2653.9302999999995</v>
      </c>
      <c r="N1292" s="3">
        <v>2394.8878799999993</v>
      </c>
      <c r="O1292" s="3">
        <v>4189.4991600000003</v>
      </c>
      <c r="P1292" s="3">
        <v>3910.5511199999996</v>
      </c>
      <c r="Q1292" s="3">
        <v>2794.3003199999998</v>
      </c>
      <c r="R1292" s="3">
        <v>3497.8255199999994</v>
      </c>
      <c r="S1292" s="3">
        <v>4678.9688399999995</v>
      </c>
      <c r="T1292" s="3">
        <v>4733.5255799999995</v>
      </c>
      <c r="U1292" s="3">
        <v>47757.05459</v>
      </c>
      <c r="V1292" s="163">
        <f ca="1">SUM(INDIRECT(Inputs!$C$11&amp;ROW()&amp;":"&amp;Inputs!$C$12&amp;ROW()))</f>
        <v>2794.3003199999998</v>
      </c>
      <c r="W1292" s="163">
        <f ca="1">SUM(INDIRECT(Inputs!$C$13&amp;ROW()&amp;":"&amp;Inputs!$C$14&amp;ROW()))</f>
        <v>34846.734649999999</v>
      </c>
      <c r="X1292" s="3" t="str">
        <f>IF(COUNTIFS(Lookups!$A:$A,C1292)=1,"Gross Sales","")</f>
        <v/>
      </c>
      <c r="Y1292" s="3" t="str">
        <f>IF(COUNTIFS(Lookups!$D:$D,C1292)=1,"Bar Sales","")</f>
        <v/>
      </c>
      <c r="Z1292" s="3" t="str">
        <f>IFERROR(VLOOKUP(C1292*1,Lookups!$D:$F,3,FALSE),"")</f>
        <v/>
      </c>
      <c r="AA1292" s="3" t="str">
        <f>IFERROR(VLOOKUP($C1292*1,Lookups!$H:$N,3,FALSE),"")</f>
        <v>Sales</v>
      </c>
      <c r="AB1292" s="3" t="str">
        <f>IFERROR(VLOOKUP($C1292*1,Lookups!$H:$N,4,FALSE),"")</f>
        <v>Dinner</v>
      </c>
      <c r="AC1292" s="3" t="str">
        <f>IFERROR(VLOOKUP($C1292*1,Lookups!$H:$N,5,FALSE),"")</f>
        <v>Bar</v>
      </c>
      <c r="AD1292" s="3" t="str">
        <f>IFERROR(VLOOKUP($C1292*1,Lookups!$H:$N,6,FALSE),"")</f>
        <v>Bev</v>
      </c>
      <c r="AE1292" s="3" t="str">
        <f>IFERROR(VLOOKUP($C1292*1,Lookups!$H:$N,7,FALSE),"")</f>
        <v>Liquor</v>
      </c>
      <c r="AF1292" s="3" t="str">
        <f>VLOOKUP(B1292*1,Stores!$A:$C,3,FALSE)</f>
        <v>DFG</v>
      </c>
    </row>
    <row r="1293" spans="1:32">
      <c r="A1293" s="3" t="s">
        <v>917</v>
      </c>
      <c r="B1293" s="3" t="s">
        <v>949</v>
      </c>
      <c r="C1293" s="3">
        <v>999237</v>
      </c>
      <c r="D1293" s="3" t="s">
        <v>918</v>
      </c>
      <c r="E1293" s="3" t="s">
        <v>577</v>
      </c>
      <c r="F1293" s="3">
        <v>2016</v>
      </c>
      <c r="G1293" s="164">
        <v>0</v>
      </c>
      <c r="H1293" s="3">
        <v>13276.831679999998</v>
      </c>
      <c r="I1293" s="3">
        <v>14890.937599999997</v>
      </c>
      <c r="J1293" s="3">
        <v>10243.19961</v>
      </c>
      <c r="K1293" s="3">
        <v>9392.14185</v>
      </c>
      <c r="L1293" s="3">
        <v>13522.234669999998</v>
      </c>
      <c r="M1293" s="3">
        <v>13153.028</v>
      </c>
      <c r="N1293" s="3">
        <v>15119.882819999999</v>
      </c>
      <c r="O1293" s="3">
        <v>12358.991399999997</v>
      </c>
      <c r="P1293" s="3">
        <v>12632.418539999999</v>
      </c>
      <c r="Q1293" s="3">
        <v>13417.460279999999</v>
      </c>
      <c r="R1293" s="3">
        <v>12515.548779999999</v>
      </c>
      <c r="S1293" s="3">
        <v>16754.870859999995</v>
      </c>
      <c r="T1293" s="3">
        <v>14471.621499999997</v>
      </c>
      <c r="U1293" s="3">
        <v>171749.16759</v>
      </c>
      <c r="V1293" s="163">
        <f ca="1">SUM(INDIRECT(Inputs!$C$11&amp;ROW()&amp;":"&amp;Inputs!$C$12&amp;ROW()))</f>
        <v>13417.460279999999</v>
      </c>
      <c r="W1293" s="163">
        <f ca="1">SUM(INDIRECT(Inputs!$C$13&amp;ROW()&amp;":"&amp;Inputs!$C$14&amp;ROW()))</f>
        <v>128007.12644999998</v>
      </c>
      <c r="X1293" s="3" t="str">
        <f>IF(COUNTIFS(Lookups!$A:$A,C1293)=1,"Gross Sales","")</f>
        <v/>
      </c>
      <c r="Y1293" s="3" t="str">
        <f>IF(COUNTIFS(Lookups!$D:$D,C1293)=1,"Bar Sales","")</f>
        <v/>
      </c>
      <c r="Z1293" s="3" t="str">
        <f>IFERROR(VLOOKUP(C1293*1,Lookups!$D:$F,3,FALSE),"")</f>
        <v/>
      </c>
      <c r="AA1293" s="3" t="str">
        <f>IFERROR(VLOOKUP($C1293*1,Lookups!$H:$N,3,FALSE),"")</f>
        <v>Sales</v>
      </c>
      <c r="AB1293" s="3" t="str">
        <f>IFERROR(VLOOKUP($C1293*1,Lookups!$H:$N,4,FALSE),"")</f>
        <v>Dinner</v>
      </c>
      <c r="AC1293" s="3" t="str">
        <f>IFERROR(VLOOKUP($C1293*1,Lookups!$H:$N,5,FALSE),"")</f>
        <v>Bar</v>
      </c>
      <c r="AD1293" s="3" t="str">
        <f>IFERROR(VLOOKUP($C1293*1,Lookups!$H:$N,6,FALSE),"")</f>
        <v>Bev</v>
      </c>
      <c r="AE1293" s="3" t="str">
        <f>IFERROR(VLOOKUP($C1293*1,Lookups!$H:$N,7,FALSE),"")</f>
        <v>Liquor</v>
      </c>
      <c r="AF1293" s="3" t="str">
        <f>VLOOKUP(B1293*1,Stores!$A:$C,3,FALSE)</f>
        <v>DFG</v>
      </c>
    </row>
    <row r="1294" spans="1:32">
      <c r="A1294" s="3" t="s">
        <v>917</v>
      </c>
      <c r="B1294" s="3" t="s">
        <v>950</v>
      </c>
      <c r="C1294" s="3">
        <v>999237</v>
      </c>
      <c r="D1294" s="3" t="s">
        <v>918</v>
      </c>
      <c r="E1294" s="3" t="s">
        <v>577</v>
      </c>
      <c r="F1294" s="3">
        <v>2016</v>
      </c>
      <c r="G1294" s="164">
        <v>0</v>
      </c>
      <c r="H1294" s="3">
        <v>8438.4291599999997</v>
      </c>
      <c r="I1294" s="3">
        <v>12995.325839999998</v>
      </c>
      <c r="J1294" s="3">
        <v>14575.05</v>
      </c>
      <c r="K1294" s="3">
        <v>11303.580609999999</v>
      </c>
      <c r="L1294" s="3">
        <v>7591.4422499999991</v>
      </c>
      <c r="M1294" s="3">
        <v>5822.4319999999998</v>
      </c>
      <c r="N1294" s="3">
        <v>6766.226459999999</v>
      </c>
      <c r="O1294" s="3">
        <v>8093.0127600000005</v>
      </c>
      <c r="P1294" s="3">
        <v>5363.0474099999992</v>
      </c>
      <c r="Q1294" s="3">
        <v>6244.42</v>
      </c>
      <c r="R1294" s="3">
        <v>6648.4096</v>
      </c>
      <c r="S1294" s="3">
        <v>6517.7384999999995</v>
      </c>
      <c r="T1294" s="3">
        <v>11673.077499999998</v>
      </c>
      <c r="U1294" s="3">
        <v>112032.19208999998</v>
      </c>
      <c r="V1294" s="163">
        <f ca="1">SUM(INDIRECT(Inputs!$C$11&amp;ROW()&amp;":"&amp;Inputs!$C$12&amp;ROW()))</f>
        <v>6244.42</v>
      </c>
      <c r="W1294" s="163">
        <f ca="1">SUM(INDIRECT(Inputs!$C$13&amp;ROW()&amp;":"&amp;Inputs!$C$14&amp;ROW()))</f>
        <v>87192.966489999992</v>
      </c>
      <c r="X1294" s="3" t="str">
        <f>IF(COUNTIFS(Lookups!$A:$A,C1294)=1,"Gross Sales","")</f>
        <v/>
      </c>
      <c r="Y1294" s="3" t="str">
        <f>IF(COUNTIFS(Lookups!$D:$D,C1294)=1,"Bar Sales","")</f>
        <v/>
      </c>
      <c r="Z1294" s="3" t="str">
        <f>IFERROR(VLOOKUP(C1294*1,Lookups!$D:$F,3,FALSE),"")</f>
        <v/>
      </c>
      <c r="AA1294" s="3" t="str">
        <f>IFERROR(VLOOKUP($C1294*1,Lookups!$H:$N,3,FALSE),"")</f>
        <v>Sales</v>
      </c>
      <c r="AB1294" s="3" t="str">
        <f>IFERROR(VLOOKUP($C1294*1,Lookups!$H:$N,4,FALSE),"")</f>
        <v>Dinner</v>
      </c>
      <c r="AC1294" s="3" t="str">
        <f>IFERROR(VLOOKUP($C1294*1,Lookups!$H:$N,5,FALSE),"")</f>
        <v>Bar</v>
      </c>
      <c r="AD1294" s="3" t="str">
        <f>IFERROR(VLOOKUP($C1294*1,Lookups!$H:$N,6,FALSE),"")</f>
        <v>Bev</v>
      </c>
      <c r="AE1294" s="3" t="str">
        <f>IFERROR(VLOOKUP($C1294*1,Lookups!$H:$N,7,FALSE),"")</f>
        <v>Liquor</v>
      </c>
      <c r="AF1294" s="3" t="str">
        <f>VLOOKUP(B1294*1,Stores!$A:$C,3,FALSE)</f>
        <v>DFG</v>
      </c>
    </row>
    <row r="1295" spans="1:32">
      <c r="A1295" s="3" t="s">
        <v>917</v>
      </c>
      <c r="B1295" s="3" t="s">
        <v>951</v>
      </c>
      <c r="C1295" s="3">
        <v>999237</v>
      </c>
      <c r="D1295" s="3" t="s">
        <v>918</v>
      </c>
      <c r="E1295" s="3" t="s">
        <v>577</v>
      </c>
      <c r="F1295" s="3">
        <v>2016</v>
      </c>
      <c r="G1295" s="164">
        <v>0</v>
      </c>
      <c r="H1295" s="3">
        <v>17560.004000000001</v>
      </c>
      <c r="I1295" s="3">
        <v>15579.164999999999</v>
      </c>
      <c r="J1295" s="3">
        <v>16341.68802</v>
      </c>
      <c r="K1295" s="3">
        <v>22524.643680000001</v>
      </c>
      <c r="L1295" s="3">
        <v>21309.879570000001</v>
      </c>
      <c r="M1295" s="3">
        <v>17820.877619999999</v>
      </c>
      <c r="N1295" s="3">
        <v>10422.219219999999</v>
      </c>
      <c r="O1295" s="3">
        <v>13362.3</v>
      </c>
      <c r="P1295" s="3">
        <v>14643.026999999998</v>
      </c>
      <c r="Q1295" s="3">
        <v>14836.804079999998</v>
      </c>
      <c r="R1295" s="3">
        <v>12373.557839999999</v>
      </c>
      <c r="S1295" s="3">
        <v>16880.002999999997</v>
      </c>
      <c r="T1295" s="3">
        <v>16460.185839999998</v>
      </c>
      <c r="U1295" s="3">
        <v>210114.35486999998</v>
      </c>
      <c r="V1295" s="163">
        <f ca="1">SUM(INDIRECT(Inputs!$C$11&amp;ROW()&amp;":"&amp;Inputs!$C$12&amp;ROW()))</f>
        <v>14836.804079999998</v>
      </c>
      <c r="W1295" s="163">
        <f ca="1">SUM(INDIRECT(Inputs!$C$13&amp;ROW()&amp;":"&amp;Inputs!$C$14&amp;ROW()))</f>
        <v>164400.60819</v>
      </c>
      <c r="X1295" s="3" t="str">
        <f>IF(COUNTIFS(Lookups!$A:$A,C1295)=1,"Gross Sales","")</f>
        <v/>
      </c>
      <c r="Y1295" s="3" t="str">
        <f>IF(COUNTIFS(Lookups!$D:$D,C1295)=1,"Bar Sales","")</f>
        <v/>
      </c>
      <c r="Z1295" s="3" t="str">
        <f>IFERROR(VLOOKUP(C1295*1,Lookups!$D:$F,3,FALSE),"")</f>
        <v/>
      </c>
      <c r="AA1295" s="3" t="str">
        <f>IFERROR(VLOOKUP($C1295*1,Lookups!$H:$N,3,FALSE),"")</f>
        <v>Sales</v>
      </c>
      <c r="AB1295" s="3" t="str">
        <f>IFERROR(VLOOKUP($C1295*1,Lookups!$H:$N,4,FALSE),"")</f>
        <v>Dinner</v>
      </c>
      <c r="AC1295" s="3" t="str">
        <f>IFERROR(VLOOKUP($C1295*1,Lookups!$H:$N,5,FALSE),"")</f>
        <v>Bar</v>
      </c>
      <c r="AD1295" s="3" t="str">
        <f>IFERROR(VLOOKUP($C1295*1,Lookups!$H:$N,6,FALSE),"")</f>
        <v>Bev</v>
      </c>
      <c r="AE1295" s="3" t="str">
        <f>IFERROR(VLOOKUP($C1295*1,Lookups!$H:$N,7,FALSE),"")</f>
        <v>Liquor</v>
      </c>
      <c r="AF1295" s="3" t="str">
        <f>VLOOKUP(B1295*1,Stores!$A:$C,3,FALSE)</f>
        <v>DFG</v>
      </c>
    </row>
    <row r="1296" spans="1:32">
      <c r="A1296" s="3" t="s">
        <v>917</v>
      </c>
      <c r="B1296" s="3" t="s">
        <v>952</v>
      </c>
      <c r="C1296" s="3">
        <v>999237</v>
      </c>
      <c r="D1296" s="3" t="s">
        <v>918</v>
      </c>
      <c r="E1296" s="3" t="s">
        <v>577</v>
      </c>
      <c r="F1296" s="3">
        <v>2016</v>
      </c>
      <c r="G1296" s="164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10332.66129</v>
      </c>
      <c r="O1296" s="3">
        <v>13583.198859999999</v>
      </c>
      <c r="P1296" s="3">
        <v>15466.004749999998</v>
      </c>
      <c r="Q1296" s="3">
        <v>8767.0657899999987</v>
      </c>
      <c r="R1296" s="3">
        <v>10739.617</v>
      </c>
      <c r="S1296" s="3">
        <v>8827.1129799999999</v>
      </c>
      <c r="T1296" s="3">
        <v>11257.897559999999</v>
      </c>
      <c r="U1296" s="3">
        <v>78973.558229999995</v>
      </c>
      <c r="V1296" s="163">
        <f ca="1">SUM(INDIRECT(Inputs!$C$11&amp;ROW()&amp;":"&amp;Inputs!$C$12&amp;ROW()))</f>
        <v>8767.0657899999987</v>
      </c>
      <c r="W1296" s="163">
        <f ca="1">SUM(INDIRECT(Inputs!$C$13&amp;ROW()&amp;":"&amp;Inputs!$C$14&amp;ROW()))</f>
        <v>48148.930690000001</v>
      </c>
      <c r="X1296" s="3" t="str">
        <f>IF(COUNTIFS(Lookups!$A:$A,C1296)=1,"Gross Sales","")</f>
        <v/>
      </c>
      <c r="Y1296" s="3" t="str">
        <f>IF(COUNTIFS(Lookups!$D:$D,C1296)=1,"Bar Sales","")</f>
        <v/>
      </c>
      <c r="Z1296" s="3" t="str">
        <f>IFERROR(VLOOKUP(C1296*1,Lookups!$D:$F,3,FALSE),"")</f>
        <v/>
      </c>
      <c r="AA1296" s="3" t="str">
        <f>IFERROR(VLOOKUP($C1296*1,Lookups!$H:$N,3,FALSE),"")</f>
        <v>Sales</v>
      </c>
      <c r="AB1296" s="3" t="str">
        <f>IFERROR(VLOOKUP($C1296*1,Lookups!$H:$N,4,FALSE),"")</f>
        <v>Dinner</v>
      </c>
      <c r="AC1296" s="3" t="str">
        <f>IFERROR(VLOOKUP($C1296*1,Lookups!$H:$N,5,FALSE),"")</f>
        <v>Bar</v>
      </c>
      <c r="AD1296" s="3" t="str">
        <f>IFERROR(VLOOKUP($C1296*1,Lookups!$H:$N,6,FALSE),"")</f>
        <v>Bev</v>
      </c>
      <c r="AE1296" s="3" t="str">
        <f>IFERROR(VLOOKUP($C1296*1,Lookups!$H:$N,7,FALSE),"")</f>
        <v>Liquor</v>
      </c>
      <c r="AF1296" s="3" t="str">
        <f>VLOOKUP(B1296*1,Stores!$A:$C,3,FALSE)</f>
        <v>DFG</v>
      </c>
    </row>
    <row r="1297" spans="1:32">
      <c r="A1297" s="3" t="s">
        <v>917</v>
      </c>
      <c r="B1297" s="3" t="s">
        <v>953</v>
      </c>
      <c r="C1297" s="3">
        <v>999237</v>
      </c>
      <c r="D1297" s="3" t="s">
        <v>918</v>
      </c>
      <c r="E1297" s="3" t="s">
        <v>577</v>
      </c>
      <c r="F1297" s="3">
        <v>2016</v>
      </c>
      <c r="G1297" s="164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3457.9544999999998</v>
      </c>
      <c r="S1297" s="3">
        <v>13651.757699999996</v>
      </c>
      <c r="T1297" s="3">
        <v>10658.652059999999</v>
      </c>
      <c r="U1297" s="3">
        <v>27768.364259999995</v>
      </c>
      <c r="V1297" s="163">
        <f ca="1">SUM(INDIRECT(Inputs!$C$11&amp;ROW()&amp;":"&amp;Inputs!$C$12&amp;ROW()))</f>
        <v>0</v>
      </c>
      <c r="W1297" s="163">
        <f ca="1">SUM(INDIRECT(Inputs!$C$13&amp;ROW()&amp;":"&amp;Inputs!$C$14&amp;ROW()))</f>
        <v>0</v>
      </c>
      <c r="X1297" s="3" t="str">
        <f>IF(COUNTIFS(Lookups!$A:$A,C1297)=1,"Gross Sales","")</f>
        <v/>
      </c>
      <c r="Y1297" s="3" t="str">
        <f>IF(COUNTIFS(Lookups!$D:$D,C1297)=1,"Bar Sales","")</f>
        <v/>
      </c>
      <c r="Z1297" s="3" t="str">
        <f>IFERROR(VLOOKUP(C1297*1,Lookups!$D:$F,3,FALSE),"")</f>
        <v/>
      </c>
      <c r="AA1297" s="3" t="str">
        <f>IFERROR(VLOOKUP($C1297*1,Lookups!$H:$N,3,FALSE),"")</f>
        <v>Sales</v>
      </c>
      <c r="AB1297" s="3" t="str">
        <f>IFERROR(VLOOKUP($C1297*1,Lookups!$H:$N,4,FALSE),"")</f>
        <v>Dinner</v>
      </c>
      <c r="AC1297" s="3" t="str">
        <f>IFERROR(VLOOKUP($C1297*1,Lookups!$H:$N,5,FALSE),"")</f>
        <v>Bar</v>
      </c>
      <c r="AD1297" s="3" t="str">
        <f>IFERROR(VLOOKUP($C1297*1,Lookups!$H:$N,6,FALSE),"")</f>
        <v>Bev</v>
      </c>
      <c r="AE1297" s="3" t="str">
        <f>IFERROR(VLOOKUP($C1297*1,Lookups!$H:$N,7,FALSE),"")</f>
        <v>Liquor</v>
      </c>
      <c r="AF1297" s="3" t="str">
        <f>VLOOKUP(B1297*1,Stores!$A:$C,3,FALSE)</f>
        <v>DFG</v>
      </c>
    </row>
    <row r="1298" spans="1:32">
      <c r="A1298" s="3" t="s">
        <v>917</v>
      </c>
      <c r="B1298" s="3" t="s">
        <v>954</v>
      </c>
      <c r="C1298" s="3">
        <v>999237</v>
      </c>
      <c r="D1298" s="3" t="s">
        <v>918</v>
      </c>
      <c r="E1298" s="3" t="s">
        <v>577</v>
      </c>
      <c r="F1298" s="3">
        <v>2016</v>
      </c>
      <c r="G1298" s="164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3957.0904800000003</v>
      </c>
      <c r="T1298" s="3">
        <v>11314.53708</v>
      </c>
      <c r="U1298" s="3">
        <v>15271.627560000001</v>
      </c>
      <c r="V1298" s="163">
        <f ca="1">SUM(INDIRECT(Inputs!$C$11&amp;ROW()&amp;":"&amp;Inputs!$C$12&amp;ROW()))</f>
        <v>0</v>
      </c>
      <c r="W1298" s="163">
        <f ca="1">SUM(INDIRECT(Inputs!$C$13&amp;ROW()&amp;":"&amp;Inputs!$C$14&amp;ROW()))</f>
        <v>0</v>
      </c>
      <c r="X1298" s="3" t="str">
        <f>IF(COUNTIFS(Lookups!$A:$A,C1298)=1,"Gross Sales","")</f>
        <v/>
      </c>
      <c r="Y1298" s="3" t="str">
        <f>IF(COUNTIFS(Lookups!$D:$D,C1298)=1,"Bar Sales","")</f>
        <v/>
      </c>
      <c r="Z1298" s="3" t="str">
        <f>IFERROR(VLOOKUP(C1298*1,Lookups!$D:$F,3,FALSE),"")</f>
        <v/>
      </c>
      <c r="AA1298" s="3" t="str">
        <f>IFERROR(VLOOKUP($C1298*1,Lookups!$H:$N,3,FALSE),"")</f>
        <v>Sales</v>
      </c>
      <c r="AB1298" s="3" t="str">
        <f>IFERROR(VLOOKUP($C1298*1,Lookups!$H:$N,4,FALSE),"")</f>
        <v>Dinner</v>
      </c>
      <c r="AC1298" s="3" t="str">
        <f>IFERROR(VLOOKUP($C1298*1,Lookups!$H:$N,5,FALSE),"")</f>
        <v>Bar</v>
      </c>
      <c r="AD1298" s="3" t="str">
        <f>IFERROR(VLOOKUP($C1298*1,Lookups!$H:$N,6,FALSE),"")</f>
        <v>Bev</v>
      </c>
      <c r="AE1298" s="3" t="str">
        <f>IFERROR(VLOOKUP($C1298*1,Lookups!$H:$N,7,FALSE),"")</f>
        <v>Liquor</v>
      </c>
      <c r="AF1298" s="3" t="str">
        <f>VLOOKUP(B1298*1,Stores!$A:$C,3,FALSE)</f>
        <v>DFG</v>
      </c>
    </row>
    <row r="1299" spans="1:32">
      <c r="A1299" s="3" t="s">
        <v>917</v>
      </c>
      <c r="B1299" s="3" t="s">
        <v>920</v>
      </c>
      <c r="C1299" s="3">
        <v>999240</v>
      </c>
      <c r="D1299" s="3" t="s">
        <v>918</v>
      </c>
      <c r="E1299" s="3" t="s">
        <v>589</v>
      </c>
      <c r="F1299" s="3">
        <v>2016</v>
      </c>
      <c r="G1299" s="164">
        <v>0</v>
      </c>
      <c r="H1299" s="3">
        <v>23.875879999999999</v>
      </c>
      <c r="I1299" s="3">
        <v>0</v>
      </c>
      <c r="J1299" s="3">
        <v>0</v>
      </c>
      <c r="K1299" s="3">
        <v>211.4203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235.29617999999999</v>
      </c>
      <c r="V1299" s="163">
        <f ca="1">SUM(INDIRECT(Inputs!$C$11&amp;ROW()&amp;":"&amp;Inputs!$C$12&amp;ROW()))</f>
        <v>0</v>
      </c>
      <c r="W1299" s="163">
        <f ca="1">SUM(INDIRECT(Inputs!$C$13&amp;ROW()&amp;":"&amp;Inputs!$C$14&amp;ROW()))</f>
        <v>235.29617999999999</v>
      </c>
      <c r="X1299" s="3" t="str">
        <f>IF(COUNTIFS(Lookups!$A:$A,C1299)=1,"Gross Sales","")</f>
        <v/>
      </c>
      <c r="Y1299" s="3" t="str">
        <f>IF(COUNTIFS(Lookups!$D:$D,C1299)=1,"Bar Sales","")</f>
        <v/>
      </c>
      <c r="Z1299" s="3" t="str">
        <f>IFERROR(VLOOKUP(C1299*1,Lookups!$D:$F,3,FALSE),"")</f>
        <v/>
      </c>
      <c r="AA1299" s="3" t="str">
        <f>IFERROR(VLOOKUP($C1299*1,Lookups!$H:$N,3,FALSE),"")</f>
        <v>Sales</v>
      </c>
      <c r="AB1299" s="3" t="str">
        <f>IFERROR(VLOOKUP($C1299*1,Lookups!$H:$N,4,FALSE),"")</f>
        <v>Lunch</v>
      </c>
      <c r="AC1299" s="3" t="str">
        <f>IFERROR(VLOOKUP($C1299*1,Lookups!$H:$N,5,FALSE),"")</f>
        <v>Other</v>
      </c>
      <c r="AD1299" s="3" t="str">
        <f>IFERROR(VLOOKUP($C1299*1,Lookups!$H:$N,6,FALSE),"")</f>
        <v>Bev</v>
      </c>
      <c r="AE1299" s="3" t="str">
        <f>IFERROR(VLOOKUP($C1299*1,Lookups!$H:$N,7,FALSE),"")</f>
        <v>Liquor</v>
      </c>
      <c r="AF1299" s="3" t="str">
        <f>VLOOKUP(B1299*1,Stores!$A:$C,3,FALSE)</f>
        <v>DFDE</v>
      </c>
    </row>
    <row r="1300" spans="1:32">
      <c r="A1300" s="3" t="s">
        <v>917</v>
      </c>
      <c r="B1300" s="3" t="s">
        <v>921</v>
      </c>
      <c r="C1300" s="3">
        <v>999240</v>
      </c>
      <c r="D1300" s="3" t="s">
        <v>918</v>
      </c>
      <c r="E1300" s="3" t="s">
        <v>589</v>
      </c>
      <c r="F1300" s="3">
        <v>2016</v>
      </c>
      <c r="G1300" s="164">
        <v>0</v>
      </c>
      <c r="H1300" s="3">
        <v>8.9249999999999989</v>
      </c>
      <c r="I1300" s="3">
        <v>0</v>
      </c>
      <c r="J1300" s="3">
        <v>177.5025</v>
      </c>
      <c r="K1300" s="3">
        <v>118.21039999999999</v>
      </c>
      <c r="L1300" s="3">
        <v>127.67999999999998</v>
      </c>
      <c r="M1300" s="3">
        <v>177.98024999999998</v>
      </c>
      <c r="N1300" s="3">
        <v>71.462999999999994</v>
      </c>
      <c r="O1300" s="3">
        <v>161.84699999999998</v>
      </c>
      <c r="P1300" s="3">
        <v>110.87299999999998</v>
      </c>
      <c r="Q1300" s="3">
        <v>592.56925000000001</v>
      </c>
      <c r="R1300" s="3">
        <v>149.88749999999999</v>
      </c>
      <c r="S1300" s="3">
        <v>121.88924999999998</v>
      </c>
      <c r="T1300" s="3">
        <v>0</v>
      </c>
      <c r="U1300" s="3">
        <v>1818.8271499999998</v>
      </c>
      <c r="V1300" s="163">
        <f ca="1">SUM(INDIRECT(Inputs!$C$11&amp;ROW()&amp;":"&amp;Inputs!$C$12&amp;ROW()))</f>
        <v>592.56925000000001</v>
      </c>
      <c r="W1300" s="163">
        <f ca="1">SUM(INDIRECT(Inputs!$C$13&amp;ROW()&amp;":"&amp;Inputs!$C$14&amp;ROW()))</f>
        <v>1547.0503999999999</v>
      </c>
      <c r="X1300" s="3" t="str">
        <f>IF(COUNTIFS(Lookups!$A:$A,C1300)=1,"Gross Sales","")</f>
        <v/>
      </c>
      <c r="Y1300" s="3" t="str">
        <f>IF(COUNTIFS(Lookups!$D:$D,C1300)=1,"Bar Sales","")</f>
        <v/>
      </c>
      <c r="Z1300" s="3" t="str">
        <f>IFERROR(VLOOKUP(C1300*1,Lookups!$D:$F,3,FALSE),"")</f>
        <v/>
      </c>
      <c r="AA1300" s="3" t="str">
        <f>IFERROR(VLOOKUP($C1300*1,Lookups!$H:$N,3,FALSE),"")</f>
        <v>Sales</v>
      </c>
      <c r="AB1300" s="3" t="str">
        <f>IFERROR(VLOOKUP($C1300*1,Lookups!$H:$N,4,FALSE),"")</f>
        <v>Lunch</v>
      </c>
      <c r="AC1300" s="3" t="str">
        <f>IFERROR(VLOOKUP($C1300*1,Lookups!$H:$N,5,FALSE),"")</f>
        <v>Other</v>
      </c>
      <c r="AD1300" s="3" t="str">
        <f>IFERROR(VLOOKUP($C1300*1,Lookups!$H:$N,6,FALSE),"")</f>
        <v>Bev</v>
      </c>
      <c r="AE1300" s="3" t="str">
        <f>IFERROR(VLOOKUP($C1300*1,Lookups!$H:$N,7,FALSE),"")</f>
        <v>Liquor</v>
      </c>
      <c r="AF1300" s="3" t="str">
        <f>VLOOKUP(B1300*1,Stores!$A:$C,3,FALSE)</f>
        <v>DFDE</v>
      </c>
    </row>
    <row r="1301" spans="1:32">
      <c r="A1301" s="3" t="s">
        <v>917</v>
      </c>
      <c r="B1301" s="3" t="s">
        <v>923</v>
      </c>
      <c r="C1301" s="3">
        <v>999240</v>
      </c>
      <c r="D1301" s="3" t="s">
        <v>918</v>
      </c>
      <c r="E1301" s="3" t="s">
        <v>589</v>
      </c>
      <c r="F1301" s="3">
        <v>2016</v>
      </c>
      <c r="G1301" s="164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10.059699999999999</v>
      </c>
      <c r="M1301" s="3">
        <v>0</v>
      </c>
      <c r="N1301" s="3">
        <v>0</v>
      </c>
      <c r="O1301" s="3">
        <v>18.10116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28.16086</v>
      </c>
      <c r="V1301" s="163">
        <f ca="1">SUM(INDIRECT(Inputs!$C$11&amp;ROW()&amp;":"&amp;Inputs!$C$12&amp;ROW()))</f>
        <v>0</v>
      </c>
      <c r="W1301" s="163">
        <f ca="1">SUM(INDIRECT(Inputs!$C$13&amp;ROW()&amp;":"&amp;Inputs!$C$14&amp;ROW()))</f>
        <v>28.16086</v>
      </c>
      <c r="X1301" s="3" t="str">
        <f>IF(COUNTIFS(Lookups!$A:$A,C1301)=1,"Gross Sales","")</f>
        <v/>
      </c>
      <c r="Y1301" s="3" t="str">
        <f>IF(COUNTIFS(Lookups!$D:$D,C1301)=1,"Bar Sales","")</f>
        <v/>
      </c>
      <c r="Z1301" s="3" t="str">
        <f>IFERROR(VLOOKUP(C1301*1,Lookups!$D:$F,3,FALSE),"")</f>
        <v/>
      </c>
      <c r="AA1301" s="3" t="str">
        <f>IFERROR(VLOOKUP($C1301*1,Lookups!$H:$N,3,FALSE),"")</f>
        <v>Sales</v>
      </c>
      <c r="AB1301" s="3" t="str">
        <f>IFERROR(VLOOKUP($C1301*1,Lookups!$H:$N,4,FALSE),"")</f>
        <v>Lunch</v>
      </c>
      <c r="AC1301" s="3" t="str">
        <f>IFERROR(VLOOKUP($C1301*1,Lookups!$H:$N,5,FALSE),"")</f>
        <v>Other</v>
      </c>
      <c r="AD1301" s="3" t="str">
        <f>IFERROR(VLOOKUP($C1301*1,Lookups!$H:$N,6,FALSE),"")</f>
        <v>Bev</v>
      </c>
      <c r="AE1301" s="3" t="str">
        <f>IFERROR(VLOOKUP($C1301*1,Lookups!$H:$N,7,FALSE),"")</f>
        <v>Liquor</v>
      </c>
      <c r="AF1301" s="3" t="str">
        <f>VLOOKUP(B1301*1,Stores!$A:$C,3,FALSE)</f>
        <v>DFDE</v>
      </c>
    </row>
    <row r="1302" spans="1:32">
      <c r="A1302" s="3" t="s">
        <v>917</v>
      </c>
      <c r="B1302" s="3" t="s">
        <v>924</v>
      </c>
      <c r="C1302" s="3">
        <v>999240</v>
      </c>
      <c r="D1302" s="3" t="s">
        <v>918</v>
      </c>
      <c r="E1302" s="3" t="s">
        <v>589</v>
      </c>
      <c r="F1302" s="3">
        <v>2016</v>
      </c>
      <c r="G1302" s="164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44.671199999999999</v>
      </c>
      <c r="R1302" s="3">
        <v>176.23563999999999</v>
      </c>
      <c r="S1302" s="3">
        <v>158.11053999999999</v>
      </c>
      <c r="T1302" s="3">
        <v>0</v>
      </c>
      <c r="U1302" s="3">
        <v>379.01738</v>
      </c>
      <c r="V1302" s="163">
        <f ca="1">SUM(INDIRECT(Inputs!$C$11&amp;ROW()&amp;":"&amp;Inputs!$C$12&amp;ROW()))</f>
        <v>44.671199999999999</v>
      </c>
      <c r="W1302" s="163">
        <f ca="1">SUM(INDIRECT(Inputs!$C$13&amp;ROW()&amp;":"&amp;Inputs!$C$14&amp;ROW()))</f>
        <v>44.671199999999999</v>
      </c>
      <c r="X1302" s="3" t="str">
        <f>IF(COUNTIFS(Lookups!$A:$A,C1302)=1,"Gross Sales","")</f>
        <v/>
      </c>
      <c r="Y1302" s="3" t="str">
        <f>IF(COUNTIFS(Lookups!$D:$D,C1302)=1,"Bar Sales","")</f>
        <v/>
      </c>
      <c r="Z1302" s="3" t="str">
        <f>IFERROR(VLOOKUP(C1302*1,Lookups!$D:$F,3,FALSE),"")</f>
        <v/>
      </c>
      <c r="AA1302" s="3" t="str">
        <f>IFERROR(VLOOKUP($C1302*1,Lookups!$H:$N,3,FALSE),"")</f>
        <v>Sales</v>
      </c>
      <c r="AB1302" s="3" t="str">
        <f>IFERROR(VLOOKUP($C1302*1,Lookups!$H:$N,4,FALSE),"")</f>
        <v>Lunch</v>
      </c>
      <c r="AC1302" s="3" t="str">
        <f>IFERROR(VLOOKUP($C1302*1,Lookups!$H:$N,5,FALSE),"")</f>
        <v>Other</v>
      </c>
      <c r="AD1302" s="3" t="str">
        <f>IFERROR(VLOOKUP($C1302*1,Lookups!$H:$N,6,FALSE),"")</f>
        <v>Bev</v>
      </c>
      <c r="AE1302" s="3" t="str">
        <f>IFERROR(VLOOKUP($C1302*1,Lookups!$H:$N,7,FALSE),"")</f>
        <v>Liquor</v>
      </c>
      <c r="AF1302" s="3" t="str">
        <f>VLOOKUP(B1302*1,Stores!$A:$C,3,FALSE)</f>
        <v>DFDE</v>
      </c>
    </row>
    <row r="1303" spans="1:32">
      <c r="A1303" s="3" t="s">
        <v>917</v>
      </c>
      <c r="B1303" s="3" t="s">
        <v>925</v>
      </c>
      <c r="C1303" s="3">
        <v>999240</v>
      </c>
      <c r="D1303" s="3" t="s">
        <v>918</v>
      </c>
      <c r="E1303" s="3" t="s">
        <v>589</v>
      </c>
      <c r="F1303" s="3">
        <v>2016</v>
      </c>
      <c r="G1303" s="164">
        <v>0</v>
      </c>
      <c r="H1303" s="3">
        <v>0</v>
      </c>
      <c r="I1303" s="3">
        <v>30.211999999999996</v>
      </c>
      <c r="J1303" s="3">
        <v>0</v>
      </c>
      <c r="K1303" s="3">
        <v>7.1749999999999998</v>
      </c>
      <c r="L1303" s="3">
        <v>17.009999999999998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54.396999999999991</v>
      </c>
      <c r="V1303" s="163">
        <f ca="1">SUM(INDIRECT(Inputs!$C$11&amp;ROW()&amp;":"&amp;Inputs!$C$12&amp;ROW()))</f>
        <v>0</v>
      </c>
      <c r="W1303" s="163">
        <f ca="1">SUM(INDIRECT(Inputs!$C$13&amp;ROW()&amp;":"&amp;Inputs!$C$14&amp;ROW()))</f>
        <v>54.396999999999991</v>
      </c>
      <c r="X1303" s="3" t="str">
        <f>IF(COUNTIFS(Lookups!$A:$A,C1303)=1,"Gross Sales","")</f>
        <v/>
      </c>
      <c r="Y1303" s="3" t="str">
        <f>IF(COUNTIFS(Lookups!$D:$D,C1303)=1,"Bar Sales","")</f>
        <v/>
      </c>
      <c r="Z1303" s="3" t="str">
        <f>IFERROR(VLOOKUP(C1303*1,Lookups!$D:$F,3,FALSE),"")</f>
        <v/>
      </c>
      <c r="AA1303" s="3" t="str">
        <f>IFERROR(VLOOKUP($C1303*1,Lookups!$H:$N,3,FALSE),"")</f>
        <v>Sales</v>
      </c>
      <c r="AB1303" s="3" t="str">
        <f>IFERROR(VLOOKUP($C1303*1,Lookups!$H:$N,4,FALSE),"")</f>
        <v>Lunch</v>
      </c>
      <c r="AC1303" s="3" t="str">
        <f>IFERROR(VLOOKUP($C1303*1,Lookups!$H:$N,5,FALSE),"")</f>
        <v>Other</v>
      </c>
      <c r="AD1303" s="3" t="str">
        <f>IFERROR(VLOOKUP($C1303*1,Lookups!$H:$N,6,FALSE),"")</f>
        <v>Bev</v>
      </c>
      <c r="AE1303" s="3" t="str">
        <f>IFERROR(VLOOKUP($C1303*1,Lookups!$H:$N,7,FALSE),"")</f>
        <v>Liquor</v>
      </c>
      <c r="AF1303" s="3" t="str">
        <f>VLOOKUP(B1303*1,Stores!$A:$C,3,FALSE)</f>
        <v>DFDE</v>
      </c>
    </row>
    <row r="1304" spans="1:32">
      <c r="A1304" s="3" t="s">
        <v>917</v>
      </c>
      <c r="B1304" s="3" t="s">
        <v>926</v>
      </c>
      <c r="C1304" s="3">
        <v>999240</v>
      </c>
      <c r="D1304" s="3" t="s">
        <v>918</v>
      </c>
      <c r="E1304" s="3" t="s">
        <v>589</v>
      </c>
      <c r="F1304" s="3">
        <v>2016</v>
      </c>
      <c r="G1304" s="164">
        <v>0</v>
      </c>
      <c r="H1304" s="3">
        <v>0</v>
      </c>
      <c r="I1304" s="3">
        <v>0</v>
      </c>
      <c r="J1304" s="3">
        <v>0</v>
      </c>
      <c r="K1304" s="3">
        <v>119.637</v>
      </c>
      <c r="L1304" s="3">
        <v>487.59899999999999</v>
      </c>
      <c r="M1304" s="3">
        <v>2484.4399999999996</v>
      </c>
      <c r="N1304" s="3">
        <v>911.67299999999989</v>
      </c>
      <c r="O1304" s="3">
        <v>636.74099999999999</v>
      </c>
      <c r="P1304" s="3">
        <v>411.92899999999992</v>
      </c>
      <c r="Q1304" s="3">
        <v>616.49699999999996</v>
      </c>
      <c r="R1304" s="3">
        <v>132.727</v>
      </c>
      <c r="S1304" s="3">
        <v>-14.321999999999999</v>
      </c>
      <c r="T1304" s="3">
        <v>0</v>
      </c>
      <c r="U1304" s="3">
        <v>5786.9209999999994</v>
      </c>
      <c r="V1304" s="163">
        <f ca="1">SUM(INDIRECT(Inputs!$C$11&amp;ROW()&amp;":"&amp;Inputs!$C$12&amp;ROW()))</f>
        <v>616.49699999999996</v>
      </c>
      <c r="W1304" s="163">
        <f ca="1">SUM(INDIRECT(Inputs!$C$13&amp;ROW()&amp;":"&amp;Inputs!$C$14&amp;ROW()))</f>
        <v>5668.5159999999996</v>
      </c>
      <c r="X1304" s="3" t="str">
        <f>IF(COUNTIFS(Lookups!$A:$A,C1304)=1,"Gross Sales","")</f>
        <v/>
      </c>
      <c r="Y1304" s="3" t="str">
        <f>IF(COUNTIFS(Lookups!$D:$D,C1304)=1,"Bar Sales","")</f>
        <v/>
      </c>
      <c r="Z1304" s="3" t="str">
        <f>IFERROR(VLOOKUP(C1304*1,Lookups!$D:$F,3,FALSE),"")</f>
        <v/>
      </c>
      <c r="AA1304" s="3" t="str">
        <f>IFERROR(VLOOKUP($C1304*1,Lookups!$H:$N,3,FALSE),"")</f>
        <v>Sales</v>
      </c>
      <c r="AB1304" s="3" t="str">
        <f>IFERROR(VLOOKUP($C1304*1,Lookups!$H:$N,4,FALSE),"")</f>
        <v>Lunch</v>
      </c>
      <c r="AC1304" s="3" t="str">
        <f>IFERROR(VLOOKUP($C1304*1,Lookups!$H:$N,5,FALSE),"")</f>
        <v>Other</v>
      </c>
      <c r="AD1304" s="3" t="str">
        <f>IFERROR(VLOOKUP($C1304*1,Lookups!$H:$N,6,FALSE),"")</f>
        <v>Bev</v>
      </c>
      <c r="AE1304" s="3" t="str">
        <f>IFERROR(VLOOKUP($C1304*1,Lookups!$H:$N,7,FALSE),"")</f>
        <v>Liquor</v>
      </c>
      <c r="AF1304" s="3" t="str">
        <f>VLOOKUP(B1304*1,Stores!$A:$C,3,FALSE)</f>
        <v>DFDE</v>
      </c>
    </row>
    <row r="1305" spans="1:32">
      <c r="A1305" s="3" t="s">
        <v>917</v>
      </c>
      <c r="B1305" s="3" t="s">
        <v>927</v>
      </c>
      <c r="C1305" s="3">
        <v>999240</v>
      </c>
      <c r="D1305" s="3" t="s">
        <v>918</v>
      </c>
      <c r="E1305" s="3" t="s">
        <v>589</v>
      </c>
      <c r="F1305" s="3">
        <v>2016</v>
      </c>
      <c r="G1305" s="164">
        <v>0</v>
      </c>
      <c r="H1305" s="3">
        <v>0</v>
      </c>
      <c r="I1305" s="3">
        <v>0</v>
      </c>
      <c r="J1305" s="3">
        <v>47.214999999999996</v>
      </c>
      <c r="K1305" s="3">
        <v>17.023999999999997</v>
      </c>
      <c r="L1305" s="3">
        <v>504.96599999999995</v>
      </c>
      <c r="M1305" s="3">
        <v>1299.5325</v>
      </c>
      <c r="N1305" s="3">
        <v>1794.6112799999999</v>
      </c>
      <c r="O1305" s="3">
        <v>906.88499999999988</v>
      </c>
      <c r="P1305" s="3">
        <v>1336.37</v>
      </c>
      <c r="Q1305" s="3">
        <v>713.06899999999996</v>
      </c>
      <c r="R1305" s="3">
        <v>131.13449999999997</v>
      </c>
      <c r="S1305" s="3">
        <v>0</v>
      </c>
      <c r="T1305" s="3">
        <v>0</v>
      </c>
      <c r="U1305" s="3">
        <v>6750.8072799999991</v>
      </c>
      <c r="V1305" s="163">
        <f ca="1">SUM(INDIRECT(Inputs!$C$11&amp;ROW()&amp;":"&amp;Inputs!$C$12&amp;ROW()))</f>
        <v>713.06899999999996</v>
      </c>
      <c r="W1305" s="163">
        <f ca="1">SUM(INDIRECT(Inputs!$C$13&amp;ROW()&amp;":"&amp;Inputs!$C$14&amp;ROW()))</f>
        <v>6619.672779999999</v>
      </c>
      <c r="X1305" s="3" t="str">
        <f>IF(COUNTIFS(Lookups!$A:$A,C1305)=1,"Gross Sales","")</f>
        <v/>
      </c>
      <c r="Y1305" s="3" t="str">
        <f>IF(COUNTIFS(Lookups!$D:$D,C1305)=1,"Bar Sales","")</f>
        <v/>
      </c>
      <c r="Z1305" s="3" t="str">
        <f>IFERROR(VLOOKUP(C1305*1,Lookups!$D:$F,3,FALSE),"")</f>
        <v/>
      </c>
      <c r="AA1305" s="3" t="str">
        <f>IFERROR(VLOOKUP($C1305*1,Lookups!$H:$N,3,FALSE),"")</f>
        <v>Sales</v>
      </c>
      <c r="AB1305" s="3" t="str">
        <f>IFERROR(VLOOKUP($C1305*1,Lookups!$H:$N,4,FALSE),"")</f>
        <v>Lunch</v>
      </c>
      <c r="AC1305" s="3" t="str">
        <f>IFERROR(VLOOKUP($C1305*1,Lookups!$H:$N,5,FALSE),"")</f>
        <v>Other</v>
      </c>
      <c r="AD1305" s="3" t="str">
        <f>IFERROR(VLOOKUP($C1305*1,Lookups!$H:$N,6,FALSE),"")</f>
        <v>Bev</v>
      </c>
      <c r="AE1305" s="3" t="str">
        <f>IFERROR(VLOOKUP($C1305*1,Lookups!$H:$N,7,FALSE),"")</f>
        <v>Liquor</v>
      </c>
      <c r="AF1305" s="3" t="str">
        <f>VLOOKUP(B1305*1,Stores!$A:$C,3,FALSE)</f>
        <v>DFDE</v>
      </c>
    </row>
    <row r="1306" spans="1:32">
      <c r="A1306" s="3" t="s">
        <v>917</v>
      </c>
      <c r="B1306" s="3" t="s">
        <v>928</v>
      </c>
      <c r="C1306" s="3">
        <v>999240</v>
      </c>
      <c r="D1306" s="3" t="s">
        <v>918</v>
      </c>
      <c r="E1306" s="3" t="s">
        <v>589</v>
      </c>
      <c r="F1306" s="3">
        <v>2016</v>
      </c>
      <c r="G1306" s="164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10.681440000000002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10.681440000000002</v>
      </c>
      <c r="V1306" s="163">
        <f ca="1">SUM(INDIRECT(Inputs!$C$11&amp;ROW()&amp;":"&amp;Inputs!$C$12&amp;ROW()))</f>
        <v>0</v>
      </c>
      <c r="W1306" s="163">
        <f ca="1">SUM(INDIRECT(Inputs!$C$13&amp;ROW()&amp;":"&amp;Inputs!$C$14&amp;ROW()))</f>
        <v>10.681440000000002</v>
      </c>
      <c r="X1306" s="3" t="str">
        <f>IF(COUNTIFS(Lookups!$A:$A,C1306)=1,"Gross Sales","")</f>
        <v/>
      </c>
      <c r="Y1306" s="3" t="str">
        <f>IF(COUNTIFS(Lookups!$D:$D,C1306)=1,"Bar Sales","")</f>
        <v/>
      </c>
      <c r="Z1306" s="3" t="str">
        <f>IFERROR(VLOOKUP(C1306*1,Lookups!$D:$F,3,FALSE),"")</f>
        <v/>
      </c>
      <c r="AA1306" s="3" t="str">
        <f>IFERROR(VLOOKUP($C1306*1,Lookups!$H:$N,3,FALSE),"")</f>
        <v>Sales</v>
      </c>
      <c r="AB1306" s="3" t="str">
        <f>IFERROR(VLOOKUP($C1306*1,Lookups!$H:$N,4,FALSE),"")</f>
        <v>Lunch</v>
      </c>
      <c r="AC1306" s="3" t="str">
        <f>IFERROR(VLOOKUP($C1306*1,Lookups!$H:$N,5,FALSE),"")</f>
        <v>Other</v>
      </c>
      <c r="AD1306" s="3" t="str">
        <f>IFERROR(VLOOKUP($C1306*1,Lookups!$H:$N,6,FALSE),"")</f>
        <v>Bev</v>
      </c>
      <c r="AE1306" s="3" t="str">
        <f>IFERROR(VLOOKUP($C1306*1,Lookups!$H:$N,7,FALSE),"")</f>
        <v>Liquor</v>
      </c>
      <c r="AF1306" s="3" t="str">
        <f>VLOOKUP(B1306*1,Stores!$A:$C,3,FALSE)</f>
        <v>DFDE</v>
      </c>
    </row>
    <row r="1307" spans="1:32">
      <c r="A1307" s="3" t="s">
        <v>917</v>
      </c>
      <c r="B1307" s="3" t="s">
        <v>929</v>
      </c>
      <c r="C1307" s="3">
        <v>999240</v>
      </c>
      <c r="D1307" s="3" t="s">
        <v>918</v>
      </c>
      <c r="E1307" s="3" t="s">
        <v>589</v>
      </c>
      <c r="F1307" s="3">
        <v>2016</v>
      </c>
      <c r="G1307" s="164">
        <v>0</v>
      </c>
      <c r="H1307" s="3">
        <v>-32.570999999999998</v>
      </c>
      <c r="I1307" s="3">
        <v>0</v>
      </c>
      <c r="J1307" s="3">
        <v>8.0359999999999978</v>
      </c>
      <c r="K1307" s="3">
        <v>0</v>
      </c>
      <c r="L1307" s="3">
        <v>0</v>
      </c>
      <c r="M1307" s="3">
        <v>138.32</v>
      </c>
      <c r="N1307" s="3">
        <v>118.496</v>
      </c>
      <c r="O1307" s="3">
        <v>180.40329999999997</v>
      </c>
      <c r="P1307" s="3">
        <v>246.21799999999996</v>
      </c>
      <c r="Q1307" s="3">
        <v>218.37045999999998</v>
      </c>
      <c r="R1307" s="3">
        <v>19.655999999999999</v>
      </c>
      <c r="S1307" s="3">
        <v>45.695999999999998</v>
      </c>
      <c r="T1307" s="3">
        <v>5.3864999999999998</v>
      </c>
      <c r="U1307" s="3">
        <v>948.01125999999988</v>
      </c>
      <c r="V1307" s="163">
        <f ca="1">SUM(INDIRECT(Inputs!$C$11&amp;ROW()&amp;":"&amp;Inputs!$C$12&amp;ROW()))</f>
        <v>218.37045999999998</v>
      </c>
      <c r="W1307" s="163">
        <f ca="1">SUM(INDIRECT(Inputs!$C$13&amp;ROW()&amp;":"&amp;Inputs!$C$14&amp;ROW()))</f>
        <v>877.27275999999995</v>
      </c>
      <c r="X1307" s="3" t="str">
        <f>IF(COUNTIFS(Lookups!$A:$A,C1307)=1,"Gross Sales","")</f>
        <v/>
      </c>
      <c r="Y1307" s="3" t="str">
        <f>IF(COUNTIFS(Lookups!$D:$D,C1307)=1,"Bar Sales","")</f>
        <v/>
      </c>
      <c r="Z1307" s="3" t="str">
        <f>IFERROR(VLOOKUP(C1307*1,Lookups!$D:$F,3,FALSE),"")</f>
        <v/>
      </c>
      <c r="AA1307" s="3" t="str">
        <f>IFERROR(VLOOKUP($C1307*1,Lookups!$H:$N,3,FALSE),"")</f>
        <v>Sales</v>
      </c>
      <c r="AB1307" s="3" t="str">
        <f>IFERROR(VLOOKUP($C1307*1,Lookups!$H:$N,4,FALSE),"")</f>
        <v>Lunch</v>
      </c>
      <c r="AC1307" s="3" t="str">
        <f>IFERROR(VLOOKUP($C1307*1,Lookups!$H:$N,5,FALSE),"")</f>
        <v>Other</v>
      </c>
      <c r="AD1307" s="3" t="str">
        <f>IFERROR(VLOOKUP($C1307*1,Lookups!$H:$N,6,FALSE),"")</f>
        <v>Bev</v>
      </c>
      <c r="AE1307" s="3" t="str">
        <f>IFERROR(VLOOKUP($C1307*1,Lookups!$H:$N,7,FALSE),"")</f>
        <v>Liquor</v>
      </c>
      <c r="AF1307" s="3" t="str">
        <f>VLOOKUP(B1307*1,Stores!$A:$C,3,FALSE)</f>
        <v>DFDE</v>
      </c>
    </row>
    <row r="1308" spans="1:32">
      <c r="A1308" s="3" t="s">
        <v>917</v>
      </c>
      <c r="B1308" s="3" t="s">
        <v>930</v>
      </c>
      <c r="C1308" s="3">
        <v>999240</v>
      </c>
      <c r="D1308" s="3" t="s">
        <v>918</v>
      </c>
      <c r="E1308" s="3" t="s">
        <v>589</v>
      </c>
      <c r="F1308" s="3">
        <v>2016</v>
      </c>
      <c r="G1308" s="164">
        <v>0</v>
      </c>
      <c r="H1308" s="3">
        <v>0</v>
      </c>
      <c r="I1308" s="3">
        <v>0</v>
      </c>
      <c r="J1308" s="3">
        <v>0</v>
      </c>
      <c r="K1308" s="3">
        <v>449.63099999999991</v>
      </c>
      <c r="L1308" s="3">
        <v>392.57399999999996</v>
      </c>
      <c r="M1308" s="3">
        <v>447.92299999999994</v>
      </c>
      <c r="N1308" s="3">
        <v>551.29115999999999</v>
      </c>
      <c r="O1308" s="3">
        <v>392.01749999999998</v>
      </c>
      <c r="P1308" s="3">
        <v>205.08718999999999</v>
      </c>
      <c r="Q1308" s="3">
        <v>363.09</v>
      </c>
      <c r="R1308" s="3">
        <v>169.53299999999999</v>
      </c>
      <c r="S1308" s="3">
        <v>7.4550000000000001</v>
      </c>
      <c r="T1308" s="3">
        <v>0</v>
      </c>
      <c r="U1308" s="3">
        <v>2978.60185</v>
      </c>
      <c r="V1308" s="163">
        <f ca="1">SUM(INDIRECT(Inputs!$C$11&amp;ROW()&amp;":"&amp;Inputs!$C$12&amp;ROW()))</f>
        <v>363.09</v>
      </c>
      <c r="W1308" s="163">
        <f ca="1">SUM(INDIRECT(Inputs!$C$13&amp;ROW()&amp;":"&amp;Inputs!$C$14&amp;ROW()))</f>
        <v>2801.6138500000002</v>
      </c>
      <c r="X1308" s="3" t="str">
        <f>IF(COUNTIFS(Lookups!$A:$A,C1308)=1,"Gross Sales","")</f>
        <v/>
      </c>
      <c r="Y1308" s="3" t="str">
        <f>IF(COUNTIFS(Lookups!$D:$D,C1308)=1,"Bar Sales","")</f>
        <v/>
      </c>
      <c r="Z1308" s="3" t="str">
        <f>IFERROR(VLOOKUP(C1308*1,Lookups!$D:$F,3,FALSE),"")</f>
        <v/>
      </c>
      <c r="AA1308" s="3" t="str">
        <f>IFERROR(VLOOKUP($C1308*1,Lookups!$H:$N,3,FALSE),"")</f>
        <v>Sales</v>
      </c>
      <c r="AB1308" s="3" t="str">
        <f>IFERROR(VLOOKUP($C1308*1,Lookups!$H:$N,4,FALSE),"")</f>
        <v>Lunch</v>
      </c>
      <c r="AC1308" s="3" t="str">
        <f>IFERROR(VLOOKUP($C1308*1,Lookups!$H:$N,5,FALSE),"")</f>
        <v>Other</v>
      </c>
      <c r="AD1308" s="3" t="str">
        <f>IFERROR(VLOOKUP($C1308*1,Lookups!$H:$N,6,FALSE),"")</f>
        <v>Bev</v>
      </c>
      <c r="AE1308" s="3" t="str">
        <f>IFERROR(VLOOKUP($C1308*1,Lookups!$H:$N,7,FALSE),"")</f>
        <v>Liquor</v>
      </c>
      <c r="AF1308" s="3" t="str">
        <f>VLOOKUP(B1308*1,Stores!$A:$C,3,FALSE)</f>
        <v>DFDE</v>
      </c>
    </row>
    <row r="1309" spans="1:32">
      <c r="A1309" s="3" t="s">
        <v>917</v>
      </c>
      <c r="B1309" s="3" t="s">
        <v>932</v>
      </c>
      <c r="C1309" s="3">
        <v>999240</v>
      </c>
      <c r="D1309" s="3" t="s">
        <v>918</v>
      </c>
      <c r="E1309" s="3" t="s">
        <v>589</v>
      </c>
      <c r="F1309" s="3">
        <v>2016</v>
      </c>
      <c r="G1309" s="164">
        <v>0</v>
      </c>
      <c r="H1309" s="3">
        <v>64.287999999999982</v>
      </c>
      <c r="I1309" s="3">
        <v>41.012999999999998</v>
      </c>
      <c r="J1309" s="3">
        <v>658.42349999999999</v>
      </c>
      <c r="K1309" s="3">
        <v>916.63599999999997</v>
      </c>
      <c r="L1309" s="3">
        <v>758.71249999999998</v>
      </c>
      <c r="M1309" s="3">
        <v>1752.7582799999998</v>
      </c>
      <c r="N1309" s="3">
        <v>2751.6663999999996</v>
      </c>
      <c r="O1309" s="3">
        <v>1463.1224999999999</v>
      </c>
      <c r="P1309" s="3">
        <v>1058.4000000000001</v>
      </c>
      <c r="Q1309" s="3">
        <v>1085.952</v>
      </c>
      <c r="R1309" s="3">
        <v>723.33799999999997</v>
      </c>
      <c r="S1309" s="3">
        <v>674.04399999999998</v>
      </c>
      <c r="T1309" s="3">
        <v>718.38199999999995</v>
      </c>
      <c r="U1309" s="3">
        <v>12666.736179999996</v>
      </c>
      <c r="V1309" s="163">
        <f ca="1">SUM(INDIRECT(Inputs!$C$11&amp;ROW()&amp;":"&amp;Inputs!$C$12&amp;ROW()))</f>
        <v>1085.952</v>
      </c>
      <c r="W1309" s="163">
        <f ca="1">SUM(INDIRECT(Inputs!$C$13&amp;ROW()&amp;":"&amp;Inputs!$C$14&amp;ROW()))</f>
        <v>10550.972179999997</v>
      </c>
      <c r="X1309" s="3" t="str">
        <f>IF(COUNTIFS(Lookups!$A:$A,C1309)=1,"Gross Sales","")</f>
        <v/>
      </c>
      <c r="Y1309" s="3" t="str">
        <f>IF(COUNTIFS(Lookups!$D:$D,C1309)=1,"Bar Sales","")</f>
        <v/>
      </c>
      <c r="Z1309" s="3" t="str">
        <f>IFERROR(VLOOKUP(C1309*1,Lookups!$D:$F,3,FALSE),"")</f>
        <v/>
      </c>
      <c r="AA1309" s="3" t="str">
        <f>IFERROR(VLOOKUP($C1309*1,Lookups!$H:$N,3,FALSE),"")</f>
        <v>Sales</v>
      </c>
      <c r="AB1309" s="3" t="str">
        <f>IFERROR(VLOOKUP($C1309*1,Lookups!$H:$N,4,FALSE),"")</f>
        <v>Lunch</v>
      </c>
      <c r="AC1309" s="3" t="str">
        <f>IFERROR(VLOOKUP($C1309*1,Lookups!$H:$N,5,FALSE),"")</f>
        <v>Other</v>
      </c>
      <c r="AD1309" s="3" t="str">
        <f>IFERROR(VLOOKUP($C1309*1,Lookups!$H:$N,6,FALSE),"")</f>
        <v>Bev</v>
      </c>
      <c r="AE1309" s="3" t="str">
        <f>IFERROR(VLOOKUP($C1309*1,Lookups!$H:$N,7,FALSE),"")</f>
        <v>Liquor</v>
      </c>
      <c r="AF1309" s="3" t="str">
        <f>VLOOKUP(B1309*1,Stores!$A:$C,3,FALSE)</f>
        <v>DFG</v>
      </c>
    </row>
    <row r="1310" spans="1:32">
      <c r="A1310" s="3" t="s">
        <v>917</v>
      </c>
      <c r="B1310" s="3" t="s">
        <v>933</v>
      </c>
      <c r="C1310" s="3">
        <v>999240</v>
      </c>
      <c r="D1310" s="3" t="s">
        <v>918</v>
      </c>
      <c r="E1310" s="3" t="s">
        <v>589</v>
      </c>
      <c r="F1310" s="3">
        <v>2016</v>
      </c>
      <c r="G1310" s="164">
        <v>0</v>
      </c>
      <c r="H1310" s="3">
        <v>23.278639999999999</v>
      </c>
      <c r="I1310" s="3">
        <v>1753.0506</v>
      </c>
      <c r="J1310" s="3">
        <v>1193.3165999999997</v>
      </c>
      <c r="K1310" s="3">
        <v>797.40569999999991</v>
      </c>
      <c r="L1310" s="3">
        <v>1113.2906399999999</v>
      </c>
      <c r="M1310" s="3">
        <v>1336.9263599999999</v>
      </c>
      <c r="N1310" s="3">
        <v>121.54967999999998</v>
      </c>
      <c r="O1310" s="3">
        <v>73.470600000000005</v>
      </c>
      <c r="P1310" s="3">
        <v>465.48522999999994</v>
      </c>
      <c r="Q1310" s="3">
        <v>715.33308</v>
      </c>
      <c r="R1310" s="3">
        <v>1279.9285799999998</v>
      </c>
      <c r="S1310" s="3">
        <v>371.78190000000001</v>
      </c>
      <c r="T1310" s="3">
        <v>67.422879999999992</v>
      </c>
      <c r="U1310" s="3">
        <v>9312.2404900000001</v>
      </c>
      <c r="V1310" s="163">
        <f ca="1">SUM(INDIRECT(Inputs!$C$11&amp;ROW()&amp;":"&amp;Inputs!$C$12&amp;ROW()))</f>
        <v>715.33308</v>
      </c>
      <c r="W1310" s="163">
        <f ca="1">SUM(INDIRECT(Inputs!$C$13&amp;ROW()&amp;":"&amp;Inputs!$C$14&amp;ROW()))</f>
        <v>7593.1071299999994</v>
      </c>
      <c r="X1310" s="3" t="str">
        <f>IF(COUNTIFS(Lookups!$A:$A,C1310)=1,"Gross Sales","")</f>
        <v/>
      </c>
      <c r="Y1310" s="3" t="str">
        <f>IF(COUNTIFS(Lookups!$D:$D,C1310)=1,"Bar Sales","")</f>
        <v/>
      </c>
      <c r="Z1310" s="3" t="str">
        <f>IFERROR(VLOOKUP(C1310*1,Lookups!$D:$F,3,FALSE),"")</f>
        <v/>
      </c>
      <c r="AA1310" s="3" t="str">
        <f>IFERROR(VLOOKUP($C1310*1,Lookups!$H:$N,3,FALSE),"")</f>
        <v>Sales</v>
      </c>
      <c r="AB1310" s="3" t="str">
        <f>IFERROR(VLOOKUP($C1310*1,Lookups!$H:$N,4,FALSE),"")</f>
        <v>Lunch</v>
      </c>
      <c r="AC1310" s="3" t="str">
        <f>IFERROR(VLOOKUP($C1310*1,Lookups!$H:$N,5,FALSE),"")</f>
        <v>Other</v>
      </c>
      <c r="AD1310" s="3" t="str">
        <f>IFERROR(VLOOKUP($C1310*1,Lookups!$H:$N,6,FALSE),"")</f>
        <v>Bev</v>
      </c>
      <c r="AE1310" s="3" t="str">
        <f>IFERROR(VLOOKUP($C1310*1,Lookups!$H:$N,7,FALSE),"")</f>
        <v>Liquor</v>
      </c>
      <c r="AF1310" s="3" t="str">
        <f>VLOOKUP(B1310*1,Stores!$A:$C,3,FALSE)</f>
        <v>DFG</v>
      </c>
    </row>
    <row r="1311" spans="1:32">
      <c r="A1311" s="3" t="s">
        <v>917</v>
      </c>
      <c r="B1311" s="3" t="s">
        <v>934</v>
      </c>
      <c r="C1311" s="3">
        <v>999240</v>
      </c>
      <c r="D1311" s="3" t="s">
        <v>918</v>
      </c>
      <c r="E1311" s="3" t="s">
        <v>589</v>
      </c>
      <c r="F1311" s="3">
        <v>2016</v>
      </c>
      <c r="G1311" s="164">
        <v>0</v>
      </c>
      <c r="H1311" s="3">
        <v>0</v>
      </c>
      <c r="I1311" s="3">
        <v>0</v>
      </c>
      <c r="J1311" s="3">
        <v>568.41750000000002</v>
      </c>
      <c r="K1311" s="3">
        <v>510.45400000000001</v>
      </c>
      <c r="L1311" s="3">
        <v>399.90026999999992</v>
      </c>
      <c r="M1311" s="3">
        <v>896.99399999999991</v>
      </c>
      <c r="N1311" s="3">
        <v>485.18049999999999</v>
      </c>
      <c r="O1311" s="3">
        <v>187.79599999999999</v>
      </c>
      <c r="P1311" s="3">
        <v>125.24749999999999</v>
      </c>
      <c r="Q1311" s="3">
        <v>139.125</v>
      </c>
      <c r="R1311" s="3">
        <v>191.76723999999999</v>
      </c>
      <c r="S1311" s="3">
        <v>49.664999999999999</v>
      </c>
      <c r="T1311" s="3">
        <v>0</v>
      </c>
      <c r="U1311" s="3">
        <v>3554.5470099999998</v>
      </c>
      <c r="V1311" s="163">
        <f ca="1">SUM(INDIRECT(Inputs!$C$11&amp;ROW()&amp;":"&amp;Inputs!$C$12&amp;ROW()))</f>
        <v>139.125</v>
      </c>
      <c r="W1311" s="163">
        <f ca="1">SUM(INDIRECT(Inputs!$C$13&amp;ROW()&amp;":"&amp;Inputs!$C$14&amp;ROW()))</f>
        <v>3313.1147699999997</v>
      </c>
      <c r="X1311" s="3" t="str">
        <f>IF(COUNTIFS(Lookups!$A:$A,C1311)=1,"Gross Sales","")</f>
        <v/>
      </c>
      <c r="Y1311" s="3" t="str">
        <f>IF(COUNTIFS(Lookups!$D:$D,C1311)=1,"Bar Sales","")</f>
        <v/>
      </c>
      <c r="Z1311" s="3" t="str">
        <f>IFERROR(VLOOKUP(C1311*1,Lookups!$D:$F,3,FALSE),"")</f>
        <v/>
      </c>
      <c r="AA1311" s="3" t="str">
        <f>IFERROR(VLOOKUP($C1311*1,Lookups!$H:$N,3,FALSE),"")</f>
        <v>Sales</v>
      </c>
      <c r="AB1311" s="3" t="str">
        <f>IFERROR(VLOOKUP($C1311*1,Lookups!$H:$N,4,FALSE),"")</f>
        <v>Lunch</v>
      </c>
      <c r="AC1311" s="3" t="str">
        <f>IFERROR(VLOOKUP($C1311*1,Lookups!$H:$N,5,FALSE),"")</f>
        <v>Other</v>
      </c>
      <c r="AD1311" s="3" t="str">
        <f>IFERROR(VLOOKUP($C1311*1,Lookups!$H:$N,6,FALSE),"")</f>
        <v>Bev</v>
      </c>
      <c r="AE1311" s="3" t="str">
        <f>IFERROR(VLOOKUP($C1311*1,Lookups!$H:$N,7,FALSE),"")</f>
        <v>Liquor</v>
      </c>
      <c r="AF1311" s="3" t="str">
        <f>VLOOKUP(B1311*1,Stores!$A:$C,3,FALSE)</f>
        <v>DFG</v>
      </c>
    </row>
    <row r="1312" spans="1:32">
      <c r="A1312" s="3" t="s">
        <v>917</v>
      </c>
      <c r="B1312" s="3" t="s">
        <v>935</v>
      </c>
      <c r="C1312" s="3">
        <v>999240</v>
      </c>
      <c r="D1312" s="3" t="s">
        <v>918</v>
      </c>
      <c r="E1312" s="3" t="s">
        <v>589</v>
      </c>
      <c r="F1312" s="3">
        <v>2016</v>
      </c>
      <c r="G1312" s="164">
        <v>0</v>
      </c>
      <c r="H1312" s="3">
        <v>0</v>
      </c>
      <c r="I1312" s="3">
        <v>381.08</v>
      </c>
      <c r="J1312" s="3">
        <v>2472.8444999999997</v>
      </c>
      <c r="K1312" s="3">
        <v>1555.2355</v>
      </c>
      <c r="L1312" s="3">
        <v>2085.3969499999998</v>
      </c>
      <c r="M1312" s="3">
        <v>1675.8054599999998</v>
      </c>
      <c r="N1312" s="3">
        <v>935.72849999999994</v>
      </c>
      <c r="O1312" s="3">
        <v>771.29359999999997</v>
      </c>
      <c r="P1312" s="3">
        <v>1353.5059999999999</v>
      </c>
      <c r="Q1312" s="3">
        <v>1036.9825199999998</v>
      </c>
      <c r="R1312" s="3">
        <v>1033.7827500000001</v>
      </c>
      <c r="S1312" s="3">
        <v>734.92649999999992</v>
      </c>
      <c r="T1312" s="3">
        <v>28.594999999999995</v>
      </c>
      <c r="U1312" s="3">
        <v>14065.177279999998</v>
      </c>
      <c r="V1312" s="163">
        <f ca="1">SUM(INDIRECT(Inputs!$C$11&amp;ROW()&amp;":"&amp;Inputs!$C$12&amp;ROW()))</f>
        <v>1036.9825199999998</v>
      </c>
      <c r="W1312" s="163">
        <f ca="1">SUM(INDIRECT(Inputs!$C$13&amp;ROW()&amp;":"&amp;Inputs!$C$14&amp;ROW()))</f>
        <v>12267.873029999999</v>
      </c>
      <c r="X1312" s="3" t="str">
        <f>IF(COUNTIFS(Lookups!$A:$A,C1312)=1,"Gross Sales","")</f>
        <v/>
      </c>
      <c r="Y1312" s="3" t="str">
        <f>IF(COUNTIFS(Lookups!$D:$D,C1312)=1,"Bar Sales","")</f>
        <v/>
      </c>
      <c r="Z1312" s="3" t="str">
        <f>IFERROR(VLOOKUP(C1312*1,Lookups!$D:$F,3,FALSE),"")</f>
        <v/>
      </c>
      <c r="AA1312" s="3" t="str">
        <f>IFERROR(VLOOKUP($C1312*1,Lookups!$H:$N,3,FALSE),"")</f>
        <v>Sales</v>
      </c>
      <c r="AB1312" s="3" t="str">
        <f>IFERROR(VLOOKUP($C1312*1,Lookups!$H:$N,4,FALSE),"")</f>
        <v>Lunch</v>
      </c>
      <c r="AC1312" s="3" t="str">
        <f>IFERROR(VLOOKUP($C1312*1,Lookups!$H:$N,5,FALSE),"")</f>
        <v>Other</v>
      </c>
      <c r="AD1312" s="3" t="str">
        <f>IFERROR(VLOOKUP($C1312*1,Lookups!$H:$N,6,FALSE),"")</f>
        <v>Bev</v>
      </c>
      <c r="AE1312" s="3" t="str">
        <f>IFERROR(VLOOKUP($C1312*1,Lookups!$H:$N,7,FALSE),"")</f>
        <v>Liquor</v>
      </c>
      <c r="AF1312" s="3" t="str">
        <f>VLOOKUP(B1312*1,Stores!$A:$C,3,FALSE)</f>
        <v>DFG</v>
      </c>
    </row>
    <row r="1313" spans="1:32">
      <c r="A1313" s="3" t="s">
        <v>917</v>
      </c>
      <c r="B1313" s="3" t="s">
        <v>936</v>
      </c>
      <c r="C1313" s="3">
        <v>999240</v>
      </c>
      <c r="D1313" s="3" t="s">
        <v>918</v>
      </c>
      <c r="E1313" s="3" t="s">
        <v>589</v>
      </c>
      <c r="F1313" s="3">
        <v>2016</v>
      </c>
      <c r="G1313" s="164">
        <v>0</v>
      </c>
      <c r="H1313" s="3">
        <v>329.64749999999992</v>
      </c>
      <c r="I1313" s="3">
        <v>1192.7462399999999</v>
      </c>
      <c r="J1313" s="3">
        <v>1982.4123199999995</v>
      </c>
      <c r="K1313" s="3">
        <v>1619.1157499999999</v>
      </c>
      <c r="L1313" s="3">
        <v>2204.3639799999996</v>
      </c>
      <c r="M1313" s="3">
        <v>687.85478999999987</v>
      </c>
      <c r="N1313" s="3">
        <v>435.44480000000004</v>
      </c>
      <c r="O1313" s="3">
        <v>349.95870000000002</v>
      </c>
      <c r="P1313" s="3">
        <v>483.36959999999999</v>
      </c>
      <c r="Q1313" s="3">
        <v>644.54795999999999</v>
      </c>
      <c r="R1313" s="3">
        <v>1557.5057400000001</v>
      </c>
      <c r="S1313" s="3">
        <v>1053.2075400000001</v>
      </c>
      <c r="T1313" s="3">
        <v>324.87441000000001</v>
      </c>
      <c r="U1313" s="3">
        <v>12865.049329999998</v>
      </c>
      <c r="V1313" s="163">
        <f ca="1">SUM(INDIRECT(Inputs!$C$11&amp;ROW()&amp;":"&amp;Inputs!$C$12&amp;ROW()))</f>
        <v>644.54795999999999</v>
      </c>
      <c r="W1313" s="163">
        <f ca="1">SUM(INDIRECT(Inputs!$C$13&amp;ROW()&amp;":"&amp;Inputs!$C$14&amp;ROW()))</f>
        <v>9929.4616399999977</v>
      </c>
      <c r="X1313" s="3" t="str">
        <f>IF(COUNTIFS(Lookups!$A:$A,C1313)=1,"Gross Sales","")</f>
        <v/>
      </c>
      <c r="Y1313" s="3" t="str">
        <f>IF(COUNTIFS(Lookups!$D:$D,C1313)=1,"Bar Sales","")</f>
        <v/>
      </c>
      <c r="Z1313" s="3" t="str">
        <f>IFERROR(VLOOKUP(C1313*1,Lookups!$D:$F,3,FALSE),"")</f>
        <v/>
      </c>
      <c r="AA1313" s="3" t="str">
        <f>IFERROR(VLOOKUP($C1313*1,Lookups!$H:$N,3,FALSE),"")</f>
        <v>Sales</v>
      </c>
      <c r="AB1313" s="3" t="str">
        <f>IFERROR(VLOOKUP($C1313*1,Lookups!$H:$N,4,FALSE),"")</f>
        <v>Lunch</v>
      </c>
      <c r="AC1313" s="3" t="str">
        <f>IFERROR(VLOOKUP($C1313*1,Lookups!$H:$N,5,FALSE),"")</f>
        <v>Other</v>
      </c>
      <c r="AD1313" s="3" t="str">
        <f>IFERROR(VLOOKUP($C1313*1,Lookups!$H:$N,6,FALSE),"")</f>
        <v>Bev</v>
      </c>
      <c r="AE1313" s="3" t="str">
        <f>IFERROR(VLOOKUP($C1313*1,Lookups!$H:$N,7,FALSE),"")</f>
        <v>Liquor</v>
      </c>
      <c r="AF1313" s="3" t="str">
        <f>VLOOKUP(B1313*1,Stores!$A:$C,3,FALSE)</f>
        <v>DFG</v>
      </c>
    </row>
    <row r="1314" spans="1:32">
      <c r="A1314" s="3" t="s">
        <v>917</v>
      </c>
      <c r="B1314" s="3" t="s">
        <v>938</v>
      </c>
      <c r="C1314" s="3">
        <v>999240</v>
      </c>
      <c r="D1314" s="3" t="s">
        <v>918</v>
      </c>
      <c r="E1314" s="3" t="s">
        <v>589</v>
      </c>
      <c r="F1314" s="3">
        <v>2016</v>
      </c>
      <c r="G1314" s="164">
        <v>0</v>
      </c>
      <c r="H1314" s="3">
        <v>6128.1974600000003</v>
      </c>
      <c r="I1314" s="3">
        <v>6686.7349499999982</v>
      </c>
      <c r="J1314" s="3">
        <v>6279.3565799999988</v>
      </c>
      <c r="K1314" s="3">
        <v>5596.2164999999995</v>
      </c>
      <c r="L1314" s="3">
        <v>6431.543999999999</v>
      </c>
      <c r="M1314" s="3">
        <v>5718.9719999999998</v>
      </c>
      <c r="N1314" s="3">
        <v>7183.9792499999994</v>
      </c>
      <c r="O1314" s="3">
        <v>7756.52675</v>
      </c>
      <c r="P1314" s="3">
        <v>7150.8421599999992</v>
      </c>
      <c r="Q1314" s="3">
        <v>6427.1906999999992</v>
      </c>
      <c r="R1314" s="3">
        <v>5528.2402000000002</v>
      </c>
      <c r="S1314" s="3">
        <v>5625.3329999999996</v>
      </c>
      <c r="T1314" s="3">
        <v>3212.7024999999994</v>
      </c>
      <c r="U1314" s="3">
        <v>79725.836049999984</v>
      </c>
      <c r="V1314" s="163">
        <f ca="1">SUM(INDIRECT(Inputs!$C$11&amp;ROW()&amp;":"&amp;Inputs!$C$12&amp;ROW()))</f>
        <v>6427.1906999999992</v>
      </c>
      <c r="W1314" s="163">
        <f ca="1">SUM(INDIRECT(Inputs!$C$13&amp;ROW()&amp;":"&amp;Inputs!$C$14&amp;ROW()))</f>
        <v>65359.560349999985</v>
      </c>
      <c r="X1314" s="3" t="str">
        <f>IF(COUNTIFS(Lookups!$A:$A,C1314)=1,"Gross Sales","")</f>
        <v/>
      </c>
      <c r="Y1314" s="3" t="str">
        <f>IF(COUNTIFS(Lookups!$D:$D,C1314)=1,"Bar Sales","")</f>
        <v/>
      </c>
      <c r="Z1314" s="3" t="str">
        <f>IFERROR(VLOOKUP(C1314*1,Lookups!$D:$F,3,FALSE),"")</f>
        <v/>
      </c>
      <c r="AA1314" s="3" t="str">
        <f>IFERROR(VLOOKUP($C1314*1,Lookups!$H:$N,3,FALSE),"")</f>
        <v>Sales</v>
      </c>
      <c r="AB1314" s="3" t="str">
        <f>IFERROR(VLOOKUP($C1314*1,Lookups!$H:$N,4,FALSE),"")</f>
        <v>Lunch</v>
      </c>
      <c r="AC1314" s="3" t="str">
        <f>IFERROR(VLOOKUP($C1314*1,Lookups!$H:$N,5,FALSE),"")</f>
        <v>Other</v>
      </c>
      <c r="AD1314" s="3" t="str">
        <f>IFERROR(VLOOKUP($C1314*1,Lookups!$H:$N,6,FALSE),"")</f>
        <v>Bev</v>
      </c>
      <c r="AE1314" s="3" t="str">
        <f>IFERROR(VLOOKUP($C1314*1,Lookups!$H:$N,7,FALSE),"")</f>
        <v>Liquor</v>
      </c>
      <c r="AF1314" s="3" t="str">
        <f>VLOOKUP(B1314*1,Stores!$A:$C,3,FALSE)</f>
        <v>DFG</v>
      </c>
    </row>
    <row r="1315" spans="1:32">
      <c r="A1315" s="3" t="s">
        <v>917</v>
      </c>
      <c r="B1315" s="3" t="s">
        <v>939</v>
      </c>
      <c r="C1315" s="3">
        <v>999240</v>
      </c>
      <c r="D1315" s="3" t="s">
        <v>918</v>
      </c>
      <c r="E1315" s="3" t="s">
        <v>589</v>
      </c>
      <c r="F1315" s="3">
        <v>2016</v>
      </c>
      <c r="G1315" s="164">
        <v>0</v>
      </c>
      <c r="H1315" s="3">
        <v>188.39261000000002</v>
      </c>
      <c r="I1315" s="3">
        <v>2223.2456400000001</v>
      </c>
      <c r="J1315" s="3">
        <v>2843.0902499999997</v>
      </c>
      <c r="K1315" s="3">
        <v>3421.6235200000001</v>
      </c>
      <c r="L1315" s="3">
        <v>3223.16176</v>
      </c>
      <c r="M1315" s="3">
        <v>1996.4940099999999</v>
      </c>
      <c r="N1315" s="3">
        <v>1019.7127499999999</v>
      </c>
      <c r="O1315" s="3">
        <v>436.20695999999992</v>
      </c>
      <c r="P1315" s="3">
        <v>2038.8614399999999</v>
      </c>
      <c r="Q1315" s="3">
        <v>2287.3729199999998</v>
      </c>
      <c r="R1315" s="3">
        <v>2705.1282999999994</v>
      </c>
      <c r="S1315" s="3">
        <v>2745.8724999999999</v>
      </c>
      <c r="T1315" s="3">
        <v>1370.9101699999999</v>
      </c>
      <c r="U1315" s="3">
        <v>26500.072830000001</v>
      </c>
      <c r="V1315" s="163">
        <f ca="1">SUM(INDIRECT(Inputs!$C$11&amp;ROW()&amp;":"&amp;Inputs!$C$12&amp;ROW()))</f>
        <v>2287.3729199999998</v>
      </c>
      <c r="W1315" s="163">
        <f ca="1">SUM(INDIRECT(Inputs!$C$13&amp;ROW()&amp;":"&amp;Inputs!$C$14&amp;ROW()))</f>
        <v>19678.16186</v>
      </c>
      <c r="X1315" s="3" t="str">
        <f>IF(COUNTIFS(Lookups!$A:$A,C1315)=1,"Gross Sales","")</f>
        <v/>
      </c>
      <c r="Y1315" s="3" t="str">
        <f>IF(COUNTIFS(Lookups!$D:$D,C1315)=1,"Bar Sales","")</f>
        <v/>
      </c>
      <c r="Z1315" s="3" t="str">
        <f>IFERROR(VLOOKUP(C1315*1,Lookups!$D:$F,3,FALSE),"")</f>
        <v/>
      </c>
      <c r="AA1315" s="3" t="str">
        <f>IFERROR(VLOOKUP($C1315*1,Lookups!$H:$N,3,FALSE),"")</f>
        <v>Sales</v>
      </c>
      <c r="AB1315" s="3" t="str">
        <f>IFERROR(VLOOKUP($C1315*1,Lookups!$H:$N,4,FALSE),"")</f>
        <v>Lunch</v>
      </c>
      <c r="AC1315" s="3" t="str">
        <f>IFERROR(VLOOKUP($C1315*1,Lookups!$H:$N,5,FALSE),"")</f>
        <v>Other</v>
      </c>
      <c r="AD1315" s="3" t="str">
        <f>IFERROR(VLOOKUP($C1315*1,Lookups!$H:$N,6,FALSE),"")</f>
        <v>Bev</v>
      </c>
      <c r="AE1315" s="3" t="str">
        <f>IFERROR(VLOOKUP($C1315*1,Lookups!$H:$N,7,FALSE),"")</f>
        <v>Liquor</v>
      </c>
      <c r="AF1315" s="3" t="str">
        <f>VLOOKUP(B1315*1,Stores!$A:$C,3,FALSE)</f>
        <v>DFG</v>
      </c>
    </row>
    <row r="1316" spans="1:32">
      <c r="A1316" s="3" t="s">
        <v>917</v>
      </c>
      <c r="B1316" s="3" t="s">
        <v>940</v>
      </c>
      <c r="C1316" s="3">
        <v>999240</v>
      </c>
      <c r="D1316" s="3" t="s">
        <v>918</v>
      </c>
      <c r="E1316" s="3" t="s">
        <v>589</v>
      </c>
      <c r="F1316" s="3">
        <v>2016</v>
      </c>
      <c r="G1316" s="164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1515.4475</v>
      </c>
      <c r="N1316" s="3">
        <v>1447.4655999999998</v>
      </c>
      <c r="O1316" s="3">
        <v>1275.183</v>
      </c>
      <c r="P1316" s="3">
        <v>1838.9448</v>
      </c>
      <c r="Q1316" s="3">
        <v>1351.0778399999999</v>
      </c>
      <c r="R1316" s="3">
        <v>1571.7955399999998</v>
      </c>
      <c r="S1316" s="3">
        <v>265.10399999999998</v>
      </c>
      <c r="T1316" s="3">
        <v>0</v>
      </c>
      <c r="U1316" s="3">
        <v>9265.0182799999984</v>
      </c>
      <c r="V1316" s="163">
        <f ca="1">SUM(INDIRECT(Inputs!$C$11&amp;ROW()&amp;":"&amp;Inputs!$C$12&amp;ROW()))</f>
        <v>1351.0778399999999</v>
      </c>
      <c r="W1316" s="163">
        <f ca="1">SUM(INDIRECT(Inputs!$C$13&amp;ROW()&amp;":"&amp;Inputs!$C$14&amp;ROW()))</f>
        <v>7428.1187399999999</v>
      </c>
      <c r="X1316" s="3" t="str">
        <f>IF(COUNTIFS(Lookups!$A:$A,C1316)=1,"Gross Sales","")</f>
        <v/>
      </c>
      <c r="Y1316" s="3" t="str">
        <f>IF(COUNTIFS(Lookups!$D:$D,C1316)=1,"Bar Sales","")</f>
        <v/>
      </c>
      <c r="Z1316" s="3" t="str">
        <f>IFERROR(VLOOKUP(C1316*1,Lookups!$D:$F,3,FALSE),"")</f>
        <v/>
      </c>
      <c r="AA1316" s="3" t="str">
        <f>IFERROR(VLOOKUP($C1316*1,Lookups!$H:$N,3,FALSE),"")</f>
        <v>Sales</v>
      </c>
      <c r="AB1316" s="3" t="str">
        <f>IFERROR(VLOOKUP($C1316*1,Lookups!$H:$N,4,FALSE),"")</f>
        <v>Lunch</v>
      </c>
      <c r="AC1316" s="3" t="str">
        <f>IFERROR(VLOOKUP($C1316*1,Lookups!$H:$N,5,FALSE),"")</f>
        <v>Other</v>
      </c>
      <c r="AD1316" s="3" t="str">
        <f>IFERROR(VLOOKUP($C1316*1,Lookups!$H:$N,6,FALSE),"")</f>
        <v>Bev</v>
      </c>
      <c r="AE1316" s="3" t="str">
        <f>IFERROR(VLOOKUP($C1316*1,Lookups!$H:$N,7,FALSE),"")</f>
        <v>Liquor</v>
      </c>
      <c r="AF1316" s="3" t="str">
        <f>VLOOKUP(B1316*1,Stores!$A:$C,3,FALSE)</f>
        <v>DFG</v>
      </c>
    </row>
    <row r="1317" spans="1:32">
      <c r="A1317" s="3" t="s">
        <v>917</v>
      </c>
      <c r="B1317" s="3" t="s">
        <v>941</v>
      </c>
      <c r="C1317" s="3">
        <v>999240</v>
      </c>
      <c r="D1317" s="3" t="s">
        <v>918</v>
      </c>
      <c r="E1317" s="3" t="s">
        <v>589</v>
      </c>
      <c r="F1317" s="3">
        <v>2016</v>
      </c>
      <c r="G1317" s="164">
        <v>0</v>
      </c>
      <c r="H1317" s="3">
        <v>889.51309999999989</v>
      </c>
      <c r="I1317" s="3">
        <v>4305.2084599999998</v>
      </c>
      <c r="J1317" s="3">
        <v>2332.0344599999999</v>
      </c>
      <c r="K1317" s="3">
        <v>2452.6068700000001</v>
      </c>
      <c r="L1317" s="3">
        <v>4527.8469599999999</v>
      </c>
      <c r="M1317" s="3">
        <v>2674.2858800000004</v>
      </c>
      <c r="N1317" s="3">
        <v>1502.17508</v>
      </c>
      <c r="O1317" s="3">
        <v>309.26349999999996</v>
      </c>
      <c r="P1317" s="3">
        <v>1475.5545</v>
      </c>
      <c r="Q1317" s="3">
        <v>2088.7834799999996</v>
      </c>
      <c r="R1317" s="3">
        <v>2517.3245999999995</v>
      </c>
      <c r="S1317" s="3">
        <v>2093.6966400000001</v>
      </c>
      <c r="T1317" s="3">
        <v>338.86656999999997</v>
      </c>
      <c r="U1317" s="3">
        <v>27507.160099999994</v>
      </c>
      <c r="V1317" s="163">
        <f ca="1">SUM(INDIRECT(Inputs!$C$11&amp;ROW()&amp;":"&amp;Inputs!$C$12&amp;ROW()))</f>
        <v>2088.7834799999996</v>
      </c>
      <c r="W1317" s="163">
        <f ca="1">SUM(INDIRECT(Inputs!$C$13&amp;ROW()&amp;":"&amp;Inputs!$C$14&amp;ROW()))</f>
        <v>22557.272289999997</v>
      </c>
      <c r="X1317" s="3" t="str">
        <f>IF(COUNTIFS(Lookups!$A:$A,C1317)=1,"Gross Sales","")</f>
        <v/>
      </c>
      <c r="Y1317" s="3" t="str">
        <f>IF(COUNTIFS(Lookups!$D:$D,C1317)=1,"Bar Sales","")</f>
        <v/>
      </c>
      <c r="Z1317" s="3" t="str">
        <f>IFERROR(VLOOKUP(C1317*1,Lookups!$D:$F,3,FALSE),"")</f>
        <v/>
      </c>
      <c r="AA1317" s="3" t="str">
        <f>IFERROR(VLOOKUP($C1317*1,Lookups!$H:$N,3,FALSE),"")</f>
        <v>Sales</v>
      </c>
      <c r="AB1317" s="3" t="str">
        <f>IFERROR(VLOOKUP($C1317*1,Lookups!$H:$N,4,FALSE),"")</f>
        <v>Lunch</v>
      </c>
      <c r="AC1317" s="3" t="str">
        <f>IFERROR(VLOOKUP($C1317*1,Lookups!$H:$N,5,FALSE),"")</f>
        <v>Other</v>
      </c>
      <c r="AD1317" s="3" t="str">
        <f>IFERROR(VLOOKUP($C1317*1,Lookups!$H:$N,6,FALSE),"")</f>
        <v>Bev</v>
      </c>
      <c r="AE1317" s="3" t="str">
        <f>IFERROR(VLOOKUP($C1317*1,Lookups!$H:$N,7,FALSE),"")</f>
        <v>Liquor</v>
      </c>
      <c r="AF1317" s="3" t="str">
        <f>VLOOKUP(B1317*1,Stores!$A:$C,3,FALSE)</f>
        <v>DFG</v>
      </c>
    </row>
    <row r="1318" spans="1:32">
      <c r="A1318" s="3" t="s">
        <v>917</v>
      </c>
      <c r="B1318" s="3" t="s">
        <v>942</v>
      </c>
      <c r="C1318" s="3">
        <v>999240</v>
      </c>
      <c r="D1318" s="3" t="s">
        <v>918</v>
      </c>
      <c r="E1318" s="3" t="s">
        <v>589</v>
      </c>
      <c r="F1318" s="3">
        <v>2016</v>
      </c>
      <c r="G1318" s="164">
        <v>0</v>
      </c>
      <c r="H1318" s="3">
        <v>0</v>
      </c>
      <c r="I1318" s="3">
        <v>0</v>
      </c>
      <c r="J1318" s="3">
        <v>122.22</v>
      </c>
      <c r="K1318" s="3">
        <v>136.19199999999998</v>
      </c>
      <c r="L1318" s="3">
        <v>1391.8695</v>
      </c>
      <c r="M1318" s="3">
        <v>2090.424</v>
      </c>
      <c r="N1318" s="3">
        <v>1816.5839999999998</v>
      </c>
      <c r="O1318" s="3">
        <v>677.34799999999996</v>
      </c>
      <c r="P1318" s="3">
        <v>1733.8229999999999</v>
      </c>
      <c r="Q1318" s="3">
        <v>380.74735999999996</v>
      </c>
      <c r="R1318" s="3">
        <v>280.48481999999996</v>
      </c>
      <c r="S1318" s="3">
        <v>18.900000000000002</v>
      </c>
      <c r="T1318" s="3">
        <v>0</v>
      </c>
      <c r="U1318" s="3">
        <v>8648.5926799999979</v>
      </c>
      <c r="V1318" s="163">
        <f ca="1">SUM(INDIRECT(Inputs!$C$11&amp;ROW()&amp;":"&amp;Inputs!$C$12&amp;ROW()))</f>
        <v>380.74735999999996</v>
      </c>
      <c r="W1318" s="163">
        <f ca="1">SUM(INDIRECT(Inputs!$C$13&amp;ROW()&amp;":"&amp;Inputs!$C$14&amp;ROW()))</f>
        <v>8349.2078599999986</v>
      </c>
      <c r="X1318" s="3" t="str">
        <f>IF(COUNTIFS(Lookups!$A:$A,C1318)=1,"Gross Sales","")</f>
        <v/>
      </c>
      <c r="Y1318" s="3" t="str">
        <f>IF(COUNTIFS(Lookups!$D:$D,C1318)=1,"Bar Sales","")</f>
        <v/>
      </c>
      <c r="Z1318" s="3" t="str">
        <f>IFERROR(VLOOKUP(C1318*1,Lookups!$D:$F,3,FALSE),"")</f>
        <v/>
      </c>
      <c r="AA1318" s="3" t="str">
        <f>IFERROR(VLOOKUP($C1318*1,Lookups!$H:$N,3,FALSE),"")</f>
        <v>Sales</v>
      </c>
      <c r="AB1318" s="3" t="str">
        <f>IFERROR(VLOOKUP($C1318*1,Lookups!$H:$N,4,FALSE),"")</f>
        <v>Lunch</v>
      </c>
      <c r="AC1318" s="3" t="str">
        <f>IFERROR(VLOOKUP($C1318*1,Lookups!$H:$N,5,FALSE),"")</f>
        <v>Other</v>
      </c>
      <c r="AD1318" s="3" t="str">
        <f>IFERROR(VLOOKUP($C1318*1,Lookups!$H:$N,6,FALSE),"")</f>
        <v>Bev</v>
      </c>
      <c r="AE1318" s="3" t="str">
        <f>IFERROR(VLOOKUP($C1318*1,Lookups!$H:$N,7,FALSE),"")</f>
        <v>Liquor</v>
      </c>
      <c r="AF1318" s="3" t="str">
        <f>VLOOKUP(B1318*1,Stores!$A:$C,3,FALSE)</f>
        <v>DFG</v>
      </c>
    </row>
    <row r="1319" spans="1:32">
      <c r="A1319" s="3" t="s">
        <v>917</v>
      </c>
      <c r="B1319" s="3" t="s">
        <v>943</v>
      </c>
      <c r="C1319" s="3">
        <v>999240</v>
      </c>
      <c r="D1319" s="3" t="s">
        <v>918</v>
      </c>
      <c r="E1319" s="3" t="s">
        <v>589</v>
      </c>
      <c r="F1319" s="3">
        <v>2016</v>
      </c>
      <c r="G1319" s="164">
        <v>0</v>
      </c>
      <c r="H1319" s="3">
        <v>0</v>
      </c>
      <c r="I1319" s="3">
        <v>0</v>
      </c>
      <c r="J1319" s="3">
        <v>214.07749999999999</v>
      </c>
      <c r="K1319" s="3">
        <v>423.34249999999997</v>
      </c>
      <c r="L1319" s="3">
        <v>576.92250000000001</v>
      </c>
      <c r="M1319" s="3">
        <v>566.46450000000004</v>
      </c>
      <c r="N1319" s="3">
        <v>407.86199999999997</v>
      </c>
      <c r="O1319" s="3">
        <v>203.30099999999996</v>
      </c>
      <c r="P1319" s="3">
        <v>276.86315999999994</v>
      </c>
      <c r="Q1319" s="3">
        <v>198.75449999999995</v>
      </c>
      <c r="R1319" s="3">
        <v>144.928</v>
      </c>
      <c r="S1319" s="3">
        <v>86.94</v>
      </c>
      <c r="T1319" s="3">
        <v>0</v>
      </c>
      <c r="U1319" s="3">
        <v>3099.4556599999996</v>
      </c>
      <c r="V1319" s="163">
        <f ca="1">SUM(INDIRECT(Inputs!$C$11&amp;ROW()&amp;":"&amp;Inputs!$C$12&amp;ROW()))</f>
        <v>198.75449999999995</v>
      </c>
      <c r="W1319" s="163">
        <f ca="1">SUM(INDIRECT(Inputs!$C$13&amp;ROW()&amp;":"&amp;Inputs!$C$14&amp;ROW()))</f>
        <v>2867.5876599999997</v>
      </c>
      <c r="X1319" s="3" t="str">
        <f>IF(COUNTIFS(Lookups!$A:$A,C1319)=1,"Gross Sales","")</f>
        <v/>
      </c>
      <c r="Y1319" s="3" t="str">
        <f>IF(COUNTIFS(Lookups!$D:$D,C1319)=1,"Bar Sales","")</f>
        <v/>
      </c>
      <c r="Z1319" s="3" t="str">
        <f>IFERROR(VLOOKUP(C1319*1,Lookups!$D:$F,3,FALSE),"")</f>
        <v/>
      </c>
      <c r="AA1319" s="3" t="str">
        <f>IFERROR(VLOOKUP($C1319*1,Lookups!$H:$N,3,FALSE),"")</f>
        <v>Sales</v>
      </c>
      <c r="AB1319" s="3" t="str">
        <f>IFERROR(VLOOKUP($C1319*1,Lookups!$H:$N,4,FALSE),"")</f>
        <v>Lunch</v>
      </c>
      <c r="AC1319" s="3" t="str">
        <f>IFERROR(VLOOKUP($C1319*1,Lookups!$H:$N,5,FALSE),"")</f>
        <v>Other</v>
      </c>
      <c r="AD1319" s="3" t="str">
        <f>IFERROR(VLOOKUP($C1319*1,Lookups!$H:$N,6,FALSE),"")</f>
        <v>Bev</v>
      </c>
      <c r="AE1319" s="3" t="str">
        <f>IFERROR(VLOOKUP($C1319*1,Lookups!$H:$N,7,FALSE),"")</f>
        <v>Liquor</v>
      </c>
      <c r="AF1319" s="3" t="str">
        <f>VLOOKUP(B1319*1,Stores!$A:$C,3,FALSE)</f>
        <v>DFG</v>
      </c>
    </row>
    <row r="1320" spans="1:32">
      <c r="A1320" s="3" t="s">
        <v>917</v>
      </c>
      <c r="B1320" s="3" t="s">
        <v>944</v>
      </c>
      <c r="C1320" s="3">
        <v>999240</v>
      </c>
      <c r="D1320" s="3" t="s">
        <v>918</v>
      </c>
      <c r="E1320" s="3" t="s">
        <v>589</v>
      </c>
      <c r="F1320" s="3">
        <v>2016</v>
      </c>
      <c r="G1320" s="164">
        <v>0</v>
      </c>
      <c r="H1320" s="3">
        <v>460.70849999999996</v>
      </c>
      <c r="I1320" s="3">
        <v>794.80799999999999</v>
      </c>
      <c r="J1320" s="3">
        <v>1233.2249999999999</v>
      </c>
      <c r="K1320" s="3">
        <v>1125.579</v>
      </c>
      <c r="L1320" s="3">
        <v>1056.3630000000001</v>
      </c>
      <c r="M1320" s="3">
        <v>822.16133999999988</v>
      </c>
      <c r="N1320" s="3">
        <v>722.57990000000007</v>
      </c>
      <c r="O1320" s="3">
        <v>555.08600000000001</v>
      </c>
      <c r="P1320" s="3">
        <v>650.01299999999992</v>
      </c>
      <c r="Q1320" s="3">
        <v>552.70600000000002</v>
      </c>
      <c r="R1320" s="3">
        <v>385.7</v>
      </c>
      <c r="S1320" s="3">
        <v>664.13815999999986</v>
      </c>
      <c r="T1320" s="3">
        <v>944.63249999999982</v>
      </c>
      <c r="U1320" s="3">
        <v>9967.7003999999997</v>
      </c>
      <c r="V1320" s="163">
        <f ca="1">SUM(INDIRECT(Inputs!$C$11&amp;ROW()&amp;":"&amp;Inputs!$C$12&amp;ROW()))</f>
        <v>552.70600000000002</v>
      </c>
      <c r="W1320" s="163">
        <f ca="1">SUM(INDIRECT(Inputs!$C$13&amp;ROW()&amp;":"&amp;Inputs!$C$14&amp;ROW()))</f>
        <v>7973.2297399999998</v>
      </c>
      <c r="X1320" s="3" t="str">
        <f>IF(COUNTIFS(Lookups!$A:$A,C1320)=1,"Gross Sales","")</f>
        <v/>
      </c>
      <c r="Y1320" s="3" t="str">
        <f>IF(COUNTIFS(Lookups!$D:$D,C1320)=1,"Bar Sales","")</f>
        <v/>
      </c>
      <c r="Z1320" s="3" t="str">
        <f>IFERROR(VLOOKUP(C1320*1,Lookups!$D:$F,3,FALSE),"")</f>
        <v/>
      </c>
      <c r="AA1320" s="3" t="str">
        <f>IFERROR(VLOOKUP($C1320*1,Lookups!$H:$N,3,FALSE),"")</f>
        <v>Sales</v>
      </c>
      <c r="AB1320" s="3" t="str">
        <f>IFERROR(VLOOKUP($C1320*1,Lookups!$H:$N,4,FALSE),"")</f>
        <v>Lunch</v>
      </c>
      <c r="AC1320" s="3" t="str">
        <f>IFERROR(VLOOKUP($C1320*1,Lookups!$H:$N,5,FALSE),"")</f>
        <v>Other</v>
      </c>
      <c r="AD1320" s="3" t="str">
        <f>IFERROR(VLOOKUP($C1320*1,Lookups!$H:$N,6,FALSE),"")</f>
        <v>Bev</v>
      </c>
      <c r="AE1320" s="3" t="str">
        <f>IFERROR(VLOOKUP($C1320*1,Lookups!$H:$N,7,FALSE),"")</f>
        <v>Liquor</v>
      </c>
      <c r="AF1320" s="3" t="str">
        <f>VLOOKUP(B1320*1,Stores!$A:$C,3,FALSE)</f>
        <v>DFG</v>
      </c>
    </row>
    <row r="1321" spans="1:32">
      <c r="A1321" s="3" t="s">
        <v>917</v>
      </c>
      <c r="B1321" s="3" t="s">
        <v>945</v>
      </c>
      <c r="C1321" s="3">
        <v>999240</v>
      </c>
      <c r="D1321" s="3" t="s">
        <v>918</v>
      </c>
      <c r="E1321" s="3" t="s">
        <v>589</v>
      </c>
      <c r="F1321" s="3">
        <v>2016</v>
      </c>
      <c r="G1321" s="164">
        <v>0</v>
      </c>
      <c r="H1321" s="3">
        <v>177.06149999999997</v>
      </c>
      <c r="I1321" s="3">
        <v>664.59399999999994</v>
      </c>
      <c r="J1321" s="3">
        <v>196.14</v>
      </c>
      <c r="K1321" s="3">
        <v>152.26119999999997</v>
      </c>
      <c r="L1321" s="3">
        <v>155.23199999999997</v>
      </c>
      <c r="M1321" s="3">
        <v>129.12549999999999</v>
      </c>
      <c r="N1321" s="3">
        <v>57.487499999999997</v>
      </c>
      <c r="O1321" s="3">
        <v>28.643999999999998</v>
      </c>
      <c r="P1321" s="3">
        <v>60.515000000000001</v>
      </c>
      <c r="Q1321" s="3">
        <v>73.563000000000002</v>
      </c>
      <c r="R1321" s="3">
        <v>150.37560999999999</v>
      </c>
      <c r="S1321" s="3">
        <v>120.82699999999998</v>
      </c>
      <c r="T1321" s="3">
        <v>207.34350000000001</v>
      </c>
      <c r="U1321" s="3">
        <v>2173.1698099999999</v>
      </c>
      <c r="V1321" s="163">
        <f ca="1">SUM(INDIRECT(Inputs!$C$11&amp;ROW()&amp;":"&amp;Inputs!$C$12&amp;ROW()))</f>
        <v>73.563000000000002</v>
      </c>
      <c r="W1321" s="163">
        <f ca="1">SUM(INDIRECT(Inputs!$C$13&amp;ROW()&amp;":"&amp;Inputs!$C$14&amp;ROW()))</f>
        <v>1694.6236999999999</v>
      </c>
      <c r="X1321" s="3" t="str">
        <f>IF(COUNTIFS(Lookups!$A:$A,C1321)=1,"Gross Sales","")</f>
        <v/>
      </c>
      <c r="Y1321" s="3" t="str">
        <f>IF(COUNTIFS(Lookups!$D:$D,C1321)=1,"Bar Sales","")</f>
        <v/>
      </c>
      <c r="Z1321" s="3" t="str">
        <f>IFERROR(VLOOKUP(C1321*1,Lookups!$D:$F,3,FALSE),"")</f>
        <v/>
      </c>
      <c r="AA1321" s="3" t="str">
        <f>IFERROR(VLOOKUP($C1321*1,Lookups!$H:$N,3,FALSE),"")</f>
        <v>Sales</v>
      </c>
      <c r="AB1321" s="3" t="str">
        <f>IFERROR(VLOOKUP($C1321*1,Lookups!$H:$N,4,FALSE),"")</f>
        <v>Lunch</v>
      </c>
      <c r="AC1321" s="3" t="str">
        <f>IFERROR(VLOOKUP($C1321*1,Lookups!$H:$N,5,FALSE),"")</f>
        <v>Other</v>
      </c>
      <c r="AD1321" s="3" t="str">
        <f>IFERROR(VLOOKUP($C1321*1,Lookups!$H:$N,6,FALSE),"")</f>
        <v>Bev</v>
      </c>
      <c r="AE1321" s="3" t="str">
        <f>IFERROR(VLOOKUP($C1321*1,Lookups!$H:$N,7,FALSE),"")</f>
        <v>Liquor</v>
      </c>
      <c r="AF1321" s="3" t="str">
        <f>VLOOKUP(B1321*1,Stores!$A:$C,3,FALSE)</f>
        <v>DFG</v>
      </c>
    </row>
    <row r="1322" spans="1:32">
      <c r="A1322" s="3" t="s">
        <v>917</v>
      </c>
      <c r="B1322" s="3" t="s">
        <v>946</v>
      </c>
      <c r="C1322" s="3">
        <v>999240</v>
      </c>
      <c r="D1322" s="3" t="s">
        <v>918</v>
      </c>
      <c r="E1322" s="3" t="s">
        <v>589</v>
      </c>
      <c r="F1322" s="3">
        <v>2016</v>
      </c>
      <c r="G1322" s="164">
        <v>0</v>
      </c>
      <c r="H1322" s="3">
        <v>86.724400000000003</v>
      </c>
      <c r="I1322" s="3">
        <v>208.32</v>
      </c>
      <c r="J1322" s="3">
        <v>224.07000000000002</v>
      </c>
      <c r="K1322" s="3">
        <v>367.65749999999997</v>
      </c>
      <c r="L1322" s="3">
        <v>501.20349999999996</v>
      </c>
      <c r="M1322" s="3">
        <v>231.02799999999999</v>
      </c>
      <c r="N1322" s="3">
        <v>401.03</v>
      </c>
      <c r="O1322" s="3">
        <v>85.063999999999993</v>
      </c>
      <c r="P1322" s="3">
        <v>264.59999999999997</v>
      </c>
      <c r="Q1322" s="3">
        <v>350.18101999999999</v>
      </c>
      <c r="R1322" s="3">
        <v>410.15646000000004</v>
      </c>
      <c r="S1322" s="3">
        <v>196.35</v>
      </c>
      <c r="T1322" s="3">
        <v>188.64999999999998</v>
      </c>
      <c r="U1322" s="3">
        <v>3515.0348799999997</v>
      </c>
      <c r="V1322" s="163">
        <f ca="1">SUM(INDIRECT(Inputs!$C$11&amp;ROW()&amp;":"&amp;Inputs!$C$12&amp;ROW()))</f>
        <v>350.18101999999999</v>
      </c>
      <c r="W1322" s="163">
        <f ca="1">SUM(INDIRECT(Inputs!$C$13&amp;ROW()&amp;":"&amp;Inputs!$C$14&amp;ROW()))</f>
        <v>2719.8784199999996</v>
      </c>
      <c r="X1322" s="3" t="str">
        <f>IF(COUNTIFS(Lookups!$A:$A,C1322)=1,"Gross Sales","")</f>
        <v/>
      </c>
      <c r="Y1322" s="3" t="str">
        <f>IF(COUNTIFS(Lookups!$D:$D,C1322)=1,"Bar Sales","")</f>
        <v/>
      </c>
      <c r="Z1322" s="3" t="str">
        <f>IFERROR(VLOOKUP(C1322*1,Lookups!$D:$F,3,FALSE),"")</f>
        <v/>
      </c>
      <c r="AA1322" s="3" t="str">
        <f>IFERROR(VLOOKUP($C1322*1,Lookups!$H:$N,3,FALSE),"")</f>
        <v>Sales</v>
      </c>
      <c r="AB1322" s="3" t="str">
        <f>IFERROR(VLOOKUP($C1322*1,Lookups!$H:$N,4,FALSE),"")</f>
        <v>Lunch</v>
      </c>
      <c r="AC1322" s="3" t="str">
        <f>IFERROR(VLOOKUP($C1322*1,Lookups!$H:$N,5,FALSE),"")</f>
        <v>Other</v>
      </c>
      <c r="AD1322" s="3" t="str">
        <f>IFERROR(VLOOKUP($C1322*1,Lookups!$H:$N,6,FALSE),"")</f>
        <v>Bev</v>
      </c>
      <c r="AE1322" s="3" t="str">
        <f>IFERROR(VLOOKUP($C1322*1,Lookups!$H:$N,7,FALSE),"")</f>
        <v>Liquor</v>
      </c>
      <c r="AF1322" s="3" t="str">
        <f>VLOOKUP(B1322*1,Stores!$A:$C,3,FALSE)</f>
        <v>DFG</v>
      </c>
    </row>
    <row r="1323" spans="1:32">
      <c r="A1323" s="3" t="s">
        <v>917</v>
      </c>
      <c r="B1323" s="3" t="s">
        <v>947</v>
      </c>
      <c r="C1323" s="3">
        <v>999240</v>
      </c>
      <c r="D1323" s="3" t="s">
        <v>918</v>
      </c>
      <c r="E1323" s="3" t="s">
        <v>589</v>
      </c>
      <c r="F1323" s="3">
        <v>2016</v>
      </c>
      <c r="G1323" s="164">
        <v>0</v>
      </c>
      <c r="H1323" s="3">
        <v>664.22194999999999</v>
      </c>
      <c r="I1323" s="3">
        <v>2924.9481799999999</v>
      </c>
      <c r="J1323" s="3">
        <v>3447.6374099999998</v>
      </c>
      <c r="K1323" s="3">
        <v>2537.70363</v>
      </c>
      <c r="L1323" s="3">
        <v>2872.0608000000002</v>
      </c>
      <c r="M1323" s="3">
        <v>856.4186400000001</v>
      </c>
      <c r="N1323" s="3">
        <v>282.90549000000004</v>
      </c>
      <c r="O1323" s="3">
        <v>280.71133999999995</v>
      </c>
      <c r="P1323" s="3">
        <v>299.55030000000005</v>
      </c>
      <c r="Q1323" s="3">
        <v>1017.8156099999998</v>
      </c>
      <c r="R1323" s="3">
        <v>2837.1907200000001</v>
      </c>
      <c r="S1323" s="3">
        <v>1430.88498</v>
      </c>
      <c r="T1323" s="3">
        <v>726.88433999999995</v>
      </c>
      <c r="U1323" s="3">
        <v>20178.933389999998</v>
      </c>
      <c r="V1323" s="163">
        <f ca="1">SUM(INDIRECT(Inputs!$C$11&amp;ROW()&amp;":"&amp;Inputs!$C$12&amp;ROW()))</f>
        <v>1017.8156099999998</v>
      </c>
      <c r="W1323" s="163">
        <f ca="1">SUM(INDIRECT(Inputs!$C$13&amp;ROW()&amp;":"&amp;Inputs!$C$14&amp;ROW()))</f>
        <v>15183.97335</v>
      </c>
      <c r="X1323" s="3" t="str">
        <f>IF(COUNTIFS(Lookups!$A:$A,C1323)=1,"Gross Sales","")</f>
        <v/>
      </c>
      <c r="Y1323" s="3" t="str">
        <f>IF(COUNTIFS(Lookups!$D:$D,C1323)=1,"Bar Sales","")</f>
        <v/>
      </c>
      <c r="Z1323" s="3" t="str">
        <f>IFERROR(VLOOKUP(C1323*1,Lookups!$D:$F,3,FALSE),"")</f>
        <v/>
      </c>
      <c r="AA1323" s="3" t="str">
        <f>IFERROR(VLOOKUP($C1323*1,Lookups!$H:$N,3,FALSE),"")</f>
        <v>Sales</v>
      </c>
      <c r="AB1323" s="3" t="str">
        <f>IFERROR(VLOOKUP($C1323*1,Lookups!$H:$N,4,FALSE),"")</f>
        <v>Lunch</v>
      </c>
      <c r="AC1323" s="3" t="str">
        <f>IFERROR(VLOOKUP($C1323*1,Lookups!$H:$N,5,FALSE),"")</f>
        <v>Other</v>
      </c>
      <c r="AD1323" s="3" t="str">
        <f>IFERROR(VLOOKUP($C1323*1,Lookups!$H:$N,6,FALSE),"")</f>
        <v>Bev</v>
      </c>
      <c r="AE1323" s="3" t="str">
        <f>IFERROR(VLOOKUP($C1323*1,Lookups!$H:$N,7,FALSE),"")</f>
        <v>Liquor</v>
      </c>
      <c r="AF1323" s="3" t="str">
        <f>VLOOKUP(B1323*1,Stores!$A:$C,3,FALSE)</f>
        <v>DFG</v>
      </c>
    </row>
    <row r="1324" spans="1:32">
      <c r="A1324" s="3" t="s">
        <v>917</v>
      </c>
      <c r="B1324" s="3" t="s">
        <v>948</v>
      </c>
      <c r="C1324" s="3">
        <v>999240</v>
      </c>
      <c r="D1324" s="3" t="s">
        <v>918</v>
      </c>
      <c r="E1324" s="3" t="s">
        <v>589</v>
      </c>
      <c r="F1324" s="3">
        <v>2016</v>
      </c>
      <c r="G1324" s="164">
        <v>0</v>
      </c>
      <c r="H1324" s="3">
        <v>4.032</v>
      </c>
      <c r="I1324" s="3">
        <v>482.39099999999996</v>
      </c>
      <c r="J1324" s="3">
        <v>829.16000999999994</v>
      </c>
      <c r="K1324" s="3">
        <v>1083.5999999999999</v>
      </c>
      <c r="L1324" s="3">
        <v>1571.5539000000001</v>
      </c>
      <c r="M1324" s="3">
        <v>951.15272000000004</v>
      </c>
      <c r="N1324" s="3">
        <v>336.02744000000001</v>
      </c>
      <c r="O1324" s="3">
        <v>252.79099999999997</v>
      </c>
      <c r="P1324" s="3">
        <v>704.77749999999992</v>
      </c>
      <c r="Q1324" s="3">
        <v>671.35249999999996</v>
      </c>
      <c r="R1324" s="3">
        <v>1340.9234999999999</v>
      </c>
      <c r="S1324" s="3">
        <v>560.49</v>
      </c>
      <c r="T1324" s="3">
        <v>0</v>
      </c>
      <c r="U1324" s="3">
        <v>8788.2515699999985</v>
      </c>
      <c r="V1324" s="163">
        <f ca="1">SUM(INDIRECT(Inputs!$C$11&amp;ROW()&amp;":"&amp;Inputs!$C$12&amp;ROW()))</f>
        <v>671.35249999999996</v>
      </c>
      <c r="W1324" s="163">
        <f ca="1">SUM(INDIRECT(Inputs!$C$13&amp;ROW()&amp;":"&amp;Inputs!$C$14&amp;ROW()))</f>
        <v>6886.8380699999998</v>
      </c>
      <c r="X1324" s="3" t="str">
        <f>IF(COUNTIFS(Lookups!$A:$A,C1324)=1,"Gross Sales","")</f>
        <v/>
      </c>
      <c r="Y1324" s="3" t="str">
        <f>IF(COUNTIFS(Lookups!$D:$D,C1324)=1,"Bar Sales","")</f>
        <v/>
      </c>
      <c r="Z1324" s="3" t="str">
        <f>IFERROR(VLOOKUP(C1324*1,Lookups!$D:$F,3,FALSE),"")</f>
        <v/>
      </c>
      <c r="AA1324" s="3" t="str">
        <f>IFERROR(VLOOKUP($C1324*1,Lookups!$H:$N,3,FALSE),"")</f>
        <v>Sales</v>
      </c>
      <c r="AB1324" s="3" t="str">
        <f>IFERROR(VLOOKUP($C1324*1,Lookups!$H:$N,4,FALSE),"")</f>
        <v>Lunch</v>
      </c>
      <c r="AC1324" s="3" t="str">
        <f>IFERROR(VLOOKUP($C1324*1,Lookups!$H:$N,5,FALSE),"")</f>
        <v>Other</v>
      </c>
      <c r="AD1324" s="3" t="str">
        <f>IFERROR(VLOOKUP($C1324*1,Lookups!$H:$N,6,FALSE),"")</f>
        <v>Bev</v>
      </c>
      <c r="AE1324" s="3" t="str">
        <f>IFERROR(VLOOKUP($C1324*1,Lookups!$H:$N,7,FALSE),"")</f>
        <v>Liquor</v>
      </c>
      <c r="AF1324" s="3" t="str">
        <f>VLOOKUP(B1324*1,Stores!$A:$C,3,FALSE)</f>
        <v>DFG</v>
      </c>
    </row>
    <row r="1325" spans="1:32">
      <c r="A1325" s="3" t="s">
        <v>917</v>
      </c>
      <c r="B1325" s="3" t="s">
        <v>949</v>
      </c>
      <c r="C1325" s="3">
        <v>999240</v>
      </c>
      <c r="D1325" s="3" t="s">
        <v>918</v>
      </c>
      <c r="E1325" s="3" t="s">
        <v>589</v>
      </c>
      <c r="F1325" s="3">
        <v>2016</v>
      </c>
      <c r="G1325" s="164">
        <v>0</v>
      </c>
      <c r="H1325" s="3">
        <v>38.933439999999997</v>
      </c>
      <c r="I1325" s="3">
        <v>1109.59275</v>
      </c>
      <c r="J1325" s="3">
        <v>1020.15368</v>
      </c>
      <c r="K1325" s="3">
        <v>801.62544000000003</v>
      </c>
      <c r="L1325" s="3">
        <v>1629.1785299999999</v>
      </c>
      <c r="M1325" s="3">
        <v>1377.0323000000001</v>
      </c>
      <c r="N1325" s="3">
        <v>958.49795999999992</v>
      </c>
      <c r="O1325" s="3">
        <v>579.94335000000001</v>
      </c>
      <c r="P1325" s="3">
        <v>1233.5935500000001</v>
      </c>
      <c r="Q1325" s="3">
        <v>1113.3749199999997</v>
      </c>
      <c r="R1325" s="3">
        <v>926.80580999999995</v>
      </c>
      <c r="S1325" s="3">
        <v>838.12847999999997</v>
      </c>
      <c r="T1325" s="3">
        <v>49.736960000000003</v>
      </c>
      <c r="U1325" s="3">
        <v>11676.597169999999</v>
      </c>
      <c r="V1325" s="163">
        <f ca="1">SUM(INDIRECT(Inputs!$C$11&amp;ROW()&amp;":"&amp;Inputs!$C$12&amp;ROW()))</f>
        <v>1113.3749199999997</v>
      </c>
      <c r="W1325" s="163">
        <f ca="1">SUM(INDIRECT(Inputs!$C$13&amp;ROW()&amp;":"&amp;Inputs!$C$14&amp;ROW()))</f>
        <v>9861.9259199999997</v>
      </c>
      <c r="X1325" s="3" t="str">
        <f>IF(COUNTIFS(Lookups!$A:$A,C1325)=1,"Gross Sales","")</f>
        <v/>
      </c>
      <c r="Y1325" s="3" t="str">
        <f>IF(COUNTIFS(Lookups!$D:$D,C1325)=1,"Bar Sales","")</f>
        <v/>
      </c>
      <c r="Z1325" s="3" t="str">
        <f>IFERROR(VLOOKUP(C1325*1,Lookups!$D:$F,3,FALSE),"")</f>
        <v/>
      </c>
      <c r="AA1325" s="3" t="str">
        <f>IFERROR(VLOOKUP($C1325*1,Lookups!$H:$N,3,FALSE),"")</f>
        <v>Sales</v>
      </c>
      <c r="AB1325" s="3" t="str">
        <f>IFERROR(VLOOKUP($C1325*1,Lookups!$H:$N,4,FALSE),"")</f>
        <v>Lunch</v>
      </c>
      <c r="AC1325" s="3" t="str">
        <f>IFERROR(VLOOKUP($C1325*1,Lookups!$H:$N,5,FALSE),"")</f>
        <v>Other</v>
      </c>
      <c r="AD1325" s="3" t="str">
        <f>IFERROR(VLOOKUP($C1325*1,Lookups!$H:$N,6,FALSE),"")</f>
        <v>Bev</v>
      </c>
      <c r="AE1325" s="3" t="str">
        <f>IFERROR(VLOOKUP($C1325*1,Lookups!$H:$N,7,FALSE),"")</f>
        <v>Liquor</v>
      </c>
      <c r="AF1325" s="3" t="str">
        <f>VLOOKUP(B1325*1,Stores!$A:$C,3,FALSE)</f>
        <v>DFG</v>
      </c>
    </row>
    <row r="1326" spans="1:32">
      <c r="A1326" s="3" t="s">
        <v>917</v>
      </c>
      <c r="B1326" s="3" t="s">
        <v>950</v>
      </c>
      <c r="C1326" s="3">
        <v>999240</v>
      </c>
      <c r="D1326" s="3" t="s">
        <v>918</v>
      </c>
      <c r="E1326" s="3" t="s">
        <v>589</v>
      </c>
      <c r="F1326" s="3">
        <v>2016</v>
      </c>
      <c r="G1326" s="164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99.791999999999987</v>
      </c>
      <c r="M1326" s="3">
        <v>263.05649999999997</v>
      </c>
      <c r="N1326" s="3">
        <v>390.83183999999994</v>
      </c>
      <c r="O1326" s="3">
        <v>406.64399999999995</v>
      </c>
      <c r="P1326" s="3">
        <v>312.12299999999999</v>
      </c>
      <c r="Q1326" s="3">
        <v>151.38900000000001</v>
      </c>
      <c r="R1326" s="3">
        <v>26.655999999999999</v>
      </c>
      <c r="S1326" s="3">
        <v>66.150000000000006</v>
      </c>
      <c r="T1326" s="3">
        <v>0</v>
      </c>
      <c r="U1326" s="3">
        <v>1716.6423399999999</v>
      </c>
      <c r="V1326" s="163">
        <f ca="1">SUM(INDIRECT(Inputs!$C$11&amp;ROW()&amp;":"&amp;Inputs!$C$12&amp;ROW()))</f>
        <v>151.38900000000001</v>
      </c>
      <c r="W1326" s="163">
        <f ca="1">SUM(INDIRECT(Inputs!$C$13&amp;ROW()&amp;":"&amp;Inputs!$C$14&amp;ROW()))</f>
        <v>1623.8363399999998</v>
      </c>
      <c r="X1326" s="3" t="str">
        <f>IF(COUNTIFS(Lookups!$A:$A,C1326)=1,"Gross Sales","")</f>
        <v/>
      </c>
      <c r="Y1326" s="3" t="str">
        <f>IF(COUNTIFS(Lookups!$D:$D,C1326)=1,"Bar Sales","")</f>
        <v/>
      </c>
      <c r="Z1326" s="3" t="str">
        <f>IFERROR(VLOOKUP(C1326*1,Lookups!$D:$F,3,FALSE),"")</f>
        <v/>
      </c>
      <c r="AA1326" s="3" t="str">
        <f>IFERROR(VLOOKUP($C1326*1,Lookups!$H:$N,3,FALSE),"")</f>
        <v>Sales</v>
      </c>
      <c r="AB1326" s="3" t="str">
        <f>IFERROR(VLOOKUP($C1326*1,Lookups!$H:$N,4,FALSE),"")</f>
        <v>Lunch</v>
      </c>
      <c r="AC1326" s="3" t="str">
        <f>IFERROR(VLOOKUP($C1326*1,Lookups!$H:$N,5,FALSE),"")</f>
        <v>Other</v>
      </c>
      <c r="AD1326" s="3" t="str">
        <f>IFERROR(VLOOKUP($C1326*1,Lookups!$H:$N,6,FALSE),"")</f>
        <v>Bev</v>
      </c>
      <c r="AE1326" s="3" t="str">
        <f>IFERROR(VLOOKUP($C1326*1,Lookups!$H:$N,7,FALSE),"")</f>
        <v>Liquor</v>
      </c>
      <c r="AF1326" s="3" t="str">
        <f>VLOOKUP(B1326*1,Stores!$A:$C,3,FALSE)</f>
        <v>DFG</v>
      </c>
    </row>
    <row r="1327" spans="1:32">
      <c r="A1327" s="3" t="s">
        <v>917</v>
      </c>
      <c r="B1327" s="3" t="s">
        <v>951</v>
      </c>
      <c r="C1327" s="3">
        <v>999240</v>
      </c>
      <c r="D1327" s="3" t="s">
        <v>918</v>
      </c>
      <c r="E1327" s="3" t="s">
        <v>589</v>
      </c>
      <c r="F1327" s="3">
        <v>2016</v>
      </c>
      <c r="G1327" s="164">
        <v>0</v>
      </c>
      <c r="H1327" s="3">
        <v>0</v>
      </c>
      <c r="I1327" s="3">
        <v>6.3699999999999992</v>
      </c>
      <c r="J1327" s="3">
        <v>97.341999999999985</v>
      </c>
      <c r="K1327" s="3">
        <v>781.375</v>
      </c>
      <c r="L1327" s="3">
        <v>1002.9459999999999</v>
      </c>
      <c r="M1327" s="3">
        <v>3742.9245000000001</v>
      </c>
      <c r="N1327" s="3">
        <v>2402.3815199999999</v>
      </c>
      <c r="O1327" s="3">
        <v>1390.8824999999999</v>
      </c>
      <c r="P1327" s="3">
        <v>1991.3529999999998</v>
      </c>
      <c r="Q1327" s="3">
        <v>1513.7219999999998</v>
      </c>
      <c r="R1327" s="3">
        <v>431.94899999999996</v>
      </c>
      <c r="S1327" s="3">
        <v>231.89599999999996</v>
      </c>
      <c r="T1327" s="3">
        <v>0</v>
      </c>
      <c r="U1327" s="3">
        <v>13593.141520000001</v>
      </c>
      <c r="V1327" s="163">
        <f ca="1">SUM(INDIRECT(Inputs!$C$11&amp;ROW()&amp;":"&amp;Inputs!$C$12&amp;ROW()))</f>
        <v>1513.7219999999998</v>
      </c>
      <c r="W1327" s="163">
        <f ca="1">SUM(INDIRECT(Inputs!$C$13&amp;ROW()&amp;":"&amp;Inputs!$C$14&amp;ROW()))</f>
        <v>12929.29652</v>
      </c>
      <c r="X1327" s="3" t="str">
        <f>IF(COUNTIFS(Lookups!$A:$A,C1327)=1,"Gross Sales","")</f>
        <v/>
      </c>
      <c r="Y1327" s="3" t="str">
        <f>IF(COUNTIFS(Lookups!$D:$D,C1327)=1,"Bar Sales","")</f>
        <v/>
      </c>
      <c r="Z1327" s="3" t="str">
        <f>IFERROR(VLOOKUP(C1327*1,Lookups!$D:$F,3,FALSE),"")</f>
        <v/>
      </c>
      <c r="AA1327" s="3" t="str">
        <f>IFERROR(VLOOKUP($C1327*1,Lookups!$H:$N,3,FALSE),"")</f>
        <v>Sales</v>
      </c>
      <c r="AB1327" s="3" t="str">
        <f>IFERROR(VLOOKUP($C1327*1,Lookups!$H:$N,4,FALSE),"")</f>
        <v>Lunch</v>
      </c>
      <c r="AC1327" s="3" t="str">
        <f>IFERROR(VLOOKUP($C1327*1,Lookups!$H:$N,5,FALSE),"")</f>
        <v>Other</v>
      </c>
      <c r="AD1327" s="3" t="str">
        <f>IFERROR(VLOOKUP($C1327*1,Lookups!$H:$N,6,FALSE),"")</f>
        <v>Bev</v>
      </c>
      <c r="AE1327" s="3" t="str">
        <f>IFERROR(VLOOKUP($C1327*1,Lookups!$H:$N,7,FALSE),"")</f>
        <v>Liquor</v>
      </c>
      <c r="AF1327" s="3" t="str">
        <f>VLOOKUP(B1327*1,Stores!$A:$C,3,FALSE)</f>
        <v>DFG</v>
      </c>
    </row>
    <row r="1328" spans="1:32">
      <c r="A1328" s="3" t="s">
        <v>917</v>
      </c>
      <c r="B1328" s="3" t="s">
        <v>952</v>
      </c>
      <c r="C1328" s="3">
        <v>999240</v>
      </c>
      <c r="D1328" s="3" t="s">
        <v>918</v>
      </c>
      <c r="E1328" s="3" t="s">
        <v>589</v>
      </c>
      <c r="F1328" s="3">
        <v>2016</v>
      </c>
      <c r="G1328" s="164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557.00400000000002</v>
      </c>
      <c r="O1328" s="3">
        <v>666.36500000000001</v>
      </c>
      <c r="P1328" s="3">
        <v>322.18031999999994</v>
      </c>
      <c r="Q1328" s="3">
        <v>372.58424000000002</v>
      </c>
      <c r="R1328" s="3">
        <v>185.03099999999998</v>
      </c>
      <c r="S1328" s="3">
        <v>33.809999999999995</v>
      </c>
      <c r="T1328" s="3">
        <v>0</v>
      </c>
      <c r="U1328" s="3">
        <v>2136.9745600000001</v>
      </c>
      <c r="V1328" s="163">
        <f ca="1">SUM(INDIRECT(Inputs!$C$11&amp;ROW()&amp;":"&amp;Inputs!$C$12&amp;ROW()))</f>
        <v>372.58424000000002</v>
      </c>
      <c r="W1328" s="163">
        <f ca="1">SUM(INDIRECT(Inputs!$C$13&amp;ROW()&amp;":"&amp;Inputs!$C$14&amp;ROW()))</f>
        <v>1918.1335600000002</v>
      </c>
      <c r="X1328" s="3" t="str">
        <f>IF(COUNTIFS(Lookups!$A:$A,C1328)=1,"Gross Sales","")</f>
        <v/>
      </c>
      <c r="Y1328" s="3" t="str">
        <f>IF(COUNTIFS(Lookups!$D:$D,C1328)=1,"Bar Sales","")</f>
        <v/>
      </c>
      <c r="Z1328" s="3" t="str">
        <f>IFERROR(VLOOKUP(C1328*1,Lookups!$D:$F,3,FALSE),"")</f>
        <v/>
      </c>
      <c r="AA1328" s="3" t="str">
        <f>IFERROR(VLOOKUP($C1328*1,Lookups!$H:$N,3,FALSE),"")</f>
        <v>Sales</v>
      </c>
      <c r="AB1328" s="3" t="str">
        <f>IFERROR(VLOOKUP($C1328*1,Lookups!$H:$N,4,FALSE),"")</f>
        <v>Lunch</v>
      </c>
      <c r="AC1328" s="3" t="str">
        <f>IFERROR(VLOOKUP($C1328*1,Lookups!$H:$N,5,FALSE),"")</f>
        <v>Other</v>
      </c>
      <c r="AD1328" s="3" t="str">
        <f>IFERROR(VLOOKUP($C1328*1,Lookups!$H:$N,6,FALSE),"")</f>
        <v>Bev</v>
      </c>
      <c r="AE1328" s="3" t="str">
        <f>IFERROR(VLOOKUP($C1328*1,Lookups!$H:$N,7,FALSE),"")</f>
        <v>Liquor</v>
      </c>
      <c r="AF1328" s="3" t="str">
        <f>VLOOKUP(B1328*1,Stores!$A:$C,3,FALSE)</f>
        <v>DFG</v>
      </c>
    </row>
    <row r="1329" spans="1:32">
      <c r="A1329" s="3" t="s">
        <v>917</v>
      </c>
      <c r="B1329" s="3" t="s">
        <v>953</v>
      </c>
      <c r="C1329" s="3">
        <v>999240</v>
      </c>
      <c r="D1329" s="3" t="s">
        <v>918</v>
      </c>
      <c r="E1329" s="3" t="s">
        <v>589</v>
      </c>
      <c r="F1329" s="3">
        <v>2016</v>
      </c>
      <c r="G1329" s="164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92.039360000000016</v>
      </c>
      <c r="S1329" s="3">
        <v>147.53199999999998</v>
      </c>
      <c r="T1329" s="3">
        <v>0</v>
      </c>
      <c r="U1329" s="3">
        <v>239.57136</v>
      </c>
      <c r="V1329" s="163">
        <f ca="1">SUM(INDIRECT(Inputs!$C$11&amp;ROW()&amp;":"&amp;Inputs!$C$12&amp;ROW()))</f>
        <v>0</v>
      </c>
      <c r="W1329" s="163">
        <f ca="1">SUM(INDIRECT(Inputs!$C$13&amp;ROW()&amp;":"&amp;Inputs!$C$14&amp;ROW()))</f>
        <v>0</v>
      </c>
      <c r="X1329" s="3" t="str">
        <f>IF(COUNTIFS(Lookups!$A:$A,C1329)=1,"Gross Sales","")</f>
        <v/>
      </c>
      <c r="Y1329" s="3" t="str">
        <f>IF(COUNTIFS(Lookups!$D:$D,C1329)=1,"Bar Sales","")</f>
        <v/>
      </c>
      <c r="Z1329" s="3" t="str">
        <f>IFERROR(VLOOKUP(C1329*1,Lookups!$D:$F,3,FALSE),"")</f>
        <v/>
      </c>
      <c r="AA1329" s="3" t="str">
        <f>IFERROR(VLOOKUP($C1329*1,Lookups!$H:$N,3,FALSE),"")</f>
        <v>Sales</v>
      </c>
      <c r="AB1329" s="3" t="str">
        <f>IFERROR(VLOOKUP($C1329*1,Lookups!$H:$N,4,FALSE),"")</f>
        <v>Lunch</v>
      </c>
      <c r="AC1329" s="3" t="str">
        <f>IFERROR(VLOOKUP($C1329*1,Lookups!$H:$N,5,FALSE),"")</f>
        <v>Other</v>
      </c>
      <c r="AD1329" s="3" t="str">
        <f>IFERROR(VLOOKUP($C1329*1,Lookups!$H:$N,6,FALSE),"")</f>
        <v>Bev</v>
      </c>
      <c r="AE1329" s="3" t="str">
        <f>IFERROR(VLOOKUP($C1329*1,Lookups!$H:$N,7,FALSE),"")</f>
        <v>Liquor</v>
      </c>
      <c r="AF1329" s="3" t="str">
        <f>VLOOKUP(B1329*1,Stores!$A:$C,3,FALSE)</f>
        <v>DFG</v>
      </c>
    </row>
    <row r="1330" spans="1:32">
      <c r="A1330" s="3" t="s">
        <v>917</v>
      </c>
      <c r="B1330" s="3" t="s">
        <v>954</v>
      </c>
      <c r="C1330" s="3">
        <v>999240</v>
      </c>
      <c r="D1330" s="3" t="s">
        <v>918</v>
      </c>
      <c r="E1330" s="3" t="s">
        <v>589</v>
      </c>
      <c r="F1330" s="3">
        <v>2016</v>
      </c>
      <c r="G1330" s="164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147.11199999999999</v>
      </c>
      <c r="T1330" s="3">
        <v>33.557999999999993</v>
      </c>
      <c r="U1330" s="3">
        <v>180.67</v>
      </c>
      <c r="V1330" s="163">
        <f ca="1">SUM(INDIRECT(Inputs!$C$11&amp;ROW()&amp;":"&amp;Inputs!$C$12&amp;ROW()))</f>
        <v>0</v>
      </c>
      <c r="W1330" s="163">
        <f ca="1">SUM(INDIRECT(Inputs!$C$13&amp;ROW()&amp;":"&amp;Inputs!$C$14&amp;ROW()))</f>
        <v>0</v>
      </c>
      <c r="X1330" s="3" t="str">
        <f>IF(COUNTIFS(Lookups!$A:$A,C1330)=1,"Gross Sales","")</f>
        <v/>
      </c>
      <c r="Y1330" s="3" t="str">
        <f>IF(COUNTIFS(Lookups!$D:$D,C1330)=1,"Bar Sales","")</f>
        <v/>
      </c>
      <c r="Z1330" s="3" t="str">
        <f>IFERROR(VLOOKUP(C1330*1,Lookups!$D:$F,3,FALSE),"")</f>
        <v/>
      </c>
      <c r="AA1330" s="3" t="str">
        <f>IFERROR(VLOOKUP($C1330*1,Lookups!$H:$N,3,FALSE),"")</f>
        <v>Sales</v>
      </c>
      <c r="AB1330" s="3" t="str">
        <f>IFERROR(VLOOKUP($C1330*1,Lookups!$H:$N,4,FALSE),"")</f>
        <v>Lunch</v>
      </c>
      <c r="AC1330" s="3" t="str">
        <f>IFERROR(VLOOKUP($C1330*1,Lookups!$H:$N,5,FALSE),"")</f>
        <v>Other</v>
      </c>
      <c r="AD1330" s="3" t="str">
        <f>IFERROR(VLOOKUP($C1330*1,Lookups!$H:$N,6,FALSE),"")</f>
        <v>Bev</v>
      </c>
      <c r="AE1330" s="3" t="str">
        <f>IFERROR(VLOOKUP($C1330*1,Lookups!$H:$N,7,FALSE),"")</f>
        <v>Liquor</v>
      </c>
      <c r="AF1330" s="3" t="str">
        <f>VLOOKUP(B1330*1,Stores!$A:$C,3,FALSE)</f>
        <v>DFG</v>
      </c>
    </row>
    <row r="1331" spans="1:32">
      <c r="A1331" s="3" t="s">
        <v>917</v>
      </c>
      <c r="B1331" s="3" t="s">
        <v>920</v>
      </c>
      <c r="C1331" s="3">
        <v>999241</v>
      </c>
      <c r="D1331" s="3" t="s">
        <v>918</v>
      </c>
      <c r="E1331" s="3" t="s">
        <v>593</v>
      </c>
      <c r="F1331" s="3">
        <v>2016</v>
      </c>
      <c r="G1331" s="164">
        <v>0</v>
      </c>
      <c r="H1331" s="3">
        <v>235.79870999999997</v>
      </c>
      <c r="I1331" s="3">
        <v>1043.3741500000001</v>
      </c>
      <c r="J1331" s="3">
        <v>463.12349999999992</v>
      </c>
      <c r="K1331" s="3">
        <v>1376.41427</v>
      </c>
      <c r="L1331" s="3">
        <v>1409.7430899999997</v>
      </c>
      <c r="M1331" s="3">
        <v>1093.0102399999998</v>
      </c>
      <c r="N1331" s="3">
        <v>481.17257999999993</v>
      </c>
      <c r="O1331" s="3">
        <v>265.81274999999999</v>
      </c>
      <c r="P1331" s="3">
        <v>428.64275999999995</v>
      </c>
      <c r="Q1331" s="3">
        <v>1018.0144799999998</v>
      </c>
      <c r="R1331" s="3">
        <v>1669.4216699999999</v>
      </c>
      <c r="S1331" s="3">
        <v>1234.7411999999999</v>
      </c>
      <c r="T1331" s="3">
        <v>707.42000000000007</v>
      </c>
      <c r="U1331" s="3">
        <v>11426.689399999999</v>
      </c>
      <c r="V1331" s="163">
        <f ca="1">SUM(INDIRECT(Inputs!$C$11&amp;ROW()&amp;":"&amp;Inputs!$C$12&amp;ROW()))</f>
        <v>1018.0144799999998</v>
      </c>
      <c r="W1331" s="163">
        <f ca="1">SUM(INDIRECT(Inputs!$C$13&amp;ROW()&amp;":"&amp;Inputs!$C$14&amp;ROW()))</f>
        <v>7815.1065299999991</v>
      </c>
      <c r="X1331" s="3" t="str">
        <f>IF(COUNTIFS(Lookups!$A:$A,C1331)=1,"Gross Sales","")</f>
        <v/>
      </c>
      <c r="Y1331" s="3" t="str">
        <f>IF(COUNTIFS(Lookups!$D:$D,C1331)=1,"Bar Sales","")</f>
        <v/>
      </c>
      <c r="Z1331" s="3" t="str">
        <f>IFERROR(VLOOKUP(C1331*1,Lookups!$D:$F,3,FALSE),"")</f>
        <v/>
      </c>
      <c r="AA1331" s="3" t="str">
        <f>IFERROR(VLOOKUP($C1331*1,Lookups!$H:$N,3,FALSE),"")</f>
        <v>Sales</v>
      </c>
      <c r="AB1331" s="3" t="str">
        <f>IFERROR(VLOOKUP($C1331*1,Lookups!$H:$N,4,FALSE),"")</f>
        <v>Dinner</v>
      </c>
      <c r="AC1331" s="3" t="str">
        <f>IFERROR(VLOOKUP($C1331*1,Lookups!$H:$N,5,FALSE),"")</f>
        <v>Other</v>
      </c>
      <c r="AD1331" s="3" t="str">
        <f>IFERROR(VLOOKUP($C1331*1,Lookups!$H:$N,6,FALSE),"")</f>
        <v>Bev</v>
      </c>
      <c r="AE1331" s="3" t="str">
        <f>IFERROR(VLOOKUP($C1331*1,Lookups!$H:$N,7,FALSE),"")</f>
        <v>Liquor</v>
      </c>
      <c r="AF1331" s="3" t="str">
        <f>VLOOKUP(B1331*1,Stores!$A:$C,3,FALSE)</f>
        <v>DFDE</v>
      </c>
    </row>
    <row r="1332" spans="1:32">
      <c r="A1332" s="3" t="s">
        <v>917</v>
      </c>
      <c r="B1332" s="3" t="s">
        <v>921</v>
      </c>
      <c r="C1332" s="3">
        <v>999241</v>
      </c>
      <c r="D1332" s="3" t="s">
        <v>918</v>
      </c>
      <c r="E1332" s="3" t="s">
        <v>593</v>
      </c>
      <c r="F1332" s="3">
        <v>2016</v>
      </c>
      <c r="G1332" s="164">
        <v>0</v>
      </c>
      <c r="H1332" s="3">
        <v>38.22</v>
      </c>
      <c r="I1332" s="3">
        <v>103.94999999999999</v>
      </c>
      <c r="J1332" s="3">
        <v>142.107</v>
      </c>
      <c r="K1332" s="3">
        <v>62.18099999999999</v>
      </c>
      <c r="L1332" s="3">
        <v>377.90620000000001</v>
      </c>
      <c r="M1332" s="3">
        <v>1677.6074699999997</v>
      </c>
      <c r="N1332" s="3">
        <v>1976.9312499999999</v>
      </c>
      <c r="O1332" s="3">
        <v>2576.1428000000001</v>
      </c>
      <c r="P1332" s="3">
        <v>1548.8375000000001</v>
      </c>
      <c r="Q1332" s="3">
        <v>1043.336</v>
      </c>
      <c r="R1332" s="3">
        <v>443.68799999999999</v>
      </c>
      <c r="S1332" s="3">
        <v>29.592499999999998</v>
      </c>
      <c r="T1332" s="3">
        <v>454.81799999999998</v>
      </c>
      <c r="U1332" s="3">
        <v>10475.317719999999</v>
      </c>
      <c r="V1332" s="163">
        <f ca="1">SUM(INDIRECT(Inputs!$C$11&amp;ROW()&amp;":"&amp;Inputs!$C$12&amp;ROW()))</f>
        <v>1043.336</v>
      </c>
      <c r="W1332" s="163">
        <f ca="1">SUM(INDIRECT(Inputs!$C$13&amp;ROW()&amp;":"&amp;Inputs!$C$14&amp;ROW()))</f>
        <v>9547.219219999999</v>
      </c>
      <c r="X1332" s="3" t="str">
        <f>IF(COUNTIFS(Lookups!$A:$A,C1332)=1,"Gross Sales","")</f>
        <v/>
      </c>
      <c r="Y1332" s="3" t="str">
        <f>IF(COUNTIFS(Lookups!$D:$D,C1332)=1,"Bar Sales","")</f>
        <v/>
      </c>
      <c r="Z1332" s="3" t="str">
        <f>IFERROR(VLOOKUP(C1332*1,Lookups!$D:$F,3,FALSE),"")</f>
        <v/>
      </c>
      <c r="AA1332" s="3" t="str">
        <f>IFERROR(VLOOKUP($C1332*1,Lookups!$H:$N,3,FALSE),"")</f>
        <v>Sales</v>
      </c>
      <c r="AB1332" s="3" t="str">
        <f>IFERROR(VLOOKUP($C1332*1,Lookups!$H:$N,4,FALSE),"")</f>
        <v>Dinner</v>
      </c>
      <c r="AC1332" s="3" t="str">
        <f>IFERROR(VLOOKUP($C1332*1,Lookups!$H:$N,5,FALSE),"")</f>
        <v>Other</v>
      </c>
      <c r="AD1332" s="3" t="str">
        <f>IFERROR(VLOOKUP($C1332*1,Lookups!$H:$N,6,FALSE),"")</f>
        <v>Bev</v>
      </c>
      <c r="AE1332" s="3" t="str">
        <f>IFERROR(VLOOKUP($C1332*1,Lookups!$H:$N,7,FALSE),"")</f>
        <v>Liquor</v>
      </c>
      <c r="AF1332" s="3" t="str">
        <f>VLOOKUP(B1332*1,Stores!$A:$C,3,FALSE)</f>
        <v>DFDE</v>
      </c>
    </row>
    <row r="1333" spans="1:32">
      <c r="A1333" s="3" t="s">
        <v>917</v>
      </c>
      <c r="B1333" s="3" t="s">
        <v>923</v>
      </c>
      <c r="C1333" s="3">
        <v>999241</v>
      </c>
      <c r="D1333" s="3" t="s">
        <v>918</v>
      </c>
      <c r="E1333" s="3" t="s">
        <v>593</v>
      </c>
      <c r="F1333" s="3">
        <v>2016</v>
      </c>
      <c r="G1333" s="164">
        <v>0</v>
      </c>
      <c r="H1333" s="3">
        <v>0</v>
      </c>
      <c r="I1333" s="3">
        <v>18.779039999999998</v>
      </c>
      <c r="J1333" s="3">
        <v>0</v>
      </c>
      <c r="K1333" s="3">
        <v>10.701600000000001</v>
      </c>
      <c r="L1333" s="3">
        <v>19.443199999999997</v>
      </c>
      <c r="M1333" s="3">
        <v>0</v>
      </c>
      <c r="N1333" s="3">
        <v>0</v>
      </c>
      <c r="O1333" s="3">
        <v>58.117080000000001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107.04092</v>
      </c>
      <c r="V1333" s="163">
        <f ca="1">SUM(INDIRECT(Inputs!$C$11&amp;ROW()&amp;":"&amp;Inputs!$C$12&amp;ROW()))</f>
        <v>0</v>
      </c>
      <c r="W1333" s="163">
        <f ca="1">SUM(INDIRECT(Inputs!$C$13&amp;ROW()&amp;":"&amp;Inputs!$C$14&amp;ROW()))</f>
        <v>107.04092</v>
      </c>
      <c r="X1333" s="3" t="str">
        <f>IF(COUNTIFS(Lookups!$A:$A,C1333)=1,"Gross Sales","")</f>
        <v/>
      </c>
      <c r="Y1333" s="3" t="str">
        <f>IF(COUNTIFS(Lookups!$D:$D,C1333)=1,"Bar Sales","")</f>
        <v/>
      </c>
      <c r="Z1333" s="3" t="str">
        <f>IFERROR(VLOOKUP(C1333*1,Lookups!$D:$F,3,FALSE),"")</f>
        <v/>
      </c>
      <c r="AA1333" s="3" t="str">
        <f>IFERROR(VLOOKUP($C1333*1,Lookups!$H:$N,3,FALSE),"")</f>
        <v>Sales</v>
      </c>
      <c r="AB1333" s="3" t="str">
        <f>IFERROR(VLOOKUP($C1333*1,Lookups!$H:$N,4,FALSE),"")</f>
        <v>Dinner</v>
      </c>
      <c r="AC1333" s="3" t="str">
        <f>IFERROR(VLOOKUP($C1333*1,Lookups!$H:$N,5,FALSE),"")</f>
        <v>Other</v>
      </c>
      <c r="AD1333" s="3" t="str">
        <f>IFERROR(VLOOKUP($C1333*1,Lookups!$H:$N,6,FALSE),"")</f>
        <v>Bev</v>
      </c>
      <c r="AE1333" s="3" t="str">
        <f>IFERROR(VLOOKUP($C1333*1,Lookups!$H:$N,7,FALSE),"")</f>
        <v>Liquor</v>
      </c>
      <c r="AF1333" s="3" t="str">
        <f>VLOOKUP(B1333*1,Stores!$A:$C,3,FALSE)</f>
        <v>DFDE</v>
      </c>
    </row>
    <row r="1334" spans="1:32">
      <c r="A1334" s="3" t="s">
        <v>917</v>
      </c>
      <c r="B1334" s="3" t="s">
        <v>924</v>
      </c>
      <c r="C1334" s="3">
        <v>999241</v>
      </c>
      <c r="D1334" s="3" t="s">
        <v>918</v>
      </c>
      <c r="E1334" s="3" t="s">
        <v>593</v>
      </c>
      <c r="F1334" s="3">
        <v>2016</v>
      </c>
      <c r="G1334" s="164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5715.4309799999992</v>
      </c>
      <c r="R1334" s="3">
        <v>14338.473239999999</v>
      </c>
      <c r="S1334" s="3">
        <v>4297.9801199999993</v>
      </c>
      <c r="T1334" s="3">
        <v>1261.2278699999999</v>
      </c>
      <c r="U1334" s="3">
        <v>25613.112209999996</v>
      </c>
      <c r="V1334" s="163">
        <f ca="1">SUM(INDIRECT(Inputs!$C$11&amp;ROW()&amp;":"&amp;Inputs!$C$12&amp;ROW()))</f>
        <v>5715.4309799999992</v>
      </c>
      <c r="W1334" s="163">
        <f ca="1">SUM(INDIRECT(Inputs!$C$13&amp;ROW()&amp;":"&amp;Inputs!$C$14&amp;ROW()))</f>
        <v>5715.4309799999992</v>
      </c>
      <c r="X1334" s="3" t="str">
        <f>IF(COUNTIFS(Lookups!$A:$A,C1334)=1,"Gross Sales","")</f>
        <v/>
      </c>
      <c r="Y1334" s="3" t="str">
        <f>IF(COUNTIFS(Lookups!$D:$D,C1334)=1,"Bar Sales","")</f>
        <v/>
      </c>
      <c r="Z1334" s="3" t="str">
        <f>IFERROR(VLOOKUP(C1334*1,Lookups!$D:$F,3,FALSE),"")</f>
        <v/>
      </c>
      <c r="AA1334" s="3" t="str">
        <f>IFERROR(VLOOKUP($C1334*1,Lookups!$H:$N,3,FALSE),"")</f>
        <v>Sales</v>
      </c>
      <c r="AB1334" s="3" t="str">
        <f>IFERROR(VLOOKUP($C1334*1,Lookups!$H:$N,4,FALSE),"")</f>
        <v>Dinner</v>
      </c>
      <c r="AC1334" s="3" t="str">
        <f>IFERROR(VLOOKUP($C1334*1,Lookups!$H:$N,5,FALSE),"")</f>
        <v>Other</v>
      </c>
      <c r="AD1334" s="3" t="str">
        <f>IFERROR(VLOOKUP($C1334*1,Lookups!$H:$N,6,FALSE),"")</f>
        <v>Bev</v>
      </c>
      <c r="AE1334" s="3" t="str">
        <f>IFERROR(VLOOKUP($C1334*1,Lookups!$H:$N,7,FALSE),"")</f>
        <v>Liquor</v>
      </c>
      <c r="AF1334" s="3" t="str">
        <f>VLOOKUP(B1334*1,Stores!$A:$C,3,FALSE)</f>
        <v>DFDE</v>
      </c>
    </row>
    <row r="1335" spans="1:32">
      <c r="A1335" s="3" t="s">
        <v>917</v>
      </c>
      <c r="B1335" s="3" t="s">
        <v>925</v>
      </c>
      <c r="C1335" s="3">
        <v>999241</v>
      </c>
      <c r="D1335" s="3" t="s">
        <v>918</v>
      </c>
      <c r="E1335" s="3" t="s">
        <v>593</v>
      </c>
      <c r="F1335" s="3">
        <v>2016</v>
      </c>
      <c r="G1335" s="164">
        <v>0</v>
      </c>
      <c r="H1335" s="3">
        <v>135.21199999999999</v>
      </c>
      <c r="I1335" s="3">
        <v>464.18399999999991</v>
      </c>
      <c r="J1335" s="3">
        <v>343.17849999999999</v>
      </c>
      <c r="K1335" s="3">
        <v>381.24449999999996</v>
      </c>
      <c r="L1335" s="3">
        <v>377.685</v>
      </c>
      <c r="M1335" s="3">
        <v>229.55799999999996</v>
      </c>
      <c r="N1335" s="3">
        <v>80.989999999999995</v>
      </c>
      <c r="O1335" s="3">
        <v>89.144999999999996</v>
      </c>
      <c r="P1335" s="3">
        <v>48.23</v>
      </c>
      <c r="Q1335" s="3">
        <v>203.10149999999999</v>
      </c>
      <c r="R1335" s="3">
        <v>267.88299999999998</v>
      </c>
      <c r="S1335" s="3">
        <v>434.28000000000003</v>
      </c>
      <c r="T1335" s="3">
        <v>261.72299999999996</v>
      </c>
      <c r="U1335" s="3">
        <v>3316.4145000000003</v>
      </c>
      <c r="V1335" s="163">
        <f ca="1">SUM(INDIRECT(Inputs!$C$11&amp;ROW()&amp;":"&amp;Inputs!$C$12&amp;ROW()))</f>
        <v>203.10149999999999</v>
      </c>
      <c r="W1335" s="163">
        <f ca="1">SUM(INDIRECT(Inputs!$C$13&amp;ROW()&amp;":"&amp;Inputs!$C$14&amp;ROW()))</f>
        <v>2352.5285000000003</v>
      </c>
      <c r="X1335" s="3" t="str">
        <f>IF(COUNTIFS(Lookups!$A:$A,C1335)=1,"Gross Sales","")</f>
        <v/>
      </c>
      <c r="Y1335" s="3" t="str">
        <f>IF(COUNTIFS(Lookups!$D:$D,C1335)=1,"Bar Sales","")</f>
        <v/>
      </c>
      <c r="Z1335" s="3" t="str">
        <f>IFERROR(VLOOKUP(C1335*1,Lookups!$D:$F,3,FALSE),"")</f>
        <v/>
      </c>
      <c r="AA1335" s="3" t="str">
        <f>IFERROR(VLOOKUP($C1335*1,Lookups!$H:$N,3,FALSE),"")</f>
        <v>Sales</v>
      </c>
      <c r="AB1335" s="3" t="str">
        <f>IFERROR(VLOOKUP($C1335*1,Lookups!$H:$N,4,FALSE),"")</f>
        <v>Dinner</v>
      </c>
      <c r="AC1335" s="3" t="str">
        <f>IFERROR(VLOOKUP($C1335*1,Lookups!$H:$N,5,FALSE),"")</f>
        <v>Other</v>
      </c>
      <c r="AD1335" s="3" t="str">
        <f>IFERROR(VLOOKUP($C1335*1,Lookups!$H:$N,6,FALSE),"")</f>
        <v>Bev</v>
      </c>
      <c r="AE1335" s="3" t="str">
        <f>IFERROR(VLOOKUP($C1335*1,Lookups!$H:$N,7,FALSE),"")</f>
        <v>Liquor</v>
      </c>
      <c r="AF1335" s="3" t="str">
        <f>VLOOKUP(B1335*1,Stores!$A:$C,3,FALSE)</f>
        <v>DFDE</v>
      </c>
    </row>
    <row r="1336" spans="1:32">
      <c r="A1336" s="3" t="s">
        <v>917</v>
      </c>
      <c r="B1336" s="3" t="s">
        <v>926</v>
      </c>
      <c r="C1336" s="3">
        <v>999241</v>
      </c>
      <c r="D1336" s="3" t="s">
        <v>918</v>
      </c>
      <c r="E1336" s="3" t="s">
        <v>593</v>
      </c>
      <c r="F1336" s="3">
        <v>2016</v>
      </c>
      <c r="G1336" s="164">
        <v>0</v>
      </c>
      <c r="H1336" s="3">
        <v>0</v>
      </c>
      <c r="I1336" s="3">
        <v>484.11999999999989</v>
      </c>
      <c r="J1336" s="3">
        <v>107.01599999999999</v>
      </c>
      <c r="K1336" s="3">
        <v>603.85500000000002</v>
      </c>
      <c r="L1336" s="3">
        <v>3264.8839999999996</v>
      </c>
      <c r="M1336" s="3">
        <v>9242.108400000001</v>
      </c>
      <c r="N1336" s="3">
        <v>7740.2002999999986</v>
      </c>
      <c r="O1336" s="3">
        <v>5342.4000000000005</v>
      </c>
      <c r="P1336" s="3">
        <v>4353.4039499999999</v>
      </c>
      <c r="Q1336" s="3">
        <v>4066.1214299999997</v>
      </c>
      <c r="R1336" s="3">
        <v>1273.8319999999999</v>
      </c>
      <c r="S1336" s="3">
        <v>393.46999999999991</v>
      </c>
      <c r="T1336" s="3">
        <v>502.06799999999993</v>
      </c>
      <c r="U1336" s="3">
        <v>37373.479080000005</v>
      </c>
      <c r="V1336" s="163">
        <f ca="1">SUM(INDIRECT(Inputs!$C$11&amp;ROW()&amp;":"&amp;Inputs!$C$12&amp;ROW()))</f>
        <v>4066.1214299999997</v>
      </c>
      <c r="W1336" s="163">
        <f ca="1">SUM(INDIRECT(Inputs!$C$13&amp;ROW()&amp;":"&amp;Inputs!$C$14&amp;ROW()))</f>
        <v>35204.109080000002</v>
      </c>
      <c r="X1336" s="3" t="str">
        <f>IF(COUNTIFS(Lookups!$A:$A,C1336)=1,"Gross Sales","")</f>
        <v/>
      </c>
      <c r="Y1336" s="3" t="str">
        <f>IF(COUNTIFS(Lookups!$D:$D,C1336)=1,"Bar Sales","")</f>
        <v/>
      </c>
      <c r="Z1336" s="3" t="str">
        <f>IFERROR(VLOOKUP(C1336*1,Lookups!$D:$F,3,FALSE),"")</f>
        <v/>
      </c>
      <c r="AA1336" s="3" t="str">
        <f>IFERROR(VLOOKUP($C1336*1,Lookups!$H:$N,3,FALSE),"")</f>
        <v>Sales</v>
      </c>
      <c r="AB1336" s="3" t="str">
        <f>IFERROR(VLOOKUP($C1336*1,Lookups!$H:$N,4,FALSE),"")</f>
        <v>Dinner</v>
      </c>
      <c r="AC1336" s="3" t="str">
        <f>IFERROR(VLOOKUP($C1336*1,Lookups!$H:$N,5,FALSE),"")</f>
        <v>Other</v>
      </c>
      <c r="AD1336" s="3" t="str">
        <f>IFERROR(VLOOKUP($C1336*1,Lookups!$H:$N,6,FALSE),"")</f>
        <v>Bev</v>
      </c>
      <c r="AE1336" s="3" t="str">
        <f>IFERROR(VLOOKUP($C1336*1,Lookups!$H:$N,7,FALSE),"")</f>
        <v>Liquor</v>
      </c>
      <c r="AF1336" s="3" t="str">
        <f>VLOOKUP(B1336*1,Stores!$A:$C,3,FALSE)</f>
        <v>DFDE</v>
      </c>
    </row>
    <row r="1337" spans="1:32">
      <c r="A1337" s="3" t="s">
        <v>917</v>
      </c>
      <c r="B1337" s="3" t="s">
        <v>927</v>
      </c>
      <c r="C1337" s="3">
        <v>999241</v>
      </c>
      <c r="D1337" s="3" t="s">
        <v>918</v>
      </c>
      <c r="E1337" s="3" t="s">
        <v>593</v>
      </c>
      <c r="F1337" s="3">
        <v>2016</v>
      </c>
      <c r="G1337" s="164">
        <v>0</v>
      </c>
      <c r="H1337" s="3">
        <v>0</v>
      </c>
      <c r="I1337" s="3">
        <v>0</v>
      </c>
      <c r="J1337" s="3">
        <v>82.397000000000006</v>
      </c>
      <c r="K1337" s="3">
        <v>0</v>
      </c>
      <c r="L1337" s="3">
        <v>1898.2810000000002</v>
      </c>
      <c r="M1337" s="3">
        <v>6776.8253700000005</v>
      </c>
      <c r="N1337" s="3">
        <v>9198.3437699999995</v>
      </c>
      <c r="O1337" s="3">
        <v>12557.726019999998</v>
      </c>
      <c r="P1337" s="3">
        <v>9824.1119199999994</v>
      </c>
      <c r="Q1337" s="3">
        <v>3428.9819200000002</v>
      </c>
      <c r="R1337" s="3">
        <v>752.94295999999997</v>
      </c>
      <c r="S1337" s="3">
        <v>0</v>
      </c>
      <c r="T1337" s="3">
        <v>0</v>
      </c>
      <c r="U1337" s="3">
        <v>44519.609959999994</v>
      </c>
      <c r="V1337" s="163">
        <f ca="1">SUM(INDIRECT(Inputs!$C$11&amp;ROW()&amp;":"&amp;Inputs!$C$12&amp;ROW()))</f>
        <v>3428.9819200000002</v>
      </c>
      <c r="W1337" s="163">
        <f ca="1">SUM(INDIRECT(Inputs!$C$13&amp;ROW()&amp;":"&amp;Inputs!$C$14&amp;ROW()))</f>
        <v>43766.666999999994</v>
      </c>
      <c r="X1337" s="3" t="str">
        <f>IF(COUNTIFS(Lookups!$A:$A,C1337)=1,"Gross Sales","")</f>
        <v/>
      </c>
      <c r="Y1337" s="3" t="str">
        <f>IF(COUNTIFS(Lookups!$D:$D,C1337)=1,"Bar Sales","")</f>
        <v/>
      </c>
      <c r="Z1337" s="3" t="str">
        <f>IFERROR(VLOOKUP(C1337*1,Lookups!$D:$F,3,FALSE),"")</f>
        <v/>
      </c>
      <c r="AA1337" s="3" t="str">
        <f>IFERROR(VLOOKUP($C1337*1,Lookups!$H:$N,3,FALSE),"")</f>
        <v>Sales</v>
      </c>
      <c r="AB1337" s="3" t="str">
        <f>IFERROR(VLOOKUP($C1337*1,Lookups!$H:$N,4,FALSE),"")</f>
        <v>Dinner</v>
      </c>
      <c r="AC1337" s="3" t="str">
        <f>IFERROR(VLOOKUP($C1337*1,Lookups!$H:$N,5,FALSE),"")</f>
        <v>Other</v>
      </c>
      <c r="AD1337" s="3" t="str">
        <f>IFERROR(VLOOKUP($C1337*1,Lookups!$H:$N,6,FALSE),"")</f>
        <v>Bev</v>
      </c>
      <c r="AE1337" s="3" t="str">
        <f>IFERROR(VLOOKUP($C1337*1,Lookups!$H:$N,7,FALSE),"")</f>
        <v>Liquor</v>
      </c>
      <c r="AF1337" s="3" t="str">
        <f>VLOOKUP(B1337*1,Stores!$A:$C,3,FALSE)</f>
        <v>DFDE</v>
      </c>
    </row>
    <row r="1338" spans="1:32">
      <c r="A1338" s="3" t="s">
        <v>917</v>
      </c>
      <c r="B1338" s="3" t="s">
        <v>928</v>
      </c>
      <c r="C1338" s="3">
        <v>999241</v>
      </c>
      <c r="D1338" s="3" t="s">
        <v>918</v>
      </c>
      <c r="E1338" s="3" t="s">
        <v>593</v>
      </c>
      <c r="F1338" s="3">
        <v>2016</v>
      </c>
      <c r="G1338" s="164">
        <v>0</v>
      </c>
      <c r="H1338" s="3">
        <v>667.34107999999992</v>
      </c>
      <c r="I1338" s="3">
        <v>668.94239999999991</v>
      </c>
      <c r="J1338" s="3">
        <v>1466.2275599999998</v>
      </c>
      <c r="K1338" s="3">
        <v>743.38879999999995</v>
      </c>
      <c r="L1338" s="3">
        <v>846.61919999999986</v>
      </c>
      <c r="M1338" s="3">
        <v>672.35784000000001</v>
      </c>
      <c r="N1338" s="3">
        <v>280.41930000000002</v>
      </c>
      <c r="O1338" s="3">
        <v>319.32340999999997</v>
      </c>
      <c r="P1338" s="3">
        <v>458.90802999999994</v>
      </c>
      <c r="Q1338" s="3">
        <v>1023.3418999999998</v>
      </c>
      <c r="R1338" s="3">
        <v>998.58947999999987</v>
      </c>
      <c r="S1338" s="3">
        <v>1409.2444800000001</v>
      </c>
      <c r="T1338" s="3">
        <v>108.44042999999998</v>
      </c>
      <c r="U1338" s="3">
        <v>9663.1439099999989</v>
      </c>
      <c r="V1338" s="163">
        <f ca="1">SUM(INDIRECT(Inputs!$C$11&amp;ROW()&amp;":"&amp;Inputs!$C$12&amp;ROW()))</f>
        <v>1023.3418999999998</v>
      </c>
      <c r="W1338" s="163">
        <f ca="1">SUM(INDIRECT(Inputs!$C$13&amp;ROW()&amp;":"&amp;Inputs!$C$14&amp;ROW()))</f>
        <v>7146.8695199999984</v>
      </c>
      <c r="X1338" s="3" t="str">
        <f>IF(COUNTIFS(Lookups!$A:$A,C1338)=1,"Gross Sales","")</f>
        <v/>
      </c>
      <c r="Y1338" s="3" t="str">
        <f>IF(COUNTIFS(Lookups!$D:$D,C1338)=1,"Bar Sales","")</f>
        <v/>
      </c>
      <c r="Z1338" s="3" t="str">
        <f>IFERROR(VLOOKUP(C1338*1,Lookups!$D:$F,3,FALSE),"")</f>
        <v/>
      </c>
      <c r="AA1338" s="3" t="str">
        <f>IFERROR(VLOOKUP($C1338*1,Lookups!$H:$N,3,FALSE),"")</f>
        <v>Sales</v>
      </c>
      <c r="AB1338" s="3" t="str">
        <f>IFERROR(VLOOKUP($C1338*1,Lookups!$H:$N,4,FALSE),"")</f>
        <v>Dinner</v>
      </c>
      <c r="AC1338" s="3" t="str">
        <f>IFERROR(VLOOKUP($C1338*1,Lookups!$H:$N,5,FALSE),"")</f>
        <v>Other</v>
      </c>
      <c r="AD1338" s="3" t="str">
        <f>IFERROR(VLOOKUP($C1338*1,Lookups!$H:$N,6,FALSE),"")</f>
        <v>Bev</v>
      </c>
      <c r="AE1338" s="3" t="str">
        <f>IFERROR(VLOOKUP($C1338*1,Lookups!$H:$N,7,FALSE),"")</f>
        <v>Liquor</v>
      </c>
      <c r="AF1338" s="3" t="str">
        <f>VLOOKUP(B1338*1,Stores!$A:$C,3,FALSE)</f>
        <v>DFDE</v>
      </c>
    </row>
    <row r="1339" spans="1:32">
      <c r="A1339" s="3" t="s">
        <v>917</v>
      </c>
      <c r="B1339" s="3" t="s">
        <v>929</v>
      </c>
      <c r="C1339" s="3">
        <v>999241</v>
      </c>
      <c r="D1339" s="3" t="s">
        <v>918</v>
      </c>
      <c r="E1339" s="3" t="s">
        <v>593</v>
      </c>
      <c r="F1339" s="3">
        <v>2016</v>
      </c>
      <c r="G1339" s="164">
        <v>0</v>
      </c>
      <c r="H1339" s="3">
        <v>25.038999999999998</v>
      </c>
      <c r="I1339" s="3">
        <v>84.28</v>
      </c>
      <c r="J1339" s="3">
        <v>11.591999999999999</v>
      </c>
      <c r="K1339" s="3">
        <v>0</v>
      </c>
      <c r="L1339" s="3">
        <v>0</v>
      </c>
      <c r="M1339" s="3">
        <v>1586.70624</v>
      </c>
      <c r="N1339" s="3">
        <v>2206.4599199999993</v>
      </c>
      <c r="O1339" s="3">
        <v>2159.1934000000001</v>
      </c>
      <c r="P1339" s="3">
        <v>2500.1476499999999</v>
      </c>
      <c r="Q1339" s="3">
        <v>1262.6949999999999</v>
      </c>
      <c r="R1339" s="3">
        <v>24.968999999999998</v>
      </c>
      <c r="S1339" s="3">
        <v>24.444629999999997</v>
      </c>
      <c r="T1339" s="3">
        <v>31.394999999999996</v>
      </c>
      <c r="U1339" s="3">
        <v>9916.9218399999991</v>
      </c>
      <c r="V1339" s="163">
        <f ca="1">SUM(INDIRECT(Inputs!$C$11&amp;ROW()&amp;":"&amp;Inputs!$C$12&amp;ROW()))</f>
        <v>1262.6949999999999</v>
      </c>
      <c r="W1339" s="163">
        <f ca="1">SUM(INDIRECT(Inputs!$C$13&amp;ROW()&amp;":"&amp;Inputs!$C$14&amp;ROW()))</f>
        <v>9836.1132099999995</v>
      </c>
      <c r="X1339" s="3" t="str">
        <f>IF(COUNTIFS(Lookups!$A:$A,C1339)=1,"Gross Sales","")</f>
        <v/>
      </c>
      <c r="Y1339" s="3" t="str">
        <f>IF(COUNTIFS(Lookups!$D:$D,C1339)=1,"Bar Sales","")</f>
        <v/>
      </c>
      <c r="Z1339" s="3" t="str">
        <f>IFERROR(VLOOKUP(C1339*1,Lookups!$D:$F,3,FALSE),"")</f>
        <v/>
      </c>
      <c r="AA1339" s="3" t="str">
        <f>IFERROR(VLOOKUP($C1339*1,Lookups!$H:$N,3,FALSE),"")</f>
        <v>Sales</v>
      </c>
      <c r="AB1339" s="3" t="str">
        <f>IFERROR(VLOOKUP($C1339*1,Lookups!$H:$N,4,FALSE),"")</f>
        <v>Dinner</v>
      </c>
      <c r="AC1339" s="3" t="str">
        <f>IFERROR(VLOOKUP($C1339*1,Lookups!$H:$N,5,FALSE),"")</f>
        <v>Other</v>
      </c>
      <c r="AD1339" s="3" t="str">
        <f>IFERROR(VLOOKUP($C1339*1,Lookups!$H:$N,6,FALSE),"")</f>
        <v>Bev</v>
      </c>
      <c r="AE1339" s="3" t="str">
        <f>IFERROR(VLOOKUP($C1339*1,Lookups!$H:$N,7,FALSE),"")</f>
        <v>Liquor</v>
      </c>
      <c r="AF1339" s="3" t="str">
        <f>VLOOKUP(B1339*1,Stores!$A:$C,3,FALSE)</f>
        <v>DFDE</v>
      </c>
    </row>
    <row r="1340" spans="1:32">
      <c r="A1340" s="3" t="s">
        <v>917</v>
      </c>
      <c r="B1340" s="3" t="s">
        <v>930</v>
      </c>
      <c r="C1340" s="3">
        <v>999241</v>
      </c>
      <c r="D1340" s="3" t="s">
        <v>918</v>
      </c>
      <c r="E1340" s="3" t="s">
        <v>593</v>
      </c>
      <c r="F1340" s="3">
        <v>2016</v>
      </c>
      <c r="G1340" s="164">
        <v>0</v>
      </c>
      <c r="H1340" s="3">
        <v>0</v>
      </c>
      <c r="I1340" s="3">
        <v>104.81099999999999</v>
      </c>
      <c r="J1340" s="3">
        <v>0</v>
      </c>
      <c r="K1340" s="3">
        <v>2406.04</v>
      </c>
      <c r="L1340" s="3">
        <v>917.4375</v>
      </c>
      <c r="M1340" s="3">
        <v>1382.0025799999999</v>
      </c>
      <c r="N1340" s="3">
        <v>2088.3155999999999</v>
      </c>
      <c r="O1340" s="3">
        <v>1122.17</v>
      </c>
      <c r="P1340" s="3">
        <v>2257.4527499999999</v>
      </c>
      <c r="Q1340" s="3">
        <v>2594.9489999999996</v>
      </c>
      <c r="R1340" s="3">
        <v>398.95799999999997</v>
      </c>
      <c r="S1340" s="3">
        <v>0</v>
      </c>
      <c r="T1340" s="3">
        <v>0</v>
      </c>
      <c r="U1340" s="3">
        <v>13272.13643</v>
      </c>
      <c r="V1340" s="163">
        <f ca="1">SUM(INDIRECT(Inputs!$C$11&amp;ROW()&amp;":"&amp;Inputs!$C$12&amp;ROW()))</f>
        <v>2594.9489999999996</v>
      </c>
      <c r="W1340" s="163">
        <f ca="1">SUM(INDIRECT(Inputs!$C$13&amp;ROW()&amp;":"&amp;Inputs!$C$14&amp;ROW()))</f>
        <v>12873.17843</v>
      </c>
      <c r="X1340" s="3" t="str">
        <f>IF(COUNTIFS(Lookups!$A:$A,C1340)=1,"Gross Sales","")</f>
        <v/>
      </c>
      <c r="Y1340" s="3" t="str">
        <f>IF(COUNTIFS(Lookups!$D:$D,C1340)=1,"Bar Sales","")</f>
        <v/>
      </c>
      <c r="Z1340" s="3" t="str">
        <f>IFERROR(VLOOKUP(C1340*1,Lookups!$D:$F,3,FALSE),"")</f>
        <v/>
      </c>
      <c r="AA1340" s="3" t="str">
        <f>IFERROR(VLOOKUP($C1340*1,Lookups!$H:$N,3,FALSE),"")</f>
        <v>Sales</v>
      </c>
      <c r="AB1340" s="3" t="str">
        <f>IFERROR(VLOOKUP($C1340*1,Lookups!$H:$N,4,FALSE),"")</f>
        <v>Dinner</v>
      </c>
      <c r="AC1340" s="3" t="str">
        <f>IFERROR(VLOOKUP($C1340*1,Lookups!$H:$N,5,FALSE),"")</f>
        <v>Other</v>
      </c>
      <c r="AD1340" s="3" t="str">
        <f>IFERROR(VLOOKUP($C1340*1,Lookups!$H:$N,6,FALSE),"")</f>
        <v>Bev</v>
      </c>
      <c r="AE1340" s="3" t="str">
        <f>IFERROR(VLOOKUP($C1340*1,Lookups!$H:$N,7,FALSE),"")</f>
        <v>Liquor</v>
      </c>
      <c r="AF1340" s="3" t="str">
        <f>VLOOKUP(B1340*1,Stores!$A:$C,3,FALSE)</f>
        <v>DFDE</v>
      </c>
    </row>
    <row r="1341" spans="1:32">
      <c r="A1341" s="3" t="s">
        <v>917</v>
      </c>
      <c r="B1341" s="3" t="s">
        <v>932</v>
      </c>
      <c r="C1341" s="3">
        <v>999241</v>
      </c>
      <c r="D1341" s="3" t="s">
        <v>918</v>
      </c>
      <c r="E1341" s="3" t="s">
        <v>593</v>
      </c>
      <c r="F1341" s="3">
        <v>2016</v>
      </c>
      <c r="G1341" s="164">
        <v>0</v>
      </c>
      <c r="H1341" s="3">
        <v>70.454999999999984</v>
      </c>
      <c r="I1341" s="3">
        <v>394.36949999999996</v>
      </c>
      <c r="J1341" s="3">
        <v>1061.2070000000001</v>
      </c>
      <c r="K1341" s="3">
        <v>1864.0229999999999</v>
      </c>
      <c r="L1341" s="3">
        <v>2798.2044999999998</v>
      </c>
      <c r="M1341" s="3">
        <v>7979.8949999999995</v>
      </c>
      <c r="N1341" s="3">
        <v>6319.8034199999993</v>
      </c>
      <c r="O1341" s="3">
        <v>5358.92</v>
      </c>
      <c r="P1341" s="3">
        <v>2957.402</v>
      </c>
      <c r="Q1341" s="3">
        <v>4237.1839999999993</v>
      </c>
      <c r="R1341" s="3">
        <v>1167.6699999999998</v>
      </c>
      <c r="S1341" s="3">
        <v>1756.4049999999997</v>
      </c>
      <c r="T1341" s="3">
        <v>2827.692</v>
      </c>
      <c r="U1341" s="3">
        <v>38793.23042</v>
      </c>
      <c r="V1341" s="163">
        <f ca="1">SUM(INDIRECT(Inputs!$C$11&amp;ROW()&amp;":"&amp;Inputs!$C$12&amp;ROW()))</f>
        <v>4237.1839999999993</v>
      </c>
      <c r="W1341" s="163">
        <f ca="1">SUM(INDIRECT(Inputs!$C$13&amp;ROW()&amp;":"&amp;Inputs!$C$14&amp;ROW()))</f>
        <v>33041.46342</v>
      </c>
      <c r="X1341" s="3" t="str">
        <f>IF(COUNTIFS(Lookups!$A:$A,C1341)=1,"Gross Sales","")</f>
        <v/>
      </c>
      <c r="Y1341" s="3" t="str">
        <f>IF(COUNTIFS(Lookups!$D:$D,C1341)=1,"Bar Sales","")</f>
        <v/>
      </c>
      <c r="Z1341" s="3" t="str">
        <f>IFERROR(VLOOKUP(C1341*1,Lookups!$D:$F,3,FALSE),"")</f>
        <v/>
      </c>
      <c r="AA1341" s="3" t="str">
        <f>IFERROR(VLOOKUP($C1341*1,Lookups!$H:$N,3,FALSE),"")</f>
        <v>Sales</v>
      </c>
      <c r="AB1341" s="3" t="str">
        <f>IFERROR(VLOOKUP($C1341*1,Lookups!$H:$N,4,FALSE),"")</f>
        <v>Dinner</v>
      </c>
      <c r="AC1341" s="3" t="str">
        <f>IFERROR(VLOOKUP($C1341*1,Lookups!$H:$N,5,FALSE),"")</f>
        <v>Other</v>
      </c>
      <c r="AD1341" s="3" t="str">
        <f>IFERROR(VLOOKUP($C1341*1,Lookups!$H:$N,6,FALSE),"")</f>
        <v>Bev</v>
      </c>
      <c r="AE1341" s="3" t="str">
        <f>IFERROR(VLOOKUP($C1341*1,Lookups!$H:$N,7,FALSE),"")</f>
        <v>Liquor</v>
      </c>
      <c r="AF1341" s="3" t="str">
        <f>VLOOKUP(B1341*1,Stores!$A:$C,3,FALSE)</f>
        <v>DFG</v>
      </c>
    </row>
    <row r="1342" spans="1:32">
      <c r="A1342" s="3" t="s">
        <v>917</v>
      </c>
      <c r="B1342" s="3" t="s">
        <v>933</v>
      </c>
      <c r="C1342" s="3">
        <v>999241</v>
      </c>
      <c r="D1342" s="3" t="s">
        <v>918</v>
      </c>
      <c r="E1342" s="3" t="s">
        <v>593</v>
      </c>
      <c r="F1342" s="3">
        <v>2016</v>
      </c>
      <c r="G1342" s="164">
        <v>0</v>
      </c>
      <c r="H1342" s="3">
        <v>17.801069999999999</v>
      </c>
      <c r="I1342" s="3">
        <v>3493.0853999999995</v>
      </c>
      <c r="J1342" s="3">
        <v>2874.2685999999994</v>
      </c>
      <c r="K1342" s="3">
        <v>3577.1518999999994</v>
      </c>
      <c r="L1342" s="3">
        <v>6737.7761499999988</v>
      </c>
      <c r="M1342" s="3">
        <v>4373.5850899999996</v>
      </c>
      <c r="N1342" s="3">
        <v>1505.7672</v>
      </c>
      <c r="O1342" s="3">
        <v>601.03287999999998</v>
      </c>
      <c r="P1342" s="3">
        <v>1852.7300399999999</v>
      </c>
      <c r="Q1342" s="3">
        <v>3681.1775699999998</v>
      </c>
      <c r="R1342" s="3">
        <v>4697.6868399999994</v>
      </c>
      <c r="S1342" s="3">
        <v>1600.7613999999999</v>
      </c>
      <c r="T1342" s="3">
        <v>23.088799999999996</v>
      </c>
      <c r="U1342" s="3">
        <v>35035.912939999995</v>
      </c>
      <c r="V1342" s="163">
        <f ca="1">SUM(INDIRECT(Inputs!$C$11&amp;ROW()&amp;":"&amp;Inputs!$C$12&amp;ROW()))</f>
        <v>3681.1775699999998</v>
      </c>
      <c r="W1342" s="163">
        <f ca="1">SUM(INDIRECT(Inputs!$C$13&amp;ROW()&amp;":"&amp;Inputs!$C$14&amp;ROW()))</f>
        <v>28714.375899999992</v>
      </c>
      <c r="X1342" s="3" t="str">
        <f>IF(COUNTIFS(Lookups!$A:$A,C1342)=1,"Gross Sales","")</f>
        <v/>
      </c>
      <c r="Y1342" s="3" t="str">
        <f>IF(COUNTIFS(Lookups!$D:$D,C1342)=1,"Bar Sales","")</f>
        <v/>
      </c>
      <c r="Z1342" s="3" t="str">
        <f>IFERROR(VLOOKUP(C1342*1,Lookups!$D:$F,3,FALSE),"")</f>
        <v/>
      </c>
      <c r="AA1342" s="3" t="str">
        <f>IFERROR(VLOOKUP($C1342*1,Lookups!$H:$N,3,FALSE),"")</f>
        <v>Sales</v>
      </c>
      <c r="AB1342" s="3" t="str">
        <f>IFERROR(VLOOKUP($C1342*1,Lookups!$H:$N,4,FALSE),"")</f>
        <v>Dinner</v>
      </c>
      <c r="AC1342" s="3" t="str">
        <f>IFERROR(VLOOKUP($C1342*1,Lookups!$H:$N,5,FALSE),"")</f>
        <v>Other</v>
      </c>
      <c r="AD1342" s="3" t="str">
        <f>IFERROR(VLOOKUP($C1342*1,Lookups!$H:$N,6,FALSE),"")</f>
        <v>Bev</v>
      </c>
      <c r="AE1342" s="3" t="str">
        <f>IFERROR(VLOOKUP($C1342*1,Lookups!$H:$N,7,FALSE),"")</f>
        <v>Liquor</v>
      </c>
      <c r="AF1342" s="3" t="str">
        <f>VLOOKUP(B1342*1,Stores!$A:$C,3,FALSE)</f>
        <v>DFG</v>
      </c>
    </row>
    <row r="1343" spans="1:32">
      <c r="A1343" s="3" t="s">
        <v>917</v>
      </c>
      <c r="B1343" s="3" t="s">
        <v>934</v>
      </c>
      <c r="C1343" s="3">
        <v>999241</v>
      </c>
      <c r="D1343" s="3" t="s">
        <v>918</v>
      </c>
      <c r="E1343" s="3" t="s">
        <v>593</v>
      </c>
      <c r="F1343" s="3">
        <v>2016</v>
      </c>
      <c r="G1343" s="164">
        <v>0</v>
      </c>
      <c r="H1343" s="3">
        <v>0</v>
      </c>
      <c r="I1343" s="3">
        <v>0</v>
      </c>
      <c r="J1343" s="3">
        <v>2611.3491599999998</v>
      </c>
      <c r="K1343" s="3">
        <v>2717.4884099999999</v>
      </c>
      <c r="L1343" s="3">
        <v>1996.41806</v>
      </c>
      <c r="M1343" s="3">
        <v>5755.7774399999998</v>
      </c>
      <c r="N1343" s="3">
        <v>2387.2323299999998</v>
      </c>
      <c r="O1343" s="3">
        <v>1493.7194999999999</v>
      </c>
      <c r="P1343" s="3">
        <v>1276.338</v>
      </c>
      <c r="Q1343" s="3">
        <v>2566.2577499999998</v>
      </c>
      <c r="R1343" s="3">
        <v>1367.73245</v>
      </c>
      <c r="S1343" s="3">
        <v>473.54383999999999</v>
      </c>
      <c r="T1343" s="3">
        <v>0</v>
      </c>
      <c r="U1343" s="3">
        <v>22645.856939999998</v>
      </c>
      <c r="V1343" s="163">
        <f ca="1">SUM(INDIRECT(Inputs!$C$11&amp;ROW()&amp;":"&amp;Inputs!$C$12&amp;ROW()))</f>
        <v>2566.2577499999998</v>
      </c>
      <c r="W1343" s="163">
        <f ca="1">SUM(INDIRECT(Inputs!$C$13&amp;ROW()&amp;":"&amp;Inputs!$C$14&amp;ROW()))</f>
        <v>20804.58065</v>
      </c>
      <c r="X1343" s="3" t="str">
        <f>IF(COUNTIFS(Lookups!$A:$A,C1343)=1,"Gross Sales","")</f>
        <v/>
      </c>
      <c r="Y1343" s="3" t="str">
        <f>IF(COUNTIFS(Lookups!$D:$D,C1343)=1,"Bar Sales","")</f>
        <v/>
      </c>
      <c r="Z1343" s="3" t="str">
        <f>IFERROR(VLOOKUP(C1343*1,Lookups!$D:$F,3,FALSE),"")</f>
        <v/>
      </c>
      <c r="AA1343" s="3" t="str">
        <f>IFERROR(VLOOKUP($C1343*1,Lookups!$H:$N,3,FALSE),"")</f>
        <v>Sales</v>
      </c>
      <c r="AB1343" s="3" t="str">
        <f>IFERROR(VLOOKUP($C1343*1,Lookups!$H:$N,4,FALSE),"")</f>
        <v>Dinner</v>
      </c>
      <c r="AC1343" s="3" t="str">
        <f>IFERROR(VLOOKUP($C1343*1,Lookups!$H:$N,5,FALSE),"")</f>
        <v>Other</v>
      </c>
      <c r="AD1343" s="3" t="str">
        <f>IFERROR(VLOOKUP($C1343*1,Lookups!$H:$N,6,FALSE),"")</f>
        <v>Bev</v>
      </c>
      <c r="AE1343" s="3" t="str">
        <f>IFERROR(VLOOKUP($C1343*1,Lookups!$H:$N,7,FALSE),"")</f>
        <v>Liquor</v>
      </c>
      <c r="AF1343" s="3" t="str">
        <f>VLOOKUP(B1343*1,Stores!$A:$C,3,FALSE)</f>
        <v>DFG</v>
      </c>
    </row>
    <row r="1344" spans="1:32">
      <c r="A1344" s="3" t="s">
        <v>917</v>
      </c>
      <c r="B1344" s="3" t="s">
        <v>935</v>
      </c>
      <c r="C1344" s="3">
        <v>999241</v>
      </c>
      <c r="D1344" s="3" t="s">
        <v>918</v>
      </c>
      <c r="E1344" s="3" t="s">
        <v>593</v>
      </c>
      <c r="F1344" s="3">
        <v>2016</v>
      </c>
      <c r="G1344" s="164">
        <v>0</v>
      </c>
      <c r="H1344" s="3">
        <v>0</v>
      </c>
      <c r="I1344" s="3">
        <v>540.25887999999998</v>
      </c>
      <c r="J1344" s="3">
        <v>5870.7039999999997</v>
      </c>
      <c r="K1344" s="3">
        <v>3812.7189099999996</v>
      </c>
      <c r="L1344" s="3">
        <v>5395.0091999999995</v>
      </c>
      <c r="M1344" s="3">
        <v>6547.3957499999997</v>
      </c>
      <c r="N1344" s="3">
        <v>4202.8106399999997</v>
      </c>
      <c r="O1344" s="3">
        <v>3009.0899999999997</v>
      </c>
      <c r="P1344" s="3">
        <v>3395.0385000000001</v>
      </c>
      <c r="Q1344" s="3">
        <v>6203.4896699999999</v>
      </c>
      <c r="R1344" s="3">
        <v>6041.7568400000009</v>
      </c>
      <c r="S1344" s="3">
        <v>1377.4530000000002</v>
      </c>
      <c r="T1344" s="3">
        <v>14.993999999999998</v>
      </c>
      <c r="U1344" s="3">
        <v>46410.719390000006</v>
      </c>
      <c r="V1344" s="163">
        <f ca="1">SUM(INDIRECT(Inputs!$C$11&amp;ROW()&amp;":"&amp;Inputs!$C$12&amp;ROW()))</f>
        <v>6203.4896699999999</v>
      </c>
      <c r="W1344" s="163">
        <f ca="1">SUM(INDIRECT(Inputs!$C$13&amp;ROW()&amp;":"&amp;Inputs!$C$14&amp;ROW()))</f>
        <v>38976.515550000004</v>
      </c>
      <c r="X1344" s="3" t="str">
        <f>IF(COUNTIFS(Lookups!$A:$A,C1344)=1,"Gross Sales","")</f>
        <v/>
      </c>
      <c r="Y1344" s="3" t="str">
        <f>IF(COUNTIFS(Lookups!$D:$D,C1344)=1,"Bar Sales","")</f>
        <v/>
      </c>
      <c r="Z1344" s="3" t="str">
        <f>IFERROR(VLOOKUP(C1344*1,Lookups!$D:$F,3,FALSE),"")</f>
        <v/>
      </c>
      <c r="AA1344" s="3" t="str">
        <f>IFERROR(VLOOKUP($C1344*1,Lookups!$H:$N,3,FALSE),"")</f>
        <v>Sales</v>
      </c>
      <c r="AB1344" s="3" t="str">
        <f>IFERROR(VLOOKUP($C1344*1,Lookups!$H:$N,4,FALSE),"")</f>
        <v>Dinner</v>
      </c>
      <c r="AC1344" s="3" t="str">
        <f>IFERROR(VLOOKUP($C1344*1,Lookups!$H:$N,5,FALSE),"")</f>
        <v>Other</v>
      </c>
      <c r="AD1344" s="3" t="str">
        <f>IFERROR(VLOOKUP($C1344*1,Lookups!$H:$N,6,FALSE),"")</f>
        <v>Bev</v>
      </c>
      <c r="AE1344" s="3" t="str">
        <f>IFERROR(VLOOKUP($C1344*1,Lookups!$H:$N,7,FALSE),"")</f>
        <v>Liquor</v>
      </c>
      <c r="AF1344" s="3" t="str">
        <f>VLOOKUP(B1344*1,Stores!$A:$C,3,FALSE)</f>
        <v>DFG</v>
      </c>
    </row>
    <row r="1345" spans="1:32">
      <c r="A1345" s="3" t="s">
        <v>917</v>
      </c>
      <c r="B1345" s="3" t="s">
        <v>936</v>
      </c>
      <c r="C1345" s="3">
        <v>999241</v>
      </c>
      <c r="D1345" s="3" t="s">
        <v>918</v>
      </c>
      <c r="E1345" s="3" t="s">
        <v>593</v>
      </c>
      <c r="F1345" s="3">
        <v>2016</v>
      </c>
      <c r="G1345" s="164">
        <v>0</v>
      </c>
      <c r="H1345" s="3">
        <v>458.56146000000001</v>
      </c>
      <c r="I1345" s="3">
        <v>2604.20622</v>
      </c>
      <c r="J1345" s="3">
        <v>2929.7814000000003</v>
      </c>
      <c r="K1345" s="3">
        <v>3713.0239999999994</v>
      </c>
      <c r="L1345" s="3">
        <v>4079.7802499999998</v>
      </c>
      <c r="M1345" s="3">
        <v>3066.9909899999998</v>
      </c>
      <c r="N1345" s="3">
        <v>1464.1508700000002</v>
      </c>
      <c r="O1345" s="3">
        <v>703.78139999999996</v>
      </c>
      <c r="P1345" s="3">
        <v>1335.7303399999998</v>
      </c>
      <c r="Q1345" s="3">
        <v>1848.0646799999997</v>
      </c>
      <c r="R1345" s="3">
        <v>3024.7278599999995</v>
      </c>
      <c r="S1345" s="3">
        <v>1929.0730199999998</v>
      </c>
      <c r="T1345" s="3">
        <v>802.31129999999985</v>
      </c>
      <c r="U1345" s="3">
        <v>27960.183789999999</v>
      </c>
      <c r="V1345" s="163">
        <f ca="1">SUM(INDIRECT(Inputs!$C$11&amp;ROW()&amp;":"&amp;Inputs!$C$12&amp;ROW()))</f>
        <v>1848.0646799999997</v>
      </c>
      <c r="W1345" s="163">
        <f ca="1">SUM(INDIRECT(Inputs!$C$13&amp;ROW()&amp;":"&amp;Inputs!$C$14&amp;ROW()))</f>
        <v>22204.071609999999</v>
      </c>
      <c r="X1345" s="3" t="str">
        <f>IF(COUNTIFS(Lookups!$A:$A,C1345)=1,"Gross Sales","")</f>
        <v/>
      </c>
      <c r="Y1345" s="3" t="str">
        <f>IF(COUNTIFS(Lookups!$D:$D,C1345)=1,"Bar Sales","")</f>
        <v/>
      </c>
      <c r="Z1345" s="3" t="str">
        <f>IFERROR(VLOOKUP(C1345*1,Lookups!$D:$F,3,FALSE),"")</f>
        <v/>
      </c>
      <c r="AA1345" s="3" t="str">
        <f>IFERROR(VLOOKUP($C1345*1,Lookups!$H:$N,3,FALSE),"")</f>
        <v>Sales</v>
      </c>
      <c r="AB1345" s="3" t="str">
        <f>IFERROR(VLOOKUP($C1345*1,Lookups!$H:$N,4,FALSE),"")</f>
        <v>Dinner</v>
      </c>
      <c r="AC1345" s="3" t="str">
        <f>IFERROR(VLOOKUP($C1345*1,Lookups!$H:$N,5,FALSE),"")</f>
        <v>Other</v>
      </c>
      <c r="AD1345" s="3" t="str">
        <f>IFERROR(VLOOKUP($C1345*1,Lookups!$H:$N,6,FALSE),"")</f>
        <v>Bev</v>
      </c>
      <c r="AE1345" s="3" t="str">
        <f>IFERROR(VLOOKUP($C1345*1,Lookups!$H:$N,7,FALSE),"")</f>
        <v>Liquor</v>
      </c>
      <c r="AF1345" s="3" t="str">
        <f>VLOOKUP(B1345*1,Stores!$A:$C,3,FALSE)</f>
        <v>DFG</v>
      </c>
    </row>
    <row r="1346" spans="1:32">
      <c r="A1346" s="3" t="s">
        <v>917</v>
      </c>
      <c r="B1346" s="3" t="s">
        <v>938</v>
      </c>
      <c r="C1346" s="3">
        <v>999241</v>
      </c>
      <c r="D1346" s="3" t="s">
        <v>918</v>
      </c>
      <c r="E1346" s="3" t="s">
        <v>593</v>
      </c>
      <c r="F1346" s="3">
        <v>2016</v>
      </c>
      <c r="G1346" s="164">
        <v>0</v>
      </c>
      <c r="H1346" s="3">
        <v>5398.6624999999995</v>
      </c>
      <c r="I1346" s="3">
        <v>9817.98783</v>
      </c>
      <c r="J1346" s="3">
        <v>6747.1289199999992</v>
      </c>
      <c r="K1346" s="3">
        <v>11664.724679999999</v>
      </c>
      <c r="L1346" s="3">
        <v>11158.620130000001</v>
      </c>
      <c r="M1346" s="3">
        <v>14161.225119999999</v>
      </c>
      <c r="N1346" s="3">
        <v>12973.655309999996</v>
      </c>
      <c r="O1346" s="3">
        <v>11759.350399999998</v>
      </c>
      <c r="P1346" s="3">
        <v>16043.994260000001</v>
      </c>
      <c r="Q1346" s="3">
        <v>13219.775099999999</v>
      </c>
      <c r="R1346" s="3">
        <v>9411.9045999999998</v>
      </c>
      <c r="S1346" s="3">
        <v>8411.0712000000003</v>
      </c>
      <c r="T1346" s="3">
        <v>6143.4638999999997</v>
      </c>
      <c r="U1346" s="3">
        <v>136911.56395000001</v>
      </c>
      <c r="V1346" s="163">
        <f ca="1">SUM(INDIRECT(Inputs!$C$11&amp;ROW()&amp;":"&amp;Inputs!$C$12&amp;ROW()))</f>
        <v>13219.775099999999</v>
      </c>
      <c r="W1346" s="163">
        <f ca="1">SUM(INDIRECT(Inputs!$C$13&amp;ROW()&amp;":"&amp;Inputs!$C$14&amp;ROW()))</f>
        <v>112945.12425000001</v>
      </c>
      <c r="X1346" s="3" t="str">
        <f>IF(COUNTIFS(Lookups!$A:$A,C1346)=1,"Gross Sales","")</f>
        <v/>
      </c>
      <c r="Y1346" s="3" t="str">
        <f>IF(COUNTIFS(Lookups!$D:$D,C1346)=1,"Bar Sales","")</f>
        <v/>
      </c>
      <c r="Z1346" s="3" t="str">
        <f>IFERROR(VLOOKUP(C1346*1,Lookups!$D:$F,3,FALSE),"")</f>
        <v/>
      </c>
      <c r="AA1346" s="3" t="str">
        <f>IFERROR(VLOOKUP($C1346*1,Lookups!$H:$N,3,FALSE),"")</f>
        <v>Sales</v>
      </c>
      <c r="AB1346" s="3" t="str">
        <f>IFERROR(VLOOKUP($C1346*1,Lookups!$H:$N,4,FALSE),"")</f>
        <v>Dinner</v>
      </c>
      <c r="AC1346" s="3" t="str">
        <f>IFERROR(VLOOKUP($C1346*1,Lookups!$H:$N,5,FALSE),"")</f>
        <v>Other</v>
      </c>
      <c r="AD1346" s="3" t="str">
        <f>IFERROR(VLOOKUP($C1346*1,Lookups!$H:$N,6,FALSE),"")</f>
        <v>Bev</v>
      </c>
      <c r="AE1346" s="3" t="str">
        <f>IFERROR(VLOOKUP($C1346*1,Lookups!$H:$N,7,FALSE),"")</f>
        <v>Liquor</v>
      </c>
      <c r="AF1346" s="3" t="str">
        <f>VLOOKUP(B1346*1,Stores!$A:$C,3,FALSE)</f>
        <v>DFG</v>
      </c>
    </row>
    <row r="1347" spans="1:32">
      <c r="A1347" s="3" t="s">
        <v>917</v>
      </c>
      <c r="B1347" s="3" t="s">
        <v>939</v>
      </c>
      <c r="C1347" s="3">
        <v>999241</v>
      </c>
      <c r="D1347" s="3" t="s">
        <v>918</v>
      </c>
      <c r="E1347" s="3" t="s">
        <v>593</v>
      </c>
      <c r="F1347" s="3">
        <v>2016</v>
      </c>
      <c r="G1347" s="164">
        <v>0</v>
      </c>
      <c r="H1347" s="3">
        <v>1681.4640499999998</v>
      </c>
      <c r="I1347" s="3">
        <v>5161.5629799999997</v>
      </c>
      <c r="J1347" s="3">
        <v>5708.7554999999993</v>
      </c>
      <c r="K1347" s="3">
        <v>8527.9935999999998</v>
      </c>
      <c r="L1347" s="3">
        <v>8731.3379999999979</v>
      </c>
      <c r="M1347" s="3">
        <v>7714.0778400000008</v>
      </c>
      <c r="N1347" s="3">
        <v>4085.4856</v>
      </c>
      <c r="O1347" s="3">
        <v>4548.9648399999996</v>
      </c>
      <c r="P1347" s="3">
        <v>6588.2505499999997</v>
      </c>
      <c r="Q1347" s="3">
        <v>8419.8452099999995</v>
      </c>
      <c r="R1347" s="3">
        <v>9530.6906799999979</v>
      </c>
      <c r="S1347" s="3">
        <v>8954.9577599999993</v>
      </c>
      <c r="T1347" s="3">
        <v>6745.4343599999993</v>
      </c>
      <c r="U1347" s="3">
        <v>86398.820969999986</v>
      </c>
      <c r="V1347" s="163">
        <f ca="1">SUM(INDIRECT(Inputs!$C$11&amp;ROW()&amp;":"&amp;Inputs!$C$12&amp;ROW()))</f>
        <v>8419.8452099999995</v>
      </c>
      <c r="W1347" s="163">
        <f ca="1">SUM(INDIRECT(Inputs!$C$13&amp;ROW()&amp;":"&amp;Inputs!$C$14&amp;ROW()))</f>
        <v>61167.73816999999</v>
      </c>
      <c r="X1347" s="3" t="str">
        <f>IF(COUNTIFS(Lookups!$A:$A,C1347)=1,"Gross Sales","")</f>
        <v/>
      </c>
      <c r="Y1347" s="3" t="str">
        <f>IF(COUNTIFS(Lookups!$D:$D,C1347)=1,"Bar Sales","")</f>
        <v/>
      </c>
      <c r="Z1347" s="3" t="str">
        <f>IFERROR(VLOOKUP(C1347*1,Lookups!$D:$F,3,FALSE),"")</f>
        <v/>
      </c>
      <c r="AA1347" s="3" t="str">
        <f>IFERROR(VLOOKUP($C1347*1,Lookups!$H:$N,3,FALSE),"")</f>
        <v>Sales</v>
      </c>
      <c r="AB1347" s="3" t="str">
        <f>IFERROR(VLOOKUP($C1347*1,Lookups!$H:$N,4,FALSE),"")</f>
        <v>Dinner</v>
      </c>
      <c r="AC1347" s="3" t="str">
        <f>IFERROR(VLOOKUP($C1347*1,Lookups!$H:$N,5,FALSE),"")</f>
        <v>Other</v>
      </c>
      <c r="AD1347" s="3" t="str">
        <f>IFERROR(VLOOKUP($C1347*1,Lookups!$H:$N,6,FALSE),"")</f>
        <v>Bev</v>
      </c>
      <c r="AE1347" s="3" t="str">
        <f>IFERROR(VLOOKUP($C1347*1,Lookups!$H:$N,7,FALSE),"")</f>
        <v>Liquor</v>
      </c>
      <c r="AF1347" s="3" t="str">
        <f>VLOOKUP(B1347*1,Stores!$A:$C,3,FALSE)</f>
        <v>DFG</v>
      </c>
    </row>
    <row r="1348" spans="1:32">
      <c r="A1348" s="3" t="s">
        <v>917</v>
      </c>
      <c r="B1348" s="3" t="s">
        <v>940</v>
      </c>
      <c r="C1348" s="3">
        <v>999241</v>
      </c>
      <c r="D1348" s="3" t="s">
        <v>918</v>
      </c>
      <c r="E1348" s="3" t="s">
        <v>593</v>
      </c>
      <c r="F1348" s="3">
        <v>2016</v>
      </c>
      <c r="G1348" s="164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855.37199999999996</v>
      </c>
      <c r="M1348" s="3">
        <v>9549.4528499999997</v>
      </c>
      <c r="N1348" s="3">
        <v>15347.820669999997</v>
      </c>
      <c r="O1348" s="3">
        <v>10804.098199999999</v>
      </c>
      <c r="P1348" s="3">
        <v>9645.9653499999986</v>
      </c>
      <c r="Q1348" s="3">
        <v>7789.23992</v>
      </c>
      <c r="R1348" s="3">
        <v>5168.9343999999992</v>
      </c>
      <c r="S1348" s="3">
        <v>1575.4780999999998</v>
      </c>
      <c r="T1348" s="3">
        <v>0</v>
      </c>
      <c r="U1348" s="3">
        <v>60736.361489999996</v>
      </c>
      <c r="V1348" s="163">
        <f ca="1">SUM(INDIRECT(Inputs!$C$11&amp;ROW()&amp;":"&amp;Inputs!$C$12&amp;ROW()))</f>
        <v>7789.23992</v>
      </c>
      <c r="W1348" s="163">
        <f ca="1">SUM(INDIRECT(Inputs!$C$13&amp;ROW()&amp;":"&amp;Inputs!$C$14&amp;ROW()))</f>
        <v>53991.948989999997</v>
      </c>
      <c r="X1348" s="3" t="str">
        <f>IF(COUNTIFS(Lookups!$A:$A,C1348)=1,"Gross Sales","")</f>
        <v/>
      </c>
      <c r="Y1348" s="3" t="str">
        <f>IF(COUNTIFS(Lookups!$D:$D,C1348)=1,"Bar Sales","")</f>
        <v/>
      </c>
      <c r="Z1348" s="3" t="str">
        <f>IFERROR(VLOOKUP(C1348*1,Lookups!$D:$F,3,FALSE),"")</f>
        <v/>
      </c>
      <c r="AA1348" s="3" t="str">
        <f>IFERROR(VLOOKUP($C1348*1,Lookups!$H:$N,3,FALSE),"")</f>
        <v>Sales</v>
      </c>
      <c r="AB1348" s="3" t="str">
        <f>IFERROR(VLOOKUP($C1348*1,Lookups!$H:$N,4,FALSE),"")</f>
        <v>Dinner</v>
      </c>
      <c r="AC1348" s="3" t="str">
        <f>IFERROR(VLOOKUP($C1348*1,Lookups!$H:$N,5,FALSE),"")</f>
        <v>Other</v>
      </c>
      <c r="AD1348" s="3" t="str">
        <f>IFERROR(VLOOKUP($C1348*1,Lookups!$H:$N,6,FALSE),"")</f>
        <v>Bev</v>
      </c>
      <c r="AE1348" s="3" t="str">
        <f>IFERROR(VLOOKUP($C1348*1,Lookups!$H:$N,7,FALSE),"")</f>
        <v>Liquor</v>
      </c>
      <c r="AF1348" s="3" t="str">
        <f>VLOOKUP(B1348*1,Stores!$A:$C,3,FALSE)</f>
        <v>DFG</v>
      </c>
    </row>
    <row r="1349" spans="1:32">
      <c r="A1349" s="3" t="s">
        <v>917</v>
      </c>
      <c r="B1349" s="3" t="s">
        <v>941</v>
      </c>
      <c r="C1349" s="3">
        <v>999241</v>
      </c>
      <c r="D1349" s="3" t="s">
        <v>918</v>
      </c>
      <c r="E1349" s="3" t="s">
        <v>593</v>
      </c>
      <c r="F1349" s="3">
        <v>2016</v>
      </c>
      <c r="G1349" s="164">
        <v>0</v>
      </c>
      <c r="H1349" s="3">
        <v>5208.8464399999993</v>
      </c>
      <c r="I1349" s="3">
        <v>8838.2044799999985</v>
      </c>
      <c r="J1349" s="3">
        <v>10792.232359999998</v>
      </c>
      <c r="K1349" s="3">
        <v>11921.81928</v>
      </c>
      <c r="L1349" s="3">
        <v>11163.685119999998</v>
      </c>
      <c r="M1349" s="3">
        <v>10419.55257</v>
      </c>
      <c r="N1349" s="3">
        <v>6396.6055999999999</v>
      </c>
      <c r="O1349" s="3">
        <v>7049.8336999999983</v>
      </c>
      <c r="P1349" s="3">
        <v>8884.4810600000001</v>
      </c>
      <c r="Q1349" s="3">
        <v>8412.0000300000011</v>
      </c>
      <c r="R1349" s="3">
        <v>10661.778399999999</v>
      </c>
      <c r="S1349" s="3">
        <v>6238.41687</v>
      </c>
      <c r="T1349" s="3">
        <v>5026.0725899999998</v>
      </c>
      <c r="U1349" s="3">
        <v>111013.52849999999</v>
      </c>
      <c r="V1349" s="163">
        <f ca="1">SUM(INDIRECT(Inputs!$C$11&amp;ROW()&amp;":"&amp;Inputs!$C$12&amp;ROW()))</f>
        <v>8412.0000300000011</v>
      </c>
      <c r="W1349" s="163">
        <f ca="1">SUM(INDIRECT(Inputs!$C$13&amp;ROW()&amp;":"&amp;Inputs!$C$14&amp;ROW()))</f>
        <v>89087.260639999993</v>
      </c>
      <c r="X1349" s="3" t="str">
        <f>IF(COUNTIFS(Lookups!$A:$A,C1349)=1,"Gross Sales","")</f>
        <v/>
      </c>
      <c r="Y1349" s="3" t="str">
        <f>IF(COUNTIFS(Lookups!$D:$D,C1349)=1,"Bar Sales","")</f>
        <v/>
      </c>
      <c r="Z1349" s="3" t="str">
        <f>IFERROR(VLOOKUP(C1349*1,Lookups!$D:$F,3,FALSE),"")</f>
        <v/>
      </c>
      <c r="AA1349" s="3" t="str">
        <f>IFERROR(VLOOKUP($C1349*1,Lookups!$H:$N,3,FALSE),"")</f>
        <v>Sales</v>
      </c>
      <c r="AB1349" s="3" t="str">
        <f>IFERROR(VLOOKUP($C1349*1,Lookups!$H:$N,4,FALSE),"")</f>
        <v>Dinner</v>
      </c>
      <c r="AC1349" s="3" t="str">
        <f>IFERROR(VLOOKUP($C1349*1,Lookups!$H:$N,5,FALSE),"")</f>
        <v>Other</v>
      </c>
      <c r="AD1349" s="3" t="str">
        <f>IFERROR(VLOOKUP($C1349*1,Lookups!$H:$N,6,FALSE),"")</f>
        <v>Bev</v>
      </c>
      <c r="AE1349" s="3" t="str">
        <f>IFERROR(VLOOKUP($C1349*1,Lookups!$H:$N,7,FALSE),"")</f>
        <v>Liquor</v>
      </c>
      <c r="AF1349" s="3" t="str">
        <f>VLOOKUP(B1349*1,Stores!$A:$C,3,FALSE)</f>
        <v>DFG</v>
      </c>
    </row>
    <row r="1350" spans="1:32">
      <c r="A1350" s="3" t="s">
        <v>917</v>
      </c>
      <c r="B1350" s="3" t="s">
        <v>942</v>
      </c>
      <c r="C1350" s="3">
        <v>999241</v>
      </c>
      <c r="D1350" s="3" t="s">
        <v>918</v>
      </c>
      <c r="E1350" s="3" t="s">
        <v>593</v>
      </c>
      <c r="F1350" s="3">
        <v>2016</v>
      </c>
      <c r="G1350" s="164">
        <v>0</v>
      </c>
      <c r="H1350" s="3">
        <v>0</v>
      </c>
      <c r="I1350" s="3">
        <v>0</v>
      </c>
      <c r="J1350" s="3">
        <v>97.355999999999995</v>
      </c>
      <c r="K1350" s="3">
        <v>107.744</v>
      </c>
      <c r="L1350" s="3">
        <v>2047.8709999999996</v>
      </c>
      <c r="M1350" s="3">
        <v>5109.0217499999999</v>
      </c>
      <c r="N1350" s="3">
        <v>7442.9755399999995</v>
      </c>
      <c r="O1350" s="3">
        <v>4753.5774999999994</v>
      </c>
      <c r="P1350" s="3">
        <v>4115.1711999999998</v>
      </c>
      <c r="Q1350" s="3">
        <v>2585.2960000000003</v>
      </c>
      <c r="R1350" s="3">
        <v>441.32900000000001</v>
      </c>
      <c r="S1350" s="3">
        <v>65.757999999999996</v>
      </c>
      <c r="T1350" s="3">
        <v>0</v>
      </c>
      <c r="U1350" s="3">
        <v>26766.099989999999</v>
      </c>
      <c r="V1350" s="163">
        <f ca="1">SUM(INDIRECT(Inputs!$C$11&amp;ROW()&amp;":"&amp;Inputs!$C$12&amp;ROW()))</f>
        <v>2585.2960000000003</v>
      </c>
      <c r="W1350" s="163">
        <f ca="1">SUM(INDIRECT(Inputs!$C$13&amp;ROW()&amp;":"&amp;Inputs!$C$14&amp;ROW()))</f>
        <v>26259.012989999996</v>
      </c>
      <c r="X1350" s="3" t="str">
        <f>IF(COUNTIFS(Lookups!$A:$A,C1350)=1,"Gross Sales","")</f>
        <v/>
      </c>
      <c r="Y1350" s="3" t="str">
        <f>IF(COUNTIFS(Lookups!$D:$D,C1350)=1,"Bar Sales","")</f>
        <v/>
      </c>
      <c r="Z1350" s="3" t="str">
        <f>IFERROR(VLOOKUP(C1350*1,Lookups!$D:$F,3,FALSE),"")</f>
        <v/>
      </c>
      <c r="AA1350" s="3" t="str">
        <f>IFERROR(VLOOKUP($C1350*1,Lookups!$H:$N,3,FALSE),"")</f>
        <v>Sales</v>
      </c>
      <c r="AB1350" s="3" t="str">
        <f>IFERROR(VLOOKUP($C1350*1,Lookups!$H:$N,4,FALSE),"")</f>
        <v>Dinner</v>
      </c>
      <c r="AC1350" s="3" t="str">
        <f>IFERROR(VLOOKUP($C1350*1,Lookups!$H:$N,5,FALSE),"")</f>
        <v>Other</v>
      </c>
      <c r="AD1350" s="3" t="str">
        <f>IFERROR(VLOOKUP($C1350*1,Lookups!$H:$N,6,FALSE),"")</f>
        <v>Bev</v>
      </c>
      <c r="AE1350" s="3" t="str">
        <f>IFERROR(VLOOKUP($C1350*1,Lookups!$H:$N,7,FALSE),"")</f>
        <v>Liquor</v>
      </c>
      <c r="AF1350" s="3" t="str">
        <f>VLOOKUP(B1350*1,Stores!$A:$C,3,FALSE)</f>
        <v>DFG</v>
      </c>
    </row>
    <row r="1351" spans="1:32">
      <c r="A1351" s="3" t="s">
        <v>917</v>
      </c>
      <c r="B1351" s="3" t="s">
        <v>943</v>
      </c>
      <c r="C1351" s="3">
        <v>999241</v>
      </c>
      <c r="D1351" s="3" t="s">
        <v>918</v>
      </c>
      <c r="E1351" s="3" t="s">
        <v>593</v>
      </c>
      <c r="F1351" s="3">
        <v>2016</v>
      </c>
      <c r="G1351" s="164">
        <v>0</v>
      </c>
      <c r="H1351" s="3">
        <v>0</v>
      </c>
      <c r="I1351" s="3">
        <v>0</v>
      </c>
      <c r="J1351" s="3">
        <v>1607.3049999999998</v>
      </c>
      <c r="K1351" s="3">
        <v>1167.7591799999998</v>
      </c>
      <c r="L1351" s="3">
        <v>1333.8063199999999</v>
      </c>
      <c r="M1351" s="3">
        <v>3099.9048499999999</v>
      </c>
      <c r="N1351" s="3">
        <v>2622.9846299999995</v>
      </c>
      <c r="O1351" s="3">
        <v>1589.5844999999997</v>
      </c>
      <c r="P1351" s="3">
        <v>1697.5192499999998</v>
      </c>
      <c r="Q1351" s="3">
        <v>1883.1248800000001</v>
      </c>
      <c r="R1351" s="3">
        <v>748.43999999999994</v>
      </c>
      <c r="S1351" s="3">
        <v>163.25399999999999</v>
      </c>
      <c r="T1351" s="3">
        <v>0</v>
      </c>
      <c r="U1351" s="3">
        <v>15913.682609999998</v>
      </c>
      <c r="V1351" s="163">
        <f ca="1">SUM(INDIRECT(Inputs!$C$11&amp;ROW()&amp;":"&amp;Inputs!$C$12&amp;ROW()))</f>
        <v>1883.1248800000001</v>
      </c>
      <c r="W1351" s="163">
        <f ca="1">SUM(INDIRECT(Inputs!$C$13&amp;ROW()&amp;":"&amp;Inputs!$C$14&amp;ROW()))</f>
        <v>15001.988609999997</v>
      </c>
      <c r="X1351" s="3" t="str">
        <f>IF(COUNTIFS(Lookups!$A:$A,C1351)=1,"Gross Sales","")</f>
        <v/>
      </c>
      <c r="Y1351" s="3" t="str">
        <f>IF(COUNTIFS(Lookups!$D:$D,C1351)=1,"Bar Sales","")</f>
        <v/>
      </c>
      <c r="Z1351" s="3" t="str">
        <f>IFERROR(VLOOKUP(C1351*1,Lookups!$D:$F,3,FALSE),"")</f>
        <v/>
      </c>
      <c r="AA1351" s="3" t="str">
        <f>IFERROR(VLOOKUP($C1351*1,Lookups!$H:$N,3,FALSE),"")</f>
        <v>Sales</v>
      </c>
      <c r="AB1351" s="3" t="str">
        <f>IFERROR(VLOOKUP($C1351*1,Lookups!$H:$N,4,FALSE),"")</f>
        <v>Dinner</v>
      </c>
      <c r="AC1351" s="3" t="str">
        <f>IFERROR(VLOOKUP($C1351*1,Lookups!$H:$N,5,FALSE),"")</f>
        <v>Other</v>
      </c>
      <c r="AD1351" s="3" t="str">
        <f>IFERROR(VLOOKUP($C1351*1,Lookups!$H:$N,6,FALSE),"")</f>
        <v>Bev</v>
      </c>
      <c r="AE1351" s="3" t="str">
        <f>IFERROR(VLOOKUP($C1351*1,Lookups!$H:$N,7,FALSE),"")</f>
        <v>Liquor</v>
      </c>
      <c r="AF1351" s="3" t="str">
        <f>VLOOKUP(B1351*1,Stores!$A:$C,3,FALSE)</f>
        <v>DFG</v>
      </c>
    </row>
    <row r="1352" spans="1:32">
      <c r="A1352" s="3" t="s">
        <v>917</v>
      </c>
      <c r="B1352" s="3" t="s">
        <v>944</v>
      </c>
      <c r="C1352" s="3">
        <v>999241</v>
      </c>
      <c r="D1352" s="3" t="s">
        <v>918</v>
      </c>
      <c r="E1352" s="3" t="s">
        <v>593</v>
      </c>
      <c r="F1352" s="3">
        <v>2016</v>
      </c>
      <c r="G1352" s="164">
        <v>0</v>
      </c>
      <c r="H1352" s="3">
        <v>1936.8879600000002</v>
      </c>
      <c r="I1352" s="3">
        <v>2171.0415999999996</v>
      </c>
      <c r="J1352" s="3">
        <v>2133.7959999999998</v>
      </c>
      <c r="K1352" s="3">
        <v>2344.3489999999997</v>
      </c>
      <c r="L1352" s="3">
        <v>2539.2919999999999</v>
      </c>
      <c r="M1352" s="3">
        <v>2129.7467799999999</v>
      </c>
      <c r="N1352" s="3">
        <v>3271.0015799999996</v>
      </c>
      <c r="O1352" s="3">
        <v>3248.1063999999992</v>
      </c>
      <c r="P1352" s="3">
        <v>2910.3339999999998</v>
      </c>
      <c r="Q1352" s="3">
        <v>1994.7299399999997</v>
      </c>
      <c r="R1352" s="3">
        <v>1627.7817499999999</v>
      </c>
      <c r="S1352" s="3">
        <v>1498.924</v>
      </c>
      <c r="T1352" s="3">
        <v>2202.8714399999999</v>
      </c>
      <c r="U1352" s="3">
        <v>30008.862449999993</v>
      </c>
      <c r="V1352" s="163">
        <f ca="1">SUM(INDIRECT(Inputs!$C$11&amp;ROW()&amp;":"&amp;Inputs!$C$12&amp;ROW()))</f>
        <v>1994.7299399999997</v>
      </c>
      <c r="W1352" s="163">
        <f ca="1">SUM(INDIRECT(Inputs!$C$13&amp;ROW()&amp;":"&amp;Inputs!$C$14&amp;ROW()))</f>
        <v>24679.285259999997</v>
      </c>
      <c r="X1352" s="3" t="str">
        <f>IF(COUNTIFS(Lookups!$A:$A,C1352)=1,"Gross Sales","")</f>
        <v/>
      </c>
      <c r="Y1352" s="3" t="str">
        <f>IF(COUNTIFS(Lookups!$D:$D,C1352)=1,"Bar Sales","")</f>
        <v/>
      </c>
      <c r="Z1352" s="3" t="str">
        <f>IFERROR(VLOOKUP(C1352*1,Lookups!$D:$F,3,FALSE),"")</f>
        <v/>
      </c>
      <c r="AA1352" s="3" t="str">
        <f>IFERROR(VLOOKUP($C1352*1,Lookups!$H:$N,3,FALSE),"")</f>
        <v>Sales</v>
      </c>
      <c r="AB1352" s="3" t="str">
        <f>IFERROR(VLOOKUP($C1352*1,Lookups!$H:$N,4,FALSE),"")</f>
        <v>Dinner</v>
      </c>
      <c r="AC1352" s="3" t="str">
        <f>IFERROR(VLOOKUP($C1352*1,Lookups!$H:$N,5,FALSE),"")</f>
        <v>Other</v>
      </c>
      <c r="AD1352" s="3" t="str">
        <f>IFERROR(VLOOKUP($C1352*1,Lookups!$H:$N,6,FALSE),"")</f>
        <v>Bev</v>
      </c>
      <c r="AE1352" s="3" t="str">
        <f>IFERROR(VLOOKUP($C1352*1,Lookups!$H:$N,7,FALSE),"")</f>
        <v>Liquor</v>
      </c>
      <c r="AF1352" s="3" t="str">
        <f>VLOOKUP(B1352*1,Stores!$A:$C,3,FALSE)</f>
        <v>DFG</v>
      </c>
    </row>
    <row r="1353" spans="1:32">
      <c r="A1353" s="3" t="s">
        <v>917</v>
      </c>
      <c r="B1353" s="3" t="s">
        <v>945</v>
      </c>
      <c r="C1353" s="3">
        <v>999241</v>
      </c>
      <c r="D1353" s="3" t="s">
        <v>918</v>
      </c>
      <c r="E1353" s="3" t="s">
        <v>593</v>
      </c>
      <c r="F1353" s="3">
        <v>2016</v>
      </c>
      <c r="G1353" s="164">
        <v>0</v>
      </c>
      <c r="H1353" s="3">
        <v>1260.2624999999998</v>
      </c>
      <c r="I1353" s="3">
        <v>1885.1139999999998</v>
      </c>
      <c r="J1353" s="3">
        <v>1667.2950000000001</v>
      </c>
      <c r="K1353" s="3">
        <v>931.66499999999985</v>
      </c>
      <c r="L1353" s="3">
        <v>1112.3235199999999</v>
      </c>
      <c r="M1353" s="3">
        <v>204.666</v>
      </c>
      <c r="N1353" s="3">
        <v>222.82427999999996</v>
      </c>
      <c r="O1353" s="3">
        <v>149.68799999999999</v>
      </c>
      <c r="P1353" s="3">
        <v>128.3646</v>
      </c>
      <c r="Q1353" s="3">
        <v>285.93599999999998</v>
      </c>
      <c r="R1353" s="3">
        <v>311.7878399999999</v>
      </c>
      <c r="S1353" s="3">
        <v>1220.3548699999999</v>
      </c>
      <c r="T1353" s="3">
        <v>608.72874999999999</v>
      </c>
      <c r="U1353" s="3">
        <v>9989.0103599999984</v>
      </c>
      <c r="V1353" s="163">
        <f ca="1">SUM(INDIRECT(Inputs!$C$11&amp;ROW()&amp;":"&amp;Inputs!$C$12&amp;ROW()))</f>
        <v>285.93599999999998</v>
      </c>
      <c r="W1353" s="163">
        <f ca="1">SUM(INDIRECT(Inputs!$C$13&amp;ROW()&amp;":"&amp;Inputs!$C$14&amp;ROW()))</f>
        <v>7848.138899999999</v>
      </c>
      <c r="X1353" s="3" t="str">
        <f>IF(COUNTIFS(Lookups!$A:$A,C1353)=1,"Gross Sales","")</f>
        <v/>
      </c>
      <c r="Y1353" s="3" t="str">
        <f>IF(COUNTIFS(Lookups!$D:$D,C1353)=1,"Bar Sales","")</f>
        <v/>
      </c>
      <c r="Z1353" s="3" t="str">
        <f>IFERROR(VLOOKUP(C1353*1,Lookups!$D:$F,3,FALSE),"")</f>
        <v/>
      </c>
      <c r="AA1353" s="3" t="str">
        <f>IFERROR(VLOOKUP($C1353*1,Lookups!$H:$N,3,FALSE),"")</f>
        <v>Sales</v>
      </c>
      <c r="AB1353" s="3" t="str">
        <f>IFERROR(VLOOKUP($C1353*1,Lookups!$H:$N,4,FALSE),"")</f>
        <v>Dinner</v>
      </c>
      <c r="AC1353" s="3" t="str">
        <f>IFERROR(VLOOKUP($C1353*1,Lookups!$H:$N,5,FALSE),"")</f>
        <v>Other</v>
      </c>
      <c r="AD1353" s="3" t="str">
        <f>IFERROR(VLOOKUP($C1353*1,Lookups!$H:$N,6,FALSE),"")</f>
        <v>Bev</v>
      </c>
      <c r="AE1353" s="3" t="str">
        <f>IFERROR(VLOOKUP($C1353*1,Lookups!$H:$N,7,FALSE),"")</f>
        <v>Liquor</v>
      </c>
      <c r="AF1353" s="3" t="str">
        <f>VLOOKUP(B1353*1,Stores!$A:$C,3,FALSE)</f>
        <v>DFG</v>
      </c>
    </row>
    <row r="1354" spans="1:32">
      <c r="A1354" s="3" t="s">
        <v>917</v>
      </c>
      <c r="B1354" s="3" t="s">
        <v>946</v>
      </c>
      <c r="C1354" s="3">
        <v>999241</v>
      </c>
      <c r="D1354" s="3" t="s">
        <v>918</v>
      </c>
      <c r="E1354" s="3" t="s">
        <v>593</v>
      </c>
      <c r="F1354" s="3">
        <v>2016</v>
      </c>
      <c r="G1354" s="164">
        <v>0</v>
      </c>
      <c r="H1354" s="3">
        <v>994.56699999999989</v>
      </c>
      <c r="I1354" s="3">
        <v>646.28549999999996</v>
      </c>
      <c r="J1354" s="3">
        <v>668.24716000000001</v>
      </c>
      <c r="K1354" s="3">
        <v>973.38079999999991</v>
      </c>
      <c r="L1354" s="3">
        <v>1749.44406</v>
      </c>
      <c r="M1354" s="3">
        <v>1284.2905599999999</v>
      </c>
      <c r="N1354" s="3">
        <v>822.56999999999982</v>
      </c>
      <c r="O1354" s="3">
        <v>1683.1237500000002</v>
      </c>
      <c r="P1354" s="3">
        <v>1400.175</v>
      </c>
      <c r="Q1354" s="3">
        <v>1972.9001599999999</v>
      </c>
      <c r="R1354" s="3">
        <v>1860.0869699999998</v>
      </c>
      <c r="S1354" s="3">
        <v>1023.2331199999999</v>
      </c>
      <c r="T1354" s="3">
        <v>2031.8200000000002</v>
      </c>
      <c r="U1354" s="3">
        <v>17110.124079999998</v>
      </c>
      <c r="V1354" s="163">
        <f ca="1">SUM(INDIRECT(Inputs!$C$11&amp;ROW()&amp;":"&amp;Inputs!$C$12&amp;ROW()))</f>
        <v>1972.9001599999999</v>
      </c>
      <c r="W1354" s="163">
        <f ca="1">SUM(INDIRECT(Inputs!$C$13&amp;ROW()&amp;":"&amp;Inputs!$C$14&amp;ROW()))</f>
        <v>12194.983989999999</v>
      </c>
      <c r="X1354" s="3" t="str">
        <f>IF(COUNTIFS(Lookups!$A:$A,C1354)=1,"Gross Sales","")</f>
        <v/>
      </c>
      <c r="Y1354" s="3" t="str">
        <f>IF(COUNTIFS(Lookups!$D:$D,C1354)=1,"Bar Sales","")</f>
        <v/>
      </c>
      <c r="Z1354" s="3" t="str">
        <f>IFERROR(VLOOKUP(C1354*1,Lookups!$D:$F,3,FALSE),"")</f>
        <v/>
      </c>
      <c r="AA1354" s="3" t="str">
        <f>IFERROR(VLOOKUP($C1354*1,Lookups!$H:$N,3,FALSE),"")</f>
        <v>Sales</v>
      </c>
      <c r="AB1354" s="3" t="str">
        <f>IFERROR(VLOOKUP($C1354*1,Lookups!$H:$N,4,FALSE),"")</f>
        <v>Dinner</v>
      </c>
      <c r="AC1354" s="3" t="str">
        <f>IFERROR(VLOOKUP($C1354*1,Lookups!$H:$N,5,FALSE),"")</f>
        <v>Other</v>
      </c>
      <c r="AD1354" s="3" t="str">
        <f>IFERROR(VLOOKUP($C1354*1,Lookups!$H:$N,6,FALSE),"")</f>
        <v>Bev</v>
      </c>
      <c r="AE1354" s="3" t="str">
        <f>IFERROR(VLOOKUP($C1354*1,Lookups!$H:$N,7,FALSE),"")</f>
        <v>Liquor</v>
      </c>
      <c r="AF1354" s="3" t="str">
        <f>VLOOKUP(B1354*1,Stores!$A:$C,3,FALSE)</f>
        <v>DFG</v>
      </c>
    </row>
    <row r="1355" spans="1:32">
      <c r="A1355" s="3" t="s">
        <v>917</v>
      </c>
      <c r="B1355" s="3" t="s">
        <v>947</v>
      </c>
      <c r="C1355" s="3">
        <v>999241</v>
      </c>
      <c r="D1355" s="3" t="s">
        <v>918</v>
      </c>
      <c r="E1355" s="3" t="s">
        <v>593</v>
      </c>
      <c r="F1355" s="3">
        <v>2016</v>
      </c>
      <c r="G1355" s="164">
        <v>0</v>
      </c>
      <c r="H1355" s="3">
        <v>808.46794</v>
      </c>
      <c r="I1355" s="3">
        <v>5284.0962299999992</v>
      </c>
      <c r="J1355" s="3">
        <v>8735.7247599999992</v>
      </c>
      <c r="K1355" s="3">
        <v>10203.281269999999</v>
      </c>
      <c r="L1355" s="3">
        <v>9159.141599999999</v>
      </c>
      <c r="M1355" s="3">
        <v>6472.8973399999995</v>
      </c>
      <c r="N1355" s="3">
        <v>3098.4601199999997</v>
      </c>
      <c r="O1355" s="3">
        <v>4287.9448499999999</v>
      </c>
      <c r="P1355" s="3">
        <v>3400.19904</v>
      </c>
      <c r="Q1355" s="3">
        <v>4571.6634599999998</v>
      </c>
      <c r="R1355" s="3">
        <v>6217.1155199999994</v>
      </c>
      <c r="S1355" s="3">
        <v>3733.9052799999999</v>
      </c>
      <c r="T1355" s="3">
        <v>1866.6280499999998</v>
      </c>
      <c r="U1355" s="3">
        <v>67839.525460000004</v>
      </c>
      <c r="V1355" s="163">
        <f ca="1">SUM(INDIRECT(Inputs!$C$11&amp;ROW()&amp;":"&amp;Inputs!$C$12&amp;ROW()))</f>
        <v>4571.6634599999998</v>
      </c>
      <c r="W1355" s="163">
        <f ca="1">SUM(INDIRECT(Inputs!$C$13&amp;ROW()&amp;":"&amp;Inputs!$C$14&amp;ROW()))</f>
        <v>56021.876610000007</v>
      </c>
      <c r="X1355" s="3" t="str">
        <f>IF(COUNTIFS(Lookups!$A:$A,C1355)=1,"Gross Sales","")</f>
        <v/>
      </c>
      <c r="Y1355" s="3" t="str">
        <f>IF(COUNTIFS(Lookups!$D:$D,C1355)=1,"Bar Sales","")</f>
        <v/>
      </c>
      <c r="Z1355" s="3" t="str">
        <f>IFERROR(VLOOKUP(C1355*1,Lookups!$D:$F,3,FALSE),"")</f>
        <v/>
      </c>
      <c r="AA1355" s="3" t="str">
        <f>IFERROR(VLOOKUP($C1355*1,Lookups!$H:$N,3,FALSE),"")</f>
        <v>Sales</v>
      </c>
      <c r="AB1355" s="3" t="str">
        <f>IFERROR(VLOOKUP($C1355*1,Lookups!$H:$N,4,FALSE),"")</f>
        <v>Dinner</v>
      </c>
      <c r="AC1355" s="3" t="str">
        <f>IFERROR(VLOOKUP($C1355*1,Lookups!$H:$N,5,FALSE),"")</f>
        <v>Other</v>
      </c>
      <c r="AD1355" s="3" t="str">
        <f>IFERROR(VLOOKUP($C1355*1,Lookups!$H:$N,6,FALSE),"")</f>
        <v>Bev</v>
      </c>
      <c r="AE1355" s="3" t="str">
        <f>IFERROR(VLOOKUP($C1355*1,Lookups!$H:$N,7,FALSE),"")</f>
        <v>Liquor</v>
      </c>
      <c r="AF1355" s="3" t="str">
        <f>VLOOKUP(B1355*1,Stores!$A:$C,3,FALSE)</f>
        <v>DFG</v>
      </c>
    </row>
    <row r="1356" spans="1:32">
      <c r="A1356" s="3" t="s">
        <v>917</v>
      </c>
      <c r="B1356" s="3" t="s">
        <v>948</v>
      </c>
      <c r="C1356" s="3">
        <v>999241</v>
      </c>
      <c r="D1356" s="3" t="s">
        <v>918</v>
      </c>
      <c r="E1356" s="3" t="s">
        <v>593</v>
      </c>
      <c r="F1356" s="3">
        <v>2016</v>
      </c>
      <c r="G1356" s="164">
        <v>0</v>
      </c>
      <c r="H1356" s="3">
        <v>105.056</v>
      </c>
      <c r="I1356" s="3">
        <v>482.02755999999994</v>
      </c>
      <c r="J1356" s="3">
        <v>1626.1459199999999</v>
      </c>
      <c r="K1356" s="3">
        <v>3051.0202799999997</v>
      </c>
      <c r="L1356" s="3">
        <v>4112.2136999999993</v>
      </c>
      <c r="M1356" s="3">
        <v>2994.1585099999998</v>
      </c>
      <c r="N1356" s="3">
        <v>949.62349999999992</v>
      </c>
      <c r="O1356" s="3">
        <v>854.55551999999977</v>
      </c>
      <c r="P1356" s="3">
        <v>1643.7600899999998</v>
      </c>
      <c r="Q1356" s="3">
        <v>2957.7668400000002</v>
      </c>
      <c r="R1356" s="3">
        <v>4018.4993099999997</v>
      </c>
      <c r="S1356" s="3">
        <v>1126.2159999999999</v>
      </c>
      <c r="T1356" s="3">
        <v>21.812000000000001</v>
      </c>
      <c r="U1356" s="3">
        <v>23942.855229999997</v>
      </c>
      <c r="V1356" s="163">
        <f ca="1">SUM(INDIRECT(Inputs!$C$11&amp;ROW()&amp;":"&amp;Inputs!$C$12&amp;ROW()))</f>
        <v>2957.7668400000002</v>
      </c>
      <c r="W1356" s="163">
        <f ca="1">SUM(INDIRECT(Inputs!$C$13&amp;ROW()&amp;":"&amp;Inputs!$C$14&amp;ROW()))</f>
        <v>18776.327919999996</v>
      </c>
      <c r="X1356" s="3" t="str">
        <f>IF(COUNTIFS(Lookups!$A:$A,C1356)=1,"Gross Sales","")</f>
        <v/>
      </c>
      <c r="Y1356" s="3" t="str">
        <f>IF(COUNTIFS(Lookups!$D:$D,C1356)=1,"Bar Sales","")</f>
        <v/>
      </c>
      <c r="Z1356" s="3" t="str">
        <f>IFERROR(VLOOKUP(C1356*1,Lookups!$D:$F,3,FALSE),"")</f>
        <v/>
      </c>
      <c r="AA1356" s="3" t="str">
        <f>IFERROR(VLOOKUP($C1356*1,Lookups!$H:$N,3,FALSE),"")</f>
        <v>Sales</v>
      </c>
      <c r="AB1356" s="3" t="str">
        <f>IFERROR(VLOOKUP($C1356*1,Lookups!$H:$N,4,FALSE),"")</f>
        <v>Dinner</v>
      </c>
      <c r="AC1356" s="3" t="str">
        <f>IFERROR(VLOOKUP($C1356*1,Lookups!$H:$N,5,FALSE),"")</f>
        <v>Other</v>
      </c>
      <c r="AD1356" s="3" t="str">
        <f>IFERROR(VLOOKUP($C1356*1,Lookups!$H:$N,6,FALSE),"")</f>
        <v>Bev</v>
      </c>
      <c r="AE1356" s="3" t="str">
        <f>IFERROR(VLOOKUP($C1356*1,Lookups!$H:$N,7,FALSE),"")</f>
        <v>Liquor</v>
      </c>
      <c r="AF1356" s="3" t="str">
        <f>VLOOKUP(B1356*1,Stores!$A:$C,3,FALSE)</f>
        <v>DFG</v>
      </c>
    </row>
    <row r="1357" spans="1:32">
      <c r="A1357" s="3" t="s">
        <v>917</v>
      </c>
      <c r="B1357" s="3" t="s">
        <v>949</v>
      </c>
      <c r="C1357" s="3">
        <v>999241</v>
      </c>
      <c r="D1357" s="3" t="s">
        <v>918</v>
      </c>
      <c r="E1357" s="3" t="s">
        <v>593</v>
      </c>
      <c r="F1357" s="3">
        <v>2016</v>
      </c>
      <c r="G1357" s="164">
        <v>0</v>
      </c>
      <c r="H1357" s="3">
        <v>206.01</v>
      </c>
      <c r="I1357" s="3">
        <v>1769.5323100000001</v>
      </c>
      <c r="J1357" s="3">
        <v>1916.5553399999999</v>
      </c>
      <c r="K1357" s="3">
        <v>4377.1494199999988</v>
      </c>
      <c r="L1357" s="3">
        <v>5394.2246399999995</v>
      </c>
      <c r="M1357" s="3">
        <v>3256.6433900000002</v>
      </c>
      <c r="N1357" s="3">
        <v>3515.0169599999995</v>
      </c>
      <c r="O1357" s="3">
        <v>2612.4184799999998</v>
      </c>
      <c r="P1357" s="3">
        <v>2314.4439499999999</v>
      </c>
      <c r="Q1357" s="3">
        <v>2908.73254</v>
      </c>
      <c r="R1357" s="3">
        <v>4816.29666</v>
      </c>
      <c r="S1357" s="3">
        <v>2361.3271499999996</v>
      </c>
      <c r="T1357" s="3">
        <v>377.78943999999996</v>
      </c>
      <c r="U1357" s="3">
        <v>35826.14028</v>
      </c>
      <c r="V1357" s="163">
        <f ca="1">SUM(INDIRECT(Inputs!$C$11&amp;ROW()&amp;":"&amp;Inputs!$C$12&amp;ROW()))</f>
        <v>2908.73254</v>
      </c>
      <c r="W1357" s="163">
        <f ca="1">SUM(INDIRECT(Inputs!$C$13&amp;ROW()&amp;":"&amp;Inputs!$C$14&amp;ROW()))</f>
        <v>28270.727030000002</v>
      </c>
      <c r="X1357" s="3" t="str">
        <f>IF(COUNTIFS(Lookups!$A:$A,C1357)=1,"Gross Sales","")</f>
        <v/>
      </c>
      <c r="Y1357" s="3" t="str">
        <f>IF(COUNTIFS(Lookups!$D:$D,C1357)=1,"Bar Sales","")</f>
        <v/>
      </c>
      <c r="Z1357" s="3" t="str">
        <f>IFERROR(VLOOKUP(C1357*1,Lookups!$D:$F,3,FALSE),"")</f>
        <v/>
      </c>
      <c r="AA1357" s="3" t="str">
        <f>IFERROR(VLOOKUP($C1357*1,Lookups!$H:$N,3,FALSE),"")</f>
        <v>Sales</v>
      </c>
      <c r="AB1357" s="3" t="str">
        <f>IFERROR(VLOOKUP($C1357*1,Lookups!$H:$N,4,FALSE),"")</f>
        <v>Dinner</v>
      </c>
      <c r="AC1357" s="3" t="str">
        <f>IFERROR(VLOOKUP($C1357*1,Lookups!$H:$N,5,FALSE),"")</f>
        <v>Other</v>
      </c>
      <c r="AD1357" s="3" t="str">
        <f>IFERROR(VLOOKUP($C1357*1,Lookups!$H:$N,6,FALSE),"")</f>
        <v>Bev</v>
      </c>
      <c r="AE1357" s="3" t="str">
        <f>IFERROR(VLOOKUP($C1357*1,Lookups!$H:$N,7,FALSE),"")</f>
        <v>Liquor</v>
      </c>
      <c r="AF1357" s="3" t="str">
        <f>VLOOKUP(B1357*1,Stores!$A:$C,3,FALSE)</f>
        <v>DFG</v>
      </c>
    </row>
    <row r="1358" spans="1:32">
      <c r="A1358" s="3" t="s">
        <v>917</v>
      </c>
      <c r="B1358" s="3" t="s">
        <v>950</v>
      </c>
      <c r="C1358" s="3">
        <v>999241</v>
      </c>
      <c r="D1358" s="3" t="s">
        <v>918</v>
      </c>
      <c r="E1358" s="3" t="s">
        <v>593</v>
      </c>
      <c r="F1358" s="3">
        <v>2016</v>
      </c>
      <c r="G1358" s="164">
        <v>0</v>
      </c>
      <c r="H1358" s="3">
        <v>5.2534999999999998</v>
      </c>
      <c r="I1358" s="3">
        <v>0</v>
      </c>
      <c r="J1358" s="3">
        <v>0</v>
      </c>
      <c r="K1358" s="3">
        <v>0</v>
      </c>
      <c r="L1358" s="3">
        <v>25.283999999999999</v>
      </c>
      <c r="M1358" s="3">
        <v>1399.0645200000001</v>
      </c>
      <c r="N1358" s="3">
        <v>2010.6477999999997</v>
      </c>
      <c r="O1358" s="3">
        <v>1863.4</v>
      </c>
      <c r="P1358" s="3">
        <v>1498.91</v>
      </c>
      <c r="Q1358" s="3">
        <v>792.77373</v>
      </c>
      <c r="R1358" s="3">
        <v>59.023999999999994</v>
      </c>
      <c r="S1358" s="3">
        <v>0</v>
      </c>
      <c r="T1358" s="3">
        <v>0</v>
      </c>
      <c r="U1358" s="3">
        <v>7654.3575500000006</v>
      </c>
      <c r="V1358" s="163">
        <f ca="1">SUM(INDIRECT(Inputs!$C$11&amp;ROW()&amp;":"&amp;Inputs!$C$12&amp;ROW()))</f>
        <v>792.77373</v>
      </c>
      <c r="W1358" s="163">
        <f ca="1">SUM(INDIRECT(Inputs!$C$13&amp;ROW()&amp;":"&amp;Inputs!$C$14&amp;ROW()))</f>
        <v>7595.3335500000003</v>
      </c>
      <c r="X1358" s="3" t="str">
        <f>IF(COUNTIFS(Lookups!$A:$A,C1358)=1,"Gross Sales","")</f>
        <v/>
      </c>
      <c r="Y1358" s="3" t="str">
        <f>IF(COUNTIFS(Lookups!$D:$D,C1358)=1,"Bar Sales","")</f>
        <v/>
      </c>
      <c r="Z1358" s="3" t="str">
        <f>IFERROR(VLOOKUP(C1358*1,Lookups!$D:$F,3,FALSE),"")</f>
        <v/>
      </c>
      <c r="AA1358" s="3" t="str">
        <f>IFERROR(VLOOKUP($C1358*1,Lookups!$H:$N,3,FALSE),"")</f>
        <v>Sales</v>
      </c>
      <c r="AB1358" s="3" t="str">
        <f>IFERROR(VLOOKUP($C1358*1,Lookups!$H:$N,4,FALSE),"")</f>
        <v>Dinner</v>
      </c>
      <c r="AC1358" s="3" t="str">
        <f>IFERROR(VLOOKUP($C1358*1,Lookups!$H:$N,5,FALSE),"")</f>
        <v>Other</v>
      </c>
      <c r="AD1358" s="3" t="str">
        <f>IFERROR(VLOOKUP($C1358*1,Lookups!$H:$N,6,FALSE),"")</f>
        <v>Bev</v>
      </c>
      <c r="AE1358" s="3" t="str">
        <f>IFERROR(VLOOKUP($C1358*1,Lookups!$H:$N,7,FALSE),"")</f>
        <v>Liquor</v>
      </c>
      <c r="AF1358" s="3" t="str">
        <f>VLOOKUP(B1358*1,Stores!$A:$C,3,FALSE)</f>
        <v>DFG</v>
      </c>
    </row>
    <row r="1359" spans="1:32">
      <c r="A1359" s="3" t="s">
        <v>917</v>
      </c>
      <c r="B1359" s="3" t="s">
        <v>951</v>
      </c>
      <c r="C1359" s="3">
        <v>999241</v>
      </c>
      <c r="D1359" s="3" t="s">
        <v>918</v>
      </c>
      <c r="E1359" s="3" t="s">
        <v>593</v>
      </c>
      <c r="F1359" s="3">
        <v>2016</v>
      </c>
      <c r="G1359" s="164">
        <v>0</v>
      </c>
      <c r="H1359" s="3">
        <v>28.658000000000001</v>
      </c>
      <c r="I1359" s="3">
        <v>222.80475000000001</v>
      </c>
      <c r="J1359" s="3">
        <v>793.91759999999999</v>
      </c>
      <c r="K1359" s="3">
        <v>1103.2560000000001</v>
      </c>
      <c r="L1359" s="3">
        <v>1549.8944999999999</v>
      </c>
      <c r="M1359" s="3">
        <v>6414.9665999999988</v>
      </c>
      <c r="N1359" s="3">
        <v>6903.8941999999997</v>
      </c>
      <c r="O1359" s="3">
        <v>7885.9325999999992</v>
      </c>
      <c r="P1359" s="3">
        <v>6151.6915599999993</v>
      </c>
      <c r="Q1359" s="3">
        <v>5435.36168</v>
      </c>
      <c r="R1359" s="3">
        <v>716.85249999999996</v>
      </c>
      <c r="S1359" s="3">
        <v>112.30799999999999</v>
      </c>
      <c r="T1359" s="3">
        <v>0</v>
      </c>
      <c r="U1359" s="3">
        <v>37319.537989999997</v>
      </c>
      <c r="V1359" s="163">
        <f ca="1">SUM(INDIRECT(Inputs!$C$11&amp;ROW()&amp;":"&amp;Inputs!$C$12&amp;ROW()))</f>
        <v>5435.36168</v>
      </c>
      <c r="W1359" s="163">
        <f ca="1">SUM(INDIRECT(Inputs!$C$13&amp;ROW()&amp;":"&amp;Inputs!$C$14&amp;ROW()))</f>
        <v>36490.377489999999</v>
      </c>
      <c r="X1359" s="3" t="str">
        <f>IF(COUNTIFS(Lookups!$A:$A,C1359)=1,"Gross Sales","")</f>
        <v/>
      </c>
      <c r="Y1359" s="3" t="str">
        <f>IF(COUNTIFS(Lookups!$D:$D,C1359)=1,"Bar Sales","")</f>
        <v/>
      </c>
      <c r="Z1359" s="3" t="str">
        <f>IFERROR(VLOOKUP(C1359*1,Lookups!$D:$F,3,FALSE),"")</f>
        <v/>
      </c>
      <c r="AA1359" s="3" t="str">
        <f>IFERROR(VLOOKUP($C1359*1,Lookups!$H:$N,3,FALSE),"")</f>
        <v>Sales</v>
      </c>
      <c r="AB1359" s="3" t="str">
        <f>IFERROR(VLOOKUP($C1359*1,Lookups!$H:$N,4,FALSE),"")</f>
        <v>Dinner</v>
      </c>
      <c r="AC1359" s="3" t="str">
        <f>IFERROR(VLOOKUP($C1359*1,Lookups!$H:$N,5,FALSE),"")</f>
        <v>Other</v>
      </c>
      <c r="AD1359" s="3" t="str">
        <f>IFERROR(VLOOKUP($C1359*1,Lookups!$H:$N,6,FALSE),"")</f>
        <v>Bev</v>
      </c>
      <c r="AE1359" s="3" t="str">
        <f>IFERROR(VLOOKUP($C1359*1,Lookups!$H:$N,7,FALSE),"")</f>
        <v>Liquor</v>
      </c>
      <c r="AF1359" s="3" t="str">
        <f>VLOOKUP(B1359*1,Stores!$A:$C,3,FALSE)</f>
        <v>DFG</v>
      </c>
    </row>
    <row r="1360" spans="1:32">
      <c r="A1360" s="3" t="s">
        <v>917</v>
      </c>
      <c r="B1360" s="3" t="s">
        <v>952</v>
      </c>
      <c r="C1360" s="3">
        <v>999241</v>
      </c>
      <c r="D1360" s="3" t="s">
        <v>918</v>
      </c>
      <c r="E1360" s="3" t="s">
        <v>593</v>
      </c>
      <c r="F1360" s="3">
        <v>2016</v>
      </c>
      <c r="G1360" s="164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526.87249999999995</v>
      </c>
      <c r="O1360" s="3">
        <v>1203.2159999999999</v>
      </c>
      <c r="P1360" s="3">
        <v>986.32730000000004</v>
      </c>
      <c r="Q1360" s="3">
        <v>623.56769999999995</v>
      </c>
      <c r="R1360" s="3">
        <v>137.59745999999998</v>
      </c>
      <c r="S1360" s="3">
        <v>0</v>
      </c>
      <c r="T1360" s="3">
        <v>0</v>
      </c>
      <c r="U1360" s="3">
        <v>3477.5809599999998</v>
      </c>
      <c r="V1360" s="163">
        <f ca="1">SUM(INDIRECT(Inputs!$C$11&amp;ROW()&amp;":"&amp;Inputs!$C$12&amp;ROW()))</f>
        <v>623.56769999999995</v>
      </c>
      <c r="W1360" s="163">
        <f ca="1">SUM(INDIRECT(Inputs!$C$13&amp;ROW()&amp;":"&amp;Inputs!$C$14&amp;ROW()))</f>
        <v>3339.9834999999998</v>
      </c>
      <c r="X1360" s="3" t="str">
        <f>IF(COUNTIFS(Lookups!$A:$A,C1360)=1,"Gross Sales","")</f>
        <v/>
      </c>
      <c r="Y1360" s="3" t="str">
        <f>IF(COUNTIFS(Lookups!$D:$D,C1360)=1,"Bar Sales","")</f>
        <v/>
      </c>
      <c r="Z1360" s="3" t="str">
        <f>IFERROR(VLOOKUP(C1360*1,Lookups!$D:$F,3,FALSE),"")</f>
        <v/>
      </c>
      <c r="AA1360" s="3" t="str">
        <f>IFERROR(VLOOKUP($C1360*1,Lookups!$H:$N,3,FALSE),"")</f>
        <v>Sales</v>
      </c>
      <c r="AB1360" s="3" t="str">
        <f>IFERROR(VLOOKUP($C1360*1,Lookups!$H:$N,4,FALSE),"")</f>
        <v>Dinner</v>
      </c>
      <c r="AC1360" s="3" t="str">
        <f>IFERROR(VLOOKUP($C1360*1,Lookups!$H:$N,5,FALSE),"")</f>
        <v>Other</v>
      </c>
      <c r="AD1360" s="3" t="str">
        <f>IFERROR(VLOOKUP($C1360*1,Lookups!$H:$N,6,FALSE),"")</f>
        <v>Bev</v>
      </c>
      <c r="AE1360" s="3" t="str">
        <f>IFERROR(VLOOKUP($C1360*1,Lookups!$H:$N,7,FALSE),"")</f>
        <v>Liquor</v>
      </c>
      <c r="AF1360" s="3" t="str">
        <f>VLOOKUP(B1360*1,Stores!$A:$C,3,FALSE)</f>
        <v>DFG</v>
      </c>
    </row>
    <row r="1361" spans="1:32">
      <c r="A1361" s="3" t="s">
        <v>917</v>
      </c>
      <c r="B1361" s="3" t="s">
        <v>953</v>
      </c>
      <c r="C1361" s="3">
        <v>999241</v>
      </c>
      <c r="D1361" s="3" t="s">
        <v>918</v>
      </c>
      <c r="E1361" s="3" t="s">
        <v>593</v>
      </c>
      <c r="F1361" s="3">
        <v>2016</v>
      </c>
      <c r="G1361" s="164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258.26499999999999</v>
      </c>
      <c r="S1361" s="3">
        <v>59.587499999999991</v>
      </c>
      <c r="T1361" s="3">
        <v>0</v>
      </c>
      <c r="U1361" s="3">
        <v>317.85249999999996</v>
      </c>
      <c r="V1361" s="163">
        <f ca="1">SUM(INDIRECT(Inputs!$C$11&amp;ROW()&amp;":"&amp;Inputs!$C$12&amp;ROW()))</f>
        <v>0</v>
      </c>
      <c r="W1361" s="163">
        <f ca="1">SUM(INDIRECT(Inputs!$C$13&amp;ROW()&amp;":"&amp;Inputs!$C$14&amp;ROW()))</f>
        <v>0</v>
      </c>
      <c r="X1361" s="3" t="str">
        <f>IF(COUNTIFS(Lookups!$A:$A,C1361)=1,"Gross Sales","")</f>
        <v/>
      </c>
      <c r="Y1361" s="3" t="str">
        <f>IF(COUNTIFS(Lookups!$D:$D,C1361)=1,"Bar Sales","")</f>
        <v/>
      </c>
      <c r="Z1361" s="3" t="str">
        <f>IFERROR(VLOOKUP(C1361*1,Lookups!$D:$F,3,FALSE),"")</f>
        <v/>
      </c>
      <c r="AA1361" s="3" t="str">
        <f>IFERROR(VLOOKUP($C1361*1,Lookups!$H:$N,3,FALSE),"")</f>
        <v>Sales</v>
      </c>
      <c r="AB1361" s="3" t="str">
        <f>IFERROR(VLOOKUP($C1361*1,Lookups!$H:$N,4,FALSE),"")</f>
        <v>Dinner</v>
      </c>
      <c r="AC1361" s="3" t="str">
        <f>IFERROR(VLOOKUP($C1361*1,Lookups!$H:$N,5,FALSE),"")</f>
        <v>Other</v>
      </c>
      <c r="AD1361" s="3" t="str">
        <f>IFERROR(VLOOKUP($C1361*1,Lookups!$H:$N,6,FALSE),"")</f>
        <v>Bev</v>
      </c>
      <c r="AE1361" s="3" t="str">
        <f>IFERROR(VLOOKUP($C1361*1,Lookups!$H:$N,7,FALSE),"")</f>
        <v>Liquor</v>
      </c>
      <c r="AF1361" s="3" t="str">
        <f>VLOOKUP(B1361*1,Stores!$A:$C,3,FALSE)</f>
        <v>DFG</v>
      </c>
    </row>
    <row r="1362" spans="1:32">
      <c r="A1362" s="3" t="s">
        <v>917</v>
      </c>
      <c r="B1362" s="3" t="s">
        <v>954</v>
      </c>
      <c r="C1362" s="3">
        <v>999241</v>
      </c>
      <c r="D1362" s="3" t="s">
        <v>918</v>
      </c>
      <c r="E1362" s="3" t="s">
        <v>593</v>
      </c>
      <c r="F1362" s="3">
        <v>2016</v>
      </c>
      <c r="G1362" s="164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56.356999999999992</v>
      </c>
      <c r="T1362" s="3">
        <v>0</v>
      </c>
      <c r="U1362" s="3">
        <v>56.356999999999992</v>
      </c>
      <c r="V1362" s="163">
        <f ca="1">SUM(INDIRECT(Inputs!$C$11&amp;ROW()&amp;":"&amp;Inputs!$C$12&amp;ROW()))</f>
        <v>0</v>
      </c>
      <c r="W1362" s="163">
        <f ca="1">SUM(INDIRECT(Inputs!$C$13&amp;ROW()&amp;":"&amp;Inputs!$C$14&amp;ROW()))</f>
        <v>0</v>
      </c>
      <c r="X1362" s="3" t="str">
        <f>IF(COUNTIFS(Lookups!$A:$A,C1362)=1,"Gross Sales","")</f>
        <v/>
      </c>
      <c r="Y1362" s="3" t="str">
        <f>IF(COUNTIFS(Lookups!$D:$D,C1362)=1,"Bar Sales","")</f>
        <v/>
      </c>
      <c r="Z1362" s="3" t="str">
        <f>IFERROR(VLOOKUP(C1362*1,Lookups!$D:$F,3,FALSE),"")</f>
        <v/>
      </c>
      <c r="AA1362" s="3" t="str">
        <f>IFERROR(VLOOKUP($C1362*1,Lookups!$H:$N,3,FALSE),"")</f>
        <v>Sales</v>
      </c>
      <c r="AB1362" s="3" t="str">
        <f>IFERROR(VLOOKUP($C1362*1,Lookups!$H:$N,4,FALSE),"")</f>
        <v>Dinner</v>
      </c>
      <c r="AC1362" s="3" t="str">
        <f>IFERROR(VLOOKUP($C1362*1,Lookups!$H:$N,5,FALSE),"")</f>
        <v>Other</v>
      </c>
      <c r="AD1362" s="3" t="str">
        <f>IFERROR(VLOOKUP($C1362*1,Lookups!$H:$N,6,FALSE),"")</f>
        <v>Bev</v>
      </c>
      <c r="AE1362" s="3" t="str">
        <f>IFERROR(VLOOKUP($C1362*1,Lookups!$H:$N,7,FALSE),"")</f>
        <v>Liquor</v>
      </c>
      <c r="AF1362" s="3" t="str">
        <f>VLOOKUP(B1362*1,Stores!$A:$C,3,FALSE)</f>
        <v>DFG</v>
      </c>
    </row>
    <row r="1363" spans="1:32">
      <c r="A1363" s="3" t="s">
        <v>917</v>
      </c>
      <c r="B1363" s="3" t="s">
        <v>919</v>
      </c>
      <c r="C1363" s="3">
        <v>999248</v>
      </c>
      <c r="D1363" s="3" t="s">
        <v>918</v>
      </c>
      <c r="E1363" s="3" t="s">
        <v>621</v>
      </c>
      <c r="F1363" s="3">
        <v>2016</v>
      </c>
      <c r="G1363" s="164">
        <v>0</v>
      </c>
      <c r="H1363" s="3">
        <v>15.62344</v>
      </c>
      <c r="I1363" s="3">
        <v>-5.6501899999999994</v>
      </c>
      <c r="J1363" s="3">
        <v>0</v>
      </c>
      <c r="K1363" s="3">
        <v>34.655249999999995</v>
      </c>
      <c r="L1363" s="3">
        <v>10.629359999999998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55.257859999999994</v>
      </c>
      <c r="V1363" s="163">
        <f ca="1">SUM(INDIRECT(Inputs!$C$11&amp;ROW()&amp;":"&amp;Inputs!$C$12&amp;ROW()))</f>
        <v>0</v>
      </c>
      <c r="W1363" s="163">
        <f ca="1">SUM(INDIRECT(Inputs!$C$13&amp;ROW()&amp;":"&amp;Inputs!$C$14&amp;ROW()))</f>
        <v>55.257859999999994</v>
      </c>
      <c r="X1363" s="3" t="str">
        <f>IF(COUNTIFS(Lookups!$A:$A,C1363)=1,"Gross Sales","")</f>
        <v/>
      </c>
      <c r="Y1363" s="3" t="str">
        <f>IF(COUNTIFS(Lookups!$D:$D,C1363)=1,"Bar Sales","")</f>
        <v/>
      </c>
      <c r="Z1363" s="3" t="str">
        <f>IFERROR(VLOOKUP(C1363*1,Lookups!$D:$F,3,FALSE),"")</f>
        <v/>
      </c>
      <c r="AA1363" s="3" t="str">
        <f>IFERROR(VLOOKUP($C1363*1,Lookups!$H:$N,3,FALSE),"")</f>
        <v>Sales</v>
      </c>
      <c r="AB1363" s="3" t="str">
        <f>IFERROR(VLOOKUP($C1363*1,Lookups!$H:$N,4,FALSE),"")</f>
        <v>Lunch</v>
      </c>
      <c r="AC1363" s="3" t="str">
        <f>IFERROR(VLOOKUP($C1363*1,Lookups!$H:$N,5,FALSE),"")</f>
        <v>Dining room</v>
      </c>
      <c r="AD1363" s="3" t="str">
        <f>IFERROR(VLOOKUP($C1363*1,Lookups!$H:$N,6,FALSE),"")</f>
        <v>Bev</v>
      </c>
      <c r="AE1363" s="3" t="str">
        <f>IFERROR(VLOOKUP($C1363*1,Lookups!$H:$N,7,FALSE),"")</f>
        <v>Beer</v>
      </c>
      <c r="AF1363" s="3" t="str">
        <f>VLOOKUP(B1363*1,Stores!$A:$C,3,FALSE)</f>
        <v>DFDE</v>
      </c>
    </row>
    <row r="1364" spans="1:32">
      <c r="A1364" s="3" t="s">
        <v>917</v>
      </c>
      <c r="B1364" s="3" t="s">
        <v>920</v>
      </c>
      <c r="C1364" s="3">
        <v>999248</v>
      </c>
      <c r="D1364" s="3" t="s">
        <v>918</v>
      </c>
      <c r="E1364" s="3" t="s">
        <v>621</v>
      </c>
      <c r="F1364" s="3">
        <v>2016</v>
      </c>
      <c r="G1364" s="164">
        <v>0</v>
      </c>
      <c r="H1364" s="3">
        <v>11.20112</v>
      </c>
      <c r="I1364" s="3">
        <v>0</v>
      </c>
      <c r="J1364" s="3">
        <v>0</v>
      </c>
      <c r="K1364" s="3">
        <v>54.674549999999989</v>
      </c>
      <c r="L1364" s="3">
        <v>9.3725100000000001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78.472239999999999</v>
      </c>
      <c r="T1364" s="3">
        <v>124.33567999999998</v>
      </c>
      <c r="U1364" s="3">
        <v>278.05609999999996</v>
      </c>
      <c r="V1364" s="163">
        <f ca="1">SUM(INDIRECT(Inputs!$C$11&amp;ROW()&amp;":"&amp;Inputs!$C$12&amp;ROW()))</f>
        <v>0</v>
      </c>
      <c r="W1364" s="163">
        <f ca="1">SUM(INDIRECT(Inputs!$C$13&amp;ROW()&amp;":"&amp;Inputs!$C$14&amp;ROW()))</f>
        <v>75.248179999999991</v>
      </c>
      <c r="X1364" s="3" t="str">
        <f>IF(COUNTIFS(Lookups!$A:$A,C1364)=1,"Gross Sales","")</f>
        <v/>
      </c>
      <c r="Y1364" s="3" t="str">
        <f>IF(COUNTIFS(Lookups!$D:$D,C1364)=1,"Bar Sales","")</f>
        <v/>
      </c>
      <c r="Z1364" s="3" t="str">
        <f>IFERROR(VLOOKUP(C1364*1,Lookups!$D:$F,3,FALSE),"")</f>
        <v/>
      </c>
      <c r="AA1364" s="3" t="str">
        <f>IFERROR(VLOOKUP($C1364*1,Lookups!$H:$N,3,FALSE),"")</f>
        <v>Sales</v>
      </c>
      <c r="AB1364" s="3" t="str">
        <f>IFERROR(VLOOKUP($C1364*1,Lookups!$H:$N,4,FALSE),"")</f>
        <v>Lunch</v>
      </c>
      <c r="AC1364" s="3" t="str">
        <f>IFERROR(VLOOKUP($C1364*1,Lookups!$H:$N,5,FALSE),"")</f>
        <v>Dining room</v>
      </c>
      <c r="AD1364" s="3" t="str">
        <f>IFERROR(VLOOKUP($C1364*1,Lookups!$H:$N,6,FALSE),"")</f>
        <v>Bev</v>
      </c>
      <c r="AE1364" s="3" t="str">
        <f>IFERROR(VLOOKUP($C1364*1,Lookups!$H:$N,7,FALSE),"")</f>
        <v>Beer</v>
      </c>
      <c r="AF1364" s="3" t="str">
        <f>VLOOKUP(B1364*1,Stores!$A:$C,3,FALSE)</f>
        <v>DFDE</v>
      </c>
    </row>
    <row r="1365" spans="1:32">
      <c r="A1365" s="3" t="s">
        <v>917</v>
      </c>
      <c r="B1365" s="3" t="s">
        <v>921</v>
      </c>
      <c r="C1365" s="3">
        <v>999248</v>
      </c>
      <c r="D1365" s="3" t="s">
        <v>918</v>
      </c>
      <c r="E1365" s="3" t="s">
        <v>621</v>
      </c>
      <c r="F1365" s="3">
        <v>2016</v>
      </c>
      <c r="G1365" s="164">
        <v>0</v>
      </c>
      <c r="H1365" s="3">
        <v>236.14150000000001</v>
      </c>
      <c r="I1365" s="3">
        <v>399.04409999999996</v>
      </c>
      <c r="J1365" s="3">
        <v>368.43345000000005</v>
      </c>
      <c r="K1365" s="3">
        <v>412.07249999999999</v>
      </c>
      <c r="L1365" s="3">
        <v>279.95624999999995</v>
      </c>
      <c r="M1365" s="3">
        <v>195.86490000000001</v>
      </c>
      <c r="N1365" s="3">
        <v>193.29617999999996</v>
      </c>
      <c r="O1365" s="3">
        <v>87.02567999999998</v>
      </c>
      <c r="P1365" s="3">
        <v>221.67774999999997</v>
      </c>
      <c r="Q1365" s="3">
        <v>158.91574999999997</v>
      </c>
      <c r="R1365" s="3">
        <v>151.06874999999999</v>
      </c>
      <c r="S1365" s="3">
        <v>465.80624999999998</v>
      </c>
      <c r="T1365" s="3">
        <v>904.86514999999997</v>
      </c>
      <c r="U1365" s="3">
        <v>4074.1682100000003</v>
      </c>
      <c r="V1365" s="163">
        <f ca="1">SUM(INDIRECT(Inputs!$C$11&amp;ROW()&amp;":"&amp;Inputs!$C$12&amp;ROW()))</f>
        <v>158.91574999999997</v>
      </c>
      <c r="W1365" s="163">
        <f ca="1">SUM(INDIRECT(Inputs!$C$13&amp;ROW()&amp;":"&amp;Inputs!$C$14&amp;ROW()))</f>
        <v>2552.4280600000002</v>
      </c>
      <c r="X1365" s="3" t="str">
        <f>IF(COUNTIFS(Lookups!$A:$A,C1365)=1,"Gross Sales","")</f>
        <v/>
      </c>
      <c r="Y1365" s="3" t="str">
        <f>IF(COUNTIFS(Lookups!$D:$D,C1365)=1,"Bar Sales","")</f>
        <v/>
      </c>
      <c r="Z1365" s="3" t="str">
        <f>IFERROR(VLOOKUP(C1365*1,Lookups!$D:$F,3,FALSE),"")</f>
        <v/>
      </c>
      <c r="AA1365" s="3" t="str">
        <f>IFERROR(VLOOKUP($C1365*1,Lookups!$H:$N,3,FALSE),"")</f>
        <v>Sales</v>
      </c>
      <c r="AB1365" s="3" t="str">
        <f>IFERROR(VLOOKUP($C1365*1,Lookups!$H:$N,4,FALSE),"")</f>
        <v>Lunch</v>
      </c>
      <c r="AC1365" s="3" t="str">
        <f>IFERROR(VLOOKUP($C1365*1,Lookups!$H:$N,5,FALSE),"")</f>
        <v>Dining room</v>
      </c>
      <c r="AD1365" s="3" t="str">
        <f>IFERROR(VLOOKUP($C1365*1,Lookups!$H:$N,6,FALSE),"")</f>
        <v>Bev</v>
      </c>
      <c r="AE1365" s="3" t="str">
        <f>IFERROR(VLOOKUP($C1365*1,Lookups!$H:$N,7,FALSE),"")</f>
        <v>Beer</v>
      </c>
      <c r="AF1365" s="3" t="str">
        <f>VLOOKUP(B1365*1,Stores!$A:$C,3,FALSE)</f>
        <v>DFDE</v>
      </c>
    </row>
    <row r="1366" spans="1:32">
      <c r="A1366" s="3" t="s">
        <v>917</v>
      </c>
      <c r="B1366" s="3" t="s">
        <v>922</v>
      </c>
      <c r="C1366" s="3">
        <v>999248</v>
      </c>
      <c r="D1366" s="3" t="s">
        <v>918</v>
      </c>
      <c r="E1366" s="3" t="s">
        <v>621</v>
      </c>
      <c r="F1366" s="3">
        <v>2016</v>
      </c>
      <c r="G1366" s="164">
        <v>0</v>
      </c>
      <c r="H1366" s="3">
        <v>3.6959999999999997</v>
      </c>
      <c r="I1366" s="3">
        <v>54.264000000000003</v>
      </c>
      <c r="J1366" s="3">
        <v>4.032</v>
      </c>
      <c r="K1366" s="3">
        <v>80.367000000000004</v>
      </c>
      <c r="L1366" s="3">
        <v>82.899179999999987</v>
      </c>
      <c r="M1366" s="3">
        <v>0</v>
      </c>
      <c r="N1366" s="3">
        <v>22.957549999999998</v>
      </c>
      <c r="O1366" s="3">
        <v>21.238</v>
      </c>
      <c r="P1366" s="3">
        <v>0</v>
      </c>
      <c r="Q1366" s="3">
        <v>0</v>
      </c>
      <c r="R1366" s="3">
        <v>0</v>
      </c>
      <c r="S1366" s="3">
        <v>65.92949999999999</v>
      </c>
      <c r="T1366" s="3">
        <v>0</v>
      </c>
      <c r="U1366" s="3">
        <v>335.38322999999991</v>
      </c>
      <c r="V1366" s="163">
        <f ca="1">SUM(INDIRECT(Inputs!$C$11&amp;ROW()&amp;":"&amp;Inputs!$C$12&amp;ROW()))</f>
        <v>0</v>
      </c>
      <c r="W1366" s="163">
        <f ca="1">SUM(INDIRECT(Inputs!$C$13&amp;ROW()&amp;":"&amp;Inputs!$C$14&amp;ROW()))</f>
        <v>269.45372999999995</v>
      </c>
      <c r="X1366" s="3" t="str">
        <f>IF(COUNTIFS(Lookups!$A:$A,C1366)=1,"Gross Sales","")</f>
        <v/>
      </c>
      <c r="Y1366" s="3" t="str">
        <f>IF(COUNTIFS(Lookups!$D:$D,C1366)=1,"Bar Sales","")</f>
        <v/>
      </c>
      <c r="Z1366" s="3" t="str">
        <f>IFERROR(VLOOKUP(C1366*1,Lookups!$D:$F,3,FALSE),"")</f>
        <v/>
      </c>
      <c r="AA1366" s="3" t="str">
        <f>IFERROR(VLOOKUP($C1366*1,Lookups!$H:$N,3,FALSE),"")</f>
        <v>Sales</v>
      </c>
      <c r="AB1366" s="3" t="str">
        <f>IFERROR(VLOOKUP($C1366*1,Lookups!$H:$N,4,FALSE),"")</f>
        <v>Lunch</v>
      </c>
      <c r="AC1366" s="3" t="str">
        <f>IFERROR(VLOOKUP($C1366*1,Lookups!$H:$N,5,FALSE),"")</f>
        <v>Dining room</v>
      </c>
      <c r="AD1366" s="3" t="str">
        <f>IFERROR(VLOOKUP($C1366*1,Lookups!$H:$N,6,FALSE),"")</f>
        <v>Bev</v>
      </c>
      <c r="AE1366" s="3" t="str">
        <f>IFERROR(VLOOKUP($C1366*1,Lookups!$H:$N,7,FALSE),"")</f>
        <v>Beer</v>
      </c>
      <c r="AF1366" s="3" t="str">
        <f>VLOOKUP(B1366*1,Stores!$A:$C,3,FALSE)</f>
        <v>DFDE</v>
      </c>
    </row>
    <row r="1367" spans="1:32">
      <c r="A1367" s="3" t="s">
        <v>917</v>
      </c>
      <c r="B1367" s="3" t="s">
        <v>923</v>
      </c>
      <c r="C1367" s="3">
        <v>999248</v>
      </c>
      <c r="D1367" s="3" t="s">
        <v>918</v>
      </c>
      <c r="E1367" s="3" t="s">
        <v>621</v>
      </c>
      <c r="F1367" s="3">
        <v>2016</v>
      </c>
      <c r="G1367" s="164">
        <v>0</v>
      </c>
      <c r="H1367" s="3">
        <v>218.31263999999996</v>
      </c>
      <c r="I1367" s="3">
        <v>373.91298</v>
      </c>
      <c r="J1367" s="3">
        <v>297.04751999999996</v>
      </c>
      <c r="K1367" s="3">
        <v>208.73040999999998</v>
      </c>
      <c r="L1367" s="3">
        <v>372.17564999999991</v>
      </c>
      <c r="M1367" s="3">
        <v>304.12164999999999</v>
      </c>
      <c r="N1367" s="3">
        <v>302.11369999999999</v>
      </c>
      <c r="O1367" s="3">
        <v>244.77599999999998</v>
      </c>
      <c r="P1367" s="3">
        <v>296.21087999999997</v>
      </c>
      <c r="Q1367" s="3">
        <v>247.08879999999999</v>
      </c>
      <c r="R1367" s="3">
        <v>304.79232000000002</v>
      </c>
      <c r="S1367" s="3">
        <v>254.65440000000001</v>
      </c>
      <c r="T1367" s="3">
        <v>357.06762000000003</v>
      </c>
      <c r="U1367" s="3">
        <v>3781.0045700000001</v>
      </c>
      <c r="V1367" s="163">
        <f ca="1">SUM(INDIRECT(Inputs!$C$11&amp;ROW()&amp;":"&amp;Inputs!$C$12&amp;ROW()))</f>
        <v>247.08879999999999</v>
      </c>
      <c r="W1367" s="163">
        <f ca="1">SUM(INDIRECT(Inputs!$C$13&amp;ROW()&amp;":"&amp;Inputs!$C$14&amp;ROW()))</f>
        <v>2864.4902299999999</v>
      </c>
      <c r="X1367" s="3" t="str">
        <f>IF(COUNTIFS(Lookups!$A:$A,C1367)=1,"Gross Sales","")</f>
        <v/>
      </c>
      <c r="Y1367" s="3" t="str">
        <f>IF(COUNTIFS(Lookups!$D:$D,C1367)=1,"Bar Sales","")</f>
        <v/>
      </c>
      <c r="Z1367" s="3" t="str">
        <f>IFERROR(VLOOKUP(C1367*1,Lookups!$D:$F,3,FALSE),"")</f>
        <v/>
      </c>
      <c r="AA1367" s="3" t="str">
        <f>IFERROR(VLOOKUP($C1367*1,Lookups!$H:$N,3,FALSE),"")</f>
        <v>Sales</v>
      </c>
      <c r="AB1367" s="3" t="str">
        <f>IFERROR(VLOOKUP($C1367*1,Lookups!$H:$N,4,FALSE),"")</f>
        <v>Lunch</v>
      </c>
      <c r="AC1367" s="3" t="str">
        <f>IFERROR(VLOOKUP($C1367*1,Lookups!$H:$N,5,FALSE),"")</f>
        <v>Dining room</v>
      </c>
      <c r="AD1367" s="3" t="str">
        <f>IFERROR(VLOOKUP($C1367*1,Lookups!$H:$N,6,FALSE),"")</f>
        <v>Bev</v>
      </c>
      <c r="AE1367" s="3" t="str">
        <f>IFERROR(VLOOKUP($C1367*1,Lookups!$H:$N,7,FALSE),"")</f>
        <v>Beer</v>
      </c>
      <c r="AF1367" s="3" t="str">
        <f>VLOOKUP(B1367*1,Stores!$A:$C,3,FALSE)</f>
        <v>DFDE</v>
      </c>
    </row>
    <row r="1368" spans="1:32">
      <c r="A1368" s="3" t="s">
        <v>917</v>
      </c>
      <c r="B1368" s="3" t="s">
        <v>924</v>
      </c>
      <c r="C1368" s="3">
        <v>999248</v>
      </c>
      <c r="D1368" s="3" t="s">
        <v>918</v>
      </c>
      <c r="E1368" s="3" t="s">
        <v>621</v>
      </c>
      <c r="F1368" s="3">
        <v>2016</v>
      </c>
      <c r="G1368" s="164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74.287850000000006</v>
      </c>
      <c r="Q1368" s="3">
        <v>152.33903999999998</v>
      </c>
      <c r="R1368" s="3">
        <v>82.470289999999991</v>
      </c>
      <c r="S1368" s="3">
        <v>155.63015999999999</v>
      </c>
      <c r="T1368" s="3">
        <v>303.66546</v>
      </c>
      <c r="U1368" s="3">
        <v>768.39279999999997</v>
      </c>
      <c r="V1368" s="163">
        <f ca="1">SUM(INDIRECT(Inputs!$C$11&amp;ROW()&amp;":"&amp;Inputs!$C$12&amp;ROW()))</f>
        <v>152.33903999999998</v>
      </c>
      <c r="W1368" s="163">
        <f ca="1">SUM(INDIRECT(Inputs!$C$13&amp;ROW()&amp;":"&amp;Inputs!$C$14&amp;ROW()))</f>
        <v>226.62689</v>
      </c>
      <c r="X1368" s="3" t="str">
        <f>IF(COUNTIFS(Lookups!$A:$A,C1368)=1,"Gross Sales","")</f>
        <v/>
      </c>
      <c r="Y1368" s="3" t="str">
        <f>IF(COUNTIFS(Lookups!$D:$D,C1368)=1,"Bar Sales","")</f>
        <v/>
      </c>
      <c r="Z1368" s="3" t="str">
        <f>IFERROR(VLOOKUP(C1368*1,Lookups!$D:$F,3,FALSE),"")</f>
        <v/>
      </c>
      <c r="AA1368" s="3" t="str">
        <f>IFERROR(VLOOKUP($C1368*1,Lookups!$H:$N,3,FALSE),"")</f>
        <v>Sales</v>
      </c>
      <c r="AB1368" s="3" t="str">
        <f>IFERROR(VLOOKUP($C1368*1,Lookups!$H:$N,4,FALSE),"")</f>
        <v>Lunch</v>
      </c>
      <c r="AC1368" s="3" t="str">
        <f>IFERROR(VLOOKUP($C1368*1,Lookups!$H:$N,5,FALSE),"")</f>
        <v>Dining room</v>
      </c>
      <c r="AD1368" s="3" t="str">
        <f>IFERROR(VLOOKUP($C1368*1,Lookups!$H:$N,6,FALSE),"")</f>
        <v>Bev</v>
      </c>
      <c r="AE1368" s="3" t="str">
        <f>IFERROR(VLOOKUP($C1368*1,Lookups!$H:$N,7,FALSE),"")</f>
        <v>Beer</v>
      </c>
      <c r="AF1368" s="3" t="str">
        <f>VLOOKUP(B1368*1,Stores!$A:$C,3,FALSE)</f>
        <v>DFDE</v>
      </c>
    </row>
    <row r="1369" spans="1:32">
      <c r="A1369" s="3" t="s">
        <v>917</v>
      </c>
      <c r="B1369" s="3" t="s">
        <v>925</v>
      </c>
      <c r="C1369" s="3">
        <v>999248</v>
      </c>
      <c r="D1369" s="3" t="s">
        <v>918</v>
      </c>
      <c r="E1369" s="3" t="s">
        <v>621</v>
      </c>
      <c r="F1369" s="3">
        <v>2016</v>
      </c>
      <c r="G1369" s="164">
        <v>0</v>
      </c>
      <c r="H1369" s="3">
        <v>53.508000000000003</v>
      </c>
      <c r="I1369" s="3">
        <v>59.78</v>
      </c>
      <c r="J1369" s="3">
        <v>8.5469999999999988</v>
      </c>
      <c r="K1369" s="3">
        <v>0</v>
      </c>
      <c r="L1369" s="3">
        <v>11.375</v>
      </c>
      <c r="M1369" s="3">
        <v>0</v>
      </c>
      <c r="N1369" s="3">
        <v>0</v>
      </c>
      <c r="O1369" s="3">
        <v>0</v>
      </c>
      <c r="P1369" s="3">
        <v>0</v>
      </c>
      <c r="Q1369" s="3">
        <v>4.1649999999999991</v>
      </c>
      <c r="R1369" s="3">
        <v>3.3319999999999999</v>
      </c>
      <c r="S1369" s="3">
        <v>28.084</v>
      </c>
      <c r="T1369" s="3">
        <v>4.5569999999999995</v>
      </c>
      <c r="U1369" s="3">
        <v>173.34799999999998</v>
      </c>
      <c r="V1369" s="163">
        <f ca="1">SUM(INDIRECT(Inputs!$C$11&amp;ROW()&amp;":"&amp;Inputs!$C$12&amp;ROW()))</f>
        <v>4.1649999999999991</v>
      </c>
      <c r="W1369" s="163">
        <f ca="1">SUM(INDIRECT(Inputs!$C$13&amp;ROW()&amp;":"&amp;Inputs!$C$14&amp;ROW()))</f>
        <v>137.375</v>
      </c>
      <c r="X1369" s="3" t="str">
        <f>IF(COUNTIFS(Lookups!$A:$A,C1369)=1,"Gross Sales","")</f>
        <v/>
      </c>
      <c r="Y1369" s="3" t="str">
        <f>IF(COUNTIFS(Lookups!$D:$D,C1369)=1,"Bar Sales","")</f>
        <v/>
      </c>
      <c r="Z1369" s="3" t="str">
        <f>IFERROR(VLOOKUP(C1369*1,Lookups!$D:$F,3,FALSE),"")</f>
        <v/>
      </c>
      <c r="AA1369" s="3" t="str">
        <f>IFERROR(VLOOKUP($C1369*1,Lookups!$H:$N,3,FALSE),"")</f>
        <v>Sales</v>
      </c>
      <c r="AB1369" s="3" t="str">
        <f>IFERROR(VLOOKUP($C1369*1,Lookups!$H:$N,4,FALSE),"")</f>
        <v>Lunch</v>
      </c>
      <c r="AC1369" s="3" t="str">
        <f>IFERROR(VLOOKUP($C1369*1,Lookups!$H:$N,5,FALSE),"")</f>
        <v>Dining room</v>
      </c>
      <c r="AD1369" s="3" t="str">
        <f>IFERROR(VLOOKUP($C1369*1,Lookups!$H:$N,6,FALSE),"")</f>
        <v>Bev</v>
      </c>
      <c r="AE1369" s="3" t="str">
        <f>IFERROR(VLOOKUP($C1369*1,Lookups!$H:$N,7,FALSE),"")</f>
        <v>Beer</v>
      </c>
      <c r="AF1369" s="3" t="str">
        <f>VLOOKUP(B1369*1,Stores!$A:$C,3,FALSE)</f>
        <v>DFDE</v>
      </c>
    </row>
    <row r="1370" spans="1:32">
      <c r="A1370" s="3" t="s">
        <v>917</v>
      </c>
      <c r="B1370" s="3" t="s">
        <v>926</v>
      </c>
      <c r="C1370" s="3">
        <v>999248</v>
      </c>
      <c r="D1370" s="3" t="s">
        <v>918</v>
      </c>
      <c r="E1370" s="3" t="s">
        <v>621</v>
      </c>
      <c r="F1370" s="3">
        <v>2016</v>
      </c>
      <c r="G1370" s="164">
        <v>0</v>
      </c>
      <c r="H1370" s="3">
        <v>1135.106</v>
      </c>
      <c r="I1370" s="3">
        <v>1004.192</v>
      </c>
      <c r="J1370" s="3">
        <v>1052.1489999999999</v>
      </c>
      <c r="K1370" s="3">
        <v>1218.9379999999999</v>
      </c>
      <c r="L1370" s="3">
        <v>1255.9119999999998</v>
      </c>
      <c r="M1370" s="3">
        <v>1046.4090000000001</v>
      </c>
      <c r="N1370" s="3">
        <v>1330.7279999999998</v>
      </c>
      <c r="O1370" s="3">
        <v>948.67499999999995</v>
      </c>
      <c r="P1370" s="3">
        <v>1232.665</v>
      </c>
      <c r="Q1370" s="3">
        <v>1325.9960000000001</v>
      </c>
      <c r="R1370" s="3">
        <v>1143.415</v>
      </c>
      <c r="S1370" s="3">
        <v>1753.2864999999999</v>
      </c>
      <c r="T1370" s="3">
        <v>2520.9764999999998</v>
      </c>
      <c r="U1370" s="3">
        <v>16968.447999999997</v>
      </c>
      <c r="V1370" s="163">
        <f ca="1">SUM(INDIRECT(Inputs!$C$11&amp;ROW()&amp;":"&amp;Inputs!$C$12&amp;ROW()))</f>
        <v>1325.9960000000001</v>
      </c>
      <c r="W1370" s="163">
        <f ca="1">SUM(INDIRECT(Inputs!$C$13&amp;ROW()&amp;":"&amp;Inputs!$C$14&amp;ROW()))</f>
        <v>11550.769999999997</v>
      </c>
      <c r="X1370" s="3" t="str">
        <f>IF(COUNTIFS(Lookups!$A:$A,C1370)=1,"Gross Sales","")</f>
        <v/>
      </c>
      <c r="Y1370" s="3" t="str">
        <f>IF(COUNTIFS(Lookups!$D:$D,C1370)=1,"Bar Sales","")</f>
        <v/>
      </c>
      <c r="Z1370" s="3" t="str">
        <f>IFERROR(VLOOKUP(C1370*1,Lookups!$D:$F,3,FALSE),"")</f>
        <v/>
      </c>
      <c r="AA1370" s="3" t="str">
        <f>IFERROR(VLOOKUP($C1370*1,Lookups!$H:$N,3,FALSE),"")</f>
        <v>Sales</v>
      </c>
      <c r="AB1370" s="3" t="str">
        <f>IFERROR(VLOOKUP($C1370*1,Lookups!$H:$N,4,FALSE),"")</f>
        <v>Lunch</v>
      </c>
      <c r="AC1370" s="3" t="str">
        <f>IFERROR(VLOOKUP($C1370*1,Lookups!$H:$N,5,FALSE),"")</f>
        <v>Dining room</v>
      </c>
      <c r="AD1370" s="3" t="str">
        <f>IFERROR(VLOOKUP($C1370*1,Lookups!$H:$N,6,FALSE),"")</f>
        <v>Bev</v>
      </c>
      <c r="AE1370" s="3" t="str">
        <f>IFERROR(VLOOKUP($C1370*1,Lookups!$H:$N,7,FALSE),"")</f>
        <v>Beer</v>
      </c>
      <c r="AF1370" s="3" t="str">
        <f>VLOOKUP(B1370*1,Stores!$A:$C,3,FALSE)</f>
        <v>DFDE</v>
      </c>
    </row>
    <row r="1371" spans="1:32">
      <c r="A1371" s="3" t="s">
        <v>917</v>
      </c>
      <c r="B1371" s="3" t="s">
        <v>927</v>
      </c>
      <c r="C1371" s="3">
        <v>999248</v>
      </c>
      <c r="D1371" s="3" t="s">
        <v>918</v>
      </c>
      <c r="E1371" s="3" t="s">
        <v>621</v>
      </c>
      <c r="F1371" s="3">
        <v>2016</v>
      </c>
      <c r="G1371" s="164">
        <v>0</v>
      </c>
      <c r="H1371" s="3">
        <v>412.50474999999994</v>
      </c>
      <c r="I1371" s="3">
        <v>498.88124999999997</v>
      </c>
      <c r="J1371" s="3">
        <v>734.95799999999997</v>
      </c>
      <c r="K1371" s="3">
        <v>724.64</v>
      </c>
      <c r="L1371" s="3">
        <v>856.8</v>
      </c>
      <c r="M1371" s="3">
        <v>902.8895399999999</v>
      </c>
      <c r="N1371" s="3">
        <v>437.47199999999998</v>
      </c>
      <c r="O1371" s="3">
        <v>618.42899999999986</v>
      </c>
      <c r="P1371" s="3">
        <v>762.34374999999989</v>
      </c>
      <c r="Q1371" s="3">
        <v>614.86424999999997</v>
      </c>
      <c r="R1371" s="3">
        <v>485.88749999999999</v>
      </c>
      <c r="S1371" s="3">
        <v>540.47699999999998</v>
      </c>
      <c r="T1371" s="3">
        <v>1686.3839999999998</v>
      </c>
      <c r="U1371" s="3">
        <v>9276.531039999998</v>
      </c>
      <c r="V1371" s="163">
        <f ca="1">SUM(INDIRECT(Inputs!$C$11&amp;ROW()&amp;":"&amp;Inputs!$C$12&amp;ROW()))</f>
        <v>614.86424999999997</v>
      </c>
      <c r="W1371" s="163">
        <f ca="1">SUM(INDIRECT(Inputs!$C$13&amp;ROW()&amp;":"&amp;Inputs!$C$14&amp;ROW()))</f>
        <v>6563.7825399999992</v>
      </c>
      <c r="X1371" s="3" t="str">
        <f>IF(COUNTIFS(Lookups!$A:$A,C1371)=1,"Gross Sales","")</f>
        <v/>
      </c>
      <c r="Y1371" s="3" t="str">
        <f>IF(COUNTIFS(Lookups!$D:$D,C1371)=1,"Bar Sales","")</f>
        <v/>
      </c>
      <c r="Z1371" s="3" t="str">
        <f>IFERROR(VLOOKUP(C1371*1,Lookups!$D:$F,3,FALSE),"")</f>
        <v/>
      </c>
      <c r="AA1371" s="3" t="str">
        <f>IFERROR(VLOOKUP($C1371*1,Lookups!$H:$N,3,FALSE),"")</f>
        <v>Sales</v>
      </c>
      <c r="AB1371" s="3" t="str">
        <f>IFERROR(VLOOKUP($C1371*1,Lookups!$H:$N,4,FALSE),"")</f>
        <v>Lunch</v>
      </c>
      <c r="AC1371" s="3" t="str">
        <f>IFERROR(VLOOKUP($C1371*1,Lookups!$H:$N,5,FALSE),"")</f>
        <v>Dining room</v>
      </c>
      <c r="AD1371" s="3" t="str">
        <f>IFERROR(VLOOKUP($C1371*1,Lookups!$H:$N,6,FALSE),"")</f>
        <v>Bev</v>
      </c>
      <c r="AE1371" s="3" t="str">
        <f>IFERROR(VLOOKUP($C1371*1,Lookups!$H:$N,7,FALSE),"")</f>
        <v>Beer</v>
      </c>
      <c r="AF1371" s="3" t="str">
        <f>VLOOKUP(B1371*1,Stores!$A:$C,3,FALSE)</f>
        <v>DFDE</v>
      </c>
    </row>
    <row r="1372" spans="1:32">
      <c r="A1372" s="3" t="s">
        <v>917</v>
      </c>
      <c r="B1372" s="3" t="s">
        <v>928</v>
      </c>
      <c r="C1372" s="3">
        <v>999248</v>
      </c>
      <c r="D1372" s="3" t="s">
        <v>918</v>
      </c>
      <c r="E1372" s="3" t="s">
        <v>621</v>
      </c>
      <c r="F1372" s="3">
        <v>2016</v>
      </c>
      <c r="G1372" s="164">
        <v>0</v>
      </c>
      <c r="H1372" s="3">
        <v>-5.3125799999999996</v>
      </c>
      <c r="I1372" s="3">
        <v>0</v>
      </c>
      <c r="J1372" s="3">
        <v>0</v>
      </c>
      <c r="K1372" s="3">
        <v>2.4228399999999999</v>
      </c>
      <c r="L1372" s="3">
        <v>15.57976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12.690020000000001</v>
      </c>
      <c r="V1372" s="163">
        <f ca="1">SUM(INDIRECT(Inputs!$C$11&amp;ROW()&amp;":"&amp;Inputs!$C$12&amp;ROW()))</f>
        <v>0</v>
      </c>
      <c r="W1372" s="163">
        <f ca="1">SUM(INDIRECT(Inputs!$C$13&amp;ROW()&amp;":"&amp;Inputs!$C$14&amp;ROW()))</f>
        <v>12.690020000000001</v>
      </c>
      <c r="X1372" s="3" t="str">
        <f>IF(COUNTIFS(Lookups!$A:$A,C1372)=1,"Gross Sales","")</f>
        <v/>
      </c>
      <c r="Y1372" s="3" t="str">
        <f>IF(COUNTIFS(Lookups!$D:$D,C1372)=1,"Bar Sales","")</f>
        <v/>
      </c>
      <c r="Z1372" s="3" t="str">
        <f>IFERROR(VLOOKUP(C1372*1,Lookups!$D:$F,3,FALSE),"")</f>
        <v/>
      </c>
      <c r="AA1372" s="3" t="str">
        <f>IFERROR(VLOOKUP($C1372*1,Lookups!$H:$N,3,FALSE),"")</f>
        <v>Sales</v>
      </c>
      <c r="AB1372" s="3" t="str">
        <f>IFERROR(VLOOKUP($C1372*1,Lookups!$H:$N,4,FALSE),"")</f>
        <v>Lunch</v>
      </c>
      <c r="AC1372" s="3" t="str">
        <f>IFERROR(VLOOKUP($C1372*1,Lookups!$H:$N,5,FALSE),"")</f>
        <v>Dining room</v>
      </c>
      <c r="AD1372" s="3" t="str">
        <f>IFERROR(VLOOKUP($C1372*1,Lookups!$H:$N,6,FALSE),"")</f>
        <v>Bev</v>
      </c>
      <c r="AE1372" s="3" t="str">
        <f>IFERROR(VLOOKUP($C1372*1,Lookups!$H:$N,7,FALSE),"")</f>
        <v>Beer</v>
      </c>
      <c r="AF1372" s="3" t="str">
        <f>VLOOKUP(B1372*1,Stores!$A:$C,3,FALSE)</f>
        <v>DFDE</v>
      </c>
    </row>
    <row r="1373" spans="1:32">
      <c r="A1373" s="3" t="s">
        <v>917</v>
      </c>
      <c r="B1373" s="3" t="s">
        <v>929</v>
      </c>
      <c r="C1373" s="3">
        <v>999248</v>
      </c>
      <c r="D1373" s="3" t="s">
        <v>918</v>
      </c>
      <c r="E1373" s="3" t="s">
        <v>621</v>
      </c>
      <c r="F1373" s="3">
        <v>2016</v>
      </c>
      <c r="G1373" s="164">
        <v>0</v>
      </c>
      <c r="H1373" s="3">
        <v>77.923999999999992</v>
      </c>
      <c r="I1373" s="3">
        <v>44.918999999999997</v>
      </c>
      <c r="J1373" s="3">
        <v>52.233999999999995</v>
      </c>
      <c r="K1373" s="3">
        <v>39.283999999999992</v>
      </c>
      <c r="L1373" s="3">
        <v>50.96</v>
      </c>
      <c r="M1373" s="3">
        <v>22.791999999999998</v>
      </c>
      <c r="N1373" s="3">
        <v>20.474999999999998</v>
      </c>
      <c r="O1373" s="3">
        <v>34.496000000000002</v>
      </c>
      <c r="P1373" s="3">
        <v>27.670999999999999</v>
      </c>
      <c r="Q1373" s="3">
        <v>22.350999999999999</v>
      </c>
      <c r="R1373" s="3">
        <v>37.012499999999996</v>
      </c>
      <c r="S1373" s="3">
        <v>114.11399999999999</v>
      </c>
      <c r="T1373" s="3">
        <v>188.5975</v>
      </c>
      <c r="U1373" s="3">
        <v>732.82999999999993</v>
      </c>
      <c r="V1373" s="163">
        <f ca="1">SUM(INDIRECT(Inputs!$C$11&amp;ROW()&amp;":"&amp;Inputs!$C$12&amp;ROW()))</f>
        <v>22.350999999999999</v>
      </c>
      <c r="W1373" s="163">
        <f ca="1">SUM(INDIRECT(Inputs!$C$13&amp;ROW()&amp;":"&amp;Inputs!$C$14&amp;ROW()))</f>
        <v>393.10599999999994</v>
      </c>
      <c r="X1373" s="3" t="str">
        <f>IF(COUNTIFS(Lookups!$A:$A,C1373)=1,"Gross Sales","")</f>
        <v/>
      </c>
      <c r="Y1373" s="3" t="str">
        <f>IF(COUNTIFS(Lookups!$D:$D,C1373)=1,"Bar Sales","")</f>
        <v/>
      </c>
      <c r="Z1373" s="3" t="str">
        <f>IFERROR(VLOOKUP(C1373*1,Lookups!$D:$F,3,FALSE),"")</f>
        <v/>
      </c>
      <c r="AA1373" s="3" t="str">
        <f>IFERROR(VLOOKUP($C1373*1,Lookups!$H:$N,3,FALSE),"")</f>
        <v>Sales</v>
      </c>
      <c r="AB1373" s="3" t="str">
        <f>IFERROR(VLOOKUP($C1373*1,Lookups!$H:$N,4,FALSE),"")</f>
        <v>Lunch</v>
      </c>
      <c r="AC1373" s="3" t="str">
        <f>IFERROR(VLOOKUP($C1373*1,Lookups!$H:$N,5,FALSE),"")</f>
        <v>Dining room</v>
      </c>
      <c r="AD1373" s="3" t="str">
        <f>IFERROR(VLOOKUP($C1373*1,Lookups!$H:$N,6,FALSE),"")</f>
        <v>Bev</v>
      </c>
      <c r="AE1373" s="3" t="str">
        <f>IFERROR(VLOOKUP($C1373*1,Lookups!$H:$N,7,FALSE),"")</f>
        <v>Beer</v>
      </c>
      <c r="AF1373" s="3" t="str">
        <f>VLOOKUP(B1373*1,Stores!$A:$C,3,FALSE)</f>
        <v>DFDE</v>
      </c>
    </row>
    <row r="1374" spans="1:32">
      <c r="A1374" s="3" t="s">
        <v>917</v>
      </c>
      <c r="B1374" s="3" t="s">
        <v>930</v>
      </c>
      <c r="C1374" s="3">
        <v>999248</v>
      </c>
      <c r="D1374" s="3" t="s">
        <v>918</v>
      </c>
      <c r="E1374" s="3" t="s">
        <v>621</v>
      </c>
      <c r="F1374" s="3">
        <v>2016</v>
      </c>
      <c r="G1374" s="164">
        <v>0</v>
      </c>
      <c r="H1374" s="3">
        <v>190.11999999999998</v>
      </c>
      <c r="I1374" s="3">
        <v>207.87872000000002</v>
      </c>
      <c r="J1374" s="3">
        <v>381.27600000000001</v>
      </c>
      <c r="K1374" s="3">
        <v>333.2</v>
      </c>
      <c r="L1374" s="3">
        <v>289.19799999999998</v>
      </c>
      <c r="M1374" s="3">
        <v>117.39</v>
      </c>
      <c r="N1374" s="3">
        <v>253.869</v>
      </c>
      <c r="O1374" s="3">
        <v>206.41599999999997</v>
      </c>
      <c r="P1374" s="3">
        <v>179.816</v>
      </c>
      <c r="Q1374" s="3">
        <v>158.76</v>
      </c>
      <c r="R1374" s="3">
        <v>211.26987</v>
      </c>
      <c r="S1374" s="3">
        <v>257.44599999999997</v>
      </c>
      <c r="T1374" s="3">
        <v>538.38400000000001</v>
      </c>
      <c r="U1374" s="3">
        <v>3325.0235899999998</v>
      </c>
      <c r="V1374" s="163">
        <f ca="1">SUM(INDIRECT(Inputs!$C$11&amp;ROW()&amp;":"&amp;Inputs!$C$12&amp;ROW()))</f>
        <v>158.76</v>
      </c>
      <c r="W1374" s="163">
        <f ca="1">SUM(INDIRECT(Inputs!$C$13&amp;ROW()&amp;":"&amp;Inputs!$C$14&amp;ROW()))</f>
        <v>2317.9237199999998</v>
      </c>
      <c r="X1374" s="3" t="str">
        <f>IF(COUNTIFS(Lookups!$A:$A,C1374)=1,"Gross Sales","")</f>
        <v/>
      </c>
      <c r="Y1374" s="3" t="str">
        <f>IF(COUNTIFS(Lookups!$D:$D,C1374)=1,"Bar Sales","")</f>
        <v/>
      </c>
      <c r="Z1374" s="3" t="str">
        <f>IFERROR(VLOOKUP(C1374*1,Lookups!$D:$F,3,FALSE),"")</f>
        <v/>
      </c>
      <c r="AA1374" s="3" t="str">
        <f>IFERROR(VLOOKUP($C1374*1,Lookups!$H:$N,3,FALSE),"")</f>
        <v>Sales</v>
      </c>
      <c r="AB1374" s="3" t="str">
        <f>IFERROR(VLOOKUP($C1374*1,Lookups!$H:$N,4,FALSE),"")</f>
        <v>Lunch</v>
      </c>
      <c r="AC1374" s="3" t="str">
        <f>IFERROR(VLOOKUP($C1374*1,Lookups!$H:$N,5,FALSE),"")</f>
        <v>Dining room</v>
      </c>
      <c r="AD1374" s="3" t="str">
        <f>IFERROR(VLOOKUP($C1374*1,Lookups!$H:$N,6,FALSE),"")</f>
        <v>Bev</v>
      </c>
      <c r="AE1374" s="3" t="str">
        <f>IFERROR(VLOOKUP($C1374*1,Lookups!$H:$N,7,FALSE),"")</f>
        <v>Beer</v>
      </c>
      <c r="AF1374" s="3" t="str">
        <f>VLOOKUP(B1374*1,Stores!$A:$C,3,FALSE)</f>
        <v>DFDE</v>
      </c>
    </row>
    <row r="1375" spans="1:32">
      <c r="A1375" s="3" t="s">
        <v>917</v>
      </c>
      <c r="B1375" s="3" t="s">
        <v>931</v>
      </c>
      <c r="C1375" s="3">
        <v>999248</v>
      </c>
      <c r="D1375" s="3" t="s">
        <v>918</v>
      </c>
      <c r="E1375" s="3" t="s">
        <v>621</v>
      </c>
      <c r="F1375" s="3">
        <v>2016</v>
      </c>
      <c r="G1375" s="164">
        <v>0</v>
      </c>
      <c r="H1375" s="3">
        <v>212.32575</v>
      </c>
      <c r="I1375" s="3">
        <v>361.76699999999994</v>
      </c>
      <c r="J1375" s="3">
        <v>169.77099999999999</v>
      </c>
      <c r="K1375" s="3">
        <v>655.6833499999999</v>
      </c>
      <c r="L1375" s="3">
        <v>440.24399999999997</v>
      </c>
      <c r="M1375" s="3">
        <v>305.23807999999997</v>
      </c>
      <c r="N1375" s="3">
        <v>225.48749999999998</v>
      </c>
      <c r="O1375" s="3">
        <v>283.54199999999997</v>
      </c>
      <c r="P1375" s="3">
        <v>184.4255</v>
      </c>
      <c r="Q1375" s="3">
        <v>459.9</v>
      </c>
      <c r="R1375" s="3">
        <v>208.0386</v>
      </c>
      <c r="S1375" s="3">
        <v>429.52909999999997</v>
      </c>
      <c r="T1375" s="3">
        <v>1165.6990799999999</v>
      </c>
      <c r="U1375" s="3">
        <v>5101.650959999999</v>
      </c>
      <c r="V1375" s="163">
        <f ca="1">SUM(INDIRECT(Inputs!$C$11&amp;ROW()&amp;":"&amp;Inputs!$C$12&amp;ROW()))</f>
        <v>459.9</v>
      </c>
      <c r="W1375" s="163">
        <f ca="1">SUM(INDIRECT(Inputs!$C$13&amp;ROW()&amp;":"&amp;Inputs!$C$14&amp;ROW()))</f>
        <v>3298.3841799999996</v>
      </c>
      <c r="X1375" s="3" t="str">
        <f>IF(COUNTIFS(Lookups!$A:$A,C1375)=1,"Gross Sales","")</f>
        <v/>
      </c>
      <c r="Y1375" s="3" t="str">
        <f>IF(COUNTIFS(Lookups!$D:$D,C1375)=1,"Bar Sales","")</f>
        <v/>
      </c>
      <c r="Z1375" s="3" t="str">
        <f>IFERROR(VLOOKUP(C1375*1,Lookups!$D:$F,3,FALSE),"")</f>
        <v/>
      </c>
      <c r="AA1375" s="3" t="str">
        <f>IFERROR(VLOOKUP($C1375*1,Lookups!$H:$N,3,FALSE),"")</f>
        <v>Sales</v>
      </c>
      <c r="AB1375" s="3" t="str">
        <f>IFERROR(VLOOKUP($C1375*1,Lookups!$H:$N,4,FALSE),"")</f>
        <v>Lunch</v>
      </c>
      <c r="AC1375" s="3" t="str">
        <f>IFERROR(VLOOKUP($C1375*1,Lookups!$H:$N,5,FALSE),"")</f>
        <v>Dining room</v>
      </c>
      <c r="AD1375" s="3" t="str">
        <f>IFERROR(VLOOKUP($C1375*1,Lookups!$H:$N,6,FALSE),"")</f>
        <v>Bev</v>
      </c>
      <c r="AE1375" s="3" t="str">
        <f>IFERROR(VLOOKUP($C1375*1,Lookups!$H:$N,7,FALSE),"")</f>
        <v>Beer</v>
      </c>
      <c r="AF1375" s="3" t="str">
        <f>VLOOKUP(B1375*1,Stores!$A:$C,3,FALSE)</f>
        <v>DFDE</v>
      </c>
    </row>
    <row r="1376" spans="1:32">
      <c r="A1376" s="3" t="s">
        <v>917</v>
      </c>
      <c r="B1376" s="3" t="s">
        <v>932</v>
      </c>
      <c r="C1376" s="3">
        <v>999248</v>
      </c>
      <c r="D1376" s="3" t="s">
        <v>918</v>
      </c>
      <c r="E1376" s="3" t="s">
        <v>621</v>
      </c>
      <c r="F1376" s="3">
        <v>2016</v>
      </c>
      <c r="G1376" s="164">
        <v>0</v>
      </c>
      <c r="H1376" s="3">
        <v>2965.6200000000003</v>
      </c>
      <c r="I1376" s="3">
        <v>2176.7129999999997</v>
      </c>
      <c r="J1376" s="3">
        <v>2434.9079999999999</v>
      </c>
      <c r="K1376" s="3">
        <v>2736.1530000000002</v>
      </c>
      <c r="L1376" s="3">
        <v>1774.5839999999998</v>
      </c>
      <c r="M1376" s="3">
        <v>2304.61</v>
      </c>
      <c r="N1376" s="3">
        <v>1535.1428400000002</v>
      </c>
      <c r="O1376" s="3">
        <v>2486.4981400000001</v>
      </c>
      <c r="P1376" s="3">
        <v>1630.2719999999999</v>
      </c>
      <c r="Q1376" s="3">
        <v>1880.2</v>
      </c>
      <c r="R1376" s="3">
        <v>1863.2250000000001</v>
      </c>
      <c r="S1376" s="3">
        <v>2946.9439999999995</v>
      </c>
      <c r="T1376" s="3">
        <v>5718.5011800000011</v>
      </c>
      <c r="U1376" s="3">
        <v>32453.371160000002</v>
      </c>
      <c r="V1376" s="163">
        <f ca="1">SUM(INDIRECT(Inputs!$C$11&amp;ROW()&amp;":"&amp;Inputs!$C$12&amp;ROW()))</f>
        <v>1880.2</v>
      </c>
      <c r="W1376" s="163">
        <f ca="1">SUM(INDIRECT(Inputs!$C$13&amp;ROW()&amp;":"&amp;Inputs!$C$14&amp;ROW()))</f>
        <v>21924.700980000001</v>
      </c>
      <c r="X1376" s="3" t="str">
        <f>IF(COUNTIFS(Lookups!$A:$A,C1376)=1,"Gross Sales","")</f>
        <v/>
      </c>
      <c r="Y1376" s="3" t="str">
        <f>IF(COUNTIFS(Lookups!$D:$D,C1376)=1,"Bar Sales","")</f>
        <v/>
      </c>
      <c r="Z1376" s="3" t="str">
        <f>IFERROR(VLOOKUP(C1376*1,Lookups!$D:$F,3,FALSE),"")</f>
        <v/>
      </c>
      <c r="AA1376" s="3" t="str">
        <f>IFERROR(VLOOKUP($C1376*1,Lookups!$H:$N,3,FALSE),"")</f>
        <v>Sales</v>
      </c>
      <c r="AB1376" s="3" t="str">
        <f>IFERROR(VLOOKUP($C1376*1,Lookups!$H:$N,4,FALSE),"")</f>
        <v>Lunch</v>
      </c>
      <c r="AC1376" s="3" t="str">
        <f>IFERROR(VLOOKUP($C1376*1,Lookups!$H:$N,5,FALSE),"")</f>
        <v>Dining room</v>
      </c>
      <c r="AD1376" s="3" t="str">
        <f>IFERROR(VLOOKUP($C1376*1,Lookups!$H:$N,6,FALSE),"")</f>
        <v>Bev</v>
      </c>
      <c r="AE1376" s="3" t="str">
        <f>IFERROR(VLOOKUP($C1376*1,Lookups!$H:$N,7,FALSE),"")</f>
        <v>Beer</v>
      </c>
      <c r="AF1376" s="3" t="str">
        <f>VLOOKUP(B1376*1,Stores!$A:$C,3,FALSE)</f>
        <v>DFG</v>
      </c>
    </row>
    <row r="1377" spans="1:32">
      <c r="A1377" s="3" t="s">
        <v>917</v>
      </c>
      <c r="B1377" s="3" t="s">
        <v>933</v>
      </c>
      <c r="C1377" s="3">
        <v>999248</v>
      </c>
      <c r="D1377" s="3" t="s">
        <v>918</v>
      </c>
      <c r="E1377" s="3" t="s">
        <v>621</v>
      </c>
      <c r="F1377" s="3">
        <v>2016</v>
      </c>
      <c r="G1377" s="164">
        <v>0</v>
      </c>
      <c r="H1377" s="3">
        <v>584.89109000000008</v>
      </c>
      <c r="I1377" s="3">
        <v>527.58341999999993</v>
      </c>
      <c r="J1377" s="3">
        <v>376.28135999999995</v>
      </c>
      <c r="K1377" s="3">
        <v>455.18584999999996</v>
      </c>
      <c r="L1377" s="3">
        <v>313.46980000000002</v>
      </c>
      <c r="M1377" s="3">
        <v>330.21491999999995</v>
      </c>
      <c r="N1377" s="3">
        <v>386.31039999999996</v>
      </c>
      <c r="O1377" s="3">
        <v>376.20036999999996</v>
      </c>
      <c r="P1377" s="3">
        <v>416.61311999999998</v>
      </c>
      <c r="Q1377" s="3">
        <v>220.12031999999999</v>
      </c>
      <c r="R1377" s="3">
        <v>282.44411999999994</v>
      </c>
      <c r="S1377" s="3">
        <v>348.39342999999997</v>
      </c>
      <c r="T1377" s="3">
        <v>410.82950999999997</v>
      </c>
      <c r="U1377" s="3">
        <v>5028.5377099999987</v>
      </c>
      <c r="V1377" s="163">
        <f ca="1">SUM(INDIRECT(Inputs!$C$11&amp;ROW()&amp;":"&amp;Inputs!$C$12&amp;ROW()))</f>
        <v>220.12031999999999</v>
      </c>
      <c r="W1377" s="163">
        <f ca="1">SUM(INDIRECT(Inputs!$C$13&amp;ROW()&amp;":"&amp;Inputs!$C$14&amp;ROW()))</f>
        <v>3986.8706499999994</v>
      </c>
      <c r="X1377" s="3" t="str">
        <f>IF(COUNTIFS(Lookups!$A:$A,C1377)=1,"Gross Sales","")</f>
        <v/>
      </c>
      <c r="Y1377" s="3" t="str">
        <f>IF(COUNTIFS(Lookups!$D:$D,C1377)=1,"Bar Sales","")</f>
        <v/>
      </c>
      <c r="Z1377" s="3" t="str">
        <f>IFERROR(VLOOKUP(C1377*1,Lookups!$D:$F,3,FALSE),"")</f>
        <v/>
      </c>
      <c r="AA1377" s="3" t="str">
        <f>IFERROR(VLOOKUP($C1377*1,Lookups!$H:$N,3,FALSE),"")</f>
        <v>Sales</v>
      </c>
      <c r="AB1377" s="3" t="str">
        <f>IFERROR(VLOOKUP($C1377*1,Lookups!$H:$N,4,FALSE),"")</f>
        <v>Lunch</v>
      </c>
      <c r="AC1377" s="3" t="str">
        <f>IFERROR(VLOOKUP($C1377*1,Lookups!$H:$N,5,FALSE),"")</f>
        <v>Dining room</v>
      </c>
      <c r="AD1377" s="3" t="str">
        <f>IFERROR(VLOOKUP($C1377*1,Lookups!$H:$N,6,FALSE),"")</f>
        <v>Bev</v>
      </c>
      <c r="AE1377" s="3" t="str">
        <f>IFERROR(VLOOKUP($C1377*1,Lookups!$H:$N,7,FALSE),"")</f>
        <v>Beer</v>
      </c>
      <c r="AF1377" s="3" t="str">
        <f>VLOOKUP(B1377*1,Stores!$A:$C,3,FALSE)</f>
        <v>DFG</v>
      </c>
    </row>
    <row r="1378" spans="1:32">
      <c r="A1378" s="3" t="s">
        <v>917</v>
      </c>
      <c r="B1378" s="3" t="s">
        <v>934</v>
      </c>
      <c r="C1378" s="3">
        <v>999248</v>
      </c>
      <c r="D1378" s="3" t="s">
        <v>918</v>
      </c>
      <c r="E1378" s="3" t="s">
        <v>621</v>
      </c>
      <c r="F1378" s="3">
        <v>2016</v>
      </c>
      <c r="G1378" s="164">
        <v>0</v>
      </c>
      <c r="H1378" s="3">
        <v>191.61449999999999</v>
      </c>
      <c r="I1378" s="3">
        <v>225.3545</v>
      </c>
      <c r="J1378" s="3">
        <v>234.2655</v>
      </c>
      <c r="K1378" s="3">
        <v>463.17249999999996</v>
      </c>
      <c r="L1378" s="3">
        <v>405.65140000000002</v>
      </c>
      <c r="M1378" s="3">
        <v>235.69</v>
      </c>
      <c r="N1378" s="3">
        <v>411.43199999999996</v>
      </c>
      <c r="O1378" s="3">
        <v>507.64699999999993</v>
      </c>
      <c r="P1378" s="3">
        <v>451.26899999999995</v>
      </c>
      <c r="Q1378" s="3">
        <v>471.54099999999994</v>
      </c>
      <c r="R1378" s="3">
        <v>344.41315999999995</v>
      </c>
      <c r="S1378" s="3">
        <v>378.33249999999998</v>
      </c>
      <c r="T1378" s="3">
        <v>511.0139999999999</v>
      </c>
      <c r="U1378" s="3">
        <v>4831.3970600000002</v>
      </c>
      <c r="V1378" s="163">
        <f ca="1">SUM(INDIRECT(Inputs!$C$11&amp;ROW()&amp;":"&amp;Inputs!$C$12&amp;ROW()))</f>
        <v>471.54099999999994</v>
      </c>
      <c r="W1378" s="163">
        <f ca="1">SUM(INDIRECT(Inputs!$C$13&amp;ROW()&amp;":"&amp;Inputs!$C$14&amp;ROW()))</f>
        <v>3597.6373999999996</v>
      </c>
      <c r="X1378" s="3" t="str">
        <f>IF(COUNTIFS(Lookups!$A:$A,C1378)=1,"Gross Sales","")</f>
        <v/>
      </c>
      <c r="Y1378" s="3" t="str">
        <f>IF(COUNTIFS(Lookups!$D:$D,C1378)=1,"Bar Sales","")</f>
        <v/>
      </c>
      <c r="Z1378" s="3" t="str">
        <f>IFERROR(VLOOKUP(C1378*1,Lookups!$D:$F,3,FALSE),"")</f>
        <v/>
      </c>
      <c r="AA1378" s="3" t="str">
        <f>IFERROR(VLOOKUP($C1378*1,Lookups!$H:$N,3,FALSE),"")</f>
        <v>Sales</v>
      </c>
      <c r="AB1378" s="3" t="str">
        <f>IFERROR(VLOOKUP($C1378*1,Lookups!$H:$N,4,FALSE),"")</f>
        <v>Lunch</v>
      </c>
      <c r="AC1378" s="3" t="str">
        <f>IFERROR(VLOOKUP($C1378*1,Lookups!$H:$N,5,FALSE),"")</f>
        <v>Dining room</v>
      </c>
      <c r="AD1378" s="3" t="str">
        <f>IFERROR(VLOOKUP($C1378*1,Lookups!$H:$N,6,FALSE),"")</f>
        <v>Bev</v>
      </c>
      <c r="AE1378" s="3" t="str">
        <f>IFERROR(VLOOKUP($C1378*1,Lookups!$H:$N,7,FALSE),"")</f>
        <v>Beer</v>
      </c>
      <c r="AF1378" s="3" t="str">
        <f>VLOOKUP(B1378*1,Stores!$A:$C,3,FALSE)</f>
        <v>DFG</v>
      </c>
    </row>
    <row r="1379" spans="1:32">
      <c r="A1379" s="3" t="s">
        <v>917</v>
      </c>
      <c r="B1379" s="3" t="s">
        <v>935</v>
      </c>
      <c r="C1379" s="3">
        <v>999248</v>
      </c>
      <c r="D1379" s="3" t="s">
        <v>918</v>
      </c>
      <c r="E1379" s="3" t="s">
        <v>621</v>
      </c>
      <c r="F1379" s="3">
        <v>2016</v>
      </c>
      <c r="G1379" s="164">
        <v>0</v>
      </c>
      <c r="H1379" s="3">
        <v>319.06</v>
      </c>
      <c r="I1379" s="3">
        <v>418.73299999999995</v>
      </c>
      <c r="J1379" s="3">
        <v>243.16739999999999</v>
      </c>
      <c r="K1379" s="3">
        <v>315.06999999999994</v>
      </c>
      <c r="L1379" s="3">
        <v>331.38349999999997</v>
      </c>
      <c r="M1379" s="3">
        <v>250.88</v>
      </c>
      <c r="N1379" s="3">
        <v>336.65099999999995</v>
      </c>
      <c r="O1379" s="3">
        <v>256.78309999999993</v>
      </c>
      <c r="P1379" s="3">
        <v>630.03499999999997</v>
      </c>
      <c r="Q1379" s="3">
        <v>355.06799999999998</v>
      </c>
      <c r="R1379" s="3">
        <v>406.80338999999998</v>
      </c>
      <c r="S1379" s="3">
        <v>661.79399999999987</v>
      </c>
      <c r="T1379" s="3">
        <v>604.95749999999998</v>
      </c>
      <c r="U1379" s="3">
        <v>5130.3858899999996</v>
      </c>
      <c r="V1379" s="163">
        <f ca="1">SUM(INDIRECT(Inputs!$C$11&amp;ROW()&amp;":"&amp;Inputs!$C$12&amp;ROW()))</f>
        <v>355.06799999999998</v>
      </c>
      <c r="W1379" s="163">
        <f ca="1">SUM(INDIRECT(Inputs!$C$13&amp;ROW()&amp;":"&amp;Inputs!$C$14&amp;ROW()))</f>
        <v>3456.8309999999992</v>
      </c>
      <c r="X1379" s="3" t="str">
        <f>IF(COUNTIFS(Lookups!$A:$A,C1379)=1,"Gross Sales","")</f>
        <v/>
      </c>
      <c r="Y1379" s="3" t="str">
        <f>IF(COUNTIFS(Lookups!$D:$D,C1379)=1,"Bar Sales","")</f>
        <v/>
      </c>
      <c r="Z1379" s="3" t="str">
        <f>IFERROR(VLOOKUP(C1379*1,Lookups!$D:$F,3,FALSE),"")</f>
        <v/>
      </c>
      <c r="AA1379" s="3" t="str">
        <f>IFERROR(VLOOKUP($C1379*1,Lookups!$H:$N,3,FALSE),"")</f>
        <v>Sales</v>
      </c>
      <c r="AB1379" s="3" t="str">
        <f>IFERROR(VLOOKUP($C1379*1,Lookups!$H:$N,4,FALSE),"")</f>
        <v>Lunch</v>
      </c>
      <c r="AC1379" s="3" t="str">
        <f>IFERROR(VLOOKUP($C1379*1,Lookups!$H:$N,5,FALSE),"")</f>
        <v>Dining room</v>
      </c>
      <c r="AD1379" s="3" t="str">
        <f>IFERROR(VLOOKUP($C1379*1,Lookups!$H:$N,6,FALSE),"")</f>
        <v>Bev</v>
      </c>
      <c r="AE1379" s="3" t="str">
        <f>IFERROR(VLOOKUP($C1379*1,Lookups!$H:$N,7,FALSE),"")</f>
        <v>Beer</v>
      </c>
      <c r="AF1379" s="3" t="str">
        <f>VLOOKUP(B1379*1,Stores!$A:$C,3,FALSE)</f>
        <v>DFG</v>
      </c>
    </row>
    <row r="1380" spans="1:32">
      <c r="A1380" s="3" t="s">
        <v>917</v>
      </c>
      <c r="B1380" s="3" t="s">
        <v>936</v>
      </c>
      <c r="C1380" s="3">
        <v>999248</v>
      </c>
      <c r="D1380" s="3" t="s">
        <v>918</v>
      </c>
      <c r="E1380" s="3" t="s">
        <v>621</v>
      </c>
      <c r="F1380" s="3">
        <v>2016</v>
      </c>
      <c r="G1380" s="164">
        <v>0</v>
      </c>
      <c r="H1380" s="3">
        <v>447.95603999999992</v>
      </c>
      <c r="I1380" s="3">
        <v>244.62900000000002</v>
      </c>
      <c r="J1380" s="3">
        <v>276.68094999999994</v>
      </c>
      <c r="K1380" s="3">
        <v>109.32025999999999</v>
      </c>
      <c r="L1380" s="3">
        <v>231.66184999999999</v>
      </c>
      <c r="M1380" s="3">
        <v>280.20384000000001</v>
      </c>
      <c r="N1380" s="3">
        <v>278.63576999999998</v>
      </c>
      <c r="O1380" s="3">
        <v>259.62720000000002</v>
      </c>
      <c r="P1380" s="3">
        <v>306.41176999999999</v>
      </c>
      <c r="Q1380" s="3">
        <v>188.96779999999995</v>
      </c>
      <c r="R1380" s="3">
        <v>99.907499999999999</v>
      </c>
      <c r="S1380" s="3">
        <v>142.36172999999999</v>
      </c>
      <c r="T1380" s="3">
        <v>222.14639999999997</v>
      </c>
      <c r="U1380" s="3">
        <v>3088.5101099999997</v>
      </c>
      <c r="V1380" s="163">
        <f ca="1">SUM(INDIRECT(Inputs!$C$11&amp;ROW()&amp;":"&amp;Inputs!$C$12&amp;ROW()))</f>
        <v>188.96779999999995</v>
      </c>
      <c r="W1380" s="163">
        <f ca="1">SUM(INDIRECT(Inputs!$C$13&amp;ROW()&amp;":"&amp;Inputs!$C$14&amp;ROW()))</f>
        <v>2624.0944799999997</v>
      </c>
      <c r="X1380" s="3" t="str">
        <f>IF(COUNTIFS(Lookups!$A:$A,C1380)=1,"Gross Sales","")</f>
        <v/>
      </c>
      <c r="Y1380" s="3" t="str">
        <f>IF(COUNTIFS(Lookups!$D:$D,C1380)=1,"Bar Sales","")</f>
        <v/>
      </c>
      <c r="Z1380" s="3" t="str">
        <f>IFERROR(VLOOKUP(C1380*1,Lookups!$D:$F,3,FALSE),"")</f>
        <v/>
      </c>
      <c r="AA1380" s="3" t="str">
        <f>IFERROR(VLOOKUP($C1380*1,Lookups!$H:$N,3,FALSE),"")</f>
        <v>Sales</v>
      </c>
      <c r="AB1380" s="3" t="str">
        <f>IFERROR(VLOOKUP($C1380*1,Lookups!$H:$N,4,FALSE),"")</f>
        <v>Lunch</v>
      </c>
      <c r="AC1380" s="3" t="str">
        <f>IFERROR(VLOOKUP($C1380*1,Lookups!$H:$N,5,FALSE),"")</f>
        <v>Dining room</v>
      </c>
      <c r="AD1380" s="3" t="str">
        <f>IFERROR(VLOOKUP($C1380*1,Lookups!$H:$N,6,FALSE),"")</f>
        <v>Bev</v>
      </c>
      <c r="AE1380" s="3" t="str">
        <f>IFERROR(VLOOKUP($C1380*1,Lookups!$H:$N,7,FALSE),"")</f>
        <v>Beer</v>
      </c>
      <c r="AF1380" s="3" t="str">
        <f>VLOOKUP(B1380*1,Stores!$A:$C,3,FALSE)</f>
        <v>DFG</v>
      </c>
    </row>
    <row r="1381" spans="1:32">
      <c r="A1381" s="3" t="s">
        <v>917</v>
      </c>
      <c r="B1381" s="3" t="s">
        <v>937</v>
      </c>
      <c r="C1381" s="3">
        <v>999248</v>
      </c>
      <c r="D1381" s="3" t="s">
        <v>918</v>
      </c>
      <c r="E1381" s="3" t="s">
        <v>621</v>
      </c>
      <c r="F1381" s="3">
        <v>2016</v>
      </c>
      <c r="G1381" s="164">
        <v>0</v>
      </c>
      <c r="H1381" s="3">
        <v>221.33999999999997</v>
      </c>
      <c r="I1381" s="3">
        <v>306.21499999999997</v>
      </c>
      <c r="J1381" s="3">
        <v>263.59199999999998</v>
      </c>
      <c r="K1381" s="3">
        <v>372.85500000000002</v>
      </c>
      <c r="L1381" s="3">
        <v>329.28000000000003</v>
      </c>
      <c r="M1381" s="3">
        <v>402.31799999999998</v>
      </c>
      <c r="N1381" s="3">
        <v>194.89154999999997</v>
      </c>
      <c r="O1381" s="3">
        <v>276.48599999999993</v>
      </c>
      <c r="P1381" s="3">
        <v>296.88400000000001</v>
      </c>
      <c r="Q1381" s="3">
        <v>162.89000000000001</v>
      </c>
      <c r="R1381" s="3">
        <v>358.19</v>
      </c>
      <c r="S1381" s="3">
        <v>396.53949999999998</v>
      </c>
      <c r="T1381" s="3">
        <v>432.096</v>
      </c>
      <c r="U1381" s="3">
        <v>4013.5770499999994</v>
      </c>
      <c r="V1381" s="163">
        <f ca="1">SUM(INDIRECT(Inputs!$C$11&amp;ROW()&amp;":"&amp;Inputs!$C$12&amp;ROW()))</f>
        <v>162.89000000000001</v>
      </c>
      <c r="W1381" s="163">
        <f ca="1">SUM(INDIRECT(Inputs!$C$13&amp;ROW()&amp;":"&amp;Inputs!$C$14&amp;ROW()))</f>
        <v>2826.7515499999995</v>
      </c>
      <c r="X1381" s="3" t="str">
        <f>IF(COUNTIFS(Lookups!$A:$A,C1381)=1,"Gross Sales","")</f>
        <v/>
      </c>
      <c r="Y1381" s="3" t="str">
        <f>IF(COUNTIFS(Lookups!$D:$D,C1381)=1,"Bar Sales","")</f>
        <v/>
      </c>
      <c r="Z1381" s="3" t="str">
        <f>IFERROR(VLOOKUP(C1381*1,Lookups!$D:$F,3,FALSE),"")</f>
        <v/>
      </c>
      <c r="AA1381" s="3" t="str">
        <f>IFERROR(VLOOKUP($C1381*1,Lookups!$H:$N,3,FALSE),"")</f>
        <v>Sales</v>
      </c>
      <c r="AB1381" s="3" t="str">
        <f>IFERROR(VLOOKUP($C1381*1,Lookups!$H:$N,4,FALSE),"")</f>
        <v>Lunch</v>
      </c>
      <c r="AC1381" s="3" t="str">
        <f>IFERROR(VLOOKUP($C1381*1,Lookups!$H:$N,5,FALSE),"")</f>
        <v>Dining room</v>
      </c>
      <c r="AD1381" s="3" t="str">
        <f>IFERROR(VLOOKUP($C1381*1,Lookups!$H:$N,6,FALSE),"")</f>
        <v>Bev</v>
      </c>
      <c r="AE1381" s="3" t="str">
        <f>IFERROR(VLOOKUP($C1381*1,Lookups!$H:$N,7,FALSE),"")</f>
        <v>Beer</v>
      </c>
      <c r="AF1381" s="3" t="str">
        <f>VLOOKUP(B1381*1,Stores!$A:$C,3,FALSE)</f>
        <v>DFG</v>
      </c>
    </row>
    <row r="1382" spans="1:32">
      <c r="A1382" s="3" t="s">
        <v>917</v>
      </c>
      <c r="B1382" s="3" t="s">
        <v>938</v>
      </c>
      <c r="C1382" s="3">
        <v>999248</v>
      </c>
      <c r="D1382" s="3" t="s">
        <v>918</v>
      </c>
      <c r="E1382" s="3" t="s">
        <v>621</v>
      </c>
      <c r="F1382" s="3">
        <v>2016</v>
      </c>
      <c r="G1382" s="164">
        <v>0</v>
      </c>
      <c r="H1382" s="3">
        <v>1437.4850000000001</v>
      </c>
      <c r="I1382" s="3">
        <v>1709.8759999999997</v>
      </c>
      <c r="J1382" s="3">
        <v>1924.5099999999998</v>
      </c>
      <c r="K1382" s="3">
        <v>2108.60853</v>
      </c>
      <c r="L1382" s="3">
        <v>1092.9099999999999</v>
      </c>
      <c r="M1382" s="3">
        <v>1848.8262799999998</v>
      </c>
      <c r="N1382" s="3">
        <v>2737.665</v>
      </c>
      <c r="O1382" s="3">
        <v>2217.7382499999999</v>
      </c>
      <c r="P1382" s="3">
        <v>2017.8979799999995</v>
      </c>
      <c r="Q1382" s="3">
        <v>2052.5224999999996</v>
      </c>
      <c r="R1382" s="3">
        <v>1054.403</v>
      </c>
      <c r="S1382" s="3">
        <v>2107.2861599999997</v>
      </c>
      <c r="T1382" s="3">
        <v>1466.0519999999999</v>
      </c>
      <c r="U1382" s="3">
        <v>23775.780699999996</v>
      </c>
      <c r="V1382" s="163">
        <f ca="1">SUM(INDIRECT(Inputs!$C$11&amp;ROW()&amp;":"&amp;Inputs!$C$12&amp;ROW()))</f>
        <v>2052.5224999999996</v>
      </c>
      <c r="W1382" s="163">
        <f ca="1">SUM(INDIRECT(Inputs!$C$13&amp;ROW()&amp;":"&amp;Inputs!$C$14&amp;ROW()))</f>
        <v>19148.039539999998</v>
      </c>
      <c r="X1382" s="3" t="str">
        <f>IF(COUNTIFS(Lookups!$A:$A,C1382)=1,"Gross Sales","")</f>
        <v/>
      </c>
      <c r="Y1382" s="3" t="str">
        <f>IF(COUNTIFS(Lookups!$D:$D,C1382)=1,"Bar Sales","")</f>
        <v/>
      </c>
      <c r="Z1382" s="3" t="str">
        <f>IFERROR(VLOOKUP(C1382*1,Lookups!$D:$F,3,FALSE),"")</f>
        <v/>
      </c>
      <c r="AA1382" s="3" t="str">
        <f>IFERROR(VLOOKUP($C1382*1,Lookups!$H:$N,3,FALSE),"")</f>
        <v>Sales</v>
      </c>
      <c r="AB1382" s="3" t="str">
        <f>IFERROR(VLOOKUP($C1382*1,Lookups!$H:$N,4,FALSE),"")</f>
        <v>Lunch</v>
      </c>
      <c r="AC1382" s="3" t="str">
        <f>IFERROR(VLOOKUP($C1382*1,Lookups!$H:$N,5,FALSE),"")</f>
        <v>Dining room</v>
      </c>
      <c r="AD1382" s="3" t="str">
        <f>IFERROR(VLOOKUP($C1382*1,Lookups!$H:$N,6,FALSE),"")</f>
        <v>Bev</v>
      </c>
      <c r="AE1382" s="3" t="str">
        <f>IFERROR(VLOOKUP($C1382*1,Lookups!$H:$N,7,FALSE),"")</f>
        <v>Beer</v>
      </c>
      <c r="AF1382" s="3" t="str">
        <f>VLOOKUP(B1382*1,Stores!$A:$C,3,FALSE)</f>
        <v>DFG</v>
      </c>
    </row>
    <row r="1383" spans="1:32">
      <c r="A1383" s="3" t="s">
        <v>917</v>
      </c>
      <c r="B1383" s="3" t="s">
        <v>939</v>
      </c>
      <c r="C1383" s="3">
        <v>999248</v>
      </c>
      <c r="D1383" s="3" t="s">
        <v>918</v>
      </c>
      <c r="E1383" s="3" t="s">
        <v>621</v>
      </c>
      <c r="F1383" s="3">
        <v>2016</v>
      </c>
      <c r="G1383" s="164">
        <v>0</v>
      </c>
      <c r="H1383" s="3">
        <v>566.23839999999996</v>
      </c>
      <c r="I1383" s="3">
        <v>598.10799999999995</v>
      </c>
      <c r="J1383" s="3">
        <v>371.49951999999996</v>
      </c>
      <c r="K1383" s="3">
        <v>673.34217999999987</v>
      </c>
      <c r="L1383" s="3">
        <v>685.5950499999999</v>
      </c>
      <c r="M1383" s="3">
        <v>537.76170000000002</v>
      </c>
      <c r="N1383" s="3">
        <v>898.76639999999986</v>
      </c>
      <c r="O1383" s="3">
        <v>607.71375</v>
      </c>
      <c r="P1383" s="3">
        <v>629.61450999999988</v>
      </c>
      <c r="Q1383" s="3">
        <v>444.09749999999997</v>
      </c>
      <c r="R1383" s="3">
        <v>316.23235</v>
      </c>
      <c r="S1383" s="3">
        <v>566.30342999999993</v>
      </c>
      <c r="T1383" s="3">
        <v>824.73019999999985</v>
      </c>
      <c r="U1383" s="3">
        <v>7720.002989999999</v>
      </c>
      <c r="V1383" s="163">
        <f ca="1">SUM(INDIRECT(Inputs!$C$11&amp;ROW()&amp;":"&amp;Inputs!$C$12&amp;ROW()))</f>
        <v>444.09749999999997</v>
      </c>
      <c r="W1383" s="163">
        <f ca="1">SUM(INDIRECT(Inputs!$C$13&amp;ROW()&amp;":"&amp;Inputs!$C$14&amp;ROW()))</f>
        <v>6012.7370099999989</v>
      </c>
      <c r="X1383" s="3" t="str">
        <f>IF(COUNTIFS(Lookups!$A:$A,C1383)=1,"Gross Sales","")</f>
        <v/>
      </c>
      <c r="Y1383" s="3" t="str">
        <f>IF(COUNTIFS(Lookups!$D:$D,C1383)=1,"Bar Sales","")</f>
        <v/>
      </c>
      <c r="Z1383" s="3" t="str">
        <f>IFERROR(VLOOKUP(C1383*1,Lookups!$D:$F,3,FALSE),"")</f>
        <v/>
      </c>
      <c r="AA1383" s="3" t="str">
        <f>IFERROR(VLOOKUP($C1383*1,Lookups!$H:$N,3,FALSE),"")</f>
        <v>Sales</v>
      </c>
      <c r="AB1383" s="3" t="str">
        <f>IFERROR(VLOOKUP($C1383*1,Lookups!$H:$N,4,FALSE),"")</f>
        <v>Lunch</v>
      </c>
      <c r="AC1383" s="3" t="str">
        <f>IFERROR(VLOOKUP($C1383*1,Lookups!$H:$N,5,FALSE),"")</f>
        <v>Dining room</v>
      </c>
      <c r="AD1383" s="3" t="str">
        <f>IFERROR(VLOOKUP($C1383*1,Lookups!$H:$N,6,FALSE),"")</f>
        <v>Bev</v>
      </c>
      <c r="AE1383" s="3" t="str">
        <f>IFERROR(VLOOKUP($C1383*1,Lookups!$H:$N,7,FALSE),"")</f>
        <v>Beer</v>
      </c>
      <c r="AF1383" s="3" t="str">
        <f>VLOOKUP(B1383*1,Stores!$A:$C,3,FALSE)</f>
        <v>DFG</v>
      </c>
    </row>
    <row r="1384" spans="1:32">
      <c r="A1384" s="3" t="s">
        <v>917</v>
      </c>
      <c r="B1384" s="3" t="s">
        <v>940</v>
      </c>
      <c r="C1384" s="3">
        <v>999248</v>
      </c>
      <c r="D1384" s="3" t="s">
        <v>918</v>
      </c>
      <c r="E1384" s="3" t="s">
        <v>621</v>
      </c>
      <c r="F1384" s="3">
        <v>2016</v>
      </c>
      <c r="G1384" s="164">
        <v>0</v>
      </c>
      <c r="H1384" s="3">
        <v>552.68520999999998</v>
      </c>
      <c r="I1384" s="3">
        <v>460.82399999999996</v>
      </c>
      <c r="J1384" s="3">
        <v>572.40623999999991</v>
      </c>
      <c r="K1384" s="3">
        <v>410.76728000000003</v>
      </c>
      <c r="L1384" s="3">
        <v>704.30149999999992</v>
      </c>
      <c r="M1384" s="3">
        <v>407.5971199999999</v>
      </c>
      <c r="N1384" s="3">
        <v>325.20074999999997</v>
      </c>
      <c r="O1384" s="3">
        <v>369.40749999999997</v>
      </c>
      <c r="P1384" s="3">
        <v>208.81</v>
      </c>
      <c r="Q1384" s="3">
        <v>225.17949999999999</v>
      </c>
      <c r="R1384" s="3">
        <v>250.30599999999998</v>
      </c>
      <c r="S1384" s="3">
        <v>254.27849999999998</v>
      </c>
      <c r="T1384" s="3">
        <v>603.80600000000004</v>
      </c>
      <c r="U1384" s="3">
        <v>5345.5695999999989</v>
      </c>
      <c r="V1384" s="163">
        <f ca="1">SUM(INDIRECT(Inputs!$C$11&amp;ROW()&amp;":"&amp;Inputs!$C$12&amp;ROW()))</f>
        <v>225.17949999999999</v>
      </c>
      <c r="W1384" s="163">
        <f ca="1">SUM(INDIRECT(Inputs!$C$13&amp;ROW()&amp;":"&amp;Inputs!$C$14&amp;ROW()))</f>
        <v>4237.1790999999994</v>
      </c>
      <c r="X1384" s="3" t="str">
        <f>IF(COUNTIFS(Lookups!$A:$A,C1384)=1,"Gross Sales","")</f>
        <v/>
      </c>
      <c r="Y1384" s="3" t="str">
        <f>IF(COUNTIFS(Lookups!$D:$D,C1384)=1,"Bar Sales","")</f>
        <v/>
      </c>
      <c r="Z1384" s="3" t="str">
        <f>IFERROR(VLOOKUP(C1384*1,Lookups!$D:$F,3,FALSE),"")</f>
        <v/>
      </c>
      <c r="AA1384" s="3" t="str">
        <f>IFERROR(VLOOKUP($C1384*1,Lookups!$H:$N,3,FALSE),"")</f>
        <v>Sales</v>
      </c>
      <c r="AB1384" s="3" t="str">
        <f>IFERROR(VLOOKUP($C1384*1,Lookups!$H:$N,4,FALSE),"")</f>
        <v>Lunch</v>
      </c>
      <c r="AC1384" s="3" t="str">
        <f>IFERROR(VLOOKUP($C1384*1,Lookups!$H:$N,5,FALSE),"")</f>
        <v>Dining room</v>
      </c>
      <c r="AD1384" s="3" t="str">
        <f>IFERROR(VLOOKUP($C1384*1,Lookups!$H:$N,6,FALSE),"")</f>
        <v>Bev</v>
      </c>
      <c r="AE1384" s="3" t="str">
        <f>IFERROR(VLOOKUP($C1384*1,Lookups!$H:$N,7,FALSE),"")</f>
        <v>Beer</v>
      </c>
      <c r="AF1384" s="3" t="str">
        <f>VLOOKUP(B1384*1,Stores!$A:$C,3,FALSE)</f>
        <v>DFG</v>
      </c>
    </row>
    <row r="1385" spans="1:32">
      <c r="A1385" s="3" t="s">
        <v>917</v>
      </c>
      <c r="B1385" s="3" t="s">
        <v>941</v>
      </c>
      <c r="C1385" s="3">
        <v>999248</v>
      </c>
      <c r="D1385" s="3" t="s">
        <v>918</v>
      </c>
      <c r="E1385" s="3" t="s">
        <v>621</v>
      </c>
      <c r="F1385" s="3">
        <v>2016</v>
      </c>
      <c r="G1385" s="164">
        <v>0</v>
      </c>
      <c r="H1385" s="3">
        <v>707.31149999999991</v>
      </c>
      <c r="I1385" s="3">
        <v>681.96974999999998</v>
      </c>
      <c r="J1385" s="3">
        <v>606.98609999999996</v>
      </c>
      <c r="K1385" s="3">
        <v>564.90048999999988</v>
      </c>
      <c r="L1385" s="3">
        <v>656.24327999999991</v>
      </c>
      <c r="M1385" s="3">
        <v>467.29417000000001</v>
      </c>
      <c r="N1385" s="3">
        <v>731.90809999999999</v>
      </c>
      <c r="O1385" s="3">
        <v>762.76199999999994</v>
      </c>
      <c r="P1385" s="3">
        <v>529.17865000000006</v>
      </c>
      <c r="Q1385" s="3">
        <v>358.10340999999994</v>
      </c>
      <c r="R1385" s="3">
        <v>295.09368000000001</v>
      </c>
      <c r="S1385" s="3">
        <v>572.17103999999995</v>
      </c>
      <c r="T1385" s="3">
        <v>1315.9219499999997</v>
      </c>
      <c r="U1385" s="3">
        <v>8249.8441199999979</v>
      </c>
      <c r="V1385" s="163">
        <f ca="1">SUM(INDIRECT(Inputs!$C$11&amp;ROW()&amp;":"&amp;Inputs!$C$12&amp;ROW()))</f>
        <v>358.10340999999994</v>
      </c>
      <c r="W1385" s="163">
        <f ca="1">SUM(INDIRECT(Inputs!$C$13&amp;ROW()&amp;":"&amp;Inputs!$C$14&amp;ROW()))</f>
        <v>6066.6574499999988</v>
      </c>
      <c r="X1385" s="3" t="str">
        <f>IF(COUNTIFS(Lookups!$A:$A,C1385)=1,"Gross Sales","")</f>
        <v/>
      </c>
      <c r="Y1385" s="3" t="str">
        <f>IF(COUNTIFS(Lookups!$D:$D,C1385)=1,"Bar Sales","")</f>
        <v/>
      </c>
      <c r="Z1385" s="3" t="str">
        <f>IFERROR(VLOOKUP(C1385*1,Lookups!$D:$F,3,FALSE),"")</f>
        <v/>
      </c>
      <c r="AA1385" s="3" t="str">
        <f>IFERROR(VLOOKUP($C1385*1,Lookups!$H:$N,3,FALSE),"")</f>
        <v>Sales</v>
      </c>
      <c r="AB1385" s="3" t="str">
        <f>IFERROR(VLOOKUP($C1385*1,Lookups!$H:$N,4,FALSE),"")</f>
        <v>Lunch</v>
      </c>
      <c r="AC1385" s="3" t="str">
        <f>IFERROR(VLOOKUP($C1385*1,Lookups!$H:$N,5,FALSE),"")</f>
        <v>Dining room</v>
      </c>
      <c r="AD1385" s="3" t="str">
        <f>IFERROR(VLOOKUP($C1385*1,Lookups!$H:$N,6,FALSE),"")</f>
        <v>Bev</v>
      </c>
      <c r="AE1385" s="3" t="str">
        <f>IFERROR(VLOOKUP($C1385*1,Lookups!$H:$N,7,FALSE),"")</f>
        <v>Beer</v>
      </c>
      <c r="AF1385" s="3" t="str">
        <f>VLOOKUP(B1385*1,Stores!$A:$C,3,FALSE)</f>
        <v>DFG</v>
      </c>
    </row>
    <row r="1386" spans="1:32">
      <c r="A1386" s="3" t="s">
        <v>917</v>
      </c>
      <c r="B1386" s="3" t="s">
        <v>942</v>
      </c>
      <c r="C1386" s="3">
        <v>999248</v>
      </c>
      <c r="D1386" s="3" t="s">
        <v>918</v>
      </c>
      <c r="E1386" s="3" t="s">
        <v>621</v>
      </c>
      <c r="F1386" s="3">
        <v>2016</v>
      </c>
      <c r="G1386" s="164">
        <v>0</v>
      </c>
      <c r="H1386" s="3">
        <v>818.95799999999986</v>
      </c>
      <c r="I1386" s="3">
        <v>1030.617</v>
      </c>
      <c r="J1386" s="3">
        <v>1066.492</v>
      </c>
      <c r="K1386" s="3">
        <v>1450.7640000000001</v>
      </c>
      <c r="L1386" s="3">
        <v>1080.0371399999999</v>
      </c>
      <c r="M1386" s="3">
        <v>551.53279999999995</v>
      </c>
      <c r="N1386" s="3">
        <v>804.73399999999992</v>
      </c>
      <c r="O1386" s="3">
        <v>755.68499999999995</v>
      </c>
      <c r="P1386" s="3">
        <v>763.41495999999995</v>
      </c>
      <c r="Q1386" s="3">
        <v>555.59378000000004</v>
      </c>
      <c r="R1386" s="3">
        <v>640.91194999999993</v>
      </c>
      <c r="S1386" s="3">
        <v>993.82247999999981</v>
      </c>
      <c r="T1386" s="3">
        <v>2004.5969999999995</v>
      </c>
      <c r="U1386" s="3">
        <v>12517.160109999999</v>
      </c>
      <c r="V1386" s="163">
        <f ca="1">SUM(INDIRECT(Inputs!$C$11&amp;ROW()&amp;":"&amp;Inputs!$C$12&amp;ROW()))</f>
        <v>555.59378000000004</v>
      </c>
      <c r="W1386" s="163">
        <f ca="1">SUM(INDIRECT(Inputs!$C$13&amp;ROW()&amp;":"&amp;Inputs!$C$14&amp;ROW()))</f>
        <v>8877.8286799999987</v>
      </c>
      <c r="X1386" s="3" t="str">
        <f>IF(COUNTIFS(Lookups!$A:$A,C1386)=1,"Gross Sales","")</f>
        <v/>
      </c>
      <c r="Y1386" s="3" t="str">
        <f>IF(COUNTIFS(Lookups!$D:$D,C1386)=1,"Bar Sales","")</f>
        <v/>
      </c>
      <c r="Z1386" s="3" t="str">
        <f>IFERROR(VLOOKUP(C1386*1,Lookups!$D:$F,3,FALSE),"")</f>
        <v/>
      </c>
      <c r="AA1386" s="3" t="str">
        <f>IFERROR(VLOOKUP($C1386*1,Lookups!$H:$N,3,FALSE),"")</f>
        <v>Sales</v>
      </c>
      <c r="AB1386" s="3" t="str">
        <f>IFERROR(VLOOKUP($C1386*1,Lookups!$H:$N,4,FALSE),"")</f>
        <v>Lunch</v>
      </c>
      <c r="AC1386" s="3" t="str">
        <f>IFERROR(VLOOKUP($C1386*1,Lookups!$H:$N,5,FALSE),"")</f>
        <v>Dining room</v>
      </c>
      <c r="AD1386" s="3" t="str">
        <f>IFERROR(VLOOKUP($C1386*1,Lookups!$H:$N,6,FALSE),"")</f>
        <v>Bev</v>
      </c>
      <c r="AE1386" s="3" t="str">
        <f>IFERROR(VLOOKUP($C1386*1,Lookups!$H:$N,7,FALSE),"")</f>
        <v>Beer</v>
      </c>
      <c r="AF1386" s="3" t="str">
        <f>VLOOKUP(B1386*1,Stores!$A:$C,3,FALSE)</f>
        <v>DFG</v>
      </c>
    </row>
    <row r="1387" spans="1:32">
      <c r="A1387" s="3" t="s">
        <v>917</v>
      </c>
      <c r="B1387" s="3" t="s">
        <v>943</v>
      </c>
      <c r="C1387" s="3">
        <v>999248</v>
      </c>
      <c r="D1387" s="3" t="s">
        <v>918</v>
      </c>
      <c r="E1387" s="3" t="s">
        <v>621</v>
      </c>
      <c r="F1387" s="3">
        <v>2016</v>
      </c>
      <c r="G1387" s="164">
        <v>0</v>
      </c>
      <c r="H1387" s="3">
        <v>324.32399999999996</v>
      </c>
      <c r="I1387" s="3">
        <v>247.13051999999996</v>
      </c>
      <c r="J1387" s="3">
        <v>243.60349999999997</v>
      </c>
      <c r="K1387" s="3">
        <v>236.98499999999999</v>
      </c>
      <c r="L1387" s="3">
        <v>222.00128999999998</v>
      </c>
      <c r="M1387" s="3">
        <v>244.31049999999996</v>
      </c>
      <c r="N1387" s="3">
        <v>167.1985</v>
      </c>
      <c r="O1387" s="3">
        <v>169.04299999999998</v>
      </c>
      <c r="P1387" s="3">
        <v>166.3074</v>
      </c>
      <c r="Q1387" s="3">
        <v>206.38799999999998</v>
      </c>
      <c r="R1387" s="3">
        <v>198.6215</v>
      </c>
      <c r="S1387" s="3">
        <v>417.23163999999997</v>
      </c>
      <c r="T1387" s="3">
        <v>490.26977999999997</v>
      </c>
      <c r="U1387" s="3">
        <v>3333.4146299999998</v>
      </c>
      <c r="V1387" s="163">
        <f ca="1">SUM(INDIRECT(Inputs!$C$11&amp;ROW()&amp;":"&amp;Inputs!$C$12&amp;ROW()))</f>
        <v>206.38799999999998</v>
      </c>
      <c r="W1387" s="163">
        <f ca="1">SUM(INDIRECT(Inputs!$C$13&amp;ROW()&amp;":"&amp;Inputs!$C$14&amp;ROW()))</f>
        <v>2227.2917099999995</v>
      </c>
      <c r="X1387" s="3" t="str">
        <f>IF(COUNTIFS(Lookups!$A:$A,C1387)=1,"Gross Sales","")</f>
        <v/>
      </c>
      <c r="Y1387" s="3" t="str">
        <f>IF(COUNTIFS(Lookups!$D:$D,C1387)=1,"Bar Sales","")</f>
        <v/>
      </c>
      <c r="Z1387" s="3" t="str">
        <f>IFERROR(VLOOKUP(C1387*1,Lookups!$D:$F,3,FALSE),"")</f>
        <v/>
      </c>
      <c r="AA1387" s="3" t="str">
        <f>IFERROR(VLOOKUP($C1387*1,Lookups!$H:$N,3,FALSE),"")</f>
        <v>Sales</v>
      </c>
      <c r="AB1387" s="3" t="str">
        <f>IFERROR(VLOOKUP($C1387*1,Lookups!$H:$N,4,FALSE),"")</f>
        <v>Lunch</v>
      </c>
      <c r="AC1387" s="3" t="str">
        <f>IFERROR(VLOOKUP($C1387*1,Lookups!$H:$N,5,FALSE),"")</f>
        <v>Dining room</v>
      </c>
      <c r="AD1387" s="3" t="str">
        <f>IFERROR(VLOOKUP($C1387*1,Lookups!$H:$N,6,FALSE),"")</f>
        <v>Bev</v>
      </c>
      <c r="AE1387" s="3" t="str">
        <f>IFERROR(VLOOKUP($C1387*1,Lookups!$H:$N,7,FALSE),"")</f>
        <v>Beer</v>
      </c>
      <c r="AF1387" s="3" t="str">
        <f>VLOOKUP(B1387*1,Stores!$A:$C,3,FALSE)</f>
        <v>DFG</v>
      </c>
    </row>
    <row r="1388" spans="1:32">
      <c r="A1388" s="3" t="s">
        <v>917</v>
      </c>
      <c r="B1388" s="3" t="s">
        <v>944</v>
      </c>
      <c r="C1388" s="3">
        <v>999248</v>
      </c>
      <c r="D1388" s="3" t="s">
        <v>918</v>
      </c>
      <c r="E1388" s="3" t="s">
        <v>621</v>
      </c>
      <c r="F1388" s="3">
        <v>2016</v>
      </c>
      <c r="G1388" s="164">
        <v>0</v>
      </c>
      <c r="H1388" s="3">
        <v>324.61995999999994</v>
      </c>
      <c r="I1388" s="3">
        <v>245.70000000000002</v>
      </c>
      <c r="J1388" s="3">
        <v>404.6699999999999</v>
      </c>
      <c r="K1388" s="3">
        <v>387.08249999999998</v>
      </c>
      <c r="L1388" s="3">
        <v>355.98499999999996</v>
      </c>
      <c r="M1388" s="3">
        <v>286.87232</v>
      </c>
      <c r="N1388" s="3">
        <v>255.76298999999995</v>
      </c>
      <c r="O1388" s="3">
        <v>256.20531999999997</v>
      </c>
      <c r="P1388" s="3">
        <v>442.75699999999995</v>
      </c>
      <c r="Q1388" s="3">
        <v>311.39499999999998</v>
      </c>
      <c r="R1388" s="3">
        <v>289.47800000000001</v>
      </c>
      <c r="S1388" s="3">
        <v>388.81499999999994</v>
      </c>
      <c r="T1388" s="3">
        <v>603.80599999999993</v>
      </c>
      <c r="U1388" s="3">
        <v>4553.1490899999999</v>
      </c>
      <c r="V1388" s="163">
        <f ca="1">SUM(INDIRECT(Inputs!$C$11&amp;ROW()&amp;":"&amp;Inputs!$C$12&amp;ROW()))</f>
        <v>311.39499999999998</v>
      </c>
      <c r="W1388" s="163">
        <f ca="1">SUM(INDIRECT(Inputs!$C$13&amp;ROW()&amp;":"&amp;Inputs!$C$14&amp;ROW()))</f>
        <v>3271.0500899999997</v>
      </c>
      <c r="X1388" s="3" t="str">
        <f>IF(COUNTIFS(Lookups!$A:$A,C1388)=1,"Gross Sales","")</f>
        <v/>
      </c>
      <c r="Y1388" s="3" t="str">
        <f>IF(COUNTIFS(Lookups!$D:$D,C1388)=1,"Bar Sales","")</f>
        <v/>
      </c>
      <c r="Z1388" s="3" t="str">
        <f>IFERROR(VLOOKUP(C1388*1,Lookups!$D:$F,3,FALSE),"")</f>
        <v/>
      </c>
      <c r="AA1388" s="3" t="str">
        <f>IFERROR(VLOOKUP($C1388*1,Lookups!$H:$N,3,FALSE),"")</f>
        <v>Sales</v>
      </c>
      <c r="AB1388" s="3" t="str">
        <f>IFERROR(VLOOKUP($C1388*1,Lookups!$H:$N,4,FALSE),"")</f>
        <v>Lunch</v>
      </c>
      <c r="AC1388" s="3" t="str">
        <f>IFERROR(VLOOKUP($C1388*1,Lookups!$H:$N,5,FALSE),"")</f>
        <v>Dining room</v>
      </c>
      <c r="AD1388" s="3" t="str">
        <f>IFERROR(VLOOKUP($C1388*1,Lookups!$H:$N,6,FALSE),"")</f>
        <v>Bev</v>
      </c>
      <c r="AE1388" s="3" t="str">
        <f>IFERROR(VLOOKUP($C1388*1,Lookups!$H:$N,7,FALSE),"")</f>
        <v>Beer</v>
      </c>
      <c r="AF1388" s="3" t="str">
        <f>VLOOKUP(B1388*1,Stores!$A:$C,3,FALSE)</f>
        <v>DFG</v>
      </c>
    </row>
    <row r="1389" spans="1:32">
      <c r="A1389" s="3" t="s">
        <v>917</v>
      </c>
      <c r="B1389" s="3" t="s">
        <v>945</v>
      </c>
      <c r="C1389" s="3">
        <v>999248</v>
      </c>
      <c r="D1389" s="3" t="s">
        <v>918</v>
      </c>
      <c r="E1389" s="3" t="s">
        <v>621</v>
      </c>
      <c r="F1389" s="3">
        <v>2016</v>
      </c>
      <c r="G1389" s="164">
        <v>0</v>
      </c>
      <c r="H1389" s="3">
        <v>271.30950000000001</v>
      </c>
      <c r="I1389" s="3">
        <v>428.50499999999994</v>
      </c>
      <c r="J1389" s="3">
        <v>387.62849999999997</v>
      </c>
      <c r="K1389" s="3">
        <v>424.88599999999997</v>
      </c>
      <c r="L1389" s="3">
        <v>343.29750000000001</v>
      </c>
      <c r="M1389" s="3">
        <v>519.87481000000002</v>
      </c>
      <c r="N1389" s="3">
        <v>440.70747</v>
      </c>
      <c r="O1389" s="3">
        <v>392.83565999999996</v>
      </c>
      <c r="P1389" s="3">
        <v>348.70499999999998</v>
      </c>
      <c r="Q1389" s="3">
        <v>288.37031999999994</v>
      </c>
      <c r="R1389" s="3">
        <v>369.45929999999998</v>
      </c>
      <c r="S1389" s="3">
        <v>620.44499999999994</v>
      </c>
      <c r="T1389" s="3">
        <v>1248.4290000000001</v>
      </c>
      <c r="U1389" s="3">
        <v>6084.4530599999998</v>
      </c>
      <c r="V1389" s="163">
        <f ca="1">SUM(INDIRECT(Inputs!$C$11&amp;ROW()&amp;":"&amp;Inputs!$C$12&amp;ROW()))</f>
        <v>288.37031999999994</v>
      </c>
      <c r="W1389" s="163">
        <f ca="1">SUM(INDIRECT(Inputs!$C$13&amp;ROW()&amp;":"&amp;Inputs!$C$14&amp;ROW()))</f>
        <v>3846.1197599999996</v>
      </c>
      <c r="X1389" s="3" t="str">
        <f>IF(COUNTIFS(Lookups!$A:$A,C1389)=1,"Gross Sales","")</f>
        <v/>
      </c>
      <c r="Y1389" s="3" t="str">
        <f>IF(COUNTIFS(Lookups!$D:$D,C1389)=1,"Bar Sales","")</f>
        <v/>
      </c>
      <c r="Z1389" s="3" t="str">
        <f>IFERROR(VLOOKUP(C1389*1,Lookups!$D:$F,3,FALSE),"")</f>
        <v/>
      </c>
      <c r="AA1389" s="3" t="str">
        <f>IFERROR(VLOOKUP($C1389*1,Lookups!$H:$N,3,FALSE),"")</f>
        <v>Sales</v>
      </c>
      <c r="AB1389" s="3" t="str">
        <f>IFERROR(VLOOKUP($C1389*1,Lookups!$H:$N,4,FALSE),"")</f>
        <v>Lunch</v>
      </c>
      <c r="AC1389" s="3" t="str">
        <f>IFERROR(VLOOKUP($C1389*1,Lookups!$H:$N,5,FALSE),"")</f>
        <v>Dining room</v>
      </c>
      <c r="AD1389" s="3" t="str">
        <f>IFERROR(VLOOKUP($C1389*1,Lookups!$H:$N,6,FALSE),"")</f>
        <v>Bev</v>
      </c>
      <c r="AE1389" s="3" t="str">
        <f>IFERROR(VLOOKUP($C1389*1,Lookups!$H:$N,7,FALSE),"")</f>
        <v>Beer</v>
      </c>
      <c r="AF1389" s="3" t="str">
        <f>VLOOKUP(B1389*1,Stores!$A:$C,3,FALSE)</f>
        <v>DFG</v>
      </c>
    </row>
    <row r="1390" spans="1:32">
      <c r="A1390" s="3" t="s">
        <v>917</v>
      </c>
      <c r="B1390" s="3" t="s">
        <v>946</v>
      </c>
      <c r="C1390" s="3">
        <v>999248</v>
      </c>
      <c r="D1390" s="3" t="s">
        <v>918</v>
      </c>
      <c r="E1390" s="3" t="s">
        <v>621</v>
      </c>
      <c r="F1390" s="3">
        <v>2016</v>
      </c>
      <c r="G1390" s="164">
        <v>0</v>
      </c>
      <c r="H1390" s="3">
        <v>313.26749999999998</v>
      </c>
      <c r="I1390" s="3">
        <v>280.67451999999997</v>
      </c>
      <c r="J1390" s="3">
        <v>109.61999999999999</v>
      </c>
      <c r="K1390" s="3">
        <v>117.04349999999999</v>
      </c>
      <c r="L1390" s="3">
        <v>178.5</v>
      </c>
      <c r="M1390" s="3">
        <v>325.51749999999998</v>
      </c>
      <c r="N1390" s="3">
        <v>336.56699999999995</v>
      </c>
      <c r="O1390" s="3">
        <v>252.7</v>
      </c>
      <c r="P1390" s="3">
        <v>203.03849999999997</v>
      </c>
      <c r="Q1390" s="3">
        <v>166.71899999999997</v>
      </c>
      <c r="R1390" s="3">
        <v>327.16005000000001</v>
      </c>
      <c r="S1390" s="3">
        <v>290.72680000000003</v>
      </c>
      <c r="T1390" s="3">
        <v>389.76756</v>
      </c>
      <c r="U1390" s="3">
        <v>3291.3019299999996</v>
      </c>
      <c r="V1390" s="163">
        <f ca="1">SUM(INDIRECT(Inputs!$C$11&amp;ROW()&amp;":"&amp;Inputs!$C$12&amp;ROW()))</f>
        <v>166.71899999999997</v>
      </c>
      <c r="W1390" s="163">
        <f ca="1">SUM(INDIRECT(Inputs!$C$13&amp;ROW()&amp;":"&amp;Inputs!$C$14&amp;ROW()))</f>
        <v>2283.64752</v>
      </c>
      <c r="X1390" s="3" t="str">
        <f>IF(COUNTIFS(Lookups!$A:$A,C1390)=1,"Gross Sales","")</f>
        <v/>
      </c>
      <c r="Y1390" s="3" t="str">
        <f>IF(COUNTIFS(Lookups!$D:$D,C1390)=1,"Bar Sales","")</f>
        <v/>
      </c>
      <c r="Z1390" s="3" t="str">
        <f>IFERROR(VLOOKUP(C1390*1,Lookups!$D:$F,3,FALSE),"")</f>
        <v/>
      </c>
      <c r="AA1390" s="3" t="str">
        <f>IFERROR(VLOOKUP($C1390*1,Lookups!$H:$N,3,FALSE),"")</f>
        <v>Sales</v>
      </c>
      <c r="AB1390" s="3" t="str">
        <f>IFERROR(VLOOKUP($C1390*1,Lookups!$H:$N,4,FALSE),"")</f>
        <v>Lunch</v>
      </c>
      <c r="AC1390" s="3" t="str">
        <f>IFERROR(VLOOKUP($C1390*1,Lookups!$H:$N,5,FALSE),"")</f>
        <v>Dining room</v>
      </c>
      <c r="AD1390" s="3" t="str">
        <f>IFERROR(VLOOKUP($C1390*1,Lookups!$H:$N,6,FALSE),"")</f>
        <v>Bev</v>
      </c>
      <c r="AE1390" s="3" t="str">
        <f>IFERROR(VLOOKUP($C1390*1,Lookups!$H:$N,7,FALSE),"")</f>
        <v>Beer</v>
      </c>
      <c r="AF1390" s="3" t="str">
        <f>VLOOKUP(B1390*1,Stores!$A:$C,3,FALSE)</f>
        <v>DFG</v>
      </c>
    </row>
    <row r="1391" spans="1:32">
      <c r="A1391" s="3" t="s">
        <v>917</v>
      </c>
      <c r="B1391" s="3" t="s">
        <v>947</v>
      </c>
      <c r="C1391" s="3">
        <v>999248</v>
      </c>
      <c r="D1391" s="3" t="s">
        <v>918</v>
      </c>
      <c r="E1391" s="3" t="s">
        <v>621</v>
      </c>
      <c r="F1391" s="3">
        <v>2016</v>
      </c>
      <c r="G1391" s="164">
        <v>0</v>
      </c>
      <c r="H1391" s="3">
        <v>680.6345</v>
      </c>
      <c r="I1391" s="3">
        <v>423.00496000000004</v>
      </c>
      <c r="J1391" s="3">
        <v>252.34775999999999</v>
      </c>
      <c r="K1391" s="3">
        <v>300.6472</v>
      </c>
      <c r="L1391" s="3">
        <v>301.20587</v>
      </c>
      <c r="M1391" s="3">
        <v>356.62410000000006</v>
      </c>
      <c r="N1391" s="3">
        <v>424.52689999999996</v>
      </c>
      <c r="O1391" s="3">
        <v>514.33997999999997</v>
      </c>
      <c r="P1391" s="3">
        <v>450.46091999999999</v>
      </c>
      <c r="Q1391" s="3">
        <v>314.93531999999999</v>
      </c>
      <c r="R1391" s="3">
        <v>271.31726999999995</v>
      </c>
      <c r="S1391" s="3">
        <v>330.60383999999999</v>
      </c>
      <c r="T1391" s="3">
        <v>575.56134999999995</v>
      </c>
      <c r="U1391" s="3">
        <v>5196.209969999999</v>
      </c>
      <c r="V1391" s="163">
        <f ca="1">SUM(INDIRECT(Inputs!$C$11&amp;ROW()&amp;":"&amp;Inputs!$C$12&amp;ROW()))</f>
        <v>314.93531999999999</v>
      </c>
      <c r="W1391" s="163">
        <f ca="1">SUM(INDIRECT(Inputs!$C$13&amp;ROW()&amp;":"&amp;Inputs!$C$14&amp;ROW()))</f>
        <v>4018.7275099999997</v>
      </c>
      <c r="X1391" s="3" t="str">
        <f>IF(COUNTIFS(Lookups!$A:$A,C1391)=1,"Gross Sales","")</f>
        <v/>
      </c>
      <c r="Y1391" s="3" t="str">
        <f>IF(COUNTIFS(Lookups!$D:$D,C1391)=1,"Bar Sales","")</f>
        <v/>
      </c>
      <c r="Z1391" s="3" t="str">
        <f>IFERROR(VLOOKUP(C1391*1,Lookups!$D:$F,3,FALSE),"")</f>
        <v/>
      </c>
      <c r="AA1391" s="3" t="str">
        <f>IFERROR(VLOOKUP($C1391*1,Lookups!$H:$N,3,FALSE),"")</f>
        <v>Sales</v>
      </c>
      <c r="AB1391" s="3" t="str">
        <f>IFERROR(VLOOKUP($C1391*1,Lookups!$H:$N,4,FALSE),"")</f>
        <v>Lunch</v>
      </c>
      <c r="AC1391" s="3" t="str">
        <f>IFERROR(VLOOKUP($C1391*1,Lookups!$H:$N,5,FALSE),"")</f>
        <v>Dining room</v>
      </c>
      <c r="AD1391" s="3" t="str">
        <f>IFERROR(VLOOKUP($C1391*1,Lookups!$H:$N,6,FALSE),"")</f>
        <v>Bev</v>
      </c>
      <c r="AE1391" s="3" t="str">
        <f>IFERROR(VLOOKUP($C1391*1,Lookups!$H:$N,7,FALSE),"")</f>
        <v>Beer</v>
      </c>
      <c r="AF1391" s="3" t="str">
        <f>VLOOKUP(B1391*1,Stores!$A:$C,3,FALSE)</f>
        <v>DFG</v>
      </c>
    </row>
    <row r="1392" spans="1:32">
      <c r="A1392" s="3" t="s">
        <v>917</v>
      </c>
      <c r="B1392" s="3" t="s">
        <v>948</v>
      </c>
      <c r="C1392" s="3">
        <v>999248</v>
      </c>
      <c r="D1392" s="3" t="s">
        <v>918</v>
      </c>
      <c r="E1392" s="3" t="s">
        <v>621</v>
      </c>
      <c r="F1392" s="3">
        <v>2016</v>
      </c>
      <c r="G1392" s="164">
        <v>0</v>
      </c>
      <c r="H1392" s="3">
        <v>558.25279999999998</v>
      </c>
      <c r="I1392" s="3">
        <v>469.21699999999998</v>
      </c>
      <c r="J1392" s="3">
        <v>319.32249999999993</v>
      </c>
      <c r="K1392" s="3">
        <v>384.88799999999998</v>
      </c>
      <c r="L1392" s="3">
        <v>223.51349999999996</v>
      </c>
      <c r="M1392" s="3">
        <v>359.73</v>
      </c>
      <c r="N1392" s="3">
        <v>389.20699999999999</v>
      </c>
      <c r="O1392" s="3">
        <v>310.85599999999999</v>
      </c>
      <c r="P1392" s="3">
        <v>209.23699999999999</v>
      </c>
      <c r="Q1392" s="3">
        <v>138.74770000000001</v>
      </c>
      <c r="R1392" s="3">
        <v>90.649999999999991</v>
      </c>
      <c r="S1392" s="3">
        <v>196.99049999999997</v>
      </c>
      <c r="T1392" s="3">
        <v>238.952</v>
      </c>
      <c r="U1392" s="3">
        <v>3889.5639999999994</v>
      </c>
      <c r="V1392" s="163">
        <f ca="1">SUM(INDIRECT(Inputs!$C$11&amp;ROW()&amp;":"&amp;Inputs!$C$12&amp;ROW()))</f>
        <v>138.74770000000001</v>
      </c>
      <c r="W1392" s="163">
        <f ca="1">SUM(INDIRECT(Inputs!$C$13&amp;ROW()&amp;":"&amp;Inputs!$C$14&amp;ROW()))</f>
        <v>3362.9714999999997</v>
      </c>
      <c r="X1392" s="3" t="str">
        <f>IF(COUNTIFS(Lookups!$A:$A,C1392)=1,"Gross Sales","")</f>
        <v/>
      </c>
      <c r="Y1392" s="3" t="str">
        <f>IF(COUNTIFS(Lookups!$D:$D,C1392)=1,"Bar Sales","")</f>
        <v/>
      </c>
      <c r="Z1392" s="3" t="str">
        <f>IFERROR(VLOOKUP(C1392*1,Lookups!$D:$F,3,FALSE),"")</f>
        <v/>
      </c>
      <c r="AA1392" s="3" t="str">
        <f>IFERROR(VLOOKUP($C1392*1,Lookups!$H:$N,3,FALSE),"")</f>
        <v>Sales</v>
      </c>
      <c r="AB1392" s="3" t="str">
        <f>IFERROR(VLOOKUP($C1392*1,Lookups!$H:$N,4,FALSE),"")</f>
        <v>Lunch</v>
      </c>
      <c r="AC1392" s="3" t="str">
        <f>IFERROR(VLOOKUP($C1392*1,Lookups!$H:$N,5,FALSE),"")</f>
        <v>Dining room</v>
      </c>
      <c r="AD1392" s="3" t="str">
        <f>IFERROR(VLOOKUP($C1392*1,Lookups!$H:$N,6,FALSE),"")</f>
        <v>Bev</v>
      </c>
      <c r="AE1392" s="3" t="str">
        <f>IFERROR(VLOOKUP($C1392*1,Lookups!$H:$N,7,FALSE),"")</f>
        <v>Beer</v>
      </c>
      <c r="AF1392" s="3" t="str">
        <f>VLOOKUP(B1392*1,Stores!$A:$C,3,FALSE)</f>
        <v>DFG</v>
      </c>
    </row>
    <row r="1393" spans="1:32">
      <c r="A1393" s="3" t="s">
        <v>917</v>
      </c>
      <c r="B1393" s="3" t="s">
        <v>949</v>
      </c>
      <c r="C1393" s="3">
        <v>999248</v>
      </c>
      <c r="D1393" s="3" t="s">
        <v>918</v>
      </c>
      <c r="E1393" s="3" t="s">
        <v>621</v>
      </c>
      <c r="F1393" s="3">
        <v>2016</v>
      </c>
      <c r="G1393" s="164">
        <v>0</v>
      </c>
      <c r="H1393" s="3">
        <v>456.23696999999993</v>
      </c>
      <c r="I1393" s="3">
        <v>455.19074999999998</v>
      </c>
      <c r="J1393" s="3">
        <v>398.30132999999995</v>
      </c>
      <c r="K1393" s="3">
        <v>421.18775999999997</v>
      </c>
      <c r="L1393" s="3">
        <v>537.45600999999999</v>
      </c>
      <c r="M1393" s="3">
        <v>414.47133000000002</v>
      </c>
      <c r="N1393" s="3">
        <v>467.96567999999996</v>
      </c>
      <c r="O1393" s="3">
        <v>575.5791999999999</v>
      </c>
      <c r="P1393" s="3">
        <v>337.78709999999995</v>
      </c>
      <c r="Q1393" s="3">
        <v>281.71079999999995</v>
      </c>
      <c r="R1393" s="3">
        <v>456.87599999999998</v>
      </c>
      <c r="S1393" s="3">
        <v>607.98583999999994</v>
      </c>
      <c r="T1393" s="3">
        <v>592.15128000000004</v>
      </c>
      <c r="U1393" s="3">
        <v>6002.9000500000002</v>
      </c>
      <c r="V1393" s="163">
        <f ca="1">SUM(INDIRECT(Inputs!$C$11&amp;ROW()&amp;":"&amp;Inputs!$C$12&amp;ROW()))</f>
        <v>281.71079999999995</v>
      </c>
      <c r="W1393" s="163">
        <f ca="1">SUM(INDIRECT(Inputs!$C$13&amp;ROW()&amp;":"&amp;Inputs!$C$14&amp;ROW()))</f>
        <v>4345.8869299999997</v>
      </c>
      <c r="X1393" s="3" t="str">
        <f>IF(COUNTIFS(Lookups!$A:$A,C1393)=1,"Gross Sales","")</f>
        <v/>
      </c>
      <c r="Y1393" s="3" t="str">
        <f>IF(COUNTIFS(Lookups!$D:$D,C1393)=1,"Bar Sales","")</f>
        <v/>
      </c>
      <c r="Z1393" s="3" t="str">
        <f>IFERROR(VLOOKUP(C1393*1,Lookups!$D:$F,3,FALSE),"")</f>
        <v/>
      </c>
      <c r="AA1393" s="3" t="str">
        <f>IFERROR(VLOOKUP($C1393*1,Lookups!$H:$N,3,FALSE),"")</f>
        <v>Sales</v>
      </c>
      <c r="AB1393" s="3" t="str">
        <f>IFERROR(VLOOKUP($C1393*1,Lookups!$H:$N,4,FALSE),"")</f>
        <v>Lunch</v>
      </c>
      <c r="AC1393" s="3" t="str">
        <f>IFERROR(VLOOKUP($C1393*1,Lookups!$H:$N,5,FALSE),"")</f>
        <v>Dining room</v>
      </c>
      <c r="AD1393" s="3" t="str">
        <f>IFERROR(VLOOKUP($C1393*1,Lookups!$H:$N,6,FALSE),"")</f>
        <v>Bev</v>
      </c>
      <c r="AE1393" s="3" t="str">
        <f>IFERROR(VLOOKUP($C1393*1,Lookups!$H:$N,7,FALSE),"")</f>
        <v>Beer</v>
      </c>
      <c r="AF1393" s="3" t="str">
        <f>VLOOKUP(B1393*1,Stores!$A:$C,3,FALSE)</f>
        <v>DFG</v>
      </c>
    </row>
    <row r="1394" spans="1:32">
      <c r="A1394" s="3" t="s">
        <v>917</v>
      </c>
      <c r="B1394" s="3" t="s">
        <v>950</v>
      </c>
      <c r="C1394" s="3">
        <v>999248</v>
      </c>
      <c r="D1394" s="3" t="s">
        <v>918</v>
      </c>
      <c r="E1394" s="3" t="s">
        <v>621</v>
      </c>
      <c r="F1394" s="3">
        <v>2016</v>
      </c>
      <c r="G1394" s="164">
        <v>0</v>
      </c>
      <c r="H1394" s="3">
        <v>542.40200000000004</v>
      </c>
      <c r="I1394" s="3">
        <v>503.4609999999999</v>
      </c>
      <c r="J1394" s="3">
        <v>655.50799999999992</v>
      </c>
      <c r="K1394" s="3">
        <v>541.90499999999997</v>
      </c>
      <c r="L1394" s="3">
        <v>689.08349999999996</v>
      </c>
      <c r="M1394" s="3">
        <v>456.71849999999995</v>
      </c>
      <c r="N1394" s="3">
        <v>361.2</v>
      </c>
      <c r="O1394" s="3">
        <v>557.4799999999999</v>
      </c>
      <c r="P1394" s="3">
        <v>589.22149999999999</v>
      </c>
      <c r="Q1394" s="3">
        <v>349.55536000000006</v>
      </c>
      <c r="R1394" s="3">
        <v>423.82143999999994</v>
      </c>
      <c r="S1394" s="3">
        <v>612.33199999999999</v>
      </c>
      <c r="T1394" s="3">
        <v>557.39599999999996</v>
      </c>
      <c r="U1394" s="3">
        <v>6840.0842999999986</v>
      </c>
      <c r="V1394" s="163">
        <f ca="1">SUM(INDIRECT(Inputs!$C$11&amp;ROW()&amp;":"&amp;Inputs!$C$12&amp;ROW()))</f>
        <v>349.55536000000006</v>
      </c>
      <c r="W1394" s="163">
        <f ca="1">SUM(INDIRECT(Inputs!$C$13&amp;ROW()&amp;":"&amp;Inputs!$C$14&amp;ROW()))</f>
        <v>5246.5348599999988</v>
      </c>
      <c r="X1394" s="3" t="str">
        <f>IF(COUNTIFS(Lookups!$A:$A,C1394)=1,"Gross Sales","")</f>
        <v/>
      </c>
      <c r="Y1394" s="3" t="str">
        <f>IF(COUNTIFS(Lookups!$D:$D,C1394)=1,"Bar Sales","")</f>
        <v/>
      </c>
      <c r="Z1394" s="3" t="str">
        <f>IFERROR(VLOOKUP(C1394*1,Lookups!$D:$F,3,FALSE),"")</f>
        <v/>
      </c>
      <c r="AA1394" s="3" t="str">
        <f>IFERROR(VLOOKUP($C1394*1,Lookups!$H:$N,3,FALSE),"")</f>
        <v>Sales</v>
      </c>
      <c r="AB1394" s="3" t="str">
        <f>IFERROR(VLOOKUP($C1394*1,Lookups!$H:$N,4,FALSE),"")</f>
        <v>Lunch</v>
      </c>
      <c r="AC1394" s="3" t="str">
        <f>IFERROR(VLOOKUP($C1394*1,Lookups!$H:$N,5,FALSE),"")</f>
        <v>Dining room</v>
      </c>
      <c r="AD1394" s="3" t="str">
        <f>IFERROR(VLOOKUP($C1394*1,Lookups!$H:$N,6,FALSE),"")</f>
        <v>Bev</v>
      </c>
      <c r="AE1394" s="3" t="str">
        <f>IFERROR(VLOOKUP($C1394*1,Lookups!$H:$N,7,FALSE),"")</f>
        <v>Beer</v>
      </c>
      <c r="AF1394" s="3" t="str">
        <f>VLOOKUP(B1394*1,Stores!$A:$C,3,FALSE)</f>
        <v>DFG</v>
      </c>
    </row>
    <row r="1395" spans="1:32">
      <c r="A1395" s="3" t="s">
        <v>917</v>
      </c>
      <c r="B1395" s="3" t="s">
        <v>951</v>
      </c>
      <c r="C1395" s="3">
        <v>999248</v>
      </c>
      <c r="D1395" s="3" t="s">
        <v>918</v>
      </c>
      <c r="E1395" s="3" t="s">
        <v>621</v>
      </c>
      <c r="F1395" s="3">
        <v>2016</v>
      </c>
      <c r="G1395" s="164">
        <v>0</v>
      </c>
      <c r="H1395" s="3">
        <v>1209.5328</v>
      </c>
      <c r="I1395" s="3">
        <v>1192.89996</v>
      </c>
      <c r="J1395" s="3">
        <v>1256.53493</v>
      </c>
      <c r="K1395" s="3">
        <v>1168.8825400000001</v>
      </c>
      <c r="L1395" s="3">
        <v>1459.8675000000001</v>
      </c>
      <c r="M1395" s="3">
        <v>984.46320000000003</v>
      </c>
      <c r="N1395" s="3">
        <v>737.14899999999989</v>
      </c>
      <c r="O1395" s="3">
        <v>587.42250000000001</v>
      </c>
      <c r="P1395" s="3">
        <v>903.36399999999992</v>
      </c>
      <c r="Q1395" s="3">
        <v>762.77774999999997</v>
      </c>
      <c r="R1395" s="3">
        <v>888.54149999999993</v>
      </c>
      <c r="S1395" s="3">
        <v>1283.7892199999999</v>
      </c>
      <c r="T1395" s="3">
        <v>969.31799999999998</v>
      </c>
      <c r="U1395" s="3">
        <v>13404.542899999999</v>
      </c>
      <c r="V1395" s="163">
        <f ca="1">SUM(INDIRECT(Inputs!$C$11&amp;ROW()&amp;":"&amp;Inputs!$C$12&amp;ROW()))</f>
        <v>762.77774999999997</v>
      </c>
      <c r="W1395" s="163">
        <f ca="1">SUM(INDIRECT(Inputs!$C$13&amp;ROW()&amp;":"&amp;Inputs!$C$14&amp;ROW()))</f>
        <v>10262.894179999999</v>
      </c>
      <c r="X1395" s="3" t="str">
        <f>IF(COUNTIFS(Lookups!$A:$A,C1395)=1,"Gross Sales","")</f>
        <v/>
      </c>
      <c r="Y1395" s="3" t="str">
        <f>IF(COUNTIFS(Lookups!$D:$D,C1395)=1,"Bar Sales","")</f>
        <v/>
      </c>
      <c r="Z1395" s="3" t="str">
        <f>IFERROR(VLOOKUP(C1395*1,Lookups!$D:$F,3,FALSE),"")</f>
        <v/>
      </c>
      <c r="AA1395" s="3" t="str">
        <f>IFERROR(VLOOKUP($C1395*1,Lookups!$H:$N,3,FALSE),"")</f>
        <v>Sales</v>
      </c>
      <c r="AB1395" s="3" t="str">
        <f>IFERROR(VLOOKUP($C1395*1,Lookups!$H:$N,4,FALSE),"")</f>
        <v>Lunch</v>
      </c>
      <c r="AC1395" s="3" t="str">
        <f>IFERROR(VLOOKUP($C1395*1,Lookups!$H:$N,5,FALSE),"")</f>
        <v>Dining room</v>
      </c>
      <c r="AD1395" s="3" t="str">
        <f>IFERROR(VLOOKUP($C1395*1,Lookups!$H:$N,6,FALSE),"")</f>
        <v>Bev</v>
      </c>
      <c r="AE1395" s="3" t="str">
        <f>IFERROR(VLOOKUP($C1395*1,Lookups!$H:$N,7,FALSE),"")</f>
        <v>Beer</v>
      </c>
      <c r="AF1395" s="3" t="str">
        <f>VLOOKUP(B1395*1,Stores!$A:$C,3,FALSE)</f>
        <v>DFG</v>
      </c>
    </row>
    <row r="1396" spans="1:32">
      <c r="A1396" s="3" t="s">
        <v>917</v>
      </c>
      <c r="B1396" s="3" t="s">
        <v>952</v>
      </c>
      <c r="C1396" s="3">
        <v>999248</v>
      </c>
      <c r="D1396" s="3" t="s">
        <v>918</v>
      </c>
      <c r="E1396" s="3" t="s">
        <v>621</v>
      </c>
      <c r="F1396" s="3">
        <v>2016</v>
      </c>
      <c r="G1396" s="164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642.97127999999987</v>
      </c>
      <c r="O1396" s="3">
        <v>655.61299999999994</v>
      </c>
      <c r="P1396" s="3">
        <v>627.28749999999991</v>
      </c>
      <c r="Q1396" s="3">
        <v>575.95649999999989</v>
      </c>
      <c r="R1396" s="3">
        <v>659.76105999999993</v>
      </c>
      <c r="S1396" s="3">
        <v>709.42102</v>
      </c>
      <c r="T1396" s="3">
        <v>739.2672</v>
      </c>
      <c r="U1396" s="3">
        <v>4610.2775599999995</v>
      </c>
      <c r="V1396" s="163">
        <f ca="1">SUM(INDIRECT(Inputs!$C$11&amp;ROW()&amp;":"&amp;Inputs!$C$12&amp;ROW()))</f>
        <v>575.95649999999989</v>
      </c>
      <c r="W1396" s="163">
        <f ca="1">SUM(INDIRECT(Inputs!$C$13&amp;ROW()&amp;":"&amp;Inputs!$C$14&amp;ROW()))</f>
        <v>2501.8282799999997</v>
      </c>
      <c r="X1396" s="3" t="str">
        <f>IF(COUNTIFS(Lookups!$A:$A,C1396)=1,"Gross Sales","")</f>
        <v/>
      </c>
      <c r="Y1396" s="3" t="str">
        <f>IF(COUNTIFS(Lookups!$D:$D,C1396)=1,"Bar Sales","")</f>
        <v/>
      </c>
      <c r="Z1396" s="3" t="str">
        <f>IFERROR(VLOOKUP(C1396*1,Lookups!$D:$F,3,FALSE),"")</f>
        <v/>
      </c>
      <c r="AA1396" s="3" t="str">
        <f>IFERROR(VLOOKUP($C1396*1,Lookups!$H:$N,3,FALSE),"")</f>
        <v>Sales</v>
      </c>
      <c r="AB1396" s="3" t="str">
        <f>IFERROR(VLOOKUP($C1396*1,Lookups!$H:$N,4,FALSE),"")</f>
        <v>Lunch</v>
      </c>
      <c r="AC1396" s="3" t="str">
        <f>IFERROR(VLOOKUP($C1396*1,Lookups!$H:$N,5,FALSE),"")</f>
        <v>Dining room</v>
      </c>
      <c r="AD1396" s="3" t="str">
        <f>IFERROR(VLOOKUP($C1396*1,Lookups!$H:$N,6,FALSE),"")</f>
        <v>Bev</v>
      </c>
      <c r="AE1396" s="3" t="str">
        <f>IFERROR(VLOOKUP($C1396*1,Lookups!$H:$N,7,FALSE),"")</f>
        <v>Beer</v>
      </c>
      <c r="AF1396" s="3" t="str">
        <f>VLOOKUP(B1396*1,Stores!$A:$C,3,FALSE)</f>
        <v>DFG</v>
      </c>
    </row>
    <row r="1397" spans="1:32">
      <c r="A1397" s="3" t="s">
        <v>917</v>
      </c>
      <c r="B1397" s="3" t="s">
        <v>953</v>
      </c>
      <c r="C1397" s="3">
        <v>999248</v>
      </c>
      <c r="D1397" s="3" t="s">
        <v>918</v>
      </c>
      <c r="E1397" s="3" t="s">
        <v>621</v>
      </c>
      <c r="F1397" s="3">
        <v>2016</v>
      </c>
      <c r="G1397" s="164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85.465800000000002</v>
      </c>
      <c r="S1397" s="3">
        <v>333.44499999999994</v>
      </c>
      <c r="T1397" s="3">
        <v>281.06399999999996</v>
      </c>
      <c r="U1397" s="3">
        <v>699.97479999999996</v>
      </c>
      <c r="V1397" s="163">
        <f ca="1">SUM(INDIRECT(Inputs!$C$11&amp;ROW()&amp;":"&amp;Inputs!$C$12&amp;ROW()))</f>
        <v>0</v>
      </c>
      <c r="W1397" s="163">
        <f ca="1">SUM(INDIRECT(Inputs!$C$13&amp;ROW()&amp;":"&amp;Inputs!$C$14&amp;ROW()))</f>
        <v>0</v>
      </c>
      <c r="X1397" s="3" t="str">
        <f>IF(COUNTIFS(Lookups!$A:$A,C1397)=1,"Gross Sales","")</f>
        <v/>
      </c>
      <c r="Y1397" s="3" t="str">
        <f>IF(COUNTIFS(Lookups!$D:$D,C1397)=1,"Bar Sales","")</f>
        <v/>
      </c>
      <c r="Z1397" s="3" t="str">
        <f>IFERROR(VLOOKUP(C1397*1,Lookups!$D:$F,3,FALSE),"")</f>
        <v/>
      </c>
      <c r="AA1397" s="3" t="str">
        <f>IFERROR(VLOOKUP($C1397*1,Lookups!$H:$N,3,FALSE),"")</f>
        <v>Sales</v>
      </c>
      <c r="AB1397" s="3" t="str">
        <f>IFERROR(VLOOKUP($C1397*1,Lookups!$H:$N,4,FALSE),"")</f>
        <v>Lunch</v>
      </c>
      <c r="AC1397" s="3" t="str">
        <f>IFERROR(VLOOKUP($C1397*1,Lookups!$H:$N,5,FALSE),"")</f>
        <v>Dining room</v>
      </c>
      <c r="AD1397" s="3" t="str">
        <f>IFERROR(VLOOKUP($C1397*1,Lookups!$H:$N,6,FALSE),"")</f>
        <v>Bev</v>
      </c>
      <c r="AE1397" s="3" t="str">
        <f>IFERROR(VLOOKUP($C1397*1,Lookups!$H:$N,7,FALSE),"")</f>
        <v>Beer</v>
      </c>
      <c r="AF1397" s="3" t="str">
        <f>VLOOKUP(B1397*1,Stores!$A:$C,3,FALSE)</f>
        <v>DFG</v>
      </c>
    </row>
    <row r="1398" spans="1:32">
      <c r="A1398" s="3" t="s">
        <v>917</v>
      </c>
      <c r="B1398" s="3" t="s">
        <v>954</v>
      </c>
      <c r="C1398" s="3">
        <v>999248</v>
      </c>
      <c r="D1398" s="3" t="s">
        <v>918</v>
      </c>
      <c r="E1398" s="3" t="s">
        <v>621</v>
      </c>
      <c r="F1398" s="3">
        <v>2016</v>
      </c>
      <c r="G1398" s="164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174.51021</v>
      </c>
      <c r="T1398" s="3">
        <v>906.43</v>
      </c>
      <c r="U1398" s="3">
        <v>1080.94021</v>
      </c>
      <c r="V1398" s="163">
        <f ca="1">SUM(INDIRECT(Inputs!$C$11&amp;ROW()&amp;":"&amp;Inputs!$C$12&amp;ROW()))</f>
        <v>0</v>
      </c>
      <c r="W1398" s="163">
        <f ca="1">SUM(INDIRECT(Inputs!$C$13&amp;ROW()&amp;":"&amp;Inputs!$C$14&amp;ROW()))</f>
        <v>0</v>
      </c>
      <c r="X1398" s="3" t="str">
        <f>IF(COUNTIFS(Lookups!$A:$A,C1398)=1,"Gross Sales","")</f>
        <v/>
      </c>
      <c r="Y1398" s="3" t="str">
        <f>IF(COUNTIFS(Lookups!$D:$D,C1398)=1,"Bar Sales","")</f>
        <v/>
      </c>
      <c r="Z1398" s="3" t="str">
        <f>IFERROR(VLOOKUP(C1398*1,Lookups!$D:$F,3,FALSE),"")</f>
        <v/>
      </c>
      <c r="AA1398" s="3" t="str">
        <f>IFERROR(VLOOKUP($C1398*1,Lookups!$H:$N,3,FALSE),"")</f>
        <v>Sales</v>
      </c>
      <c r="AB1398" s="3" t="str">
        <f>IFERROR(VLOOKUP($C1398*1,Lookups!$H:$N,4,FALSE),"")</f>
        <v>Lunch</v>
      </c>
      <c r="AC1398" s="3" t="str">
        <f>IFERROR(VLOOKUP($C1398*1,Lookups!$H:$N,5,FALSE),"")</f>
        <v>Dining room</v>
      </c>
      <c r="AD1398" s="3" t="str">
        <f>IFERROR(VLOOKUP($C1398*1,Lookups!$H:$N,6,FALSE),"")</f>
        <v>Bev</v>
      </c>
      <c r="AE1398" s="3" t="str">
        <f>IFERROR(VLOOKUP($C1398*1,Lookups!$H:$N,7,FALSE),"")</f>
        <v>Beer</v>
      </c>
      <c r="AF1398" s="3" t="str">
        <f>VLOOKUP(B1398*1,Stores!$A:$C,3,FALSE)</f>
        <v>DFG</v>
      </c>
    </row>
    <row r="1399" spans="1:32">
      <c r="A1399" s="3" t="s">
        <v>917</v>
      </c>
      <c r="B1399" s="3" t="s">
        <v>919</v>
      </c>
      <c r="C1399" s="3">
        <v>999249</v>
      </c>
      <c r="D1399" s="3" t="s">
        <v>918</v>
      </c>
      <c r="E1399" s="3" t="s">
        <v>625</v>
      </c>
      <c r="F1399" s="3">
        <v>2016</v>
      </c>
      <c r="G1399" s="164">
        <v>0</v>
      </c>
      <c r="H1399" s="3">
        <v>1997.0817300000001</v>
      </c>
      <c r="I1399" s="3">
        <v>2105.4258399999999</v>
      </c>
      <c r="J1399" s="3">
        <v>1313.9259699999998</v>
      </c>
      <c r="K1399" s="3">
        <v>1882.6548999999998</v>
      </c>
      <c r="L1399" s="3">
        <v>1702.7723999999998</v>
      </c>
      <c r="M1399" s="3">
        <v>1679.3022399999998</v>
      </c>
      <c r="N1399" s="3">
        <v>1198.2809999999999</v>
      </c>
      <c r="O1399" s="3">
        <v>1113.03808</v>
      </c>
      <c r="P1399" s="3">
        <v>818.90102000000002</v>
      </c>
      <c r="Q1399" s="3">
        <v>0</v>
      </c>
      <c r="R1399" s="3">
        <v>0</v>
      </c>
      <c r="S1399" s="3">
        <v>0</v>
      </c>
      <c r="T1399" s="3">
        <v>0</v>
      </c>
      <c r="U1399" s="3">
        <v>13811.383179999997</v>
      </c>
      <c r="V1399" s="163">
        <f ca="1">SUM(INDIRECT(Inputs!$C$11&amp;ROW()&amp;":"&amp;Inputs!$C$12&amp;ROW()))</f>
        <v>0</v>
      </c>
      <c r="W1399" s="163">
        <f ca="1">SUM(INDIRECT(Inputs!$C$13&amp;ROW()&amp;":"&amp;Inputs!$C$14&amp;ROW()))</f>
        <v>13811.383179999997</v>
      </c>
      <c r="X1399" s="3" t="str">
        <f>IF(COUNTIFS(Lookups!$A:$A,C1399)=1,"Gross Sales","")</f>
        <v/>
      </c>
      <c r="Y1399" s="3" t="str">
        <f>IF(COUNTIFS(Lookups!$D:$D,C1399)=1,"Bar Sales","")</f>
        <v/>
      </c>
      <c r="Z1399" s="3" t="str">
        <f>IFERROR(VLOOKUP(C1399*1,Lookups!$D:$F,3,FALSE),"")</f>
        <v/>
      </c>
      <c r="AA1399" s="3" t="str">
        <f>IFERROR(VLOOKUP($C1399*1,Lookups!$H:$N,3,FALSE),"")</f>
        <v>Sales</v>
      </c>
      <c r="AB1399" s="3" t="str">
        <f>IFERROR(VLOOKUP($C1399*1,Lookups!$H:$N,4,FALSE),"")</f>
        <v>Dinner</v>
      </c>
      <c r="AC1399" s="3" t="str">
        <f>IFERROR(VLOOKUP($C1399*1,Lookups!$H:$N,5,FALSE),"")</f>
        <v>Dining room</v>
      </c>
      <c r="AD1399" s="3" t="str">
        <f>IFERROR(VLOOKUP($C1399*1,Lookups!$H:$N,6,FALSE),"")</f>
        <v>Bev</v>
      </c>
      <c r="AE1399" s="3" t="str">
        <f>IFERROR(VLOOKUP($C1399*1,Lookups!$H:$N,7,FALSE),"")</f>
        <v>Beer</v>
      </c>
      <c r="AF1399" s="3" t="str">
        <f>VLOOKUP(B1399*1,Stores!$A:$C,3,FALSE)</f>
        <v>DFDE</v>
      </c>
    </row>
    <row r="1400" spans="1:32">
      <c r="A1400" s="3" t="s">
        <v>917</v>
      </c>
      <c r="B1400" s="3" t="s">
        <v>920</v>
      </c>
      <c r="C1400" s="3">
        <v>999249</v>
      </c>
      <c r="D1400" s="3" t="s">
        <v>918</v>
      </c>
      <c r="E1400" s="3" t="s">
        <v>625</v>
      </c>
      <c r="F1400" s="3">
        <v>2016</v>
      </c>
      <c r="G1400" s="164">
        <v>0</v>
      </c>
      <c r="H1400" s="3">
        <v>3606.1097799999998</v>
      </c>
      <c r="I1400" s="3">
        <v>3516.2593200000001</v>
      </c>
      <c r="J1400" s="3">
        <v>3264.2948799999999</v>
      </c>
      <c r="K1400" s="3">
        <v>3030.1804400000001</v>
      </c>
      <c r="L1400" s="3">
        <v>2096.0123099999996</v>
      </c>
      <c r="M1400" s="3">
        <v>2316.3159600000004</v>
      </c>
      <c r="N1400" s="3">
        <v>1726.3144499999996</v>
      </c>
      <c r="O1400" s="3">
        <v>2988.0445</v>
      </c>
      <c r="P1400" s="3">
        <v>2661.8591999999999</v>
      </c>
      <c r="Q1400" s="3">
        <v>2451.7508399999997</v>
      </c>
      <c r="R1400" s="3">
        <v>3208.5371500000001</v>
      </c>
      <c r="S1400" s="3">
        <v>3287.6814600000002</v>
      </c>
      <c r="T1400" s="3">
        <v>3835.8795999999993</v>
      </c>
      <c r="U1400" s="3">
        <v>37989.239889999997</v>
      </c>
      <c r="V1400" s="163">
        <f ca="1">SUM(INDIRECT(Inputs!$C$11&amp;ROW()&amp;":"&amp;Inputs!$C$12&amp;ROW()))</f>
        <v>2451.7508399999997</v>
      </c>
      <c r="W1400" s="163">
        <f ca="1">SUM(INDIRECT(Inputs!$C$13&amp;ROW()&amp;":"&amp;Inputs!$C$14&amp;ROW()))</f>
        <v>27657.141679999997</v>
      </c>
      <c r="X1400" s="3" t="str">
        <f>IF(COUNTIFS(Lookups!$A:$A,C1400)=1,"Gross Sales","")</f>
        <v/>
      </c>
      <c r="Y1400" s="3" t="str">
        <f>IF(COUNTIFS(Lookups!$D:$D,C1400)=1,"Bar Sales","")</f>
        <v/>
      </c>
      <c r="Z1400" s="3" t="str">
        <f>IFERROR(VLOOKUP(C1400*1,Lookups!$D:$F,3,FALSE),"")</f>
        <v/>
      </c>
      <c r="AA1400" s="3" t="str">
        <f>IFERROR(VLOOKUP($C1400*1,Lookups!$H:$N,3,FALSE),"")</f>
        <v>Sales</v>
      </c>
      <c r="AB1400" s="3" t="str">
        <f>IFERROR(VLOOKUP($C1400*1,Lookups!$H:$N,4,FALSE),"")</f>
        <v>Dinner</v>
      </c>
      <c r="AC1400" s="3" t="str">
        <f>IFERROR(VLOOKUP($C1400*1,Lookups!$H:$N,5,FALSE),"")</f>
        <v>Dining room</v>
      </c>
      <c r="AD1400" s="3" t="str">
        <f>IFERROR(VLOOKUP($C1400*1,Lookups!$H:$N,6,FALSE),"")</f>
        <v>Bev</v>
      </c>
      <c r="AE1400" s="3" t="str">
        <f>IFERROR(VLOOKUP($C1400*1,Lookups!$H:$N,7,FALSE),"")</f>
        <v>Beer</v>
      </c>
      <c r="AF1400" s="3" t="str">
        <f>VLOOKUP(B1400*1,Stores!$A:$C,3,FALSE)</f>
        <v>DFDE</v>
      </c>
    </row>
    <row r="1401" spans="1:32">
      <c r="A1401" s="3" t="s">
        <v>917</v>
      </c>
      <c r="B1401" s="3" t="s">
        <v>921</v>
      </c>
      <c r="C1401" s="3">
        <v>999249</v>
      </c>
      <c r="D1401" s="3" t="s">
        <v>918</v>
      </c>
      <c r="E1401" s="3" t="s">
        <v>625</v>
      </c>
      <c r="F1401" s="3">
        <v>2016</v>
      </c>
      <c r="G1401" s="164">
        <v>0</v>
      </c>
      <c r="H1401" s="3">
        <v>2944.0947900000001</v>
      </c>
      <c r="I1401" s="3">
        <v>3143.1236200000003</v>
      </c>
      <c r="J1401" s="3">
        <v>3716.223</v>
      </c>
      <c r="K1401" s="3">
        <v>2003.2044199999998</v>
      </c>
      <c r="L1401" s="3">
        <v>2634.7809600000001</v>
      </c>
      <c r="M1401" s="3">
        <v>2063.63913</v>
      </c>
      <c r="N1401" s="3">
        <v>1925.2804199999998</v>
      </c>
      <c r="O1401" s="3">
        <v>2492.6985300000001</v>
      </c>
      <c r="P1401" s="3">
        <v>1898.3244</v>
      </c>
      <c r="Q1401" s="3">
        <v>1759.1832999999997</v>
      </c>
      <c r="R1401" s="3">
        <v>1982.9386499999996</v>
      </c>
      <c r="S1401" s="3">
        <v>2009.9533999999996</v>
      </c>
      <c r="T1401" s="3">
        <v>3578.9210099999996</v>
      </c>
      <c r="U1401" s="3">
        <v>32152.36563</v>
      </c>
      <c r="V1401" s="163">
        <f ca="1">SUM(INDIRECT(Inputs!$C$11&amp;ROW()&amp;":"&amp;Inputs!$C$12&amp;ROW()))</f>
        <v>1759.1832999999997</v>
      </c>
      <c r="W1401" s="163">
        <f ca="1">SUM(INDIRECT(Inputs!$C$13&amp;ROW()&amp;":"&amp;Inputs!$C$14&amp;ROW()))</f>
        <v>24580.552570000003</v>
      </c>
      <c r="X1401" s="3" t="str">
        <f>IF(COUNTIFS(Lookups!$A:$A,C1401)=1,"Gross Sales","")</f>
        <v/>
      </c>
      <c r="Y1401" s="3" t="str">
        <f>IF(COUNTIFS(Lookups!$D:$D,C1401)=1,"Bar Sales","")</f>
        <v/>
      </c>
      <c r="Z1401" s="3" t="str">
        <f>IFERROR(VLOOKUP(C1401*1,Lookups!$D:$F,3,FALSE),"")</f>
        <v/>
      </c>
      <c r="AA1401" s="3" t="str">
        <f>IFERROR(VLOOKUP($C1401*1,Lookups!$H:$N,3,FALSE),"")</f>
        <v>Sales</v>
      </c>
      <c r="AB1401" s="3" t="str">
        <f>IFERROR(VLOOKUP($C1401*1,Lookups!$H:$N,4,FALSE),"")</f>
        <v>Dinner</v>
      </c>
      <c r="AC1401" s="3" t="str">
        <f>IFERROR(VLOOKUP($C1401*1,Lookups!$H:$N,5,FALSE),"")</f>
        <v>Dining room</v>
      </c>
      <c r="AD1401" s="3" t="str">
        <f>IFERROR(VLOOKUP($C1401*1,Lookups!$H:$N,6,FALSE),"")</f>
        <v>Bev</v>
      </c>
      <c r="AE1401" s="3" t="str">
        <f>IFERROR(VLOOKUP($C1401*1,Lookups!$H:$N,7,FALSE),"")</f>
        <v>Beer</v>
      </c>
      <c r="AF1401" s="3" t="str">
        <f>VLOOKUP(B1401*1,Stores!$A:$C,3,FALSE)</f>
        <v>DFDE</v>
      </c>
    </row>
    <row r="1402" spans="1:32">
      <c r="A1402" s="3" t="s">
        <v>917</v>
      </c>
      <c r="B1402" s="3" t="s">
        <v>922</v>
      </c>
      <c r="C1402" s="3">
        <v>999249</v>
      </c>
      <c r="D1402" s="3" t="s">
        <v>918</v>
      </c>
      <c r="E1402" s="3" t="s">
        <v>625</v>
      </c>
      <c r="F1402" s="3">
        <v>2016</v>
      </c>
      <c r="G1402" s="164">
        <v>0</v>
      </c>
      <c r="H1402" s="3">
        <v>3122.3125499999996</v>
      </c>
      <c r="I1402" s="3">
        <v>3002.6083499999995</v>
      </c>
      <c r="J1402" s="3">
        <v>1816.0172099999995</v>
      </c>
      <c r="K1402" s="3">
        <v>1792.88004</v>
      </c>
      <c r="L1402" s="3">
        <v>2713.0555199999999</v>
      </c>
      <c r="M1402" s="3">
        <v>2359.46711</v>
      </c>
      <c r="N1402" s="3">
        <v>1579.4687299999998</v>
      </c>
      <c r="O1402" s="3">
        <v>4046.8607199999992</v>
      </c>
      <c r="P1402" s="3">
        <v>3385.34987</v>
      </c>
      <c r="Q1402" s="3">
        <v>2426.3609999999999</v>
      </c>
      <c r="R1402" s="3">
        <v>1707.05206</v>
      </c>
      <c r="S1402" s="3">
        <v>2739.8771400000001</v>
      </c>
      <c r="T1402" s="3">
        <v>2385.3941999999997</v>
      </c>
      <c r="U1402" s="3">
        <v>33076.7045</v>
      </c>
      <c r="V1402" s="163">
        <f ca="1">SUM(INDIRECT(Inputs!$C$11&amp;ROW()&amp;":"&amp;Inputs!$C$12&amp;ROW()))</f>
        <v>2426.3609999999999</v>
      </c>
      <c r="W1402" s="163">
        <f ca="1">SUM(INDIRECT(Inputs!$C$13&amp;ROW()&amp;":"&amp;Inputs!$C$14&amp;ROW()))</f>
        <v>26244.381100000002</v>
      </c>
      <c r="X1402" s="3" t="str">
        <f>IF(COUNTIFS(Lookups!$A:$A,C1402)=1,"Gross Sales","")</f>
        <v/>
      </c>
      <c r="Y1402" s="3" t="str">
        <f>IF(COUNTIFS(Lookups!$D:$D,C1402)=1,"Bar Sales","")</f>
        <v/>
      </c>
      <c r="Z1402" s="3" t="str">
        <f>IFERROR(VLOOKUP(C1402*1,Lookups!$D:$F,3,FALSE),"")</f>
        <v/>
      </c>
      <c r="AA1402" s="3" t="str">
        <f>IFERROR(VLOOKUP($C1402*1,Lookups!$H:$N,3,FALSE),"")</f>
        <v>Sales</v>
      </c>
      <c r="AB1402" s="3" t="str">
        <f>IFERROR(VLOOKUP($C1402*1,Lookups!$H:$N,4,FALSE),"")</f>
        <v>Dinner</v>
      </c>
      <c r="AC1402" s="3" t="str">
        <f>IFERROR(VLOOKUP($C1402*1,Lookups!$H:$N,5,FALSE),"")</f>
        <v>Dining room</v>
      </c>
      <c r="AD1402" s="3" t="str">
        <f>IFERROR(VLOOKUP($C1402*1,Lookups!$H:$N,6,FALSE),"")</f>
        <v>Bev</v>
      </c>
      <c r="AE1402" s="3" t="str">
        <f>IFERROR(VLOOKUP($C1402*1,Lookups!$H:$N,7,FALSE),"")</f>
        <v>Beer</v>
      </c>
      <c r="AF1402" s="3" t="str">
        <f>VLOOKUP(B1402*1,Stores!$A:$C,3,FALSE)</f>
        <v>DFDE</v>
      </c>
    </row>
    <row r="1403" spans="1:32">
      <c r="A1403" s="3" t="s">
        <v>917</v>
      </c>
      <c r="B1403" s="3" t="s">
        <v>923</v>
      </c>
      <c r="C1403" s="3">
        <v>999249</v>
      </c>
      <c r="D1403" s="3" t="s">
        <v>918</v>
      </c>
      <c r="E1403" s="3" t="s">
        <v>625</v>
      </c>
      <c r="F1403" s="3">
        <v>2016</v>
      </c>
      <c r="G1403" s="164">
        <v>0</v>
      </c>
      <c r="H1403" s="3">
        <v>2753.0439999999999</v>
      </c>
      <c r="I1403" s="3">
        <v>2423.5078699999999</v>
      </c>
      <c r="J1403" s="3">
        <v>1608.1945599999999</v>
      </c>
      <c r="K1403" s="3">
        <v>2908.0046799999996</v>
      </c>
      <c r="L1403" s="3">
        <v>2560.11</v>
      </c>
      <c r="M1403" s="3">
        <v>2059.56212</v>
      </c>
      <c r="N1403" s="3">
        <v>1657.40904</v>
      </c>
      <c r="O1403" s="3">
        <v>1846.0639399999998</v>
      </c>
      <c r="P1403" s="3">
        <v>2093.46704</v>
      </c>
      <c r="Q1403" s="3">
        <v>2029.5489199999997</v>
      </c>
      <c r="R1403" s="3">
        <v>1517.5283199999999</v>
      </c>
      <c r="S1403" s="3">
        <v>1487.4404999999997</v>
      </c>
      <c r="T1403" s="3">
        <v>2220.3719999999998</v>
      </c>
      <c r="U1403" s="3">
        <v>27164.252990000001</v>
      </c>
      <c r="V1403" s="163">
        <f ca="1">SUM(INDIRECT(Inputs!$C$11&amp;ROW()&amp;":"&amp;Inputs!$C$12&amp;ROW()))</f>
        <v>2029.5489199999997</v>
      </c>
      <c r="W1403" s="163">
        <f ca="1">SUM(INDIRECT(Inputs!$C$13&amp;ROW()&amp;":"&amp;Inputs!$C$14&amp;ROW()))</f>
        <v>21938.91217</v>
      </c>
      <c r="X1403" s="3" t="str">
        <f>IF(COUNTIFS(Lookups!$A:$A,C1403)=1,"Gross Sales","")</f>
        <v/>
      </c>
      <c r="Y1403" s="3" t="str">
        <f>IF(COUNTIFS(Lookups!$D:$D,C1403)=1,"Bar Sales","")</f>
        <v/>
      </c>
      <c r="Z1403" s="3" t="str">
        <f>IFERROR(VLOOKUP(C1403*1,Lookups!$D:$F,3,FALSE),"")</f>
        <v/>
      </c>
      <c r="AA1403" s="3" t="str">
        <f>IFERROR(VLOOKUP($C1403*1,Lookups!$H:$N,3,FALSE),"")</f>
        <v>Sales</v>
      </c>
      <c r="AB1403" s="3" t="str">
        <f>IFERROR(VLOOKUP($C1403*1,Lookups!$H:$N,4,FALSE),"")</f>
        <v>Dinner</v>
      </c>
      <c r="AC1403" s="3" t="str">
        <f>IFERROR(VLOOKUP($C1403*1,Lookups!$H:$N,5,FALSE),"")</f>
        <v>Dining room</v>
      </c>
      <c r="AD1403" s="3" t="str">
        <f>IFERROR(VLOOKUP($C1403*1,Lookups!$H:$N,6,FALSE),"")</f>
        <v>Bev</v>
      </c>
      <c r="AE1403" s="3" t="str">
        <f>IFERROR(VLOOKUP($C1403*1,Lookups!$H:$N,7,FALSE),"")</f>
        <v>Beer</v>
      </c>
      <c r="AF1403" s="3" t="str">
        <f>VLOOKUP(B1403*1,Stores!$A:$C,3,FALSE)</f>
        <v>DFDE</v>
      </c>
    </row>
    <row r="1404" spans="1:32">
      <c r="A1404" s="3" t="s">
        <v>917</v>
      </c>
      <c r="B1404" s="3" t="s">
        <v>924</v>
      </c>
      <c r="C1404" s="3">
        <v>999249</v>
      </c>
      <c r="D1404" s="3" t="s">
        <v>918</v>
      </c>
      <c r="E1404" s="3" t="s">
        <v>625</v>
      </c>
      <c r="F1404" s="3">
        <v>2016</v>
      </c>
      <c r="G1404" s="164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152.64213999999998</v>
      </c>
      <c r="Q1404" s="3">
        <v>1860.8007600000001</v>
      </c>
      <c r="R1404" s="3">
        <v>2293.6036199999994</v>
      </c>
      <c r="S1404" s="3">
        <v>1754.8234199999999</v>
      </c>
      <c r="T1404" s="3">
        <v>2447.70624</v>
      </c>
      <c r="U1404" s="3">
        <v>8509.57618</v>
      </c>
      <c r="V1404" s="163">
        <f ca="1">SUM(INDIRECT(Inputs!$C$11&amp;ROW()&amp;":"&amp;Inputs!$C$12&amp;ROW()))</f>
        <v>1860.8007600000001</v>
      </c>
      <c r="W1404" s="163">
        <f ca="1">SUM(INDIRECT(Inputs!$C$13&amp;ROW()&amp;":"&amp;Inputs!$C$14&amp;ROW()))</f>
        <v>2013.4429</v>
      </c>
      <c r="X1404" s="3" t="str">
        <f>IF(COUNTIFS(Lookups!$A:$A,C1404)=1,"Gross Sales","")</f>
        <v/>
      </c>
      <c r="Y1404" s="3" t="str">
        <f>IF(COUNTIFS(Lookups!$D:$D,C1404)=1,"Bar Sales","")</f>
        <v/>
      </c>
      <c r="Z1404" s="3" t="str">
        <f>IFERROR(VLOOKUP(C1404*1,Lookups!$D:$F,3,FALSE),"")</f>
        <v/>
      </c>
      <c r="AA1404" s="3" t="str">
        <f>IFERROR(VLOOKUP($C1404*1,Lookups!$H:$N,3,FALSE),"")</f>
        <v>Sales</v>
      </c>
      <c r="AB1404" s="3" t="str">
        <f>IFERROR(VLOOKUP($C1404*1,Lookups!$H:$N,4,FALSE),"")</f>
        <v>Dinner</v>
      </c>
      <c r="AC1404" s="3" t="str">
        <f>IFERROR(VLOOKUP($C1404*1,Lookups!$H:$N,5,FALSE),"")</f>
        <v>Dining room</v>
      </c>
      <c r="AD1404" s="3" t="str">
        <f>IFERROR(VLOOKUP($C1404*1,Lookups!$H:$N,6,FALSE),"")</f>
        <v>Bev</v>
      </c>
      <c r="AE1404" s="3" t="str">
        <f>IFERROR(VLOOKUP($C1404*1,Lookups!$H:$N,7,FALSE),"")</f>
        <v>Beer</v>
      </c>
      <c r="AF1404" s="3" t="str">
        <f>VLOOKUP(B1404*1,Stores!$A:$C,3,FALSE)</f>
        <v>DFDE</v>
      </c>
    </row>
    <row r="1405" spans="1:32">
      <c r="A1405" s="3" t="s">
        <v>917</v>
      </c>
      <c r="B1405" s="3" t="s">
        <v>925</v>
      </c>
      <c r="C1405" s="3">
        <v>999249</v>
      </c>
      <c r="D1405" s="3" t="s">
        <v>918</v>
      </c>
      <c r="E1405" s="3" t="s">
        <v>625</v>
      </c>
      <c r="F1405" s="3">
        <v>2016</v>
      </c>
      <c r="G1405" s="164">
        <v>0</v>
      </c>
      <c r="H1405" s="3">
        <v>1971.1719999999998</v>
      </c>
      <c r="I1405" s="3">
        <v>2340.4727499999999</v>
      </c>
      <c r="J1405" s="3">
        <v>2346.12</v>
      </c>
      <c r="K1405" s="3">
        <v>712.4921999999998</v>
      </c>
      <c r="L1405" s="3">
        <v>1581.59547</v>
      </c>
      <c r="M1405" s="3">
        <v>910.44813999999997</v>
      </c>
      <c r="N1405" s="3">
        <v>635.47154999999998</v>
      </c>
      <c r="O1405" s="3">
        <v>895.45315999999991</v>
      </c>
      <c r="P1405" s="3">
        <v>1711.3176499999997</v>
      </c>
      <c r="Q1405" s="3">
        <v>2703.4316399999998</v>
      </c>
      <c r="R1405" s="3">
        <v>1809.4509999999998</v>
      </c>
      <c r="S1405" s="3">
        <v>1627.0029999999997</v>
      </c>
      <c r="T1405" s="3">
        <v>1083.8226</v>
      </c>
      <c r="U1405" s="3">
        <v>20328.25116</v>
      </c>
      <c r="V1405" s="163">
        <f ca="1">SUM(INDIRECT(Inputs!$C$11&amp;ROW()&amp;":"&amp;Inputs!$C$12&amp;ROW()))</f>
        <v>2703.4316399999998</v>
      </c>
      <c r="W1405" s="163">
        <f ca="1">SUM(INDIRECT(Inputs!$C$13&amp;ROW()&amp;":"&amp;Inputs!$C$14&amp;ROW()))</f>
        <v>15807.974559999999</v>
      </c>
      <c r="X1405" s="3" t="str">
        <f>IF(COUNTIFS(Lookups!$A:$A,C1405)=1,"Gross Sales","")</f>
        <v/>
      </c>
      <c r="Y1405" s="3" t="str">
        <f>IF(COUNTIFS(Lookups!$D:$D,C1405)=1,"Bar Sales","")</f>
        <v/>
      </c>
      <c r="Z1405" s="3" t="str">
        <f>IFERROR(VLOOKUP(C1405*1,Lookups!$D:$F,3,FALSE),"")</f>
        <v/>
      </c>
      <c r="AA1405" s="3" t="str">
        <f>IFERROR(VLOOKUP($C1405*1,Lookups!$H:$N,3,FALSE),"")</f>
        <v>Sales</v>
      </c>
      <c r="AB1405" s="3" t="str">
        <f>IFERROR(VLOOKUP($C1405*1,Lookups!$H:$N,4,FALSE),"")</f>
        <v>Dinner</v>
      </c>
      <c r="AC1405" s="3" t="str">
        <f>IFERROR(VLOOKUP($C1405*1,Lookups!$H:$N,5,FALSE),"")</f>
        <v>Dining room</v>
      </c>
      <c r="AD1405" s="3" t="str">
        <f>IFERROR(VLOOKUP($C1405*1,Lookups!$H:$N,6,FALSE),"")</f>
        <v>Bev</v>
      </c>
      <c r="AE1405" s="3" t="str">
        <f>IFERROR(VLOOKUP($C1405*1,Lookups!$H:$N,7,FALSE),"")</f>
        <v>Beer</v>
      </c>
      <c r="AF1405" s="3" t="str">
        <f>VLOOKUP(B1405*1,Stores!$A:$C,3,FALSE)</f>
        <v>DFDE</v>
      </c>
    </row>
    <row r="1406" spans="1:32">
      <c r="A1406" s="3" t="s">
        <v>917</v>
      </c>
      <c r="B1406" s="3" t="s">
        <v>926</v>
      </c>
      <c r="C1406" s="3">
        <v>999249</v>
      </c>
      <c r="D1406" s="3" t="s">
        <v>918</v>
      </c>
      <c r="E1406" s="3" t="s">
        <v>625</v>
      </c>
      <c r="F1406" s="3">
        <v>2016</v>
      </c>
      <c r="G1406" s="164">
        <v>0</v>
      </c>
      <c r="H1406" s="3">
        <v>9223.6384799999996</v>
      </c>
      <c r="I1406" s="3">
        <v>9949.8874999999989</v>
      </c>
      <c r="J1406" s="3">
        <v>11632.094879999999</v>
      </c>
      <c r="K1406" s="3">
        <v>11225.980079999998</v>
      </c>
      <c r="L1406" s="3">
        <v>10491.126799999998</v>
      </c>
      <c r="M1406" s="3">
        <v>8629.3161500000006</v>
      </c>
      <c r="N1406" s="3">
        <v>8944.5625499999987</v>
      </c>
      <c r="O1406" s="3">
        <v>9238.7773799999995</v>
      </c>
      <c r="P1406" s="3">
        <v>5746.2372099999993</v>
      </c>
      <c r="Q1406" s="3">
        <v>8811.4700799999991</v>
      </c>
      <c r="R1406" s="3">
        <v>8362.8697599999996</v>
      </c>
      <c r="S1406" s="3">
        <v>9250.7965199999981</v>
      </c>
      <c r="T1406" s="3">
        <v>11410.448699999999</v>
      </c>
      <c r="U1406" s="3">
        <v>122917.20608999998</v>
      </c>
      <c r="V1406" s="163">
        <f ca="1">SUM(INDIRECT(Inputs!$C$11&amp;ROW()&amp;":"&amp;Inputs!$C$12&amp;ROW()))</f>
        <v>8811.4700799999991</v>
      </c>
      <c r="W1406" s="163">
        <f ca="1">SUM(INDIRECT(Inputs!$C$13&amp;ROW()&amp;":"&amp;Inputs!$C$14&amp;ROW()))</f>
        <v>93893.091109999979</v>
      </c>
      <c r="X1406" s="3" t="str">
        <f>IF(COUNTIFS(Lookups!$A:$A,C1406)=1,"Gross Sales","")</f>
        <v/>
      </c>
      <c r="Y1406" s="3" t="str">
        <f>IF(COUNTIFS(Lookups!$D:$D,C1406)=1,"Bar Sales","")</f>
        <v/>
      </c>
      <c r="Z1406" s="3" t="str">
        <f>IFERROR(VLOOKUP(C1406*1,Lookups!$D:$F,3,FALSE),"")</f>
        <v/>
      </c>
      <c r="AA1406" s="3" t="str">
        <f>IFERROR(VLOOKUP($C1406*1,Lookups!$H:$N,3,FALSE),"")</f>
        <v>Sales</v>
      </c>
      <c r="AB1406" s="3" t="str">
        <f>IFERROR(VLOOKUP($C1406*1,Lookups!$H:$N,4,FALSE),"")</f>
        <v>Dinner</v>
      </c>
      <c r="AC1406" s="3" t="str">
        <f>IFERROR(VLOOKUP($C1406*1,Lookups!$H:$N,5,FALSE),"")</f>
        <v>Dining room</v>
      </c>
      <c r="AD1406" s="3" t="str">
        <f>IFERROR(VLOOKUP($C1406*1,Lookups!$H:$N,6,FALSE),"")</f>
        <v>Bev</v>
      </c>
      <c r="AE1406" s="3" t="str">
        <f>IFERROR(VLOOKUP($C1406*1,Lookups!$H:$N,7,FALSE),"")</f>
        <v>Beer</v>
      </c>
      <c r="AF1406" s="3" t="str">
        <f>VLOOKUP(B1406*1,Stores!$A:$C,3,FALSE)</f>
        <v>DFDE</v>
      </c>
    </row>
    <row r="1407" spans="1:32">
      <c r="A1407" s="3" t="s">
        <v>917</v>
      </c>
      <c r="B1407" s="3" t="s">
        <v>927</v>
      </c>
      <c r="C1407" s="3">
        <v>999249</v>
      </c>
      <c r="D1407" s="3" t="s">
        <v>918</v>
      </c>
      <c r="E1407" s="3" t="s">
        <v>625</v>
      </c>
      <c r="F1407" s="3">
        <v>2016</v>
      </c>
      <c r="G1407" s="164">
        <v>0</v>
      </c>
      <c r="H1407" s="3">
        <v>5190.0231599999997</v>
      </c>
      <c r="I1407" s="3">
        <v>4970.9274999999998</v>
      </c>
      <c r="J1407" s="3">
        <v>7699.4701000000005</v>
      </c>
      <c r="K1407" s="3">
        <v>6530.7637499999992</v>
      </c>
      <c r="L1407" s="3">
        <v>5891.4377199999999</v>
      </c>
      <c r="M1407" s="3">
        <v>8396.0152499999986</v>
      </c>
      <c r="N1407" s="3">
        <v>7229.0972599999986</v>
      </c>
      <c r="O1407" s="3">
        <v>7536.1330799999996</v>
      </c>
      <c r="P1407" s="3">
        <v>6674.8603599999997</v>
      </c>
      <c r="Q1407" s="3">
        <v>4772.8526999999995</v>
      </c>
      <c r="R1407" s="3">
        <v>5097.3473599999998</v>
      </c>
      <c r="S1407" s="3">
        <v>5383.7972299999992</v>
      </c>
      <c r="T1407" s="3">
        <v>7453.0360799999999</v>
      </c>
      <c r="U1407" s="3">
        <v>82825.761549999996</v>
      </c>
      <c r="V1407" s="163">
        <f ca="1">SUM(INDIRECT(Inputs!$C$11&amp;ROW()&amp;":"&amp;Inputs!$C$12&amp;ROW()))</f>
        <v>4772.8526999999995</v>
      </c>
      <c r="W1407" s="163">
        <f ca="1">SUM(INDIRECT(Inputs!$C$13&amp;ROW()&amp;":"&amp;Inputs!$C$14&amp;ROW()))</f>
        <v>64891.580879999994</v>
      </c>
      <c r="X1407" s="3" t="str">
        <f>IF(COUNTIFS(Lookups!$A:$A,C1407)=1,"Gross Sales","")</f>
        <v/>
      </c>
      <c r="Y1407" s="3" t="str">
        <f>IF(COUNTIFS(Lookups!$D:$D,C1407)=1,"Bar Sales","")</f>
        <v/>
      </c>
      <c r="Z1407" s="3" t="str">
        <f>IFERROR(VLOOKUP(C1407*1,Lookups!$D:$F,3,FALSE),"")</f>
        <v/>
      </c>
      <c r="AA1407" s="3" t="str">
        <f>IFERROR(VLOOKUP($C1407*1,Lookups!$H:$N,3,FALSE),"")</f>
        <v>Sales</v>
      </c>
      <c r="AB1407" s="3" t="str">
        <f>IFERROR(VLOOKUP($C1407*1,Lookups!$H:$N,4,FALSE),"")</f>
        <v>Dinner</v>
      </c>
      <c r="AC1407" s="3" t="str">
        <f>IFERROR(VLOOKUP($C1407*1,Lookups!$H:$N,5,FALSE),"")</f>
        <v>Dining room</v>
      </c>
      <c r="AD1407" s="3" t="str">
        <f>IFERROR(VLOOKUP($C1407*1,Lookups!$H:$N,6,FALSE),"")</f>
        <v>Bev</v>
      </c>
      <c r="AE1407" s="3" t="str">
        <f>IFERROR(VLOOKUP($C1407*1,Lookups!$H:$N,7,FALSE),"")</f>
        <v>Beer</v>
      </c>
      <c r="AF1407" s="3" t="str">
        <f>VLOOKUP(B1407*1,Stores!$A:$C,3,FALSE)</f>
        <v>DFDE</v>
      </c>
    </row>
    <row r="1408" spans="1:32">
      <c r="A1408" s="3" t="s">
        <v>917</v>
      </c>
      <c r="B1408" s="3" t="s">
        <v>928</v>
      </c>
      <c r="C1408" s="3">
        <v>999249</v>
      </c>
      <c r="D1408" s="3" t="s">
        <v>918</v>
      </c>
      <c r="E1408" s="3" t="s">
        <v>625</v>
      </c>
      <c r="F1408" s="3">
        <v>2016</v>
      </c>
      <c r="G1408" s="164">
        <v>0</v>
      </c>
      <c r="H1408" s="3">
        <v>4496.5511499999993</v>
      </c>
      <c r="I1408" s="3">
        <v>2386.18408</v>
      </c>
      <c r="J1408" s="3">
        <v>2690.1293999999998</v>
      </c>
      <c r="K1408" s="3">
        <v>2424.6814199999999</v>
      </c>
      <c r="L1408" s="3">
        <v>1834.5599999999997</v>
      </c>
      <c r="M1408" s="3">
        <v>2251.2734999999998</v>
      </c>
      <c r="N1408" s="3">
        <v>1541.8884600000001</v>
      </c>
      <c r="O1408" s="3">
        <v>1316.6809599999999</v>
      </c>
      <c r="P1408" s="3">
        <v>1327.1985999999999</v>
      </c>
      <c r="Q1408" s="3">
        <v>2168.9098199999999</v>
      </c>
      <c r="R1408" s="3">
        <v>2037.8442</v>
      </c>
      <c r="S1408" s="3">
        <v>2514.8150999999998</v>
      </c>
      <c r="T1408" s="3">
        <v>1848.9424799999999</v>
      </c>
      <c r="U1408" s="3">
        <v>28839.659170000003</v>
      </c>
      <c r="V1408" s="163">
        <f ca="1">SUM(INDIRECT(Inputs!$C$11&amp;ROW()&amp;":"&amp;Inputs!$C$12&amp;ROW()))</f>
        <v>2168.9098199999999</v>
      </c>
      <c r="W1408" s="163">
        <f ca="1">SUM(INDIRECT(Inputs!$C$13&amp;ROW()&amp;":"&amp;Inputs!$C$14&amp;ROW()))</f>
        <v>22438.057390000002</v>
      </c>
      <c r="X1408" s="3" t="str">
        <f>IF(COUNTIFS(Lookups!$A:$A,C1408)=1,"Gross Sales","")</f>
        <v/>
      </c>
      <c r="Y1408" s="3" t="str">
        <f>IF(COUNTIFS(Lookups!$D:$D,C1408)=1,"Bar Sales","")</f>
        <v/>
      </c>
      <c r="Z1408" s="3" t="str">
        <f>IFERROR(VLOOKUP(C1408*1,Lookups!$D:$F,3,FALSE),"")</f>
        <v/>
      </c>
      <c r="AA1408" s="3" t="str">
        <f>IFERROR(VLOOKUP($C1408*1,Lookups!$H:$N,3,FALSE),"")</f>
        <v>Sales</v>
      </c>
      <c r="AB1408" s="3" t="str">
        <f>IFERROR(VLOOKUP($C1408*1,Lookups!$H:$N,4,FALSE),"")</f>
        <v>Dinner</v>
      </c>
      <c r="AC1408" s="3" t="str">
        <f>IFERROR(VLOOKUP($C1408*1,Lookups!$H:$N,5,FALSE),"")</f>
        <v>Dining room</v>
      </c>
      <c r="AD1408" s="3" t="str">
        <f>IFERROR(VLOOKUP($C1408*1,Lookups!$H:$N,6,FALSE),"")</f>
        <v>Bev</v>
      </c>
      <c r="AE1408" s="3" t="str">
        <f>IFERROR(VLOOKUP($C1408*1,Lookups!$H:$N,7,FALSE),"")</f>
        <v>Beer</v>
      </c>
      <c r="AF1408" s="3" t="str">
        <f>VLOOKUP(B1408*1,Stores!$A:$C,3,FALSE)</f>
        <v>DFDE</v>
      </c>
    </row>
    <row r="1409" spans="1:32">
      <c r="A1409" s="3" t="s">
        <v>917</v>
      </c>
      <c r="B1409" s="3" t="s">
        <v>929</v>
      </c>
      <c r="C1409" s="3">
        <v>999249</v>
      </c>
      <c r="D1409" s="3" t="s">
        <v>918</v>
      </c>
      <c r="E1409" s="3" t="s">
        <v>625</v>
      </c>
      <c r="F1409" s="3">
        <v>2016</v>
      </c>
      <c r="G1409" s="164">
        <v>0</v>
      </c>
      <c r="H1409" s="3">
        <v>818.01657</v>
      </c>
      <c r="I1409" s="3">
        <v>1290.8800799999999</v>
      </c>
      <c r="J1409" s="3">
        <v>579.58551</v>
      </c>
      <c r="K1409" s="3">
        <v>690.774</v>
      </c>
      <c r="L1409" s="3">
        <v>677.45173999999997</v>
      </c>
      <c r="M1409" s="3">
        <v>868.72743999999989</v>
      </c>
      <c r="N1409" s="3">
        <v>558.23040000000003</v>
      </c>
      <c r="O1409" s="3">
        <v>495.52496000000002</v>
      </c>
      <c r="P1409" s="3">
        <v>703.86581999999987</v>
      </c>
      <c r="Q1409" s="3">
        <v>938.58625000000006</v>
      </c>
      <c r="R1409" s="3">
        <v>853.57314000000008</v>
      </c>
      <c r="S1409" s="3">
        <v>1160.4949999999999</v>
      </c>
      <c r="T1409" s="3">
        <v>1000.7587799999999</v>
      </c>
      <c r="U1409" s="3">
        <v>10636.469689999998</v>
      </c>
      <c r="V1409" s="163">
        <f ca="1">SUM(INDIRECT(Inputs!$C$11&amp;ROW()&amp;":"&amp;Inputs!$C$12&amp;ROW()))</f>
        <v>938.58625000000006</v>
      </c>
      <c r="W1409" s="163">
        <f ca="1">SUM(INDIRECT(Inputs!$C$13&amp;ROW()&amp;":"&amp;Inputs!$C$14&amp;ROW()))</f>
        <v>7621.6427699999995</v>
      </c>
      <c r="X1409" s="3" t="str">
        <f>IF(COUNTIFS(Lookups!$A:$A,C1409)=1,"Gross Sales","")</f>
        <v/>
      </c>
      <c r="Y1409" s="3" t="str">
        <f>IF(COUNTIFS(Lookups!$D:$D,C1409)=1,"Bar Sales","")</f>
        <v/>
      </c>
      <c r="Z1409" s="3" t="str">
        <f>IFERROR(VLOOKUP(C1409*1,Lookups!$D:$F,3,FALSE),"")</f>
        <v/>
      </c>
      <c r="AA1409" s="3" t="str">
        <f>IFERROR(VLOOKUP($C1409*1,Lookups!$H:$N,3,FALSE),"")</f>
        <v>Sales</v>
      </c>
      <c r="AB1409" s="3" t="str">
        <f>IFERROR(VLOOKUP($C1409*1,Lookups!$H:$N,4,FALSE),"")</f>
        <v>Dinner</v>
      </c>
      <c r="AC1409" s="3" t="str">
        <f>IFERROR(VLOOKUP($C1409*1,Lookups!$H:$N,5,FALSE),"")</f>
        <v>Dining room</v>
      </c>
      <c r="AD1409" s="3" t="str">
        <f>IFERROR(VLOOKUP($C1409*1,Lookups!$H:$N,6,FALSE),"")</f>
        <v>Bev</v>
      </c>
      <c r="AE1409" s="3" t="str">
        <f>IFERROR(VLOOKUP($C1409*1,Lookups!$H:$N,7,FALSE),"")</f>
        <v>Beer</v>
      </c>
      <c r="AF1409" s="3" t="str">
        <f>VLOOKUP(B1409*1,Stores!$A:$C,3,FALSE)</f>
        <v>DFDE</v>
      </c>
    </row>
    <row r="1410" spans="1:32">
      <c r="A1410" s="3" t="s">
        <v>917</v>
      </c>
      <c r="B1410" s="3" t="s">
        <v>930</v>
      </c>
      <c r="C1410" s="3">
        <v>999249</v>
      </c>
      <c r="D1410" s="3" t="s">
        <v>918</v>
      </c>
      <c r="E1410" s="3" t="s">
        <v>625</v>
      </c>
      <c r="F1410" s="3">
        <v>2016</v>
      </c>
      <c r="G1410" s="164">
        <v>0</v>
      </c>
      <c r="H1410" s="3">
        <v>1020.4935999999998</v>
      </c>
      <c r="I1410" s="3">
        <v>1529.0239999999999</v>
      </c>
      <c r="J1410" s="3">
        <v>1862.5267499999998</v>
      </c>
      <c r="K1410" s="3">
        <v>1703.3134999999997</v>
      </c>
      <c r="L1410" s="3">
        <v>1619.52</v>
      </c>
      <c r="M1410" s="3">
        <v>1410.1651199999999</v>
      </c>
      <c r="N1410" s="3">
        <v>1280.5388399999999</v>
      </c>
      <c r="O1410" s="3">
        <v>1574.1818399999997</v>
      </c>
      <c r="P1410" s="3">
        <v>983.00999999999988</v>
      </c>
      <c r="Q1410" s="3">
        <v>2111.1836200000002</v>
      </c>
      <c r="R1410" s="3">
        <v>1505.5322100000001</v>
      </c>
      <c r="S1410" s="3">
        <v>1452.2360999999996</v>
      </c>
      <c r="T1410" s="3">
        <v>1881.5719999999999</v>
      </c>
      <c r="U1410" s="3">
        <v>19933.297579999995</v>
      </c>
      <c r="V1410" s="163">
        <f ca="1">SUM(INDIRECT(Inputs!$C$11&amp;ROW()&amp;":"&amp;Inputs!$C$12&amp;ROW()))</f>
        <v>2111.1836200000002</v>
      </c>
      <c r="W1410" s="163">
        <f ca="1">SUM(INDIRECT(Inputs!$C$13&amp;ROW()&amp;":"&amp;Inputs!$C$14&amp;ROW()))</f>
        <v>15093.957269999997</v>
      </c>
      <c r="X1410" s="3" t="str">
        <f>IF(COUNTIFS(Lookups!$A:$A,C1410)=1,"Gross Sales","")</f>
        <v/>
      </c>
      <c r="Y1410" s="3" t="str">
        <f>IF(COUNTIFS(Lookups!$D:$D,C1410)=1,"Bar Sales","")</f>
        <v/>
      </c>
      <c r="Z1410" s="3" t="str">
        <f>IFERROR(VLOOKUP(C1410*1,Lookups!$D:$F,3,FALSE),"")</f>
        <v/>
      </c>
      <c r="AA1410" s="3" t="str">
        <f>IFERROR(VLOOKUP($C1410*1,Lookups!$H:$N,3,FALSE),"")</f>
        <v>Sales</v>
      </c>
      <c r="AB1410" s="3" t="str">
        <f>IFERROR(VLOOKUP($C1410*1,Lookups!$H:$N,4,FALSE),"")</f>
        <v>Dinner</v>
      </c>
      <c r="AC1410" s="3" t="str">
        <f>IFERROR(VLOOKUP($C1410*1,Lookups!$H:$N,5,FALSE),"")</f>
        <v>Dining room</v>
      </c>
      <c r="AD1410" s="3" t="str">
        <f>IFERROR(VLOOKUP($C1410*1,Lookups!$H:$N,6,FALSE),"")</f>
        <v>Bev</v>
      </c>
      <c r="AE1410" s="3" t="str">
        <f>IFERROR(VLOOKUP($C1410*1,Lookups!$H:$N,7,FALSE),"")</f>
        <v>Beer</v>
      </c>
      <c r="AF1410" s="3" t="str">
        <f>VLOOKUP(B1410*1,Stores!$A:$C,3,FALSE)</f>
        <v>DFDE</v>
      </c>
    </row>
    <row r="1411" spans="1:32">
      <c r="A1411" s="3" t="s">
        <v>917</v>
      </c>
      <c r="B1411" s="3" t="s">
        <v>931</v>
      </c>
      <c r="C1411" s="3">
        <v>999249</v>
      </c>
      <c r="D1411" s="3" t="s">
        <v>918</v>
      </c>
      <c r="E1411" s="3" t="s">
        <v>625</v>
      </c>
      <c r="F1411" s="3">
        <v>2016</v>
      </c>
      <c r="G1411" s="164">
        <v>0</v>
      </c>
      <c r="H1411" s="3">
        <v>5667.1935599999997</v>
      </c>
      <c r="I1411" s="3">
        <v>7055.2414799999997</v>
      </c>
      <c r="J1411" s="3">
        <v>6356.7566999999999</v>
      </c>
      <c r="K1411" s="3">
        <v>3902.7927400000003</v>
      </c>
      <c r="L1411" s="3">
        <v>5652.3776399999997</v>
      </c>
      <c r="M1411" s="3">
        <v>3803.62752</v>
      </c>
      <c r="N1411" s="3">
        <v>3074.4535500000002</v>
      </c>
      <c r="O1411" s="3">
        <v>5037.1090000000004</v>
      </c>
      <c r="P1411" s="3">
        <v>3870.6578400000003</v>
      </c>
      <c r="Q1411" s="3">
        <v>6045.73333</v>
      </c>
      <c r="R1411" s="3">
        <v>6124.4567999999999</v>
      </c>
      <c r="S1411" s="3">
        <v>5923.4689499999995</v>
      </c>
      <c r="T1411" s="3">
        <v>5347.3683199999996</v>
      </c>
      <c r="U1411" s="3">
        <v>67861.237430000008</v>
      </c>
      <c r="V1411" s="163">
        <f ca="1">SUM(INDIRECT(Inputs!$C$11&amp;ROW()&amp;":"&amp;Inputs!$C$12&amp;ROW()))</f>
        <v>6045.73333</v>
      </c>
      <c r="W1411" s="163">
        <f ca="1">SUM(INDIRECT(Inputs!$C$13&amp;ROW()&amp;":"&amp;Inputs!$C$14&amp;ROW()))</f>
        <v>50465.943360000005</v>
      </c>
      <c r="X1411" s="3" t="str">
        <f>IF(COUNTIFS(Lookups!$A:$A,C1411)=1,"Gross Sales","")</f>
        <v/>
      </c>
      <c r="Y1411" s="3" t="str">
        <f>IF(COUNTIFS(Lookups!$D:$D,C1411)=1,"Bar Sales","")</f>
        <v/>
      </c>
      <c r="Z1411" s="3" t="str">
        <f>IFERROR(VLOOKUP(C1411*1,Lookups!$D:$F,3,FALSE),"")</f>
        <v/>
      </c>
      <c r="AA1411" s="3" t="str">
        <f>IFERROR(VLOOKUP($C1411*1,Lookups!$H:$N,3,FALSE),"")</f>
        <v>Sales</v>
      </c>
      <c r="AB1411" s="3" t="str">
        <f>IFERROR(VLOOKUP($C1411*1,Lookups!$H:$N,4,FALSE),"")</f>
        <v>Dinner</v>
      </c>
      <c r="AC1411" s="3" t="str">
        <f>IFERROR(VLOOKUP($C1411*1,Lookups!$H:$N,5,FALSE),"")</f>
        <v>Dining room</v>
      </c>
      <c r="AD1411" s="3" t="str">
        <f>IFERROR(VLOOKUP($C1411*1,Lookups!$H:$N,6,FALSE),"")</f>
        <v>Bev</v>
      </c>
      <c r="AE1411" s="3" t="str">
        <f>IFERROR(VLOOKUP($C1411*1,Lookups!$H:$N,7,FALSE),"")</f>
        <v>Beer</v>
      </c>
      <c r="AF1411" s="3" t="str">
        <f>VLOOKUP(B1411*1,Stores!$A:$C,3,FALSE)</f>
        <v>DFDE</v>
      </c>
    </row>
    <row r="1412" spans="1:32">
      <c r="A1412" s="3" t="s">
        <v>917</v>
      </c>
      <c r="B1412" s="3" t="s">
        <v>932</v>
      </c>
      <c r="C1412" s="3">
        <v>999249</v>
      </c>
      <c r="D1412" s="3" t="s">
        <v>918</v>
      </c>
      <c r="E1412" s="3" t="s">
        <v>625</v>
      </c>
      <c r="F1412" s="3">
        <v>2016</v>
      </c>
      <c r="G1412" s="164">
        <v>0</v>
      </c>
      <c r="H1412" s="3">
        <v>6070.9325599999993</v>
      </c>
      <c r="I1412" s="3">
        <v>4707.6343999999999</v>
      </c>
      <c r="J1412" s="3">
        <v>6582.8349999999991</v>
      </c>
      <c r="K1412" s="3">
        <v>5111.2275199999995</v>
      </c>
      <c r="L1412" s="3">
        <v>5523.9169999999995</v>
      </c>
      <c r="M1412" s="3">
        <v>4815.5239999999994</v>
      </c>
      <c r="N1412" s="3">
        <v>3075.1139999999996</v>
      </c>
      <c r="O1412" s="3">
        <v>6118.8378999999995</v>
      </c>
      <c r="P1412" s="3">
        <v>4603.4748900000004</v>
      </c>
      <c r="Q1412" s="3">
        <v>4192.7129999999997</v>
      </c>
      <c r="R1412" s="3">
        <v>6038.2030799999993</v>
      </c>
      <c r="S1412" s="3">
        <v>8373.8500999999978</v>
      </c>
      <c r="T1412" s="3">
        <v>8962.9475599999987</v>
      </c>
      <c r="U1412" s="3">
        <v>74177.211009999985</v>
      </c>
      <c r="V1412" s="163">
        <f ca="1">SUM(INDIRECT(Inputs!$C$11&amp;ROW()&amp;":"&amp;Inputs!$C$12&amp;ROW()))</f>
        <v>4192.7129999999997</v>
      </c>
      <c r="W1412" s="163">
        <f ca="1">SUM(INDIRECT(Inputs!$C$13&amp;ROW()&amp;":"&amp;Inputs!$C$14&amp;ROW()))</f>
        <v>50802.210269999996</v>
      </c>
      <c r="X1412" s="3" t="str">
        <f>IF(COUNTIFS(Lookups!$A:$A,C1412)=1,"Gross Sales","")</f>
        <v/>
      </c>
      <c r="Y1412" s="3" t="str">
        <f>IF(COUNTIFS(Lookups!$D:$D,C1412)=1,"Bar Sales","")</f>
        <v/>
      </c>
      <c r="Z1412" s="3" t="str">
        <f>IFERROR(VLOOKUP(C1412*1,Lookups!$D:$F,3,FALSE),"")</f>
        <v/>
      </c>
      <c r="AA1412" s="3" t="str">
        <f>IFERROR(VLOOKUP($C1412*1,Lookups!$H:$N,3,FALSE),"")</f>
        <v>Sales</v>
      </c>
      <c r="AB1412" s="3" t="str">
        <f>IFERROR(VLOOKUP($C1412*1,Lookups!$H:$N,4,FALSE),"")</f>
        <v>Dinner</v>
      </c>
      <c r="AC1412" s="3" t="str">
        <f>IFERROR(VLOOKUP($C1412*1,Lookups!$H:$N,5,FALSE),"")</f>
        <v>Dining room</v>
      </c>
      <c r="AD1412" s="3" t="str">
        <f>IFERROR(VLOOKUP($C1412*1,Lookups!$H:$N,6,FALSE),"")</f>
        <v>Bev</v>
      </c>
      <c r="AE1412" s="3" t="str">
        <f>IFERROR(VLOOKUP($C1412*1,Lookups!$H:$N,7,FALSE),"")</f>
        <v>Beer</v>
      </c>
      <c r="AF1412" s="3" t="str">
        <f>VLOOKUP(B1412*1,Stores!$A:$C,3,FALSE)</f>
        <v>DFG</v>
      </c>
    </row>
    <row r="1413" spans="1:32">
      <c r="A1413" s="3" t="s">
        <v>917</v>
      </c>
      <c r="B1413" s="3" t="s">
        <v>933</v>
      </c>
      <c r="C1413" s="3">
        <v>999249</v>
      </c>
      <c r="D1413" s="3" t="s">
        <v>918</v>
      </c>
      <c r="E1413" s="3" t="s">
        <v>625</v>
      </c>
      <c r="F1413" s="3">
        <v>2016</v>
      </c>
      <c r="G1413" s="164">
        <v>0</v>
      </c>
      <c r="H1413" s="3">
        <v>2749.0080800000001</v>
      </c>
      <c r="I1413" s="3">
        <v>2651.0822800000001</v>
      </c>
      <c r="J1413" s="3">
        <v>2781.6440400000001</v>
      </c>
      <c r="K1413" s="3">
        <v>2636.5155599999998</v>
      </c>
      <c r="L1413" s="3">
        <v>1866.1566</v>
      </c>
      <c r="M1413" s="3">
        <v>1786.20526</v>
      </c>
      <c r="N1413" s="3">
        <v>2725.0643</v>
      </c>
      <c r="O1413" s="3">
        <v>2102.0722799999999</v>
      </c>
      <c r="P1413" s="3">
        <v>1707.5981999999999</v>
      </c>
      <c r="Q1413" s="3">
        <v>1603.8203999999998</v>
      </c>
      <c r="R1413" s="3">
        <v>1610.3858399999999</v>
      </c>
      <c r="S1413" s="3">
        <v>2063.6481599999997</v>
      </c>
      <c r="T1413" s="3">
        <v>1586.2505399999998</v>
      </c>
      <c r="U1413" s="3">
        <v>27869.451540000005</v>
      </c>
      <c r="V1413" s="163">
        <f ca="1">SUM(INDIRECT(Inputs!$C$11&amp;ROW()&amp;":"&amp;Inputs!$C$12&amp;ROW()))</f>
        <v>1603.8203999999998</v>
      </c>
      <c r="W1413" s="163">
        <f ca="1">SUM(INDIRECT(Inputs!$C$13&amp;ROW()&amp;":"&amp;Inputs!$C$14&amp;ROW()))</f>
        <v>22609.167000000005</v>
      </c>
      <c r="X1413" s="3" t="str">
        <f>IF(COUNTIFS(Lookups!$A:$A,C1413)=1,"Gross Sales","")</f>
        <v/>
      </c>
      <c r="Y1413" s="3" t="str">
        <f>IF(COUNTIFS(Lookups!$D:$D,C1413)=1,"Bar Sales","")</f>
        <v/>
      </c>
      <c r="Z1413" s="3" t="str">
        <f>IFERROR(VLOOKUP(C1413*1,Lookups!$D:$F,3,FALSE),"")</f>
        <v/>
      </c>
      <c r="AA1413" s="3" t="str">
        <f>IFERROR(VLOOKUP($C1413*1,Lookups!$H:$N,3,FALSE),"")</f>
        <v>Sales</v>
      </c>
      <c r="AB1413" s="3" t="str">
        <f>IFERROR(VLOOKUP($C1413*1,Lookups!$H:$N,4,FALSE),"")</f>
        <v>Dinner</v>
      </c>
      <c r="AC1413" s="3" t="str">
        <f>IFERROR(VLOOKUP($C1413*1,Lookups!$H:$N,5,FALSE),"")</f>
        <v>Dining room</v>
      </c>
      <c r="AD1413" s="3" t="str">
        <f>IFERROR(VLOOKUP($C1413*1,Lookups!$H:$N,6,FALSE),"")</f>
        <v>Bev</v>
      </c>
      <c r="AE1413" s="3" t="str">
        <f>IFERROR(VLOOKUP($C1413*1,Lookups!$H:$N,7,FALSE),"")</f>
        <v>Beer</v>
      </c>
      <c r="AF1413" s="3" t="str">
        <f>VLOOKUP(B1413*1,Stores!$A:$C,3,FALSE)</f>
        <v>DFG</v>
      </c>
    </row>
    <row r="1414" spans="1:32">
      <c r="A1414" s="3" t="s">
        <v>917</v>
      </c>
      <c r="B1414" s="3" t="s">
        <v>934</v>
      </c>
      <c r="C1414" s="3">
        <v>999249</v>
      </c>
      <c r="D1414" s="3" t="s">
        <v>918</v>
      </c>
      <c r="E1414" s="3" t="s">
        <v>625</v>
      </c>
      <c r="F1414" s="3">
        <v>2016</v>
      </c>
      <c r="G1414" s="164">
        <v>0</v>
      </c>
      <c r="H1414" s="3">
        <v>1043.6317499999998</v>
      </c>
      <c r="I1414" s="3">
        <v>1499.68</v>
      </c>
      <c r="J1414" s="3">
        <v>2070.6839999999997</v>
      </c>
      <c r="K1414" s="3">
        <v>2190.7855199999999</v>
      </c>
      <c r="L1414" s="3">
        <v>2468.1495999999997</v>
      </c>
      <c r="M1414" s="3">
        <v>979.30314999999985</v>
      </c>
      <c r="N1414" s="3">
        <v>1748.81</v>
      </c>
      <c r="O1414" s="3">
        <v>1776.9638600000001</v>
      </c>
      <c r="P1414" s="3">
        <v>2034.4228799999996</v>
      </c>
      <c r="Q1414" s="3">
        <v>1305.1083499999997</v>
      </c>
      <c r="R1414" s="3">
        <v>1709.6587199999999</v>
      </c>
      <c r="S1414" s="3">
        <v>2380.6768999999995</v>
      </c>
      <c r="T1414" s="3">
        <v>2054.94436</v>
      </c>
      <c r="U1414" s="3">
        <v>23262.819089999997</v>
      </c>
      <c r="V1414" s="163">
        <f ca="1">SUM(INDIRECT(Inputs!$C$11&amp;ROW()&amp;":"&amp;Inputs!$C$12&amp;ROW()))</f>
        <v>1305.1083499999997</v>
      </c>
      <c r="W1414" s="163">
        <f ca="1">SUM(INDIRECT(Inputs!$C$13&amp;ROW()&amp;":"&amp;Inputs!$C$14&amp;ROW()))</f>
        <v>17117.539109999998</v>
      </c>
      <c r="X1414" s="3" t="str">
        <f>IF(COUNTIFS(Lookups!$A:$A,C1414)=1,"Gross Sales","")</f>
        <v/>
      </c>
      <c r="Y1414" s="3" t="str">
        <f>IF(COUNTIFS(Lookups!$D:$D,C1414)=1,"Bar Sales","")</f>
        <v/>
      </c>
      <c r="Z1414" s="3" t="str">
        <f>IFERROR(VLOOKUP(C1414*1,Lookups!$D:$F,3,FALSE),"")</f>
        <v/>
      </c>
      <c r="AA1414" s="3" t="str">
        <f>IFERROR(VLOOKUP($C1414*1,Lookups!$H:$N,3,FALSE),"")</f>
        <v>Sales</v>
      </c>
      <c r="AB1414" s="3" t="str">
        <f>IFERROR(VLOOKUP($C1414*1,Lookups!$H:$N,4,FALSE),"")</f>
        <v>Dinner</v>
      </c>
      <c r="AC1414" s="3" t="str">
        <f>IFERROR(VLOOKUP($C1414*1,Lookups!$H:$N,5,FALSE),"")</f>
        <v>Dining room</v>
      </c>
      <c r="AD1414" s="3" t="str">
        <f>IFERROR(VLOOKUP($C1414*1,Lookups!$H:$N,6,FALSE),"")</f>
        <v>Bev</v>
      </c>
      <c r="AE1414" s="3" t="str">
        <f>IFERROR(VLOOKUP($C1414*1,Lookups!$H:$N,7,FALSE),"")</f>
        <v>Beer</v>
      </c>
      <c r="AF1414" s="3" t="str">
        <f>VLOOKUP(B1414*1,Stores!$A:$C,3,FALSE)</f>
        <v>DFG</v>
      </c>
    </row>
    <row r="1415" spans="1:32">
      <c r="A1415" s="3" t="s">
        <v>917</v>
      </c>
      <c r="B1415" s="3" t="s">
        <v>935</v>
      </c>
      <c r="C1415" s="3">
        <v>999249</v>
      </c>
      <c r="D1415" s="3" t="s">
        <v>918</v>
      </c>
      <c r="E1415" s="3" t="s">
        <v>625</v>
      </c>
      <c r="F1415" s="3">
        <v>2016</v>
      </c>
      <c r="G1415" s="164">
        <v>0</v>
      </c>
      <c r="H1415" s="3">
        <v>3153.5968799999996</v>
      </c>
      <c r="I1415" s="3">
        <v>2977.4807999999994</v>
      </c>
      <c r="J1415" s="3">
        <v>2836.701</v>
      </c>
      <c r="K1415" s="3">
        <v>2596.5621499999997</v>
      </c>
      <c r="L1415" s="3">
        <v>2104.4029999999998</v>
      </c>
      <c r="M1415" s="3">
        <v>1893.5048999999999</v>
      </c>
      <c r="N1415" s="3">
        <v>1880.39922</v>
      </c>
      <c r="O1415" s="3">
        <v>1992.2683199999997</v>
      </c>
      <c r="P1415" s="3">
        <v>2094.3579999999997</v>
      </c>
      <c r="Q1415" s="3">
        <v>1859.1820799999998</v>
      </c>
      <c r="R1415" s="3">
        <v>2368.9162000000001</v>
      </c>
      <c r="S1415" s="3">
        <v>1840.0497499999999</v>
      </c>
      <c r="T1415" s="3">
        <v>2984.9456</v>
      </c>
      <c r="U1415" s="3">
        <v>30582.367899999994</v>
      </c>
      <c r="V1415" s="163">
        <f ca="1">SUM(INDIRECT(Inputs!$C$11&amp;ROW()&amp;":"&amp;Inputs!$C$12&amp;ROW()))</f>
        <v>1859.1820799999998</v>
      </c>
      <c r="W1415" s="163">
        <f ca="1">SUM(INDIRECT(Inputs!$C$13&amp;ROW()&amp;":"&amp;Inputs!$C$14&amp;ROW()))</f>
        <v>23388.456349999997</v>
      </c>
      <c r="X1415" s="3" t="str">
        <f>IF(COUNTIFS(Lookups!$A:$A,C1415)=1,"Gross Sales","")</f>
        <v/>
      </c>
      <c r="Y1415" s="3" t="str">
        <f>IF(COUNTIFS(Lookups!$D:$D,C1415)=1,"Bar Sales","")</f>
        <v/>
      </c>
      <c r="Z1415" s="3" t="str">
        <f>IFERROR(VLOOKUP(C1415*1,Lookups!$D:$F,3,FALSE),"")</f>
        <v/>
      </c>
      <c r="AA1415" s="3" t="str">
        <f>IFERROR(VLOOKUP($C1415*1,Lookups!$H:$N,3,FALSE),"")</f>
        <v>Sales</v>
      </c>
      <c r="AB1415" s="3" t="str">
        <f>IFERROR(VLOOKUP($C1415*1,Lookups!$H:$N,4,FALSE),"")</f>
        <v>Dinner</v>
      </c>
      <c r="AC1415" s="3" t="str">
        <f>IFERROR(VLOOKUP($C1415*1,Lookups!$H:$N,5,FALSE),"")</f>
        <v>Dining room</v>
      </c>
      <c r="AD1415" s="3" t="str">
        <f>IFERROR(VLOOKUP($C1415*1,Lookups!$H:$N,6,FALSE),"")</f>
        <v>Bev</v>
      </c>
      <c r="AE1415" s="3" t="str">
        <f>IFERROR(VLOOKUP($C1415*1,Lookups!$H:$N,7,FALSE),"")</f>
        <v>Beer</v>
      </c>
      <c r="AF1415" s="3" t="str">
        <f>VLOOKUP(B1415*1,Stores!$A:$C,3,FALSE)</f>
        <v>DFG</v>
      </c>
    </row>
    <row r="1416" spans="1:32">
      <c r="A1416" s="3" t="s">
        <v>917</v>
      </c>
      <c r="B1416" s="3" t="s">
        <v>936</v>
      </c>
      <c r="C1416" s="3">
        <v>999249</v>
      </c>
      <c r="D1416" s="3" t="s">
        <v>918</v>
      </c>
      <c r="E1416" s="3" t="s">
        <v>625</v>
      </c>
      <c r="F1416" s="3">
        <v>2016</v>
      </c>
      <c r="G1416" s="164">
        <v>0</v>
      </c>
      <c r="H1416" s="3">
        <v>1286.9136000000001</v>
      </c>
      <c r="I1416" s="3">
        <v>1461.9527999999998</v>
      </c>
      <c r="J1416" s="3">
        <v>1075.6989599999999</v>
      </c>
      <c r="K1416" s="3">
        <v>730.21255999999994</v>
      </c>
      <c r="L1416" s="3">
        <v>1157.3332399999997</v>
      </c>
      <c r="M1416" s="3">
        <v>617.34876000000008</v>
      </c>
      <c r="N1416" s="3">
        <v>645.26251999999988</v>
      </c>
      <c r="O1416" s="3">
        <v>1168.5573899999999</v>
      </c>
      <c r="P1416" s="3">
        <v>1045.0936999999999</v>
      </c>
      <c r="Q1416" s="3">
        <v>887.15465999999992</v>
      </c>
      <c r="R1416" s="3">
        <v>569.73868000000004</v>
      </c>
      <c r="S1416" s="3">
        <v>774.90643999999998</v>
      </c>
      <c r="T1416" s="3">
        <v>1203.1327000000001</v>
      </c>
      <c r="U1416" s="3">
        <v>12623.30601</v>
      </c>
      <c r="V1416" s="163">
        <f ca="1">SUM(INDIRECT(Inputs!$C$11&amp;ROW()&amp;":"&amp;Inputs!$C$12&amp;ROW()))</f>
        <v>887.15465999999992</v>
      </c>
      <c r="W1416" s="163">
        <f ca="1">SUM(INDIRECT(Inputs!$C$13&amp;ROW()&amp;":"&amp;Inputs!$C$14&amp;ROW()))</f>
        <v>10075.528189999999</v>
      </c>
      <c r="X1416" s="3" t="str">
        <f>IF(COUNTIFS(Lookups!$A:$A,C1416)=1,"Gross Sales","")</f>
        <v/>
      </c>
      <c r="Y1416" s="3" t="str">
        <f>IF(COUNTIFS(Lookups!$D:$D,C1416)=1,"Bar Sales","")</f>
        <v/>
      </c>
      <c r="Z1416" s="3" t="str">
        <f>IFERROR(VLOOKUP(C1416*1,Lookups!$D:$F,3,FALSE),"")</f>
        <v/>
      </c>
      <c r="AA1416" s="3" t="str">
        <f>IFERROR(VLOOKUP($C1416*1,Lookups!$H:$N,3,FALSE),"")</f>
        <v>Sales</v>
      </c>
      <c r="AB1416" s="3" t="str">
        <f>IFERROR(VLOOKUP($C1416*1,Lookups!$H:$N,4,FALSE),"")</f>
        <v>Dinner</v>
      </c>
      <c r="AC1416" s="3" t="str">
        <f>IFERROR(VLOOKUP($C1416*1,Lookups!$H:$N,5,FALSE),"")</f>
        <v>Dining room</v>
      </c>
      <c r="AD1416" s="3" t="str">
        <f>IFERROR(VLOOKUP($C1416*1,Lookups!$H:$N,6,FALSE),"")</f>
        <v>Bev</v>
      </c>
      <c r="AE1416" s="3" t="str">
        <f>IFERROR(VLOOKUP($C1416*1,Lookups!$H:$N,7,FALSE),"")</f>
        <v>Beer</v>
      </c>
      <c r="AF1416" s="3" t="str">
        <f>VLOOKUP(B1416*1,Stores!$A:$C,3,FALSE)</f>
        <v>DFG</v>
      </c>
    </row>
    <row r="1417" spans="1:32">
      <c r="A1417" s="3" t="s">
        <v>917</v>
      </c>
      <c r="B1417" s="3" t="s">
        <v>937</v>
      </c>
      <c r="C1417" s="3">
        <v>999249</v>
      </c>
      <c r="D1417" s="3" t="s">
        <v>918</v>
      </c>
      <c r="E1417" s="3" t="s">
        <v>625</v>
      </c>
      <c r="F1417" s="3">
        <v>2016</v>
      </c>
      <c r="G1417" s="164">
        <v>0</v>
      </c>
      <c r="H1417" s="3">
        <v>1807.7422999999999</v>
      </c>
      <c r="I1417" s="3">
        <v>2641.3900799999997</v>
      </c>
      <c r="J1417" s="3">
        <v>1774.2947600000002</v>
      </c>
      <c r="K1417" s="3">
        <v>2823.2542799999992</v>
      </c>
      <c r="L1417" s="3">
        <v>2565.3804399999999</v>
      </c>
      <c r="M1417" s="3">
        <v>2530.20264</v>
      </c>
      <c r="N1417" s="3">
        <v>1449.6667499999999</v>
      </c>
      <c r="O1417" s="3">
        <v>1876.8854999999999</v>
      </c>
      <c r="P1417" s="3">
        <v>1471.66796</v>
      </c>
      <c r="Q1417" s="3">
        <v>2177.46144</v>
      </c>
      <c r="R1417" s="3">
        <v>2050.9152299999996</v>
      </c>
      <c r="S1417" s="3">
        <v>2400.7722199999998</v>
      </c>
      <c r="T1417" s="3">
        <v>1960.3496500000001</v>
      </c>
      <c r="U1417" s="3">
        <v>27529.983249999994</v>
      </c>
      <c r="V1417" s="163">
        <f ca="1">SUM(INDIRECT(Inputs!$C$11&amp;ROW()&amp;":"&amp;Inputs!$C$12&amp;ROW()))</f>
        <v>2177.46144</v>
      </c>
      <c r="W1417" s="163">
        <f ca="1">SUM(INDIRECT(Inputs!$C$13&amp;ROW()&amp;":"&amp;Inputs!$C$14&amp;ROW()))</f>
        <v>21117.946149999996</v>
      </c>
      <c r="X1417" s="3" t="str">
        <f>IF(COUNTIFS(Lookups!$A:$A,C1417)=1,"Gross Sales","")</f>
        <v/>
      </c>
      <c r="Y1417" s="3" t="str">
        <f>IF(COUNTIFS(Lookups!$D:$D,C1417)=1,"Bar Sales","")</f>
        <v/>
      </c>
      <c r="Z1417" s="3" t="str">
        <f>IFERROR(VLOOKUP(C1417*1,Lookups!$D:$F,3,FALSE),"")</f>
        <v/>
      </c>
      <c r="AA1417" s="3" t="str">
        <f>IFERROR(VLOOKUP($C1417*1,Lookups!$H:$N,3,FALSE),"")</f>
        <v>Sales</v>
      </c>
      <c r="AB1417" s="3" t="str">
        <f>IFERROR(VLOOKUP($C1417*1,Lookups!$H:$N,4,FALSE),"")</f>
        <v>Dinner</v>
      </c>
      <c r="AC1417" s="3" t="str">
        <f>IFERROR(VLOOKUP($C1417*1,Lookups!$H:$N,5,FALSE),"")</f>
        <v>Dining room</v>
      </c>
      <c r="AD1417" s="3" t="str">
        <f>IFERROR(VLOOKUP($C1417*1,Lookups!$H:$N,6,FALSE),"")</f>
        <v>Bev</v>
      </c>
      <c r="AE1417" s="3" t="str">
        <f>IFERROR(VLOOKUP($C1417*1,Lookups!$H:$N,7,FALSE),"")</f>
        <v>Beer</v>
      </c>
      <c r="AF1417" s="3" t="str">
        <f>VLOOKUP(B1417*1,Stores!$A:$C,3,FALSE)</f>
        <v>DFG</v>
      </c>
    </row>
    <row r="1418" spans="1:32">
      <c r="A1418" s="3" t="s">
        <v>917</v>
      </c>
      <c r="B1418" s="3" t="s">
        <v>938</v>
      </c>
      <c r="C1418" s="3">
        <v>999249</v>
      </c>
      <c r="D1418" s="3" t="s">
        <v>918</v>
      </c>
      <c r="E1418" s="3" t="s">
        <v>625</v>
      </c>
      <c r="F1418" s="3">
        <v>2016</v>
      </c>
      <c r="G1418" s="164">
        <v>0</v>
      </c>
      <c r="H1418" s="3">
        <v>3615.0332399999998</v>
      </c>
      <c r="I1418" s="3">
        <v>4190.0622399999993</v>
      </c>
      <c r="J1418" s="3">
        <v>3832.6154999999994</v>
      </c>
      <c r="K1418" s="3">
        <v>5060.8022499999997</v>
      </c>
      <c r="L1418" s="3">
        <v>5233.1353199999985</v>
      </c>
      <c r="M1418" s="3">
        <v>5225.6026899999997</v>
      </c>
      <c r="N1418" s="3">
        <v>5518.66392</v>
      </c>
      <c r="O1418" s="3">
        <v>8151.1793999999982</v>
      </c>
      <c r="P1418" s="3">
        <v>6172.4975199999999</v>
      </c>
      <c r="Q1418" s="3">
        <v>6208.2102599999989</v>
      </c>
      <c r="R1418" s="3">
        <v>4430.8828199999998</v>
      </c>
      <c r="S1418" s="3">
        <v>2963.1664999999998</v>
      </c>
      <c r="T1418" s="3">
        <v>3586.6309499999998</v>
      </c>
      <c r="U1418" s="3">
        <v>64188.482609999985</v>
      </c>
      <c r="V1418" s="163">
        <f ca="1">SUM(INDIRECT(Inputs!$C$11&amp;ROW()&amp;":"&amp;Inputs!$C$12&amp;ROW()))</f>
        <v>6208.2102599999989</v>
      </c>
      <c r="W1418" s="163">
        <f ca="1">SUM(INDIRECT(Inputs!$C$13&amp;ROW()&amp;":"&amp;Inputs!$C$14&amp;ROW()))</f>
        <v>53207.802339999987</v>
      </c>
      <c r="X1418" s="3" t="str">
        <f>IF(COUNTIFS(Lookups!$A:$A,C1418)=1,"Gross Sales","")</f>
        <v/>
      </c>
      <c r="Y1418" s="3" t="str">
        <f>IF(COUNTIFS(Lookups!$D:$D,C1418)=1,"Bar Sales","")</f>
        <v/>
      </c>
      <c r="Z1418" s="3" t="str">
        <f>IFERROR(VLOOKUP(C1418*1,Lookups!$D:$F,3,FALSE),"")</f>
        <v/>
      </c>
      <c r="AA1418" s="3" t="str">
        <f>IFERROR(VLOOKUP($C1418*1,Lookups!$H:$N,3,FALSE),"")</f>
        <v>Sales</v>
      </c>
      <c r="AB1418" s="3" t="str">
        <f>IFERROR(VLOOKUP($C1418*1,Lookups!$H:$N,4,FALSE),"")</f>
        <v>Dinner</v>
      </c>
      <c r="AC1418" s="3" t="str">
        <f>IFERROR(VLOOKUP($C1418*1,Lookups!$H:$N,5,FALSE),"")</f>
        <v>Dining room</v>
      </c>
      <c r="AD1418" s="3" t="str">
        <f>IFERROR(VLOOKUP($C1418*1,Lookups!$H:$N,6,FALSE),"")</f>
        <v>Bev</v>
      </c>
      <c r="AE1418" s="3" t="str">
        <f>IFERROR(VLOOKUP($C1418*1,Lookups!$H:$N,7,FALSE),"")</f>
        <v>Beer</v>
      </c>
      <c r="AF1418" s="3" t="str">
        <f>VLOOKUP(B1418*1,Stores!$A:$C,3,FALSE)</f>
        <v>DFG</v>
      </c>
    </row>
    <row r="1419" spans="1:32">
      <c r="A1419" s="3" t="s">
        <v>917</v>
      </c>
      <c r="B1419" s="3" t="s">
        <v>939</v>
      </c>
      <c r="C1419" s="3">
        <v>999249</v>
      </c>
      <c r="D1419" s="3" t="s">
        <v>918</v>
      </c>
      <c r="E1419" s="3" t="s">
        <v>625</v>
      </c>
      <c r="F1419" s="3">
        <v>2016</v>
      </c>
      <c r="G1419" s="164">
        <v>0</v>
      </c>
      <c r="H1419" s="3">
        <v>4381.7619999999997</v>
      </c>
      <c r="I1419" s="3">
        <v>4432.9308799999999</v>
      </c>
      <c r="J1419" s="3">
        <v>5196.212489999999</v>
      </c>
      <c r="K1419" s="3">
        <v>3168.4744000000001</v>
      </c>
      <c r="L1419" s="3">
        <v>3191.8164599999991</v>
      </c>
      <c r="M1419" s="3">
        <v>3805.3938999999991</v>
      </c>
      <c r="N1419" s="3">
        <v>5108.0605799999994</v>
      </c>
      <c r="O1419" s="3">
        <v>4757.3906799999995</v>
      </c>
      <c r="P1419" s="3">
        <v>3824.3882599999997</v>
      </c>
      <c r="Q1419" s="3">
        <v>4079.8438799999994</v>
      </c>
      <c r="R1419" s="3">
        <v>3880.9690500000002</v>
      </c>
      <c r="S1419" s="3">
        <v>4033.3281099999999</v>
      </c>
      <c r="T1419" s="3">
        <v>4947.4697999999999</v>
      </c>
      <c r="U1419" s="3">
        <v>54808.040489999992</v>
      </c>
      <c r="V1419" s="163">
        <f ca="1">SUM(INDIRECT(Inputs!$C$11&amp;ROW()&amp;":"&amp;Inputs!$C$12&amp;ROW()))</f>
        <v>4079.8438799999994</v>
      </c>
      <c r="W1419" s="163">
        <f ca="1">SUM(INDIRECT(Inputs!$C$13&amp;ROW()&amp;":"&amp;Inputs!$C$14&amp;ROW()))</f>
        <v>41946.273529999991</v>
      </c>
      <c r="X1419" s="3" t="str">
        <f>IF(COUNTIFS(Lookups!$A:$A,C1419)=1,"Gross Sales","")</f>
        <v/>
      </c>
      <c r="Y1419" s="3" t="str">
        <f>IF(COUNTIFS(Lookups!$D:$D,C1419)=1,"Bar Sales","")</f>
        <v/>
      </c>
      <c r="Z1419" s="3" t="str">
        <f>IFERROR(VLOOKUP(C1419*1,Lookups!$D:$F,3,FALSE),"")</f>
        <v/>
      </c>
      <c r="AA1419" s="3" t="str">
        <f>IFERROR(VLOOKUP($C1419*1,Lookups!$H:$N,3,FALSE),"")</f>
        <v>Sales</v>
      </c>
      <c r="AB1419" s="3" t="str">
        <f>IFERROR(VLOOKUP($C1419*1,Lookups!$H:$N,4,FALSE),"")</f>
        <v>Dinner</v>
      </c>
      <c r="AC1419" s="3" t="str">
        <f>IFERROR(VLOOKUP($C1419*1,Lookups!$H:$N,5,FALSE),"")</f>
        <v>Dining room</v>
      </c>
      <c r="AD1419" s="3" t="str">
        <f>IFERROR(VLOOKUP($C1419*1,Lookups!$H:$N,6,FALSE),"")</f>
        <v>Bev</v>
      </c>
      <c r="AE1419" s="3" t="str">
        <f>IFERROR(VLOOKUP($C1419*1,Lookups!$H:$N,7,FALSE),"")</f>
        <v>Beer</v>
      </c>
      <c r="AF1419" s="3" t="str">
        <f>VLOOKUP(B1419*1,Stores!$A:$C,3,FALSE)</f>
        <v>DFG</v>
      </c>
    </row>
    <row r="1420" spans="1:32">
      <c r="A1420" s="3" t="s">
        <v>917</v>
      </c>
      <c r="B1420" s="3" t="s">
        <v>940</v>
      </c>
      <c r="C1420" s="3">
        <v>999249</v>
      </c>
      <c r="D1420" s="3" t="s">
        <v>918</v>
      </c>
      <c r="E1420" s="3" t="s">
        <v>625</v>
      </c>
      <c r="F1420" s="3">
        <v>2016</v>
      </c>
      <c r="G1420" s="164">
        <v>0</v>
      </c>
      <c r="H1420" s="3">
        <v>1642.6368</v>
      </c>
      <c r="I1420" s="3">
        <v>2461.5645599999998</v>
      </c>
      <c r="J1420" s="3">
        <v>2274.1106500000001</v>
      </c>
      <c r="K1420" s="3">
        <v>2482.5244500000003</v>
      </c>
      <c r="L1420" s="3">
        <v>1655.42139</v>
      </c>
      <c r="M1420" s="3">
        <v>2097.5907399999996</v>
      </c>
      <c r="N1420" s="3">
        <v>2049.8581599999998</v>
      </c>
      <c r="O1420" s="3">
        <v>1984.5056000000002</v>
      </c>
      <c r="P1420" s="3">
        <v>2393.4618399999999</v>
      </c>
      <c r="Q1420" s="3">
        <v>1633.4875199999999</v>
      </c>
      <c r="R1420" s="3">
        <v>968.65859999999986</v>
      </c>
      <c r="S1420" s="3">
        <v>1615.2482499999999</v>
      </c>
      <c r="T1420" s="3">
        <v>2149.3063199999997</v>
      </c>
      <c r="U1420" s="3">
        <v>25408.374879999996</v>
      </c>
      <c r="V1420" s="163">
        <f ca="1">SUM(INDIRECT(Inputs!$C$11&amp;ROW()&amp;":"&amp;Inputs!$C$12&amp;ROW()))</f>
        <v>1633.4875199999999</v>
      </c>
      <c r="W1420" s="163">
        <f ca="1">SUM(INDIRECT(Inputs!$C$13&amp;ROW()&amp;":"&amp;Inputs!$C$14&amp;ROW()))</f>
        <v>20675.161709999997</v>
      </c>
      <c r="X1420" s="3" t="str">
        <f>IF(COUNTIFS(Lookups!$A:$A,C1420)=1,"Gross Sales","")</f>
        <v/>
      </c>
      <c r="Y1420" s="3" t="str">
        <f>IF(COUNTIFS(Lookups!$D:$D,C1420)=1,"Bar Sales","")</f>
        <v/>
      </c>
      <c r="Z1420" s="3" t="str">
        <f>IFERROR(VLOOKUP(C1420*1,Lookups!$D:$F,3,FALSE),"")</f>
        <v/>
      </c>
      <c r="AA1420" s="3" t="str">
        <f>IFERROR(VLOOKUP($C1420*1,Lookups!$H:$N,3,FALSE),"")</f>
        <v>Sales</v>
      </c>
      <c r="AB1420" s="3" t="str">
        <f>IFERROR(VLOOKUP($C1420*1,Lookups!$H:$N,4,FALSE),"")</f>
        <v>Dinner</v>
      </c>
      <c r="AC1420" s="3" t="str">
        <f>IFERROR(VLOOKUP($C1420*1,Lookups!$H:$N,5,FALSE),"")</f>
        <v>Dining room</v>
      </c>
      <c r="AD1420" s="3" t="str">
        <f>IFERROR(VLOOKUP($C1420*1,Lookups!$H:$N,6,FALSE),"")</f>
        <v>Bev</v>
      </c>
      <c r="AE1420" s="3" t="str">
        <f>IFERROR(VLOOKUP($C1420*1,Lookups!$H:$N,7,FALSE),"")</f>
        <v>Beer</v>
      </c>
      <c r="AF1420" s="3" t="str">
        <f>VLOOKUP(B1420*1,Stores!$A:$C,3,FALSE)</f>
        <v>DFG</v>
      </c>
    </row>
    <row r="1421" spans="1:32">
      <c r="A1421" s="3" t="s">
        <v>917</v>
      </c>
      <c r="B1421" s="3" t="s">
        <v>941</v>
      </c>
      <c r="C1421" s="3">
        <v>999249</v>
      </c>
      <c r="D1421" s="3" t="s">
        <v>918</v>
      </c>
      <c r="E1421" s="3" t="s">
        <v>625</v>
      </c>
      <c r="F1421" s="3">
        <v>2016</v>
      </c>
      <c r="G1421" s="164">
        <v>0</v>
      </c>
      <c r="H1421" s="3">
        <v>3233.42236</v>
      </c>
      <c r="I1421" s="3">
        <v>4057.2408800000003</v>
      </c>
      <c r="J1421" s="3">
        <v>2569.0583099999999</v>
      </c>
      <c r="K1421" s="3">
        <v>3852.7235599999999</v>
      </c>
      <c r="L1421" s="3">
        <v>2942.2869000000001</v>
      </c>
      <c r="M1421" s="3">
        <v>2545.4121</v>
      </c>
      <c r="N1421" s="3">
        <v>3786.7586400000005</v>
      </c>
      <c r="O1421" s="3">
        <v>4484.7975899999992</v>
      </c>
      <c r="P1421" s="3">
        <v>3214.0599400000001</v>
      </c>
      <c r="Q1421" s="3">
        <v>2940.8914500000001</v>
      </c>
      <c r="R1421" s="3">
        <v>2770.0708</v>
      </c>
      <c r="S1421" s="3">
        <v>2917.2495799999997</v>
      </c>
      <c r="T1421" s="3">
        <v>3091.7459999999996</v>
      </c>
      <c r="U1421" s="3">
        <v>42405.718110000002</v>
      </c>
      <c r="V1421" s="163">
        <f ca="1">SUM(INDIRECT(Inputs!$C$11&amp;ROW()&amp;":"&amp;Inputs!$C$12&amp;ROW()))</f>
        <v>2940.8914500000001</v>
      </c>
      <c r="W1421" s="163">
        <f ca="1">SUM(INDIRECT(Inputs!$C$13&amp;ROW()&amp;":"&amp;Inputs!$C$14&amp;ROW()))</f>
        <v>33626.651729999998</v>
      </c>
      <c r="X1421" s="3" t="str">
        <f>IF(COUNTIFS(Lookups!$A:$A,C1421)=1,"Gross Sales","")</f>
        <v/>
      </c>
      <c r="Y1421" s="3" t="str">
        <f>IF(COUNTIFS(Lookups!$D:$D,C1421)=1,"Bar Sales","")</f>
        <v/>
      </c>
      <c r="Z1421" s="3" t="str">
        <f>IFERROR(VLOOKUP(C1421*1,Lookups!$D:$F,3,FALSE),"")</f>
        <v/>
      </c>
      <c r="AA1421" s="3" t="str">
        <f>IFERROR(VLOOKUP($C1421*1,Lookups!$H:$N,3,FALSE),"")</f>
        <v>Sales</v>
      </c>
      <c r="AB1421" s="3" t="str">
        <f>IFERROR(VLOOKUP($C1421*1,Lookups!$H:$N,4,FALSE),"")</f>
        <v>Dinner</v>
      </c>
      <c r="AC1421" s="3" t="str">
        <f>IFERROR(VLOOKUP($C1421*1,Lookups!$H:$N,5,FALSE),"")</f>
        <v>Dining room</v>
      </c>
      <c r="AD1421" s="3" t="str">
        <f>IFERROR(VLOOKUP($C1421*1,Lookups!$H:$N,6,FALSE),"")</f>
        <v>Bev</v>
      </c>
      <c r="AE1421" s="3" t="str">
        <f>IFERROR(VLOOKUP($C1421*1,Lookups!$H:$N,7,FALSE),"")</f>
        <v>Beer</v>
      </c>
      <c r="AF1421" s="3" t="str">
        <f>VLOOKUP(B1421*1,Stores!$A:$C,3,FALSE)</f>
        <v>DFG</v>
      </c>
    </row>
    <row r="1422" spans="1:32">
      <c r="A1422" s="3" t="s">
        <v>917</v>
      </c>
      <c r="B1422" s="3" t="s">
        <v>942</v>
      </c>
      <c r="C1422" s="3">
        <v>999249</v>
      </c>
      <c r="D1422" s="3" t="s">
        <v>918</v>
      </c>
      <c r="E1422" s="3" t="s">
        <v>625</v>
      </c>
      <c r="F1422" s="3">
        <v>2016</v>
      </c>
      <c r="G1422" s="164">
        <v>0</v>
      </c>
      <c r="H1422" s="3">
        <v>4953.9706999999989</v>
      </c>
      <c r="I1422" s="3">
        <v>4187.2319999999991</v>
      </c>
      <c r="J1422" s="3">
        <v>3830.232</v>
      </c>
      <c r="K1422" s="3">
        <v>4664.8557899999996</v>
      </c>
      <c r="L1422" s="3">
        <v>4650.5099199999995</v>
      </c>
      <c r="M1422" s="3">
        <v>2469.5631799999992</v>
      </c>
      <c r="N1422" s="3">
        <v>2702.1565900000001</v>
      </c>
      <c r="O1422" s="3">
        <v>2202.9624399999998</v>
      </c>
      <c r="P1422" s="3">
        <v>2926.5690999999997</v>
      </c>
      <c r="Q1422" s="3">
        <v>3297.3622499999992</v>
      </c>
      <c r="R1422" s="3">
        <v>4336.8706499999989</v>
      </c>
      <c r="S1422" s="3">
        <v>3953.76982</v>
      </c>
      <c r="T1422" s="3">
        <v>3422.2930000000001</v>
      </c>
      <c r="U1422" s="3">
        <v>47598.347439999998</v>
      </c>
      <c r="V1422" s="163">
        <f ca="1">SUM(INDIRECT(Inputs!$C$11&amp;ROW()&amp;":"&amp;Inputs!$C$12&amp;ROW()))</f>
        <v>3297.3622499999992</v>
      </c>
      <c r="W1422" s="163">
        <f ca="1">SUM(INDIRECT(Inputs!$C$13&amp;ROW()&amp;":"&amp;Inputs!$C$14&amp;ROW()))</f>
        <v>35885.413970000001</v>
      </c>
      <c r="X1422" s="3" t="str">
        <f>IF(COUNTIFS(Lookups!$A:$A,C1422)=1,"Gross Sales","")</f>
        <v/>
      </c>
      <c r="Y1422" s="3" t="str">
        <f>IF(COUNTIFS(Lookups!$D:$D,C1422)=1,"Bar Sales","")</f>
        <v/>
      </c>
      <c r="Z1422" s="3" t="str">
        <f>IFERROR(VLOOKUP(C1422*1,Lookups!$D:$F,3,FALSE),"")</f>
        <v/>
      </c>
      <c r="AA1422" s="3" t="str">
        <f>IFERROR(VLOOKUP($C1422*1,Lookups!$H:$N,3,FALSE),"")</f>
        <v>Sales</v>
      </c>
      <c r="AB1422" s="3" t="str">
        <f>IFERROR(VLOOKUP($C1422*1,Lookups!$H:$N,4,FALSE),"")</f>
        <v>Dinner</v>
      </c>
      <c r="AC1422" s="3" t="str">
        <f>IFERROR(VLOOKUP($C1422*1,Lookups!$H:$N,5,FALSE),"")</f>
        <v>Dining room</v>
      </c>
      <c r="AD1422" s="3" t="str">
        <f>IFERROR(VLOOKUP($C1422*1,Lookups!$H:$N,6,FALSE),"")</f>
        <v>Bev</v>
      </c>
      <c r="AE1422" s="3" t="str">
        <f>IFERROR(VLOOKUP($C1422*1,Lookups!$H:$N,7,FALSE),"")</f>
        <v>Beer</v>
      </c>
      <c r="AF1422" s="3" t="str">
        <f>VLOOKUP(B1422*1,Stores!$A:$C,3,FALSE)</f>
        <v>DFG</v>
      </c>
    </row>
    <row r="1423" spans="1:32">
      <c r="A1423" s="3" t="s">
        <v>917</v>
      </c>
      <c r="B1423" s="3" t="s">
        <v>943</v>
      </c>
      <c r="C1423" s="3">
        <v>999249</v>
      </c>
      <c r="D1423" s="3" t="s">
        <v>918</v>
      </c>
      <c r="E1423" s="3" t="s">
        <v>625</v>
      </c>
      <c r="F1423" s="3">
        <v>2016</v>
      </c>
      <c r="G1423" s="164">
        <v>0</v>
      </c>
      <c r="H1423" s="3">
        <v>2035.5094199999996</v>
      </c>
      <c r="I1423" s="3">
        <v>2498.2549199999999</v>
      </c>
      <c r="J1423" s="3">
        <v>2374.2549599999998</v>
      </c>
      <c r="K1423" s="3">
        <v>1811.8136399999999</v>
      </c>
      <c r="L1423" s="3">
        <v>1941.8501199999996</v>
      </c>
      <c r="M1423" s="3">
        <v>1143.9910299999999</v>
      </c>
      <c r="N1423" s="3">
        <v>1602.54045</v>
      </c>
      <c r="O1423" s="3">
        <v>1320.8941199999999</v>
      </c>
      <c r="P1423" s="3">
        <v>1026.00512</v>
      </c>
      <c r="Q1423" s="3">
        <v>1350.9825000000001</v>
      </c>
      <c r="R1423" s="3">
        <v>1262.8034999999998</v>
      </c>
      <c r="S1423" s="3">
        <v>1714.4729</v>
      </c>
      <c r="T1423" s="3">
        <v>1225.42938</v>
      </c>
      <c r="U1423" s="3">
        <v>21308.802059999998</v>
      </c>
      <c r="V1423" s="163">
        <f ca="1">SUM(INDIRECT(Inputs!$C$11&amp;ROW()&amp;":"&amp;Inputs!$C$12&amp;ROW()))</f>
        <v>1350.9825000000001</v>
      </c>
      <c r="W1423" s="163">
        <f ca="1">SUM(INDIRECT(Inputs!$C$13&amp;ROW()&amp;":"&amp;Inputs!$C$14&amp;ROW()))</f>
        <v>17106.096279999998</v>
      </c>
      <c r="X1423" s="3" t="str">
        <f>IF(COUNTIFS(Lookups!$A:$A,C1423)=1,"Gross Sales","")</f>
        <v/>
      </c>
      <c r="Y1423" s="3" t="str">
        <f>IF(COUNTIFS(Lookups!$D:$D,C1423)=1,"Bar Sales","")</f>
        <v/>
      </c>
      <c r="Z1423" s="3" t="str">
        <f>IFERROR(VLOOKUP(C1423*1,Lookups!$D:$F,3,FALSE),"")</f>
        <v/>
      </c>
      <c r="AA1423" s="3" t="str">
        <f>IFERROR(VLOOKUP($C1423*1,Lookups!$H:$N,3,FALSE),"")</f>
        <v>Sales</v>
      </c>
      <c r="AB1423" s="3" t="str">
        <f>IFERROR(VLOOKUP($C1423*1,Lookups!$H:$N,4,FALSE),"")</f>
        <v>Dinner</v>
      </c>
      <c r="AC1423" s="3" t="str">
        <f>IFERROR(VLOOKUP($C1423*1,Lookups!$H:$N,5,FALSE),"")</f>
        <v>Dining room</v>
      </c>
      <c r="AD1423" s="3" t="str">
        <f>IFERROR(VLOOKUP($C1423*1,Lookups!$H:$N,6,FALSE),"")</f>
        <v>Bev</v>
      </c>
      <c r="AE1423" s="3" t="str">
        <f>IFERROR(VLOOKUP($C1423*1,Lookups!$H:$N,7,FALSE),"")</f>
        <v>Beer</v>
      </c>
      <c r="AF1423" s="3" t="str">
        <f>VLOOKUP(B1423*1,Stores!$A:$C,3,FALSE)</f>
        <v>DFG</v>
      </c>
    </row>
    <row r="1424" spans="1:32">
      <c r="A1424" s="3" t="s">
        <v>917</v>
      </c>
      <c r="B1424" s="3" t="s">
        <v>944</v>
      </c>
      <c r="C1424" s="3">
        <v>999249</v>
      </c>
      <c r="D1424" s="3" t="s">
        <v>918</v>
      </c>
      <c r="E1424" s="3" t="s">
        <v>625</v>
      </c>
      <c r="F1424" s="3">
        <v>2016</v>
      </c>
      <c r="G1424" s="164">
        <v>0</v>
      </c>
      <c r="H1424" s="3">
        <v>2148.2579999999998</v>
      </c>
      <c r="I1424" s="3">
        <v>2693.7741599999999</v>
      </c>
      <c r="J1424" s="3">
        <v>2520.6089999999999</v>
      </c>
      <c r="K1424" s="3">
        <v>2247.1940399999999</v>
      </c>
      <c r="L1424" s="3">
        <v>1869.3519600000002</v>
      </c>
      <c r="M1424" s="3">
        <v>1778.7189699999999</v>
      </c>
      <c r="N1424" s="3">
        <v>1426.8211999999999</v>
      </c>
      <c r="O1424" s="3">
        <v>2155.7844</v>
      </c>
      <c r="P1424" s="3">
        <v>1524.3884599999999</v>
      </c>
      <c r="Q1424" s="3">
        <v>1418.12538</v>
      </c>
      <c r="R1424" s="3">
        <v>1441.1221999999998</v>
      </c>
      <c r="S1424" s="3">
        <v>1869.8412600000001</v>
      </c>
      <c r="T1424" s="3">
        <v>2536.02657</v>
      </c>
      <c r="U1424" s="3">
        <v>25630.015599999999</v>
      </c>
      <c r="V1424" s="163">
        <f ca="1">SUM(INDIRECT(Inputs!$C$11&amp;ROW()&amp;":"&amp;Inputs!$C$12&amp;ROW()))</f>
        <v>1418.12538</v>
      </c>
      <c r="W1424" s="163">
        <f ca="1">SUM(INDIRECT(Inputs!$C$13&amp;ROW()&amp;":"&amp;Inputs!$C$14&amp;ROW()))</f>
        <v>19783.025569999998</v>
      </c>
      <c r="X1424" s="3" t="str">
        <f>IF(COUNTIFS(Lookups!$A:$A,C1424)=1,"Gross Sales","")</f>
        <v/>
      </c>
      <c r="Y1424" s="3" t="str">
        <f>IF(COUNTIFS(Lookups!$D:$D,C1424)=1,"Bar Sales","")</f>
        <v/>
      </c>
      <c r="Z1424" s="3" t="str">
        <f>IFERROR(VLOOKUP(C1424*1,Lookups!$D:$F,3,FALSE),"")</f>
        <v/>
      </c>
      <c r="AA1424" s="3" t="str">
        <f>IFERROR(VLOOKUP($C1424*1,Lookups!$H:$N,3,FALSE),"")</f>
        <v>Sales</v>
      </c>
      <c r="AB1424" s="3" t="str">
        <f>IFERROR(VLOOKUP($C1424*1,Lookups!$H:$N,4,FALSE),"")</f>
        <v>Dinner</v>
      </c>
      <c r="AC1424" s="3" t="str">
        <f>IFERROR(VLOOKUP($C1424*1,Lookups!$H:$N,5,FALSE),"")</f>
        <v>Dining room</v>
      </c>
      <c r="AD1424" s="3" t="str">
        <f>IFERROR(VLOOKUP($C1424*1,Lookups!$H:$N,6,FALSE),"")</f>
        <v>Bev</v>
      </c>
      <c r="AE1424" s="3" t="str">
        <f>IFERROR(VLOOKUP($C1424*1,Lookups!$H:$N,7,FALSE),"")</f>
        <v>Beer</v>
      </c>
      <c r="AF1424" s="3" t="str">
        <f>VLOOKUP(B1424*1,Stores!$A:$C,3,FALSE)</f>
        <v>DFG</v>
      </c>
    </row>
    <row r="1425" spans="1:32">
      <c r="A1425" s="3" t="s">
        <v>917</v>
      </c>
      <c r="B1425" s="3" t="s">
        <v>945</v>
      </c>
      <c r="C1425" s="3">
        <v>999249</v>
      </c>
      <c r="D1425" s="3" t="s">
        <v>918</v>
      </c>
      <c r="E1425" s="3" t="s">
        <v>625</v>
      </c>
      <c r="F1425" s="3">
        <v>2016</v>
      </c>
      <c r="G1425" s="164">
        <v>0</v>
      </c>
      <c r="H1425" s="3">
        <v>2171.4251999999997</v>
      </c>
      <c r="I1425" s="3">
        <v>3186.9364799999998</v>
      </c>
      <c r="J1425" s="3">
        <v>4134.7415199999996</v>
      </c>
      <c r="K1425" s="3">
        <v>3552.3734399999998</v>
      </c>
      <c r="L1425" s="3">
        <v>2625.9036299999998</v>
      </c>
      <c r="M1425" s="3">
        <v>3277.0592399999996</v>
      </c>
      <c r="N1425" s="3">
        <v>2375.1314299999999</v>
      </c>
      <c r="O1425" s="3">
        <v>2517.5123399999998</v>
      </c>
      <c r="P1425" s="3">
        <v>2169.5839199999996</v>
      </c>
      <c r="Q1425" s="3">
        <v>1834.3416</v>
      </c>
      <c r="R1425" s="3">
        <v>2172.2242499999998</v>
      </c>
      <c r="S1425" s="3">
        <v>1526.4112500000001</v>
      </c>
      <c r="T1425" s="3">
        <v>2889.6300999999999</v>
      </c>
      <c r="U1425" s="3">
        <v>34433.274400000002</v>
      </c>
      <c r="V1425" s="163">
        <f ca="1">SUM(INDIRECT(Inputs!$C$11&amp;ROW()&amp;":"&amp;Inputs!$C$12&amp;ROW()))</f>
        <v>1834.3416</v>
      </c>
      <c r="W1425" s="163">
        <f ca="1">SUM(INDIRECT(Inputs!$C$13&amp;ROW()&amp;":"&amp;Inputs!$C$14&amp;ROW()))</f>
        <v>27845.0088</v>
      </c>
      <c r="X1425" s="3" t="str">
        <f>IF(COUNTIFS(Lookups!$A:$A,C1425)=1,"Gross Sales","")</f>
        <v/>
      </c>
      <c r="Y1425" s="3" t="str">
        <f>IF(COUNTIFS(Lookups!$D:$D,C1425)=1,"Bar Sales","")</f>
        <v/>
      </c>
      <c r="Z1425" s="3" t="str">
        <f>IFERROR(VLOOKUP(C1425*1,Lookups!$D:$F,3,FALSE),"")</f>
        <v/>
      </c>
      <c r="AA1425" s="3" t="str">
        <f>IFERROR(VLOOKUP($C1425*1,Lookups!$H:$N,3,FALSE),"")</f>
        <v>Sales</v>
      </c>
      <c r="AB1425" s="3" t="str">
        <f>IFERROR(VLOOKUP($C1425*1,Lookups!$H:$N,4,FALSE),"")</f>
        <v>Dinner</v>
      </c>
      <c r="AC1425" s="3" t="str">
        <f>IFERROR(VLOOKUP($C1425*1,Lookups!$H:$N,5,FALSE),"")</f>
        <v>Dining room</v>
      </c>
      <c r="AD1425" s="3" t="str">
        <f>IFERROR(VLOOKUP($C1425*1,Lookups!$H:$N,6,FALSE),"")</f>
        <v>Bev</v>
      </c>
      <c r="AE1425" s="3" t="str">
        <f>IFERROR(VLOOKUP($C1425*1,Lookups!$H:$N,7,FALSE),"")</f>
        <v>Beer</v>
      </c>
      <c r="AF1425" s="3" t="str">
        <f>VLOOKUP(B1425*1,Stores!$A:$C,3,FALSE)</f>
        <v>DFG</v>
      </c>
    </row>
    <row r="1426" spans="1:32">
      <c r="A1426" s="3" t="s">
        <v>917</v>
      </c>
      <c r="B1426" s="3" t="s">
        <v>946</v>
      </c>
      <c r="C1426" s="3">
        <v>999249</v>
      </c>
      <c r="D1426" s="3" t="s">
        <v>918</v>
      </c>
      <c r="E1426" s="3" t="s">
        <v>625</v>
      </c>
      <c r="F1426" s="3">
        <v>2016</v>
      </c>
      <c r="G1426" s="164">
        <v>0</v>
      </c>
      <c r="H1426" s="3">
        <v>1255.23594</v>
      </c>
      <c r="I1426" s="3">
        <v>1280.6917199999998</v>
      </c>
      <c r="J1426" s="3">
        <v>1061.77512</v>
      </c>
      <c r="K1426" s="3">
        <v>1434.6975999999997</v>
      </c>
      <c r="L1426" s="3">
        <v>1024.2246</v>
      </c>
      <c r="M1426" s="3">
        <v>832.13283999999987</v>
      </c>
      <c r="N1426" s="3">
        <v>927.19871999999998</v>
      </c>
      <c r="O1426" s="3">
        <v>1060.5051799999999</v>
      </c>
      <c r="P1426" s="3">
        <v>1062.8581599999998</v>
      </c>
      <c r="Q1426" s="3">
        <v>1266.3528499999998</v>
      </c>
      <c r="R1426" s="3">
        <v>919.50697999999977</v>
      </c>
      <c r="S1426" s="3">
        <v>820.92591000000004</v>
      </c>
      <c r="T1426" s="3">
        <v>1433.79306</v>
      </c>
      <c r="U1426" s="3">
        <v>14379.898679999998</v>
      </c>
      <c r="V1426" s="163">
        <f ca="1">SUM(INDIRECT(Inputs!$C$11&amp;ROW()&amp;":"&amp;Inputs!$C$12&amp;ROW()))</f>
        <v>1266.3528499999998</v>
      </c>
      <c r="W1426" s="163">
        <f ca="1">SUM(INDIRECT(Inputs!$C$13&amp;ROW()&amp;":"&amp;Inputs!$C$14&amp;ROW()))</f>
        <v>11205.672729999998</v>
      </c>
      <c r="X1426" s="3" t="str">
        <f>IF(COUNTIFS(Lookups!$A:$A,C1426)=1,"Gross Sales","")</f>
        <v/>
      </c>
      <c r="Y1426" s="3" t="str">
        <f>IF(COUNTIFS(Lookups!$D:$D,C1426)=1,"Bar Sales","")</f>
        <v/>
      </c>
      <c r="Z1426" s="3" t="str">
        <f>IFERROR(VLOOKUP(C1426*1,Lookups!$D:$F,3,FALSE),"")</f>
        <v/>
      </c>
      <c r="AA1426" s="3" t="str">
        <f>IFERROR(VLOOKUP($C1426*1,Lookups!$H:$N,3,FALSE),"")</f>
        <v>Sales</v>
      </c>
      <c r="AB1426" s="3" t="str">
        <f>IFERROR(VLOOKUP($C1426*1,Lookups!$H:$N,4,FALSE),"")</f>
        <v>Dinner</v>
      </c>
      <c r="AC1426" s="3" t="str">
        <f>IFERROR(VLOOKUP($C1426*1,Lookups!$H:$N,5,FALSE),"")</f>
        <v>Dining room</v>
      </c>
      <c r="AD1426" s="3" t="str">
        <f>IFERROR(VLOOKUP($C1426*1,Lookups!$H:$N,6,FALSE),"")</f>
        <v>Bev</v>
      </c>
      <c r="AE1426" s="3" t="str">
        <f>IFERROR(VLOOKUP($C1426*1,Lookups!$H:$N,7,FALSE),"")</f>
        <v>Beer</v>
      </c>
      <c r="AF1426" s="3" t="str">
        <f>VLOOKUP(B1426*1,Stores!$A:$C,3,FALSE)</f>
        <v>DFG</v>
      </c>
    </row>
    <row r="1427" spans="1:32">
      <c r="A1427" s="3" t="s">
        <v>917</v>
      </c>
      <c r="B1427" s="3" t="s">
        <v>947</v>
      </c>
      <c r="C1427" s="3">
        <v>999249</v>
      </c>
      <c r="D1427" s="3" t="s">
        <v>918</v>
      </c>
      <c r="E1427" s="3" t="s">
        <v>625</v>
      </c>
      <c r="F1427" s="3">
        <v>2016</v>
      </c>
      <c r="G1427" s="164">
        <v>0</v>
      </c>
      <c r="H1427" s="3">
        <v>2017.7702999999999</v>
      </c>
      <c r="I1427" s="3">
        <v>2753.8534800000002</v>
      </c>
      <c r="J1427" s="3">
        <v>1839.4485199999999</v>
      </c>
      <c r="K1427" s="3">
        <v>1852.5376799999999</v>
      </c>
      <c r="L1427" s="3">
        <v>1888.19246</v>
      </c>
      <c r="M1427" s="3">
        <v>2096.5908599999998</v>
      </c>
      <c r="N1427" s="3">
        <v>2374.8418399999996</v>
      </c>
      <c r="O1427" s="3">
        <v>2640.1636799999997</v>
      </c>
      <c r="P1427" s="3">
        <v>2360.7074400000001</v>
      </c>
      <c r="Q1427" s="3">
        <v>2491.0384800000002</v>
      </c>
      <c r="R1427" s="3">
        <v>1802.9557699999998</v>
      </c>
      <c r="S1427" s="3">
        <v>1547.1487499999998</v>
      </c>
      <c r="T1427" s="3">
        <v>2305.6572000000001</v>
      </c>
      <c r="U1427" s="3">
        <v>27970.906460000002</v>
      </c>
      <c r="V1427" s="163">
        <f ca="1">SUM(INDIRECT(Inputs!$C$11&amp;ROW()&amp;":"&amp;Inputs!$C$12&amp;ROW()))</f>
        <v>2491.0384800000002</v>
      </c>
      <c r="W1427" s="163">
        <f ca="1">SUM(INDIRECT(Inputs!$C$13&amp;ROW()&amp;":"&amp;Inputs!$C$14&amp;ROW()))</f>
        <v>22315.14474</v>
      </c>
      <c r="X1427" s="3" t="str">
        <f>IF(COUNTIFS(Lookups!$A:$A,C1427)=1,"Gross Sales","")</f>
        <v/>
      </c>
      <c r="Y1427" s="3" t="str">
        <f>IF(COUNTIFS(Lookups!$D:$D,C1427)=1,"Bar Sales","")</f>
        <v/>
      </c>
      <c r="Z1427" s="3" t="str">
        <f>IFERROR(VLOOKUP(C1427*1,Lookups!$D:$F,3,FALSE),"")</f>
        <v/>
      </c>
      <c r="AA1427" s="3" t="str">
        <f>IFERROR(VLOOKUP($C1427*1,Lookups!$H:$N,3,FALSE),"")</f>
        <v>Sales</v>
      </c>
      <c r="AB1427" s="3" t="str">
        <f>IFERROR(VLOOKUP($C1427*1,Lookups!$H:$N,4,FALSE),"")</f>
        <v>Dinner</v>
      </c>
      <c r="AC1427" s="3" t="str">
        <f>IFERROR(VLOOKUP($C1427*1,Lookups!$H:$N,5,FALSE),"")</f>
        <v>Dining room</v>
      </c>
      <c r="AD1427" s="3" t="str">
        <f>IFERROR(VLOOKUP($C1427*1,Lookups!$H:$N,6,FALSE),"")</f>
        <v>Bev</v>
      </c>
      <c r="AE1427" s="3" t="str">
        <f>IFERROR(VLOOKUP($C1427*1,Lookups!$H:$N,7,FALSE),"")</f>
        <v>Beer</v>
      </c>
      <c r="AF1427" s="3" t="str">
        <f>VLOOKUP(B1427*1,Stores!$A:$C,3,FALSE)</f>
        <v>DFG</v>
      </c>
    </row>
    <row r="1428" spans="1:32">
      <c r="A1428" s="3" t="s">
        <v>917</v>
      </c>
      <c r="B1428" s="3" t="s">
        <v>948</v>
      </c>
      <c r="C1428" s="3">
        <v>999249</v>
      </c>
      <c r="D1428" s="3" t="s">
        <v>918</v>
      </c>
      <c r="E1428" s="3" t="s">
        <v>625</v>
      </c>
      <c r="F1428" s="3">
        <v>2016</v>
      </c>
      <c r="G1428" s="164">
        <v>0</v>
      </c>
      <c r="H1428" s="3">
        <v>3413.96524</v>
      </c>
      <c r="I1428" s="3">
        <v>3459.9541900000004</v>
      </c>
      <c r="J1428" s="3">
        <v>2098.9267600000003</v>
      </c>
      <c r="K1428" s="3">
        <v>2349.3515499999999</v>
      </c>
      <c r="L1428" s="3">
        <v>1810.6300799999999</v>
      </c>
      <c r="M1428" s="3">
        <v>1413.0732</v>
      </c>
      <c r="N1428" s="3">
        <v>2069.6788699999997</v>
      </c>
      <c r="O1428" s="3">
        <v>2429.3692499999997</v>
      </c>
      <c r="P1428" s="3">
        <v>1295.3093999999999</v>
      </c>
      <c r="Q1428" s="3">
        <v>1128.1200000000001</v>
      </c>
      <c r="R1428" s="3">
        <v>710.85244999999998</v>
      </c>
      <c r="S1428" s="3">
        <v>984.19418999999982</v>
      </c>
      <c r="T1428" s="3">
        <v>1707.5466799999999</v>
      </c>
      <c r="U1428" s="3">
        <v>24870.971859999994</v>
      </c>
      <c r="V1428" s="163">
        <f ca="1">SUM(INDIRECT(Inputs!$C$11&amp;ROW()&amp;":"&amp;Inputs!$C$12&amp;ROW()))</f>
        <v>1128.1200000000001</v>
      </c>
      <c r="W1428" s="163">
        <f ca="1">SUM(INDIRECT(Inputs!$C$13&amp;ROW()&amp;":"&amp;Inputs!$C$14&amp;ROW()))</f>
        <v>21468.378539999998</v>
      </c>
      <c r="X1428" s="3" t="str">
        <f>IF(COUNTIFS(Lookups!$A:$A,C1428)=1,"Gross Sales","")</f>
        <v/>
      </c>
      <c r="Y1428" s="3" t="str">
        <f>IF(COUNTIFS(Lookups!$D:$D,C1428)=1,"Bar Sales","")</f>
        <v/>
      </c>
      <c r="Z1428" s="3" t="str">
        <f>IFERROR(VLOOKUP(C1428*1,Lookups!$D:$F,3,FALSE),"")</f>
        <v/>
      </c>
      <c r="AA1428" s="3" t="str">
        <f>IFERROR(VLOOKUP($C1428*1,Lookups!$H:$N,3,FALSE),"")</f>
        <v>Sales</v>
      </c>
      <c r="AB1428" s="3" t="str">
        <f>IFERROR(VLOOKUP($C1428*1,Lookups!$H:$N,4,FALSE),"")</f>
        <v>Dinner</v>
      </c>
      <c r="AC1428" s="3" t="str">
        <f>IFERROR(VLOOKUP($C1428*1,Lookups!$H:$N,5,FALSE),"")</f>
        <v>Dining room</v>
      </c>
      <c r="AD1428" s="3" t="str">
        <f>IFERROR(VLOOKUP($C1428*1,Lookups!$H:$N,6,FALSE),"")</f>
        <v>Bev</v>
      </c>
      <c r="AE1428" s="3" t="str">
        <f>IFERROR(VLOOKUP($C1428*1,Lookups!$H:$N,7,FALSE),"")</f>
        <v>Beer</v>
      </c>
      <c r="AF1428" s="3" t="str">
        <f>VLOOKUP(B1428*1,Stores!$A:$C,3,FALSE)</f>
        <v>DFG</v>
      </c>
    </row>
    <row r="1429" spans="1:32">
      <c r="A1429" s="3" t="s">
        <v>917</v>
      </c>
      <c r="B1429" s="3" t="s">
        <v>949</v>
      </c>
      <c r="C1429" s="3">
        <v>999249</v>
      </c>
      <c r="D1429" s="3" t="s">
        <v>918</v>
      </c>
      <c r="E1429" s="3" t="s">
        <v>625</v>
      </c>
      <c r="F1429" s="3">
        <v>2016</v>
      </c>
      <c r="G1429" s="164">
        <v>0</v>
      </c>
      <c r="H1429" s="3">
        <v>3675.4039000000002</v>
      </c>
      <c r="I1429" s="3">
        <v>2884.8768899999995</v>
      </c>
      <c r="J1429" s="3">
        <v>2812.01613</v>
      </c>
      <c r="K1429" s="3">
        <v>3111.2955999999999</v>
      </c>
      <c r="L1429" s="3">
        <v>2954.8237599999998</v>
      </c>
      <c r="M1429" s="3">
        <v>2991.1504</v>
      </c>
      <c r="N1429" s="3">
        <v>3456.2606399999991</v>
      </c>
      <c r="O1429" s="3">
        <v>3658.7555199999993</v>
      </c>
      <c r="P1429" s="3">
        <v>2964.8051999999998</v>
      </c>
      <c r="Q1429" s="3">
        <v>3252.3462299999997</v>
      </c>
      <c r="R1429" s="3">
        <v>3183.3984</v>
      </c>
      <c r="S1429" s="3">
        <v>3328.9137000000005</v>
      </c>
      <c r="T1429" s="3">
        <v>3318.7364699999998</v>
      </c>
      <c r="U1429" s="3">
        <v>41592.78284</v>
      </c>
      <c r="V1429" s="163">
        <f ca="1">SUM(INDIRECT(Inputs!$C$11&amp;ROW()&amp;":"&amp;Inputs!$C$12&amp;ROW()))</f>
        <v>3252.3462299999997</v>
      </c>
      <c r="W1429" s="163">
        <f ca="1">SUM(INDIRECT(Inputs!$C$13&amp;ROW()&amp;":"&amp;Inputs!$C$14&amp;ROW()))</f>
        <v>31761.734269999997</v>
      </c>
      <c r="X1429" s="3" t="str">
        <f>IF(COUNTIFS(Lookups!$A:$A,C1429)=1,"Gross Sales","")</f>
        <v/>
      </c>
      <c r="Y1429" s="3" t="str">
        <f>IF(COUNTIFS(Lookups!$D:$D,C1429)=1,"Bar Sales","")</f>
        <v/>
      </c>
      <c r="Z1429" s="3" t="str">
        <f>IFERROR(VLOOKUP(C1429*1,Lookups!$D:$F,3,FALSE),"")</f>
        <v/>
      </c>
      <c r="AA1429" s="3" t="str">
        <f>IFERROR(VLOOKUP($C1429*1,Lookups!$H:$N,3,FALSE),"")</f>
        <v>Sales</v>
      </c>
      <c r="AB1429" s="3" t="str">
        <f>IFERROR(VLOOKUP($C1429*1,Lookups!$H:$N,4,FALSE),"")</f>
        <v>Dinner</v>
      </c>
      <c r="AC1429" s="3" t="str">
        <f>IFERROR(VLOOKUP($C1429*1,Lookups!$H:$N,5,FALSE),"")</f>
        <v>Dining room</v>
      </c>
      <c r="AD1429" s="3" t="str">
        <f>IFERROR(VLOOKUP($C1429*1,Lookups!$H:$N,6,FALSE),"")</f>
        <v>Bev</v>
      </c>
      <c r="AE1429" s="3" t="str">
        <f>IFERROR(VLOOKUP($C1429*1,Lookups!$H:$N,7,FALSE),"")</f>
        <v>Beer</v>
      </c>
      <c r="AF1429" s="3" t="str">
        <f>VLOOKUP(B1429*1,Stores!$A:$C,3,FALSE)</f>
        <v>DFG</v>
      </c>
    </row>
    <row r="1430" spans="1:32">
      <c r="A1430" s="3" t="s">
        <v>917</v>
      </c>
      <c r="B1430" s="3" t="s">
        <v>950</v>
      </c>
      <c r="C1430" s="3">
        <v>999249</v>
      </c>
      <c r="D1430" s="3" t="s">
        <v>918</v>
      </c>
      <c r="E1430" s="3" t="s">
        <v>625</v>
      </c>
      <c r="F1430" s="3">
        <v>2016</v>
      </c>
      <c r="G1430" s="164">
        <v>0</v>
      </c>
      <c r="H1430" s="3">
        <v>2165.5926600000003</v>
      </c>
      <c r="I1430" s="3">
        <v>2534.3023999999996</v>
      </c>
      <c r="J1430" s="3">
        <v>3175.7755399999996</v>
      </c>
      <c r="K1430" s="3">
        <v>2823.1688099999997</v>
      </c>
      <c r="L1430" s="3">
        <v>3255.0680399999997</v>
      </c>
      <c r="M1430" s="3">
        <v>2421.7504499999995</v>
      </c>
      <c r="N1430" s="3">
        <v>1929.1089999999997</v>
      </c>
      <c r="O1430" s="3">
        <v>2293.2840000000001</v>
      </c>
      <c r="P1430" s="3">
        <v>1864.87637</v>
      </c>
      <c r="Q1430" s="3">
        <v>2372.0150999999996</v>
      </c>
      <c r="R1430" s="3">
        <v>2433.2246399999999</v>
      </c>
      <c r="S1430" s="3">
        <v>2278.5</v>
      </c>
      <c r="T1430" s="3">
        <v>2606.2963499999996</v>
      </c>
      <c r="U1430" s="3">
        <v>32152.963360000002</v>
      </c>
      <c r="V1430" s="163">
        <f ca="1">SUM(INDIRECT(Inputs!$C$11&amp;ROW()&amp;":"&amp;Inputs!$C$12&amp;ROW()))</f>
        <v>2372.0150999999996</v>
      </c>
      <c r="W1430" s="163">
        <f ca="1">SUM(INDIRECT(Inputs!$C$13&amp;ROW()&amp;":"&amp;Inputs!$C$14&amp;ROW()))</f>
        <v>24834.942370000001</v>
      </c>
      <c r="X1430" s="3" t="str">
        <f>IF(COUNTIFS(Lookups!$A:$A,C1430)=1,"Gross Sales","")</f>
        <v/>
      </c>
      <c r="Y1430" s="3" t="str">
        <f>IF(COUNTIFS(Lookups!$D:$D,C1430)=1,"Bar Sales","")</f>
        <v/>
      </c>
      <c r="Z1430" s="3" t="str">
        <f>IFERROR(VLOOKUP(C1430*1,Lookups!$D:$F,3,FALSE),"")</f>
        <v/>
      </c>
      <c r="AA1430" s="3" t="str">
        <f>IFERROR(VLOOKUP($C1430*1,Lookups!$H:$N,3,FALSE),"")</f>
        <v>Sales</v>
      </c>
      <c r="AB1430" s="3" t="str">
        <f>IFERROR(VLOOKUP($C1430*1,Lookups!$H:$N,4,FALSE),"")</f>
        <v>Dinner</v>
      </c>
      <c r="AC1430" s="3" t="str">
        <f>IFERROR(VLOOKUP($C1430*1,Lookups!$H:$N,5,FALSE),"")</f>
        <v>Dining room</v>
      </c>
      <c r="AD1430" s="3" t="str">
        <f>IFERROR(VLOOKUP($C1430*1,Lookups!$H:$N,6,FALSE),"")</f>
        <v>Bev</v>
      </c>
      <c r="AE1430" s="3" t="str">
        <f>IFERROR(VLOOKUP($C1430*1,Lookups!$H:$N,7,FALSE),"")</f>
        <v>Beer</v>
      </c>
      <c r="AF1430" s="3" t="str">
        <f>VLOOKUP(B1430*1,Stores!$A:$C,3,FALSE)</f>
        <v>DFG</v>
      </c>
    </row>
    <row r="1431" spans="1:32">
      <c r="A1431" s="3" t="s">
        <v>917</v>
      </c>
      <c r="B1431" s="3" t="s">
        <v>951</v>
      </c>
      <c r="C1431" s="3">
        <v>999249</v>
      </c>
      <c r="D1431" s="3" t="s">
        <v>918</v>
      </c>
      <c r="E1431" s="3" t="s">
        <v>625</v>
      </c>
      <c r="F1431" s="3">
        <v>2016</v>
      </c>
      <c r="G1431" s="164">
        <v>0</v>
      </c>
      <c r="H1431" s="3">
        <v>3296.8366199999996</v>
      </c>
      <c r="I1431" s="3">
        <v>3049.3794800000001</v>
      </c>
      <c r="J1431" s="3">
        <v>3875.7873</v>
      </c>
      <c r="K1431" s="3">
        <v>5528.9831799999984</v>
      </c>
      <c r="L1431" s="3">
        <v>5607.7865199999997</v>
      </c>
      <c r="M1431" s="3">
        <v>4182.1187099999997</v>
      </c>
      <c r="N1431" s="3">
        <v>4037.4872999999998</v>
      </c>
      <c r="O1431" s="3">
        <v>3663.3094399999995</v>
      </c>
      <c r="P1431" s="3">
        <v>3500.9471700000004</v>
      </c>
      <c r="Q1431" s="3">
        <v>3489.7316999999998</v>
      </c>
      <c r="R1431" s="3">
        <v>4378.3200299999999</v>
      </c>
      <c r="S1431" s="3">
        <v>3288.0747200000001</v>
      </c>
      <c r="T1431" s="3">
        <v>3963.6043999999997</v>
      </c>
      <c r="U1431" s="3">
        <v>51862.366569999991</v>
      </c>
      <c r="V1431" s="163">
        <f ca="1">SUM(INDIRECT(Inputs!$C$11&amp;ROW()&amp;":"&amp;Inputs!$C$12&amp;ROW()))</f>
        <v>3489.7316999999998</v>
      </c>
      <c r="W1431" s="163">
        <f ca="1">SUM(INDIRECT(Inputs!$C$13&amp;ROW()&amp;":"&amp;Inputs!$C$14&amp;ROW()))</f>
        <v>40232.367419999995</v>
      </c>
      <c r="X1431" s="3" t="str">
        <f>IF(COUNTIFS(Lookups!$A:$A,C1431)=1,"Gross Sales","")</f>
        <v/>
      </c>
      <c r="Y1431" s="3" t="str">
        <f>IF(COUNTIFS(Lookups!$D:$D,C1431)=1,"Bar Sales","")</f>
        <v/>
      </c>
      <c r="Z1431" s="3" t="str">
        <f>IFERROR(VLOOKUP(C1431*1,Lookups!$D:$F,3,FALSE),"")</f>
        <v/>
      </c>
      <c r="AA1431" s="3" t="str">
        <f>IFERROR(VLOOKUP($C1431*1,Lookups!$H:$N,3,FALSE),"")</f>
        <v>Sales</v>
      </c>
      <c r="AB1431" s="3" t="str">
        <f>IFERROR(VLOOKUP($C1431*1,Lookups!$H:$N,4,FALSE),"")</f>
        <v>Dinner</v>
      </c>
      <c r="AC1431" s="3" t="str">
        <f>IFERROR(VLOOKUP($C1431*1,Lookups!$H:$N,5,FALSE),"")</f>
        <v>Dining room</v>
      </c>
      <c r="AD1431" s="3" t="str">
        <f>IFERROR(VLOOKUP($C1431*1,Lookups!$H:$N,6,FALSE),"")</f>
        <v>Bev</v>
      </c>
      <c r="AE1431" s="3" t="str">
        <f>IFERROR(VLOOKUP($C1431*1,Lookups!$H:$N,7,FALSE),"")</f>
        <v>Beer</v>
      </c>
      <c r="AF1431" s="3" t="str">
        <f>VLOOKUP(B1431*1,Stores!$A:$C,3,FALSE)</f>
        <v>DFG</v>
      </c>
    </row>
    <row r="1432" spans="1:32">
      <c r="A1432" s="3" t="s">
        <v>917</v>
      </c>
      <c r="B1432" s="3" t="s">
        <v>952</v>
      </c>
      <c r="C1432" s="3">
        <v>999249</v>
      </c>
      <c r="D1432" s="3" t="s">
        <v>918</v>
      </c>
      <c r="E1432" s="3" t="s">
        <v>625</v>
      </c>
      <c r="F1432" s="3">
        <v>2016</v>
      </c>
      <c r="G1432" s="164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1639.5382500000001</v>
      </c>
      <c r="O1432" s="3">
        <v>1943.6508000000001</v>
      </c>
      <c r="P1432" s="3">
        <v>2016.4073999999998</v>
      </c>
      <c r="Q1432" s="3">
        <v>2502.6226399999996</v>
      </c>
      <c r="R1432" s="3">
        <v>2750.3748999999998</v>
      </c>
      <c r="S1432" s="3">
        <v>1661.5820200000001</v>
      </c>
      <c r="T1432" s="3">
        <v>3063.7858999999999</v>
      </c>
      <c r="U1432" s="3">
        <v>15577.961909999998</v>
      </c>
      <c r="V1432" s="163">
        <f ca="1">SUM(INDIRECT(Inputs!$C$11&amp;ROW()&amp;":"&amp;Inputs!$C$12&amp;ROW()))</f>
        <v>2502.6226399999996</v>
      </c>
      <c r="W1432" s="163">
        <f ca="1">SUM(INDIRECT(Inputs!$C$13&amp;ROW()&amp;":"&amp;Inputs!$C$14&amp;ROW()))</f>
        <v>8102.2190899999996</v>
      </c>
      <c r="X1432" s="3" t="str">
        <f>IF(COUNTIFS(Lookups!$A:$A,C1432)=1,"Gross Sales","")</f>
        <v/>
      </c>
      <c r="Y1432" s="3" t="str">
        <f>IF(COUNTIFS(Lookups!$D:$D,C1432)=1,"Bar Sales","")</f>
        <v/>
      </c>
      <c r="Z1432" s="3" t="str">
        <f>IFERROR(VLOOKUP(C1432*1,Lookups!$D:$F,3,FALSE),"")</f>
        <v/>
      </c>
      <c r="AA1432" s="3" t="str">
        <f>IFERROR(VLOOKUP($C1432*1,Lookups!$H:$N,3,FALSE),"")</f>
        <v>Sales</v>
      </c>
      <c r="AB1432" s="3" t="str">
        <f>IFERROR(VLOOKUP($C1432*1,Lookups!$H:$N,4,FALSE),"")</f>
        <v>Dinner</v>
      </c>
      <c r="AC1432" s="3" t="str">
        <f>IFERROR(VLOOKUP($C1432*1,Lookups!$H:$N,5,FALSE),"")</f>
        <v>Dining room</v>
      </c>
      <c r="AD1432" s="3" t="str">
        <f>IFERROR(VLOOKUP($C1432*1,Lookups!$H:$N,6,FALSE),"")</f>
        <v>Bev</v>
      </c>
      <c r="AE1432" s="3" t="str">
        <f>IFERROR(VLOOKUP($C1432*1,Lookups!$H:$N,7,FALSE),"")</f>
        <v>Beer</v>
      </c>
      <c r="AF1432" s="3" t="str">
        <f>VLOOKUP(B1432*1,Stores!$A:$C,3,FALSE)</f>
        <v>DFG</v>
      </c>
    </row>
    <row r="1433" spans="1:32">
      <c r="A1433" s="3" t="s">
        <v>917</v>
      </c>
      <c r="B1433" s="3" t="s">
        <v>953</v>
      </c>
      <c r="C1433" s="3">
        <v>999249</v>
      </c>
      <c r="D1433" s="3" t="s">
        <v>918</v>
      </c>
      <c r="E1433" s="3" t="s">
        <v>625</v>
      </c>
      <c r="F1433" s="3">
        <v>2016</v>
      </c>
      <c r="G1433" s="164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472.93399999999991</v>
      </c>
      <c r="S1433" s="3">
        <v>2718.5788699999998</v>
      </c>
      <c r="T1433" s="3">
        <v>1936.3856399999997</v>
      </c>
      <c r="U1433" s="3">
        <v>5127.8985099999991</v>
      </c>
      <c r="V1433" s="163">
        <f ca="1">SUM(INDIRECT(Inputs!$C$11&amp;ROW()&amp;":"&amp;Inputs!$C$12&amp;ROW()))</f>
        <v>0</v>
      </c>
      <c r="W1433" s="163">
        <f ca="1">SUM(INDIRECT(Inputs!$C$13&amp;ROW()&amp;":"&amp;Inputs!$C$14&amp;ROW()))</f>
        <v>0</v>
      </c>
      <c r="X1433" s="3" t="str">
        <f>IF(COUNTIFS(Lookups!$A:$A,C1433)=1,"Gross Sales","")</f>
        <v/>
      </c>
      <c r="Y1433" s="3" t="str">
        <f>IF(COUNTIFS(Lookups!$D:$D,C1433)=1,"Bar Sales","")</f>
        <v/>
      </c>
      <c r="Z1433" s="3" t="str">
        <f>IFERROR(VLOOKUP(C1433*1,Lookups!$D:$F,3,FALSE),"")</f>
        <v/>
      </c>
      <c r="AA1433" s="3" t="str">
        <f>IFERROR(VLOOKUP($C1433*1,Lookups!$H:$N,3,FALSE),"")</f>
        <v>Sales</v>
      </c>
      <c r="AB1433" s="3" t="str">
        <f>IFERROR(VLOOKUP($C1433*1,Lookups!$H:$N,4,FALSE),"")</f>
        <v>Dinner</v>
      </c>
      <c r="AC1433" s="3" t="str">
        <f>IFERROR(VLOOKUP($C1433*1,Lookups!$H:$N,5,FALSE),"")</f>
        <v>Dining room</v>
      </c>
      <c r="AD1433" s="3" t="str">
        <f>IFERROR(VLOOKUP($C1433*1,Lookups!$H:$N,6,FALSE),"")</f>
        <v>Bev</v>
      </c>
      <c r="AE1433" s="3" t="str">
        <f>IFERROR(VLOOKUP($C1433*1,Lookups!$H:$N,7,FALSE),"")</f>
        <v>Beer</v>
      </c>
      <c r="AF1433" s="3" t="str">
        <f>VLOOKUP(B1433*1,Stores!$A:$C,3,FALSE)</f>
        <v>DFG</v>
      </c>
    </row>
    <row r="1434" spans="1:32">
      <c r="A1434" s="3" t="s">
        <v>917</v>
      </c>
      <c r="B1434" s="3" t="s">
        <v>954</v>
      </c>
      <c r="C1434" s="3">
        <v>999249</v>
      </c>
      <c r="D1434" s="3" t="s">
        <v>918</v>
      </c>
      <c r="E1434" s="3" t="s">
        <v>625</v>
      </c>
      <c r="F1434" s="3">
        <v>2016</v>
      </c>
      <c r="G1434" s="164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936.57087999999987</v>
      </c>
      <c r="T1434" s="3">
        <v>3543.1253199999996</v>
      </c>
      <c r="U1434" s="3">
        <v>4479.6961999999994</v>
      </c>
      <c r="V1434" s="163">
        <f ca="1">SUM(INDIRECT(Inputs!$C$11&amp;ROW()&amp;":"&amp;Inputs!$C$12&amp;ROW()))</f>
        <v>0</v>
      </c>
      <c r="W1434" s="163">
        <f ca="1">SUM(INDIRECT(Inputs!$C$13&amp;ROW()&amp;":"&amp;Inputs!$C$14&amp;ROW()))</f>
        <v>0</v>
      </c>
      <c r="X1434" s="3" t="str">
        <f>IF(COUNTIFS(Lookups!$A:$A,C1434)=1,"Gross Sales","")</f>
        <v/>
      </c>
      <c r="Y1434" s="3" t="str">
        <f>IF(COUNTIFS(Lookups!$D:$D,C1434)=1,"Bar Sales","")</f>
        <v/>
      </c>
      <c r="Z1434" s="3" t="str">
        <f>IFERROR(VLOOKUP(C1434*1,Lookups!$D:$F,3,FALSE),"")</f>
        <v/>
      </c>
      <c r="AA1434" s="3" t="str">
        <f>IFERROR(VLOOKUP($C1434*1,Lookups!$H:$N,3,FALSE),"")</f>
        <v>Sales</v>
      </c>
      <c r="AB1434" s="3" t="str">
        <f>IFERROR(VLOOKUP($C1434*1,Lookups!$H:$N,4,FALSE),"")</f>
        <v>Dinner</v>
      </c>
      <c r="AC1434" s="3" t="str">
        <f>IFERROR(VLOOKUP($C1434*1,Lookups!$H:$N,5,FALSE),"")</f>
        <v>Dining room</v>
      </c>
      <c r="AD1434" s="3" t="str">
        <f>IFERROR(VLOOKUP($C1434*1,Lookups!$H:$N,6,FALSE),"")</f>
        <v>Bev</v>
      </c>
      <c r="AE1434" s="3" t="str">
        <f>IFERROR(VLOOKUP($C1434*1,Lookups!$H:$N,7,FALSE),"")</f>
        <v>Beer</v>
      </c>
      <c r="AF1434" s="3" t="str">
        <f>VLOOKUP(B1434*1,Stores!$A:$C,3,FALSE)</f>
        <v>DFG</v>
      </c>
    </row>
    <row r="1435" spans="1:32">
      <c r="A1435" s="3" t="s">
        <v>917</v>
      </c>
      <c r="B1435" s="3" t="s">
        <v>919</v>
      </c>
      <c r="C1435" s="3">
        <v>999250</v>
      </c>
      <c r="D1435" s="3" t="s">
        <v>918</v>
      </c>
      <c r="E1435" s="3" t="s">
        <v>629</v>
      </c>
      <c r="F1435" s="3">
        <v>2016</v>
      </c>
      <c r="G1435" s="164">
        <v>0</v>
      </c>
      <c r="H1435" s="3">
        <v>0</v>
      </c>
      <c r="I1435" s="3">
        <v>0</v>
      </c>
      <c r="J1435" s="3">
        <v>2.1545999999999998</v>
      </c>
      <c r="K1435" s="3">
        <v>0</v>
      </c>
      <c r="L1435" s="3">
        <v>10.878</v>
      </c>
      <c r="M1435" s="3">
        <v>0</v>
      </c>
      <c r="N1435" s="3">
        <v>0</v>
      </c>
      <c r="O1435" s="3">
        <v>27.345850000000002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40.378450000000001</v>
      </c>
      <c r="V1435" s="163">
        <f ca="1">SUM(INDIRECT(Inputs!$C$11&amp;ROW()&amp;":"&amp;Inputs!$C$12&amp;ROW()))</f>
        <v>0</v>
      </c>
      <c r="W1435" s="163">
        <f ca="1">SUM(INDIRECT(Inputs!$C$13&amp;ROW()&amp;":"&amp;Inputs!$C$14&amp;ROW()))</f>
        <v>40.378450000000001</v>
      </c>
      <c r="X1435" s="3" t="str">
        <f>IF(COUNTIFS(Lookups!$A:$A,C1435)=1,"Gross Sales","")</f>
        <v/>
      </c>
      <c r="Y1435" s="3" t="str">
        <f>IF(COUNTIFS(Lookups!$D:$D,C1435)=1,"Bar Sales","")</f>
        <v/>
      </c>
      <c r="Z1435" s="3" t="str">
        <f>IFERROR(VLOOKUP(C1435*1,Lookups!$D:$F,3,FALSE),"")</f>
        <v/>
      </c>
      <c r="AA1435" s="3" t="str">
        <f>IFERROR(VLOOKUP($C1435*1,Lookups!$H:$N,3,FALSE),"")</f>
        <v>Sales</v>
      </c>
      <c r="AB1435" s="3" t="str">
        <f>IFERROR(VLOOKUP($C1435*1,Lookups!$H:$N,4,FALSE),"")</f>
        <v>Lunch</v>
      </c>
      <c r="AC1435" s="3" t="str">
        <f>IFERROR(VLOOKUP($C1435*1,Lookups!$H:$N,5,FALSE),"")</f>
        <v>Private</v>
      </c>
      <c r="AD1435" s="3" t="str">
        <f>IFERROR(VLOOKUP($C1435*1,Lookups!$H:$N,6,FALSE),"")</f>
        <v>Bev</v>
      </c>
      <c r="AE1435" s="3" t="str">
        <f>IFERROR(VLOOKUP($C1435*1,Lookups!$H:$N,7,FALSE),"")</f>
        <v>Beer</v>
      </c>
      <c r="AF1435" s="3" t="str">
        <f>VLOOKUP(B1435*1,Stores!$A:$C,3,FALSE)</f>
        <v>DFDE</v>
      </c>
    </row>
    <row r="1436" spans="1:32">
      <c r="A1436" s="3" t="s">
        <v>917</v>
      </c>
      <c r="B1436" s="3" t="s">
        <v>920</v>
      </c>
      <c r="C1436" s="3">
        <v>999250</v>
      </c>
      <c r="D1436" s="3" t="s">
        <v>918</v>
      </c>
      <c r="E1436" s="3" t="s">
        <v>629</v>
      </c>
      <c r="F1436" s="3">
        <v>2016</v>
      </c>
      <c r="G1436" s="164">
        <v>0</v>
      </c>
      <c r="H1436" s="3">
        <v>2.4777899999999997</v>
      </c>
      <c r="I1436" s="3">
        <v>0</v>
      </c>
      <c r="J1436" s="3">
        <v>0</v>
      </c>
      <c r="K1436" s="3">
        <v>13.222439999999999</v>
      </c>
      <c r="L1436" s="3">
        <v>19.433399999999995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78.17949999999999</v>
      </c>
      <c r="U1436" s="3">
        <v>113.31312999999999</v>
      </c>
      <c r="V1436" s="163">
        <f ca="1">SUM(INDIRECT(Inputs!$C$11&amp;ROW()&amp;":"&amp;Inputs!$C$12&amp;ROW()))</f>
        <v>0</v>
      </c>
      <c r="W1436" s="163">
        <f ca="1">SUM(INDIRECT(Inputs!$C$13&amp;ROW()&amp;":"&amp;Inputs!$C$14&amp;ROW()))</f>
        <v>35.133629999999997</v>
      </c>
      <c r="X1436" s="3" t="str">
        <f>IF(COUNTIFS(Lookups!$A:$A,C1436)=1,"Gross Sales","")</f>
        <v/>
      </c>
      <c r="Y1436" s="3" t="str">
        <f>IF(COUNTIFS(Lookups!$D:$D,C1436)=1,"Bar Sales","")</f>
        <v/>
      </c>
      <c r="Z1436" s="3" t="str">
        <f>IFERROR(VLOOKUP(C1436*1,Lookups!$D:$F,3,FALSE),"")</f>
        <v/>
      </c>
      <c r="AA1436" s="3" t="str">
        <f>IFERROR(VLOOKUP($C1436*1,Lookups!$H:$N,3,FALSE),"")</f>
        <v>Sales</v>
      </c>
      <c r="AB1436" s="3" t="str">
        <f>IFERROR(VLOOKUP($C1436*1,Lookups!$H:$N,4,FALSE),"")</f>
        <v>Lunch</v>
      </c>
      <c r="AC1436" s="3" t="str">
        <f>IFERROR(VLOOKUP($C1436*1,Lookups!$H:$N,5,FALSE),"")</f>
        <v>Private</v>
      </c>
      <c r="AD1436" s="3" t="str">
        <f>IFERROR(VLOOKUP($C1436*1,Lookups!$H:$N,6,FALSE),"")</f>
        <v>Bev</v>
      </c>
      <c r="AE1436" s="3" t="str">
        <f>IFERROR(VLOOKUP($C1436*1,Lookups!$H:$N,7,FALSE),"")</f>
        <v>Beer</v>
      </c>
      <c r="AF1436" s="3" t="str">
        <f>VLOOKUP(B1436*1,Stores!$A:$C,3,FALSE)</f>
        <v>DFDE</v>
      </c>
    </row>
    <row r="1437" spans="1:32">
      <c r="A1437" s="3" t="s">
        <v>917</v>
      </c>
      <c r="B1437" s="3" t="s">
        <v>921</v>
      </c>
      <c r="C1437" s="3">
        <v>999250</v>
      </c>
      <c r="D1437" s="3" t="s">
        <v>918</v>
      </c>
      <c r="E1437" s="3" t="s">
        <v>629</v>
      </c>
      <c r="F1437" s="3">
        <v>2016</v>
      </c>
      <c r="G1437" s="164">
        <v>0</v>
      </c>
      <c r="H1437" s="3">
        <v>0</v>
      </c>
      <c r="I1437" s="3">
        <v>28.84</v>
      </c>
      <c r="J1437" s="3">
        <v>14.335999999999999</v>
      </c>
      <c r="K1437" s="3">
        <v>0</v>
      </c>
      <c r="L1437" s="3">
        <v>69.614999999999995</v>
      </c>
      <c r="M1437" s="3">
        <v>50.812999999999995</v>
      </c>
      <c r="N1437" s="3">
        <v>64.89</v>
      </c>
      <c r="O1437" s="3">
        <v>12.767999999999997</v>
      </c>
      <c r="P1437" s="3">
        <v>0</v>
      </c>
      <c r="Q1437" s="3">
        <v>47.711999999999989</v>
      </c>
      <c r="R1437" s="3">
        <v>6.4679999999999991</v>
      </c>
      <c r="S1437" s="3">
        <v>28.767199999999999</v>
      </c>
      <c r="T1437" s="3">
        <v>1106.7462</v>
      </c>
      <c r="U1437" s="3">
        <v>1430.9554000000001</v>
      </c>
      <c r="V1437" s="163">
        <f ca="1">SUM(INDIRECT(Inputs!$C$11&amp;ROW()&amp;":"&amp;Inputs!$C$12&amp;ROW()))</f>
        <v>47.711999999999989</v>
      </c>
      <c r="W1437" s="163">
        <f ca="1">SUM(INDIRECT(Inputs!$C$13&amp;ROW()&amp;":"&amp;Inputs!$C$14&amp;ROW()))</f>
        <v>288.97399999999993</v>
      </c>
      <c r="X1437" s="3" t="str">
        <f>IF(COUNTIFS(Lookups!$A:$A,C1437)=1,"Gross Sales","")</f>
        <v/>
      </c>
      <c r="Y1437" s="3" t="str">
        <f>IF(COUNTIFS(Lookups!$D:$D,C1437)=1,"Bar Sales","")</f>
        <v/>
      </c>
      <c r="Z1437" s="3" t="str">
        <f>IFERROR(VLOOKUP(C1437*1,Lookups!$D:$F,3,FALSE),"")</f>
        <v/>
      </c>
      <c r="AA1437" s="3" t="str">
        <f>IFERROR(VLOOKUP($C1437*1,Lookups!$H:$N,3,FALSE),"")</f>
        <v>Sales</v>
      </c>
      <c r="AB1437" s="3" t="str">
        <f>IFERROR(VLOOKUP($C1437*1,Lookups!$H:$N,4,FALSE),"")</f>
        <v>Lunch</v>
      </c>
      <c r="AC1437" s="3" t="str">
        <f>IFERROR(VLOOKUP($C1437*1,Lookups!$H:$N,5,FALSE),"")</f>
        <v>Private</v>
      </c>
      <c r="AD1437" s="3" t="str">
        <f>IFERROR(VLOOKUP($C1437*1,Lookups!$H:$N,6,FALSE),"")</f>
        <v>Bev</v>
      </c>
      <c r="AE1437" s="3" t="str">
        <f>IFERROR(VLOOKUP($C1437*1,Lookups!$H:$N,7,FALSE),"")</f>
        <v>Beer</v>
      </c>
      <c r="AF1437" s="3" t="str">
        <f>VLOOKUP(B1437*1,Stores!$A:$C,3,FALSE)</f>
        <v>DFDE</v>
      </c>
    </row>
    <row r="1438" spans="1:32">
      <c r="A1438" s="3" t="s">
        <v>917</v>
      </c>
      <c r="B1438" s="3" t="s">
        <v>922</v>
      </c>
      <c r="C1438" s="3">
        <v>999250</v>
      </c>
      <c r="D1438" s="3" t="s">
        <v>918</v>
      </c>
      <c r="E1438" s="3" t="s">
        <v>629</v>
      </c>
      <c r="F1438" s="3">
        <v>2016</v>
      </c>
      <c r="G1438" s="164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23.855999999999995</v>
      </c>
      <c r="M1438" s="3">
        <v>49.104999999999997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232.63379999999998</v>
      </c>
      <c r="U1438" s="3">
        <v>305.59479999999996</v>
      </c>
      <c r="V1438" s="163">
        <f ca="1">SUM(INDIRECT(Inputs!$C$11&amp;ROW()&amp;":"&amp;Inputs!$C$12&amp;ROW()))</f>
        <v>0</v>
      </c>
      <c r="W1438" s="163">
        <f ca="1">SUM(INDIRECT(Inputs!$C$13&amp;ROW()&amp;":"&amp;Inputs!$C$14&amp;ROW()))</f>
        <v>72.960999999999984</v>
      </c>
      <c r="X1438" s="3" t="str">
        <f>IF(COUNTIFS(Lookups!$A:$A,C1438)=1,"Gross Sales","")</f>
        <v/>
      </c>
      <c r="Y1438" s="3" t="str">
        <f>IF(COUNTIFS(Lookups!$D:$D,C1438)=1,"Bar Sales","")</f>
        <v/>
      </c>
      <c r="Z1438" s="3" t="str">
        <f>IFERROR(VLOOKUP(C1438*1,Lookups!$D:$F,3,FALSE),"")</f>
        <v/>
      </c>
      <c r="AA1438" s="3" t="str">
        <f>IFERROR(VLOOKUP($C1438*1,Lookups!$H:$N,3,FALSE),"")</f>
        <v>Sales</v>
      </c>
      <c r="AB1438" s="3" t="str">
        <f>IFERROR(VLOOKUP($C1438*1,Lookups!$H:$N,4,FALSE),"")</f>
        <v>Lunch</v>
      </c>
      <c r="AC1438" s="3" t="str">
        <f>IFERROR(VLOOKUP($C1438*1,Lookups!$H:$N,5,FALSE),"")</f>
        <v>Private</v>
      </c>
      <c r="AD1438" s="3" t="str">
        <f>IFERROR(VLOOKUP($C1438*1,Lookups!$H:$N,6,FALSE),"")</f>
        <v>Bev</v>
      </c>
      <c r="AE1438" s="3" t="str">
        <f>IFERROR(VLOOKUP($C1438*1,Lookups!$H:$N,7,FALSE),"")</f>
        <v>Beer</v>
      </c>
      <c r="AF1438" s="3" t="str">
        <f>VLOOKUP(B1438*1,Stores!$A:$C,3,FALSE)</f>
        <v>DFDE</v>
      </c>
    </row>
    <row r="1439" spans="1:32">
      <c r="A1439" s="3" t="s">
        <v>917</v>
      </c>
      <c r="B1439" s="3" t="s">
        <v>923</v>
      </c>
      <c r="C1439" s="3">
        <v>999250</v>
      </c>
      <c r="D1439" s="3" t="s">
        <v>918</v>
      </c>
      <c r="E1439" s="3" t="s">
        <v>629</v>
      </c>
      <c r="F1439" s="3">
        <v>2016</v>
      </c>
      <c r="G1439" s="164">
        <v>0</v>
      </c>
      <c r="H1439" s="3">
        <v>0</v>
      </c>
      <c r="I1439" s="3">
        <v>12.735519999999999</v>
      </c>
      <c r="J1439" s="3">
        <v>38.789519999999996</v>
      </c>
      <c r="K1439" s="3">
        <v>25.231079999999995</v>
      </c>
      <c r="L1439" s="3">
        <v>54.627159999999989</v>
      </c>
      <c r="M1439" s="3">
        <v>24.30827</v>
      </c>
      <c r="N1439" s="3">
        <v>39.962159999999997</v>
      </c>
      <c r="O1439" s="3">
        <v>0</v>
      </c>
      <c r="P1439" s="3">
        <v>0</v>
      </c>
      <c r="Q1439" s="3">
        <v>0</v>
      </c>
      <c r="R1439" s="3">
        <v>18.375419999999998</v>
      </c>
      <c r="S1439" s="3">
        <v>40.25</v>
      </c>
      <c r="T1439" s="3">
        <v>97.125</v>
      </c>
      <c r="U1439" s="3">
        <v>351.40413000000001</v>
      </c>
      <c r="V1439" s="163">
        <f ca="1">SUM(INDIRECT(Inputs!$C$11&amp;ROW()&amp;":"&amp;Inputs!$C$12&amp;ROW()))</f>
        <v>0</v>
      </c>
      <c r="W1439" s="163">
        <f ca="1">SUM(INDIRECT(Inputs!$C$13&amp;ROW()&amp;":"&amp;Inputs!$C$14&amp;ROW()))</f>
        <v>195.65370999999999</v>
      </c>
      <c r="X1439" s="3" t="str">
        <f>IF(COUNTIFS(Lookups!$A:$A,C1439)=1,"Gross Sales","")</f>
        <v/>
      </c>
      <c r="Y1439" s="3" t="str">
        <f>IF(COUNTIFS(Lookups!$D:$D,C1439)=1,"Bar Sales","")</f>
        <v/>
      </c>
      <c r="Z1439" s="3" t="str">
        <f>IFERROR(VLOOKUP(C1439*1,Lookups!$D:$F,3,FALSE),"")</f>
        <v/>
      </c>
      <c r="AA1439" s="3" t="str">
        <f>IFERROR(VLOOKUP($C1439*1,Lookups!$H:$N,3,FALSE),"")</f>
        <v>Sales</v>
      </c>
      <c r="AB1439" s="3" t="str">
        <f>IFERROR(VLOOKUP($C1439*1,Lookups!$H:$N,4,FALSE),"")</f>
        <v>Lunch</v>
      </c>
      <c r="AC1439" s="3" t="str">
        <f>IFERROR(VLOOKUP($C1439*1,Lookups!$H:$N,5,FALSE),"")</f>
        <v>Private</v>
      </c>
      <c r="AD1439" s="3" t="str">
        <f>IFERROR(VLOOKUP($C1439*1,Lookups!$H:$N,6,FALSE),"")</f>
        <v>Bev</v>
      </c>
      <c r="AE1439" s="3" t="str">
        <f>IFERROR(VLOOKUP($C1439*1,Lookups!$H:$N,7,FALSE),"")</f>
        <v>Beer</v>
      </c>
      <c r="AF1439" s="3" t="str">
        <f>VLOOKUP(B1439*1,Stores!$A:$C,3,FALSE)</f>
        <v>DFDE</v>
      </c>
    </row>
    <row r="1440" spans="1:32">
      <c r="A1440" s="3" t="s">
        <v>917</v>
      </c>
      <c r="B1440" s="3" t="s">
        <v>924</v>
      </c>
      <c r="C1440" s="3">
        <v>999250</v>
      </c>
      <c r="D1440" s="3" t="s">
        <v>918</v>
      </c>
      <c r="E1440" s="3" t="s">
        <v>629</v>
      </c>
      <c r="F1440" s="3">
        <v>2016</v>
      </c>
      <c r="G1440" s="164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68.098799999999997</v>
      </c>
      <c r="T1440" s="3">
        <v>219.53021999999999</v>
      </c>
      <c r="U1440" s="3">
        <v>287.62901999999997</v>
      </c>
      <c r="V1440" s="163">
        <f ca="1">SUM(INDIRECT(Inputs!$C$11&amp;ROW()&amp;":"&amp;Inputs!$C$12&amp;ROW()))</f>
        <v>0</v>
      </c>
      <c r="W1440" s="163">
        <f ca="1">SUM(INDIRECT(Inputs!$C$13&amp;ROW()&amp;":"&amp;Inputs!$C$14&amp;ROW()))</f>
        <v>0</v>
      </c>
      <c r="X1440" s="3" t="str">
        <f>IF(COUNTIFS(Lookups!$A:$A,C1440)=1,"Gross Sales","")</f>
        <v/>
      </c>
      <c r="Y1440" s="3" t="str">
        <f>IF(COUNTIFS(Lookups!$D:$D,C1440)=1,"Bar Sales","")</f>
        <v/>
      </c>
      <c r="Z1440" s="3" t="str">
        <f>IFERROR(VLOOKUP(C1440*1,Lookups!$D:$F,3,FALSE),"")</f>
        <v/>
      </c>
      <c r="AA1440" s="3" t="str">
        <f>IFERROR(VLOOKUP($C1440*1,Lookups!$H:$N,3,FALSE),"")</f>
        <v>Sales</v>
      </c>
      <c r="AB1440" s="3" t="str">
        <f>IFERROR(VLOOKUP($C1440*1,Lookups!$H:$N,4,FALSE),"")</f>
        <v>Lunch</v>
      </c>
      <c r="AC1440" s="3" t="str">
        <f>IFERROR(VLOOKUP($C1440*1,Lookups!$H:$N,5,FALSE),"")</f>
        <v>Private</v>
      </c>
      <c r="AD1440" s="3" t="str">
        <f>IFERROR(VLOOKUP($C1440*1,Lookups!$H:$N,6,FALSE),"")</f>
        <v>Bev</v>
      </c>
      <c r="AE1440" s="3" t="str">
        <f>IFERROR(VLOOKUP($C1440*1,Lookups!$H:$N,7,FALSE),"")</f>
        <v>Beer</v>
      </c>
      <c r="AF1440" s="3" t="str">
        <f>VLOOKUP(B1440*1,Stores!$A:$C,3,FALSE)</f>
        <v>DFDE</v>
      </c>
    </row>
    <row r="1441" spans="1:32">
      <c r="A1441" s="3" t="s">
        <v>917</v>
      </c>
      <c r="B1441" s="3" t="s">
        <v>925</v>
      </c>
      <c r="C1441" s="3">
        <v>999250</v>
      </c>
      <c r="D1441" s="3" t="s">
        <v>918</v>
      </c>
      <c r="E1441" s="3" t="s">
        <v>629</v>
      </c>
      <c r="F1441" s="3">
        <v>2016</v>
      </c>
      <c r="G1441" s="164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212.86299999999997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105.33599999999998</v>
      </c>
      <c r="S1441" s="3">
        <v>12.628</v>
      </c>
      <c r="T1441" s="3">
        <v>55.698999999999998</v>
      </c>
      <c r="U1441" s="3">
        <v>386.52599999999995</v>
      </c>
      <c r="V1441" s="163">
        <f ca="1">SUM(INDIRECT(Inputs!$C$11&amp;ROW()&amp;":"&amp;Inputs!$C$12&amp;ROW()))</f>
        <v>0</v>
      </c>
      <c r="W1441" s="163">
        <f ca="1">SUM(INDIRECT(Inputs!$C$13&amp;ROW()&amp;":"&amp;Inputs!$C$14&amp;ROW()))</f>
        <v>212.86299999999997</v>
      </c>
      <c r="X1441" s="3" t="str">
        <f>IF(COUNTIFS(Lookups!$A:$A,C1441)=1,"Gross Sales","")</f>
        <v/>
      </c>
      <c r="Y1441" s="3" t="str">
        <f>IF(COUNTIFS(Lookups!$D:$D,C1441)=1,"Bar Sales","")</f>
        <v/>
      </c>
      <c r="Z1441" s="3" t="str">
        <f>IFERROR(VLOOKUP(C1441*1,Lookups!$D:$F,3,FALSE),"")</f>
        <v/>
      </c>
      <c r="AA1441" s="3" t="str">
        <f>IFERROR(VLOOKUP($C1441*1,Lookups!$H:$N,3,FALSE),"")</f>
        <v>Sales</v>
      </c>
      <c r="AB1441" s="3" t="str">
        <f>IFERROR(VLOOKUP($C1441*1,Lookups!$H:$N,4,FALSE),"")</f>
        <v>Lunch</v>
      </c>
      <c r="AC1441" s="3" t="str">
        <f>IFERROR(VLOOKUP($C1441*1,Lookups!$H:$N,5,FALSE),"")</f>
        <v>Private</v>
      </c>
      <c r="AD1441" s="3" t="str">
        <f>IFERROR(VLOOKUP($C1441*1,Lookups!$H:$N,6,FALSE),"")</f>
        <v>Bev</v>
      </c>
      <c r="AE1441" s="3" t="str">
        <f>IFERROR(VLOOKUP($C1441*1,Lookups!$H:$N,7,FALSE),"")</f>
        <v>Beer</v>
      </c>
      <c r="AF1441" s="3" t="str">
        <f>VLOOKUP(B1441*1,Stores!$A:$C,3,FALSE)</f>
        <v>DFDE</v>
      </c>
    </row>
    <row r="1442" spans="1:32">
      <c r="A1442" s="3" t="s">
        <v>917</v>
      </c>
      <c r="B1442" s="3" t="s">
        <v>926</v>
      </c>
      <c r="C1442" s="3">
        <v>999250</v>
      </c>
      <c r="D1442" s="3" t="s">
        <v>918</v>
      </c>
      <c r="E1442" s="3" t="s">
        <v>629</v>
      </c>
      <c r="F1442" s="3">
        <v>2016</v>
      </c>
      <c r="G1442" s="164">
        <v>0</v>
      </c>
      <c r="H1442" s="3">
        <v>-89.396999999999991</v>
      </c>
      <c r="I1442" s="3">
        <v>27.1005</v>
      </c>
      <c r="J1442" s="3">
        <v>23.184000000000001</v>
      </c>
      <c r="K1442" s="3">
        <v>22.931999999999999</v>
      </c>
      <c r="L1442" s="3">
        <v>15.68</v>
      </c>
      <c r="M1442" s="3">
        <v>53.091499999999989</v>
      </c>
      <c r="N1442" s="3">
        <v>61.193999999999988</v>
      </c>
      <c r="O1442" s="3">
        <v>-136.61199999999999</v>
      </c>
      <c r="P1442" s="3">
        <v>0</v>
      </c>
      <c r="Q1442" s="3">
        <v>-186.25879999999998</v>
      </c>
      <c r="R1442" s="3">
        <v>-481.02599999999995</v>
      </c>
      <c r="S1442" s="3">
        <v>105.462</v>
      </c>
      <c r="T1442" s="3">
        <v>841.81999999999994</v>
      </c>
      <c r="U1442" s="3">
        <v>257.17020000000002</v>
      </c>
      <c r="V1442" s="163">
        <f ca="1">SUM(INDIRECT(Inputs!$C$11&amp;ROW()&amp;":"&amp;Inputs!$C$12&amp;ROW()))</f>
        <v>-186.25879999999998</v>
      </c>
      <c r="W1442" s="163">
        <f ca="1">SUM(INDIRECT(Inputs!$C$13&amp;ROW()&amp;":"&amp;Inputs!$C$14&amp;ROW()))</f>
        <v>-209.08580000000001</v>
      </c>
      <c r="X1442" s="3" t="str">
        <f>IF(COUNTIFS(Lookups!$A:$A,C1442)=1,"Gross Sales","")</f>
        <v/>
      </c>
      <c r="Y1442" s="3" t="str">
        <f>IF(COUNTIFS(Lookups!$D:$D,C1442)=1,"Bar Sales","")</f>
        <v/>
      </c>
      <c r="Z1442" s="3" t="str">
        <f>IFERROR(VLOOKUP(C1442*1,Lookups!$D:$F,3,FALSE),"")</f>
        <v/>
      </c>
      <c r="AA1442" s="3" t="str">
        <f>IFERROR(VLOOKUP($C1442*1,Lookups!$H:$N,3,FALSE),"")</f>
        <v>Sales</v>
      </c>
      <c r="AB1442" s="3" t="str">
        <f>IFERROR(VLOOKUP($C1442*1,Lookups!$H:$N,4,FALSE),"")</f>
        <v>Lunch</v>
      </c>
      <c r="AC1442" s="3" t="str">
        <f>IFERROR(VLOOKUP($C1442*1,Lookups!$H:$N,5,FALSE),"")</f>
        <v>Private</v>
      </c>
      <c r="AD1442" s="3" t="str">
        <f>IFERROR(VLOOKUP($C1442*1,Lookups!$H:$N,6,FALSE),"")</f>
        <v>Bev</v>
      </c>
      <c r="AE1442" s="3" t="str">
        <f>IFERROR(VLOOKUP($C1442*1,Lookups!$H:$N,7,FALSE),"")</f>
        <v>Beer</v>
      </c>
      <c r="AF1442" s="3" t="str">
        <f>VLOOKUP(B1442*1,Stores!$A:$C,3,FALSE)</f>
        <v>DFDE</v>
      </c>
    </row>
    <row r="1443" spans="1:32">
      <c r="A1443" s="3" t="s">
        <v>917</v>
      </c>
      <c r="B1443" s="3" t="s">
        <v>927</v>
      </c>
      <c r="C1443" s="3">
        <v>999250</v>
      </c>
      <c r="D1443" s="3" t="s">
        <v>918</v>
      </c>
      <c r="E1443" s="3" t="s">
        <v>629</v>
      </c>
      <c r="F1443" s="3">
        <v>2016</v>
      </c>
      <c r="G1443" s="164">
        <v>0</v>
      </c>
      <c r="H1443" s="3">
        <v>168.03325000000001</v>
      </c>
      <c r="I1443" s="3">
        <v>23.1</v>
      </c>
      <c r="J1443" s="3">
        <v>176.31074999999998</v>
      </c>
      <c r="K1443" s="3">
        <v>106.20749999999998</v>
      </c>
      <c r="L1443" s="3">
        <v>438.55699999999996</v>
      </c>
      <c r="M1443" s="3">
        <v>557.83875</v>
      </c>
      <c r="N1443" s="3">
        <v>284.053</v>
      </c>
      <c r="O1443" s="3">
        <v>15.622249999999999</v>
      </c>
      <c r="P1443" s="3">
        <v>335.72</v>
      </c>
      <c r="Q1443" s="3">
        <v>98.174999999999983</v>
      </c>
      <c r="R1443" s="3">
        <v>45.86399999999999</v>
      </c>
      <c r="S1443" s="3">
        <v>58.926000000000002</v>
      </c>
      <c r="T1443" s="3">
        <v>1528.1087499999999</v>
      </c>
      <c r="U1443" s="3">
        <v>3836.5162500000001</v>
      </c>
      <c r="V1443" s="163">
        <f ca="1">SUM(INDIRECT(Inputs!$C$11&amp;ROW()&amp;":"&amp;Inputs!$C$12&amp;ROW()))</f>
        <v>98.174999999999983</v>
      </c>
      <c r="W1443" s="163">
        <f ca="1">SUM(INDIRECT(Inputs!$C$13&amp;ROW()&amp;":"&amp;Inputs!$C$14&amp;ROW()))</f>
        <v>2203.6175000000003</v>
      </c>
      <c r="X1443" s="3" t="str">
        <f>IF(COUNTIFS(Lookups!$A:$A,C1443)=1,"Gross Sales","")</f>
        <v/>
      </c>
      <c r="Y1443" s="3" t="str">
        <f>IF(COUNTIFS(Lookups!$D:$D,C1443)=1,"Bar Sales","")</f>
        <v/>
      </c>
      <c r="Z1443" s="3" t="str">
        <f>IFERROR(VLOOKUP(C1443*1,Lookups!$D:$F,3,FALSE),"")</f>
        <v/>
      </c>
      <c r="AA1443" s="3" t="str">
        <f>IFERROR(VLOOKUP($C1443*1,Lookups!$H:$N,3,FALSE),"")</f>
        <v>Sales</v>
      </c>
      <c r="AB1443" s="3" t="str">
        <f>IFERROR(VLOOKUP($C1443*1,Lookups!$H:$N,4,FALSE),"")</f>
        <v>Lunch</v>
      </c>
      <c r="AC1443" s="3" t="str">
        <f>IFERROR(VLOOKUP($C1443*1,Lookups!$H:$N,5,FALSE),"")</f>
        <v>Private</v>
      </c>
      <c r="AD1443" s="3" t="str">
        <f>IFERROR(VLOOKUP($C1443*1,Lookups!$H:$N,6,FALSE),"")</f>
        <v>Bev</v>
      </c>
      <c r="AE1443" s="3" t="str">
        <f>IFERROR(VLOOKUP($C1443*1,Lookups!$H:$N,7,FALSE),"")</f>
        <v>Beer</v>
      </c>
      <c r="AF1443" s="3" t="str">
        <f>VLOOKUP(B1443*1,Stores!$A:$C,3,FALSE)</f>
        <v>DFDE</v>
      </c>
    </row>
    <row r="1444" spans="1:32">
      <c r="A1444" s="3" t="s">
        <v>917</v>
      </c>
      <c r="B1444" s="3" t="s">
        <v>928</v>
      </c>
      <c r="C1444" s="3">
        <v>999250</v>
      </c>
      <c r="D1444" s="3" t="s">
        <v>918</v>
      </c>
      <c r="E1444" s="3" t="s">
        <v>629</v>
      </c>
      <c r="F1444" s="3">
        <v>2016</v>
      </c>
      <c r="G1444" s="164">
        <v>0</v>
      </c>
      <c r="H1444" s="3">
        <v>27.955199999999998</v>
      </c>
      <c r="I1444" s="3">
        <v>0</v>
      </c>
      <c r="J1444" s="3">
        <v>9.620099999999999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34.116739999999993</v>
      </c>
      <c r="U1444" s="3">
        <v>71.692039999999992</v>
      </c>
      <c r="V1444" s="163">
        <f ca="1">SUM(INDIRECT(Inputs!$C$11&amp;ROW()&amp;":"&amp;Inputs!$C$12&amp;ROW()))</f>
        <v>0</v>
      </c>
      <c r="W1444" s="163">
        <f ca="1">SUM(INDIRECT(Inputs!$C$13&amp;ROW()&amp;":"&amp;Inputs!$C$14&amp;ROW()))</f>
        <v>37.575299999999999</v>
      </c>
      <c r="X1444" s="3" t="str">
        <f>IF(COUNTIFS(Lookups!$A:$A,C1444)=1,"Gross Sales","")</f>
        <v/>
      </c>
      <c r="Y1444" s="3" t="str">
        <f>IF(COUNTIFS(Lookups!$D:$D,C1444)=1,"Bar Sales","")</f>
        <v/>
      </c>
      <c r="Z1444" s="3" t="str">
        <f>IFERROR(VLOOKUP(C1444*1,Lookups!$D:$F,3,FALSE),"")</f>
        <v/>
      </c>
      <c r="AA1444" s="3" t="str">
        <f>IFERROR(VLOOKUP($C1444*1,Lookups!$H:$N,3,FALSE),"")</f>
        <v>Sales</v>
      </c>
      <c r="AB1444" s="3" t="str">
        <f>IFERROR(VLOOKUP($C1444*1,Lookups!$H:$N,4,FALSE),"")</f>
        <v>Lunch</v>
      </c>
      <c r="AC1444" s="3" t="str">
        <f>IFERROR(VLOOKUP($C1444*1,Lookups!$H:$N,5,FALSE),"")</f>
        <v>Private</v>
      </c>
      <c r="AD1444" s="3" t="str">
        <f>IFERROR(VLOOKUP($C1444*1,Lookups!$H:$N,6,FALSE),"")</f>
        <v>Bev</v>
      </c>
      <c r="AE1444" s="3" t="str">
        <f>IFERROR(VLOOKUP($C1444*1,Lookups!$H:$N,7,FALSE),"")</f>
        <v>Beer</v>
      </c>
      <c r="AF1444" s="3" t="str">
        <f>VLOOKUP(B1444*1,Stores!$A:$C,3,FALSE)</f>
        <v>DFDE</v>
      </c>
    </row>
    <row r="1445" spans="1:32">
      <c r="A1445" s="3" t="s">
        <v>917</v>
      </c>
      <c r="B1445" s="3" t="s">
        <v>929</v>
      </c>
      <c r="C1445" s="3">
        <v>999250</v>
      </c>
      <c r="D1445" s="3" t="s">
        <v>918</v>
      </c>
      <c r="E1445" s="3" t="s">
        <v>629</v>
      </c>
      <c r="F1445" s="3">
        <v>2016</v>
      </c>
      <c r="G1445" s="164">
        <v>0</v>
      </c>
      <c r="H1445" s="3">
        <v>7.84</v>
      </c>
      <c r="I1445" s="3">
        <v>8.5259999999999998</v>
      </c>
      <c r="J1445" s="3">
        <v>0</v>
      </c>
      <c r="K1445" s="3">
        <v>0</v>
      </c>
      <c r="L1445" s="3">
        <v>0</v>
      </c>
      <c r="M1445" s="3">
        <v>66.660999999999987</v>
      </c>
      <c r="N1445" s="3">
        <v>10.674999999999999</v>
      </c>
      <c r="O1445" s="3">
        <v>107.261</v>
      </c>
      <c r="P1445" s="3">
        <v>183.79900000000001</v>
      </c>
      <c r="Q1445" s="3">
        <v>142.83500000000001</v>
      </c>
      <c r="R1445" s="3">
        <v>35.514499999999998</v>
      </c>
      <c r="S1445" s="3">
        <v>6.3</v>
      </c>
      <c r="T1445" s="3">
        <v>820.95299999999986</v>
      </c>
      <c r="U1445" s="3">
        <v>1390.3644999999997</v>
      </c>
      <c r="V1445" s="163">
        <f ca="1">SUM(INDIRECT(Inputs!$C$11&amp;ROW()&amp;":"&amp;Inputs!$C$12&amp;ROW()))</f>
        <v>142.83500000000001</v>
      </c>
      <c r="W1445" s="163">
        <f ca="1">SUM(INDIRECT(Inputs!$C$13&amp;ROW()&amp;":"&amp;Inputs!$C$14&amp;ROW()))</f>
        <v>527.59699999999998</v>
      </c>
      <c r="X1445" s="3" t="str">
        <f>IF(COUNTIFS(Lookups!$A:$A,C1445)=1,"Gross Sales","")</f>
        <v/>
      </c>
      <c r="Y1445" s="3" t="str">
        <f>IF(COUNTIFS(Lookups!$D:$D,C1445)=1,"Bar Sales","")</f>
        <v/>
      </c>
      <c r="Z1445" s="3" t="str">
        <f>IFERROR(VLOOKUP(C1445*1,Lookups!$D:$F,3,FALSE),"")</f>
        <v/>
      </c>
      <c r="AA1445" s="3" t="str">
        <f>IFERROR(VLOOKUP($C1445*1,Lookups!$H:$N,3,FALSE),"")</f>
        <v>Sales</v>
      </c>
      <c r="AB1445" s="3" t="str">
        <f>IFERROR(VLOOKUP($C1445*1,Lookups!$H:$N,4,FALSE),"")</f>
        <v>Lunch</v>
      </c>
      <c r="AC1445" s="3" t="str">
        <f>IFERROR(VLOOKUP($C1445*1,Lookups!$H:$N,5,FALSE),"")</f>
        <v>Private</v>
      </c>
      <c r="AD1445" s="3" t="str">
        <f>IFERROR(VLOOKUP($C1445*1,Lookups!$H:$N,6,FALSE),"")</f>
        <v>Bev</v>
      </c>
      <c r="AE1445" s="3" t="str">
        <f>IFERROR(VLOOKUP($C1445*1,Lookups!$H:$N,7,FALSE),"")</f>
        <v>Beer</v>
      </c>
      <c r="AF1445" s="3" t="str">
        <f>VLOOKUP(B1445*1,Stores!$A:$C,3,FALSE)</f>
        <v>DFDE</v>
      </c>
    </row>
    <row r="1446" spans="1:32">
      <c r="A1446" s="3" t="s">
        <v>917</v>
      </c>
      <c r="B1446" s="3" t="s">
        <v>930</v>
      </c>
      <c r="C1446" s="3">
        <v>999250</v>
      </c>
      <c r="D1446" s="3" t="s">
        <v>918</v>
      </c>
      <c r="E1446" s="3" t="s">
        <v>629</v>
      </c>
      <c r="F1446" s="3">
        <v>2016</v>
      </c>
      <c r="G1446" s="164">
        <v>0</v>
      </c>
      <c r="H1446" s="3">
        <v>77.42</v>
      </c>
      <c r="I1446" s="3">
        <v>53.178999999999988</v>
      </c>
      <c r="J1446" s="3">
        <v>7.6439999999999992</v>
      </c>
      <c r="K1446" s="3">
        <v>0</v>
      </c>
      <c r="L1446" s="3">
        <v>0</v>
      </c>
      <c r="M1446" s="3">
        <v>20.58</v>
      </c>
      <c r="N1446" s="3">
        <v>0</v>
      </c>
      <c r="O1446" s="3">
        <v>42.14</v>
      </c>
      <c r="P1446" s="3">
        <v>7.35</v>
      </c>
      <c r="Q1446" s="3">
        <v>156.43599999999998</v>
      </c>
      <c r="R1446" s="3">
        <v>0</v>
      </c>
      <c r="S1446" s="3">
        <v>0</v>
      </c>
      <c r="T1446" s="3">
        <v>245.12124</v>
      </c>
      <c r="U1446" s="3">
        <v>609.87023999999997</v>
      </c>
      <c r="V1446" s="163">
        <f ca="1">SUM(INDIRECT(Inputs!$C$11&amp;ROW()&amp;":"&amp;Inputs!$C$12&amp;ROW()))</f>
        <v>156.43599999999998</v>
      </c>
      <c r="W1446" s="163">
        <f ca="1">SUM(INDIRECT(Inputs!$C$13&amp;ROW()&amp;":"&amp;Inputs!$C$14&amp;ROW()))</f>
        <v>364.74899999999991</v>
      </c>
      <c r="X1446" s="3" t="str">
        <f>IF(COUNTIFS(Lookups!$A:$A,C1446)=1,"Gross Sales","")</f>
        <v/>
      </c>
      <c r="Y1446" s="3" t="str">
        <f>IF(COUNTIFS(Lookups!$D:$D,C1446)=1,"Bar Sales","")</f>
        <v/>
      </c>
      <c r="Z1446" s="3" t="str">
        <f>IFERROR(VLOOKUP(C1446*1,Lookups!$D:$F,3,FALSE),"")</f>
        <v/>
      </c>
      <c r="AA1446" s="3" t="str">
        <f>IFERROR(VLOOKUP($C1446*1,Lookups!$H:$N,3,FALSE),"")</f>
        <v>Sales</v>
      </c>
      <c r="AB1446" s="3" t="str">
        <f>IFERROR(VLOOKUP($C1446*1,Lookups!$H:$N,4,FALSE),"")</f>
        <v>Lunch</v>
      </c>
      <c r="AC1446" s="3" t="str">
        <f>IFERROR(VLOOKUP($C1446*1,Lookups!$H:$N,5,FALSE),"")</f>
        <v>Private</v>
      </c>
      <c r="AD1446" s="3" t="str">
        <f>IFERROR(VLOOKUP($C1446*1,Lookups!$H:$N,6,FALSE),"")</f>
        <v>Bev</v>
      </c>
      <c r="AE1446" s="3" t="str">
        <f>IFERROR(VLOOKUP($C1446*1,Lookups!$H:$N,7,FALSE),"")</f>
        <v>Beer</v>
      </c>
      <c r="AF1446" s="3" t="str">
        <f>VLOOKUP(B1446*1,Stores!$A:$C,3,FALSE)</f>
        <v>DFDE</v>
      </c>
    </row>
    <row r="1447" spans="1:32">
      <c r="A1447" s="3" t="s">
        <v>917</v>
      </c>
      <c r="B1447" s="3" t="s">
        <v>931</v>
      </c>
      <c r="C1447" s="3">
        <v>999250</v>
      </c>
      <c r="D1447" s="3" t="s">
        <v>918</v>
      </c>
      <c r="E1447" s="3" t="s">
        <v>629</v>
      </c>
      <c r="F1447" s="3">
        <v>2016</v>
      </c>
      <c r="G1447" s="164">
        <v>0</v>
      </c>
      <c r="H1447" s="3">
        <v>3.5279999999999996</v>
      </c>
      <c r="I1447" s="3">
        <v>210.66499999999999</v>
      </c>
      <c r="J1447" s="3">
        <v>929.04875000000004</v>
      </c>
      <c r="K1447" s="3">
        <v>0</v>
      </c>
      <c r="L1447" s="3">
        <v>106.42274999999999</v>
      </c>
      <c r="M1447" s="3">
        <v>52.580499999999994</v>
      </c>
      <c r="N1447" s="3">
        <v>24.674999999999997</v>
      </c>
      <c r="O1447" s="3">
        <v>286.23</v>
      </c>
      <c r="P1447" s="3">
        <v>27.047999999999995</v>
      </c>
      <c r="Q1447" s="3">
        <v>44.771999999999991</v>
      </c>
      <c r="R1447" s="3">
        <v>9.7439999999999998</v>
      </c>
      <c r="S1447" s="3">
        <v>1.7009999999999998</v>
      </c>
      <c r="T1447" s="3">
        <v>1705.19685</v>
      </c>
      <c r="U1447" s="3">
        <v>3401.6118500000002</v>
      </c>
      <c r="V1447" s="163">
        <f ca="1">SUM(INDIRECT(Inputs!$C$11&amp;ROW()&amp;":"&amp;Inputs!$C$12&amp;ROW()))</f>
        <v>44.771999999999991</v>
      </c>
      <c r="W1447" s="163">
        <f ca="1">SUM(INDIRECT(Inputs!$C$13&amp;ROW()&amp;":"&amp;Inputs!$C$14&amp;ROW()))</f>
        <v>1684.97</v>
      </c>
      <c r="X1447" s="3" t="str">
        <f>IF(COUNTIFS(Lookups!$A:$A,C1447)=1,"Gross Sales","")</f>
        <v/>
      </c>
      <c r="Y1447" s="3" t="str">
        <f>IF(COUNTIFS(Lookups!$D:$D,C1447)=1,"Bar Sales","")</f>
        <v/>
      </c>
      <c r="Z1447" s="3" t="str">
        <f>IFERROR(VLOOKUP(C1447*1,Lookups!$D:$F,3,FALSE),"")</f>
        <v/>
      </c>
      <c r="AA1447" s="3" t="str">
        <f>IFERROR(VLOOKUP($C1447*1,Lookups!$H:$N,3,FALSE),"")</f>
        <v>Sales</v>
      </c>
      <c r="AB1447" s="3" t="str">
        <f>IFERROR(VLOOKUP($C1447*1,Lookups!$H:$N,4,FALSE),"")</f>
        <v>Lunch</v>
      </c>
      <c r="AC1447" s="3" t="str">
        <f>IFERROR(VLOOKUP($C1447*1,Lookups!$H:$N,5,FALSE),"")</f>
        <v>Private</v>
      </c>
      <c r="AD1447" s="3" t="str">
        <f>IFERROR(VLOOKUP($C1447*1,Lookups!$H:$N,6,FALSE),"")</f>
        <v>Bev</v>
      </c>
      <c r="AE1447" s="3" t="str">
        <f>IFERROR(VLOOKUP($C1447*1,Lookups!$H:$N,7,FALSE),"")</f>
        <v>Beer</v>
      </c>
      <c r="AF1447" s="3" t="str">
        <f>VLOOKUP(B1447*1,Stores!$A:$C,3,FALSE)</f>
        <v>DFDE</v>
      </c>
    </row>
    <row r="1448" spans="1:32">
      <c r="A1448" s="3" t="s">
        <v>917</v>
      </c>
      <c r="B1448" s="3" t="s">
        <v>933</v>
      </c>
      <c r="C1448" s="3">
        <v>999250</v>
      </c>
      <c r="D1448" s="3" t="s">
        <v>918</v>
      </c>
      <c r="E1448" s="3" t="s">
        <v>629</v>
      </c>
      <c r="F1448" s="3">
        <v>2016</v>
      </c>
      <c r="G1448" s="164">
        <v>0</v>
      </c>
      <c r="H1448" s="3">
        <v>0</v>
      </c>
      <c r="I1448" s="3">
        <v>0</v>
      </c>
      <c r="J1448" s="3">
        <v>12.91696</v>
      </c>
      <c r="K1448" s="3">
        <v>0</v>
      </c>
      <c r="L1448" s="3">
        <v>2.8440299999999996</v>
      </c>
      <c r="M1448" s="3">
        <v>111.76787999999999</v>
      </c>
      <c r="N1448" s="3">
        <v>0</v>
      </c>
      <c r="O1448" s="3">
        <v>0</v>
      </c>
      <c r="P1448" s="3">
        <v>7.9430399999999999</v>
      </c>
      <c r="Q1448" s="3">
        <v>2.2229199999999998</v>
      </c>
      <c r="R1448" s="3">
        <v>127.98856000000001</v>
      </c>
      <c r="S1448" s="3">
        <v>0</v>
      </c>
      <c r="T1448" s="3">
        <v>10.193399999999999</v>
      </c>
      <c r="U1448" s="3">
        <v>275.87678999999997</v>
      </c>
      <c r="V1448" s="163">
        <f ca="1">SUM(INDIRECT(Inputs!$C$11&amp;ROW()&amp;":"&amp;Inputs!$C$12&amp;ROW()))</f>
        <v>2.2229199999999998</v>
      </c>
      <c r="W1448" s="163">
        <f ca="1">SUM(INDIRECT(Inputs!$C$13&amp;ROW()&amp;":"&amp;Inputs!$C$14&amp;ROW()))</f>
        <v>137.69482999999997</v>
      </c>
      <c r="X1448" s="3" t="str">
        <f>IF(COUNTIFS(Lookups!$A:$A,C1448)=1,"Gross Sales","")</f>
        <v/>
      </c>
      <c r="Y1448" s="3" t="str">
        <f>IF(COUNTIFS(Lookups!$D:$D,C1448)=1,"Bar Sales","")</f>
        <v/>
      </c>
      <c r="Z1448" s="3" t="str">
        <f>IFERROR(VLOOKUP(C1448*1,Lookups!$D:$F,3,FALSE),"")</f>
        <v/>
      </c>
      <c r="AA1448" s="3" t="str">
        <f>IFERROR(VLOOKUP($C1448*1,Lookups!$H:$N,3,FALSE),"")</f>
        <v>Sales</v>
      </c>
      <c r="AB1448" s="3" t="str">
        <f>IFERROR(VLOOKUP($C1448*1,Lookups!$H:$N,4,FALSE),"")</f>
        <v>Lunch</v>
      </c>
      <c r="AC1448" s="3" t="str">
        <f>IFERROR(VLOOKUP($C1448*1,Lookups!$H:$N,5,FALSE),"")</f>
        <v>Private</v>
      </c>
      <c r="AD1448" s="3" t="str">
        <f>IFERROR(VLOOKUP($C1448*1,Lookups!$H:$N,6,FALSE),"")</f>
        <v>Bev</v>
      </c>
      <c r="AE1448" s="3" t="str">
        <f>IFERROR(VLOOKUP($C1448*1,Lookups!$H:$N,7,FALSE),"")</f>
        <v>Beer</v>
      </c>
      <c r="AF1448" s="3" t="str">
        <f>VLOOKUP(B1448*1,Stores!$A:$C,3,FALSE)</f>
        <v>DFG</v>
      </c>
    </row>
    <row r="1449" spans="1:32">
      <c r="A1449" s="3" t="s">
        <v>917</v>
      </c>
      <c r="B1449" s="3" t="s">
        <v>934</v>
      </c>
      <c r="C1449" s="3">
        <v>999250</v>
      </c>
      <c r="D1449" s="3" t="s">
        <v>918</v>
      </c>
      <c r="E1449" s="3" t="s">
        <v>629</v>
      </c>
      <c r="F1449" s="3">
        <v>2016</v>
      </c>
      <c r="G1449" s="164">
        <v>0</v>
      </c>
      <c r="H1449" s="3">
        <v>0</v>
      </c>
      <c r="I1449" s="3">
        <v>0</v>
      </c>
      <c r="J1449" s="3">
        <v>9.8279999999999994</v>
      </c>
      <c r="K1449" s="3">
        <v>0</v>
      </c>
      <c r="L1449" s="3">
        <v>13.103999999999997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3.4834799999999997</v>
      </c>
      <c r="T1449" s="3">
        <v>29.231999999999996</v>
      </c>
      <c r="U1449" s="3">
        <v>55.647479999999987</v>
      </c>
      <c r="V1449" s="163">
        <f ca="1">SUM(INDIRECT(Inputs!$C$11&amp;ROW()&amp;":"&amp;Inputs!$C$12&amp;ROW()))</f>
        <v>0</v>
      </c>
      <c r="W1449" s="163">
        <f ca="1">SUM(INDIRECT(Inputs!$C$13&amp;ROW()&amp;":"&amp;Inputs!$C$14&amp;ROW()))</f>
        <v>22.931999999999995</v>
      </c>
      <c r="X1449" s="3" t="str">
        <f>IF(COUNTIFS(Lookups!$A:$A,C1449)=1,"Gross Sales","")</f>
        <v/>
      </c>
      <c r="Y1449" s="3" t="str">
        <f>IF(COUNTIFS(Lookups!$D:$D,C1449)=1,"Bar Sales","")</f>
        <v/>
      </c>
      <c r="Z1449" s="3" t="str">
        <f>IFERROR(VLOOKUP(C1449*1,Lookups!$D:$F,3,FALSE),"")</f>
        <v/>
      </c>
      <c r="AA1449" s="3" t="str">
        <f>IFERROR(VLOOKUP($C1449*1,Lookups!$H:$N,3,FALSE),"")</f>
        <v>Sales</v>
      </c>
      <c r="AB1449" s="3" t="str">
        <f>IFERROR(VLOOKUP($C1449*1,Lookups!$H:$N,4,FALSE),"")</f>
        <v>Lunch</v>
      </c>
      <c r="AC1449" s="3" t="str">
        <f>IFERROR(VLOOKUP($C1449*1,Lookups!$H:$N,5,FALSE),"")</f>
        <v>Private</v>
      </c>
      <c r="AD1449" s="3" t="str">
        <f>IFERROR(VLOOKUP($C1449*1,Lookups!$H:$N,6,FALSE),"")</f>
        <v>Bev</v>
      </c>
      <c r="AE1449" s="3" t="str">
        <f>IFERROR(VLOOKUP($C1449*1,Lookups!$H:$N,7,FALSE),"")</f>
        <v>Beer</v>
      </c>
      <c r="AF1449" s="3" t="str">
        <f>VLOOKUP(B1449*1,Stores!$A:$C,3,FALSE)</f>
        <v>DFG</v>
      </c>
    </row>
    <row r="1450" spans="1:32">
      <c r="A1450" s="3" t="s">
        <v>917</v>
      </c>
      <c r="B1450" s="3" t="s">
        <v>935</v>
      </c>
      <c r="C1450" s="3">
        <v>999250</v>
      </c>
      <c r="D1450" s="3" t="s">
        <v>918</v>
      </c>
      <c r="E1450" s="3" t="s">
        <v>629</v>
      </c>
      <c r="F1450" s="3">
        <v>2016</v>
      </c>
      <c r="G1450" s="164">
        <v>0</v>
      </c>
      <c r="H1450" s="3">
        <v>22.049999999999997</v>
      </c>
      <c r="I1450" s="3">
        <v>4.851</v>
      </c>
      <c r="J1450" s="3">
        <v>10.100999999999999</v>
      </c>
      <c r="K1450" s="3">
        <v>0</v>
      </c>
      <c r="L1450" s="3">
        <v>7.3919999999999986</v>
      </c>
      <c r="M1450" s="3">
        <v>0</v>
      </c>
      <c r="N1450" s="3">
        <v>67.465999999999994</v>
      </c>
      <c r="O1450" s="3">
        <v>0</v>
      </c>
      <c r="P1450" s="3">
        <v>0</v>
      </c>
      <c r="Q1450" s="3">
        <v>0</v>
      </c>
      <c r="R1450" s="3">
        <v>29.925000000000001</v>
      </c>
      <c r="S1450" s="3">
        <v>7.0069999999999997</v>
      </c>
      <c r="T1450" s="3">
        <v>534.49199999999996</v>
      </c>
      <c r="U1450" s="3">
        <v>683.28399999999999</v>
      </c>
      <c r="V1450" s="163">
        <f ca="1">SUM(INDIRECT(Inputs!$C$11&amp;ROW()&amp;":"&amp;Inputs!$C$12&amp;ROW()))</f>
        <v>0</v>
      </c>
      <c r="W1450" s="163">
        <f ca="1">SUM(INDIRECT(Inputs!$C$13&amp;ROW()&amp;":"&amp;Inputs!$C$14&amp;ROW()))</f>
        <v>111.85999999999999</v>
      </c>
      <c r="X1450" s="3" t="str">
        <f>IF(COUNTIFS(Lookups!$A:$A,C1450)=1,"Gross Sales","")</f>
        <v/>
      </c>
      <c r="Y1450" s="3" t="str">
        <f>IF(COUNTIFS(Lookups!$D:$D,C1450)=1,"Bar Sales","")</f>
        <v/>
      </c>
      <c r="Z1450" s="3" t="str">
        <f>IFERROR(VLOOKUP(C1450*1,Lookups!$D:$F,3,FALSE),"")</f>
        <v/>
      </c>
      <c r="AA1450" s="3" t="str">
        <f>IFERROR(VLOOKUP($C1450*1,Lookups!$H:$N,3,FALSE),"")</f>
        <v>Sales</v>
      </c>
      <c r="AB1450" s="3" t="str">
        <f>IFERROR(VLOOKUP($C1450*1,Lookups!$H:$N,4,FALSE),"")</f>
        <v>Lunch</v>
      </c>
      <c r="AC1450" s="3" t="str">
        <f>IFERROR(VLOOKUP($C1450*1,Lookups!$H:$N,5,FALSE),"")</f>
        <v>Private</v>
      </c>
      <c r="AD1450" s="3" t="str">
        <f>IFERROR(VLOOKUP($C1450*1,Lookups!$H:$N,6,FALSE),"")</f>
        <v>Bev</v>
      </c>
      <c r="AE1450" s="3" t="str">
        <f>IFERROR(VLOOKUP($C1450*1,Lookups!$H:$N,7,FALSE),"")</f>
        <v>Beer</v>
      </c>
      <c r="AF1450" s="3" t="str">
        <f>VLOOKUP(B1450*1,Stores!$A:$C,3,FALSE)</f>
        <v>DFG</v>
      </c>
    </row>
    <row r="1451" spans="1:32">
      <c r="A1451" s="3" t="s">
        <v>917</v>
      </c>
      <c r="B1451" s="3" t="s">
        <v>936</v>
      </c>
      <c r="C1451" s="3">
        <v>999250</v>
      </c>
      <c r="D1451" s="3" t="s">
        <v>918</v>
      </c>
      <c r="E1451" s="3" t="s">
        <v>629</v>
      </c>
      <c r="F1451" s="3">
        <v>2016</v>
      </c>
      <c r="G1451" s="164">
        <v>0</v>
      </c>
      <c r="H1451" s="3">
        <v>0</v>
      </c>
      <c r="I1451" s="3">
        <v>0</v>
      </c>
      <c r="J1451" s="3">
        <v>0</v>
      </c>
      <c r="K1451" s="3">
        <v>54.062190000000001</v>
      </c>
      <c r="L1451" s="3">
        <v>14.111999999999998</v>
      </c>
      <c r="M1451" s="3">
        <v>12.2752</v>
      </c>
      <c r="N1451" s="3">
        <v>0</v>
      </c>
      <c r="O1451" s="3">
        <v>0</v>
      </c>
      <c r="P1451" s="3">
        <v>0</v>
      </c>
      <c r="Q1451" s="3">
        <v>8.5020600000000002</v>
      </c>
      <c r="R1451" s="3">
        <v>0</v>
      </c>
      <c r="S1451" s="3">
        <v>0</v>
      </c>
      <c r="T1451" s="3">
        <v>0</v>
      </c>
      <c r="U1451" s="3">
        <v>88.951449999999994</v>
      </c>
      <c r="V1451" s="163">
        <f ca="1">SUM(INDIRECT(Inputs!$C$11&amp;ROW()&amp;":"&amp;Inputs!$C$12&amp;ROW()))</f>
        <v>8.5020600000000002</v>
      </c>
      <c r="W1451" s="163">
        <f ca="1">SUM(INDIRECT(Inputs!$C$13&amp;ROW()&amp;":"&amp;Inputs!$C$14&amp;ROW()))</f>
        <v>88.951449999999994</v>
      </c>
      <c r="X1451" s="3" t="str">
        <f>IF(COUNTIFS(Lookups!$A:$A,C1451)=1,"Gross Sales","")</f>
        <v/>
      </c>
      <c r="Y1451" s="3" t="str">
        <f>IF(COUNTIFS(Lookups!$D:$D,C1451)=1,"Bar Sales","")</f>
        <v/>
      </c>
      <c r="Z1451" s="3" t="str">
        <f>IFERROR(VLOOKUP(C1451*1,Lookups!$D:$F,3,FALSE),"")</f>
        <v/>
      </c>
      <c r="AA1451" s="3" t="str">
        <f>IFERROR(VLOOKUP($C1451*1,Lookups!$H:$N,3,FALSE),"")</f>
        <v>Sales</v>
      </c>
      <c r="AB1451" s="3" t="str">
        <f>IFERROR(VLOOKUP($C1451*1,Lookups!$H:$N,4,FALSE),"")</f>
        <v>Lunch</v>
      </c>
      <c r="AC1451" s="3" t="str">
        <f>IFERROR(VLOOKUP($C1451*1,Lookups!$H:$N,5,FALSE),"")</f>
        <v>Private</v>
      </c>
      <c r="AD1451" s="3" t="str">
        <f>IFERROR(VLOOKUP($C1451*1,Lookups!$H:$N,6,FALSE),"")</f>
        <v>Bev</v>
      </c>
      <c r="AE1451" s="3" t="str">
        <f>IFERROR(VLOOKUP($C1451*1,Lookups!$H:$N,7,FALSE),"")</f>
        <v>Beer</v>
      </c>
      <c r="AF1451" s="3" t="str">
        <f>VLOOKUP(B1451*1,Stores!$A:$C,3,FALSE)</f>
        <v>DFG</v>
      </c>
    </row>
    <row r="1452" spans="1:32">
      <c r="A1452" s="3" t="s">
        <v>917</v>
      </c>
      <c r="B1452" s="3" t="s">
        <v>937</v>
      </c>
      <c r="C1452" s="3">
        <v>999250</v>
      </c>
      <c r="D1452" s="3" t="s">
        <v>918</v>
      </c>
      <c r="E1452" s="3" t="s">
        <v>629</v>
      </c>
      <c r="F1452" s="3">
        <v>2016</v>
      </c>
      <c r="G1452" s="164">
        <v>0</v>
      </c>
      <c r="H1452" s="3">
        <v>9.9540000000000006</v>
      </c>
      <c r="I1452" s="3">
        <v>0</v>
      </c>
      <c r="J1452" s="3">
        <v>0</v>
      </c>
      <c r="K1452" s="3">
        <v>7.4759999999999991</v>
      </c>
      <c r="L1452" s="3">
        <v>15.925000000000001</v>
      </c>
      <c r="M1452" s="3">
        <v>107.758</v>
      </c>
      <c r="N1452" s="3">
        <v>51.428999999999995</v>
      </c>
      <c r="O1452" s="3">
        <v>22.96</v>
      </c>
      <c r="P1452" s="3">
        <v>52.373999999999995</v>
      </c>
      <c r="Q1452" s="3">
        <v>0</v>
      </c>
      <c r="R1452" s="3">
        <v>41.16</v>
      </c>
      <c r="S1452" s="3">
        <v>0</v>
      </c>
      <c r="T1452" s="3">
        <v>271.005</v>
      </c>
      <c r="U1452" s="3">
        <v>580.04099999999994</v>
      </c>
      <c r="V1452" s="163">
        <f ca="1">SUM(INDIRECT(Inputs!$C$11&amp;ROW()&amp;":"&amp;Inputs!$C$12&amp;ROW()))</f>
        <v>0</v>
      </c>
      <c r="W1452" s="163">
        <f ca="1">SUM(INDIRECT(Inputs!$C$13&amp;ROW()&amp;":"&amp;Inputs!$C$14&amp;ROW()))</f>
        <v>267.87599999999998</v>
      </c>
      <c r="X1452" s="3" t="str">
        <f>IF(COUNTIFS(Lookups!$A:$A,C1452)=1,"Gross Sales","")</f>
        <v/>
      </c>
      <c r="Y1452" s="3" t="str">
        <f>IF(COUNTIFS(Lookups!$D:$D,C1452)=1,"Bar Sales","")</f>
        <v/>
      </c>
      <c r="Z1452" s="3" t="str">
        <f>IFERROR(VLOOKUP(C1452*1,Lookups!$D:$F,3,FALSE),"")</f>
        <v/>
      </c>
      <c r="AA1452" s="3" t="str">
        <f>IFERROR(VLOOKUP($C1452*1,Lookups!$H:$N,3,FALSE),"")</f>
        <v>Sales</v>
      </c>
      <c r="AB1452" s="3" t="str">
        <f>IFERROR(VLOOKUP($C1452*1,Lookups!$H:$N,4,FALSE),"")</f>
        <v>Lunch</v>
      </c>
      <c r="AC1452" s="3" t="str">
        <f>IFERROR(VLOOKUP($C1452*1,Lookups!$H:$N,5,FALSE),"")</f>
        <v>Private</v>
      </c>
      <c r="AD1452" s="3" t="str">
        <f>IFERROR(VLOOKUP($C1452*1,Lookups!$H:$N,6,FALSE),"")</f>
        <v>Bev</v>
      </c>
      <c r="AE1452" s="3" t="str">
        <f>IFERROR(VLOOKUP($C1452*1,Lookups!$H:$N,7,FALSE),"")</f>
        <v>Beer</v>
      </c>
      <c r="AF1452" s="3" t="str">
        <f>VLOOKUP(B1452*1,Stores!$A:$C,3,FALSE)</f>
        <v>DFG</v>
      </c>
    </row>
    <row r="1453" spans="1:32">
      <c r="A1453" s="3" t="s">
        <v>917</v>
      </c>
      <c r="B1453" s="3" t="s">
        <v>938</v>
      </c>
      <c r="C1453" s="3">
        <v>999250</v>
      </c>
      <c r="D1453" s="3" t="s">
        <v>918</v>
      </c>
      <c r="E1453" s="3" t="s">
        <v>629</v>
      </c>
      <c r="F1453" s="3">
        <v>2016</v>
      </c>
      <c r="G1453" s="164">
        <v>0</v>
      </c>
      <c r="H1453" s="3">
        <v>176.79199999999997</v>
      </c>
      <c r="I1453" s="3">
        <v>8.525999999999998</v>
      </c>
      <c r="J1453" s="3">
        <v>0</v>
      </c>
      <c r="K1453" s="3">
        <v>56.202999999999996</v>
      </c>
      <c r="L1453" s="3">
        <v>131.6</v>
      </c>
      <c r="M1453" s="3">
        <v>9.1769999999999978</v>
      </c>
      <c r="N1453" s="3">
        <v>17.146499999999996</v>
      </c>
      <c r="O1453" s="3">
        <v>18.48</v>
      </c>
      <c r="P1453" s="3">
        <v>0</v>
      </c>
      <c r="Q1453" s="3">
        <v>3.0589999999999997</v>
      </c>
      <c r="R1453" s="3">
        <v>11.024999999999999</v>
      </c>
      <c r="S1453" s="3">
        <v>38.072999999999993</v>
      </c>
      <c r="T1453" s="3">
        <v>145.54049999999998</v>
      </c>
      <c r="U1453" s="3">
        <v>615.62199999999996</v>
      </c>
      <c r="V1453" s="163">
        <f ca="1">SUM(INDIRECT(Inputs!$C$11&amp;ROW()&amp;":"&amp;Inputs!$C$12&amp;ROW()))</f>
        <v>3.0589999999999997</v>
      </c>
      <c r="W1453" s="163">
        <f ca="1">SUM(INDIRECT(Inputs!$C$13&amp;ROW()&amp;":"&amp;Inputs!$C$14&amp;ROW()))</f>
        <v>420.98350000000005</v>
      </c>
      <c r="X1453" s="3" t="str">
        <f>IF(COUNTIFS(Lookups!$A:$A,C1453)=1,"Gross Sales","")</f>
        <v/>
      </c>
      <c r="Y1453" s="3" t="str">
        <f>IF(COUNTIFS(Lookups!$D:$D,C1453)=1,"Bar Sales","")</f>
        <v/>
      </c>
      <c r="Z1453" s="3" t="str">
        <f>IFERROR(VLOOKUP(C1453*1,Lookups!$D:$F,3,FALSE),"")</f>
        <v/>
      </c>
      <c r="AA1453" s="3" t="str">
        <f>IFERROR(VLOOKUP($C1453*1,Lookups!$H:$N,3,FALSE),"")</f>
        <v>Sales</v>
      </c>
      <c r="AB1453" s="3" t="str">
        <f>IFERROR(VLOOKUP($C1453*1,Lookups!$H:$N,4,FALSE),"")</f>
        <v>Lunch</v>
      </c>
      <c r="AC1453" s="3" t="str">
        <f>IFERROR(VLOOKUP($C1453*1,Lookups!$H:$N,5,FALSE),"")</f>
        <v>Private</v>
      </c>
      <c r="AD1453" s="3" t="str">
        <f>IFERROR(VLOOKUP($C1453*1,Lookups!$H:$N,6,FALSE),"")</f>
        <v>Bev</v>
      </c>
      <c r="AE1453" s="3" t="str">
        <f>IFERROR(VLOOKUP($C1453*1,Lookups!$H:$N,7,FALSE),"")</f>
        <v>Beer</v>
      </c>
      <c r="AF1453" s="3" t="str">
        <f>VLOOKUP(B1453*1,Stores!$A:$C,3,FALSE)</f>
        <v>DFG</v>
      </c>
    </row>
    <row r="1454" spans="1:32">
      <c r="A1454" s="3" t="s">
        <v>917</v>
      </c>
      <c r="B1454" s="3" t="s">
        <v>939</v>
      </c>
      <c r="C1454" s="3">
        <v>999250</v>
      </c>
      <c r="D1454" s="3" t="s">
        <v>918</v>
      </c>
      <c r="E1454" s="3" t="s">
        <v>629</v>
      </c>
      <c r="F1454" s="3">
        <v>2016</v>
      </c>
      <c r="G1454" s="164">
        <v>0</v>
      </c>
      <c r="H1454" s="3">
        <v>0</v>
      </c>
      <c r="I1454" s="3">
        <v>2.9791999999999996</v>
      </c>
      <c r="J1454" s="3">
        <v>2.8340199999999998</v>
      </c>
      <c r="K1454" s="3">
        <v>2.0594699999999997</v>
      </c>
      <c r="L1454" s="3">
        <v>45.765299999999996</v>
      </c>
      <c r="M1454" s="3">
        <v>0</v>
      </c>
      <c r="N1454" s="3">
        <v>0</v>
      </c>
      <c r="O1454" s="3">
        <v>5.0945999999999998</v>
      </c>
      <c r="P1454" s="3">
        <v>37.200799999999994</v>
      </c>
      <c r="Q1454" s="3">
        <v>12.798799999999998</v>
      </c>
      <c r="R1454" s="3">
        <v>0</v>
      </c>
      <c r="S1454" s="3">
        <v>13.793919999999998</v>
      </c>
      <c r="T1454" s="3">
        <v>56.47641999999999</v>
      </c>
      <c r="U1454" s="3">
        <v>179.00252999999998</v>
      </c>
      <c r="V1454" s="163">
        <f ca="1">SUM(INDIRECT(Inputs!$C$11&amp;ROW()&amp;":"&amp;Inputs!$C$12&amp;ROW()))</f>
        <v>12.798799999999998</v>
      </c>
      <c r="W1454" s="163">
        <f ca="1">SUM(INDIRECT(Inputs!$C$13&amp;ROW()&amp;":"&amp;Inputs!$C$14&amp;ROW()))</f>
        <v>108.73218999999999</v>
      </c>
      <c r="X1454" s="3" t="str">
        <f>IF(COUNTIFS(Lookups!$A:$A,C1454)=1,"Gross Sales","")</f>
        <v/>
      </c>
      <c r="Y1454" s="3" t="str">
        <f>IF(COUNTIFS(Lookups!$D:$D,C1454)=1,"Bar Sales","")</f>
        <v/>
      </c>
      <c r="Z1454" s="3" t="str">
        <f>IFERROR(VLOOKUP(C1454*1,Lookups!$D:$F,3,FALSE),"")</f>
        <v/>
      </c>
      <c r="AA1454" s="3" t="str">
        <f>IFERROR(VLOOKUP($C1454*1,Lookups!$H:$N,3,FALSE),"")</f>
        <v>Sales</v>
      </c>
      <c r="AB1454" s="3" t="str">
        <f>IFERROR(VLOOKUP($C1454*1,Lookups!$H:$N,4,FALSE),"")</f>
        <v>Lunch</v>
      </c>
      <c r="AC1454" s="3" t="str">
        <f>IFERROR(VLOOKUP($C1454*1,Lookups!$H:$N,5,FALSE),"")</f>
        <v>Private</v>
      </c>
      <c r="AD1454" s="3" t="str">
        <f>IFERROR(VLOOKUP($C1454*1,Lookups!$H:$N,6,FALSE),"")</f>
        <v>Bev</v>
      </c>
      <c r="AE1454" s="3" t="str">
        <f>IFERROR(VLOOKUP($C1454*1,Lookups!$H:$N,7,FALSE),"")</f>
        <v>Beer</v>
      </c>
      <c r="AF1454" s="3" t="str">
        <f>VLOOKUP(B1454*1,Stores!$A:$C,3,FALSE)</f>
        <v>DFG</v>
      </c>
    </row>
    <row r="1455" spans="1:32">
      <c r="A1455" s="3" t="s">
        <v>917</v>
      </c>
      <c r="B1455" s="3" t="s">
        <v>940</v>
      </c>
      <c r="C1455" s="3">
        <v>999250</v>
      </c>
      <c r="D1455" s="3" t="s">
        <v>918</v>
      </c>
      <c r="E1455" s="3" t="s">
        <v>629</v>
      </c>
      <c r="F1455" s="3">
        <v>2016</v>
      </c>
      <c r="G1455" s="164">
        <v>0</v>
      </c>
      <c r="H1455" s="3">
        <v>97.944000000000003</v>
      </c>
      <c r="I1455" s="3">
        <v>36.442</v>
      </c>
      <c r="J1455" s="3">
        <v>55.44</v>
      </c>
      <c r="K1455" s="3">
        <v>3.1499999999999995</v>
      </c>
      <c r="L1455" s="3">
        <v>10.507</v>
      </c>
      <c r="M1455" s="3">
        <v>5.7329999999999997</v>
      </c>
      <c r="N1455" s="3">
        <v>3.5489999999999999</v>
      </c>
      <c r="O1455" s="3">
        <v>48.355999999999995</v>
      </c>
      <c r="P1455" s="3">
        <v>7.9799999999999986</v>
      </c>
      <c r="Q1455" s="3">
        <v>0</v>
      </c>
      <c r="R1455" s="3">
        <v>0</v>
      </c>
      <c r="S1455" s="3">
        <v>0</v>
      </c>
      <c r="T1455" s="3">
        <v>0</v>
      </c>
      <c r="U1455" s="3">
        <v>269.101</v>
      </c>
      <c r="V1455" s="163">
        <f ca="1">SUM(INDIRECT(Inputs!$C$11&amp;ROW()&amp;":"&amp;Inputs!$C$12&amp;ROW()))</f>
        <v>0</v>
      </c>
      <c r="W1455" s="163">
        <f ca="1">SUM(INDIRECT(Inputs!$C$13&amp;ROW()&amp;":"&amp;Inputs!$C$14&amp;ROW()))</f>
        <v>269.101</v>
      </c>
      <c r="X1455" s="3" t="str">
        <f>IF(COUNTIFS(Lookups!$A:$A,C1455)=1,"Gross Sales","")</f>
        <v/>
      </c>
      <c r="Y1455" s="3" t="str">
        <f>IF(COUNTIFS(Lookups!$D:$D,C1455)=1,"Bar Sales","")</f>
        <v/>
      </c>
      <c r="Z1455" s="3" t="str">
        <f>IFERROR(VLOOKUP(C1455*1,Lookups!$D:$F,3,FALSE),"")</f>
        <v/>
      </c>
      <c r="AA1455" s="3" t="str">
        <f>IFERROR(VLOOKUP($C1455*1,Lookups!$H:$N,3,FALSE),"")</f>
        <v>Sales</v>
      </c>
      <c r="AB1455" s="3" t="str">
        <f>IFERROR(VLOOKUP($C1455*1,Lookups!$H:$N,4,FALSE),"")</f>
        <v>Lunch</v>
      </c>
      <c r="AC1455" s="3" t="str">
        <f>IFERROR(VLOOKUP($C1455*1,Lookups!$H:$N,5,FALSE),"")</f>
        <v>Private</v>
      </c>
      <c r="AD1455" s="3" t="str">
        <f>IFERROR(VLOOKUP($C1455*1,Lookups!$H:$N,6,FALSE),"")</f>
        <v>Bev</v>
      </c>
      <c r="AE1455" s="3" t="str">
        <f>IFERROR(VLOOKUP($C1455*1,Lookups!$H:$N,7,FALSE),"")</f>
        <v>Beer</v>
      </c>
      <c r="AF1455" s="3" t="str">
        <f>VLOOKUP(B1455*1,Stores!$A:$C,3,FALSE)</f>
        <v>DFG</v>
      </c>
    </row>
    <row r="1456" spans="1:32">
      <c r="A1456" s="3" t="s">
        <v>917</v>
      </c>
      <c r="B1456" s="3" t="s">
        <v>941</v>
      </c>
      <c r="C1456" s="3">
        <v>999250</v>
      </c>
      <c r="D1456" s="3" t="s">
        <v>918</v>
      </c>
      <c r="E1456" s="3" t="s">
        <v>629</v>
      </c>
      <c r="F1456" s="3">
        <v>2016</v>
      </c>
      <c r="G1456" s="164">
        <v>0</v>
      </c>
      <c r="H1456" s="3">
        <v>9.8783999999999992</v>
      </c>
      <c r="I1456" s="3">
        <v>5.9583999999999993</v>
      </c>
      <c r="J1456" s="3">
        <v>0</v>
      </c>
      <c r="K1456" s="3">
        <v>0</v>
      </c>
      <c r="L1456" s="3">
        <v>3.06257</v>
      </c>
      <c r="M1456" s="3">
        <v>0</v>
      </c>
      <c r="N1456" s="3">
        <v>29.306549999999998</v>
      </c>
      <c r="O1456" s="3">
        <v>0</v>
      </c>
      <c r="P1456" s="3">
        <v>0</v>
      </c>
      <c r="Q1456" s="3">
        <v>0</v>
      </c>
      <c r="R1456" s="3">
        <v>82.785499999999985</v>
      </c>
      <c r="S1456" s="3">
        <v>15.096899999999996</v>
      </c>
      <c r="T1456" s="3">
        <v>72.318259999999995</v>
      </c>
      <c r="U1456" s="3">
        <v>218.40657999999996</v>
      </c>
      <c r="V1456" s="163">
        <f ca="1">SUM(INDIRECT(Inputs!$C$11&amp;ROW()&amp;":"&amp;Inputs!$C$12&amp;ROW()))</f>
        <v>0</v>
      </c>
      <c r="W1456" s="163">
        <f ca="1">SUM(INDIRECT(Inputs!$C$13&amp;ROW()&amp;":"&amp;Inputs!$C$14&amp;ROW()))</f>
        <v>48.205919999999992</v>
      </c>
      <c r="X1456" s="3" t="str">
        <f>IF(COUNTIFS(Lookups!$A:$A,C1456)=1,"Gross Sales","")</f>
        <v/>
      </c>
      <c r="Y1456" s="3" t="str">
        <f>IF(COUNTIFS(Lookups!$D:$D,C1456)=1,"Bar Sales","")</f>
        <v/>
      </c>
      <c r="Z1456" s="3" t="str">
        <f>IFERROR(VLOOKUP(C1456*1,Lookups!$D:$F,3,FALSE),"")</f>
        <v/>
      </c>
      <c r="AA1456" s="3" t="str">
        <f>IFERROR(VLOOKUP($C1456*1,Lookups!$H:$N,3,FALSE),"")</f>
        <v>Sales</v>
      </c>
      <c r="AB1456" s="3" t="str">
        <f>IFERROR(VLOOKUP($C1456*1,Lookups!$H:$N,4,FALSE),"")</f>
        <v>Lunch</v>
      </c>
      <c r="AC1456" s="3" t="str">
        <f>IFERROR(VLOOKUP($C1456*1,Lookups!$H:$N,5,FALSE),"")</f>
        <v>Private</v>
      </c>
      <c r="AD1456" s="3" t="str">
        <f>IFERROR(VLOOKUP($C1456*1,Lookups!$H:$N,6,FALSE),"")</f>
        <v>Bev</v>
      </c>
      <c r="AE1456" s="3" t="str">
        <f>IFERROR(VLOOKUP($C1456*1,Lookups!$H:$N,7,FALSE),"")</f>
        <v>Beer</v>
      </c>
      <c r="AF1456" s="3" t="str">
        <f>VLOOKUP(B1456*1,Stores!$A:$C,3,FALSE)</f>
        <v>DFG</v>
      </c>
    </row>
    <row r="1457" spans="1:32">
      <c r="A1457" s="3" t="s">
        <v>917</v>
      </c>
      <c r="B1457" s="3" t="s">
        <v>942</v>
      </c>
      <c r="C1457" s="3">
        <v>999250</v>
      </c>
      <c r="D1457" s="3" t="s">
        <v>918</v>
      </c>
      <c r="E1457" s="3" t="s">
        <v>629</v>
      </c>
      <c r="F1457" s="3">
        <v>2016</v>
      </c>
      <c r="G1457" s="164">
        <v>0</v>
      </c>
      <c r="H1457" s="3">
        <v>3.0379999999999998</v>
      </c>
      <c r="I1457" s="3">
        <v>0</v>
      </c>
      <c r="J1457" s="3">
        <v>182.75599999999997</v>
      </c>
      <c r="K1457" s="3">
        <v>0</v>
      </c>
      <c r="L1457" s="3">
        <v>297.04499999999996</v>
      </c>
      <c r="M1457" s="3">
        <v>15.606499999999999</v>
      </c>
      <c r="N1457" s="3">
        <v>120.26699999999998</v>
      </c>
      <c r="O1457" s="3">
        <v>162.72899999999998</v>
      </c>
      <c r="P1457" s="3">
        <v>0</v>
      </c>
      <c r="Q1457" s="3">
        <v>4.4099999999999993</v>
      </c>
      <c r="R1457" s="3">
        <v>9.702</v>
      </c>
      <c r="S1457" s="3">
        <v>45.220000000000006</v>
      </c>
      <c r="T1457" s="3">
        <v>374.32499999999999</v>
      </c>
      <c r="U1457" s="3">
        <v>1215.0984999999998</v>
      </c>
      <c r="V1457" s="163">
        <f ca="1">SUM(INDIRECT(Inputs!$C$11&amp;ROW()&amp;":"&amp;Inputs!$C$12&amp;ROW()))</f>
        <v>4.4099999999999993</v>
      </c>
      <c r="W1457" s="163">
        <f ca="1">SUM(INDIRECT(Inputs!$C$13&amp;ROW()&amp;":"&amp;Inputs!$C$14&amp;ROW()))</f>
        <v>785.85149999999987</v>
      </c>
      <c r="X1457" s="3" t="str">
        <f>IF(COUNTIFS(Lookups!$A:$A,C1457)=1,"Gross Sales","")</f>
        <v/>
      </c>
      <c r="Y1457" s="3" t="str">
        <f>IF(COUNTIFS(Lookups!$D:$D,C1457)=1,"Bar Sales","")</f>
        <v/>
      </c>
      <c r="Z1457" s="3" t="str">
        <f>IFERROR(VLOOKUP(C1457*1,Lookups!$D:$F,3,FALSE),"")</f>
        <v/>
      </c>
      <c r="AA1457" s="3" t="str">
        <f>IFERROR(VLOOKUP($C1457*1,Lookups!$H:$N,3,FALSE),"")</f>
        <v>Sales</v>
      </c>
      <c r="AB1457" s="3" t="str">
        <f>IFERROR(VLOOKUP($C1457*1,Lookups!$H:$N,4,FALSE),"")</f>
        <v>Lunch</v>
      </c>
      <c r="AC1457" s="3" t="str">
        <f>IFERROR(VLOOKUP($C1457*1,Lookups!$H:$N,5,FALSE),"")</f>
        <v>Private</v>
      </c>
      <c r="AD1457" s="3" t="str">
        <f>IFERROR(VLOOKUP($C1457*1,Lookups!$H:$N,6,FALSE),"")</f>
        <v>Bev</v>
      </c>
      <c r="AE1457" s="3" t="str">
        <f>IFERROR(VLOOKUP($C1457*1,Lookups!$H:$N,7,FALSE),"")</f>
        <v>Beer</v>
      </c>
      <c r="AF1457" s="3" t="str">
        <f>VLOOKUP(B1457*1,Stores!$A:$C,3,FALSE)</f>
        <v>DFG</v>
      </c>
    </row>
    <row r="1458" spans="1:32">
      <c r="A1458" s="3" t="s">
        <v>917</v>
      </c>
      <c r="B1458" s="3" t="s">
        <v>944</v>
      </c>
      <c r="C1458" s="3">
        <v>999250</v>
      </c>
      <c r="D1458" s="3" t="s">
        <v>918</v>
      </c>
      <c r="E1458" s="3" t="s">
        <v>629</v>
      </c>
      <c r="F1458" s="3">
        <v>2016</v>
      </c>
      <c r="G1458" s="164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22.7395</v>
      </c>
      <c r="Q1458" s="3">
        <v>18.227999999999998</v>
      </c>
      <c r="R1458" s="3">
        <v>128.83499999999998</v>
      </c>
      <c r="S1458" s="3">
        <v>18.525500000000001</v>
      </c>
      <c r="T1458" s="3">
        <v>97.642999999999986</v>
      </c>
      <c r="U1458" s="3">
        <v>285.97099999999995</v>
      </c>
      <c r="V1458" s="163">
        <f ca="1">SUM(INDIRECT(Inputs!$C$11&amp;ROW()&amp;":"&amp;Inputs!$C$12&amp;ROW()))</f>
        <v>18.227999999999998</v>
      </c>
      <c r="W1458" s="163">
        <f ca="1">SUM(INDIRECT(Inputs!$C$13&amp;ROW()&amp;":"&amp;Inputs!$C$14&amp;ROW()))</f>
        <v>40.967500000000001</v>
      </c>
      <c r="X1458" s="3" t="str">
        <f>IF(COUNTIFS(Lookups!$A:$A,C1458)=1,"Gross Sales","")</f>
        <v/>
      </c>
      <c r="Y1458" s="3" t="str">
        <f>IF(COUNTIFS(Lookups!$D:$D,C1458)=1,"Bar Sales","")</f>
        <v/>
      </c>
      <c r="Z1458" s="3" t="str">
        <f>IFERROR(VLOOKUP(C1458*1,Lookups!$D:$F,3,FALSE),"")</f>
        <v/>
      </c>
      <c r="AA1458" s="3" t="str">
        <f>IFERROR(VLOOKUP($C1458*1,Lookups!$H:$N,3,FALSE),"")</f>
        <v>Sales</v>
      </c>
      <c r="AB1458" s="3" t="str">
        <f>IFERROR(VLOOKUP($C1458*1,Lookups!$H:$N,4,FALSE),"")</f>
        <v>Lunch</v>
      </c>
      <c r="AC1458" s="3" t="str">
        <f>IFERROR(VLOOKUP($C1458*1,Lookups!$H:$N,5,FALSE),"")</f>
        <v>Private</v>
      </c>
      <c r="AD1458" s="3" t="str">
        <f>IFERROR(VLOOKUP($C1458*1,Lookups!$H:$N,6,FALSE),"")</f>
        <v>Bev</v>
      </c>
      <c r="AE1458" s="3" t="str">
        <f>IFERROR(VLOOKUP($C1458*1,Lookups!$H:$N,7,FALSE),"")</f>
        <v>Beer</v>
      </c>
      <c r="AF1458" s="3" t="str">
        <f>VLOOKUP(B1458*1,Stores!$A:$C,3,FALSE)</f>
        <v>DFG</v>
      </c>
    </row>
    <row r="1459" spans="1:32">
      <c r="A1459" s="3" t="s">
        <v>917</v>
      </c>
      <c r="B1459" s="3" t="s">
        <v>945</v>
      </c>
      <c r="C1459" s="3">
        <v>999250</v>
      </c>
      <c r="D1459" s="3" t="s">
        <v>918</v>
      </c>
      <c r="E1459" s="3" t="s">
        <v>629</v>
      </c>
      <c r="F1459" s="3">
        <v>2016</v>
      </c>
      <c r="G1459" s="164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220.66799999999995</v>
      </c>
      <c r="U1459" s="3">
        <v>220.66799999999995</v>
      </c>
      <c r="V1459" s="163">
        <f ca="1">SUM(INDIRECT(Inputs!$C$11&amp;ROW()&amp;":"&amp;Inputs!$C$12&amp;ROW()))</f>
        <v>0</v>
      </c>
      <c r="W1459" s="163">
        <f ca="1">SUM(INDIRECT(Inputs!$C$13&amp;ROW()&amp;":"&amp;Inputs!$C$14&amp;ROW()))</f>
        <v>0</v>
      </c>
      <c r="X1459" s="3" t="str">
        <f>IF(COUNTIFS(Lookups!$A:$A,C1459)=1,"Gross Sales","")</f>
        <v/>
      </c>
      <c r="Y1459" s="3" t="str">
        <f>IF(COUNTIFS(Lookups!$D:$D,C1459)=1,"Bar Sales","")</f>
        <v/>
      </c>
      <c r="Z1459" s="3" t="str">
        <f>IFERROR(VLOOKUP(C1459*1,Lookups!$D:$F,3,FALSE),"")</f>
        <v/>
      </c>
      <c r="AA1459" s="3" t="str">
        <f>IFERROR(VLOOKUP($C1459*1,Lookups!$H:$N,3,FALSE),"")</f>
        <v>Sales</v>
      </c>
      <c r="AB1459" s="3" t="str">
        <f>IFERROR(VLOOKUP($C1459*1,Lookups!$H:$N,4,FALSE),"")</f>
        <v>Lunch</v>
      </c>
      <c r="AC1459" s="3" t="str">
        <f>IFERROR(VLOOKUP($C1459*1,Lookups!$H:$N,5,FALSE),"")</f>
        <v>Private</v>
      </c>
      <c r="AD1459" s="3" t="str">
        <f>IFERROR(VLOOKUP($C1459*1,Lookups!$H:$N,6,FALSE),"")</f>
        <v>Bev</v>
      </c>
      <c r="AE1459" s="3" t="str">
        <f>IFERROR(VLOOKUP($C1459*1,Lookups!$H:$N,7,FALSE),"")</f>
        <v>Beer</v>
      </c>
      <c r="AF1459" s="3" t="str">
        <f>VLOOKUP(B1459*1,Stores!$A:$C,3,FALSE)</f>
        <v>DFG</v>
      </c>
    </row>
    <row r="1460" spans="1:32">
      <c r="A1460" s="3" t="s">
        <v>917</v>
      </c>
      <c r="B1460" s="3" t="s">
        <v>946</v>
      </c>
      <c r="C1460" s="3">
        <v>999250</v>
      </c>
      <c r="D1460" s="3" t="s">
        <v>918</v>
      </c>
      <c r="E1460" s="3" t="s">
        <v>629</v>
      </c>
      <c r="F1460" s="3">
        <v>2016</v>
      </c>
      <c r="G1460" s="164">
        <v>0</v>
      </c>
      <c r="H1460" s="3">
        <v>0</v>
      </c>
      <c r="I1460" s="3">
        <v>6.7619999999999987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25.76</v>
      </c>
      <c r="R1460" s="3">
        <v>0</v>
      </c>
      <c r="S1460" s="3">
        <v>0</v>
      </c>
      <c r="T1460" s="3">
        <v>64.448999999999998</v>
      </c>
      <c r="U1460" s="3">
        <v>96.971000000000004</v>
      </c>
      <c r="V1460" s="163">
        <f ca="1">SUM(INDIRECT(Inputs!$C$11&amp;ROW()&amp;":"&amp;Inputs!$C$12&amp;ROW()))</f>
        <v>25.76</v>
      </c>
      <c r="W1460" s="163">
        <f ca="1">SUM(INDIRECT(Inputs!$C$13&amp;ROW()&amp;":"&amp;Inputs!$C$14&amp;ROW()))</f>
        <v>32.521999999999998</v>
      </c>
      <c r="X1460" s="3" t="str">
        <f>IF(COUNTIFS(Lookups!$A:$A,C1460)=1,"Gross Sales","")</f>
        <v/>
      </c>
      <c r="Y1460" s="3" t="str">
        <f>IF(COUNTIFS(Lookups!$D:$D,C1460)=1,"Bar Sales","")</f>
        <v/>
      </c>
      <c r="Z1460" s="3" t="str">
        <f>IFERROR(VLOOKUP(C1460*1,Lookups!$D:$F,3,FALSE),"")</f>
        <v/>
      </c>
      <c r="AA1460" s="3" t="str">
        <f>IFERROR(VLOOKUP($C1460*1,Lookups!$H:$N,3,FALSE),"")</f>
        <v>Sales</v>
      </c>
      <c r="AB1460" s="3" t="str">
        <f>IFERROR(VLOOKUP($C1460*1,Lookups!$H:$N,4,FALSE),"")</f>
        <v>Lunch</v>
      </c>
      <c r="AC1460" s="3" t="str">
        <f>IFERROR(VLOOKUP($C1460*1,Lookups!$H:$N,5,FALSE),"")</f>
        <v>Private</v>
      </c>
      <c r="AD1460" s="3" t="str">
        <f>IFERROR(VLOOKUP($C1460*1,Lookups!$H:$N,6,FALSE),"")</f>
        <v>Bev</v>
      </c>
      <c r="AE1460" s="3" t="str">
        <f>IFERROR(VLOOKUP($C1460*1,Lookups!$H:$N,7,FALSE),"")</f>
        <v>Beer</v>
      </c>
      <c r="AF1460" s="3" t="str">
        <f>VLOOKUP(B1460*1,Stores!$A:$C,3,FALSE)</f>
        <v>DFG</v>
      </c>
    </row>
    <row r="1461" spans="1:32">
      <c r="A1461" s="3" t="s">
        <v>917</v>
      </c>
      <c r="B1461" s="3" t="s">
        <v>947</v>
      </c>
      <c r="C1461" s="3">
        <v>999250</v>
      </c>
      <c r="D1461" s="3" t="s">
        <v>918</v>
      </c>
      <c r="E1461" s="3" t="s">
        <v>629</v>
      </c>
      <c r="F1461" s="3">
        <v>2016</v>
      </c>
      <c r="G1461" s="164">
        <v>0</v>
      </c>
      <c r="H1461" s="3">
        <v>0</v>
      </c>
      <c r="I1461" s="3">
        <v>3.0882599999999996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22.89574</v>
      </c>
      <c r="R1461" s="3">
        <v>0</v>
      </c>
      <c r="S1461" s="3">
        <v>0</v>
      </c>
      <c r="T1461" s="3">
        <v>29.500799999999998</v>
      </c>
      <c r="U1461" s="3">
        <v>55.484799999999993</v>
      </c>
      <c r="V1461" s="163">
        <f ca="1">SUM(INDIRECT(Inputs!$C$11&amp;ROW()&amp;":"&amp;Inputs!$C$12&amp;ROW()))</f>
        <v>22.89574</v>
      </c>
      <c r="W1461" s="163">
        <f ca="1">SUM(INDIRECT(Inputs!$C$13&amp;ROW()&amp;":"&amp;Inputs!$C$14&amp;ROW()))</f>
        <v>25.983999999999998</v>
      </c>
      <c r="X1461" s="3" t="str">
        <f>IF(COUNTIFS(Lookups!$A:$A,C1461)=1,"Gross Sales","")</f>
        <v/>
      </c>
      <c r="Y1461" s="3" t="str">
        <f>IF(COUNTIFS(Lookups!$D:$D,C1461)=1,"Bar Sales","")</f>
        <v/>
      </c>
      <c r="Z1461" s="3" t="str">
        <f>IFERROR(VLOOKUP(C1461*1,Lookups!$D:$F,3,FALSE),"")</f>
        <v/>
      </c>
      <c r="AA1461" s="3" t="str">
        <f>IFERROR(VLOOKUP($C1461*1,Lookups!$H:$N,3,FALSE),"")</f>
        <v>Sales</v>
      </c>
      <c r="AB1461" s="3" t="str">
        <f>IFERROR(VLOOKUP($C1461*1,Lookups!$H:$N,4,FALSE),"")</f>
        <v>Lunch</v>
      </c>
      <c r="AC1461" s="3" t="str">
        <f>IFERROR(VLOOKUP($C1461*1,Lookups!$H:$N,5,FALSE),"")</f>
        <v>Private</v>
      </c>
      <c r="AD1461" s="3" t="str">
        <f>IFERROR(VLOOKUP($C1461*1,Lookups!$H:$N,6,FALSE),"")</f>
        <v>Bev</v>
      </c>
      <c r="AE1461" s="3" t="str">
        <f>IFERROR(VLOOKUP($C1461*1,Lookups!$H:$N,7,FALSE),"")</f>
        <v>Beer</v>
      </c>
      <c r="AF1461" s="3" t="str">
        <f>VLOOKUP(B1461*1,Stores!$A:$C,3,FALSE)</f>
        <v>DFG</v>
      </c>
    </row>
    <row r="1462" spans="1:32">
      <c r="A1462" s="3" t="s">
        <v>917</v>
      </c>
      <c r="B1462" s="3" t="s">
        <v>948</v>
      </c>
      <c r="C1462" s="3">
        <v>999250</v>
      </c>
      <c r="D1462" s="3" t="s">
        <v>918</v>
      </c>
      <c r="E1462" s="3" t="s">
        <v>629</v>
      </c>
      <c r="F1462" s="3">
        <v>2016</v>
      </c>
      <c r="G1462" s="164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3.3179999999999996</v>
      </c>
      <c r="T1462" s="3">
        <v>0</v>
      </c>
      <c r="U1462" s="3">
        <v>3.3179999999999996</v>
      </c>
      <c r="V1462" s="163">
        <f ca="1">SUM(INDIRECT(Inputs!$C$11&amp;ROW()&amp;":"&amp;Inputs!$C$12&amp;ROW()))</f>
        <v>0</v>
      </c>
      <c r="W1462" s="163">
        <f ca="1">SUM(INDIRECT(Inputs!$C$13&amp;ROW()&amp;":"&amp;Inputs!$C$14&amp;ROW()))</f>
        <v>0</v>
      </c>
      <c r="X1462" s="3" t="str">
        <f>IF(COUNTIFS(Lookups!$A:$A,C1462)=1,"Gross Sales","")</f>
        <v/>
      </c>
      <c r="Y1462" s="3" t="str">
        <f>IF(COUNTIFS(Lookups!$D:$D,C1462)=1,"Bar Sales","")</f>
        <v/>
      </c>
      <c r="Z1462" s="3" t="str">
        <f>IFERROR(VLOOKUP(C1462*1,Lookups!$D:$F,3,FALSE),"")</f>
        <v/>
      </c>
      <c r="AA1462" s="3" t="str">
        <f>IFERROR(VLOOKUP($C1462*1,Lookups!$H:$N,3,FALSE),"")</f>
        <v>Sales</v>
      </c>
      <c r="AB1462" s="3" t="str">
        <f>IFERROR(VLOOKUP($C1462*1,Lookups!$H:$N,4,FALSE),"")</f>
        <v>Lunch</v>
      </c>
      <c r="AC1462" s="3" t="str">
        <f>IFERROR(VLOOKUP($C1462*1,Lookups!$H:$N,5,FALSE),"")</f>
        <v>Private</v>
      </c>
      <c r="AD1462" s="3" t="str">
        <f>IFERROR(VLOOKUP($C1462*1,Lookups!$H:$N,6,FALSE),"")</f>
        <v>Bev</v>
      </c>
      <c r="AE1462" s="3" t="str">
        <f>IFERROR(VLOOKUP($C1462*1,Lookups!$H:$N,7,FALSE),"")</f>
        <v>Beer</v>
      </c>
      <c r="AF1462" s="3" t="str">
        <f>VLOOKUP(B1462*1,Stores!$A:$C,3,FALSE)</f>
        <v>DFG</v>
      </c>
    </row>
    <row r="1463" spans="1:32">
      <c r="A1463" s="3" t="s">
        <v>917</v>
      </c>
      <c r="B1463" s="3" t="s">
        <v>949</v>
      </c>
      <c r="C1463" s="3">
        <v>999250</v>
      </c>
      <c r="D1463" s="3" t="s">
        <v>918</v>
      </c>
      <c r="E1463" s="3" t="s">
        <v>629</v>
      </c>
      <c r="F1463" s="3">
        <v>2016</v>
      </c>
      <c r="G1463" s="164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29.205119999999997</v>
      </c>
      <c r="N1463" s="3">
        <v>0</v>
      </c>
      <c r="O1463" s="3">
        <v>0</v>
      </c>
      <c r="P1463" s="3">
        <v>0</v>
      </c>
      <c r="Q1463" s="3">
        <v>0</v>
      </c>
      <c r="R1463" s="3">
        <v>23.413669999999996</v>
      </c>
      <c r="S1463" s="3">
        <v>12.501719999999999</v>
      </c>
      <c r="T1463" s="3">
        <v>48.928319999999992</v>
      </c>
      <c r="U1463" s="3">
        <v>114.04882999999998</v>
      </c>
      <c r="V1463" s="163">
        <f ca="1">SUM(INDIRECT(Inputs!$C$11&amp;ROW()&amp;":"&amp;Inputs!$C$12&amp;ROW()))</f>
        <v>0</v>
      </c>
      <c r="W1463" s="163">
        <f ca="1">SUM(INDIRECT(Inputs!$C$13&amp;ROW()&amp;":"&amp;Inputs!$C$14&amp;ROW()))</f>
        <v>29.205119999999997</v>
      </c>
      <c r="X1463" s="3" t="str">
        <f>IF(COUNTIFS(Lookups!$A:$A,C1463)=1,"Gross Sales","")</f>
        <v/>
      </c>
      <c r="Y1463" s="3" t="str">
        <f>IF(COUNTIFS(Lookups!$D:$D,C1463)=1,"Bar Sales","")</f>
        <v/>
      </c>
      <c r="Z1463" s="3" t="str">
        <f>IFERROR(VLOOKUP(C1463*1,Lookups!$D:$F,3,FALSE),"")</f>
        <v/>
      </c>
      <c r="AA1463" s="3" t="str">
        <f>IFERROR(VLOOKUP($C1463*1,Lookups!$H:$N,3,FALSE),"")</f>
        <v>Sales</v>
      </c>
      <c r="AB1463" s="3" t="str">
        <f>IFERROR(VLOOKUP($C1463*1,Lookups!$H:$N,4,FALSE),"")</f>
        <v>Lunch</v>
      </c>
      <c r="AC1463" s="3" t="str">
        <f>IFERROR(VLOOKUP($C1463*1,Lookups!$H:$N,5,FALSE),"")</f>
        <v>Private</v>
      </c>
      <c r="AD1463" s="3" t="str">
        <f>IFERROR(VLOOKUP($C1463*1,Lookups!$H:$N,6,FALSE),"")</f>
        <v>Bev</v>
      </c>
      <c r="AE1463" s="3" t="str">
        <f>IFERROR(VLOOKUP($C1463*1,Lookups!$H:$N,7,FALSE),"")</f>
        <v>Beer</v>
      </c>
      <c r="AF1463" s="3" t="str">
        <f>VLOOKUP(B1463*1,Stores!$A:$C,3,FALSE)</f>
        <v>DFG</v>
      </c>
    </row>
    <row r="1464" spans="1:32">
      <c r="A1464" s="3" t="s">
        <v>917</v>
      </c>
      <c r="B1464" s="3" t="s">
        <v>950</v>
      </c>
      <c r="C1464" s="3">
        <v>999250</v>
      </c>
      <c r="D1464" s="3" t="s">
        <v>918</v>
      </c>
      <c r="E1464" s="3" t="s">
        <v>629</v>
      </c>
      <c r="F1464" s="3">
        <v>2016</v>
      </c>
      <c r="G1464" s="164">
        <v>0</v>
      </c>
      <c r="H1464" s="3">
        <v>7.5249999999999995</v>
      </c>
      <c r="I1464" s="3">
        <v>9.5759999999999987</v>
      </c>
      <c r="J1464" s="3">
        <v>0</v>
      </c>
      <c r="K1464" s="3">
        <v>6.6429999999999998</v>
      </c>
      <c r="L1464" s="3">
        <v>1560.9299999999998</v>
      </c>
      <c r="M1464" s="3">
        <v>6.278999999999999</v>
      </c>
      <c r="N1464" s="3">
        <v>0</v>
      </c>
      <c r="O1464" s="3">
        <v>56.524999999999999</v>
      </c>
      <c r="P1464" s="3">
        <v>0</v>
      </c>
      <c r="Q1464" s="3">
        <v>93.320499999999996</v>
      </c>
      <c r="R1464" s="3">
        <v>0</v>
      </c>
      <c r="S1464" s="3">
        <v>0</v>
      </c>
      <c r="T1464" s="3">
        <v>130.72499999999999</v>
      </c>
      <c r="U1464" s="3">
        <v>1871.5234999999998</v>
      </c>
      <c r="V1464" s="163">
        <f ca="1">SUM(INDIRECT(Inputs!$C$11&amp;ROW()&amp;":"&amp;Inputs!$C$12&amp;ROW()))</f>
        <v>93.320499999999996</v>
      </c>
      <c r="W1464" s="163">
        <f ca="1">SUM(INDIRECT(Inputs!$C$13&amp;ROW()&amp;":"&amp;Inputs!$C$14&amp;ROW()))</f>
        <v>1740.7984999999999</v>
      </c>
      <c r="X1464" s="3" t="str">
        <f>IF(COUNTIFS(Lookups!$A:$A,C1464)=1,"Gross Sales","")</f>
        <v/>
      </c>
      <c r="Y1464" s="3" t="str">
        <f>IF(COUNTIFS(Lookups!$D:$D,C1464)=1,"Bar Sales","")</f>
        <v/>
      </c>
      <c r="Z1464" s="3" t="str">
        <f>IFERROR(VLOOKUP(C1464*1,Lookups!$D:$F,3,FALSE),"")</f>
        <v/>
      </c>
      <c r="AA1464" s="3" t="str">
        <f>IFERROR(VLOOKUP($C1464*1,Lookups!$H:$N,3,FALSE),"")</f>
        <v>Sales</v>
      </c>
      <c r="AB1464" s="3" t="str">
        <f>IFERROR(VLOOKUP($C1464*1,Lookups!$H:$N,4,FALSE),"")</f>
        <v>Lunch</v>
      </c>
      <c r="AC1464" s="3" t="str">
        <f>IFERROR(VLOOKUP($C1464*1,Lookups!$H:$N,5,FALSE),"")</f>
        <v>Private</v>
      </c>
      <c r="AD1464" s="3" t="str">
        <f>IFERROR(VLOOKUP($C1464*1,Lookups!$H:$N,6,FALSE),"")</f>
        <v>Bev</v>
      </c>
      <c r="AE1464" s="3" t="str">
        <f>IFERROR(VLOOKUP($C1464*1,Lookups!$H:$N,7,FALSE),"")</f>
        <v>Beer</v>
      </c>
      <c r="AF1464" s="3" t="str">
        <f>VLOOKUP(B1464*1,Stores!$A:$C,3,FALSE)</f>
        <v>DFG</v>
      </c>
    </row>
    <row r="1465" spans="1:32">
      <c r="A1465" s="3" t="s">
        <v>917</v>
      </c>
      <c r="B1465" s="3" t="s">
        <v>951</v>
      </c>
      <c r="C1465" s="3">
        <v>999250</v>
      </c>
      <c r="D1465" s="3" t="s">
        <v>918</v>
      </c>
      <c r="E1465" s="3" t="s">
        <v>629</v>
      </c>
      <c r="F1465" s="3">
        <v>2016</v>
      </c>
      <c r="G1465" s="164">
        <v>0</v>
      </c>
      <c r="H1465" s="3">
        <v>3.1849999999999996</v>
      </c>
      <c r="I1465" s="3">
        <v>0</v>
      </c>
      <c r="J1465" s="3">
        <v>95.311999999999998</v>
      </c>
      <c r="K1465" s="3">
        <v>4.1649999999999991</v>
      </c>
      <c r="L1465" s="3">
        <v>22.385999999999996</v>
      </c>
      <c r="M1465" s="3">
        <v>34.65</v>
      </c>
      <c r="N1465" s="3">
        <v>26.459999999999997</v>
      </c>
      <c r="O1465" s="3">
        <v>71.956499999999991</v>
      </c>
      <c r="P1465" s="3">
        <v>33.074999999999996</v>
      </c>
      <c r="Q1465" s="3">
        <v>243.52999999999997</v>
      </c>
      <c r="R1465" s="3">
        <v>0</v>
      </c>
      <c r="S1465" s="3">
        <v>7.552999999999999</v>
      </c>
      <c r="T1465" s="3">
        <v>59.219999999999992</v>
      </c>
      <c r="U1465" s="3">
        <v>601.49249999999995</v>
      </c>
      <c r="V1465" s="163">
        <f ca="1">SUM(INDIRECT(Inputs!$C$11&amp;ROW()&amp;":"&amp;Inputs!$C$12&amp;ROW()))</f>
        <v>243.52999999999997</v>
      </c>
      <c r="W1465" s="163">
        <f ca="1">SUM(INDIRECT(Inputs!$C$13&amp;ROW()&amp;":"&amp;Inputs!$C$14&amp;ROW()))</f>
        <v>534.71949999999993</v>
      </c>
      <c r="X1465" s="3" t="str">
        <f>IF(COUNTIFS(Lookups!$A:$A,C1465)=1,"Gross Sales","")</f>
        <v/>
      </c>
      <c r="Y1465" s="3" t="str">
        <f>IF(COUNTIFS(Lookups!$D:$D,C1465)=1,"Bar Sales","")</f>
        <v/>
      </c>
      <c r="Z1465" s="3" t="str">
        <f>IFERROR(VLOOKUP(C1465*1,Lookups!$D:$F,3,FALSE),"")</f>
        <v/>
      </c>
      <c r="AA1465" s="3" t="str">
        <f>IFERROR(VLOOKUP($C1465*1,Lookups!$H:$N,3,FALSE),"")</f>
        <v>Sales</v>
      </c>
      <c r="AB1465" s="3" t="str">
        <f>IFERROR(VLOOKUP($C1465*1,Lookups!$H:$N,4,FALSE),"")</f>
        <v>Lunch</v>
      </c>
      <c r="AC1465" s="3" t="str">
        <f>IFERROR(VLOOKUP($C1465*1,Lookups!$H:$N,5,FALSE),"")</f>
        <v>Private</v>
      </c>
      <c r="AD1465" s="3" t="str">
        <f>IFERROR(VLOOKUP($C1465*1,Lookups!$H:$N,6,FALSE),"")</f>
        <v>Bev</v>
      </c>
      <c r="AE1465" s="3" t="str">
        <f>IFERROR(VLOOKUP($C1465*1,Lookups!$H:$N,7,FALSE),"")</f>
        <v>Beer</v>
      </c>
      <c r="AF1465" s="3" t="str">
        <f>VLOOKUP(B1465*1,Stores!$A:$C,3,FALSE)</f>
        <v>DFG</v>
      </c>
    </row>
    <row r="1466" spans="1:32">
      <c r="A1466" s="3" t="s">
        <v>917</v>
      </c>
      <c r="B1466" s="3" t="s">
        <v>952</v>
      </c>
      <c r="C1466" s="3">
        <v>999250</v>
      </c>
      <c r="D1466" s="3" t="s">
        <v>918</v>
      </c>
      <c r="E1466" s="3" t="s">
        <v>629</v>
      </c>
      <c r="F1466" s="3">
        <v>2016</v>
      </c>
      <c r="G1466" s="164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8.5539999999999985</v>
      </c>
      <c r="R1466" s="3">
        <v>5.7749999999999995</v>
      </c>
      <c r="S1466" s="3">
        <v>6.8039999999999994</v>
      </c>
      <c r="T1466" s="3">
        <v>37.264499999999998</v>
      </c>
      <c r="U1466" s="3">
        <v>58.397499999999994</v>
      </c>
      <c r="V1466" s="163">
        <f ca="1">SUM(INDIRECT(Inputs!$C$11&amp;ROW()&amp;":"&amp;Inputs!$C$12&amp;ROW()))</f>
        <v>8.5539999999999985</v>
      </c>
      <c r="W1466" s="163">
        <f ca="1">SUM(INDIRECT(Inputs!$C$13&amp;ROW()&amp;":"&amp;Inputs!$C$14&amp;ROW()))</f>
        <v>8.5539999999999985</v>
      </c>
      <c r="X1466" s="3" t="str">
        <f>IF(COUNTIFS(Lookups!$A:$A,C1466)=1,"Gross Sales","")</f>
        <v/>
      </c>
      <c r="Y1466" s="3" t="str">
        <f>IF(COUNTIFS(Lookups!$D:$D,C1466)=1,"Bar Sales","")</f>
        <v/>
      </c>
      <c r="Z1466" s="3" t="str">
        <f>IFERROR(VLOOKUP(C1466*1,Lookups!$D:$F,3,FALSE),"")</f>
        <v/>
      </c>
      <c r="AA1466" s="3" t="str">
        <f>IFERROR(VLOOKUP($C1466*1,Lookups!$H:$N,3,FALSE),"")</f>
        <v>Sales</v>
      </c>
      <c r="AB1466" s="3" t="str">
        <f>IFERROR(VLOOKUP($C1466*1,Lookups!$H:$N,4,FALSE),"")</f>
        <v>Lunch</v>
      </c>
      <c r="AC1466" s="3" t="str">
        <f>IFERROR(VLOOKUP($C1466*1,Lookups!$H:$N,5,FALSE),"")</f>
        <v>Private</v>
      </c>
      <c r="AD1466" s="3" t="str">
        <f>IFERROR(VLOOKUP($C1466*1,Lookups!$H:$N,6,FALSE),"")</f>
        <v>Bev</v>
      </c>
      <c r="AE1466" s="3" t="str">
        <f>IFERROR(VLOOKUP($C1466*1,Lookups!$H:$N,7,FALSE),"")</f>
        <v>Beer</v>
      </c>
      <c r="AF1466" s="3" t="str">
        <f>VLOOKUP(B1466*1,Stores!$A:$C,3,FALSE)</f>
        <v>DFG</v>
      </c>
    </row>
    <row r="1467" spans="1:32">
      <c r="A1467" s="3" t="s">
        <v>917</v>
      </c>
      <c r="B1467" s="3" t="s">
        <v>953</v>
      </c>
      <c r="C1467" s="3">
        <v>999250</v>
      </c>
      <c r="D1467" s="3" t="s">
        <v>918</v>
      </c>
      <c r="E1467" s="3" t="s">
        <v>629</v>
      </c>
      <c r="F1467" s="3">
        <v>2016</v>
      </c>
      <c r="G1467" s="164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7.7489999999999988</v>
      </c>
      <c r="T1467" s="3">
        <v>9.3239999999999998</v>
      </c>
      <c r="U1467" s="3">
        <v>17.073</v>
      </c>
      <c r="V1467" s="163">
        <f ca="1">SUM(INDIRECT(Inputs!$C$11&amp;ROW()&amp;":"&amp;Inputs!$C$12&amp;ROW()))</f>
        <v>0</v>
      </c>
      <c r="W1467" s="163">
        <f ca="1">SUM(INDIRECT(Inputs!$C$13&amp;ROW()&amp;":"&amp;Inputs!$C$14&amp;ROW()))</f>
        <v>0</v>
      </c>
      <c r="X1467" s="3" t="str">
        <f>IF(COUNTIFS(Lookups!$A:$A,C1467)=1,"Gross Sales","")</f>
        <v/>
      </c>
      <c r="Y1467" s="3" t="str">
        <f>IF(COUNTIFS(Lookups!$D:$D,C1467)=1,"Bar Sales","")</f>
        <v/>
      </c>
      <c r="Z1467" s="3" t="str">
        <f>IFERROR(VLOOKUP(C1467*1,Lookups!$D:$F,3,FALSE),"")</f>
        <v/>
      </c>
      <c r="AA1467" s="3" t="str">
        <f>IFERROR(VLOOKUP($C1467*1,Lookups!$H:$N,3,FALSE),"")</f>
        <v>Sales</v>
      </c>
      <c r="AB1467" s="3" t="str">
        <f>IFERROR(VLOOKUP($C1467*1,Lookups!$H:$N,4,FALSE),"")</f>
        <v>Lunch</v>
      </c>
      <c r="AC1467" s="3" t="str">
        <f>IFERROR(VLOOKUP($C1467*1,Lookups!$H:$N,5,FALSE),"")</f>
        <v>Private</v>
      </c>
      <c r="AD1467" s="3" t="str">
        <f>IFERROR(VLOOKUP($C1467*1,Lookups!$H:$N,6,FALSE),"")</f>
        <v>Bev</v>
      </c>
      <c r="AE1467" s="3" t="str">
        <f>IFERROR(VLOOKUP($C1467*1,Lookups!$H:$N,7,FALSE),"")</f>
        <v>Beer</v>
      </c>
      <c r="AF1467" s="3" t="str">
        <f>VLOOKUP(B1467*1,Stores!$A:$C,3,FALSE)</f>
        <v>DFG</v>
      </c>
    </row>
    <row r="1468" spans="1:32">
      <c r="A1468" s="3" t="s">
        <v>917</v>
      </c>
      <c r="B1468" s="3" t="s">
        <v>919</v>
      </c>
      <c r="C1468" s="3">
        <v>999251</v>
      </c>
      <c r="D1468" s="3" t="s">
        <v>918</v>
      </c>
      <c r="E1468" s="3" t="s">
        <v>633</v>
      </c>
      <c r="F1468" s="3">
        <v>2016</v>
      </c>
      <c r="G1468" s="164">
        <v>0</v>
      </c>
      <c r="H1468" s="3">
        <v>720.77039999999988</v>
      </c>
      <c r="I1468" s="3">
        <v>917.40935999999999</v>
      </c>
      <c r="J1468" s="3">
        <v>627.90805</v>
      </c>
      <c r="K1468" s="3">
        <v>355.29626999999999</v>
      </c>
      <c r="L1468" s="3">
        <v>385.24367000000001</v>
      </c>
      <c r="M1468" s="3">
        <v>168.19075000000001</v>
      </c>
      <c r="N1468" s="3">
        <v>199.30574999999999</v>
      </c>
      <c r="O1468" s="3">
        <v>308.87471999999997</v>
      </c>
      <c r="P1468" s="3">
        <v>176.41007999999999</v>
      </c>
      <c r="Q1468" s="3">
        <v>0</v>
      </c>
      <c r="R1468" s="3">
        <v>0</v>
      </c>
      <c r="S1468" s="3">
        <v>0</v>
      </c>
      <c r="T1468" s="3">
        <v>0</v>
      </c>
      <c r="U1468" s="3">
        <v>3859.4090499999998</v>
      </c>
      <c r="V1468" s="163">
        <f ca="1">SUM(INDIRECT(Inputs!$C$11&amp;ROW()&amp;":"&amp;Inputs!$C$12&amp;ROW()))</f>
        <v>0</v>
      </c>
      <c r="W1468" s="163">
        <f ca="1">SUM(INDIRECT(Inputs!$C$13&amp;ROW()&amp;":"&amp;Inputs!$C$14&amp;ROW()))</f>
        <v>3859.4090499999998</v>
      </c>
      <c r="X1468" s="3" t="str">
        <f>IF(COUNTIFS(Lookups!$A:$A,C1468)=1,"Gross Sales","")</f>
        <v/>
      </c>
      <c r="Y1468" s="3" t="str">
        <f>IF(COUNTIFS(Lookups!$D:$D,C1468)=1,"Bar Sales","")</f>
        <v/>
      </c>
      <c r="Z1468" s="3" t="str">
        <f>IFERROR(VLOOKUP(C1468*1,Lookups!$D:$F,3,FALSE),"")</f>
        <v/>
      </c>
      <c r="AA1468" s="3" t="str">
        <f>IFERROR(VLOOKUP($C1468*1,Lookups!$H:$N,3,FALSE),"")</f>
        <v>Sales</v>
      </c>
      <c r="AB1468" s="3" t="str">
        <f>IFERROR(VLOOKUP($C1468*1,Lookups!$H:$N,4,FALSE),"")</f>
        <v>Dinner</v>
      </c>
      <c r="AC1468" s="3" t="str">
        <f>IFERROR(VLOOKUP($C1468*1,Lookups!$H:$N,5,FALSE),"")</f>
        <v>Private</v>
      </c>
      <c r="AD1468" s="3" t="str">
        <f>IFERROR(VLOOKUP($C1468*1,Lookups!$H:$N,6,FALSE),"")</f>
        <v>Bev</v>
      </c>
      <c r="AE1468" s="3" t="str">
        <f>IFERROR(VLOOKUP($C1468*1,Lookups!$H:$N,7,FALSE),"")</f>
        <v>Beer</v>
      </c>
      <c r="AF1468" s="3" t="str">
        <f>VLOOKUP(B1468*1,Stores!$A:$C,3,FALSE)</f>
        <v>DFDE</v>
      </c>
    </row>
    <row r="1469" spans="1:32">
      <c r="A1469" s="3" t="s">
        <v>917</v>
      </c>
      <c r="B1469" s="3" t="s">
        <v>920</v>
      </c>
      <c r="C1469" s="3">
        <v>999251</v>
      </c>
      <c r="D1469" s="3" t="s">
        <v>918</v>
      </c>
      <c r="E1469" s="3" t="s">
        <v>633</v>
      </c>
      <c r="F1469" s="3">
        <v>2016</v>
      </c>
      <c r="G1469" s="164">
        <v>0</v>
      </c>
      <c r="H1469" s="3">
        <v>866.03790000000004</v>
      </c>
      <c r="I1469" s="3">
        <v>1337.4765599999998</v>
      </c>
      <c r="J1469" s="3">
        <v>771.53523999999993</v>
      </c>
      <c r="K1469" s="3">
        <v>448.39199999999994</v>
      </c>
      <c r="L1469" s="3">
        <v>714.36203999999998</v>
      </c>
      <c r="M1469" s="3">
        <v>864.45246999999983</v>
      </c>
      <c r="N1469" s="3">
        <v>868.05557999999996</v>
      </c>
      <c r="O1469" s="3">
        <v>514.74695999999994</v>
      </c>
      <c r="P1469" s="3">
        <v>863.62317999999982</v>
      </c>
      <c r="Q1469" s="3">
        <v>854.39340000000004</v>
      </c>
      <c r="R1469" s="3">
        <v>1042.84656</v>
      </c>
      <c r="S1469" s="3">
        <v>1181.9064599999999</v>
      </c>
      <c r="T1469" s="3">
        <v>2864.3383999999996</v>
      </c>
      <c r="U1469" s="3">
        <v>13192.16675</v>
      </c>
      <c r="V1469" s="163">
        <f ca="1">SUM(INDIRECT(Inputs!$C$11&amp;ROW()&amp;":"&amp;Inputs!$C$12&amp;ROW()))</f>
        <v>854.39340000000004</v>
      </c>
      <c r="W1469" s="163">
        <f ca="1">SUM(INDIRECT(Inputs!$C$13&amp;ROW()&amp;":"&amp;Inputs!$C$14&amp;ROW()))</f>
        <v>8103.0753299999997</v>
      </c>
      <c r="X1469" s="3" t="str">
        <f>IF(COUNTIFS(Lookups!$A:$A,C1469)=1,"Gross Sales","")</f>
        <v/>
      </c>
      <c r="Y1469" s="3" t="str">
        <f>IF(COUNTIFS(Lookups!$D:$D,C1469)=1,"Bar Sales","")</f>
        <v/>
      </c>
      <c r="Z1469" s="3" t="str">
        <f>IFERROR(VLOOKUP(C1469*1,Lookups!$D:$F,3,FALSE),"")</f>
        <v/>
      </c>
      <c r="AA1469" s="3" t="str">
        <f>IFERROR(VLOOKUP($C1469*1,Lookups!$H:$N,3,FALSE),"")</f>
        <v>Sales</v>
      </c>
      <c r="AB1469" s="3" t="str">
        <f>IFERROR(VLOOKUP($C1469*1,Lookups!$H:$N,4,FALSE),"")</f>
        <v>Dinner</v>
      </c>
      <c r="AC1469" s="3" t="str">
        <f>IFERROR(VLOOKUP($C1469*1,Lookups!$H:$N,5,FALSE),"")</f>
        <v>Private</v>
      </c>
      <c r="AD1469" s="3" t="str">
        <f>IFERROR(VLOOKUP($C1469*1,Lookups!$H:$N,6,FALSE),"")</f>
        <v>Bev</v>
      </c>
      <c r="AE1469" s="3" t="str">
        <f>IFERROR(VLOOKUP($C1469*1,Lookups!$H:$N,7,FALSE),"")</f>
        <v>Beer</v>
      </c>
      <c r="AF1469" s="3" t="str">
        <f>VLOOKUP(B1469*1,Stores!$A:$C,3,FALSE)</f>
        <v>DFDE</v>
      </c>
    </row>
    <row r="1470" spans="1:32">
      <c r="A1470" s="3" t="s">
        <v>917</v>
      </c>
      <c r="B1470" s="3" t="s">
        <v>921</v>
      </c>
      <c r="C1470" s="3">
        <v>999251</v>
      </c>
      <c r="D1470" s="3" t="s">
        <v>918</v>
      </c>
      <c r="E1470" s="3" t="s">
        <v>633</v>
      </c>
      <c r="F1470" s="3">
        <v>2016</v>
      </c>
      <c r="G1470" s="164">
        <v>0</v>
      </c>
      <c r="H1470" s="3">
        <v>432.14149999999995</v>
      </c>
      <c r="I1470" s="3">
        <v>601.35039999999992</v>
      </c>
      <c r="J1470" s="3">
        <v>580.92999999999995</v>
      </c>
      <c r="K1470" s="3">
        <v>286.77005000000003</v>
      </c>
      <c r="L1470" s="3">
        <v>518.23799999999994</v>
      </c>
      <c r="M1470" s="3">
        <v>368.36449999999996</v>
      </c>
      <c r="N1470" s="3">
        <v>865.92799999999988</v>
      </c>
      <c r="O1470" s="3">
        <v>288.77058</v>
      </c>
      <c r="P1470" s="3">
        <v>271.404</v>
      </c>
      <c r="Q1470" s="3">
        <v>1292.8251</v>
      </c>
      <c r="R1470" s="3">
        <v>372.23724999999996</v>
      </c>
      <c r="S1470" s="3">
        <v>466.2580999999999</v>
      </c>
      <c r="T1470" s="3">
        <v>1677.30024</v>
      </c>
      <c r="U1470" s="3">
        <v>8022.5177199999998</v>
      </c>
      <c r="V1470" s="163">
        <f ca="1">SUM(INDIRECT(Inputs!$C$11&amp;ROW()&amp;":"&amp;Inputs!$C$12&amp;ROW()))</f>
        <v>1292.8251</v>
      </c>
      <c r="W1470" s="163">
        <f ca="1">SUM(INDIRECT(Inputs!$C$13&amp;ROW()&amp;":"&amp;Inputs!$C$14&amp;ROW()))</f>
        <v>5506.7221300000001</v>
      </c>
      <c r="X1470" s="3" t="str">
        <f>IF(COUNTIFS(Lookups!$A:$A,C1470)=1,"Gross Sales","")</f>
        <v/>
      </c>
      <c r="Y1470" s="3" t="str">
        <f>IF(COUNTIFS(Lookups!$D:$D,C1470)=1,"Bar Sales","")</f>
        <v/>
      </c>
      <c r="Z1470" s="3" t="str">
        <f>IFERROR(VLOOKUP(C1470*1,Lookups!$D:$F,3,FALSE),"")</f>
        <v/>
      </c>
      <c r="AA1470" s="3" t="str">
        <f>IFERROR(VLOOKUP($C1470*1,Lookups!$H:$N,3,FALSE),"")</f>
        <v>Sales</v>
      </c>
      <c r="AB1470" s="3" t="str">
        <f>IFERROR(VLOOKUP($C1470*1,Lookups!$H:$N,4,FALSE),"")</f>
        <v>Dinner</v>
      </c>
      <c r="AC1470" s="3" t="str">
        <f>IFERROR(VLOOKUP($C1470*1,Lookups!$H:$N,5,FALSE),"")</f>
        <v>Private</v>
      </c>
      <c r="AD1470" s="3" t="str">
        <f>IFERROR(VLOOKUP($C1470*1,Lookups!$H:$N,6,FALSE),"")</f>
        <v>Bev</v>
      </c>
      <c r="AE1470" s="3" t="str">
        <f>IFERROR(VLOOKUP($C1470*1,Lookups!$H:$N,7,FALSE),"")</f>
        <v>Beer</v>
      </c>
      <c r="AF1470" s="3" t="str">
        <f>VLOOKUP(B1470*1,Stores!$A:$C,3,FALSE)</f>
        <v>DFDE</v>
      </c>
    </row>
    <row r="1471" spans="1:32">
      <c r="A1471" s="3" t="s">
        <v>917</v>
      </c>
      <c r="B1471" s="3" t="s">
        <v>922</v>
      </c>
      <c r="C1471" s="3">
        <v>999251</v>
      </c>
      <c r="D1471" s="3" t="s">
        <v>918</v>
      </c>
      <c r="E1471" s="3" t="s">
        <v>633</v>
      </c>
      <c r="F1471" s="3">
        <v>2016</v>
      </c>
      <c r="G1471" s="164">
        <v>0</v>
      </c>
      <c r="H1471" s="3">
        <v>525.4129999999999</v>
      </c>
      <c r="I1471" s="3">
        <v>609.62299999999993</v>
      </c>
      <c r="J1471" s="3">
        <v>991.08449999999982</v>
      </c>
      <c r="K1471" s="3">
        <v>455.50735999999995</v>
      </c>
      <c r="L1471" s="3">
        <v>445.54229999999995</v>
      </c>
      <c r="M1471" s="3">
        <v>502.96399999999994</v>
      </c>
      <c r="N1471" s="3">
        <v>468.21375999999998</v>
      </c>
      <c r="O1471" s="3">
        <v>885.27809999999999</v>
      </c>
      <c r="P1471" s="3">
        <v>545.74799999999993</v>
      </c>
      <c r="Q1471" s="3">
        <v>1743.8714999999997</v>
      </c>
      <c r="R1471" s="3">
        <v>841.428</v>
      </c>
      <c r="S1471" s="3">
        <v>781.82999999999993</v>
      </c>
      <c r="T1471" s="3">
        <v>4442.8999999999996</v>
      </c>
      <c r="U1471" s="3">
        <v>13239.403519999998</v>
      </c>
      <c r="V1471" s="163">
        <f ca="1">SUM(INDIRECT(Inputs!$C$11&amp;ROW()&amp;":"&amp;Inputs!$C$12&amp;ROW()))</f>
        <v>1743.8714999999997</v>
      </c>
      <c r="W1471" s="163">
        <f ca="1">SUM(INDIRECT(Inputs!$C$13&amp;ROW()&amp;":"&amp;Inputs!$C$14&amp;ROW()))</f>
        <v>7173.2455199999986</v>
      </c>
      <c r="X1471" s="3" t="str">
        <f>IF(COUNTIFS(Lookups!$A:$A,C1471)=1,"Gross Sales","")</f>
        <v/>
      </c>
      <c r="Y1471" s="3" t="str">
        <f>IF(COUNTIFS(Lookups!$D:$D,C1471)=1,"Bar Sales","")</f>
        <v/>
      </c>
      <c r="Z1471" s="3" t="str">
        <f>IFERROR(VLOOKUP(C1471*1,Lookups!$D:$F,3,FALSE),"")</f>
        <v/>
      </c>
      <c r="AA1471" s="3" t="str">
        <f>IFERROR(VLOOKUP($C1471*1,Lookups!$H:$N,3,FALSE),"")</f>
        <v>Sales</v>
      </c>
      <c r="AB1471" s="3" t="str">
        <f>IFERROR(VLOOKUP($C1471*1,Lookups!$H:$N,4,FALSE),"")</f>
        <v>Dinner</v>
      </c>
      <c r="AC1471" s="3" t="str">
        <f>IFERROR(VLOOKUP($C1471*1,Lookups!$H:$N,5,FALSE),"")</f>
        <v>Private</v>
      </c>
      <c r="AD1471" s="3" t="str">
        <f>IFERROR(VLOOKUP($C1471*1,Lookups!$H:$N,6,FALSE),"")</f>
        <v>Bev</v>
      </c>
      <c r="AE1471" s="3" t="str">
        <f>IFERROR(VLOOKUP($C1471*1,Lookups!$H:$N,7,FALSE),"")</f>
        <v>Beer</v>
      </c>
      <c r="AF1471" s="3" t="str">
        <f>VLOOKUP(B1471*1,Stores!$A:$C,3,FALSE)</f>
        <v>DFDE</v>
      </c>
    </row>
    <row r="1472" spans="1:32">
      <c r="A1472" s="3" t="s">
        <v>917</v>
      </c>
      <c r="B1472" s="3" t="s">
        <v>923</v>
      </c>
      <c r="C1472" s="3">
        <v>999251</v>
      </c>
      <c r="D1472" s="3" t="s">
        <v>918</v>
      </c>
      <c r="E1472" s="3" t="s">
        <v>633</v>
      </c>
      <c r="F1472" s="3">
        <v>2016</v>
      </c>
      <c r="G1472" s="164">
        <v>0</v>
      </c>
      <c r="H1472" s="3">
        <v>326.83181999999999</v>
      </c>
      <c r="I1472" s="3">
        <v>650.29362999999989</v>
      </c>
      <c r="J1472" s="3">
        <v>356.97808999999995</v>
      </c>
      <c r="K1472" s="3">
        <v>529.55531999999994</v>
      </c>
      <c r="L1472" s="3">
        <v>560.59254999999996</v>
      </c>
      <c r="M1472" s="3">
        <v>397.67615999999998</v>
      </c>
      <c r="N1472" s="3">
        <v>457.87559999999996</v>
      </c>
      <c r="O1472" s="3">
        <v>288.4581</v>
      </c>
      <c r="P1472" s="3">
        <v>500.59981999999997</v>
      </c>
      <c r="Q1472" s="3">
        <v>1418.9995399999998</v>
      </c>
      <c r="R1472" s="3">
        <v>441.97033999999996</v>
      </c>
      <c r="S1472" s="3">
        <v>267.90406999999999</v>
      </c>
      <c r="T1472" s="3">
        <v>1421.5571999999997</v>
      </c>
      <c r="U1472" s="3">
        <v>7619.2922399999989</v>
      </c>
      <c r="V1472" s="163">
        <f ca="1">SUM(INDIRECT(Inputs!$C$11&amp;ROW()&amp;":"&amp;Inputs!$C$12&amp;ROW()))</f>
        <v>1418.9995399999998</v>
      </c>
      <c r="W1472" s="163">
        <f ca="1">SUM(INDIRECT(Inputs!$C$13&amp;ROW()&amp;":"&amp;Inputs!$C$14&amp;ROW()))</f>
        <v>5487.8606299999992</v>
      </c>
      <c r="X1472" s="3" t="str">
        <f>IF(COUNTIFS(Lookups!$A:$A,C1472)=1,"Gross Sales","")</f>
        <v/>
      </c>
      <c r="Y1472" s="3" t="str">
        <f>IF(COUNTIFS(Lookups!$D:$D,C1472)=1,"Bar Sales","")</f>
        <v/>
      </c>
      <c r="Z1472" s="3" t="str">
        <f>IFERROR(VLOOKUP(C1472*1,Lookups!$D:$F,3,FALSE),"")</f>
        <v/>
      </c>
      <c r="AA1472" s="3" t="str">
        <f>IFERROR(VLOOKUP($C1472*1,Lookups!$H:$N,3,FALSE),"")</f>
        <v>Sales</v>
      </c>
      <c r="AB1472" s="3" t="str">
        <f>IFERROR(VLOOKUP($C1472*1,Lookups!$H:$N,4,FALSE),"")</f>
        <v>Dinner</v>
      </c>
      <c r="AC1472" s="3" t="str">
        <f>IFERROR(VLOOKUP($C1472*1,Lookups!$H:$N,5,FALSE),"")</f>
        <v>Private</v>
      </c>
      <c r="AD1472" s="3" t="str">
        <f>IFERROR(VLOOKUP($C1472*1,Lookups!$H:$N,6,FALSE),"")</f>
        <v>Bev</v>
      </c>
      <c r="AE1472" s="3" t="str">
        <f>IFERROR(VLOOKUP($C1472*1,Lookups!$H:$N,7,FALSE),"")</f>
        <v>Beer</v>
      </c>
      <c r="AF1472" s="3" t="str">
        <f>VLOOKUP(B1472*1,Stores!$A:$C,3,FALSE)</f>
        <v>DFDE</v>
      </c>
    </row>
    <row r="1473" spans="1:32">
      <c r="A1473" s="3" t="s">
        <v>917</v>
      </c>
      <c r="B1473" s="3" t="s">
        <v>924</v>
      </c>
      <c r="C1473" s="3">
        <v>999251</v>
      </c>
      <c r="D1473" s="3" t="s">
        <v>918</v>
      </c>
      <c r="E1473" s="3" t="s">
        <v>633</v>
      </c>
      <c r="F1473" s="3">
        <v>2016</v>
      </c>
      <c r="G1473" s="164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399.89655999999991</v>
      </c>
      <c r="R1473" s="3">
        <v>368.07974000000002</v>
      </c>
      <c r="S1473" s="3">
        <v>813.10767999999996</v>
      </c>
      <c r="T1473" s="3">
        <v>2354.57215</v>
      </c>
      <c r="U1473" s="3">
        <v>3935.6561299999998</v>
      </c>
      <c r="V1473" s="163">
        <f ca="1">SUM(INDIRECT(Inputs!$C$11&amp;ROW()&amp;":"&amp;Inputs!$C$12&amp;ROW()))</f>
        <v>399.89655999999991</v>
      </c>
      <c r="W1473" s="163">
        <f ca="1">SUM(INDIRECT(Inputs!$C$13&amp;ROW()&amp;":"&amp;Inputs!$C$14&amp;ROW()))</f>
        <v>399.89655999999991</v>
      </c>
      <c r="X1473" s="3" t="str">
        <f>IF(COUNTIFS(Lookups!$A:$A,C1473)=1,"Gross Sales","")</f>
        <v/>
      </c>
      <c r="Y1473" s="3" t="str">
        <f>IF(COUNTIFS(Lookups!$D:$D,C1473)=1,"Bar Sales","")</f>
        <v/>
      </c>
      <c r="Z1473" s="3" t="str">
        <f>IFERROR(VLOOKUP(C1473*1,Lookups!$D:$F,3,FALSE),"")</f>
        <v/>
      </c>
      <c r="AA1473" s="3" t="str">
        <f>IFERROR(VLOOKUP($C1473*1,Lookups!$H:$N,3,FALSE),"")</f>
        <v>Sales</v>
      </c>
      <c r="AB1473" s="3" t="str">
        <f>IFERROR(VLOOKUP($C1473*1,Lookups!$H:$N,4,FALSE),"")</f>
        <v>Dinner</v>
      </c>
      <c r="AC1473" s="3" t="str">
        <f>IFERROR(VLOOKUP($C1473*1,Lookups!$H:$N,5,FALSE),"")</f>
        <v>Private</v>
      </c>
      <c r="AD1473" s="3" t="str">
        <f>IFERROR(VLOOKUP($C1473*1,Lookups!$H:$N,6,FALSE),"")</f>
        <v>Bev</v>
      </c>
      <c r="AE1473" s="3" t="str">
        <f>IFERROR(VLOOKUP($C1473*1,Lookups!$H:$N,7,FALSE),"")</f>
        <v>Beer</v>
      </c>
      <c r="AF1473" s="3" t="str">
        <f>VLOOKUP(B1473*1,Stores!$A:$C,3,FALSE)</f>
        <v>DFDE</v>
      </c>
    </row>
    <row r="1474" spans="1:32">
      <c r="A1474" s="3" t="s">
        <v>917</v>
      </c>
      <c r="B1474" s="3" t="s">
        <v>925</v>
      </c>
      <c r="C1474" s="3">
        <v>999251</v>
      </c>
      <c r="D1474" s="3" t="s">
        <v>918</v>
      </c>
      <c r="E1474" s="3" t="s">
        <v>633</v>
      </c>
      <c r="F1474" s="3">
        <v>2016</v>
      </c>
      <c r="G1474" s="164">
        <v>0</v>
      </c>
      <c r="H1474" s="3">
        <v>1026.06</v>
      </c>
      <c r="I1474" s="3">
        <v>1061.7809999999999</v>
      </c>
      <c r="J1474" s="3">
        <v>679.72799999999995</v>
      </c>
      <c r="K1474" s="3">
        <v>163.68799999999999</v>
      </c>
      <c r="L1474" s="3">
        <v>1309.7839999999999</v>
      </c>
      <c r="M1474" s="3">
        <v>4346.6896199999992</v>
      </c>
      <c r="N1474" s="3">
        <v>131.63849999999999</v>
      </c>
      <c r="O1474" s="3">
        <v>542.346</v>
      </c>
      <c r="P1474" s="3">
        <v>438.41755999999998</v>
      </c>
      <c r="Q1474" s="3">
        <v>1459.3039999999999</v>
      </c>
      <c r="R1474" s="3">
        <v>1216.2149999999999</v>
      </c>
      <c r="S1474" s="3">
        <v>1035.5519999999999</v>
      </c>
      <c r="T1474" s="3">
        <v>1516.1999999999998</v>
      </c>
      <c r="U1474" s="3">
        <v>14927.403679999996</v>
      </c>
      <c r="V1474" s="163">
        <f ca="1">SUM(INDIRECT(Inputs!$C$11&amp;ROW()&amp;":"&amp;Inputs!$C$12&amp;ROW()))</f>
        <v>1459.3039999999999</v>
      </c>
      <c r="W1474" s="163">
        <f ca="1">SUM(INDIRECT(Inputs!$C$13&amp;ROW()&amp;":"&amp;Inputs!$C$14&amp;ROW()))</f>
        <v>11159.436679999997</v>
      </c>
      <c r="X1474" s="3" t="str">
        <f>IF(COUNTIFS(Lookups!$A:$A,C1474)=1,"Gross Sales","")</f>
        <v/>
      </c>
      <c r="Y1474" s="3" t="str">
        <f>IF(COUNTIFS(Lookups!$D:$D,C1474)=1,"Bar Sales","")</f>
        <v/>
      </c>
      <c r="Z1474" s="3" t="str">
        <f>IFERROR(VLOOKUP(C1474*1,Lookups!$D:$F,3,FALSE),"")</f>
        <v/>
      </c>
      <c r="AA1474" s="3" t="str">
        <f>IFERROR(VLOOKUP($C1474*1,Lookups!$H:$N,3,FALSE),"")</f>
        <v>Sales</v>
      </c>
      <c r="AB1474" s="3" t="str">
        <f>IFERROR(VLOOKUP($C1474*1,Lookups!$H:$N,4,FALSE),"")</f>
        <v>Dinner</v>
      </c>
      <c r="AC1474" s="3" t="str">
        <f>IFERROR(VLOOKUP($C1474*1,Lookups!$H:$N,5,FALSE),"")</f>
        <v>Private</v>
      </c>
      <c r="AD1474" s="3" t="str">
        <f>IFERROR(VLOOKUP($C1474*1,Lookups!$H:$N,6,FALSE),"")</f>
        <v>Bev</v>
      </c>
      <c r="AE1474" s="3" t="str">
        <f>IFERROR(VLOOKUP($C1474*1,Lookups!$H:$N,7,FALSE),"")</f>
        <v>Beer</v>
      </c>
      <c r="AF1474" s="3" t="str">
        <f>VLOOKUP(B1474*1,Stores!$A:$C,3,FALSE)</f>
        <v>DFDE</v>
      </c>
    </row>
    <row r="1475" spans="1:32">
      <c r="A1475" s="3" t="s">
        <v>917</v>
      </c>
      <c r="B1475" s="3" t="s">
        <v>926</v>
      </c>
      <c r="C1475" s="3">
        <v>999251</v>
      </c>
      <c r="D1475" s="3" t="s">
        <v>918</v>
      </c>
      <c r="E1475" s="3" t="s">
        <v>633</v>
      </c>
      <c r="F1475" s="3">
        <v>2016</v>
      </c>
      <c r="G1475" s="164">
        <v>0</v>
      </c>
      <c r="H1475" s="3">
        <v>1422.0150000000001</v>
      </c>
      <c r="I1475" s="3">
        <v>1215.8509999999999</v>
      </c>
      <c r="J1475" s="3">
        <v>1948.7159999999997</v>
      </c>
      <c r="K1475" s="3">
        <v>1524.7925</v>
      </c>
      <c r="L1475" s="3">
        <v>820.96</v>
      </c>
      <c r="M1475" s="3">
        <v>1753.9269999999999</v>
      </c>
      <c r="N1475" s="3">
        <v>1422.3019999999999</v>
      </c>
      <c r="O1475" s="3">
        <v>1220.3800000000001</v>
      </c>
      <c r="P1475" s="3">
        <v>389.59199999999993</v>
      </c>
      <c r="Q1475" s="3">
        <v>1753.0197999999998</v>
      </c>
      <c r="R1475" s="3">
        <v>2554.5239999999999</v>
      </c>
      <c r="S1475" s="3">
        <v>1774.9304999999999</v>
      </c>
      <c r="T1475" s="3">
        <v>4026.3649999999998</v>
      </c>
      <c r="U1475" s="3">
        <v>21827.374799999998</v>
      </c>
      <c r="V1475" s="163">
        <f ca="1">SUM(INDIRECT(Inputs!$C$11&amp;ROW()&amp;":"&amp;Inputs!$C$12&amp;ROW()))</f>
        <v>1753.0197999999998</v>
      </c>
      <c r="W1475" s="163">
        <f ca="1">SUM(INDIRECT(Inputs!$C$13&amp;ROW()&amp;":"&amp;Inputs!$C$14&amp;ROW()))</f>
        <v>13471.555300000002</v>
      </c>
      <c r="X1475" s="3" t="str">
        <f>IF(COUNTIFS(Lookups!$A:$A,C1475)=1,"Gross Sales","")</f>
        <v/>
      </c>
      <c r="Y1475" s="3" t="str">
        <f>IF(COUNTIFS(Lookups!$D:$D,C1475)=1,"Bar Sales","")</f>
        <v/>
      </c>
      <c r="Z1475" s="3" t="str">
        <f>IFERROR(VLOOKUP(C1475*1,Lookups!$D:$F,3,FALSE),"")</f>
        <v/>
      </c>
      <c r="AA1475" s="3" t="str">
        <f>IFERROR(VLOOKUP($C1475*1,Lookups!$H:$N,3,FALSE),"")</f>
        <v>Sales</v>
      </c>
      <c r="AB1475" s="3" t="str">
        <f>IFERROR(VLOOKUP($C1475*1,Lookups!$H:$N,4,FALSE),"")</f>
        <v>Dinner</v>
      </c>
      <c r="AC1475" s="3" t="str">
        <f>IFERROR(VLOOKUP($C1475*1,Lookups!$H:$N,5,FALSE),"")</f>
        <v>Private</v>
      </c>
      <c r="AD1475" s="3" t="str">
        <f>IFERROR(VLOOKUP($C1475*1,Lookups!$H:$N,6,FALSE),"")</f>
        <v>Bev</v>
      </c>
      <c r="AE1475" s="3" t="str">
        <f>IFERROR(VLOOKUP($C1475*1,Lookups!$H:$N,7,FALSE),"")</f>
        <v>Beer</v>
      </c>
      <c r="AF1475" s="3" t="str">
        <f>VLOOKUP(B1475*1,Stores!$A:$C,3,FALSE)</f>
        <v>DFDE</v>
      </c>
    </row>
    <row r="1476" spans="1:32">
      <c r="A1476" s="3" t="s">
        <v>917</v>
      </c>
      <c r="B1476" s="3" t="s">
        <v>927</v>
      </c>
      <c r="C1476" s="3">
        <v>999251</v>
      </c>
      <c r="D1476" s="3" t="s">
        <v>918</v>
      </c>
      <c r="E1476" s="3" t="s">
        <v>633</v>
      </c>
      <c r="F1476" s="3">
        <v>2016</v>
      </c>
      <c r="G1476" s="164">
        <v>0</v>
      </c>
      <c r="H1476" s="3">
        <v>1347.0449999999998</v>
      </c>
      <c r="I1476" s="3">
        <v>976.97599999999989</v>
      </c>
      <c r="J1476" s="3">
        <v>1211.2537500000001</v>
      </c>
      <c r="K1476" s="3">
        <v>1663.508</v>
      </c>
      <c r="L1476" s="3">
        <v>1577.4849999999999</v>
      </c>
      <c r="M1476" s="3">
        <v>1708.9988999999998</v>
      </c>
      <c r="N1476" s="3">
        <v>1610.5366200000001</v>
      </c>
      <c r="O1476" s="3">
        <v>1649.4585099999997</v>
      </c>
      <c r="P1476" s="3">
        <v>1301.8057499999998</v>
      </c>
      <c r="Q1476" s="3">
        <v>2185.7954999999997</v>
      </c>
      <c r="R1476" s="3">
        <v>1434.3192500000002</v>
      </c>
      <c r="S1476" s="3">
        <v>1705.6514999999997</v>
      </c>
      <c r="T1476" s="3">
        <v>4509.3725599999998</v>
      </c>
      <c r="U1476" s="3">
        <v>22882.206340000001</v>
      </c>
      <c r="V1476" s="163">
        <f ca="1">SUM(INDIRECT(Inputs!$C$11&amp;ROW()&amp;":"&amp;Inputs!$C$12&amp;ROW()))</f>
        <v>2185.7954999999997</v>
      </c>
      <c r="W1476" s="163">
        <f ca="1">SUM(INDIRECT(Inputs!$C$13&amp;ROW()&amp;":"&amp;Inputs!$C$14&amp;ROW()))</f>
        <v>15232.86303</v>
      </c>
      <c r="X1476" s="3" t="str">
        <f>IF(COUNTIFS(Lookups!$A:$A,C1476)=1,"Gross Sales","")</f>
        <v/>
      </c>
      <c r="Y1476" s="3" t="str">
        <f>IF(COUNTIFS(Lookups!$D:$D,C1476)=1,"Bar Sales","")</f>
        <v/>
      </c>
      <c r="Z1476" s="3" t="str">
        <f>IFERROR(VLOOKUP(C1476*1,Lookups!$D:$F,3,FALSE),"")</f>
        <v/>
      </c>
      <c r="AA1476" s="3" t="str">
        <f>IFERROR(VLOOKUP($C1476*1,Lookups!$H:$N,3,FALSE),"")</f>
        <v>Sales</v>
      </c>
      <c r="AB1476" s="3" t="str">
        <f>IFERROR(VLOOKUP($C1476*1,Lookups!$H:$N,4,FALSE),"")</f>
        <v>Dinner</v>
      </c>
      <c r="AC1476" s="3" t="str">
        <f>IFERROR(VLOOKUP($C1476*1,Lookups!$H:$N,5,FALSE),"")</f>
        <v>Private</v>
      </c>
      <c r="AD1476" s="3" t="str">
        <f>IFERROR(VLOOKUP($C1476*1,Lookups!$H:$N,6,FALSE),"")</f>
        <v>Bev</v>
      </c>
      <c r="AE1476" s="3" t="str">
        <f>IFERROR(VLOOKUP($C1476*1,Lookups!$H:$N,7,FALSE),"")</f>
        <v>Beer</v>
      </c>
      <c r="AF1476" s="3" t="str">
        <f>VLOOKUP(B1476*1,Stores!$A:$C,3,FALSE)</f>
        <v>DFDE</v>
      </c>
    </row>
    <row r="1477" spans="1:32">
      <c r="A1477" s="3" t="s">
        <v>917</v>
      </c>
      <c r="B1477" s="3" t="s">
        <v>928</v>
      </c>
      <c r="C1477" s="3">
        <v>999251</v>
      </c>
      <c r="D1477" s="3" t="s">
        <v>918</v>
      </c>
      <c r="E1477" s="3" t="s">
        <v>633</v>
      </c>
      <c r="F1477" s="3">
        <v>2016</v>
      </c>
      <c r="G1477" s="164">
        <v>0</v>
      </c>
      <c r="H1477" s="3">
        <v>777.05949999999984</v>
      </c>
      <c r="I1477" s="3">
        <v>1290.1665</v>
      </c>
      <c r="J1477" s="3">
        <v>258.25814000000003</v>
      </c>
      <c r="K1477" s="3">
        <v>807.99095999999997</v>
      </c>
      <c r="L1477" s="3">
        <v>812.31128999999999</v>
      </c>
      <c r="M1477" s="3">
        <v>666.8845399999999</v>
      </c>
      <c r="N1477" s="3">
        <v>308.64729</v>
      </c>
      <c r="O1477" s="3">
        <v>429.89855999999997</v>
      </c>
      <c r="P1477" s="3">
        <v>884.27618999999993</v>
      </c>
      <c r="Q1477" s="3">
        <v>827.70785999999998</v>
      </c>
      <c r="R1477" s="3">
        <v>574.16981999999996</v>
      </c>
      <c r="S1477" s="3">
        <v>805.70174999999983</v>
      </c>
      <c r="T1477" s="3">
        <v>1393.5322799999999</v>
      </c>
      <c r="U1477" s="3">
        <v>9836.6046799999967</v>
      </c>
      <c r="V1477" s="163">
        <f ca="1">SUM(INDIRECT(Inputs!$C$11&amp;ROW()&amp;":"&amp;Inputs!$C$12&amp;ROW()))</f>
        <v>827.70785999999998</v>
      </c>
      <c r="W1477" s="163">
        <f ca="1">SUM(INDIRECT(Inputs!$C$13&amp;ROW()&amp;":"&amp;Inputs!$C$14&amp;ROW()))</f>
        <v>7063.2008299999979</v>
      </c>
      <c r="X1477" s="3" t="str">
        <f>IF(COUNTIFS(Lookups!$A:$A,C1477)=1,"Gross Sales","")</f>
        <v/>
      </c>
      <c r="Y1477" s="3" t="str">
        <f>IF(COUNTIFS(Lookups!$D:$D,C1477)=1,"Bar Sales","")</f>
        <v/>
      </c>
      <c r="Z1477" s="3" t="str">
        <f>IFERROR(VLOOKUP(C1477*1,Lookups!$D:$F,3,FALSE),"")</f>
        <v/>
      </c>
      <c r="AA1477" s="3" t="str">
        <f>IFERROR(VLOOKUP($C1477*1,Lookups!$H:$N,3,FALSE),"")</f>
        <v>Sales</v>
      </c>
      <c r="AB1477" s="3" t="str">
        <f>IFERROR(VLOOKUP($C1477*1,Lookups!$H:$N,4,FALSE),"")</f>
        <v>Dinner</v>
      </c>
      <c r="AC1477" s="3" t="str">
        <f>IFERROR(VLOOKUP($C1477*1,Lookups!$H:$N,5,FALSE),"")</f>
        <v>Private</v>
      </c>
      <c r="AD1477" s="3" t="str">
        <f>IFERROR(VLOOKUP($C1477*1,Lookups!$H:$N,6,FALSE),"")</f>
        <v>Bev</v>
      </c>
      <c r="AE1477" s="3" t="str">
        <f>IFERROR(VLOOKUP($C1477*1,Lookups!$H:$N,7,FALSE),"")</f>
        <v>Beer</v>
      </c>
      <c r="AF1477" s="3" t="str">
        <f>VLOOKUP(B1477*1,Stores!$A:$C,3,FALSE)</f>
        <v>DFDE</v>
      </c>
    </row>
    <row r="1478" spans="1:32">
      <c r="A1478" s="3" t="s">
        <v>917</v>
      </c>
      <c r="B1478" s="3" t="s">
        <v>929</v>
      </c>
      <c r="C1478" s="3">
        <v>999251</v>
      </c>
      <c r="D1478" s="3" t="s">
        <v>918</v>
      </c>
      <c r="E1478" s="3" t="s">
        <v>633</v>
      </c>
      <c r="F1478" s="3">
        <v>2016</v>
      </c>
      <c r="G1478" s="164">
        <v>0</v>
      </c>
      <c r="H1478" s="3">
        <v>1308.63012</v>
      </c>
      <c r="I1478" s="3">
        <v>516.99199999999996</v>
      </c>
      <c r="J1478" s="3">
        <v>261.42199999999997</v>
      </c>
      <c r="K1478" s="3">
        <v>663.86151999999993</v>
      </c>
      <c r="L1478" s="3">
        <v>1709.1759999999999</v>
      </c>
      <c r="M1478" s="3">
        <v>3217.578</v>
      </c>
      <c r="N1478" s="3">
        <v>323.95999999999998</v>
      </c>
      <c r="O1478" s="3">
        <v>501.22449999999992</v>
      </c>
      <c r="P1478" s="3">
        <v>751.50599999999997</v>
      </c>
      <c r="Q1478" s="3">
        <v>1904.2380000000001</v>
      </c>
      <c r="R1478" s="3">
        <v>2415.5949999999998</v>
      </c>
      <c r="S1478" s="3">
        <v>1103.76</v>
      </c>
      <c r="T1478" s="3">
        <v>1181.7078000000001</v>
      </c>
      <c r="U1478" s="3">
        <v>15859.650939999998</v>
      </c>
      <c r="V1478" s="163">
        <f ca="1">SUM(INDIRECT(Inputs!$C$11&amp;ROW()&amp;":"&amp;Inputs!$C$12&amp;ROW()))</f>
        <v>1904.2380000000001</v>
      </c>
      <c r="W1478" s="163">
        <f ca="1">SUM(INDIRECT(Inputs!$C$13&amp;ROW()&amp;":"&amp;Inputs!$C$14&amp;ROW()))</f>
        <v>11158.588139999998</v>
      </c>
      <c r="X1478" s="3" t="str">
        <f>IF(COUNTIFS(Lookups!$A:$A,C1478)=1,"Gross Sales","")</f>
        <v/>
      </c>
      <c r="Y1478" s="3" t="str">
        <f>IF(COUNTIFS(Lookups!$D:$D,C1478)=1,"Bar Sales","")</f>
        <v/>
      </c>
      <c r="Z1478" s="3" t="str">
        <f>IFERROR(VLOOKUP(C1478*1,Lookups!$D:$F,3,FALSE),"")</f>
        <v/>
      </c>
      <c r="AA1478" s="3" t="str">
        <f>IFERROR(VLOOKUP($C1478*1,Lookups!$H:$N,3,FALSE),"")</f>
        <v>Sales</v>
      </c>
      <c r="AB1478" s="3" t="str">
        <f>IFERROR(VLOOKUP($C1478*1,Lookups!$H:$N,4,FALSE),"")</f>
        <v>Dinner</v>
      </c>
      <c r="AC1478" s="3" t="str">
        <f>IFERROR(VLOOKUP($C1478*1,Lookups!$H:$N,5,FALSE),"")</f>
        <v>Private</v>
      </c>
      <c r="AD1478" s="3" t="str">
        <f>IFERROR(VLOOKUP($C1478*1,Lookups!$H:$N,6,FALSE),"")</f>
        <v>Bev</v>
      </c>
      <c r="AE1478" s="3" t="str">
        <f>IFERROR(VLOOKUP($C1478*1,Lookups!$H:$N,7,FALSE),"")</f>
        <v>Beer</v>
      </c>
      <c r="AF1478" s="3" t="str">
        <f>VLOOKUP(B1478*1,Stores!$A:$C,3,FALSE)</f>
        <v>DFDE</v>
      </c>
    </row>
    <row r="1479" spans="1:32">
      <c r="A1479" s="3" t="s">
        <v>917</v>
      </c>
      <c r="B1479" s="3" t="s">
        <v>930</v>
      </c>
      <c r="C1479" s="3">
        <v>999251</v>
      </c>
      <c r="D1479" s="3" t="s">
        <v>918</v>
      </c>
      <c r="E1479" s="3" t="s">
        <v>633</v>
      </c>
      <c r="F1479" s="3">
        <v>2016</v>
      </c>
      <c r="G1479" s="164">
        <v>0</v>
      </c>
      <c r="H1479" s="3">
        <v>480.48</v>
      </c>
      <c r="I1479" s="3">
        <v>821.11399999999992</v>
      </c>
      <c r="J1479" s="3">
        <v>590.226</v>
      </c>
      <c r="K1479" s="3">
        <v>614.88</v>
      </c>
      <c r="L1479" s="3">
        <v>391.90199999999993</v>
      </c>
      <c r="M1479" s="3">
        <v>462.67199999999997</v>
      </c>
      <c r="N1479" s="3">
        <v>388.11499999999995</v>
      </c>
      <c r="O1479" s="3">
        <v>409.43699999999995</v>
      </c>
      <c r="P1479" s="3">
        <v>254.60399999999996</v>
      </c>
      <c r="Q1479" s="3">
        <v>1668.8000000000002</v>
      </c>
      <c r="R1479" s="3">
        <v>340.48</v>
      </c>
      <c r="S1479" s="3">
        <v>282.24</v>
      </c>
      <c r="T1479" s="3">
        <v>1227.24</v>
      </c>
      <c r="U1479" s="3">
        <v>7932.1900000000005</v>
      </c>
      <c r="V1479" s="163">
        <f ca="1">SUM(INDIRECT(Inputs!$C$11&amp;ROW()&amp;":"&amp;Inputs!$C$12&amp;ROW()))</f>
        <v>1668.8000000000002</v>
      </c>
      <c r="W1479" s="163">
        <f ca="1">SUM(INDIRECT(Inputs!$C$13&amp;ROW()&amp;":"&amp;Inputs!$C$14&amp;ROW()))</f>
        <v>6082.2300000000005</v>
      </c>
      <c r="X1479" s="3" t="str">
        <f>IF(COUNTIFS(Lookups!$A:$A,C1479)=1,"Gross Sales","")</f>
        <v/>
      </c>
      <c r="Y1479" s="3" t="str">
        <f>IF(COUNTIFS(Lookups!$D:$D,C1479)=1,"Bar Sales","")</f>
        <v/>
      </c>
      <c r="Z1479" s="3" t="str">
        <f>IFERROR(VLOOKUP(C1479*1,Lookups!$D:$F,3,FALSE),"")</f>
        <v/>
      </c>
      <c r="AA1479" s="3" t="str">
        <f>IFERROR(VLOOKUP($C1479*1,Lookups!$H:$N,3,FALSE),"")</f>
        <v>Sales</v>
      </c>
      <c r="AB1479" s="3" t="str">
        <f>IFERROR(VLOOKUP($C1479*1,Lookups!$H:$N,4,FALSE),"")</f>
        <v>Dinner</v>
      </c>
      <c r="AC1479" s="3" t="str">
        <f>IFERROR(VLOOKUP($C1479*1,Lookups!$H:$N,5,FALSE),"")</f>
        <v>Private</v>
      </c>
      <c r="AD1479" s="3" t="str">
        <f>IFERROR(VLOOKUP($C1479*1,Lookups!$H:$N,6,FALSE),"")</f>
        <v>Bev</v>
      </c>
      <c r="AE1479" s="3" t="str">
        <f>IFERROR(VLOOKUP($C1479*1,Lookups!$H:$N,7,FALSE),"")</f>
        <v>Beer</v>
      </c>
      <c r="AF1479" s="3" t="str">
        <f>VLOOKUP(B1479*1,Stores!$A:$C,3,FALSE)</f>
        <v>DFDE</v>
      </c>
    </row>
    <row r="1480" spans="1:32">
      <c r="A1480" s="3" t="s">
        <v>917</v>
      </c>
      <c r="B1480" s="3" t="s">
        <v>931</v>
      </c>
      <c r="C1480" s="3">
        <v>999251</v>
      </c>
      <c r="D1480" s="3" t="s">
        <v>918</v>
      </c>
      <c r="E1480" s="3" t="s">
        <v>633</v>
      </c>
      <c r="F1480" s="3">
        <v>2016</v>
      </c>
      <c r="G1480" s="164">
        <v>0</v>
      </c>
      <c r="H1480" s="3">
        <v>2877.9659999999999</v>
      </c>
      <c r="I1480" s="3">
        <v>2267.7017999999998</v>
      </c>
      <c r="J1480" s="3">
        <v>2144.8262499999996</v>
      </c>
      <c r="K1480" s="3">
        <v>2563.6029999999996</v>
      </c>
      <c r="L1480" s="3">
        <v>2223.77925</v>
      </c>
      <c r="M1480" s="3">
        <v>3127.11735</v>
      </c>
      <c r="N1480" s="3">
        <v>2496.8282499999996</v>
      </c>
      <c r="O1480" s="3">
        <v>1909.8518599999998</v>
      </c>
      <c r="P1480" s="3">
        <v>1759.492</v>
      </c>
      <c r="Q1480" s="3">
        <v>1827.9385600000001</v>
      </c>
      <c r="R1480" s="3">
        <v>2270.6119799999997</v>
      </c>
      <c r="S1480" s="3">
        <v>2596.49775</v>
      </c>
      <c r="T1480" s="3">
        <v>7321.896749999999</v>
      </c>
      <c r="U1480" s="3">
        <v>35388.110799999988</v>
      </c>
      <c r="V1480" s="163">
        <f ca="1">SUM(INDIRECT(Inputs!$C$11&amp;ROW()&amp;":"&amp;Inputs!$C$12&amp;ROW()))</f>
        <v>1827.9385600000001</v>
      </c>
      <c r="W1480" s="163">
        <f ca="1">SUM(INDIRECT(Inputs!$C$13&amp;ROW()&amp;":"&amp;Inputs!$C$14&amp;ROW()))</f>
        <v>23199.104319999995</v>
      </c>
      <c r="X1480" s="3" t="str">
        <f>IF(COUNTIFS(Lookups!$A:$A,C1480)=1,"Gross Sales","")</f>
        <v/>
      </c>
      <c r="Y1480" s="3" t="str">
        <f>IF(COUNTIFS(Lookups!$D:$D,C1480)=1,"Bar Sales","")</f>
        <v/>
      </c>
      <c r="Z1480" s="3" t="str">
        <f>IFERROR(VLOOKUP(C1480*1,Lookups!$D:$F,3,FALSE),"")</f>
        <v/>
      </c>
      <c r="AA1480" s="3" t="str">
        <f>IFERROR(VLOOKUP($C1480*1,Lookups!$H:$N,3,FALSE),"")</f>
        <v>Sales</v>
      </c>
      <c r="AB1480" s="3" t="str">
        <f>IFERROR(VLOOKUP($C1480*1,Lookups!$H:$N,4,FALSE),"")</f>
        <v>Dinner</v>
      </c>
      <c r="AC1480" s="3" t="str">
        <f>IFERROR(VLOOKUP($C1480*1,Lookups!$H:$N,5,FALSE),"")</f>
        <v>Private</v>
      </c>
      <c r="AD1480" s="3" t="str">
        <f>IFERROR(VLOOKUP($C1480*1,Lookups!$H:$N,6,FALSE),"")</f>
        <v>Bev</v>
      </c>
      <c r="AE1480" s="3" t="str">
        <f>IFERROR(VLOOKUP($C1480*1,Lookups!$H:$N,7,FALSE),"")</f>
        <v>Beer</v>
      </c>
      <c r="AF1480" s="3" t="str">
        <f>VLOOKUP(B1480*1,Stores!$A:$C,3,FALSE)</f>
        <v>DFDE</v>
      </c>
    </row>
    <row r="1481" spans="1:32">
      <c r="A1481" s="3" t="s">
        <v>917</v>
      </c>
      <c r="B1481" s="3" t="s">
        <v>933</v>
      </c>
      <c r="C1481" s="3">
        <v>999251</v>
      </c>
      <c r="D1481" s="3" t="s">
        <v>918</v>
      </c>
      <c r="E1481" s="3" t="s">
        <v>633</v>
      </c>
      <c r="F1481" s="3">
        <v>2016</v>
      </c>
      <c r="G1481" s="164">
        <v>0</v>
      </c>
      <c r="H1481" s="3">
        <v>77.292879999999997</v>
      </c>
      <c r="I1481" s="3">
        <v>251.60981999999998</v>
      </c>
      <c r="J1481" s="3">
        <v>567.52927</v>
      </c>
      <c r="K1481" s="3">
        <v>83.966399999999993</v>
      </c>
      <c r="L1481" s="3">
        <v>413.58408000000003</v>
      </c>
      <c r="M1481" s="3">
        <v>531.38875999999993</v>
      </c>
      <c r="N1481" s="3">
        <v>16.92306</v>
      </c>
      <c r="O1481" s="3">
        <v>262.01475999999997</v>
      </c>
      <c r="P1481" s="3">
        <v>526.56309999999996</v>
      </c>
      <c r="Q1481" s="3">
        <v>170.35928000000001</v>
      </c>
      <c r="R1481" s="3">
        <v>344.56967999999995</v>
      </c>
      <c r="S1481" s="3">
        <v>39.493649999999995</v>
      </c>
      <c r="T1481" s="3">
        <v>341.78584999999993</v>
      </c>
      <c r="U1481" s="3">
        <v>3627.0805899999996</v>
      </c>
      <c r="V1481" s="163">
        <f ca="1">SUM(INDIRECT(Inputs!$C$11&amp;ROW()&amp;":"&amp;Inputs!$C$12&amp;ROW()))</f>
        <v>170.35928000000001</v>
      </c>
      <c r="W1481" s="163">
        <f ca="1">SUM(INDIRECT(Inputs!$C$13&amp;ROW()&amp;":"&amp;Inputs!$C$14&amp;ROW()))</f>
        <v>2901.2314099999999</v>
      </c>
      <c r="X1481" s="3" t="str">
        <f>IF(COUNTIFS(Lookups!$A:$A,C1481)=1,"Gross Sales","")</f>
        <v/>
      </c>
      <c r="Y1481" s="3" t="str">
        <f>IF(COUNTIFS(Lookups!$D:$D,C1481)=1,"Bar Sales","")</f>
        <v/>
      </c>
      <c r="Z1481" s="3" t="str">
        <f>IFERROR(VLOOKUP(C1481*1,Lookups!$D:$F,3,FALSE),"")</f>
        <v/>
      </c>
      <c r="AA1481" s="3" t="str">
        <f>IFERROR(VLOOKUP($C1481*1,Lookups!$H:$N,3,FALSE),"")</f>
        <v>Sales</v>
      </c>
      <c r="AB1481" s="3" t="str">
        <f>IFERROR(VLOOKUP($C1481*1,Lookups!$H:$N,4,FALSE),"")</f>
        <v>Dinner</v>
      </c>
      <c r="AC1481" s="3" t="str">
        <f>IFERROR(VLOOKUP($C1481*1,Lookups!$H:$N,5,FALSE),"")</f>
        <v>Private</v>
      </c>
      <c r="AD1481" s="3" t="str">
        <f>IFERROR(VLOOKUP($C1481*1,Lookups!$H:$N,6,FALSE),"")</f>
        <v>Bev</v>
      </c>
      <c r="AE1481" s="3" t="str">
        <f>IFERROR(VLOOKUP($C1481*1,Lookups!$H:$N,7,FALSE),"")</f>
        <v>Beer</v>
      </c>
      <c r="AF1481" s="3" t="str">
        <f>VLOOKUP(B1481*1,Stores!$A:$C,3,FALSE)</f>
        <v>DFG</v>
      </c>
    </row>
    <row r="1482" spans="1:32">
      <c r="A1482" s="3" t="s">
        <v>917</v>
      </c>
      <c r="B1482" s="3" t="s">
        <v>934</v>
      </c>
      <c r="C1482" s="3">
        <v>999251</v>
      </c>
      <c r="D1482" s="3" t="s">
        <v>918</v>
      </c>
      <c r="E1482" s="3" t="s">
        <v>633</v>
      </c>
      <c r="F1482" s="3">
        <v>2016</v>
      </c>
      <c r="G1482" s="164">
        <v>0</v>
      </c>
      <c r="H1482" s="3">
        <v>36.823499999999996</v>
      </c>
      <c r="I1482" s="3">
        <v>181.5625</v>
      </c>
      <c r="J1482" s="3">
        <v>200.732</v>
      </c>
      <c r="K1482" s="3">
        <v>61.151999999999994</v>
      </c>
      <c r="L1482" s="3">
        <v>185.85</v>
      </c>
      <c r="M1482" s="3">
        <v>11.549999999999999</v>
      </c>
      <c r="N1482" s="3">
        <v>96.253499999999988</v>
      </c>
      <c r="O1482" s="3">
        <v>34.177500000000002</v>
      </c>
      <c r="P1482" s="3">
        <v>163.83150000000001</v>
      </c>
      <c r="Q1482" s="3">
        <v>51.03</v>
      </c>
      <c r="R1482" s="3">
        <v>51.103359999999988</v>
      </c>
      <c r="S1482" s="3">
        <v>150.59099999999998</v>
      </c>
      <c r="T1482" s="3">
        <v>214.2525</v>
      </c>
      <c r="U1482" s="3">
        <v>1438.9093599999999</v>
      </c>
      <c r="V1482" s="163">
        <f ca="1">SUM(INDIRECT(Inputs!$C$11&amp;ROW()&amp;":"&amp;Inputs!$C$12&amp;ROW()))</f>
        <v>51.03</v>
      </c>
      <c r="W1482" s="163">
        <f ca="1">SUM(INDIRECT(Inputs!$C$13&amp;ROW()&amp;":"&amp;Inputs!$C$14&amp;ROW()))</f>
        <v>1022.9625</v>
      </c>
      <c r="X1482" s="3" t="str">
        <f>IF(COUNTIFS(Lookups!$A:$A,C1482)=1,"Gross Sales","")</f>
        <v/>
      </c>
      <c r="Y1482" s="3" t="str">
        <f>IF(COUNTIFS(Lookups!$D:$D,C1482)=1,"Bar Sales","")</f>
        <v/>
      </c>
      <c r="Z1482" s="3" t="str">
        <f>IFERROR(VLOOKUP(C1482*1,Lookups!$D:$F,3,FALSE),"")</f>
        <v/>
      </c>
      <c r="AA1482" s="3" t="str">
        <f>IFERROR(VLOOKUP($C1482*1,Lookups!$H:$N,3,FALSE),"")</f>
        <v>Sales</v>
      </c>
      <c r="AB1482" s="3" t="str">
        <f>IFERROR(VLOOKUP($C1482*1,Lookups!$H:$N,4,FALSE),"")</f>
        <v>Dinner</v>
      </c>
      <c r="AC1482" s="3" t="str">
        <f>IFERROR(VLOOKUP($C1482*1,Lookups!$H:$N,5,FALSE),"")</f>
        <v>Private</v>
      </c>
      <c r="AD1482" s="3" t="str">
        <f>IFERROR(VLOOKUP($C1482*1,Lookups!$H:$N,6,FALSE),"")</f>
        <v>Bev</v>
      </c>
      <c r="AE1482" s="3" t="str">
        <f>IFERROR(VLOOKUP($C1482*1,Lookups!$H:$N,7,FALSE),"")</f>
        <v>Beer</v>
      </c>
      <c r="AF1482" s="3" t="str">
        <f>VLOOKUP(B1482*1,Stores!$A:$C,3,FALSE)</f>
        <v>DFG</v>
      </c>
    </row>
    <row r="1483" spans="1:32">
      <c r="A1483" s="3" t="s">
        <v>917</v>
      </c>
      <c r="B1483" s="3" t="s">
        <v>935</v>
      </c>
      <c r="C1483" s="3">
        <v>999251</v>
      </c>
      <c r="D1483" s="3" t="s">
        <v>918</v>
      </c>
      <c r="E1483" s="3" t="s">
        <v>633</v>
      </c>
      <c r="F1483" s="3">
        <v>2016</v>
      </c>
      <c r="G1483" s="164">
        <v>0</v>
      </c>
      <c r="H1483" s="3">
        <v>596.57499999999993</v>
      </c>
      <c r="I1483" s="3">
        <v>625.72299999999996</v>
      </c>
      <c r="J1483" s="3">
        <v>766.29923999999994</v>
      </c>
      <c r="K1483" s="3">
        <v>384.61149999999998</v>
      </c>
      <c r="L1483" s="3">
        <v>676.8125</v>
      </c>
      <c r="M1483" s="3">
        <v>692.57999999999993</v>
      </c>
      <c r="N1483" s="3">
        <v>302.64849999999996</v>
      </c>
      <c r="O1483" s="3">
        <v>496.86</v>
      </c>
      <c r="P1483" s="3">
        <v>387.03</v>
      </c>
      <c r="Q1483" s="3">
        <v>3297</v>
      </c>
      <c r="R1483" s="3">
        <v>985.41660000000002</v>
      </c>
      <c r="S1483" s="3">
        <v>574.20299999999997</v>
      </c>
      <c r="T1483" s="3">
        <v>918.1894400000001</v>
      </c>
      <c r="U1483" s="3">
        <v>10703.948779999999</v>
      </c>
      <c r="V1483" s="163">
        <f ca="1">SUM(INDIRECT(Inputs!$C$11&amp;ROW()&amp;":"&amp;Inputs!$C$12&amp;ROW()))</f>
        <v>3297</v>
      </c>
      <c r="W1483" s="163">
        <f ca="1">SUM(INDIRECT(Inputs!$C$13&amp;ROW()&amp;":"&amp;Inputs!$C$14&amp;ROW()))</f>
        <v>8226.1397399999987</v>
      </c>
      <c r="X1483" s="3" t="str">
        <f>IF(COUNTIFS(Lookups!$A:$A,C1483)=1,"Gross Sales","")</f>
        <v/>
      </c>
      <c r="Y1483" s="3" t="str">
        <f>IF(COUNTIFS(Lookups!$D:$D,C1483)=1,"Bar Sales","")</f>
        <v/>
      </c>
      <c r="Z1483" s="3" t="str">
        <f>IFERROR(VLOOKUP(C1483*1,Lookups!$D:$F,3,FALSE),"")</f>
        <v/>
      </c>
      <c r="AA1483" s="3" t="str">
        <f>IFERROR(VLOOKUP($C1483*1,Lookups!$H:$N,3,FALSE),"")</f>
        <v>Sales</v>
      </c>
      <c r="AB1483" s="3" t="str">
        <f>IFERROR(VLOOKUP($C1483*1,Lookups!$H:$N,4,FALSE),"")</f>
        <v>Dinner</v>
      </c>
      <c r="AC1483" s="3" t="str">
        <f>IFERROR(VLOOKUP($C1483*1,Lookups!$H:$N,5,FALSE),"")</f>
        <v>Private</v>
      </c>
      <c r="AD1483" s="3" t="str">
        <f>IFERROR(VLOOKUP($C1483*1,Lookups!$H:$N,6,FALSE),"")</f>
        <v>Bev</v>
      </c>
      <c r="AE1483" s="3" t="str">
        <f>IFERROR(VLOOKUP($C1483*1,Lookups!$H:$N,7,FALSE),"")</f>
        <v>Beer</v>
      </c>
      <c r="AF1483" s="3" t="str">
        <f>VLOOKUP(B1483*1,Stores!$A:$C,3,FALSE)</f>
        <v>DFG</v>
      </c>
    </row>
    <row r="1484" spans="1:32">
      <c r="A1484" s="3" t="s">
        <v>917</v>
      </c>
      <c r="B1484" s="3" t="s">
        <v>936</v>
      </c>
      <c r="C1484" s="3">
        <v>999251</v>
      </c>
      <c r="D1484" s="3" t="s">
        <v>918</v>
      </c>
      <c r="E1484" s="3" t="s">
        <v>633</v>
      </c>
      <c r="F1484" s="3">
        <v>2016</v>
      </c>
      <c r="G1484" s="164">
        <v>0</v>
      </c>
      <c r="H1484" s="3">
        <v>7.8052799999999989</v>
      </c>
      <c r="I1484" s="3">
        <v>25.128179999999993</v>
      </c>
      <c r="J1484" s="3">
        <v>7.1735999999999995</v>
      </c>
      <c r="K1484" s="3">
        <v>16.86412</v>
      </c>
      <c r="L1484" s="3">
        <v>32.099760000000003</v>
      </c>
      <c r="M1484" s="3">
        <v>0</v>
      </c>
      <c r="N1484" s="3">
        <v>2.6263999999999998</v>
      </c>
      <c r="O1484" s="3">
        <v>102.67319999999998</v>
      </c>
      <c r="P1484" s="3">
        <v>2.926979999999999</v>
      </c>
      <c r="Q1484" s="3">
        <v>0</v>
      </c>
      <c r="R1484" s="3">
        <v>14.498819999999997</v>
      </c>
      <c r="S1484" s="3">
        <v>5.5301399999999994</v>
      </c>
      <c r="T1484" s="3">
        <v>32.381439999999998</v>
      </c>
      <c r="U1484" s="3">
        <v>249.70791999999994</v>
      </c>
      <c r="V1484" s="163">
        <f ca="1">SUM(INDIRECT(Inputs!$C$11&amp;ROW()&amp;":"&amp;Inputs!$C$12&amp;ROW()))</f>
        <v>0</v>
      </c>
      <c r="W1484" s="163">
        <f ca="1">SUM(INDIRECT(Inputs!$C$13&amp;ROW()&amp;":"&amp;Inputs!$C$14&amp;ROW()))</f>
        <v>197.29751999999996</v>
      </c>
      <c r="X1484" s="3" t="str">
        <f>IF(COUNTIFS(Lookups!$A:$A,C1484)=1,"Gross Sales","")</f>
        <v/>
      </c>
      <c r="Y1484" s="3" t="str">
        <f>IF(COUNTIFS(Lookups!$D:$D,C1484)=1,"Bar Sales","")</f>
        <v/>
      </c>
      <c r="Z1484" s="3" t="str">
        <f>IFERROR(VLOOKUP(C1484*1,Lookups!$D:$F,3,FALSE),"")</f>
        <v/>
      </c>
      <c r="AA1484" s="3" t="str">
        <f>IFERROR(VLOOKUP($C1484*1,Lookups!$H:$N,3,FALSE),"")</f>
        <v>Sales</v>
      </c>
      <c r="AB1484" s="3" t="str">
        <f>IFERROR(VLOOKUP($C1484*1,Lookups!$H:$N,4,FALSE),"")</f>
        <v>Dinner</v>
      </c>
      <c r="AC1484" s="3" t="str">
        <f>IFERROR(VLOOKUP($C1484*1,Lookups!$H:$N,5,FALSE),"")</f>
        <v>Private</v>
      </c>
      <c r="AD1484" s="3" t="str">
        <f>IFERROR(VLOOKUP($C1484*1,Lookups!$H:$N,6,FALSE),"")</f>
        <v>Bev</v>
      </c>
      <c r="AE1484" s="3" t="str">
        <f>IFERROR(VLOOKUP($C1484*1,Lookups!$H:$N,7,FALSE),"")</f>
        <v>Beer</v>
      </c>
      <c r="AF1484" s="3" t="str">
        <f>VLOOKUP(B1484*1,Stores!$A:$C,3,FALSE)</f>
        <v>DFG</v>
      </c>
    </row>
    <row r="1485" spans="1:32">
      <c r="A1485" s="3" t="s">
        <v>917</v>
      </c>
      <c r="B1485" s="3" t="s">
        <v>937</v>
      </c>
      <c r="C1485" s="3">
        <v>999251</v>
      </c>
      <c r="D1485" s="3" t="s">
        <v>918</v>
      </c>
      <c r="E1485" s="3" t="s">
        <v>633</v>
      </c>
      <c r="F1485" s="3">
        <v>2016</v>
      </c>
      <c r="G1485" s="164">
        <v>0</v>
      </c>
      <c r="H1485" s="3">
        <v>168.714</v>
      </c>
      <c r="I1485" s="3">
        <v>49.73093999999999</v>
      </c>
      <c r="J1485" s="3">
        <v>70.74199999999999</v>
      </c>
      <c r="K1485" s="3">
        <v>288.20399999999995</v>
      </c>
      <c r="L1485" s="3">
        <v>231.99399999999997</v>
      </c>
      <c r="M1485" s="3">
        <v>323.56799999999998</v>
      </c>
      <c r="N1485" s="3">
        <v>100.464</v>
      </c>
      <c r="O1485" s="3">
        <v>215.55799999999999</v>
      </c>
      <c r="P1485" s="3">
        <v>18.690000000000001</v>
      </c>
      <c r="Q1485" s="3">
        <v>379.44479999999999</v>
      </c>
      <c r="R1485" s="3">
        <v>174.72</v>
      </c>
      <c r="S1485" s="3">
        <v>70.010499999999993</v>
      </c>
      <c r="T1485" s="3">
        <v>335.15999999999997</v>
      </c>
      <c r="U1485" s="3">
        <v>2427.0002399999998</v>
      </c>
      <c r="V1485" s="163">
        <f ca="1">SUM(INDIRECT(Inputs!$C$11&amp;ROW()&amp;":"&amp;Inputs!$C$12&amp;ROW()))</f>
        <v>379.44479999999999</v>
      </c>
      <c r="W1485" s="163">
        <f ca="1">SUM(INDIRECT(Inputs!$C$13&amp;ROW()&amp;":"&amp;Inputs!$C$14&amp;ROW()))</f>
        <v>1847.1097399999999</v>
      </c>
      <c r="X1485" s="3" t="str">
        <f>IF(COUNTIFS(Lookups!$A:$A,C1485)=1,"Gross Sales","")</f>
        <v/>
      </c>
      <c r="Y1485" s="3" t="str">
        <f>IF(COUNTIFS(Lookups!$D:$D,C1485)=1,"Bar Sales","")</f>
        <v/>
      </c>
      <c r="Z1485" s="3" t="str">
        <f>IFERROR(VLOOKUP(C1485*1,Lookups!$D:$F,3,FALSE),"")</f>
        <v/>
      </c>
      <c r="AA1485" s="3" t="str">
        <f>IFERROR(VLOOKUP($C1485*1,Lookups!$H:$N,3,FALSE),"")</f>
        <v>Sales</v>
      </c>
      <c r="AB1485" s="3" t="str">
        <f>IFERROR(VLOOKUP($C1485*1,Lookups!$H:$N,4,FALSE),"")</f>
        <v>Dinner</v>
      </c>
      <c r="AC1485" s="3" t="str">
        <f>IFERROR(VLOOKUP($C1485*1,Lookups!$H:$N,5,FALSE),"")</f>
        <v>Private</v>
      </c>
      <c r="AD1485" s="3" t="str">
        <f>IFERROR(VLOOKUP($C1485*1,Lookups!$H:$N,6,FALSE),"")</f>
        <v>Bev</v>
      </c>
      <c r="AE1485" s="3" t="str">
        <f>IFERROR(VLOOKUP($C1485*1,Lookups!$H:$N,7,FALSE),"")</f>
        <v>Beer</v>
      </c>
      <c r="AF1485" s="3" t="str">
        <f>VLOOKUP(B1485*1,Stores!$A:$C,3,FALSE)</f>
        <v>DFG</v>
      </c>
    </row>
    <row r="1486" spans="1:32">
      <c r="A1486" s="3" t="s">
        <v>917</v>
      </c>
      <c r="B1486" s="3" t="s">
        <v>938</v>
      </c>
      <c r="C1486" s="3">
        <v>999251</v>
      </c>
      <c r="D1486" s="3" t="s">
        <v>918</v>
      </c>
      <c r="E1486" s="3" t="s">
        <v>633</v>
      </c>
      <c r="F1486" s="3">
        <v>2016</v>
      </c>
      <c r="G1486" s="164">
        <v>0</v>
      </c>
      <c r="H1486" s="3">
        <v>175.40600000000001</v>
      </c>
      <c r="I1486" s="3">
        <v>102.578</v>
      </c>
      <c r="J1486" s="3">
        <v>168.55999999999997</v>
      </c>
      <c r="K1486" s="3">
        <v>376.16249999999997</v>
      </c>
      <c r="L1486" s="3">
        <v>208.98849999999996</v>
      </c>
      <c r="M1486" s="3">
        <v>211.3125</v>
      </c>
      <c r="N1486" s="3">
        <v>109.88249999999999</v>
      </c>
      <c r="O1486" s="3">
        <v>38.9375</v>
      </c>
      <c r="P1486" s="3">
        <v>251.02350000000001</v>
      </c>
      <c r="Q1486" s="3">
        <v>245.09799999999996</v>
      </c>
      <c r="R1486" s="3">
        <v>96.693519999999992</v>
      </c>
      <c r="S1486" s="3">
        <v>189.94499999999999</v>
      </c>
      <c r="T1486" s="3">
        <v>814.35900000000004</v>
      </c>
      <c r="U1486" s="3">
        <v>2988.94652</v>
      </c>
      <c r="V1486" s="163">
        <f ca="1">SUM(INDIRECT(Inputs!$C$11&amp;ROW()&amp;":"&amp;Inputs!$C$12&amp;ROW()))</f>
        <v>245.09799999999996</v>
      </c>
      <c r="W1486" s="163">
        <f ca="1">SUM(INDIRECT(Inputs!$C$13&amp;ROW()&amp;":"&amp;Inputs!$C$14&amp;ROW()))</f>
        <v>1887.9489999999998</v>
      </c>
      <c r="X1486" s="3" t="str">
        <f>IF(COUNTIFS(Lookups!$A:$A,C1486)=1,"Gross Sales","")</f>
        <v/>
      </c>
      <c r="Y1486" s="3" t="str">
        <f>IF(COUNTIFS(Lookups!$D:$D,C1486)=1,"Bar Sales","")</f>
        <v/>
      </c>
      <c r="Z1486" s="3" t="str">
        <f>IFERROR(VLOOKUP(C1486*1,Lookups!$D:$F,3,FALSE),"")</f>
        <v/>
      </c>
      <c r="AA1486" s="3" t="str">
        <f>IFERROR(VLOOKUP($C1486*1,Lookups!$H:$N,3,FALSE),"")</f>
        <v>Sales</v>
      </c>
      <c r="AB1486" s="3" t="str">
        <f>IFERROR(VLOOKUP($C1486*1,Lookups!$H:$N,4,FALSE),"")</f>
        <v>Dinner</v>
      </c>
      <c r="AC1486" s="3" t="str">
        <f>IFERROR(VLOOKUP($C1486*1,Lookups!$H:$N,5,FALSE),"")</f>
        <v>Private</v>
      </c>
      <c r="AD1486" s="3" t="str">
        <f>IFERROR(VLOOKUP($C1486*1,Lookups!$H:$N,6,FALSE),"")</f>
        <v>Bev</v>
      </c>
      <c r="AE1486" s="3" t="str">
        <f>IFERROR(VLOOKUP($C1486*1,Lookups!$H:$N,7,FALSE),"")</f>
        <v>Beer</v>
      </c>
      <c r="AF1486" s="3" t="str">
        <f>VLOOKUP(B1486*1,Stores!$A:$C,3,FALSE)</f>
        <v>DFG</v>
      </c>
    </row>
    <row r="1487" spans="1:32">
      <c r="A1487" s="3" t="s">
        <v>917</v>
      </c>
      <c r="B1487" s="3" t="s">
        <v>939</v>
      </c>
      <c r="C1487" s="3">
        <v>999251</v>
      </c>
      <c r="D1487" s="3" t="s">
        <v>918</v>
      </c>
      <c r="E1487" s="3" t="s">
        <v>633</v>
      </c>
      <c r="F1487" s="3">
        <v>2016</v>
      </c>
      <c r="G1487" s="164">
        <v>0</v>
      </c>
      <c r="H1487" s="3">
        <v>109.77959999999999</v>
      </c>
      <c r="I1487" s="3">
        <v>624.17963999999995</v>
      </c>
      <c r="J1487" s="3">
        <v>191.52888999999996</v>
      </c>
      <c r="K1487" s="3">
        <v>126.73583999999998</v>
      </c>
      <c r="L1487" s="3">
        <v>265.61430000000001</v>
      </c>
      <c r="M1487" s="3">
        <v>76.98214999999999</v>
      </c>
      <c r="N1487" s="3">
        <v>141.71849999999998</v>
      </c>
      <c r="O1487" s="3">
        <v>443.1798</v>
      </c>
      <c r="P1487" s="3">
        <v>88.482939999999999</v>
      </c>
      <c r="Q1487" s="3">
        <v>402.77824999999996</v>
      </c>
      <c r="R1487" s="3">
        <v>550.36386999999991</v>
      </c>
      <c r="S1487" s="3">
        <v>209.19667999999999</v>
      </c>
      <c r="T1487" s="3">
        <v>411.43871999999999</v>
      </c>
      <c r="U1487" s="3">
        <v>3641.9791799999994</v>
      </c>
      <c r="V1487" s="163">
        <f ca="1">SUM(INDIRECT(Inputs!$C$11&amp;ROW()&amp;":"&amp;Inputs!$C$12&amp;ROW()))</f>
        <v>402.77824999999996</v>
      </c>
      <c r="W1487" s="163">
        <f ca="1">SUM(INDIRECT(Inputs!$C$13&amp;ROW()&amp;":"&amp;Inputs!$C$14&amp;ROW()))</f>
        <v>2470.9799099999996</v>
      </c>
      <c r="X1487" s="3" t="str">
        <f>IF(COUNTIFS(Lookups!$A:$A,C1487)=1,"Gross Sales","")</f>
        <v/>
      </c>
      <c r="Y1487" s="3" t="str">
        <f>IF(COUNTIFS(Lookups!$D:$D,C1487)=1,"Bar Sales","")</f>
        <v/>
      </c>
      <c r="Z1487" s="3" t="str">
        <f>IFERROR(VLOOKUP(C1487*1,Lookups!$D:$F,3,FALSE),"")</f>
        <v/>
      </c>
      <c r="AA1487" s="3" t="str">
        <f>IFERROR(VLOOKUP($C1487*1,Lookups!$H:$N,3,FALSE),"")</f>
        <v>Sales</v>
      </c>
      <c r="AB1487" s="3" t="str">
        <f>IFERROR(VLOOKUP($C1487*1,Lookups!$H:$N,4,FALSE),"")</f>
        <v>Dinner</v>
      </c>
      <c r="AC1487" s="3" t="str">
        <f>IFERROR(VLOOKUP($C1487*1,Lookups!$H:$N,5,FALSE),"")</f>
        <v>Private</v>
      </c>
      <c r="AD1487" s="3" t="str">
        <f>IFERROR(VLOOKUP($C1487*1,Lookups!$H:$N,6,FALSE),"")</f>
        <v>Bev</v>
      </c>
      <c r="AE1487" s="3" t="str">
        <f>IFERROR(VLOOKUP($C1487*1,Lookups!$H:$N,7,FALSE),"")</f>
        <v>Beer</v>
      </c>
      <c r="AF1487" s="3" t="str">
        <f>VLOOKUP(B1487*1,Stores!$A:$C,3,FALSE)</f>
        <v>DFG</v>
      </c>
    </row>
    <row r="1488" spans="1:32">
      <c r="A1488" s="3" t="s">
        <v>917</v>
      </c>
      <c r="B1488" s="3" t="s">
        <v>940</v>
      </c>
      <c r="C1488" s="3">
        <v>999251</v>
      </c>
      <c r="D1488" s="3" t="s">
        <v>918</v>
      </c>
      <c r="E1488" s="3" t="s">
        <v>633</v>
      </c>
      <c r="F1488" s="3">
        <v>2016</v>
      </c>
      <c r="G1488" s="164">
        <v>0</v>
      </c>
      <c r="H1488" s="3">
        <v>211.25999999999996</v>
      </c>
      <c r="I1488" s="3">
        <v>128.352</v>
      </c>
      <c r="J1488" s="3">
        <v>217.14699999999999</v>
      </c>
      <c r="K1488" s="3">
        <v>175.7525</v>
      </c>
      <c r="L1488" s="3">
        <v>96.232499999999987</v>
      </c>
      <c r="M1488" s="3">
        <v>146.96499999999997</v>
      </c>
      <c r="N1488" s="3">
        <v>100.5585</v>
      </c>
      <c r="O1488" s="3">
        <v>45.069499999999998</v>
      </c>
      <c r="P1488" s="3">
        <v>113.0745</v>
      </c>
      <c r="Q1488" s="3">
        <v>22.175999999999998</v>
      </c>
      <c r="R1488" s="3">
        <v>396.06</v>
      </c>
      <c r="S1488" s="3">
        <v>108.72749999999998</v>
      </c>
      <c r="T1488" s="3">
        <v>142.44299999999998</v>
      </c>
      <c r="U1488" s="3">
        <v>1903.818</v>
      </c>
      <c r="V1488" s="163">
        <f ca="1">SUM(INDIRECT(Inputs!$C$11&amp;ROW()&amp;":"&amp;Inputs!$C$12&amp;ROW()))</f>
        <v>22.175999999999998</v>
      </c>
      <c r="W1488" s="163">
        <f ca="1">SUM(INDIRECT(Inputs!$C$13&amp;ROW()&amp;":"&amp;Inputs!$C$14&amp;ROW()))</f>
        <v>1256.5875000000001</v>
      </c>
      <c r="X1488" s="3" t="str">
        <f>IF(COUNTIFS(Lookups!$A:$A,C1488)=1,"Gross Sales","")</f>
        <v/>
      </c>
      <c r="Y1488" s="3" t="str">
        <f>IF(COUNTIFS(Lookups!$D:$D,C1488)=1,"Bar Sales","")</f>
        <v/>
      </c>
      <c r="Z1488" s="3" t="str">
        <f>IFERROR(VLOOKUP(C1488*1,Lookups!$D:$F,3,FALSE),"")</f>
        <v/>
      </c>
      <c r="AA1488" s="3" t="str">
        <f>IFERROR(VLOOKUP($C1488*1,Lookups!$H:$N,3,FALSE),"")</f>
        <v>Sales</v>
      </c>
      <c r="AB1488" s="3" t="str">
        <f>IFERROR(VLOOKUP($C1488*1,Lookups!$H:$N,4,FALSE),"")</f>
        <v>Dinner</v>
      </c>
      <c r="AC1488" s="3" t="str">
        <f>IFERROR(VLOOKUP($C1488*1,Lookups!$H:$N,5,FALSE),"")</f>
        <v>Private</v>
      </c>
      <c r="AD1488" s="3" t="str">
        <f>IFERROR(VLOOKUP($C1488*1,Lookups!$H:$N,6,FALSE),"")</f>
        <v>Bev</v>
      </c>
      <c r="AE1488" s="3" t="str">
        <f>IFERROR(VLOOKUP($C1488*1,Lookups!$H:$N,7,FALSE),"")</f>
        <v>Beer</v>
      </c>
      <c r="AF1488" s="3" t="str">
        <f>VLOOKUP(B1488*1,Stores!$A:$C,3,FALSE)</f>
        <v>DFG</v>
      </c>
    </row>
    <row r="1489" spans="1:32">
      <c r="A1489" s="3" t="s">
        <v>917</v>
      </c>
      <c r="B1489" s="3" t="s">
        <v>941</v>
      </c>
      <c r="C1489" s="3">
        <v>999251</v>
      </c>
      <c r="D1489" s="3" t="s">
        <v>918</v>
      </c>
      <c r="E1489" s="3" t="s">
        <v>633</v>
      </c>
      <c r="F1489" s="3">
        <v>2016</v>
      </c>
      <c r="G1489" s="164">
        <v>0</v>
      </c>
      <c r="H1489" s="3">
        <v>45.527579999999993</v>
      </c>
      <c r="I1489" s="3">
        <v>80.235749999999996</v>
      </c>
      <c r="J1489" s="3">
        <v>31.094699999999992</v>
      </c>
      <c r="K1489" s="3">
        <v>280.04717999999997</v>
      </c>
      <c r="L1489" s="3">
        <v>477.55175999999989</v>
      </c>
      <c r="M1489" s="3">
        <v>232.25810999999996</v>
      </c>
      <c r="N1489" s="3">
        <v>145.70415999999997</v>
      </c>
      <c r="O1489" s="3">
        <v>315.39759999999995</v>
      </c>
      <c r="P1489" s="3">
        <v>61.663139999999991</v>
      </c>
      <c r="Q1489" s="3">
        <v>633.54269999999997</v>
      </c>
      <c r="R1489" s="3">
        <v>526.47980000000007</v>
      </c>
      <c r="S1489" s="3">
        <v>519.80543999999998</v>
      </c>
      <c r="T1489" s="3">
        <v>669.89958000000001</v>
      </c>
      <c r="U1489" s="3">
        <v>4019.2074999999995</v>
      </c>
      <c r="V1489" s="163">
        <f ca="1">SUM(INDIRECT(Inputs!$C$11&amp;ROW()&amp;":"&amp;Inputs!$C$12&amp;ROW()))</f>
        <v>633.54269999999997</v>
      </c>
      <c r="W1489" s="163">
        <f ca="1">SUM(INDIRECT(Inputs!$C$13&amp;ROW()&amp;":"&amp;Inputs!$C$14&amp;ROW()))</f>
        <v>2303.0226799999996</v>
      </c>
      <c r="X1489" s="3" t="str">
        <f>IF(COUNTIFS(Lookups!$A:$A,C1489)=1,"Gross Sales","")</f>
        <v/>
      </c>
      <c r="Y1489" s="3" t="str">
        <f>IF(COUNTIFS(Lookups!$D:$D,C1489)=1,"Bar Sales","")</f>
        <v/>
      </c>
      <c r="Z1489" s="3" t="str">
        <f>IFERROR(VLOOKUP(C1489*1,Lookups!$D:$F,3,FALSE),"")</f>
        <v/>
      </c>
      <c r="AA1489" s="3" t="str">
        <f>IFERROR(VLOOKUP($C1489*1,Lookups!$H:$N,3,FALSE),"")</f>
        <v>Sales</v>
      </c>
      <c r="AB1489" s="3" t="str">
        <f>IFERROR(VLOOKUP($C1489*1,Lookups!$H:$N,4,FALSE),"")</f>
        <v>Dinner</v>
      </c>
      <c r="AC1489" s="3" t="str">
        <f>IFERROR(VLOOKUP($C1489*1,Lookups!$H:$N,5,FALSE),"")</f>
        <v>Private</v>
      </c>
      <c r="AD1489" s="3" t="str">
        <f>IFERROR(VLOOKUP($C1489*1,Lookups!$H:$N,6,FALSE),"")</f>
        <v>Bev</v>
      </c>
      <c r="AE1489" s="3" t="str">
        <f>IFERROR(VLOOKUP($C1489*1,Lookups!$H:$N,7,FALSE),"")</f>
        <v>Beer</v>
      </c>
      <c r="AF1489" s="3" t="str">
        <f>VLOOKUP(B1489*1,Stores!$A:$C,3,FALSE)</f>
        <v>DFG</v>
      </c>
    </row>
    <row r="1490" spans="1:32">
      <c r="A1490" s="3" t="s">
        <v>917</v>
      </c>
      <c r="B1490" s="3" t="s">
        <v>942</v>
      </c>
      <c r="C1490" s="3">
        <v>999251</v>
      </c>
      <c r="D1490" s="3" t="s">
        <v>918</v>
      </c>
      <c r="E1490" s="3" t="s">
        <v>633</v>
      </c>
      <c r="F1490" s="3">
        <v>2016</v>
      </c>
      <c r="G1490" s="164">
        <v>0</v>
      </c>
      <c r="H1490" s="3">
        <v>50.886499999999998</v>
      </c>
      <c r="I1490" s="3">
        <v>226.02299999999997</v>
      </c>
      <c r="J1490" s="3">
        <v>217.56</v>
      </c>
      <c r="K1490" s="3">
        <v>252.03149999999999</v>
      </c>
      <c r="L1490" s="3">
        <v>353.83949999999999</v>
      </c>
      <c r="M1490" s="3">
        <v>445.66199999999998</v>
      </c>
      <c r="N1490" s="3">
        <v>186.22099999999998</v>
      </c>
      <c r="O1490" s="3">
        <v>509.39</v>
      </c>
      <c r="P1490" s="3">
        <v>851.07749999999987</v>
      </c>
      <c r="Q1490" s="3">
        <v>425.72599999999994</v>
      </c>
      <c r="R1490" s="3">
        <v>581.81200000000001</v>
      </c>
      <c r="S1490" s="3">
        <v>333.83</v>
      </c>
      <c r="T1490" s="3">
        <v>677.56500000000005</v>
      </c>
      <c r="U1490" s="3">
        <v>5111.6239999999998</v>
      </c>
      <c r="V1490" s="163">
        <f ca="1">SUM(INDIRECT(Inputs!$C$11&amp;ROW()&amp;":"&amp;Inputs!$C$12&amp;ROW()))</f>
        <v>425.72599999999994</v>
      </c>
      <c r="W1490" s="163">
        <f ca="1">SUM(INDIRECT(Inputs!$C$13&amp;ROW()&amp;":"&amp;Inputs!$C$14&amp;ROW()))</f>
        <v>3518.4169999999999</v>
      </c>
      <c r="X1490" s="3" t="str">
        <f>IF(COUNTIFS(Lookups!$A:$A,C1490)=1,"Gross Sales","")</f>
        <v/>
      </c>
      <c r="Y1490" s="3" t="str">
        <f>IF(COUNTIFS(Lookups!$D:$D,C1490)=1,"Bar Sales","")</f>
        <v/>
      </c>
      <c r="Z1490" s="3" t="str">
        <f>IFERROR(VLOOKUP(C1490*1,Lookups!$D:$F,3,FALSE),"")</f>
        <v/>
      </c>
      <c r="AA1490" s="3" t="str">
        <f>IFERROR(VLOOKUP($C1490*1,Lookups!$H:$N,3,FALSE),"")</f>
        <v>Sales</v>
      </c>
      <c r="AB1490" s="3" t="str">
        <f>IFERROR(VLOOKUP($C1490*1,Lookups!$H:$N,4,FALSE),"")</f>
        <v>Dinner</v>
      </c>
      <c r="AC1490" s="3" t="str">
        <f>IFERROR(VLOOKUP($C1490*1,Lookups!$H:$N,5,FALSE),"")</f>
        <v>Private</v>
      </c>
      <c r="AD1490" s="3" t="str">
        <f>IFERROR(VLOOKUP($C1490*1,Lookups!$H:$N,6,FALSE),"")</f>
        <v>Bev</v>
      </c>
      <c r="AE1490" s="3" t="str">
        <f>IFERROR(VLOOKUP($C1490*1,Lookups!$H:$N,7,FALSE),"")</f>
        <v>Beer</v>
      </c>
      <c r="AF1490" s="3" t="str">
        <f>VLOOKUP(B1490*1,Stores!$A:$C,3,FALSE)</f>
        <v>DFG</v>
      </c>
    </row>
    <row r="1491" spans="1:32">
      <c r="A1491" s="3" t="s">
        <v>917</v>
      </c>
      <c r="B1491" s="3" t="s">
        <v>944</v>
      </c>
      <c r="C1491" s="3">
        <v>999251</v>
      </c>
      <c r="D1491" s="3" t="s">
        <v>918</v>
      </c>
      <c r="E1491" s="3" t="s">
        <v>633</v>
      </c>
      <c r="F1491" s="3">
        <v>2016</v>
      </c>
      <c r="G1491" s="164">
        <v>0</v>
      </c>
      <c r="H1491" s="3">
        <v>0</v>
      </c>
      <c r="I1491" s="3">
        <v>0</v>
      </c>
      <c r="J1491" s="3">
        <v>18.619999999999997</v>
      </c>
      <c r="K1491" s="3">
        <v>0</v>
      </c>
      <c r="L1491" s="3">
        <v>0</v>
      </c>
      <c r="M1491" s="3">
        <v>-0.93701999999999985</v>
      </c>
      <c r="N1491" s="3">
        <v>0</v>
      </c>
      <c r="O1491" s="3">
        <v>479.21999999999991</v>
      </c>
      <c r="P1491" s="3">
        <v>311.88612000000001</v>
      </c>
      <c r="Q1491" s="3">
        <v>372.69750000000005</v>
      </c>
      <c r="R1491" s="3">
        <v>463.37199999999996</v>
      </c>
      <c r="S1491" s="3">
        <v>419.30699999999996</v>
      </c>
      <c r="T1491" s="3">
        <v>369.82399999999996</v>
      </c>
      <c r="U1491" s="3">
        <v>2433.9895999999999</v>
      </c>
      <c r="V1491" s="163">
        <f ca="1">SUM(INDIRECT(Inputs!$C$11&amp;ROW()&amp;":"&amp;Inputs!$C$12&amp;ROW()))</f>
        <v>372.69750000000005</v>
      </c>
      <c r="W1491" s="163">
        <f ca="1">SUM(INDIRECT(Inputs!$C$13&amp;ROW()&amp;":"&amp;Inputs!$C$14&amp;ROW()))</f>
        <v>1181.4866</v>
      </c>
      <c r="X1491" s="3" t="str">
        <f>IF(COUNTIFS(Lookups!$A:$A,C1491)=1,"Gross Sales","")</f>
        <v/>
      </c>
      <c r="Y1491" s="3" t="str">
        <f>IF(COUNTIFS(Lookups!$D:$D,C1491)=1,"Bar Sales","")</f>
        <v/>
      </c>
      <c r="Z1491" s="3" t="str">
        <f>IFERROR(VLOOKUP(C1491*1,Lookups!$D:$F,3,FALSE),"")</f>
        <v/>
      </c>
      <c r="AA1491" s="3" t="str">
        <f>IFERROR(VLOOKUP($C1491*1,Lookups!$H:$N,3,FALSE),"")</f>
        <v>Sales</v>
      </c>
      <c r="AB1491" s="3" t="str">
        <f>IFERROR(VLOOKUP($C1491*1,Lookups!$H:$N,4,FALSE),"")</f>
        <v>Dinner</v>
      </c>
      <c r="AC1491" s="3" t="str">
        <f>IFERROR(VLOOKUP($C1491*1,Lookups!$H:$N,5,FALSE),"")</f>
        <v>Private</v>
      </c>
      <c r="AD1491" s="3" t="str">
        <f>IFERROR(VLOOKUP($C1491*1,Lookups!$H:$N,6,FALSE),"")</f>
        <v>Bev</v>
      </c>
      <c r="AE1491" s="3" t="str">
        <f>IFERROR(VLOOKUP($C1491*1,Lookups!$H:$N,7,FALSE),"")</f>
        <v>Beer</v>
      </c>
      <c r="AF1491" s="3" t="str">
        <f>VLOOKUP(B1491*1,Stores!$A:$C,3,FALSE)</f>
        <v>DFG</v>
      </c>
    </row>
    <row r="1492" spans="1:32">
      <c r="A1492" s="3" t="s">
        <v>917</v>
      </c>
      <c r="B1492" s="3" t="s">
        <v>945</v>
      </c>
      <c r="C1492" s="3">
        <v>999251</v>
      </c>
      <c r="D1492" s="3" t="s">
        <v>918</v>
      </c>
      <c r="E1492" s="3" t="s">
        <v>633</v>
      </c>
      <c r="F1492" s="3">
        <v>2016</v>
      </c>
      <c r="G1492" s="164">
        <v>0</v>
      </c>
      <c r="H1492" s="3">
        <v>0</v>
      </c>
      <c r="I1492" s="3">
        <v>3.6749999999999998</v>
      </c>
      <c r="J1492" s="3">
        <v>0</v>
      </c>
      <c r="K1492" s="3">
        <v>77.588000000000008</v>
      </c>
      <c r="L1492" s="3">
        <v>0</v>
      </c>
      <c r="M1492" s="3">
        <v>0</v>
      </c>
      <c r="N1492" s="3">
        <v>0</v>
      </c>
      <c r="O1492" s="3">
        <v>14.805</v>
      </c>
      <c r="P1492" s="3">
        <v>84.041999999999987</v>
      </c>
      <c r="Q1492" s="3">
        <v>17.744999999999997</v>
      </c>
      <c r="R1492" s="3">
        <v>195.3</v>
      </c>
      <c r="S1492" s="3">
        <v>122.09399999999998</v>
      </c>
      <c r="T1492" s="3">
        <v>57.133999999999993</v>
      </c>
      <c r="U1492" s="3">
        <v>572.38300000000004</v>
      </c>
      <c r="V1492" s="163">
        <f ca="1">SUM(INDIRECT(Inputs!$C$11&amp;ROW()&amp;":"&amp;Inputs!$C$12&amp;ROW()))</f>
        <v>17.744999999999997</v>
      </c>
      <c r="W1492" s="163">
        <f ca="1">SUM(INDIRECT(Inputs!$C$13&amp;ROW()&amp;":"&amp;Inputs!$C$14&amp;ROW()))</f>
        <v>197.85500000000002</v>
      </c>
      <c r="X1492" s="3" t="str">
        <f>IF(COUNTIFS(Lookups!$A:$A,C1492)=1,"Gross Sales","")</f>
        <v/>
      </c>
      <c r="Y1492" s="3" t="str">
        <f>IF(COUNTIFS(Lookups!$D:$D,C1492)=1,"Bar Sales","")</f>
        <v/>
      </c>
      <c r="Z1492" s="3" t="str">
        <f>IFERROR(VLOOKUP(C1492*1,Lookups!$D:$F,3,FALSE),"")</f>
        <v/>
      </c>
      <c r="AA1492" s="3" t="str">
        <f>IFERROR(VLOOKUP($C1492*1,Lookups!$H:$N,3,FALSE),"")</f>
        <v>Sales</v>
      </c>
      <c r="AB1492" s="3" t="str">
        <f>IFERROR(VLOOKUP($C1492*1,Lookups!$H:$N,4,FALSE),"")</f>
        <v>Dinner</v>
      </c>
      <c r="AC1492" s="3" t="str">
        <f>IFERROR(VLOOKUP($C1492*1,Lookups!$H:$N,5,FALSE),"")</f>
        <v>Private</v>
      </c>
      <c r="AD1492" s="3" t="str">
        <f>IFERROR(VLOOKUP($C1492*1,Lookups!$H:$N,6,FALSE),"")</f>
        <v>Bev</v>
      </c>
      <c r="AE1492" s="3" t="str">
        <f>IFERROR(VLOOKUP($C1492*1,Lookups!$H:$N,7,FALSE),"")</f>
        <v>Beer</v>
      </c>
      <c r="AF1492" s="3" t="str">
        <f>VLOOKUP(B1492*1,Stores!$A:$C,3,FALSE)</f>
        <v>DFG</v>
      </c>
    </row>
    <row r="1493" spans="1:32">
      <c r="A1493" s="3" t="s">
        <v>917</v>
      </c>
      <c r="B1493" s="3" t="s">
        <v>946</v>
      </c>
      <c r="C1493" s="3">
        <v>999251</v>
      </c>
      <c r="D1493" s="3" t="s">
        <v>918</v>
      </c>
      <c r="E1493" s="3" t="s">
        <v>633</v>
      </c>
      <c r="F1493" s="3">
        <v>2016</v>
      </c>
      <c r="G1493" s="164">
        <v>0</v>
      </c>
      <c r="H1493" s="3">
        <v>56.976499999999994</v>
      </c>
      <c r="I1493" s="3">
        <v>0</v>
      </c>
      <c r="J1493" s="3">
        <v>20.705999999999996</v>
      </c>
      <c r="K1493" s="3">
        <v>10.142999999999999</v>
      </c>
      <c r="L1493" s="3">
        <v>0</v>
      </c>
      <c r="M1493" s="3">
        <v>144.63749999999999</v>
      </c>
      <c r="N1493" s="3">
        <v>59.009999999999991</v>
      </c>
      <c r="O1493" s="3">
        <v>6.7759999999999998</v>
      </c>
      <c r="P1493" s="3">
        <v>182.595</v>
      </c>
      <c r="Q1493" s="3">
        <v>0</v>
      </c>
      <c r="R1493" s="3">
        <v>79.254000000000005</v>
      </c>
      <c r="S1493" s="3">
        <v>48.730499999999999</v>
      </c>
      <c r="T1493" s="3">
        <v>91.664999999999992</v>
      </c>
      <c r="U1493" s="3">
        <v>700.49349999999993</v>
      </c>
      <c r="V1493" s="163">
        <f ca="1">SUM(INDIRECT(Inputs!$C$11&amp;ROW()&amp;":"&amp;Inputs!$C$12&amp;ROW()))</f>
        <v>0</v>
      </c>
      <c r="W1493" s="163">
        <f ca="1">SUM(INDIRECT(Inputs!$C$13&amp;ROW()&amp;":"&amp;Inputs!$C$14&amp;ROW()))</f>
        <v>480.84399999999994</v>
      </c>
      <c r="X1493" s="3" t="str">
        <f>IF(COUNTIFS(Lookups!$A:$A,C1493)=1,"Gross Sales","")</f>
        <v/>
      </c>
      <c r="Y1493" s="3" t="str">
        <f>IF(COUNTIFS(Lookups!$D:$D,C1493)=1,"Bar Sales","")</f>
        <v/>
      </c>
      <c r="Z1493" s="3" t="str">
        <f>IFERROR(VLOOKUP(C1493*1,Lookups!$D:$F,3,FALSE),"")</f>
        <v/>
      </c>
      <c r="AA1493" s="3" t="str">
        <f>IFERROR(VLOOKUP($C1493*1,Lookups!$H:$N,3,FALSE),"")</f>
        <v>Sales</v>
      </c>
      <c r="AB1493" s="3" t="str">
        <f>IFERROR(VLOOKUP($C1493*1,Lookups!$H:$N,4,FALSE),"")</f>
        <v>Dinner</v>
      </c>
      <c r="AC1493" s="3" t="str">
        <f>IFERROR(VLOOKUP($C1493*1,Lookups!$H:$N,5,FALSE),"")</f>
        <v>Private</v>
      </c>
      <c r="AD1493" s="3" t="str">
        <f>IFERROR(VLOOKUP($C1493*1,Lookups!$H:$N,6,FALSE),"")</f>
        <v>Bev</v>
      </c>
      <c r="AE1493" s="3" t="str">
        <f>IFERROR(VLOOKUP($C1493*1,Lookups!$H:$N,7,FALSE),"")</f>
        <v>Beer</v>
      </c>
      <c r="AF1493" s="3" t="str">
        <f>VLOOKUP(B1493*1,Stores!$A:$C,3,FALSE)</f>
        <v>DFG</v>
      </c>
    </row>
    <row r="1494" spans="1:32">
      <c r="A1494" s="3" t="s">
        <v>917</v>
      </c>
      <c r="B1494" s="3" t="s">
        <v>947</v>
      </c>
      <c r="C1494" s="3">
        <v>999251</v>
      </c>
      <c r="D1494" s="3" t="s">
        <v>918</v>
      </c>
      <c r="E1494" s="3" t="s">
        <v>633</v>
      </c>
      <c r="F1494" s="3">
        <v>2016</v>
      </c>
      <c r="G1494" s="164">
        <v>0</v>
      </c>
      <c r="H1494" s="3">
        <v>79.157399999999996</v>
      </c>
      <c r="I1494" s="3">
        <v>210.3339</v>
      </c>
      <c r="J1494" s="3">
        <v>89.865090000000009</v>
      </c>
      <c r="K1494" s="3">
        <v>49.431060000000009</v>
      </c>
      <c r="L1494" s="3">
        <v>5.5145999999999988</v>
      </c>
      <c r="M1494" s="3">
        <v>261.99173000000002</v>
      </c>
      <c r="N1494" s="3">
        <v>117.45334999999999</v>
      </c>
      <c r="O1494" s="3">
        <v>44.795519999999996</v>
      </c>
      <c r="P1494" s="3">
        <v>109.85624999999999</v>
      </c>
      <c r="Q1494" s="3">
        <v>25.112639999999995</v>
      </c>
      <c r="R1494" s="3">
        <v>141.32846000000001</v>
      </c>
      <c r="S1494" s="3">
        <v>87.166169999999994</v>
      </c>
      <c r="T1494" s="3">
        <v>161.44757999999996</v>
      </c>
      <c r="U1494" s="3">
        <v>1383.4537499999999</v>
      </c>
      <c r="V1494" s="163">
        <f ca="1">SUM(INDIRECT(Inputs!$C$11&amp;ROW()&amp;":"&amp;Inputs!$C$12&amp;ROW()))</f>
        <v>25.112639999999995</v>
      </c>
      <c r="W1494" s="163">
        <f ca="1">SUM(INDIRECT(Inputs!$C$13&amp;ROW()&amp;":"&amp;Inputs!$C$14&amp;ROW()))</f>
        <v>993.51153999999985</v>
      </c>
      <c r="X1494" s="3" t="str">
        <f>IF(COUNTIFS(Lookups!$A:$A,C1494)=1,"Gross Sales","")</f>
        <v/>
      </c>
      <c r="Y1494" s="3" t="str">
        <f>IF(COUNTIFS(Lookups!$D:$D,C1494)=1,"Bar Sales","")</f>
        <v/>
      </c>
      <c r="Z1494" s="3" t="str">
        <f>IFERROR(VLOOKUP(C1494*1,Lookups!$D:$F,3,FALSE),"")</f>
        <v/>
      </c>
      <c r="AA1494" s="3" t="str">
        <f>IFERROR(VLOOKUP($C1494*1,Lookups!$H:$N,3,FALSE),"")</f>
        <v>Sales</v>
      </c>
      <c r="AB1494" s="3" t="str">
        <f>IFERROR(VLOOKUP($C1494*1,Lookups!$H:$N,4,FALSE),"")</f>
        <v>Dinner</v>
      </c>
      <c r="AC1494" s="3" t="str">
        <f>IFERROR(VLOOKUP($C1494*1,Lookups!$H:$N,5,FALSE),"")</f>
        <v>Private</v>
      </c>
      <c r="AD1494" s="3" t="str">
        <f>IFERROR(VLOOKUP($C1494*1,Lookups!$H:$N,6,FALSE),"")</f>
        <v>Bev</v>
      </c>
      <c r="AE1494" s="3" t="str">
        <f>IFERROR(VLOOKUP($C1494*1,Lookups!$H:$N,7,FALSE),"")</f>
        <v>Beer</v>
      </c>
      <c r="AF1494" s="3" t="str">
        <f>VLOOKUP(B1494*1,Stores!$A:$C,3,FALSE)</f>
        <v>DFG</v>
      </c>
    </row>
    <row r="1495" spans="1:32">
      <c r="A1495" s="3" t="s">
        <v>917</v>
      </c>
      <c r="B1495" s="3" t="s">
        <v>948</v>
      </c>
      <c r="C1495" s="3">
        <v>999251</v>
      </c>
      <c r="D1495" s="3" t="s">
        <v>918</v>
      </c>
      <c r="E1495" s="3" t="s">
        <v>633</v>
      </c>
      <c r="F1495" s="3">
        <v>2016</v>
      </c>
      <c r="G1495" s="164">
        <v>0</v>
      </c>
      <c r="H1495" s="3">
        <v>5.2184999999999997</v>
      </c>
      <c r="I1495" s="3">
        <v>10.836</v>
      </c>
      <c r="J1495" s="3">
        <v>0</v>
      </c>
      <c r="K1495" s="3">
        <v>30.670499999999993</v>
      </c>
      <c r="L1495" s="3">
        <v>8.1794999999999991</v>
      </c>
      <c r="M1495" s="3">
        <v>73.143000000000001</v>
      </c>
      <c r="N1495" s="3">
        <v>66.010000000000005</v>
      </c>
      <c r="O1495" s="3">
        <v>51.155999999999999</v>
      </c>
      <c r="P1495" s="3">
        <v>125.69200000000001</v>
      </c>
      <c r="Q1495" s="3">
        <v>51.744</v>
      </c>
      <c r="R1495" s="3">
        <v>83.254500000000007</v>
      </c>
      <c r="S1495" s="3">
        <v>14.322000000000001</v>
      </c>
      <c r="T1495" s="3">
        <v>199.07999999999998</v>
      </c>
      <c r="U1495" s="3">
        <v>719.30600000000004</v>
      </c>
      <c r="V1495" s="163">
        <f ca="1">SUM(INDIRECT(Inputs!$C$11&amp;ROW()&amp;":"&amp;Inputs!$C$12&amp;ROW()))</f>
        <v>51.744</v>
      </c>
      <c r="W1495" s="163">
        <f ca="1">SUM(INDIRECT(Inputs!$C$13&amp;ROW()&amp;":"&amp;Inputs!$C$14&amp;ROW()))</f>
        <v>422.64949999999999</v>
      </c>
      <c r="X1495" s="3" t="str">
        <f>IF(COUNTIFS(Lookups!$A:$A,C1495)=1,"Gross Sales","")</f>
        <v/>
      </c>
      <c r="Y1495" s="3" t="str">
        <f>IF(COUNTIFS(Lookups!$D:$D,C1495)=1,"Bar Sales","")</f>
        <v/>
      </c>
      <c r="Z1495" s="3" t="str">
        <f>IFERROR(VLOOKUP(C1495*1,Lookups!$D:$F,3,FALSE),"")</f>
        <v/>
      </c>
      <c r="AA1495" s="3" t="str">
        <f>IFERROR(VLOOKUP($C1495*1,Lookups!$H:$N,3,FALSE),"")</f>
        <v>Sales</v>
      </c>
      <c r="AB1495" s="3" t="str">
        <f>IFERROR(VLOOKUP($C1495*1,Lookups!$H:$N,4,FALSE),"")</f>
        <v>Dinner</v>
      </c>
      <c r="AC1495" s="3" t="str">
        <f>IFERROR(VLOOKUP($C1495*1,Lookups!$H:$N,5,FALSE),"")</f>
        <v>Private</v>
      </c>
      <c r="AD1495" s="3" t="str">
        <f>IFERROR(VLOOKUP($C1495*1,Lookups!$H:$N,6,FALSE),"")</f>
        <v>Bev</v>
      </c>
      <c r="AE1495" s="3" t="str">
        <f>IFERROR(VLOOKUP($C1495*1,Lookups!$H:$N,7,FALSE),"")</f>
        <v>Beer</v>
      </c>
      <c r="AF1495" s="3" t="str">
        <f>VLOOKUP(B1495*1,Stores!$A:$C,3,FALSE)</f>
        <v>DFG</v>
      </c>
    </row>
    <row r="1496" spans="1:32">
      <c r="A1496" s="3" t="s">
        <v>917</v>
      </c>
      <c r="B1496" s="3" t="s">
        <v>949</v>
      </c>
      <c r="C1496" s="3">
        <v>999251</v>
      </c>
      <c r="D1496" s="3" t="s">
        <v>918</v>
      </c>
      <c r="E1496" s="3" t="s">
        <v>633</v>
      </c>
      <c r="F1496" s="3">
        <v>2016</v>
      </c>
      <c r="G1496" s="164">
        <v>0</v>
      </c>
      <c r="H1496" s="3">
        <v>74.947950000000006</v>
      </c>
      <c r="I1496" s="3">
        <v>24.720079999999999</v>
      </c>
      <c r="J1496" s="3">
        <v>126.85064</v>
      </c>
      <c r="K1496" s="3">
        <v>182.03121999999999</v>
      </c>
      <c r="L1496" s="3">
        <v>304.96927999999997</v>
      </c>
      <c r="M1496" s="3">
        <v>93.233279999999993</v>
      </c>
      <c r="N1496" s="3">
        <v>17.826899999999998</v>
      </c>
      <c r="O1496" s="3">
        <v>63.267750000000007</v>
      </c>
      <c r="P1496" s="3">
        <v>35.022749999999995</v>
      </c>
      <c r="Q1496" s="3">
        <v>308.06789999999995</v>
      </c>
      <c r="R1496" s="3">
        <v>329.62719999999996</v>
      </c>
      <c r="S1496" s="3">
        <v>144.95669999999998</v>
      </c>
      <c r="T1496" s="3">
        <v>390.99059999999997</v>
      </c>
      <c r="U1496" s="3">
        <v>2096.5122499999998</v>
      </c>
      <c r="V1496" s="163">
        <f ca="1">SUM(INDIRECT(Inputs!$C$11&amp;ROW()&amp;":"&amp;Inputs!$C$12&amp;ROW()))</f>
        <v>308.06789999999995</v>
      </c>
      <c r="W1496" s="163">
        <f ca="1">SUM(INDIRECT(Inputs!$C$13&amp;ROW()&amp;":"&amp;Inputs!$C$14&amp;ROW()))</f>
        <v>1230.9377500000001</v>
      </c>
      <c r="X1496" s="3" t="str">
        <f>IF(COUNTIFS(Lookups!$A:$A,C1496)=1,"Gross Sales","")</f>
        <v/>
      </c>
      <c r="Y1496" s="3" t="str">
        <f>IF(COUNTIFS(Lookups!$D:$D,C1496)=1,"Bar Sales","")</f>
        <v/>
      </c>
      <c r="Z1496" s="3" t="str">
        <f>IFERROR(VLOOKUP(C1496*1,Lookups!$D:$F,3,FALSE),"")</f>
        <v/>
      </c>
      <c r="AA1496" s="3" t="str">
        <f>IFERROR(VLOOKUP($C1496*1,Lookups!$H:$N,3,FALSE),"")</f>
        <v>Sales</v>
      </c>
      <c r="AB1496" s="3" t="str">
        <f>IFERROR(VLOOKUP($C1496*1,Lookups!$H:$N,4,FALSE),"")</f>
        <v>Dinner</v>
      </c>
      <c r="AC1496" s="3" t="str">
        <f>IFERROR(VLOOKUP($C1496*1,Lookups!$H:$N,5,FALSE),"")</f>
        <v>Private</v>
      </c>
      <c r="AD1496" s="3" t="str">
        <f>IFERROR(VLOOKUP($C1496*1,Lookups!$H:$N,6,FALSE),"")</f>
        <v>Bev</v>
      </c>
      <c r="AE1496" s="3" t="str">
        <f>IFERROR(VLOOKUP($C1496*1,Lookups!$H:$N,7,FALSE),"")</f>
        <v>Beer</v>
      </c>
      <c r="AF1496" s="3" t="str">
        <f>VLOOKUP(B1496*1,Stores!$A:$C,3,FALSE)</f>
        <v>DFG</v>
      </c>
    </row>
    <row r="1497" spans="1:32">
      <c r="A1497" s="3" t="s">
        <v>917</v>
      </c>
      <c r="B1497" s="3" t="s">
        <v>950</v>
      </c>
      <c r="C1497" s="3">
        <v>999251</v>
      </c>
      <c r="D1497" s="3" t="s">
        <v>918</v>
      </c>
      <c r="E1497" s="3" t="s">
        <v>633</v>
      </c>
      <c r="F1497" s="3">
        <v>2016</v>
      </c>
      <c r="G1497" s="164">
        <v>0</v>
      </c>
      <c r="H1497" s="3">
        <v>68.99199999999999</v>
      </c>
      <c r="I1497" s="3">
        <v>18.375</v>
      </c>
      <c r="J1497" s="3">
        <v>5.9779999999999989</v>
      </c>
      <c r="K1497" s="3">
        <v>4.508</v>
      </c>
      <c r="L1497" s="3">
        <v>130.851</v>
      </c>
      <c r="M1497" s="3">
        <v>116.68299999999999</v>
      </c>
      <c r="N1497" s="3">
        <v>42.198310000000006</v>
      </c>
      <c r="O1497" s="3">
        <v>44.624999999999993</v>
      </c>
      <c r="P1497" s="3">
        <v>47.302499999999995</v>
      </c>
      <c r="Q1497" s="3">
        <v>152.85899999999998</v>
      </c>
      <c r="R1497" s="3">
        <v>35.035000000000004</v>
      </c>
      <c r="S1497" s="3">
        <v>132.608</v>
      </c>
      <c r="T1497" s="3">
        <v>231.62999999999997</v>
      </c>
      <c r="U1497" s="3">
        <v>1031.6448099999998</v>
      </c>
      <c r="V1497" s="163">
        <f ca="1">SUM(INDIRECT(Inputs!$C$11&amp;ROW()&amp;":"&amp;Inputs!$C$12&amp;ROW()))</f>
        <v>152.85899999999998</v>
      </c>
      <c r="W1497" s="163">
        <f ca="1">SUM(INDIRECT(Inputs!$C$13&amp;ROW()&amp;":"&amp;Inputs!$C$14&amp;ROW()))</f>
        <v>632.37180999999987</v>
      </c>
      <c r="X1497" s="3" t="str">
        <f>IF(COUNTIFS(Lookups!$A:$A,C1497)=1,"Gross Sales","")</f>
        <v/>
      </c>
      <c r="Y1497" s="3" t="str">
        <f>IF(COUNTIFS(Lookups!$D:$D,C1497)=1,"Bar Sales","")</f>
        <v/>
      </c>
      <c r="Z1497" s="3" t="str">
        <f>IFERROR(VLOOKUP(C1497*1,Lookups!$D:$F,3,FALSE),"")</f>
        <v/>
      </c>
      <c r="AA1497" s="3" t="str">
        <f>IFERROR(VLOOKUP($C1497*1,Lookups!$H:$N,3,FALSE),"")</f>
        <v>Sales</v>
      </c>
      <c r="AB1497" s="3" t="str">
        <f>IFERROR(VLOOKUP($C1497*1,Lookups!$H:$N,4,FALSE),"")</f>
        <v>Dinner</v>
      </c>
      <c r="AC1497" s="3" t="str">
        <f>IFERROR(VLOOKUP($C1497*1,Lookups!$H:$N,5,FALSE),"")</f>
        <v>Private</v>
      </c>
      <c r="AD1497" s="3" t="str">
        <f>IFERROR(VLOOKUP($C1497*1,Lookups!$H:$N,6,FALSE),"")</f>
        <v>Bev</v>
      </c>
      <c r="AE1497" s="3" t="str">
        <f>IFERROR(VLOOKUP($C1497*1,Lookups!$H:$N,7,FALSE),"")</f>
        <v>Beer</v>
      </c>
      <c r="AF1497" s="3" t="str">
        <f>VLOOKUP(B1497*1,Stores!$A:$C,3,FALSE)</f>
        <v>DFG</v>
      </c>
    </row>
    <row r="1498" spans="1:32">
      <c r="A1498" s="3" t="s">
        <v>917</v>
      </c>
      <c r="B1498" s="3" t="s">
        <v>951</v>
      </c>
      <c r="C1498" s="3">
        <v>999251</v>
      </c>
      <c r="D1498" s="3" t="s">
        <v>918</v>
      </c>
      <c r="E1498" s="3" t="s">
        <v>633</v>
      </c>
      <c r="F1498" s="3">
        <v>2016</v>
      </c>
      <c r="G1498" s="164">
        <v>0</v>
      </c>
      <c r="H1498" s="3">
        <v>10.709999999999999</v>
      </c>
      <c r="I1498" s="3">
        <v>73.205999999999989</v>
      </c>
      <c r="J1498" s="3">
        <v>0</v>
      </c>
      <c r="K1498" s="3">
        <v>71.840999999999994</v>
      </c>
      <c r="L1498" s="3">
        <v>17.443999999999999</v>
      </c>
      <c r="M1498" s="3">
        <v>108.76600000000001</v>
      </c>
      <c r="N1498" s="3">
        <v>135.68100000000001</v>
      </c>
      <c r="O1498" s="3">
        <v>58.421999999999997</v>
      </c>
      <c r="P1498" s="3">
        <v>98.279999999999987</v>
      </c>
      <c r="Q1498" s="3">
        <v>98.416499999999999</v>
      </c>
      <c r="R1498" s="3">
        <v>293.82849999999996</v>
      </c>
      <c r="S1498" s="3">
        <v>58.393999999999991</v>
      </c>
      <c r="T1498" s="3">
        <v>177.96429000000001</v>
      </c>
      <c r="U1498" s="3">
        <v>1202.9532899999999</v>
      </c>
      <c r="V1498" s="163">
        <f ca="1">SUM(INDIRECT(Inputs!$C$11&amp;ROW()&amp;":"&amp;Inputs!$C$12&amp;ROW()))</f>
        <v>98.416499999999999</v>
      </c>
      <c r="W1498" s="163">
        <f ca="1">SUM(INDIRECT(Inputs!$C$13&amp;ROW()&amp;":"&amp;Inputs!$C$14&amp;ROW()))</f>
        <v>672.76650000000006</v>
      </c>
      <c r="X1498" s="3" t="str">
        <f>IF(COUNTIFS(Lookups!$A:$A,C1498)=1,"Gross Sales","")</f>
        <v/>
      </c>
      <c r="Y1498" s="3" t="str">
        <f>IF(COUNTIFS(Lookups!$D:$D,C1498)=1,"Bar Sales","")</f>
        <v/>
      </c>
      <c r="Z1498" s="3" t="str">
        <f>IFERROR(VLOOKUP(C1498*1,Lookups!$D:$F,3,FALSE),"")</f>
        <v/>
      </c>
      <c r="AA1498" s="3" t="str">
        <f>IFERROR(VLOOKUP($C1498*1,Lookups!$H:$N,3,FALSE),"")</f>
        <v>Sales</v>
      </c>
      <c r="AB1498" s="3" t="str">
        <f>IFERROR(VLOOKUP($C1498*1,Lookups!$H:$N,4,FALSE),"")</f>
        <v>Dinner</v>
      </c>
      <c r="AC1498" s="3" t="str">
        <f>IFERROR(VLOOKUP($C1498*1,Lookups!$H:$N,5,FALSE),"")</f>
        <v>Private</v>
      </c>
      <c r="AD1498" s="3" t="str">
        <f>IFERROR(VLOOKUP($C1498*1,Lookups!$H:$N,6,FALSE),"")</f>
        <v>Bev</v>
      </c>
      <c r="AE1498" s="3" t="str">
        <f>IFERROR(VLOOKUP($C1498*1,Lookups!$H:$N,7,FALSE),"")</f>
        <v>Beer</v>
      </c>
      <c r="AF1498" s="3" t="str">
        <f>VLOOKUP(B1498*1,Stores!$A:$C,3,FALSE)</f>
        <v>DFG</v>
      </c>
    </row>
    <row r="1499" spans="1:32">
      <c r="A1499" s="3" t="s">
        <v>917</v>
      </c>
      <c r="B1499" s="3" t="s">
        <v>952</v>
      </c>
      <c r="C1499" s="3">
        <v>999251</v>
      </c>
      <c r="D1499" s="3" t="s">
        <v>918</v>
      </c>
      <c r="E1499" s="3" t="s">
        <v>633</v>
      </c>
      <c r="F1499" s="3">
        <v>2016</v>
      </c>
      <c r="G1499" s="164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40.42499999999999</v>
      </c>
      <c r="R1499" s="3">
        <v>27.845999999999997</v>
      </c>
      <c r="S1499" s="3">
        <v>164.0275</v>
      </c>
      <c r="T1499" s="3">
        <v>160.63249999999999</v>
      </c>
      <c r="U1499" s="3">
        <v>392.93099999999998</v>
      </c>
      <c r="V1499" s="163">
        <f ca="1">SUM(INDIRECT(Inputs!$C$11&amp;ROW()&amp;":"&amp;Inputs!$C$12&amp;ROW()))</f>
        <v>40.42499999999999</v>
      </c>
      <c r="W1499" s="163">
        <f ca="1">SUM(INDIRECT(Inputs!$C$13&amp;ROW()&amp;":"&amp;Inputs!$C$14&amp;ROW()))</f>
        <v>40.42499999999999</v>
      </c>
      <c r="X1499" s="3" t="str">
        <f>IF(COUNTIFS(Lookups!$A:$A,C1499)=1,"Gross Sales","")</f>
        <v/>
      </c>
      <c r="Y1499" s="3" t="str">
        <f>IF(COUNTIFS(Lookups!$D:$D,C1499)=1,"Bar Sales","")</f>
        <v/>
      </c>
      <c r="Z1499" s="3" t="str">
        <f>IFERROR(VLOOKUP(C1499*1,Lookups!$D:$F,3,FALSE),"")</f>
        <v/>
      </c>
      <c r="AA1499" s="3" t="str">
        <f>IFERROR(VLOOKUP($C1499*1,Lookups!$H:$N,3,FALSE),"")</f>
        <v>Sales</v>
      </c>
      <c r="AB1499" s="3" t="str">
        <f>IFERROR(VLOOKUP($C1499*1,Lookups!$H:$N,4,FALSE),"")</f>
        <v>Dinner</v>
      </c>
      <c r="AC1499" s="3" t="str">
        <f>IFERROR(VLOOKUP($C1499*1,Lookups!$H:$N,5,FALSE),"")</f>
        <v>Private</v>
      </c>
      <c r="AD1499" s="3" t="str">
        <f>IFERROR(VLOOKUP($C1499*1,Lookups!$H:$N,6,FALSE),"")</f>
        <v>Bev</v>
      </c>
      <c r="AE1499" s="3" t="str">
        <f>IFERROR(VLOOKUP($C1499*1,Lookups!$H:$N,7,FALSE),"")</f>
        <v>Beer</v>
      </c>
      <c r="AF1499" s="3" t="str">
        <f>VLOOKUP(B1499*1,Stores!$A:$C,3,FALSE)</f>
        <v>DFG</v>
      </c>
    </row>
    <row r="1500" spans="1:32">
      <c r="A1500" s="3" t="s">
        <v>917</v>
      </c>
      <c r="B1500" s="3" t="s">
        <v>953</v>
      </c>
      <c r="C1500" s="3">
        <v>999251</v>
      </c>
      <c r="D1500" s="3" t="s">
        <v>918</v>
      </c>
      <c r="E1500" s="3" t="s">
        <v>633</v>
      </c>
      <c r="F1500" s="3">
        <v>2016</v>
      </c>
      <c r="G1500" s="164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-6.7094999999999994</v>
      </c>
      <c r="T1500" s="3">
        <v>197.92499999999998</v>
      </c>
      <c r="U1500" s="3">
        <v>191.21549999999999</v>
      </c>
      <c r="V1500" s="163">
        <f ca="1">SUM(INDIRECT(Inputs!$C$11&amp;ROW()&amp;":"&amp;Inputs!$C$12&amp;ROW()))</f>
        <v>0</v>
      </c>
      <c r="W1500" s="163">
        <f ca="1">SUM(INDIRECT(Inputs!$C$13&amp;ROW()&amp;":"&amp;Inputs!$C$14&amp;ROW()))</f>
        <v>0</v>
      </c>
      <c r="X1500" s="3" t="str">
        <f>IF(COUNTIFS(Lookups!$A:$A,C1500)=1,"Gross Sales","")</f>
        <v/>
      </c>
      <c r="Y1500" s="3" t="str">
        <f>IF(COUNTIFS(Lookups!$D:$D,C1500)=1,"Bar Sales","")</f>
        <v/>
      </c>
      <c r="Z1500" s="3" t="str">
        <f>IFERROR(VLOOKUP(C1500*1,Lookups!$D:$F,3,FALSE),"")</f>
        <v/>
      </c>
      <c r="AA1500" s="3" t="str">
        <f>IFERROR(VLOOKUP($C1500*1,Lookups!$H:$N,3,FALSE),"")</f>
        <v>Sales</v>
      </c>
      <c r="AB1500" s="3" t="str">
        <f>IFERROR(VLOOKUP($C1500*1,Lookups!$H:$N,4,FALSE),"")</f>
        <v>Dinner</v>
      </c>
      <c r="AC1500" s="3" t="str">
        <f>IFERROR(VLOOKUP($C1500*1,Lookups!$H:$N,5,FALSE),"")</f>
        <v>Private</v>
      </c>
      <c r="AD1500" s="3" t="str">
        <f>IFERROR(VLOOKUP($C1500*1,Lookups!$H:$N,6,FALSE),"")</f>
        <v>Bev</v>
      </c>
      <c r="AE1500" s="3" t="str">
        <f>IFERROR(VLOOKUP($C1500*1,Lookups!$H:$N,7,FALSE),"")</f>
        <v>Beer</v>
      </c>
      <c r="AF1500" s="3" t="str">
        <f>VLOOKUP(B1500*1,Stores!$A:$C,3,FALSE)</f>
        <v>DFG</v>
      </c>
    </row>
    <row r="1501" spans="1:32">
      <c r="A1501" s="3" t="s">
        <v>917</v>
      </c>
      <c r="B1501" s="3" t="s">
        <v>919</v>
      </c>
      <c r="C1501" s="3">
        <v>999252</v>
      </c>
      <c r="D1501" s="3" t="s">
        <v>918</v>
      </c>
      <c r="E1501" s="3" t="s">
        <v>637</v>
      </c>
      <c r="F1501" s="3">
        <v>2016</v>
      </c>
      <c r="G1501" s="164">
        <v>0</v>
      </c>
      <c r="H1501" s="3">
        <v>0</v>
      </c>
      <c r="I1501" s="3">
        <v>21.935200000000002</v>
      </c>
      <c r="J1501" s="3">
        <v>0</v>
      </c>
      <c r="K1501" s="3">
        <v>15.453619999999999</v>
      </c>
      <c r="L1501" s="3">
        <v>6.7927999999999997</v>
      </c>
      <c r="M1501" s="3">
        <v>0</v>
      </c>
      <c r="N1501" s="3">
        <v>0</v>
      </c>
      <c r="O1501" s="3">
        <v>7.5196799999999993</v>
      </c>
      <c r="P1501" s="3">
        <v>44.35479999999999</v>
      </c>
      <c r="Q1501" s="3">
        <v>0</v>
      </c>
      <c r="R1501" s="3">
        <v>0</v>
      </c>
      <c r="S1501" s="3">
        <v>0</v>
      </c>
      <c r="T1501" s="3">
        <v>0</v>
      </c>
      <c r="U1501" s="3">
        <v>96.056099999999986</v>
      </c>
      <c r="V1501" s="163">
        <f ca="1">SUM(INDIRECT(Inputs!$C$11&amp;ROW()&amp;":"&amp;Inputs!$C$12&amp;ROW()))</f>
        <v>0</v>
      </c>
      <c r="W1501" s="163">
        <f ca="1">SUM(INDIRECT(Inputs!$C$13&amp;ROW()&amp;":"&amp;Inputs!$C$14&amp;ROW()))</f>
        <v>96.056099999999986</v>
      </c>
      <c r="X1501" s="3" t="str">
        <f>IF(COUNTIFS(Lookups!$A:$A,C1501)=1,"Gross Sales","")</f>
        <v/>
      </c>
      <c r="Y1501" s="3" t="str">
        <f>IF(COUNTIFS(Lookups!$D:$D,C1501)=1,"Bar Sales","")</f>
        <v/>
      </c>
      <c r="Z1501" s="3" t="str">
        <f>IFERROR(VLOOKUP(C1501*1,Lookups!$D:$F,3,FALSE),"")</f>
        <v/>
      </c>
      <c r="AA1501" s="3" t="str">
        <f>IFERROR(VLOOKUP($C1501*1,Lookups!$H:$N,3,FALSE),"")</f>
        <v>Sales</v>
      </c>
      <c r="AB1501" s="3" t="str">
        <f>IFERROR(VLOOKUP($C1501*1,Lookups!$H:$N,4,FALSE),"")</f>
        <v>Lunch</v>
      </c>
      <c r="AC1501" s="3" t="str">
        <f>IFERROR(VLOOKUP($C1501*1,Lookups!$H:$N,5,FALSE),"")</f>
        <v>Bar</v>
      </c>
      <c r="AD1501" s="3" t="str">
        <f>IFERROR(VLOOKUP($C1501*1,Lookups!$H:$N,6,FALSE),"")</f>
        <v>Bev</v>
      </c>
      <c r="AE1501" s="3" t="str">
        <f>IFERROR(VLOOKUP($C1501*1,Lookups!$H:$N,7,FALSE),"")</f>
        <v>Beer</v>
      </c>
      <c r="AF1501" s="3" t="str">
        <f>VLOOKUP(B1501*1,Stores!$A:$C,3,FALSE)</f>
        <v>DFDE</v>
      </c>
    </row>
    <row r="1502" spans="1:32">
      <c r="A1502" s="3" t="s">
        <v>917</v>
      </c>
      <c r="B1502" s="3" t="s">
        <v>920</v>
      </c>
      <c r="C1502" s="3">
        <v>999252</v>
      </c>
      <c r="D1502" s="3" t="s">
        <v>918</v>
      </c>
      <c r="E1502" s="3" t="s">
        <v>637</v>
      </c>
      <c r="F1502" s="3">
        <v>2016</v>
      </c>
      <c r="G1502" s="164">
        <v>0</v>
      </c>
      <c r="H1502" s="3">
        <v>35.846649999999997</v>
      </c>
      <c r="I1502" s="3">
        <v>13.115899999999998</v>
      </c>
      <c r="J1502" s="3">
        <v>-13.370629999999998</v>
      </c>
      <c r="K1502" s="3">
        <v>24.035200000000003</v>
      </c>
      <c r="L1502" s="3">
        <v>2.1168</v>
      </c>
      <c r="M1502" s="3">
        <v>-12.3284</v>
      </c>
      <c r="N1502" s="3">
        <v>0</v>
      </c>
      <c r="O1502" s="3">
        <v>40.102509999999995</v>
      </c>
      <c r="P1502" s="3">
        <v>-11.884599999999999</v>
      </c>
      <c r="Q1502" s="3">
        <v>0</v>
      </c>
      <c r="R1502" s="3">
        <v>0</v>
      </c>
      <c r="S1502" s="3">
        <v>61.337639999999993</v>
      </c>
      <c r="T1502" s="3">
        <v>74.058599999999984</v>
      </c>
      <c r="U1502" s="3">
        <v>213.02966999999995</v>
      </c>
      <c r="V1502" s="163">
        <f ca="1">SUM(INDIRECT(Inputs!$C$11&amp;ROW()&amp;":"&amp;Inputs!$C$12&amp;ROW()))</f>
        <v>0</v>
      </c>
      <c r="W1502" s="163">
        <f ca="1">SUM(INDIRECT(Inputs!$C$13&amp;ROW()&amp;":"&amp;Inputs!$C$14&amp;ROW()))</f>
        <v>77.633429999999976</v>
      </c>
      <c r="X1502" s="3" t="str">
        <f>IF(COUNTIFS(Lookups!$A:$A,C1502)=1,"Gross Sales","")</f>
        <v/>
      </c>
      <c r="Y1502" s="3" t="str">
        <f>IF(COUNTIFS(Lookups!$D:$D,C1502)=1,"Bar Sales","")</f>
        <v/>
      </c>
      <c r="Z1502" s="3" t="str">
        <f>IFERROR(VLOOKUP(C1502*1,Lookups!$D:$F,3,FALSE),"")</f>
        <v/>
      </c>
      <c r="AA1502" s="3" t="str">
        <f>IFERROR(VLOOKUP($C1502*1,Lookups!$H:$N,3,FALSE),"")</f>
        <v>Sales</v>
      </c>
      <c r="AB1502" s="3" t="str">
        <f>IFERROR(VLOOKUP($C1502*1,Lookups!$H:$N,4,FALSE),"")</f>
        <v>Lunch</v>
      </c>
      <c r="AC1502" s="3" t="str">
        <f>IFERROR(VLOOKUP($C1502*1,Lookups!$H:$N,5,FALSE),"")</f>
        <v>Bar</v>
      </c>
      <c r="AD1502" s="3" t="str">
        <f>IFERROR(VLOOKUP($C1502*1,Lookups!$H:$N,6,FALSE),"")</f>
        <v>Bev</v>
      </c>
      <c r="AE1502" s="3" t="str">
        <f>IFERROR(VLOOKUP($C1502*1,Lookups!$H:$N,7,FALSE),"")</f>
        <v>Beer</v>
      </c>
      <c r="AF1502" s="3" t="str">
        <f>VLOOKUP(B1502*1,Stores!$A:$C,3,FALSE)</f>
        <v>DFDE</v>
      </c>
    </row>
    <row r="1503" spans="1:32">
      <c r="A1503" s="3" t="s">
        <v>917</v>
      </c>
      <c r="B1503" s="3" t="s">
        <v>921</v>
      </c>
      <c r="C1503" s="3">
        <v>999252</v>
      </c>
      <c r="D1503" s="3" t="s">
        <v>918</v>
      </c>
      <c r="E1503" s="3" t="s">
        <v>637</v>
      </c>
      <c r="F1503" s="3">
        <v>2016</v>
      </c>
      <c r="G1503" s="164">
        <v>0</v>
      </c>
      <c r="H1503" s="3">
        <v>520.625</v>
      </c>
      <c r="I1503" s="3">
        <v>542.27250000000004</v>
      </c>
      <c r="J1503" s="3">
        <v>548.08109999999988</v>
      </c>
      <c r="K1503" s="3">
        <v>486.33480000000003</v>
      </c>
      <c r="L1503" s="3">
        <v>528.79750000000001</v>
      </c>
      <c r="M1503" s="3">
        <v>318.37049999999999</v>
      </c>
      <c r="N1503" s="3">
        <v>421.74649999999991</v>
      </c>
      <c r="O1503" s="3">
        <v>387.42340000000002</v>
      </c>
      <c r="P1503" s="3">
        <v>326.32025999999996</v>
      </c>
      <c r="Q1503" s="3">
        <v>286.78600999999998</v>
      </c>
      <c r="R1503" s="3">
        <v>341.06694999999996</v>
      </c>
      <c r="S1503" s="3">
        <v>567.10079999999994</v>
      </c>
      <c r="T1503" s="3">
        <v>1002.2081999999999</v>
      </c>
      <c r="U1503" s="3">
        <v>6277.1335200000003</v>
      </c>
      <c r="V1503" s="163">
        <f ca="1">SUM(INDIRECT(Inputs!$C$11&amp;ROW()&amp;":"&amp;Inputs!$C$12&amp;ROW()))</f>
        <v>286.78600999999998</v>
      </c>
      <c r="W1503" s="163">
        <f ca="1">SUM(INDIRECT(Inputs!$C$13&amp;ROW()&amp;":"&amp;Inputs!$C$14&amp;ROW()))</f>
        <v>4366.7575699999998</v>
      </c>
      <c r="X1503" s="3" t="str">
        <f>IF(COUNTIFS(Lookups!$A:$A,C1503)=1,"Gross Sales","")</f>
        <v/>
      </c>
      <c r="Y1503" s="3" t="str">
        <f>IF(COUNTIFS(Lookups!$D:$D,C1503)=1,"Bar Sales","")</f>
        <v/>
      </c>
      <c r="Z1503" s="3" t="str">
        <f>IFERROR(VLOOKUP(C1503*1,Lookups!$D:$F,3,FALSE),"")</f>
        <v/>
      </c>
      <c r="AA1503" s="3" t="str">
        <f>IFERROR(VLOOKUP($C1503*1,Lookups!$H:$N,3,FALSE),"")</f>
        <v>Sales</v>
      </c>
      <c r="AB1503" s="3" t="str">
        <f>IFERROR(VLOOKUP($C1503*1,Lookups!$H:$N,4,FALSE),"")</f>
        <v>Lunch</v>
      </c>
      <c r="AC1503" s="3" t="str">
        <f>IFERROR(VLOOKUP($C1503*1,Lookups!$H:$N,5,FALSE),"")</f>
        <v>Bar</v>
      </c>
      <c r="AD1503" s="3" t="str">
        <f>IFERROR(VLOOKUP($C1503*1,Lookups!$H:$N,6,FALSE),"")</f>
        <v>Bev</v>
      </c>
      <c r="AE1503" s="3" t="str">
        <f>IFERROR(VLOOKUP($C1503*1,Lookups!$H:$N,7,FALSE),"")</f>
        <v>Beer</v>
      </c>
      <c r="AF1503" s="3" t="str">
        <f>VLOOKUP(B1503*1,Stores!$A:$C,3,FALSE)</f>
        <v>DFDE</v>
      </c>
    </row>
    <row r="1504" spans="1:32">
      <c r="A1504" s="3" t="s">
        <v>917</v>
      </c>
      <c r="B1504" s="3" t="s">
        <v>922</v>
      </c>
      <c r="C1504" s="3">
        <v>999252</v>
      </c>
      <c r="D1504" s="3" t="s">
        <v>918</v>
      </c>
      <c r="E1504" s="3" t="s">
        <v>637</v>
      </c>
      <c r="F1504" s="3">
        <v>2016</v>
      </c>
      <c r="G1504" s="164">
        <v>0</v>
      </c>
      <c r="H1504" s="3">
        <v>0.22399999999999998</v>
      </c>
      <c r="I1504" s="3">
        <v>29.945999999999998</v>
      </c>
      <c r="J1504" s="3">
        <v>0</v>
      </c>
      <c r="K1504" s="3">
        <v>37.880499999999998</v>
      </c>
      <c r="L1504" s="3">
        <v>25.9</v>
      </c>
      <c r="M1504" s="3">
        <v>0</v>
      </c>
      <c r="N1504" s="3">
        <v>0</v>
      </c>
      <c r="O1504" s="3">
        <v>38.345999999999997</v>
      </c>
      <c r="P1504" s="3">
        <v>0</v>
      </c>
      <c r="Q1504" s="3">
        <v>0</v>
      </c>
      <c r="R1504" s="3">
        <v>-7.1049999999999986</v>
      </c>
      <c r="S1504" s="3">
        <v>18.815999999999999</v>
      </c>
      <c r="T1504" s="3">
        <v>-5.2639999999999993</v>
      </c>
      <c r="U1504" s="3">
        <v>138.74349999999998</v>
      </c>
      <c r="V1504" s="163">
        <f ca="1">SUM(INDIRECT(Inputs!$C$11&amp;ROW()&amp;":"&amp;Inputs!$C$12&amp;ROW()))</f>
        <v>0</v>
      </c>
      <c r="W1504" s="163">
        <f ca="1">SUM(INDIRECT(Inputs!$C$13&amp;ROW()&amp;":"&amp;Inputs!$C$14&amp;ROW()))</f>
        <v>132.29650000000001</v>
      </c>
      <c r="X1504" s="3" t="str">
        <f>IF(COUNTIFS(Lookups!$A:$A,C1504)=1,"Gross Sales","")</f>
        <v/>
      </c>
      <c r="Y1504" s="3" t="str">
        <f>IF(COUNTIFS(Lookups!$D:$D,C1504)=1,"Bar Sales","")</f>
        <v/>
      </c>
      <c r="Z1504" s="3" t="str">
        <f>IFERROR(VLOOKUP(C1504*1,Lookups!$D:$F,3,FALSE),"")</f>
        <v/>
      </c>
      <c r="AA1504" s="3" t="str">
        <f>IFERROR(VLOOKUP($C1504*1,Lookups!$H:$N,3,FALSE),"")</f>
        <v>Sales</v>
      </c>
      <c r="AB1504" s="3" t="str">
        <f>IFERROR(VLOOKUP($C1504*1,Lookups!$H:$N,4,FALSE),"")</f>
        <v>Lunch</v>
      </c>
      <c r="AC1504" s="3" t="str">
        <f>IFERROR(VLOOKUP($C1504*1,Lookups!$H:$N,5,FALSE),"")</f>
        <v>Bar</v>
      </c>
      <c r="AD1504" s="3" t="str">
        <f>IFERROR(VLOOKUP($C1504*1,Lookups!$H:$N,6,FALSE),"")</f>
        <v>Bev</v>
      </c>
      <c r="AE1504" s="3" t="str">
        <f>IFERROR(VLOOKUP($C1504*1,Lookups!$H:$N,7,FALSE),"")</f>
        <v>Beer</v>
      </c>
      <c r="AF1504" s="3" t="str">
        <f>VLOOKUP(B1504*1,Stores!$A:$C,3,FALSE)</f>
        <v>DFDE</v>
      </c>
    </row>
    <row r="1505" spans="1:32">
      <c r="A1505" s="3" t="s">
        <v>917</v>
      </c>
      <c r="B1505" s="3" t="s">
        <v>923</v>
      </c>
      <c r="C1505" s="3">
        <v>999252</v>
      </c>
      <c r="D1505" s="3" t="s">
        <v>918</v>
      </c>
      <c r="E1505" s="3" t="s">
        <v>637</v>
      </c>
      <c r="F1505" s="3">
        <v>2016</v>
      </c>
      <c r="G1505" s="164">
        <v>0</v>
      </c>
      <c r="H1505" s="3">
        <v>124.67119000000001</v>
      </c>
      <c r="I1505" s="3">
        <v>173.3655</v>
      </c>
      <c r="J1505" s="3">
        <v>279.01747999999998</v>
      </c>
      <c r="K1505" s="3">
        <v>177.48359999999997</v>
      </c>
      <c r="L1505" s="3">
        <v>250.73054999999997</v>
      </c>
      <c r="M1505" s="3">
        <v>121.18337</v>
      </c>
      <c r="N1505" s="3">
        <v>152.36479999999997</v>
      </c>
      <c r="O1505" s="3">
        <v>155.58375000000001</v>
      </c>
      <c r="P1505" s="3">
        <v>253.92605</v>
      </c>
      <c r="Q1505" s="3">
        <v>266.45709999999997</v>
      </c>
      <c r="R1505" s="3">
        <v>195.70572000000001</v>
      </c>
      <c r="S1505" s="3">
        <v>151.59325999999999</v>
      </c>
      <c r="T1505" s="3">
        <v>314.12037999999995</v>
      </c>
      <c r="U1505" s="3">
        <v>2616.2027499999999</v>
      </c>
      <c r="V1505" s="163">
        <f ca="1">SUM(INDIRECT(Inputs!$C$11&amp;ROW()&amp;":"&amp;Inputs!$C$12&amp;ROW()))</f>
        <v>266.45709999999997</v>
      </c>
      <c r="W1505" s="163">
        <f ca="1">SUM(INDIRECT(Inputs!$C$13&amp;ROW()&amp;":"&amp;Inputs!$C$14&amp;ROW()))</f>
        <v>1954.7833900000001</v>
      </c>
      <c r="X1505" s="3" t="str">
        <f>IF(COUNTIFS(Lookups!$A:$A,C1505)=1,"Gross Sales","")</f>
        <v/>
      </c>
      <c r="Y1505" s="3" t="str">
        <f>IF(COUNTIFS(Lookups!$D:$D,C1505)=1,"Bar Sales","")</f>
        <v/>
      </c>
      <c r="Z1505" s="3" t="str">
        <f>IFERROR(VLOOKUP(C1505*1,Lookups!$D:$F,3,FALSE),"")</f>
        <v/>
      </c>
      <c r="AA1505" s="3" t="str">
        <f>IFERROR(VLOOKUP($C1505*1,Lookups!$H:$N,3,FALSE),"")</f>
        <v>Sales</v>
      </c>
      <c r="AB1505" s="3" t="str">
        <f>IFERROR(VLOOKUP($C1505*1,Lookups!$H:$N,4,FALSE),"")</f>
        <v>Lunch</v>
      </c>
      <c r="AC1505" s="3" t="str">
        <f>IFERROR(VLOOKUP($C1505*1,Lookups!$H:$N,5,FALSE),"")</f>
        <v>Bar</v>
      </c>
      <c r="AD1505" s="3" t="str">
        <f>IFERROR(VLOOKUP($C1505*1,Lookups!$H:$N,6,FALSE),"")</f>
        <v>Bev</v>
      </c>
      <c r="AE1505" s="3" t="str">
        <f>IFERROR(VLOOKUP($C1505*1,Lookups!$H:$N,7,FALSE),"")</f>
        <v>Beer</v>
      </c>
      <c r="AF1505" s="3" t="str">
        <f>VLOOKUP(B1505*1,Stores!$A:$C,3,FALSE)</f>
        <v>DFDE</v>
      </c>
    </row>
    <row r="1506" spans="1:32">
      <c r="A1506" s="3" t="s">
        <v>917</v>
      </c>
      <c r="B1506" s="3" t="s">
        <v>924</v>
      </c>
      <c r="C1506" s="3">
        <v>999252</v>
      </c>
      <c r="D1506" s="3" t="s">
        <v>918</v>
      </c>
      <c r="E1506" s="3" t="s">
        <v>637</v>
      </c>
      <c r="F1506" s="3">
        <v>2016</v>
      </c>
      <c r="G1506" s="164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36.034320000000001</v>
      </c>
      <c r="Q1506" s="3">
        <v>209.15523999999999</v>
      </c>
      <c r="R1506" s="3">
        <v>164.96717999999998</v>
      </c>
      <c r="S1506" s="3">
        <v>212.19869999999995</v>
      </c>
      <c r="T1506" s="3">
        <v>254.37957999999998</v>
      </c>
      <c r="U1506" s="3">
        <v>876.73501999999985</v>
      </c>
      <c r="V1506" s="163">
        <f ca="1">SUM(INDIRECT(Inputs!$C$11&amp;ROW()&amp;":"&amp;Inputs!$C$12&amp;ROW()))</f>
        <v>209.15523999999999</v>
      </c>
      <c r="W1506" s="163">
        <f ca="1">SUM(INDIRECT(Inputs!$C$13&amp;ROW()&amp;":"&amp;Inputs!$C$14&amp;ROW()))</f>
        <v>245.18956</v>
      </c>
      <c r="X1506" s="3" t="str">
        <f>IF(COUNTIFS(Lookups!$A:$A,C1506)=1,"Gross Sales","")</f>
        <v/>
      </c>
      <c r="Y1506" s="3" t="str">
        <f>IF(COUNTIFS(Lookups!$D:$D,C1506)=1,"Bar Sales","")</f>
        <v/>
      </c>
      <c r="Z1506" s="3" t="str">
        <f>IFERROR(VLOOKUP(C1506*1,Lookups!$D:$F,3,FALSE),"")</f>
        <v/>
      </c>
      <c r="AA1506" s="3" t="str">
        <f>IFERROR(VLOOKUP($C1506*1,Lookups!$H:$N,3,FALSE),"")</f>
        <v>Sales</v>
      </c>
      <c r="AB1506" s="3" t="str">
        <f>IFERROR(VLOOKUP($C1506*1,Lookups!$H:$N,4,FALSE),"")</f>
        <v>Lunch</v>
      </c>
      <c r="AC1506" s="3" t="str">
        <f>IFERROR(VLOOKUP($C1506*1,Lookups!$H:$N,5,FALSE),"")</f>
        <v>Bar</v>
      </c>
      <c r="AD1506" s="3" t="str">
        <f>IFERROR(VLOOKUP($C1506*1,Lookups!$H:$N,6,FALSE),"")</f>
        <v>Bev</v>
      </c>
      <c r="AE1506" s="3" t="str">
        <f>IFERROR(VLOOKUP($C1506*1,Lookups!$H:$N,7,FALSE),"")</f>
        <v>Beer</v>
      </c>
      <c r="AF1506" s="3" t="str">
        <f>VLOOKUP(B1506*1,Stores!$A:$C,3,FALSE)</f>
        <v>DFDE</v>
      </c>
    </row>
    <row r="1507" spans="1:32">
      <c r="A1507" s="3" t="s">
        <v>917</v>
      </c>
      <c r="B1507" s="3" t="s">
        <v>925</v>
      </c>
      <c r="C1507" s="3">
        <v>999252</v>
      </c>
      <c r="D1507" s="3" t="s">
        <v>918</v>
      </c>
      <c r="E1507" s="3" t="s">
        <v>637</v>
      </c>
      <c r="F1507" s="3">
        <v>2016</v>
      </c>
      <c r="G1507" s="164">
        <v>0</v>
      </c>
      <c r="H1507" s="3">
        <v>57.966999999999999</v>
      </c>
      <c r="I1507" s="3">
        <v>20.663999999999998</v>
      </c>
      <c r="J1507" s="3">
        <v>32.448499999999996</v>
      </c>
      <c r="K1507" s="3">
        <v>3.2724999999999995</v>
      </c>
      <c r="L1507" s="3">
        <v>4.0495000000000001</v>
      </c>
      <c r="M1507" s="3">
        <v>-2.9889999999999994</v>
      </c>
      <c r="N1507" s="3">
        <v>7.9379999999999997</v>
      </c>
      <c r="O1507" s="3">
        <v>0</v>
      </c>
      <c r="P1507" s="3">
        <v>4.1649999999999991</v>
      </c>
      <c r="Q1507" s="3">
        <v>0</v>
      </c>
      <c r="R1507" s="3">
        <v>-3.3879999999999999</v>
      </c>
      <c r="S1507" s="3">
        <v>10.507</v>
      </c>
      <c r="T1507" s="3">
        <v>4.3119999999999994</v>
      </c>
      <c r="U1507" s="3">
        <v>138.94649999999999</v>
      </c>
      <c r="V1507" s="163">
        <f ca="1">SUM(INDIRECT(Inputs!$C$11&amp;ROW()&amp;":"&amp;Inputs!$C$12&amp;ROW()))</f>
        <v>0</v>
      </c>
      <c r="W1507" s="163">
        <f ca="1">SUM(INDIRECT(Inputs!$C$13&amp;ROW()&amp;":"&amp;Inputs!$C$14&amp;ROW()))</f>
        <v>127.51549999999997</v>
      </c>
      <c r="X1507" s="3" t="str">
        <f>IF(COUNTIFS(Lookups!$A:$A,C1507)=1,"Gross Sales","")</f>
        <v/>
      </c>
      <c r="Y1507" s="3" t="str">
        <f>IF(COUNTIFS(Lookups!$D:$D,C1507)=1,"Bar Sales","")</f>
        <v/>
      </c>
      <c r="Z1507" s="3" t="str">
        <f>IFERROR(VLOOKUP(C1507*1,Lookups!$D:$F,3,FALSE),"")</f>
        <v/>
      </c>
      <c r="AA1507" s="3" t="str">
        <f>IFERROR(VLOOKUP($C1507*1,Lookups!$H:$N,3,FALSE),"")</f>
        <v>Sales</v>
      </c>
      <c r="AB1507" s="3" t="str">
        <f>IFERROR(VLOOKUP($C1507*1,Lookups!$H:$N,4,FALSE),"")</f>
        <v>Lunch</v>
      </c>
      <c r="AC1507" s="3" t="str">
        <f>IFERROR(VLOOKUP($C1507*1,Lookups!$H:$N,5,FALSE),"")</f>
        <v>Bar</v>
      </c>
      <c r="AD1507" s="3" t="str">
        <f>IFERROR(VLOOKUP($C1507*1,Lookups!$H:$N,6,FALSE),"")</f>
        <v>Bev</v>
      </c>
      <c r="AE1507" s="3" t="str">
        <f>IFERROR(VLOOKUP($C1507*1,Lookups!$H:$N,7,FALSE),"")</f>
        <v>Beer</v>
      </c>
      <c r="AF1507" s="3" t="str">
        <f>VLOOKUP(B1507*1,Stores!$A:$C,3,FALSE)</f>
        <v>DFDE</v>
      </c>
    </row>
    <row r="1508" spans="1:32">
      <c r="A1508" s="3" t="s">
        <v>917</v>
      </c>
      <c r="B1508" s="3" t="s">
        <v>926</v>
      </c>
      <c r="C1508" s="3">
        <v>999252</v>
      </c>
      <c r="D1508" s="3" t="s">
        <v>918</v>
      </c>
      <c r="E1508" s="3" t="s">
        <v>637</v>
      </c>
      <c r="F1508" s="3">
        <v>2016</v>
      </c>
      <c r="G1508" s="164">
        <v>0</v>
      </c>
      <c r="H1508" s="3">
        <v>742.47249999999997</v>
      </c>
      <c r="I1508" s="3">
        <v>589.76750000000004</v>
      </c>
      <c r="J1508" s="3">
        <v>989.29599999999982</v>
      </c>
      <c r="K1508" s="3">
        <v>1215.72948</v>
      </c>
      <c r="L1508" s="3">
        <v>946.22849999999994</v>
      </c>
      <c r="M1508" s="3">
        <v>586.72403999999995</v>
      </c>
      <c r="N1508" s="3">
        <v>627.7109999999999</v>
      </c>
      <c r="O1508" s="3">
        <v>873.43997999999999</v>
      </c>
      <c r="P1508" s="3">
        <v>680.31599999999992</v>
      </c>
      <c r="Q1508" s="3">
        <v>1031.2749999999999</v>
      </c>
      <c r="R1508" s="3">
        <v>921.88599999999997</v>
      </c>
      <c r="S1508" s="3">
        <v>977.33999999999992</v>
      </c>
      <c r="T1508" s="3">
        <v>1452.8150000000001</v>
      </c>
      <c r="U1508" s="3">
        <v>11635.001000000002</v>
      </c>
      <c r="V1508" s="163">
        <f ca="1">SUM(INDIRECT(Inputs!$C$11&amp;ROW()&amp;":"&amp;Inputs!$C$12&amp;ROW()))</f>
        <v>1031.2749999999999</v>
      </c>
      <c r="W1508" s="163">
        <f ca="1">SUM(INDIRECT(Inputs!$C$13&amp;ROW()&amp;":"&amp;Inputs!$C$14&amp;ROW()))</f>
        <v>8282.9600000000009</v>
      </c>
      <c r="X1508" s="3" t="str">
        <f>IF(COUNTIFS(Lookups!$A:$A,C1508)=1,"Gross Sales","")</f>
        <v/>
      </c>
      <c r="Y1508" s="3" t="str">
        <f>IF(COUNTIFS(Lookups!$D:$D,C1508)=1,"Bar Sales","")</f>
        <v/>
      </c>
      <c r="Z1508" s="3" t="str">
        <f>IFERROR(VLOOKUP(C1508*1,Lookups!$D:$F,3,FALSE),"")</f>
        <v/>
      </c>
      <c r="AA1508" s="3" t="str">
        <f>IFERROR(VLOOKUP($C1508*1,Lookups!$H:$N,3,FALSE),"")</f>
        <v>Sales</v>
      </c>
      <c r="AB1508" s="3" t="str">
        <f>IFERROR(VLOOKUP($C1508*1,Lookups!$H:$N,4,FALSE),"")</f>
        <v>Lunch</v>
      </c>
      <c r="AC1508" s="3" t="str">
        <f>IFERROR(VLOOKUP($C1508*1,Lookups!$H:$N,5,FALSE),"")</f>
        <v>Bar</v>
      </c>
      <c r="AD1508" s="3" t="str">
        <f>IFERROR(VLOOKUP($C1508*1,Lookups!$H:$N,6,FALSE),"")</f>
        <v>Bev</v>
      </c>
      <c r="AE1508" s="3" t="str">
        <f>IFERROR(VLOOKUP($C1508*1,Lookups!$H:$N,7,FALSE),"")</f>
        <v>Beer</v>
      </c>
      <c r="AF1508" s="3" t="str">
        <f>VLOOKUP(B1508*1,Stores!$A:$C,3,FALSE)</f>
        <v>DFDE</v>
      </c>
    </row>
    <row r="1509" spans="1:32">
      <c r="A1509" s="3" t="s">
        <v>917</v>
      </c>
      <c r="B1509" s="3" t="s">
        <v>927</v>
      </c>
      <c r="C1509" s="3">
        <v>999252</v>
      </c>
      <c r="D1509" s="3" t="s">
        <v>918</v>
      </c>
      <c r="E1509" s="3" t="s">
        <v>637</v>
      </c>
      <c r="F1509" s="3">
        <v>2016</v>
      </c>
      <c r="G1509" s="164">
        <v>0</v>
      </c>
      <c r="H1509" s="3">
        <v>561.85849999999994</v>
      </c>
      <c r="I1509" s="3">
        <v>508.03199999999998</v>
      </c>
      <c r="J1509" s="3">
        <v>508.46250000000003</v>
      </c>
      <c r="K1509" s="3">
        <v>843.54199999999992</v>
      </c>
      <c r="L1509" s="3">
        <v>1106.2117499999999</v>
      </c>
      <c r="M1509" s="3">
        <v>939.8024999999999</v>
      </c>
      <c r="N1509" s="3">
        <v>499.76828999999998</v>
      </c>
      <c r="O1509" s="3">
        <v>393.04649999999998</v>
      </c>
      <c r="P1509" s="3">
        <v>462.66849999999999</v>
      </c>
      <c r="Q1509" s="3">
        <v>518.37974999999994</v>
      </c>
      <c r="R1509" s="3">
        <v>710.78174999999999</v>
      </c>
      <c r="S1509" s="3">
        <v>820.37199999999996</v>
      </c>
      <c r="T1509" s="3">
        <v>1874.6000000000001</v>
      </c>
      <c r="U1509" s="3">
        <v>9747.5260400000006</v>
      </c>
      <c r="V1509" s="163">
        <f ca="1">SUM(INDIRECT(Inputs!$C$11&amp;ROW()&amp;":"&amp;Inputs!$C$12&amp;ROW()))</f>
        <v>518.37974999999994</v>
      </c>
      <c r="W1509" s="163">
        <f ca="1">SUM(INDIRECT(Inputs!$C$13&amp;ROW()&amp;":"&amp;Inputs!$C$14&amp;ROW()))</f>
        <v>6341.7722899999999</v>
      </c>
      <c r="X1509" s="3" t="str">
        <f>IF(COUNTIFS(Lookups!$A:$A,C1509)=1,"Gross Sales","")</f>
        <v/>
      </c>
      <c r="Y1509" s="3" t="str">
        <f>IF(COUNTIFS(Lookups!$D:$D,C1509)=1,"Bar Sales","")</f>
        <v/>
      </c>
      <c r="Z1509" s="3" t="str">
        <f>IFERROR(VLOOKUP(C1509*1,Lookups!$D:$F,3,FALSE),"")</f>
        <v/>
      </c>
      <c r="AA1509" s="3" t="str">
        <f>IFERROR(VLOOKUP($C1509*1,Lookups!$H:$N,3,FALSE),"")</f>
        <v>Sales</v>
      </c>
      <c r="AB1509" s="3" t="str">
        <f>IFERROR(VLOOKUP($C1509*1,Lookups!$H:$N,4,FALSE),"")</f>
        <v>Lunch</v>
      </c>
      <c r="AC1509" s="3" t="str">
        <f>IFERROR(VLOOKUP($C1509*1,Lookups!$H:$N,5,FALSE),"")</f>
        <v>Bar</v>
      </c>
      <c r="AD1509" s="3" t="str">
        <f>IFERROR(VLOOKUP($C1509*1,Lookups!$H:$N,6,FALSE),"")</f>
        <v>Bev</v>
      </c>
      <c r="AE1509" s="3" t="str">
        <f>IFERROR(VLOOKUP($C1509*1,Lookups!$H:$N,7,FALSE),"")</f>
        <v>Beer</v>
      </c>
      <c r="AF1509" s="3" t="str">
        <f>VLOOKUP(B1509*1,Stores!$A:$C,3,FALSE)</f>
        <v>DFDE</v>
      </c>
    </row>
    <row r="1510" spans="1:32">
      <c r="A1510" s="3" t="s">
        <v>917</v>
      </c>
      <c r="B1510" s="3" t="s">
        <v>928</v>
      </c>
      <c r="C1510" s="3">
        <v>999252</v>
      </c>
      <c r="D1510" s="3" t="s">
        <v>918</v>
      </c>
      <c r="E1510" s="3" t="s">
        <v>637</v>
      </c>
      <c r="F1510" s="3">
        <v>2016</v>
      </c>
      <c r="G1510" s="164">
        <v>0</v>
      </c>
      <c r="H1510" s="3">
        <v>-6.4770299999999983</v>
      </c>
      <c r="I1510" s="3">
        <v>-4.4952599999999991</v>
      </c>
      <c r="J1510" s="3">
        <v>0</v>
      </c>
      <c r="K1510" s="3">
        <v>-10.676399999999999</v>
      </c>
      <c r="L1510" s="3">
        <v>0</v>
      </c>
      <c r="M1510" s="3">
        <v>-0.39711000000000002</v>
      </c>
      <c r="N1510" s="3">
        <v>0</v>
      </c>
      <c r="O1510" s="3">
        <v>-8.7317999999999998</v>
      </c>
      <c r="P1510" s="3">
        <v>-2.4584699999999997</v>
      </c>
      <c r="Q1510" s="3">
        <v>0</v>
      </c>
      <c r="R1510" s="3">
        <v>-7.9158799999999996</v>
      </c>
      <c r="S1510" s="3">
        <v>-9.152849999999999</v>
      </c>
      <c r="T1510" s="3">
        <v>-11.907559999999998</v>
      </c>
      <c r="U1510" s="3">
        <v>-62.212359999999997</v>
      </c>
      <c r="V1510" s="163">
        <f ca="1">SUM(INDIRECT(Inputs!$C$11&amp;ROW()&amp;":"&amp;Inputs!$C$12&amp;ROW()))</f>
        <v>0</v>
      </c>
      <c r="W1510" s="163">
        <f ca="1">SUM(INDIRECT(Inputs!$C$13&amp;ROW()&amp;":"&amp;Inputs!$C$14&amp;ROW()))</f>
        <v>-33.236069999999998</v>
      </c>
      <c r="X1510" s="3" t="str">
        <f>IF(COUNTIFS(Lookups!$A:$A,C1510)=1,"Gross Sales","")</f>
        <v/>
      </c>
      <c r="Y1510" s="3" t="str">
        <f>IF(COUNTIFS(Lookups!$D:$D,C1510)=1,"Bar Sales","")</f>
        <v/>
      </c>
      <c r="Z1510" s="3" t="str">
        <f>IFERROR(VLOOKUP(C1510*1,Lookups!$D:$F,3,FALSE),"")</f>
        <v/>
      </c>
      <c r="AA1510" s="3" t="str">
        <f>IFERROR(VLOOKUP($C1510*1,Lookups!$H:$N,3,FALSE),"")</f>
        <v>Sales</v>
      </c>
      <c r="AB1510" s="3" t="str">
        <f>IFERROR(VLOOKUP($C1510*1,Lookups!$H:$N,4,FALSE),"")</f>
        <v>Lunch</v>
      </c>
      <c r="AC1510" s="3" t="str">
        <f>IFERROR(VLOOKUP($C1510*1,Lookups!$H:$N,5,FALSE),"")</f>
        <v>Bar</v>
      </c>
      <c r="AD1510" s="3" t="str">
        <f>IFERROR(VLOOKUP($C1510*1,Lookups!$H:$N,6,FALSE),"")</f>
        <v>Bev</v>
      </c>
      <c r="AE1510" s="3" t="str">
        <f>IFERROR(VLOOKUP($C1510*1,Lookups!$H:$N,7,FALSE),"")</f>
        <v>Beer</v>
      </c>
      <c r="AF1510" s="3" t="str">
        <f>VLOOKUP(B1510*1,Stores!$A:$C,3,FALSE)</f>
        <v>DFDE</v>
      </c>
    </row>
    <row r="1511" spans="1:32">
      <c r="A1511" s="3" t="s">
        <v>917</v>
      </c>
      <c r="B1511" s="3" t="s">
        <v>929</v>
      </c>
      <c r="C1511" s="3">
        <v>999252</v>
      </c>
      <c r="D1511" s="3" t="s">
        <v>918</v>
      </c>
      <c r="E1511" s="3" t="s">
        <v>637</v>
      </c>
      <c r="F1511" s="3">
        <v>2016</v>
      </c>
      <c r="G1511" s="164">
        <v>0</v>
      </c>
      <c r="H1511" s="3">
        <v>15.427999999999997</v>
      </c>
      <c r="I1511" s="3">
        <v>46.815999999999995</v>
      </c>
      <c r="J1511" s="3">
        <v>47.522999999999996</v>
      </c>
      <c r="K1511" s="3">
        <v>54.095999999999989</v>
      </c>
      <c r="L1511" s="3">
        <v>9.2609999999999992</v>
      </c>
      <c r="M1511" s="3">
        <v>9.9749999999999996</v>
      </c>
      <c r="N1511" s="3">
        <v>77.616</v>
      </c>
      <c r="O1511" s="3">
        <v>13.450499999999998</v>
      </c>
      <c r="P1511" s="3">
        <v>28.21</v>
      </c>
      <c r="Q1511" s="3">
        <v>24.023999999999997</v>
      </c>
      <c r="R1511" s="3">
        <v>73.825499999999991</v>
      </c>
      <c r="S1511" s="3">
        <v>26.04</v>
      </c>
      <c r="T1511" s="3">
        <v>141.54559999999998</v>
      </c>
      <c r="U1511" s="3">
        <v>567.81059999999991</v>
      </c>
      <c r="V1511" s="163">
        <f ca="1">SUM(INDIRECT(Inputs!$C$11&amp;ROW()&amp;":"&amp;Inputs!$C$12&amp;ROW()))</f>
        <v>24.023999999999997</v>
      </c>
      <c r="W1511" s="163">
        <f ca="1">SUM(INDIRECT(Inputs!$C$13&amp;ROW()&amp;":"&amp;Inputs!$C$14&amp;ROW()))</f>
        <v>326.39949999999993</v>
      </c>
      <c r="X1511" s="3" t="str">
        <f>IF(COUNTIFS(Lookups!$A:$A,C1511)=1,"Gross Sales","")</f>
        <v/>
      </c>
      <c r="Y1511" s="3" t="str">
        <f>IF(COUNTIFS(Lookups!$D:$D,C1511)=1,"Bar Sales","")</f>
        <v/>
      </c>
      <c r="Z1511" s="3" t="str">
        <f>IFERROR(VLOOKUP(C1511*1,Lookups!$D:$F,3,FALSE),"")</f>
        <v/>
      </c>
      <c r="AA1511" s="3" t="str">
        <f>IFERROR(VLOOKUP($C1511*1,Lookups!$H:$N,3,FALSE),"")</f>
        <v>Sales</v>
      </c>
      <c r="AB1511" s="3" t="str">
        <f>IFERROR(VLOOKUP($C1511*1,Lookups!$H:$N,4,FALSE),"")</f>
        <v>Lunch</v>
      </c>
      <c r="AC1511" s="3" t="str">
        <f>IFERROR(VLOOKUP($C1511*1,Lookups!$H:$N,5,FALSE),"")</f>
        <v>Bar</v>
      </c>
      <c r="AD1511" s="3" t="str">
        <f>IFERROR(VLOOKUP($C1511*1,Lookups!$H:$N,6,FALSE),"")</f>
        <v>Bev</v>
      </c>
      <c r="AE1511" s="3" t="str">
        <f>IFERROR(VLOOKUP($C1511*1,Lookups!$H:$N,7,FALSE),"")</f>
        <v>Beer</v>
      </c>
      <c r="AF1511" s="3" t="str">
        <f>VLOOKUP(B1511*1,Stores!$A:$C,3,FALSE)</f>
        <v>DFDE</v>
      </c>
    </row>
    <row r="1512" spans="1:32">
      <c r="A1512" s="3" t="s">
        <v>917</v>
      </c>
      <c r="B1512" s="3" t="s">
        <v>930</v>
      </c>
      <c r="C1512" s="3">
        <v>999252</v>
      </c>
      <c r="D1512" s="3" t="s">
        <v>918</v>
      </c>
      <c r="E1512" s="3" t="s">
        <v>637</v>
      </c>
      <c r="F1512" s="3">
        <v>2016</v>
      </c>
      <c r="G1512" s="164">
        <v>0</v>
      </c>
      <c r="H1512" s="3">
        <v>256.00399999999996</v>
      </c>
      <c r="I1512" s="3">
        <v>576.38</v>
      </c>
      <c r="J1512" s="3">
        <v>467.49499999999995</v>
      </c>
      <c r="K1512" s="3">
        <v>224.18199999999999</v>
      </c>
      <c r="L1512" s="3">
        <v>341.12399999999997</v>
      </c>
      <c r="M1512" s="3">
        <v>211.04299999999998</v>
      </c>
      <c r="N1512" s="3">
        <v>254.04399999999998</v>
      </c>
      <c r="O1512" s="3">
        <v>307.22832</v>
      </c>
      <c r="P1512" s="3">
        <v>310.89240000000001</v>
      </c>
      <c r="Q1512" s="3">
        <v>352.79999999999995</v>
      </c>
      <c r="R1512" s="3">
        <v>297.91999999999996</v>
      </c>
      <c r="S1512" s="3">
        <v>278.76799999999997</v>
      </c>
      <c r="T1512" s="3">
        <v>492.07199999999995</v>
      </c>
      <c r="U1512" s="3">
        <v>4369.9527200000002</v>
      </c>
      <c r="V1512" s="163">
        <f ca="1">SUM(INDIRECT(Inputs!$C$11&amp;ROW()&amp;":"&amp;Inputs!$C$12&amp;ROW()))</f>
        <v>352.79999999999995</v>
      </c>
      <c r="W1512" s="163">
        <f ca="1">SUM(INDIRECT(Inputs!$C$13&amp;ROW()&amp;":"&amp;Inputs!$C$14&amp;ROW()))</f>
        <v>3301.19272</v>
      </c>
      <c r="X1512" s="3" t="str">
        <f>IF(COUNTIFS(Lookups!$A:$A,C1512)=1,"Gross Sales","")</f>
        <v/>
      </c>
      <c r="Y1512" s="3" t="str">
        <f>IF(COUNTIFS(Lookups!$D:$D,C1512)=1,"Bar Sales","")</f>
        <v/>
      </c>
      <c r="Z1512" s="3" t="str">
        <f>IFERROR(VLOOKUP(C1512*1,Lookups!$D:$F,3,FALSE),"")</f>
        <v/>
      </c>
      <c r="AA1512" s="3" t="str">
        <f>IFERROR(VLOOKUP($C1512*1,Lookups!$H:$N,3,FALSE),"")</f>
        <v>Sales</v>
      </c>
      <c r="AB1512" s="3" t="str">
        <f>IFERROR(VLOOKUP($C1512*1,Lookups!$H:$N,4,FALSE),"")</f>
        <v>Lunch</v>
      </c>
      <c r="AC1512" s="3" t="str">
        <f>IFERROR(VLOOKUP($C1512*1,Lookups!$H:$N,5,FALSE),"")</f>
        <v>Bar</v>
      </c>
      <c r="AD1512" s="3" t="str">
        <f>IFERROR(VLOOKUP($C1512*1,Lookups!$H:$N,6,FALSE),"")</f>
        <v>Bev</v>
      </c>
      <c r="AE1512" s="3" t="str">
        <f>IFERROR(VLOOKUP($C1512*1,Lookups!$H:$N,7,FALSE),"")</f>
        <v>Beer</v>
      </c>
      <c r="AF1512" s="3" t="str">
        <f>VLOOKUP(B1512*1,Stores!$A:$C,3,FALSE)</f>
        <v>DFDE</v>
      </c>
    </row>
    <row r="1513" spans="1:32">
      <c r="A1513" s="3" t="s">
        <v>917</v>
      </c>
      <c r="B1513" s="3" t="s">
        <v>931</v>
      </c>
      <c r="C1513" s="3">
        <v>999252</v>
      </c>
      <c r="D1513" s="3" t="s">
        <v>918</v>
      </c>
      <c r="E1513" s="3" t="s">
        <v>637</v>
      </c>
      <c r="F1513" s="3">
        <v>2016</v>
      </c>
      <c r="G1513" s="164">
        <v>0</v>
      </c>
      <c r="H1513" s="3">
        <v>374.60499999999996</v>
      </c>
      <c r="I1513" s="3">
        <v>331.49899999999997</v>
      </c>
      <c r="J1513" s="3">
        <v>329.05949999999996</v>
      </c>
      <c r="K1513" s="3">
        <v>308.47949999999997</v>
      </c>
      <c r="L1513" s="3">
        <v>190.53125</v>
      </c>
      <c r="M1513" s="3">
        <v>278.36899999999997</v>
      </c>
      <c r="N1513" s="3">
        <v>191.107</v>
      </c>
      <c r="O1513" s="3">
        <v>208.61750000000001</v>
      </c>
      <c r="P1513" s="3">
        <v>169.30549999999997</v>
      </c>
      <c r="Q1513" s="3">
        <v>298.33208999999999</v>
      </c>
      <c r="R1513" s="3">
        <v>198.98969999999997</v>
      </c>
      <c r="S1513" s="3">
        <v>304.92944999999997</v>
      </c>
      <c r="T1513" s="3">
        <v>982.93264999999985</v>
      </c>
      <c r="U1513" s="3">
        <v>4166.7571399999997</v>
      </c>
      <c r="V1513" s="163">
        <f ca="1">SUM(INDIRECT(Inputs!$C$11&amp;ROW()&amp;":"&amp;Inputs!$C$12&amp;ROW()))</f>
        <v>298.33208999999999</v>
      </c>
      <c r="W1513" s="163">
        <f ca="1">SUM(INDIRECT(Inputs!$C$13&amp;ROW()&amp;":"&amp;Inputs!$C$14&amp;ROW()))</f>
        <v>2679.9053399999993</v>
      </c>
      <c r="X1513" s="3" t="str">
        <f>IF(COUNTIFS(Lookups!$A:$A,C1513)=1,"Gross Sales","")</f>
        <v/>
      </c>
      <c r="Y1513" s="3" t="str">
        <f>IF(COUNTIFS(Lookups!$D:$D,C1513)=1,"Bar Sales","")</f>
        <v/>
      </c>
      <c r="Z1513" s="3" t="str">
        <f>IFERROR(VLOOKUP(C1513*1,Lookups!$D:$F,3,FALSE),"")</f>
        <v/>
      </c>
      <c r="AA1513" s="3" t="str">
        <f>IFERROR(VLOOKUP($C1513*1,Lookups!$H:$N,3,FALSE),"")</f>
        <v>Sales</v>
      </c>
      <c r="AB1513" s="3" t="str">
        <f>IFERROR(VLOOKUP($C1513*1,Lookups!$H:$N,4,FALSE),"")</f>
        <v>Lunch</v>
      </c>
      <c r="AC1513" s="3" t="str">
        <f>IFERROR(VLOOKUP($C1513*1,Lookups!$H:$N,5,FALSE),"")</f>
        <v>Bar</v>
      </c>
      <c r="AD1513" s="3" t="str">
        <f>IFERROR(VLOOKUP($C1513*1,Lookups!$H:$N,6,FALSE),"")</f>
        <v>Bev</v>
      </c>
      <c r="AE1513" s="3" t="str">
        <f>IFERROR(VLOOKUP($C1513*1,Lookups!$H:$N,7,FALSE),"")</f>
        <v>Beer</v>
      </c>
      <c r="AF1513" s="3" t="str">
        <f>VLOOKUP(B1513*1,Stores!$A:$C,3,FALSE)</f>
        <v>DFDE</v>
      </c>
    </row>
    <row r="1514" spans="1:32">
      <c r="A1514" s="3" t="s">
        <v>917</v>
      </c>
      <c r="B1514" s="3" t="s">
        <v>932</v>
      </c>
      <c r="C1514" s="3">
        <v>999252</v>
      </c>
      <c r="D1514" s="3" t="s">
        <v>918</v>
      </c>
      <c r="E1514" s="3" t="s">
        <v>637</v>
      </c>
      <c r="F1514" s="3">
        <v>2016</v>
      </c>
      <c r="G1514" s="164">
        <v>0</v>
      </c>
      <c r="H1514" s="3">
        <v>2077.2640000000001</v>
      </c>
      <c r="I1514" s="3">
        <v>2458.4279999999999</v>
      </c>
      <c r="J1514" s="3">
        <v>3413.34</v>
      </c>
      <c r="K1514" s="3">
        <v>2344.88436</v>
      </c>
      <c r="L1514" s="3">
        <v>3257.8349999999996</v>
      </c>
      <c r="M1514" s="3">
        <v>2514.491</v>
      </c>
      <c r="N1514" s="3">
        <v>2438.4569999999994</v>
      </c>
      <c r="O1514" s="3">
        <v>3340.2599999999998</v>
      </c>
      <c r="P1514" s="3">
        <v>2354.6880000000001</v>
      </c>
      <c r="Q1514" s="3">
        <v>3073.1679999999997</v>
      </c>
      <c r="R1514" s="3">
        <v>3099.81</v>
      </c>
      <c r="S1514" s="3">
        <v>2843.6240000000003</v>
      </c>
      <c r="T1514" s="3">
        <v>5012.28</v>
      </c>
      <c r="U1514" s="3">
        <v>38228.529359999993</v>
      </c>
      <c r="V1514" s="163">
        <f ca="1">SUM(INDIRECT(Inputs!$C$11&amp;ROW()&amp;":"&amp;Inputs!$C$12&amp;ROW()))</f>
        <v>3073.1679999999997</v>
      </c>
      <c r="W1514" s="163">
        <f ca="1">SUM(INDIRECT(Inputs!$C$13&amp;ROW()&amp;":"&amp;Inputs!$C$14&amp;ROW()))</f>
        <v>27272.815359999993</v>
      </c>
      <c r="X1514" s="3" t="str">
        <f>IF(COUNTIFS(Lookups!$A:$A,C1514)=1,"Gross Sales","")</f>
        <v/>
      </c>
      <c r="Y1514" s="3" t="str">
        <f>IF(COUNTIFS(Lookups!$D:$D,C1514)=1,"Bar Sales","")</f>
        <v/>
      </c>
      <c r="Z1514" s="3" t="str">
        <f>IFERROR(VLOOKUP(C1514*1,Lookups!$D:$F,3,FALSE),"")</f>
        <v/>
      </c>
      <c r="AA1514" s="3" t="str">
        <f>IFERROR(VLOOKUP($C1514*1,Lookups!$H:$N,3,FALSE),"")</f>
        <v>Sales</v>
      </c>
      <c r="AB1514" s="3" t="str">
        <f>IFERROR(VLOOKUP($C1514*1,Lookups!$H:$N,4,FALSE),"")</f>
        <v>Lunch</v>
      </c>
      <c r="AC1514" s="3" t="str">
        <f>IFERROR(VLOOKUP($C1514*1,Lookups!$H:$N,5,FALSE),"")</f>
        <v>Bar</v>
      </c>
      <c r="AD1514" s="3" t="str">
        <f>IFERROR(VLOOKUP($C1514*1,Lookups!$H:$N,6,FALSE),"")</f>
        <v>Bev</v>
      </c>
      <c r="AE1514" s="3" t="str">
        <f>IFERROR(VLOOKUP($C1514*1,Lookups!$H:$N,7,FALSE),"")</f>
        <v>Beer</v>
      </c>
      <c r="AF1514" s="3" t="str">
        <f>VLOOKUP(B1514*1,Stores!$A:$C,3,FALSE)</f>
        <v>DFG</v>
      </c>
    </row>
    <row r="1515" spans="1:32">
      <c r="A1515" s="3" t="s">
        <v>917</v>
      </c>
      <c r="B1515" s="3" t="s">
        <v>933</v>
      </c>
      <c r="C1515" s="3">
        <v>999252</v>
      </c>
      <c r="D1515" s="3" t="s">
        <v>918</v>
      </c>
      <c r="E1515" s="3" t="s">
        <v>637</v>
      </c>
      <c r="F1515" s="3">
        <v>2016</v>
      </c>
      <c r="G1515" s="164">
        <v>0</v>
      </c>
      <c r="H1515" s="3">
        <v>471.29327000000001</v>
      </c>
      <c r="I1515" s="3">
        <v>482.05569999999994</v>
      </c>
      <c r="J1515" s="3">
        <v>622.68849999999998</v>
      </c>
      <c r="K1515" s="3">
        <v>392.69475</v>
      </c>
      <c r="L1515" s="3">
        <v>547.85185000000001</v>
      </c>
      <c r="M1515" s="3">
        <v>290.35145999999997</v>
      </c>
      <c r="N1515" s="3">
        <v>379.35772000000003</v>
      </c>
      <c r="O1515" s="3">
        <v>408.00143999999995</v>
      </c>
      <c r="P1515" s="3">
        <v>308.66184999999996</v>
      </c>
      <c r="Q1515" s="3">
        <v>337.58059999999995</v>
      </c>
      <c r="R1515" s="3">
        <v>419.77844999999996</v>
      </c>
      <c r="S1515" s="3">
        <v>323.95859999999993</v>
      </c>
      <c r="T1515" s="3">
        <v>221.81858999999997</v>
      </c>
      <c r="U1515" s="3">
        <v>5206.092779999999</v>
      </c>
      <c r="V1515" s="163">
        <f ca="1">SUM(INDIRECT(Inputs!$C$11&amp;ROW()&amp;":"&amp;Inputs!$C$12&amp;ROW()))</f>
        <v>337.58059999999995</v>
      </c>
      <c r="W1515" s="163">
        <f ca="1">SUM(INDIRECT(Inputs!$C$13&amp;ROW()&amp;":"&amp;Inputs!$C$14&amp;ROW()))</f>
        <v>4240.5371399999995</v>
      </c>
      <c r="X1515" s="3" t="str">
        <f>IF(COUNTIFS(Lookups!$A:$A,C1515)=1,"Gross Sales","")</f>
        <v/>
      </c>
      <c r="Y1515" s="3" t="str">
        <f>IF(COUNTIFS(Lookups!$D:$D,C1515)=1,"Bar Sales","")</f>
        <v/>
      </c>
      <c r="Z1515" s="3" t="str">
        <f>IFERROR(VLOOKUP(C1515*1,Lookups!$D:$F,3,FALSE),"")</f>
        <v/>
      </c>
      <c r="AA1515" s="3" t="str">
        <f>IFERROR(VLOOKUP($C1515*1,Lookups!$H:$N,3,FALSE),"")</f>
        <v>Sales</v>
      </c>
      <c r="AB1515" s="3" t="str">
        <f>IFERROR(VLOOKUP($C1515*1,Lookups!$H:$N,4,FALSE),"")</f>
        <v>Lunch</v>
      </c>
      <c r="AC1515" s="3" t="str">
        <f>IFERROR(VLOOKUP($C1515*1,Lookups!$H:$N,5,FALSE),"")</f>
        <v>Bar</v>
      </c>
      <c r="AD1515" s="3" t="str">
        <f>IFERROR(VLOOKUP($C1515*1,Lookups!$H:$N,6,FALSE),"")</f>
        <v>Bev</v>
      </c>
      <c r="AE1515" s="3" t="str">
        <f>IFERROR(VLOOKUP($C1515*1,Lookups!$H:$N,7,FALSE),"")</f>
        <v>Beer</v>
      </c>
      <c r="AF1515" s="3" t="str">
        <f>VLOOKUP(B1515*1,Stores!$A:$C,3,FALSE)</f>
        <v>DFG</v>
      </c>
    </row>
    <row r="1516" spans="1:32">
      <c r="A1516" s="3" t="s">
        <v>917</v>
      </c>
      <c r="B1516" s="3" t="s">
        <v>934</v>
      </c>
      <c r="C1516" s="3">
        <v>999252</v>
      </c>
      <c r="D1516" s="3" t="s">
        <v>918</v>
      </c>
      <c r="E1516" s="3" t="s">
        <v>637</v>
      </c>
      <c r="F1516" s="3">
        <v>2016</v>
      </c>
      <c r="G1516" s="164">
        <v>0</v>
      </c>
      <c r="H1516" s="3">
        <v>474.99563999999998</v>
      </c>
      <c r="I1516" s="3">
        <v>397.11349999999999</v>
      </c>
      <c r="J1516" s="3">
        <v>683.11950000000002</v>
      </c>
      <c r="K1516" s="3">
        <v>494.35749999999996</v>
      </c>
      <c r="L1516" s="3">
        <v>606.4799999999999</v>
      </c>
      <c r="M1516" s="3">
        <v>577.654</v>
      </c>
      <c r="N1516" s="3">
        <v>415.52</v>
      </c>
      <c r="O1516" s="3">
        <v>583.63851</v>
      </c>
      <c r="P1516" s="3">
        <v>508.59899999999988</v>
      </c>
      <c r="Q1516" s="3">
        <v>408.61099999999999</v>
      </c>
      <c r="R1516" s="3">
        <v>591.27809999999988</v>
      </c>
      <c r="S1516" s="3">
        <v>545.25799999999992</v>
      </c>
      <c r="T1516" s="3">
        <v>697.72499999999991</v>
      </c>
      <c r="U1516" s="3">
        <v>6984.3497499999994</v>
      </c>
      <c r="V1516" s="163">
        <f ca="1">SUM(INDIRECT(Inputs!$C$11&amp;ROW()&amp;":"&amp;Inputs!$C$12&amp;ROW()))</f>
        <v>408.61099999999999</v>
      </c>
      <c r="W1516" s="163">
        <f ca="1">SUM(INDIRECT(Inputs!$C$13&amp;ROW()&amp;":"&amp;Inputs!$C$14&amp;ROW()))</f>
        <v>5150.0886499999997</v>
      </c>
      <c r="X1516" s="3" t="str">
        <f>IF(COUNTIFS(Lookups!$A:$A,C1516)=1,"Gross Sales","")</f>
        <v/>
      </c>
      <c r="Y1516" s="3" t="str">
        <f>IF(COUNTIFS(Lookups!$D:$D,C1516)=1,"Bar Sales","")</f>
        <v/>
      </c>
      <c r="Z1516" s="3" t="str">
        <f>IFERROR(VLOOKUP(C1516*1,Lookups!$D:$F,3,FALSE),"")</f>
        <v/>
      </c>
      <c r="AA1516" s="3" t="str">
        <f>IFERROR(VLOOKUP($C1516*1,Lookups!$H:$N,3,FALSE),"")</f>
        <v>Sales</v>
      </c>
      <c r="AB1516" s="3" t="str">
        <f>IFERROR(VLOOKUP($C1516*1,Lookups!$H:$N,4,FALSE),"")</f>
        <v>Lunch</v>
      </c>
      <c r="AC1516" s="3" t="str">
        <f>IFERROR(VLOOKUP($C1516*1,Lookups!$H:$N,5,FALSE),"")</f>
        <v>Bar</v>
      </c>
      <c r="AD1516" s="3" t="str">
        <f>IFERROR(VLOOKUP($C1516*1,Lookups!$H:$N,6,FALSE),"")</f>
        <v>Bev</v>
      </c>
      <c r="AE1516" s="3" t="str">
        <f>IFERROR(VLOOKUP($C1516*1,Lookups!$H:$N,7,FALSE),"")</f>
        <v>Beer</v>
      </c>
      <c r="AF1516" s="3" t="str">
        <f>VLOOKUP(B1516*1,Stores!$A:$C,3,FALSE)</f>
        <v>DFG</v>
      </c>
    </row>
    <row r="1517" spans="1:32">
      <c r="A1517" s="3" t="s">
        <v>917</v>
      </c>
      <c r="B1517" s="3" t="s">
        <v>935</v>
      </c>
      <c r="C1517" s="3">
        <v>999252</v>
      </c>
      <c r="D1517" s="3" t="s">
        <v>918</v>
      </c>
      <c r="E1517" s="3" t="s">
        <v>637</v>
      </c>
      <c r="F1517" s="3">
        <v>2016</v>
      </c>
      <c r="G1517" s="164">
        <v>0</v>
      </c>
      <c r="H1517" s="3">
        <v>494.19096999999994</v>
      </c>
      <c r="I1517" s="3">
        <v>350.02470999999997</v>
      </c>
      <c r="J1517" s="3">
        <v>570.00999999999988</v>
      </c>
      <c r="K1517" s="3">
        <v>375.48699999999997</v>
      </c>
      <c r="L1517" s="3">
        <v>247.21549999999996</v>
      </c>
      <c r="M1517" s="3">
        <v>207.935</v>
      </c>
      <c r="N1517" s="3">
        <v>252.5215</v>
      </c>
      <c r="O1517" s="3">
        <v>299.11349999999999</v>
      </c>
      <c r="P1517" s="3">
        <v>407.48399999999998</v>
      </c>
      <c r="Q1517" s="3">
        <v>438.16499999999996</v>
      </c>
      <c r="R1517" s="3">
        <v>351.3048</v>
      </c>
      <c r="S1517" s="3">
        <v>378.34999999999997</v>
      </c>
      <c r="T1517" s="3">
        <v>582.08786999999995</v>
      </c>
      <c r="U1517" s="3">
        <v>4953.8898499999996</v>
      </c>
      <c r="V1517" s="163">
        <f ca="1">SUM(INDIRECT(Inputs!$C$11&amp;ROW()&amp;":"&amp;Inputs!$C$12&amp;ROW()))</f>
        <v>438.16499999999996</v>
      </c>
      <c r="W1517" s="163">
        <f ca="1">SUM(INDIRECT(Inputs!$C$13&amp;ROW()&amp;":"&amp;Inputs!$C$14&amp;ROW()))</f>
        <v>3642.1471799999995</v>
      </c>
      <c r="X1517" s="3" t="str">
        <f>IF(COUNTIFS(Lookups!$A:$A,C1517)=1,"Gross Sales","")</f>
        <v/>
      </c>
      <c r="Y1517" s="3" t="str">
        <f>IF(COUNTIFS(Lookups!$D:$D,C1517)=1,"Bar Sales","")</f>
        <v/>
      </c>
      <c r="Z1517" s="3" t="str">
        <f>IFERROR(VLOOKUP(C1517*1,Lookups!$D:$F,3,FALSE),"")</f>
        <v/>
      </c>
      <c r="AA1517" s="3" t="str">
        <f>IFERROR(VLOOKUP($C1517*1,Lookups!$H:$N,3,FALSE),"")</f>
        <v>Sales</v>
      </c>
      <c r="AB1517" s="3" t="str">
        <f>IFERROR(VLOOKUP($C1517*1,Lookups!$H:$N,4,FALSE),"")</f>
        <v>Lunch</v>
      </c>
      <c r="AC1517" s="3" t="str">
        <f>IFERROR(VLOOKUP($C1517*1,Lookups!$H:$N,5,FALSE),"")</f>
        <v>Bar</v>
      </c>
      <c r="AD1517" s="3" t="str">
        <f>IFERROR(VLOOKUP($C1517*1,Lookups!$H:$N,6,FALSE),"")</f>
        <v>Bev</v>
      </c>
      <c r="AE1517" s="3" t="str">
        <f>IFERROR(VLOOKUP($C1517*1,Lookups!$H:$N,7,FALSE),"")</f>
        <v>Beer</v>
      </c>
      <c r="AF1517" s="3" t="str">
        <f>VLOOKUP(B1517*1,Stores!$A:$C,3,FALSE)</f>
        <v>DFG</v>
      </c>
    </row>
    <row r="1518" spans="1:32">
      <c r="A1518" s="3" t="s">
        <v>917</v>
      </c>
      <c r="B1518" s="3" t="s">
        <v>936</v>
      </c>
      <c r="C1518" s="3">
        <v>999252</v>
      </c>
      <c r="D1518" s="3" t="s">
        <v>918</v>
      </c>
      <c r="E1518" s="3" t="s">
        <v>637</v>
      </c>
      <c r="F1518" s="3">
        <v>2016</v>
      </c>
      <c r="G1518" s="164">
        <v>0</v>
      </c>
      <c r="H1518" s="3">
        <v>715.98267999999985</v>
      </c>
      <c r="I1518" s="3">
        <v>465.29490000000004</v>
      </c>
      <c r="J1518" s="3">
        <v>405.76256000000001</v>
      </c>
      <c r="K1518" s="3">
        <v>662.88851999999997</v>
      </c>
      <c r="L1518" s="3">
        <v>410.34258999999997</v>
      </c>
      <c r="M1518" s="3">
        <v>568.56183999999996</v>
      </c>
      <c r="N1518" s="3">
        <v>404.94272000000001</v>
      </c>
      <c r="O1518" s="3">
        <v>460.79109999999997</v>
      </c>
      <c r="P1518" s="3">
        <v>476.43287999999995</v>
      </c>
      <c r="Q1518" s="3">
        <v>492.86327999999997</v>
      </c>
      <c r="R1518" s="3">
        <v>339.3621</v>
      </c>
      <c r="S1518" s="3">
        <v>334.03796999999997</v>
      </c>
      <c r="T1518" s="3">
        <v>368.74655999999999</v>
      </c>
      <c r="U1518" s="3">
        <v>6106.0096999999996</v>
      </c>
      <c r="V1518" s="163">
        <f ca="1">SUM(INDIRECT(Inputs!$C$11&amp;ROW()&amp;":"&amp;Inputs!$C$12&amp;ROW()))</f>
        <v>492.86327999999997</v>
      </c>
      <c r="W1518" s="163">
        <f ca="1">SUM(INDIRECT(Inputs!$C$13&amp;ROW()&amp;":"&amp;Inputs!$C$14&amp;ROW()))</f>
        <v>5063.8630699999994</v>
      </c>
      <c r="X1518" s="3" t="str">
        <f>IF(COUNTIFS(Lookups!$A:$A,C1518)=1,"Gross Sales","")</f>
        <v/>
      </c>
      <c r="Y1518" s="3" t="str">
        <f>IF(COUNTIFS(Lookups!$D:$D,C1518)=1,"Bar Sales","")</f>
        <v/>
      </c>
      <c r="Z1518" s="3" t="str">
        <f>IFERROR(VLOOKUP(C1518*1,Lookups!$D:$F,3,FALSE),"")</f>
        <v/>
      </c>
      <c r="AA1518" s="3" t="str">
        <f>IFERROR(VLOOKUP($C1518*1,Lookups!$H:$N,3,FALSE),"")</f>
        <v>Sales</v>
      </c>
      <c r="AB1518" s="3" t="str">
        <f>IFERROR(VLOOKUP($C1518*1,Lookups!$H:$N,4,FALSE),"")</f>
        <v>Lunch</v>
      </c>
      <c r="AC1518" s="3" t="str">
        <f>IFERROR(VLOOKUP($C1518*1,Lookups!$H:$N,5,FALSE),"")</f>
        <v>Bar</v>
      </c>
      <c r="AD1518" s="3" t="str">
        <f>IFERROR(VLOOKUP($C1518*1,Lookups!$H:$N,6,FALSE),"")</f>
        <v>Bev</v>
      </c>
      <c r="AE1518" s="3" t="str">
        <f>IFERROR(VLOOKUP($C1518*1,Lookups!$H:$N,7,FALSE),"")</f>
        <v>Beer</v>
      </c>
      <c r="AF1518" s="3" t="str">
        <f>VLOOKUP(B1518*1,Stores!$A:$C,3,FALSE)</f>
        <v>DFG</v>
      </c>
    </row>
    <row r="1519" spans="1:32">
      <c r="A1519" s="3" t="s">
        <v>917</v>
      </c>
      <c r="B1519" s="3" t="s">
        <v>937</v>
      </c>
      <c r="C1519" s="3">
        <v>999252</v>
      </c>
      <c r="D1519" s="3" t="s">
        <v>918</v>
      </c>
      <c r="E1519" s="3" t="s">
        <v>637</v>
      </c>
      <c r="F1519" s="3">
        <v>2016</v>
      </c>
      <c r="G1519" s="164">
        <v>0</v>
      </c>
      <c r="H1519" s="3">
        <v>715.98799999999994</v>
      </c>
      <c r="I1519" s="3">
        <v>403.767</v>
      </c>
      <c r="J1519" s="3">
        <v>795.34</v>
      </c>
      <c r="K1519" s="3">
        <v>739.70399999999995</v>
      </c>
      <c r="L1519" s="3">
        <v>593.649</v>
      </c>
      <c r="M1519" s="3">
        <v>546.14</v>
      </c>
      <c r="N1519" s="3">
        <v>342.56376</v>
      </c>
      <c r="O1519" s="3">
        <v>439.10999999999996</v>
      </c>
      <c r="P1519" s="3">
        <v>389.84399999999999</v>
      </c>
      <c r="Q1519" s="3">
        <v>482.04365999999993</v>
      </c>
      <c r="R1519" s="3">
        <v>811.22019999999998</v>
      </c>
      <c r="S1519" s="3">
        <v>500.70580000000001</v>
      </c>
      <c r="T1519" s="3">
        <v>629.88799999999992</v>
      </c>
      <c r="U1519" s="3">
        <v>7389.9634199999991</v>
      </c>
      <c r="V1519" s="163">
        <f ca="1">SUM(INDIRECT(Inputs!$C$11&amp;ROW()&amp;":"&amp;Inputs!$C$12&amp;ROW()))</f>
        <v>482.04365999999993</v>
      </c>
      <c r="W1519" s="163">
        <f ca="1">SUM(INDIRECT(Inputs!$C$13&amp;ROW()&amp;":"&amp;Inputs!$C$14&amp;ROW()))</f>
        <v>5448.1494199999997</v>
      </c>
      <c r="X1519" s="3" t="str">
        <f>IF(COUNTIFS(Lookups!$A:$A,C1519)=1,"Gross Sales","")</f>
        <v/>
      </c>
      <c r="Y1519" s="3" t="str">
        <f>IF(COUNTIFS(Lookups!$D:$D,C1519)=1,"Bar Sales","")</f>
        <v/>
      </c>
      <c r="Z1519" s="3" t="str">
        <f>IFERROR(VLOOKUP(C1519*1,Lookups!$D:$F,3,FALSE),"")</f>
        <v/>
      </c>
      <c r="AA1519" s="3" t="str">
        <f>IFERROR(VLOOKUP($C1519*1,Lookups!$H:$N,3,FALSE),"")</f>
        <v>Sales</v>
      </c>
      <c r="AB1519" s="3" t="str">
        <f>IFERROR(VLOOKUP($C1519*1,Lookups!$H:$N,4,FALSE),"")</f>
        <v>Lunch</v>
      </c>
      <c r="AC1519" s="3" t="str">
        <f>IFERROR(VLOOKUP($C1519*1,Lookups!$H:$N,5,FALSE),"")</f>
        <v>Bar</v>
      </c>
      <c r="AD1519" s="3" t="str">
        <f>IFERROR(VLOOKUP($C1519*1,Lookups!$H:$N,6,FALSE),"")</f>
        <v>Bev</v>
      </c>
      <c r="AE1519" s="3" t="str">
        <f>IFERROR(VLOOKUP($C1519*1,Lookups!$H:$N,7,FALSE),"")</f>
        <v>Beer</v>
      </c>
      <c r="AF1519" s="3" t="str">
        <f>VLOOKUP(B1519*1,Stores!$A:$C,3,FALSE)</f>
        <v>DFG</v>
      </c>
    </row>
    <row r="1520" spans="1:32">
      <c r="A1520" s="3" t="s">
        <v>917</v>
      </c>
      <c r="B1520" s="3" t="s">
        <v>938</v>
      </c>
      <c r="C1520" s="3">
        <v>999252</v>
      </c>
      <c r="D1520" s="3" t="s">
        <v>918</v>
      </c>
      <c r="E1520" s="3" t="s">
        <v>637</v>
      </c>
      <c r="F1520" s="3">
        <v>2016</v>
      </c>
      <c r="G1520" s="164">
        <v>0</v>
      </c>
      <c r="H1520" s="3">
        <v>2376.0449999999996</v>
      </c>
      <c r="I1520" s="3">
        <v>2270.268</v>
      </c>
      <c r="J1520" s="3">
        <v>1387.5816500000001</v>
      </c>
      <c r="K1520" s="3">
        <v>1770.0026399999997</v>
      </c>
      <c r="L1520" s="3">
        <v>1418.0249999999999</v>
      </c>
      <c r="M1520" s="3">
        <v>2135.7454999999995</v>
      </c>
      <c r="N1520" s="3">
        <v>1582.2852499999999</v>
      </c>
      <c r="O1520" s="3">
        <v>2054.6343999999999</v>
      </c>
      <c r="P1520" s="3">
        <v>1849.6799999999998</v>
      </c>
      <c r="Q1520" s="3">
        <v>1520.6275000000001</v>
      </c>
      <c r="R1520" s="3">
        <v>1827.8924999999999</v>
      </c>
      <c r="S1520" s="3">
        <v>1899.24</v>
      </c>
      <c r="T1520" s="3">
        <v>1149.7231199999999</v>
      </c>
      <c r="U1520" s="3">
        <v>23241.75056</v>
      </c>
      <c r="V1520" s="163">
        <f ca="1">SUM(INDIRECT(Inputs!$C$11&amp;ROW()&amp;":"&amp;Inputs!$C$12&amp;ROW()))</f>
        <v>1520.6275000000001</v>
      </c>
      <c r="W1520" s="163">
        <f ca="1">SUM(INDIRECT(Inputs!$C$13&amp;ROW()&amp;":"&amp;Inputs!$C$14&amp;ROW()))</f>
        <v>18364.894939999998</v>
      </c>
      <c r="X1520" s="3" t="str">
        <f>IF(COUNTIFS(Lookups!$A:$A,C1520)=1,"Gross Sales","")</f>
        <v/>
      </c>
      <c r="Y1520" s="3" t="str">
        <f>IF(COUNTIFS(Lookups!$D:$D,C1520)=1,"Bar Sales","")</f>
        <v/>
      </c>
      <c r="Z1520" s="3" t="str">
        <f>IFERROR(VLOOKUP(C1520*1,Lookups!$D:$F,3,FALSE),"")</f>
        <v/>
      </c>
      <c r="AA1520" s="3" t="str">
        <f>IFERROR(VLOOKUP($C1520*1,Lookups!$H:$N,3,FALSE),"")</f>
        <v>Sales</v>
      </c>
      <c r="AB1520" s="3" t="str">
        <f>IFERROR(VLOOKUP($C1520*1,Lookups!$H:$N,4,FALSE),"")</f>
        <v>Lunch</v>
      </c>
      <c r="AC1520" s="3" t="str">
        <f>IFERROR(VLOOKUP($C1520*1,Lookups!$H:$N,5,FALSE),"")</f>
        <v>Bar</v>
      </c>
      <c r="AD1520" s="3" t="str">
        <f>IFERROR(VLOOKUP($C1520*1,Lookups!$H:$N,6,FALSE),"")</f>
        <v>Bev</v>
      </c>
      <c r="AE1520" s="3" t="str">
        <f>IFERROR(VLOOKUP($C1520*1,Lookups!$H:$N,7,FALSE),"")</f>
        <v>Beer</v>
      </c>
      <c r="AF1520" s="3" t="str">
        <f>VLOOKUP(B1520*1,Stores!$A:$C,3,FALSE)</f>
        <v>DFG</v>
      </c>
    </row>
    <row r="1521" spans="1:32">
      <c r="A1521" s="3" t="s">
        <v>917</v>
      </c>
      <c r="B1521" s="3" t="s">
        <v>939</v>
      </c>
      <c r="C1521" s="3">
        <v>999252</v>
      </c>
      <c r="D1521" s="3" t="s">
        <v>918</v>
      </c>
      <c r="E1521" s="3" t="s">
        <v>637</v>
      </c>
      <c r="F1521" s="3">
        <v>2016</v>
      </c>
      <c r="G1521" s="164">
        <v>0</v>
      </c>
      <c r="H1521" s="3">
        <v>524.73637999999994</v>
      </c>
      <c r="I1521" s="3">
        <v>345.69779999999997</v>
      </c>
      <c r="J1521" s="3">
        <v>470.78366999999997</v>
      </c>
      <c r="K1521" s="3">
        <v>391.72552999999999</v>
      </c>
      <c r="L1521" s="3">
        <v>350.61487999999991</v>
      </c>
      <c r="M1521" s="3">
        <v>494.43009000000001</v>
      </c>
      <c r="N1521" s="3">
        <v>408.35396000000003</v>
      </c>
      <c r="O1521" s="3">
        <v>265.67912000000001</v>
      </c>
      <c r="P1521" s="3">
        <v>307.47640000000001</v>
      </c>
      <c r="Q1521" s="3">
        <v>269.45225999999997</v>
      </c>
      <c r="R1521" s="3">
        <v>512.92836</v>
      </c>
      <c r="S1521" s="3">
        <v>422.44272000000001</v>
      </c>
      <c r="T1521" s="3">
        <v>492.779</v>
      </c>
      <c r="U1521" s="3">
        <v>5257.1001699999997</v>
      </c>
      <c r="V1521" s="163">
        <f ca="1">SUM(INDIRECT(Inputs!$C$11&amp;ROW()&amp;":"&amp;Inputs!$C$12&amp;ROW()))</f>
        <v>269.45225999999997</v>
      </c>
      <c r="W1521" s="163">
        <f ca="1">SUM(INDIRECT(Inputs!$C$13&amp;ROW()&amp;":"&amp;Inputs!$C$14&amp;ROW()))</f>
        <v>3828.9500899999998</v>
      </c>
      <c r="X1521" s="3" t="str">
        <f>IF(COUNTIFS(Lookups!$A:$A,C1521)=1,"Gross Sales","")</f>
        <v/>
      </c>
      <c r="Y1521" s="3" t="str">
        <f>IF(COUNTIFS(Lookups!$D:$D,C1521)=1,"Bar Sales","")</f>
        <v/>
      </c>
      <c r="Z1521" s="3" t="str">
        <f>IFERROR(VLOOKUP(C1521*1,Lookups!$D:$F,3,FALSE),"")</f>
        <v/>
      </c>
      <c r="AA1521" s="3" t="str">
        <f>IFERROR(VLOOKUP($C1521*1,Lookups!$H:$N,3,FALSE),"")</f>
        <v>Sales</v>
      </c>
      <c r="AB1521" s="3" t="str">
        <f>IFERROR(VLOOKUP($C1521*1,Lookups!$H:$N,4,FALSE),"")</f>
        <v>Lunch</v>
      </c>
      <c r="AC1521" s="3" t="str">
        <f>IFERROR(VLOOKUP($C1521*1,Lookups!$H:$N,5,FALSE),"")</f>
        <v>Bar</v>
      </c>
      <c r="AD1521" s="3" t="str">
        <f>IFERROR(VLOOKUP($C1521*1,Lookups!$H:$N,6,FALSE),"")</f>
        <v>Bev</v>
      </c>
      <c r="AE1521" s="3" t="str">
        <f>IFERROR(VLOOKUP($C1521*1,Lookups!$H:$N,7,FALSE),"")</f>
        <v>Beer</v>
      </c>
      <c r="AF1521" s="3" t="str">
        <f>VLOOKUP(B1521*1,Stores!$A:$C,3,FALSE)</f>
        <v>DFG</v>
      </c>
    </row>
    <row r="1522" spans="1:32">
      <c r="A1522" s="3" t="s">
        <v>917</v>
      </c>
      <c r="B1522" s="3" t="s">
        <v>940</v>
      </c>
      <c r="C1522" s="3">
        <v>999252</v>
      </c>
      <c r="D1522" s="3" t="s">
        <v>918</v>
      </c>
      <c r="E1522" s="3" t="s">
        <v>637</v>
      </c>
      <c r="F1522" s="3">
        <v>2016</v>
      </c>
      <c r="G1522" s="164">
        <v>0</v>
      </c>
      <c r="H1522" s="3">
        <v>1816.6789199999998</v>
      </c>
      <c r="I1522" s="3">
        <v>1586.8159999999998</v>
      </c>
      <c r="J1522" s="3">
        <v>1512.8332799999998</v>
      </c>
      <c r="K1522" s="3">
        <v>1286.5229999999999</v>
      </c>
      <c r="L1522" s="3">
        <v>1561.91084</v>
      </c>
      <c r="M1522" s="3">
        <v>1383.4774799999998</v>
      </c>
      <c r="N1522" s="3">
        <v>1104.4798799999999</v>
      </c>
      <c r="O1522" s="3">
        <v>1034.07808</v>
      </c>
      <c r="P1522" s="3">
        <v>820.77184</v>
      </c>
      <c r="Q1522" s="3">
        <v>1035.7829999999999</v>
      </c>
      <c r="R1522" s="3">
        <v>1249.0832199999998</v>
      </c>
      <c r="S1522" s="3">
        <v>1300.047</v>
      </c>
      <c r="T1522" s="3">
        <v>1365.0805</v>
      </c>
      <c r="U1522" s="3">
        <v>17057.563039999997</v>
      </c>
      <c r="V1522" s="163">
        <f ca="1">SUM(INDIRECT(Inputs!$C$11&amp;ROW()&amp;":"&amp;Inputs!$C$12&amp;ROW()))</f>
        <v>1035.7829999999999</v>
      </c>
      <c r="W1522" s="163">
        <f ca="1">SUM(INDIRECT(Inputs!$C$13&amp;ROW()&amp;":"&amp;Inputs!$C$14&amp;ROW()))</f>
        <v>13143.352319999996</v>
      </c>
      <c r="X1522" s="3" t="str">
        <f>IF(COUNTIFS(Lookups!$A:$A,C1522)=1,"Gross Sales","")</f>
        <v/>
      </c>
      <c r="Y1522" s="3" t="str">
        <f>IF(COUNTIFS(Lookups!$D:$D,C1522)=1,"Bar Sales","")</f>
        <v/>
      </c>
      <c r="Z1522" s="3" t="str">
        <f>IFERROR(VLOOKUP(C1522*1,Lookups!$D:$F,3,FALSE),"")</f>
        <v/>
      </c>
      <c r="AA1522" s="3" t="str">
        <f>IFERROR(VLOOKUP($C1522*1,Lookups!$H:$N,3,FALSE),"")</f>
        <v>Sales</v>
      </c>
      <c r="AB1522" s="3" t="str">
        <f>IFERROR(VLOOKUP($C1522*1,Lookups!$H:$N,4,FALSE),"")</f>
        <v>Lunch</v>
      </c>
      <c r="AC1522" s="3" t="str">
        <f>IFERROR(VLOOKUP($C1522*1,Lookups!$H:$N,5,FALSE),"")</f>
        <v>Bar</v>
      </c>
      <c r="AD1522" s="3" t="str">
        <f>IFERROR(VLOOKUP($C1522*1,Lookups!$H:$N,6,FALSE),"")</f>
        <v>Bev</v>
      </c>
      <c r="AE1522" s="3" t="str">
        <f>IFERROR(VLOOKUP($C1522*1,Lookups!$H:$N,7,FALSE),"")</f>
        <v>Beer</v>
      </c>
      <c r="AF1522" s="3" t="str">
        <f>VLOOKUP(B1522*1,Stores!$A:$C,3,FALSE)</f>
        <v>DFG</v>
      </c>
    </row>
    <row r="1523" spans="1:32">
      <c r="A1523" s="3" t="s">
        <v>917</v>
      </c>
      <c r="B1523" s="3" t="s">
        <v>941</v>
      </c>
      <c r="C1523" s="3">
        <v>999252</v>
      </c>
      <c r="D1523" s="3" t="s">
        <v>918</v>
      </c>
      <c r="E1523" s="3" t="s">
        <v>637</v>
      </c>
      <c r="F1523" s="3">
        <v>2016</v>
      </c>
      <c r="G1523" s="164">
        <v>0</v>
      </c>
      <c r="H1523" s="3">
        <v>741.53960999999993</v>
      </c>
      <c r="I1523" s="3">
        <v>553.14728000000002</v>
      </c>
      <c r="J1523" s="3">
        <v>970.73703999999998</v>
      </c>
      <c r="K1523" s="3">
        <v>589.80655999999999</v>
      </c>
      <c r="L1523" s="3">
        <v>518.4837</v>
      </c>
      <c r="M1523" s="3">
        <v>382.89649999999995</v>
      </c>
      <c r="N1523" s="3">
        <v>505.22009999999995</v>
      </c>
      <c r="O1523" s="3">
        <v>733.79088999999999</v>
      </c>
      <c r="P1523" s="3">
        <v>600.60895999999991</v>
      </c>
      <c r="Q1523" s="3">
        <v>420.00574</v>
      </c>
      <c r="R1523" s="3">
        <v>455.16589999999997</v>
      </c>
      <c r="S1523" s="3">
        <v>811.51755999999989</v>
      </c>
      <c r="T1523" s="3">
        <v>768.26420999999993</v>
      </c>
      <c r="U1523" s="3">
        <v>8051.1840499999989</v>
      </c>
      <c r="V1523" s="163">
        <f ca="1">SUM(INDIRECT(Inputs!$C$11&amp;ROW()&amp;":"&amp;Inputs!$C$12&amp;ROW()))</f>
        <v>420.00574</v>
      </c>
      <c r="W1523" s="163">
        <f ca="1">SUM(INDIRECT(Inputs!$C$13&amp;ROW()&amp;":"&amp;Inputs!$C$14&amp;ROW()))</f>
        <v>6016.2363799999985</v>
      </c>
      <c r="X1523" s="3" t="str">
        <f>IF(COUNTIFS(Lookups!$A:$A,C1523)=1,"Gross Sales","")</f>
        <v/>
      </c>
      <c r="Y1523" s="3" t="str">
        <f>IF(COUNTIFS(Lookups!$D:$D,C1523)=1,"Bar Sales","")</f>
        <v/>
      </c>
      <c r="Z1523" s="3" t="str">
        <f>IFERROR(VLOOKUP(C1523*1,Lookups!$D:$F,3,FALSE),"")</f>
        <v/>
      </c>
      <c r="AA1523" s="3" t="str">
        <f>IFERROR(VLOOKUP($C1523*1,Lookups!$H:$N,3,FALSE),"")</f>
        <v>Sales</v>
      </c>
      <c r="AB1523" s="3" t="str">
        <f>IFERROR(VLOOKUP($C1523*1,Lookups!$H:$N,4,FALSE),"")</f>
        <v>Lunch</v>
      </c>
      <c r="AC1523" s="3" t="str">
        <f>IFERROR(VLOOKUP($C1523*1,Lookups!$H:$N,5,FALSE),"")</f>
        <v>Bar</v>
      </c>
      <c r="AD1523" s="3" t="str">
        <f>IFERROR(VLOOKUP($C1523*1,Lookups!$H:$N,6,FALSE),"")</f>
        <v>Bev</v>
      </c>
      <c r="AE1523" s="3" t="str">
        <f>IFERROR(VLOOKUP($C1523*1,Lookups!$H:$N,7,FALSE),"")</f>
        <v>Beer</v>
      </c>
      <c r="AF1523" s="3" t="str">
        <f>VLOOKUP(B1523*1,Stores!$A:$C,3,FALSE)</f>
        <v>DFG</v>
      </c>
    </row>
    <row r="1524" spans="1:32">
      <c r="A1524" s="3" t="s">
        <v>917</v>
      </c>
      <c r="B1524" s="3" t="s">
        <v>942</v>
      </c>
      <c r="C1524" s="3">
        <v>999252</v>
      </c>
      <c r="D1524" s="3" t="s">
        <v>918</v>
      </c>
      <c r="E1524" s="3" t="s">
        <v>637</v>
      </c>
      <c r="F1524" s="3">
        <v>2016</v>
      </c>
      <c r="G1524" s="164">
        <v>0</v>
      </c>
      <c r="H1524" s="3">
        <v>1788.066</v>
      </c>
      <c r="I1524" s="3">
        <v>1234.14067</v>
      </c>
      <c r="J1524" s="3">
        <v>1251.404</v>
      </c>
      <c r="K1524" s="3">
        <v>1460.55</v>
      </c>
      <c r="L1524" s="3">
        <v>1332.9469999999999</v>
      </c>
      <c r="M1524" s="3">
        <v>1441.4714999999999</v>
      </c>
      <c r="N1524" s="3">
        <v>1077.2042399999998</v>
      </c>
      <c r="O1524" s="3">
        <v>1364.454</v>
      </c>
      <c r="P1524" s="3">
        <v>1301.1599999999999</v>
      </c>
      <c r="Q1524" s="3">
        <v>1242.1499999999999</v>
      </c>
      <c r="R1524" s="3">
        <v>1811.2086300000001</v>
      </c>
      <c r="S1524" s="3">
        <v>1314.6689499999998</v>
      </c>
      <c r="T1524" s="3">
        <v>2122.12</v>
      </c>
      <c r="U1524" s="3">
        <v>18741.544989999999</v>
      </c>
      <c r="V1524" s="163">
        <f ca="1">SUM(INDIRECT(Inputs!$C$11&amp;ROW()&amp;":"&amp;Inputs!$C$12&amp;ROW()))</f>
        <v>1242.1499999999999</v>
      </c>
      <c r="W1524" s="163">
        <f ca="1">SUM(INDIRECT(Inputs!$C$13&amp;ROW()&amp;":"&amp;Inputs!$C$14&amp;ROW()))</f>
        <v>13493.547409999999</v>
      </c>
      <c r="X1524" s="3" t="str">
        <f>IF(COUNTIFS(Lookups!$A:$A,C1524)=1,"Gross Sales","")</f>
        <v/>
      </c>
      <c r="Y1524" s="3" t="str">
        <f>IF(COUNTIFS(Lookups!$D:$D,C1524)=1,"Bar Sales","")</f>
        <v/>
      </c>
      <c r="Z1524" s="3" t="str">
        <f>IFERROR(VLOOKUP(C1524*1,Lookups!$D:$F,3,FALSE),"")</f>
        <v/>
      </c>
      <c r="AA1524" s="3" t="str">
        <f>IFERROR(VLOOKUP($C1524*1,Lookups!$H:$N,3,FALSE),"")</f>
        <v>Sales</v>
      </c>
      <c r="AB1524" s="3" t="str">
        <f>IFERROR(VLOOKUP($C1524*1,Lookups!$H:$N,4,FALSE),"")</f>
        <v>Lunch</v>
      </c>
      <c r="AC1524" s="3" t="str">
        <f>IFERROR(VLOOKUP($C1524*1,Lookups!$H:$N,5,FALSE),"")</f>
        <v>Bar</v>
      </c>
      <c r="AD1524" s="3" t="str">
        <f>IFERROR(VLOOKUP($C1524*1,Lookups!$H:$N,6,FALSE),"")</f>
        <v>Bev</v>
      </c>
      <c r="AE1524" s="3" t="str">
        <f>IFERROR(VLOOKUP($C1524*1,Lookups!$H:$N,7,FALSE),"")</f>
        <v>Beer</v>
      </c>
      <c r="AF1524" s="3" t="str">
        <f>VLOOKUP(B1524*1,Stores!$A:$C,3,FALSE)</f>
        <v>DFG</v>
      </c>
    </row>
    <row r="1525" spans="1:32">
      <c r="A1525" s="3" t="s">
        <v>917</v>
      </c>
      <c r="B1525" s="3" t="s">
        <v>943</v>
      </c>
      <c r="C1525" s="3">
        <v>999252</v>
      </c>
      <c r="D1525" s="3" t="s">
        <v>918</v>
      </c>
      <c r="E1525" s="3" t="s">
        <v>637</v>
      </c>
      <c r="F1525" s="3">
        <v>2016</v>
      </c>
      <c r="G1525" s="164">
        <v>0</v>
      </c>
      <c r="H1525" s="3">
        <v>257.14794000000001</v>
      </c>
      <c r="I1525" s="3">
        <v>348.07499999999999</v>
      </c>
      <c r="J1525" s="3">
        <v>243.43199999999996</v>
      </c>
      <c r="K1525" s="3">
        <v>461.58699999999993</v>
      </c>
      <c r="L1525" s="3">
        <v>363.41549999999995</v>
      </c>
      <c r="M1525" s="3">
        <v>182.81549999999999</v>
      </c>
      <c r="N1525" s="3">
        <v>337.85149999999993</v>
      </c>
      <c r="O1525" s="3">
        <v>323.73599999999993</v>
      </c>
      <c r="P1525" s="3">
        <v>315.83999999999997</v>
      </c>
      <c r="Q1525" s="3">
        <v>325.017</v>
      </c>
      <c r="R1525" s="3">
        <v>590.12099999999998</v>
      </c>
      <c r="S1525" s="3">
        <v>499.76009999999991</v>
      </c>
      <c r="T1525" s="3">
        <v>455.67199999999997</v>
      </c>
      <c r="U1525" s="3">
        <v>4704.4705399999993</v>
      </c>
      <c r="V1525" s="163">
        <f ca="1">SUM(INDIRECT(Inputs!$C$11&amp;ROW()&amp;":"&amp;Inputs!$C$12&amp;ROW()))</f>
        <v>325.017</v>
      </c>
      <c r="W1525" s="163">
        <f ca="1">SUM(INDIRECT(Inputs!$C$13&amp;ROW()&amp;":"&amp;Inputs!$C$14&amp;ROW()))</f>
        <v>3158.9174399999997</v>
      </c>
      <c r="X1525" s="3" t="str">
        <f>IF(COUNTIFS(Lookups!$A:$A,C1525)=1,"Gross Sales","")</f>
        <v/>
      </c>
      <c r="Y1525" s="3" t="str">
        <f>IF(COUNTIFS(Lookups!$D:$D,C1525)=1,"Bar Sales","")</f>
        <v/>
      </c>
      <c r="Z1525" s="3" t="str">
        <f>IFERROR(VLOOKUP(C1525*1,Lookups!$D:$F,3,FALSE),"")</f>
        <v/>
      </c>
      <c r="AA1525" s="3" t="str">
        <f>IFERROR(VLOOKUP($C1525*1,Lookups!$H:$N,3,FALSE),"")</f>
        <v>Sales</v>
      </c>
      <c r="AB1525" s="3" t="str">
        <f>IFERROR(VLOOKUP($C1525*1,Lookups!$H:$N,4,FALSE),"")</f>
        <v>Lunch</v>
      </c>
      <c r="AC1525" s="3" t="str">
        <f>IFERROR(VLOOKUP($C1525*1,Lookups!$H:$N,5,FALSE),"")</f>
        <v>Bar</v>
      </c>
      <c r="AD1525" s="3" t="str">
        <f>IFERROR(VLOOKUP($C1525*1,Lookups!$H:$N,6,FALSE),"")</f>
        <v>Bev</v>
      </c>
      <c r="AE1525" s="3" t="str">
        <f>IFERROR(VLOOKUP($C1525*1,Lookups!$H:$N,7,FALSE),"")</f>
        <v>Beer</v>
      </c>
      <c r="AF1525" s="3" t="str">
        <f>VLOOKUP(B1525*1,Stores!$A:$C,3,FALSE)</f>
        <v>DFG</v>
      </c>
    </row>
    <row r="1526" spans="1:32">
      <c r="A1526" s="3" t="s">
        <v>917</v>
      </c>
      <c r="B1526" s="3" t="s">
        <v>944</v>
      </c>
      <c r="C1526" s="3">
        <v>999252</v>
      </c>
      <c r="D1526" s="3" t="s">
        <v>918</v>
      </c>
      <c r="E1526" s="3" t="s">
        <v>637</v>
      </c>
      <c r="F1526" s="3">
        <v>2016</v>
      </c>
      <c r="G1526" s="164">
        <v>0</v>
      </c>
      <c r="H1526" s="3">
        <v>510.3839999999999</v>
      </c>
      <c r="I1526" s="3">
        <v>693.63</v>
      </c>
      <c r="J1526" s="3">
        <v>603.18593999999996</v>
      </c>
      <c r="K1526" s="3">
        <v>615.2299999999999</v>
      </c>
      <c r="L1526" s="3">
        <v>432.6699999999999</v>
      </c>
      <c r="M1526" s="3">
        <v>461.21544000000006</v>
      </c>
      <c r="N1526" s="3">
        <v>373.18399999999997</v>
      </c>
      <c r="O1526" s="3">
        <v>339.17099999999999</v>
      </c>
      <c r="P1526" s="3">
        <v>619.16399999999999</v>
      </c>
      <c r="Q1526" s="3">
        <v>717.3845</v>
      </c>
      <c r="R1526" s="3">
        <v>570.70972000000006</v>
      </c>
      <c r="S1526" s="3">
        <v>787.96900000000005</v>
      </c>
      <c r="T1526" s="3">
        <v>1074.7484999999999</v>
      </c>
      <c r="U1526" s="3">
        <v>7798.6460999999999</v>
      </c>
      <c r="V1526" s="163">
        <f ca="1">SUM(INDIRECT(Inputs!$C$11&amp;ROW()&amp;":"&amp;Inputs!$C$12&amp;ROW()))</f>
        <v>717.3845</v>
      </c>
      <c r="W1526" s="163">
        <f ca="1">SUM(INDIRECT(Inputs!$C$13&amp;ROW()&amp;":"&amp;Inputs!$C$14&amp;ROW()))</f>
        <v>5365.2188800000004</v>
      </c>
      <c r="X1526" s="3" t="str">
        <f>IF(COUNTIFS(Lookups!$A:$A,C1526)=1,"Gross Sales","")</f>
        <v/>
      </c>
      <c r="Y1526" s="3" t="str">
        <f>IF(COUNTIFS(Lookups!$D:$D,C1526)=1,"Bar Sales","")</f>
        <v/>
      </c>
      <c r="Z1526" s="3" t="str">
        <f>IFERROR(VLOOKUP(C1526*1,Lookups!$D:$F,3,FALSE),"")</f>
        <v/>
      </c>
      <c r="AA1526" s="3" t="str">
        <f>IFERROR(VLOOKUP($C1526*1,Lookups!$H:$N,3,FALSE),"")</f>
        <v>Sales</v>
      </c>
      <c r="AB1526" s="3" t="str">
        <f>IFERROR(VLOOKUP($C1526*1,Lookups!$H:$N,4,FALSE),"")</f>
        <v>Lunch</v>
      </c>
      <c r="AC1526" s="3" t="str">
        <f>IFERROR(VLOOKUP($C1526*1,Lookups!$H:$N,5,FALSE),"")</f>
        <v>Bar</v>
      </c>
      <c r="AD1526" s="3" t="str">
        <f>IFERROR(VLOOKUP($C1526*1,Lookups!$H:$N,6,FALSE),"")</f>
        <v>Bev</v>
      </c>
      <c r="AE1526" s="3" t="str">
        <f>IFERROR(VLOOKUP($C1526*1,Lookups!$H:$N,7,FALSE),"")</f>
        <v>Beer</v>
      </c>
      <c r="AF1526" s="3" t="str">
        <f>VLOOKUP(B1526*1,Stores!$A:$C,3,FALSE)</f>
        <v>DFG</v>
      </c>
    </row>
    <row r="1527" spans="1:32">
      <c r="A1527" s="3" t="s">
        <v>917</v>
      </c>
      <c r="B1527" s="3" t="s">
        <v>945</v>
      </c>
      <c r="C1527" s="3">
        <v>999252</v>
      </c>
      <c r="D1527" s="3" t="s">
        <v>918</v>
      </c>
      <c r="E1527" s="3" t="s">
        <v>637</v>
      </c>
      <c r="F1527" s="3">
        <v>2016</v>
      </c>
      <c r="G1527" s="164">
        <v>0</v>
      </c>
      <c r="H1527" s="3">
        <v>341.03299999999996</v>
      </c>
      <c r="I1527" s="3">
        <v>400.01010000000002</v>
      </c>
      <c r="J1527" s="3">
        <v>367.11499999999995</v>
      </c>
      <c r="K1527" s="3">
        <v>398.66399999999993</v>
      </c>
      <c r="L1527" s="3">
        <v>266.04199999999997</v>
      </c>
      <c r="M1527" s="3">
        <v>382.87899999999996</v>
      </c>
      <c r="N1527" s="3">
        <v>294.56</v>
      </c>
      <c r="O1527" s="3">
        <v>340.78100000000001</v>
      </c>
      <c r="P1527" s="3">
        <v>216.2825</v>
      </c>
      <c r="Q1527" s="3">
        <v>348.7484</v>
      </c>
      <c r="R1527" s="3">
        <v>353.45519999999993</v>
      </c>
      <c r="S1527" s="3">
        <v>315.82600000000002</v>
      </c>
      <c r="T1527" s="3">
        <v>690.10549999999989</v>
      </c>
      <c r="U1527" s="3">
        <v>4715.5016999999989</v>
      </c>
      <c r="V1527" s="163">
        <f ca="1">SUM(INDIRECT(Inputs!$C$11&amp;ROW()&amp;":"&amp;Inputs!$C$12&amp;ROW()))</f>
        <v>348.7484</v>
      </c>
      <c r="W1527" s="163">
        <f ca="1">SUM(INDIRECT(Inputs!$C$13&amp;ROW()&amp;":"&amp;Inputs!$C$14&amp;ROW()))</f>
        <v>3356.1149999999993</v>
      </c>
      <c r="X1527" s="3" t="str">
        <f>IF(COUNTIFS(Lookups!$A:$A,C1527)=1,"Gross Sales","")</f>
        <v/>
      </c>
      <c r="Y1527" s="3" t="str">
        <f>IF(COUNTIFS(Lookups!$D:$D,C1527)=1,"Bar Sales","")</f>
        <v/>
      </c>
      <c r="Z1527" s="3" t="str">
        <f>IFERROR(VLOOKUP(C1527*1,Lookups!$D:$F,3,FALSE),"")</f>
        <v/>
      </c>
      <c r="AA1527" s="3" t="str">
        <f>IFERROR(VLOOKUP($C1527*1,Lookups!$H:$N,3,FALSE),"")</f>
        <v>Sales</v>
      </c>
      <c r="AB1527" s="3" t="str">
        <f>IFERROR(VLOOKUP($C1527*1,Lookups!$H:$N,4,FALSE),"")</f>
        <v>Lunch</v>
      </c>
      <c r="AC1527" s="3" t="str">
        <f>IFERROR(VLOOKUP($C1527*1,Lookups!$H:$N,5,FALSE),"")</f>
        <v>Bar</v>
      </c>
      <c r="AD1527" s="3" t="str">
        <f>IFERROR(VLOOKUP($C1527*1,Lookups!$H:$N,6,FALSE),"")</f>
        <v>Bev</v>
      </c>
      <c r="AE1527" s="3" t="str">
        <f>IFERROR(VLOOKUP($C1527*1,Lookups!$H:$N,7,FALSE),"")</f>
        <v>Beer</v>
      </c>
      <c r="AF1527" s="3" t="str">
        <f>VLOOKUP(B1527*1,Stores!$A:$C,3,FALSE)</f>
        <v>DFG</v>
      </c>
    </row>
    <row r="1528" spans="1:32">
      <c r="A1528" s="3" t="s">
        <v>917</v>
      </c>
      <c r="B1528" s="3" t="s">
        <v>946</v>
      </c>
      <c r="C1528" s="3">
        <v>999252</v>
      </c>
      <c r="D1528" s="3" t="s">
        <v>918</v>
      </c>
      <c r="E1528" s="3" t="s">
        <v>637</v>
      </c>
      <c r="F1528" s="3">
        <v>2016</v>
      </c>
      <c r="G1528" s="164">
        <v>0</v>
      </c>
      <c r="H1528" s="3">
        <v>377.05500000000001</v>
      </c>
      <c r="I1528" s="3">
        <v>231.23099999999997</v>
      </c>
      <c r="J1528" s="3">
        <v>307.73399999999998</v>
      </c>
      <c r="K1528" s="3">
        <v>381.32849999999996</v>
      </c>
      <c r="L1528" s="3">
        <v>395.92</v>
      </c>
      <c r="M1528" s="3">
        <v>380.71249999999998</v>
      </c>
      <c r="N1528" s="3">
        <v>397.66999999999996</v>
      </c>
      <c r="O1528" s="3">
        <v>282.03000000000003</v>
      </c>
      <c r="P1528" s="3">
        <v>378.22399999999999</v>
      </c>
      <c r="Q1528" s="3">
        <v>369.55338</v>
      </c>
      <c r="R1528" s="3">
        <v>292.733</v>
      </c>
      <c r="S1528" s="3">
        <v>476.47039999999993</v>
      </c>
      <c r="T1528" s="3">
        <v>462.57574999999997</v>
      </c>
      <c r="U1528" s="3">
        <v>4733.2375300000003</v>
      </c>
      <c r="V1528" s="163">
        <f ca="1">SUM(INDIRECT(Inputs!$C$11&amp;ROW()&amp;":"&amp;Inputs!$C$12&amp;ROW()))</f>
        <v>369.55338</v>
      </c>
      <c r="W1528" s="163">
        <f ca="1">SUM(INDIRECT(Inputs!$C$13&amp;ROW()&amp;":"&amp;Inputs!$C$14&amp;ROW()))</f>
        <v>3501.4583800000005</v>
      </c>
      <c r="X1528" s="3" t="str">
        <f>IF(COUNTIFS(Lookups!$A:$A,C1528)=1,"Gross Sales","")</f>
        <v/>
      </c>
      <c r="Y1528" s="3" t="str">
        <f>IF(COUNTIFS(Lookups!$D:$D,C1528)=1,"Bar Sales","")</f>
        <v/>
      </c>
      <c r="Z1528" s="3" t="str">
        <f>IFERROR(VLOOKUP(C1528*1,Lookups!$D:$F,3,FALSE),"")</f>
        <v/>
      </c>
      <c r="AA1528" s="3" t="str">
        <f>IFERROR(VLOOKUP($C1528*1,Lookups!$H:$N,3,FALSE),"")</f>
        <v>Sales</v>
      </c>
      <c r="AB1528" s="3" t="str">
        <f>IFERROR(VLOOKUP($C1528*1,Lookups!$H:$N,4,FALSE),"")</f>
        <v>Lunch</v>
      </c>
      <c r="AC1528" s="3" t="str">
        <f>IFERROR(VLOOKUP($C1528*1,Lookups!$H:$N,5,FALSE),"")</f>
        <v>Bar</v>
      </c>
      <c r="AD1528" s="3" t="str">
        <f>IFERROR(VLOOKUP($C1528*1,Lookups!$H:$N,6,FALSE),"")</f>
        <v>Bev</v>
      </c>
      <c r="AE1528" s="3" t="str">
        <f>IFERROR(VLOOKUP($C1528*1,Lookups!$H:$N,7,FALSE),"")</f>
        <v>Beer</v>
      </c>
      <c r="AF1528" s="3" t="str">
        <f>VLOOKUP(B1528*1,Stores!$A:$C,3,FALSE)</f>
        <v>DFG</v>
      </c>
    </row>
    <row r="1529" spans="1:32">
      <c r="A1529" s="3" t="s">
        <v>917</v>
      </c>
      <c r="B1529" s="3" t="s">
        <v>947</v>
      </c>
      <c r="C1529" s="3">
        <v>999252</v>
      </c>
      <c r="D1529" s="3" t="s">
        <v>918</v>
      </c>
      <c r="E1529" s="3" t="s">
        <v>637</v>
      </c>
      <c r="F1529" s="3">
        <v>2016</v>
      </c>
      <c r="G1529" s="164">
        <v>0</v>
      </c>
      <c r="H1529" s="3">
        <v>335.98719000000006</v>
      </c>
      <c r="I1529" s="3">
        <v>396.71771999999999</v>
      </c>
      <c r="J1529" s="3">
        <v>440.33639999999997</v>
      </c>
      <c r="K1529" s="3">
        <v>609.46199999999999</v>
      </c>
      <c r="L1529" s="3">
        <v>399.20705999999996</v>
      </c>
      <c r="M1529" s="3">
        <v>330.67124999999999</v>
      </c>
      <c r="N1529" s="3">
        <v>479.12927999999999</v>
      </c>
      <c r="O1529" s="3">
        <v>247.30859999999998</v>
      </c>
      <c r="P1529" s="3">
        <v>398.80063999999999</v>
      </c>
      <c r="Q1529" s="3">
        <v>185.41915</v>
      </c>
      <c r="R1529" s="3">
        <v>230.60919000000001</v>
      </c>
      <c r="S1529" s="3">
        <v>396.18852000000004</v>
      </c>
      <c r="T1529" s="3">
        <v>446.39391999999992</v>
      </c>
      <c r="U1529" s="3">
        <v>4896.2309199999991</v>
      </c>
      <c r="V1529" s="163">
        <f ca="1">SUM(INDIRECT(Inputs!$C$11&amp;ROW()&amp;":"&amp;Inputs!$C$12&amp;ROW()))</f>
        <v>185.41915</v>
      </c>
      <c r="W1529" s="163">
        <f ca="1">SUM(INDIRECT(Inputs!$C$13&amp;ROW()&amp;":"&amp;Inputs!$C$14&amp;ROW()))</f>
        <v>3823.0392899999997</v>
      </c>
      <c r="X1529" s="3" t="str">
        <f>IF(COUNTIFS(Lookups!$A:$A,C1529)=1,"Gross Sales","")</f>
        <v/>
      </c>
      <c r="Y1529" s="3" t="str">
        <f>IF(COUNTIFS(Lookups!$D:$D,C1529)=1,"Bar Sales","")</f>
        <v/>
      </c>
      <c r="Z1529" s="3" t="str">
        <f>IFERROR(VLOOKUP(C1529*1,Lookups!$D:$F,3,FALSE),"")</f>
        <v/>
      </c>
      <c r="AA1529" s="3" t="str">
        <f>IFERROR(VLOOKUP($C1529*1,Lookups!$H:$N,3,FALSE),"")</f>
        <v>Sales</v>
      </c>
      <c r="AB1529" s="3" t="str">
        <f>IFERROR(VLOOKUP($C1529*1,Lookups!$H:$N,4,FALSE),"")</f>
        <v>Lunch</v>
      </c>
      <c r="AC1529" s="3" t="str">
        <f>IFERROR(VLOOKUP($C1529*1,Lookups!$H:$N,5,FALSE),"")</f>
        <v>Bar</v>
      </c>
      <c r="AD1529" s="3" t="str">
        <f>IFERROR(VLOOKUP($C1529*1,Lookups!$H:$N,6,FALSE),"")</f>
        <v>Bev</v>
      </c>
      <c r="AE1529" s="3" t="str">
        <f>IFERROR(VLOOKUP($C1529*1,Lookups!$H:$N,7,FALSE),"")</f>
        <v>Beer</v>
      </c>
      <c r="AF1529" s="3" t="str">
        <f>VLOOKUP(B1529*1,Stores!$A:$C,3,FALSE)</f>
        <v>DFG</v>
      </c>
    </row>
    <row r="1530" spans="1:32">
      <c r="A1530" s="3" t="s">
        <v>917</v>
      </c>
      <c r="B1530" s="3" t="s">
        <v>948</v>
      </c>
      <c r="C1530" s="3">
        <v>999252</v>
      </c>
      <c r="D1530" s="3" t="s">
        <v>918</v>
      </c>
      <c r="E1530" s="3" t="s">
        <v>637</v>
      </c>
      <c r="F1530" s="3">
        <v>2016</v>
      </c>
      <c r="G1530" s="164">
        <v>0</v>
      </c>
      <c r="H1530" s="3">
        <v>126.63686000000001</v>
      </c>
      <c r="I1530" s="3">
        <v>135.60147999999998</v>
      </c>
      <c r="J1530" s="3">
        <v>133.98000000000002</v>
      </c>
      <c r="K1530" s="3">
        <v>169.81649999999999</v>
      </c>
      <c r="L1530" s="3">
        <v>71.441999999999993</v>
      </c>
      <c r="M1530" s="3">
        <v>122.75899999999997</v>
      </c>
      <c r="N1530" s="3">
        <v>133.01049999999998</v>
      </c>
      <c r="O1530" s="3">
        <v>146.99999999999997</v>
      </c>
      <c r="P1530" s="3">
        <v>227.0625</v>
      </c>
      <c r="Q1530" s="3">
        <v>167.03876</v>
      </c>
      <c r="R1530" s="3">
        <v>268.44509999999997</v>
      </c>
      <c r="S1530" s="3">
        <v>306.36199999999997</v>
      </c>
      <c r="T1530" s="3">
        <v>438.0573399999999</v>
      </c>
      <c r="U1530" s="3">
        <v>2447.2120399999994</v>
      </c>
      <c r="V1530" s="163">
        <f ca="1">SUM(INDIRECT(Inputs!$C$11&amp;ROW()&amp;":"&amp;Inputs!$C$12&amp;ROW()))</f>
        <v>167.03876</v>
      </c>
      <c r="W1530" s="163">
        <f ca="1">SUM(INDIRECT(Inputs!$C$13&amp;ROW()&amp;":"&amp;Inputs!$C$14&amp;ROW()))</f>
        <v>1434.3475999999998</v>
      </c>
      <c r="X1530" s="3" t="str">
        <f>IF(COUNTIFS(Lookups!$A:$A,C1530)=1,"Gross Sales","")</f>
        <v/>
      </c>
      <c r="Y1530" s="3" t="str">
        <f>IF(COUNTIFS(Lookups!$D:$D,C1530)=1,"Bar Sales","")</f>
        <v/>
      </c>
      <c r="Z1530" s="3" t="str">
        <f>IFERROR(VLOOKUP(C1530*1,Lookups!$D:$F,3,FALSE),"")</f>
        <v/>
      </c>
      <c r="AA1530" s="3" t="str">
        <f>IFERROR(VLOOKUP($C1530*1,Lookups!$H:$N,3,FALSE),"")</f>
        <v>Sales</v>
      </c>
      <c r="AB1530" s="3" t="str">
        <f>IFERROR(VLOOKUP($C1530*1,Lookups!$H:$N,4,FALSE),"")</f>
        <v>Lunch</v>
      </c>
      <c r="AC1530" s="3" t="str">
        <f>IFERROR(VLOOKUP($C1530*1,Lookups!$H:$N,5,FALSE),"")</f>
        <v>Bar</v>
      </c>
      <c r="AD1530" s="3" t="str">
        <f>IFERROR(VLOOKUP($C1530*1,Lookups!$H:$N,6,FALSE),"")</f>
        <v>Bev</v>
      </c>
      <c r="AE1530" s="3" t="str">
        <f>IFERROR(VLOOKUP($C1530*1,Lookups!$H:$N,7,FALSE),"")</f>
        <v>Beer</v>
      </c>
      <c r="AF1530" s="3" t="str">
        <f>VLOOKUP(B1530*1,Stores!$A:$C,3,FALSE)</f>
        <v>DFG</v>
      </c>
    </row>
    <row r="1531" spans="1:32">
      <c r="A1531" s="3" t="s">
        <v>917</v>
      </c>
      <c r="B1531" s="3" t="s">
        <v>949</v>
      </c>
      <c r="C1531" s="3">
        <v>999252</v>
      </c>
      <c r="D1531" s="3" t="s">
        <v>918</v>
      </c>
      <c r="E1531" s="3" t="s">
        <v>637</v>
      </c>
      <c r="F1531" s="3">
        <v>2016</v>
      </c>
      <c r="G1531" s="164">
        <v>0</v>
      </c>
      <c r="H1531" s="3">
        <v>532.65030000000002</v>
      </c>
      <c r="I1531" s="3">
        <v>515.78079000000002</v>
      </c>
      <c r="J1531" s="3">
        <v>635.21003000000007</v>
      </c>
      <c r="K1531" s="3">
        <v>345.69920000000002</v>
      </c>
      <c r="L1531" s="3">
        <v>326.12999999999994</v>
      </c>
      <c r="M1531" s="3">
        <v>389.56063999999998</v>
      </c>
      <c r="N1531" s="3">
        <v>604.54407999999989</v>
      </c>
      <c r="O1531" s="3">
        <v>419.37741999999997</v>
      </c>
      <c r="P1531" s="3">
        <v>597.37369999999999</v>
      </c>
      <c r="Q1531" s="3">
        <v>578.44779999999992</v>
      </c>
      <c r="R1531" s="3">
        <v>489.73001000000005</v>
      </c>
      <c r="S1531" s="3">
        <v>480.52801999999997</v>
      </c>
      <c r="T1531" s="3">
        <v>564.31438000000003</v>
      </c>
      <c r="U1531" s="3">
        <v>6479.3463700000002</v>
      </c>
      <c r="V1531" s="163">
        <f ca="1">SUM(INDIRECT(Inputs!$C$11&amp;ROW()&amp;":"&amp;Inputs!$C$12&amp;ROW()))</f>
        <v>578.44779999999992</v>
      </c>
      <c r="W1531" s="163">
        <f ca="1">SUM(INDIRECT(Inputs!$C$13&amp;ROW()&amp;":"&amp;Inputs!$C$14&amp;ROW()))</f>
        <v>4944.7739600000004</v>
      </c>
      <c r="X1531" s="3" t="str">
        <f>IF(COUNTIFS(Lookups!$A:$A,C1531)=1,"Gross Sales","")</f>
        <v/>
      </c>
      <c r="Y1531" s="3" t="str">
        <f>IF(COUNTIFS(Lookups!$D:$D,C1531)=1,"Bar Sales","")</f>
        <v/>
      </c>
      <c r="Z1531" s="3" t="str">
        <f>IFERROR(VLOOKUP(C1531*1,Lookups!$D:$F,3,FALSE),"")</f>
        <v/>
      </c>
      <c r="AA1531" s="3" t="str">
        <f>IFERROR(VLOOKUP($C1531*1,Lookups!$H:$N,3,FALSE),"")</f>
        <v>Sales</v>
      </c>
      <c r="AB1531" s="3" t="str">
        <f>IFERROR(VLOOKUP($C1531*1,Lookups!$H:$N,4,FALSE),"")</f>
        <v>Lunch</v>
      </c>
      <c r="AC1531" s="3" t="str">
        <f>IFERROR(VLOOKUP($C1531*1,Lookups!$H:$N,5,FALSE),"")</f>
        <v>Bar</v>
      </c>
      <c r="AD1531" s="3" t="str">
        <f>IFERROR(VLOOKUP($C1531*1,Lookups!$H:$N,6,FALSE),"")</f>
        <v>Bev</v>
      </c>
      <c r="AE1531" s="3" t="str">
        <f>IFERROR(VLOOKUP($C1531*1,Lookups!$H:$N,7,FALSE),"")</f>
        <v>Beer</v>
      </c>
      <c r="AF1531" s="3" t="str">
        <f>VLOOKUP(B1531*1,Stores!$A:$C,3,FALSE)</f>
        <v>DFG</v>
      </c>
    </row>
    <row r="1532" spans="1:32">
      <c r="A1532" s="3" t="s">
        <v>917</v>
      </c>
      <c r="B1532" s="3" t="s">
        <v>950</v>
      </c>
      <c r="C1532" s="3">
        <v>999252</v>
      </c>
      <c r="D1532" s="3" t="s">
        <v>918</v>
      </c>
      <c r="E1532" s="3" t="s">
        <v>637</v>
      </c>
      <c r="F1532" s="3">
        <v>2016</v>
      </c>
      <c r="G1532" s="164">
        <v>0</v>
      </c>
      <c r="H1532" s="3">
        <v>919.80000000000007</v>
      </c>
      <c r="I1532" s="3">
        <v>602.77035000000001</v>
      </c>
      <c r="J1532" s="3">
        <v>575.34749999999997</v>
      </c>
      <c r="K1532" s="3">
        <v>713.39099999999985</v>
      </c>
      <c r="L1532" s="3">
        <v>643.96850000000006</v>
      </c>
      <c r="M1532" s="3">
        <v>538.38749999999993</v>
      </c>
      <c r="N1532" s="3">
        <v>721.52499999999998</v>
      </c>
      <c r="O1532" s="3">
        <v>610.82699999999988</v>
      </c>
      <c r="P1532" s="3">
        <v>403.58499999999998</v>
      </c>
      <c r="Q1532" s="3">
        <v>720.09280000000001</v>
      </c>
      <c r="R1532" s="3">
        <v>499.21087999999997</v>
      </c>
      <c r="S1532" s="3">
        <v>891.80000000000007</v>
      </c>
      <c r="T1532" s="3">
        <v>884.21199999999999</v>
      </c>
      <c r="U1532" s="3">
        <v>8724.9175299999988</v>
      </c>
      <c r="V1532" s="163">
        <f ca="1">SUM(INDIRECT(Inputs!$C$11&amp;ROW()&amp;":"&amp;Inputs!$C$12&amp;ROW()))</f>
        <v>720.09280000000001</v>
      </c>
      <c r="W1532" s="163">
        <f ca="1">SUM(INDIRECT(Inputs!$C$13&amp;ROW()&amp;":"&amp;Inputs!$C$14&amp;ROW()))</f>
        <v>6449.6946499999995</v>
      </c>
      <c r="X1532" s="3" t="str">
        <f>IF(COUNTIFS(Lookups!$A:$A,C1532)=1,"Gross Sales","")</f>
        <v/>
      </c>
      <c r="Y1532" s="3" t="str">
        <f>IF(COUNTIFS(Lookups!$D:$D,C1532)=1,"Bar Sales","")</f>
        <v/>
      </c>
      <c r="Z1532" s="3" t="str">
        <f>IFERROR(VLOOKUP(C1532*1,Lookups!$D:$F,3,FALSE),"")</f>
        <v/>
      </c>
      <c r="AA1532" s="3" t="str">
        <f>IFERROR(VLOOKUP($C1532*1,Lookups!$H:$N,3,FALSE),"")</f>
        <v>Sales</v>
      </c>
      <c r="AB1532" s="3" t="str">
        <f>IFERROR(VLOOKUP($C1532*1,Lookups!$H:$N,4,FALSE),"")</f>
        <v>Lunch</v>
      </c>
      <c r="AC1532" s="3" t="str">
        <f>IFERROR(VLOOKUP($C1532*1,Lookups!$H:$N,5,FALSE),"")</f>
        <v>Bar</v>
      </c>
      <c r="AD1532" s="3" t="str">
        <f>IFERROR(VLOOKUP($C1532*1,Lookups!$H:$N,6,FALSE),"")</f>
        <v>Bev</v>
      </c>
      <c r="AE1532" s="3" t="str">
        <f>IFERROR(VLOOKUP($C1532*1,Lookups!$H:$N,7,FALSE),"")</f>
        <v>Beer</v>
      </c>
      <c r="AF1532" s="3" t="str">
        <f>VLOOKUP(B1532*1,Stores!$A:$C,3,FALSE)</f>
        <v>DFG</v>
      </c>
    </row>
    <row r="1533" spans="1:32">
      <c r="A1533" s="3" t="s">
        <v>917</v>
      </c>
      <c r="B1533" s="3" t="s">
        <v>951</v>
      </c>
      <c r="C1533" s="3">
        <v>999252</v>
      </c>
      <c r="D1533" s="3" t="s">
        <v>918</v>
      </c>
      <c r="E1533" s="3" t="s">
        <v>637</v>
      </c>
      <c r="F1533" s="3">
        <v>2016</v>
      </c>
      <c r="G1533" s="164">
        <v>0</v>
      </c>
      <c r="H1533" s="3">
        <v>1039.5839999999998</v>
      </c>
      <c r="I1533" s="3">
        <v>934.16399999999999</v>
      </c>
      <c r="J1533" s="3">
        <v>1349.2394999999999</v>
      </c>
      <c r="K1533" s="3">
        <v>903.40249999999992</v>
      </c>
      <c r="L1533" s="3">
        <v>791.42279999999982</v>
      </c>
      <c r="M1533" s="3">
        <v>770.26879999999994</v>
      </c>
      <c r="N1533" s="3">
        <v>809.97</v>
      </c>
      <c r="O1533" s="3">
        <v>865.3889999999999</v>
      </c>
      <c r="P1533" s="3">
        <v>757.91099999999994</v>
      </c>
      <c r="Q1533" s="3">
        <v>876.83050000000003</v>
      </c>
      <c r="R1533" s="3">
        <v>801.78</v>
      </c>
      <c r="S1533" s="3">
        <v>1169.336</v>
      </c>
      <c r="T1533" s="3">
        <v>903.15399999999988</v>
      </c>
      <c r="U1533" s="3">
        <v>11972.4521</v>
      </c>
      <c r="V1533" s="163">
        <f ca="1">SUM(INDIRECT(Inputs!$C$11&amp;ROW()&amp;":"&amp;Inputs!$C$12&amp;ROW()))</f>
        <v>876.83050000000003</v>
      </c>
      <c r="W1533" s="163">
        <f ca="1">SUM(INDIRECT(Inputs!$C$13&amp;ROW()&amp;":"&amp;Inputs!$C$14&amp;ROW()))</f>
        <v>9098.1821</v>
      </c>
      <c r="X1533" s="3" t="str">
        <f>IF(COUNTIFS(Lookups!$A:$A,C1533)=1,"Gross Sales","")</f>
        <v/>
      </c>
      <c r="Y1533" s="3" t="str">
        <f>IF(COUNTIFS(Lookups!$D:$D,C1533)=1,"Bar Sales","")</f>
        <v/>
      </c>
      <c r="Z1533" s="3" t="str">
        <f>IFERROR(VLOOKUP(C1533*1,Lookups!$D:$F,3,FALSE),"")</f>
        <v/>
      </c>
      <c r="AA1533" s="3" t="str">
        <f>IFERROR(VLOOKUP($C1533*1,Lookups!$H:$N,3,FALSE),"")</f>
        <v>Sales</v>
      </c>
      <c r="AB1533" s="3" t="str">
        <f>IFERROR(VLOOKUP($C1533*1,Lookups!$H:$N,4,FALSE),"")</f>
        <v>Lunch</v>
      </c>
      <c r="AC1533" s="3" t="str">
        <f>IFERROR(VLOOKUP($C1533*1,Lookups!$H:$N,5,FALSE),"")</f>
        <v>Bar</v>
      </c>
      <c r="AD1533" s="3" t="str">
        <f>IFERROR(VLOOKUP($C1533*1,Lookups!$H:$N,6,FALSE),"")</f>
        <v>Bev</v>
      </c>
      <c r="AE1533" s="3" t="str">
        <f>IFERROR(VLOOKUP($C1533*1,Lookups!$H:$N,7,FALSE),"")</f>
        <v>Beer</v>
      </c>
      <c r="AF1533" s="3" t="str">
        <f>VLOOKUP(B1533*1,Stores!$A:$C,3,FALSE)</f>
        <v>DFG</v>
      </c>
    </row>
    <row r="1534" spans="1:32">
      <c r="A1534" s="3" t="s">
        <v>917</v>
      </c>
      <c r="B1534" s="3" t="s">
        <v>952</v>
      </c>
      <c r="C1534" s="3">
        <v>999252</v>
      </c>
      <c r="D1534" s="3" t="s">
        <v>918</v>
      </c>
      <c r="E1534" s="3" t="s">
        <v>637</v>
      </c>
      <c r="F1534" s="3">
        <v>2016</v>
      </c>
      <c r="G1534" s="164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1130.8324999999998</v>
      </c>
      <c r="O1534" s="3">
        <v>1056.615</v>
      </c>
      <c r="P1534" s="3">
        <v>1130.038</v>
      </c>
      <c r="Q1534" s="3">
        <v>608.57999999999993</v>
      </c>
      <c r="R1534" s="3">
        <v>887.28849999999989</v>
      </c>
      <c r="S1534" s="3">
        <v>1021.1938100000001</v>
      </c>
      <c r="T1534" s="3">
        <v>1273.8074999999999</v>
      </c>
      <c r="U1534" s="3">
        <v>7108.355309999999</v>
      </c>
      <c r="V1534" s="163">
        <f ca="1">SUM(INDIRECT(Inputs!$C$11&amp;ROW()&amp;":"&amp;Inputs!$C$12&amp;ROW()))</f>
        <v>608.57999999999993</v>
      </c>
      <c r="W1534" s="163">
        <f ca="1">SUM(INDIRECT(Inputs!$C$13&amp;ROW()&amp;":"&amp;Inputs!$C$14&amp;ROW()))</f>
        <v>3926.0654999999997</v>
      </c>
      <c r="X1534" s="3" t="str">
        <f>IF(COUNTIFS(Lookups!$A:$A,C1534)=1,"Gross Sales","")</f>
        <v/>
      </c>
      <c r="Y1534" s="3" t="str">
        <f>IF(COUNTIFS(Lookups!$D:$D,C1534)=1,"Bar Sales","")</f>
        <v/>
      </c>
      <c r="Z1534" s="3" t="str">
        <f>IFERROR(VLOOKUP(C1534*1,Lookups!$D:$F,3,FALSE),"")</f>
        <v/>
      </c>
      <c r="AA1534" s="3" t="str">
        <f>IFERROR(VLOOKUP($C1534*1,Lookups!$H:$N,3,FALSE),"")</f>
        <v>Sales</v>
      </c>
      <c r="AB1534" s="3" t="str">
        <f>IFERROR(VLOOKUP($C1534*1,Lookups!$H:$N,4,FALSE),"")</f>
        <v>Lunch</v>
      </c>
      <c r="AC1534" s="3" t="str">
        <f>IFERROR(VLOOKUP($C1534*1,Lookups!$H:$N,5,FALSE),"")</f>
        <v>Bar</v>
      </c>
      <c r="AD1534" s="3" t="str">
        <f>IFERROR(VLOOKUP($C1534*1,Lookups!$H:$N,6,FALSE),"")</f>
        <v>Bev</v>
      </c>
      <c r="AE1534" s="3" t="str">
        <f>IFERROR(VLOOKUP($C1534*1,Lookups!$H:$N,7,FALSE),"")</f>
        <v>Beer</v>
      </c>
      <c r="AF1534" s="3" t="str">
        <f>VLOOKUP(B1534*1,Stores!$A:$C,3,FALSE)</f>
        <v>DFG</v>
      </c>
    </row>
    <row r="1535" spans="1:32">
      <c r="A1535" s="3" t="s">
        <v>917</v>
      </c>
      <c r="B1535" s="3" t="s">
        <v>953</v>
      </c>
      <c r="C1535" s="3">
        <v>999252</v>
      </c>
      <c r="D1535" s="3" t="s">
        <v>918</v>
      </c>
      <c r="E1535" s="3" t="s">
        <v>637</v>
      </c>
      <c r="F1535" s="3">
        <v>2016</v>
      </c>
      <c r="G1535" s="164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92.707999999999998</v>
      </c>
      <c r="S1535" s="3">
        <v>829.39499999999998</v>
      </c>
      <c r="T1535" s="3">
        <v>757.87950000000001</v>
      </c>
      <c r="U1535" s="3">
        <v>1679.9825000000001</v>
      </c>
      <c r="V1535" s="163">
        <f ca="1">SUM(INDIRECT(Inputs!$C$11&amp;ROW()&amp;":"&amp;Inputs!$C$12&amp;ROW()))</f>
        <v>0</v>
      </c>
      <c r="W1535" s="163">
        <f ca="1">SUM(INDIRECT(Inputs!$C$13&amp;ROW()&amp;":"&amp;Inputs!$C$14&amp;ROW()))</f>
        <v>0</v>
      </c>
      <c r="X1535" s="3" t="str">
        <f>IF(COUNTIFS(Lookups!$A:$A,C1535)=1,"Gross Sales","")</f>
        <v/>
      </c>
      <c r="Y1535" s="3" t="str">
        <f>IF(COUNTIFS(Lookups!$D:$D,C1535)=1,"Bar Sales","")</f>
        <v/>
      </c>
      <c r="Z1535" s="3" t="str">
        <f>IFERROR(VLOOKUP(C1535*1,Lookups!$D:$F,3,FALSE),"")</f>
        <v/>
      </c>
      <c r="AA1535" s="3" t="str">
        <f>IFERROR(VLOOKUP($C1535*1,Lookups!$H:$N,3,FALSE),"")</f>
        <v>Sales</v>
      </c>
      <c r="AB1535" s="3" t="str">
        <f>IFERROR(VLOOKUP($C1535*1,Lookups!$H:$N,4,FALSE),"")</f>
        <v>Lunch</v>
      </c>
      <c r="AC1535" s="3" t="str">
        <f>IFERROR(VLOOKUP($C1535*1,Lookups!$H:$N,5,FALSE),"")</f>
        <v>Bar</v>
      </c>
      <c r="AD1535" s="3" t="str">
        <f>IFERROR(VLOOKUP($C1535*1,Lookups!$H:$N,6,FALSE),"")</f>
        <v>Bev</v>
      </c>
      <c r="AE1535" s="3" t="str">
        <f>IFERROR(VLOOKUP($C1535*1,Lookups!$H:$N,7,FALSE),"")</f>
        <v>Beer</v>
      </c>
      <c r="AF1535" s="3" t="str">
        <f>VLOOKUP(B1535*1,Stores!$A:$C,3,FALSE)</f>
        <v>DFG</v>
      </c>
    </row>
    <row r="1536" spans="1:32">
      <c r="A1536" s="3" t="s">
        <v>917</v>
      </c>
      <c r="B1536" s="3" t="s">
        <v>954</v>
      </c>
      <c r="C1536" s="3">
        <v>999252</v>
      </c>
      <c r="D1536" s="3" t="s">
        <v>918</v>
      </c>
      <c r="E1536" s="3" t="s">
        <v>637</v>
      </c>
      <c r="F1536" s="3">
        <v>2016</v>
      </c>
      <c r="G1536" s="164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227.22804999999997</v>
      </c>
      <c r="T1536" s="3">
        <v>1046.556</v>
      </c>
      <c r="U1536" s="3">
        <v>1273.78405</v>
      </c>
      <c r="V1536" s="163">
        <f ca="1">SUM(INDIRECT(Inputs!$C$11&amp;ROW()&amp;":"&amp;Inputs!$C$12&amp;ROW()))</f>
        <v>0</v>
      </c>
      <c r="W1536" s="163">
        <f ca="1">SUM(INDIRECT(Inputs!$C$13&amp;ROW()&amp;":"&amp;Inputs!$C$14&amp;ROW()))</f>
        <v>0</v>
      </c>
      <c r="X1536" s="3" t="str">
        <f>IF(COUNTIFS(Lookups!$A:$A,C1536)=1,"Gross Sales","")</f>
        <v/>
      </c>
      <c r="Y1536" s="3" t="str">
        <f>IF(COUNTIFS(Lookups!$D:$D,C1536)=1,"Bar Sales","")</f>
        <v/>
      </c>
      <c r="Z1536" s="3" t="str">
        <f>IFERROR(VLOOKUP(C1536*1,Lookups!$D:$F,3,FALSE),"")</f>
        <v/>
      </c>
      <c r="AA1536" s="3" t="str">
        <f>IFERROR(VLOOKUP($C1536*1,Lookups!$H:$N,3,FALSE),"")</f>
        <v>Sales</v>
      </c>
      <c r="AB1536" s="3" t="str">
        <f>IFERROR(VLOOKUP($C1536*1,Lookups!$H:$N,4,FALSE),"")</f>
        <v>Lunch</v>
      </c>
      <c r="AC1536" s="3" t="str">
        <f>IFERROR(VLOOKUP($C1536*1,Lookups!$H:$N,5,FALSE),"")</f>
        <v>Bar</v>
      </c>
      <c r="AD1536" s="3" t="str">
        <f>IFERROR(VLOOKUP($C1536*1,Lookups!$H:$N,6,FALSE),"")</f>
        <v>Bev</v>
      </c>
      <c r="AE1536" s="3" t="str">
        <f>IFERROR(VLOOKUP($C1536*1,Lookups!$H:$N,7,FALSE),"")</f>
        <v>Beer</v>
      </c>
      <c r="AF1536" s="3" t="str">
        <f>VLOOKUP(B1536*1,Stores!$A:$C,3,FALSE)</f>
        <v>DFG</v>
      </c>
    </row>
    <row r="1537" spans="1:32">
      <c r="A1537" s="3" t="s">
        <v>917</v>
      </c>
      <c r="B1537" s="3" t="s">
        <v>919</v>
      </c>
      <c r="C1537" s="3">
        <v>999253</v>
      </c>
      <c r="D1537" s="3" t="s">
        <v>918</v>
      </c>
      <c r="E1537" s="3" t="s">
        <v>641</v>
      </c>
      <c r="F1537" s="3">
        <v>2016</v>
      </c>
      <c r="G1537" s="164">
        <v>0</v>
      </c>
      <c r="H1537" s="3">
        <v>1231.1420800000001</v>
      </c>
      <c r="I1537" s="3">
        <v>2565.8323599999999</v>
      </c>
      <c r="J1537" s="3">
        <v>1450.1602499999999</v>
      </c>
      <c r="K1537" s="3">
        <v>1003.7181</v>
      </c>
      <c r="L1537" s="3">
        <v>1197.9804200000001</v>
      </c>
      <c r="M1537" s="3">
        <v>1032.9209099999998</v>
      </c>
      <c r="N1537" s="3">
        <v>961.46820000000002</v>
      </c>
      <c r="O1537" s="3">
        <v>1561.75838</v>
      </c>
      <c r="P1537" s="3">
        <v>916.00298999999995</v>
      </c>
      <c r="Q1537" s="3">
        <v>0</v>
      </c>
      <c r="R1537" s="3">
        <v>0</v>
      </c>
      <c r="S1537" s="3">
        <v>0</v>
      </c>
      <c r="T1537" s="3">
        <v>0</v>
      </c>
      <c r="U1537" s="3">
        <v>11920.983689999997</v>
      </c>
      <c r="V1537" s="163">
        <f ca="1">SUM(INDIRECT(Inputs!$C$11&amp;ROW()&amp;":"&amp;Inputs!$C$12&amp;ROW()))</f>
        <v>0</v>
      </c>
      <c r="W1537" s="163">
        <f ca="1">SUM(INDIRECT(Inputs!$C$13&amp;ROW()&amp;":"&amp;Inputs!$C$14&amp;ROW()))</f>
        <v>11920.983689999997</v>
      </c>
      <c r="X1537" s="3" t="str">
        <f>IF(COUNTIFS(Lookups!$A:$A,C1537)=1,"Gross Sales","")</f>
        <v/>
      </c>
      <c r="Y1537" s="3" t="str">
        <f>IF(COUNTIFS(Lookups!$D:$D,C1537)=1,"Bar Sales","")</f>
        <v/>
      </c>
      <c r="Z1537" s="3" t="str">
        <f>IFERROR(VLOOKUP(C1537*1,Lookups!$D:$F,3,FALSE),"")</f>
        <v/>
      </c>
      <c r="AA1537" s="3" t="str">
        <f>IFERROR(VLOOKUP($C1537*1,Lookups!$H:$N,3,FALSE),"")</f>
        <v>Sales</v>
      </c>
      <c r="AB1537" s="3" t="str">
        <f>IFERROR(VLOOKUP($C1537*1,Lookups!$H:$N,4,FALSE),"")</f>
        <v>Dinner</v>
      </c>
      <c r="AC1537" s="3" t="str">
        <f>IFERROR(VLOOKUP($C1537*1,Lookups!$H:$N,5,FALSE),"")</f>
        <v>Bar</v>
      </c>
      <c r="AD1537" s="3" t="str">
        <f>IFERROR(VLOOKUP($C1537*1,Lookups!$H:$N,6,FALSE),"")</f>
        <v>Bev</v>
      </c>
      <c r="AE1537" s="3" t="str">
        <f>IFERROR(VLOOKUP($C1537*1,Lookups!$H:$N,7,FALSE),"")</f>
        <v>Beer</v>
      </c>
      <c r="AF1537" s="3" t="str">
        <f>VLOOKUP(B1537*1,Stores!$A:$C,3,FALSE)</f>
        <v>DFDE</v>
      </c>
    </row>
    <row r="1538" spans="1:32">
      <c r="A1538" s="3" t="s">
        <v>917</v>
      </c>
      <c r="B1538" s="3" t="s">
        <v>920</v>
      </c>
      <c r="C1538" s="3">
        <v>999253</v>
      </c>
      <c r="D1538" s="3" t="s">
        <v>918</v>
      </c>
      <c r="E1538" s="3" t="s">
        <v>641</v>
      </c>
      <c r="F1538" s="3">
        <v>2016</v>
      </c>
      <c r="G1538" s="164">
        <v>0</v>
      </c>
      <c r="H1538" s="3">
        <v>1981.6566</v>
      </c>
      <c r="I1538" s="3">
        <v>2396.7770399999999</v>
      </c>
      <c r="J1538" s="3">
        <v>1993.76352</v>
      </c>
      <c r="K1538" s="3">
        <v>2090.34672</v>
      </c>
      <c r="L1538" s="3">
        <v>1642.0721799999999</v>
      </c>
      <c r="M1538" s="3">
        <v>2751.0524999999998</v>
      </c>
      <c r="N1538" s="3">
        <v>1643.5683599999998</v>
      </c>
      <c r="O1538" s="3">
        <v>2053.8722399999997</v>
      </c>
      <c r="P1538" s="3">
        <v>1880.3814399999997</v>
      </c>
      <c r="Q1538" s="3">
        <v>1244.6324099999999</v>
      </c>
      <c r="R1538" s="3">
        <v>1521.1942200000001</v>
      </c>
      <c r="S1538" s="3">
        <v>1616.2448399999998</v>
      </c>
      <c r="T1538" s="3">
        <v>2423.3970599999998</v>
      </c>
      <c r="U1538" s="3">
        <v>25238.959129999996</v>
      </c>
      <c r="V1538" s="163">
        <f ca="1">SUM(INDIRECT(Inputs!$C$11&amp;ROW()&amp;":"&amp;Inputs!$C$12&amp;ROW()))</f>
        <v>1244.6324099999999</v>
      </c>
      <c r="W1538" s="163">
        <f ca="1">SUM(INDIRECT(Inputs!$C$13&amp;ROW()&amp;":"&amp;Inputs!$C$14&amp;ROW()))</f>
        <v>19678.123009999996</v>
      </c>
      <c r="X1538" s="3" t="str">
        <f>IF(COUNTIFS(Lookups!$A:$A,C1538)=1,"Gross Sales","")</f>
        <v/>
      </c>
      <c r="Y1538" s="3" t="str">
        <f>IF(COUNTIFS(Lookups!$D:$D,C1538)=1,"Bar Sales","")</f>
        <v/>
      </c>
      <c r="Z1538" s="3" t="str">
        <f>IFERROR(VLOOKUP(C1538*1,Lookups!$D:$F,3,FALSE),"")</f>
        <v/>
      </c>
      <c r="AA1538" s="3" t="str">
        <f>IFERROR(VLOOKUP($C1538*1,Lookups!$H:$N,3,FALSE),"")</f>
        <v>Sales</v>
      </c>
      <c r="AB1538" s="3" t="str">
        <f>IFERROR(VLOOKUP($C1538*1,Lookups!$H:$N,4,FALSE),"")</f>
        <v>Dinner</v>
      </c>
      <c r="AC1538" s="3" t="str">
        <f>IFERROR(VLOOKUP($C1538*1,Lookups!$H:$N,5,FALSE),"")</f>
        <v>Bar</v>
      </c>
      <c r="AD1538" s="3" t="str">
        <f>IFERROR(VLOOKUP($C1538*1,Lookups!$H:$N,6,FALSE),"")</f>
        <v>Bev</v>
      </c>
      <c r="AE1538" s="3" t="str">
        <f>IFERROR(VLOOKUP($C1538*1,Lookups!$H:$N,7,FALSE),"")</f>
        <v>Beer</v>
      </c>
      <c r="AF1538" s="3" t="str">
        <f>VLOOKUP(B1538*1,Stores!$A:$C,3,FALSE)</f>
        <v>DFDE</v>
      </c>
    </row>
    <row r="1539" spans="1:32">
      <c r="A1539" s="3" t="s">
        <v>917</v>
      </c>
      <c r="B1539" s="3" t="s">
        <v>921</v>
      </c>
      <c r="C1539" s="3">
        <v>999253</v>
      </c>
      <c r="D1539" s="3" t="s">
        <v>918</v>
      </c>
      <c r="E1539" s="3" t="s">
        <v>641</v>
      </c>
      <c r="F1539" s="3">
        <v>2016</v>
      </c>
      <c r="G1539" s="164">
        <v>0</v>
      </c>
      <c r="H1539" s="3">
        <v>2554.5029999999992</v>
      </c>
      <c r="I1539" s="3">
        <v>3338.7164999999995</v>
      </c>
      <c r="J1539" s="3">
        <v>3516.3548000000001</v>
      </c>
      <c r="K1539" s="3">
        <v>2778.6975999999995</v>
      </c>
      <c r="L1539" s="3">
        <v>2542.8598999999999</v>
      </c>
      <c r="M1539" s="3">
        <v>2159.8289999999997</v>
      </c>
      <c r="N1539" s="3">
        <v>1639.1550000000002</v>
      </c>
      <c r="O1539" s="3">
        <v>1794.4793999999997</v>
      </c>
      <c r="P1539" s="3">
        <v>2522.1319199999998</v>
      </c>
      <c r="Q1539" s="3">
        <v>2726.3725999999997</v>
      </c>
      <c r="R1539" s="3">
        <v>2761.0915499999996</v>
      </c>
      <c r="S1539" s="3">
        <v>2532.0462299999999</v>
      </c>
      <c r="T1539" s="3">
        <v>3403.3929999999996</v>
      </c>
      <c r="U1539" s="3">
        <v>34269.630499999999</v>
      </c>
      <c r="V1539" s="163">
        <f ca="1">SUM(INDIRECT(Inputs!$C$11&amp;ROW()&amp;":"&amp;Inputs!$C$12&amp;ROW()))</f>
        <v>2726.3725999999997</v>
      </c>
      <c r="W1539" s="163">
        <f ca="1">SUM(INDIRECT(Inputs!$C$13&amp;ROW()&amp;":"&amp;Inputs!$C$14&amp;ROW()))</f>
        <v>25573.099719999998</v>
      </c>
      <c r="X1539" s="3" t="str">
        <f>IF(COUNTIFS(Lookups!$A:$A,C1539)=1,"Gross Sales","")</f>
        <v/>
      </c>
      <c r="Y1539" s="3" t="str">
        <f>IF(COUNTIFS(Lookups!$D:$D,C1539)=1,"Bar Sales","")</f>
        <v/>
      </c>
      <c r="Z1539" s="3" t="str">
        <f>IFERROR(VLOOKUP(C1539*1,Lookups!$D:$F,3,FALSE),"")</f>
        <v/>
      </c>
      <c r="AA1539" s="3" t="str">
        <f>IFERROR(VLOOKUP($C1539*1,Lookups!$H:$N,3,FALSE),"")</f>
        <v>Sales</v>
      </c>
      <c r="AB1539" s="3" t="str">
        <f>IFERROR(VLOOKUP($C1539*1,Lookups!$H:$N,4,FALSE),"")</f>
        <v>Dinner</v>
      </c>
      <c r="AC1539" s="3" t="str">
        <f>IFERROR(VLOOKUP($C1539*1,Lookups!$H:$N,5,FALSE),"")</f>
        <v>Bar</v>
      </c>
      <c r="AD1539" s="3" t="str">
        <f>IFERROR(VLOOKUP($C1539*1,Lookups!$H:$N,6,FALSE),"")</f>
        <v>Bev</v>
      </c>
      <c r="AE1539" s="3" t="str">
        <f>IFERROR(VLOOKUP($C1539*1,Lookups!$H:$N,7,FALSE),"")</f>
        <v>Beer</v>
      </c>
      <c r="AF1539" s="3" t="str">
        <f>VLOOKUP(B1539*1,Stores!$A:$C,3,FALSE)</f>
        <v>DFDE</v>
      </c>
    </row>
    <row r="1540" spans="1:32">
      <c r="A1540" s="3" t="s">
        <v>917</v>
      </c>
      <c r="B1540" s="3" t="s">
        <v>922</v>
      </c>
      <c r="C1540" s="3">
        <v>999253</v>
      </c>
      <c r="D1540" s="3" t="s">
        <v>918</v>
      </c>
      <c r="E1540" s="3" t="s">
        <v>641</v>
      </c>
      <c r="F1540" s="3">
        <v>2016</v>
      </c>
      <c r="G1540" s="164">
        <v>0</v>
      </c>
      <c r="H1540" s="3">
        <v>2673.3525</v>
      </c>
      <c r="I1540" s="3">
        <v>2717.12</v>
      </c>
      <c r="J1540" s="3">
        <v>3665.7375299999994</v>
      </c>
      <c r="K1540" s="3">
        <v>2667.5569199999995</v>
      </c>
      <c r="L1540" s="3">
        <v>3788.3354599999998</v>
      </c>
      <c r="M1540" s="3">
        <v>2132.3312499999997</v>
      </c>
      <c r="N1540" s="3">
        <v>2506.0112000000004</v>
      </c>
      <c r="O1540" s="3">
        <v>3326.6788799999999</v>
      </c>
      <c r="P1540" s="3">
        <v>2702.0279999999998</v>
      </c>
      <c r="Q1540" s="3">
        <v>2702.7</v>
      </c>
      <c r="R1540" s="3">
        <v>3336.7949999999996</v>
      </c>
      <c r="S1540" s="3">
        <v>2742.7764000000002</v>
      </c>
      <c r="T1540" s="3">
        <v>4196.2628399999994</v>
      </c>
      <c r="U1540" s="3">
        <v>39157.685979999995</v>
      </c>
      <c r="V1540" s="163">
        <f ca="1">SUM(INDIRECT(Inputs!$C$11&amp;ROW()&amp;":"&amp;Inputs!$C$12&amp;ROW()))</f>
        <v>2702.7</v>
      </c>
      <c r="W1540" s="163">
        <f ca="1">SUM(INDIRECT(Inputs!$C$13&amp;ROW()&amp;":"&amp;Inputs!$C$14&amp;ROW()))</f>
        <v>28881.851739999998</v>
      </c>
      <c r="X1540" s="3" t="str">
        <f>IF(COUNTIFS(Lookups!$A:$A,C1540)=1,"Gross Sales","")</f>
        <v/>
      </c>
      <c r="Y1540" s="3" t="str">
        <f>IF(COUNTIFS(Lookups!$D:$D,C1540)=1,"Bar Sales","")</f>
        <v/>
      </c>
      <c r="Z1540" s="3" t="str">
        <f>IFERROR(VLOOKUP(C1540*1,Lookups!$D:$F,3,FALSE),"")</f>
        <v/>
      </c>
      <c r="AA1540" s="3" t="str">
        <f>IFERROR(VLOOKUP($C1540*1,Lookups!$H:$N,3,FALSE),"")</f>
        <v>Sales</v>
      </c>
      <c r="AB1540" s="3" t="str">
        <f>IFERROR(VLOOKUP($C1540*1,Lookups!$H:$N,4,FALSE),"")</f>
        <v>Dinner</v>
      </c>
      <c r="AC1540" s="3" t="str">
        <f>IFERROR(VLOOKUP($C1540*1,Lookups!$H:$N,5,FALSE),"")</f>
        <v>Bar</v>
      </c>
      <c r="AD1540" s="3" t="str">
        <f>IFERROR(VLOOKUP($C1540*1,Lookups!$H:$N,6,FALSE),"")</f>
        <v>Bev</v>
      </c>
      <c r="AE1540" s="3" t="str">
        <f>IFERROR(VLOOKUP($C1540*1,Lookups!$H:$N,7,FALSE),"")</f>
        <v>Beer</v>
      </c>
      <c r="AF1540" s="3" t="str">
        <f>VLOOKUP(B1540*1,Stores!$A:$C,3,FALSE)</f>
        <v>DFDE</v>
      </c>
    </row>
    <row r="1541" spans="1:32">
      <c r="A1541" s="3" t="s">
        <v>917</v>
      </c>
      <c r="B1541" s="3" t="s">
        <v>923</v>
      </c>
      <c r="C1541" s="3">
        <v>999253</v>
      </c>
      <c r="D1541" s="3" t="s">
        <v>918</v>
      </c>
      <c r="E1541" s="3" t="s">
        <v>641</v>
      </c>
      <c r="F1541" s="3">
        <v>2016</v>
      </c>
      <c r="G1541" s="164">
        <v>0</v>
      </c>
      <c r="H1541" s="3">
        <v>1978.72038</v>
      </c>
      <c r="I1541" s="3">
        <v>2131.8797500000001</v>
      </c>
      <c r="J1541" s="3">
        <v>1319.3088300000002</v>
      </c>
      <c r="K1541" s="3">
        <v>2988.7653599999994</v>
      </c>
      <c r="L1541" s="3">
        <v>2187.7260299999998</v>
      </c>
      <c r="M1541" s="3">
        <v>1567.1083399999998</v>
      </c>
      <c r="N1541" s="3">
        <v>1548.5922899999998</v>
      </c>
      <c r="O1541" s="3">
        <v>1360.50684</v>
      </c>
      <c r="P1541" s="3">
        <v>1526.1607200000001</v>
      </c>
      <c r="Q1541" s="3">
        <v>2572.7780400000001</v>
      </c>
      <c r="R1541" s="3">
        <v>1711.1913000000002</v>
      </c>
      <c r="S1541" s="3">
        <v>1669.5604799999999</v>
      </c>
      <c r="T1541" s="3">
        <v>1860.03216</v>
      </c>
      <c r="U1541" s="3">
        <v>24422.33052</v>
      </c>
      <c r="V1541" s="163">
        <f ca="1">SUM(INDIRECT(Inputs!$C$11&amp;ROW()&amp;":"&amp;Inputs!$C$12&amp;ROW()))</f>
        <v>2572.7780400000001</v>
      </c>
      <c r="W1541" s="163">
        <f ca="1">SUM(INDIRECT(Inputs!$C$13&amp;ROW()&amp;":"&amp;Inputs!$C$14&amp;ROW()))</f>
        <v>19181.546580000002</v>
      </c>
      <c r="X1541" s="3" t="str">
        <f>IF(COUNTIFS(Lookups!$A:$A,C1541)=1,"Gross Sales","")</f>
        <v/>
      </c>
      <c r="Y1541" s="3" t="str">
        <f>IF(COUNTIFS(Lookups!$D:$D,C1541)=1,"Bar Sales","")</f>
        <v/>
      </c>
      <c r="Z1541" s="3" t="str">
        <f>IFERROR(VLOOKUP(C1541*1,Lookups!$D:$F,3,FALSE),"")</f>
        <v/>
      </c>
      <c r="AA1541" s="3" t="str">
        <f>IFERROR(VLOOKUP($C1541*1,Lookups!$H:$N,3,FALSE),"")</f>
        <v>Sales</v>
      </c>
      <c r="AB1541" s="3" t="str">
        <f>IFERROR(VLOOKUP($C1541*1,Lookups!$H:$N,4,FALSE),"")</f>
        <v>Dinner</v>
      </c>
      <c r="AC1541" s="3" t="str">
        <f>IFERROR(VLOOKUP($C1541*1,Lookups!$H:$N,5,FALSE),"")</f>
        <v>Bar</v>
      </c>
      <c r="AD1541" s="3" t="str">
        <f>IFERROR(VLOOKUP($C1541*1,Lookups!$H:$N,6,FALSE),"")</f>
        <v>Bev</v>
      </c>
      <c r="AE1541" s="3" t="str">
        <f>IFERROR(VLOOKUP($C1541*1,Lookups!$H:$N,7,FALSE),"")</f>
        <v>Beer</v>
      </c>
      <c r="AF1541" s="3" t="str">
        <f>VLOOKUP(B1541*1,Stores!$A:$C,3,FALSE)</f>
        <v>DFDE</v>
      </c>
    </row>
    <row r="1542" spans="1:32">
      <c r="A1542" s="3" t="s">
        <v>917</v>
      </c>
      <c r="B1542" s="3" t="s">
        <v>924</v>
      </c>
      <c r="C1542" s="3">
        <v>999253</v>
      </c>
      <c r="D1542" s="3" t="s">
        <v>918</v>
      </c>
      <c r="E1542" s="3" t="s">
        <v>641</v>
      </c>
      <c r="F1542" s="3">
        <v>2016</v>
      </c>
      <c r="G1542" s="164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216.06585000000001</v>
      </c>
      <c r="Q1542" s="3">
        <v>2705.9647999999997</v>
      </c>
      <c r="R1542" s="3">
        <v>3558.6495</v>
      </c>
      <c r="S1542" s="3">
        <v>4131.0631599999997</v>
      </c>
      <c r="T1542" s="3">
        <v>3007.8630399999997</v>
      </c>
      <c r="U1542" s="3">
        <v>13619.60635</v>
      </c>
      <c r="V1542" s="163">
        <f ca="1">SUM(INDIRECT(Inputs!$C$11&amp;ROW()&amp;":"&amp;Inputs!$C$12&amp;ROW()))</f>
        <v>2705.9647999999997</v>
      </c>
      <c r="W1542" s="163">
        <f ca="1">SUM(INDIRECT(Inputs!$C$13&amp;ROW()&amp;":"&amp;Inputs!$C$14&amp;ROW()))</f>
        <v>2922.0306499999997</v>
      </c>
      <c r="X1542" s="3" t="str">
        <f>IF(COUNTIFS(Lookups!$A:$A,C1542)=1,"Gross Sales","")</f>
        <v/>
      </c>
      <c r="Y1542" s="3" t="str">
        <f>IF(COUNTIFS(Lookups!$D:$D,C1542)=1,"Bar Sales","")</f>
        <v/>
      </c>
      <c r="Z1542" s="3" t="str">
        <f>IFERROR(VLOOKUP(C1542*1,Lookups!$D:$F,3,FALSE),"")</f>
        <v/>
      </c>
      <c r="AA1542" s="3" t="str">
        <f>IFERROR(VLOOKUP($C1542*1,Lookups!$H:$N,3,FALSE),"")</f>
        <v>Sales</v>
      </c>
      <c r="AB1542" s="3" t="str">
        <f>IFERROR(VLOOKUP($C1542*1,Lookups!$H:$N,4,FALSE),"")</f>
        <v>Dinner</v>
      </c>
      <c r="AC1542" s="3" t="str">
        <f>IFERROR(VLOOKUP($C1542*1,Lookups!$H:$N,5,FALSE),"")</f>
        <v>Bar</v>
      </c>
      <c r="AD1542" s="3" t="str">
        <f>IFERROR(VLOOKUP($C1542*1,Lookups!$H:$N,6,FALSE),"")</f>
        <v>Bev</v>
      </c>
      <c r="AE1542" s="3" t="str">
        <f>IFERROR(VLOOKUP($C1542*1,Lookups!$H:$N,7,FALSE),"")</f>
        <v>Beer</v>
      </c>
      <c r="AF1542" s="3" t="str">
        <f>VLOOKUP(B1542*1,Stores!$A:$C,3,FALSE)</f>
        <v>DFDE</v>
      </c>
    </row>
    <row r="1543" spans="1:32">
      <c r="A1543" s="3" t="s">
        <v>917</v>
      </c>
      <c r="B1543" s="3" t="s">
        <v>925</v>
      </c>
      <c r="C1543" s="3">
        <v>999253</v>
      </c>
      <c r="D1543" s="3" t="s">
        <v>918</v>
      </c>
      <c r="E1543" s="3" t="s">
        <v>641</v>
      </c>
      <c r="F1543" s="3">
        <v>2016</v>
      </c>
      <c r="G1543" s="164">
        <v>0</v>
      </c>
      <c r="H1543" s="3">
        <v>2316.0420499999996</v>
      </c>
      <c r="I1543" s="3">
        <v>1882.4570099999999</v>
      </c>
      <c r="J1543" s="3">
        <v>1690.0974999999999</v>
      </c>
      <c r="K1543" s="3">
        <v>1051.05</v>
      </c>
      <c r="L1543" s="3">
        <v>1703.058</v>
      </c>
      <c r="M1543" s="3">
        <v>1002.2392799999998</v>
      </c>
      <c r="N1543" s="3">
        <v>487.74599999999998</v>
      </c>
      <c r="O1543" s="3">
        <v>1504.4040199999999</v>
      </c>
      <c r="P1543" s="3">
        <v>953.35967999999991</v>
      </c>
      <c r="Q1543" s="3">
        <v>2406.0258599999997</v>
      </c>
      <c r="R1543" s="3">
        <v>1646.0653300000001</v>
      </c>
      <c r="S1543" s="3">
        <v>1567.1880000000001</v>
      </c>
      <c r="T1543" s="3">
        <v>1157.81862</v>
      </c>
      <c r="U1543" s="3">
        <v>19367.551349999994</v>
      </c>
      <c r="V1543" s="163">
        <f ca="1">SUM(INDIRECT(Inputs!$C$11&amp;ROW()&amp;":"&amp;Inputs!$C$12&amp;ROW()))</f>
        <v>2406.0258599999997</v>
      </c>
      <c r="W1543" s="163">
        <f ca="1">SUM(INDIRECT(Inputs!$C$13&amp;ROW()&amp;":"&amp;Inputs!$C$14&amp;ROW()))</f>
        <v>14996.479399999997</v>
      </c>
      <c r="X1543" s="3" t="str">
        <f>IF(COUNTIFS(Lookups!$A:$A,C1543)=1,"Gross Sales","")</f>
        <v/>
      </c>
      <c r="Y1543" s="3" t="str">
        <f>IF(COUNTIFS(Lookups!$D:$D,C1543)=1,"Bar Sales","")</f>
        <v/>
      </c>
      <c r="Z1543" s="3" t="str">
        <f>IFERROR(VLOOKUP(C1543*1,Lookups!$D:$F,3,FALSE),"")</f>
        <v/>
      </c>
      <c r="AA1543" s="3" t="str">
        <f>IFERROR(VLOOKUP($C1543*1,Lookups!$H:$N,3,FALSE),"")</f>
        <v>Sales</v>
      </c>
      <c r="AB1543" s="3" t="str">
        <f>IFERROR(VLOOKUP($C1543*1,Lookups!$H:$N,4,FALSE),"")</f>
        <v>Dinner</v>
      </c>
      <c r="AC1543" s="3" t="str">
        <f>IFERROR(VLOOKUP($C1543*1,Lookups!$H:$N,5,FALSE),"")</f>
        <v>Bar</v>
      </c>
      <c r="AD1543" s="3" t="str">
        <f>IFERROR(VLOOKUP($C1543*1,Lookups!$H:$N,6,FALSE),"")</f>
        <v>Bev</v>
      </c>
      <c r="AE1543" s="3" t="str">
        <f>IFERROR(VLOOKUP($C1543*1,Lookups!$H:$N,7,FALSE),"")</f>
        <v>Beer</v>
      </c>
      <c r="AF1543" s="3" t="str">
        <f>VLOOKUP(B1543*1,Stores!$A:$C,3,FALSE)</f>
        <v>DFDE</v>
      </c>
    </row>
    <row r="1544" spans="1:32">
      <c r="A1544" s="3" t="s">
        <v>917</v>
      </c>
      <c r="B1544" s="3" t="s">
        <v>926</v>
      </c>
      <c r="C1544" s="3">
        <v>999253</v>
      </c>
      <c r="D1544" s="3" t="s">
        <v>918</v>
      </c>
      <c r="E1544" s="3" t="s">
        <v>641</v>
      </c>
      <c r="F1544" s="3">
        <v>2016</v>
      </c>
      <c r="G1544" s="164">
        <v>0</v>
      </c>
      <c r="H1544" s="3">
        <v>8554.7258999999995</v>
      </c>
      <c r="I1544" s="3">
        <v>7894.95</v>
      </c>
      <c r="J1544" s="3">
        <v>10363.26382</v>
      </c>
      <c r="K1544" s="3">
        <v>8478.718499999999</v>
      </c>
      <c r="L1544" s="3">
        <v>8943.4157400000004</v>
      </c>
      <c r="M1544" s="3">
        <v>6790.423499999999</v>
      </c>
      <c r="N1544" s="3">
        <v>5571.7404399999996</v>
      </c>
      <c r="O1544" s="3">
        <v>8699.5299999999988</v>
      </c>
      <c r="P1544" s="3">
        <v>6340.4039999999995</v>
      </c>
      <c r="Q1544" s="3">
        <v>7744.2749999999996</v>
      </c>
      <c r="R1544" s="3">
        <v>9728.4704999999994</v>
      </c>
      <c r="S1544" s="3">
        <v>10779.629070000001</v>
      </c>
      <c r="T1544" s="3">
        <v>10628.593499999999</v>
      </c>
      <c r="U1544" s="3">
        <v>110518.13996999997</v>
      </c>
      <c r="V1544" s="163">
        <f ca="1">SUM(INDIRECT(Inputs!$C$11&amp;ROW()&amp;":"&amp;Inputs!$C$12&amp;ROW()))</f>
        <v>7744.2749999999996</v>
      </c>
      <c r="W1544" s="163">
        <f ca="1">SUM(INDIRECT(Inputs!$C$13&amp;ROW()&amp;":"&amp;Inputs!$C$14&amp;ROW()))</f>
        <v>79381.446899999981</v>
      </c>
      <c r="X1544" s="3" t="str">
        <f>IF(COUNTIFS(Lookups!$A:$A,C1544)=1,"Gross Sales","")</f>
        <v/>
      </c>
      <c r="Y1544" s="3" t="str">
        <f>IF(COUNTIFS(Lookups!$D:$D,C1544)=1,"Bar Sales","")</f>
        <v/>
      </c>
      <c r="Z1544" s="3" t="str">
        <f>IFERROR(VLOOKUP(C1544*1,Lookups!$D:$F,3,FALSE),"")</f>
        <v/>
      </c>
      <c r="AA1544" s="3" t="str">
        <f>IFERROR(VLOOKUP($C1544*1,Lookups!$H:$N,3,FALSE),"")</f>
        <v>Sales</v>
      </c>
      <c r="AB1544" s="3" t="str">
        <f>IFERROR(VLOOKUP($C1544*1,Lookups!$H:$N,4,FALSE),"")</f>
        <v>Dinner</v>
      </c>
      <c r="AC1544" s="3" t="str">
        <f>IFERROR(VLOOKUP($C1544*1,Lookups!$H:$N,5,FALSE),"")</f>
        <v>Bar</v>
      </c>
      <c r="AD1544" s="3" t="str">
        <f>IFERROR(VLOOKUP($C1544*1,Lookups!$H:$N,6,FALSE),"")</f>
        <v>Bev</v>
      </c>
      <c r="AE1544" s="3" t="str">
        <f>IFERROR(VLOOKUP($C1544*1,Lookups!$H:$N,7,FALSE),"")</f>
        <v>Beer</v>
      </c>
      <c r="AF1544" s="3" t="str">
        <f>VLOOKUP(B1544*1,Stores!$A:$C,3,FALSE)</f>
        <v>DFDE</v>
      </c>
    </row>
    <row r="1545" spans="1:32">
      <c r="A1545" s="3" t="s">
        <v>917</v>
      </c>
      <c r="B1545" s="3" t="s">
        <v>927</v>
      </c>
      <c r="C1545" s="3">
        <v>999253</v>
      </c>
      <c r="D1545" s="3" t="s">
        <v>918</v>
      </c>
      <c r="E1545" s="3" t="s">
        <v>641</v>
      </c>
      <c r="F1545" s="3">
        <v>2016</v>
      </c>
      <c r="G1545" s="164">
        <v>0</v>
      </c>
      <c r="H1545" s="3">
        <v>6289.8937499999993</v>
      </c>
      <c r="I1545" s="3">
        <v>6055.4637499999999</v>
      </c>
      <c r="J1545" s="3">
        <v>8026.660249999999</v>
      </c>
      <c r="K1545" s="3">
        <v>6889.1881799999983</v>
      </c>
      <c r="L1545" s="3">
        <v>6460.271999999999</v>
      </c>
      <c r="M1545" s="3">
        <v>8507.0439999999999</v>
      </c>
      <c r="N1545" s="3">
        <v>7979.6751999999997</v>
      </c>
      <c r="O1545" s="3">
        <v>10079.22762</v>
      </c>
      <c r="P1545" s="3">
        <v>9038.7114999999994</v>
      </c>
      <c r="Q1545" s="3">
        <v>7036.9529999999995</v>
      </c>
      <c r="R1545" s="3">
        <v>7852.3183200000003</v>
      </c>
      <c r="S1545" s="3">
        <v>6350.1230800000003</v>
      </c>
      <c r="T1545" s="3">
        <v>10017.4725</v>
      </c>
      <c r="U1545" s="3">
        <v>100583.00315</v>
      </c>
      <c r="V1545" s="163">
        <f ca="1">SUM(INDIRECT(Inputs!$C$11&amp;ROW()&amp;":"&amp;Inputs!$C$12&amp;ROW()))</f>
        <v>7036.9529999999995</v>
      </c>
      <c r="W1545" s="163">
        <f ca="1">SUM(INDIRECT(Inputs!$C$13&amp;ROW()&amp;":"&amp;Inputs!$C$14&amp;ROW()))</f>
        <v>76363.08924999999</v>
      </c>
      <c r="X1545" s="3" t="str">
        <f>IF(COUNTIFS(Lookups!$A:$A,C1545)=1,"Gross Sales","")</f>
        <v/>
      </c>
      <c r="Y1545" s="3" t="str">
        <f>IF(COUNTIFS(Lookups!$D:$D,C1545)=1,"Bar Sales","")</f>
        <v/>
      </c>
      <c r="Z1545" s="3" t="str">
        <f>IFERROR(VLOOKUP(C1545*1,Lookups!$D:$F,3,FALSE),"")</f>
        <v/>
      </c>
      <c r="AA1545" s="3" t="str">
        <f>IFERROR(VLOOKUP($C1545*1,Lookups!$H:$N,3,FALSE),"")</f>
        <v>Sales</v>
      </c>
      <c r="AB1545" s="3" t="str">
        <f>IFERROR(VLOOKUP($C1545*1,Lookups!$H:$N,4,FALSE),"")</f>
        <v>Dinner</v>
      </c>
      <c r="AC1545" s="3" t="str">
        <f>IFERROR(VLOOKUP($C1545*1,Lookups!$H:$N,5,FALSE),"")</f>
        <v>Bar</v>
      </c>
      <c r="AD1545" s="3" t="str">
        <f>IFERROR(VLOOKUP($C1545*1,Lookups!$H:$N,6,FALSE),"")</f>
        <v>Bev</v>
      </c>
      <c r="AE1545" s="3" t="str">
        <f>IFERROR(VLOOKUP($C1545*1,Lookups!$H:$N,7,FALSE),"")</f>
        <v>Beer</v>
      </c>
      <c r="AF1545" s="3" t="str">
        <f>VLOOKUP(B1545*1,Stores!$A:$C,3,FALSE)</f>
        <v>DFDE</v>
      </c>
    </row>
    <row r="1546" spans="1:32">
      <c r="A1546" s="3" t="s">
        <v>917</v>
      </c>
      <c r="B1546" s="3" t="s">
        <v>928</v>
      </c>
      <c r="C1546" s="3">
        <v>999253</v>
      </c>
      <c r="D1546" s="3" t="s">
        <v>918</v>
      </c>
      <c r="E1546" s="3" t="s">
        <v>641</v>
      </c>
      <c r="F1546" s="3">
        <v>2016</v>
      </c>
      <c r="G1546" s="164">
        <v>0</v>
      </c>
      <c r="H1546" s="3">
        <v>2508.5743199999997</v>
      </c>
      <c r="I1546" s="3">
        <v>2058.1318799999999</v>
      </c>
      <c r="J1546" s="3">
        <v>1110.7608400000001</v>
      </c>
      <c r="K1546" s="3">
        <v>1612.0901999999999</v>
      </c>
      <c r="L1546" s="3">
        <v>1088.46668</v>
      </c>
      <c r="M1546" s="3">
        <v>961.85627999999997</v>
      </c>
      <c r="N1546" s="3">
        <v>886.38059999999984</v>
      </c>
      <c r="O1546" s="3">
        <v>1018.6910999999999</v>
      </c>
      <c r="P1546" s="3">
        <v>1079.82882</v>
      </c>
      <c r="Q1546" s="3">
        <v>1229.44598</v>
      </c>
      <c r="R1546" s="3">
        <v>1517.1256799999996</v>
      </c>
      <c r="S1546" s="3">
        <v>1125.7759800000001</v>
      </c>
      <c r="T1546" s="3">
        <v>1251.96225</v>
      </c>
      <c r="U1546" s="3">
        <v>17449.090609999999</v>
      </c>
      <c r="V1546" s="163">
        <f ca="1">SUM(INDIRECT(Inputs!$C$11&amp;ROW()&amp;":"&amp;Inputs!$C$12&amp;ROW()))</f>
        <v>1229.44598</v>
      </c>
      <c r="W1546" s="163">
        <f ca="1">SUM(INDIRECT(Inputs!$C$13&amp;ROW()&amp;":"&amp;Inputs!$C$14&amp;ROW()))</f>
        <v>13554.226700000001</v>
      </c>
      <c r="X1546" s="3" t="str">
        <f>IF(COUNTIFS(Lookups!$A:$A,C1546)=1,"Gross Sales","")</f>
        <v/>
      </c>
      <c r="Y1546" s="3" t="str">
        <f>IF(COUNTIFS(Lookups!$D:$D,C1546)=1,"Bar Sales","")</f>
        <v/>
      </c>
      <c r="Z1546" s="3" t="str">
        <f>IFERROR(VLOOKUP(C1546*1,Lookups!$D:$F,3,FALSE),"")</f>
        <v/>
      </c>
      <c r="AA1546" s="3" t="str">
        <f>IFERROR(VLOOKUP($C1546*1,Lookups!$H:$N,3,FALSE),"")</f>
        <v>Sales</v>
      </c>
      <c r="AB1546" s="3" t="str">
        <f>IFERROR(VLOOKUP($C1546*1,Lookups!$H:$N,4,FALSE),"")</f>
        <v>Dinner</v>
      </c>
      <c r="AC1546" s="3" t="str">
        <f>IFERROR(VLOOKUP($C1546*1,Lookups!$H:$N,5,FALSE),"")</f>
        <v>Bar</v>
      </c>
      <c r="AD1546" s="3" t="str">
        <f>IFERROR(VLOOKUP($C1546*1,Lookups!$H:$N,6,FALSE),"")</f>
        <v>Bev</v>
      </c>
      <c r="AE1546" s="3" t="str">
        <f>IFERROR(VLOOKUP($C1546*1,Lookups!$H:$N,7,FALSE),"")</f>
        <v>Beer</v>
      </c>
      <c r="AF1546" s="3" t="str">
        <f>VLOOKUP(B1546*1,Stores!$A:$C,3,FALSE)</f>
        <v>DFDE</v>
      </c>
    </row>
    <row r="1547" spans="1:32">
      <c r="A1547" s="3" t="s">
        <v>917</v>
      </c>
      <c r="B1547" s="3" t="s">
        <v>929</v>
      </c>
      <c r="C1547" s="3">
        <v>999253</v>
      </c>
      <c r="D1547" s="3" t="s">
        <v>918</v>
      </c>
      <c r="E1547" s="3" t="s">
        <v>641</v>
      </c>
      <c r="F1547" s="3">
        <v>2016</v>
      </c>
      <c r="G1547" s="164">
        <v>0</v>
      </c>
      <c r="H1547" s="3">
        <v>1177.4949199999999</v>
      </c>
      <c r="I1547" s="3">
        <v>919.62394999999992</v>
      </c>
      <c r="J1547" s="3">
        <v>664.125</v>
      </c>
      <c r="K1547" s="3">
        <v>876.00877000000003</v>
      </c>
      <c r="L1547" s="3">
        <v>738.69249999999988</v>
      </c>
      <c r="M1547" s="3">
        <v>980.75361999999996</v>
      </c>
      <c r="N1547" s="3">
        <v>396.05999999999995</v>
      </c>
      <c r="O1547" s="3">
        <v>473.70224999999994</v>
      </c>
      <c r="P1547" s="3">
        <v>640.09750000000008</v>
      </c>
      <c r="Q1547" s="3">
        <v>760.19369999999992</v>
      </c>
      <c r="R1547" s="3">
        <v>1013.41541</v>
      </c>
      <c r="S1547" s="3">
        <v>1018.7099999999999</v>
      </c>
      <c r="T1547" s="3">
        <v>1076.04</v>
      </c>
      <c r="U1547" s="3">
        <v>10734.917619999997</v>
      </c>
      <c r="V1547" s="163">
        <f ca="1">SUM(INDIRECT(Inputs!$C$11&amp;ROW()&amp;":"&amp;Inputs!$C$12&amp;ROW()))</f>
        <v>760.19369999999992</v>
      </c>
      <c r="W1547" s="163">
        <f ca="1">SUM(INDIRECT(Inputs!$C$13&amp;ROW()&amp;":"&amp;Inputs!$C$14&amp;ROW()))</f>
        <v>7626.7522099999987</v>
      </c>
      <c r="X1547" s="3" t="str">
        <f>IF(COUNTIFS(Lookups!$A:$A,C1547)=1,"Gross Sales","")</f>
        <v/>
      </c>
      <c r="Y1547" s="3" t="str">
        <f>IF(COUNTIFS(Lookups!$D:$D,C1547)=1,"Bar Sales","")</f>
        <v/>
      </c>
      <c r="Z1547" s="3" t="str">
        <f>IFERROR(VLOOKUP(C1547*1,Lookups!$D:$F,3,FALSE),"")</f>
        <v/>
      </c>
      <c r="AA1547" s="3" t="str">
        <f>IFERROR(VLOOKUP($C1547*1,Lookups!$H:$N,3,FALSE),"")</f>
        <v>Sales</v>
      </c>
      <c r="AB1547" s="3" t="str">
        <f>IFERROR(VLOOKUP($C1547*1,Lookups!$H:$N,4,FALSE),"")</f>
        <v>Dinner</v>
      </c>
      <c r="AC1547" s="3" t="str">
        <f>IFERROR(VLOOKUP($C1547*1,Lookups!$H:$N,5,FALSE),"")</f>
        <v>Bar</v>
      </c>
      <c r="AD1547" s="3" t="str">
        <f>IFERROR(VLOOKUP($C1547*1,Lookups!$H:$N,6,FALSE),"")</f>
        <v>Bev</v>
      </c>
      <c r="AE1547" s="3" t="str">
        <f>IFERROR(VLOOKUP($C1547*1,Lookups!$H:$N,7,FALSE),"")</f>
        <v>Beer</v>
      </c>
      <c r="AF1547" s="3" t="str">
        <f>VLOOKUP(B1547*1,Stores!$A:$C,3,FALSE)</f>
        <v>DFDE</v>
      </c>
    </row>
    <row r="1548" spans="1:32">
      <c r="A1548" s="3" t="s">
        <v>917</v>
      </c>
      <c r="B1548" s="3" t="s">
        <v>930</v>
      </c>
      <c r="C1548" s="3">
        <v>999253</v>
      </c>
      <c r="D1548" s="3" t="s">
        <v>918</v>
      </c>
      <c r="E1548" s="3" t="s">
        <v>641</v>
      </c>
      <c r="F1548" s="3">
        <v>2016</v>
      </c>
      <c r="G1548" s="164">
        <v>0</v>
      </c>
      <c r="H1548" s="3">
        <v>2434.915</v>
      </c>
      <c r="I1548" s="3">
        <v>3091.6829999999995</v>
      </c>
      <c r="J1548" s="3">
        <v>4531.8115499999994</v>
      </c>
      <c r="K1548" s="3">
        <v>3879.82</v>
      </c>
      <c r="L1548" s="3">
        <v>4721.1499999999996</v>
      </c>
      <c r="M1548" s="3">
        <v>2986.4407999999994</v>
      </c>
      <c r="N1548" s="3">
        <v>2819.8392600000002</v>
      </c>
      <c r="O1548" s="3">
        <v>3677.0642999999995</v>
      </c>
      <c r="P1548" s="3">
        <v>1871.2464400000001</v>
      </c>
      <c r="Q1548" s="3">
        <v>3949.5583399999996</v>
      </c>
      <c r="R1548" s="3">
        <v>2479.22136</v>
      </c>
      <c r="S1548" s="3">
        <v>2836.5679999999998</v>
      </c>
      <c r="T1548" s="3">
        <v>3201.8909999999996</v>
      </c>
      <c r="U1548" s="3">
        <v>42481.20904999999</v>
      </c>
      <c r="V1548" s="163">
        <f ca="1">SUM(INDIRECT(Inputs!$C$11&amp;ROW()&amp;":"&amp;Inputs!$C$12&amp;ROW()))</f>
        <v>3949.5583399999996</v>
      </c>
      <c r="W1548" s="163">
        <f ca="1">SUM(INDIRECT(Inputs!$C$13&amp;ROW()&amp;":"&amp;Inputs!$C$14&amp;ROW()))</f>
        <v>33963.528689999992</v>
      </c>
      <c r="X1548" s="3" t="str">
        <f>IF(COUNTIFS(Lookups!$A:$A,C1548)=1,"Gross Sales","")</f>
        <v/>
      </c>
      <c r="Y1548" s="3" t="str">
        <f>IF(COUNTIFS(Lookups!$D:$D,C1548)=1,"Bar Sales","")</f>
        <v/>
      </c>
      <c r="Z1548" s="3" t="str">
        <f>IFERROR(VLOOKUP(C1548*1,Lookups!$D:$F,3,FALSE),"")</f>
        <v/>
      </c>
      <c r="AA1548" s="3" t="str">
        <f>IFERROR(VLOOKUP($C1548*1,Lookups!$H:$N,3,FALSE),"")</f>
        <v>Sales</v>
      </c>
      <c r="AB1548" s="3" t="str">
        <f>IFERROR(VLOOKUP($C1548*1,Lookups!$H:$N,4,FALSE),"")</f>
        <v>Dinner</v>
      </c>
      <c r="AC1548" s="3" t="str">
        <f>IFERROR(VLOOKUP($C1548*1,Lookups!$H:$N,5,FALSE),"")</f>
        <v>Bar</v>
      </c>
      <c r="AD1548" s="3" t="str">
        <f>IFERROR(VLOOKUP($C1548*1,Lookups!$H:$N,6,FALSE),"")</f>
        <v>Bev</v>
      </c>
      <c r="AE1548" s="3" t="str">
        <f>IFERROR(VLOOKUP($C1548*1,Lookups!$H:$N,7,FALSE),"")</f>
        <v>Beer</v>
      </c>
      <c r="AF1548" s="3" t="str">
        <f>VLOOKUP(B1548*1,Stores!$A:$C,3,FALSE)</f>
        <v>DFDE</v>
      </c>
    </row>
    <row r="1549" spans="1:32">
      <c r="A1549" s="3" t="s">
        <v>917</v>
      </c>
      <c r="B1549" s="3" t="s">
        <v>931</v>
      </c>
      <c r="C1549" s="3">
        <v>999253</v>
      </c>
      <c r="D1549" s="3" t="s">
        <v>918</v>
      </c>
      <c r="E1549" s="3" t="s">
        <v>641</v>
      </c>
      <c r="F1549" s="3">
        <v>2016</v>
      </c>
      <c r="G1549" s="164">
        <v>0</v>
      </c>
      <c r="H1549" s="3">
        <v>6664.892499999999</v>
      </c>
      <c r="I1549" s="3">
        <v>6684.4721999999992</v>
      </c>
      <c r="J1549" s="3">
        <v>7156.6566399999992</v>
      </c>
      <c r="K1549" s="3">
        <v>5233.5724700000001</v>
      </c>
      <c r="L1549" s="3">
        <v>6583.10142</v>
      </c>
      <c r="M1549" s="3">
        <v>6006.58464</v>
      </c>
      <c r="N1549" s="3">
        <v>5338.3616299999994</v>
      </c>
      <c r="O1549" s="3">
        <v>4594.52448</v>
      </c>
      <c r="P1549" s="3">
        <v>3493.5039999999999</v>
      </c>
      <c r="Q1549" s="3">
        <v>5032.9417599999997</v>
      </c>
      <c r="R1549" s="3">
        <v>6371.7544799999996</v>
      </c>
      <c r="S1549" s="3">
        <v>6091.0079999999998</v>
      </c>
      <c r="T1549" s="3">
        <v>9352.6854399999993</v>
      </c>
      <c r="U1549" s="3">
        <v>78604.059659999999</v>
      </c>
      <c r="V1549" s="163">
        <f ca="1">SUM(INDIRECT(Inputs!$C$11&amp;ROW()&amp;":"&amp;Inputs!$C$12&amp;ROW()))</f>
        <v>5032.9417599999997</v>
      </c>
      <c r="W1549" s="163">
        <f ca="1">SUM(INDIRECT(Inputs!$C$13&amp;ROW()&amp;":"&amp;Inputs!$C$14&amp;ROW()))</f>
        <v>56788.61174</v>
      </c>
      <c r="X1549" s="3" t="str">
        <f>IF(COUNTIFS(Lookups!$A:$A,C1549)=1,"Gross Sales","")</f>
        <v/>
      </c>
      <c r="Y1549" s="3" t="str">
        <f>IF(COUNTIFS(Lookups!$D:$D,C1549)=1,"Bar Sales","")</f>
        <v/>
      </c>
      <c r="Z1549" s="3" t="str">
        <f>IFERROR(VLOOKUP(C1549*1,Lookups!$D:$F,3,FALSE),"")</f>
        <v/>
      </c>
      <c r="AA1549" s="3" t="str">
        <f>IFERROR(VLOOKUP($C1549*1,Lookups!$H:$N,3,FALSE),"")</f>
        <v>Sales</v>
      </c>
      <c r="AB1549" s="3" t="str">
        <f>IFERROR(VLOOKUP($C1549*1,Lookups!$H:$N,4,FALSE),"")</f>
        <v>Dinner</v>
      </c>
      <c r="AC1549" s="3" t="str">
        <f>IFERROR(VLOOKUP($C1549*1,Lookups!$H:$N,5,FALSE),"")</f>
        <v>Bar</v>
      </c>
      <c r="AD1549" s="3" t="str">
        <f>IFERROR(VLOOKUP($C1549*1,Lookups!$H:$N,6,FALSE),"")</f>
        <v>Bev</v>
      </c>
      <c r="AE1549" s="3" t="str">
        <f>IFERROR(VLOOKUP($C1549*1,Lookups!$H:$N,7,FALSE),"")</f>
        <v>Beer</v>
      </c>
      <c r="AF1549" s="3" t="str">
        <f>VLOOKUP(B1549*1,Stores!$A:$C,3,FALSE)</f>
        <v>DFDE</v>
      </c>
    </row>
    <row r="1550" spans="1:32">
      <c r="A1550" s="3" t="s">
        <v>917</v>
      </c>
      <c r="B1550" s="3" t="s">
        <v>932</v>
      </c>
      <c r="C1550" s="3">
        <v>999253</v>
      </c>
      <c r="D1550" s="3" t="s">
        <v>918</v>
      </c>
      <c r="E1550" s="3" t="s">
        <v>641</v>
      </c>
      <c r="F1550" s="3">
        <v>2016</v>
      </c>
      <c r="G1550" s="164">
        <v>0</v>
      </c>
      <c r="H1550" s="3">
        <v>6751.3600000000006</v>
      </c>
      <c r="I1550" s="3">
        <v>10308.815999999999</v>
      </c>
      <c r="J1550" s="3">
        <v>8334.3077999999987</v>
      </c>
      <c r="K1550" s="3">
        <v>9390.15</v>
      </c>
      <c r="L1550" s="3">
        <v>6965.8427999999994</v>
      </c>
      <c r="M1550" s="3">
        <v>8246.1610000000001</v>
      </c>
      <c r="N1550" s="3">
        <v>5333.1599999999989</v>
      </c>
      <c r="O1550" s="3">
        <v>6744.29</v>
      </c>
      <c r="P1550" s="3">
        <v>5802.4049999999988</v>
      </c>
      <c r="Q1550" s="3">
        <v>7533.833999999998</v>
      </c>
      <c r="R1550" s="3">
        <v>8331.5119999999988</v>
      </c>
      <c r="S1550" s="3">
        <v>12997.348</v>
      </c>
      <c r="T1550" s="3">
        <v>15371.467999999999</v>
      </c>
      <c r="U1550" s="3">
        <v>112110.65459999999</v>
      </c>
      <c r="V1550" s="163">
        <f ca="1">SUM(INDIRECT(Inputs!$C$11&amp;ROW()&amp;":"&amp;Inputs!$C$12&amp;ROW()))</f>
        <v>7533.833999999998</v>
      </c>
      <c r="W1550" s="163">
        <f ca="1">SUM(INDIRECT(Inputs!$C$13&amp;ROW()&amp;":"&amp;Inputs!$C$14&amp;ROW()))</f>
        <v>75410.3266</v>
      </c>
      <c r="X1550" s="3" t="str">
        <f>IF(COUNTIFS(Lookups!$A:$A,C1550)=1,"Gross Sales","")</f>
        <v/>
      </c>
      <c r="Y1550" s="3" t="str">
        <f>IF(COUNTIFS(Lookups!$D:$D,C1550)=1,"Bar Sales","")</f>
        <v/>
      </c>
      <c r="Z1550" s="3" t="str">
        <f>IFERROR(VLOOKUP(C1550*1,Lookups!$D:$F,3,FALSE),"")</f>
        <v/>
      </c>
      <c r="AA1550" s="3" t="str">
        <f>IFERROR(VLOOKUP($C1550*1,Lookups!$H:$N,3,FALSE),"")</f>
        <v>Sales</v>
      </c>
      <c r="AB1550" s="3" t="str">
        <f>IFERROR(VLOOKUP($C1550*1,Lookups!$H:$N,4,FALSE),"")</f>
        <v>Dinner</v>
      </c>
      <c r="AC1550" s="3" t="str">
        <f>IFERROR(VLOOKUP($C1550*1,Lookups!$H:$N,5,FALSE),"")</f>
        <v>Bar</v>
      </c>
      <c r="AD1550" s="3" t="str">
        <f>IFERROR(VLOOKUP($C1550*1,Lookups!$H:$N,6,FALSE),"")</f>
        <v>Bev</v>
      </c>
      <c r="AE1550" s="3" t="str">
        <f>IFERROR(VLOOKUP($C1550*1,Lookups!$H:$N,7,FALSE),"")</f>
        <v>Beer</v>
      </c>
      <c r="AF1550" s="3" t="str">
        <f>VLOOKUP(B1550*1,Stores!$A:$C,3,FALSE)</f>
        <v>DFG</v>
      </c>
    </row>
    <row r="1551" spans="1:32">
      <c r="A1551" s="3" t="s">
        <v>917</v>
      </c>
      <c r="B1551" s="3" t="s">
        <v>933</v>
      </c>
      <c r="C1551" s="3">
        <v>999253</v>
      </c>
      <c r="D1551" s="3" t="s">
        <v>918</v>
      </c>
      <c r="E1551" s="3" t="s">
        <v>641</v>
      </c>
      <c r="F1551" s="3">
        <v>2016</v>
      </c>
      <c r="G1551" s="164">
        <v>0</v>
      </c>
      <c r="H1551" s="3">
        <v>2704.4135999999999</v>
      </c>
      <c r="I1551" s="3">
        <v>2021.5877499999999</v>
      </c>
      <c r="J1551" s="3">
        <v>2252.6259700000001</v>
      </c>
      <c r="K1551" s="3">
        <v>2119.1587199999999</v>
      </c>
      <c r="L1551" s="3">
        <v>1531.65327</v>
      </c>
      <c r="M1551" s="3">
        <v>1824.3632399999997</v>
      </c>
      <c r="N1551" s="3">
        <v>1947.1922399999999</v>
      </c>
      <c r="O1551" s="3">
        <v>1628.403</v>
      </c>
      <c r="P1551" s="3">
        <v>1524.3468800000001</v>
      </c>
      <c r="Q1551" s="3">
        <v>2327.46423</v>
      </c>
      <c r="R1551" s="3">
        <v>1865.1782099999998</v>
      </c>
      <c r="S1551" s="3">
        <v>1898.9427799999999</v>
      </c>
      <c r="T1551" s="3">
        <v>1569.6926000000001</v>
      </c>
      <c r="U1551" s="3">
        <v>25215.022489999999</v>
      </c>
      <c r="V1551" s="163">
        <f ca="1">SUM(INDIRECT(Inputs!$C$11&amp;ROW()&amp;":"&amp;Inputs!$C$12&amp;ROW()))</f>
        <v>2327.46423</v>
      </c>
      <c r="W1551" s="163">
        <f ca="1">SUM(INDIRECT(Inputs!$C$13&amp;ROW()&amp;":"&amp;Inputs!$C$14&amp;ROW()))</f>
        <v>19881.208900000001</v>
      </c>
      <c r="X1551" s="3" t="str">
        <f>IF(COUNTIFS(Lookups!$A:$A,C1551)=1,"Gross Sales","")</f>
        <v/>
      </c>
      <c r="Y1551" s="3" t="str">
        <f>IF(COUNTIFS(Lookups!$D:$D,C1551)=1,"Bar Sales","")</f>
        <v/>
      </c>
      <c r="Z1551" s="3" t="str">
        <f>IFERROR(VLOOKUP(C1551*1,Lookups!$D:$F,3,FALSE),"")</f>
        <v/>
      </c>
      <c r="AA1551" s="3" t="str">
        <f>IFERROR(VLOOKUP($C1551*1,Lookups!$H:$N,3,FALSE),"")</f>
        <v>Sales</v>
      </c>
      <c r="AB1551" s="3" t="str">
        <f>IFERROR(VLOOKUP($C1551*1,Lookups!$H:$N,4,FALSE),"")</f>
        <v>Dinner</v>
      </c>
      <c r="AC1551" s="3" t="str">
        <f>IFERROR(VLOOKUP($C1551*1,Lookups!$H:$N,5,FALSE),"")</f>
        <v>Bar</v>
      </c>
      <c r="AD1551" s="3" t="str">
        <f>IFERROR(VLOOKUP($C1551*1,Lookups!$H:$N,6,FALSE),"")</f>
        <v>Bev</v>
      </c>
      <c r="AE1551" s="3" t="str">
        <f>IFERROR(VLOOKUP($C1551*1,Lookups!$H:$N,7,FALSE),"")</f>
        <v>Beer</v>
      </c>
      <c r="AF1551" s="3" t="str">
        <f>VLOOKUP(B1551*1,Stores!$A:$C,3,FALSE)</f>
        <v>DFG</v>
      </c>
    </row>
    <row r="1552" spans="1:32">
      <c r="A1552" s="3" t="s">
        <v>917</v>
      </c>
      <c r="B1552" s="3" t="s">
        <v>934</v>
      </c>
      <c r="C1552" s="3">
        <v>999253</v>
      </c>
      <c r="D1552" s="3" t="s">
        <v>918</v>
      </c>
      <c r="E1552" s="3" t="s">
        <v>641</v>
      </c>
      <c r="F1552" s="3">
        <v>2016</v>
      </c>
      <c r="G1552" s="164">
        <v>0</v>
      </c>
      <c r="H1552" s="3">
        <v>2866.8037999999997</v>
      </c>
      <c r="I1552" s="3">
        <v>3791.9051799999997</v>
      </c>
      <c r="J1552" s="3">
        <v>4293.366</v>
      </c>
      <c r="K1552" s="3">
        <v>5392.6126799999993</v>
      </c>
      <c r="L1552" s="3">
        <v>4253.3832599999996</v>
      </c>
      <c r="M1552" s="3">
        <v>3099.7889999999998</v>
      </c>
      <c r="N1552" s="3">
        <v>2845.5034999999998</v>
      </c>
      <c r="O1552" s="3">
        <v>5045.5814500000006</v>
      </c>
      <c r="P1552" s="3">
        <v>3489.6749999999997</v>
      </c>
      <c r="Q1552" s="3">
        <v>4629.3065699999997</v>
      </c>
      <c r="R1552" s="3">
        <v>3889.6983999999998</v>
      </c>
      <c r="S1552" s="3">
        <v>3644.7151999999996</v>
      </c>
      <c r="T1552" s="3">
        <v>4016.6746199999998</v>
      </c>
      <c r="U1552" s="3">
        <v>51259.014660000001</v>
      </c>
      <c r="V1552" s="163">
        <f ca="1">SUM(INDIRECT(Inputs!$C$11&amp;ROW()&amp;":"&amp;Inputs!$C$12&amp;ROW()))</f>
        <v>4629.3065699999997</v>
      </c>
      <c r="W1552" s="163">
        <f ca="1">SUM(INDIRECT(Inputs!$C$13&amp;ROW()&amp;":"&amp;Inputs!$C$14&amp;ROW()))</f>
        <v>39707.926440000003</v>
      </c>
      <c r="X1552" s="3" t="str">
        <f>IF(COUNTIFS(Lookups!$A:$A,C1552)=1,"Gross Sales","")</f>
        <v/>
      </c>
      <c r="Y1552" s="3" t="str">
        <f>IF(COUNTIFS(Lookups!$D:$D,C1552)=1,"Bar Sales","")</f>
        <v/>
      </c>
      <c r="Z1552" s="3" t="str">
        <f>IFERROR(VLOOKUP(C1552*1,Lookups!$D:$F,3,FALSE),"")</f>
        <v/>
      </c>
      <c r="AA1552" s="3" t="str">
        <f>IFERROR(VLOOKUP($C1552*1,Lookups!$H:$N,3,FALSE),"")</f>
        <v>Sales</v>
      </c>
      <c r="AB1552" s="3" t="str">
        <f>IFERROR(VLOOKUP($C1552*1,Lookups!$H:$N,4,FALSE),"")</f>
        <v>Dinner</v>
      </c>
      <c r="AC1552" s="3" t="str">
        <f>IFERROR(VLOOKUP($C1552*1,Lookups!$H:$N,5,FALSE),"")</f>
        <v>Bar</v>
      </c>
      <c r="AD1552" s="3" t="str">
        <f>IFERROR(VLOOKUP($C1552*1,Lookups!$H:$N,6,FALSE),"")</f>
        <v>Bev</v>
      </c>
      <c r="AE1552" s="3" t="str">
        <f>IFERROR(VLOOKUP($C1552*1,Lookups!$H:$N,7,FALSE),"")</f>
        <v>Beer</v>
      </c>
      <c r="AF1552" s="3" t="str">
        <f>VLOOKUP(B1552*1,Stores!$A:$C,3,FALSE)</f>
        <v>DFG</v>
      </c>
    </row>
    <row r="1553" spans="1:32">
      <c r="A1553" s="3" t="s">
        <v>917</v>
      </c>
      <c r="B1553" s="3" t="s">
        <v>935</v>
      </c>
      <c r="C1553" s="3">
        <v>999253</v>
      </c>
      <c r="D1553" s="3" t="s">
        <v>918</v>
      </c>
      <c r="E1553" s="3" t="s">
        <v>641</v>
      </c>
      <c r="F1553" s="3">
        <v>2016</v>
      </c>
      <c r="G1553" s="164">
        <v>0</v>
      </c>
      <c r="H1553" s="3">
        <v>2881.6287499999999</v>
      </c>
      <c r="I1553" s="3">
        <v>3395.5488</v>
      </c>
      <c r="J1553" s="3">
        <v>4088.6019999999994</v>
      </c>
      <c r="K1553" s="3">
        <v>4283.1448799999998</v>
      </c>
      <c r="L1553" s="3">
        <v>3924.3959999999993</v>
      </c>
      <c r="M1553" s="3">
        <v>3279.7182600000001</v>
      </c>
      <c r="N1553" s="3">
        <v>3253.5210399999996</v>
      </c>
      <c r="O1553" s="3">
        <v>2565.66464</v>
      </c>
      <c r="P1553" s="3">
        <v>4203.5069999999996</v>
      </c>
      <c r="Q1553" s="3">
        <v>2696.5175999999997</v>
      </c>
      <c r="R1553" s="3">
        <v>3814.1149199999995</v>
      </c>
      <c r="S1553" s="3">
        <v>3139.4781600000001</v>
      </c>
      <c r="T1553" s="3">
        <v>3533.0609999999997</v>
      </c>
      <c r="U1553" s="3">
        <v>45058.903050000001</v>
      </c>
      <c r="V1553" s="163">
        <f ca="1">SUM(INDIRECT(Inputs!$C$11&amp;ROW()&amp;":"&amp;Inputs!$C$12&amp;ROW()))</f>
        <v>2696.5175999999997</v>
      </c>
      <c r="W1553" s="163">
        <f ca="1">SUM(INDIRECT(Inputs!$C$13&amp;ROW()&amp;":"&amp;Inputs!$C$14&amp;ROW()))</f>
        <v>34572.248970000001</v>
      </c>
      <c r="X1553" s="3" t="str">
        <f>IF(COUNTIFS(Lookups!$A:$A,C1553)=1,"Gross Sales","")</f>
        <v/>
      </c>
      <c r="Y1553" s="3" t="str">
        <f>IF(COUNTIFS(Lookups!$D:$D,C1553)=1,"Bar Sales","")</f>
        <v/>
      </c>
      <c r="Z1553" s="3" t="str">
        <f>IFERROR(VLOOKUP(C1553*1,Lookups!$D:$F,3,FALSE),"")</f>
        <v/>
      </c>
      <c r="AA1553" s="3" t="str">
        <f>IFERROR(VLOOKUP($C1553*1,Lookups!$H:$N,3,FALSE),"")</f>
        <v>Sales</v>
      </c>
      <c r="AB1553" s="3" t="str">
        <f>IFERROR(VLOOKUP($C1553*1,Lookups!$H:$N,4,FALSE),"")</f>
        <v>Dinner</v>
      </c>
      <c r="AC1553" s="3" t="str">
        <f>IFERROR(VLOOKUP($C1553*1,Lookups!$H:$N,5,FALSE),"")</f>
        <v>Bar</v>
      </c>
      <c r="AD1553" s="3" t="str">
        <f>IFERROR(VLOOKUP($C1553*1,Lookups!$H:$N,6,FALSE),"")</f>
        <v>Bev</v>
      </c>
      <c r="AE1553" s="3" t="str">
        <f>IFERROR(VLOOKUP($C1553*1,Lookups!$H:$N,7,FALSE),"")</f>
        <v>Beer</v>
      </c>
      <c r="AF1553" s="3" t="str">
        <f>VLOOKUP(B1553*1,Stores!$A:$C,3,FALSE)</f>
        <v>DFG</v>
      </c>
    </row>
    <row r="1554" spans="1:32">
      <c r="A1554" s="3" t="s">
        <v>917</v>
      </c>
      <c r="B1554" s="3" t="s">
        <v>936</v>
      </c>
      <c r="C1554" s="3">
        <v>999253</v>
      </c>
      <c r="D1554" s="3" t="s">
        <v>918</v>
      </c>
      <c r="E1554" s="3" t="s">
        <v>641</v>
      </c>
      <c r="F1554" s="3">
        <v>2016</v>
      </c>
      <c r="G1554" s="164">
        <v>0</v>
      </c>
      <c r="H1554" s="3">
        <v>3306.4875900000002</v>
      </c>
      <c r="I1554" s="3">
        <v>2726.6072399999994</v>
      </c>
      <c r="J1554" s="3">
        <v>2229.6392999999998</v>
      </c>
      <c r="K1554" s="3">
        <v>1976.4269700000002</v>
      </c>
      <c r="L1554" s="3">
        <v>2329.0696800000001</v>
      </c>
      <c r="M1554" s="3">
        <v>1961.9672799999998</v>
      </c>
      <c r="N1554" s="3">
        <v>2565.8644199999994</v>
      </c>
      <c r="O1554" s="3">
        <v>2292.3241600000001</v>
      </c>
      <c r="P1554" s="3">
        <v>2189.3289599999998</v>
      </c>
      <c r="Q1554" s="3">
        <v>1440.3412799999999</v>
      </c>
      <c r="R1554" s="3">
        <v>1742.6135999999999</v>
      </c>
      <c r="S1554" s="3">
        <v>1131.1806799999999</v>
      </c>
      <c r="T1554" s="3">
        <v>1793.2020399999999</v>
      </c>
      <c r="U1554" s="3">
        <v>27685.053200000002</v>
      </c>
      <c r="V1554" s="163">
        <f ca="1">SUM(INDIRECT(Inputs!$C$11&amp;ROW()&amp;":"&amp;Inputs!$C$12&amp;ROW()))</f>
        <v>1440.3412799999999</v>
      </c>
      <c r="W1554" s="163">
        <f ca="1">SUM(INDIRECT(Inputs!$C$13&amp;ROW()&amp;":"&amp;Inputs!$C$14&amp;ROW()))</f>
        <v>23018.05688</v>
      </c>
      <c r="X1554" s="3" t="str">
        <f>IF(COUNTIFS(Lookups!$A:$A,C1554)=1,"Gross Sales","")</f>
        <v/>
      </c>
      <c r="Y1554" s="3" t="str">
        <f>IF(COUNTIFS(Lookups!$D:$D,C1554)=1,"Bar Sales","")</f>
        <v/>
      </c>
      <c r="Z1554" s="3" t="str">
        <f>IFERROR(VLOOKUP(C1554*1,Lookups!$D:$F,3,FALSE),"")</f>
        <v/>
      </c>
      <c r="AA1554" s="3" t="str">
        <f>IFERROR(VLOOKUP($C1554*1,Lookups!$H:$N,3,FALSE),"")</f>
        <v>Sales</v>
      </c>
      <c r="AB1554" s="3" t="str">
        <f>IFERROR(VLOOKUP($C1554*1,Lookups!$H:$N,4,FALSE),"")</f>
        <v>Dinner</v>
      </c>
      <c r="AC1554" s="3" t="str">
        <f>IFERROR(VLOOKUP($C1554*1,Lookups!$H:$N,5,FALSE),"")</f>
        <v>Bar</v>
      </c>
      <c r="AD1554" s="3" t="str">
        <f>IFERROR(VLOOKUP($C1554*1,Lookups!$H:$N,6,FALSE),"")</f>
        <v>Bev</v>
      </c>
      <c r="AE1554" s="3" t="str">
        <f>IFERROR(VLOOKUP($C1554*1,Lookups!$H:$N,7,FALSE),"")</f>
        <v>Beer</v>
      </c>
      <c r="AF1554" s="3" t="str">
        <f>VLOOKUP(B1554*1,Stores!$A:$C,3,FALSE)</f>
        <v>DFG</v>
      </c>
    </row>
    <row r="1555" spans="1:32">
      <c r="A1555" s="3" t="s">
        <v>917</v>
      </c>
      <c r="B1555" s="3" t="s">
        <v>937</v>
      </c>
      <c r="C1555" s="3">
        <v>999253</v>
      </c>
      <c r="D1555" s="3" t="s">
        <v>918</v>
      </c>
      <c r="E1555" s="3" t="s">
        <v>641</v>
      </c>
      <c r="F1555" s="3">
        <v>2016</v>
      </c>
      <c r="G1555" s="164">
        <v>0</v>
      </c>
      <c r="H1555" s="3">
        <v>2319.0859999999998</v>
      </c>
      <c r="I1555" s="3">
        <v>3477.6</v>
      </c>
      <c r="J1555" s="3">
        <v>2979.9839999999999</v>
      </c>
      <c r="K1555" s="3">
        <v>3429.1267499999994</v>
      </c>
      <c r="L1555" s="3">
        <v>2218.5471000000002</v>
      </c>
      <c r="M1555" s="3">
        <v>2014.0988000000002</v>
      </c>
      <c r="N1555" s="3">
        <v>1919.7259199999999</v>
      </c>
      <c r="O1555" s="3">
        <v>1721.8941599999996</v>
      </c>
      <c r="P1555" s="3">
        <v>2343.9108000000001</v>
      </c>
      <c r="Q1555" s="3">
        <v>2660.1292199999998</v>
      </c>
      <c r="R1555" s="3">
        <v>2117.3879999999995</v>
      </c>
      <c r="S1555" s="3">
        <v>3287.8065499999998</v>
      </c>
      <c r="T1555" s="3">
        <v>3161.6312000000003</v>
      </c>
      <c r="U1555" s="3">
        <v>33650.928500000002</v>
      </c>
      <c r="V1555" s="163">
        <f ca="1">SUM(INDIRECT(Inputs!$C$11&amp;ROW()&amp;":"&amp;Inputs!$C$12&amp;ROW()))</f>
        <v>2660.1292199999998</v>
      </c>
      <c r="W1555" s="163">
        <f ca="1">SUM(INDIRECT(Inputs!$C$13&amp;ROW()&amp;":"&amp;Inputs!$C$14&amp;ROW()))</f>
        <v>25084.102750000002</v>
      </c>
      <c r="X1555" s="3" t="str">
        <f>IF(COUNTIFS(Lookups!$A:$A,C1555)=1,"Gross Sales","")</f>
        <v/>
      </c>
      <c r="Y1555" s="3" t="str">
        <f>IF(COUNTIFS(Lookups!$D:$D,C1555)=1,"Bar Sales","")</f>
        <v/>
      </c>
      <c r="Z1555" s="3" t="str">
        <f>IFERROR(VLOOKUP(C1555*1,Lookups!$D:$F,3,FALSE),"")</f>
        <v/>
      </c>
      <c r="AA1555" s="3" t="str">
        <f>IFERROR(VLOOKUP($C1555*1,Lookups!$H:$N,3,FALSE),"")</f>
        <v>Sales</v>
      </c>
      <c r="AB1555" s="3" t="str">
        <f>IFERROR(VLOOKUP($C1555*1,Lookups!$H:$N,4,FALSE),"")</f>
        <v>Dinner</v>
      </c>
      <c r="AC1555" s="3" t="str">
        <f>IFERROR(VLOOKUP($C1555*1,Lookups!$H:$N,5,FALSE),"")</f>
        <v>Bar</v>
      </c>
      <c r="AD1555" s="3" t="str">
        <f>IFERROR(VLOOKUP($C1555*1,Lookups!$H:$N,6,FALSE),"")</f>
        <v>Bev</v>
      </c>
      <c r="AE1555" s="3" t="str">
        <f>IFERROR(VLOOKUP($C1555*1,Lookups!$H:$N,7,FALSE),"")</f>
        <v>Beer</v>
      </c>
      <c r="AF1555" s="3" t="str">
        <f>VLOOKUP(B1555*1,Stores!$A:$C,3,FALSE)</f>
        <v>DFG</v>
      </c>
    </row>
    <row r="1556" spans="1:32">
      <c r="A1556" s="3" t="s">
        <v>917</v>
      </c>
      <c r="B1556" s="3" t="s">
        <v>938</v>
      </c>
      <c r="C1556" s="3">
        <v>999253</v>
      </c>
      <c r="D1556" s="3" t="s">
        <v>918</v>
      </c>
      <c r="E1556" s="3" t="s">
        <v>641</v>
      </c>
      <c r="F1556" s="3">
        <v>2016</v>
      </c>
      <c r="G1556" s="164">
        <v>0</v>
      </c>
      <c r="H1556" s="3">
        <v>4575.8003200000003</v>
      </c>
      <c r="I1556" s="3">
        <v>4329.3389999999999</v>
      </c>
      <c r="J1556" s="3">
        <v>3954.7200000000003</v>
      </c>
      <c r="K1556" s="3">
        <v>5180.7148399999996</v>
      </c>
      <c r="L1556" s="3">
        <v>5221.425299999999</v>
      </c>
      <c r="M1556" s="3">
        <v>6264.4809500000001</v>
      </c>
      <c r="N1556" s="3">
        <v>6371.1032000000005</v>
      </c>
      <c r="O1556" s="3">
        <v>5515.3881999999994</v>
      </c>
      <c r="P1556" s="3">
        <v>6037.3876499999997</v>
      </c>
      <c r="Q1556" s="3">
        <v>6032.5768999999991</v>
      </c>
      <c r="R1556" s="3">
        <v>4612.8547499999995</v>
      </c>
      <c r="S1556" s="3">
        <v>4104.0075999999999</v>
      </c>
      <c r="T1556" s="3">
        <v>3713.5889000000002</v>
      </c>
      <c r="U1556" s="3">
        <v>65913.387609999991</v>
      </c>
      <c r="V1556" s="163">
        <f ca="1">SUM(INDIRECT(Inputs!$C$11&amp;ROW()&amp;":"&amp;Inputs!$C$12&amp;ROW()))</f>
        <v>6032.5768999999991</v>
      </c>
      <c r="W1556" s="163">
        <f ca="1">SUM(INDIRECT(Inputs!$C$13&amp;ROW()&amp;":"&amp;Inputs!$C$14&amp;ROW()))</f>
        <v>53482.93636</v>
      </c>
      <c r="X1556" s="3" t="str">
        <f>IF(COUNTIFS(Lookups!$A:$A,C1556)=1,"Gross Sales","")</f>
        <v/>
      </c>
      <c r="Y1556" s="3" t="str">
        <f>IF(COUNTIFS(Lookups!$D:$D,C1556)=1,"Bar Sales","")</f>
        <v/>
      </c>
      <c r="Z1556" s="3" t="str">
        <f>IFERROR(VLOOKUP(C1556*1,Lookups!$D:$F,3,FALSE),"")</f>
        <v/>
      </c>
      <c r="AA1556" s="3" t="str">
        <f>IFERROR(VLOOKUP($C1556*1,Lookups!$H:$N,3,FALSE),"")</f>
        <v>Sales</v>
      </c>
      <c r="AB1556" s="3" t="str">
        <f>IFERROR(VLOOKUP($C1556*1,Lookups!$H:$N,4,FALSE),"")</f>
        <v>Dinner</v>
      </c>
      <c r="AC1556" s="3" t="str">
        <f>IFERROR(VLOOKUP($C1556*1,Lookups!$H:$N,5,FALSE),"")</f>
        <v>Bar</v>
      </c>
      <c r="AD1556" s="3" t="str">
        <f>IFERROR(VLOOKUP($C1556*1,Lookups!$H:$N,6,FALSE),"")</f>
        <v>Bev</v>
      </c>
      <c r="AE1556" s="3" t="str">
        <f>IFERROR(VLOOKUP($C1556*1,Lookups!$H:$N,7,FALSE),"")</f>
        <v>Beer</v>
      </c>
      <c r="AF1556" s="3" t="str">
        <f>VLOOKUP(B1556*1,Stores!$A:$C,3,FALSE)</f>
        <v>DFG</v>
      </c>
    </row>
    <row r="1557" spans="1:32">
      <c r="A1557" s="3" t="s">
        <v>917</v>
      </c>
      <c r="B1557" s="3" t="s">
        <v>939</v>
      </c>
      <c r="C1557" s="3">
        <v>999253</v>
      </c>
      <c r="D1557" s="3" t="s">
        <v>918</v>
      </c>
      <c r="E1557" s="3" t="s">
        <v>641</v>
      </c>
      <c r="F1557" s="3">
        <v>2016</v>
      </c>
      <c r="G1557" s="164">
        <v>0</v>
      </c>
      <c r="H1557" s="3">
        <v>2573.43408</v>
      </c>
      <c r="I1557" s="3">
        <v>2596.9260799999997</v>
      </c>
      <c r="J1557" s="3">
        <v>2360.76071</v>
      </c>
      <c r="K1557" s="3">
        <v>1983.9982399999999</v>
      </c>
      <c r="L1557" s="3">
        <v>1786.6296</v>
      </c>
      <c r="M1557" s="3">
        <v>2161.5276899999999</v>
      </c>
      <c r="N1557" s="3">
        <v>2036.2010199999997</v>
      </c>
      <c r="O1557" s="3">
        <v>2169.1471899999997</v>
      </c>
      <c r="P1557" s="3">
        <v>2175.9591700000001</v>
      </c>
      <c r="Q1557" s="3">
        <v>2580.7483799999995</v>
      </c>
      <c r="R1557" s="3">
        <v>2928.07879</v>
      </c>
      <c r="S1557" s="3">
        <v>2294.7834700000003</v>
      </c>
      <c r="T1557" s="3">
        <v>4289.4975899999999</v>
      </c>
      <c r="U1557" s="3">
        <v>31937.692009999999</v>
      </c>
      <c r="V1557" s="163">
        <f ca="1">SUM(INDIRECT(Inputs!$C$11&amp;ROW()&amp;":"&amp;Inputs!$C$12&amp;ROW()))</f>
        <v>2580.7483799999995</v>
      </c>
      <c r="W1557" s="163">
        <f ca="1">SUM(INDIRECT(Inputs!$C$13&amp;ROW()&amp;":"&amp;Inputs!$C$14&amp;ROW()))</f>
        <v>22425.332160000002</v>
      </c>
      <c r="X1557" s="3" t="str">
        <f>IF(COUNTIFS(Lookups!$A:$A,C1557)=1,"Gross Sales","")</f>
        <v/>
      </c>
      <c r="Y1557" s="3" t="str">
        <f>IF(COUNTIFS(Lookups!$D:$D,C1557)=1,"Bar Sales","")</f>
        <v/>
      </c>
      <c r="Z1557" s="3" t="str">
        <f>IFERROR(VLOOKUP(C1557*1,Lookups!$D:$F,3,FALSE),"")</f>
        <v/>
      </c>
      <c r="AA1557" s="3" t="str">
        <f>IFERROR(VLOOKUP($C1557*1,Lookups!$H:$N,3,FALSE),"")</f>
        <v>Sales</v>
      </c>
      <c r="AB1557" s="3" t="str">
        <f>IFERROR(VLOOKUP($C1557*1,Lookups!$H:$N,4,FALSE),"")</f>
        <v>Dinner</v>
      </c>
      <c r="AC1557" s="3" t="str">
        <f>IFERROR(VLOOKUP($C1557*1,Lookups!$H:$N,5,FALSE),"")</f>
        <v>Bar</v>
      </c>
      <c r="AD1557" s="3" t="str">
        <f>IFERROR(VLOOKUP($C1557*1,Lookups!$H:$N,6,FALSE),"")</f>
        <v>Bev</v>
      </c>
      <c r="AE1557" s="3" t="str">
        <f>IFERROR(VLOOKUP($C1557*1,Lookups!$H:$N,7,FALSE),"")</f>
        <v>Beer</v>
      </c>
      <c r="AF1557" s="3" t="str">
        <f>VLOOKUP(B1557*1,Stores!$A:$C,3,FALSE)</f>
        <v>DFG</v>
      </c>
    </row>
    <row r="1558" spans="1:32">
      <c r="A1558" s="3" t="s">
        <v>917</v>
      </c>
      <c r="B1558" s="3" t="s">
        <v>940</v>
      </c>
      <c r="C1558" s="3">
        <v>999253</v>
      </c>
      <c r="D1558" s="3" t="s">
        <v>918</v>
      </c>
      <c r="E1558" s="3" t="s">
        <v>641</v>
      </c>
      <c r="F1558" s="3">
        <v>2016</v>
      </c>
      <c r="G1558" s="164">
        <v>0</v>
      </c>
      <c r="H1558" s="3">
        <v>6797.5150599999988</v>
      </c>
      <c r="I1558" s="3">
        <v>7693.6014399999995</v>
      </c>
      <c r="J1558" s="3">
        <v>4927.0535999999993</v>
      </c>
      <c r="K1558" s="3">
        <v>4397.7181499999997</v>
      </c>
      <c r="L1558" s="3">
        <v>5791.5769099999998</v>
      </c>
      <c r="M1558" s="3">
        <v>9122.59166</v>
      </c>
      <c r="N1558" s="3">
        <v>7610.3288799999991</v>
      </c>
      <c r="O1558" s="3">
        <v>7968.7669599999999</v>
      </c>
      <c r="P1558" s="3">
        <v>5284.9964999999993</v>
      </c>
      <c r="Q1558" s="3">
        <v>3941.5057499999998</v>
      </c>
      <c r="R1558" s="3">
        <v>5121.3456000000006</v>
      </c>
      <c r="S1558" s="3">
        <v>4176.0289199999997</v>
      </c>
      <c r="T1558" s="3">
        <v>5336.4186399999999</v>
      </c>
      <c r="U1558" s="3">
        <v>78169.448069999999</v>
      </c>
      <c r="V1558" s="163">
        <f ca="1">SUM(INDIRECT(Inputs!$C$11&amp;ROW()&amp;":"&amp;Inputs!$C$12&amp;ROW()))</f>
        <v>3941.5057499999998</v>
      </c>
      <c r="W1558" s="163">
        <f ca="1">SUM(INDIRECT(Inputs!$C$13&amp;ROW()&amp;":"&amp;Inputs!$C$14&amp;ROW()))</f>
        <v>63535.654909999997</v>
      </c>
      <c r="X1558" s="3" t="str">
        <f>IF(COUNTIFS(Lookups!$A:$A,C1558)=1,"Gross Sales","")</f>
        <v/>
      </c>
      <c r="Y1558" s="3" t="str">
        <f>IF(COUNTIFS(Lookups!$D:$D,C1558)=1,"Bar Sales","")</f>
        <v/>
      </c>
      <c r="Z1558" s="3" t="str">
        <f>IFERROR(VLOOKUP(C1558*1,Lookups!$D:$F,3,FALSE),"")</f>
        <v/>
      </c>
      <c r="AA1558" s="3" t="str">
        <f>IFERROR(VLOOKUP($C1558*1,Lookups!$H:$N,3,FALSE),"")</f>
        <v>Sales</v>
      </c>
      <c r="AB1558" s="3" t="str">
        <f>IFERROR(VLOOKUP($C1558*1,Lookups!$H:$N,4,FALSE),"")</f>
        <v>Dinner</v>
      </c>
      <c r="AC1558" s="3" t="str">
        <f>IFERROR(VLOOKUP($C1558*1,Lookups!$H:$N,5,FALSE),"")</f>
        <v>Bar</v>
      </c>
      <c r="AD1558" s="3" t="str">
        <f>IFERROR(VLOOKUP($C1558*1,Lookups!$H:$N,6,FALSE),"")</f>
        <v>Bev</v>
      </c>
      <c r="AE1558" s="3" t="str">
        <f>IFERROR(VLOOKUP($C1558*1,Lookups!$H:$N,7,FALSE),"")</f>
        <v>Beer</v>
      </c>
      <c r="AF1558" s="3" t="str">
        <f>VLOOKUP(B1558*1,Stores!$A:$C,3,FALSE)</f>
        <v>DFG</v>
      </c>
    </row>
    <row r="1559" spans="1:32">
      <c r="A1559" s="3" t="s">
        <v>917</v>
      </c>
      <c r="B1559" s="3" t="s">
        <v>941</v>
      </c>
      <c r="C1559" s="3">
        <v>999253</v>
      </c>
      <c r="D1559" s="3" t="s">
        <v>918</v>
      </c>
      <c r="E1559" s="3" t="s">
        <v>641</v>
      </c>
      <c r="F1559" s="3">
        <v>2016</v>
      </c>
      <c r="G1559" s="164">
        <v>0</v>
      </c>
      <c r="H1559" s="3">
        <v>3296.7747399999998</v>
      </c>
      <c r="I1559" s="3">
        <v>4514.8542600000001</v>
      </c>
      <c r="J1559" s="3">
        <v>3090.1972500000002</v>
      </c>
      <c r="K1559" s="3">
        <v>4518.4355999999998</v>
      </c>
      <c r="L1559" s="3">
        <v>3857.8312499999993</v>
      </c>
      <c r="M1559" s="3">
        <v>2545.6687199999997</v>
      </c>
      <c r="N1559" s="3">
        <v>4231.0667000000003</v>
      </c>
      <c r="O1559" s="3">
        <v>4482.2263499999999</v>
      </c>
      <c r="P1559" s="3">
        <v>3066.4038999999998</v>
      </c>
      <c r="Q1559" s="3">
        <v>2557.3811199999996</v>
      </c>
      <c r="R1559" s="3">
        <v>2394.7298899999996</v>
      </c>
      <c r="S1559" s="3">
        <v>2998.8494900000001</v>
      </c>
      <c r="T1559" s="3">
        <v>4447.8694399999995</v>
      </c>
      <c r="U1559" s="3">
        <v>46002.288710000001</v>
      </c>
      <c r="V1559" s="163">
        <f ca="1">SUM(INDIRECT(Inputs!$C$11&amp;ROW()&amp;":"&amp;Inputs!$C$12&amp;ROW()))</f>
        <v>2557.3811199999996</v>
      </c>
      <c r="W1559" s="163">
        <f ca="1">SUM(INDIRECT(Inputs!$C$13&amp;ROW()&amp;":"&amp;Inputs!$C$14&amp;ROW()))</f>
        <v>36160.839889999996</v>
      </c>
      <c r="X1559" s="3" t="str">
        <f>IF(COUNTIFS(Lookups!$A:$A,C1559)=1,"Gross Sales","")</f>
        <v/>
      </c>
      <c r="Y1559" s="3" t="str">
        <f>IF(COUNTIFS(Lookups!$D:$D,C1559)=1,"Bar Sales","")</f>
        <v/>
      </c>
      <c r="Z1559" s="3" t="str">
        <f>IFERROR(VLOOKUP(C1559*1,Lookups!$D:$F,3,FALSE),"")</f>
        <v/>
      </c>
      <c r="AA1559" s="3" t="str">
        <f>IFERROR(VLOOKUP($C1559*1,Lookups!$H:$N,3,FALSE),"")</f>
        <v>Sales</v>
      </c>
      <c r="AB1559" s="3" t="str">
        <f>IFERROR(VLOOKUP($C1559*1,Lookups!$H:$N,4,FALSE),"")</f>
        <v>Dinner</v>
      </c>
      <c r="AC1559" s="3" t="str">
        <f>IFERROR(VLOOKUP($C1559*1,Lookups!$H:$N,5,FALSE),"")</f>
        <v>Bar</v>
      </c>
      <c r="AD1559" s="3" t="str">
        <f>IFERROR(VLOOKUP($C1559*1,Lookups!$H:$N,6,FALSE),"")</f>
        <v>Bev</v>
      </c>
      <c r="AE1559" s="3" t="str">
        <f>IFERROR(VLOOKUP($C1559*1,Lookups!$H:$N,7,FALSE),"")</f>
        <v>Beer</v>
      </c>
      <c r="AF1559" s="3" t="str">
        <f>VLOOKUP(B1559*1,Stores!$A:$C,3,FALSE)</f>
        <v>DFG</v>
      </c>
    </row>
    <row r="1560" spans="1:32">
      <c r="A1560" s="3" t="s">
        <v>917</v>
      </c>
      <c r="B1560" s="3" t="s">
        <v>942</v>
      </c>
      <c r="C1560" s="3">
        <v>999253</v>
      </c>
      <c r="D1560" s="3" t="s">
        <v>918</v>
      </c>
      <c r="E1560" s="3" t="s">
        <v>641</v>
      </c>
      <c r="F1560" s="3">
        <v>2016</v>
      </c>
      <c r="G1560" s="164">
        <v>0</v>
      </c>
      <c r="H1560" s="3">
        <v>3869.1064999999994</v>
      </c>
      <c r="I1560" s="3">
        <v>4030.9359999999997</v>
      </c>
      <c r="J1560" s="3">
        <v>3565.3556399999998</v>
      </c>
      <c r="K1560" s="3">
        <v>3119.2674099999999</v>
      </c>
      <c r="L1560" s="3">
        <v>4360.6002999999992</v>
      </c>
      <c r="M1560" s="3">
        <v>4809.5793199999998</v>
      </c>
      <c r="N1560" s="3">
        <v>3551.4897599999999</v>
      </c>
      <c r="O1560" s="3">
        <v>2568.9341999999997</v>
      </c>
      <c r="P1560" s="3">
        <v>3400.4263999999998</v>
      </c>
      <c r="Q1560" s="3">
        <v>3181.8779999999997</v>
      </c>
      <c r="R1560" s="3">
        <v>2467.8233999999998</v>
      </c>
      <c r="S1560" s="3">
        <v>2965.2819</v>
      </c>
      <c r="T1560" s="3">
        <v>4517.497949999999</v>
      </c>
      <c r="U1560" s="3">
        <v>46408.176779999994</v>
      </c>
      <c r="V1560" s="163">
        <f ca="1">SUM(INDIRECT(Inputs!$C$11&amp;ROW()&amp;":"&amp;Inputs!$C$12&amp;ROW()))</f>
        <v>3181.8779999999997</v>
      </c>
      <c r="W1560" s="163">
        <f ca="1">SUM(INDIRECT(Inputs!$C$13&amp;ROW()&amp;":"&amp;Inputs!$C$14&amp;ROW()))</f>
        <v>36457.573529999994</v>
      </c>
      <c r="X1560" s="3" t="str">
        <f>IF(COUNTIFS(Lookups!$A:$A,C1560)=1,"Gross Sales","")</f>
        <v/>
      </c>
      <c r="Y1560" s="3" t="str">
        <f>IF(COUNTIFS(Lookups!$D:$D,C1560)=1,"Bar Sales","")</f>
        <v/>
      </c>
      <c r="Z1560" s="3" t="str">
        <f>IFERROR(VLOOKUP(C1560*1,Lookups!$D:$F,3,FALSE),"")</f>
        <v/>
      </c>
      <c r="AA1560" s="3" t="str">
        <f>IFERROR(VLOOKUP($C1560*1,Lookups!$H:$N,3,FALSE),"")</f>
        <v>Sales</v>
      </c>
      <c r="AB1560" s="3" t="str">
        <f>IFERROR(VLOOKUP($C1560*1,Lookups!$H:$N,4,FALSE),"")</f>
        <v>Dinner</v>
      </c>
      <c r="AC1560" s="3" t="str">
        <f>IFERROR(VLOOKUP($C1560*1,Lookups!$H:$N,5,FALSE),"")</f>
        <v>Bar</v>
      </c>
      <c r="AD1560" s="3" t="str">
        <f>IFERROR(VLOOKUP($C1560*1,Lookups!$H:$N,6,FALSE),"")</f>
        <v>Bev</v>
      </c>
      <c r="AE1560" s="3" t="str">
        <f>IFERROR(VLOOKUP($C1560*1,Lookups!$H:$N,7,FALSE),"")</f>
        <v>Beer</v>
      </c>
      <c r="AF1560" s="3" t="str">
        <f>VLOOKUP(B1560*1,Stores!$A:$C,3,FALSE)</f>
        <v>DFG</v>
      </c>
    </row>
    <row r="1561" spans="1:32">
      <c r="A1561" s="3" t="s">
        <v>917</v>
      </c>
      <c r="B1561" s="3" t="s">
        <v>943</v>
      </c>
      <c r="C1561" s="3">
        <v>999253</v>
      </c>
      <c r="D1561" s="3" t="s">
        <v>918</v>
      </c>
      <c r="E1561" s="3" t="s">
        <v>641</v>
      </c>
      <c r="F1561" s="3">
        <v>2016</v>
      </c>
      <c r="G1561" s="164">
        <v>0</v>
      </c>
      <c r="H1561" s="3">
        <v>1458.7174</v>
      </c>
      <c r="I1561" s="3">
        <v>2886.1753199999998</v>
      </c>
      <c r="J1561" s="3">
        <v>2741.1048699999997</v>
      </c>
      <c r="K1561" s="3">
        <v>3008.2261299999996</v>
      </c>
      <c r="L1561" s="3">
        <v>2360.9417999999996</v>
      </c>
      <c r="M1561" s="3">
        <v>2442.5288999999998</v>
      </c>
      <c r="N1561" s="3">
        <v>2064.2054999999996</v>
      </c>
      <c r="O1561" s="3">
        <v>2189.4219899999998</v>
      </c>
      <c r="P1561" s="3">
        <v>1785.9649499999998</v>
      </c>
      <c r="Q1561" s="3">
        <v>2253.3504000000003</v>
      </c>
      <c r="R1561" s="3">
        <v>2153.4811199999999</v>
      </c>
      <c r="S1561" s="3">
        <v>3143.7096600000004</v>
      </c>
      <c r="T1561" s="3">
        <v>2262.0049199999994</v>
      </c>
      <c r="U1561" s="3">
        <v>30749.832959999996</v>
      </c>
      <c r="V1561" s="163">
        <f ca="1">SUM(INDIRECT(Inputs!$C$11&amp;ROW()&amp;":"&amp;Inputs!$C$12&amp;ROW()))</f>
        <v>2253.3504000000003</v>
      </c>
      <c r="W1561" s="163">
        <f ca="1">SUM(INDIRECT(Inputs!$C$13&amp;ROW()&amp;":"&amp;Inputs!$C$14&amp;ROW()))</f>
        <v>23190.637259999996</v>
      </c>
      <c r="X1561" s="3" t="str">
        <f>IF(COUNTIFS(Lookups!$A:$A,C1561)=1,"Gross Sales","")</f>
        <v/>
      </c>
      <c r="Y1561" s="3" t="str">
        <f>IF(COUNTIFS(Lookups!$D:$D,C1561)=1,"Bar Sales","")</f>
        <v/>
      </c>
      <c r="Z1561" s="3" t="str">
        <f>IFERROR(VLOOKUP(C1561*1,Lookups!$D:$F,3,FALSE),"")</f>
        <v/>
      </c>
      <c r="AA1561" s="3" t="str">
        <f>IFERROR(VLOOKUP($C1561*1,Lookups!$H:$N,3,FALSE),"")</f>
        <v>Sales</v>
      </c>
      <c r="AB1561" s="3" t="str">
        <f>IFERROR(VLOOKUP($C1561*1,Lookups!$H:$N,4,FALSE),"")</f>
        <v>Dinner</v>
      </c>
      <c r="AC1561" s="3" t="str">
        <f>IFERROR(VLOOKUP($C1561*1,Lookups!$H:$N,5,FALSE),"")</f>
        <v>Bar</v>
      </c>
      <c r="AD1561" s="3" t="str">
        <f>IFERROR(VLOOKUP($C1561*1,Lookups!$H:$N,6,FALSE),"")</f>
        <v>Bev</v>
      </c>
      <c r="AE1561" s="3" t="str">
        <f>IFERROR(VLOOKUP($C1561*1,Lookups!$H:$N,7,FALSE),"")</f>
        <v>Beer</v>
      </c>
      <c r="AF1561" s="3" t="str">
        <f>VLOOKUP(B1561*1,Stores!$A:$C,3,FALSE)</f>
        <v>DFG</v>
      </c>
    </row>
    <row r="1562" spans="1:32">
      <c r="A1562" s="3" t="s">
        <v>917</v>
      </c>
      <c r="B1562" s="3" t="s">
        <v>944</v>
      </c>
      <c r="C1562" s="3">
        <v>999253</v>
      </c>
      <c r="D1562" s="3" t="s">
        <v>918</v>
      </c>
      <c r="E1562" s="3" t="s">
        <v>641</v>
      </c>
      <c r="F1562" s="3">
        <v>2016</v>
      </c>
      <c r="G1562" s="164">
        <v>0</v>
      </c>
      <c r="H1562" s="3">
        <v>2391.4537499999997</v>
      </c>
      <c r="I1562" s="3">
        <v>3708.4945799999996</v>
      </c>
      <c r="J1562" s="3">
        <v>3249.5819999999994</v>
      </c>
      <c r="K1562" s="3">
        <v>2381.4100800000001</v>
      </c>
      <c r="L1562" s="3">
        <v>2394.7946399999996</v>
      </c>
      <c r="M1562" s="3">
        <v>3169.5383999999999</v>
      </c>
      <c r="N1562" s="3">
        <v>2580.4989</v>
      </c>
      <c r="O1562" s="3">
        <v>2123.2411200000001</v>
      </c>
      <c r="P1562" s="3">
        <v>2207.4107999999997</v>
      </c>
      <c r="Q1562" s="3">
        <v>2450.7629299999999</v>
      </c>
      <c r="R1562" s="3">
        <v>3009.5735599999994</v>
      </c>
      <c r="S1562" s="3">
        <v>2580.7319999999995</v>
      </c>
      <c r="T1562" s="3">
        <v>2501.4569999999994</v>
      </c>
      <c r="U1562" s="3">
        <v>34748.949759999996</v>
      </c>
      <c r="V1562" s="163">
        <f ca="1">SUM(INDIRECT(Inputs!$C$11&amp;ROW()&amp;":"&amp;Inputs!$C$12&amp;ROW()))</f>
        <v>2450.7629299999999</v>
      </c>
      <c r="W1562" s="163">
        <f ca="1">SUM(INDIRECT(Inputs!$C$13&amp;ROW()&amp;":"&amp;Inputs!$C$14&amp;ROW()))</f>
        <v>26657.187199999997</v>
      </c>
      <c r="X1562" s="3" t="str">
        <f>IF(COUNTIFS(Lookups!$A:$A,C1562)=1,"Gross Sales","")</f>
        <v/>
      </c>
      <c r="Y1562" s="3" t="str">
        <f>IF(COUNTIFS(Lookups!$D:$D,C1562)=1,"Bar Sales","")</f>
        <v/>
      </c>
      <c r="Z1562" s="3" t="str">
        <f>IFERROR(VLOOKUP(C1562*1,Lookups!$D:$F,3,FALSE),"")</f>
        <v/>
      </c>
      <c r="AA1562" s="3" t="str">
        <f>IFERROR(VLOOKUP($C1562*1,Lookups!$H:$N,3,FALSE),"")</f>
        <v>Sales</v>
      </c>
      <c r="AB1562" s="3" t="str">
        <f>IFERROR(VLOOKUP($C1562*1,Lookups!$H:$N,4,FALSE),"")</f>
        <v>Dinner</v>
      </c>
      <c r="AC1562" s="3" t="str">
        <f>IFERROR(VLOOKUP($C1562*1,Lookups!$H:$N,5,FALSE),"")</f>
        <v>Bar</v>
      </c>
      <c r="AD1562" s="3" t="str">
        <f>IFERROR(VLOOKUP($C1562*1,Lookups!$H:$N,6,FALSE),"")</f>
        <v>Bev</v>
      </c>
      <c r="AE1562" s="3" t="str">
        <f>IFERROR(VLOOKUP($C1562*1,Lookups!$H:$N,7,FALSE),"")</f>
        <v>Beer</v>
      </c>
      <c r="AF1562" s="3" t="str">
        <f>VLOOKUP(B1562*1,Stores!$A:$C,3,FALSE)</f>
        <v>DFG</v>
      </c>
    </row>
    <row r="1563" spans="1:32">
      <c r="A1563" s="3" t="s">
        <v>917</v>
      </c>
      <c r="B1563" s="3" t="s">
        <v>945</v>
      </c>
      <c r="C1563" s="3">
        <v>999253</v>
      </c>
      <c r="D1563" s="3" t="s">
        <v>918</v>
      </c>
      <c r="E1563" s="3" t="s">
        <v>641</v>
      </c>
      <c r="F1563" s="3">
        <v>2016</v>
      </c>
      <c r="G1563" s="164">
        <v>0</v>
      </c>
      <c r="H1563" s="3">
        <v>2943.5531999999998</v>
      </c>
      <c r="I1563" s="3">
        <v>6522.9054800000004</v>
      </c>
      <c r="J1563" s="3">
        <v>5470.1476199999997</v>
      </c>
      <c r="K1563" s="3">
        <v>4277.9144099999994</v>
      </c>
      <c r="L1563" s="3">
        <v>4902.3920399999997</v>
      </c>
      <c r="M1563" s="3">
        <v>4384.0439999999999</v>
      </c>
      <c r="N1563" s="3">
        <v>3412.3258399999995</v>
      </c>
      <c r="O1563" s="3">
        <v>3696.7330399999996</v>
      </c>
      <c r="P1563" s="3">
        <v>2018.1524999999999</v>
      </c>
      <c r="Q1563" s="3">
        <v>4089.0789799999993</v>
      </c>
      <c r="R1563" s="3">
        <v>3249.3570199999999</v>
      </c>
      <c r="S1563" s="3">
        <v>2702.8100399999998</v>
      </c>
      <c r="T1563" s="3">
        <v>4346.55123</v>
      </c>
      <c r="U1563" s="3">
        <v>52015.965399999986</v>
      </c>
      <c r="V1563" s="163">
        <f ca="1">SUM(INDIRECT(Inputs!$C$11&amp;ROW()&amp;":"&amp;Inputs!$C$12&amp;ROW()))</f>
        <v>4089.0789799999993</v>
      </c>
      <c r="W1563" s="163">
        <f ca="1">SUM(INDIRECT(Inputs!$C$13&amp;ROW()&amp;":"&amp;Inputs!$C$14&amp;ROW()))</f>
        <v>41717.247109999989</v>
      </c>
      <c r="X1563" s="3" t="str">
        <f>IF(COUNTIFS(Lookups!$A:$A,C1563)=1,"Gross Sales","")</f>
        <v/>
      </c>
      <c r="Y1563" s="3" t="str">
        <f>IF(COUNTIFS(Lookups!$D:$D,C1563)=1,"Bar Sales","")</f>
        <v/>
      </c>
      <c r="Z1563" s="3" t="str">
        <f>IFERROR(VLOOKUP(C1563*1,Lookups!$D:$F,3,FALSE),"")</f>
        <v/>
      </c>
      <c r="AA1563" s="3" t="str">
        <f>IFERROR(VLOOKUP($C1563*1,Lookups!$H:$N,3,FALSE),"")</f>
        <v>Sales</v>
      </c>
      <c r="AB1563" s="3" t="str">
        <f>IFERROR(VLOOKUP($C1563*1,Lookups!$H:$N,4,FALSE),"")</f>
        <v>Dinner</v>
      </c>
      <c r="AC1563" s="3" t="str">
        <f>IFERROR(VLOOKUP($C1563*1,Lookups!$H:$N,5,FALSE),"")</f>
        <v>Bar</v>
      </c>
      <c r="AD1563" s="3" t="str">
        <f>IFERROR(VLOOKUP($C1563*1,Lookups!$H:$N,6,FALSE),"")</f>
        <v>Bev</v>
      </c>
      <c r="AE1563" s="3" t="str">
        <f>IFERROR(VLOOKUP($C1563*1,Lookups!$H:$N,7,FALSE),"")</f>
        <v>Beer</v>
      </c>
      <c r="AF1563" s="3" t="str">
        <f>VLOOKUP(B1563*1,Stores!$A:$C,3,FALSE)</f>
        <v>DFG</v>
      </c>
    </row>
    <row r="1564" spans="1:32">
      <c r="A1564" s="3" t="s">
        <v>917</v>
      </c>
      <c r="B1564" s="3" t="s">
        <v>946</v>
      </c>
      <c r="C1564" s="3">
        <v>999253</v>
      </c>
      <c r="D1564" s="3" t="s">
        <v>918</v>
      </c>
      <c r="E1564" s="3" t="s">
        <v>641</v>
      </c>
      <c r="F1564" s="3">
        <v>2016</v>
      </c>
      <c r="G1564" s="164">
        <v>0</v>
      </c>
      <c r="H1564" s="3">
        <v>1429.3171200000002</v>
      </c>
      <c r="I1564" s="3">
        <v>2088.7272000000003</v>
      </c>
      <c r="J1564" s="3">
        <v>1745.6823999999999</v>
      </c>
      <c r="K1564" s="3">
        <v>1338.38012</v>
      </c>
      <c r="L1564" s="3">
        <v>1533.90391</v>
      </c>
      <c r="M1564" s="3">
        <v>1493.11652</v>
      </c>
      <c r="N1564" s="3">
        <v>970.88039999999978</v>
      </c>
      <c r="O1564" s="3">
        <v>1426.2956399999998</v>
      </c>
      <c r="P1564" s="3">
        <v>2008.9859999999999</v>
      </c>
      <c r="Q1564" s="3">
        <v>1585.95108</v>
      </c>
      <c r="R1564" s="3">
        <v>1881.1642499999998</v>
      </c>
      <c r="S1564" s="3">
        <v>2002.45164</v>
      </c>
      <c r="T1564" s="3">
        <v>1740.3209600000002</v>
      </c>
      <c r="U1564" s="3">
        <v>21245.177240000001</v>
      </c>
      <c r="V1564" s="163">
        <f ca="1">SUM(INDIRECT(Inputs!$C$11&amp;ROW()&amp;":"&amp;Inputs!$C$12&amp;ROW()))</f>
        <v>1585.95108</v>
      </c>
      <c r="W1564" s="163">
        <f ca="1">SUM(INDIRECT(Inputs!$C$13&amp;ROW()&amp;":"&amp;Inputs!$C$14&amp;ROW()))</f>
        <v>15621.240390000001</v>
      </c>
      <c r="X1564" s="3" t="str">
        <f>IF(COUNTIFS(Lookups!$A:$A,C1564)=1,"Gross Sales","")</f>
        <v/>
      </c>
      <c r="Y1564" s="3" t="str">
        <f>IF(COUNTIFS(Lookups!$D:$D,C1564)=1,"Bar Sales","")</f>
        <v/>
      </c>
      <c r="Z1564" s="3" t="str">
        <f>IFERROR(VLOOKUP(C1564*1,Lookups!$D:$F,3,FALSE),"")</f>
        <v/>
      </c>
      <c r="AA1564" s="3" t="str">
        <f>IFERROR(VLOOKUP($C1564*1,Lookups!$H:$N,3,FALSE),"")</f>
        <v>Sales</v>
      </c>
      <c r="AB1564" s="3" t="str">
        <f>IFERROR(VLOOKUP($C1564*1,Lookups!$H:$N,4,FALSE),"")</f>
        <v>Dinner</v>
      </c>
      <c r="AC1564" s="3" t="str">
        <f>IFERROR(VLOOKUP($C1564*1,Lookups!$H:$N,5,FALSE),"")</f>
        <v>Bar</v>
      </c>
      <c r="AD1564" s="3" t="str">
        <f>IFERROR(VLOOKUP($C1564*1,Lookups!$H:$N,6,FALSE),"")</f>
        <v>Bev</v>
      </c>
      <c r="AE1564" s="3" t="str">
        <f>IFERROR(VLOOKUP($C1564*1,Lookups!$H:$N,7,FALSE),"")</f>
        <v>Beer</v>
      </c>
      <c r="AF1564" s="3" t="str">
        <f>VLOOKUP(B1564*1,Stores!$A:$C,3,FALSE)</f>
        <v>DFG</v>
      </c>
    </row>
    <row r="1565" spans="1:32">
      <c r="A1565" s="3" t="s">
        <v>917</v>
      </c>
      <c r="B1565" s="3" t="s">
        <v>947</v>
      </c>
      <c r="C1565" s="3">
        <v>999253</v>
      </c>
      <c r="D1565" s="3" t="s">
        <v>918</v>
      </c>
      <c r="E1565" s="3" t="s">
        <v>641</v>
      </c>
      <c r="F1565" s="3">
        <v>2016</v>
      </c>
      <c r="G1565" s="164">
        <v>0</v>
      </c>
      <c r="H1565" s="3">
        <v>1689.6302499999999</v>
      </c>
      <c r="I1565" s="3">
        <v>1745.07816</v>
      </c>
      <c r="J1565" s="3">
        <v>1604.20722</v>
      </c>
      <c r="K1565" s="3">
        <v>1685.1298099999999</v>
      </c>
      <c r="L1565" s="3">
        <v>2106.1807199999998</v>
      </c>
      <c r="M1565" s="3">
        <v>1785.4080999999999</v>
      </c>
      <c r="N1565" s="3">
        <v>1958.15473</v>
      </c>
      <c r="O1565" s="3">
        <v>1515.1582599999999</v>
      </c>
      <c r="P1565" s="3">
        <v>1827.9533999999999</v>
      </c>
      <c r="Q1565" s="3">
        <v>1666.4744599999999</v>
      </c>
      <c r="R1565" s="3">
        <v>1456.1525999999999</v>
      </c>
      <c r="S1565" s="3">
        <v>1458.5791499999998</v>
      </c>
      <c r="T1565" s="3">
        <v>2406.2253599999995</v>
      </c>
      <c r="U1565" s="3">
        <v>22904.332220000004</v>
      </c>
      <c r="V1565" s="163">
        <f ca="1">SUM(INDIRECT(Inputs!$C$11&amp;ROW()&amp;":"&amp;Inputs!$C$12&amp;ROW()))</f>
        <v>1666.4744599999999</v>
      </c>
      <c r="W1565" s="163">
        <f ca="1">SUM(INDIRECT(Inputs!$C$13&amp;ROW()&amp;":"&amp;Inputs!$C$14&amp;ROW()))</f>
        <v>17583.375110000001</v>
      </c>
      <c r="X1565" s="3" t="str">
        <f>IF(COUNTIFS(Lookups!$A:$A,C1565)=1,"Gross Sales","")</f>
        <v/>
      </c>
      <c r="Y1565" s="3" t="str">
        <f>IF(COUNTIFS(Lookups!$D:$D,C1565)=1,"Bar Sales","")</f>
        <v/>
      </c>
      <c r="Z1565" s="3" t="str">
        <f>IFERROR(VLOOKUP(C1565*1,Lookups!$D:$F,3,FALSE),"")</f>
        <v/>
      </c>
      <c r="AA1565" s="3" t="str">
        <f>IFERROR(VLOOKUP($C1565*1,Lookups!$H:$N,3,FALSE),"")</f>
        <v>Sales</v>
      </c>
      <c r="AB1565" s="3" t="str">
        <f>IFERROR(VLOOKUP($C1565*1,Lookups!$H:$N,4,FALSE),"")</f>
        <v>Dinner</v>
      </c>
      <c r="AC1565" s="3" t="str">
        <f>IFERROR(VLOOKUP($C1565*1,Lookups!$H:$N,5,FALSE),"")</f>
        <v>Bar</v>
      </c>
      <c r="AD1565" s="3" t="str">
        <f>IFERROR(VLOOKUP($C1565*1,Lookups!$H:$N,6,FALSE),"")</f>
        <v>Bev</v>
      </c>
      <c r="AE1565" s="3" t="str">
        <f>IFERROR(VLOOKUP($C1565*1,Lookups!$H:$N,7,FALSE),"")</f>
        <v>Beer</v>
      </c>
      <c r="AF1565" s="3" t="str">
        <f>VLOOKUP(B1565*1,Stores!$A:$C,3,FALSE)</f>
        <v>DFG</v>
      </c>
    </row>
    <row r="1566" spans="1:32">
      <c r="A1566" s="3" t="s">
        <v>917</v>
      </c>
      <c r="B1566" s="3" t="s">
        <v>948</v>
      </c>
      <c r="C1566" s="3">
        <v>999253</v>
      </c>
      <c r="D1566" s="3" t="s">
        <v>918</v>
      </c>
      <c r="E1566" s="3" t="s">
        <v>641</v>
      </c>
      <c r="F1566" s="3">
        <v>2016</v>
      </c>
      <c r="G1566" s="164">
        <v>0</v>
      </c>
      <c r="H1566" s="3">
        <v>1533.8399999999997</v>
      </c>
      <c r="I1566" s="3">
        <v>1954.4306599999998</v>
      </c>
      <c r="J1566" s="3">
        <v>999.68462999999986</v>
      </c>
      <c r="K1566" s="3">
        <v>908.4425</v>
      </c>
      <c r="L1566" s="3">
        <v>992.50074000000006</v>
      </c>
      <c r="M1566" s="3">
        <v>784.96109999999987</v>
      </c>
      <c r="N1566" s="3">
        <v>878.38540999999998</v>
      </c>
      <c r="O1566" s="3">
        <v>1514.7488999999998</v>
      </c>
      <c r="P1566" s="3">
        <v>891.37202000000002</v>
      </c>
      <c r="Q1566" s="3">
        <v>1314.7837499999998</v>
      </c>
      <c r="R1566" s="3">
        <v>1355.2791</v>
      </c>
      <c r="S1566" s="3">
        <v>1890.74424</v>
      </c>
      <c r="T1566" s="3">
        <v>1587.4480999999998</v>
      </c>
      <c r="U1566" s="3">
        <v>16606.621149999999</v>
      </c>
      <c r="V1566" s="163">
        <f ca="1">SUM(INDIRECT(Inputs!$C$11&amp;ROW()&amp;":"&amp;Inputs!$C$12&amp;ROW()))</f>
        <v>1314.7837499999998</v>
      </c>
      <c r="W1566" s="163">
        <f ca="1">SUM(INDIRECT(Inputs!$C$13&amp;ROW()&amp;":"&amp;Inputs!$C$14&amp;ROW()))</f>
        <v>11773.14971</v>
      </c>
      <c r="X1566" s="3" t="str">
        <f>IF(COUNTIFS(Lookups!$A:$A,C1566)=1,"Gross Sales","")</f>
        <v/>
      </c>
      <c r="Y1566" s="3" t="str">
        <f>IF(COUNTIFS(Lookups!$D:$D,C1566)=1,"Bar Sales","")</f>
        <v/>
      </c>
      <c r="Z1566" s="3" t="str">
        <f>IFERROR(VLOOKUP(C1566*1,Lookups!$D:$F,3,FALSE),"")</f>
        <v/>
      </c>
      <c r="AA1566" s="3" t="str">
        <f>IFERROR(VLOOKUP($C1566*1,Lookups!$H:$N,3,FALSE),"")</f>
        <v>Sales</v>
      </c>
      <c r="AB1566" s="3" t="str">
        <f>IFERROR(VLOOKUP($C1566*1,Lookups!$H:$N,4,FALSE),"")</f>
        <v>Dinner</v>
      </c>
      <c r="AC1566" s="3" t="str">
        <f>IFERROR(VLOOKUP($C1566*1,Lookups!$H:$N,5,FALSE),"")</f>
        <v>Bar</v>
      </c>
      <c r="AD1566" s="3" t="str">
        <f>IFERROR(VLOOKUP($C1566*1,Lookups!$H:$N,6,FALSE),"")</f>
        <v>Bev</v>
      </c>
      <c r="AE1566" s="3" t="str">
        <f>IFERROR(VLOOKUP($C1566*1,Lookups!$H:$N,7,FALSE),"")</f>
        <v>Beer</v>
      </c>
      <c r="AF1566" s="3" t="str">
        <f>VLOOKUP(B1566*1,Stores!$A:$C,3,FALSE)</f>
        <v>DFG</v>
      </c>
    </row>
    <row r="1567" spans="1:32">
      <c r="A1567" s="3" t="s">
        <v>917</v>
      </c>
      <c r="B1567" s="3" t="s">
        <v>949</v>
      </c>
      <c r="C1567" s="3">
        <v>999253</v>
      </c>
      <c r="D1567" s="3" t="s">
        <v>918</v>
      </c>
      <c r="E1567" s="3" t="s">
        <v>641</v>
      </c>
      <c r="F1567" s="3">
        <v>2016</v>
      </c>
      <c r="G1567" s="164">
        <v>0</v>
      </c>
      <c r="H1567" s="3">
        <v>3520.5729999999999</v>
      </c>
      <c r="I1567" s="3">
        <v>2618.0523599999997</v>
      </c>
      <c r="J1567" s="3">
        <v>2930.3618399999996</v>
      </c>
      <c r="K1567" s="3">
        <v>3535.6263599999997</v>
      </c>
      <c r="L1567" s="3">
        <v>3547.7895599999997</v>
      </c>
      <c r="M1567" s="3">
        <v>2915.4558999999995</v>
      </c>
      <c r="N1567" s="3">
        <v>2924.3491199999994</v>
      </c>
      <c r="O1567" s="3">
        <v>3986.5391999999997</v>
      </c>
      <c r="P1567" s="3">
        <v>3208.8851199999999</v>
      </c>
      <c r="Q1567" s="3">
        <v>2769.9868000000001</v>
      </c>
      <c r="R1567" s="3">
        <v>4339.1529999999993</v>
      </c>
      <c r="S1567" s="3">
        <v>4581.7461199999998</v>
      </c>
      <c r="T1567" s="3">
        <v>4394.44985</v>
      </c>
      <c r="U1567" s="3">
        <v>45272.968229999991</v>
      </c>
      <c r="V1567" s="163">
        <f ca="1">SUM(INDIRECT(Inputs!$C$11&amp;ROW()&amp;":"&amp;Inputs!$C$12&amp;ROW()))</f>
        <v>2769.9868000000001</v>
      </c>
      <c r="W1567" s="163">
        <f ca="1">SUM(INDIRECT(Inputs!$C$13&amp;ROW()&amp;":"&amp;Inputs!$C$14&amp;ROW()))</f>
        <v>31957.619259999996</v>
      </c>
      <c r="X1567" s="3" t="str">
        <f>IF(COUNTIFS(Lookups!$A:$A,C1567)=1,"Gross Sales","")</f>
        <v/>
      </c>
      <c r="Y1567" s="3" t="str">
        <f>IF(COUNTIFS(Lookups!$D:$D,C1567)=1,"Bar Sales","")</f>
        <v/>
      </c>
      <c r="Z1567" s="3" t="str">
        <f>IFERROR(VLOOKUP(C1567*1,Lookups!$D:$F,3,FALSE),"")</f>
        <v/>
      </c>
      <c r="AA1567" s="3" t="str">
        <f>IFERROR(VLOOKUP($C1567*1,Lookups!$H:$N,3,FALSE),"")</f>
        <v>Sales</v>
      </c>
      <c r="AB1567" s="3" t="str">
        <f>IFERROR(VLOOKUP($C1567*1,Lookups!$H:$N,4,FALSE),"")</f>
        <v>Dinner</v>
      </c>
      <c r="AC1567" s="3" t="str">
        <f>IFERROR(VLOOKUP($C1567*1,Lookups!$H:$N,5,FALSE),"")</f>
        <v>Bar</v>
      </c>
      <c r="AD1567" s="3" t="str">
        <f>IFERROR(VLOOKUP($C1567*1,Lookups!$H:$N,6,FALSE),"")</f>
        <v>Bev</v>
      </c>
      <c r="AE1567" s="3" t="str">
        <f>IFERROR(VLOOKUP($C1567*1,Lookups!$H:$N,7,FALSE),"")</f>
        <v>Beer</v>
      </c>
      <c r="AF1567" s="3" t="str">
        <f>VLOOKUP(B1567*1,Stores!$A:$C,3,FALSE)</f>
        <v>DFG</v>
      </c>
    </row>
    <row r="1568" spans="1:32">
      <c r="A1568" s="3" t="s">
        <v>917</v>
      </c>
      <c r="B1568" s="3" t="s">
        <v>950</v>
      </c>
      <c r="C1568" s="3">
        <v>999253</v>
      </c>
      <c r="D1568" s="3" t="s">
        <v>918</v>
      </c>
      <c r="E1568" s="3" t="s">
        <v>641</v>
      </c>
      <c r="F1568" s="3">
        <v>2016</v>
      </c>
      <c r="G1568" s="164">
        <v>0</v>
      </c>
      <c r="H1568" s="3">
        <v>4270.5599999999995</v>
      </c>
      <c r="I1568" s="3">
        <v>3615.9794999999999</v>
      </c>
      <c r="J1568" s="3">
        <v>4555.5501599999998</v>
      </c>
      <c r="K1568" s="3">
        <v>3835.5386999999992</v>
      </c>
      <c r="L1568" s="3">
        <v>2826.9360000000001</v>
      </c>
      <c r="M1568" s="3">
        <v>3579.9960000000001</v>
      </c>
      <c r="N1568" s="3">
        <v>2048.7040000000002</v>
      </c>
      <c r="O1568" s="3">
        <v>3213.056</v>
      </c>
      <c r="P1568" s="3">
        <v>2522.7719999999999</v>
      </c>
      <c r="Q1568" s="3">
        <v>2719.2047399999997</v>
      </c>
      <c r="R1568" s="3">
        <v>3239.8473099999997</v>
      </c>
      <c r="S1568" s="3">
        <v>3460.7509999999993</v>
      </c>
      <c r="T1568" s="3">
        <v>4147.6049999999996</v>
      </c>
      <c r="U1568" s="3">
        <v>44036.500409999993</v>
      </c>
      <c r="V1568" s="163">
        <f ca="1">SUM(INDIRECT(Inputs!$C$11&amp;ROW()&amp;":"&amp;Inputs!$C$12&amp;ROW()))</f>
        <v>2719.2047399999997</v>
      </c>
      <c r="W1568" s="163">
        <f ca="1">SUM(INDIRECT(Inputs!$C$13&amp;ROW()&amp;":"&amp;Inputs!$C$14&amp;ROW()))</f>
        <v>33188.297099999996</v>
      </c>
      <c r="X1568" s="3" t="str">
        <f>IF(COUNTIFS(Lookups!$A:$A,C1568)=1,"Gross Sales","")</f>
        <v/>
      </c>
      <c r="Y1568" s="3" t="str">
        <f>IF(COUNTIFS(Lookups!$D:$D,C1568)=1,"Bar Sales","")</f>
        <v/>
      </c>
      <c r="Z1568" s="3" t="str">
        <f>IFERROR(VLOOKUP(C1568*1,Lookups!$D:$F,3,FALSE),"")</f>
        <v/>
      </c>
      <c r="AA1568" s="3" t="str">
        <f>IFERROR(VLOOKUP($C1568*1,Lookups!$H:$N,3,FALSE),"")</f>
        <v>Sales</v>
      </c>
      <c r="AB1568" s="3" t="str">
        <f>IFERROR(VLOOKUP($C1568*1,Lookups!$H:$N,4,FALSE),"")</f>
        <v>Dinner</v>
      </c>
      <c r="AC1568" s="3" t="str">
        <f>IFERROR(VLOOKUP($C1568*1,Lookups!$H:$N,5,FALSE),"")</f>
        <v>Bar</v>
      </c>
      <c r="AD1568" s="3" t="str">
        <f>IFERROR(VLOOKUP($C1568*1,Lookups!$H:$N,6,FALSE),"")</f>
        <v>Bev</v>
      </c>
      <c r="AE1568" s="3" t="str">
        <f>IFERROR(VLOOKUP($C1568*1,Lookups!$H:$N,7,FALSE),"")</f>
        <v>Beer</v>
      </c>
      <c r="AF1568" s="3" t="str">
        <f>VLOOKUP(B1568*1,Stores!$A:$C,3,FALSE)</f>
        <v>DFG</v>
      </c>
    </row>
    <row r="1569" spans="1:32">
      <c r="A1569" s="3" t="s">
        <v>917</v>
      </c>
      <c r="B1569" s="3" t="s">
        <v>951</v>
      </c>
      <c r="C1569" s="3">
        <v>999253</v>
      </c>
      <c r="D1569" s="3" t="s">
        <v>918</v>
      </c>
      <c r="E1569" s="3" t="s">
        <v>641</v>
      </c>
      <c r="F1569" s="3">
        <v>2016</v>
      </c>
      <c r="G1569" s="164">
        <v>0</v>
      </c>
      <c r="H1569" s="3">
        <v>5654.8799999999992</v>
      </c>
      <c r="I1569" s="3">
        <v>5385.1490000000003</v>
      </c>
      <c r="J1569" s="3">
        <v>7319.3206799999998</v>
      </c>
      <c r="K1569" s="3">
        <v>5149.3049999999994</v>
      </c>
      <c r="L1569" s="3">
        <v>6276.942</v>
      </c>
      <c r="M1569" s="3">
        <v>4163.3007499999994</v>
      </c>
      <c r="N1569" s="3">
        <v>3644.0949999999998</v>
      </c>
      <c r="O1569" s="3">
        <v>5663.3814999999995</v>
      </c>
      <c r="P1569" s="3">
        <v>4836.0059999999994</v>
      </c>
      <c r="Q1569" s="3">
        <v>4745.1431999999995</v>
      </c>
      <c r="R1569" s="3">
        <v>3871.5246499999998</v>
      </c>
      <c r="S1569" s="3">
        <v>3865.5157099999992</v>
      </c>
      <c r="T1569" s="3">
        <v>4171.6675000000005</v>
      </c>
      <c r="U1569" s="3">
        <v>64746.230990000004</v>
      </c>
      <c r="V1569" s="163">
        <f ca="1">SUM(INDIRECT(Inputs!$C$11&amp;ROW()&amp;":"&amp;Inputs!$C$12&amp;ROW()))</f>
        <v>4745.1431999999995</v>
      </c>
      <c r="W1569" s="163">
        <f ca="1">SUM(INDIRECT(Inputs!$C$13&amp;ROW()&amp;":"&amp;Inputs!$C$14&amp;ROW()))</f>
        <v>52837.523130000001</v>
      </c>
      <c r="X1569" s="3" t="str">
        <f>IF(COUNTIFS(Lookups!$A:$A,C1569)=1,"Gross Sales","")</f>
        <v/>
      </c>
      <c r="Y1569" s="3" t="str">
        <f>IF(COUNTIFS(Lookups!$D:$D,C1569)=1,"Bar Sales","")</f>
        <v/>
      </c>
      <c r="Z1569" s="3" t="str">
        <f>IFERROR(VLOOKUP(C1569*1,Lookups!$D:$F,3,FALSE),"")</f>
        <v/>
      </c>
      <c r="AA1569" s="3" t="str">
        <f>IFERROR(VLOOKUP($C1569*1,Lookups!$H:$N,3,FALSE),"")</f>
        <v>Sales</v>
      </c>
      <c r="AB1569" s="3" t="str">
        <f>IFERROR(VLOOKUP($C1569*1,Lookups!$H:$N,4,FALSE),"")</f>
        <v>Dinner</v>
      </c>
      <c r="AC1569" s="3" t="str">
        <f>IFERROR(VLOOKUP($C1569*1,Lookups!$H:$N,5,FALSE),"")</f>
        <v>Bar</v>
      </c>
      <c r="AD1569" s="3" t="str">
        <f>IFERROR(VLOOKUP($C1569*1,Lookups!$H:$N,6,FALSE),"")</f>
        <v>Bev</v>
      </c>
      <c r="AE1569" s="3" t="str">
        <f>IFERROR(VLOOKUP($C1569*1,Lookups!$H:$N,7,FALSE),"")</f>
        <v>Beer</v>
      </c>
      <c r="AF1569" s="3" t="str">
        <f>VLOOKUP(B1569*1,Stores!$A:$C,3,FALSE)</f>
        <v>DFG</v>
      </c>
    </row>
    <row r="1570" spans="1:32">
      <c r="A1570" s="3" t="s">
        <v>917</v>
      </c>
      <c r="B1570" s="3" t="s">
        <v>952</v>
      </c>
      <c r="C1570" s="3">
        <v>999253</v>
      </c>
      <c r="D1570" s="3" t="s">
        <v>918</v>
      </c>
      <c r="E1570" s="3" t="s">
        <v>641</v>
      </c>
      <c r="F1570" s="3">
        <v>2016</v>
      </c>
      <c r="G1570" s="164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3101.6304199999995</v>
      </c>
      <c r="O1570" s="3">
        <v>3267.7154999999998</v>
      </c>
      <c r="P1570" s="3">
        <v>3080.5459999999998</v>
      </c>
      <c r="Q1570" s="3">
        <v>3560.7599299999997</v>
      </c>
      <c r="R1570" s="3">
        <v>2592.8695799999996</v>
      </c>
      <c r="S1570" s="3">
        <v>2774.1713999999997</v>
      </c>
      <c r="T1570" s="3">
        <v>3035.7782000000002</v>
      </c>
      <c r="U1570" s="3">
        <v>21413.471030000001</v>
      </c>
      <c r="V1570" s="163">
        <f ca="1">SUM(INDIRECT(Inputs!$C$11&amp;ROW()&amp;":"&amp;Inputs!$C$12&amp;ROW()))</f>
        <v>3560.7599299999997</v>
      </c>
      <c r="W1570" s="163">
        <f ca="1">SUM(INDIRECT(Inputs!$C$13&amp;ROW()&amp;":"&amp;Inputs!$C$14&amp;ROW()))</f>
        <v>13010.65185</v>
      </c>
      <c r="X1570" s="3" t="str">
        <f>IF(COUNTIFS(Lookups!$A:$A,C1570)=1,"Gross Sales","")</f>
        <v/>
      </c>
      <c r="Y1570" s="3" t="str">
        <f>IF(COUNTIFS(Lookups!$D:$D,C1570)=1,"Bar Sales","")</f>
        <v/>
      </c>
      <c r="Z1570" s="3" t="str">
        <f>IFERROR(VLOOKUP(C1570*1,Lookups!$D:$F,3,FALSE),"")</f>
        <v/>
      </c>
      <c r="AA1570" s="3" t="str">
        <f>IFERROR(VLOOKUP($C1570*1,Lookups!$H:$N,3,FALSE),"")</f>
        <v>Sales</v>
      </c>
      <c r="AB1570" s="3" t="str">
        <f>IFERROR(VLOOKUP($C1570*1,Lookups!$H:$N,4,FALSE),"")</f>
        <v>Dinner</v>
      </c>
      <c r="AC1570" s="3" t="str">
        <f>IFERROR(VLOOKUP($C1570*1,Lookups!$H:$N,5,FALSE),"")</f>
        <v>Bar</v>
      </c>
      <c r="AD1570" s="3" t="str">
        <f>IFERROR(VLOOKUP($C1570*1,Lookups!$H:$N,6,FALSE),"")</f>
        <v>Bev</v>
      </c>
      <c r="AE1570" s="3" t="str">
        <f>IFERROR(VLOOKUP($C1570*1,Lookups!$H:$N,7,FALSE),"")</f>
        <v>Beer</v>
      </c>
      <c r="AF1570" s="3" t="str">
        <f>VLOOKUP(B1570*1,Stores!$A:$C,3,FALSE)</f>
        <v>DFG</v>
      </c>
    </row>
    <row r="1571" spans="1:32">
      <c r="A1571" s="3" t="s">
        <v>917</v>
      </c>
      <c r="B1571" s="3" t="s">
        <v>953</v>
      </c>
      <c r="C1571" s="3">
        <v>999253</v>
      </c>
      <c r="D1571" s="3" t="s">
        <v>918</v>
      </c>
      <c r="E1571" s="3" t="s">
        <v>641</v>
      </c>
      <c r="F1571" s="3">
        <v>2016</v>
      </c>
      <c r="G1571" s="164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509.95</v>
      </c>
      <c r="S1571" s="3">
        <v>2308.9449599999994</v>
      </c>
      <c r="T1571" s="3">
        <v>2827.1759599999996</v>
      </c>
      <c r="U1571" s="3">
        <v>5646.0709199999983</v>
      </c>
      <c r="V1571" s="163">
        <f ca="1">SUM(INDIRECT(Inputs!$C$11&amp;ROW()&amp;":"&amp;Inputs!$C$12&amp;ROW()))</f>
        <v>0</v>
      </c>
      <c r="W1571" s="163">
        <f ca="1">SUM(INDIRECT(Inputs!$C$13&amp;ROW()&amp;":"&amp;Inputs!$C$14&amp;ROW()))</f>
        <v>0</v>
      </c>
      <c r="X1571" s="3" t="str">
        <f>IF(COUNTIFS(Lookups!$A:$A,C1571)=1,"Gross Sales","")</f>
        <v/>
      </c>
      <c r="Y1571" s="3" t="str">
        <f>IF(COUNTIFS(Lookups!$D:$D,C1571)=1,"Bar Sales","")</f>
        <v/>
      </c>
      <c r="Z1571" s="3" t="str">
        <f>IFERROR(VLOOKUP(C1571*1,Lookups!$D:$F,3,FALSE),"")</f>
        <v/>
      </c>
      <c r="AA1571" s="3" t="str">
        <f>IFERROR(VLOOKUP($C1571*1,Lookups!$H:$N,3,FALSE),"")</f>
        <v>Sales</v>
      </c>
      <c r="AB1571" s="3" t="str">
        <f>IFERROR(VLOOKUP($C1571*1,Lookups!$H:$N,4,FALSE),"")</f>
        <v>Dinner</v>
      </c>
      <c r="AC1571" s="3" t="str">
        <f>IFERROR(VLOOKUP($C1571*1,Lookups!$H:$N,5,FALSE),"")</f>
        <v>Bar</v>
      </c>
      <c r="AD1571" s="3" t="str">
        <f>IFERROR(VLOOKUP($C1571*1,Lookups!$H:$N,6,FALSE),"")</f>
        <v>Bev</v>
      </c>
      <c r="AE1571" s="3" t="str">
        <f>IFERROR(VLOOKUP($C1571*1,Lookups!$H:$N,7,FALSE),"")</f>
        <v>Beer</v>
      </c>
      <c r="AF1571" s="3" t="str">
        <f>VLOOKUP(B1571*1,Stores!$A:$C,3,FALSE)</f>
        <v>DFG</v>
      </c>
    </row>
    <row r="1572" spans="1:32">
      <c r="A1572" s="3" t="s">
        <v>917</v>
      </c>
      <c r="B1572" s="3" t="s">
        <v>954</v>
      </c>
      <c r="C1572" s="3">
        <v>999253</v>
      </c>
      <c r="D1572" s="3" t="s">
        <v>918</v>
      </c>
      <c r="E1572" s="3" t="s">
        <v>641</v>
      </c>
      <c r="F1572" s="3">
        <v>2016</v>
      </c>
      <c r="G1572" s="164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972.28599999999983</v>
      </c>
      <c r="T1572" s="3">
        <v>3507.1797599999995</v>
      </c>
      <c r="U1572" s="3">
        <v>4479.4657599999991</v>
      </c>
      <c r="V1572" s="163">
        <f ca="1">SUM(INDIRECT(Inputs!$C$11&amp;ROW()&amp;":"&amp;Inputs!$C$12&amp;ROW()))</f>
        <v>0</v>
      </c>
      <c r="W1572" s="163">
        <f ca="1">SUM(INDIRECT(Inputs!$C$13&amp;ROW()&amp;":"&amp;Inputs!$C$14&amp;ROW()))</f>
        <v>0</v>
      </c>
      <c r="X1572" s="3" t="str">
        <f>IF(COUNTIFS(Lookups!$A:$A,C1572)=1,"Gross Sales","")</f>
        <v/>
      </c>
      <c r="Y1572" s="3" t="str">
        <f>IF(COUNTIFS(Lookups!$D:$D,C1572)=1,"Bar Sales","")</f>
        <v/>
      </c>
      <c r="Z1572" s="3" t="str">
        <f>IFERROR(VLOOKUP(C1572*1,Lookups!$D:$F,3,FALSE),"")</f>
        <v/>
      </c>
      <c r="AA1572" s="3" t="str">
        <f>IFERROR(VLOOKUP($C1572*1,Lookups!$H:$N,3,FALSE),"")</f>
        <v>Sales</v>
      </c>
      <c r="AB1572" s="3" t="str">
        <f>IFERROR(VLOOKUP($C1572*1,Lookups!$H:$N,4,FALSE),"")</f>
        <v>Dinner</v>
      </c>
      <c r="AC1572" s="3" t="str">
        <f>IFERROR(VLOOKUP($C1572*1,Lookups!$H:$N,5,FALSE),"")</f>
        <v>Bar</v>
      </c>
      <c r="AD1572" s="3" t="str">
        <f>IFERROR(VLOOKUP($C1572*1,Lookups!$H:$N,6,FALSE),"")</f>
        <v>Bev</v>
      </c>
      <c r="AE1572" s="3" t="str">
        <f>IFERROR(VLOOKUP($C1572*1,Lookups!$H:$N,7,FALSE),"")</f>
        <v>Beer</v>
      </c>
      <c r="AF1572" s="3" t="str">
        <f>VLOOKUP(B1572*1,Stores!$A:$C,3,FALSE)</f>
        <v>DFG</v>
      </c>
    </row>
    <row r="1573" spans="1:32">
      <c r="A1573" s="3" t="s">
        <v>917</v>
      </c>
      <c r="B1573" s="3" t="s">
        <v>920</v>
      </c>
      <c r="C1573" s="3">
        <v>999256</v>
      </c>
      <c r="D1573" s="3" t="s">
        <v>918</v>
      </c>
      <c r="E1573" s="3" t="s">
        <v>653</v>
      </c>
      <c r="F1573" s="3">
        <v>2016</v>
      </c>
      <c r="G1573" s="164">
        <v>0</v>
      </c>
      <c r="H1573" s="3">
        <v>3.3037199999999998</v>
      </c>
      <c r="I1573" s="3">
        <v>0</v>
      </c>
      <c r="J1573" s="3">
        <v>0</v>
      </c>
      <c r="K1573" s="3">
        <v>73.753609999999995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77.057329999999993</v>
      </c>
      <c r="V1573" s="163">
        <f ca="1">SUM(INDIRECT(Inputs!$C$11&amp;ROW()&amp;":"&amp;Inputs!$C$12&amp;ROW()))</f>
        <v>0</v>
      </c>
      <c r="W1573" s="163">
        <f ca="1">SUM(INDIRECT(Inputs!$C$13&amp;ROW()&amp;":"&amp;Inputs!$C$14&amp;ROW()))</f>
        <v>77.057329999999993</v>
      </c>
      <c r="X1573" s="3" t="str">
        <f>IF(COUNTIFS(Lookups!$A:$A,C1573)=1,"Gross Sales","")</f>
        <v/>
      </c>
      <c r="Y1573" s="3" t="str">
        <f>IF(COUNTIFS(Lookups!$D:$D,C1573)=1,"Bar Sales","")</f>
        <v/>
      </c>
      <c r="Z1573" s="3" t="str">
        <f>IFERROR(VLOOKUP(C1573*1,Lookups!$D:$F,3,FALSE),"")</f>
        <v/>
      </c>
      <c r="AA1573" s="3" t="str">
        <f>IFERROR(VLOOKUP($C1573*1,Lookups!$H:$N,3,FALSE),"")</f>
        <v>Sales</v>
      </c>
      <c r="AB1573" s="3" t="str">
        <f>IFERROR(VLOOKUP($C1573*1,Lookups!$H:$N,4,FALSE),"")</f>
        <v>Lunch</v>
      </c>
      <c r="AC1573" s="3" t="str">
        <f>IFERROR(VLOOKUP($C1573*1,Lookups!$H:$N,5,FALSE),"")</f>
        <v>Other</v>
      </c>
      <c r="AD1573" s="3" t="str">
        <f>IFERROR(VLOOKUP($C1573*1,Lookups!$H:$N,6,FALSE),"")</f>
        <v>Bev</v>
      </c>
      <c r="AE1573" s="3" t="str">
        <f>IFERROR(VLOOKUP($C1573*1,Lookups!$H:$N,7,FALSE),"")</f>
        <v>Beer</v>
      </c>
      <c r="AF1573" s="3" t="str">
        <f>VLOOKUP(B1573*1,Stores!$A:$C,3,FALSE)</f>
        <v>DFDE</v>
      </c>
    </row>
    <row r="1574" spans="1:32">
      <c r="A1574" s="3" t="s">
        <v>917</v>
      </c>
      <c r="B1574" s="3" t="s">
        <v>921</v>
      </c>
      <c r="C1574" s="3">
        <v>999256</v>
      </c>
      <c r="D1574" s="3" t="s">
        <v>918</v>
      </c>
      <c r="E1574" s="3" t="s">
        <v>653</v>
      </c>
      <c r="F1574" s="3">
        <v>2016</v>
      </c>
      <c r="G1574" s="164">
        <v>0</v>
      </c>
      <c r="H1574" s="3">
        <v>0</v>
      </c>
      <c r="I1574" s="3">
        <v>0</v>
      </c>
      <c r="J1574" s="3">
        <v>31.569999999999997</v>
      </c>
      <c r="K1574" s="3">
        <v>50.127000000000002</v>
      </c>
      <c r="L1574" s="3">
        <v>49.84525</v>
      </c>
      <c r="M1574" s="3">
        <v>59.562999999999995</v>
      </c>
      <c r="N1574" s="3">
        <v>21.619499999999999</v>
      </c>
      <c r="O1574" s="3">
        <v>40.632899999999999</v>
      </c>
      <c r="P1574" s="3">
        <v>113.27399999999999</v>
      </c>
      <c r="Q1574" s="3">
        <v>65.212000000000003</v>
      </c>
      <c r="R1574" s="3">
        <v>37.799999999999997</v>
      </c>
      <c r="S1574" s="3">
        <v>14.167999999999999</v>
      </c>
      <c r="T1574" s="3">
        <v>0</v>
      </c>
      <c r="U1574" s="3">
        <v>483.81164999999999</v>
      </c>
      <c r="V1574" s="163">
        <f ca="1">SUM(INDIRECT(Inputs!$C$11&amp;ROW()&amp;":"&amp;Inputs!$C$12&amp;ROW()))</f>
        <v>65.212000000000003</v>
      </c>
      <c r="W1574" s="163">
        <f ca="1">SUM(INDIRECT(Inputs!$C$13&amp;ROW()&amp;":"&amp;Inputs!$C$14&amp;ROW()))</f>
        <v>431.84364999999997</v>
      </c>
      <c r="X1574" s="3" t="str">
        <f>IF(COUNTIFS(Lookups!$A:$A,C1574)=1,"Gross Sales","")</f>
        <v/>
      </c>
      <c r="Y1574" s="3" t="str">
        <f>IF(COUNTIFS(Lookups!$D:$D,C1574)=1,"Bar Sales","")</f>
        <v/>
      </c>
      <c r="Z1574" s="3" t="str">
        <f>IFERROR(VLOOKUP(C1574*1,Lookups!$D:$F,3,FALSE),"")</f>
        <v/>
      </c>
      <c r="AA1574" s="3" t="str">
        <f>IFERROR(VLOOKUP($C1574*1,Lookups!$H:$N,3,FALSE),"")</f>
        <v>Sales</v>
      </c>
      <c r="AB1574" s="3" t="str">
        <f>IFERROR(VLOOKUP($C1574*1,Lookups!$H:$N,4,FALSE),"")</f>
        <v>Lunch</v>
      </c>
      <c r="AC1574" s="3" t="str">
        <f>IFERROR(VLOOKUP($C1574*1,Lookups!$H:$N,5,FALSE),"")</f>
        <v>Other</v>
      </c>
      <c r="AD1574" s="3" t="str">
        <f>IFERROR(VLOOKUP($C1574*1,Lookups!$H:$N,6,FALSE),"")</f>
        <v>Bev</v>
      </c>
      <c r="AE1574" s="3" t="str">
        <f>IFERROR(VLOOKUP($C1574*1,Lookups!$H:$N,7,FALSE),"")</f>
        <v>Beer</v>
      </c>
      <c r="AF1574" s="3" t="str">
        <f>VLOOKUP(B1574*1,Stores!$A:$C,3,FALSE)</f>
        <v>DFDE</v>
      </c>
    </row>
    <row r="1575" spans="1:32">
      <c r="A1575" s="3" t="s">
        <v>917</v>
      </c>
      <c r="B1575" s="3" t="s">
        <v>923</v>
      </c>
      <c r="C1575" s="3">
        <v>999256</v>
      </c>
      <c r="D1575" s="3" t="s">
        <v>918</v>
      </c>
      <c r="E1575" s="3" t="s">
        <v>653</v>
      </c>
      <c r="F1575" s="3">
        <v>2016</v>
      </c>
      <c r="G1575" s="164">
        <v>0</v>
      </c>
      <c r="H1575" s="3">
        <v>0</v>
      </c>
      <c r="I1575" s="3">
        <v>0</v>
      </c>
      <c r="J1575" s="3">
        <v>0</v>
      </c>
      <c r="K1575" s="3">
        <v>3.8853499999999999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3.8853499999999999</v>
      </c>
      <c r="V1575" s="163">
        <f ca="1">SUM(INDIRECT(Inputs!$C$11&amp;ROW()&amp;":"&amp;Inputs!$C$12&amp;ROW()))</f>
        <v>0</v>
      </c>
      <c r="W1575" s="163">
        <f ca="1">SUM(INDIRECT(Inputs!$C$13&amp;ROW()&amp;":"&amp;Inputs!$C$14&amp;ROW()))</f>
        <v>3.8853499999999999</v>
      </c>
      <c r="X1575" s="3" t="str">
        <f>IF(COUNTIFS(Lookups!$A:$A,C1575)=1,"Gross Sales","")</f>
        <v/>
      </c>
      <c r="Y1575" s="3" t="str">
        <f>IF(COUNTIFS(Lookups!$D:$D,C1575)=1,"Bar Sales","")</f>
        <v/>
      </c>
      <c r="Z1575" s="3" t="str">
        <f>IFERROR(VLOOKUP(C1575*1,Lookups!$D:$F,3,FALSE),"")</f>
        <v/>
      </c>
      <c r="AA1575" s="3" t="str">
        <f>IFERROR(VLOOKUP($C1575*1,Lookups!$H:$N,3,FALSE),"")</f>
        <v>Sales</v>
      </c>
      <c r="AB1575" s="3" t="str">
        <f>IFERROR(VLOOKUP($C1575*1,Lookups!$H:$N,4,FALSE),"")</f>
        <v>Lunch</v>
      </c>
      <c r="AC1575" s="3" t="str">
        <f>IFERROR(VLOOKUP($C1575*1,Lookups!$H:$N,5,FALSE),"")</f>
        <v>Other</v>
      </c>
      <c r="AD1575" s="3" t="str">
        <f>IFERROR(VLOOKUP($C1575*1,Lookups!$H:$N,6,FALSE),"")</f>
        <v>Bev</v>
      </c>
      <c r="AE1575" s="3" t="str">
        <f>IFERROR(VLOOKUP($C1575*1,Lookups!$H:$N,7,FALSE),"")</f>
        <v>Beer</v>
      </c>
      <c r="AF1575" s="3" t="str">
        <f>VLOOKUP(B1575*1,Stores!$A:$C,3,FALSE)</f>
        <v>DFDE</v>
      </c>
    </row>
    <row r="1576" spans="1:32">
      <c r="A1576" s="3" t="s">
        <v>917</v>
      </c>
      <c r="B1576" s="3" t="s">
        <v>924</v>
      </c>
      <c r="C1576" s="3">
        <v>999256</v>
      </c>
      <c r="D1576" s="3" t="s">
        <v>918</v>
      </c>
      <c r="E1576" s="3" t="s">
        <v>653</v>
      </c>
      <c r="F1576" s="3">
        <v>2016</v>
      </c>
      <c r="G1576" s="164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12.47883</v>
      </c>
      <c r="R1576" s="3">
        <v>28.661219999999997</v>
      </c>
      <c r="S1576" s="3">
        <v>3.6110899999999999</v>
      </c>
      <c r="T1576" s="3">
        <v>0</v>
      </c>
      <c r="U1576" s="3">
        <v>44.751139999999992</v>
      </c>
      <c r="V1576" s="163">
        <f ca="1">SUM(INDIRECT(Inputs!$C$11&amp;ROW()&amp;":"&amp;Inputs!$C$12&amp;ROW()))</f>
        <v>12.47883</v>
      </c>
      <c r="W1576" s="163">
        <f ca="1">SUM(INDIRECT(Inputs!$C$13&amp;ROW()&amp;":"&amp;Inputs!$C$14&amp;ROW()))</f>
        <v>12.47883</v>
      </c>
      <c r="X1576" s="3" t="str">
        <f>IF(COUNTIFS(Lookups!$A:$A,C1576)=1,"Gross Sales","")</f>
        <v/>
      </c>
      <c r="Y1576" s="3" t="str">
        <f>IF(COUNTIFS(Lookups!$D:$D,C1576)=1,"Bar Sales","")</f>
        <v/>
      </c>
      <c r="Z1576" s="3" t="str">
        <f>IFERROR(VLOOKUP(C1576*1,Lookups!$D:$F,3,FALSE),"")</f>
        <v/>
      </c>
      <c r="AA1576" s="3" t="str">
        <f>IFERROR(VLOOKUP($C1576*1,Lookups!$H:$N,3,FALSE),"")</f>
        <v>Sales</v>
      </c>
      <c r="AB1576" s="3" t="str">
        <f>IFERROR(VLOOKUP($C1576*1,Lookups!$H:$N,4,FALSE),"")</f>
        <v>Lunch</v>
      </c>
      <c r="AC1576" s="3" t="str">
        <f>IFERROR(VLOOKUP($C1576*1,Lookups!$H:$N,5,FALSE),"")</f>
        <v>Other</v>
      </c>
      <c r="AD1576" s="3" t="str">
        <f>IFERROR(VLOOKUP($C1576*1,Lookups!$H:$N,6,FALSE),"")</f>
        <v>Bev</v>
      </c>
      <c r="AE1576" s="3" t="str">
        <f>IFERROR(VLOOKUP($C1576*1,Lookups!$H:$N,7,FALSE),"")</f>
        <v>Beer</v>
      </c>
      <c r="AF1576" s="3" t="str">
        <f>VLOOKUP(B1576*1,Stores!$A:$C,3,FALSE)</f>
        <v>DFDE</v>
      </c>
    </row>
    <row r="1577" spans="1:32">
      <c r="A1577" s="3" t="s">
        <v>917</v>
      </c>
      <c r="B1577" s="3" t="s">
        <v>926</v>
      </c>
      <c r="C1577" s="3">
        <v>999256</v>
      </c>
      <c r="D1577" s="3" t="s">
        <v>918</v>
      </c>
      <c r="E1577" s="3" t="s">
        <v>653</v>
      </c>
      <c r="F1577" s="3">
        <v>2016</v>
      </c>
      <c r="G1577" s="164">
        <v>0</v>
      </c>
      <c r="H1577" s="3">
        <v>0</v>
      </c>
      <c r="I1577" s="3">
        <v>0</v>
      </c>
      <c r="J1577" s="3">
        <v>0</v>
      </c>
      <c r="K1577" s="3">
        <v>12.169499999999999</v>
      </c>
      <c r="L1577" s="3">
        <v>184.60749999999999</v>
      </c>
      <c r="M1577" s="3">
        <v>491.23549999999994</v>
      </c>
      <c r="N1577" s="3">
        <v>330.85499999999996</v>
      </c>
      <c r="O1577" s="3">
        <v>154.35</v>
      </c>
      <c r="P1577" s="3">
        <v>233.04399999999998</v>
      </c>
      <c r="Q1577" s="3">
        <v>221.94899999999998</v>
      </c>
      <c r="R1577" s="3">
        <v>28.413</v>
      </c>
      <c r="S1577" s="3">
        <v>0</v>
      </c>
      <c r="T1577" s="3">
        <v>0</v>
      </c>
      <c r="U1577" s="3">
        <v>1656.6234999999997</v>
      </c>
      <c r="V1577" s="163">
        <f ca="1">SUM(INDIRECT(Inputs!$C$11&amp;ROW()&amp;":"&amp;Inputs!$C$12&amp;ROW()))</f>
        <v>221.94899999999998</v>
      </c>
      <c r="W1577" s="163">
        <f ca="1">SUM(INDIRECT(Inputs!$C$13&amp;ROW()&amp;":"&amp;Inputs!$C$14&amp;ROW()))</f>
        <v>1628.2104999999997</v>
      </c>
      <c r="X1577" s="3" t="str">
        <f>IF(COUNTIFS(Lookups!$A:$A,C1577)=1,"Gross Sales","")</f>
        <v/>
      </c>
      <c r="Y1577" s="3" t="str">
        <f>IF(COUNTIFS(Lookups!$D:$D,C1577)=1,"Bar Sales","")</f>
        <v/>
      </c>
      <c r="Z1577" s="3" t="str">
        <f>IFERROR(VLOOKUP(C1577*1,Lookups!$D:$F,3,FALSE),"")</f>
        <v/>
      </c>
      <c r="AA1577" s="3" t="str">
        <f>IFERROR(VLOOKUP($C1577*1,Lookups!$H:$N,3,FALSE),"")</f>
        <v>Sales</v>
      </c>
      <c r="AB1577" s="3" t="str">
        <f>IFERROR(VLOOKUP($C1577*1,Lookups!$H:$N,4,FALSE),"")</f>
        <v>Lunch</v>
      </c>
      <c r="AC1577" s="3" t="str">
        <f>IFERROR(VLOOKUP($C1577*1,Lookups!$H:$N,5,FALSE),"")</f>
        <v>Other</v>
      </c>
      <c r="AD1577" s="3" t="str">
        <f>IFERROR(VLOOKUP($C1577*1,Lookups!$H:$N,6,FALSE),"")</f>
        <v>Bev</v>
      </c>
      <c r="AE1577" s="3" t="str">
        <f>IFERROR(VLOOKUP($C1577*1,Lookups!$H:$N,7,FALSE),"")</f>
        <v>Beer</v>
      </c>
      <c r="AF1577" s="3" t="str">
        <f>VLOOKUP(B1577*1,Stores!$A:$C,3,FALSE)</f>
        <v>DFDE</v>
      </c>
    </row>
    <row r="1578" spans="1:32">
      <c r="A1578" s="3" t="s">
        <v>917</v>
      </c>
      <c r="B1578" s="3" t="s">
        <v>927</v>
      </c>
      <c r="C1578" s="3">
        <v>999256</v>
      </c>
      <c r="D1578" s="3" t="s">
        <v>918</v>
      </c>
      <c r="E1578" s="3" t="s">
        <v>653</v>
      </c>
      <c r="F1578" s="3">
        <v>2016</v>
      </c>
      <c r="G1578" s="164">
        <v>0</v>
      </c>
      <c r="H1578" s="3">
        <v>0</v>
      </c>
      <c r="I1578" s="3">
        <v>0</v>
      </c>
      <c r="J1578" s="3">
        <v>6.3875000000000002</v>
      </c>
      <c r="K1578" s="3">
        <v>0</v>
      </c>
      <c r="L1578" s="3">
        <v>215.33399999999997</v>
      </c>
      <c r="M1578" s="3">
        <v>331.35025000000002</v>
      </c>
      <c r="N1578" s="3">
        <v>309.3125</v>
      </c>
      <c r="O1578" s="3">
        <v>273.90999999999997</v>
      </c>
      <c r="P1578" s="3">
        <v>311.23399999999998</v>
      </c>
      <c r="Q1578" s="3">
        <v>164.02049999999997</v>
      </c>
      <c r="R1578" s="3">
        <v>11.875500000000001</v>
      </c>
      <c r="S1578" s="3">
        <v>0</v>
      </c>
      <c r="T1578" s="3">
        <v>0</v>
      </c>
      <c r="U1578" s="3">
        <v>1623.42425</v>
      </c>
      <c r="V1578" s="163">
        <f ca="1">SUM(INDIRECT(Inputs!$C$11&amp;ROW()&amp;":"&amp;Inputs!$C$12&amp;ROW()))</f>
        <v>164.02049999999997</v>
      </c>
      <c r="W1578" s="163">
        <f ca="1">SUM(INDIRECT(Inputs!$C$13&amp;ROW()&amp;":"&amp;Inputs!$C$14&amp;ROW()))</f>
        <v>1611.5487499999999</v>
      </c>
      <c r="X1578" s="3" t="str">
        <f>IF(COUNTIFS(Lookups!$A:$A,C1578)=1,"Gross Sales","")</f>
        <v/>
      </c>
      <c r="Y1578" s="3" t="str">
        <f>IF(COUNTIFS(Lookups!$D:$D,C1578)=1,"Bar Sales","")</f>
        <v/>
      </c>
      <c r="Z1578" s="3" t="str">
        <f>IFERROR(VLOOKUP(C1578*1,Lookups!$D:$F,3,FALSE),"")</f>
        <v/>
      </c>
      <c r="AA1578" s="3" t="str">
        <f>IFERROR(VLOOKUP($C1578*1,Lookups!$H:$N,3,FALSE),"")</f>
        <v>Sales</v>
      </c>
      <c r="AB1578" s="3" t="str">
        <f>IFERROR(VLOOKUP($C1578*1,Lookups!$H:$N,4,FALSE),"")</f>
        <v>Lunch</v>
      </c>
      <c r="AC1578" s="3" t="str">
        <f>IFERROR(VLOOKUP($C1578*1,Lookups!$H:$N,5,FALSE),"")</f>
        <v>Other</v>
      </c>
      <c r="AD1578" s="3" t="str">
        <f>IFERROR(VLOOKUP($C1578*1,Lookups!$H:$N,6,FALSE),"")</f>
        <v>Bev</v>
      </c>
      <c r="AE1578" s="3" t="str">
        <f>IFERROR(VLOOKUP($C1578*1,Lookups!$H:$N,7,FALSE),"")</f>
        <v>Beer</v>
      </c>
      <c r="AF1578" s="3" t="str">
        <f>VLOOKUP(B1578*1,Stores!$A:$C,3,FALSE)</f>
        <v>DFDE</v>
      </c>
    </row>
    <row r="1579" spans="1:32">
      <c r="A1579" s="3" t="s">
        <v>917</v>
      </c>
      <c r="B1579" s="3" t="s">
        <v>929</v>
      </c>
      <c r="C1579" s="3">
        <v>999256</v>
      </c>
      <c r="D1579" s="3" t="s">
        <v>918</v>
      </c>
      <c r="E1579" s="3" t="s">
        <v>653</v>
      </c>
      <c r="F1579" s="3">
        <v>2016</v>
      </c>
      <c r="G1579" s="164">
        <v>0</v>
      </c>
      <c r="H1579" s="3">
        <v>-9.016</v>
      </c>
      <c r="I1579" s="3">
        <v>0</v>
      </c>
      <c r="J1579" s="3">
        <v>11.969999999999999</v>
      </c>
      <c r="K1579" s="3">
        <v>0</v>
      </c>
      <c r="L1579" s="3">
        <v>0</v>
      </c>
      <c r="M1579" s="3">
        <v>0</v>
      </c>
      <c r="N1579" s="3">
        <v>7.8119999999999994</v>
      </c>
      <c r="O1579" s="3">
        <v>0</v>
      </c>
      <c r="P1579" s="3">
        <v>13.695499999999999</v>
      </c>
      <c r="Q1579" s="3">
        <v>9.1349999999999998</v>
      </c>
      <c r="R1579" s="3">
        <v>0</v>
      </c>
      <c r="S1579" s="3">
        <v>18.900000000000002</v>
      </c>
      <c r="T1579" s="3">
        <v>0</v>
      </c>
      <c r="U1579" s="3">
        <v>52.496499999999997</v>
      </c>
      <c r="V1579" s="163">
        <f ca="1">SUM(INDIRECT(Inputs!$C$11&amp;ROW()&amp;":"&amp;Inputs!$C$12&amp;ROW()))</f>
        <v>9.1349999999999998</v>
      </c>
      <c r="W1579" s="163">
        <f ca="1">SUM(INDIRECT(Inputs!$C$13&amp;ROW()&amp;":"&amp;Inputs!$C$14&amp;ROW()))</f>
        <v>33.596499999999999</v>
      </c>
      <c r="X1579" s="3" t="str">
        <f>IF(COUNTIFS(Lookups!$A:$A,C1579)=1,"Gross Sales","")</f>
        <v/>
      </c>
      <c r="Y1579" s="3" t="str">
        <f>IF(COUNTIFS(Lookups!$D:$D,C1579)=1,"Bar Sales","")</f>
        <v/>
      </c>
      <c r="Z1579" s="3" t="str">
        <f>IFERROR(VLOOKUP(C1579*1,Lookups!$D:$F,3,FALSE),"")</f>
        <v/>
      </c>
      <c r="AA1579" s="3" t="str">
        <f>IFERROR(VLOOKUP($C1579*1,Lookups!$H:$N,3,FALSE),"")</f>
        <v>Sales</v>
      </c>
      <c r="AB1579" s="3" t="str">
        <f>IFERROR(VLOOKUP($C1579*1,Lookups!$H:$N,4,FALSE),"")</f>
        <v>Lunch</v>
      </c>
      <c r="AC1579" s="3" t="str">
        <f>IFERROR(VLOOKUP($C1579*1,Lookups!$H:$N,5,FALSE),"")</f>
        <v>Other</v>
      </c>
      <c r="AD1579" s="3" t="str">
        <f>IFERROR(VLOOKUP($C1579*1,Lookups!$H:$N,6,FALSE),"")</f>
        <v>Bev</v>
      </c>
      <c r="AE1579" s="3" t="str">
        <f>IFERROR(VLOOKUP($C1579*1,Lookups!$H:$N,7,FALSE),"")</f>
        <v>Beer</v>
      </c>
      <c r="AF1579" s="3" t="str">
        <f>VLOOKUP(B1579*1,Stores!$A:$C,3,FALSE)</f>
        <v>DFDE</v>
      </c>
    </row>
    <row r="1580" spans="1:32">
      <c r="A1580" s="3" t="s">
        <v>917</v>
      </c>
      <c r="B1580" s="3" t="s">
        <v>930</v>
      </c>
      <c r="C1580" s="3">
        <v>999256</v>
      </c>
      <c r="D1580" s="3" t="s">
        <v>918</v>
      </c>
      <c r="E1580" s="3" t="s">
        <v>653</v>
      </c>
      <c r="F1580" s="3">
        <v>2016</v>
      </c>
      <c r="G1580" s="164">
        <v>0</v>
      </c>
      <c r="H1580" s="3">
        <v>0</v>
      </c>
      <c r="I1580" s="3">
        <v>0</v>
      </c>
      <c r="J1580" s="3">
        <v>0</v>
      </c>
      <c r="K1580" s="3">
        <v>87.779999999999987</v>
      </c>
      <c r="L1580" s="3">
        <v>126.21699999999998</v>
      </c>
      <c r="M1580" s="3">
        <v>123.16499999999999</v>
      </c>
      <c r="N1580" s="3">
        <v>33.005279999999992</v>
      </c>
      <c r="O1580" s="3">
        <v>25.479999999999997</v>
      </c>
      <c r="P1580" s="3">
        <v>70.027999999999992</v>
      </c>
      <c r="Q1580" s="3">
        <v>47.396999999999991</v>
      </c>
      <c r="R1580" s="3">
        <v>56.447999999999993</v>
      </c>
      <c r="S1580" s="3">
        <v>0</v>
      </c>
      <c r="T1580" s="3">
        <v>0</v>
      </c>
      <c r="U1580" s="3">
        <v>569.52027999999984</v>
      </c>
      <c r="V1580" s="163">
        <f ca="1">SUM(INDIRECT(Inputs!$C$11&amp;ROW()&amp;":"&amp;Inputs!$C$12&amp;ROW()))</f>
        <v>47.396999999999991</v>
      </c>
      <c r="W1580" s="163">
        <f ca="1">SUM(INDIRECT(Inputs!$C$13&amp;ROW()&amp;":"&amp;Inputs!$C$14&amp;ROW()))</f>
        <v>513.07227999999986</v>
      </c>
      <c r="X1580" s="3" t="str">
        <f>IF(COUNTIFS(Lookups!$A:$A,C1580)=1,"Gross Sales","")</f>
        <v/>
      </c>
      <c r="Y1580" s="3" t="str">
        <f>IF(COUNTIFS(Lookups!$D:$D,C1580)=1,"Bar Sales","")</f>
        <v/>
      </c>
      <c r="Z1580" s="3" t="str">
        <f>IFERROR(VLOOKUP(C1580*1,Lookups!$D:$F,3,FALSE),"")</f>
        <v/>
      </c>
      <c r="AA1580" s="3" t="str">
        <f>IFERROR(VLOOKUP($C1580*1,Lookups!$H:$N,3,FALSE),"")</f>
        <v>Sales</v>
      </c>
      <c r="AB1580" s="3" t="str">
        <f>IFERROR(VLOOKUP($C1580*1,Lookups!$H:$N,4,FALSE),"")</f>
        <v>Lunch</v>
      </c>
      <c r="AC1580" s="3" t="str">
        <f>IFERROR(VLOOKUP($C1580*1,Lookups!$H:$N,5,FALSE),"")</f>
        <v>Other</v>
      </c>
      <c r="AD1580" s="3" t="str">
        <f>IFERROR(VLOOKUP($C1580*1,Lookups!$H:$N,6,FALSE),"")</f>
        <v>Bev</v>
      </c>
      <c r="AE1580" s="3" t="str">
        <f>IFERROR(VLOOKUP($C1580*1,Lookups!$H:$N,7,FALSE),"")</f>
        <v>Beer</v>
      </c>
      <c r="AF1580" s="3" t="str">
        <f>VLOOKUP(B1580*1,Stores!$A:$C,3,FALSE)</f>
        <v>DFDE</v>
      </c>
    </row>
    <row r="1581" spans="1:32">
      <c r="A1581" s="3" t="s">
        <v>917</v>
      </c>
      <c r="B1581" s="3" t="s">
        <v>932</v>
      </c>
      <c r="C1581" s="3">
        <v>999256</v>
      </c>
      <c r="D1581" s="3" t="s">
        <v>918</v>
      </c>
      <c r="E1581" s="3" t="s">
        <v>653</v>
      </c>
      <c r="F1581" s="3">
        <v>2016</v>
      </c>
      <c r="G1581" s="164">
        <v>0</v>
      </c>
      <c r="H1581" s="3">
        <v>20.608000000000001</v>
      </c>
      <c r="I1581" s="3">
        <v>0</v>
      </c>
      <c r="J1581" s="3">
        <v>615.78999999999985</v>
      </c>
      <c r="K1581" s="3">
        <v>664.08299999999986</v>
      </c>
      <c r="L1581" s="3">
        <v>607.42499999999995</v>
      </c>
      <c r="M1581" s="3">
        <v>1603.9799999999998</v>
      </c>
      <c r="N1581" s="3">
        <v>1751.2529999999999</v>
      </c>
      <c r="O1581" s="3">
        <v>1307.124</v>
      </c>
      <c r="P1581" s="3">
        <v>663.13099999999997</v>
      </c>
      <c r="Q1581" s="3">
        <v>797.43299999999977</v>
      </c>
      <c r="R1581" s="3">
        <v>561.92500000000007</v>
      </c>
      <c r="S1581" s="3">
        <v>327.66300000000001</v>
      </c>
      <c r="T1581" s="3">
        <v>273.27299999999997</v>
      </c>
      <c r="U1581" s="3">
        <v>9193.6879999999983</v>
      </c>
      <c r="V1581" s="163">
        <f ca="1">SUM(INDIRECT(Inputs!$C$11&amp;ROW()&amp;":"&amp;Inputs!$C$12&amp;ROW()))</f>
        <v>797.43299999999977</v>
      </c>
      <c r="W1581" s="163">
        <f ca="1">SUM(INDIRECT(Inputs!$C$13&amp;ROW()&amp;":"&amp;Inputs!$C$14&amp;ROW()))</f>
        <v>8030.8269999999993</v>
      </c>
      <c r="X1581" s="3" t="str">
        <f>IF(COUNTIFS(Lookups!$A:$A,C1581)=1,"Gross Sales","")</f>
        <v/>
      </c>
      <c r="Y1581" s="3" t="str">
        <f>IF(COUNTIFS(Lookups!$D:$D,C1581)=1,"Bar Sales","")</f>
        <v/>
      </c>
      <c r="Z1581" s="3" t="str">
        <f>IFERROR(VLOOKUP(C1581*1,Lookups!$D:$F,3,FALSE),"")</f>
        <v/>
      </c>
      <c r="AA1581" s="3" t="str">
        <f>IFERROR(VLOOKUP($C1581*1,Lookups!$H:$N,3,FALSE),"")</f>
        <v>Sales</v>
      </c>
      <c r="AB1581" s="3" t="str">
        <f>IFERROR(VLOOKUP($C1581*1,Lookups!$H:$N,4,FALSE),"")</f>
        <v>Lunch</v>
      </c>
      <c r="AC1581" s="3" t="str">
        <f>IFERROR(VLOOKUP($C1581*1,Lookups!$H:$N,5,FALSE),"")</f>
        <v>Other</v>
      </c>
      <c r="AD1581" s="3" t="str">
        <f>IFERROR(VLOOKUP($C1581*1,Lookups!$H:$N,6,FALSE),"")</f>
        <v>Bev</v>
      </c>
      <c r="AE1581" s="3" t="str">
        <f>IFERROR(VLOOKUP($C1581*1,Lookups!$H:$N,7,FALSE),"")</f>
        <v>Beer</v>
      </c>
      <c r="AF1581" s="3" t="str">
        <f>VLOOKUP(B1581*1,Stores!$A:$C,3,FALSE)</f>
        <v>DFG</v>
      </c>
    </row>
    <row r="1582" spans="1:32">
      <c r="A1582" s="3" t="s">
        <v>917</v>
      </c>
      <c r="B1582" s="3" t="s">
        <v>933</v>
      </c>
      <c r="C1582" s="3">
        <v>999256</v>
      </c>
      <c r="D1582" s="3" t="s">
        <v>918</v>
      </c>
      <c r="E1582" s="3" t="s">
        <v>653</v>
      </c>
      <c r="F1582" s="3">
        <v>2016</v>
      </c>
      <c r="G1582" s="164">
        <v>0</v>
      </c>
      <c r="H1582" s="3">
        <v>0</v>
      </c>
      <c r="I1582" s="3">
        <v>208.12574999999998</v>
      </c>
      <c r="J1582" s="3">
        <v>142.45699999999997</v>
      </c>
      <c r="K1582" s="3">
        <v>128.13107999999997</v>
      </c>
      <c r="L1582" s="3">
        <v>284.77679999999998</v>
      </c>
      <c r="M1582" s="3">
        <v>255.36692999999994</v>
      </c>
      <c r="N1582" s="3">
        <v>44.956800000000001</v>
      </c>
      <c r="O1582" s="3">
        <v>15.88608</v>
      </c>
      <c r="P1582" s="3">
        <v>63.967679999999994</v>
      </c>
      <c r="Q1582" s="3">
        <v>118.57216</v>
      </c>
      <c r="R1582" s="3">
        <v>257.53706999999997</v>
      </c>
      <c r="S1582" s="3">
        <v>144.66522000000001</v>
      </c>
      <c r="T1582" s="3">
        <v>0</v>
      </c>
      <c r="U1582" s="3">
        <v>1664.4425699999999</v>
      </c>
      <c r="V1582" s="163">
        <f ca="1">SUM(INDIRECT(Inputs!$C$11&amp;ROW()&amp;":"&amp;Inputs!$C$12&amp;ROW()))</f>
        <v>118.57216</v>
      </c>
      <c r="W1582" s="163">
        <f ca="1">SUM(INDIRECT(Inputs!$C$13&amp;ROW()&amp;":"&amp;Inputs!$C$14&amp;ROW()))</f>
        <v>1262.2402799999998</v>
      </c>
      <c r="X1582" s="3" t="str">
        <f>IF(COUNTIFS(Lookups!$A:$A,C1582)=1,"Gross Sales","")</f>
        <v/>
      </c>
      <c r="Y1582" s="3" t="str">
        <f>IF(COUNTIFS(Lookups!$D:$D,C1582)=1,"Bar Sales","")</f>
        <v/>
      </c>
      <c r="Z1582" s="3" t="str">
        <f>IFERROR(VLOOKUP(C1582*1,Lookups!$D:$F,3,FALSE),"")</f>
        <v/>
      </c>
      <c r="AA1582" s="3" t="str">
        <f>IFERROR(VLOOKUP($C1582*1,Lookups!$H:$N,3,FALSE),"")</f>
        <v>Sales</v>
      </c>
      <c r="AB1582" s="3" t="str">
        <f>IFERROR(VLOOKUP($C1582*1,Lookups!$H:$N,4,FALSE),"")</f>
        <v>Lunch</v>
      </c>
      <c r="AC1582" s="3" t="str">
        <f>IFERROR(VLOOKUP($C1582*1,Lookups!$H:$N,5,FALSE),"")</f>
        <v>Other</v>
      </c>
      <c r="AD1582" s="3" t="str">
        <f>IFERROR(VLOOKUP($C1582*1,Lookups!$H:$N,6,FALSE),"")</f>
        <v>Bev</v>
      </c>
      <c r="AE1582" s="3" t="str">
        <f>IFERROR(VLOOKUP($C1582*1,Lookups!$H:$N,7,FALSE),"")</f>
        <v>Beer</v>
      </c>
      <c r="AF1582" s="3" t="str">
        <f>VLOOKUP(B1582*1,Stores!$A:$C,3,FALSE)</f>
        <v>DFG</v>
      </c>
    </row>
    <row r="1583" spans="1:32">
      <c r="A1583" s="3" t="s">
        <v>917</v>
      </c>
      <c r="B1583" s="3" t="s">
        <v>934</v>
      </c>
      <c r="C1583" s="3">
        <v>999256</v>
      </c>
      <c r="D1583" s="3" t="s">
        <v>918</v>
      </c>
      <c r="E1583" s="3" t="s">
        <v>653</v>
      </c>
      <c r="F1583" s="3">
        <v>2016</v>
      </c>
      <c r="G1583" s="164">
        <v>0</v>
      </c>
      <c r="H1583" s="3">
        <v>0</v>
      </c>
      <c r="I1583" s="3">
        <v>0</v>
      </c>
      <c r="J1583" s="3">
        <v>317.81399999999996</v>
      </c>
      <c r="K1583" s="3">
        <v>439.97099999999995</v>
      </c>
      <c r="L1583" s="3">
        <v>213.64000000000001</v>
      </c>
      <c r="M1583" s="3">
        <v>446.87999999999994</v>
      </c>
      <c r="N1583" s="3">
        <v>202.10049999999998</v>
      </c>
      <c r="O1583" s="3">
        <v>80.156999999999996</v>
      </c>
      <c r="P1583" s="3">
        <v>102.172</v>
      </c>
      <c r="Q1583" s="3">
        <v>95.917500000000004</v>
      </c>
      <c r="R1583" s="3">
        <v>245.15399999999997</v>
      </c>
      <c r="S1583" s="3">
        <v>122.76599999999999</v>
      </c>
      <c r="T1583" s="3">
        <v>0</v>
      </c>
      <c r="U1583" s="3">
        <v>2266.5719999999997</v>
      </c>
      <c r="V1583" s="163">
        <f ca="1">SUM(INDIRECT(Inputs!$C$11&amp;ROW()&amp;":"&amp;Inputs!$C$12&amp;ROW()))</f>
        <v>95.917500000000004</v>
      </c>
      <c r="W1583" s="163">
        <f ca="1">SUM(INDIRECT(Inputs!$C$13&amp;ROW()&amp;":"&amp;Inputs!$C$14&amp;ROW()))</f>
        <v>1898.6519999999998</v>
      </c>
      <c r="X1583" s="3" t="str">
        <f>IF(COUNTIFS(Lookups!$A:$A,C1583)=1,"Gross Sales","")</f>
        <v/>
      </c>
      <c r="Y1583" s="3" t="str">
        <f>IF(COUNTIFS(Lookups!$D:$D,C1583)=1,"Bar Sales","")</f>
        <v/>
      </c>
      <c r="Z1583" s="3" t="str">
        <f>IFERROR(VLOOKUP(C1583*1,Lookups!$D:$F,3,FALSE),"")</f>
        <v/>
      </c>
      <c r="AA1583" s="3" t="str">
        <f>IFERROR(VLOOKUP($C1583*1,Lookups!$H:$N,3,FALSE),"")</f>
        <v>Sales</v>
      </c>
      <c r="AB1583" s="3" t="str">
        <f>IFERROR(VLOOKUP($C1583*1,Lookups!$H:$N,4,FALSE),"")</f>
        <v>Lunch</v>
      </c>
      <c r="AC1583" s="3" t="str">
        <f>IFERROR(VLOOKUP($C1583*1,Lookups!$H:$N,5,FALSE),"")</f>
        <v>Other</v>
      </c>
      <c r="AD1583" s="3" t="str">
        <f>IFERROR(VLOOKUP($C1583*1,Lookups!$H:$N,6,FALSE),"")</f>
        <v>Bev</v>
      </c>
      <c r="AE1583" s="3" t="str">
        <f>IFERROR(VLOOKUP($C1583*1,Lookups!$H:$N,7,FALSE),"")</f>
        <v>Beer</v>
      </c>
      <c r="AF1583" s="3" t="str">
        <f>VLOOKUP(B1583*1,Stores!$A:$C,3,FALSE)</f>
        <v>DFG</v>
      </c>
    </row>
    <row r="1584" spans="1:32">
      <c r="A1584" s="3" t="s">
        <v>917</v>
      </c>
      <c r="B1584" s="3" t="s">
        <v>935</v>
      </c>
      <c r="C1584" s="3">
        <v>999256</v>
      </c>
      <c r="D1584" s="3" t="s">
        <v>918</v>
      </c>
      <c r="E1584" s="3" t="s">
        <v>653</v>
      </c>
      <c r="F1584" s="3">
        <v>2016</v>
      </c>
      <c r="G1584" s="164">
        <v>0</v>
      </c>
      <c r="H1584" s="3">
        <v>0</v>
      </c>
      <c r="I1584" s="3">
        <v>52.898999999999994</v>
      </c>
      <c r="J1584" s="3">
        <v>312.55</v>
      </c>
      <c r="K1584" s="3">
        <v>174.19500000000002</v>
      </c>
      <c r="L1584" s="3">
        <v>367.61416999999994</v>
      </c>
      <c r="M1584" s="3">
        <v>194.05399999999997</v>
      </c>
      <c r="N1584" s="3">
        <v>139.74029999999999</v>
      </c>
      <c r="O1584" s="3">
        <v>78.792000000000002</v>
      </c>
      <c r="P1584" s="3">
        <v>113.3475</v>
      </c>
      <c r="Q1584" s="3">
        <v>85.343999999999994</v>
      </c>
      <c r="R1584" s="3">
        <v>165.68999999999997</v>
      </c>
      <c r="S1584" s="3">
        <v>96.501999999999995</v>
      </c>
      <c r="T1584" s="3">
        <v>3.1079999999999997</v>
      </c>
      <c r="U1584" s="3">
        <v>1783.8359699999999</v>
      </c>
      <c r="V1584" s="163">
        <f ca="1">SUM(INDIRECT(Inputs!$C$11&amp;ROW()&amp;":"&amp;Inputs!$C$12&amp;ROW()))</f>
        <v>85.343999999999994</v>
      </c>
      <c r="W1584" s="163">
        <f ca="1">SUM(INDIRECT(Inputs!$C$13&amp;ROW()&amp;":"&amp;Inputs!$C$14&amp;ROW()))</f>
        <v>1518.5359699999999</v>
      </c>
      <c r="X1584" s="3" t="str">
        <f>IF(COUNTIFS(Lookups!$A:$A,C1584)=1,"Gross Sales","")</f>
        <v/>
      </c>
      <c r="Y1584" s="3" t="str">
        <f>IF(COUNTIFS(Lookups!$D:$D,C1584)=1,"Bar Sales","")</f>
        <v/>
      </c>
      <c r="Z1584" s="3" t="str">
        <f>IFERROR(VLOOKUP(C1584*1,Lookups!$D:$F,3,FALSE),"")</f>
        <v/>
      </c>
      <c r="AA1584" s="3" t="str">
        <f>IFERROR(VLOOKUP($C1584*1,Lookups!$H:$N,3,FALSE),"")</f>
        <v>Sales</v>
      </c>
      <c r="AB1584" s="3" t="str">
        <f>IFERROR(VLOOKUP($C1584*1,Lookups!$H:$N,4,FALSE),"")</f>
        <v>Lunch</v>
      </c>
      <c r="AC1584" s="3" t="str">
        <f>IFERROR(VLOOKUP($C1584*1,Lookups!$H:$N,5,FALSE),"")</f>
        <v>Other</v>
      </c>
      <c r="AD1584" s="3" t="str">
        <f>IFERROR(VLOOKUP($C1584*1,Lookups!$H:$N,6,FALSE),"")</f>
        <v>Bev</v>
      </c>
      <c r="AE1584" s="3" t="str">
        <f>IFERROR(VLOOKUP($C1584*1,Lookups!$H:$N,7,FALSE),"")</f>
        <v>Beer</v>
      </c>
      <c r="AF1584" s="3" t="str">
        <f>VLOOKUP(B1584*1,Stores!$A:$C,3,FALSE)</f>
        <v>DFG</v>
      </c>
    </row>
    <row r="1585" spans="1:32">
      <c r="A1585" s="3" t="s">
        <v>917</v>
      </c>
      <c r="B1585" s="3" t="s">
        <v>936</v>
      </c>
      <c r="C1585" s="3">
        <v>999256</v>
      </c>
      <c r="D1585" s="3" t="s">
        <v>918</v>
      </c>
      <c r="E1585" s="3" t="s">
        <v>653</v>
      </c>
      <c r="F1585" s="3">
        <v>2016</v>
      </c>
      <c r="G1585" s="164">
        <v>0</v>
      </c>
      <c r="H1585" s="3">
        <v>40.784519999999993</v>
      </c>
      <c r="I1585" s="3">
        <v>298.18151999999998</v>
      </c>
      <c r="J1585" s="3">
        <v>333.01757999999995</v>
      </c>
      <c r="K1585" s="3">
        <v>209.86875000000001</v>
      </c>
      <c r="L1585" s="3">
        <v>203.20937000000001</v>
      </c>
      <c r="M1585" s="3">
        <v>48.594979999999993</v>
      </c>
      <c r="N1585" s="3">
        <v>54.115249999999996</v>
      </c>
      <c r="O1585" s="3">
        <v>51.731679999999997</v>
      </c>
      <c r="P1585" s="3">
        <v>111.02839999999999</v>
      </c>
      <c r="Q1585" s="3">
        <v>179.33223000000001</v>
      </c>
      <c r="R1585" s="3">
        <v>172.41426999999999</v>
      </c>
      <c r="S1585" s="3">
        <v>167.67863</v>
      </c>
      <c r="T1585" s="3">
        <v>77.787359999999993</v>
      </c>
      <c r="U1585" s="3">
        <v>1947.7445399999999</v>
      </c>
      <c r="V1585" s="163">
        <f ca="1">SUM(INDIRECT(Inputs!$C$11&amp;ROW()&amp;":"&amp;Inputs!$C$12&amp;ROW()))</f>
        <v>179.33223000000001</v>
      </c>
      <c r="W1585" s="163">
        <f ca="1">SUM(INDIRECT(Inputs!$C$13&amp;ROW()&amp;":"&amp;Inputs!$C$14&amp;ROW()))</f>
        <v>1529.86428</v>
      </c>
      <c r="X1585" s="3" t="str">
        <f>IF(COUNTIFS(Lookups!$A:$A,C1585)=1,"Gross Sales","")</f>
        <v/>
      </c>
      <c r="Y1585" s="3" t="str">
        <f>IF(COUNTIFS(Lookups!$D:$D,C1585)=1,"Bar Sales","")</f>
        <v/>
      </c>
      <c r="Z1585" s="3" t="str">
        <f>IFERROR(VLOOKUP(C1585*1,Lookups!$D:$F,3,FALSE),"")</f>
        <v/>
      </c>
      <c r="AA1585" s="3" t="str">
        <f>IFERROR(VLOOKUP($C1585*1,Lookups!$H:$N,3,FALSE),"")</f>
        <v>Sales</v>
      </c>
      <c r="AB1585" s="3" t="str">
        <f>IFERROR(VLOOKUP($C1585*1,Lookups!$H:$N,4,FALSE),"")</f>
        <v>Lunch</v>
      </c>
      <c r="AC1585" s="3" t="str">
        <f>IFERROR(VLOOKUP($C1585*1,Lookups!$H:$N,5,FALSE),"")</f>
        <v>Other</v>
      </c>
      <c r="AD1585" s="3" t="str">
        <f>IFERROR(VLOOKUP($C1585*1,Lookups!$H:$N,6,FALSE),"")</f>
        <v>Bev</v>
      </c>
      <c r="AE1585" s="3" t="str">
        <f>IFERROR(VLOOKUP($C1585*1,Lookups!$H:$N,7,FALSE),"")</f>
        <v>Beer</v>
      </c>
      <c r="AF1585" s="3" t="str">
        <f>VLOOKUP(B1585*1,Stores!$A:$C,3,FALSE)</f>
        <v>DFG</v>
      </c>
    </row>
    <row r="1586" spans="1:32">
      <c r="A1586" s="3" t="s">
        <v>917</v>
      </c>
      <c r="B1586" s="3" t="s">
        <v>938</v>
      </c>
      <c r="C1586" s="3">
        <v>999256</v>
      </c>
      <c r="D1586" s="3" t="s">
        <v>918</v>
      </c>
      <c r="E1586" s="3" t="s">
        <v>653</v>
      </c>
      <c r="F1586" s="3">
        <v>2016</v>
      </c>
      <c r="G1586" s="164">
        <v>0</v>
      </c>
      <c r="H1586" s="3">
        <v>2404.5480200000002</v>
      </c>
      <c r="I1586" s="3">
        <v>3546.2120400000003</v>
      </c>
      <c r="J1586" s="3">
        <v>2606.8331099999996</v>
      </c>
      <c r="K1586" s="3">
        <v>3231.9566999999997</v>
      </c>
      <c r="L1586" s="3">
        <v>3289.8739999999998</v>
      </c>
      <c r="M1586" s="3">
        <v>3929.49865</v>
      </c>
      <c r="N1586" s="3">
        <v>4767.3828999999996</v>
      </c>
      <c r="O1586" s="3">
        <v>4760.8592499999995</v>
      </c>
      <c r="P1586" s="3">
        <v>4803.4440299999997</v>
      </c>
      <c r="Q1586" s="3">
        <v>3438.9333999999999</v>
      </c>
      <c r="R1586" s="3">
        <v>4234.0825800000002</v>
      </c>
      <c r="S1586" s="3">
        <v>3697.1724999999992</v>
      </c>
      <c r="T1586" s="3">
        <v>3311.2204999999994</v>
      </c>
      <c r="U1586" s="3">
        <v>48022.017680000004</v>
      </c>
      <c r="V1586" s="163">
        <f ca="1">SUM(INDIRECT(Inputs!$C$11&amp;ROW()&amp;":"&amp;Inputs!$C$12&amp;ROW()))</f>
        <v>3438.9333999999999</v>
      </c>
      <c r="W1586" s="163">
        <f ca="1">SUM(INDIRECT(Inputs!$C$13&amp;ROW()&amp;":"&amp;Inputs!$C$14&amp;ROW()))</f>
        <v>36779.542099999999</v>
      </c>
      <c r="X1586" s="3" t="str">
        <f>IF(COUNTIFS(Lookups!$A:$A,C1586)=1,"Gross Sales","")</f>
        <v/>
      </c>
      <c r="Y1586" s="3" t="str">
        <f>IF(COUNTIFS(Lookups!$D:$D,C1586)=1,"Bar Sales","")</f>
        <v/>
      </c>
      <c r="Z1586" s="3" t="str">
        <f>IFERROR(VLOOKUP(C1586*1,Lookups!$D:$F,3,FALSE),"")</f>
        <v/>
      </c>
      <c r="AA1586" s="3" t="str">
        <f>IFERROR(VLOOKUP($C1586*1,Lookups!$H:$N,3,FALSE),"")</f>
        <v>Sales</v>
      </c>
      <c r="AB1586" s="3" t="str">
        <f>IFERROR(VLOOKUP($C1586*1,Lookups!$H:$N,4,FALSE),"")</f>
        <v>Lunch</v>
      </c>
      <c r="AC1586" s="3" t="str">
        <f>IFERROR(VLOOKUP($C1586*1,Lookups!$H:$N,5,FALSE),"")</f>
        <v>Other</v>
      </c>
      <c r="AD1586" s="3" t="str">
        <f>IFERROR(VLOOKUP($C1586*1,Lookups!$H:$N,6,FALSE),"")</f>
        <v>Bev</v>
      </c>
      <c r="AE1586" s="3" t="str">
        <f>IFERROR(VLOOKUP($C1586*1,Lookups!$H:$N,7,FALSE),"")</f>
        <v>Beer</v>
      </c>
      <c r="AF1586" s="3" t="str">
        <f>VLOOKUP(B1586*1,Stores!$A:$C,3,FALSE)</f>
        <v>DFG</v>
      </c>
    </row>
    <row r="1587" spans="1:32">
      <c r="A1587" s="3" t="s">
        <v>917</v>
      </c>
      <c r="B1587" s="3" t="s">
        <v>939</v>
      </c>
      <c r="C1587" s="3">
        <v>999256</v>
      </c>
      <c r="D1587" s="3" t="s">
        <v>918</v>
      </c>
      <c r="E1587" s="3" t="s">
        <v>653</v>
      </c>
      <c r="F1587" s="3">
        <v>2016</v>
      </c>
      <c r="G1587" s="164">
        <v>0</v>
      </c>
      <c r="H1587" s="3">
        <v>50.538599999999995</v>
      </c>
      <c r="I1587" s="3">
        <v>630.09492</v>
      </c>
      <c r="J1587" s="3">
        <v>662.30331999999999</v>
      </c>
      <c r="K1587" s="3">
        <v>665.2531899999999</v>
      </c>
      <c r="L1587" s="3">
        <v>756.56783999999993</v>
      </c>
      <c r="M1587" s="3">
        <v>578.84904000000006</v>
      </c>
      <c r="N1587" s="3">
        <v>212.87266</v>
      </c>
      <c r="O1587" s="3">
        <v>151.22891000000001</v>
      </c>
      <c r="P1587" s="3">
        <v>505.56561999999997</v>
      </c>
      <c r="Q1587" s="3">
        <v>471.14802000000003</v>
      </c>
      <c r="R1587" s="3">
        <v>725.38703999999996</v>
      </c>
      <c r="S1587" s="3">
        <v>946.1844000000001</v>
      </c>
      <c r="T1587" s="3">
        <v>387.53021999999999</v>
      </c>
      <c r="U1587" s="3">
        <v>6743.5237799999986</v>
      </c>
      <c r="V1587" s="163">
        <f ca="1">SUM(INDIRECT(Inputs!$C$11&amp;ROW()&amp;":"&amp;Inputs!$C$12&amp;ROW()))</f>
        <v>471.14802000000003</v>
      </c>
      <c r="W1587" s="163">
        <f ca="1">SUM(INDIRECT(Inputs!$C$13&amp;ROW()&amp;":"&amp;Inputs!$C$14&amp;ROW()))</f>
        <v>4684.4221199999993</v>
      </c>
      <c r="X1587" s="3" t="str">
        <f>IF(COUNTIFS(Lookups!$A:$A,C1587)=1,"Gross Sales","")</f>
        <v/>
      </c>
      <c r="Y1587" s="3" t="str">
        <f>IF(COUNTIFS(Lookups!$D:$D,C1587)=1,"Bar Sales","")</f>
        <v/>
      </c>
      <c r="Z1587" s="3" t="str">
        <f>IFERROR(VLOOKUP(C1587*1,Lookups!$D:$F,3,FALSE),"")</f>
        <v/>
      </c>
      <c r="AA1587" s="3" t="str">
        <f>IFERROR(VLOOKUP($C1587*1,Lookups!$H:$N,3,FALSE),"")</f>
        <v>Sales</v>
      </c>
      <c r="AB1587" s="3" t="str">
        <f>IFERROR(VLOOKUP($C1587*1,Lookups!$H:$N,4,FALSE),"")</f>
        <v>Lunch</v>
      </c>
      <c r="AC1587" s="3" t="str">
        <f>IFERROR(VLOOKUP($C1587*1,Lookups!$H:$N,5,FALSE),"")</f>
        <v>Other</v>
      </c>
      <c r="AD1587" s="3" t="str">
        <f>IFERROR(VLOOKUP($C1587*1,Lookups!$H:$N,6,FALSE),"")</f>
        <v>Bev</v>
      </c>
      <c r="AE1587" s="3" t="str">
        <f>IFERROR(VLOOKUP($C1587*1,Lookups!$H:$N,7,FALSE),"")</f>
        <v>Beer</v>
      </c>
      <c r="AF1587" s="3" t="str">
        <f>VLOOKUP(B1587*1,Stores!$A:$C,3,FALSE)</f>
        <v>DFG</v>
      </c>
    </row>
    <row r="1588" spans="1:32">
      <c r="A1588" s="3" t="s">
        <v>917</v>
      </c>
      <c r="B1588" s="3" t="s">
        <v>940</v>
      </c>
      <c r="C1588" s="3">
        <v>999256</v>
      </c>
      <c r="D1588" s="3" t="s">
        <v>918</v>
      </c>
      <c r="E1588" s="3" t="s">
        <v>653</v>
      </c>
      <c r="F1588" s="3">
        <v>2016</v>
      </c>
      <c r="G1588" s="164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432.40574999999995</v>
      </c>
      <c r="N1588" s="3">
        <v>403.89719999999994</v>
      </c>
      <c r="O1588" s="3">
        <v>504.50400000000002</v>
      </c>
      <c r="P1588" s="3">
        <v>772.45805000000007</v>
      </c>
      <c r="Q1588" s="3">
        <v>679.70013999999992</v>
      </c>
      <c r="R1588" s="3">
        <v>715.48749999999995</v>
      </c>
      <c r="S1588" s="3">
        <v>198.744</v>
      </c>
      <c r="T1588" s="3">
        <v>0</v>
      </c>
      <c r="U1588" s="3">
        <v>3707.1966399999997</v>
      </c>
      <c r="V1588" s="163">
        <f ca="1">SUM(INDIRECT(Inputs!$C$11&amp;ROW()&amp;":"&amp;Inputs!$C$12&amp;ROW()))</f>
        <v>679.70013999999992</v>
      </c>
      <c r="W1588" s="163">
        <f ca="1">SUM(INDIRECT(Inputs!$C$13&amp;ROW()&amp;":"&amp;Inputs!$C$14&amp;ROW()))</f>
        <v>2792.9651399999998</v>
      </c>
      <c r="X1588" s="3" t="str">
        <f>IF(COUNTIFS(Lookups!$A:$A,C1588)=1,"Gross Sales","")</f>
        <v/>
      </c>
      <c r="Y1588" s="3" t="str">
        <f>IF(COUNTIFS(Lookups!$D:$D,C1588)=1,"Bar Sales","")</f>
        <v/>
      </c>
      <c r="Z1588" s="3" t="str">
        <f>IFERROR(VLOOKUP(C1588*1,Lookups!$D:$F,3,FALSE),"")</f>
        <v/>
      </c>
      <c r="AA1588" s="3" t="str">
        <f>IFERROR(VLOOKUP($C1588*1,Lookups!$H:$N,3,FALSE),"")</f>
        <v>Sales</v>
      </c>
      <c r="AB1588" s="3" t="str">
        <f>IFERROR(VLOOKUP($C1588*1,Lookups!$H:$N,4,FALSE),"")</f>
        <v>Lunch</v>
      </c>
      <c r="AC1588" s="3" t="str">
        <f>IFERROR(VLOOKUP($C1588*1,Lookups!$H:$N,5,FALSE),"")</f>
        <v>Other</v>
      </c>
      <c r="AD1588" s="3" t="str">
        <f>IFERROR(VLOOKUP($C1588*1,Lookups!$H:$N,6,FALSE),"")</f>
        <v>Bev</v>
      </c>
      <c r="AE1588" s="3" t="str">
        <f>IFERROR(VLOOKUP($C1588*1,Lookups!$H:$N,7,FALSE),"")</f>
        <v>Beer</v>
      </c>
      <c r="AF1588" s="3" t="str">
        <f>VLOOKUP(B1588*1,Stores!$A:$C,3,FALSE)</f>
        <v>DFG</v>
      </c>
    </row>
    <row r="1589" spans="1:32">
      <c r="A1589" s="3" t="s">
        <v>917</v>
      </c>
      <c r="B1589" s="3" t="s">
        <v>941</v>
      </c>
      <c r="C1589" s="3">
        <v>999256</v>
      </c>
      <c r="D1589" s="3" t="s">
        <v>918</v>
      </c>
      <c r="E1589" s="3" t="s">
        <v>653</v>
      </c>
      <c r="F1589" s="3">
        <v>2016</v>
      </c>
      <c r="G1589" s="164">
        <v>0</v>
      </c>
      <c r="H1589" s="3">
        <v>169.83071000000001</v>
      </c>
      <c r="I1589" s="3">
        <v>717.47129999999993</v>
      </c>
      <c r="J1589" s="3">
        <v>833.28769999999997</v>
      </c>
      <c r="K1589" s="3">
        <v>680.42183999999997</v>
      </c>
      <c r="L1589" s="3">
        <v>726.08899999999994</v>
      </c>
      <c r="M1589" s="3">
        <v>602.16575999999998</v>
      </c>
      <c r="N1589" s="3">
        <v>251.10791999999998</v>
      </c>
      <c r="O1589" s="3">
        <v>97.229859999999974</v>
      </c>
      <c r="P1589" s="3">
        <v>247.72691999999998</v>
      </c>
      <c r="Q1589" s="3">
        <v>305.50799999999998</v>
      </c>
      <c r="R1589" s="3">
        <v>774.14862000000005</v>
      </c>
      <c r="S1589" s="3">
        <v>421.22205999999994</v>
      </c>
      <c r="T1589" s="3">
        <v>107.28648</v>
      </c>
      <c r="U1589" s="3">
        <v>5933.4961699999985</v>
      </c>
      <c r="V1589" s="163">
        <f ca="1">SUM(INDIRECT(Inputs!$C$11&amp;ROW()&amp;":"&amp;Inputs!$C$12&amp;ROW()))</f>
        <v>305.50799999999998</v>
      </c>
      <c r="W1589" s="163">
        <f ca="1">SUM(INDIRECT(Inputs!$C$13&amp;ROW()&amp;":"&amp;Inputs!$C$14&amp;ROW()))</f>
        <v>4630.8390099999988</v>
      </c>
      <c r="X1589" s="3" t="str">
        <f>IF(COUNTIFS(Lookups!$A:$A,C1589)=1,"Gross Sales","")</f>
        <v/>
      </c>
      <c r="Y1589" s="3" t="str">
        <f>IF(COUNTIFS(Lookups!$D:$D,C1589)=1,"Bar Sales","")</f>
        <v/>
      </c>
      <c r="Z1589" s="3" t="str">
        <f>IFERROR(VLOOKUP(C1589*1,Lookups!$D:$F,3,FALSE),"")</f>
        <v/>
      </c>
      <c r="AA1589" s="3" t="str">
        <f>IFERROR(VLOOKUP($C1589*1,Lookups!$H:$N,3,FALSE),"")</f>
        <v>Sales</v>
      </c>
      <c r="AB1589" s="3" t="str">
        <f>IFERROR(VLOOKUP($C1589*1,Lookups!$H:$N,4,FALSE),"")</f>
        <v>Lunch</v>
      </c>
      <c r="AC1589" s="3" t="str">
        <f>IFERROR(VLOOKUP($C1589*1,Lookups!$H:$N,5,FALSE),"")</f>
        <v>Other</v>
      </c>
      <c r="AD1589" s="3" t="str">
        <f>IFERROR(VLOOKUP($C1589*1,Lookups!$H:$N,6,FALSE),"")</f>
        <v>Bev</v>
      </c>
      <c r="AE1589" s="3" t="str">
        <f>IFERROR(VLOOKUP($C1589*1,Lookups!$H:$N,7,FALSE),"")</f>
        <v>Beer</v>
      </c>
      <c r="AF1589" s="3" t="str">
        <f>VLOOKUP(B1589*1,Stores!$A:$C,3,FALSE)</f>
        <v>DFG</v>
      </c>
    </row>
    <row r="1590" spans="1:32">
      <c r="A1590" s="3" t="s">
        <v>917</v>
      </c>
      <c r="B1590" s="3" t="s">
        <v>942</v>
      </c>
      <c r="C1590" s="3">
        <v>999256</v>
      </c>
      <c r="D1590" s="3" t="s">
        <v>918</v>
      </c>
      <c r="E1590" s="3" t="s">
        <v>653</v>
      </c>
      <c r="F1590" s="3">
        <v>2016</v>
      </c>
      <c r="G1590" s="164">
        <v>0</v>
      </c>
      <c r="H1590" s="3">
        <v>0</v>
      </c>
      <c r="I1590" s="3">
        <v>0</v>
      </c>
      <c r="J1590" s="3">
        <v>142.00199999999998</v>
      </c>
      <c r="K1590" s="3">
        <v>23.183999999999997</v>
      </c>
      <c r="L1590" s="3">
        <v>531.846</v>
      </c>
      <c r="M1590" s="3">
        <v>609.04200000000003</v>
      </c>
      <c r="N1590" s="3">
        <v>672.64749999999992</v>
      </c>
      <c r="O1590" s="3">
        <v>279.89849999999996</v>
      </c>
      <c r="P1590" s="3">
        <v>383.98500000000001</v>
      </c>
      <c r="Q1590" s="3">
        <v>261.22880000000004</v>
      </c>
      <c r="R1590" s="3">
        <v>221.38557</v>
      </c>
      <c r="S1590" s="3">
        <v>11.269999999999998</v>
      </c>
      <c r="T1590" s="3">
        <v>0</v>
      </c>
      <c r="U1590" s="3">
        <v>3136.4893699999998</v>
      </c>
      <c r="V1590" s="163">
        <f ca="1">SUM(INDIRECT(Inputs!$C$11&amp;ROW()&amp;":"&amp;Inputs!$C$12&amp;ROW()))</f>
        <v>261.22880000000004</v>
      </c>
      <c r="W1590" s="163">
        <f ca="1">SUM(INDIRECT(Inputs!$C$13&amp;ROW()&amp;":"&amp;Inputs!$C$14&amp;ROW()))</f>
        <v>2903.8337999999999</v>
      </c>
      <c r="X1590" s="3" t="str">
        <f>IF(COUNTIFS(Lookups!$A:$A,C1590)=1,"Gross Sales","")</f>
        <v/>
      </c>
      <c r="Y1590" s="3" t="str">
        <f>IF(COUNTIFS(Lookups!$D:$D,C1590)=1,"Bar Sales","")</f>
        <v/>
      </c>
      <c r="Z1590" s="3" t="str">
        <f>IFERROR(VLOOKUP(C1590*1,Lookups!$D:$F,3,FALSE),"")</f>
        <v/>
      </c>
      <c r="AA1590" s="3" t="str">
        <f>IFERROR(VLOOKUP($C1590*1,Lookups!$H:$N,3,FALSE),"")</f>
        <v>Sales</v>
      </c>
      <c r="AB1590" s="3" t="str">
        <f>IFERROR(VLOOKUP($C1590*1,Lookups!$H:$N,4,FALSE),"")</f>
        <v>Lunch</v>
      </c>
      <c r="AC1590" s="3" t="str">
        <f>IFERROR(VLOOKUP($C1590*1,Lookups!$H:$N,5,FALSE),"")</f>
        <v>Other</v>
      </c>
      <c r="AD1590" s="3" t="str">
        <f>IFERROR(VLOOKUP($C1590*1,Lookups!$H:$N,6,FALSE),"")</f>
        <v>Bev</v>
      </c>
      <c r="AE1590" s="3" t="str">
        <f>IFERROR(VLOOKUP($C1590*1,Lookups!$H:$N,7,FALSE),"")</f>
        <v>Beer</v>
      </c>
      <c r="AF1590" s="3" t="str">
        <f>VLOOKUP(B1590*1,Stores!$A:$C,3,FALSE)</f>
        <v>DFG</v>
      </c>
    </row>
    <row r="1591" spans="1:32">
      <c r="A1591" s="3" t="s">
        <v>917</v>
      </c>
      <c r="B1591" s="3" t="s">
        <v>943</v>
      </c>
      <c r="C1591" s="3">
        <v>999256</v>
      </c>
      <c r="D1591" s="3" t="s">
        <v>918</v>
      </c>
      <c r="E1591" s="3" t="s">
        <v>653</v>
      </c>
      <c r="F1591" s="3">
        <v>2016</v>
      </c>
      <c r="G1591" s="164">
        <v>0</v>
      </c>
      <c r="H1591" s="3">
        <v>0</v>
      </c>
      <c r="I1591" s="3">
        <v>0</v>
      </c>
      <c r="J1591" s="3">
        <v>76.733999999999995</v>
      </c>
      <c r="K1591" s="3">
        <v>91.724499999999992</v>
      </c>
      <c r="L1591" s="3">
        <v>37.337999999999994</v>
      </c>
      <c r="M1591" s="3">
        <v>201.5685</v>
      </c>
      <c r="N1591" s="3">
        <v>67.872</v>
      </c>
      <c r="O1591" s="3">
        <v>18.648</v>
      </c>
      <c r="P1591" s="3">
        <v>41.327999999999996</v>
      </c>
      <c r="Q1591" s="3">
        <v>113.77799999999998</v>
      </c>
      <c r="R1591" s="3">
        <v>107.58299999999998</v>
      </c>
      <c r="S1591" s="3">
        <v>47.838000000000001</v>
      </c>
      <c r="T1591" s="3">
        <v>0</v>
      </c>
      <c r="U1591" s="3">
        <v>804.41200000000003</v>
      </c>
      <c r="V1591" s="163">
        <f ca="1">SUM(INDIRECT(Inputs!$C$11&amp;ROW()&amp;":"&amp;Inputs!$C$12&amp;ROW()))</f>
        <v>113.77799999999998</v>
      </c>
      <c r="W1591" s="163">
        <f ca="1">SUM(INDIRECT(Inputs!$C$13&amp;ROW()&amp;":"&amp;Inputs!$C$14&amp;ROW()))</f>
        <v>648.9910000000001</v>
      </c>
      <c r="X1591" s="3" t="str">
        <f>IF(COUNTIFS(Lookups!$A:$A,C1591)=1,"Gross Sales","")</f>
        <v/>
      </c>
      <c r="Y1591" s="3" t="str">
        <f>IF(COUNTIFS(Lookups!$D:$D,C1591)=1,"Bar Sales","")</f>
        <v/>
      </c>
      <c r="Z1591" s="3" t="str">
        <f>IFERROR(VLOOKUP(C1591*1,Lookups!$D:$F,3,FALSE),"")</f>
        <v/>
      </c>
      <c r="AA1591" s="3" t="str">
        <f>IFERROR(VLOOKUP($C1591*1,Lookups!$H:$N,3,FALSE),"")</f>
        <v>Sales</v>
      </c>
      <c r="AB1591" s="3" t="str">
        <f>IFERROR(VLOOKUP($C1591*1,Lookups!$H:$N,4,FALSE),"")</f>
        <v>Lunch</v>
      </c>
      <c r="AC1591" s="3" t="str">
        <f>IFERROR(VLOOKUP($C1591*1,Lookups!$H:$N,5,FALSE),"")</f>
        <v>Other</v>
      </c>
      <c r="AD1591" s="3" t="str">
        <f>IFERROR(VLOOKUP($C1591*1,Lookups!$H:$N,6,FALSE),"")</f>
        <v>Bev</v>
      </c>
      <c r="AE1591" s="3" t="str">
        <f>IFERROR(VLOOKUP($C1591*1,Lookups!$H:$N,7,FALSE),"")</f>
        <v>Beer</v>
      </c>
      <c r="AF1591" s="3" t="str">
        <f>VLOOKUP(B1591*1,Stores!$A:$C,3,FALSE)</f>
        <v>DFG</v>
      </c>
    </row>
    <row r="1592" spans="1:32">
      <c r="A1592" s="3" t="s">
        <v>917</v>
      </c>
      <c r="B1592" s="3" t="s">
        <v>944</v>
      </c>
      <c r="C1592" s="3">
        <v>999256</v>
      </c>
      <c r="D1592" s="3" t="s">
        <v>918</v>
      </c>
      <c r="E1592" s="3" t="s">
        <v>653</v>
      </c>
      <c r="F1592" s="3">
        <v>2016</v>
      </c>
      <c r="G1592" s="164">
        <v>0</v>
      </c>
      <c r="H1592" s="3">
        <v>104.58</v>
      </c>
      <c r="I1592" s="3">
        <v>229.97099999999998</v>
      </c>
      <c r="J1592" s="3">
        <v>252</v>
      </c>
      <c r="K1592" s="3">
        <v>269.178</v>
      </c>
      <c r="L1592" s="3">
        <v>275.80699999999996</v>
      </c>
      <c r="M1592" s="3">
        <v>264.26399999999995</v>
      </c>
      <c r="N1592" s="3">
        <v>224.96249999999998</v>
      </c>
      <c r="O1592" s="3">
        <v>105.89949999999999</v>
      </c>
      <c r="P1592" s="3">
        <v>92.445499999999981</v>
      </c>
      <c r="Q1592" s="3">
        <v>211.68</v>
      </c>
      <c r="R1592" s="3">
        <v>202.13550000000001</v>
      </c>
      <c r="S1592" s="3">
        <v>416.91649999999998</v>
      </c>
      <c r="T1592" s="3">
        <v>284.76</v>
      </c>
      <c r="U1592" s="3">
        <v>2934.5994999999994</v>
      </c>
      <c r="V1592" s="163">
        <f ca="1">SUM(INDIRECT(Inputs!$C$11&amp;ROW()&amp;":"&amp;Inputs!$C$12&amp;ROW()))</f>
        <v>211.68</v>
      </c>
      <c r="W1592" s="163">
        <f ca="1">SUM(INDIRECT(Inputs!$C$13&amp;ROW()&amp;":"&amp;Inputs!$C$14&amp;ROW()))</f>
        <v>2030.7874999999999</v>
      </c>
      <c r="X1592" s="3" t="str">
        <f>IF(COUNTIFS(Lookups!$A:$A,C1592)=1,"Gross Sales","")</f>
        <v/>
      </c>
      <c r="Y1592" s="3" t="str">
        <f>IF(COUNTIFS(Lookups!$D:$D,C1592)=1,"Bar Sales","")</f>
        <v/>
      </c>
      <c r="Z1592" s="3" t="str">
        <f>IFERROR(VLOOKUP(C1592*1,Lookups!$D:$F,3,FALSE),"")</f>
        <v/>
      </c>
      <c r="AA1592" s="3" t="str">
        <f>IFERROR(VLOOKUP($C1592*1,Lookups!$H:$N,3,FALSE),"")</f>
        <v>Sales</v>
      </c>
      <c r="AB1592" s="3" t="str">
        <f>IFERROR(VLOOKUP($C1592*1,Lookups!$H:$N,4,FALSE),"")</f>
        <v>Lunch</v>
      </c>
      <c r="AC1592" s="3" t="str">
        <f>IFERROR(VLOOKUP($C1592*1,Lookups!$H:$N,5,FALSE),"")</f>
        <v>Other</v>
      </c>
      <c r="AD1592" s="3" t="str">
        <f>IFERROR(VLOOKUP($C1592*1,Lookups!$H:$N,6,FALSE),"")</f>
        <v>Bev</v>
      </c>
      <c r="AE1592" s="3" t="str">
        <f>IFERROR(VLOOKUP($C1592*1,Lookups!$H:$N,7,FALSE),"")</f>
        <v>Beer</v>
      </c>
      <c r="AF1592" s="3" t="str">
        <f>VLOOKUP(B1592*1,Stores!$A:$C,3,FALSE)</f>
        <v>DFG</v>
      </c>
    </row>
    <row r="1593" spans="1:32">
      <c r="A1593" s="3" t="s">
        <v>917</v>
      </c>
      <c r="B1593" s="3" t="s">
        <v>945</v>
      </c>
      <c r="C1593" s="3">
        <v>999256</v>
      </c>
      <c r="D1593" s="3" t="s">
        <v>918</v>
      </c>
      <c r="E1593" s="3" t="s">
        <v>653</v>
      </c>
      <c r="F1593" s="3">
        <v>2016</v>
      </c>
      <c r="G1593" s="164">
        <v>0</v>
      </c>
      <c r="H1593" s="3">
        <v>94.972499999999997</v>
      </c>
      <c r="I1593" s="3">
        <v>197.39999999999998</v>
      </c>
      <c r="J1593" s="3">
        <v>62.244</v>
      </c>
      <c r="K1593" s="3">
        <v>62.870499999999993</v>
      </c>
      <c r="L1593" s="3">
        <v>25.605999999999998</v>
      </c>
      <c r="M1593" s="3">
        <v>29.126999999999999</v>
      </c>
      <c r="N1593" s="3">
        <v>9.4499999999999993</v>
      </c>
      <c r="O1593" s="3">
        <v>21.251999999999999</v>
      </c>
      <c r="P1593" s="3">
        <v>0</v>
      </c>
      <c r="Q1593" s="3">
        <v>0</v>
      </c>
      <c r="R1593" s="3">
        <v>71.284499999999994</v>
      </c>
      <c r="S1593" s="3">
        <v>36.907499999999992</v>
      </c>
      <c r="T1593" s="3">
        <v>39.798499999999997</v>
      </c>
      <c r="U1593" s="3">
        <v>650.91250000000002</v>
      </c>
      <c r="V1593" s="163">
        <f ca="1">SUM(INDIRECT(Inputs!$C$11&amp;ROW()&amp;":"&amp;Inputs!$C$12&amp;ROW()))</f>
        <v>0</v>
      </c>
      <c r="W1593" s="163">
        <f ca="1">SUM(INDIRECT(Inputs!$C$13&amp;ROW()&amp;":"&amp;Inputs!$C$14&amp;ROW()))</f>
        <v>502.92199999999997</v>
      </c>
      <c r="X1593" s="3" t="str">
        <f>IF(COUNTIFS(Lookups!$A:$A,C1593)=1,"Gross Sales","")</f>
        <v/>
      </c>
      <c r="Y1593" s="3" t="str">
        <f>IF(COUNTIFS(Lookups!$D:$D,C1593)=1,"Bar Sales","")</f>
        <v/>
      </c>
      <c r="Z1593" s="3" t="str">
        <f>IFERROR(VLOOKUP(C1593*1,Lookups!$D:$F,3,FALSE),"")</f>
        <v/>
      </c>
      <c r="AA1593" s="3" t="str">
        <f>IFERROR(VLOOKUP($C1593*1,Lookups!$H:$N,3,FALSE),"")</f>
        <v>Sales</v>
      </c>
      <c r="AB1593" s="3" t="str">
        <f>IFERROR(VLOOKUP($C1593*1,Lookups!$H:$N,4,FALSE),"")</f>
        <v>Lunch</v>
      </c>
      <c r="AC1593" s="3" t="str">
        <f>IFERROR(VLOOKUP($C1593*1,Lookups!$H:$N,5,FALSE),"")</f>
        <v>Other</v>
      </c>
      <c r="AD1593" s="3" t="str">
        <f>IFERROR(VLOOKUP($C1593*1,Lookups!$H:$N,6,FALSE),"")</f>
        <v>Bev</v>
      </c>
      <c r="AE1593" s="3" t="str">
        <f>IFERROR(VLOOKUP($C1593*1,Lookups!$H:$N,7,FALSE),"")</f>
        <v>Beer</v>
      </c>
      <c r="AF1593" s="3" t="str">
        <f>VLOOKUP(B1593*1,Stores!$A:$C,3,FALSE)</f>
        <v>DFG</v>
      </c>
    </row>
    <row r="1594" spans="1:32">
      <c r="A1594" s="3" t="s">
        <v>917</v>
      </c>
      <c r="B1594" s="3" t="s">
        <v>946</v>
      </c>
      <c r="C1594" s="3">
        <v>999256</v>
      </c>
      <c r="D1594" s="3" t="s">
        <v>918</v>
      </c>
      <c r="E1594" s="3" t="s">
        <v>653</v>
      </c>
      <c r="F1594" s="3">
        <v>2016</v>
      </c>
      <c r="G1594" s="164">
        <v>0</v>
      </c>
      <c r="H1594" s="3">
        <v>15.434999999999997</v>
      </c>
      <c r="I1594" s="3">
        <v>105.8064</v>
      </c>
      <c r="J1594" s="3">
        <v>44.1</v>
      </c>
      <c r="K1594" s="3">
        <v>93.911999999999992</v>
      </c>
      <c r="L1594" s="3">
        <v>41.198500000000003</v>
      </c>
      <c r="M1594" s="3">
        <v>87.114999999999981</v>
      </c>
      <c r="N1594" s="3">
        <v>163.30299999999997</v>
      </c>
      <c r="O1594" s="3">
        <v>17.695999999999998</v>
      </c>
      <c r="P1594" s="3">
        <v>32.987500000000004</v>
      </c>
      <c r="Q1594" s="3">
        <v>43.108799999999995</v>
      </c>
      <c r="R1594" s="3">
        <v>46.845749999999995</v>
      </c>
      <c r="S1594" s="3">
        <v>56.839999999999989</v>
      </c>
      <c r="T1594" s="3">
        <v>100.3275</v>
      </c>
      <c r="U1594" s="3">
        <v>848.67544999999996</v>
      </c>
      <c r="V1594" s="163">
        <f ca="1">SUM(INDIRECT(Inputs!$C$11&amp;ROW()&amp;":"&amp;Inputs!$C$12&amp;ROW()))</f>
        <v>43.108799999999995</v>
      </c>
      <c r="W1594" s="163">
        <f ca="1">SUM(INDIRECT(Inputs!$C$13&amp;ROW()&amp;":"&amp;Inputs!$C$14&amp;ROW()))</f>
        <v>644.66219999999998</v>
      </c>
      <c r="X1594" s="3" t="str">
        <f>IF(COUNTIFS(Lookups!$A:$A,C1594)=1,"Gross Sales","")</f>
        <v/>
      </c>
      <c r="Y1594" s="3" t="str">
        <f>IF(COUNTIFS(Lookups!$D:$D,C1594)=1,"Bar Sales","")</f>
        <v/>
      </c>
      <c r="Z1594" s="3" t="str">
        <f>IFERROR(VLOOKUP(C1594*1,Lookups!$D:$F,3,FALSE),"")</f>
        <v/>
      </c>
      <c r="AA1594" s="3" t="str">
        <f>IFERROR(VLOOKUP($C1594*1,Lookups!$H:$N,3,FALSE),"")</f>
        <v>Sales</v>
      </c>
      <c r="AB1594" s="3" t="str">
        <f>IFERROR(VLOOKUP($C1594*1,Lookups!$H:$N,4,FALSE),"")</f>
        <v>Lunch</v>
      </c>
      <c r="AC1594" s="3" t="str">
        <f>IFERROR(VLOOKUP($C1594*1,Lookups!$H:$N,5,FALSE),"")</f>
        <v>Other</v>
      </c>
      <c r="AD1594" s="3" t="str">
        <f>IFERROR(VLOOKUP($C1594*1,Lookups!$H:$N,6,FALSE),"")</f>
        <v>Bev</v>
      </c>
      <c r="AE1594" s="3" t="str">
        <f>IFERROR(VLOOKUP($C1594*1,Lookups!$H:$N,7,FALSE),"")</f>
        <v>Beer</v>
      </c>
      <c r="AF1594" s="3" t="str">
        <f>VLOOKUP(B1594*1,Stores!$A:$C,3,FALSE)</f>
        <v>DFG</v>
      </c>
    </row>
    <row r="1595" spans="1:32">
      <c r="A1595" s="3" t="s">
        <v>917</v>
      </c>
      <c r="B1595" s="3" t="s">
        <v>947</v>
      </c>
      <c r="C1595" s="3">
        <v>999256</v>
      </c>
      <c r="D1595" s="3" t="s">
        <v>918</v>
      </c>
      <c r="E1595" s="3" t="s">
        <v>653</v>
      </c>
      <c r="F1595" s="3">
        <v>2016</v>
      </c>
      <c r="G1595" s="164">
        <v>0</v>
      </c>
      <c r="H1595" s="3">
        <v>183.45403999999999</v>
      </c>
      <c r="I1595" s="3">
        <v>603.23318999999992</v>
      </c>
      <c r="J1595" s="3">
        <v>716.28823</v>
      </c>
      <c r="K1595" s="3">
        <v>992.26875999999993</v>
      </c>
      <c r="L1595" s="3">
        <v>487.74074999999993</v>
      </c>
      <c r="M1595" s="3">
        <v>300.92313999999993</v>
      </c>
      <c r="N1595" s="3">
        <v>80.154690000000002</v>
      </c>
      <c r="O1595" s="3">
        <v>62.73917999999999</v>
      </c>
      <c r="P1595" s="3">
        <v>186.09360000000001</v>
      </c>
      <c r="Q1595" s="3">
        <v>398.49572000000001</v>
      </c>
      <c r="R1595" s="3">
        <v>888.48228000000006</v>
      </c>
      <c r="S1595" s="3">
        <v>603.08961999999997</v>
      </c>
      <c r="T1595" s="3">
        <v>218.42898</v>
      </c>
      <c r="U1595" s="3">
        <v>5721.3921799999989</v>
      </c>
      <c r="V1595" s="163">
        <f ca="1">SUM(INDIRECT(Inputs!$C$11&amp;ROW()&amp;":"&amp;Inputs!$C$12&amp;ROW()))</f>
        <v>398.49572000000001</v>
      </c>
      <c r="W1595" s="163">
        <f ca="1">SUM(INDIRECT(Inputs!$C$13&amp;ROW()&amp;":"&amp;Inputs!$C$14&amp;ROW()))</f>
        <v>4011.3912999999993</v>
      </c>
      <c r="X1595" s="3" t="str">
        <f>IF(COUNTIFS(Lookups!$A:$A,C1595)=1,"Gross Sales","")</f>
        <v/>
      </c>
      <c r="Y1595" s="3" t="str">
        <f>IF(COUNTIFS(Lookups!$D:$D,C1595)=1,"Bar Sales","")</f>
        <v/>
      </c>
      <c r="Z1595" s="3" t="str">
        <f>IFERROR(VLOOKUP(C1595*1,Lookups!$D:$F,3,FALSE),"")</f>
        <v/>
      </c>
      <c r="AA1595" s="3" t="str">
        <f>IFERROR(VLOOKUP($C1595*1,Lookups!$H:$N,3,FALSE),"")</f>
        <v>Sales</v>
      </c>
      <c r="AB1595" s="3" t="str">
        <f>IFERROR(VLOOKUP($C1595*1,Lookups!$H:$N,4,FALSE),"")</f>
        <v>Lunch</v>
      </c>
      <c r="AC1595" s="3" t="str">
        <f>IFERROR(VLOOKUP($C1595*1,Lookups!$H:$N,5,FALSE),"")</f>
        <v>Other</v>
      </c>
      <c r="AD1595" s="3" t="str">
        <f>IFERROR(VLOOKUP($C1595*1,Lookups!$H:$N,6,FALSE),"")</f>
        <v>Bev</v>
      </c>
      <c r="AE1595" s="3" t="str">
        <f>IFERROR(VLOOKUP($C1595*1,Lookups!$H:$N,7,FALSE),"")</f>
        <v>Beer</v>
      </c>
      <c r="AF1595" s="3" t="str">
        <f>VLOOKUP(B1595*1,Stores!$A:$C,3,FALSE)</f>
        <v>DFG</v>
      </c>
    </row>
    <row r="1596" spans="1:32">
      <c r="A1596" s="3" t="s">
        <v>917</v>
      </c>
      <c r="B1596" s="3" t="s">
        <v>948</v>
      </c>
      <c r="C1596" s="3">
        <v>999256</v>
      </c>
      <c r="D1596" s="3" t="s">
        <v>918</v>
      </c>
      <c r="E1596" s="3" t="s">
        <v>653</v>
      </c>
      <c r="F1596" s="3">
        <v>2016</v>
      </c>
      <c r="G1596" s="164">
        <v>0</v>
      </c>
      <c r="H1596" s="3">
        <v>11.602499999999999</v>
      </c>
      <c r="I1596" s="3">
        <v>60.031999999999996</v>
      </c>
      <c r="J1596" s="3">
        <v>151.99799999999999</v>
      </c>
      <c r="K1596" s="3">
        <v>259.46199999999999</v>
      </c>
      <c r="L1596" s="3">
        <v>282.50600000000003</v>
      </c>
      <c r="M1596" s="3">
        <v>206.745</v>
      </c>
      <c r="N1596" s="3">
        <v>126.36749999999999</v>
      </c>
      <c r="O1596" s="3">
        <v>91.790999999999997</v>
      </c>
      <c r="P1596" s="3">
        <v>71.253</v>
      </c>
      <c r="Q1596" s="3">
        <v>149.6635</v>
      </c>
      <c r="R1596" s="3">
        <v>213.44399999999999</v>
      </c>
      <c r="S1596" s="3">
        <v>160.52399999999997</v>
      </c>
      <c r="T1596" s="3">
        <v>3.4124999999999996</v>
      </c>
      <c r="U1596" s="3">
        <v>1788.8009999999995</v>
      </c>
      <c r="V1596" s="163">
        <f ca="1">SUM(INDIRECT(Inputs!$C$11&amp;ROW()&amp;":"&amp;Inputs!$C$12&amp;ROW()))</f>
        <v>149.6635</v>
      </c>
      <c r="W1596" s="163">
        <f ca="1">SUM(INDIRECT(Inputs!$C$13&amp;ROW()&amp;":"&amp;Inputs!$C$14&amp;ROW()))</f>
        <v>1411.4204999999997</v>
      </c>
      <c r="X1596" s="3" t="str">
        <f>IF(COUNTIFS(Lookups!$A:$A,C1596)=1,"Gross Sales","")</f>
        <v/>
      </c>
      <c r="Y1596" s="3" t="str">
        <f>IF(COUNTIFS(Lookups!$D:$D,C1596)=1,"Bar Sales","")</f>
        <v/>
      </c>
      <c r="Z1596" s="3" t="str">
        <f>IFERROR(VLOOKUP(C1596*1,Lookups!$D:$F,3,FALSE),"")</f>
        <v/>
      </c>
      <c r="AA1596" s="3" t="str">
        <f>IFERROR(VLOOKUP($C1596*1,Lookups!$H:$N,3,FALSE),"")</f>
        <v>Sales</v>
      </c>
      <c r="AB1596" s="3" t="str">
        <f>IFERROR(VLOOKUP($C1596*1,Lookups!$H:$N,4,FALSE),"")</f>
        <v>Lunch</v>
      </c>
      <c r="AC1596" s="3" t="str">
        <f>IFERROR(VLOOKUP($C1596*1,Lookups!$H:$N,5,FALSE),"")</f>
        <v>Other</v>
      </c>
      <c r="AD1596" s="3" t="str">
        <f>IFERROR(VLOOKUP($C1596*1,Lookups!$H:$N,6,FALSE),"")</f>
        <v>Bev</v>
      </c>
      <c r="AE1596" s="3" t="str">
        <f>IFERROR(VLOOKUP($C1596*1,Lookups!$H:$N,7,FALSE),"")</f>
        <v>Beer</v>
      </c>
      <c r="AF1596" s="3" t="str">
        <f>VLOOKUP(B1596*1,Stores!$A:$C,3,FALSE)</f>
        <v>DFG</v>
      </c>
    </row>
    <row r="1597" spans="1:32">
      <c r="A1597" s="3" t="s">
        <v>917</v>
      </c>
      <c r="B1597" s="3" t="s">
        <v>949</v>
      </c>
      <c r="C1597" s="3">
        <v>999256</v>
      </c>
      <c r="D1597" s="3" t="s">
        <v>918</v>
      </c>
      <c r="E1597" s="3" t="s">
        <v>653</v>
      </c>
      <c r="F1597" s="3">
        <v>2016</v>
      </c>
      <c r="G1597" s="164">
        <v>0</v>
      </c>
      <c r="H1597" s="3">
        <v>21.767479999999999</v>
      </c>
      <c r="I1597" s="3">
        <v>211.43261999999999</v>
      </c>
      <c r="J1597" s="3">
        <v>174.49341000000001</v>
      </c>
      <c r="K1597" s="3">
        <v>245.15358000000001</v>
      </c>
      <c r="L1597" s="3">
        <v>424.24199999999996</v>
      </c>
      <c r="M1597" s="3">
        <v>283.86707999999999</v>
      </c>
      <c r="N1597" s="3">
        <v>143.77775999999997</v>
      </c>
      <c r="O1597" s="3">
        <v>127.86619999999999</v>
      </c>
      <c r="P1597" s="3">
        <v>241.30952999999997</v>
      </c>
      <c r="Q1597" s="3">
        <v>195.79958999999999</v>
      </c>
      <c r="R1597" s="3">
        <v>297.59030000000001</v>
      </c>
      <c r="S1597" s="3">
        <v>145.31475</v>
      </c>
      <c r="T1597" s="3">
        <v>21.159599999999998</v>
      </c>
      <c r="U1597" s="3">
        <v>2533.7738999999997</v>
      </c>
      <c r="V1597" s="163">
        <f ca="1">SUM(INDIRECT(Inputs!$C$11&amp;ROW()&amp;":"&amp;Inputs!$C$12&amp;ROW()))</f>
        <v>195.79958999999999</v>
      </c>
      <c r="W1597" s="163">
        <f ca="1">SUM(INDIRECT(Inputs!$C$13&amp;ROW()&amp;":"&amp;Inputs!$C$14&amp;ROW()))</f>
        <v>2069.7092499999999</v>
      </c>
      <c r="X1597" s="3" t="str">
        <f>IF(COUNTIFS(Lookups!$A:$A,C1597)=1,"Gross Sales","")</f>
        <v/>
      </c>
      <c r="Y1597" s="3" t="str">
        <f>IF(COUNTIFS(Lookups!$D:$D,C1597)=1,"Bar Sales","")</f>
        <v/>
      </c>
      <c r="Z1597" s="3" t="str">
        <f>IFERROR(VLOOKUP(C1597*1,Lookups!$D:$F,3,FALSE),"")</f>
        <v/>
      </c>
      <c r="AA1597" s="3" t="str">
        <f>IFERROR(VLOOKUP($C1597*1,Lookups!$H:$N,3,FALSE),"")</f>
        <v>Sales</v>
      </c>
      <c r="AB1597" s="3" t="str">
        <f>IFERROR(VLOOKUP($C1597*1,Lookups!$H:$N,4,FALSE),"")</f>
        <v>Lunch</v>
      </c>
      <c r="AC1597" s="3" t="str">
        <f>IFERROR(VLOOKUP($C1597*1,Lookups!$H:$N,5,FALSE),"")</f>
        <v>Other</v>
      </c>
      <c r="AD1597" s="3" t="str">
        <f>IFERROR(VLOOKUP($C1597*1,Lookups!$H:$N,6,FALSE),"")</f>
        <v>Bev</v>
      </c>
      <c r="AE1597" s="3" t="str">
        <f>IFERROR(VLOOKUP($C1597*1,Lookups!$H:$N,7,FALSE),"")</f>
        <v>Beer</v>
      </c>
      <c r="AF1597" s="3" t="str">
        <f>VLOOKUP(B1597*1,Stores!$A:$C,3,FALSE)</f>
        <v>DFG</v>
      </c>
    </row>
    <row r="1598" spans="1:32">
      <c r="A1598" s="3" t="s">
        <v>917</v>
      </c>
      <c r="B1598" s="3" t="s">
        <v>950</v>
      </c>
      <c r="C1598" s="3">
        <v>999256</v>
      </c>
      <c r="D1598" s="3" t="s">
        <v>918</v>
      </c>
      <c r="E1598" s="3" t="s">
        <v>653</v>
      </c>
      <c r="F1598" s="3">
        <v>2016</v>
      </c>
      <c r="G1598" s="164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40.25</v>
      </c>
      <c r="M1598" s="3">
        <v>131.04</v>
      </c>
      <c r="N1598" s="3">
        <v>167.27549999999999</v>
      </c>
      <c r="O1598" s="3">
        <v>99.364999999999995</v>
      </c>
      <c r="P1598" s="3">
        <v>110.922</v>
      </c>
      <c r="Q1598" s="3">
        <v>15.4</v>
      </c>
      <c r="R1598" s="3">
        <v>19.4285</v>
      </c>
      <c r="S1598" s="3">
        <v>59.993499999999997</v>
      </c>
      <c r="T1598" s="3">
        <v>0</v>
      </c>
      <c r="U1598" s="3">
        <v>643.67449999999997</v>
      </c>
      <c r="V1598" s="163">
        <f ca="1">SUM(INDIRECT(Inputs!$C$11&amp;ROW()&amp;":"&amp;Inputs!$C$12&amp;ROW()))</f>
        <v>15.4</v>
      </c>
      <c r="W1598" s="163">
        <f ca="1">SUM(INDIRECT(Inputs!$C$13&amp;ROW()&amp;":"&amp;Inputs!$C$14&amp;ROW()))</f>
        <v>564.25249999999994</v>
      </c>
      <c r="X1598" s="3" t="str">
        <f>IF(COUNTIFS(Lookups!$A:$A,C1598)=1,"Gross Sales","")</f>
        <v/>
      </c>
      <c r="Y1598" s="3" t="str">
        <f>IF(COUNTIFS(Lookups!$D:$D,C1598)=1,"Bar Sales","")</f>
        <v/>
      </c>
      <c r="Z1598" s="3" t="str">
        <f>IFERROR(VLOOKUP(C1598*1,Lookups!$D:$F,3,FALSE),"")</f>
        <v/>
      </c>
      <c r="AA1598" s="3" t="str">
        <f>IFERROR(VLOOKUP($C1598*1,Lookups!$H:$N,3,FALSE),"")</f>
        <v>Sales</v>
      </c>
      <c r="AB1598" s="3" t="str">
        <f>IFERROR(VLOOKUP($C1598*1,Lookups!$H:$N,4,FALSE),"")</f>
        <v>Lunch</v>
      </c>
      <c r="AC1598" s="3" t="str">
        <f>IFERROR(VLOOKUP($C1598*1,Lookups!$H:$N,5,FALSE),"")</f>
        <v>Other</v>
      </c>
      <c r="AD1598" s="3" t="str">
        <f>IFERROR(VLOOKUP($C1598*1,Lookups!$H:$N,6,FALSE),"")</f>
        <v>Bev</v>
      </c>
      <c r="AE1598" s="3" t="str">
        <f>IFERROR(VLOOKUP($C1598*1,Lookups!$H:$N,7,FALSE),"")</f>
        <v>Beer</v>
      </c>
      <c r="AF1598" s="3" t="str">
        <f>VLOOKUP(B1598*1,Stores!$A:$C,3,FALSE)</f>
        <v>DFG</v>
      </c>
    </row>
    <row r="1599" spans="1:32">
      <c r="A1599" s="3" t="s">
        <v>917</v>
      </c>
      <c r="B1599" s="3" t="s">
        <v>951</v>
      </c>
      <c r="C1599" s="3">
        <v>999256</v>
      </c>
      <c r="D1599" s="3" t="s">
        <v>918</v>
      </c>
      <c r="E1599" s="3" t="s">
        <v>653</v>
      </c>
      <c r="F1599" s="3">
        <v>2016</v>
      </c>
      <c r="G1599" s="164">
        <v>0</v>
      </c>
      <c r="H1599" s="3">
        <v>0</v>
      </c>
      <c r="I1599" s="3">
        <v>0</v>
      </c>
      <c r="J1599" s="3">
        <v>9.66</v>
      </c>
      <c r="K1599" s="3">
        <v>190.63800000000001</v>
      </c>
      <c r="L1599" s="3">
        <v>603.98799999999994</v>
      </c>
      <c r="M1599" s="3">
        <v>1102.9199999999998</v>
      </c>
      <c r="N1599" s="3">
        <v>1112.5205000000001</v>
      </c>
      <c r="O1599" s="3">
        <v>521.32500000000005</v>
      </c>
      <c r="P1599" s="3">
        <v>506.46399999999994</v>
      </c>
      <c r="Q1599" s="3">
        <v>762.8202399999999</v>
      </c>
      <c r="R1599" s="3">
        <v>254.01599999999999</v>
      </c>
      <c r="S1599" s="3">
        <v>59.64</v>
      </c>
      <c r="T1599" s="3">
        <v>0</v>
      </c>
      <c r="U1599" s="3">
        <v>5123.9917399999995</v>
      </c>
      <c r="V1599" s="163">
        <f ca="1">SUM(INDIRECT(Inputs!$C$11&amp;ROW()&amp;":"&amp;Inputs!$C$12&amp;ROW()))</f>
        <v>762.8202399999999</v>
      </c>
      <c r="W1599" s="163">
        <f ca="1">SUM(INDIRECT(Inputs!$C$13&amp;ROW()&amp;":"&amp;Inputs!$C$14&amp;ROW()))</f>
        <v>4810.3357399999995</v>
      </c>
      <c r="X1599" s="3" t="str">
        <f>IF(COUNTIFS(Lookups!$A:$A,C1599)=1,"Gross Sales","")</f>
        <v/>
      </c>
      <c r="Y1599" s="3" t="str">
        <f>IF(COUNTIFS(Lookups!$D:$D,C1599)=1,"Bar Sales","")</f>
        <v/>
      </c>
      <c r="Z1599" s="3" t="str">
        <f>IFERROR(VLOOKUP(C1599*1,Lookups!$D:$F,3,FALSE),"")</f>
        <v/>
      </c>
      <c r="AA1599" s="3" t="str">
        <f>IFERROR(VLOOKUP($C1599*1,Lookups!$H:$N,3,FALSE),"")</f>
        <v>Sales</v>
      </c>
      <c r="AB1599" s="3" t="str">
        <f>IFERROR(VLOOKUP($C1599*1,Lookups!$H:$N,4,FALSE),"")</f>
        <v>Lunch</v>
      </c>
      <c r="AC1599" s="3" t="str">
        <f>IFERROR(VLOOKUP($C1599*1,Lookups!$H:$N,5,FALSE),"")</f>
        <v>Other</v>
      </c>
      <c r="AD1599" s="3" t="str">
        <f>IFERROR(VLOOKUP($C1599*1,Lookups!$H:$N,6,FALSE),"")</f>
        <v>Bev</v>
      </c>
      <c r="AE1599" s="3" t="str">
        <f>IFERROR(VLOOKUP($C1599*1,Lookups!$H:$N,7,FALSE),"")</f>
        <v>Beer</v>
      </c>
      <c r="AF1599" s="3" t="str">
        <f>VLOOKUP(B1599*1,Stores!$A:$C,3,FALSE)</f>
        <v>DFG</v>
      </c>
    </row>
    <row r="1600" spans="1:32">
      <c r="A1600" s="3" t="s">
        <v>917</v>
      </c>
      <c r="B1600" s="3" t="s">
        <v>952</v>
      </c>
      <c r="C1600" s="3">
        <v>999256</v>
      </c>
      <c r="D1600" s="3" t="s">
        <v>918</v>
      </c>
      <c r="E1600" s="3" t="s">
        <v>653</v>
      </c>
      <c r="F1600" s="3">
        <v>2016</v>
      </c>
      <c r="G1600" s="164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53.707499999999996</v>
      </c>
      <c r="O1600" s="3">
        <v>71.522499999999994</v>
      </c>
      <c r="P1600" s="3">
        <v>53.707499999999996</v>
      </c>
      <c r="Q1600" s="3">
        <v>47.407499999999999</v>
      </c>
      <c r="R1600" s="3">
        <v>45.92</v>
      </c>
      <c r="S1600" s="3">
        <v>0</v>
      </c>
      <c r="T1600" s="3">
        <v>0</v>
      </c>
      <c r="U1600" s="3">
        <v>272.26499999999999</v>
      </c>
      <c r="V1600" s="163">
        <f ca="1">SUM(INDIRECT(Inputs!$C$11&amp;ROW()&amp;":"&amp;Inputs!$C$12&amp;ROW()))</f>
        <v>47.407499999999999</v>
      </c>
      <c r="W1600" s="163">
        <f ca="1">SUM(INDIRECT(Inputs!$C$13&amp;ROW()&amp;":"&amp;Inputs!$C$14&amp;ROW()))</f>
        <v>226.345</v>
      </c>
      <c r="X1600" s="3" t="str">
        <f>IF(COUNTIFS(Lookups!$A:$A,C1600)=1,"Gross Sales","")</f>
        <v/>
      </c>
      <c r="Y1600" s="3" t="str">
        <f>IF(COUNTIFS(Lookups!$D:$D,C1600)=1,"Bar Sales","")</f>
        <v/>
      </c>
      <c r="Z1600" s="3" t="str">
        <f>IFERROR(VLOOKUP(C1600*1,Lookups!$D:$F,3,FALSE),"")</f>
        <v/>
      </c>
      <c r="AA1600" s="3" t="str">
        <f>IFERROR(VLOOKUP($C1600*1,Lookups!$H:$N,3,FALSE),"")</f>
        <v>Sales</v>
      </c>
      <c r="AB1600" s="3" t="str">
        <f>IFERROR(VLOOKUP($C1600*1,Lookups!$H:$N,4,FALSE),"")</f>
        <v>Lunch</v>
      </c>
      <c r="AC1600" s="3" t="str">
        <f>IFERROR(VLOOKUP($C1600*1,Lookups!$H:$N,5,FALSE),"")</f>
        <v>Other</v>
      </c>
      <c r="AD1600" s="3" t="str">
        <f>IFERROR(VLOOKUP($C1600*1,Lookups!$H:$N,6,FALSE),"")</f>
        <v>Bev</v>
      </c>
      <c r="AE1600" s="3" t="str">
        <f>IFERROR(VLOOKUP($C1600*1,Lookups!$H:$N,7,FALSE),"")</f>
        <v>Beer</v>
      </c>
      <c r="AF1600" s="3" t="str">
        <f>VLOOKUP(B1600*1,Stores!$A:$C,3,FALSE)</f>
        <v>DFG</v>
      </c>
    </row>
    <row r="1601" spans="1:32">
      <c r="A1601" s="3" t="s">
        <v>917</v>
      </c>
      <c r="B1601" s="3" t="s">
        <v>953</v>
      </c>
      <c r="C1601" s="3">
        <v>999256</v>
      </c>
      <c r="D1601" s="3" t="s">
        <v>918</v>
      </c>
      <c r="E1601" s="3" t="s">
        <v>653</v>
      </c>
      <c r="F1601" s="3">
        <v>2016</v>
      </c>
      <c r="G1601" s="164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29.074499999999997</v>
      </c>
      <c r="T1601" s="3">
        <v>0</v>
      </c>
      <c r="U1601" s="3">
        <v>29.074499999999997</v>
      </c>
      <c r="V1601" s="163">
        <f ca="1">SUM(INDIRECT(Inputs!$C$11&amp;ROW()&amp;":"&amp;Inputs!$C$12&amp;ROW()))</f>
        <v>0</v>
      </c>
      <c r="W1601" s="163">
        <f ca="1">SUM(INDIRECT(Inputs!$C$13&amp;ROW()&amp;":"&amp;Inputs!$C$14&amp;ROW()))</f>
        <v>0</v>
      </c>
      <c r="X1601" s="3" t="str">
        <f>IF(COUNTIFS(Lookups!$A:$A,C1601)=1,"Gross Sales","")</f>
        <v/>
      </c>
      <c r="Y1601" s="3" t="str">
        <f>IF(COUNTIFS(Lookups!$D:$D,C1601)=1,"Bar Sales","")</f>
        <v/>
      </c>
      <c r="Z1601" s="3" t="str">
        <f>IFERROR(VLOOKUP(C1601*1,Lookups!$D:$F,3,FALSE),"")</f>
        <v/>
      </c>
      <c r="AA1601" s="3" t="str">
        <f>IFERROR(VLOOKUP($C1601*1,Lookups!$H:$N,3,FALSE),"")</f>
        <v>Sales</v>
      </c>
      <c r="AB1601" s="3" t="str">
        <f>IFERROR(VLOOKUP($C1601*1,Lookups!$H:$N,4,FALSE),"")</f>
        <v>Lunch</v>
      </c>
      <c r="AC1601" s="3" t="str">
        <f>IFERROR(VLOOKUP($C1601*1,Lookups!$H:$N,5,FALSE),"")</f>
        <v>Other</v>
      </c>
      <c r="AD1601" s="3" t="str">
        <f>IFERROR(VLOOKUP($C1601*1,Lookups!$H:$N,6,FALSE),"")</f>
        <v>Bev</v>
      </c>
      <c r="AE1601" s="3" t="str">
        <f>IFERROR(VLOOKUP($C1601*1,Lookups!$H:$N,7,FALSE),"")</f>
        <v>Beer</v>
      </c>
      <c r="AF1601" s="3" t="str">
        <f>VLOOKUP(B1601*1,Stores!$A:$C,3,FALSE)</f>
        <v>DFG</v>
      </c>
    </row>
    <row r="1602" spans="1:32">
      <c r="A1602" s="3" t="s">
        <v>917</v>
      </c>
      <c r="B1602" s="3" t="s">
        <v>954</v>
      </c>
      <c r="C1602" s="3">
        <v>999256</v>
      </c>
      <c r="D1602" s="3" t="s">
        <v>918</v>
      </c>
      <c r="E1602" s="3" t="s">
        <v>653</v>
      </c>
      <c r="F1602" s="3">
        <v>2016</v>
      </c>
      <c r="G1602" s="164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11.465999999999999</v>
      </c>
      <c r="T1602" s="3">
        <v>0</v>
      </c>
      <c r="U1602" s="3">
        <v>11.465999999999999</v>
      </c>
      <c r="V1602" s="163">
        <f ca="1">SUM(INDIRECT(Inputs!$C$11&amp;ROW()&amp;":"&amp;Inputs!$C$12&amp;ROW()))</f>
        <v>0</v>
      </c>
      <c r="W1602" s="163">
        <f ca="1">SUM(INDIRECT(Inputs!$C$13&amp;ROW()&amp;":"&amp;Inputs!$C$14&amp;ROW()))</f>
        <v>0</v>
      </c>
      <c r="X1602" s="3" t="str">
        <f>IF(COUNTIFS(Lookups!$A:$A,C1602)=1,"Gross Sales","")</f>
        <v/>
      </c>
      <c r="Y1602" s="3" t="str">
        <f>IF(COUNTIFS(Lookups!$D:$D,C1602)=1,"Bar Sales","")</f>
        <v/>
      </c>
      <c r="Z1602" s="3" t="str">
        <f>IFERROR(VLOOKUP(C1602*1,Lookups!$D:$F,3,FALSE),"")</f>
        <v/>
      </c>
      <c r="AA1602" s="3" t="str">
        <f>IFERROR(VLOOKUP($C1602*1,Lookups!$H:$N,3,FALSE),"")</f>
        <v>Sales</v>
      </c>
      <c r="AB1602" s="3" t="str">
        <f>IFERROR(VLOOKUP($C1602*1,Lookups!$H:$N,4,FALSE),"")</f>
        <v>Lunch</v>
      </c>
      <c r="AC1602" s="3" t="str">
        <f>IFERROR(VLOOKUP($C1602*1,Lookups!$H:$N,5,FALSE),"")</f>
        <v>Other</v>
      </c>
      <c r="AD1602" s="3" t="str">
        <f>IFERROR(VLOOKUP($C1602*1,Lookups!$H:$N,6,FALSE),"")</f>
        <v>Bev</v>
      </c>
      <c r="AE1602" s="3" t="str">
        <f>IFERROR(VLOOKUP($C1602*1,Lookups!$H:$N,7,FALSE),"")</f>
        <v>Beer</v>
      </c>
      <c r="AF1602" s="3" t="str">
        <f>VLOOKUP(B1602*1,Stores!$A:$C,3,FALSE)</f>
        <v>DFG</v>
      </c>
    </row>
    <row r="1603" spans="1:32">
      <c r="A1603" s="3" t="s">
        <v>917</v>
      </c>
      <c r="B1603" s="3" t="s">
        <v>920</v>
      </c>
      <c r="C1603" s="3">
        <v>999257</v>
      </c>
      <c r="D1603" s="3" t="s">
        <v>918</v>
      </c>
      <c r="E1603" s="3" t="s">
        <v>657</v>
      </c>
      <c r="F1603" s="3">
        <v>2016</v>
      </c>
      <c r="G1603" s="164">
        <v>0</v>
      </c>
      <c r="H1603" s="3">
        <v>42.478590000000004</v>
      </c>
      <c r="I1603" s="3">
        <v>193.99086</v>
      </c>
      <c r="J1603" s="3">
        <v>80.258920000000003</v>
      </c>
      <c r="K1603" s="3">
        <v>180.54021999999998</v>
      </c>
      <c r="L1603" s="3">
        <v>136.31946999999997</v>
      </c>
      <c r="M1603" s="3">
        <v>195.54381000000001</v>
      </c>
      <c r="N1603" s="3">
        <v>52.727639999999994</v>
      </c>
      <c r="O1603" s="3">
        <v>34.971299999999999</v>
      </c>
      <c r="P1603" s="3">
        <v>36.400279999999995</v>
      </c>
      <c r="Q1603" s="3">
        <v>118.5184</v>
      </c>
      <c r="R1603" s="3">
        <v>218.29836</v>
      </c>
      <c r="S1603" s="3">
        <v>75.325039999999987</v>
      </c>
      <c r="T1603" s="3">
        <v>97.708449999999999</v>
      </c>
      <c r="U1603" s="3">
        <v>1463.08134</v>
      </c>
      <c r="V1603" s="163">
        <f ca="1">SUM(INDIRECT(Inputs!$C$11&amp;ROW()&amp;":"&amp;Inputs!$C$12&amp;ROW()))</f>
        <v>118.5184</v>
      </c>
      <c r="W1603" s="163">
        <f ca="1">SUM(INDIRECT(Inputs!$C$13&amp;ROW()&amp;":"&amp;Inputs!$C$14&amp;ROW()))</f>
        <v>1071.7494899999999</v>
      </c>
      <c r="X1603" s="3" t="str">
        <f>IF(COUNTIFS(Lookups!$A:$A,C1603)=1,"Gross Sales","")</f>
        <v/>
      </c>
      <c r="Y1603" s="3" t="str">
        <f>IF(COUNTIFS(Lookups!$D:$D,C1603)=1,"Bar Sales","")</f>
        <v/>
      </c>
      <c r="Z1603" s="3" t="str">
        <f>IFERROR(VLOOKUP(C1603*1,Lookups!$D:$F,3,FALSE),"")</f>
        <v/>
      </c>
      <c r="AA1603" s="3" t="str">
        <f>IFERROR(VLOOKUP($C1603*1,Lookups!$H:$N,3,FALSE),"")</f>
        <v>Sales</v>
      </c>
      <c r="AB1603" s="3" t="str">
        <f>IFERROR(VLOOKUP($C1603*1,Lookups!$H:$N,4,FALSE),"")</f>
        <v>Dinner</v>
      </c>
      <c r="AC1603" s="3" t="str">
        <f>IFERROR(VLOOKUP($C1603*1,Lookups!$H:$N,5,FALSE),"")</f>
        <v>Other</v>
      </c>
      <c r="AD1603" s="3" t="str">
        <f>IFERROR(VLOOKUP($C1603*1,Lookups!$H:$N,6,FALSE),"")</f>
        <v>Bev</v>
      </c>
      <c r="AE1603" s="3" t="str">
        <f>IFERROR(VLOOKUP($C1603*1,Lookups!$H:$N,7,FALSE),"")</f>
        <v>Beer</v>
      </c>
      <c r="AF1603" s="3" t="str">
        <f>VLOOKUP(B1603*1,Stores!$A:$C,3,FALSE)</f>
        <v>DFDE</v>
      </c>
    </row>
    <row r="1604" spans="1:32">
      <c r="A1604" s="3" t="s">
        <v>917</v>
      </c>
      <c r="B1604" s="3" t="s">
        <v>921</v>
      </c>
      <c r="C1604" s="3">
        <v>999257</v>
      </c>
      <c r="D1604" s="3" t="s">
        <v>918</v>
      </c>
      <c r="E1604" s="3" t="s">
        <v>657</v>
      </c>
      <c r="F1604" s="3">
        <v>2016</v>
      </c>
      <c r="G1604" s="164">
        <v>0</v>
      </c>
      <c r="H1604" s="3">
        <v>3.4439999999999991</v>
      </c>
      <c r="I1604" s="3">
        <v>6.5519999999999987</v>
      </c>
      <c r="J1604" s="3">
        <v>64.118249999999989</v>
      </c>
      <c r="K1604" s="3">
        <v>6.4399999999999995</v>
      </c>
      <c r="L1604" s="3">
        <v>71.253</v>
      </c>
      <c r="M1604" s="3">
        <v>171.42768999999998</v>
      </c>
      <c r="N1604" s="3">
        <v>183.27434999999994</v>
      </c>
      <c r="O1604" s="3">
        <v>260.22430000000003</v>
      </c>
      <c r="P1604" s="3">
        <v>646.97849999999994</v>
      </c>
      <c r="Q1604" s="3">
        <v>731.59729999999979</v>
      </c>
      <c r="R1604" s="3">
        <v>27.824999999999996</v>
      </c>
      <c r="S1604" s="3">
        <v>6.4609999999999994</v>
      </c>
      <c r="T1604" s="3">
        <v>0</v>
      </c>
      <c r="U1604" s="3">
        <v>2179.595389999999</v>
      </c>
      <c r="V1604" s="163">
        <f ca="1">SUM(INDIRECT(Inputs!$C$11&amp;ROW()&amp;":"&amp;Inputs!$C$12&amp;ROW()))</f>
        <v>731.59729999999979</v>
      </c>
      <c r="W1604" s="163">
        <f ca="1">SUM(INDIRECT(Inputs!$C$13&amp;ROW()&amp;":"&amp;Inputs!$C$14&amp;ROW()))</f>
        <v>2145.3093899999994</v>
      </c>
      <c r="X1604" s="3" t="str">
        <f>IF(COUNTIFS(Lookups!$A:$A,C1604)=1,"Gross Sales","")</f>
        <v/>
      </c>
      <c r="Y1604" s="3" t="str">
        <f>IF(COUNTIFS(Lookups!$D:$D,C1604)=1,"Bar Sales","")</f>
        <v/>
      </c>
      <c r="Z1604" s="3" t="str">
        <f>IFERROR(VLOOKUP(C1604*1,Lookups!$D:$F,3,FALSE),"")</f>
        <v/>
      </c>
      <c r="AA1604" s="3" t="str">
        <f>IFERROR(VLOOKUP($C1604*1,Lookups!$H:$N,3,FALSE),"")</f>
        <v>Sales</v>
      </c>
      <c r="AB1604" s="3" t="str">
        <f>IFERROR(VLOOKUP($C1604*1,Lookups!$H:$N,4,FALSE),"")</f>
        <v>Dinner</v>
      </c>
      <c r="AC1604" s="3" t="str">
        <f>IFERROR(VLOOKUP($C1604*1,Lookups!$H:$N,5,FALSE),"")</f>
        <v>Other</v>
      </c>
      <c r="AD1604" s="3" t="str">
        <f>IFERROR(VLOOKUP($C1604*1,Lookups!$H:$N,6,FALSE),"")</f>
        <v>Bev</v>
      </c>
      <c r="AE1604" s="3" t="str">
        <f>IFERROR(VLOOKUP($C1604*1,Lookups!$H:$N,7,FALSE),"")</f>
        <v>Beer</v>
      </c>
      <c r="AF1604" s="3" t="str">
        <f>VLOOKUP(B1604*1,Stores!$A:$C,3,FALSE)</f>
        <v>DFDE</v>
      </c>
    </row>
    <row r="1605" spans="1:32">
      <c r="A1605" s="3" t="s">
        <v>917</v>
      </c>
      <c r="B1605" s="3" t="s">
        <v>924</v>
      </c>
      <c r="C1605" s="3">
        <v>999257</v>
      </c>
      <c r="D1605" s="3" t="s">
        <v>918</v>
      </c>
      <c r="E1605" s="3" t="s">
        <v>657</v>
      </c>
      <c r="F1605" s="3">
        <v>2016</v>
      </c>
      <c r="G1605" s="164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528.60023999999987</v>
      </c>
      <c r="R1605" s="3">
        <v>1279.05134</v>
      </c>
      <c r="S1605" s="3">
        <v>560.79701999999997</v>
      </c>
      <c r="T1605" s="3">
        <v>82.46083999999999</v>
      </c>
      <c r="U1605" s="3">
        <v>2450.9094399999999</v>
      </c>
      <c r="V1605" s="163">
        <f ca="1">SUM(INDIRECT(Inputs!$C$11&amp;ROW()&amp;":"&amp;Inputs!$C$12&amp;ROW()))</f>
        <v>528.60023999999987</v>
      </c>
      <c r="W1605" s="163">
        <f ca="1">SUM(INDIRECT(Inputs!$C$13&amp;ROW()&amp;":"&amp;Inputs!$C$14&amp;ROW()))</f>
        <v>528.60023999999987</v>
      </c>
      <c r="X1605" s="3" t="str">
        <f>IF(COUNTIFS(Lookups!$A:$A,C1605)=1,"Gross Sales","")</f>
        <v/>
      </c>
      <c r="Y1605" s="3" t="str">
        <f>IF(COUNTIFS(Lookups!$D:$D,C1605)=1,"Bar Sales","")</f>
        <v/>
      </c>
      <c r="Z1605" s="3" t="str">
        <f>IFERROR(VLOOKUP(C1605*1,Lookups!$D:$F,3,FALSE),"")</f>
        <v/>
      </c>
      <c r="AA1605" s="3" t="str">
        <f>IFERROR(VLOOKUP($C1605*1,Lookups!$H:$N,3,FALSE),"")</f>
        <v>Sales</v>
      </c>
      <c r="AB1605" s="3" t="str">
        <f>IFERROR(VLOOKUP($C1605*1,Lookups!$H:$N,4,FALSE),"")</f>
        <v>Dinner</v>
      </c>
      <c r="AC1605" s="3" t="str">
        <f>IFERROR(VLOOKUP($C1605*1,Lookups!$H:$N,5,FALSE),"")</f>
        <v>Other</v>
      </c>
      <c r="AD1605" s="3" t="str">
        <f>IFERROR(VLOOKUP($C1605*1,Lookups!$H:$N,6,FALSE),"")</f>
        <v>Bev</v>
      </c>
      <c r="AE1605" s="3" t="str">
        <f>IFERROR(VLOOKUP($C1605*1,Lookups!$H:$N,7,FALSE),"")</f>
        <v>Beer</v>
      </c>
      <c r="AF1605" s="3" t="str">
        <f>VLOOKUP(B1605*1,Stores!$A:$C,3,FALSE)</f>
        <v>DFDE</v>
      </c>
    </row>
    <row r="1606" spans="1:32">
      <c r="A1606" s="3" t="s">
        <v>917</v>
      </c>
      <c r="B1606" s="3" t="s">
        <v>925</v>
      </c>
      <c r="C1606" s="3">
        <v>999257</v>
      </c>
      <c r="D1606" s="3" t="s">
        <v>918</v>
      </c>
      <c r="E1606" s="3" t="s">
        <v>657</v>
      </c>
      <c r="F1606" s="3">
        <v>2016</v>
      </c>
      <c r="G1606" s="164">
        <v>0</v>
      </c>
      <c r="H1606" s="3">
        <v>10.584</v>
      </c>
      <c r="I1606" s="3">
        <v>53.48</v>
      </c>
      <c r="J1606" s="3">
        <v>49.493500000000004</v>
      </c>
      <c r="K1606" s="3">
        <v>45.045000000000002</v>
      </c>
      <c r="L1606" s="3">
        <v>41.250999999999998</v>
      </c>
      <c r="M1606" s="3">
        <v>73.563000000000002</v>
      </c>
      <c r="N1606" s="3">
        <v>0</v>
      </c>
      <c r="O1606" s="3">
        <v>8.6449999999999996</v>
      </c>
      <c r="P1606" s="3">
        <v>0</v>
      </c>
      <c r="Q1606" s="3">
        <v>3.92</v>
      </c>
      <c r="R1606" s="3">
        <v>50.935499999999998</v>
      </c>
      <c r="S1606" s="3">
        <v>41.44</v>
      </c>
      <c r="T1606" s="3">
        <v>56.741999999999997</v>
      </c>
      <c r="U1606" s="3">
        <v>435.09900000000005</v>
      </c>
      <c r="V1606" s="163">
        <f ca="1">SUM(INDIRECT(Inputs!$C$11&amp;ROW()&amp;":"&amp;Inputs!$C$12&amp;ROW()))</f>
        <v>3.92</v>
      </c>
      <c r="W1606" s="163">
        <f ca="1">SUM(INDIRECT(Inputs!$C$13&amp;ROW()&amp;":"&amp;Inputs!$C$14&amp;ROW()))</f>
        <v>285.98150000000004</v>
      </c>
      <c r="X1606" s="3" t="str">
        <f>IF(COUNTIFS(Lookups!$A:$A,C1606)=1,"Gross Sales","")</f>
        <v/>
      </c>
      <c r="Y1606" s="3" t="str">
        <f>IF(COUNTIFS(Lookups!$D:$D,C1606)=1,"Bar Sales","")</f>
        <v/>
      </c>
      <c r="Z1606" s="3" t="str">
        <f>IFERROR(VLOOKUP(C1606*1,Lookups!$D:$F,3,FALSE),"")</f>
        <v/>
      </c>
      <c r="AA1606" s="3" t="str">
        <f>IFERROR(VLOOKUP($C1606*1,Lookups!$H:$N,3,FALSE),"")</f>
        <v>Sales</v>
      </c>
      <c r="AB1606" s="3" t="str">
        <f>IFERROR(VLOOKUP($C1606*1,Lookups!$H:$N,4,FALSE),"")</f>
        <v>Dinner</v>
      </c>
      <c r="AC1606" s="3" t="str">
        <f>IFERROR(VLOOKUP($C1606*1,Lookups!$H:$N,5,FALSE),"")</f>
        <v>Other</v>
      </c>
      <c r="AD1606" s="3" t="str">
        <f>IFERROR(VLOOKUP($C1606*1,Lookups!$H:$N,6,FALSE),"")</f>
        <v>Bev</v>
      </c>
      <c r="AE1606" s="3" t="str">
        <f>IFERROR(VLOOKUP($C1606*1,Lookups!$H:$N,7,FALSE),"")</f>
        <v>Beer</v>
      </c>
      <c r="AF1606" s="3" t="str">
        <f>VLOOKUP(B1606*1,Stores!$A:$C,3,FALSE)</f>
        <v>DFDE</v>
      </c>
    </row>
    <row r="1607" spans="1:32">
      <c r="A1607" s="3" t="s">
        <v>917</v>
      </c>
      <c r="B1607" s="3" t="s">
        <v>926</v>
      </c>
      <c r="C1607" s="3">
        <v>999257</v>
      </c>
      <c r="D1607" s="3" t="s">
        <v>918</v>
      </c>
      <c r="E1607" s="3" t="s">
        <v>657</v>
      </c>
      <c r="F1607" s="3">
        <v>2016</v>
      </c>
      <c r="G1607" s="164">
        <v>0</v>
      </c>
      <c r="H1607" s="3">
        <v>0</v>
      </c>
      <c r="I1607" s="3">
        <v>30.915499999999994</v>
      </c>
      <c r="J1607" s="3">
        <v>43.805999999999997</v>
      </c>
      <c r="K1607" s="3">
        <v>82.466999999999999</v>
      </c>
      <c r="L1607" s="3">
        <v>763.76300000000003</v>
      </c>
      <c r="M1607" s="3">
        <v>1491.07</v>
      </c>
      <c r="N1607" s="3">
        <v>1380.33</v>
      </c>
      <c r="O1607" s="3">
        <v>822.15</v>
      </c>
      <c r="P1607" s="3">
        <v>1220.8833</v>
      </c>
      <c r="Q1607" s="3">
        <v>1189.335</v>
      </c>
      <c r="R1607" s="3">
        <v>189.41999999999996</v>
      </c>
      <c r="S1607" s="3">
        <v>78.567999999999984</v>
      </c>
      <c r="T1607" s="3">
        <v>55.663999999999994</v>
      </c>
      <c r="U1607" s="3">
        <v>7348.3717999999999</v>
      </c>
      <c r="V1607" s="163">
        <f ca="1">SUM(INDIRECT(Inputs!$C$11&amp;ROW()&amp;":"&amp;Inputs!$C$12&amp;ROW()))</f>
        <v>1189.335</v>
      </c>
      <c r="W1607" s="163">
        <f ca="1">SUM(INDIRECT(Inputs!$C$13&amp;ROW()&amp;":"&amp;Inputs!$C$14&amp;ROW()))</f>
        <v>7024.7197999999999</v>
      </c>
      <c r="X1607" s="3" t="str">
        <f>IF(COUNTIFS(Lookups!$A:$A,C1607)=1,"Gross Sales","")</f>
        <v/>
      </c>
      <c r="Y1607" s="3" t="str">
        <f>IF(COUNTIFS(Lookups!$D:$D,C1607)=1,"Bar Sales","")</f>
        <v/>
      </c>
      <c r="Z1607" s="3" t="str">
        <f>IFERROR(VLOOKUP(C1607*1,Lookups!$D:$F,3,FALSE),"")</f>
        <v/>
      </c>
      <c r="AA1607" s="3" t="str">
        <f>IFERROR(VLOOKUP($C1607*1,Lookups!$H:$N,3,FALSE),"")</f>
        <v>Sales</v>
      </c>
      <c r="AB1607" s="3" t="str">
        <f>IFERROR(VLOOKUP($C1607*1,Lookups!$H:$N,4,FALSE),"")</f>
        <v>Dinner</v>
      </c>
      <c r="AC1607" s="3" t="str">
        <f>IFERROR(VLOOKUP($C1607*1,Lookups!$H:$N,5,FALSE),"")</f>
        <v>Other</v>
      </c>
      <c r="AD1607" s="3" t="str">
        <f>IFERROR(VLOOKUP($C1607*1,Lookups!$H:$N,6,FALSE),"")</f>
        <v>Bev</v>
      </c>
      <c r="AE1607" s="3" t="str">
        <f>IFERROR(VLOOKUP($C1607*1,Lookups!$H:$N,7,FALSE),"")</f>
        <v>Beer</v>
      </c>
      <c r="AF1607" s="3" t="str">
        <f>VLOOKUP(B1607*1,Stores!$A:$C,3,FALSE)</f>
        <v>DFDE</v>
      </c>
    </row>
    <row r="1608" spans="1:32">
      <c r="A1608" s="3" t="s">
        <v>917</v>
      </c>
      <c r="B1608" s="3" t="s">
        <v>927</v>
      </c>
      <c r="C1608" s="3">
        <v>999257</v>
      </c>
      <c r="D1608" s="3" t="s">
        <v>918</v>
      </c>
      <c r="E1608" s="3" t="s">
        <v>657</v>
      </c>
      <c r="F1608" s="3">
        <v>2016</v>
      </c>
      <c r="G1608" s="164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426.09874999999994</v>
      </c>
      <c r="M1608" s="3">
        <v>907.15625</v>
      </c>
      <c r="N1608" s="3">
        <v>1306.6574499999999</v>
      </c>
      <c r="O1608" s="3">
        <v>2068.3670000000002</v>
      </c>
      <c r="P1608" s="3">
        <v>1030.4244999999999</v>
      </c>
      <c r="Q1608" s="3">
        <v>602.33249999999987</v>
      </c>
      <c r="R1608" s="3">
        <v>130.75125</v>
      </c>
      <c r="S1608" s="3">
        <v>0</v>
      </c>
      <c r="T1608" s="3">
        <v>0</v>
      </c>
      <c r="U1608" s="3">
        <v>6471.7876999999999</v>
      </c>
      <c r="V1608" s="163">
        <f ca="1">SUM(INDIRECT(Inputs!$C$11&amp;ROW()&amp;":"&amp;Inputs!$C$12&amp;ROW()))</f>
        <v>602.33249999999987</v>
      </c>
      <c r="W1608" s="163">
        <f ca="1">SUM(INDIRECT(Inputs!$C$13&amp;ROW()&amp;":"&amp;Inputs!$C$14&amp;ROW()))</f>
        <v>6341.0364499999996</v>
      </c>
      <c r="X1608" s="3" t="str">
        <f>IF(COUNTIFS(Lookups!$A:$A,C1608)=1,"Gross Sales","")</f>
        <v/>
      </c>
      <c r="Y1608" s="3" t="str">
        <f>IF(COUNTIFS(Lookups!$D:$D,C1608)=1,"Bar Sales","")</f>
        <v/>
      </c>
      <c r="Z1608" s="3" t="str">
        <f>IFERROR(VLOOKUP(C1608*1,Lookups!$D:$F,3,FALSE),"")</f>
        <v/>
      </c>
      <c r="AA1608" s="3" t="str">
        <f>IFERROR(VLOOKUP($C1608*1,Lookups!$H:$N,3,FALSE),"")</f>
        <v>Sales</v>
      </c>
      <c r="AB1608" s="3" t="str">
        <f>IFERROR(VLOOKUP($C1608*1,Lookups!$H:$N,4,FALSE),"")</f>
        <v>Dinner</v>
      </c>
      <c r="AC1608" s="3" t="str">
        <f>IFERROR(VLOOKUP($C1608*1,Lookups!$H:$N,5,FALSE),"")</f>
        <v>Other</v>
      </c>
      <c r="AD1608" s="3" t="str">
        <f>IFERROR(VLOOKUP($C1608*1,Lookups!$H:$N,6,FALSE),"")</f>
        <v>Bev</v>
      </c>
      <c r="AE1608" s="3" t="str">
        <f>IFERROR(VLOOKUP($C1608*1,Lookups!$H:$N,7,FALSE),"")</f>
        <v>Beer</v>
      </c>
      <c r="AF1608" s="3" t="str">
        <f>VLOOKUP(B1608*1,Stores!$A:$C,3,FALSE)</f>
        <v>DFDE</v>
      </c>
    </row>
    <row r="1609" spans="1:32">
      <c r="A1609" s="3" t="s">
        <v>917</v>
      </c>
      <c r="B1609" s="3" t="s">
        <v>928</v>
      </c>
      <c r="C1609" s="3">
        <v>999257</v>
      </c>
      <c r="D1609" s="3" t="s">
        <v>918</v>
      </c>
      <c r="E1609" s="3" t="s">
        <v>657</v>
      </c>
      <c r="F1609" s="3">
        <v>2016</v>
      </c>
      <c r="G1609" s="164">
        <v>0</v>
      </c>
      <c r="H1609" s="3">
        <v>72.812250000000006</v>
      </c>
      <c r="I1609" s="3">
        <v>97.028679999999994</v>
      </c>
      <c r="J1609" s="3">
        <v>96.38524000000001</v>
      </c>
      <c r="K1609" s="3">
        <v>102.00959999999999</v>
      </c>
      <c r="L1609" s="3">
        <v>122.90040000000002</v>
      </c>
      <c r="M1609" s="3">
        <v>112.78085</v>
      </c>
      <c r="N1609" s="3">
        <v>47.188679999999998</v>
      </c>
      <c r="O1609" s="3">
        <v>33.635069999999999</v>
      </c>
      <c r="P1609" s="3">
        <v>44.029439999999994</v>
      </c>
      <c r="Q1609" s="3">
        <v>66.704399999999993</v>
      </c>
      <c r="R1609" s="3">
        <v>90.368459999999985</v>
      </c>
      <c r="S1609" s="3">
        <v>83.895839999999993</v>
      </c>
      <c r="T1609" s="3">
        <v>6.9591200000000004</v>
      </c>
      <c r="U1609" s="3">
        <v>976.69803000000002</v>
      </c>
      <c r="V1609" s="163">
        <f ca="1">SUM(INDIRECT(Inputs!$C$11&amp;ROW()&amp;":"&amp;Inputs!$C$12&amp;ROW()))</f>
        <v>66.704399999999993</v>
      </c>
      <c r="W1609" s="163">
        <f ca="1">SUM(INDIRECT(Inputs!$C$13&amp;ROW()&amp;":"&amp;Inputs!$C$14&amp;ROW()))</f>
        <v>795.47460999999998</v>
      </c>
      <c r="X1609" s="3" t="str">
        <f>IF(COUNTIFS(Lookups!$A:$A,C1609)=1,"Gross Sales","")</f>
        <v/>
      </c>
      <c r="Y1609" s="3" t="str">
        <f>IF(COUNTIFS(Lookups!$D:$D,C1609)=1,"Bar Sales","")</f>
        <v/>
      </c>
      <c r="Z1609" s="3" t="str">
        <f>IFERROR(VLOOKUP(C1609*1,Lookups!$D:$F,3,FALSE),"")</f>
        <v/>
      </c>
      <c r="AA1609" s="3" t="str">
        <f>IFERROR(VLOOKUP($C1609*1,Lookups!$H:$N,3,FALSE),"")</f>
        <v>Sales</v>
      </c>
      <c r="AB1609" s="3" t="str">
        <f>IFERROR(VLOOKUP($C1609*1,Lookups!$H:$N,4,FALSE),"")</f>
        <v>Dinner</v>
      </c>
      <c r="AC1609" s="3" t="str">
        <f>IFERROR(VLOOKUP($C1609*1,Lookups!$H:$N,5,FALSE),"")</f>
        <v>Other</v>
      </c>
      <c r="AD1609" s="3" t="str">
        <f>IFERROR(VLOOKUP($C1609*1,Lookups!$H:$N,6,FALSE),"")</f>
        <v>Bev</v>
      </c>
      <c r="AE1609" s="3" t="str">
        <f>IFERROR(VLOOKUP($C1609*1,Lookups!$H:$N,7,FALSE),"")</f>
        <v>Beer</v>
      </c>
      <c r="AF1609" s="3" t="str">
        <f>VLOOKUP(B1609*1,Stores!$A:$C,3,FALSE)</f>
        <v>DFDE</v>
      </c>
    </row>
    <row r="1610" spans="1:32">
      <c r="A1610" s="3" t="s">
        <v>917</v>
      </c>
      <c r="B1610" s="3" t="s">
        <v>929</v>
      </c>
      <c r="C1610" s="3">
        <v>999257</v>
      </c>
      <c r="D1610" s="3" t="s">
        <v>918</v>
      </c>
      <c r="E1610" s="3" t="s">
        <v>657</v>
      </c>
      <c r="F1610" s="3">
        <v>2016</v>
      </c>
      <c r="G1610" s="164">
        <v>0</v>
      </c>
      <c r="H1610" s="3">
        <v>5.879999999999999</v>
      </c>
      <c r="I1610" s="3">
        <v>4.2629999999999999</v>
      </c>
      <c r="J1610" s="3">
        <v>0</v>
      </c>
      <c r="K1610" s="3">
        <v>0</v>
      </c>
      <c r="L1610" s="3">
        <v>0</v>
      </c>
      <c r="M1610" s="3">
        <v>91.09617999999999</v>
      </c>
      <c r="N1610" s="3">
        <v>118.27199999999998</v>
      </c>
      <c r="O1610" s="3">
        <v>86.288999999999973</v>
      </c>
      <c r="P1610" s="3">
        <v>157.74149999999997</v>
      </c>
      <c r="Q1610" s="3">
        <v>79.908500000000004</v>
      </c>
      <c r="R1610" s="3">
        <v>0</v>
      </c>
      <c r="S1610" s="3">
        <v>0</v>
      </c>
      <c r="T1610" s="3">
        <v>18.143999999999998</v>
      </c>
      <c r="U1610" s="3">
        <v>561.59417999999994</v>
      </c>
      <c r="V1610" s="163">
        <f ca="1">SUM(INDIRECT(Inputs!$C$11&amp;ROW()&amp;":"&amp;Inputs!$C$12&amp;ROW()))</f>
        <v>79.908500000000004</v>
      </c>
      <c r="W1610" s="163">
        <f ca="1">SUM(INDIRECT(Inputs!$C$13&amp;ROW()&amp;":"&amp;Inputs!$C$14&amp;ROW()))</f>
        <v>543.45017999999993</v>
      </c>
      <c r="X1610" s="3" t="str">
        <f>IF(COUNTIFS(Lookups!$A:$A,C1610)=1,"Gross Sales","")</f>
        <v/>
      </c>
      <c r="Y1610" s="3" t="str">
        <f>IF(COUNTIFS(Lookups!$D:$D,C1610)=1,"Bar Sales","")</f>
        <v/>
      </c>
      <c r="Z1610" s="3" t="str">
        <f>IFERROR(VLOOKUP(C1610*1,Lookups!$D:$F,3,FALSE),"")</f>
        <v/>
      </c>
      <c r="AA1610" s="3" t="str">
        <f>IFERROR(VLOOKUP($C1610*1,Lookups!$H:$N,3,FALSE),"")</f>
        <v>Sales</v>
      </c>
      <c r="AB1610" s="3" t="str">
        <f>IFERROR(VLOOKUP($C1610*1,Lookups!$H:$N,4,FALSE),"")</f>
        <v>Dinner</v>
      </c>
      <c r="AC1610" s="3" t="str">
        <f>IFERROR(VLOOKUP($C1610*1,Lookups!$H:$N,5,FALSE),"")</f>
        <v>Other</v>
      </c>
      <c r="AD1610" s="3" t="str">
        <f>IFERROR(VLOOKUP($C1610*1,Lookups!$H:$N,6,FALSE),"")</f>
        <v>Bev</v>
      </c>
      <c r="AE1610" s="3" t="str">
        <f>IFERROR(VLOOKUP($C1610*1,Lookups!$H:$N,7,FALSE),"")</f>
        <v>Beer</v>
      </c>
      <c r="AF1610" s="3" t="str">
        <f>VLOOKUP(B1610*1,Stores!$A:$C,3,FALSE)</f>
        <v>DFDE</v>
      </c>
    </row>
    <row r="1611" spans="1:32">
      <c r="A1611" s="3" t="s">
        <v>917</v>
      </c>
      <c r="B1611" s="3" t="s">
        <v>930</v>
      </c>
      <c r="C1611" s="3">
        <v>999257</v>
      </c>
      <c r="D1611" s="3" t="s">
        <v>918</v>
      </c>
      <c r="E1611" s="3" t="s">
        <v>657</v>
      </c>
      <c r="F1611" s="3">
        <v>2016</v>
      </c>
      <c r="G1611" s="164">
        <v>0</v>
      </c>
      <c r="H1611" s="3">
        <v>0</v>
      </c>
      <c r="I1611" s="3">
        <v>0</v>
      </c>
      <c r="J1611" s="3">
        <v>0</v>
      </c>
      <c r="K1611" s="3">
        <v>348.25699999999995</v>
      </c>
      <c r="L1611" s="3">
        <v>90.446999999999989</v>
      </c>
      <c r="M1611" s="3">
        <v>171.297</v>
      </c>
      <c r="N1611" s="3">
        <v>305.71799999999996</v>
      </c>
      <c r="O1611" s="3">
        <v>245.09799999999996</v>
      </c>
      <c r="P1611" s="3">
        <v>145.17999999999998</v>
      </c>
      <c r="Q1611" s="3">
        <v>306.88</v>
      </c>
      <c r="R1611" s="3">
        <v>70.076999999999984</v>
      </c>
      <c r="S1611" s="3">
        <v>0</v>
      </c>
      <c r="T1611" s="3">
        <v>0</v>
      </c>
      <c r="U1611" s="3">
        <v>1682.954</v>
      </c>
      <c r="V1611" s="163">
        <f ca="1">SUM(INDIRECT(Inputs!$C$11&amp;ROW()&amp;":"&amp;Inputs!$C$12&amp;ROW()))</f>
        <v>306.88</v>
      </c>
      <c r="W1611" s="163">
        <f ca="1">SUM(INDIRECT(Inputs!$C$13&amp;ROW()&amp;":"&amp;Inputs!$C$14&amp;ROW()))</f>
        <v>1612.877</v>
      </c>
      <c r="X1611" s="3" t="str">
        <f>IF(COUNTIFS(Lookups!$A:$A,C1611)=1,"Gross Sales","")</f>
        <v/>
      </c>
      <c r="Y1611" s="3" t="str">
        <f>IF(COUNTIFS(Lookups!$D:$D,C1611)=1,"Bar Sales","")</f>
        <v/>
      </c>
      <c r="Z1611" s="3" t="str">
        <f>IFERROR(VLOOKUP(C1611*1,Lookups!$D:$F,3,FALSE),"")</f>
        <v/>
      </c>
      <c r="AA1611" s="3" t="str">
        <f>IFERROR(VLOOKUP($C1611*1,Lookups!$H:$N,3,FALSE),"")</f>
        <v>Sales</v>
      </c>
      <c r="AB1611" s="3" t="str">
        <f>IFERROR(VLOOKUP($C1611*1,Lookups!$H:$N,4,FALSE),"")</f>
        <v>Dinner</v>
      </c>
      <c r="AC1611" s="3" t="str">
        <f>IFERROR(VLOOKUP($C1611*1,Lookups!$H:$N,5,FALSE),"")</f>
        <v>Other</v>
      </c>
      <c r="AD1611" s="3" t="str">
        <f>IFERROR(VLOOKUP($C1611*1,Lookups!$H:$N,6,FALSE),"")</f>
        <v>Bev</v>
      </c>
      <c r="AE1611" s="3" t="str">
        <f>IFERROR(VLOOKUP($C1611*1,Lookups!$H:$N,7,FALSE),"")</f>
        <v>Beer</v>
      </c>
      <c r="AF1611" s="3" t="str">
        <f>VLOOKUP(B1611*1,Stores!$A:$C,3,FALSE)</f>
        <v>DFDE</v>
      </c>
    </row>
    <row r="1612" spans="1:32">
      <c r="A1612" s="3" t="s">
        <v>917</v>
      </c>
      <c r="B1612" s="3" t="s">
        <v>932</v>
      </c>
      <c r="C1612" s="3">
        <v>999257</v>
      </c>
      <c r="D1612" s="3" t="s">
        <v>918</v>
      </c>
      <c r="E1612" s="3" t="s">
        <v>657</v>
      </c>
      <c r="F1612" s="3">
        <v>2016</v>
      </c>
      <c r="G1612" s="164">
        <v>0</v>
      </c>
      <c r="H1612" s="3">
        <v>61.053999999999995</v>
      </c>
      <c r="I1612" s="3">
        <v>72.575999999999993</v>
      </c>
      <c r="J1612" s="3">
        <v>854.95199999999988</v>
      </c>
      <c r="K1612" s="3">
        <v>830.82999999999993</v>
      </c>
      <c r="L1612" s="3">
        <v>787.92000000000007</v>
      </c>
      <c r="M1612" s="3">
        <v>2210.5789999999997</v>
      </c>
      <c r="N1612" s="3">
        <v>2501.3799999999997</v>
      </c>
      <c r="O1612" s="3">
        <v>2305.0650000000001</v>
      </c>
      <c r="P1612" s="3">
        <v>1547.2940000000001</v>
      </c>
      <c r="Q1612" s="3">
        <v>1827.2449999999999</v>
      </c>
      <c r="R1612" s="3">
        <v>769.16000000000008</v>
      </c>
      <c r="S1612" s="3">
        <v>521.73099999999988</v>
      </c>
      <c r="T1612" s="3">
        <v>677.04000000000008</v>
      </c>
      <c r="U1612" s="3">
        <v>14966.826000000001</v>
      </c>
      <c r="V1612" s="163">
        <f ca="1">SUM(INDIRECT(Inputs!$C$11&amp;ROW()&amp;":"&amp;Inputs!$C$12&amp;ROW()))</f>
        <v>1827.2449999999999</v>
      </c>
      <c r="W1612" s="163">
        <f ca="1">SUM(INDIRECT(Inputs!$C$13&amp;ROW()&amp;":"&amp;Inputs!$C$14&amp;ROW()))</f>
        <v>12998.895</v>
      </c>
      <c r="X1612" s="3" t="str">
        <f>IF(COUNTIFS(Lookups!$A:$A,C1612)=1,"Gross Sales","")</f>
        <v/>
      </c>
      <c r="Y1612" s="3" t="str">
        <f>IF(COUNTIFS(Lookups!$D:$D,C1612)=1,"Bar Sales","")</f>
        <v/>
      </c>
      <c r="Z1612" s="3" t="str">
        <f>IFERROR(VLOOKUP(C1612*1,Lookups!$D:$F,3,FALSE),"")</f>
        <v/>
      </c>
      <c r="AA1612" s="3" t="str">
        <f>IFERROR(VLOOKUP($C1612*1,Lookups!$H:$N,3,FALSE),"")</f>
        <v>Sales</v>
      </c>
      <c r="AB1612" s="3" t="str">
        <f>IFERROR(VLOOKUP($C1612*1,Lookups!$H:$N,4,FALSE),"")</f>
        <v>Dinner</v>
      </c>
      <c r="AC1612" s="3" t="str">
        <f>IFERROR(VLOOKUP($C1612*1,Lookups!$H:$N,5,FALSE),"")</f>
        <v>Other</v>
      </c>
      <c r="AD1612" s="3" t="str">
        <f>IFERROR(VLOOKUP($C1612*1,Lookups!$H:$N,6,FALSE),"")</f>
        <v>Bev</v>
      </c>
      <c r="AE1612" s="3" t="str">
        <f>IFERROR(VLOOKUP($C1612*1,Lookups!$H:$N,7,FALSE),"")</f>
        <v>Beer</v>
      </c>
      <c r="AF1612" s="3" t="str">
        <f>VLOOKUP(B1612*1,Stores!$A:$C,3,FALSE)</f>
        <v>DFG</v>
      </c>
    </row>
    <row r="1613" spans="1:32">
      <c r="A1613" s="3" t="s">
        <v>917</v>
      </c>
      <c r="B1613" s="3" t="s">
        <v>933</v>
      </c>
      <c r="C1613" s="3">
        <v>999257</v>
      </c>
      <c r="D1613" s="3" t="s">
        <v>918</v>
      </c>
      <c r="E1613" s="3" t="s">
        <v>657</v>
      </c>
      <c r="F1613" s="3">
        <v>2016</v>
      </c>
      <c r="G1613" s="164">
        <v>0</v>
      </c>
      <c r="H1613" s="3">
        <v>7.3136000000000001</v>
      </c>
      <c r="I1613" s="3">
        <v>436.8252</v>
      </c>
      <c r="J1613" s="3">
        <v>464.92543999999992</v>
      </c>
      <c r="K1613" s="3">
        <v>706.20164999999997</v>
      </c>
      <c r="L1613" s="3">
        <v>958.16</v>
      </c>
      <c r="M1613" s="3">
        <v>1040.6466</v>
      </c>
      <c r="N1613" s="3">
        <v>238.85798999999994</v>
      </c>
      <c r="O1613" s="3">
        <v>107.24112</v>
      </c>
      <c r="P1613" s="3">
        <v>343.65064999999998</v>
      </c>
      <c r="Q1613" s="3">
        <v>564.48392000000001</v>
      </c>
      <c r="R1613" s="3">
        <v>847.83076000000005</v>
      </c>
      <c r="S1613" s="3">
        <v>380.62640000000005</v>
      </c>
      <c r="T1613" s="3">
        <v>0</v>
      </c>
      <c r="U1613" s="3">
        <v>6096.7633299999998</v>
      </c>
      <c r="V1613" s="163">
        <f ca="1">SUM(INDIRECT(Inputs!$C$11&amp;ROW()&amp;":"&amp;Inputs!$C$12&amp;ROW()))</f>
        <v>564.48392000000001</v>
      </c>
      <c r="W1613" s="163">
        <f ca="1">SUM(INDIRECT(Inputs!$C$13&amp;ROW()&amp;":"&amp;Inputs!$C$14&amp;ROW()))</f>
        <v>4868.3061699999998</v>
      </c>
      <c r="X1613" s="3" t="str">
        <f>IF(COUNTIFS(Lookups!$A:$A,C1613)=1,"Gross Sales","")</f>
        <v/>
      </c>
      <c r="Y1613" s="3" t="str">
        <f>IF(COUNTIFS(Lookups!$D:$D,C1613)=1,"Bar Sales","")</f>
        <v/>
      </c>
      <c r="Z1613" s="3" t="str">
        <f>IFERROR(VLOOKUP(C1613*1,Lookups!$D:$F,3,FALSE),"")</f>
        <v/>
      </c>
      <c r="AA1613" s="3" t="str">
        <f>IFERROR(VLOOKUP($C1613*1,Lookups!$H:$N,3,FALSE),"")</f>
        <v>Sales</v>
      </c>
      <c r="AB1613" s="3" t="str">
        <f>IFERROR(VLOOKUP($C1613*1,Lookups!$H:$N,4,FALSE),"")</f>
        <v>Dinner</v>
      </c>
      <c r="AC1613" s="3" t="str">
        <f>IFERROR(VLOOKUP($C1613*1,Lookups!$H:$N,5,FALSE),"")</f>
        <v>Other</v>
      </c>
      <c r="AD1613" s="3" t="str">
        <f>IFERROR(VLOOKUP($C1613*1,Lookups!$H:$N,6,FALSE),"")</f>
        <v>Bev</v>
      </c>
      <c r="AE1613" s="3" t="str">
        <f>IFERROR(VLOOKUP($C1613*1,Lookups!$H:$N,7,FALSE),"")</f>
        <v>Beer</v>
      </c>
      <c r="AF1613" s="3" t="str">
        <f>VLOOKUP(B1613*1,Stores!$A:$C,3,FALSE)</f>
        <v>DFG</v>
      </c>
    </row>
    <row r="1614" spans="1:32">
      <c r="A1614" s="3" t="s">
        <v>917</v>
      </c>
      <c r="B1614" s="3" t="s">
        <v>934</v>
      </c>
      <c r="C1614" s="3">
        <v>999257</v>
      </c>
      <c r="D1614" s="3" t="s">
        <v>918</v>
      </c>
      <c r="E1614" s="3" t="s">
        <v>657</v>
      </c>
      <c r="F1614" s="3">
        <v>2016</v>
      </c>
      <c r="G1614" s="164">
        <v>0</v>
      </c>
      <c r="H1614" s="3">
        <v>0</v>
      </c>
      <c r="I1614" s="3">
        <v>0</v>
      </c>
      <c r="J1614" s="3">
        <v>1059.3799999999999</v>
      </c>
      <c r="K1614" s="3">
        <v>1349.9850000000001</v>
      </c>
      <c r="L1614" s="3">
        <v>620.17199999999991</v>
      </c>
      <c r="M1614" s="3">
        <v>2866.4848799999995</v>
      </c>
      <c r="N1614" s="3">
        <v>1534.2635</v>
      </c>
      <c r="O1614" s="3">
        <v>743.23199999999997</v>
      </c>
      <c r="P1614" s="3">
        <v>714.02855999999997</v>
      </c>
      <c r="Q1614" s="3">
        <v>1370.2604999999999</v>
      </c>
      <c r="R1614" s="3">
        <v>1015.8119999999999</v>
      </c>
      <c r="S1614" s="3">
        <v>167.05499999999998</v>
      </c>
      <c r="T1614" s="3">
        <v>0</v>
      </c>
      <c r="U1614" s="3">
        <v>11440.67344</v>
      </c>
      <c r="V1614" s="163">
        <f ca="1">SUM(INDIRECT(Inputs!$C$11&amp;ROW()&amp;":"&amp;Inputs!$C$12&amp;ROW()))</f>
        <v>1370.2604999999999</v>
      </c>
      <c r="W1614" s="163">
        <f ca="1">SUM(INDIRECT(Inputs!$C$13&amp;ROW()&amp;":"&amp;Inputs!$C$14&amp;ROW()))</f>
        <v>10257.80644</v>
      </c>
      <c r="X1614" s="3" t="str">
        <f>IF(COUNTIFS(Lookups!$A:$A,C1614)=1,"Gross Sales","")</f>
        <v/>
      </c>
      <c r="Y1614" s="3" t="str">
        <f>IF(COUNTIFS(Lookups!$D:$D,C1614)=1,"Bar Sales","")</f>
        <v/>
      </c>
      <c r="Z1614" s="3" t="str">
        <f>IFERROR(VLOOKUP(C1614*1,Lookups!$D:$F,3,FALSE),"")</f>
        <v/>
      </c>
      <c r="AA1614" s="3" t="str">
        <f>IFERROR(VLOOKUP($C1614*1,Lookups!$H:$N,3,FALSE),"")</f>
        <v>Sales</v>
      </c>
      <c r="AB1614" s="3" t="str">
        <f>IFERROR(VLOOKUP($C1614*1,Lookups!$H:$N,4,FALSE),"")</f>
        <v>Dinner</v>
      </c>
      <c r="AC1614" s="3" t="str">
        <f>IFERROR(VLOOKUP($C1614*1,Lookups!$H:$N,5,FALSE),"")</f>
        <v>Other</v>
      </c>
      <c r="AD1614" s="3" t="str">
        <f>IFERROR(VLOOKUP($C1614*1,Lookups!$H:$N,6,FALSE),"")</f>
        <v>Bev</v>
      </c>
      <c r="AE1614" s="3" t="str">
        <f>IFERROR(VLOOKUP($C1614*1,Lookups!$H:$N,7,FALSE),"")</f>
        <v>Beer</v>
      </c>
      <c r="AF1614" s="3" t="str">
        <f>VLOOKUP(B1614*1,Stores!$A:$C,3,FALSE)</f>
        <v>DFG</v>
      </c>
    </row>
    <row r="1615" spans="1:32">
      <c r="A1615" s="3" t="s">
        <v>917</v>
      </c>
      <c r="B1615" s="3" t="s">
        <v>935</v>
      </c>
      <c r="C1615" s="3">
        <v>999257</v>
      </c>
      <c r="D1615" s="3" t="s">
        <v>918</v>
      </c>
      <c r="E1615" s="3" t="s">
        <v>657</v>
      </c>
      <c r="F1615" s="3">
        <v>2016</v>
      </c>
      <c r="G1615" s="164">
        <v>0</v>
      </c>
      <c r="H1615" s="3">
        <v>0</v>
      </c>
      <c r="I1615" s="3">
        <v>102.68489</v>
      </c>
      <c r="J1615" s="3">
        <v>1267.7139999999999</v>
      </c>
      <c r="K1615" s="3">
        <v>591.13599999999997</v>
      </c>
      <c r="L1615" s="3">
        <v>1609.3349999999998</v>
      </c>
      <c r="M1615" s="3">
        <v>901.26400000000001</v>
      </c>
      <c r="N1615" s="3">
        <v>633.67079999999999</v>
      </c>
      <c r="O1615" s="3">
        <v>729.26699999999983</v>
      </c>
      <c r="P1615" s="3">
        <v>747.15899999999988</v>
      </c>
      <c r="Q1615" s="3">
        <v>795.61299999999994</v>
      </c>
      <c r="R1615" s="3">
        <v>839.0018</v>
      </c>
      <c r="S1615" s="3">
        <v>353.19200000000001</v>
      </c>
      <c r="T1615" s="3">
        <v>3.4299999999999993</v>
      </c>
      <c r="U1615" s="3">
        <v>8573.4674899999991</v>
      </c>
      <c r="V1615" s="163">
        <f ca="1">SUM(INDIRECT(Inputs!$C$11&amp;ROW()&amp;":"&amp;Inputs!$C$12&amp;ROW()))</f>
        <v>795.61299999999994</v>
      </c>
      <c r="W1615" s="163">
        <f ca="1">SUM(INDIRECT(Inputs!$C$13&amp;ROW()&amp;":"&amp;Inputs!$C$14&amp;ROW()))</f>
        <v>7377.8436899999997</v>
      </c>
      <c r="X1615" s="3" t="str">
        <f>IF(COUNTIFS(Lookups!$A:$A,C1615)=1,"Gross Sales","")</f>
        <v/>
      </c>
      <c r="Y1615" s="3" t="str">
        <f>IF(COUNTIFS(Lookups!$D:$D,C1615)=1,"Bar Sales","")</f>
        <v/>
      </c>
      <c r="Z1615" s="3" t="str">
        <f>IFERROR(VLOOKUP(C1615*1,Lookups!$D:$F,3,FALSE),"")</f>
        <v/>
      </c>
      <c r="AA1615" s="3" t="str">
        <f>IFERROR(VLOOKUP($C1615*1,Lookups!$H:$N,3,FALSE),"")</f>
        <v>Sales</v>
      </c>
      <c r="AB1615" s="3" t="str">
        <f>IFERROR(VLOOKUP($C1615*1,Lookups!$H:$N,4,FALSE),"")</f>
        <v>Dinner</v>
      </c>
      <c r="AC1615" s="3" t="str">
        <f>IFERROR(VLOOKUP($C1615*1,Lookups!$H:$N,5,FALSE),"")</f>
        <v>Other</v>
      </c>
      <c r="AD1615" s="3" t="str">
        <f>IFERROR(VLOOKUP($C1615*1,Lookups!$H:$N,6,FALSE),"")</f>
        <v>Bev</v>
      </c>
      <c r="AE1615" s="3" t="str">
        <f>IFERROR(VLOOKUP($C1615*1,Lookups!$H:$N,7,FALSE),"")</f>
        <v>Beer</v>
      </c>
      <c r="AF1615" s="3" t="str">
        <f>VLOOKUP(B1615*1,Stores!$A:$C,3,FALSE)</f>
        <v>DFG</v>
      </c>
    </row>
    <row r="1616" spans="1:32">
      <c r="A1616" s="3" t="s">
        <v>917</v>
      </c>
      <c r="B1616" s="3" t="s">
        <v>936</v>
      </c>
      <c r="C1616" s="3">
        <v>999257</v>
      </c>
      <c r="D1616" s="3" t="s">
        <v>918</v>
      </c>
      <c r="E1616" s="3" t="s">
        <v>657</v>
      </c>
      <c r="F1616" s="3">
        <v>2016</v>
      </c>
      <c r="G1616" s="164">
        <v>0</v>
      </c>
      <c r="H1616" s="3">
        <v>105.20299999999999</v>
      </c>
      <c r="I1616" s="3">
        <v>404.91800999999992</v>
      </c>
      <c r="J1616" s="3">
        <v>514.97627999999997</v>
      </c>
      <c r="K1616" s="3">
        <v>706.67912000000001</v>
      </c>
      <c r="L1616" s="3">
        <v>735.80702999999994</v>
      </c>
      <c r="M1616" s="3">
        <v>318.35943999999995</v>
      </c>
      <c r="N1616" s="3">
        <v>176.14912000000001</v>
      </c>
      <c r="O1616" s="3">
        <v>115.86666</v>
      </c>
      <c r="P1616" s="3">
        <v>286.65909999999997</v>
      </c>
      <c r="Q1616" s="3">
        <v>286.81687999999997</v>
      </c>
      <c r="R1616" s="3">
        <v>338.71487999999999</v>
      </c>
      <c r="S1616" s="3">
        <v>264.52272000000005</v>
      </c>
      <c r="T1616" s="3">
        <v>205.64473999999996</v>
      </c>
      <c r="U1616" s="3">
        <v>4460.3169799999996</v>
      </c>
      <c r="V1616" s="163">
        <f ca="1">SUM(INDIRECT(Inputs!$C$11&amp;ROW()&amp;":"&amp;Inputs!$C$12&amp;ROW()))</f>
        <v>286.81687999999997</v>
      </c>
      <c r="W1616" s="163">
        <f ca="1">SUM(INDIRECT(Inputs!$C$13&amp;ROW()&amp;":"&amp;Inputs!$C$14&amp;ROW()))</f>
        <v>3651.4346399999995</v>
      </c>
      <c r="X1616" s="3" t="str">
        <f>IF(COUNTIFS(Lookups!$A:$A,C1616)=1,"Gross Sales","")</f>
        <v/>
      </c>
      <c r="Y1616" s="3" t="str">
        <f>IF(COUNTIFS(Lookups!$D:$D,C1616)=1,"Bar Sales","")</f>
        <v/>
      </c>
      <c r="Z1616" s="3" t="str">
        <f>IFERROR(VLOOKUP(C1616*1,Lookups!$D:$F,3,FALSE),"")</f>
        <v/>
      </c>
      <c r="AA1616" s="3" t="str">
        <f>IFERROR(VLOOKUP($C1616*1,Lookups!$H:$N,3,FALSE),"")</f>
        <v>Sales</v>
      </c>
      <c r="AB1616" s="3" t="str">
        <f>IFERROR(VLOOKUP($C1616*1,Lookups!$H:$N,4,FALSE),"")</f>
        <v>Dinner</v>
      </c>
      <c r="AC1616" s="3" t="str">
        <f>IFERROR(VLOOKUP($C1616*1,Lookups!$H:$N,5,FALSE),"")</f>
        <v>Other</v>
      </c>
      <c r="AD1616" s="3" t="str">
        <f>IFERROR(VLOOKUP($C1616*1,Lookups!$H:$N,6,FALSE),"")</f>
        <v>Bev</v>
      </c>
      <c r="AE1616" s="3" t="str">
        <f>IFERROR(VLOOKUP($C1616*1,Lookups!$H:$N,7,FALSE),"")</f>
        <v>Beer</v>
      </c>
      <c r="AF1616" s="3" t="str">
        <f>VLOOKUP(B1616*1,Stores!$A:$C,3,FALSE)</f>
        <v>DFG</v>
      </c>
    </row>
    <row r="1617" spans="1:32">
      <c r="A1617" s="3" t="s">
        <v>917</v>
      </c>
      <c r="B1617" s="3" t="s">
        <v>938</v>
      </c>
      <c r="C1617" s="3">
        <v>999257</v>
      </c>
      <c r="D1617" s="3" t="s">
        <v>918</v>
      </c>
      <c r="E1617" s="3" t="s">
        <v>657</v>
      </c>
      <c r="F1617" s="3">
        <v>2016</v>
      </c>
      <c r="G1617" s="164">
        <v>0</v>
      </c>
      <c r="H1617" s="3">
        <v>2480.7439999999997</v>
      </c>
      <c r="I1617" s="3">
        <v>4298.2396799999997</v>
      </c>
      <c r="J1617" s="3">
        <v>3440.3389999999995</v>
      </c>
      <c r="K1617" s="3">
        <v>7250.6146999999992</v>
      </c>
      <c r="L1617" s="3">
        <v>5549.9096799999988</v>
      </c>
      <c r="M1617" s="3">
        <v>6985.8221999999996</v>
      </c>
      <c r="N1617" s="3">
        <v>7817.7196999999996</v>
      </c>
      <c r="O1617" s="3">
        <v>7876.0541999999987</v>
      </c>
      <c r="P1617" s="3">
        <v>8037.5772399999996</v>
      </c>
      <c r="Q1617" s="3">
        <v>8751.8111100000006</v>
      </c>
      <c r="R1617" s="3">
        <v>5806.4214599999996</v>
      </c>
      <c r="S1617" s="3">
        <v>4733.7969000000003</v>
      </c>
      <c r="T1617" s="3">
        <v>2823.2958599999997</v>
      </c>
      <c r="U1617" s="3">
        <v>75852.345730000001</v>
      </c>
      <c r="V1617" s="163">
        <f ca="1">SUM(INDIRECT(Inputs!$C$11&amp;ROW()&amp;":"&amp;Inputs!$C$12&amp;ROW()))</f>
        <v>8751.8111100000006</v>
      </c>
      <c r="W1617" s="163">
        <f ca="1">SUM(INDIRECT(Inputs!$C$13&amp;ROW()&amp;":"&amp;Inputs!$C$14&amp;ROW()))</f>
        <v>62488.831509999996</v>
      </c>
      <c r="X1617" s="3" t="str">
        <f>IF(COUNTIFS(Lookups!$A:$A,C1617)=1,"Gross Sales","")</f>
        <v/>
      </c>
      <c r="Y1617" s="3" t="str">
        <f>IF(COUNTIFS(Lookups!$D:$D,C1617)=1,"Bar Sales","")</f>
        <v/>
      </c>
      <c r="Z1617" s="3" t="str">
        <f>IFERROR(VLOOKUP(C1617*1,Lookups!$D:$F,3,FALSE),"")</f>
        <v/>
      </c>
      <c r="AA1617" s="3" t="str">
        <f>IFERROR(VLOOKUP($C1617*1,Lookups!$H:$N,3,FALSE),"")</f>
        <v>Sales</v>
      </c>
      <c r="AB1617" s="3" t="str">
        <f>IFERROR(VLOOKUP($C1617*1,Lookups!$H:$N,4,FALSE),"")</f>
        <v>Dinner</v>
      </c>
      <c r="AC1617" s="3" t="str">
        <f>IFERROR(VLOOKUP($C1617*1,Lookups!$H:$N,5,FALSE),"")</f>
        <v>Other</v>
      </c>
      <c r="AD1617" s="3" t="str">
        <f>IFERROR(VLOOKUP($C1617*1,Lookups!$H:$N,6,FALSE),"")</f>
        <v>Bev</v>
      </c>
      <c r="AE1617" s="3" t="str">
        <f>IFERROR(VLOOKUP($C1617*1,Lookups!$H:$N,7,FALSE),"")</f>
        <v>Beer</v>
      </c>
      <c r="AF1617" s="3" t="str">
        <f>VLOOKUP(B1617*1,Stores!$A:$C,3,FALSE)</f>
        <v>DFG</v>
      </c>
    </row>
    <row r="1618" spans="1:32">
      <c r="A1618" s="3" t="s">
        <v>917</v>
      </c>
      <c r="B1618" s="3" t="s">
        <v>939</v>
      </c>
      <c r="C1618" s="3">
        <v>999257</v>
      </c>
      <c r="D1618" s="3" t="s">
        <v>918</v>
      </c>
      <c r="E1618" s="3" t="s">
        <v>657</v>
      </c>
      <c r="F1618" s="3">
        <v>2016</v>
      </c>
      <c r="G1618" s="164">
        <v>0</v>
      </c>
      <c r="H1618" s="3">
        <v>423.60955000000001</v>
      </c>
      <c r="I1618" s="3">
        <v>1285.7663699999998</v>
      </c>
      <c r="J1618" s="3">
        <v>1685.3280499999998</v>
      </c>
      <c r="K1618" s="3">
        <v>2846.6111799999999</v>
      </c>
      <c r="L1618" s="3">
        <v>2930.9069299999996</v>
      </c>
      <c r="M1618" s="3">
        <v>2100.1272599999998</v>
      </c>
      <c r="N1618" s="3">
        <v>1194.5474099999999</v>
      </c>
      <c r="O1618" s="3">
        <v>1091.3393399999998</v>
      </c>
      <c r="P1618" s="3">
        <v>1380.9226200000003</v>
      </c>
      <c r="Q1618" s="3">
        <v>2826.6638399999997</v>
      </c>
      <c r="R1618" s="3">
        <v>2869.5802799999997</v>
      </c>
      <c r="S1618" s="3">
        <v>2217.8374399999998</v>
      </c>
      <c r="T1618" s="3">
        <v>1378.00236</v>
      </c>
      <c r="U1618" s="3">
        <v>24231.242629999997</v>
      </c>
      <c r="V1618" s="163">
        <f ca="1">SUM(INDIRECT(Inputs!$C$11&amp;ROW()&amp;":"&amp;Inputs!$C$12&amp;ROW()))</f>
        <v>2826.6638399999997</v>
      </c>
      <c r="W1618" s="163">
        <f ca="1">SUM(INDIRECT(Inputs!$C$13&amp;ROW()&amp;":"&amp;Inputs!$C$14&amp;ROW()))</f>
        <v>17765.822550000001</v>
      </c>
      <c r="X1618" s="3" t="str">
        <f>IF(COUNTIFS(Lookups!$A:$A,C1618)=1,"Gross Sales","")</f>
        <v/>
      </c>
      <c r="Y1618" s="3" t="str">
        <f>IF(COUNTIFS(Lookups!$D:$D,C1618)=1,"Bar Sales","")</f>
        <v/>
      </c>
      <c r="Z1618" s="3" t="str">
        <f>IFERROR(VLOOKUP(C1618*1,Lookups!$D:$F,3,FALSE),"")</f>
        <v/>
      </c>
      <c r="AA1618" s="3" t="str">
        <f>IFERROR(VLOOKUP($C1618*1,Lookups!$H:$N,3,FALSE),"")</f>
        <v>Sales</v>
      </c>
      <c r="AB1618" s="3" t="str">
        <f>IFERROR(VLOOKUP($C1618*1,Lookups!$H:$N,4,FALSE),"")</f>
        <v>Dinner</v>
      </c>
      <c r="AC1618" s="3" t="str">
        <f>IFERROR(VLOOKUP($C1618*1,Lookups!$H:$N,5,FALSE),"")</f>
        <v>Other</v>
      </c>
      <c r="AD1618" s="3" t="str">
        <f>IFERROR(VLOOKUP($C1618*1,Lookups!$H:$N,6,FALSE),"")</f>
        <v>Bev</v>
      </c>
      <c r="AE1618" s="3" t="str">
        <f>IFERROR(VLOOKUP($C1618*1,Lookups!$H:$N,7,FALSE),"")</f>
        <v>Beer</v>
      </c>
      <c r="AF1618" s="3" t="str">
        <f>VLOOKUP(B1618*1,Stores!$A:$C,3,FALSE)</f>
        <v>DFG</v>
      </c>
    </row>
    <row r="1619" spans="1:32">
      <c r="A1619" s="3" t="s">
        <v>917</v>
      </c>
      <c r="B1619" s="3" t="s">
        <v>940</v>
      </c>
      <c r="C1619" s="3">
        <v>999257</v>
      </c>
      <c r="D1619" s="3" t="s">
        <v>918</v>
      </c>
      <c r="E1619" s="3" t="s">
        <v>657</v>
      </c>
      <c r="F1619" s="3">
        <v>2016</v>
      </c>
      <c r="G1619" s="164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135.13499999999999</v>
      </c>
      <c r="M1619" s="3">
        <v>2372.5208499999994</v>
      </c>
      <c r="N1619" s="3">
        <v>2941.2767999999996</v>
      </c>
      <c r="O1619" s="3">
        <v>2720.4311399999997</v>
      </c>
      <c r="P1619" s="3">
        <v>2301.8788800000002</v>
      </c>
      <c r="Q1619" s="3">
        <v>1644.14985</v>
      </c>
      <c r="R1619" s="3">
        <v>1506.9629399999997</v>
      </c>
      <c r="S1619" s="3">
        <v>416.34515999999996</v>
      </c>
      <c r="T1619" s="3">
        <v>0</v>
      </c>
      <c r="U1619" s="3">
        <v>14038.70062</v>
      </c>
      <c r="V1619" s="163">
        <f ca="1">SUM(INDIRECT(Inputs!$C$11&amp;ROW()&amp;":"&amp;Inputs!$C$12&amp;ROW()))</f>
        <v>1644.14985</v>
      </c>
      <c r="W1619" s="163">
        <f ca="1">SUM(INDIRECT(Inputs!$C$13&amp;ROW()&amp;":"&amp;Inputs!$C$14&amp;ROW()))</f>
        <v>12115.392519999999</v>
      </c>
      <c r="X1619" s="3" t="str">
        <f>IF(COUNTIFS(Lookups!$A:$A,C1619)=1,"Gross Sales","")</f>
        <v/>
      </c>
      <c r="Y1619" s="3" t="str">
        <f>IF(COUNTIFS(Lookups!$D:$D,C1619)=1,"Bar Sales","")</f>
        <v/>
      </c>
      <c r="Z1619" s="3" t="str">
        <f>IFERROR(VLOOKUP(C1619*1,Lookups!$D:$F,3,FALSE),"")</f>
        <v/>
      </c>
      <c r="AA1619" s="3" t="str">
        <f>IFERROR(VLOOKUP($C1619*1,Lookups!$H:$N,3,FALSE),"")</f>
        <v>Sales</v>
      </c>
      <c r="AB1619" s="3" t="str">
        <f>IFERROR(VLOOKUP($C1619*1,Lookups!$H:$N,4,FALSE),"")</f>
        <v>Dinner</v>
      </c>
      <c r="AC1619" s="3" t="str">
        <f>IFERROR(VLOOKUP($C1619*1,Lookups!$H:$N,5,FALSE),"")</f>
        <v>Other</v>
      </c>
      <c r="AD1619" s="3" t="str">
        <f>IFERROR(VLOOKUP($C1619*1,Lookups!$H:$N,6,FALSE),"")</f>
        <v>Bev</v>
      </c>
      <c r="AE1619" s="3" t="str">
        <f>IFERROR(VLOOKUP($C1619*1,Lookups!$H:$N,7,FALSE),"")</f>
        <v>Beer</v>
      </c>
      <c r="AF1619" s="3" t="str">
        <f>VLOOKUP(B1619*1,Stores!$A:$C,3,FALSE)</f>
        <v>DFG</v>
      </c>
    </row>
    <row r="1620" spans="1:32">
      <c r="A1620" s="3" t="s">
        <v>917</v>
      </c>
      <c r="B1620" s="3" t="s">
        <v>941</v>
      </c>
      <c r="C1620" s="3">
        <v>999257</v>
      </c>
      <c r="D1620" s="3" t="s">
        <v>918</v>
      </c>
      <c r="E1620" s="3" t="s">
        <v>657</v>
      </c>
      <c r="F1620" s="3">
        <v>2016</v>
      </c>
      <c r="G1620" s="164">
        <v>0</v>
      </c>
      <c r="H1620" s="3">
        <v>894.44250000000011</v>
      </c>
      <c r="I1620" s="3">
        <v>2336.1491999999998</v>
      </c>
      <c r="J1620" s="3">
        <v>2150.1412799999994</v>
      </c>
      <c r="K1620" s="3">
        <v>3326.0325000000003</v>
      </c>
      <c r="L1620" s="3">
        <v>2560.55296</v>
      </c>
      <c r="M1620" s="3">
        <v>2935.4422999999992</v>
      </c>
      <c r="N1620" s="3">
        <v>1432.5791200000001</v>
      </c>
      <c r="O1620" s="3">
        <v>1508.7986199999998</v>
      </c>
      <c r="P1620" s="3">
        <v>1355.2741999999998</v>
      </c>
      <c r="Q1620" s="3">
        <v>2176.0955999999996</v>
      </c>
      <c r="R1620" s="3">
        <v>2734.9244999999996</v>
      </c>
      <c r="S1620" s="3">
        <v>1305.6438499999999</v>
      </c>
      <c r="T1620" s="3">
        <v>1111.3230099999998</v>
      </c>
      <c r="U1620" s="3">
        <v>25827.39964</v>
      </c>
      <c r="V1620" s="163">
        <f ca="1">SUM(INDIRECT(Inputs!$C$11&amp;ROW()&amp;":"&amp;Inputs!$C$12&amp;ROW()))</f>
        <v>2176.0955999999996</v>
      </c>
      <c r="W1620" s="163">
        <f ca="1">SUM(INDIRECT(Inputs!$C$13&amp;ROW()&amp;":"&amp;Inputs!$C$14&amp;ROW()))</f>
        <v>20675.508279999998</v>
      </c>
      <c r="X1620" s="3" t="str">
        <f>IF(COUNTIFS(Lookups!$A:$A,C1620)=1,"Gross Sales","")</f>
        <v/>
      </c>
      <c r="Y1620" s="3" t="str">
        <f>IF(COUNTIFS(Lookups!$D:$D,C1620)=1,"Bar Sales","")</f>
        <v/>
      </c>
      <c r="Z1620" s="3" t="str">
        <f>IFERROR(VLOOKUP(C1620*1,Lookups!$D:$F,3,FALSE),"")</f>
        <v/>
      </c>
      <c r="AA1620" s="3" t="str">
        <f>IFERROR(VLOOKUP($C1620*1,Lookups!$H:$N,3,FALSE),"")</f>
        <v>Sales</v>
      </c>
      <c r="AB1620" s="3" t="str">
        <f>IFERROR(VLOOKUP($C1620*1,Lookups!$H:$N,4,FALSE),"")</f>
        <v>Dinner</v>
      </c>
      <c r="AC1620" s="3" t="str">
        <f>IFERROR(VLOOKUP($C1620*1,Lookups!$H:$N,5,FALSE),"")</f>
        <v>Other</v>
      </c>
      <c r="AD1620" s="3" t="str">
        <f>IFERROR(VLOOKUP($C1620*1,Lookups!$H:$N,6,FALSE),"")</f>
        <v>Bev</v>
      </c>
      <c r="AE1620" s="3" t="str">
        <f>IFERROR(VLOOKUP($C1620*1,Lookups!$H:$N,7,FALSE),"")</f>
        <v>Beer</v>
      </c>
      <c r="AF1620" s="3" t="str">
        <f>VLOOKUP(B1620*1,Stores!$A:$C,3,FALSE)</f>
        <v>DFG</v>
      </c>
    </row>
    <row r="1621" spans="1:32">
      <c r="A1621" s="3" t="s">
        <v>917</v>
      </c>
      <c r="B1621" s="3" t="s">
        <v>942</v>
      </c>
      <c r="C1621" s="3">
        <v>999257</v>
      </c>
      <c r="D1621" s="3" t="s">
        <v>918</v>
      </c>
      <c r="E1621" s="3" t="s">
        <v>657</v>
      </c>
      <c r="F1621" s="3">
        <v>2016</v>
      </c>
      <c r="G1621" s="164">
        <v>0</v>
      </c>
      <c r="H1621" s="3">
        <v>0</v>
      </c>
      <c r="I1621" s="3">
        <v>0</v>
      </c>
      <c r="J1621" s="3">
        <v>39.847499999999989</v>
      </c>
      <c r="K1621" s="3">
        <v>59.975999999999999</v>
      </c>
      <c r="L1621" s="3">
        <v>629.59133999999995</v>
      </c>
      <c r="M1621" s="3">
        <v>1587.65824</v>
      </c>
      <c r="N1621" s="3">
        <v>1965.0854999999997</v>
      </c>
      <c r="O1621" s="3">
        <v>1225.28</v>
      </c>
      <c r="P1621" s="3">
        <v>1557.9059999999997</v>
      </c>
      <c r="Q1621" s="3">
        <v>782.45629000000008</v>
      </c>
      <c r="R1621" s="3">
        <v>134.23199999999997</v>
      </c>
      <c r="S1621" s="3">
        <v>22.539999999999996</v>
      </c>
      <c r="T1621" s="3">
        <v>0</v>
      </c>
      <c r="U1621" s="3">
        <v>8004.5728699999991</v>
      </c>
      <c r="V1621" s="163">
        <f ca="1">SUM(INDIRECT(Inputs!$C$11&amp;ROW()&amp;":"&amp;Inputs!$C$12&amp;ROW()))</f>
        <v>782.45629000000008</v>
      </c>
      <c r="W1621" s="163">
        <f ca="1">SUM(INDIRECT(Inputs!$C$13&amp;ROW()&amp;":"&amp;Inputs!$C$14&amp;ROW()))</f>
        <v>7847.8008699999991</v>
      </c>
      <c r="X1621" s="3" t="str">
        <f>IF(COUNTIFS(Lookups!$A:$A,C1621)=1,"Gross Sales","")</f>
        <v/>
      </c>
      <c r="Y1621" s="3" t="str">
        <f>IF(COUNTIFS(Lookups!$D:$D,C1621)=1,"Bar Sales","")</f>
        <v/>
      </c>
      <c r="Z1621" s="3" t="str">
        <f>IFERROR(VLOOKUP(C1621*1,Lookups!$D:$F,3,FALSE),"")</f>
        <v/>
      </c>
      <c r="AA1621" s="3" t="str">
        <f>IFERROR(VLOOKUP($C1621*1,Lookups!$H:$N,3,FALSE),"")</f>
        <v>Sales</v>
      </c>
      <c r="AB1621" s="3" t="str">
        <f>IFERROR(VLOOKUP($C1621*1,Lookups!$H:$N,4,FALSE),"")</f>
        <v>Dinner</v>
      </c>
      <c r="AC1621" s="3" t="str">
        <f>IFERROR(VLOOKUP($C1621*1,Lookups!$H:$N,5,FALSE),"")</f>
        <v>Other</v>
      </c>
      <c r="AD1621" s="3" t="str">
        <f>IFERROR(VLOOKUP($C1621*1,Lookups!$H:$N,6,FALSE),"")</f>
        <v>Bev</v>
      </c>
      <c r="AE1621" s="3" t="str">
        <f>IFERROR(VLOOKUP($C1621*1,Lookups!$H:$N,7,FALSE),"")</f>
        <v>Beer</v>
      </c>
      <c r="AF1621" s="3" t="str">
        <f>VLOOKUP(B1621*1,Stores!$A:$C,3,FALSE)</f>
        <v>DFG</v>
      </c>
    </row>
    <row r="1622" spans="1:32">
      <c r="A1622" s="3" t="s">
        <v>917</v>
      </c>
      <c r="B1622" s="3" t="s">
        <v>943</v>
      </c>
      <c r="C1622" s="3">
        <v>999257</v>
      </c>
      <c r="D1622" s="3" t="s">
        <v>918</v>
      </c>
      <c r="E1622" s="3" t="s">
        <v>657</v>
      </c>
      <c r="F1622" s="3">
        <v>2016</v>
      </c>
      <c r="G1622" s="164">
        <v>0</v>
      </c>
      <c r="H1622" s="3">
        <v>0</v>
      </c>
      <c r="I1622" s="3">
        <v>0</v>
      </c>
      <c r="J1622" s="3">
        <v>363.53800000000001</v>
      </c>
      <c r="K1622" s="3">
        <v>407.43793999999997</v>
      </c>
      <c r="L1622" s="3">
        <v>433.15999999999997</v>
      </c>
      <c r="M1622" s="3">
        <v>1156.5288</v>
      </c>
      <c r="N1622" s="3">
        <v>1230.4336799999999</v>
      </c>
      <c r="O1622" s="3">
        <v>550.83000000000004</v>
      </c>
      <c r="P1622" s="3">
        <v>499.63409999999999</v>
      </c>
      <c r="Q1622" s="3">
        <v>807.40212000000008</v>
      </c>
      <c r="R1622" s="3">
        <v>187.23249999999999</v>
      </c>
      <c r="S1622" s="3">
        <v>26.977999999999998</v>
      </c>
      <c r="T1622" s="3">
        <v>0</v>
      </c>
      <c r="U1622" s="3">
        <v>5663.1751400000003</v>
      </c>
      <c r="V1622" s="163">
        <f ca="1">SUM(INDIRECT(Inputs!$C$11&amp;ROW()&amp;":"&amp;Inputs!$C$12&amp;ROW()))</f>
        <v>807.40212000000008</v>
      </c>
      <c r="W1622" s="163">
        <f ca="1">SUM(INDIRECT(Inputs!$C$13&amp;ROW()&amp;":"&amp;Inputs!$C$14&amp;ROW()))</f>
        <v>5448.9646400000001</v>
      </c>
      <c r="X1622" s="3" t="str">
        <f>IF(COUNTIFS(Lookups!$A:$A,C1622)=1,"Gross Sales","")</f>
        <v/>
      </c>
      <c r="Y1622" s="3" t="str">
        <f>IF(COUNTIFS(Lookups!$D:$D,C1622)=1,"Bar Sales","")</f>
        <v/>
      </c>
      <c r="Z1622" s="3" t="str">
        <f>IFERROR(VLOOKUP(C1622*1,Lookups!$D:$F,3,FALSE),"")</f>
        <v/>
      </c>
      <c r="AA1622" s="3" t="str">
        <f>IFERROR(VLOOKUP($C1622*1,Lookups!$H:$N,3,FALSE),"")</f>
        <v>Sales</v>
      </c>
      <c r="AB1622" s="3" t="str">
        <f>IFERROR(VLOOKUP($C1622*1,Lookups!$H:$N,4,FALSE),"")</f>
        <v>Dinner</v>
      </c>
      <c r="AC1622" s="3" t="str">
        <f>IFERROR(VLOOKUP($C1622*1,Lookups!$H:$N,5,FALSE),"")</f>
        <v>Other</v>
      </c>
      <c r="AD1622" s="3" t="str">
        <f>IFERROR(VLOOKUP($C1622*1,Lookups!$H:$N,6,FALSE),"")</f>
        <v>Bev</v>
      </c>
      <c r="AE1622" s="3" t="str">
        <f>IFERROR(VLOOKUP($C1622*1,Lookups!$H:$N,7,FALSE),"")</f>
        <v>Beer</v>
      </c>
      <c r="AF1622" s="3" t="str">
        <f>VLOOKUP(B1622*1,Stores!$A:$C,3,FALSE)</f>
        <v>DFG</v>
      </c>
    </row>
    <row r="1623" spans="1:32">
      <c r="A1623" s="3" t="s">
        <v>917</v>
      </c>
      <c r="B1623" s="3" t="s">
        <v>944</v>
      </c>
      <c r="C1623" s="3">
        <v>999257</v>
      </c>
      <c r="D1623" s="3" t="s">
        <v>918</v>
      </c>
      <c r="E1623" s="3" t="s">
        <v>657</v>
      </c>
      <c r="F1623" s="3">
        <v>2016</v>
      </c>
      <c r="G1623" s="164">
        <v>0</v>
      </c>
      <c r="H1623" s="3">
        <v>237.96499999999997</v>
      </c>
      <c r="I1623" s="3">
        <v>735.399</v>
      </c>
      <c r="J1623" s="3">
        <v>997.98299999999995</v>
      </c>
      <c r="K1623" s="3">
        <v>1847.1319999999998</v>
      </c>
      <c r="L1623" s="3">
        <v>793.31349999999998</v>
      </c>
      <c r="M1623" s="3">
        <v>1454.0019199999999</v>
      </c>
      <c r="N1623" s="3">
        <v>889.46787999999992</v>
      </c>
      <c r="O1623" s="3">
        <v>1307.7117199999998</v>
      </c>
      <c r="P1623" s="3">
        <v>1171.5905599999999</v>
      </c>
      <c r="Q1623" s="3">
        <v>653.60903999999982</v>
      </c>
      <c r="R1623" s="3">
        <v>907.41</v>
      </c>
      <c r="S1623" s="3">
        <v>594.42768000000001</v>
      </c>
      <c r="T1623" s="3">
        <v>647.79750000000001</v>
      </c>
      <c r="U1623" s="3">
        <v>12237.808800000001</v>
      </c>
      <c r="V1623" s="163">
        <f ca="1">SUM(INDIRECT(Inputs!$C$11&amp;ROW()&amp;":"&amp;Inputs!$C$12&amp;ROW()))</f>
        <v>653.60903999999982</v>
      </c>
      <c r="W1623" s="163">
        <f ca="1">SUM(INDIRECT(Inputs!$C$13&amp;ROW()&amp;":"&amp;Inputs!$C$14&amp;ROW()))</f>
        <v>10088.17362</v>
      </c>
      <c r="X1623" s="3" t="str">
        <f>IF(COUNTIFS(Lookups!$A:$A,C1623)=1,"Gross Sales","")</f>
        <v/>
      </c>
      <c r="Y1623" s="3" t="str">
        <f>IF(COUNTIFS(Lookups!$D:$D,C1623)=1,"Bar Sales","")</f>
        <v/>
      </c>
      <c r="Z1623" s="3" t="str">
        <f>IFERROR(VLOOKUP(C1623*1,Lookups!$D:$F,3,FALSE),"")</f>
        <v/>
      </c>
      <c r="AA1623" s="3" t="str">
        <f>IFERROR(VLOOKUP($C1623*1,Lookups!$H:$N,3,FALSE),"")</f>
        <v>Sales</v>
      </c>
      <c r="AB1623" s="3" t="str">
        <f>IFERROR(VLOOKUP($C1623*1,Lookups!$H:$N,4,FALSE),"")</f>
        <v>Dinner</v>
      </c>
      <c r="AC1623" s="3" t="str">
        <f>IFERROR(VLOOKUP($C1623*1,Lookups!$H:$N,5,FALSE),"")</f>
        <v>Other</v>
      </c>
      <c r="AD1623" s="3" t="str">
        <f>IFERROR(VLOOKUP($C1623*1,Lookups!$H:$N,6,FALSE),"")</f>
        <v>Bev</v>
      </c>
      <c r="AE1623" s="3" t="str">
        <f>IFERROR(VLOOKUP($C1623*1,Lookups!$H:$N,7,FALSE),"")</f>
        <v>Beer</v>
      </c>
      <c r="AF1623" s="3" t="str">
        <f>VLOOKUP(B1623*1,Stores!$A:$C,3,FALSE)</f>
        <v>DFG</v>
      </c>
    </row>
    <row r="1624" spans="1:32">
      <c r="A1624" s="3" t="s">
        <v>917</v>
      </c>
      <c r="B1624" s="3" t="s">
        <v>945</v>
      </c>
      <c r="C1624" s="3">
        <v>999257</v>
      </c>
      <c r="D1624" s="3" t="s">
        <v>918</v>
      </c>
      <c r="E1624" s="3" t="s">
        <v>657</v>
      </c>
      <c r="F1624" s="3">
        <v>2016</v>
      </c>
      <c r="G1624" s="164">
        <v>0</v>
      </c>
      <c r="H1624" s="3">
        <v>352.23999999999995</v>
      </c>
      <c r="I1624" s="3">
        <v>394.96981999999997</v>
      </c>
      <c r="J1624" s="3">
        <v>453.99199999999996</v>
      </c>
      <c r="K1624" s="3">
        <v>214.39599999999996</v>
      </c>
      <c r="L1624" s="3">
        <v>341.88013999999993</v>
      </c>
      <c r="M1624" s="3">
        <v>80.72399999999999</v>
      </c>
      <c r="N1624" s="3">
        <v>110.25</v>
      </c>
      <c r="O1624" s="3">
        <v>47.186999999999998</v>
      </c>
      <c r="P1624" s="3">
        <v>35.953959999999995</v>
      </c>
      <c r="Q1624" s="3">
        <v>138.99199999999999</v>
      </c>
      <c r="R1624" s="3">
        <v>114.38</v>
      </c>
      <c r="S1624" s="3">
        <v>264.96343999999993</v>
      </c>
      <c r="T1624" s="3">
        <v>175.39199999999997</v>
      </c>
      <c r="U1624" s="3">
        <v>2725.3203599999997</v>
      </c>
      <c r="V1624" s="163">
        <f ca="1">SUM(INDIRECT(Inputs!$C$11&amp;ROW()&amp;":"&amp;Inputs!$C$12&amp;ROW()))</f>
        <v>138.99199999999999</v>
      </c>
      <c r="W1624" s="163">
        <f ca="1">SUM(INDIRECT(Inputs!$C$13&amp;ROW()&amp;":"&amp;Inputs!$C$14&amp;ROW()))</f>
        <v>2170.5849199999998</v>
      </c>
      <c r="X1624" s="3" t="str">
        <f>IF(COUNTIFS(Lookups!$A:$A,C1624)=1,"Gross Sales","")</f>
        <v/>
      </c>
      <c r="Y1624" s="3" t="str">
        <f>IF(COUNTIFS(Lookups!$D:$D,C1624)=1,"Bar Sales","")</f>
        <v/>
      </c>
      <c r="Z1624" s="3" t="str">
        <f>IFERROR(VLOOKUP(C1624*1,Lookups!$D:$F,3,FALSE),"")</f>
        <v/>
      </c>
      <c r="AA1624" s="3" t="str">
        <f>IFERROR(VLOOKUP($C1624*1,Lookups!$H:$N,3,FALSE),"")</f>
        <v>Sales</v>
      </c>
      <c r="AB1624" s="3" t="str">
        <f>IFERROR(VLOOKUP($C1624*1,Lookups!$H:$N,4,FALSE),"")</f>
        <v>Dinner</v>
      </c>
      <c r="AC1624" s="3" t="str">
        <f>IFERROR(VLOOKUP($C1624*1,Lookups!$H:$N,5,FALSE),"")</f>
        <v>Other</v>
      </c>
      <c r="AD1624" s="3" t="str">
        <f>IFERROR(VLOOKUP($C1624*1,Lookups!$H:$N,6,FALSE),"")</f>
        <v>Bev</v>
      </c>
      <c r="AE1624" s="3" t="str">
        <f>IFERROR(VLOOKUP($C1624*1,Lookups!$H:$N,7,FALSE),"")</f>
        <v>Beer</v>
      </c>
      <c r="AF1624" s="3" t="str">
        <f>VLOOKUP(B1624*1,Stores!$A:$C,3,FALSE)</f>
        <v>DFG</v>
      </c>
    </row>
    <row r="1625" spans="1:32">
      <c r="A1625" s="3" t="s">
        <v>917</v>
      </c>
      <c r="B1625" s="3" t="s">
        <v>946</v>
      </c>
      <c r="C1625" s="3">
        <v>999257</v>
      </c>
      <c r="D1625" s="3" t="s">
        <v>918</v>
      </c>
      <c r="E1625" s="3" t="s">
        <v>657</v>
      </c>
      <c r="F1625" s="3">
        <v>2016</v>
      </c>
      <c r="G1625" s="164">
        <v>0</v>
      </c>
      <c r="H1625" s="3">
        <v>117.6525</v>
      </c>
      <c r="I1625" s="3">
        <v>320.96756999999997</v>
      </c>
      <c r="J1625" s="3">
        <v>312.06629999999996</v>
      </c>
      <c r="K1625" s="3">
        <v>253.84400999999997</v>
      </c>
      <c r="L1625" s="3">
        <v>309.09899999999999</v>
      </c>
      <c r="M1625" s="3">
        <v>262.06319999999999</v>
      </c>
      <c r="N1625" s="3">
        <v>331.22935999999999</v>
      </c>
      <c r="O1625" s="3">
        <v>635.3549999999999</v>
      </c>
      <c r="P1625" s="3">
        <v>244.63949999999994</v>
      </c>
      <c r="Q1625" s="3">
        <v>433.17812999999995</v>
      </c>
      <c r="R1625" s="3">
        <v>813.27189999999996</v>
      </c>
      <c r="S1625" s="3">
        <v>317.41052000000002</v>
      </c>
      <c r="T1625" s="3">
        <v>387.09999999999997</v>
      </c>
      <c r="U1625" s="3">
        <v>4737.8769899999998</v>
      </c>
      <c r="V1625" s="163">
        <f ca="1">SUM(INDIRECT(Inputs!$C$11&amp;ROW()&amp;":"&amp;Inputs!$C$12&amp;ROW()))</f>
        <v>433.17812999999995</v>
      </c>
      <c r="W1625" s="163">
        <f ca="1">SUM(INDIRECT(Inputs!$C$13&amp;ROW()&amp;":"&amp;Inputs!$C$14&amp;ROW()))</f>
        <v>3220.0945699999993</v>
      </c>
      <c r="X1625" s="3" t="str">
        <f>IF(COUNTIFS(Lookups!$A:$A,C1625)=1,"Gross Sales","")</f>
        <v/>
      </c>
      <c r="Y1625" s="3" t="str">
        <f>IF(COUNTIFS(Lookups!$D:$D,C1625)=1,"Bar Sales","")</f>
        <v/>
      </c>
      <c r="Z1625" s="3" t="str">
        <f>IFERROR(VLOOKUP(C1625*1,Lookups!$D:$F,3,FALSE),"")</f>
        <v/>
      </c>
      <c r="AA1625" s="3" t="str">
        <f>IFERROR(VLOOKUP($C1625*1,Lookups!$H:$N,3,FALSE),"")</f>
        <v>Sales</v>
      </c>
      <c r="AB1625" s="3" t="str">
        <f>IFERROR(VLOOKUP($C1625*1,Lookups!$H:$N,4,FALSE),"")</f>
        <v>Dinner</v>
      </c>
      <c r="AC1625" s="3" t="str">
        <f>IFERROR(VLOOKUP($C1625*1,Lookups!$H:$N,5,FALSE),"")</f>
        <v>Other</v>
      </c>
      <c r="AD1625" s="3" t="str">
        <f>IFERROR(VLOOKUP($C1625*1,Lookups!$H:$N,6,FALSE),"")</f>
        <v>Bev</v>
      </c>
      <c r="AE1625" s="3" t="str">
        <f>IFERROR(VLOOKUP($C1625*1,Lookups!$H:$N,7,FALSE),"")</f>
        <v>Beer</v>
      </c>
      <c r="AF1625" s="3" t="str">
        <f>VLOOKUP(B1625*1,Stores!$A:$C,3,FALSE)</f>
        <v>DFG</v>
      </c>
    </row>
    <row r="1626" spans="1:32">
      <c r="A1626" s="3" t="s">
        <v>917</v>
      </c>
      <c r="B1626" s="3" t="s">
        <v>947</v>
      </c>
      <c r="C1626" s="3">
        <v>999257</v>
      </c>
      <c r="D1626" s="3" t="s">
        <v>918</v>
      </c>
      <c r="E1626" s="3" t="s">
        <v>657</v>
      </c>
      <c r="F1626" s="3">
        <v>2016</v>
      </c>
      <c r="G1626" s="164">
        <v>0</v>
      </c>
      <c r="H1626" s="3">
        <v>117.04245</v>
      </c>
      <c r="I1626" s="3">
        <v>1805.6572799999997</v>
      </c>
      <c r="J1626" s="3">
        <v>1582.2687999999998</v>
      </c>
      <c r="K1626" s="3">
        <v>2988.3237999999997</v>
      </c>
      <c r="L1626" s="3">
        <v>1958.3392499999998</v>
      </c>
      <c r="M1626" s="3">
        <v>941.60996999999998</v>
      </c>
      <c r="N1626" s="3">
        <v>1139.51054</v>
      </c>
      <c r="O1626" s="3">
        <v>1257.60033</v>
      </c>
      <c r="P1626" s="3">
        <v>854.36735999999996</v>
      </c>
      <c r="Q1626" s="3">
        <v>1670.7592999999999</v>
      </c>
      <c r="R1626" s="3">
        <v>1947.66264</v>
      </c>
      <c r="S1626" s="3">
        <v>1344.2131499999998</v>
      </c>
      <c r="T1626" s="3">
        <v>587.85299999999995</v>
      </c>
      <c r="U1626" s="3">
        <v>18195.207869999995</v>
      </c>
      <c r="V1626" s="163">
        <f ca="1">SUM(INDIRECT(Inputs!$C$11&amp;ROW()&amp;":"&amp;Inputs!$C$12&amp;ROW()))</f>
        <v>1670.7592999999999</v>
      </c>
      <c r="W1626" s="163">
        <f ca="1">SUM(INDIRECT(Inputs!$C$13&amp;ROW()&amp;":"&amp;Inputs!$C$14&amp;ROW()))</f>
        <v>14315.479079999996</v>
      </c>
      <c r="X1626" s="3" t="str">
        <f>IF(COUNTIFS(Lookups!$A:$A,C1626)=1,"Gross Sales","")</f>
        <v/>
      </c>
      <c r="Y1626" s="3" t="str">
        <f>IF(COUNTIFS(Lookups!$D:$D,C1626)=1,"Bar Sales","")</f>
        <v/>
      </c>
      <c r="Z1626" s="3" t="str">
        <f>IFERROR(VLOOKUP(C1626*1,Lookups!$D:$F,3,FALSE),"")</f>
        <v/>
      </c>
      <c r="AA1626" s="3" t="str">
        <f>IFERROR(VLOOKUP($C1626*1,Lookups!$H:$N,3,FALSE),"")</f>
        <v>Sales</v>
      </c>
      <c r="AB1626" s="3" t="str">
        <f>IFERROR(VLOOKUP($C1626*1,Lookups!$H:$N,4,FALSE),"")</f>
        <v>Dinner</v>
      </c>
      <c r="AC1626" s="3" t="str">
        <f>IFERROR(VLOOKUP($C1626*1,Lookups!$H:$N,5,FALSE),"")</f>
        <v>Other</v>
      </c>
      <c r="AD1626" s="3" t="str">
        <f>IFERROR(VLOOKUP($C1626*1,Lookups!$H:$N,6,FALSE),"")</f>
        <v>Bev</v>
      </c>
      <c r="AE1626" s="3" t="str">
        <f>IFERROR(VLOOKUP($C1626*1,Lookups!$H:$N,7,FALSE),"")</f>
        <v>Beer</v>
      </c>
      <c r="AF1626" s="3" t="str">
        <f>VLOOKUP(B1626*1,Stores!$A:$C,3,FALSE)</f>
        <v>DFG</v>
      </c>
    </row>
    <row r="1627" spans="1:32">
      <c r="A1627" s="3" t="s">
        <v>917</v>
      </c>
      <c r="B1627" s="3" t="s">
        <v>948</v>
      </c>
      <c r="C1627" s="3">
        <v>999257</v>
      </c>
      <c r="D1627" s="3" t="s">
        <v>918</v>
      </c>
      <c r="E1627" s="3" t="s">
        <v>657</v>
      </c>
      <c r="F1627" s="3">
        <v>2016</v>
      </c>
      <c r="G1627" s="164">
        <v>0</v>
      </c>
      <c r="H1627" s="3">
        <v>15.287999999999998</v>
      </c>
      <c r="I1627" s="3">
        <v>153.51</v>
      </c>
      <c r="J1627" s="3">
        <v>486.21649999999994</v>
      </c>
      <c r="K1627" s="3">
        <v>822.34109999999998</v>
      </c>
      <c r="L1627" s="3">
        <v>1083.6948500000001</v>
      </c>
      <c r="M1627" s="3">
        <v>752.36937999999986</v>
      </c>
      <c r="N1627" s="3">
        <v>300.71859999999998</v>
      </c>
      <c r="O1627" s="3">
        <v>161.48496</v>
      </c>
      <c r="P1627" s="3">
        <v>368.50799999999998</v>
      </c>
      <c r="Q1627" s="3">
        <v>750.56729999999993</v>
      </c>
      <c r="R1627" s="3">
        <v>1015.75383</v>
      </c>
      <c r="S1627" s="3">
        <v>277.33999999999997</v>
      </c>
      <c r="T1627" s="3">
        <v>0</v>
      </c>
      <c r="U1627" s="3">
        <v>6187.7925199999991</v>
      </c>
      <c r="V1627" s="163">
        <f ca="1">SUM(INDIRECT(Inputs!$C$11&amp;ROW()&amp;":"&amp;Inputs!$C$12&amp;ROW()))</f>
        <v>750.56729999999993</v>
      </c>
      <c r="W1627" s="163">
        <f ca="1">SUM(INDIRECT(Inputs!$C$13&amp;ROW()&amp;":"&amp;Inputs!$C$14&amp;ROW()))</f>
        <v>4894.6986899999993</v>
      </c>
      <c r="X1627" s="3" t="str">
        <f>IF(COUNTIFS(Lookups!$A:$A,C1627)=1,"Gross Sales","")</f>
        <v/>
      </c>
      <c r="Y1627" s="3" t="str">
        <f>IF(COUNTIFS(Lookups!$D:$D,C1627)=1,"Bar Sales","")</f>
        <v/>
      </c>
      <c r="Z1627" s="3" t="str">
        <f>IFERROR(VLOOKUP(C1627*1,Lookups!$D:$F,3,FALSE),"")</f>
        <v/>
      </c>
      <c r="AA1627" s="3" t="str">
        <f>IFERROR(VLOOKUP($C1627*1,Lookups!$H:$N,3,FALSE),"")</f>
        <v>Sales</v>
      </c>
      <c r="AB1627" s="3" t="str">
        <f>IFERROR(VLOOKUP($C1627*1,Lookups!$H:$N,4,FALSE),"")</f>
        <v>Dinner</v>
      </c>
      <c r="AC1627" s="3" t="str">
        <f>IFERROR(VLOOKUP($C1627*1,Lookups!$H:$N,5,FALSE),"")</f>
        <v>Other</v>
      </c>
      <c r="AD1627" s="3" t="str">
        <f>IFERROR(VLOOKUP($C1627*1,Lookups!$H:$N,6,FALSE),"")</f>
        <v>Bev</v>
      </c>
      <c r="AE1627" s="3" t="str">
        <f>IFERROR(VLOOKUP($C1627*1,Lookups!$H:$N,7,FALSE),"")</f>
        <v>Beer</v>
      </c>
      <c r="AF1627" s="3" t="str">
        <f>VLOOKUP(B1627*1,Stores!$A:$C,3,FALSE)</f>
        <v>DFG</v>
      </c>
    </row>
    <row r="1628" spans="1:32">
      <c r="A1628" s="3" t="s">
        <v>917</v>
      </c>
      <c r="B1628" s="3" t="s">
        <v>949</v>
      </c>
      <c r="C1628" s="3">
        <v>999257</v>
      </c>
      <c r="D1628" s="3" t="s">
        <v>918</v>
      </c>
      <c r="E1628" s="3" t="s">
        <v>657</v>
      </c>
      <c r="F1628" s="3">
        <v>2016</v>
      </c>
      <c r="G1628" s="164">
        <v>0</v>
      </c>
      <c r="H1628" s="3">
        <v>25.292960000000001</v>
      </c>
      <c r="I1628" s="3">
        <v>384.00872999999996</v>
      </c>
      <c r="J1628" s="3">
        <v>574.77587999999992</v>
      </c>
      <c r="K1628" s="3">
        <v>693.62292999999988</v>
      </c>
      <c r="L1628" s="3">
        <v>780.0533999999999</v>
      </c>
      <c r="M1628" s="3">
        <v>724.71615999999995</v>
      </c>
      <c r="N1628" s="3">
        <v>559.45301999999992</v>
      </c>
      <c r="O1628" s="3">
        <v>469.28279999999995</v>
      </c>
      <c r="P1628" s="3">
        <v>714.50931999999989</v>
      </c>
      <c r="Q1628" s="3">
        <v>900.35168999999996</v>
      </c>
      <c r="R1628" s="3">
        <v>1065.0620399999998</v>
      </c>
      <c r="S1628" s="3">
        <v>626.85028</v>
      </c>
      <c r="T1628" s="3">
        <v>95.706800000000001</v>
      </c>
      <c r="U1628" s="3">
        <v>7613.6860099999994</v>
      </c>
      <c r="V1628" s="163">
        <f ca="1">SUM(INDIRECT(Inputs!$C$11&amp;ROW()&amp;":"&amp;Inputs!$C$12&amp;ROW()))</f>
        <v>900.35168999999996</v>
      </c>
      <c r="W1628" s="163">
        <f ca="1">SUM(INDIRECT(Inputs!$C$13&amp;ROW()&amp;":"&amp;Inputs!$C$14&amp;ROW()))</f>
        <v>5826.0668900000001</v>
      </c>
      <c r="X1628" s="3" t="str">
        <f>IF(COUNTIFS(Lookups!$A:$A,C1628)=1,"Gross Sales","")</f>
        <v/>
      </c>
      <c r="Y1628" s="3" t="str">
        <f>IF(COUNTIFS(Lookups!$D:$D,C1628)=1,"Bar Sales","")</f>
        <v/>
      </c>
      <c r="Z1628" s="3" t="str">
        <f>IFERROR(VLOOKUP(C1628*1,Lookups!$D:$F,3,FALSE),"")</f>
        <v/>
      </c>
      <c r="AA1628" s="3" t="str">
        <f>IFERROR(VLOOKUP($C1628*1,Lookups!$H:$N,3,FALSE),"")</f>
        <v>Sales</v>
      </c>
      <c r="AB1628" s="3" t="str">
        <f>IFERROR(VLOOKUP($C1628*1,Lookups!$H:$N,4,FALSE),"")</f>
        <v>Dinner</v>
      </c>
      <c r="AC1628" s="3" t="str">
        <f>IFERROR(VLOOKUP($C1628*1,Lookups!$H:$N,5,FALSE),"")</f>
        <v>Other</v>
      </c>
      <c r="AD1628" s="3" t="str">
        <f>IFERROR(VLOOKUP($C1628*1,Lookups!$H:$N,6,FALSE),"")</f>
        <v>Bev</v>
      </c>
      <c r="AE1628" s="3" t="str">
        <f>IFERROR(VLOOKUP($C1628*1,Lookups!$H:$N,7,FALSE),"")</f>
        <v>Beer</v>
      </c>
      <c r="AF1628" s="3" t="str">
        <f>VLOOKUP(B1628*1,Stores!$A:$C,3,FALSE)</f>
        <v>DFG</v>
      </c>
    </row>
    <row r="1629" spans="1:32">
      <c r="A1629" s="3" t="s">
        <v>917</v>
      </c>
      <c r="B1629" s="3" t="s">
        <v>950</v>
      </c>
      <c r="C1629" s="3">
        <v>999257</v>
      </c>
      <c r="D1629" s="3" t="s">
        <v>918</v>
      </c>
      <c r="E1629" s="3" t="s">
        <v>657</v>
      </c>
      <c r="F1629" s="3">
        <v>2016</v>
      </c>
      <c r="G1629" s="164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506.42613000000006</v>
      </c>
      <c r="N1629" s="3">
        <v>488.80167</v>
      </c>
      <c r="O1629" s="3">
        <v>441.952</v>
      </c>
      <c r="P1629" s="3">
        <v>305.51849999999996</v>
      </c>
      <c r="Q1629" s="3">
        <v>216.21347999999998</v>
      </c>
      <c r="R1629" s="3">
        <v>38.36</v>
      </c>
      <c r="S1629" s="3">
        <v>0</v>
      </c>
      <c r="T1629" s="3">
        <v>0</v>
      </c>
      <c r="U1629" s="3">
        <v>1997.2717799999998</v>
      </c>
      <c r="V1629" s="163">
        <f ca="1">SUM(INDIRECT(Inputs!$C$11&amp;ROW()&amp;":"&amp;Inputs!$C$12&amp;ROW()))</f>
        <v>216.21347999999998</v>
      </c>
      <c r="W1629" s="163">
        <f ca="1">SUM(INDIRECT(Inputs!$C$13&amp;ROW()&amp;":"&amp;Inputs!$C$14&amp;ROW()))</f>
        <v>1958.9117799999999</v>
      </c>
      <c r="X1629" s="3" t="str">
        <f>IF(COUNTIFS(Lookups!$A:$A,C1629)=1,"Gross Sales","")</f>
        <v/>
      </c>
      <c r="Y1629" s="3" t="str">
        <f>IF(COUNTIFS(Lookups!$D:$D,C1629)=1,"Bar Sales","")</f>
        <v/>
      </c>
      <c r="Z1629" s="3" t="str">
        <f>IFERROR(VLOOKUP(C1629*1,Lookups!$D:$F,3,FALSE),"")</f>
        <v/>
      </c>
      <c r="AA1629" s="3" t="str">
        <f>IFERROR(VLOOKUP($C1629*1,Lookups!$H:$N,3,FALSE),"")</f>
        <v>Sales</v>
      </c>
      <c r="AB1629" s="3" t="str">
        <f>IFERROR(VLOOKUP($C1629*1,Lookups!$H:$N,4,FALSE),"")</f>
        <v>Dinner</v>
      </c>
      <c r="AC1629" s="3" t="str">
        <f>IFERROR(VLOOKUP($C1629*1,Lookups!$H:$N,5,FALSE),"")</f>
        <v>Other</v>
      </c>
      <c r="AD1629" s="3" t="str">
        <f>IFERROR(VLOOKUP($C1629*1,Lookups!$H:$N,6,FALSE),"")</f>
        <v>Bev</v>
      </c>
      <c r="AE1629" s="3" t="str">
        <f>IFERROR(VLOOKUP($C1629*1,Lookups!$H:$N,7,FALSE),"")</f>
        <v>Beer</v>
      </c>
      <c r="AF1629" s="3" t="str">
        <f>VLOOKUP(B1629*1,Stores!$A:$C,3,FALSE)</f>
        <v>DFG</v>
      </c>
    </row>
    <row r="1630" spans="1:32">
      <c r="A1630" s="3" t="s">
        <v>917</v>
      </c>
      <c r="B1630" s="3" t="s">
        <v>951</v>
      </c>
      <c r="C1630" s="3">
        <v>999257</v>
      </c>
      <c r="D1630" s="3" t="s">
        <v>918</v>
      </c>
      <c r="E1630" s="3" t="s">
        <v>657</v>
      </c>
      <c r="F1630" s="3">
        <v>2016</v>
      </c>
      <c r="G1630" s="164">
        <v>0</v>
      </c>
      <c r="H1630" s="3">
        <v>7.3079999999999989</v>
      </c>
      <c r="I1630" s="3">
        <v>17.576999999999998</v>
      </c>
      <c r="J1630" s="3">
        <v>145.29900000000001</v>
      </c>
      <c r="K1630" s="3">
        <v>528.8359999999999</v>
      </c>
      <c r="L1630" s="3">
        <v>615.63599999999997</v>
      </c>
      <c r="M1630" s="3">
        <v>2415.826</v>
      </c>
      <c r="N1630" s="3">
        <v>2401.1700999999998</v>
      </c>
      <c r="O1630" s="3">
        <v>1970.5039199999997</v>
      </c>
      <c r="P1630" s="3">
        <v>1724.1139999999998</v>
      </c>
      <c r="Q1630" s="3">
        <v>1682.3998100000001</v>
      </c>
      <c r="R1630" s="3">
        <v>365.71499999999997</v>
      </c>
      <c r="S1630" s="3">
        <v>40.088999999999999</v>
      </c>
      <c r="T1630" s="3">
        <v>0</v>
      </c>
      <c r="U1630" s="3">
        <v>11914.473829999999</v>
      </c>
      <c r="V1630" s="163">
        <f ca="1">SUM(INDIRECT(Inputs!$C$11&amp;ROW()&amp;":"&amp;Inputs!$C$12&amp;ROW()))</f>
        <v>1682.3998100000001</v>
      </c>
      <c r="W1630" s="163">
        <f ca="1">SUM(INDIRECT(Inputs!$C$13&amp;ROW()&amp;":"&amp;Inputs!$C$14&amp;ROW()))</f>
        <v>11508.669829999999</v>
      </c>
      <c r="X1630" s="3" t="str">
        <f>IF(COUNTIFS(Lookups!$A:$A,C1630)=1,"Gross Sales","")</f>
        <v/>
      </c>
      <c r="Y1630" s="3" t="str">
        <f>IF(COUNTIFS(Lookups!$D:$D,C1630)=1,"Bar Sales","")</f>
        <v/>
      </c>
      <c r="Z1630" s="3" t="str">
        <f>IFERROR(VLOOKUP(C1630*1,Lookups!$D:$F,3,FALSE),"")</f>
        <v/>
      </c>
      <c r="AA1630" s="3" t="str">
        <f>IFERROR(VLOOKUP($C1630*1,Lookups!$H:$N,3,FALSE),"")</f>
        <v>Sales</v>
      </c>
      <c r="AB1630" s="3" t="str">
        <f>IFERROR(VLOOKUP($C1630*1,Lookups!$H:$N,4,FALSE),"")</f>
        <v>Dinner</v>
      </c>
      <c r="AC1630" s="3" t="str">
        <f>IFERROR(VLOOKUP($C1630*1,Lookups!$H:$N,5,FALSE),"")</f>
        <v>Other</v>
      </c>
      <c r="AD1630" s="3" t="str">
        <f>IFERROR(VLOOKUP($C1630*1,Lookups!$H:$N,6,FALSE),"")</f>
        <v>Bev</v>
      </c>
      <c r="AE1630" s="3" t="str">
        <f>IFERROR(VLOOKUP($C1630*1,Lookups!$H:$N,7,FALSE),"")</f>
        <v>Beer</v>
      </c>
      <c r="AF1630" s="3" t="str">
        <f>VLOOKUP(B1630*1,Stores!$A:$C,3,FALSE)</f>
        <v>DFG</v>
      </c>
    </row>
    <row r="1631" spans="1:32">
      <c r="A1631" s="3" t="s">
        <v>917</v>
      </c>
      <c r="B1631" s="3" t="s">
        <v>952</v>
      </c>
      <c r="C1631" s="3">
        <v>999257</v>
      </c>
      <c r="D1631" s="3" t="s">
        <v>918</v>
      </c>
      <c r="E1631" s="3" t="s">
        <v>657</v>
      </c>
      <c r="F1631" s="3">
        <v>2016</v>
      </c>
      <c r="G1631" s="164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124.0575</v>
      </c>
      <c r="O1631" s="3">
        <v>301.67549999999994</v>
      </c>
      <c r="P1631" s="3">
        <v>229.78899999999996</v>
      </c>
      <c r="Q1631" s="3">
        <v>171.09791999999999</v>
      </c>
      <c r="R1631" s="3">
        <v>16.415000000000003</v>
      </c>
      <c r="S1631" s="3">
        <v>8.0079999999999991</v>
      </c>
      <c r="T1631" s="3">
        <v>0</v>
      </c>
      <c r="U1631" s="3">
        <v>851.04291999999987</v>
      </c>
      <c r="V1631" s="163">
        <f ca="1">SUM(INDIRECT(Inputs!$C$11&amp;ROW()&amp;":"&amp;Inputs!$C$12&amp;ROW()))</f>
        <v>171.09791999999999</v>
      </c>
      <c r="W1631" s="163">
        <f ca="1">SUM(INDIRECT(Inputs!$C$13&amp;ROW()&amp;":"&amp;Inputs!$C$14&amp;ROW()))</f>
        <v>826.61991999999987</v>
      </c>
      <c r="X1631" s="3" t="str">
        <f>IF(COUNTIFS(Lookups!$A:$A,C1631)=1,"Gross Sales","")</f>
        <v/>
      </c>
      <c r="Y1631" s="3" t="str">
        <f>IF(COUNTIFS(Lookups!$D:$D,C1631)=1,"Bar Sales","")</f>
        <v/>
      </c>
      <c r="Z1631" s="3" t="str">
        <f>IFERROR(VLOOKUP(C1631*1,Lookups!$D:$F,3,FALSE),"")</f>
        <v/>
      </c>
      <c r="AA1631" s="3" t="str">
        <f>IFERROR(VLOOKUP($C1631*1,Lookups!$H:$N,3,FALSE),"")</f>
        <v>Sales</v>
      </c>
      <c r="AB1631" s="3" t="str">
        <f>IFERROR(VLOOKUP($C1631*1,Lookups!$H:$N,4,FALSE),"")</f>
        <v>Dinner</v>
      </c>
      <c r="AC1631" s="3" t="str">
        <f>IFERROR(VLOOKUP($C1631*1,Lookups!$H:$N,5,FALSE),"")</f>
        <v>Other</v>
      </c>
      <c r="AD1631" s="3" t="str">
        <f>IFERROR(VLOOKUP($C1631*1,Lookups!$H:$N,6,FALSE),"")</f>
        <v>Bev</v>
      </c>
      <c r="AE1631" s="3" t="str">
        <f>IFERROR(VLOOKUP($C1631*1,Lookups!$H:$N,7,FALSE),"")</f>
        <v>Beer</v>
      </c>
      <c r="AF1631" s="3" t="str">
        <f>VLOOKUP(B1631*1,Stores!$A:$C,3,FALSE)</f>
        <v>DFG</v>
      </c>
    </row>
    <row r="1632" spans="1:32">
      <c r="A1632" s="3" t="s">
        <v>917</v>
      </c>
      <c r="B1632" s="3" t="s">
        <v>953</v>
      </c>
      <c r="C1632" s="3">
        <v>999257</v>
      </c>
      <c r="D1632" s="3" t="s">
        <v>918</v>
      </c>
      <c r="E1632" s="3" t="s">
        <v>657</v>
      </c>
      <c r="F1632" s="3">
        <v>2016</v>
      </c>
      <c r="G1632" s="164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30.24</v>
      </c>
      <c r="S1632" s="3">
        <v>0</v>
      </c>
      <c r="T1632" s="3">
        <v>0</v>
      </c>
      <c r="U1632" s="3">
        <v>30.24</v>
      </c>
      <c r="V1632" s="163">
        <f ca="1">SUM(INDIRECT(Inputs!$C$11&amp;ROW()&amp;":"&amp;Inputs!$C$12&amp;ROW()))</f>
        <v>0</v>
      </c>
      <c r="W1632" s="163">
        <f ca="1">SUM(INDIRECT(Inputs!$C$13&amp;ROW()&amp;":"&amp;Inputs!$C$14&amp;ROW()))</f>
        <v>0</v>
      </c>
      <c r="X1632" s="3" t="str">
        <f>IF(COUNTIFS(Lookups!$A:$A,C1632)=1,"Gross Sales","")</f>
        <v/>
      </c>
      <c r="Y1632" s="3" t="str">
        <f>IF(COUNTIFS(Lookups!$D:$D,C1632)=1,"Bar Sales","")</f>
        <v/>
      </c>
      <c r="Z1632" s="3" t="str">
        <f>IFERROR(VLOOKUP(C1632*1,Lookups!$D:$F,3,FALSE),"")</f>
        <v/>
      </c>
      <c r="AA1632" s="3" t="str">
        <f>IFERROR(VLOOKUP($C1632*1,Lookups!$H:$N,3,FALSE),"")</f>
        <v>Sales</v>
      </c>
      <c r="AB1632" s="3" t="str">
        <f>IFERROR(VLOOKUP($C1632*1,Lookups!$H:$N,4,FALSE),"")</f>
        <v>Dinner</v>
      </c>
      <c r="AC1632" s="3" t="str">
        <f>IFERROR(VLOOKUP($C1632*1,Lookups!$H:$N,5,FALSE),"")</f>
        <v>Other</v>
      </c>
      <c r="AD1632" s="3" t="str">
        <f>IFERROR(VLOOKUP($C1632*1,Lookups!$H:$N,6,FALSE),"")</f>
        <v>Bev</v>
      </c>
      <c r="AE1632" s="3" t="str">
        <f>IFERROR(VLOOKUP($C1632*1,Lookups!$H:$N,7,FALSE),"")</f>
        <v>Beer</v>
      </c>
      <c r="AF1632" s="3" t="str">
        <f>VLOOKUP(B1632*1,Stores!$A:$C,3,FALSE)</f>
        <v>DFG</v>
      </c>
    </row>
    <row r="1633" spans="1:32">
      <c r="A1633" s="3" t="s">
        <v>917</v>
      </c>
      <c r="B1633" s="3" t="s">
        <v>954</v>
      </c>
      <c r="C1633" s="3">
        <v>999257</v>
      </c>
      <c r="D1633" s="3" t="s">
        <v>918</v>
      </c>
      <c r="E1633" s="3" t="s">
        <v>657</v>
      </c>
      <c r="F1633" s="3">
        <v>2016</v>
      </c>
      <c r="G1633" s="164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14.244999999999999</v>
      </c>
      <c r="T1633" s="3">
        <v>0</v>
      </c>
      <c r="U1633" s="3">
        <v>14.244999999999999</v>
      </c>
      <c r="V1633" s="163">
        <f ca="1">SUM(INDIRECT(Inputs!$C$11&amp;ROW()&amp;":"&amp;Inputs!$C$12&amp;ROW()))</f>
        <v>0</v>
      </c>
      <c r="W1633" s="163">
        <f ca="1">SUM(INDIRECT(Inputs!$C$13&amp;ROW()&amp;":"&amp;Inputs!$C$14&amp;ROW()))</f>
        <v>0</v>
      </c>
      <c r="X1633" s="3" t="str">
        <f>IF(COUNTIFS(Lookups!$A:$A,C1633)=1,"Gross Sales","")</f>
        <v/>
      </c>
      <c r="Y1633" s="3" t="str">
        <f>IF(COUNTIFS(Lookups!$D:$D,C1633)=1,"Bar Sales","")</f>
        <v/>
      </c>
      <c r="Z1633" s="3" t="str">
        <f>IFERROR(VLOOKUP(C1633*1,Lookups!$D:$F,3,FALSE),"")</f>
        <v/>
      </c>
      <c r="AA1633" s="3" t="str">
        <f>IFERROR(VLOOKUP($C1633*1,Lookups!$H:$N,3,FALSE),"")</f>
        <v>Sales</v>
      </c>
      <c r="AB1633" s="3" t="str">
        <f>IFERROR(VLOOKUP($C1633*1,Lookups!$H:$N,4,FALSE),"")</f>
        <v>Dinner</v>
      </c>
      <c r="AC1633" s="3" t="str">
        <f>IFERROR(VLOOKUP($C1633*1,Lookups!$H:$N,5,FALSE),"")</f>
        <v>Other</v>
      </c>
      <c r="AD1633" s="3" t="str">
        <f>IFERROR(VLOOKUP($C1633*1,Lookups!$H:$N,6,FALSE),"")</f>
        <v>Bev</v>
      </c>
      <c r="AE1633" s="3" t="str">
        <f>IFERROR(VLOOKUP($C1633*1,Lookups!$H:$N,7,FALSE),"")</f>
        <v>Beer</v>
      </c>
      <c r="AF1633" s="3" t="str">
        <f>VLOOKUP(B1633*1,Stores!$A:$C,3,FALSE)</f>
        <v>DFG</v>
      </c>
    </row>
    <row r="1634" spans="1:32">
      <c r="A1634" s="3" t="s">
        <v>917</v>
      </c>
      <c r="B1634" s="3" t="s">
        <v>919</v>
      </c>
      <c r="C1634" s="3">
        <v>999264</v>
      </c>
      <c r="D1634" s="3" t="s">
        <v>918</v>
      </c>
      <c r="E1634" s="3" t="s">
        <v>685</v>
      </c>
      <c r="F1634" s="3">
        <v>2016</v>
      </c>
      <c r="G1634" s="164">
        <v>0</v>
      </c>
      <c r="H1634" s="3">
        <v>120.73096</v>
      </c>
      <c r="I1634" s="3">
        <v>248.50755999999998</v>
      </c>
      <c r="J1634" s="3">
        <v>0</v>
      </c>
      <c r="K1634" s="3">
        <v>437.06754000000001</v>
      </c>
      <c r="L1634" s="3">
        <v>1095.3746999999998</v>
      </c>
      <c r="M1634" s="3">
        <v>0</v>
      </c>
      <c r="N1634" s="3">
        <v>-274.85766000000001</v>
      </c>
      <c r="O1634" s="3">
        <v>0</v>
      </c>
      <c r="P1634" s="3">
        <v>77.511839999999992</v>
      </c>
      <c r="Q1634" s="3">
        <v>0</v>
      </c>
      <c r="R1634" s="3">
        <v>0</v>
      </c>
      <c r="S1634" s="3">
        <v>0</v>
      </c>
      <c r="T1634" s="3">
        <v>0</v>
      </c>
      <c r="U1634" s="3">
        <v>1704.3349399999995</v>
      </c>
      <c r="V1634" s="163">
        <f ca="1">SUM(INDIRECT(Inputs!$C$11&amp;ROW()&amp;":"&amp;Inputs!$C$12&amp;ROW()))</f>
        <v>0</v>
      </c>
      <c r="W1634" s="163">
        <f ca="1">SUM(INDIRECT(Inputs!$C$13&amp;ROW()&amp;":"&amp;Inputs!$C$14&amp;ROW()))</f>
        <v>1704.3349399999995</v>
      </c>
      <c r="X1634" s="3" t="str">
        <f>IF(COUNTIFS(Lookups!$A:$A,C1634)=1,"Gross Sales","")</f>
        <v/>
      </c>
      <c r="Y1634" s="3" t="str">
        <f>IF(COUNTIFS(Lookups!$D:$D,C1634)=1,"Bar Sales","")</f>
        <v/>
      </c>
      <c r="Z1634" s="3" t="str">
        <f>IFERROR(VLOOKUP(C1634*1,Lookups!$D:$F,3,FALSE),"")</f>
        <v/>
      </c>
      <c r="AA1634" s="3" t="str">
        <f>IFERROR(VLOOKUP($C1634*1,Lookups!$H:$N,3,FALSE),"")</f>
        <v>Sales</v>
      </c>
      <c r="AB1634" s="3" t="str">
        <f>IFERROR(VLOOKUP($C1634*1,Lookups!$H:$N,4,FALSE),"")</f>
        <v>Lunch</v>
      </c>
      <c r="AC1634" s="3" t="str">
        <f>IFERROR(VLOOKUP($C1634*1,Lookups!$H:$N,5,FALSE),"")</f>
        <v>Dining room</v>
      </c>
      <c r="AD1634" s="3" t="str">
        <f>IFERROR(VLOOKUP($C1634*1,Lookups!$H:$N,6,FALSE),"")</f>
        <v>Bev</v>
      </c>
      <c r="AE1634" s="3" t="str">
        <f>IFERROR(VLOOKUP($C1634*1,Lookups!$H:$N,7,FALSE),"")</f>
        <v>Wine</v>
      </c>
      <c r="AF1634" s="3" t="str">
        <f>VLOOKUP(B1634*1,Stores!$A:$C,3,FALSE)</f>
        <v>DFDE</v>
      </c>
    </row>
    <row r="1635" spans="1:32">
      <c r="A1635" s="3" t="s">
        <v>917</v>
      </c>
      <c r="B1635" s="3" t="s">
        <v>920</v>
      </c>
      <c r="C1635" s="3">
        <v>999264</v>
      </c>
      <c r="D1635" s="3" t="s">
        <v>918</v>
      </c>
      <c r="E1635" s="3" t="s">
        <v>685</v>
      </c>
      <c r="F1635" s="3">
        <v>2016</v>
      </c>
      <c r="G1635" s="164">
        <v>0</v>
      </c>
      <c r="H1635" s="3">
        <v>785.23164999999995</v>
      </c>
      <c r="I1635" s="3">
        <v>351.10655999999994</v>
      </c>
      <c r="J1635" s="3">
        <v>2756.7350999999999</v>
      </c>
      <c r="K1635" s="3">
        <v>3516.1890400000002</v>
      </c>
      <c r="L1635" s="3">
        <v>2555.5621000000001</v>
      </c>
      <c r="M1635" s="3">
        <v>0</v>
      </c>
      <c r="N1635" s="3">
        <v>0</v>
      </c>
      <c r="O1635" s="3">
        <v>1388.6958399999999</v>
      </c>
      <c r="P1635" s="3">
        <v>0</v>
      </c>
      <c r="Q1635" s="3">
        <v>0</v>
      </c>
      <c r="R1635" s="3">
        <v>0</v>
      </c>
      <c r="S1635" s="3">
        <v>1440.3204899999998</v>
      </c>
      <c r="T1635" s="3">
        <v>6896.3383999999996</v>
      </c>
      <c r="U1635" s="3">
        <v>19690.179179999999</v>
      </c>
      <c r="V1635" s="163">
        <f ca="1">SUM(INDIRECT(Inputs!$C$11&amp;ROW()&amp;":"&amp;Inputs!$C$12&amp;ROW()))</f>
        <v>0</v>
      </c>
      <c r="W1635" s="163">
        <f ca="1">SUM(INDIRECT(Inputs!$C$13&amp;ROW()&amp;":"&amp;Inputs!$C$14&amp;ROW()))</f>
        <v>11353.52029</v>
      </c>
      <c r="X1635" s="3" t="str">
        <f>IF(COUNTIFS(Lookups!$A:$A,C1635)=1,"Gross Sales","")</f>
        <v/>
      </c>
      <c r="Y1635" s="3" t="str">
        <f>IF(COUNTIFS(Lookups!$D:$D,C1635)=1,"Bar Sales","")</f>
        <v/>
      </c>
      <c r="Z1635" s="3" t="str">
        <f>IFERROR(VLOOKUP(C1635*1,Lookups!$D:$F,3,FALSE),"")</f>
        <v/>
      </c>
      <c r="AA1635" s="3" t="str">
        <f>IFERROR(VLOOKUP($C1635*1,Lookups!$H:$N,3,FALSE),"")</f>
        <v>Sales</v>
      </c>
      <c r="AB1635" s="3" t="str">
        <f>IFERROR(VLOOKUP($C1635*1,Lookups!$H:$N,4,FALSE),"")</f>
        <v>Lunch</v>
      </c>
      <c r="AC1635" s="3" t="str">
        <f>IFERROR(VLOOKUP($C1635*1,Lookups!$H:$N,5,FALSE),"")</f>
        <v>Dining room</v>
      </c>
      <c r="AD1635" s="3" t="str">
        <f>IFERROR(VLOOKUP($C1635*1,Lookups!$H:$N,6,FALSE),"")</f>
        <v>Bev</v>
      </c>
      <c r="AE1635" s="3" t="str">
        <f>IFERROR(VLOOKUP($C1635*1,Lookups!$H:$N,7,FALSE),"")</f>
        <v>Wine</v>
      </c>
      <c r="AF1635" s="3" t="str">
        <f>VLOOKUP(B1635*1,Stores!$A:$C,3,FALSE)</f>
        <v>DFDE</v>
      </c>
    </row>
    <row r="1636" spans="1:32">
      <c r="A1636" s="3" t="s">
        <v>917</v>
      </c>
      <c r="B1636" s="3" t="s">
        <v>921</v>
      </c>
      <c r="C1636" s="3">
        <v>999264</v>
      </c>
      <c r="D1636" s="3" t="s">
        <v>918</v>
      </c>
      <c r="E1636" s="3" t="s">
        <v>685</v>
      </c>
      <c r="F1636" s="3">
        <v>2016</v>
      </c>
      <c r="G1636" s="164">
        <v>0</v>
      </c>
      <c r="H1636" s="3">
        <v>2533.9431599999998</v>
      </c>
      <c r="I1636" s="3">
        <v>4440.8965999999991</v>
      </c>
      <c r="J1636" s="3">
        <v>2222.8020499999998</v>
      </c>
      <c r="K1636" s="3">
        <v>5147.316859999999</v>
      </c>
      <c r="L1636" s="3">
        <v>4931.2052999999996</v>
      </c>
      <c r="M1636" s="3">
        <v>2075.8422299999997</v>
      </c>
      <c r="N1636" s="3">
        <v>2865.3916200000003</v>
      </c>
      <c r="O1636" s="3">
        <v>1557.72253</v>
      </c>
      <c r="P1636" s="3">
        <v>2091.7551200000003</v>
      </c>
      <c r="Q1636" s="3">
        <v>1841.2883999999999</v>
      </c>
      <c r="R1636" s="3">
        <v>1389.0779700000001</v>
      </c>
      <c r="S1636" s="3">
        <v>5888.6396799999993</v>
      </c>
      <c r="T1636" s="3">
        <v>9933.0594999999994</v>
      </c>
      <c r="U1636" s="3">
        <v>46918.941019999998</v>
      </c>
      <c r="V1636" s="163">
        <f ca="1">SUM(INDIRECT(Inputs!$C$11&amp;ROW()&amp;":"&amp;Inputs!$C$12&amp;ROW()))</f>
        <v>1841.2883999999999</v>
      </c>
      <c r="W1636" s="163">
        <f ca="1">SUM(INDIRECT(Inputs!$C$13&amp;ROW()&amp;":"&amp;Inputs!$C$14&amp;ROW()))</f>
        <v>29708.16387</v>
      </c>
      <c r="X1636" s="3" t="str">
        <f>IF(COUNTIFS(Lookups!$A:$A,C1636)=1,"Gross Sales","")</f>
        <v/>
      </c>
      <c r="Y1636" s="3" t="str">
        <f>IF(COUNTIFS(Lookups!$D:$D,C1636)=1,"Bar Sales","")</f>
        <v/>
      </c>
      <c r="Z1636" s="3" t="str">
        <f>IFERROR(VLOOKUP(C1636*1,Lookups!$D:$F,3,FALSE),"")</f>
        <v/>
      </c>
      <c r="AA1636" s="3" t="str">
        <f>IFERROR(VLOOKUP($C1636*1,Lookups!$H:$N,3,FALSE),"")</f>
        <v>Sales</v>
      </c>
      <c r="AB1636" s="3" t="str">
        <f>IFERROR(VLOOKUP($C1636*1,Lookups!$H:$N,4,FALSE),"")</f>
        <v>Lunch</v>
      </c>
      <c r="AC1636" s="3" t="str">
        <f>IFERROR(VLOOKUP($C1636*1,Lookups!$H:$N,5,FALSE),"")</f>
        <v>Dining room</v>
      </c>
      <c r="AD1636" s="3" t="str">
        <f>IFERROR(VLOOKUP($C1636*1,Lookups!$H:$N,6,FALSE),"")</f>
        <v>Bev</v>
      </c>
      <c r="AE1636" s="3" t="str">
        <f>IFERROR(VLOOKUP($C1636*1,Lookups!$H:$N,7,FALSE),"")</f>
        <v>Wine</v>
      </c>
      <c r="AF1636" s="3" t="str">
        <f>VLOOKUP(B1636*1,Stores!$A:$C,3,FALSE)</f>
        <v>DFDE</v>
      </c>
    </row>
    <row r="1637" spans="1:32">
      <c r="A1637" s="3" t="s">
        <v>917</v>
      </c>
      <c r="B1637" s="3" t="s">
        <v>922</v>
      </c>
      <c r="C1637" s="3">
        <v>999264</v>
      </c>
      <c r="D1637" s="3" t="s">
        <v>918</v>
      </c>
      <c r="E1637" s="3" t="s">
        <v>685</v>
      </c>
      <c r="F1637" s="3">
        <v>2016</v>
      </c>
      <c r="G1637" s="164">
        <v>0</v>
      </c>
      <c r="H1637" s="3">
        <v>316.36499999999995</v>
      </c>
      <c r="I1637" s="3">
        <v>400.86899999999997</v>
      </c>
      <c r="J1637" s="3">
        <v>15.224999999999998</v>
      </c>
      <c r="K1637" s="3">
        <v>1364.181</v>
      </c>
      <c r="L1637" s="3">
        <v>1121.3743099999999</v>
      </c>
      <c r="M1637" s="3">
        <v>0</v>
      </c>
      <c r="N1637" s="3">
        <v>219.91200000000001</v>
      </c>
      <c r="O1637" s="3">
        <v>178.22</v>
      </c>
      <c r="P1637" s="3">
        <v>9.2959999999999994</v>
      </c>
      <c r="Q1637" s="3">
        <v>2421.9929999999995</v>
      </c>
      <c r="R1637" s="3">
        <v>300.95799999999997</v>
      </c>
      <c r="S1637" s="3">
        <v>2103.2199999999998</v>
      </c>
      <c r="T1637" s="3">
        <v>124.01199999999999</v>
      </c>
      <c r="U1637" s="3">
        <v>8575.6253099999994</v>
      </c>
      <c r="V1637" s="163">
        <f ca="1">SUM(INDIRECT(Inputs!$C$11&amp;ROW()&amp;":"&amp;Inputs!$C$12&amp;ROW()))</f>
        <v>2421.9929999999995</v>
      </c>
      <c r="W1637" s="163">
        <f ca="1">SUM(INDIRECT(Inputs!$C$13&amp;ROW()&amp;":"&amp;Inputs!$C$14&amp;ROW()))</f>
        <v>6047.4353099999989</v>
      </c>
      <c r="X1637" s="3" t="str">
        <f>IF(COUNTIFS(Lookups!$A:$A,C1637)=1,"Gross Sales","")</f>
        <v/>
      </c>
      <c r="Y1637" s="3" t="str">
        <f>IF(COUNTIFS(Lookups!$D:$D,C1637)=1,"Bar Sales","")</f>
        <v/>
      </c>
      <c r="Z1637" s="3" t="str">
        <f>IFERROR(VLOOKUP(C1637*1,Lookups!$D:$F,3,FALSE),"")</f>
        <v/>
      </c>
      <c r="AA1637" s="3" t="str">
        <f>IFERROR(VLOOKUP($C1637*1,Lookups!$H:$N,3,FALSE),"")</f>
        <v>Sales</v>
      </c>
      <c r="AB1637" s="3" t="str">
        <f>IFERROR(VLOOKUP($C1637*1,Lookups!$H:$N,4,FALSE),"")</f>
        <v>Lunch</v>
      </c>
      <c r="AC1637" s="3" t="str">
        <f>IFERROR(VLOOKUP($C1637*1,Lookups!$H:$N,5,FALSE),"")</f>
        <v>Dining room</v>
      </c>
      <c r="AD1637" s="3" t="str">
        <f>IFERROR(VLOOKUP($C1637*1,Lookups!$H:$N,6,FALSE),"")</f>
        <v>Bev</v>
      </c>
      <c r="AE1637" s="3" t="str">
        <f>IFERROR(VLOOKUP($C1637*1,Lookups!$H:$N,7,FALSE),"")</f>
        <v>Wine</v>
      </c>
      <c r="AF1637" s="3" t="str">
        <f>VLOOKUP(B1637*1,Stores!$A:$C,3,FALSE)</f>
        <v>DFDE</v>
      </c>
    </row>
    <row r="1638" spans="1:32">
      <c r="A1638" s="3" t="s">
        <v>917</v>
      </c>
      <c r="B1638" s="3" t="s">
        <v>923</v>
      </c>
      <c r="C1638" s="3">
        <v>999264</v>
      </c>
      <c r="D1638" s="3" t="s">
        <v>918</v>
      </c>
      <c r="E1638" s="3" t="s">
        <v>685</v>
      </c>
      <c r="F1638" s="3">
        <v>2016</v>
      </c>
      <c r="G1638" s="164">
        <v>0</v>
      </c>
      <c r="H1638" s="3">
        <v>4398.9747199999993</v>
      </c>
      <c r="I1638" s="3">
        <v>3722.2415999999998</v>
      </c>
      <c r="J1638" s="3">
        <v>4061.9101599999995</v>
      </c>
      <c r="K1638" s="3">
        <v>4604.7586199999996</v>
      </c>
      <c r="L1638" s="3">
        <v>5889.0708800000002</v>
      </c>
      <c r="M1638" s="3">
        <v>3457.0873399999996</v>
      </c>
      <c r="N1638" s="3">
        <v>1765.9540499999998</v>
      </c>
      <c r="O1638" s="3">
        <v>2856.9912000000004</v>
      </c>
      <c r="P1638" s="3">
        <v>3829.7185500000001</v>
      </c>
      <c r="Q1638" s="3">
        <v>6087.6488399999998</v>
      </c>
      <c r="R1638" s="3">
        <v>4261.2593100000004</v>
      </c>
      <c r="S1638" s="3">
        <v>3593.3385599999997</v>
      </c>
      <c r="T1638" s="3">
        <v>7372.692320000001</v>
      </c>
      <c r="U1638" s="3">
        <v>55901.64615</v>
      </c>
      <c r="V1638" s="163">
        <f ca="1">SUM(INDIRECT(Inputs!$C$11&amp;ROW()&amp;":"&amp;Inputs!$C$12&amp;ROW()))</f>
        <v>6087.6488399999998</v>
      </c>
      <c r="W1638" s="163">
        <f ca="1">SUM(INDIRECT(Inputs!$C$13&amp;ROW()&amp;":"&amp;Inputs!$C$14&amp;ROW()))</f>
        <v>40674.355960000001</v>
      </c>
      <c r="X1638" s="3" t="str">
        <f>IF(COUNTIFS(Lookups!$A:$A,C1638)=1,"Gross Sales","")</f>
        <v/>
      </c>
      <c r="Y1638" s="3" t="str">
        <f>IF(COUNTIFS(Lookups!$D:$D,C1638)=1,"Bar Sales","")</f>
        <v/>
      </c>
      <c r="Z1638" s="3" t="str">
        <f>IFERROR(VLOOKUP(C1638*1,Lookups!$D:$F,3,FALSE),"")</f>
        <v/>
      </c>
      <c r="AA1638" s="3" t="str">
        <f>IFERROR(VLOOKUP($C1638*1,Lookups!$H:$N,3,FALSE),"")</f>
        <v>Sales</v>
      </c>
      <c r="AB1638" s="3" t="str">
        <f>IFERROR(VLOOKUP($C1638*1,Lookups!$H:$N,4,FALSE),"")</f>
        <v>Lunch</v>
      </c>
      <c r="AC1638" s="3" t="str">
        <f>IFERROR(VLOOKUP($C1638*1,Lookups!$H:$N,5,FALSE),"")</f>
        <v>Dining room</v>
      </c>
      <c r="AD1638" s="3" t="str">
        <f>IFERROR(VLOOKUP($C1638*1,Lookups!$H:$N,6,FALSE),"")</f>
        <v>Bev</v>
      </c>
      <c r="AE1638" s="3" t="str">
        <f>IFERROR(VLOOKUP($C1638*1,Lookups!$H:$N,7,FALSE),"")</f>
        <v>Wine</v>
      </c>
      <c r="AF1638" s="3" t="str">
        <f>VLOOKUP(B1638*1,Stores!$A:$C,3,FALSE)</f>
        <v>DFDE</v>
      </c>
    </row>
    <row r="1639" spans="1:32">
      <c r="A1639" s="3" t="s">
        <v>917</v>
      </c>
      <c r="B1639" s="3" t="s">
        <v>924</v>
      </c>
      <c r="C1639" s="3">
        <v>999264</v>
      </c>
      <c r="D1639" s="3" t="s">
        <v>918</v>
      </c>
      <c r="E1639" s="3" t="s">
        <v>685</v>
      </c>
      <c r="F1639" s="3">
        <v>2016</v>
      </c>
      <c r="G1639" s="164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626.62235999999996</v>
      </c>
      <c r="Q1639" s="3">
        <v>1327.23514</v>
      </c>
      <c r="R1639" s="3">
        <v>1863.9656</v>
      </c>
      <c r="S1639" s="3">
        <v>4077.7685199999996</v>
      </c>
      <c r="T1639" s="3">
        <v>4414.25306</v>
      </c>
      <c r="U1639" s="3">
        <v>12309.844679999998</v>
      </c>
      <c r="V1639" s="163">
        <f ca="1">SUM(INDIRECT(Inputs!$C$11&amp;ROW()&amp;":"&amp;Inputs!$C$12&amp;ROW()))</f>
        <v>1327.23514</v>
      </c>
      <c r="W1639" s="163">
        <f ca="1">SUM(INDIRECT(Inputs!$C$13&amp;ROW()&amp;":"&amp;Inputs!$C$14&amp;ROW()))</f>
        <v>1953.8575000000001</v>
      </c>
      <c r="X1639" s="3" t="str">
        <f>IF(COUNTIFS(Lookups!$A:$A,C1639)=1,"Gross Sales","")</f>
        <v/>
      </c>
      <c r="Y1639" s="3" t="str">
        <f>IF(COUNTIFS(Lookups!$D:$D,C1639)=1,"Bar Sales","")</f>
        <v/>
      </c>
      <c r="Z1639" s="3" t="str">
        <f>IFERROR(VLOOKUP(C1639*1,Lookups!$D:$F,3,FALSE),"")</f>
        <v/>
      </c>
      <c r="AA1639" s="3" t="str">
        <f>IFERROR(VLOOKUP($C1639*1,Lookups!$H:$N,3,FALSE),"")</f>
        <v>Sales</v>
      </c>
      <c r="AB1639" s="3" t="str">
        <f>IFERROR(VLOOKUP($C1639*1,Lookups!$H:$N,4,FALSE),"")</f>
        <v>Lunch</v>
      </c>
      <c r="AC1639" s="3" t="str">
        <f>IFERROR(VLOOKUP($C1639*1,Lookups!$H:$N,5,FALSE),"")</f>
        <v>Dining room</v>
      </c>
      <c r="AD1639" s="3" t="str">
        <f>IFERROR(VLOOKUP($C1639*1,Lookups!$H:$N,6,FALSE),"")</f>
        <v>Bev</v>
      </c>
      <c r="AE1639" s="3" t="str">
        <f>IFERROR(VLOOKUP($C1639*1,Lookups!$H:$N,7,FALSE),"")</f>
        <v>Wine</v>
      </c>
      <c r="AF1639" s="3" t="str">
        <f>VLOOKUP(B1639*1,Stores!$A:$C,3,FALSE)</f>
        <v>DFDE</v>
      </c>
    </row>
    <row r="1640" spans="1:32">
      <c r="A1640" s="3" t="s">
        <v>917</v>
      </c>
      <c r="B1640" s="3" t="s">
        <v>925</v>
      </c>
      <c r="C1640" s="3">
        <v>999264</v>
      </c>
      <c r="D1640" s="3" t="s">
        <v>918</v>
      </c>
      <c r="E1640" s="3" t="s">
        <v>685</v>
      </c>
      <c r="F1640" s="3">
        <v>2016</v>
      </c>
      <c r="G1640" s="164">
        <v>0</v>
      </c>
      <c r="H1640" s="3">
        <v>274.54000000000002</v>
      </c>
      <c r="I1640" s="3">
        <v>316.197</v>
      </c>
      <c r="J1640" s="3">
        <v>220.45799999999997</v>
      </c>
      <c r="K1640" s="3">
        <v>360.21999999999997</v>
      </c>
      <c r="L1640" s="3">
        <v>277.66199999999998</v>
      </c>
      <c r="M1640" s="3">
        <v>9.7579999999999991</v>
      </c>
      <c r="N1640" s="3">
        <v>0</v>
      </c>
      <c r="O1640" s="3">
        <v>0</v>
      </c>
      <c r="P1640" s="3">
        <v>0</v>
      </c>
      <c r="Q1640" s="3">
        <v>-5.4599999999999991</v>
      </c>
      <c r="R1640" s="3">
        <v>98.097999999999999</v>
      </c>
      <c r="S1640" s="3">
        <v>701.1339999999999</v>
      </c>
      <c r="T1640" s="3">
        <v>0</v>
      </c>
      <c r="U1640" s="3">
        <v>2252.607</v>
      </c>
      <c r="V1640" s="163">
        <f ca="1">SUM(INDIRECT(Inputs!$C$11&amp;ROW()&amp;":"&amp;Inputs!$C$12&amp;ROW()))</f>
        <v>-5.4599999999999991</v>
      </c>
      <c r="W1640" s="163">
        <f ca="1">SUM(INDIRECT(Inputs!$C$13&amp;ROW()&amp;":"&amp;Inputs!$C$14&amp;ROW()))</f>
        <v>1453.375</v>
      </c>
      <c r="X1640" s="3" t="str">
        <f>IF(COUNTIFS(Lookups!$A:$A,C1640)=1,"Gross Sales","")</f>
        <v/>
      </c>
      <c r="Y1640" s="3" t="str">
        <f>IF(COUNTIFS(Lookups!$D:$D,C1640)=1,"Bar Sales","")</f>
        <v/>
      </c>
      <c r="Z1640" s="3" t="str">
        <f>IFERROR(VLOOKUP(C1640*1,Lookups!$D:$F,3,FALSE),"")</f>
        <v/>
      </c>
      <c r="AA1640" s="3" t="str">
        <f>IFERROR(VLOOKUP($C1640*1,Lookups!$H:$N,3,FALSE),"")</f>
        <v>Sales</v>
      </c>
      <c r="AB1640" s="3" t="str">
        <f>IFERROR(VLOOKUP($C1640*1,Lookups!$H:$N,4,FALSE),"")</f>
        <v>Lunch</v>
      </c>
      <c r="AC1640" s="3" t="str">
        <f>IFERROR(VLOOKUP($C1640*1,Lookups!$H:$N,5,FALSE),"")</f>
        <v>Dining room</v>
      </c>
      <c r="AD1640" s="3" t="str">
        <f>IFERROR(VLOOKUP($C1640*1,Lookups!$H:$N,6,FALSE),"")</f>
        <v>Bev</v>
      </c>
      <c r="AE1640" s="3" t="str">
        <f>IFERROR(VLOOKUP($C1640*1,Lookups!$H:$N,7,FALSE),"")</f>
        <v>Wine</v>
      </c>
      <c r="AF1640" s="3" t="str">
        <f>VLOOKUP(B1640*1,Stores!$A:$C,3,FALSE)</f>
        <v>DFDE</v>
      </c>
    </row>
    <row r="1641" spans="1:32">
      <c r="A1641" s="3" t="s">
        <v>917</v>
      </c>
      <c r="B1641" s="3" t="s">
        <v>926</v>
      </c>
      <c r="C1641" s="3">
        <v>999264</v>
      </c>
      <c r="D1641" s="3" t="s">
        <v>918</v>
      </c>
      <c r="E1641" s="3" t="s">
        <v>685</v>
      </c>
      <c r="F1641" s="3">
        <v>2016</v>
      </c>
      <c r="G1641" s="164">
        <v>0</v>
      </c>
      <c r="H1641" s="3">
        <v>15931.059549999998</v>
      </c>
      <c r="I1641" s="3">
        <v>14900.079879999998</v>
      </c>
      <c r="J1641" s="3">
        <v>12866.38654</v>
      </c>
      <c r="K1641" s="3">
        <v>12685.805999999999</v>
      </c>
      <c r="L1641" s="3">
        <v>17295.725999999999</v>
      </c>
      <c r="M1641" s="3">
        <v>10500.70392</v>
      </c>
      <c r="N1641" s="3">
        <v>10849.187999999998</v>
      </c>
      <c r="O1641" s="3">
        <v>12400.703</v>
      </c>
      <c r="P1641" s="3">
        <v>8786.9249999999993</v>
      </c>
      <c r="Q1641" s="3">
        <v>13415.639999999998</v>
      </c>
      <c r="R1641" s="3">
        <v>13926.065999999999</v>
      </c>
      <c r="S1641" s="3">
        <v>16630.550999999999</v>
      </c>
      <c r="T1641" s="3">
        <v>42458.526109999999</v>
      </c>
      <c r="U1641" s="3">
        <v>202647.361</v>
      </c>
      <c r="V1641" s="163">
        <f ca="1">SUM(INDIRECT(Inputs!$C$11&amp;ROW()&amp;":"&amp;Inputs!$C$12&amp;ROW()))</f>
        <v>13415.639999999998</v>
      </c>
      <c r="W1641" s="163">
        <f ca="1">SUM(INDIRECT(Inputs!$C$13&amp;ROW()&amp;":"&amp;Inputs!$C$14&amp;ROW()))</f>
        <v>129632.21788999999</v>
      </c>
      <c r="X1641" s="3" t="str">
        <f>IF(COUNTIFS(Lookups!$A:$A,C1641)=1,"Gross Sales","")</f>
        <v/>
      </c>
      <c r="Y1641" s="3" t="str">
        <f>IF(COUNTIFS(Lookups!$D:$D,C1641)=1,"Bar Sales","")</f>
        <v/>
      </c>
      <c r="Z1641" s="3" t="str">
        <f>IFERROR(VLOOKUP(C1641*1,Lookups!$D:$F,3,FALSE),"")</f>
        <v/>
      </c>
      <c r="AA1641" s="3" t="str">
        <f>IFERROR(VLOOKUP($C1641*1,Lookups!$H:$N,3,FALSE),"")</f>
        <v>Sales</v>
      </c>
      <c r="AB1641" s="3" t="str">
        <f>IFERROR(VLOOKUP($C1641*1,Lookups!$H:$N,4,FALSE),"")</f>
        <v>Lunch</v>
      </c>
      <c r="AC1641" s="3" t="str">
        <f>IFERROR(VLOOKUP($C1641*1,Lookups!$H:$N,5,FALSE),"")</f>
        <v>Dining room</v>
      </c>
      <c r="AD1641" s="3" t="str">
        <f>IFERROR(VLOOKUP($C1641*1,Lookups!$H:$N,6,FALSE),"")</f>
        <v>Bev</v>
      </c>
      <c r="AE1641" s="3" t="str">
        <f>IFERROR(VLOOKUP($C1641*1,Lookups!$H:$N,7,FALSE),"")</f>
        <v>Wine</v>
      </c>
      <c r="AF1641" s="3" t="str">
        <f>VLOOKUP(B1641*1,Stores!$A:$C,3,FALSE)</f>
        <v>DFDE</v>
      </c>
    </row>
    <row r="1642" spans="1:32">
      <c r="A1642" s="3" t="s">
        <v>917</v>
      </c>
      <c r="B1642" s="3" t="s">
        <v>927</v>
      </c>
      <c r="C1642" s="3">
        <v>999264</v>
      </c>
      <c r="D1642" s="3" t="s">
        <v>918</v>
      </c>
      <c r="E1642" s="3" t="s">
        <v>685</v>
      </c>
      <c r="F1642" s="3">
        <v>2016</v>
      </c>
      <c r="G1642" s="164">
        <v>0</v>
      </c>
      <c r="H1642" s="3">
        <v>3419.3249999999998</v>
      </c>
      <c r="I1642" s="3">
        <v>5834.71</v>
      </c>
      <c r="J1642" s="3">
        <v>3114.72</v>
      </c>
      <c r="K1642" s="3">
        <v>8665.614999999998</v>
      </c>
      <c r="L1642" s="3">
        <v>8468.8799999999992</v>
      </c>
      <c r="M1642" s="3">
        <v>10378.40776</v>
      </c>
      <c r="N1642" s="3">
        <v>3287.2979999999998</v>
      </c>
      <c r="O1642" s="3">
        <v>1726.4708999999998</v>
      </c>
      <c r="P1642" s="3">
        <v>5049.9287999999997</v>
      </c>
      <c r="Q1642" s="3">
        <v>4390.3859999999995</v>
      </c>
      <c r="R1642" s="3">
        <v>4871.125</v>
      </c>
      <c r="S1642" s="3">
        <v>4672.9829999999993</v>
      </c>
      <c r="T1642" s="3">
        <v>9792.51</v>
      </c>
      <c r="U1642" s="3">
        <v>73672.359459999992</v>
      </c>
      <c r="V1642" s="163">
        <f ca="1">SUM(INDIRECT(Inputs!$C$11&amp;ROW()&amp;":"&amp;Inputs!$C$12&amp;ROW()))</f>
        <v>4390.3859999999995</v>
      </c>
      <c r="W1642" s="163">
        <f ca="1">SUM(INDIRECT(Inputs!$C$13&amp;ROW()&amp;":"&amp;Inputs!$C$14&amp;ROW()))</f>
        <v>54335.741459999997</v>
      </c>
      <c r="X1642" s="3" t="str">
        <f>IF(COUNTIFS(Lookups!$A:$A,C1642)=1,"Gross Sales","")</f>
        <v/>
      </c>
      <c r="Y1642" s="3" t="str">
        <f>IF(COUNTIFS(Lookups!$D:$D,C1642)=1,"Bar Sales","")</f>
        <v/>
      </c>
      <c r="Z1642" s="3" t="str">
        <f>IFERROR(VLOOKUP(C1642*1,Lookups!$D:$F,3,FALSE),"")</f>
        <v/>
      </c>
      <c r="AA1642" s="3" t="str">
        <f>IFERROR(VLOOKUP($C1642*1,Lookups!$H:$N,3,FALSE),"")</f>
        <v>Sales</v>
      </c>
      <c r="AB1642" s="3" t="str">
        <f>IFERROR(VLOOKUP($C1642*1,Lookups!$H:$N,4,FALSE),"")</f>
        <v>Lunch</v>
      </c>
      <c r="AC1642" s="3" t="str">
        <f>IFERROR(VLOOKUP($C1642*1,Lookups!$H:$N,5,FALSE),"")</f>
        <v>Dining room</v>
      </c>
      <c r="AD1642" s="3" t="str">
        <f>IFERROR(VLOOKUP($C1642*1,Lookups!$H:$N,6,FALSE),"")</f>
        <v>Bev</v>
      </c>
      <c r="AE1642" s="3" t="str">
        <f>IFERROR(VLOOKUP($C1642*1,Lookups!$H:$N,7,FALSE),"")</f>
        <v>Wine</v>
      </c>
      <c r="AF1642" s="3" t="str">
        <f>VLOOKUP(B1642*1,Stores!$A:$C,3,FALSE)</f>
        <v>DFDE</v>
      </c>
    </row>
    <row r="1643" spans="1:32">
      <c r="A1643" s="3" t="s">
        <v>917</v>
      </c>
      <c r="B1643" s="3" t="s">
        <v>928</v>
      </c>
      <c r="C1643" s="3">
        <v>999264</v>
      </c>
      <c r="D1643" s="3" t="s">
        <v>918</v>
      </c>
      <c r="E1643" s="3" t="s">
        <v>685</v>
      </c>
      <c r="F1643" s="3">
        <v>2016</v>
      </c>
      <c r="G1643" s="164">
        <v>0</v>
      </c>
      <c r="H1643" s="3">
        <v>18.679079999999999</v>
      </c>
      <c r="I1643" s="3">
        <v>374.10744000000005</v>
      </c>
      <c r="J1643" s="3">
        <v>27.26136</v>
      </c>
      <c r="K1643" s="3">
        <v>17.215519999999998</v>
      </c>
      <c r="L1643" s="3">
        <v>61.298160000000003</v>
      </c>
      <c r="M1643" s="3">
        <v>0</v>
      </c>
      <c r="N1643" s="3">
        <v>0</v>
      </c>
      <c r="O1643" s="3">
        <v>0</v>
      </c>
      <c r="P1643" s="3">
        <v>8.6931600000000007</v>
      </c>
      <c r="Q1643" s="3">
        <v>-30.815399999999997</v>
      </c>
      <c r="R1643" s="3">
        <v>28.623280000000001</v>
      </c>
      <c r="S1643" s="3">
        <v>0</v>
      </c>
      <c r="T1643" s="3">
        <v>-9.045399999999999</v>
      </c>
      <c r="U1643" s="3">
        <v>496.01720000000006</v>
      </c>
      <c r="V1643" s="163">
        <f ca="1">SUM(INDIRECT(Inputs!$C$11&amp;ROW()&amp;":"&amp;Inputs!$C$12&amp;ROW()))</f>
        <v>-30.815399999999997</v>
      </c>
      <c r="W1643" s="163">
        <f ca="1">SUM(INDIRECT(Inputs!$C$13&amp;ROW()&amp;":"&amp;Inputs!$C$14&amp;ROW()))</f>
        <v>476.43932000000001</v>
      </c>
      <c r="X1643" s="3" t="str">
        <f>IF(COUNTIFS(Lookups!$A:$A,C1643)=1,"Gross Sales","")</f>
        <v/>
      </c>
      <c r="Y1643" s="3" t="str">
        <f>IF(COUNTIFS(Lookups!$D:$D,C1643)=1,"Bar Sales","")</f>
        <v/>
      </c>
      <c r="Z1643" s="3" t="str">
        <f>IFERROR(VLOOKUP(C1643*1,Lookups!$D:$F,3,FALSE),"")</f>
        <v/>
      </c>
      <c r="AA1643" s="3" t="str">
        <f>IFERROR(VLOOKUP($C1643*1,Lookups!$H:$N,3,FALSE),"")</f>
        <v>Sales</v>
      </c>
      <c r="AB1643" s="3" t="str">
        <f>IFERROR(VLOOKUP($C1643*1,Lookups!$H:$N,4,FALSE),"")</f>
        <v>Lunch</v>
      </c>
      <c r="AC1643" s="3" t="str">
        <f>IFERROR(VLOOKUP($C1643*1,Lookups!$H:$N,5,FALSE),"")</f>
        <v>Dining room</v>
      </c>
      <c r="AD1643" s="3" t="str">
        <f>IFERROR(VLOOKUP($C1643*1,Lookups!$H:$N,6,FALSE),"")</f>
        <v>Bev</v>
      </c>
      <c r="AE1643" s="3" t="str">
        <f>IFERROR(VLOOKUP($C1643*1,Lookups!$H:$N,7,FALSE),"")</f>
        <v>Wine</v>
      </c>
      <c r="AF1643" s="3" t="str">
        <f>VLOOKUP(B1643*1,Stores!$A:$C,3,FALSE)</f>
        <v>DFDE</v>
      </c>
    </row>
    <row r="1644" spans="1:32">
      <c r="A1644" s="3" t="s">
        <v>917</v>
      </c>
      <c r="B1644" s="3" t="s">
        <v>929</v>
      </c>
      <c r="C1644" s="3">
        <v>999264</v>
      </c>
      <c r="D1644" s="3" t="s">
        <v>918</v>
      </c>
      <c r="E1644" s="3" t="s">
        <v>685</v>
      </c>
      <c r="F1644" s="3">
        <v>2016</v>
      </c>
      <c r="G1644" s="164">
        <v>0</v>
      </c>
      <c r="H1644" s="3">
        <v>1908.1999999999996</v>
      </c>
      <c r="I1644" s="3">
        <v>835.36998999999992</v>
      </c>
      <c r="J1644" s="3">
        <v>506.57781999999997</v>
      </c>
      <c r="K1644" s="3">
        <v>1423.4192000000003</v>
      </c>
      <c r="L1644" s="3">
        <v>1189.9831999999999</v>
      </c>
      <c r="M1644" s="3">
        <v>364.52597999999995</v>
      </c>
      <c r="N1644" s="3">
        <v>442.35575999999998</v>
      </c>
      <c r="O1644" s="3">
        <v>843.56579999999997</v>
      </c>
      <c r="P1644" s="3">
        <v>243.47399999999999</v>
      </c>
      <c r="Q1644" s="3">
        <v>389.79941000000002</v>
      </c>
      <c r="R1644" s="3">
        <v>4427.1359999999995</v>
      </c>
      <c r="S1644" s="3">
        <v>1255.212</v>
      </c>
      <c r="T1644" s="3">
        <v>2005.24415</v>
      </c>
      <c r="U1644" s="3">
        <v>15834.863309999999</v>
      </c>
      <c r="V1644" s="163">
        <f ca="1">SUM(INDIRECT(Inputs!$C$11&amp;ROW()&amp;":"&amp;Inputs!$C$12&amp;ROW()))</f>
        <v>389.79941000000002</v>
      </c>
      <c r="W1644" s="163">
        <f ca="1">SUM(INDIRECT(Inputs!$C$13&amp;ROW()&amp;":"&amp;Inputs!$C$14&amp;ROW()))</f>
        <v>8147.2711600000002</v>
      </c>
      <c r="X1644" s="3" t="str">
        <f>IF(COUNTIFS(Lookups!$A:$A,C1644)=1,"Gross Sales","")</f>
        <v/>
      </c>
      <c r="Y1644" s="3" t="str">
        <f>IF(COUNTIFS(Lookups!$D:$D,C1644)=1,"Bar Sales","")</f>
        <v/>
      </c>
      <c r="Z1644" s="3" t="str">
        <f>IFERROR(VLOOKUP(C1644*1,Lookups!$D:$F,3,FALSE),"")</f>
        <v/>
      </c>
      <c r="AA1644" s="3" t="str">
        <f>IFERROR(VLOOKUP($C1644*1,Lookups!$H:$N,3,FALSE),"")</f>
        <v>Sales</v>
      </c>
      <c r="AB1644" s="3" t="str">
        <f>IFERROR(VLOOKUP($C1644*1,Lookups!$H:$N,4,FALSE),"")</f>
        <v>Lunch</v>
      </c>
      <c r="AC1644" s="3" t="str">
        <f>IFERROR(VLOOKUP($C1644*1,Lookups!$H:$N,5,FALSE),"")</f>
        <v>Dining room</v>
      </c>
      <c r="AD1644" s="3" t="str">
        <f>IFERROR(VLOOKUP($C1644*1,Lookups!$H:$N,6,FALSE),"")</f>
        <v>Bev</v>
      </c>
      <c r="AE1644" s="3" t="str">
        <f>IFERROR(VLOOKUP($C1644*1,Lookups!$H:$N,7,FALSE),"")</f>
        <v>Wine</v>
      </c>
      <c r="AF1644" s="3" t="str">
        <f>VLOOKUP(B1644*1,Stores!$A:$C,3,FALSE)</f>
        <v>DFDE</v>
      </c>
    </row>
    <row r="1645" spans="1:32">
      <c r="A1645" s="3" t="s">
        <v>917</v>
      </c>
      <c r="B1645" s="3" t="s">
        <v>930</v>
      </c>
      <c r="C1645" s="3">
        <v>999264</v>
      </c>
      <c r="D1645" s="3" t="s">
        <v>918</v>
      </c>
      <c r="E1645" s="3" t="s">
        <v>685</v>
      </c>
      <c r="F1645" s="3">
        <v>2016</v>
      </c>
      <c r="G1645" s="164">
        <v>0</v>
      </c>
      <c r="H1645" s="3">
        <v>3694.6279999999997</v>
      </c>
      <c r="I1645" s="3">
        <v>2912.8327199999999</v>
      </c>
      <c r="J1645" s="3">
        <v>2719.8779999999997</v>
      </c>
      <c r="K1645" s="3">
        <v>2546.1239999999998</v>
      </c>
      <c r="L1645" s="3">
        <v>3484.1742599999993</v>
      </c>
      <c r="M1645" s="3">
        <v>1427.3349999999998</v>
      </c>
      <c r="N1645" s="3">
        <v>1942.81836</v>
      </c>
      <c r="O1645" s="3">
        <v>5170.7082</v>
      </c>
      <c r="P1645" s="3">
        <v>2014.4968200000001</v>
      </c>
      <c r="Q1645" s="3">
        <v>2565.4607999999998</v>
      </c>
      <c r="R1645" s="3">
        <v>2735.1617999999999</v>
      </c>
      <c r="S1645" s="3">
        <v>3909.2890199999997</v>
      </c>
      <c r="T1645" s="3">
        <v>6521.3819999999996</v>
      </c>
      <c r="U1645" s="3">
        <v>41644.288979999998</v>
      </c>
      <c r="V1645" s="163">
        <f ca="1">SUM(INDIRECT(Inputs!$C$11&amp;ROW()&amp;":"&amp;Inputs!$C$12&amp;ROW()))</f>
        <v>2565.4607999999998</v>
      </c>
      <c r="W1645" s="163">
        <f ca="1">SUM(INDIRECT(Inputs!$C$13&amp;ROW()&amp;":"&amp;Inputs!$C$14&amp;ROW()))</f>
        <v>28478.456160000002</v>
      </c>
      <c r="X1645" s="3" t="str">
        <f>IF(COUNTIFS(Lookups!$A:$A,C1645)=1,"Gross Sales","")</f>
        <v/>
      </c>
      <c r="Y1645" s="3" t="str">
        <f>IF(COUNTIFS(Lookups!$D:$D,C1645)=1,"Bar Sales","")</f>
        <v/>
      </c>
      <c r="Z1645" s="3" t="str">
        <f>IFERROR(VLOOKUP(C1645*1,Lookups!$D:$F,3,FALSE),"")</f>
        <v/>
      </c>
      <c r="AA1645" s="3" t="str">
        <f>IFERROR(VLOOKUP($C1645*1,Lookups!$H:$N,3,FALSE),"")</f>
        <v>Sales</v>
      </c>
      <c r="AB1645" s="3" t="str">
        <f>IFERROR(VLOOKUP($C1645*1,Lookups!$H:$N,4,FALSE),"")</f>
        <v>Lunch</v>
      </c>
      <c r="AC1645" s="3" t="str">
        <f>IFERROR(VLOOKUP($C1645*1,Lookups!$H:$N,5,FALSE),"")</f>
        <v>Dining room</v>
      </c>
      <c r="AD1645" s="3" t="str">
        <f>IFERROR(VLOOKUP($C1645*1,Lookups!$H:$N,6,FALSE),"")</f>
        <v>Bev</v>
      </c>
      <c r="AE1645" s="3" t="str">
        <f>IFERROR(VLOOKUP($C1645*1,Lookups!$H:$N,7,FALSE),"")</f>
        <v>Wine</v>
      </c>
      <c r="AF1645" s="3" t="str">
        <f>VLOOKUP(B1645*1,Stores!$A:$C,3,FALSE)</f>
        <v>DFDE</v>
      </c>
    </row>
    <row r="1646" spans="1:32">
      <c r="A1646" s="3" t="s">
        <v>917</v>
      </c>
      <c r="B1646" s="3" t="s">
        <v>931</v>
      </c>
      <c r="C1646" s="3">
        <v>999264</v>
      </c>
      <c r="D1646" s="3" t="s">
        <v>918</v>
      </c>
      <c r="E1646" s="3" t="s">
        <v>685</v>
      </c>
      <c r="F1646" s="3">
        <v>2016</v>
      </c>
      <c r="G1646" s="164">
        <v>0</v>
      </c>
      <c r="H1646" s="3">
        <v>2752.1795699999998</v>
      </c>
      <c r="I1646" s="3">
        <v>3820.8883999999998</v>
      </c>
      <c r="J1646" s="3">
        <v>2065.4899999999998</v>
      </c>
      <c r="K1646" s="3">
        <v>2828.4928</v>
      </c>
      <c r="L1646" s="3">
        <v>3054.4453800000001</v>
      </c>
      <c r="M1646" s="3">
        <v>1833.41886</v>
      </c>
      <c r="N1646" s="3">
        <v>2372.8156199999999</v>
      </c>
      <c r="O1646" s="3">
        <v>2591.96875</v>
      </c>
      <c r="P1646" s="3">
        <v>1130.8499999999999</v>
      </c>
      <c r="Q1646" s="3">
        <v>2175.4802999999997</v>
      </c>
      <c r="R1646" s="3">
        <v>1275.2739999999999</v>
      </c>
      <c r="S1646" s="3">
        <v>4649.8334399999994</v>
      </c>
      <c r="T1646" s="3">
        <v>7685.2775999999994</v>
      </c>
      <c r="U1646" s="3">
        <v>38236.414719999993</v>
      </c>
      <c r="V1646" s="163">
        <f ca="1">SUM(INDIRECT(Inputs!$C$11&amp;ROW()&amp;":"&amp;Inputs!$C$12&amp;ROW()))</f>
        <v>2175.4802999999997</v>
      </c>
      <c r="W1646" s="163">
        <f ca="1">SUM(INDIRECT(Inputs!$C$13&amp;ROW()&amp;":"&amp;Inputs!$C$14&amp;ROW()))</f>
        <v>24626.029679999996</v>
      </c>
      <c r="X1646" s="3" t="str">
        <f>IF(COUNTIFS(Lookups!$A:$A,C1646)=1,"Gross Sales","")</f>
        <v/>
      </c>
      <c r="Y1646" s="3" t="str">
        <f>IF(COUNTIFS(Lookups!$D:$D,C1646)=1,"Bar Sales","")</f>
        <v/>
      </c>
      <c r="Z1646" s="3" t="str">
        <f>IFERROR(VLOOKUP(C1646*1,Lookups!$D:$F,3,FALSE),"")</f>
        <v/>
      </c>
      <c r="AA1646" s="3" t="str">
        <f>IFERROR(VLOOKUP($C1646*1,Lookups!$H:$N,3,FALSE),"")</f>
        <v>Sales</v>
      </c>
      <c r="AB1646" s="3" t="str">
        <f>IFERROR(VLOOKUP($C1646*1,Lookups!$H:$N,4,FALSE),"")</f>
        <v>Lunch</v>
      </c>
      <c r="AC1646" s="3" t="str">
        <f>IFERROR(VLOOKUP($C1646*1,Lookups!$H:$N,5,FALSE),"")</f>
        <v>Dining room</v>
      </c>
      <c r="AD1646" s="3" t="str">
        <f>IFERROR(VLOOKUP($C1646*1,Lookups!$H:$N,6,FALSE),"")</f>
        <v>Bev</v>
      </c>
      <c r="AE1646" s="3" t="str">
        <f>IFERROR(VLOOKUP($C1646*1,Lookups!$H:$N,7,FALSE),"")</f>
        <v>Wine</v>
      </c>
      <c r="AF1646" s="3" t="str">
        <f>VLOOKUP(B1646*1,Stores!$A:$C,3,FALSE)</f>
        <v>DFDE</v>
      </c>
    </row>
    <row r="1647" spans="1:32">
      <c r="A1647" s="3" t="s">
        <v>917</v>
      </c>
      <c r="B1647" s="3" t="s">
        <v>932</v>
      </c>
      <c r="C1647" s="3">
        <v>999264</v>
      </c>
      <c r="D1647" s="3" t="s">
        <v>918</v>
      </c>
      <c r="E1647" s="3" t="s">
        <v>685</v>
      </c>
      <c r="F1647" s="3">
        <v>2016</v>
      </c>
      <c r="G1647" s="164">
        <v>0</v>
      </c>
      <c r="H1647" s="3">
        <v>6694.38</v>
      </c>
      <c r="I1647" s="3">
        <v>5372.8404799999998</v>
      </c>
      <c r="J1647" s="3">
        <v>10175.344899999998</v>
      </c>
      <c r="K1647" s="3">
        <v>7476.8399999999992</v>
      </c>
      <c r="L1647" s="3">
        <v>9205.5457200000001</v>
      </c>
      <c r="M1647" s="3">
        <v>5488.1318099999999</v>
      </c>
      <c r="N1647" s="3">
        <v>5609.5666199999996</v>
      </c>
      <c r="O1647" s="3">
        <v>4886.9918999999991</v>
      </c>
      <c r="P1647" s="3">
        <v>7856.8937999999998</v>
      </c>
      <c r="Q1647" s="3">
        <v>4635.7919999999995</v>
      </c>
      <c r="R1647" s="3">
        <v>7193.5919999999987</v>
      </c>
      <c r="S1647" s="3">
        <v>11244.743999999999</v>
      </c>
      <c r="T1647" s="3">
        <v>17464.276199999997</v>
      </c>
      <c r="U1647" s="3">
        <v>103304.93943</v>
      </c>
      <c r="V1647" s="163">
        <f ca="1">SUM(INDIRECT(Inputs!$C$11&amp;ROW()&amp;":"&amp;Inputs!$C$12&amp;ROW()))</f>
        <v>4635.7919999999995</v>
      </c>
      <c r="W1647" s="163">
        <f ca="1">SUM(INDIRECT(Inputs!$C$13&amp;ROW()&amp;":"&amp;Inputs!$C$14&amp;ROW()))</f>
        <v>67402.327229999995</v>
      </c>
      <c r="X1647" s="3" t="str">
        <f>IF(COUNTIFS(Lookups!$A:$A,C1647)=1,"Gross Sales","")</f>
        <v/>
      </c>
      <c r="Y1647" s="3" t="str">
        <f>IF(COUNTIFS(Lookups!$D:$D,C1647)=1,"Bar Sales","")</f>
        <v/>
      </c>
      <c r="Z1647" s="3" t="str">
        <f>IFERROR(VLOOKUP(C1647*1,Lookups!$D:$F,3,FALSE),"")</f>
        <v/>
      </c>
      <c r="AA1647" s="3" t="str">
        <f>IFERROR(VLOOKUP($C1647*1,Lookups!$H:$N,3,FALSE),"")</f>
        <v>Sales</v>
      </c>
      <c r="AB1647" s="3" t="str">
        <f>IFERROR(VLOOKUP($C1647*1,Lookups!$H:$N,4,FALSE),"")</f>
        <v>Lunch</v>
      </c>
      <c r="AC1647" s="3" t="str">
        <f>IFERROR(VLOOKUP($C1647*1,Lookups!$H:$N,5,FALSE),"")</f>
        <v>Dining room</v>
      </c>
      <c r="AD1647" s="3" t="str">
        <f>IFERROR(VLOOKUP($C1647*1,Lookups!$H:$N,6,FALSE),"")</f>
        <v>Bev</v>
      </c>
      <c r="AE1647" s="3" t="str">
        <f>IFERROR(VLOOKUP($C1647*1,Lookups!$H:$N,7,FALSE),"")</f>
        <v>Wine</v>
      </c>
      <c r="AF1647" s="3" t="str">
        <f>VLOOKUP(B1647*1,Stores!$A:$C,3,FALSE)</f>
        <v>DFG</v>
      </c>
    </row>
    <row r="1648" spans="1:32">
      <c r="A1648" s="3" t="s">
        <v>917</v>
      </c>
      <c r="B1648" s="3" t="s">
        <v>933</v>
      </c>
      <c r="C1648" s="3">
        <v>999264</v>
      </c>
      <c r="D1648" s="3" t="s">
        <v>918</v>
      </c>
      <c r="E1648" s="3" t="s">
        <v>685</v>
      </c>
      <c r="F1648" s="3">
        <v>2016</v>
      </c>
      <c r="G1648" s="164">
        <v>0</v>
      </c>
      <c r="H1648" s="3">
        <v>1021.2607999999999</v>
      </c>
      <c r="I1648" s="3">
        <v>1005.8029799999999</v>
      </c>
      <c r="J1648" s="3">
        <v>1562.4336000000001</v>
      </c>
      <c r="K1648" s="3">
        <v>2278.8379599999998</v>
      </c>
      <c r="L1648" s="3">
        <v>2063.3370100000002</v>
      </c>
      <c r="M1648" s="3">
        <v>1786.5648499999998</v>
      </c>
      <c r="N1648" s="3">
        <v>1870.2095999999999</v>
      </c>
      <c r="O1648" s="3">
        <v>1213.99992</v>
      </c>
      <c r="P1648" s="3">
        <v>1570.9532300000001</v>
      </c>
      <c r="Q1648" s="3">
        <v>1265.08998</v>
      </c>
      <c r="R1648" s="3">
        <v>1767.85805</v>
      </c>
      <c r="S1648" s="3">
        <v>1951.14318</v>
      </c>
      <c r="T1648" s="3">
        <v>1454.2894800000001</v>
      </c>
      <c r="U1648" s="3">
        <v>20811.780639999997</v>
      </c>
      <c r="V1648" s="163">
        <f ca="1">SUM(INDIRECT(Inputs!$C$11&amp;ROW()&amp;":"&amp;Inputs!$C$12&amp;ROW()))</f>
        <v>1265.08998</v>
      </c>
      <c r="W1648" s="163">
        <f ca="1">SUM(INDIRECT(Inputs!$C$13&amp;ROW()&amp;":"&amp;Inputs!$C$14&amp;ROW()))</f>
        <v>15638.48993</v>
      </c>
      <c r="X1648" s="3" t="str">
        <f>IF(COUNTIFS(Lookups!$A:$A,C1648)=1,"Gross Sales","")</f>
        <v/>
      </c>
      <c r="Y1648" s="3" t="str">
        <f>IF(COUNTIFS(Lookups!$D:$D,C1648)=1,"Bar Sales","")</f>
        <v/>
      </c>
      <c r="Z1648" s="3" t="str">
        <f>IFERROR(VLOOKUP(C1648*1,Lookups!$D:$F,3,FALSE),"")</f>
        <v/>
      </c>
      <c r="AA1648" s="3" t="str">
        <f>IFERROR(VLOOKUP($C1648*1,Lookups!$H:$N,3,FALSE),"")</f>
        <v>Sales</v>
      </c>
      <c r="AB1648" s="3" t="str">
        <f>IFERROR(VLOOKUP($C1648*1,Lookups!$H:$N,4,FALSE),"")</f>
        <v>Lunch</v>
      </c>
      <c r="AC1648" s="3" t="str">
        <f>IFERROR(VLOOKUP($C1648*1,Lookups!$H:$N,5,FALSE),"")</f>
        <v>Dining room</v>
      </c>
      <c r="AD1648" s="3" t="str">
        <f>IFERROR(VLOOKUP($C1648*1,Lookups!$H:$N,6,FALSE),"")</f>
        <v>Bev</v>
      </c>
      <c r="AE1648" s="3" t="str">
        <f>IFERROR(VLOOKUP($C1648*1,Lookups!$H:$N,7,FALSE),"")</f>
        <v>Wine</v>
      </c>
      <c r="AF1648" s="3" t="str">
        <f>VLOOKUP(B1648*1,Stores!$A:$C,3,FALSE)</f>
        <v>DFG</v>
      </c>
    </row>
    <row r="1649" spans="1:32">
      <c r="A1649" s="3" t="s">
        <v>917</v>
      </c>
      <c r="B1649" s="3" t="s">
        <v>934</v>
      </c>
      <c r="C1649" s="3">
        <v>999264</v>
      </c>
      <c r="D1649" s="3" t="s">
        <v>918</v>
      </c>
      <c r="E1649" s="3" t="s">
        <v>685</v>
      </c>
      <c r="F1649" s="3">
        <v>2016</v>
      </c>
      <c r="G1649" s="164">
        <v>0</v>
      </c>
      <c r="H1649" s="3">
        <v>551.04</v>
      </c>
      <c r="I1649" s="3">
        <v>887.19399999999985</v>
      </c>
      <c r="J1649" s="3">
        <v>494.76</v>
      </c>
      <c r="K1649" s="3">
        <v>958.3839999999999</v>
      </c>
      <c r="L1649" s="3">
        <v>1118.5719999999999</v>
      </c>
      <c r="M1649" s="3">
        <v>406.95339999999999</v>
      </c>
      <c r="N1649" s="3">
        <v>756.05600000000004</v>
      </c>
      <c r="O1649" s="3">
        <v>518.69999999999993</v>
      </c>
      <c r="P1649" s="3">
        <v>675.49439999999993</v>
      </c>
      <c r="Q1649" s="3">
        <v>749.23939999999993</v>
      </c>
      <c r="R1649" s="3">
        <v>503.51027999999997</v>
      </c>
      <c r="S1649" s="3">
        <v>1076.607</v>
      </c>
      <c r="T1649" s="3">
        <v>1350.8712</v>
      </c>
      <c r="U1649" s="3">
        <v>10047.381679999999</v>
      </c>
      <c r="V1649" s="163">
        <f ca="1">SUM(INDIRECT(Inputs!$C$11&amp;ROW()&amp;":"&amp;Inputs!$C$12&amp;ROW()))</f>
        <v>749.23939999999993</v>
      </c>
      <c r="W1649" s="163">
        <f ca="1">SUM(INDIRECT(Inputs!$C$13&amp;ROW()&amp;":"&amp;Inputs!$C$14&amp;ROW()))</f>
        <v>7116.3931999999986</v>
      </c>
      <c r="X1649" s="3" t="str">
        <f>IF(COUNTIFS(Lookups!$A:$A,C1649)=1,"Gross Sales","")</f>
        <v/>
      </c>
      <c r="Y1649" s="3" t="str">
        <f>IF(COUNTIFS(Lookups!$D:$D,C1649)=1,"Bar Sales","")</f>
        <v/>
      </c>
      <c r="Z1649" s="3" t="str">
        <f>IFERROR(VLOOKUP(C1649*1,Lookups!$D:$F,3,FALSE),"")</f>
        <v/>
      </c>
      <c r="AA1649" s="3" t="str">
        <f>IFERROR(VLOOKUP($C1649*1,Lookups!$H:$N,3,FALSE),"")</f>
        <v>Sales</v>
      </c>
      <c r="AB1649" s="3" t="str">
        <f>IFERROR(VLOOKUP($C1649*1,Lookups!$H:$N,4,FALSE),"")</f>
        <v>Lunch</v>
      </c>
      <c r="AC1649" s="3" t="str">
        <f>IFERROR(VLOOKUP($C1649*1,Lookups!$H:$N,5,FALSE),"")</f>
        <v>Dining room</v>
      </c>
      <c r="AD1649" s="3" t="str">
        <f>IFERROR(VLOOKUP($C1649*1,Lookups!$H:$N,6,FALSE),"")</f>
        <v>Bev</v>
      </c>
      <c r="AE1649" s="3" t="str">
        <f>IFERROR(VLOOKUP($C1649*1,Lookups!$H:$N,7,FALSE),"")</f>
        <v>Wine</v>
      </c>
      <c r="AF1649" s="3" t="str">
        <f>VLOOKUP(B1649*1,Stores!$A:$C,3,FALSE)</f>
        <v>DFG</v>
      </c>
    </row>
    <row r="1650" spans="1:32">
      <c r="A1650" s="3" t="s">
        <v>917</v>
      </c>
      <c r="B1650" s="3" t="s">
        <v>935</v>
      </c>
      <c r="C1650" s="3">
        <v>999264</v>
      </c>
      <c r="D1650" s="3" t="s">
        <v>918</v>
      </c>
      <c r="E1650" s="3" t="s">
        <v>685</v>
      </c>
      <c r="F1650" s="3">
        <v>2016</v>
      </c>
      <c r="G1650" s="164">
        <v>0</v>
      </c>
      <c r="H1650" s="3">
        <v>1628.8456799999999</v>
      </c>
      <c r="I1650" s="3">
        <v>1473.1254999999999</v>
      </c>
      <c r="J1650" s="3">
        <v>587.23559999999998</v>
      </c>
      <c r="K1650" s="3">
        <v>2355.0834999999997</v>
      </c>
      <c r="L1650" s="3">
        <v>1480.8115</v>
      </c>
      <c r="M1650" s="3">
        <v>1823.9857999999999</v>
      </c>
      <c r="N1650" s="3">
        <v>1202.6952699999999</v>
      </c>
      <c r="O1650" s="3">
        <v>3447.3518799999997</v>
      </c>
      <c r="P1650" s="3">
        <v>2002.9659999999999</v>
      </c>
      <c r="Q1650" s="3">
        <v>1375.1183599999997</v>
      </c>
      <c r="R1650" s="3">
        <v>2312.4623200000001</v>
      </c>
      <c r="S1650" s="3">
        <v>1720.0259999999998</v>
      </c>
      <c r="T1650" s="3">
        <v>3033.5619999999999</v>
      </c>
      <c r="U1650" s="3">
        <v>24443.269409999994</v>
      </c>
      <c r="V1650" s="163">
        <f ca="1">SUM(INDIRECT(Inputs!$C$11&amp;ROW()&amp;":"&amp;Inputs!$C$12&amp;ROW()))</f>
        <v>1375.1183599999997</v>
      </c>
      <c r="W1650" s="163">
        <f ca="1">SUM(INDIRECT(Inputs!$C$13&amp;ROW()&amp;":"&amp;Inputs!$C$14&amp;ROW()))</f>
        <v>17377.219089999999</v>
      </c>
      <c r="X1650" s="3" t="str">
        <f>IF(COUNTIFS(Lookups!$A:$A,C1650)=1,"Gross Sales","")</f>
        <v/>
      </c>
      <c r="Y1650" s="3" t="str">
        <f>IF(COUNTIFS(Lookups!$D:$D,C1650)=1,"Bar Sales","")</f>
        <v/>
      </c>
      <c r="Z1650" s="3" t="str">
        <f>IFERROR(VLOOKUP(C1650*1,Lookups!$D:$F,3,FALSE),"")</f>
        <v/>
      </c>
      <c r="AA1650" s="3" t="str">
        <f>IFERROR(VLOOKUP($C1650*1,Lookups!$H:$N,3,FALSE),"")</f>
        <v>Sales</v>
      </c>
      <c r="AB1650" s="3" t="str">
        <f>IFERROR(VLOOKUP($C1650*1,Lookups!$H:$N,4,FALSE),"")</f>
        <v>Lunch</v>
      </c>
      <c r="AC1650" s="3" t="str">
        <f>IFERROR(VLOOKUP($C1650*1,Lookups!$H:$N,5,FALSE),"")</f>
        <v>Dining room</v>
      </c>
      <c r="AD1650" s="3" t="str">
        <f>IFERROR(VLOOKUP($C1650*1,Lookups!$H:$N,6,FALSE),"")</f>
        <v>Bev</v>
      </c>
      <c r="AE1650" s="3" t="str">
        <f>IFERROR(VLOOKUP($C1650*1,Lookups!$H:$N,7,FALSE),"")</f>
        <v>Wine</v>
      </c>
      <c r="AF1650" s="3" t="str">
        <f>VLOOKUP(B1650*1,Stores!$A:$C,3,FALSE)</f>
        <v>DFG</v>
      </c>
    </row>
    <row r="1651" spans="1:32">
      <c r="A1651" s="3" t="s">
        <v>917</v>
      </c>
      <c r="B1651" s="3" t="s">
        <v>936</v>
      </c>
      <c r="C1651" s="3">
        <v>999264</v>
      </c>
      <c r="D1651" s="3" t="s">
        <v>918</v>
      </c>
      <c r="E1651" s="3" t="s">
        <v>685</v>
      </c>
      <c r="F1651" s="3">
        <v>2016</v>
      </c>
      <c r="G1651" s="164">
        <v>0</v>
      </c>
      <c r="H1651" s="3">
        <v>1141.87689</v>
      </c>
      <c r="I1651" s="3">
        <v>921.78449999999998</v>
      </c>
      <c r="J1651" s="3">
        <v>1320.3931999999998</v>
      </c>
      <c r="K1651" s="3">
        <v>1393.2464</v>
      </c>
      <c r="L1651" s="3">
        <v>1897.5338199999999</v>
      </c>
      <c r="M1651" s="3">
        <v>2198.2296000000001</v>
      </c>
      <c r="N1651" s="3">
        <v>1333.1530099999998</v>
      </c>
      <c r="O1651" s="3">
        <v>1334.7366199999999</v>
      </c>
      <c r="P1651" s="3">
        <v>3257.8698599999998</v>
      </c>
      <c r="Q1651" s="3">
        <v>1495.6790100000001</v>
      </c>
      <c r="R1651" s="3">
        <v>1307.33421</v>
      </c>
      <c r="S1651" s="3">
        <v>1256.6569399999998</v>
      </c>
      <c r="T1651" s="3">
        <v>2652.6862599999999</v>
      </c>
      <c r="U1651" s="3">
        <v>21511.180319999999</v>
      </c>
      <c r="V1651" s="163">
        <f ca="1">SUM(INDIRECT(Inputs!$C$11&amp;ROW()&amp;":"&amp;Inputs!$C$12&amp;ROW()))</f>
        <v>1495.6790100000001</v>
      </c>
      <c r="W1651" s="163">
        <f ca="1">SUM(INDIRECT(Inputs!$C$13&amp;ROW()&amp;":"&amp;Inputs!$C$14&amp;ROW()))</f>
        <v>16294.502909999999</v>
      </c>
      <c r="X1651" s="3" t="str">
        <f>IF(COUNTIFS(Lookups!$A:$A,C1651)=1,"Gross Sales","")</f>
        <v/>
      </c>
      <c r="Y1651" s="3" t="str">
        <f>IF(COUNTIFS(Lookups!$D:$D,C1651)=1,"Bar Sales","")</f>
        <v/>
      </c>
      <c r="Z1651" s="3" t="str">
        <f>IFERROR(VLOOKUP(C1651*1,Lookups!$D:$F,3,FALSE),"")</f>
        <v/>
      </c>
      <c r="AA1651" s="3" t="str">
        <f>IFERROR(VLOOKUP($C1651*1,Lookups!$H:$N,3,FALSE),"")</f>
        <v>Sales</v>
      </c>
      <c r="AB1651" s="3" t="str">
        <f>IFERROR(VLOOKUP($C1651*1,Lookups!$H:$N,4,FALSE),"")</f>
        <v>Lunch</v>
      </c>
      <c r="AC1651" s="3" t="str">
        <f>IFERROR(VLOOKUP($C1651*1,Lookups!$H:$N,5,FALSE),"")</f>
        <v>Dining room</v>
      </c>
      <c r="AD1651" s="3" t="str">
        <f>IFERROR(VLOOKUP($C1651*1,Lookups!$H:$N,6,FALSE),"")</f>
        <v>Bev</v>
      </c>
      <c r="AE1651" s="3" t="str">
        <f>IFERROR(VLOOKUP($C1651*1,Lookups!$H:$N,7,FALSE),"")</f>
        <v>Wine</v>
      </c>
      <c r="AF1651" s="3" t="str">
        <f>VLOOKUP(B1651*1,Stores!$A:$C,3,FALSE)</f>
        <v>DFG</v>
      </c>
    </row>
    <row r="1652" spans="1:32">
      <c r="A1652" s="3" t="s">
        <v>917</v>
      </c>
      <c r="B1652" s="3" t="s">
        <v>937</v>
      </c>
      <c r="C1652" s="3">
        <v>999264</v>
      </c>
      <c r="D1652" s="3" t="s">
        <v>918</v>
      </c>
      <c r="E1652" s="3" t="s">
        <v>685</v>
      </c>
      <c r="F1652" s="3">
        <v>2016</v>
      </c>
      <c r="G1652" s="164">
        <v>0</v>
      </c>
      <c r="H1652" s="3">
        <v>1635.7879999999998</v>
      </c>
      <c r="I1652" s="3">
        <v>1063.972</v>
      </c>
      <c r="J1652" s="3">
        <v>634.19999999999993</v>
      </c>
      <c r="K1652" s="3">
        <v>1567.6569999999999</v>
      </c>
      <c r="L1652" s="3">
        <v>996.80000000000007</v>
      </c>
      <c r="M1652" s="3">
        <v>1088.8919999999998</v>
      </c>
      <c r="N1652" s="3">
        <v>536.82041000000004</v>
      </c>
      <c r="O1652" s="3">
        <v>678.80595999999991</v>
      </c>
      <c r="P1652" s="3">
        <v>653.04399999999998</v>
      </c>
      <c r="Q1652" s="3">
        <v>568.75</v>
      </c>
      <c r="R1652" s="3">
        <v>826.72750999999994</v>
      </c>
      <c r="S1652" s="3">
        <v>1091.4750000000001</v>
      </c>
      <c r="T1652" s="3">
        <v>2172.7159999999994</v>
      </c>
      <c r="U1652" s="3">
        <v>13515.64788</v>
      </c>
      <c r="V1652" s="163">
        <f ca="1">SUM(INDIRECT(Inputs!$C$11&amp;ROW()&amp;":"&amp;Inputs!$C$12&amp;ROW()))</f>
        <v>568.75</v>
      </c>
      <c r="W1652" s="163">
        <f ca="1">SUM(INDIRECT(Inputs!$C$13&amp;ROW()&amp;":"&amp;Inputs!$C$14&amp;ROW()))</f>
        <v>9424.7293699999991</v>
      </c>
      <c r="X1652" s="3" t="str">
        <f>IF(COUNTIFS(Lookups!$A:$A,C1652)=1,"Gross Sales","")</f>
        <v/>
      </c>
      <c r="Y1652" s="3" t="str">
        <f>IF(COUNTIFS(Lookups!$D:$D,C1652)=1,"Bar Sales","")</f>
        <v/>
      </c>
      <c r="Z1652" s="3" t="str">
        <f>IFERROR(VLOOKUP(C1652*1,Lookups!$D:$F,3,FALSE),"")</f>
        <v/>
      </c>
      <c r="AA1652" s="3" t="str">
        <f>IFERROR(VLOOKUP($C1652*1,Lookups!$H:$N,3,FALSE),"")</f>
        <v>Sales</v>
      </c>
      <c r="AB1652" s="3" t="str">
        <f>IFERROR(VLOOKUP($C1652*1,Lookups!$H:$N,4,FALSE),"")</f>
        <v>Lunch</v>
      </c>
      <c r="AC1652" s="3" t="str">
        <f>IFERROR(VLOOKUP($C1652*1,Lookups!$H:$N,5,FALSE),"")</f>
        <v>Dining room</v>
      </c>
      <c r="AD1652" s="3" t="str">
        <f>IFERROR(VLOOKUP($C1652*1,Lookups!$H:$N,6,FALSE),"")</f>
        <v>Bev</v>
      </c>
      <c r="AE1652" s="3" t="str">
        <f>IFERROR(VLOOKUP($C1652*1,Lookups!$H:$N,7,FALSE),"")</f>
        <v>Wine</v>
      </c>
      <c r="AF1652" s="3" t="str">
        <f>VLOOKUP(B1652*1,Stores!$A:$C,3,FALSE)</f>
        <v>DFG</v>
      </c>
    </row>
    <row r="1653" spans="1:32">
      <c r="A1653" s="3" t="s">
        <v>917</v>
      </c>
      <c r="B1653" s="3" t="s">
        <v>938</v>
      </c>
      <c r="C1653" s="3">
        <v>999264</v>
      </c>
      <c r="D1653" s="3" t="s">
        <v>918</v>
      </c>
      <c r="E1653" s="3" t="s">
        <v>685</v>
      </c>
      <c r="F1653" s="3">
        <v>2016</v>
      </c>
      <c r="G1653" s="164">
        <v>0</v>
      </c>
      <c r="H1653" s="3">
        <v>1316.0069999999998</v>
      </c>
      <c r="I1653" s="3">
        <v>709.56899999999996</v>
      </c>
      <c r="J1653" s="3">
        <v>771.56799999999987</v>
      </c>
      <c r="K1653" s="3">
        <v>1073.36313</v>
      </c>
      <c r="L1653" s="3">
        <v>1835.82</v>
      </c>
      <c r="M1653" s="3">
        <v>1932.6854399999997</v>
      </c>
      <c r="N1653" s="3">
        <v>919.04399999999998</v>
      </c>
      <c r="O1653" s="3">
        <v>925.64185000000009</v>
      </c>
      <c r="P1653" s="3">
        <v>1017.7398000000001</v>
      </c>
      <c r="Q1653" s="3">
        <v>1462.25352</v>
      </c>
      <c r="R1653" s="3">
        <v>1208.3399999999999</v>
      </c>
      <c r="S1653" s="3">
        <v>1409.2155</v>
      </c>
      <c r="T1653" s="3">
        <v>1474.8929999999998</v>
      </c>
      <c r="U1653" s="3">
        <v>16056.140239999999</v>
      </c>
      <c r="V1653" s="163">
        <f ca="1">SUM(INDIRECT(Inputs!$C$11&amp;ROW()&amp;":"&amp;Inputs!$C$12&amp;ROW()))</f>
        <v>1462.25352</v>
      </c>
      <c r="W1653" s="163">
        <f ca="1">SUM(INDIRECT(Inputs!$C$13&amp;ROW()&amp;":"&amp;Inputs!$C$14&amp;ROW()))</f>
        <v>11963.691739999998</v>
      </c>
      <c r="X1653" s="3" t="str">
        <f>IF(COUNTIFS(Lookups!$A:$A,C1653)=1,"Gross Sales","")</f>
        <v/>
      </c>
      <c r="Y1653" s="3" t="str">
        <f>IF(COUNTIFS(Lookups!$D:$D,C1653)=1,"Bar Sales","")</f>
        <v/>
      </c>
      <c r="Z1653" s="3" t="str">
        <f>IFERROR(VLOOKUP(C1653*1,Lookups!$D:$F,3,FALSE),"")</f>
        <v/>
      </c>
      <c r="AA1653" s="3" t="str">
        <f>IFERROR(VLOOKUP($C1653*1,Lookups!$H:$N,3,FALSE),"")</f>
        <v>Sales</v>
      </c>
      <c r="AB1653" s="3" t="str">
        <f>IFERROR(VLOOKUP($C1653*1,Lookups!$H:$N,4,FALSE),"")</f>
        <v>Lunch</v>
      </c>
      <c r="AC1653" s="3" t="str">
        <f>IFERROR(VLOOKUP($C1653*1,Lookups!$H:$N,5,FALSE),"")</f>
        <v>Dining room</v>
      </c>
      <c r="AD1653" s="3" t="str">
        <f>IFERROR(VLOOKUP($C1653*1,Lookups!$H:$N,6,FALSE),"")</f>
        <v>Bev</v>
      </c>
      <c r="AE1653" s="3" t="str">
        <f>IFERROR(VLOOKUP($C1653*1,Lookups!$H:$N,7,FALSE),"")</f>
        <v>Wine</v>
      </c>
      <c r="AF1653" s="3" t="str">
        <f>VLOOKUP(B1653*1,Stores!$A:$C,3,FALSE)</f>
        <v>DFG</v>
      </c>
    </row>
    <row r="1654" spans="1:32">
      <c r="A1654" s="3" t="s">
        <v>917</v>
      </c>
      <c r="B1654" s="3" t="s">
        <v>939</v>
      </c>
      <c r="C1654" s="3">
        <v>999264</v>
      </c>
      <c r="D1654" s="3" t="s">
        <v>918</v>
      </c>
      <c r="E1654" s="3" t="s">
        <v>685</v>
      </c>
      <c r="F1654" s="3">
        <v>2016</v>
      </c>
      <c r="G1654" s="164">
        <v>0</v>
      </c>
      <c r="H1654" s="3">
        <v>1367.1671999999996</v>
      </c>
      <c r="I1654" s="3">
        <v>1295.5561499999999</v>
      </c>
      <c r="J1654" s="3">
        <v>1091.58987</v>
      </c>
      <c r="K1654" s="3">
        <v>2325.5430799999999</v>
      </c>
      <c r="L1654" s="3">
        <v>1576.3787199999999</v>
      </c>
      <c r="M1654" s="3">
        <v>1551.8564599999997</v>
      </c>
      <c r="N1654" s="3">
        <v>1235.0969399999999</v>
      </c>
      <c r="O1654" s="3">
        <v>1444.9315999999999</v>
      </c>
      <c r="P1654" s="3">
        <v>1757.8246699999997</v>
      </c>
      <c r="Q1654" s="3">
        <v>1503.8046099999999</v>
      </c>
      <c r="R1654" s="3">
        <v>1758.6923199999999</v>
      </c>
      <c r="S1654" s="3">
        <v>2409.3102599999997</v>
      </c>
      <c r="T1654" s="3">
        <v>4412.9609999999993</v>
      </c>
      <c r="U1654" s="3">
        <v>23730.712879999995</v>
      </c>
      <c r="V1654" s="163">
        <f ca="1">SUM(INDIRECT(Inputs!$C$11&amp;ROW()&amp;":"&amp;Inputs!$C$12&amp;ROW()))</f>
        <v>1503.8046099999999</v>
      </c>
      <c r="W1654" s="163">
        <f ca="1">SUM(INDIRECT(Inputs!$C$13&amp;ROW()&amp;":"&amp;Inputs!$C$14&amp;ROW()))</f>
        <v>15149.749299999998</v>
      </c>
      <c r="X1654" s="3" t="str">
        <f>IF(COUNTIFS(Lookups!$A:$A,C1654)=1,"Gross Sales","")</f>
        <v/>
      </c>
      <c r="Y1654" s="3" t="str">
        <f>IF(COUNTIFS(Lookups!$D:$D,C1654)=1,"Bar Sales","")</f>
        <v/>
      </c>
      <c r="Z1654" s="3" t="str">
        <f>IFERROR(VLOOKUP(C1654*1,Lookups!$D:$F,3,FALSE),"")</f>
        <v/>
      </c>
      <c r="AA1654" s="3" t="str">
        <f>IFERROR(VLOOKUP($C1654*1,Lookups!$H:$N,3,FALSE),"")</f>
        <v>Sales</v>
      </c>
      <c r="AB1654" s="3" t="str">
        <f>IFERROR(VLOOKUP($C1654*1,Lookups!$H:$N,4,FALSE),"")</f>
        <v>Lunch</v>
      </c>
      <c r="AC1654" s="3" t="str">
        <f>IFERROR(VLOOKUP($C1654*1,Lookups!$H:$N,5,FALSE),"")</f>
        <v>Dining room</v>
      </c>
      <c r="AD1654" s="3" t="str">
        <f>IFERROR(VLOOKUP($C1654*1,Lookups!$H:$N,6,FALSE),"")</f>
        <v>Bev</v>
      </c>
      <c r="AE1654" s="3" t="str">
        <f>IFERROR(VLOOKUP($C1654*1,Lookups!$H:$N,7,FALSE),"")</f>
        <v>Wine</v>
      </c>
      <c r="AF1654" s="3" t="str">
        <f>VLOOKUP(B1654*1,Stores!$A:$C,3,FALSE)</f>
        <v>DFG</v>
      </c>
    </row>
    <row r="1655" spans="1:32">
      <c r="A1655" s="3" t="s">
        <v>917</v>
      </c>
      <c r="B1655" s="3" t="s">
        <v>940</v>
      </c>
      <c r="C1655" s="3">
        <v>999264</v>
      </c>
      <c r="D1655" s="3" t="s">
        <v>918</v>
      </c>
      <c r="E1655" s="3" t="s">
        <v>685</v>
      </c>
      <c r="F1655" s="3">
        <v>2016</v>
      </c>
      <c r="G1655" s="164">
        <v>0</v>
      </c>
      <c r="H1655" s="3">
        <v>2992.3931099999995</v>
      </c>
      <c r="I1655" s="3">
        <v>2013.8439999999996</v>
      </c>
      <c r="J1655" s="3">
        <v>2099.9686400000001</v>
      </c>
      <c r="K1655" s="3">
        <v>2001.6141600000001</v>
      </c>
      <c r="L1655" s="3">
        <v>2861.0531599999995</v>
      </c>
      <c r="M1655" s="3">
        <v>1348.4012499999999</v>
      </c>
      <c r="N1655" s="3">
        <v>1427.4612099999999</v>
      </c>
      <c r="O1655" s="3">
        <v>1352.5094799999999</v>
      </c>
      <c r="P1655" s="3">
        <v>746.06160999999997</v>
      </c>
      <c r="Q1655" s="3">
        <v>806.34400000000005</v>
      </c>
      <c r="R1655" s="3">
        <v>585.33929999999998</v>
      </c>
      <c r="S1655" s="3">
        <v>2474.7685199999996</v>
      </c>
      <c r="T1655" s="3">
        <v>4399.8062499999996</v>
      </c>
      <c r="U1655" s="3">
        <v>25109.564689999999</v>
      </c>
      <c r="V1655" s="163">
        <f ca="1">SUM(INDIRECT(Inputs!$C$11&amp;ROW()&amp;":"&amp;Inputs!$C$12&amp;ROW()))</f>
        <v>806.34400000000005</v>
      </c>
      <c r="W1655" s="163">
        <f ca="1">SUM(INDIRECT(Inputs!$C$13&amp;ROW()&amp;":"&amp;Inputs!$C$14&amp;ROW()))</f>
        <v>17649.650619999997</v>
      </c>
      <c r="X1655" s="3" t="str">
        <f>IF(COUNTIFS(Lookups!$A:$A,C1655)=1,"Gross Sales","")</f>
        <v/>
      </c>
      <c r="Y1655" s="3" t="str">
        <f>IF(COUNTIFS(Lookups!$D:$D,C1655)=1,"Bar Sales","")</f>
        <v/>
      </c>
      <c r="Z1655" s="3" t="str">
        <f>IFERROR(VLOOKUP(C1655*1,Lookups!$D:$F,3,FALSE),"")</f>
        <v/>
      </c>
      <c r="AA1655" s="3" t="str">
        <f>IFERROR(VLOOKUP($C1655*1,Lookups!$H:$N,3,FALSE),"")</f>
        <v>Sales</v>
      </c>
      <c r="AB1655" s="3" t="str">
        <f>IFERROR(VLOOKUP($C1655*1,Lookups!$H:$N,4,FALSE),"")</f>
        <v>Lunch</v>
      </c>
      <c r="AC1655" s="3" t="str">
        <f>IFERROR(VLOOKUP($C1655*1,Lookups!$H:$N,5,FALSE),"")</f>
        <v>Dining room</v>
      </c>
      <c r="AD1655" s="3" t="str">
        <f>IFERROR(VLOOKUP($C1655*1,Lookups!$H:$N,6,FALSE),"")</f>
        <v>Bev</v>
      </c>
      <c r="AE1655" s="3" t="str">
        <f>IFERROR(VLOOKUP($C1655*1,Lookups!$H:$N,7,FALSE),"")</f>
        <v>Wine</v>
      </c>
      <c r="AF1655" s="3" t="str">
        <f>VLOOKUP(B1655*1,Stores!$A:$C,3,FALSE)</f>
        <v>DFG</v>
      </c>
    </row>
    <row r="1656" spans="1:32">
      <c r="A1656" s="3" t="s">
        <v>917</v>
      </c>
      <c r="B1656" s="3" t="s">
        <v>941</v>
      </c>
      <c r="C1656" s="3">
        <v>999264</v>
      </c>
      <c r="D1656" s="3" t="s">
        <v>918</v>
      </c>
      <c r="E1656" s="3" t="s">
        <v>685</v>
      </c>
      <c r="F1656" s="3">
        <v>2016</v>
      </c>
      <c r="G1656" s="164">
        <v>0</v>
      </c>
      <c r="H1656" s="3">
        <v>2590.0573299999996</v>
      </c>
      <c r="I1656" s="3">
        <v>1610.1836099999998</v>
      </c>
      <c r="J1656" s="3">
        <v>2365.2509999999997</v>
      </c>
      <c r="K1656" s="3">
        <v>2020.27791</v>
      </c>
      <c r="L1656" s="3">
        <v>2241.7735200000002</v>
      </c>
      <c r="M1656" s="3">
        <v>2381.1007499999996</v>
      </c>
      <c r="N1656" s="3">
        <v>2684.5511699999993</v>
      </c>
      <c r="O1656" s="3">
        <v>1586.1788599999998</v>
      </c>
      <c r="P1656" s="3">
        <v>3207.6723000000002</v>
      </c>
      <c r="Q1656" s="3">
        <v>2162.8555200000001</v>
      </c>
      <c r="R1656" s="3">
        <v>1718.8954999999996</v>
      </c>
      <c r="S1656" s="3">
        <v>3518.0581799999995</v>
      </c>
      <c r="T1656" s="3">
        <v>4065.6159599999996</v>
      </c>
      <c r="U1656" s="3">
        <v>32152.471610000001</v>
      </c>
      <c r="V1656" s="163">
        <f ca="1">SUM(INDIRECT(Inputs!$C$11&amp;ROW()&amp;":"&amp;Inputs!$C$12&amp;ROW()))</f>
        <v>2162.8555200000001</v>
      </c>
      <c r="W1656" s="163">
        <f ca="1">SUM(INDIRECT(Inputs!$C$13&amp;ROW()&amp;":"&amp;Inputs!$C$14&amp;ROW()))</f>
        <v>22849.901970000003</v>
      </c>
      <c r="X1656" s="3" t="str">
        <f>IF(COUNTIFS(Lookups!$A:$A,C1656)=1,"Gross Sales","")</f>
        <v/>
      </c>
      <c r="Y1656" s="3" t="str">
        <f>IF(COUNTIFS(Lookups!$D:$D,C1656)=1,"Bar Sales","")</f>
        <v/>
      </c>
      <c r="Z1656" s="3" t="str">
        <f>IFERROR(VLOOKUP(C1656*1,Lookups!$D:$F,3,FALSE),"")</f>
        <v/>
      </c>
      <c r="AA1656" s="3" t="str">
        <f>IFERROR(VLOOKUP($C1656*1,Lookups!$H:$N,3,FALSE),"")</f>
        <v>Sales</v>
      </c>
      <c r="AB1656" s="3" t="str">
        <f>IFERROR(VLOOKUP($C1656*1,Lookups!$H:$N,4,FALSE),"")</f>
        <v>Lunch</v>
      </c>
      <c r="AC1656" s="3" t="str">
        <f>IFERROR(VLOOKUP($C1656*1,Lookups!$H:$N,5,FALSE),"")</f>
        <v>Dining room</v>
      </c>
      <c r="AD1656" s="3" t="str">
        <f>IFERROR(VLOOKUP($C1656*1,Lookups!$H:$N,6,FALSE),"")</f>
        <v>Bev</v>
      </c>
      <c r="AE1656" s="3" t="str">
        <f>IFERROR(VLOOKUP($C1656*1,Lookups!$H:$N,7,FALSE),"")</f>
        <v>Wine</v>
      </c>
      <c r="AF1656" s="3" t="str">
        <f>VLOOKUP(B1656*1,Stores!$A:$C,3,FALSE)</f>
        <v>DFG</v>
      </c>
    </row>
    <row r="1657" spans="1:32">
      <c r="A1657" s="3" t="s">
        <v>917</v>
      </c>
      <c r="B1657" s="3" t="s">
        <v>942</v>
      </c>
      <c r="C1657" s="3">
        <v>999264</v>
      </c>
      <c r="D1657" s="3" t="s">
        <v>918</v>
      </c>
      <c r="E1657" s="3" t="s">
        <v>685</v>
      </c>
      <c r="F1657" s="3">
        <v>2016</v>
      </c>
      <c r="G1657" s="164">
        <v>0</v>
      </c>
      <c r="H1657" s="3">
        <v>1343.3909999999998</v>
      </c>
      <c r="I1657" s="3">
        <v>1452.3339599999999</v>
      </c>
      <c r="J1657" s="3">
        <v>1524.5859999999998</v>
      </c>
      <c r="K1657" s="3">
        <v>2044.9295999999999</v>
      </c>
      <c r="L1657" s="3">
        <v>2064.7777499999997</v>
      </c>
      <c r="M1657" s="3">
        <v>1360.83024</v>
      </c>
      <c r="N1657" s="3">
        <v>618.34667999999988</v>
      </c>
      <c r="O1657" s="3">
        <v>702.24</v>
      </c>
      <c r="P1657" s="3">
        <v>946.2879999999999</v>
      </c>
      <c r="Q1657" s="3">
        <v>940.97919999999999</v>
      </c>
      <c r="R1657" s="3">
        <v>1522.67661</v>
      </c>
      <c r="S1657" s="3">
        <v>2971.0937199999998</v>
      </c>
      <c r="T1657" s="3">
        <v>1559.55744</v>
      </c>
      <c r="U1657" s="3">
        <v>19052.030199999997</v>
      </c>
      <c r="V1657" s="163">
        <f ca="1">SUM(INDIRECT(Inputs!$C$11&amp;ROW()&amp;":"&amp;Inputs!$C$12&amp;ROW()))</f>
        <v>940.97919999999999</v>
      </c>
      <c r="W1657" s="163">
        <f ca="1">SUM(INDIRECT(Inputs!$C$13&amp;ROW()&amp;":"&amp;Inputs!$C$14&amp;ROW()))</f>
        <v>12998.702429999998</v>
      </c>
      <c r="X1657" s="3" t="str">
        <f>IF(COUNTIFS(Lookups!$A:$A,C1657)=1,"Gross Sales","")</f>
        <v/>
      </c>
      <c r="Y1657" s="3" t="str">
        <f>IF(COUNTIFS(Lookups!$D:$D,C1657)=1,"Bar Sales","")</f>
        <v/>
      </c>
      <c r="Z1657" s="3" t="str">
        <f>IFERROR(VLOOKUP(C1657*1,Lookups!$D:$F,3,FALSE),"")</f>
        <v/>
      </c>
      <c r="AA1657" s="3" t="str">
        <f>IFERROR(VLOOKUP($C1657*1,Lookups!$H:$N,3,FALSE),"")</f>
        <v>Sales</v>
      </c>
      <c r="AB1657" s="3" t="str">
        <f>IFERROR(VLOOKUP($C1657*1,Lookups!$H:$N,4,FALSE),"")</f>
        <v>Lunch</v>
      </c>
      <c r="AC1657" s="3" t="str">
        <f>IFERROR(VLOOKUP($C1657*1,Lookups!$H:$N,5,FALSE),"")</f>
        <v>Dining room</v>
      </c>
      <c r="AD1657" s="3" t="str">
        <f>IFERROR(VLOOKUP($C1657*1,Lookups!$H:$N,6,FALSE),"")</f>
        <v>Bev</v>
      </c>
      <c r="AE1657" s="3" t="str">
        <f>IFERROR(VLOOKUP($C1657*1,Lookups!$H:$N,7,FALSE),"")</f>
        <v>Wine</v>
      </c>
      <c r="AF1657" s="3" t="str">
        <f>VLOOKUP(B1657*1,Stores!$A:$C,3,FALSE)</f>
        <v>DFG</v>
      </c>
    </row>
    <row r="1658" spans="1:32">
      <c r="A1658" s="3" t="s">
        <v>917</v>
      </c>
      <c r="B1658" s="3" t="s">
        <v>943</v>
      </c>
      <c r="C1658" s="3">
        <v>999264</v>
      </c>
      <c r="D1658" s="3" t="s">
        <v>918</v>
      </c>
      <c r="E1658" s="3" t="s">
        <v>685</v>
      </c>
      <c r="F1658" s="3">
        <v>2016</v>
      </c>
      <c r="G1658" s="164">
        <v>0</v>
      </c>
      <c r="H1658" s="3">
        <v>971.4319999999999</v>
      </c>
      <c r="I1658" s="3">
        <v>542.5308</v>
      </c>
      <c r="J1658" s="3">
        <v>529.90706999999998</v>
      </c>
      <c r="K1658" s="3">
        <v>659.27428000000009</v>
      </c>
      <c r="L1658" s="3">
        <v>983.52946999999995</v>
      </c>
      <c r="M1658" s="3">
        <v>688.42199999999991</v>
      </c>
      <c r="N1658" s="3">
        <v>491.78752000000003</v>
      </c>
      <c r="O1658" s="3">
        <v>332.51399999999995</v>
      </c>
      <c r="P1658" s="3">
        <v>490.64399999999995</v>
      </c>
      <c r="Q1658" s="3">
        <v>416.38799999999992</v>
      </c>
      <c r="R1658" s="3">
        <v>502.7399999999999</v>
      </c>
      <c r="S1658" s="3">
        <v>814.89576</v>
      </c>
      <c r="T1658" s="3">
        <v>1376.83</v>
      </c>
      <c r="U1658" s="3">
        <v>8800.8948999999993</v>
      </c>
      <c r="V1658" s="163">
        <f ca="1">SUM(INDIRECT(Inputs!$C$11&amp;ROW()&amp;":"&amp;Inputs!$C$12&amp;ROW()))</f>
        <v>416.38799999999992</v>
      </c>
      <c r="W1658" s="163">
        <f ca="1">SUM(INDIRECT(Inputs!$C$13&amp;ROW()&amp;":"&amp;Inputs!$C$14&amp;ROW()))</f>
        <v>6106.4291400000002</v>
      </c>
      <c r="X1658" s="3" t="str">
        <f>IF(COUNTIFS(Lookups!$A:$A,C1658)=1,"Gross Sales","")</f>
        <v/>
      </c>
      <c r="Y1658" s="3" t="str">
        <f>IF(COUNTIFS(Lookups!$D:$D,C1658)=1,"Bar Sales","")</f>
        <v/>
      </c>
      <c r="Z1658" s="3" t="str">
        <f>IFERROR(VLOOKUP(C1658*1,Lookups!$D:$F,3,FALSE),"")</f>
        <v/>
      </c>
      <c r="AA1658" s="3" t="str">
        <f>IFERROR(VLOOKUP($C1658*1,Lookups!$H:$N,3,FALSE),"")</f>
        <v>Sales</v>
      </c>
      <c r="AB1658" s="3" t="str">
        <f>IFERROR(VLOOKUP($C1658*1,Lookups!$H:$N,4,FALSE),"")</f>
        <v>Lunch</v>
      </c>
      <c r="AC1658" s="3" t="str">
        <f>IFERROR(VLOOKUP($C1658*1,Lookups!$H:$N,5,FALSE),"")</f>
        <v>Dining room</v>
      </c>
      <c r="AD1658" s="3" t="str">
        <f>IFERROR(VLOOKUP($C1658*1,Lookups!$H:$N,6,FALSE),"")</f>
        <v>Bev</v>
      </c>
      <c r="AE1658" s="3" t="str">
        <f>IFERROR(VLOOKUP($C1658*1,Lookups!$H:$N,7,FALSE),"")</f>
        <v>Wine</v>
      </c>
      <c r="AF1658" s="3" t="str">
        <f>VLOOKUP(B1658*1,Stores!$A:$C,3,FALSE)</f>
        <v>DFG</v>
      </c>
    </row>
    <row r="1659" spans="1:32">
      <c r="A1659" s="3" t="s">
        <v>917</v>
      </c>
      <c r="B1659" s="3" t="s">
        <v>944</v>
      </c>
      <c r="C1659" s="3">
        <v>999264</v>
      </c>
      <c r="D1659" s="3" t="s">
        <v>918</v>
      </c>
      <c r="E1659" s="3" t="s">
        <v>685</v>
      </c>
      <c r="F1659" s="3">
        <v>2016</v>
      </c>
      <c r="G1659" s="164">
        <v>0</v>
      </c>
      <c r="H1659" s="3">
        <v>537.726</v>
      </c>
      <c r="I1659" s="3">
        <v>569.41499999999996</v>
      </c>
      <c r="J1659" s="3">
        <v>1030.3572299999998</v>
      </c>
      <c r="K1659" s="3">
        <v>1273.8599999999999</v>
      </c>
      <c r="L1659" s="3">
        <v>1065.96</v>
      </c>
      <c r="M1659" s="3">
        <v>1401.44676</v>
      </c>
      <c r="N1659" s="3">
        <v>1017.982</v>
      </c>
      <c r="O1659" s="3">
        <v>662.52199999999993</v>
      </c>
      <c r="P1659" s="3">
        <v>1009.8815999999999</v>
      </c>
      <c r="Q1659" s="3">
        <v>662.13</v>
      </c>
      <c r="R1659" s="3">
        <v>689.19199999999989</v>
      </c>
      <c r="S1659" s="3">
        <v>1164.0834799999998</v>
      </c>
      <c r="T1659" s="3">
        <v>1709.9179999999999</v>
      </c>
      <c r="U1659" s="3">
        <v>12794.474069999997</v>
      </c>
      <c r="V1659" s="163">
        <f ca="1">SUM(INDIRECT(Inputs!$C$11&amp;ROW()&amp;":"&amp;Inputs!$C$12&amp;ROW()))</f>
        <v>662.13</v>
      </c>
      <c r="W1659" s="163">
        <f ca="1">SUM(INDIRECT(Inputs!$C$13&amp;ROW()&amp;":"&amp;Inputs!$C$14&amp;ROW()))</f>
        <v>9231.2805899999985</v>
      </c>
      <c r="X1659" s="3" t="str">
        <f>IF(COUNTIFS(Lookups!$A:$A,C1659)=1,"Gross Sales","")</f>
        <v/>
      </c>
      <c r="Y1659" s="3" t="str">
        <f>IF(COUNTIFS(Lookups!$D:$D,C1659)=1,"Bar Sales","")</f>
        <v/>
      </c>
      <c r="Z1659" s="3" t="str">
        <f>IFERROR(VLOOKUP(C1659*1,Lookups!$D:$F,3,FALSE),"")</f>
        <v/>
      </c>
      <c r="AA1659" s="3" t="str">
        <f>IFERROR(VLOOKUP($C1659*1,Lookups!$H:$N,3,FALSE),"")</f>
        <v>Sales</v>
      </c>
      <c r="AB1659" s="3" t="str">
        <f>IFERROR(VLOOKUP($C1659*1,Lookups!$H:$N,4,FALSE),"")</f>
        <v>Lunch</v>
      </c>
      <c r="AC1659" s="3" t="str">
        <f>IFERROR(VLOOKUP($C1659*1,Lookups!$H:$N,5,FALSE),"")</f>
        <v>Dining room</v>
      </c>
      <c r="AD1659" s="3" t="str">
        <f>IFERROR(VLOOKUP($C1659*1,Lookups!$H:$N,6,FALSE),"")</f>
        <v>Bev</v>
      </c>
      <c r="AE1659" s="3" t="str">
        <f>IFERROR(VLOOKUP($C1659*1,Lookups!$H:$N,7,FALSE),"")</f>
        <v>Wine</v>
      </c>
      <c r="AF1659" s="3" t="str">
        <f>VLOOKUP(B1659*1,Stores!$A:$C,3,FALSE)</f>
        <v>DFG</v>
      </c>
    </row>
    <row r="1660" spans="1:32">
      <c r="A1660" s="3" t="s">
        <v>917</v>
      </c>
      <c r="B1660" s="3" t="s">
        <v>945</v>
      </c>
      <c r="C1660" s="3">
        <v>999264</v>
      </c>
      <c r="D1660" s="3" t="s">
        <v>918</v>
      </c>
      <c r="E1660" s="3" t="s">
        <v>685</v>
      </c>
      <c r="F1660" s="3">
        <v>2016</v>
      </c>
      <c r="G1660" s="164">
        <v>0</v>
      </c>
      <c r="H1660" s="3">
        <v>922.99339999999995</v>
      </c>
      <c r="I1660" s="3">
        <v>1178.9609999999998</v>
      </c>
      <c r="J1660" s="3">
        <v>1264.0319999999999</v>
      </c>
      <c r="K1660" s="3">
        <v>1351.0735</v>
      </c>
      <c r="L1660" s="3">
        <v>1132.78179</v>
      </c>
      <c r="M1660" s="3">
        <v>1066.9058400000001</v>
      </c>
      <c r="N1660" s="3">
        <v>841.72375</v>
      </c>
      <c r="O1660" s="3">
        <v>869.2879999999999</v>
      </c>
      <c r="P1660" s="3">
        <v>699.86279999999988</v>
      </c>
      <c r="Q1660" s="3">
        <v>1237.6602</v>
      </c>
      <c r="R1660" s="3">
        <v>618.9218699999999</v>
      </c>
      <c r="S1660" s="3">
        <v>1877.9319999999998</v>
      </c>
      <c r="T1660" s="3">
        <v>1826.4749999999999</v>
      </c>
      <c r="U1660" s="3">
        <v>14888.611150000002</v>
      </c>
      <c r="V1660" s="163">
        <f ca="1">SUM(INDIRECT(Inputs!$C$11&amp;ROW()&amp;":"&amp;Inputs!$C$12&amp;ROW()))</f>
        <v>1237.6602</v>
      </c>
      <c r="W1660" s="163">
        <f ca="1">SUM(INDIRECT(Inputs!$C$13&amp;ROW()&amp;":"&amp;Inputs!$C$14&amp;ROW()))</f>
        <v>10565.282280000001</v>
      </c>
      <c r="X1660" s="3" t="str">
        <f>IF(COUNTIFS(Lookups!$A:$A,C1660)=1,"Gross Sales","")</f>
        <v/>
      </c>
      <c r="Y1660" s="3" t="str">
        <f>IF(COUNTIFS(Lookups!$D:$D,C1660)=1,"Bar Sales","")</f>
        <v/>
      </c>
      <c r="Z1660" s="3" t="str">
        <f>IFERROR(VLOOKUP(C1660*1,Lookups!$D:$F,3,FALSE),"")</f>
        <v/>
      </c>
      <c r="AA1660" s="3" t="str">
        <f>IFERROR(VLOOKUP($C1660*1,Lookups!$H:$N,3,FALSE),"")</f>
        <v>Sales</v>
      </c>
      <c r="AB1660" s="3" t="str">
        <f>IFERROR(VLOOKUP($C1660*1,Lookups!$H:$N,4,FALSE),"")</f>
        <v>Lunch</v>
      </c>
      <c r="AC1660" s="3" t="str">
        <f>IFERROR(VLOOKUP($C1660*1,Lookups!$H:$N,5,FALSE),"")</f>
        <v>Dining room</v>
      </c>
      <c r="AD1660" s="3" t="str">
        <f>IFERROR(VLOOKUP($C1660*1,Lookups!$H:$N,6,FALSE),"")</f>
        <v>Bev</v>
      </c>
      <c r="AE1660" s="3" t="str">
        <f>IFERROR(VLOOKUP($C1660*1,Lookups!$H:$N,7,FALSE),"")</f>
        <v>Wine</v>
      </c>
      <c r="AF1660" s="3" t="str">
        <f>VLOOKUP(B1660*1,Stores!$A:$C,3,FALSE)</f>
        <v>DFG</v>
      </c>
    </row>
    <row r="1661" spans="1:32">
      <c r="A1661" s="3" t="s">
        <v>917</v>
      </c>
      <c r="B1661" s="3" t="s">
        <v>946</v>
      </c>
      <c r="C1661" s="3">
        <v>999264</v>
      </c>
      <c r="D1661" s="3" t="s">
        <v>918</v>
      </c>
      <c r="E1661" s="3" t="s">
        <v>685</v>
      </c>
      <c r="F1661" s="3">
        <v>2016</v>
      </c>
      <c r="G1661" s="164">
        <v>0</v>
      </c>
      <c r="H1661" s="3">
        <v>1590.4937999999997</v>
      </c>
      <c r="I1661" s="3">
        <v>821.54799999999989</v>
      </c>
      <c r="J1661" s="3">
        <v>606.14399999999989</v>
      </c>
      <c r="K1661" s="3">
        <v>778.47</v>
      </c>
      <c r="L1661" s="3">
        <v>1094.912</v>
      </c>
      <c r="M1661" s="3">
        <v>506.20079999999996</v>
      </c>
      <c r="N1661" s="3">
        <v>575.673</v>
      </c>
      <c r="O1661" s="3">
        <v>731.61199999999997</v>
      </c>
      <c r="P1661" s="3">
        <v>886.51289999999995</v>
      </c>
      <c r="Q1661" s="3">
        <v>834.32999999999993</v>
      </c>
      <c r="R1661" s="3">
        <v>565.34519999999998</v>
      </c>
      <c r="S1661" s="3">
        <v>1178.8839999999998</v>
      </c>
      <c r="T1661" s="3">
        <v>1870.1395999999997</v>
      </c>
      <c r="U1661" s="3">
        <v>12040.265299999999</v>
      </c>
      <c r="V1661" s="163">
        <f ca="1">SUM(INDIRECT(Inputs!$C$11&amp;ROW()&amp;":"&amp;Inputs!$C$12&amp;ROW()))</f>
        <v>834.32999999999993</v>
      </c>
      <c r="W1661" s="163">
        <f ca="1">SUM(INDIRECT(Inputs!$C$13&amp;ROW()&amp;":"&amp;Inputs!$C$14&amp;ROW()))</f>
        <v>8425.8964999999989</v>
      </c>
      <c r="X1661" s="3" t="str">
        <f>IF(COUNTIFS(Lookups!$A:$A,C1661)=1,"Gross Sales","")</f>
        <v/>
      </c>
      <c r="Y1661" s="3" t="str">
        <f>IF(COUNTIFS(Lookups!$D:$D,C1661)=1,"Bar Sales","")</f>
        <v/>
      </c>
      <c r="Z1661" s="3" t="str">
        <f>IFERROR(VLOOKUP(C1661*1,Lookups!$D:$F,3,FALSE),"")</f>
        <v/>
      </c>
      <c r="AA1661" s="3" t="str">
        <f>IFERROR(VLOOKUP($C1661*1,Lookups!$H:$N,3,FALSE),"")</f>
        <v>Sales</v>
      </c>
      <c r="AB1661" s="3" t="str">
        <f>IFERROR(VLOOKUP($C1661*1,Lookups!$H:$N,4,FALSE),"")</f>
        <v>Lunch</v>
      </c>
      <c r="AC1661" s="3" t="str">
        <f>IFERROR(VLOOKUP($C1661*1,Lookups!$H:$N,5,FALSE),"")</f>
        <v>Dining room</v>
      </c>
      <c r="AD1661" s="3" t="str">
        <f>IFERROR(VLOOKUP($C1661*1,Lookups!$H:$N,6,FALSE),"")</f>
        <v>Bev</v>
      </c>
      <c r="AE1661" s="3" t="str">
        <f>IFERROR(VLOOKUP($C1661*1,Lookups!$H:$N,7,FALSE),"")</f>
        <v>Wine</v>
      </c>
      <c r="AF1661" s="3" t="str">
        <f>VLOOKUP(B1661*1,Stores!$A:$C,3,FALSE)</f>
        <v>DFG</v>
      </c>
    </row>
    <row r="1662" spans="1:32">
      <c r="A1662" s="3" t="s">
        <v>917</v>
      </c>
      <c r="B1662" s="3" t="s">
        <v>947</v>
      </c>
      <c r="C1662" s="3">
        <v>999264</v>
      </c>
      <c r="D1662" s="3" t="s">
        <v>918</v>
      </c>
      <c r="E1662" s="3" t="s">
        <v>685</v>
      </c>
      <c r="F1662" s="3">
        <v>2016</v>
      </c>
      <c r="G1662" s="164">
        <v>0</v>
      </c>
      <c r="H1662" s="3">
        <v>2234.1278400000001</v>
      </c>
      <c r="I1662" s="3">
        <v>1293.8475199999998</v>
      </c>
      <c r="J1662" s="3">
        <v>1045.00928</v>
      </c>
      <c r="K1662" s="3">
        <v>2102.05611</v>
      </c>
      <c r="L1662" s="3">
        <v>2187.3913599999996</v>
      </c>
      <c r="M1662" s="3">
        <v>1176.7347199999999</v>
      </c>
      <c r="N1662" s="3">
        <v>1208.3841</v>
      </c>
      <c r="O1662" s="3">
        <v>1614.8402199999998</v>
      </c>
      <c r="P1662" s="3">
        <v>2095.2435</v>
      </c>
      <c r="Q1662" s="3">
        <v>1927.2568000000001</v>
      </c>
      <c r="R1662" s="3">
        <v>1357.14348</v>
      </c>
      <c r="S1662" s="3">
        <v>2087.5748599999997</v>
      </c>
      <c r="T1662" s="3">
        <v>2786.7823199999998</v>
      </c>
      <c r="U1662" s="3">
        <v>23116.392109999997</v>
      </c>
      <c r="V1662" s="163">
        <f ca="1">SUM(INDIRECT(Inputs!$C$11&amp;ROW()&amp;":"&amp;Inputs!$C$12&amp;ROW()))</f>
        <v>1927.2568000000001</v>
      </c>
      <c r="W1662" s="163">
        <f ca="1">SUM(INDIRECT(Inputs!$C$13&amp;ROW()&amp;":"&amp;Inputs!$C$14&amp;ROW()))</f>
        <v>16884.891449999999</v>
      </c>
      <c r="X1662" s="3" t="str">
        <f>IF(COUNTIFS(Lookups!$A:$A,C1662)=1,"Gross Sales","")</f>
        <v/>
      </c>
      <c r="Y1662" s="3" t="str">
        <f>IF(COUNTIFS(Lookups!$D:$D,C1662)=1,"Bar Sales","")</f>
        <v/>
      </c>
      <c r="Z1662" s="3" t="str">
        <f>IFERROR(VLOOKUP(C1662*1,Lookups!$D:$F,3,FALSE),"")</f>
        <v/>
      </c>
      <c r="AA1662" s="3" t="str">
        <f>IFERROR(VLOOKUP($C1662*1,Lookups!$H:$N,3,FALSE),"")</f>
        <v>Sales</v>
      </c>
      <c r="AB1662" s="3" t="str">
        <f>IFERROR(VLOOKUP($C1662*1,Lookups!$H:$N,4,FALSE),"")</f>
        <v>Lunch</v>
      </c>
      <c r="AC1662" s="3" t="str">
        <f>IFERROR(VLOOKUP($C1662*1,Lookups!$H:$N,5,FALSE),"")</f>
        <v>Dining room</v>
      </c>
      <c r="AD1662" s="3" t="str">
        <f>IFERROR(VLOOKUP($C1662*1,Lookups!$H:$N,6,FALSE),"")</f>
        <v>Bev</v>
      </c>
      <c r="AE1662" s="3" t="str">
        <f>IFERROR(VLOOKUP($C1662*1,Lookups!$H:$N,7,FALSE),"")</f>
        <v>Wine</v>
      </c>
      <c r="AF1662" s="3" t="str">
        <f>VLOOKUP(B1662*1,Stores!$A:$C,3,FALSE)</f>
        <v>DFG</v>
      </c>
    </row>
    <row r="1663" spans="1:32">
      <c r="A1663" s="3" t="s">
        <v>917</v>
      </c>
      <c r="B1663" s="3" t="s">
        <v>948</v>
      </c>
      <c r="C1663" s="3">
        <v>999264</v>
      </c>
      <c r="D1663" s="3" t="s">
        <v>918</v>
      </c>
      <c r="E1663" s="3" t="s">
        <v>685</v>
      </c>
      <c r="F1663" s="3">
        <v>2016</v>
      </c>
      <c r="G1663" s="164">
        <v>0</v>
      </c>
      <c r="H1663" s="3">
        <v>837.375</v>
      </c>
      <c r="I1663" s="3">
        <v>836.77397999999994</v>
      </c>
      <c r="J1663" s="3">
        <v>842.44292999999993</v>
      </c>
      <c r="K1663" s="3">
        <v>1149.239</v>
      </c>
      <c r="L1663" s="3">
        <v>895.23699999999997</v>
      </c>
      <c r="M1663" s="3">
        <v>720.33751999999993</v>
      </c>
      <c r="N1663" s="3">
        <v>867.02979999999991</v>
      </c>
      <c r="O1663" s="3">
        <v>1087.6599999999999</v>
      </c>
      <c r="P1663" s="3">
        <v>1162.5578999999998</v>
      </c>
      <c r="Q1663" s="3">
        <v>440.55297999999999</v>
      </c>
      <c r="R1663" s="3">
        <v>379.25327999999996</v>
      </c>
      <c r="S1663" s="3">
        <v>684.05119999999999</v>
      </c>
      <c r="T1663" s="3">
        <v>906.75199999999995</v>
      </c>
      <c r="U1663" s="3">
        <v>10809.26259</v>
      </c>
      <c r="V1663" s="163">
        <f ca="1">SUM(INDIRECT(Inputs!$C$11&amp;ROW()&amp;":"&amp;Inputs!$C$12&amp;ROW()))</f>
        <v>440.55297999999999</v>
      </c>
      <c r="W1663" s="163">
        <f ca="1">SUM(INDIRECT(Inputs!$C$13&amp;ROW()&amp;":"&amp;Inputs!$C$14&amp;ROW()))</f>
        <v>8839.2061099999992</v>
      </c>
      <c r="X1663" s="3" t="str">
        <f>IF(COUNTIFS(Lookups!$A:$A,C1663)=1,"Gross Sales","")</f>
        <v/>
      </c>
      <c r="Y1663" s="3" t="str">
        <f>IF(COUNTIFS(Lookups!$D:$D,C1663)=1,"Bar Sales","")</f>
        <v/>
      </c>
      <c r="Z1663" s="3" t="str">
        <f>IFERROR(VLOOKUP(C1663*1,Lookups!$D:$F,3,FALSE),"")</f>
        <v/>
      </c>
      <c r="AA1663" s="3" t="str">
        <f>IFERROR(VLOOKUP($C1663*1,Lookups!$H:$N,3,FALSE),"")</f>
        <v>Sales</v>
      </c>
      <c r="AB1663" s="3" t="str">
        <f>IFERROR(VLOOKUP($C1663*1,Lookups!$H:$N,4,FALSE),"")</f>
        <v>Lunch</v>
      </c>
      <c r="AC1663" s="3" t="str">
        <f>IFERROR(VLOOKUP($C1663*1,Lookups!$H:$N,5,FALSE),"")</f>
        <v>Dining room</v>
      </c>
      <c r="AD1663" s="3" t="str">
        <f>IFERROR(VLOOKUP($C1663*1,Lookups!$H:$N,6,FALSE),"")</f>
        <v>Bev</v>
      </c>
      <c r="AE1663" s="3" t="str">
        <f>IFERROR(VLOOKUP($C1663*1,Lookups!$H:$N,7,FALSE),"")</f>
        <v>Wine</v>
      </c>
      <c r="AF1663" s="3" t="str">
        <f>VLOOKUP(B1663*1,Stores!$A:$C,3,FALSE)</f>
        <v>DFG</v>
      </c>
    </row>
    <row r="1664" spans="1:32">
      <c r="A1664" s="3" t="s">
        <v>917</v>
      </c>
      <c r="B1664" s="3" t="s">
        <v>949</v>
      </c>
      <c r="C1664" s="3">
        <v>999264</v>
      </c>
      <c r="D1664" s="3" t="s">
        <v>918</v>
      </c>
      <c r="E1664" s="3" t="s">
        <v>685</v>
      </c>
      <c r="F1664" s="3">
        <v>2016</v>
      </c>
      <c r="G1664" s="164">
        <v>0</v>
      </c>
      <c r="H1664" s="3">
        <v>2300.0711999999999</v>
      </c>
      <c r="I1664" s="3">
        <v>1499.0535</v>
      </c>
      <c r="J1664" s="3">
        <v>1315.4498000000001</v>
      </c>
      <c r="K1664" s="3">
        <v>1927.3344999999999</v>
      </c>
      <c r="L1664" s="3">
        <v>3080.89509</v>
      </c>
      <c r="M1664" s="3">
        <v>1046.9381999999998</v>
      </c>
      <c r="N1664" s="3">
        <v>1971.9949200000001</v>
      </c>
      <c r="O1664" s="3">
        <v>1516.75125</v>
      </c>
      <c r="P1664" s="3">
        <v>1884.9413799999998</v>
      </c>
      <c r="Q1664" s="3">
        <v>1662.9905599999997</v>
      </c>
      <c r="R1664" s="3">
        <v>1044.12742</v>
      </c>
      <c r="S1664" s="3">
        <v>2216.5898999999999</v>
      </c>
      <c r="T1664" s="3">
        <v>3212.6409000000003</v>
      </c>
      <c r="U1664" s="3">
        <v>24679.778619999997</v>
      </c>
      <c r="V1664" s="163">
        <f ca="1">SUM(INDIRECT(Inputs!$C$11&amp;ROW()&amp;":"&amp;Inputs!$C$12&amp;ROW()))</f>
        <v>1662.9905599999997</v>
      </c>
      <c r="W1664" s="163">
        <f ca="1">SUM(INDIRECT(Inputs!$C$13&amp;ROW()&amp;":"&amp;Inputs!$C$14&amp;ROW()))</f>
        <v>18206.420399999995</v>
      </c>
      <c r="X1664" s="3" t="str">
        <f>IF(COUNTIFS(Lookups!$A:$A,C1664)=1,"Gross Sales","")</f>
        <v/>
      </c>
      <c r="Y1664" s="3" t="str">
        <f>IF(COUNTIFS(Lookups!$D:$D,C1664)=1,"Bar Sales","")</f>
        <v/>
      </c>
      <c r="Z1664" s="3" t="str">
        <f>IFERROR(VLOOKUP(C1664*1,Lookups!$D:$F,3,FALSE),"")</f>
        <v/>
      </c>
      <c r="AA1664" s="3" t="str">
        <f>IFERROR(VLOOKUP($C1664*1,Lookups!$H:$N,3,FALSE),"")</f>
        <v>Sales</v>
      </c>
      <c r="AB1664" s="3" t="str">
        <f>IFERROR(VLOOKUP($C1664*1,Lookups!$H:$N,4,FALSE),"")</f>
        <v>Lunch</v>
      </c>
      <c r="AC1664" s="3" t="str">
        <f>IFERROR(VLOOKUP($C1664*1,Lookups!$H:$N,5,FALSE),"")</f>
        <v>Dining room</v>
      </c>
      <c r="AD1664" s="3" t="str">
        <f>IFERROR(VLOOKUP($C1664*1,Lookups!$H:$N,6,FALSE),"")</f>
        <v>Bev</v>
      </c>
      <c r="AE1664" s="3" t="str">
        <f>IFERROR(VLOOKUP($C1664*1,Lookups!$H:$N,7,FALSE),"")</f>
        <v>Wine</v>
      </c>
      <c r="AF1664" s="3" t="str">
        <f>VLOOKUP(B1664*1,Stores!$A:$C,3,FALSE)</f>
        <v>DFG</v>
      </c>
    </row>
    <row r="1665" spans="1:32">
      <c r="A1665" s="3" t="s">
        <v>917</v>
      </c>
      <c r="B1665" s="3" t="s">
        <v>950</v>
      </c>
      <c r="C1665" s="3">
        <v>999264</v>
      </c>
      <c r="D1665" s="3" t="s">
        <v>918</v>
      </c>
      <c r="E1665" s="3" t="s">
        <v>685</v>
      </c>
      <c r="F1665" s="3">
        <v>2016</v>
      </c>
      <c r="G1665" s="164">
        <v>0</v>
      </c>
      <c r="H1665" s="3">
        <v>888.3</v>
      </c>
      <c r="I1665" s="3">
        <v>1453.221</v>
      </c>
      <c r="J1665" s="3">
        <v>755.79</v>
      </c>
      <c r="K1665" s="3">
        <v>1632.2599999999998</v>
      </c>
      <c r="L1665" s="3">
        <v>1315.6989999999998</v>
      </c>
      <c r="M1665" s="3">
        <v>708.65900000000011</v>
      </c>
      <c r="N1665" s="3">
        <v>556.85</v>
      </c>
      <c r="O1665" s="3">
        <v>437.64</v>
      </c>
      <c r="P1665" s="3">
        <v>894.29199999999992</v>
      </c>
      <c r="Q1665" s="3">
        <v>455.75985000000003</v>
      </c>
      <c r="R1665" s="3">
        <v>1022.0758799999998</v>
      </c>
      <c r="S1665" s="3">
        <v>1377.2373299999999</v>
      </c>
      <c r="T1665" s="3">
        <v>2420.6727999999994</v>
      </c>
      <c r="U1665" s="3">
        <v>13918.456860000002</v>
      </c>
      <c r="V1665" s="163">
        <f ca="1">SUM(INDIRECT(Inputs!$C$11&amp;ROW()&amp;":"&amp;Inputs!$C$12&amp;ROW()))</f>
        <v>455.75985000000003</v>
      </c>
      <c r="W1665" s="163">
        <f ca="1">SUM(INDIRECT(Inputs!$C$13&amp;ROW()&amp;":"&amp;Inputs!$C$14&amp;ROW()))</f>
        <v>9098.4708500000015</v>
      </c>
      <c r="X1665" s="3" t="str">
        <f>IF(COUNTIFS(Lookups!$A:$A,C1665)=1,"Gross Sales","")</f>
        <v/>
      </c>
      <c r="Y1665" s="3" t="str">
        <f>IF(COUNTIFS(Lookups!$D:$D,C1665)=1,"Bar Sales","")</f>
        <v/>
      </c>
      <c r="Z1665" s="3" t="str">
        <f>IFERROR(VLOOKUP(C1665*1,Lookups!$D:$F,3,FALSE),"")</f>
        <v/>
      </c>
      <c r="AA1665" s="3" t="str">
        <f>IFERROR(VLOOKUP($C1665*1,Lookups!$H:$N,3,FALSE),"")</f>
        <v>Sales</v>
      </c>
      <c r="AB1665" s="3" t="str">
        <f>IFERROR(VLOOKUP($C1665*1,Lookups!$H:$N,4,FALSE),"")</f>
        <v>Lunch</v>
      </c>
      <c r="AC1665" s="3" t="str">
        <f>IFERROR(VLOOKUP($C1665*1,Lookups!$H:$N,5,FALSE),"")</f>
        <v>Dining room</v>
      </c>
      <c r="AD1665" s="3" t="str">
        <f>IFERROR(VLOOKUP($C1665*1,Lookups!$H:$N,6,FALSE),"")</f>
        <v>Bev</v>
      </c>
      <c r="AE1665" s="3" t="str">
        <f>IFERROR(VLOOKUP($C1665*1,Lookups!$H:$N,7,FALSE),"")</f>
        <v>Wine</v>
      </c>
      <c r="AF1665" s="3" t="str">
        <f>VLOOKUP(B1665*1,Stores!$A:$C,3,FALSE)</f>
        <v>DFG</v>
      </c>
    </row>
    <row r="1666" spans="1:32">
      <c r="A1666" s="3" t="s">
        <v>917</v>
      </c>
      <c r="B1666" s="3" t="s">
        <v>951</v>
      </c>
      <c r="C1666" s="3">
        <v>999264</v>
      </c>
      <c r="D1666" s="3" t="s">
        <v>918</v>
      </c>
      <c r="E1666" s="3" t="s">
        <v>685</v>
      </c>
      <c r="F1666" s="3">
        <v>2016</v>
      </c>
      <c r="G1666" s="164">
        <v>0</v>
      </c>
      <c r="H1666" s="3">
        <v>2332.288</v>
      </c>
      <c r="I1666" s="3">
        <v>3124.1839999999997</v>
      </c>
      <c r="J1666" s="3">
        <v>2080.4839999999999</v>
      </c>
      <c r="K1666" s="3">
        <v>3478.3439599999997</v>
      </c>
      <c r="L1666" s="3">
        <v>4548.5370000000003</v>
      </c>
      <c r="M1666" s="3">
        <v>1827.9449999999999</v>
      </c>
      <c r="N1666" s="3">
        <v>1595.1879999999999</v>
      </c>
      <c r="O1666" s="3">
        <v>880.99066999999991</v>
      </c>
      <c r="P1666" s="3">
        <v>1518.8697999999999</v>
      </c>
      <c r="Q1666" s="3">
        <v>1225.8889999999999</v>
      </c>
      <c r="R1666" s="3">
        <v>1391.7433600000002</v>
      </c>
      <c r="S1666" s="3">
        <v>2982.5835199999997</v>
      </c>
      <c r="T1666" s="3">
        <v>3152.1909999999998</v>
      </c>
      <c r="U1666" s="3">
        <v>30139.237309999997</v>
      </c>
      <c r="V1666" s="163">
        <f ca="1">SUM(INDIRECT(Inputs!$C$11&amp;ROW()&amp;":"&amp;Inputs!$C$12&amp;ROW()))</f>
        <v>1225.8889999999999</v>
      </c>
      <c r="W1666" s="163">
        <f ca="1">SUM(INDIRECT(Inputs!$C$13&amp;ROW()&amp;":"&amp;Inputs!$C$14&amp;ROW()))</f>
        <v>22612.719429999997</v>
      </c>
      <c r="X1666" s="3" t="str">
        <f>IF(COUNTIFS(Lookups!$A:$A,C1666)=1,"Gross Sales","")</f>
        <v/>
      </c>
      <c r="Y1666" s="3" t="str">
        <f>IF(COUNTIFS(Lookups!$D:$D,C1666)=1,"Bar Sales","")</f>
        <v/>
      </c>
      <c r="Z1666" s="3" t="str">
        <f>IFERROR(VLOOKUP(C1666*1,Lookups!$D:$F,3,FALSE),"")</f>
        <v/>
      </c>
      <c r="AA1666" s="3" t="str">
        <f>IFERROR(VLOOKUP($C1666*1,Lookups!$H:$N,3,FALSE),"")</f>
        <v>Sales</v>
      </c>
      <c r="AB1666" s="3" t="str">
        <f>IFERROR(VLOOKUP($C1666*1,Lookups!$H:$N,4,FALSE),"")</f>
        <v>Lunch</v>
      </c>
      <c r="AC1666" s="3" t="str">
        <f>IFERROR(VLOOKUP($C1666*1,Lookups!$H:$N,5,FALSE),"")</f>
        <v>Dining room</v>
      </c>
      <c r="AD1666" s="3" t="str">
        <f>IFERROR(VLOOKUP($C1666*1,Lookups!$H:$N,6,FALSE),"")</f>
        <v>Bev</v>
      </c>
      <c r="AE1666" s="3" t="str">
        <f>IFERROR(VLOOKUP($C1666*1,Lookups!$H:$N,7,FALSE),"")</f>
        <v>Wine</v>
      </c>
      <c r="AF1666" s="3" t="str">
        <f>VLOOKUP(B1666*1,Stores!$A:$C,3,FALSE)</f>
        <v>DFG</v>
      </c>
    </row>
    <row r="1667" spans="1:32">
      <c r="A1667" s="3" t="s">
        <v>917</v>
      </c>
      <c r="B1667" s="3" t="s">
        <v>952</v>
      </c>
      <c r="C1667" s="3">
        <v>999264</v>
      </c>
      <c r="D1667" s="3" t="s">
        <v>918</v>
      </c>
      <c r="E1667" s="3" t="s">
        <v>685</v>
      </c>
      <c r="F1667" s="3">
        <v>2016</v>
      </c>
      <c r="G1667" s="164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1340.885</v>
      </c>
      <c r="O1667" s="3">
        <v>2048.0459999999998</v>
      </c>
      <c r="P1667" s="3">
        <v>1661.6647599999999</v>
      </c>
      <c r="Q1667" s="3">
        <v>1669.0939999999996</v>
      </c>
      <c r="R1667" s="3">
        <v>1943.4687999999996</v>
      </c>
      <c r="S1667" s="3">
        <v>1996.8983999999998</v>
      </c>
      <c r="T1667" s="3">
        <v>3031.7349999999997</v>
      </c>
      <c r="U1667" s="3">
        <v>13691.791959999999</v>
      </c>
      <c r="V1667" s="163">
        <f ca="1">SUM(INDIRECT(Inputs!$C$11&amp;ROW()&amp;":"&amp;Inputs!$C$12&amp;ROW()))</f>
        <v>1669.0939999999996</v>
      </c>
      <c r="W1667" s="163">
        <f ca="1">SUM(INDIRECT(Inputs!$C$13&amp;ROW()&amp;":"&amp;Inputs!$C$14&amp;ROW()))</f>
        <v>6719.6897599999993</v>
      </c>
      <c r="X1667" s="3" t="str">
        <f>IF(COUNTIFS(Lookups!$A:$A,C1667)=1,"Gross Sales","")</f>
        <v/>
      </c>
      <c r="Y1667" s="3" t="str">
        <f>IF(COUNTIFS(Lookups!$D:$D,C1667)=1,"Bar Sales","")</f>
        <v/>
      </c>
      <c r="Z1667" s="3" t="str">
        <f>IFERROR(VLOOKUP(C1667*1,Lookups!$D:$F,3,FALSE),"")</f>
        <v/>
      </c>
      <c r="AA1667" s="3" t="str">
        <f>IFERROR(VLOOKUP($C1667*1,Lookups!$H:$N,3,FALSE),"")</f>
        <v>Sales</v>
      </c>
      <c r="AB1667" s="3" t="str">
        <f>IFERROR(VLOOKUP($C1667*1,Lookups!$H:$N,4,FALSE),"")</f>
        <v>Lunch</v>
      </c>
      <c r="AC1667" s="3" t="str">
        <f>IFERROR(VLOOKUP($C1667*1,Lookups!$H:$N,5,FALSE),"")</f>
        <v>Dining room</v>
      </c>
      <c r="AD1667" s="3" t="str">
        <f>IFERROR(VLOOKUP($C1667*1,Lookups!$H:$N,6,FALSE),"")</f>
        <v>Bev</v>
      </c>
      <c r="AE1667" s="3" t="str">
        <f>IFERROR(VLOOKUP($C1667*1,Lookups!$H:$N,7,FALSE),"")</f>
        <v>Wine</v>
      </c>
      <c r="AF1667" s="3" t="str">
        <f>VLOOKUP(B1667*1,Stores!$A:$C,3,FALSE)</f>
        <v>DFG</v>
      </c>
    </row>
    <row r="1668" spans="1:32">
      <c r="A1668" s="3" t="s">
        <v>917</v>
      </c>
      <c r="B1668" s="3" t="s">
        <v>953</v>
      </c>
      <c r="C1668" s="3">
        <v>999264</v>
      </c>
      <c r="D1668" s="3" t="s">
        <v>918</v>
      </c>
      <c r="E1668" s="3" t="s">
        <v>685</v>
      </c>
      <c r="F1668" s="3">
        <v>2016</v>
      </c>
      <c r="G1668" s="164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174.04463999999999</v>
      </c>
      <c r="S1668" s="3">
        <v>1706.3182499999996</v>
      </c>
      <c r="T1668" s="3">
        <v>1463.3289999999997</v>
      </c>
      <c r="U1668" s="3">
        <v>3343.6918899999991</v>
      </c>
      <c r="V1668" s="163">
        <f ca="1">SUM(INDIRECT(Inputs!$C$11&amp;ROW()&amp;":"&amp;Inputs!$C$12&amp;ROW()))</f>
        <v>0</v>
      </c>
      <c r="W1668" s="163">
        <f ca="1">SUM(INDIRECT(Inputs!$C$13&amp;ROW()&amp;":"&amp;Inputs!$C$14&amp;ROW()))</f>
        <v>0</v>
      </c>
      <c r="X1668" s="3" t="str">
        <f>IF(COUNTIFS(Lookups!$A:$A,C1668)=1,"Gross Sales","")</f>
        <v/>
      </c>
      <c r="Y1668" s="3" t="str">
        <f>IF(COUNTIFS(Lookups!$D:$D,C1668)=1,"Bar Sales","")</f>
        <v/>
      </c>
      <c r="Z1668" s="3" t="str">
        <f>IFERROR(VLOOKUP(C1668*1,Lookups!$D:$F,3,FALSE),"")</f>
        <v/>
      </c>
      <c r="AA1668" s="3" t="str">
        <f>IFERROR(VLOOKUP($C1668*1,Lookups!$H:$N,3,FALSE),"")</f>
        <v>Sales</v>
      </c>
      <c r="AB1668" s="3" t="str">
        <f>IFERROR(VLOOKUP($C1668*1,Lookups!$H:$N,4,FALSE),"")</f>
        <v>Lunch</v>
      </c>
      <c r="AC1668" s="3" t="str">
        <f>IFERROR(VLOOKUP($C1668*1,Lookups!$H:$N,5,FALSE),"")</f>
        <v>Dining room</v>
      </c>
      <c r="AD1668" s="3" t="str">
        <f>IFERROR(VLOOKUP($C1668*1,Lookups!$H:$N,6,FALSE),"")</f>
        <v>Bev</v>
      </c>
      <c r="AE1668" s="3" t="str">
        <f>IFERROR(VLOOKUP($C1668*1,Lookups!$H:$N,7,FALSE),"")</f>
        <v>Wine</v>
      </c>
      <c r="AF1668" s="3" t="str">
        <f>VLOOKUP(B1668*1,Stores!$A:$C,3,FALSE)</f>
        <v>DFG</v>
      </c>
    </row>
    <row r="1669" spans="1:32">
      <c r="A1669" s="3" t="s">
        <v>917</v>
      </c>
      <c r="B1669" s="3" t="s">
        <v>954</v>
      </c>
      <c r="C1669" s="3">
        <v>999264</v>
      </c>
      <c r="D1669" s="3" t="s">
        <v>918</v>
      </c>
      <c r="E1669" s="3" t="s">
        <v>685</v>
      </c>
      <c r="F1669" s="3">
        <v>2016</v>
      </c>
      <c r="G1669" s="164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632.87979999999993</v>
      </c>
      <c r="T1669" s="3">
        <v>3092.6629999999996</v>
      </c>
      <c r="U1669" s="3">
        <v>3725.5427999999993</v>
      </c>
      <c r="V1669" s="163">
        <f ca="1">SUM(INDIRECT(Inputs!$C$11&amp;ROW()&amp;":"&amp;Inputs!$C$12&amp;ROW()))</f>
        <v>0</v>
      </c>
      <c r="W1669" s="163">
        <f ca="1">SUM(INDIRECT(Inputs!$C$13&amp;ROW()&amp;":"&amp;Inputs!$C$14&amp;ROW()))</f>
        <v>0</v>
      </c>
      <c r="X1669" s="3" t="str">
        <f>IF(COUNTIFS(Lookups!$A:$A,C1669)=1,"Gross Sales","")</f>
        <v/>
      </c>
      <c r="Y1669" s="3" t="str">
        <f>IF(COUNTIFS(Lookups!$D:$D,C1669)=1,"Bar Sales","")</f>
        <v/>
      </c>
      <c r="Z1669" s="3" t="str">
        <f>IFERROR(VLOOKUP(C1669*1,Lookups!$D:$F,3,FALSE),"")</f>
        <v/>
      </c>
      <c r="AA1669" s="3" t="str">
        <f>IFERROR(VLOOKUP($C1669*1,Lookups!$H:$N,3,FALSE),"")</f>
        <v>Sales</v>
      </c>
      <c r="AB1669" s="3" t="str">
        <f>IFERROR(VLOOKUP($C1669*1,Lookups!$H:$N,4,FALSE),"")</f>
        <v>Lunch</v>
      </c>
      <c r="AC1669" s="3" t="str">
        <f>IFERROR(VLOOKUP($C1669*1,Lookups!$H:$N,5,FALSE),"")</f>
        <v>Dining room</v>
      </c>
      <c r="AD1669" s="3" t="str">
        <f>IFERROR(VLOOKUP($C1669*1,Lookups!$H:$N,6,FALSE),"")</f>
        <v>Bev</v>
      </c>
      <c r="AE1669" s="3" t="str">
        <f>IFERROR(VLOOKUP($C1669*1,Lookups!$H:$N,7,FALSE),"")</f>
        <v>Wine</v>
      </c>
      <c r="AF1669" s="3" t="str">
        <f>VLOOKUP(B1669*1,Stores!$A:$C,3,FALSE)</f>
        <v>DFG</v>
      </c>
    </row>
    <row r="1670" spans="1:32">
      <c r="A1670" s="3" t="s">
        <v>917</v>
      </c>
      <c r="B1670" s="3" t="s">
        <v>919</v>
      </c>
      <c r="C1670" s="3">
        <v>999265</v>
      </c>
      <c r="D1670" s="3" t="s">
        <v>918</v>
      </c>
      <c r="E1670" s="3" t="s">
        <v>689</v>
      </c>
      <c r="F1670" s="3">
        <v>2016</v>
      </c>
      <c r="G1670" s="164">
        <v>0</v>
      </c>
      <c r="H1670" s="3">
        <v>49854.73597999999</v>
      </c>
      <c r="I1670" s="3">
        <v>43467.431700000001</v>
      </c>
      <c r="J1670" s="3">
        <v>54713.44025</v>
      </c>
      <c r="K1670" s="3">
        <v>38179.107960000001</v>
      </c>
      <c r="L1670" s="3">
        <v>53442.213439999992</v>
      </c>
      <c r="M1670" s="3">
        <v>45748.023860000008</v>
      </c>
      <c r="N1670" s="3">
        <v>40142.728920000001</v>
      </c>
      <c r="O1670" s="3">
        <v>45944.215519999998</v>
      </c>
      <c r="P1670" s="3">
        <v>27935.666850000001</v>
      </c>
      <c r="Q1670" s="3">
        <v>0</v>
      </c>
      <c r="R1670" s="3">
        <v>0</v>
      </c>
      <c r="S1670" s="3">
        <v>0</v>
      </c>
      <c r="T1670" s="3">
        <v>0</v>
      </c>
      <c r="U1670" s="3">
        <v>399427.56448</v>
      </c>
      <c r="V1670" s="163">
        <f ca="1">SUM(INDIRECT(Inputs!$C$11&amp;ROW()&amp;":"&amp;Inputs!$C$12&amp;ROW()))</f>
        <v>0</v>
      </c>
      <c r="W1670" s="163">
        <f ca="1">SUM(INDIRECT(Inputs!$C$13&amp;ROW()&amp;":"&amp;Inputs!$C$14&amp;ROW()))</f>
        <v>399427.56448</v>
      </c>
      <c r="X1670" s="3" t="str">
        <f>IF(COUNTIFS(Lookups!$A:$A,C1670)=1,"Gross Sales","")</f>
        <v/>
      </c>
      <c r="Y1670" s="3" t="str">
        <f>IF(COUNTIFS(Lookups!$D:$D,C1670)=1,"Bar Sales","")</f>
        <v/>
      </c>
      <c r="Z1670" s="3" t="str">
        <f>IFERROR(VLOOKUP(C1670*1,Lookups!$D:$F,3,FALSE),"")</f>
        <v/>
      </c>
      <c r="AA1670" s="3" t="str">
        <f>IFERROR(VLOOKUP($C1670*1,Lookups!$H:$N,3,FALSE),"")</f>
        <v>Sales</v>
      </c>
      <c r="AB1670" s="3" t="str">
        <f>IFERROR(VLOOKUP($C1670*1,Lookups!$H:$N,4,FALSE),"")</f>
        <v>Dinner</v>
      </c>
      <c r="AC1670" s="3" t="str">
        <f>IFERROR(VLOOKUP($C1670*1,Lookups!$H:$N,5,FALSE),"")</f>
        <v>Dining room</v>
      </c>
      <c r="AD1670" s="3" t="str">
        <f>IFERROR(VLOOKUP($C1670*1,Lookups!$H:$N,6,FALSE),"")</f>
        <v>Bev</v>
      </c>
      <c r="AE1670" s="3" t="str">
        <f>IFERROR(VLOOKUP($C1670*1,Lookups!$H:$N,7,FALSE),"")</f>
        <v>Wine</v>
      </c>
      <c r="AF1670" s="3" t="str">
        <f>VLOOKUP(B1670*1,Stores!$A:$C,3,FALSE)</f>
        <v>DFDE</v>
      </c>
    </row>
    <row r="1671" spans="1:32">
      <c r="A1671" s="3" t="s">
        <v>917</v>
      </c>
      <c r="B1671" s="3" t="s">
        <v>920</v>
      </c>
      <c r="C1671" s="3">
        <v>999265</v>
      </c>
      <c r="D1671" s="3" t="s">
        <v>918</v>
      </c>
      <c r="E1671" s="3" t="s">
        <v>689</v>
      </c>
      <c r="F1671" s="3">
        <v>2016</v>
      </c>
      <c r="G1671" s="164">
        <v>0</v>
      </c>
      <c r="H1671" s="3">
        <v>75041.512629999997</v>
      </c>
      <c r="I1671" s="3">
        <v>62753.785499999998</v>
      </c>
      <c r="J1671" s="3">
        <v>55227.667179999997</v>
      </c>
      <c r="K1671" s="3">
        <v>60757.365339999997</v>
      </c>
      <c r="L1671" s="3">
        <v>56634.624059999995</v>
      </c>
      <c r="M1671" s="3">
        <v>80773.770839999997</v>
      </c>
      <c r="N1671" s="3">
        <v>62731.628399999994</v>
      </c>
      <c r="O1671" s="3">
        <v>59658.252149999986</v>
      </c>
      <c r="P1671" s="3">
        <v>56351.374799999998</v>
      </c>
      <c r="Q1671" s="3">
        <v>76622.989099999992</v>
      </c>
      <c r="R1671" s="3">
        <v>49622.948479999992</v>
      </c>
      <c r="S1671" s="3">
        <v>61459.406399999993</v>
      </c>
      <c r="T1671" s="3">
        <v>55275.99</v>
      </c>
      <c r="U1671" s="3">
        <v>812911.31487999996</v>
      </c>
      <c r="V1671" s="163">
        <f ca="1">SUM(INDIRECT(Inputs!$C$11&amp;ROW()&amp;":"&amp;Inputs!$C$12&amp;ROW()))</f>
        <v>76622.989099999992</v>
      </c>
      <c r="W1671" s="163">
        <f ca="1">SUM(INDIRECT(Inputs!$C$13&amp;ROW()&amp;":"&amp;Inputs!$C$14&amp;ROW()))</f>
        <v>646552.97</v>
      </c>
      <c r="X1671" s="3" t="str">
        <f>IF(COUNTIFS(Lookups!$A:$A,C1671)=1,"Gross Sales","")</f>
        <v/>
      </c>
      <c r="Y1671" s="3" t="str">
        <f>IF(COUNTIFS(Lookups!$D:$D,C1671)=1,"Bar Sales","")</f>
        <v/>
      </c>
      <c r="Z1671" s="3" t="str">
        <f>IFERROR(VLOOKUP(C1671*1,Lookups!$D:$F,3,FALSE),"")</f>
        <v/>
      </c>
      <c r="AA1671" s="3" t="str">
        <f>IFERROR(VLOOKUP($C1671*1,Lookups!$H:$N,3,FALSE),"")</f>
        <v>Sales</v>
      </c>
      <c r="AB1671" s="3" t="str">
        <f>IFERROR(VLOOKUP($C1671*1,Lookups!$H:$N,4,FALSE),"")</f>
        <v>Dinner</v>
      </c>
      <c r="AC1671" s="3" t="str">
        <f>IFERROR(VLOOKUP($C1671*1,Lookups!$H:$N,5,FALSE),"")</f>
        <v>Dining room</v>
      </c>
      <c r="AD1671" s="3" t="str">
        <f>IFERROR(VLOOKUP($C1671*1,Lookups!$H:$N,6,FALSE),"")</f>
        <v>Bev</v>
      </c>
      <c r="AE1671" s="3" t="str">
        <f>IFERROR(VLOOKUP($C1671*1,Lookups!$H:$N,7,FALSE),"")</f>
        <v>Wine</v>
      </c>
      <c r="AF1671" s="3" t="str">
        <f>VLOOKUP(B1671*1,Stores!$A:$C,3,FALSE)</f>
        <v>DFDE</v>
      </c>
    </row>
    <row r="1672" spans="1:32">
      <c r="A1672" s="3" t="s">
        <v>917</v>
      </c>
      <c r="B1672" s="3" t="s">
        <v>921</v>
      </c>
      <c r="C1672" s="3">
        <v>999265</v>
      </c>
      <c r="D1672" s="3" t="s">
        <v>918</v>
      </c>
      <c r="E1672" s="3" t="s">
        <v>689</v>
      </c>
      <c r="F1672" s="3">
        <v>2016</v>
      </c>
      <c r="G1672" s="164">
        <v>0</v>
      </c>
      <c r="H1672" s="3">
        <v>65296.432739999997</v>
      </c>
      <c r="I1672" s="3">
        <v>58787.100749999998</v>
      </c>
      <c r="J1672" s="3">
        <v>55418.62053</v>
      </c>
      <c r="K1672" s="3">
        <v>41355.522600000004</v>
      </c>
      <c r="L1672" s="3">
        <v>54412.976519999997</v>
      </c>
      <c r="M1672" s="3">
        <v>64187.588079999994</v>
      </c>
      <c r="N1672" s="3">
        <v>45785.036849999997</v>
      </c>
      <c r="O1672" s="3">
        <v>64346.348359999996</v>
      </c>
      <c r="P1672" s="3">
        <v>46809.669759999997</v>
      </c>
      <c r="Q1672" s="3">
        <v>44748.025139999998</v>
      </c>
      <c r="R1672" s="3">
        <v>65761.246740000002</v>
      </c>
      <c r="S1672" s="3">
        <v>49860.960379999997</v>
      </c>
      <c r="T1672" s="3">
        <v>75614.795200000008</v>
      </c>
      <c r="U1672" s="3">
        <v>732384.32365000003</v>
      </c>
      <c r="V1672" s="163">
        <f ca="1">SUM(INDIRECT(Inputs!$C$11&amp;ROW()&amp;":"&amp;Inputs!$C$12&amp;ROW()))</f>
        <v>44748.025139999998</v>
      </c>
      <c r="W1672" s="163">
        <f ca="1">SUM(INDIRECT(Inputs!$C$13&amp;ROW()&amp;":"&amp;Inputs!$C$14&amp;ROW()))</f>
        <v>541147.32133000006</v>
      </c>
      <c r="X1672" s="3" t="str">
        <f>IF(COUNTIFS(Lookups!$A:$A,C1672)=1,"Gross Sales","")</f>
        <v/>
      </c>
      <c r="Y1672" s="3" t="str">
        <f>IF(COUNTIFS(Lookups!$D:$D,C1672)=1,"Bar Sales","")</f>
        <v/>
      </c>
      <c r="Z1672" s="3" t="str">
        <f>IFERROR(VLOOKUP(C1672*1,Lookups!$D:$F,3,FALSE),"")</f>
        <v/>
      </c>
      <c r="AA1672" s="3" t="str">
        <f>IFERROR(VLOOKUP($C1672*1,Lookups!$H:$N,3,FALSE),"")</f>
        <v>Sales</v>
      </c>
      <c r="AB1672" s="3" t="str">
        <f>IFERROR(VLOOKUP($C1672*1,Lookups!$H:$N,4,FALSE),"")</f>
        <v>Dinner</v>
      </c>
      <c r="AC1672" s="3" t="str">
        <f>IFERROR(VLOOKUP($C1672*1,Lookups!$H:$N,5,FALSE),"")</f>
        <v>Dining room</v>
      </c>
      <c r="AD1672" s="3" t="str">
        <f>IFERROR(VLOOKUP($C1672*1,Lookups!$H:$N,6,FALSE),"")</f>
        <v>Bev</v>
      </c>
      <c r="AE1672" s="3" t="str">
        <f>IFERROR(VLOOKUP($C1672*1,Lookups!$H:$N,7,FALSE),"")</f>
        <v>Wine</v>
      </c>
      <c r="AF1672" s="3" t="str">
        <f>VLOOKUP(B1672*1,Stores!$A:$C,3,FALSE)</f>
        <v>DFDE</v>
      </c>
    </row>
    <row r="1673" spans="1:32">
      <c r="A1673" s="3" t="s">
        <v>917</v>
      </c>
      <c r="B1673" s="3" t="s">
        <v>922</v>
      </c>
      <c r="C1673" s="3">
        <v>999265</v>
      </c>
      <c r="D1673" s="3" t="s">
        <v>918</v>
      </c>
      <c r="E1673" s="3" t="s">
        <v>689</v>
      </c>
      <c r="F1673" s="3">
        <v>2016</v>
      </c>
      <c r="G1673" s="164">
        <v>0</v>
      </c>
      <c r="H1673" s="3">
        <v>36968.242359999997</v>
      </c>
      <c r="I1673" s="3">
        <v>48915.515880000006</v>
      </c>
      <c r="J1673" s="3">
        <v>49651.415100000006</v>
      </c>
      <c r="K1673" s="3">
        <v>43374.614219999996</v>
      </c>
      <c r="L1673" s="3">
        <v>64977.821719999993</v>
      </c>
      <c r="M1673" s="3">
        <v>47864.161729999993</v>
      </c>
      <c r="N1673" s="3">
        <v>44029.357399999994</v>
      </c>
      <c r="O1673" s="3">
        <v>62075.608139999989</v>
      </c>
      <c r="P1673" s="3">
        <v>34929.881840000002</v>
      </c>
      <c r="Q1673" s="3">
        <v>51358.939380000003</v>
      </c>
      <c r="R1673" s="3">
        <v>53993.855299999988</v>
      </c>
      <c r="S1673" s="3">
        <v>45989.200319999996</v>
      </c>
      <c r="T1673" s="3">
        <v>76565.812609999994</v>
      </c>
      <c r="U1673" s="3">
        <v>660694.42599999986</v>
      </c>
      <c r="V1673" s="163">
        <f ca="1">SUM(INDIRECT(Inputs!$C$11&amp;ROW()&amp;":"&amp;Inputs!$C$12&amp;ROW()))</f>
        <v>51358.939380000003</v>
      </c>
      <c r="W1673" s="163">
        <f ca="1">SUM(INDIRECT(Inputs!$C$13&amp;ROW()&amp;":"&amp;Inputs!$C$14&amp;ROW()))</f>
        <v>484145.5577699999</v>
      </c>
      <c r="X1673" s="3" t="str">
        <f>IF(COUNTIFS(Lookups!$A:$A,C1673)=1,"Gross Sales","")</f>
        <v/>
      </c>
      <c r="Y1673" s="3" t="str">
        <f>IF(COUNTIFS(Lookups!$D:$D,C1673)=1,"Bar Sales","")</f>
        <v/>
      </c>
      <c r="Z1673" s="3" t="str">
        <f>IFERROR(VLOOKUP(C1673*1,Lookups!$D:$F,3,FALSE),"")</f>
        <v/>
      </c>
      <c r="AA1673" s="3" t="str">
        <f>IFERROR(VLOOKUP($C1673*1,Lookups!$H:$N,3,FALSE),"")</f>
        <v>Sales</v>
      </c>
      <c r="AB1673" s="3" t="str">
        <f>IFERROR(VLOOKUP($C1673*1,Lookups!$H:$N,4,FALSE),"")</f>
        <v>Dinner</v>
      </c>
      <c r="AC1673" s="3" t="str">
        <f>IFERROR(VLOOKUP($C1673*1,Lookups!$H:$N,5,FALSE),"")</f>
        <v>Dining room</v>
      </c>
      <c r="AD1673" s="3" t="str">
        <f>IFERROR(VLOOKUP($C1673*1,Lookups!$H:$N,6,FALSE),"")</f>
        <v>Bev</v>
      </c>
      <c r="AE1673" s="3" t="str">
        <f>IFERROR(VLOOKUP($C1673*1,Lookups!$H:$N,7,FALSE),"")</f>
        <v>Wine</v>
      </c>
      <c r="AF1673" s="3" t="str">
        <f>VLOOKUP(B1673*1,Stores!$A:$C,3,FALSE)</f>
        <v>DFDE</v>
      </c>
    </row>
    <row r="1674" spans="1:32">
      <c r="A1674" s="3" t="s">
        <v>917</v>
      </c>
      <c r="B1674" s="3" t="s">
        <v>923</v>
      </c>
      <c r="C1674" s="3">
        <v>999265</v>
      </c>
      <c r="D1674" s="3" t="s">
        <v>918</v>
      </c>
      <c r="E1674" s="3" t="s">
        <v>689</v>
      </c>
      <c r="F1674" s="3">
        <v>2016</v>
      </c>
      <c r="G1674" s="164">
        <v>0</v>
      </c>
      <c r="H1674" s="3">
        <v>55864.474750000001</v>
      </c>
      <c r="I1674" s="3">
        <v>50758.425900000002</v>
      </c>
      <c r="J1674" s="3">
        <v>39202.646489999999</v>
      </c>
      <c r="K1674" s="3">
        <v>62409.423719999992</v>
      </c>
      <c r="L1674" s="3">
        <v>53488.872359999994</v>
      </c>
      <c r="M1674" s="3">
        <v>49068.158159999999</v>
      </c>
      <c r="N1674" s="3">
        <v>45391.753539999998</v>
      </c>
      <c r="O1674" s="3">
        <v>54114.742499999993</v>
      </c>
      <c r="P1674" s="3">
        <v>58216.322009999996</v>
      </c>
      <c r="Q1674" s="3">
        <v>50732.864909999997</v>
      </c>
      <c r="R1674" s="3">
        <v>46552.459799999997</v>
      </c>
      <c r="S1674" s="3">
        <v>41379.967439999993</v>
      </c>
      <c r="T1674" s="3">
        <v>60119.314709999999</v>
      </c>
      <c r="U1674" s="3">
        <v>667299.42628999997</v>
      </c>
      <c r="V1674" s="163">
        <f ca="1">SUM(INDIRECT(Inputs!$C$11&amp;ROW()&amp;":"&amp;Inputs!$C$12&amp;ROW()))</f>
        <v>50732.864909999997</v>
      </c>
      <c r="W1674" s="163">
        <f ca="1">SUM(INDIRECT(Inputs!$C$13&amp;ROW()&amp;":"&amp;Inputs!$C$14&amp;ROW()))</f>
        <v>519247.68433999998</v>
      </c>
      <c r="X1674" s="3" t="str">
        <f>IF(COUNTIFS(Lookups!$A:$A,C1674)=1,"Gross Sales","")</f>
        <v/>
      </c>
      <c r="Y1674" s="3" t="str">
        <f>IF(COUNTIFS(Lookups!$D:$D,C1674)=1,"Bar Sales","")</f>
        <v/>
      </c>
      <c r="Z1674" s="3" t="str">
        <f>IFERROR(VLOOKUP(C1674*1,Lookups!$D:$F,3,FALSE),"")</f>
        <v/>
      </c>
      <c r="AA1674" s="3" t="str">
        <f>IFERROR(VLOOKUP($C1674*1,Lookups!$H:$N,3,FALSE),"")</f>
        <v>Sales</v>
      </c>
      <c r="AB1674" s="3" t="str">
        <f>IFERROR(VLOOKUP($C1674*1,Lookups!$H:$N,4,FALSE),"")</f>
        <v>Dinner</v>
      </c>
      <c r="AC1674" s="3" t="str">
        <f>IFERROR(VLOOKUP($C1674*1,Lookups!$H:$N,5,FALSE),"")</f>
        <v>Dining room</v>
      </c>
      <c r="AD1674" s="3" t="str">
        <f>IFERROR(VLOOKUP($C1674*1,Lookups!$H:$N,6,FALSE),"")</f>
        <v>Bev</v>
      </c>
      <c r="AE1674" s="3" t="str">
        <f>IFERROR(VLOOKUP($C1674*1,Lookups!$H:$N,7,FALSE),"")</f>
        <v>Wine</v>
      </c>
      <c r="AF1674" s="3" t="str">
        <f>VLOOKUP(B1674*1,Stores!$A:$C,3,FALSE)</f>
        <v>DFDE</v>
      </c>
    </row>
    <row r="1675" spans="1:32">
      <c r="A1675" s="3" t="s">
        <v>917</v>
      </c>
      <c r="B1675" s="3" t="s">
        <v>924</v>
      </c>
      <c r="C1675" s="3">
        <v>999265</v>
      </c>
      <c r="D1675" s="3" t="s">
        <v>918</v>
      </c>
      <c r="E1675" s="3" t="s">
        <v>689</v>
      </c>
      <c r="F1675" s="3">
        <v>2016</v>
      </c>
      <c r="G1675" s="164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4909.2678599999999</v>
      </c>
      <c r="Q1675" s="3">
        <v>76442.352979999981</v>
      </c>
      <c r="R1675" s="3">
        <v>92350.868539999996</v>
      </c>
      <c r="S1675" s="3">
        <v>90001.081939999989</v>
      </c>
      <c r="T1675" s="3">
        <v>79041.911479999995</v>
      </c>
      <c r="U1675" s="3">
        <v>342745.4828</v>
      </c>
      <c r="V1675" s="163">
        <f ca="1">SUM(INDIRECT(Inputs!$C$11&amp;ROW()&amp;":"&amp;Inputs!$C$12&amp;ROW()))</f>
        <v>76442.352979999981</v>
      </c>
      <c r="W1675" s="163">
        <f ca="1">SUM(INDIRECT(Inputs!$C$13&amp;ROW()&amp;":"&amp;Inputs!$C$14&amp;ROW()))</f>
        <v>81351.620839999989</v>
      </c>
      <c r="X1675" s="3" t="str">
        <f>IF(COUNTIFS(Lookups!$A:$A,C1675)=1,"Gross Sales","")</f>
        <v/>
      </c>
      <c r="Y1675" s="3" t="str">
        <f>IF(COUNTIFS(Lookups!$D:$D,C1675)=1,"Bar Sales","")</f>
        <v/>
      </c>
      <c r="Z1675" s="3" t="str">
        <f>IFERROR(VLOOKUP(C1675*1,Lookups!$D:$F,3,FALSE),"")</f>
        <v/>
      </c>
      <c r="AA1675" s="3" t="str">
        <f>IFERROR(VLOOKUP($C1675*1,Lookups!$H:$N,3,FALSE),"")</f>
        <v>Sales</v>
      </c>
      <c r="AB1675" s="3" t="str">
        <f>IFERROR(VLOOKUP($C1675*1,Lookups!$H:$N,4,FALSE),"")</f>
        <v>Dinner</v>
      </c>
      <c r="AC1675" s="3" t="str">
        <f>IFERROR(VLOOKUP($C1675*1,Lookups!$H:$N,5,FALSE),"")</f>
        <v>Dining room</v>
      </c>
      <c r="AD1675" s="3" t="str">
        <f>IFERROR(VLOOKUP($C1675*1,Lookups!$H:$N,6,FALSE),"")</f>
        <v>Bev</v>
      </c>
      <c r="AE1675" s="3" t="str">
        <f>IFERROR(VLOOKUP($C1675*1,Lookups!$H:$N,7,FALSE),"")</f>
        <v>Wine</v>
      </c>
      <c r="AF1675" s="3" t="str">
        <f>VLOOKUP(B1675*1,Stores!$A:$C,3,FALSE)</f>
        <v>DFDE</v>
      </c>
    </row>
    <row r="1676" spans="1:32">
      <c r="A1676" s="3" t="s">
        <v>917</v>
      </c>
      <c r="B1676" s="3" t="s">
        <v>925</v>
      </c>
      <c r="C1676" s="3">
        <v>999265</v>
      </c>
      <c r="D1676" s="3" t="s">
        <v>918</v>
      </c>
      <c r="E1676" s="3" t="s">
        <v>689</v>
      </c>
      <c r="F1676" s="3">
        <v>2016</v>
      </c>
      <c r="G1676" s="164">
        <v>0</v>
      </c>
      <c r="H1676" s="3">
        <v>47729.868479999997</v>
      </c>
      <c r="I1676" s="3">
        <v>81145.017099999997</v>
      </c>
      <c r="J1676" s="3">
        <v>57261.343999999997</v>
      </c>
      <c r="K1676" s="3">
        <v>24123.110129999997</v>
      </c>
      <c r="L1676" s="3">
        <v>54201.049279999999</v>
      </c>
      <c r="M1676" s="3">
        <v>25674.994799999997</v>
      </c>
      <c r="N1676" s="3">
        <v>21806.609089999998</v>
      </c>
      <c r="O1676" s="3">
        <v>24571.107540000001</v>
      </c>
      <c r="P1676" s="3">
        <v>25921.313599999998</v>
      </c>
      <c r="Q1676" s="3">
        <v>49351.957830000007</v>
      </c>
      <c r="R1676" s="3">
        <v>63931.618800000004</v>
      </c>
      <c r="S1676" s="3">
        <v>45431.296539999996</v>
      </c>
      <c r="T1676" s="3">
        <v>39142.824349999995</v>
      </c>
      <c r="U1676" s="3">
        <v>560292.11153999995</v>
      </c>
      <c r="V1676" s="163">
        <f ca="1">SUM(INDIRECT(Inputs!$C$11&amp;ROW()&amp;":"&amp;Inputs!$C$12&amp;ROW()))</f>
        <v>49351.957830000007</v>
      </c>
      <c r="W1676" s="163">
        <f ca="1">SUM(INDIRECT(Inputs!$C$13&amp;ROW()&amp;":"&amp;Inputs!$C$14&amp;ROW()))</f>
        <v>411786.37184999994</v>
      </c>
      <c r="X1676" s="3" t="str">
        <f>IF(COUNTIFS(Lookups!$A:$A,C1676)=1,"Gross Sales","")</f>
        <v/>
      </c>
      <c r="Y1676" s="3" t="str">
        <f>IF(COUNTIFS(Lookups!$D:$D,C1676)=1,"Bar Sales","")</f>
        <v/>
      </c>
      <c r="Z1676" s="3" t="str">
        <f>IFERROR(VLOOKUP(C1676*1,Lookups!$D:$F,3,FALSE),"")</f>
        <v/>
      </c>
      <c r="AA1676" s="3" t="str">
        <f>IFERROR(VLOOKUP($C1676*1,Lookups!$H:$N,3,FALSE),"")</f>
        <v>Sales</v>
      </c>
      <c r="AB1676" s="3" t="str">
        <f>IFERROR(VLOOKUP($C1676*1,Lookups!$H:$N,4,FALSE),"")</f>
        <v>Dinner</v>
      </c>
      <c r="AC1676" s="3" t="str">
        <f>IFERROR(VLOOKUP($C1676*1,Lookups!$H:$N,5,FALSE),"")</f>
        <v>Dining room</v>
      </c>
      <c r="AD1676" s="3" t="str">
        <f>IFERROR(VLOOKUP($C1676*1,Lookups!$H:$N,6,FALSE),"")</f>
        <v>Bev</v>
      </c>
      <c r="AE1676" s="3" t="str">
        <f>IFERROR(VLOOKUP($C1676*1,Lookups!$H:$N,7,FALSE),"")</f>
        <v>Wine</v>
      </c>
      <c r="AF1676" s="3" t="str">
        <f>VLOOKUP(B1676*1,Stores!$A:$C,3,FALSE)</f>
        <v>DFDE</v>
      </c>
    </row>
    <row r="1677" spans="1:32">
      <c r="A1677" s="3" t="s">
        <v>917</v>
      </c>
      <c r="B1677" s="3" t="s">
        <v>926</v>
      </c>
      <c r="C1677" s="3">
        <v>999265</v>
      </c>
      <c r="D1677" s="3" t="s">
        <v>918</v>
      </c>
      <c r="E1677" s="3" t="s">
        <v>689</v>
      </c>
      <c r="F1677" s="3">
        <v>2016</v>
      </c>
      <c r="G1677" s="164">
        <v>0</v>
      </c>
      <c r="H1677" s="3">
        <v>210417.56728999998</v>
      </c>
      <c r="I1677" s="3">
        <v>228251.36403999999</v>
      </c>
      <c r="J1677" s="3">
        <v>267841.01435000001</v>
      </c>
      <c r="K1677" s="3">
        <v>164869.43340000001</v>
      </c>
      <c r="L1677" s="3">
        <v>188385.88439999998</v>
      </c>
      <c r="M1677" s="3">
        <v>209733.41227999996</v>
      </c>
      <c r="N1677" s="3">
        <v>210916.34339999998</v>
      </c>
      <c r="O1677" s="3">
        <v>188255.66647999999</v>
      </c>
      <c r="P1677" s="3">
        <v>133685.1201</v>
      </c>
      <c r="Q1677" s="3">
        <v>238006.48290999999</v>
      </c>
      <c r="R1677" s="3">
        <v>242588.89101999995</v>
      </c>
      <c r="S1677" s="3">
        <v>284333.06412</v>
      </c>
      <c r="T1677" s="3">
        <v>272527.05025000003</v>
      </c>
      <c r="U1677" s="3">
        <v>2839811.2940399996</v>
      </c>
      <c r="V1677" s="163">
        <f ca="1">SUM(INDIRECT(Inputs!$C$11&amp;ROW()&amp;":"&amp;Inputs!$C$12&amp;ROW()))</f>
        <v>238006.48290999999</v>
      </c>
      <c r="W1677" s="163">
        <f ca="1">SUM(INDIRECT(Inputs!$C$13&amp;ROW()&amp;":"&amp;Inputs!$C$14&amp;ROW()))</f>
        <v>2040362.2886499995</v>
      </c>
      <c r="X1677" s="3" t="str">
        <f>IF(COUNTIFS(Lookups!$A:$A,C1677)=1,"Gross Sales","")</f>
        <v/>
      </c>
      <c r="Y1677" s="3" t="str">
        <f>IF(COUNTIFS(Lookups!$D:$D,C1677)=1,"Bar Sales","")</f>
        <v/>
      </c>
      <c r="Z1677" s="3" t="str">
        <f>IFERROR(VLOOKUP(C1677*1,Lookups!$D:$F,3,FALSE),"")</f>
        <v/>
      </c>
      <c r="AA1677" s="3" t="str">
        <f>IFERROR(VLOOKUP($C1677*1,Lookups!$H:$N,3,FALSE),"")</f>
        <v>Sales</v>
      </c>
      <c r="AB1677" s="3" t="str">
        <f>IFERROR(VLOOKUP($C1677*1,Lookups!$H:$N,4,FALSE),"")</f>
        <v>Dinner</v>
      </c>
      <c r="AC1677" s="3" t="str">
        <f>IFERROR(VLOOKUP($C1677*1,Lookups!$H:$N,5,FALSE),"")</f>
        <v>Dining room</v>
      </c>
      <c r="AD1677" s="3" t="str">
        <f>IFERROR(VLOOKUP($C1677*1,Lookups!$H:$N,6,FALSE),"")</f>
        <v>Bev</v>
      </c>
      <c r="AE1677" s="3" t="str">
        <f>IFERROR(VLOOKUP($C1677*1,Lookups!$H:$N,7,FALSE),"")</f>
        <v>Wine</v>
      </c>
      <c r="AF1677" s="3" t="str">
        <f>VLOOKUP(B1677*1,Stores!$A:$C,3,FALSE)</f>
        <v>DFDE</v>
      </c>
    </row>
    <row r="1678" spans="1:32">
      <c r="A1678" s="3" t="s">
        <v>917</v>
      </c>
      <c r="B1678" s="3" t="s">
        <v>927</v>
      </c>
      <c r="C1678" s="3">
        <v>999265</v>
      </c>
      <c r="D1678" s="3" t="s">
        <v>918</v>
      </c>
      <c r="E1678" s="3" t="s">
        <v>689</v>
      </c>
      <c r="F1678" s="3">
        <v>2016</v>
      </c>
      <c r="G1678" s="164">
        <v>0</v>
      </c>
      <c r="H1678" s="3">
        <v>87584.589959999998</v>
      </c>
      <c r="I1678" s="3">
        <v>97707.376339999988</v>
      </c>
      <c r="J1678" s="3">
        <v>147294.30303000001</v>
      </c>
      <c r="K1678" s="3">
        <v>113587.86124</v>
      </c>
      <c r="L1678" s="3">
        <v>98232.063089999996</v>
      </c>
      <c r="M1678" s="3">
        <v>136077.25795999999</v>
      </c>
      <c r="N1678" s="3">
        <v>80778.050359999994</v>
      </c>
      <c r="O1678" s="3">
        <v>131929.10668</v>
      </c>
      <c r="P1678" s="3">
        <v>114691.94477999999</v>
      </c>
      <c r="Q1678" s="3">
        <v>154791.80394999997</v>
      </c>
      <c r="R1678" s="3">
        <v>108198.89388</v>
      </c>
      <c r="S1678" s="3">
        <v>116855.02933999999</v>
      </c>
      <c r="T1678" s="3">
        <v>127727.11419999998</v>
      </c>
      <c r="U1678" s="3">
        <v>1515455.39481</v>
      </c>
      <c r="V1678" s="163">
        <f ca="1">SUM(INDIRECT(Inputs!$C$11&amp;ROW()&amp;":"&amp;Inputs!$C$12&amp;ROW()))</f>
        <v>154791.80394999997</v>
      </c>
      <c r="W1678" s="163">
        <f ca="1">SUM(INDIRECT(Inputs!$C$13&amp;ROW()&amp;":"&amp;Inputs!$C$14&amp;ROW()))</f>
        <v>1162674.35739</v>
      </c>
      <c r="X1678" s="3" t="str">
        <f>IF(COUNTIFS(Lookups!$A:$A,C1678)=1,"Gross Sales","")</f>
        <v/>
      </c>
      <c r="Y1678" s="3" t="str">
        <f>IF(COUNTIFS(Lookups!$D:$D,C1678)=1,"Bar Sales","")</f>
        <v/>
      </c>
      <c r="Z1678" s="3" t="str">
        <f>IFERROR(VLOOKUP(C1678*1,Lookups!$D:$F,3,FALSE),"")</f>
        <v/>
      </c>
      <c r="AA1678" s="3" t="str">
        <f>IFERROR(VLOOKUP($C1678*1,Lookups!$H:$N,3,FALSE),"")</f>
        <v>Sales</v>
      </c>
      <c r="AB1678" s="3" t="str">
        <f>IFERROR(VLOOKUP($C1678*1,Lookups!$H:$N,4,FALSE),"")</f>
        <v>Dinner</v>
      </c>
      <c r="AC1678" s="3" t="str">
        <f>IFERROR(VLOOKUP($C1678*1,Lookups!$H:$N,5,FALSE),"")</f>
        <v>Dining room</v>
      </c>
      <c r="AD1678" s="3" t="str">
        <f>IFERROR(VLOOKUP($C1678*1,Lookups!$H:$N,6,FALSE),"")</f>
        <v>Bev</v>
      </c>
      <c r="AE1678" s="3" t="str">
        <f>IFERROR(VLOOKUP($C1678*1,Lookups!$H:$N,7,FALSE),"")</f>
        <v>Wine</v>
      </c>
      <c r="AF1678" s="3" t="str">
        <f>VLOOKUP(B1678*1,Stores!$A:$C,3,FALSE)</f>
        <v>DFDE</v>
      </c>
    </row>
    <row r="1679" spans="1:32">
      <c r="A1679" s="3" t="s">
        <v>917</v>
      </c>
      <c r="B1679" s="3" t="s">
        <v>928</v>
      </c>
      <c r="C1679" s="3">
        <v>999265</v>
      </c>
      <c r="D1679" s="3" t="s">
        <v>918</v>
      </c>
      <c r="E1679" s="3" t="s">
        <v>689</v>
      </c>
      <c r="F1679" s="3">
        <v>2016</v>
      </c>
      <c r="G1679" s="164">
        <v>0</v>
      </c>
      <c r="H1679" s="3">
        <v>97297.08113999998</v>
      </c>
      <c r="I1679" s="3">
        <v>55406.990100000003</v>
      </c>
      <c r="J1679" s="3">
        <v>48831.71832</v>
      </c>
      <c r="K1679" s="3">
        <v>52258.64699999999</v>
      </c>
      <c r="L1679" s="3">
        <v>52129.6587</v>
      </c>
      <c r="M1679" s="3">
        <v>38015.783189999995</v>
      </c>
      <c r="N1679" s="3">
        <v>30734.68923</v>
      </c>
      <c r="O1679" s="3">
        <v>37615.599000000002</v>
      </c>
      <c r="P1679" s="3">
        <v>39680.41805</v>
      </c>
      <c r="Q1679" s="3">
        <v>51229.83060999999</v>
      </c>
      <c r="R1679" s="3">
        <v>62126.53615</v>
      </c>
      <c r="S1679" s="3">
        <v>60100.958679999996</v>
      </c>
      <c r="T1679" s="3">
        <v>33126.809100000006</v>
      </c>
      <c r="U1679" s="3">
        <v>658554.71926999989</v>
      </c>
      <c r="V1679" s="163">
        <f ca="1">SUM(INDIRECT(Inputs!$C$11&amp;ROW()&amp;":"&amp;Inputs!$C$12&amp;ROW()))</f>
        <v>51229.83060999999</v>
      </c>
      <c r="W1679" s="163">
        <f ca="1">SUM(INDIRECT(Inputs!$C$13&amp;ROW()&amp;":"&amp;Inputs!$C$14&amp;ROW()))</f>
        <v>503200.41533999995</v>
      </c>
      <c r="X1679" s="3" t="str">
        <f>IF(COUNTIFS(Lookups!$A:$A,C1679)=1,"Gross Sales","")</f>
        <v/>
      </c>
      <c r="Y1679" s="3" t="str">
        <f>IF(COUNTIFS(Lookups!$D:$D,C1679)=1,"Bar Sales","")</f>
        <v/>
      </c>
      <c r="Z1679" s="3" t="str">
        <f>IFERROR(VLOOKUP(C1679*1,Lookups!$D:$F,3,FALSE),"")</f>
        <v/>
      </c>
      <c r="AA1679" s="3" t="str">
        <f>IFERROR(VLOOKUP($C1679*1,Lookups!$H:$N,3,FALSE),"")</f>
        <v>Sales</v>
      </c>
      <c r="AB1679" s="3" t="str">
        <f>IFERROR(VLOOKUP($C1679*1,Lookups!$H:$N,4,FALSE),"")</f>
        <v>Dinner</v>
      </c>
      <c r="AC1679" s="3" t="str">
        <f>IFERROR(VLOOKUP($C1679*1,Lookups!$H:$N,5,FALSE),"")</f>
        <v>Dining room</v>
      </c>
      <c r="AD1679" s="3" t="str">
        <f>IFERROR(VLOOKUP($C1679*1,Lookups!$H:$N,6,FALSE),"")</f>
        <v>Bev</v>
      </c>
      <c r="AE1679" s="3" t="str">
        <f>IFERROR(VLOOKUP($C1679*1,Lookups!$H:$N,7,FALSE),"")</f>
        <v>Wine</v>
      </c>
      <c r="AF1679" s="3" t="str">
        <f>VLOOKUP(B1679*1,Stores!$A:$C,3,FALSE)</f>
        <v>DFDE</v>
      </c>
    </row>
    <row r="1680" spans="1:32">
      <c r="A1680" s="3" t="s">
        <v>917</v>
      </c>
      <c r="B1680" s="3" t="s">
        <v>929</v>
      </c>
      <c r="C1680" s="3">
        <v>999265</v>
      </c>
      <c r="D1680" s="3" t="s">
        <v>918</v>
      </c>
      <c r="E1680" s="3" t="s">
        <v>689</v>
      </c>
      <c r="F1680" s="3">
        <v>2016</v>
      </c>
      <c r="G1680" s="164">
        <v>0</v>
      </c>
      <c r="H1680" s="3">
        <v>36080.880920000003</v>
      </c>
      <c r="I1680" s="3">
        <v>37214.33625</v>
      </c>
      <c r="J1680" s="3">
        <v>29299.398099999995</v>
      </c>
      <c r="K1680" s="3">
        <v>33243.710289999995</v>
      </c>
      <c r="L1680" s="3">
        <v>32029.189149999998</v>
      </c>
      <c r="M1680" s="3">
        <v>36401.773799999995</v>
      </c>
      <c r="N1680" s="3">
        <v>17703.235130000001</v>
      </c>
      <c r="O1680" s="3">
        <v>24153.298819999996</v>
      </c>
      <c r="P1680" s="3">
        <v>32441.031839999996</v>
      </c>
      <c r="Q1680" s="3">
        <v>33747.374569999993</v>
      </c>
      <c r="R1680" s="3">
        <v>27076.433999999994</v>
      </c>
      <c r="S1680" s="3">
        <v>39347.789250000002</v>
      </c>
      <c r="T1680" s="3">
        <v>47311.941599999998</v>
      </c>
      <c r="U1680" s="3">
        <v>426050.39371999993</v>
      </c>
      <c r="V1680" s="163">
        <f ca="1">SUM(INDIRECT(Inputs!$C$11&amp;ROW()&amp;":"&amp;Inputs!$C$12&amp;ROW()))</f>
        <v>33747.374569999993</v>
      </c>
      <c r="W1680" s="163">
        <f ca="1">SUM(INDIRECT(Inputs!$C$13&amp;ROW()&amp;":"&amp;Inputs!$C$14&amp;ROW()))</f>
        <v>312314.22886999993</v>
      </c>
      <c r="X1680" s="3" t="str">
        <f>IF(COUNTIFS(Lookups!$A:$A,C1680)=1,"Gross Sales","")</f>
        <v/>
      </c>
      <c r="Y1680" s="3" t="str">
        <f>IF(COUNTIFS(Lookups!$D:$D,C1680)=1,"Bar Sales","")</f>
        <v/>
      </c>
      <c r="Z1680" s="3" t="str">
        <f>IFERROR(VLOOKUP(C1680*1,Lookups!$D:$F,3,FALSE),"")</f>
        <v/>
      </c>
      <c r="AA1680" s="3" t="str">
        <f>IFERROR(VLOOKUP($C1680*1,Lookups!$H:$N,3,FALSE),"")</f>
        <v>Sales</v>
      </c>
      <c r="AB1680" s="3" t="str">
        <f>IFERROR(VLOOKUP($C1680*1,Lookups!$H:$N,4,FALSE),"")</f>
        <v>Dinner</v>
      </c>
      <c r="AC1680" s="3" t="str">
        <f>IFERROR(VLOOKUP($C1680*1,Lookups!$H:$N,5,FALSE),"")</f>
        <v>Dining room</v>
      </c>
      <c r="AD1680" s="3" t="str">
        <f>IFERROR(VLOOKUP($C1680*1,Lookups!$H:$N,6,FALSE),"")</f>
        <v>Bev</v>
      </c>
      <c r="AE1680" s="3" t="str">
        <f>IFERROR(VLOOKUP($C1680*1,Lookups!$H:$N,7,FALSE),"")</f>
        <v>Wine</v>
      </c>
      <c r="AF1680" s="3" t="str">
        <f>VLOOKUP(B1680*1,Stores!$A:$C,3,FALSE)</f>
        <v>DFDE</v>
      </c>
    </row>
    <row r="1681" spans="1:32">
      <c r="A1681" s="3" t="s">
        <v>917</v>
      </c>
      <c r="B1681" s="3" t="s">
        <v>930</v>
      </c>
      <c r="C1681" s="3">
        <v>999265</v>
      </c>
      <c r="D1681" s="3" t="s">
        <v>918</v>
      </c>
      <c r="E1681" s="3" t="s">
        <v>689</v>
      </c>
      <c r="F1681" s="3">
        <v>2016</v>
      </c>
      <c r="G1681" s="164">
        <v>0</v>
      </c>
      <c r="H1681" s="3">
        <v>33376.92484</v>
      </c>
      <c r="I1681" s="3">
        <v>66390.134720000002</v>
      </c>
      <c r="J1681" s="3">
        <v>67559.574739999996</v>
      </c>
      <c r="K1681" s="3">
        <v>70063.371839999993</v>
      </c>
      <c r="L1681" s="3">
        <v>73582.196589999992</v>
      </c>
      <c r="M1681" s="3">
        <v>56480.886559999999</v>
      </c>
      <c r="N1681" s="3">
        <v>47184.089399999997</v>
      </c>
      <c r="O1681" s="3">
        <v>44115.353239999989</v>
      </c>
      <c r="P1681" s="3">
        <v>30480.312519999999</v>
      </c>
      <c r="Q1681" s="3">
        <v>66364.903919999997</v>
      </c>
      <c r="R1681" s="3">
        <v>60374.200319999996</v>
      </c>
      <c r="S1681" s="3">
        <v>48788.425839999996</v>
      </c>
      <c r="T1681" s="3">
        <v>62788.855500000005</v>
      </c>
      <c r="U1681" s="3">
        <v>727549.23002999998</v>
      </c>
      <c r="V1681" s="163">
        <f ca="1">SUM(INDIRECT(Inputs!$C$11&amp;ROW()&amp;":"&amp;Inputs!$C$12&amp;ROW()))</f>
        <v>66364.903919999997</v>
      </c>
      <c r="W1681" s="163">
        <f ca="1">SUM(INDIRECT(Inputs!$C$13&amp;ROW()&amp;":"&amp;Inputs!$C$14&amp;ROW()))</f>
        <v>555597.74836999993</v>
      </c>
      <c r="X1681" s="3" t="str">
        <f>IF(COUNTIFS(Lookups!$A:$A,C1681)=1,"Gross Sales","")</f>
        <v/>
      </c>
      <c r="Y1681" s="3" t="str">
        <f>IF(COUNTIFS(Lookups!$D:$D,C1681)=1,"Bar Sales","")</f>
        <v/>
      </c>
      <c r="Z1681" s="3" t="str">
        <f>IFERROR(VLOOKUP(C1681*1,Lookups!$D:$F,3,FALSE),"")</f>
        <v/>
      </c>
      <c r="AA1681" s="3" t="str">
        <f>IFERROR(VLOOKUP($C1681*1,Lookups!$H:$N,3,FALSE),"")</f>
        <v>Sales</v>
      </c>
      <c r="AB1681" s="3" t="str">
        <f>IFERROR(VLOOKUP($C1681*1,Lookups!$H:$N,4,FALSE),"")</f>
        <v>Dinner</v>
      </c>
      <c r="AC1681" s="3" t="str">
        <f>IFERROR(VLOOKUP($C1681*1,Lookups!$H:$N,5,FALSE),"")</f>
        <v>Dining room</v>
      </c>
      <c r="AD1681" s="3" t="str">
        <f>IFERROR(VLOOKUP($C1681*1,Lookups!$H:$N,6,FALSE),"")</f>
        <v>Bev</v>
      </c>
      <c r="AE1681" s="3" t="str">
        <f>IFERROR(VLOOKUP($C1681*1,Lookups!$H:$N,7,FALSE),"")</f>
        <v>Wine</v>
      </c>
      <c r="AF1681" s="3" t="str">
        <f>VLOOKUP(B1681*1,Stores!$A:$C,3,FALSE)</f>
        <v>DFDE</v>
      </c>
    </row>
    <row r="1682" spans="1:32">
      <c r="A1682" s="3" t="s">
        <v>917</v>
      </c>
      <c r="B1682" s="3" t="s">
        <v>931</v>
      </c>
      <c r="C1682" s="3">
        <v>999265</v>
      </c>
      <c r="D1682" s="3" t="s">
        <v>918</v>
      </c>
      <c r="E1682" s="3" t="s">
        <v>689</v>
      </c>
      <c r="F1682" s="3">
        <v>2016</v>
      </c>
      <c r="G1682" s="164">
        <v>0</v>
      </c>
      <c r="H1682" s="3">
        <v>60795.748579999992</v>
      </c>
      <c r="I1682" s="3">
        <v>73930.664220000006</v>
      </c>
      <c r="J1682" s="3">
        <v>81493.8943</v>
      </c>
      <c r="K1682" s="3">
        <v>57792.264319999995</v>
      </c>
      <c r="L1682" s="3">
        <v>93195.7068</v>
      </c>
      <c r="M1682" s="3">
        <v>70335.482349999991</v>
      </c>
      <c r="N1682" s="3">
        <v>40983.339599999999</v>
      </c>
      <c r="O1682" s="3">
        <v>50453.319419999993</v>
      </c>
      <c r="P1682" s="3">
        <v>46836.011669999993</v>
      </c>
      <c r="Q1682" s="3">
        <v>78439.208889999994</v>
      </c>
      <c r="R1682" s="3">
        <v>83986.554399999994</v>
      </c>
      <c r="S1682" s="3">
        <v>83998.997459999999</v>
      </c>
      <c r="T1682" s="3">
        <v>120073.52951999998</v>
      </c>
      <c r="U1682" s="3">
        <v>942314.72152999998</v>
      </c>
      <c r="V1682" s="163">
        <f ca="1">SUM(INDIRECT(Inputs!$C$11&amp;ROW()&amp;":"&amp;Inputs!$C$12&amp;ROW()))</f>
        <v>78439.208889999994</v>
      </c>
      <c r="W1682" s="163">
        <f ca="1">SUM(INDIRECT(Inputs!$C$13&amp;ROW()&amp;":"&amp;Inputs!$C$14&amp;ROW()))</f>
        <v>654255.64014999999</v>
      </c>
      <c r="X1682" s="3" t="str">
        <f>IF(COUNTIFS(Lookups!$A:$A,C1682)=1,"Gross Sales","")</f>
        <v/>
      </c>
      <c r="Y1682" s="3" t="str">
        <f>IF(COUNTIFS(Lookups!$D:$D,C1682)=1,"Bar Sales","")</f>
        <v/>
      </c>
      <c r="Z1682" s="3" t="str">
        <f>IFERROR(VLOOKUP(C1682*1,Lookups!$D:$F,3,FALSE),"")</f>
        <v/>
      </c>
      <c r="AA1682" s="3" t="str">
        <f>IFERROR(VLOOKUP($C1682*1,Lookups!$H:$N,3,FALSE),"")</f>
        <v>Sales</v>
      </c>
      <c r="AB1682" s="3" t="str">
        <f>IFERROR(VLOOKUP($C1682*1,Lookups!$H:$N,4,FALSE),"")</f>
        <v>Dinner</v>
      </c>
      <c r="AC1682" s="3" t="str">
        <f>IFERROR(VLOOKUP($C1682*1,Lookups!$H:$N,5,FALSE),"")</f>
        <v>Dining room</v>
      </c>
      <c r="AD1682" s="3" t="str">
        <f>IFERROR(VLOOKUP($C1682*1,Lookups!$H:$N,6,FALSE),"")</f>
        <v>Bev</v>
      </c>
      <c r="AE1682" s="3" t="str">
        <f>IFERROR(VLOOKUP($C1682*1,Lookups!$H:$N,7,FALSE),"")</f>
        <v>Wine</v>
      </c>
      <c r="AF1682" s="3" t="str">
        <f>VLOOKUP(B1682*1,Stores!$A:$C,3,FALSE)</f>
        <v>DFDE</v>
      </c>
    </row>
    <row r="1683" spans="1:32">
      <c r="A1683" s="3" t="s">
        <v>917</v>
      </c>
      <c r="B1683" s="3" t="s">
        <v>932</v>
      </c>
      <c r="C1683" s="3">
        <v>999265</v>
      </c>
      <c r="D1683" s="3" t="s">
        <v>918</v>
      </c>
      <c r="E1683" s="3" t="s">
        <v>689</v>
      </c>
      <c r="F1683" s="3">
        <v>2016</v>
      </c>
      <c r="G1683" s="164">
        <v>0</v>
      </c>
      <c r="H1683" s="3">
        <v>25882.257450000001</v>
      </c>
      <c r="I1683" s="3">
        <v>32037.360529999998</v>
      </c>
      <c r="J1683" s="3">
        <v>45000.228000000003</v>
      </c>
      <c r="K1683" s="3">
        <v>40585.803650000002</v>
      </c>
      <c r="L1683" s="3">
        <v>33290.790399999998</v>
      </c>
      <c r="M1683" s="3">
        <v>34329.651579999998</v>
      </c>
      <c r="N1683" s="3">
        <v>23681.14112</v>
      </c>
      <c r="O1683" s="3">
        <v>35929.309780000003</v>
      </c>
      <c r="P1683" s="3">
        <v>19313.956339999997</v>
      </c>
      <c r="Q1683" s="3">
        <v>37783.157649999994</v>
      </c>
      <c r="R1683" s="3">
        <v>37064.97647999999</v>
      </c>
      <c r="S1683" s="3">
        <v>45241.466269999997</v>
      </c>
      <c r="T1683" s="3">
        <v>66389.497299999988</v>
      </c>
      <c r="U1683" s="3">
        <v>476529.59654999996</v>
      </c>
      <c r="V1683" s="163">
        <f ca="1">SUM(INDIRECT(Inputs!$C$11&amp;ROW()&amp;":"&amp;Inputs!$C$12&amp;ROW()))</f>
        <v>37783.157649999994</v>
      </c>
      <c r="W1683" s="163">
        <f ca="1">SUM(INDIRECT(Inputs!$C$13&amp;ROW()&amp;":"&amp;Inputs!$C$14&amp;ROW()))</f>
        <v>327833.65649999998</v>
      </c>
      <c r="X1683" s="3" t="str">
        <f>IF(COUNTIFS(Lookups!$A:$A,C1683)=1,"Gross Sales","")</f>
        <v/>
      </c>
      <c r="Y1683" s="3" t="str">
        <f>IF(COUNTIFS(Lookups!$D:$D,C1683)=1,"Bar Sales","")</f>
        <v/>
      </c>
      <c r="Z1683" s="3" t="str">
        <f>IFERROR(VLOOKUP(C1683*1,Lookups!$D:$F,3,FALSE),"")</f>
        <v/>
      </c>
      <c r="AA1683" s="3" t="str">
        <f>IFERROR(VLOOKUP($C1683*1,Lookups!$H:$N,3,FALSE),"")</f>
        <v>Sales</v>
      </c>
      <c r="AB1683" s="3" t="str">
        <f>IFERROR(VLOOKUP($C1683*1,Lookups!$H:$N,4,FALSE),"")</f>
        <v>Dinner</v>
      </c>
      <c r="AC1683" s="3" t="str">
        <f>IFERROR(VLOOKUP($C1683*1,Lookups!$H:$N,5,FALSE),"")</f>
        <v>Dining room</v>
      </c>
      <c r="AD1683" s="3" t="str">
        <f>IFERROR(VLOOKUP($C1683*1,Lookups!$H:$N,6,FALSE),"")</f>
        <v>Bev</v>
      </c>
      <c r="AE1683" s="3" t="str">
        <f>IFERROR(VLOOKUP($C1683*1,Lookups!$H:$N,7,FALSE),"")</f>
        <v>Wine</v>
      </c>
      <c r="AF1683" s="3" t="str">
        <f>VLOOKUP(B1683*1,Stores!$A:$C,3,FALSE)</f>
        <v>DFG</v>
      </c>
    </row>
    <row r="1684" spans="1:32">
      <c r="A1684" s="3" t="s">
        <v>917</v>
      </c>
      <c r="B1684" s="3" t="s">
        <v>933</v>
      </c>
      <c r="C1684" s="3">
        <v>999265</v>
      </c>
      <c r="D1684" s="3" t="s">
        <v>918</v>
      </c>
      <c r="E1684" s="3" t="s">
        <v>689</v>
      </c>
      <c r="F1684" s="3">
        <v>2016</v>
      </c>
      <c r="G1684" s="164">
        <v>0</v>
      </c>
      <c r="H1684" s="3">
        <v>14792.815799999997</v>
      </c>
      <c r="I1684" s="3">
        <v>18682.67828</v>
      </c>
      <c r="J1684" s="3">
        <v>14257.773599999999</v>
      </c>
      <c r="K1684" s="3">
        <v>9154.0985899999978</v>
      </c>
      <c r="L1684" s="3">
        <v>7959.4177600000003</v>
      </c>
      <c r="M1684" s="3">
        <v>12345.274199999998</v>
      </c>
      <c r="N1684" s="3">
        <v>12478.35925</v>
      </c>
      <c r="O1684" s="3">
        <v>8617.8279600000005</v>
      </c>
      <c r="P1684" s="3">
        <v>11482.740569999998</v>
      </c>
      <c r="Q1684" s="3">
        <v>8993.5137599999998</v>
      </c>
      <c r="R1684" s="3">
        <v>11013.51188</v>
      </c>
      <c r="S1684" s="3">
        <v>11670.845619999998</v>
      </c>
      <c r="T1684" s="3">
        <v>15273.403529999998</v>
      </c>
      <c r="U1684" s="3">
        <v>156722.26079999999</v>
      </c>
      <c r="V1684" s="163">
        <f ca="1">SUM(INDIRECT(Inputs!$C$11&amp;ROW()&amp;":"&amp;Inputs!$C$12&amp;ROW()))</f>
        <v>8993.5137599999998</v>
      </c>
      <c r="W1684" s="163">
        <f ca="1">SUM(INDIRECT(Inputs!$C$13&amp;ROW()&amp;":"&amp;Inputs!$C$14&amp;ROW()))</f>
        <v>118764.49976999998</v>
      </c>
      <c r="X1684" s="3" t="str">
        <f>IF(COUNTIFS(Lookups!$A:$A,C1684)=1,"Gross Sales","")</f>
        <v/>
      </c>
      <c r="Y1684" s="3" t="str">
        <f>IF(COUNTIFS(Lookups!$D:$D,C1684)=1,"Bar Sales","")</f>
        <v/>
      </c>
      <c r="Z1684" s="3" t="str">
        <f>IFERROR(VLOOKUP(C1684*1,Lookups!$D:$F,3,FALSE),"")</f>
        <v/>
      </c>
      <c r="AA1684" s="3" t="str">
        <f>IFERROR(VLOOKUP($C1684*1,Lookups!$H:$N,3,FALSE),"")</f>
        <v>Sales</v>
      </c>
      <c r="AB1684" s="3" t="str">
        <f>IFERROR(VLOOKUP($C1684*1,Lookups!$H:$N,4,FALSE),"")</f>
        <v>Dinner</v>
      </c>
      <c r="AC1684" s="3" t="str">
        <f>IFERROR(VLOOKUP($C1684*1,Lookups!$H:$N,5,FALSE),"")</f>
        <v>Dining room</v>
      </c>
      <c r="AD1684" s="3" t="str">
        <f>IFERROR(VLOOKUP($C1684*1,Lookups!$H:$N,6,FALSE),"")</f>
        <v>Bev</v>
      </c>
      <c r="AE1684" s="3" t="str">
        <f>IFERROR(VLOOKUP($C1684*1,Lookups!$H:$N,7,FALSE),"")</f>
        <v>Wine</v>
      </c>
      <c r="AF1684" s="3" t="str">
        <f>VLOOKUP(B1684*1,Stores!$A:$C,3,FALSE)</f>
        <v>DFG</v>
      </c>
    </row>
    <row r="1685" spans="1:32">
      <c r="A1685" s="3" t="s">
        <v>917</v>
      </c>
      <c r="B1685" s="3" t="s">
        <v>934</v>
      </c>
      <c r="C1685" s="3">
        <v>999265</v>
      </c>
      <c r="D1685" s="3" t="s">
        <v>918</v>
      </c>
      <c r="E1685" s="3" t="s">
        <v>689</v>
      </c>
      <c r="F1685" s="3">
        <v>2016</v>
      </c>
      <c r="G1685" s="164">
        <v>0</v>
      </c>
      <c r="H1685" s="3">
        <v>5318.8225999999995</v>
      </c>
      <c r="I1685" s="3">
        <v>8829.1337399999975</v>
      </c>
      <c r="J1685" s="3">
        <v>7672.8915200000001</v>
      </c>
      <c r="K1685" s="3">
        <v>10930.62845</v>
      </c>
      <c r="L1685" s="3">
        <v>8212.3523999999998</v>
      </c>
      <c r="M1685" s="3">
        <v>5634.6588899999997</v>
      </c>
      <c r="N1685" s="3">
        <v>4388.7854499999994</v>
      </c>
      <c r="O1685" s="3">
        <v>4775.7628799999993</v>
      </c>
      <c r="P1685" s="3">
        <v>4107.5886599999994</v>
      </c>
      <c r="Q1685" s="3">
        <v>7759.6217999999999</v>
      </c>
      <c r="R1685" s="3">
        <v>7506.4987199999987</v>
      </c>
      <c r="S1685" s="3">
        <v>8001.304149999999</v>
      </c>
      <c r="T1685" s="3">
        <v>14576.154179999998</v>
      </c>
      <c r="U1685" s="3">
        <v>97714.203439999997</v>
      </c>
      <c r="V1685" s="163">
        <f ca="1">SUM(INDIRECT(Inputs!$C$11&amp;ROW()&amp;":"&amp;Inputs!$C$12&amp;ROW()))</f>
        <v>7759.6217999999999</v>
      </c>
      <c r="W1685" s="163">
        <f ca="1">SUM(INDIRECT(Inputs!$C$13&amp;ROW()&amp;":"&amp;Inputs!$C$14&amp;ROW()))</f>
        <v>67630.24639</v>
      </c>
      <c r="X1685" s="3" t="str">
        <f>IF(COUNTIFS(Lookups!$A:$A,C1685)=1,"Gross Sales","")</f>
        <v/>
      </c>
      <c r="Y1685" s="3" t="str">
        <f>IF(COUNTIFS(Lookups!$D:$D,C1685)=1,"Bar Sales","")</f>
        <v/>
      </c>
      <c r="Z1685" s="3" t="str">
        <f>IFERROR(VLOOKUP(C1685*1,Lookups!$D:$F,3,FALSE),"")</f>
        <v/>
      </c>
      <c r="AA1685" s="3" t="str">
        <f>IFERROR(VLOOKUP($C1685*1,Lookups!$H:$N,3,FALSE),"")</f>
        <v>Sales</v>
      </c>
      <c r="AB1685" s="3" t="str">
        <f>IFERROR(VLOOKUP($C1685*1,Lookups!$H:$N,4,FALSE),"")</f>
        <v>Dinner</v>
      </c>
      <c r="AC1685" s="3" t="str">
        <f>IFERROR(VLOOKUP($C1685*1,Lookups!$H:$N,5,FALSE),"")</f>
        <v>Dining room</v>
      </c>
      <c r="AD1685" s="3" t="str">
        <f>IFERROR(VLOOKUP($C1685*1,Lookups!$H:$N,6,FALSE),"")</f>
        <v>Bev</v>
      </c>
      <c r="AE1685" s="3" t="str">
        <f>IFERROR(VLOOKUP($C1685*1,Lookups!$H:$N,7,FALSE),"")</f>
        <v>Wine</v>
      </c>
      <c r="AF1685" s="3" t="str">
        <f>VLOOKUP(B1685*1,Stores!$A:$C,3,FALSE)</f>
        <v>DFG</v>
      </c>
    </row>
    <row r="1686" spans="1:32">
      <c r="A1686" s="3" t="s">
        <v>917</v>
      </c>
      <c r="B1686" s="3" t="s">
        <v>935</v>
      </c>
      <c r="C1686" s="3">
        <v>999265</v>
      </c>
      <c r="D1686" s="3" t="s">
        <v>918</v>
      </c>
      <c r="E1686" s="3" t="s">
        <v>689</v>
      </c>
      <c r="F1686" s="3">
        <v>2016</v>
      </c>
      <c r="G1686" s="164">
        <v>0</v>
      </c>
      <c r="H1686" s="3">
        <v>18928.84994</v>
      </c>
      <c r="I1686" s="3">
        <v>17562.098399999999</v>
      </c>
      <c r="J1686" s="3">
        <v>14088.275249999999</v>
      </c>
      <c r="K1686" s="3">
        <v>21307.711040000002</v>
      </c>
      <c r="L1686" s="3">
        <v>16301.797259999998</v>
      </c>
      <c r="M1686" s="3">
        <v>11645.555109999999</v>
      </c>
      <c r="N1686" s="3">
        <v>9964.202989999998</v>
      </c>
      <c r="O1686" s="3">
        <v>11606.765309999997</v>
      </c>
      <c r="P1686" s="3">
        <v>11946.101789999999</v>
      </c>
      <c r="Q1686" s="3">
        <v>14576.096639999998</v>
      </c>
      <c r="R1686" s="3">
        <v>15580.467629999999</v>
      </c>
      <c r="S1686" s="3">
        <v>17161.85296</v>
      </c>
      <c r="T1686" s="3">
        <v>16563.574439999997</v>
      </c>
      <c r="U1686" s="3">
        <v>197233.34875999999</v>
      </c>
      <c r="V1686" s="163">
        <f ca="1">SUM(INDIRECT(Inputs!$C$11&amp;ROW()&amp;":"&amp;Inputs!$C$12&amp;ROW()))</f>
        <v>14576.096639999998</v>
      </c>
      <c r="W1686" s="163">
        <f ca="1">SUM(INDIRECT(Inputs!$C$13&amp;ROW()&amp;":"&amp;Inputs!$C$14&amp;ROW()))</f>
        <v>147927.45373000001</v>
      </c>
      <c r="X1686" s="3" t="str">
        <f>IF(COUNTIFS(Lookups!$A:$A,C1686)=1,"Gross Sales","")</f>
        <v/>
      </c>
      <c r="Y1686" s="3" t="str">
        <f>IF(COUNTIFS(Lookups!$D:$D,C1686)=1,"Bar Sales","")</f>
        <v/>
      </c>
      <c r="Z1686" s="3" t="str">
        <f>IFERROR(VLOOKUP(C1686*1,Lookups!$D:$F,3,FALSE),"")</f>
        <v/>
      </c>
      <c r="AA1686" s="3" t="str">
        <f>IFERROR(VLOOKUP($C1686*1,Lookups!$H:$N,3,FALSE),"")</f>
        <v>Sales</v>
      </c>
      <c r="AB1686" s="3" t="str">
        <f>IFERROR(VLOOKUP($C1686*1,Lookups!$H:$N,4,FALSE),"")</f>
        <v>Dinner</v>
      </c>
      <c r="AC1686" s="3" t="str">
        <f>IFERROR(VLOOKUP($C1686*1,Lookups!$H:$N,5,FALSE),"")</f>
        <v>Dining room</v>
      </c>
      <c r="AD1686" s="3" t="str">
        <f>IFERROR(VLOOKUP($C1686*1,Lookups!$H:$N,6,FALSE),"")</f>
        <v>Bev</v>
      </c>
      <c r="AE1686" s="3" t="str">
        <f>IFERROR(VLOOKUP($C1686*1,Lookups!$H:$N,7,FALSE),"")</f>
        <v>Wine</v>
      </c>
      <c r="AF1686" s="3" t="str">
        <f>VLOOKUP(B1686*1,Stores!$A:$C,3,FALSE)</f>
        <v>DFG</v>
      </c>
    </row>
    <row r="1687" spans="1:32">
      <c r="A1687" s="3" t="s">
        <v>917</v>
      </c>
      <c r="B1687" s="3" t="s">
        <v>936</v>
      </c>
      <c r="C1687" s="3">
        <v>999265</v>
      </c>
      <c r="D1687" s="3" t="s">
        <v>918</v>
      </c>
      <c r="E1687" s="3" t="s">
        <v>689</v>
      </c>
      <c r="F1687" s="3">
        <v>2016</v>
      </c>
      <c r="G1687" s="164">
        <v>0</v>
      </c>
      <c r="H1687" s="3">
        <v>10789.43656</v>
      </c>
      <c r="I1687" s="3">
        <v>9753.8145599999989</v>
      </c>
      <c r="J1687" s="3">
        <v>7085.8234299999995</v>
      </c>
      <c r="K1687" s="3">
        <v>8338.9241599999987</v>
      </c>
      <c r="L1687" s="3">
        <v>7098.0046199999997</v>
      </c>
      <c r="M1687" s="3">
        <v>6318.9519399999999</v>
      </c>
      <c r="N1687" s="3">
        <v>7172.4971499999983</v>
      </c>
      <c r="O1687" s="3">
        <v>8372.9232999999986</v>
      </c>
      <c r="P1687" s="3">
        <v>8886.6393000000007</v>
      </c>
      <c r="Q1687" s="3">
        <v>4630.3398399999996</v>
      </c>
      <c r="R1687" s="3">
        <v>4957.3691999999992</v>
      </c>
      <c r="S1687" s="3">
        <v>5783.407979999999</v>
      </c>
      <c r="T1687" s="3">
        <v>6952.8437999999987</v>
      </c>
      <c r="U1687" s="3">
        <v>96140.975839999999</v>
      </c>
      <c r="V1687" s="163">
        <f ca="1">SUM(INDIRECT(Inputs!$C$11&amp;ROW()&amp;":"&amp;Inputs!$C$12&amp;ROW()))</f>
        <v>4630.3398399999996</v>
      </c>
      <c r="W1687" s="163">
        <f ca="1">SUM(INDIRECT(Inputs!$C$13&amp;ROW()&amp;":"&amp;Inputs!$C$14&amp;ROW()))</f>
        <v>78447.354859999992</v>
      </c>
      <c r="X1687" s="3" t="str">
        <f>IF(COUNTIFS(Lookups!$A:$A,C1687)=1,"Gross Sales","")</f>
        <v/>
      </c>
      <c r="Y1687" s="3" t="str">
        <f>IF(COUNTIFS(Lookups!$D:$D,C1687)=1,"Bar Sales","")</f>
        <v/>
      </c>
      <c r="Z1687" s="3" t="str">
        <f>IFERROR(VLOOKUP(C1687*1,Lookups!$D:$F,3,FALSE),"")</f>
        <v/>
      </c>
      <c r="AA1687" s="3" t="str">
        <f>IFERROR(VLOOKUP($C1687*1,Lookups!$H:$N,3,FALSE),"")</f>
        <v>Sales</v>
      </c>
      <c r="AB1687" s="3" t="str">
        <f>IFERROR(VLOOKUP($C1687*1,Lookups!$H:$N,4,FALSE),"")</f>
        <v>Dinner</v>
      </c>
      <c r="AC1687" s="3" t="str">
        <f>IFERROR(VLOOKUP($C1687*1,Lookups!$H:$N,5,FALSE),"")</f>
        <v>Dining room</v>
      </c>
      <c r="AD1687" s="3" t="str">
        <f>IFERROR(VLOOKUP($C1687*1,Lookups!$H:$N,6,FALSE),"")</f>
        <v>Bev</v>
      </c>
      <c r="AE1687" s="3" t="str">
        <f>IFERROR(VLOOKUP($C1687*1,Lookups!$H:$N,7,FALSE),"")</f>
        <v>Wine</v>
      </c>
      <c r="AF1687" s="3" t="str">
        <f>VLOOKUP(B1687*1,Stores!$A:$C,3,FALSE)</f>
        <v>DFG</v>
      </c>
    </row>
    <row r="1688" spans="1:32">
      <c r="A1688" s="3" t="s">
        <v>917</v>
      </c>
      <c r="B1688" s="3" t="s">
        <v>937</v>
      </c>
      <c r="C1688" s="3">
        <v>999265</v>
      </c>
      <c r="D1688" s="3" t="s">
        <v>918</v>
      </c>
      <c r="E1688" s="3" t="s">
        <v>689</v>
      </c>
      <c r="F1688" s="3">
        <v>2016</v>
      </c>
      <c r="G1688" s="164">
        <v>0</v>
      </c>
      <c r="H1688" s="3">
        <v>10327.748479999998</v>
      </c>
      <c r="I1688" s="3">
        <v>14741.837039999999</v>
      </c>
      <c r="J1688" s="3">
        <v>11185.526239999999</v>
      </c>
      <c r="K1688" s="3">
        <v>13190.213399999999</v>
      </c>
      <c r="L1688" s="3">
        <v>11212.25749</v>
      </c>
      <c r="M1688" s="3">
        <v>9819.2516800000012</v>
      </c>
      <c r="N1688" s="3">
        <v>7237.7944100000004</v>
      </c>
      <c r="O1688" s="3">
        <v>8188.613159999999</v>
      </c>
      <c r="P1688" s="3">
        <v>10788.821189999999</v>
      </c>
      <c r="Q1688" s="3">
        <v>11177.38818</v>
      </c>
      <c r="R1688" s="3">
        <v>11921.941569999999</v>
      </c>
      <c r="S1688" s="3">
        <v>14576.474289999998</v>
      </c>
      <c r="T1688" s="3">
        <v>13365.532599999999</v>
      </c>
      <c r="U1688" s="3">
        <v>147733.39972999998</v>
      </c>
      <c r="V1688" s="163">
        <f ca="1">SUM(INDIRECT(Inputs!$C$11&amp;ROW()&amp;":"&amp;Inputs!$C$12&amp;ROW()))</f>
        <v>11177.38818</v>
      </c>
      <c r="W1688" s="163">
        <f ca="1">SUM(INDIRECT(Inputs!$C$13&amp;ROW()&amp;":"&amp;Inputs!$C$14&amp;ROW()))</f>
        <v>107869.45126999999</v>
      </c>
      <c r="X1688" s="3" t="str">
        <f>IF(COUNTIFS(Lookups!$A:$A,C1688)=1,"Gross Sales","")</f>
        <v/>
      </c>
      <c r="Y1688" s="3" t="str">
        <f>IF(COUNTIFS(Lookups!$D:$D,C1688)=1,"Bar Sales","")</f>
        <v/>
      </c>
      <c r="Z1688" s="3" t="str">
        <f>IFERROR(VLOOKUP(C1688*1,Lookups!$D:$F,3,FALSE),"")</f>
        <v/>
      </c>
      <c r="AA1688" s="3" t="str">
        <f>IFERROR(VLOOKUP($C1688*1,Lookups!$H:$N,3,FALSE),"")</f>
        <v>Sales</v>
      </c>
      <c r="AB1688" s="3" t="str">
        <f>IFERROR(VLOOKUP($C1688*1,Lookups!$H:$N,4,FALSE),"")</f>
        <v>Dinner</v>
      </c>
      <c r="AC1688" s="3" t="str">
        <f>IFERROR(VLOOKUP($C1688*1,Lookups!$H:$N,5,FALSE),"")</f>
        <v>Dining room</v>
      </c>
      <c r="AD1688" s="3" t="str">
        <f>IFERROR(VLOOKUP($C1688*1,Lookups!$H:$N,6,FALSE),"")</f>
        <v>Bev</v>
      </c>
      <c r="AE1688" s="3" t="str">
        <f>IFERROR(VLOOKUP($C1688*1,Lookups!$H:$N,7,FALSE),"")</f>
        <v>Wine</v>
      </c>
      <c r="AF1688" s="3" t="str">
        <f>VLOOKUP(B1688*1,Stores!$A:$C,3,FALSE)</f>
        <v>DFG</v>
      </c>
    </row>
    <row r="1689" spans="1:32">
      <c r="A1689" s="3" t="s">
        <v>917</v>
      </c>
      <c r="B1689" s="3" t="s">
        <v>938</v>
      </c>
      <c r="C1689" s="3">
        <v>999265</v>
      </c>
      <c r="D1689" s="3" t="s">
        <v>918</v>
      </c>
      <c r="E1689" s="3" t="s">
        <v>689</v>
      </c>
      <c r="F1689" s="3">
        <v>2016</v>
      </c>
      <c r="G1689" s="164">
        <v>0</v>
      </c>
      <c r="H1689" s="3">
        <v>10243.442159999999</v>
      </c>
      <c r="I1689" s="3">
        <v>11553.152659999998</v>
      </c>
      <c r="J1689" s="3">
        <v>9691.8528000000006</v>
      </c>
      <c r="K1689" s="3">
        <v>8667.9353599999995</v>
      </c>
      <c r="L1689" s="3">
        <v>12877.78289</v>
      </c>
      <c r="M1689" s="3">
        <v>9882.8743999999988</v>
      </c>
      <c r="N1689" s="3">
        <v>12537.695169999999</v>
      </c>
      <c r="O1689" s="3">
        <v>19400.975439999998</v>
      </c>
      <c r="P1689" s="3">
        <v>12027.02536</v>
      </c>
      <c r="Q1689" s="3">
        <v>12337.54816</v>
      </c>
      <c r="R1689" s="3">
        <v>13285.231399999997</v>
      </c>
      <c r="S1689" s="3">
        <v>9108.2668599999997</v>
      </c>
      <c r="T1689" s="3">
        <v>11172.273209999999</v>
      </c>
      <c r="U1689" s="3">
        <v>152786.05586999998</v>
      </c>
      <c r="V1689" s="163">
        <f ca="1">SUM(INDIRECT(Inputs!$C$11&amp;ROW()&amp;":"&amp;Inputs!$C$12&amp;ROW()))</f>
        <v>12337.54816</v>
      </c>
      <c r="W1689" s="163">
        <f ca="1">SUM(INDIRECT(Inputs!$C$13&amp;ROW()&amp;":"&amp;Inputs!$C$14&amp;ROW()))</f>
        <v>119220.28439999999</v>
      </c>
      <c r="X1689" s="3" t="str">
        <f>IF(COUNTIFS(Lookups!$A:$A,C1689)=1,"Gross Sales","")</f>
        <v/>
      </c>
      <c r="Y1689" s="3" t="str">
        <f>IF(COUNTIFS(Lookups!$D:$D,C1689)=1,"Bar Sales","")</f>
        <v/>
      </c>
      <c r="Z1689" s="3" t="str">
        <f>IFERROR(VLOOKUP(C1689*1,Lookups!$D:$F,3,FALSE),"")</f>
        <v/>
      </c>
      <c r="AA1689" s="3" t="str">
        <f>IFERROR(VLOOKUP($C1689*1,Lookups!$H:$N,3,FALSE),"")</f>
        <v>Sales</v>
      </c>
      <c r="AB1689" s="3" t="str">
        <f>IFERROR(VLOOKUP($C1689*1,Lookups!$H:$N,4,FALSE),"")</f>
        <v>Dinner</v>
      </c>
      <c r="AC1689" s="3" t="str">
        <f>IFERROR(VLOOKUP($C1689*1,Lookups!$H:$N,5,FALSE),"")</f>
        <v>Dining room</v>
      </c>
      <c r="AD1689" s="3" t="str">
        <f>IFERROR(VLOOKUP($C1689*1,Lookups!$H:$N,6,FALSE),"")</f>
        <v>Bev</v>
      </c>
      <c r="AE1689" s="3" t="str">
        <f>IFERROR(VLOOKUP($C1689*1,Lookups!$H:$N,7,FALSE),"")</f>
        <v>Wine</v>
      </c>
      <c r="AF1689" s="3" t="str">
        <f>VLOOKUP(B1689*1,Stores!$A:$C,3,FALSE)</f>
        <v>DFG</v>
      </c>
    </row>
    <row r="1690" spans="1:32">
      <c r="A1690" s="3" t="s">
        <v>917</v>
      </c>
      <c r="B1690" s="3" t="s">
        <v>939</v>
      </c>
      <c r="C1690" s="3">
        <v>999265</v>
      </c>
      <c r="D1690" s="3" t="s">
        <v>918</v>
      </c>
      <c r="E1690" s="3" t="s">
        <v>689</v>
      </c>
      <c r="F1690" s="3">
        <v>2016</v>
      </c>
      <c r="G1690" s="164">
        <v>0</v>
      </c>
      <c r="H1690" s="3">
        <v>22765.060919999996</v>
      </c>
      <c r="I1690" s="3">
        <v>17347.809849999998</v>
      </c>
      <c r="J1690" s="3">
        <v>14423.293499999998</v>
      </c>
      <c r="K1690" s="3">
        <v>19987.824570000001</v>
      </c>
      <c r="L1690" s="3">
        <v>12597.514019999997</v>
      </c>
      <c r="M1690" s="3">
        <v>17054.214660000001</v>
      </c>
      <c r="N1690" s="3">
        <v>14902.951419999998</v>
      </c>
      <c r="O1690" s="3">
        <v>14520.806999999997</v>
      </c>
      <c r="P1690" s="3">
        <v>19497.744419999999</v>
      </c>
      <c r="Q1690" s="3">
        <v>16385.436900000001</v>
      </c>
      <c r="R1690" s="3">
        <v>13310.820600000001</v>
      </c>
      <c r="S1690" s="3">
        <v>18458.138159999999</v>
      </c>
      <c r="T1690" s="3">
        <v>29826.48648</v>
      </c>
      <c r="U1690" s="3">
        <v>231078.10249999998</v>
      </c>
      <c r="V1690" s="163">
        <f ca="1">SUM(INDIRECT(Inputs!$C$11&amp;ROW()&amp;":"&amp;Inputs!$C$12&amp;ROW()))</f>
        <v>16385.436900000001</v>
      </c>
      <c r="W1690" s="163">
        <f ca="1">SUM(INDIRECT(Inputs!$C$13&amp;ROW()&amp;":"&amp;Inputs!$C$14&amp;ROW()))</f>
        <v>169482.65725999998</v>
      </c>
      <c r="X1690" s="3" t="str">
        <f>IF(COUNTIFS(Lookups!$A:$A,C1690)=1,"Gross Sales","")</f>
        <v/>
      </c>
      <c r="Y1690" s="3" t="str">
        <f>IF(COUNTIFS(Lookups!$D:$D,C1690)=1,"Bar Sales","")</f>
        <v/>
      </c>
      <c r="Z1690" s="3" t="str">
        <f>IFERROR(VLOOKUP(C1690*1,Lookups!$D:$F,3,FALSE),"")</f>
        <v/>
      </c>
      <c r="AA1690" s="3" t="str">
        <f>IFERROR(VLOOKUP($C1690*1,Lookups!$H:$N,3,FALSE),"")</f>
        <v>Sales</v>
      </c>
      <c r="AB1690" s="3" t="str">
        <f>IFERROR(VLOOKUP($C1690*1,Lookups!$H:$N,4,FALSE),"")</f>
        <v>Dinner</v>
      </c>
      <c r="AC1690" s="3" t="str">
        <f>IFERROR(VLOOKUP($C1690*1,Lookups!$H:$N,5,FALSE),"")</f>
        <v>Dining room</v>
      </c>
      <c r="AD1690" s="3" t="str">
        <f>IFERROR(VLOOKUP($C1690*1,Lookups!$H:$N,6,FALSE),"")</f>
        <v>Bev</v>
      </c>
      <c r="AE1690" s="3" t="str">
        <f>IFERROR(VLOOKUP($C1690*1,Lookups!$H:$N,7,FALSE),"")</f>
        <v>Wine</v>
      </c>
      <c r="AF1690" s="3" t="str">
        <f>VLOOKUP(B1690*1,Stores!$A:$C,3,FALSE)</f>
        <v>DFG</v>
      </c>
    </row>
    <row r="1691" spans="1:32">
      <c r="A1691" s="3" t="s">
        <v>917</v>
      </c>
      <c r="B1691" s="3" t="s">
        <v>940</v>
      </c>
      <c r="C1691" s="3">
        <v>999265</v>
      </c>
      <c r="D1691" s="3" t="s">
        <v>918</v>
      </c>
      <c r="E1691" s="3" t="s">
        <v>689</v>
      </c>
      <c r="F1691" s="3">
        <v>2016</v>
      </c>
      <c r="G1691" s="164">
        <v>0</v>
      </c>
      <c r="H1691" s="3">
        <v>21329.1659</v>
      </c>
      <c r="I1691" s="3">
        <v>20368.23936</v>
      </c>
      <c r="J1691" s="3">
        <v>25685.729159999999</v>
      </c>
      <c r="K1691" s="3">
        <v>25463.242349999997</v>
      </c>
      <c r="L1691" s="3">
        <v>17630.505479999996</v>
      </c>
      <c r="M1691" s="3">
        <v>22724.366700000002</v>
      </c>
      <c r="N1691" s="3">
        <v>14366.928519999998</v>
      </c>
      <c r="O1691" s="3">
        <v>15060.740099999997</v>
      </c>
      <c r="P1691" s="3">
        <v>18393.447799999998</v>
      </c>
      <c r="Q1691" s="3">
        <v>13714.439969999999</v>
      </c>
      <c r="R1691" s="3">
        <v>14736.618120000001</v>
      </c>
      <c r="S1691" s="3">
        <v>15335.34793</v>
      </c>
      <c r="T1691" s="3">
        <v>15573.6994</v>
      </c>
      <c r="U1691" s="3">
        <v>240382.47078999999</v>
      </c>
      <c r="V1691" s="163">
        <f ca="1">SUM(INDIRECT(Inputs!$C$11&amp;ROW()&amp;":"&amp;Inputs!$C$12&amp;ROW()))</f>
        <v>13714.439969999999</v>
      </c>
      <c r="W1691" s="163">
        <f ca="1">SUM(INDIRECT(Inputs!$C$13&amp;ROW()&amp;":"&amp;Inputs!$C$14&amp;ROW()))</f>
        <v>194736.80533999999</v>
      </c>
      <c r="X1691" s="3" t="str">
        <f>IF(COUNTIFS(Lookups!$A:$A,C1691)=1,"Gross Sales","")</f>
        <v/>
      </c>
      <c r="Y1691" s="3" t="str">
        <f>IF(COUNTIFS(Lookups!$D:$D,C1691)=1,"Bar Sales","")</f>
        <v/>
      </c>
      <c r="Z1691" s="3" t="str">
        <f>IFERROR(VLOOKUP(C1691*1,Lookups!$D:$F,3,FALSE),"")</f>
        <v/>
      </c>
      <c r="AA1691" s="3" t="str">
        <f>IFERROR(VLOOKUP($C1691*1,Lookups!$H:$N,3,FALSE),"")</f>
        <v>Sales</v>
      </c>
      <c r="AB1691" s="3" t="str">
        <f>IFERROR(VLOOKUP($C1691*1,Lookups!$H:$N,4,FALSE),"")</f>
        <v>Dinner</v>
      </c>
      <c r="AC1691" s="3" t="str">
        <f>IFERROR(VLOOKUP($C1691*1,Lookups!$H:$N,5,FALSE),"")</f>
        <v>Dining room</v>
      </c>
      <c r="AD1691" s="3" t="str">
        <f>IFERROR(VLOOKUP($C1691*1,Lookups!$H:$N,6,FALSE),"")</f>
        <v>Bev</v>
      </c>
      <c r="AE1691" s="3" t="str">
        <f>IFERROR(VLOOKUP($C1691*1,Lookups!$H:$N,7,FALSE),"")</f>
        <v>Wine</v>
      </c>
      <c r="AF1691" s="3" t="str">
        <f>VLOOKUP(B1691*1,Stores!$A:$C,3,FALSE)</f>
        <v>DFG</v>
      </c>
    </row>
    <row r="1692" spans="1:32">
      <c r="A1692" s="3" t="s">
        <v>917</v>
      </c>
      <c r="B1692" s="3" t="s">
        <v>941</v>
      </c>
      <c r="C1692" s="3">
        <v>999265</v>
      </c>
      <c r="D1692" s="3" t="s">
        <v>918</v>
      </c>
      <c r="E1692" s="3" t="s">
        <v>689</v>
      </c>
      <c r="F1692" s="3">
        <v>2016</v>
      </c>
      <c r="G1692" s="164">
        <v>0</v>
      </c>
      <c r="H1692" s="3">
        <v>20341.6626</v>
      </c>
      <c r="I1692" s="3">
        <v>19484.877439999997</v>
      </c>
      <c r="J1692" s="3">
        <v>22932.893339999999</v>
      </c>
      <c r="K1692" s="3">
        <v>17489.083079999997</v>
      </c>
      <c r="L1692" s="3">
        <v>17715.940760000001</v>
      </c>
      <c r="M1692" s="3">
        <v>15922.384029999999</v>
      </c>
      <c r="N1692" s="3">
        <v>13434.8606</v>
      </c>
      <c r="O1692" s="3">
        <v>21499.08152</v>
      </c>
      <c r="P1692" s="3">
        <v>16045.139249999997</v>
      </c>
      <c r="Q1692" s="3">
        <v>19921.559279999998</v>
      </c>
      <c r="R1692" s="3">
        <v>13696.46495</v>
      </c>
      <c r="S1692" s="3">
        <v>16427.79768</v>
      </c>
      <c r="T1692" s="3">
        <v>26443.30976</v>
      </c>
      <c r="U1692" s="3">
        <v>241355.05428999997</v>
      </c>
      <c r="V1692" s="163">
        <f ca="1">SUM(INDIRECT(Inputs!$C$11&amp;ROW()&amp;":"&amp;Inputs!$C$12&amp;ROW()))</f>
        <v>19921.559279999998</v>
      </c>
      <c r="W1692" s="163">
        <f ca="1">SUM(INDIRECT(Inputs!$C$13&amp;ROW()&amp;":"&amp;Inputs!$C$14&amp;ROW()))</f>
        <v>184787.48189999998</v>
      </c>
      <c r="X1692" s="3" t="str">
        <f>IF(COUNTIFS(Lookups!$A:$A,C1692)=1,"Gross Sales","")</f>
        <v/>
      </c>
      <c r="Y1692" s="3" t="str">
        <f>IF(COUNTIFS(Lookups!$D:$D,C1692)=1,"Bar Sales","")</f>
        <v/>
      </c>
      <c r="Z1692" s="3" t="str">
        <f>IFERROR(VLOOKUP(C1692*1,Lookups!$D:$F,3,FALSE),"")</f>
        <v/>
      </c>
      <c r="AA1692" s="3" t="str">
        <f>IFERROR(VLOOKUP($C1692*1,Lookups!$H:$N,3,FALSE),"")</f>
        <v>Sales</v>
      </c>
      <c r="AB1692" s="3" t="str">
        <f>IFERROR(VLOOKUP($C1692*1,Lookups!$H:$N,4,FALSE),"")</f>
        <v>Dinner</v>
      </c>
      <c r="AC1692" s="3" t="str">
        <f>IFERROR(VLOOKUP($C1692*1,Lookups!$H:$N,5,FALSE),"")</f>
        <v>Dining room</v>
      </c>
      <c r="AD1692" s="3" t="str">
        <f>IFERROR(VLOOKUP($C1692*1,Lookups!$H:$N,6,FALSE),"")</f>
        <v>Bev</v>
      </c>
      <c r="AE1692" s="3" t="str">
        <f>IFERROR(VLOOKUP($C1692*1,Lookups!$H:$N,7,FALSE),"")</f>
        <v>Wine</v>
      </c>
      <c r="AF1692" s="3" t="str">
        <f>VLOOKUP(B1692*1,Stores!$A:$C,3,FALSE)</f>
        <v>DFG</v>
      </c>
    </row>
    <row r="1693" spans="1:32">
      <c r="A1693" s="3" t="s">
        <v>917</v>
      </c>
      <c r="B1693" s="3" t="s">
        <v>942</v>
      </c>
      <c r="C1693" s="3">
        <v>999265</v>
      </c>
      <c r="D1693" s="3" t="s">
        <v>918</v>
      </c>
      <c r="E1693" s="3" t="s">
        <v>689</v>
      </c>
      <c r="F1693" s="3">
        <v>2016</v>
      </c>
      <c r="G1693" s="164">
        <v>0</v>
      </c>
      <c r="H1693" s="3">
        <v>10751.34186</v>
      </c>
      <c r="I1693" s="3">
        <v>11747.441999999997</v>
      </c>
      <c r="J1693" s="3">
        <v>12457.00575</v>
      </c>
      <c r="K1693" s="3">
        <v>9774.000109999999</v>
      </c>
      <c r="L1693" s="3">
        <v>14544.343799999999</v>
      </c>
      <c r="M1693" s="3">
        <v>9611.4972799999996</v>
      </c>
      <c r="N1693" s="3">
        <v>5758.8621999999996</v>
      </c>
      <c r="O1693" s="3">
        <v>6483.6603999999988</v>
      </c>
      <c r="P1693" s="3">
        <v>8198.6372999999985</v>
      </c>
      <c r="Q1693" s="3">
        <v>8205.6547300000002</v>
      </c>
      <c r="R1693" s="3">
        <v>11360.328</v>
      </c>
      <c r="S1693" s="3">
        <v>10800.077749999999</v>
      </c>
      <c r="T1693" s="3">
        <v>13049.73271</v>
      </c>
      <c r="U1693" s="3">
        <v>132742.58388999998</v>
      </c>
      <c r="V1693" s="163">
        <f ca="1">SUM(INDIRECT(Inputs!$C$11&amp;ROW()&amp;":"&amp;Inputs!$C$12&amp;ROW()))</f>
        <v>8205.6547300000002</v>
      </c>
      <c r="W1693" s="163">
        <f ca="1">SUM(INDIRECT(Inputs!$C$13&amp;ROW()&amp;":"&amp;Inputs!$C$14&amp;ROW()))</f>
        <v>97532.445429999978</v>
      </c>
      <c r="X1693" s="3" t="str">
        <f>IF(COUNTIFS(Lookups!$A:$A,C1693)=1,"Gross Sales","")</f>
        <v/>
      </c>
      <c r="Y1693" s="3" t="str">
        <f>IF(COUNTIFS(Lookups!$D:$D,C1693)=1,"Bar Sales","")</f>
        <v/>
      </c>
      <c r="Z1693" s="3" t="str">
        <f>IFERROR(VLOOKUP(C1693*1,Lookups!$D:$F,3,FALSE),"")</f>
        <v/>
      </c>
      <c r="AA1693" s="3" t="str">
        <f>IFERROR(VLOOKUP($C1693*1,Lookups!$H:$N,3,FALSE),"")</f>
        <v>Sales</v>
      </c>
      <c r="AB1693" s="3" t="str">
        <f>IFERROR(VLOOKUP($C1693*1,Lookups!$H:$N,4,FALSE),"")</f>
        <v>Dinner</v>
      </c>
      <c r="AC1693" s="3" t="str">
        <f>IFERROR(VLOOKUP($C1693*1,Lookups!$H:$N,5,FALSE),"")</f>
        <v>Dining room</v>
      </c>
      <c r="AD1693" s="3" t="str">
        <f>IFERROR(VLOOKUP($C1693*1,Lookups!$H:$N,6,FALSE),"")</f>
        <v>Bev</v>
      </c>
      <c r="AE1693" s="3" t="str">
        <f>IFERROR(VLOOKUP($C1693*1,Lookups!$H:$N,7,FALSE),"")</f>
        <v>Wine</v>
      </c>
      <c r="AF1693" s="3" t="str">
        <f>VLOOKUP(B1693*1,Stores!$A:$C,3,FALSE)</f>
        <v>DFG</v>
      </c>
    </row>
    <row r="1694" spans="1:32">
      <c r="A1694" s="3" t="s">
        <v>917</v>
      </c>
      <c r="B1694" s="3" t="s">
        <v>943</v>
      </c>
      <c r="C1694" s="3">
        <v>999265</v>
      </c>
      <c r="D1694" s="3" t="s">
        <v>918</v>
      </c>
      <c r="E1694" s="3" t="s">
        <v>689</v>
      </c>
      <c r="F1694" s="3">
        <v>2016</v>
      </c>
      <c r="G1694" s="164">
        <v>0</v>
      </c>
      <c r="H1694" s="3">
        <v>5991.0325999999995</v>
      </c>
      <c r="I1694" s="3">
        <v>9161.7541399999991</v>
      </c>
      <c r="J1694" s="3">
        <v>6727.3688999999995</v>
      </c>
      <c r="K1694" s="3">
        <v>6055.9765700000007</v>
      </c>
      <c r="L1694" s="3">
        <v>5924.1892499999994</v>
      </c>
      <c r="M1694" s="3">
        <v>5522.8326999999999</v>
      </c>
      <c r="N1694" s="3">
        <v>4101.0585000000001</v>
      </c>
      <c r="O1694" s="3">
        <v>4660.2823399999997</v>
      </c>
      <c r="P1694" s="3">
        <v>4008.6698399999996</v>
      </c>
      <c r="Q1694" s="3">
        <v>5030.5560899999991</v>
      </c>
      <c r="R1694" s="3">
        <v>5747.5593699999999</v>
      </c>
      <c r="S1694" s="3">
        <v>8624.5739999999987</v>
      </c>
      <c r="T1694" s="3">
        <v>6163.8700199999994</v>
      </c>
      <c r="U1694" s="3">
        <v>77719.724319999994</v>
      </c>
      <c r="V1694" s="163">
        <f ca="1">SUM(INDIRECT(Inputs!$C$11&amp;ROW()&amp;":"&amp;Inputs!$C$12&amp;ROW()))</f>
        <v>5030.5560899999991</v>
      </c>
      <c r="W1694" s="163">
        <f ca="1">SUM(INDIRECT(Inputs!$C$13&amp;ROW()&amp;":"&amp;Inputs!$C$14&amp;ROW()))</f>
        <v>57183.720929999989</v>
      </c>
      <c r="X1694" s="3" t="str">
        <f>IF(COUNTIFS(Lookups!$A:$A,C1694)=1,"Gross Sales","")</f>
        <v/>
      </c>
      <c r="Y1694" s="3" t="str">
        <f>IF(COUNTIFS(Lookups!$D:$D,C1694)=1,"Bar Sales","")</f>
        <v/>
      </c>
      <c r="Z1694" s="3" t="str">
        <f>IFERROR(VLOOKUP(C1694*1,Lookups!$D:$F,3,FALSE),"")</f>
        <v/>
      </c>
      <c r="AA1694" s="3" t="str">
        <f>IFERROR(VLOOKUP($C1694*1,Lookups!$H:$N,3,FALSE),"")</f>
        <v>Sales</v>
      </c>
      <c r="AB1694" s="3" t="str">
        <f>IFERROR(VLOOKUP($C1694*1,Lookups!$H:$N,4,FALSE),"")</f>
        <v>Dinner</v>
      </c>
      <c r="AC1694" s="3" t="str">
        <f>IFERROR(VLOOKUP($C1694*1,Lookups!$H:$N,5,FALSE),"")</f>
        <v>Dining room</v>
      </c>
      <c r="AD1694" s="3" t="str">
        <f>IFERROR(VLOOKUP($C1694*1,Lookups!$H:$N,6,FALSE),"")</f>
        <v>Bev</v>
      </c>
      <c r="AE1694" s="3" t="str">
        <f>IFERROR(VLOOKUP($C1694*1,Lookups!$H:$N,7,FALSE),"")</f>
        <v>Wine</v>
      </c>
      <c r="AF1694" s="3" t="str">
        <f>VLOOKUP(B1694*1,Stores!$A:$C,3,FALSE)</f>
        <v>DFG</v>
      </c>
    </row>
    <row r="1695" spans="1:32">
      <c r="A1695" s="3" t="s">
        <v>917</v>
      </c>
      <c r="B1695" s="3" t="s">
        <v>944</v>
      </c>
      <c r="C1695" s="3">
        <v>999265</v>
      </c>
      <c r="D1695" s="3" t="s">
        <v>918</v>
      </c>
      <c r="E1695" s="3" t="s">
        <v>689</v>
      </c>
      <c r="F1695" s="3">
        <v>2016</v>
      </c>
      <c r="G1695" s="164">
        <v>0</v>
      </c>
      <c r="H1695" s="3">
        <v>11347.70357</v>
      </c>
      <c r="I1695" s="3">
        <v>9952.454819999999</v>
      </c>
      <c r="J1695" s="3">
        <v>10972.371059999998</v>
      </c>
      <c r="K1695" s="3">
        <v>8761.8691999999992</v>
      </c>
      <c r="L1695" s="3">
        <v>9097.7490799999996</v>
      </c>
      <c r="M1695" s="3">
        <v>6874.5969599999999</v>
      </c>
      <c r="N1695" s="3">
        <v>6222.5137800000011</v>
      </c>
      <c r="O1695" s="3">
        <v>9228.5750199999984</v>
      </c>
      <c r="P1695" s="3">
        <v>6023.01728</v>
      </c>
      <c r="Q1695" s="3">
        <v>7914.007779999999</v>
      </c>
      <c r="R1695" s="3">
        <v>6099.0514199999998</v>
      </c>
      <c r="S1695" s="3">
        <v>6879.2453799999994</v>
      </c>
      <c r="T1695" s="3">
        <v>12134.622150000001</v>
      </c>
      <c r="U1695" s="3">
        <v>111507.7775</v>
      </c>
      <c r="V1695" s="163">
        <f ca="1">SUM(INDIRECT(Inputs!$C$11&amp;ROW()&amp;":"&amp;Inputs!$C$12&amp;ROW()))</f>
        <v>7914.007779999999</v>
      </c>
      <c r="W1695" s="163">
        <f ca="1">SUM(INDIRECT(Inputs!$C$13&amp;ROW()&amp;":"&amp;Inputs!$C$14&amp;ROW()))</f>
        <v>86394.858550000004</v>
      </c>
      <c r="X1695" s="3" t="str">
        <f>IF(COUNTIFS(Lookups!$A:$A,C1695)=1,"Gross Sales","")</f>
        <v/>
      </c>
      <c r="Y1695" s="3" t="str">
        <f>IF(COUNTIFS(Lookups!$D:$D,C1695)=1,"Bar Sales","")</f>
        <v/>
      </c>
      <c r="Z1695" s="3" t="str">
        <f>IFERROR(VLOOKUP(C1695*1,Lookups!$D:$F,3,FALSE),"")</f>
        <v/>
      </c>
      <c r="AA1695" s="3" t="str">
        <f>IFERROR(VLOOKUP($C1695*1,Lookups!$H:$N,3,FALSE),"")</f>
        <v>Sales</v>
      </c>
      <c r="AB1695" s="3" t="str">
        <f>IFERROR(VLOOKUP($C1695*1,Lookups!$H:$N,4,FALSE),"")</f>
        <v>Dinner</v>
      </c>
      <c r="AC1695" s="3" t="str">
        <f>IFERROR(VLOOKUP($C1695*1,Lookups!$H:$N,5,FALSE),"")</f>
        <v>Dining room</v>
      </c>
      <c r="AD1695" s="3" t="str">
        <f>IFERROR(VLOOKUP($C1695*1,Lookups!$H:$N,6,FALSE),"")</f>
        <v>Bev</v>
      </c>
      <c r="AE1695" s="3" t="str">
        <f>IFERROR(VLOOKUP($C1695*1,Lookups!$H:$N,7,FALSE),"")</f>
        <v>Wine</v>
      </c>
      <c r="AF1695" s="3" t="str">
        <f>VLOOKUP(B1695*1,Stores!$A:$C,3,FALSE)</f>
        <v>DFG</v>
      </c>
    </row>
    <row r="1696" spans="1:32">
      <c r="A1696" s="3" t="s">
        <v>917</v>
      </c>
      <c r="B1696" s="3" t="s">
        <v>945</v>
      </c>
      <c r="C1696" s="3">
        <v>999265</v>
      </c>
      <c r="D1696" s="3" t="s">
        <v>918</v>
      </c>
      <c r="E1696" s="3" t="s">
        <v>689</v>
      </c>
      <c r="F1696" s="3">
        <v>2016</v>
      </c>
      <c r="G1696" s="164">
        <v>0</v>
      </c>
      <c r="H1696" s="3">
        <v>18577.183380000002</v>
      </c>
      <c r="I1696" s="3">
        <v>16716.439739999998</v>
      </c>
      <c r="J1696" s="3">
        <v>14785.030119999998</v>
      </c>
      <c r="K1696" s="3">
        <v>10886.000999999998</v>
      </c>
      <c r="L1696" s="3">
        <v>12149.038439999998</v>
      </c>
      <c r="M1696" s="3">
        <v>8791.0191599999998</v>
      </c>
      <c r="N1696" s="3">
        <v>7497.0523599999997</v>
      </c>
      <c r="O1696" s="3">
        <v>12814.082189999999</v>
      </c>
      <c r="P1696" s="3">
        <v>9426.0212200000005</v>
      </c>
      <c r="Q1696" s="3">
        <v>8988.3914399999994</v>
      </c>
      <c r="R1696" s="3">
        <v>8973.754719999999</v>
      </c>
      <c r="S1696" s="3">
        <v>8643.9183599999997</v>
      </c>
      <c r="T1696" s="3">
        <v>15842.839599999998</v>
      </c>
      <c r="U1696" s="3">
        <v>154090.77173000001</v>
      </c>
      <c r="V1696" s="163">
        <f ca="1">SUM(INDIRECT(Inputs!$C$11&amp;ROW()&amp;":"&amp;Inputs!$C$12&amp;ROW()))</f>
        <v>8988.3914399999994</v>
      </c>
      <c r="W1696" s="163">
        <f ca="1">SUM(INDIRECT(Inputs!$C$13&amp;ROW()&amp;":"&amp;Inputs!$C$14&amp;ROW()))</f>
        <v>120630.25904999999</v>
      </c>
      <c r="X1696" s="3" t="str">
        <f>IF(COUNTIFS(Lookups!$A:$A,C1696)=1,"Gross Sales","")</f>
        <v/>
      </c>
      <c r="Y1696" s="3" t="str">
        <f>IF(COUNTIFS(Lookups!$D:$D,C1696)=1,"Bar Sales","")</f>
        <v/>
      </c>
      <c r="Z1696" s="3" t="str">
        <f>IFERROR(VLOOKUP(C1696*1,Lookups!$D:$F,3,FALSE),"")</f>
        <v/>
      </c>
      <c r="AA1696" s="3" t="str">
        <f>IFERROR(VLOOKUP($C1696*1,Lookups!$H:$N,3,FALSE),"")</f>
        <v>Sales</v>
      </c>
      <c r="AB1696" s="3" t="str">
        <f>IFERROR(VLOOKUP($C1696*1,Lookups!$H:$N,4,FALSE),"")</f>
        <v>Dinner</v>
      </c>
      <c r="AC1696" s="3" t="str">
        <f>IFERROR(VLOOKUP($C1696*1,Lookups!$H:$N,5,FALSE),"")</f>
        <v>Dining room</v>
      </c>
      <c r="AD1696" s="3" t="str">
        <f>IFERROR(VLOOKUP($C1696*1,Lookups!$H:$N,6,FALSE),"")</f>
        <v>Bev</v>
      </c>
      <c r="AE1696" s="3" t="str">
        <f>IFERROR(VLOOKUP($C1696*1,Lookups!$H:$N,7,FALSE),"")</f>
        <v>Wine</v>
      </c>
      <c r="AF1696" s="3" t="str">
        <f>VLOOKUP(B1696*1,Stores!$A:$C,3,FALSE)</f>
        <v>DFG</v>
      </c>
    </row>
    <row r="1697" spans="1:32">
      <c r="A1697" s="3" t="s">
        <v>917</v>
      </c>
      <c r="B1697" s="3" t="s">
        <v>946</v>
      </c>
      <c r="C1697" s="3">
        <v>999265</v>
      </c>
      <c r="D1697" s="3" t="s">
        <v>918</v>
      </c>
      <c r="E1697" s="3" t="s">
        <v>689</v>
      </c>
      <c r="F1697" s="3">
        <v>2016</v>
      </c>
      <c r="G1697" s="164">
        <v>0</v>
      </c>
      <c r="H1697" s="3">
        <v>11712.811249999999</v>
      </c>
      <c r="I1697" s="3">
        <v>8759.595949999999</v>
      </c>
      <c r="J1697" s="3">
        <v>5132.26098</v>
      </c>
      <c r="K1697" s="3">
        <v>7121.5817400000005</v>
      </c>
      <c r="L1697" s="3">
        <v>7906.7624999999998</v>
      </c>
      <c r="M1697" s="3">
        <v>8683.3693800000001</v>
      </c>
      <c r="N1697" s="3">
        <v>6313.2703199999996</v>
      </c>
      <c r="O1697" s="3">
        <v>5886.1095999999998</v>
      </c>
      <c r="P1697" s="3">
        <v>6926.4641599999995</v>
      </c>
      <c r="Q1697" s="3">
        <v>4784.1830399999999</v>
      </c>
      <c r="R1697" s="3">
        <v>6327.5780399999994</v>
      </c>
      <c r="S1697" s="3">
        <v>6907.2176599999993</v>
      </c>
      <c r="T1697" s="3">
        <v>8145.1644399999996</v>
      </c>
      <c r="U1697" s="3">
        <v>94606.369059999983</v>
      </c>
      <c r="V1697" s="163">
        <f ca="1">SUM(INDIRECT(Inputs!$C$11&amp;ROW()&amp;":"&amp;Inputs!$C$12&amp;ROW()))</f>
        <v>4784.1830399999999</v>
      </c>
      <c r="W1697" s="163">
        <f ca="1">SUM(INDIRECT(Inputs!$C$13&amp;ROW()&amp;":"&amp;Inputs!$C$14&amp;ROW()))</f>
        <v>73226.408920000002</v>
      </c>
      <c r="X1697" s="3" t="str">
        <f>IF(COUNTIFS(Lookups!$A:$A,C1697)=1,"Gross Sales","")</f>
        <v/>
      </c>
      <c r="Y1697" s="3" t="str">
        <f>IF(COUNTIFS(Lookups!$D:$D,C1697)=1,"Bar Sales","")</f>
        <v/>
      </c>
      <c r="Z1697" s="3" t="str">
        <f>IFERROR(VLOOKUP(C1697*1,Lookups!$D:$F,3,FALSE),"")</f>
        <v/>
      </c>
      <c r="AA1697" s="3" t="str">
        <f>IFERROR(VLOOKUP($C1697*1,Lookups!$H:$N,3,FALSE),"")</f>
        <v>Sales</v>
      </c>
      <c r="AB1697" s="3" t="str">
        <f>IFERROR(VLOOKUP($C1697*1,Lookups!$H:$N,4,FALSE),"")</f>
        <v>Dinner</v>
      </c>
      <c r="AC1697" s="3" t="str">
        <f>IFERROR(VLOOKUP($C1697*1,Lookups!$H:$N,5,FALSE),"")</f>
        <v>Dining room</v>
      </c>
      <c r="AD1697" s="3" t="str">
        <f>IFERROR(VLOOKUP($C1697*1,Lookups!$H:$N,6,FALSE),"")</f>
        <v>Bev</v>
      </c>
      <c r="AE1697" s="3" t="str">
        <f>IFERROR(VLOOKUP($C1697*1,Lookups!$H:$N,7,FALSE),"")</f>
        <v>Wine</v>
      </c>
      <c r="AF1697" s="3" t="str">
        <f>VLOOKUP(B1697*1,Stores!$A:$C,3,FALSE)</f>
        <v>DFG</v>
      </c>
    </row>
    <row r="1698" spans="1:32">
      <c r="A1698" s="3" t="s">
        <v>917</v>
      </c>
      <c r="B1698" s="3" t="s">
        <v>947</v>
      </c>
      <c r="C1698" s="3">
        <v>999265</v>
      </c>
      <c r="D1698" s="3" t="s">
        <v>918</v>
      </c>
      <c r="E1698" s="3" t="s">
        <v>689</v>
      </c>
      <c r="F1698" s="3">
        <v>2016</v>
      </c>
      <c r="G1698" s="164">
        <v>0</v>
      </c>
      <c r="H1698" s="3">
        <v>16844.460499999997</v>
      </c>
      <c r="I1698" s="3">
        <v>19570.987239999999</v>
      </c>
      <c r="J1698" s="3">
        <v>10601.4678</v>
      </c>
      <c r="K1698" s="3">
        <v>17295.162499999999</v>
      </c>
      <c r="L1698" s="3">
        <v>15028.035540000001</v>
      </c>
      <c r="M1698" s="3">
        <v>13365.974579999996</v>
      </c>
      <c r="N1698" s="3">
        <v>10574.01072</v>
      </c>
      <c r="O1698" s="3">
        <v>16846.338599999999</v>
      </c>
      <c r="P1698" s="3">
        <v>18860.712499999998</v>
      </c>
      <c r="Q1698" s="3">
        <v>11637.79155</v>
      </c>
      <c r="R1698" s="3">
        <v>11980.699499999999</v>
      </c>
      <c r="S1698" s="3">
        <v>12421.961090000001</v>
      </c>
      <c r="T1698" s="3">
        <v>20549.253479999996</v>
      </c>
      <c r="U1698" s="3">
        <v>195576.85559999995</v>
      </c>
      <c r="V1698" s="163">
        <f ca="1">SUM(INDIRECT(Inputs!$C$11&amp;ROW()&amp;":"&amp;Inputs!$C$12&amp;ROW()))</f>
        <v>11637.79155</v>
      </c>
      <c r="W1698" s="163">
        <f ca="1">SUM(INDIRECT(Inputs!$C$13&amp;ROW()&amp;":"&amp;Inputs!$C$14&amp;ROW()))</f>
        <v>150624.94152999998</v>
      </c>
      <c r="X1698" s="3" t="str">
        <f>IF(COUNTIFS(Lookups!$A:$A,C1698)=1,"Gross Sales","")</f>
        <v/>
      </c>
      <c r="Y1698" s="3" t="str">
        <f>IF(COUNTIFS(Lookups!$D:$D,C1698)=1,"Bar Sales","")</f>
        <v/>
      </c>
      <c r="Z1698" s="3" t="str">
        <f>IFERROR(VLOOKUP(C1698*1,Lookups!$D:$F,3,FALSE),"")</f>
        <v/>
      </c>
      <c r="AA1698" s="3" t="str">
        <f>IFERROR(VLOOKUP($C1698*1,Lookups!$H:$N,3,FALSE),"")</f>
        <v>Sales</v>
      </c>
      <c r="AB1698" s="3" t="str">
        <f>IFERROR(VLOOKUP($C1698*1,Lookups!$H:$N,4,FALSE),"")</f>
        <v>Dinner</v>
      </c>
      <c r="AC1698" s="3" t="str">
        <f>IFERROR(VLOOKUP($C1698*1,Lookups!$H:$N,5,FALSE),"")</f>
        <v>Dining room</v>
      </c>
      <c r="AD1698" s="3" t="str">
        <f>IFERROR(VLOOKUP($C1698*1,Lookups!$H:$N,6,FALSE),"")</f>
        <v>Bev</v>
      </c>
      <c r="AE1698" s="3" t="str">
        <f>IFERROR(VLOOKUP($C1698*1,Lookups!$H:$N,7,FALSE),"")</f>
        <v>Wine</v>
      </c>
      <c r="AF1698" s="3" t="str">
        <f>VLOOKUP(B1698*1,Stores!$A:$C,3,FALSE)</f>
        <v>DFG</v>
      </c>
    </row>
    <row r="1699" spans="1:32">
      <c r="A1699" s="3" t="s">
        <v>917</v>
      </c>
      <c r="B1699" s="3" t="s">
        <v>948</v>
      </c>
      <c r="C1699" s="3">
        <v>999265</v>
      </c>
      <c r="D1699" s="3" t="s">
        <v>918</v>
      </c>
      <c r="E1699" s="3" t="s">
        <v>689</v>
      </c>
      <c r="F1699" s="3">
        <v>2016</v>
      </c>
      <c r="G1699" s="164">
        <v>0</v>
      </c>
      <c r="H1699" s="3">
        <v>9968.3723999999984</v>
      </c>
      <c r="I1699" s="3">
        <v>14944.264719999999</v>
      </c>
      <c r="J1699" s="3">
        <v>9623.4652499999993</v>
      </c>
      <c r="K1699" s="3">
        <v>9410.3417099999988</v>
      </c>
      <c r="L1699" s="3">
        <v>7115.8231199999991</v>
      </c>
      <c r="M1699" s="3">
        <v>7189.1232</v>
      </c>
      <c r="N1699" s="3">
        <v>8633.5686499999993</v>
      </c>
      <c r="O1699" s="3">
        <v>6741.2498999999998</v>
      </c>
      <c r="P1699" s="3">
        <v>6178.1689200000001</v>
      </c>
      <c r="Q1699" s="3">
        <v>3047.0915999999993</v>
      </c>
      <c r="R1699" s="3">
        <v>3984.0973899999999</v>
      </c>
      <c r="S1699" s="3">
        <v>3632.1779199999996</v>
      </c>
      <c r="T1699" s="3">
        <v>8168.6371199999994</v>
      </c>
      <c r="U1699" s="3">
        <v>98636.381899999993</v>
      </c>
      <c r="V1699" s="163">
        <f ca="1">SUM(INDIRECT(Inputs!$C$11&amp;ROW()&amp;":"&amp;Inputs!$C$12&amp;ROW()))</f>
        <v>3047.0915999999993</v>
      </c>
      <c r="W1699" s="163">
        <f ca="1">SUM(INDIRECT(Inputs!$C$13&amp;ROW()&amp;":"&amp;Inputs!$C$14&amp;ROW()))</f>
        <v>82851.469469999996</v>
      </c>
      <c r="X1699" s="3" t="str">
        <f>IF(COUNTIFS(Lookups!$A:$A,C1699)=1,"Gross Sales","")</f>
        <v/>
      </c>
      <c r="Y1699" s="3" t="str">
        <f>IF(COUNTIFS(Lookups!$D:$D,C1699)=1,"Bar Sales","")</f>
        <v/>
      </c>
      <c r="Z1699" s="3" t="str">
        <f>IFERROR(VLOOKUP(C1699*1,Lookups!$D:$F,3,FALSE),"")</f>
        <v/>
      </c>
      <c r="AA1699" s="3" t="str">
        <f>IFERROR(VLOOKUP($C1699*1,Lookups!$H:$N,3,FALSE),"")</f>
        <v>Sales</v>
      </c>
      <c r="AB1699" s="3" t="str">
        <f>IFERROR(VLOOKUP($C1699*1,Lookups!$H:$N,4,FALSE),"")</f>
        <v>Dinner</v>
      </c>
      <c r="AC1699" s="3" t="str">
        <f>IFERROR(VLOOKUP($C1699*1,Lookups!$H:$N,5,FALSE),"")</f>
        <v>Dining room</v>
      </c>
      <c r="AD1699" s="3" t="str">
        <f>IFERROR(VLOOKUP($C1699*1,Lookups!$H:$N,6,FALSE),"")</f>
        <v>Bev</v>
      </c>
      <c r="AE1699" s="3" t="str">
        <f>IFERROR(VLOOKUP($C1699*1,Lookups!$H:$N,7,FALSE),"")</f>
        <v>Wine</v>
      </c>
      <c r="AF1699" s="3" t="str">
        <f>VLOOKUP(B1699*1,Stores!$A:$C,3,FALSE)</f>
        <v>DFG</v>
      </c>
    </row>
    <row r="1700" spans="1:32">
      <c r="A1700" s="3" t="s">
        <v>917</v>
      </c>
      <c r="B1700" s="3" t="s">
        <v>949</v>
      </c>
      <c r="C1700" s="3">
        <v>999265</v>
      </c>
      <c r="D1700" s="3" t="s">
        <v>918</v>
      </c>
      <c r="E1700" s="3" t="s">
        <v>689</v>
      </c>
      <c r="F1700" s="3">
        <v>2016</v>
      </c>
      <c r="G1700" s="164">
        <v>0</v>
      </c>
      <c r="H1700" s="3">
        <v>22166.16836</v>
      </c>
      <c r="I1700" s="3">
        <v>22985.645199999999</v>
      </c>
      <c r="J1700" s="3">
        <v>25592.912730000004</v>
      </c>
      <c r="K1700" s="3">
        <v>20284.149759999997</v>
      </c>
      <c r="L1700" s="3">
        <v>23325.732849999997</v>
      </c>
      <c r="M1700" s="3">
        <v>20874.109899999999</v>
      </c>
      <c r="N1700" s="3">
        <v>20504.001979999997</v>
      </c>
      <c r="O1700" s="3">
        <v>18396.185219999996</v>
      </c>
      <c r="P1700" s="3">
        <v>23662.945529999997</v>
      </c>
      <c r="Q1700" s="3">
        <v>15389.7562</v>
      </c>
      <c r="R1700" s="3">
        <v>14365.40301</v>
      </c>
      <c r="S1700" s="3">
        <v>21617.527610000001</v>
      </c>
      <c r="T1700" s="3">
        <v>29134.299040000002</v>
      </c>
      <c r="U1700" s="3">
        <v>278298.83739</v>
      </c>
      <c r="V1700" s="163">
        <f ca="1">SUM(INDIRECT(Inputs!$C$11&amp;ROW()&amp;":"&amp;Inputs!$C$12&amp;ROW()))</f>
        <v>15389.7562</v>
      </c>
      <c r="W1700" s="163">
        <f ca="1">SUM(INDIRECT(Inputs!$C$13&amp;ROW()&amp;":"&amp;Inputs!$C$14&amp;ROW()))</f>
        <v>213181.60772999999</v>
      </c>
      <c r="X1700" s="3" t="str">
        <f>IF(COUNTIFS(Lookups!$A:$A,C1700)=1,"Gross Sales","")</f>
        <v/>
      </c>
      <c r="Y1700" s="3" t="str">
        <f>IF(COUNTIFS(Lookups!$D:$D,C1700)=1,"Bar Sales","")</f>
        <v/>
      </c>
      <c r="Z1700" s="3" t="str">
        <f>IFERROR(VLOOKUP(C1700*1,Lookups!$D:$F,3,FALSE),"")</f>
        <v/>
      </c>
      <c r="AA1700" s="3" t="str">
        <f>IFERROR(VLOOKUP($C1700*1,Lookups!$H:$N,3,FALSE),"")</f>
        <v>Sales</v>
      </c>
      <c r="AB1700" s="3" t="str">
        <f>IFERROR(VLOOKUP($C1700*1,Lookups!$H:$N,4,FALSE),"")</f>
        <v>Dinner</v>
      </c>
      <c r="AC1700" s="3" t="str">
        <f>IFERROR(VLOOKUP($C1700*1,Lookups!$H:$N,5,FALSE),"")</f>
        <v>Dining room</v>
      </c>
      <c r="AD1700" s="3" t="str">
        <f>IFERROR(VLOOKUP($C1700*1,Lookups!$H:$N,6,FALSE),"")</f>
        <v>Bev</v>
      </c>
      <c r="AE1700" s="3" t="str">
        <f>IFERROR(VLOOKUP($C1700*1,Lookups!$H:$N,7,FALSE),"")</f>
        <v>Wine</v>
      </c>
      <c r="AF1700" s="3" t="str">
        <f>VLOOKUP(B1700*1,Stores!$A:$C,3,FALSE)</f>
        <v>DFG</v>
      </c>
    </row>
    <row r="1701" spans="1:32">
      <c r="A1701" s="3" t="s">
        <v>917</v>
      </c>
      <c r="B1701" s="3" t="s">
        <v>950</v>
      </c>
      <c r="C1701" s="3">
        <v>999265</v>
      </c>
      <c r="D1701" s="3" t="s">
        <v>918</v>
      </c>
      <c r="E1701" s="3" t="s">
        <v>689</v>
      </c>
      <c r="F1701" s="3">
        <v>2016</v>
      </c>
      <c r="G1701" s="164">
        <v>0</v>
      </c>
      <c r="H1701" s="3">
        <v>11587.595039999998</v>
      </c>
      <c r="I1701" s="3">
        <v>12401.331599999998</v>
      </c>
      <c r="J1701" s="3">
        <v>14991.39264</v>
      </c>
      <c r="K1701" s="3">
        <v>9019.9647999999997</v>
      </c>
      <c r="L1701" s="3">
        <v>10843.747039999998</v>
      </c>
      <c r="M1701" s="3">
        <v>5827.0419200000006</v>
      </c>
      <c r="N1701" s="3">
        <v>7362.9422999999988</v>
      </c>
      <c r="O1701" s="3">
        <v>5900.2834799999991</v>
      </c>
      <c r="P1701" s="3">
        <v>8489.4631499999996</v>
      </c>
      <c r="Q1701" s="3">
        <v>9101.0861199999981</v>
      </c>
      <c r="R1701" s="3">
        <v>8607.0938800000004</v>
      </c>
      <c r="S1701" s="3">
        <v>9239.2713000000003</v>
      </c>
      <c r="T1701" s="3">
        <v>9636.6785899999995</v>
      </c>
      <c r="U1701" s="3">
        <v>123007.89185999997</v>
      </c>
      <c r="V1701" s="163">
        <f ca="1">SUM(INDIRECT(Inputs!$C$11&amp;ROW()&amp;":"&amp;Inputs!$C$12&amp;ROW()))</f>
        <v>9101.0861199999981</v>
      </c>
      <c r="W1701" s="163">
        <f ca="1">SUM(INDIRECT(Inputs!$C$13&amp;ROW()&amp;":"&amp;Inputs!$C$14&amp;ROW()))</f>
        <v>95524.848089999985</v>
      </c>
      <c r="X1701" s="3" t="str">
        <f>IF(COUNTIFS(Lookups!$A:$A,C1701)=1,"Gross Sales","")</f>
        <v/>
      </c>
      <c r="Y1701" s="3" t="str">
        <f>IF(COUNTIFS(Lookups!$D:$D,C1701)=1,"Bar Sales","")</f>
        <v/>
      </c>
      <c r="Z1701" s="3" t="str">
        <f>IFERROR(VLOOKUP(C1701*1,Lookups!$D:$F,3,FALSE),"")</f>
        <v/>
      </c>
      <c r="AA1701" s="3" t="str">
        <f>IFERROR(VLOOKUP($C1701*1,Lookups!$H:$N,3,FALSE),"")</f>
        <v>Sales</v>
      </c>
      <c r="AB1701" s="3" t="str">
        <f>IFERROR(VLOOKUP($C1701*1,Lookups!$H:$N,4,FALSE),"")</f>
        <v>Dinner</v>
      </c>
      <c r="AC1701" s="3" t="str">
        <f>IFERROR(VLOOKUP($C1701*1,Lookups!$H:$N,5,FALSE),"")</f>
        <v>Dining room</v>
      </c>
      <c r="AD1701" s="3" t="str">
        <f>IFERROR(VLOOKUP($C1701*1,Lookups!$H:$N,6,FALSE),"")</f>
        <v>Bev</v>
      </c>
      <c r="AE1701" s="3" t="str">
        <f>IFERROR(VLOOKUP($C1701*1,Lookups!$H:$N,7,FALSE),"")</f>
        <v>Wine</v>
      </c>
      <c r="AF1701" s="3" t="str">
        <f>VLOOKUP(B1701*1,Stores!$A:$C,3,FALSE)</f>
        <v>DFG</v>
      </c>
    </row>
    <row r="1702" spans="1:32">
      <c r="A1702" s="3" t="s">
        <v>917</v>
      </c>
      <c r="B1702" s="3" t="s">
        <v>951</v>
      </c>
      <c r="C1702" s="3">
        <v>999265</v>
      </c>
      <c r="D1702" s="3" t="s">
        <v>918</v>
      </c>
      <c r="E1702" s="3" t="s">
        <v>689</v>
      </c>
      <c r="F1702" s="3">
        <v>2016</v>
      </c>
      <c r="G1702" s="164">
        <v>0</v>
      </c>
      <c r="H1702" s="3">
        <v>16490.628699999997</v>
      </c>
      <c r="I1702" s="3">
        <v>19622.798299999999</v>
      </c>
      <c r="J1702" s="3">
        <v>19159.876819999998</v>
      </c>
      <c r="K1702" s="3">
        <v>18665.169040000001</v>
      </c>
      <c r="L1702" s="3">
        <v>22048.084170000002</v>
      </c>
      <c r="M1702" s="3">
        <v>15397.677750000001</v>
      </c>
      <c r="N1702" s="3">
        <v>12869.098759999999</v>
      </c>
      <c r="O1702" s="3">
        <v>13816.109439999998</v>
      </c>
      <c r="P1702" s="3">
        <v>12168.493259999999</v>
      </c>
      <c r="Q1702" s="3">
        <v>16413.816999999999</v>
      </c>
      <c r="R1702" s="3">
        <v>16710.630719999997</v>
      </c>
      <c r="S1702" s="3">
        <v>21089.228999999999</v>
      </c>
      <c r="T1702" s="3">
        <v>20975.977889999998</v>
      </c>
      <c r="U1702" s="3">
        <v>225427.59084999998</v>
      </c>
      <c r="V1702" s="163">
        <f ca="1">SUM(INDIRECT(Inputs!$C$11&amp;ROW()&amp;":"&amp;Inputs!$C$12&amp;ROW()))</f>
        <v>16413.816999999999</v>
      </c>
      <c r="W1702" s="163">
        <f ca="1">SUM(INDIRECT(Inputs!$C$13&amp;ROW()&amp;":"&amp;Inputs!$C$14&amp;ROW()))</f>
        <v>166651.75323999999</v>
      </c>
      <c r="X1702" s="3" t="str">
        <f>IF(COUNTIFS(Lookups!$A:$A,C1702)=1,"Gross Sales","")</f>
        <v/>
      </c>
      <c r="Y1702" s="3" t="str">
        <f>IF(COUNTIFS(Lookups!$D:$D,C1702)=1,"Bar Sales","")</f>
        <v/>
      </c>
      <c r="Z1702" s="3" t="str">
        <f>IFERROR(VLOOKUP(C1702*1,Lookups!$D:$F,3,FALSE),"")</f>
        <v/>
      </c>
      <c r="AA1702" s="3" t="str">
        <f>IFERROR(VLOOKUP($C1702*1,Lookups!$H:$N,3,FALSE),"")</f>
        <v>Sales</v>
      </c>
      <c r="AB1702" s="3" t="str">
        <f>IFERROR(VLOOKUP($C1702*1,Lookups!$H:$N,4,FALSE),"")</f>
        <v>Dinner</v>
      </c>
      <c r="AC1702" s="3" t="str">
        <f>IFERROR(VLOOKUP($C1702*1,Lookups!$H:$N,5,FALSE),"")</f>
        <v>Dining room</v>
      </c>
      <c r="AD1702" s="3" t="str">
        <f>IFERROR(VLOOKUP($C1702*1,Lookups!$H:$N,6,FALSE),"")</f>
        <v>Bev</v>
      </c>
      <c r="AE1702" s="3" t="str">
        <f>IFERROR(VLOOKUP($C1702*1,Lookups!$H:$N,7,FALSE),"")</f>
        <v>Wine</v>
      </c>
      <c r="AF1702" s="3" t="str">
        <f>VLOOKUP(B1702*1,Stores!$A:$C,3,FALSE)</f>
        <v>DFG</v>
      </c>
    </row>
    <row r="1703" spans="1:32">
      <c r="A1703" s="3" t="s">
        <v>917</v>
      </c>
      <c r="B1703" s="3" t="s">
        <v>952</v>
      </c>
      <c r="C1703" s="3">
        <v>999265</v>
      </c>
      <c r="D1703" s="3" t="s">
        <v>918</v>
      </c>
      <c r="E1703" s="3" t="s">
        <v>689</v>
      </c>
      <c r="F1703" s="3">
        <v>2016</v>
      </c>
      <c r="G1703" s="164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5712.2645999999995</v>
      </c>
      <c r="O1703" s="3">
        <v>8215.3154999999988</v>
      </c>
      <c r="P1703" s="3">
        <v>10697.017099999999</v>
      </c>
      <c r="Q1703" s="3">
        <v>8464.992479999999</v>
      </c>
      <c r="R1703" s="3">
        <v>9942.1744799999979</v>
      </c>
      <c r="S1703" s="3">
        <v>6840.2081999999982</v>
      </c>
      <c r="T1703" s="3">
        <v>7670.5325199999997</v>
      </c>
      <c r="U1703" s="3">
        <v>57542.504879999993</v>
      </c>
      <c r="V1703" s="163">
        <f ca="1">SUM(INDIRECT(Inputs!$C$11&amp;ROW()&amp;":"&amp;Inputs!$C$12&amp;ROW()))</f>
        <v>8464.992479999999</v>
      </c>
      <c r="W1703" s="163">
        <f ca="1">SUM(INDIRECT(Inputs!$C$13&amp;ROW()&amp;":"&amp;Inputs!$C$14&amp;ROW()))</f>
        <v>33089.589679999997</v>
      </c>
      <c r="X1703" s="3" t="str">
        <f>IF(COUNTIFS(Lookups!$A:$A,C1703)=1,"Gross Sales","")</f>
        <v/>
      </c>
      <c r="Y1703" s="3" t="str">
        <f>IF(COUNTIFS(Lookups!$D:$D,C1703)=1,"Bar Sales","")</f>
        <v/>
      </c>
      <c r="Z1703" s="3" t="str">
        <f>IFERROR(VLOOKUP(C1703*1,Lookups!$D:$F,3,FALSE),"")</f>
        <v/>
      </c>
      <c r="AA1703" s="3" t="str">
        <f>IFERROR(VLOOKUP($C1703*1,Lookups!$H:$N,3,FALSE),"")</f>
        <v>Sales</v>
      </c>
      <c r="AB1703" s="3" t="str">
        <f>IFERROR(VLOOKUP($C1703*1,Lookups!$H:$N,4,FALSE),"")</f>
        <v>Dinner</v>
      </c>
      <c r="AC1703" s="3" t="str">
        <f>IFERROR(VLOOKUP($C1703*1,Lookups!$H:$N,5,FALSE),"")</f>
        <v>Dining room</v>
      </c>
      <c r="AD1703" s="3" t="str">
        <f>IFERROR(VLOOKUP($C1703*1,Lookups!$H:$N,6,FALSE),"")</f>
        <v>Bev</v>
      </c>
      <c r="AE1703" s="3" t="str">
        <f>IFERROR(VLOOKUP($C1703*1,Lookups!$H:$N,7,FALSE),"")</f>
        <v>Wine</v>
      </c>
      <c r="AF1703" s="3" t="str">
        <f>VLOOKUP(B1703*1,Stores!$A:$C,3,FALSE)</f>
        <v>DFG</v>
      </c>
    </row>
    <row r="1704" spans="1:32">
      <c r="A1704" s="3" t="s">
        <v>917</v>
      </c>
      <c r="B1704" s="3" t="s">
        <v>953</v>
      </c>
      <c r="C1704" s="3">
        <v>999265</v>
      </c>
      <c r="D1704" s="3" t="s">
        <v>918</v>
      </c>
      <c r="E1704" s="3" t="s">
        <v>689</v>
      </c>
      <c r="F1704" s="3">
        <v>2016</v>
      </c>
      <c r="G1704" s="164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2879.5378500000002</v>
      </c>
      <c r="S1704" s="3">
        <v>12951.313199999999</v>
      </c>
      <c r="T1704" s="3">
        <v>11586.763859999999</v>
      </c>
      <c r="U1704" s="3">
        <v>27417.614909999997</v>
      </c>
      <c r="V1704" s="163">
        <f ca="1">SUM(INDIRECT(Inputs!$C$11&amp;ROW()&amp;":"&amp;Inputs!$C$12&amp;ROW()))</f>
        <v>0</v>
      </c>
      <c r="W1704" s="163">
        <f ca="1">SUM(INDIRECT(Inputs!$C$13&amp;ROW()&amp;":"&amp;Inputs!$C$14&amp;ROW()))</f>
        <v>0</v>
      </c>
      <c r="X1704" s="3" t="str">
        <f>IF(COUNTIFS(Lookups!$A:$A,C1704)=1,"Gross Sales","")</f>
        <v/>
      </c>
      <c r="Y1704" s="3" t="str">
        <f>IF(COUNTIFS(Lookups!$D:$D,C1704)=1,"Bar Sales","")</f>
        <v/>
      </c>
      <c r="Z1704" s="3" t="str">
        <f>IFERROR(VLOOKUP(C1704*1,Lookups!$D:$F,3,FALSE),"")</f>
        <v/>
      </c>
      <c r="AA1704" s="3" t="str">
        <f>IFERROR(VLOOKUP($C1704*1,Lookups!$H:$N,3,FALSE),"")</f>
        <v>Sales</v>
      </c>
      <c r="AB1704" s="3" t="str">
        <f>IFERROR(VLOOKUP($C1704*1,Lookups!$H:$N,4,FALSE),"")</f>
        <v>Dinner</v>
      </c>
      <c r="AC1704" s="3" t="str">
        <f>IFERROR(VLOOKUP($C1704*1,Lookups!$H:$N,5,FALSE),"")</f>
        <v>Dining room</v>
      </c>
      <c r="AD1704" s="3" t="str">
        <f>IFERROR(VLOOKUP($C1704*1,Lookups!$H:$N,6,FALSE),"")</f>
        <v>Bev</v>
      </c>
      <c r="AE1704" s="3" t="str">
        <f>IFERROR(VLOOKUP($C1704*1,Lookups!$H:$N,7,FALSE),"")</f>
        <v>Wine</v>
      </c>
      <c r="AF1704" s="3" t="str">
        <f>VLOOKUP(B1704*1,Stores!$A:$C,3,FALSE)</f>
        <v>DFG</v>
      </c>
    </row>
    <row r="1705" spans="1:32">
      <c r="A1705" s="3" t="s">
        <v>917</v>
      </c>
      <c r="B1705" s="3" t="s">
        <v>954</v>
      </c>
      <c r="C1705" s="3">
        <v>999265</v>
      </c>
      <c r="D1705" s="3" t="s">
        <v>918</v>
      </c>
      <c r="E1705" s="3" t="s">
        <v>689</v>
      </c>
      <c r="F1705" s="3">
        <v>2016</v>
      </c>
      <c r="G1705" s="164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8626.2802499999998</v>
      </c>
      <c r="T1705" s="3">
        <v>19779.23864</v>
      </c>
      <c r="U1705" s="3">
        <v>28405.518889999999</v>
      </c>
      <c r="V1705" s="163">
        <f ca="1">SUM(INDIRECT(Inputs!$C$11&amp;ROW()&amp;":"&amp;Inputs!$C$12&amp;ROW()))</f>
        <v>0</v>
      </c>
      <c r="W1705" s="163">
        <f ca="1">SUM(INDIRECT(Inputs!$C$13&amp;ROW()&amp;":"&amp;Inputs!$C$14&amp;ROW()))</f>
        <v>0</v>
      </c>
      <c r="X1705" s="3" t="str">
        <f>IF(COUNTIFS(Lookups!$A:$A,C1705)=1,"Gross Sales","")</f>
        <v/>
      </c>
      <c r="Y1705" s="3" t="str">
        <f>IF(COUNTIFS(Lookups!$D:$D,C1705)=1,"Bar Sales","")</f>
        <v/>
      </c>
      <c r="Z1705" s="3" t="str">
        <f>IFERROR(VLOOKUP(C1705*1,Lookups!$D:$F,3,FALSE),"")</f>
        <v/>
      </c>
      <c r="AA1705" s="3" t="str">
        <f>IFERROR(VLOOKUP($C1705*1,Lookups!$H:$N,3,FALSE),"")</f>
        <v>Sales</v>
      </c>
      <c r="AB1705" s="3" t="str">
        <f>IFERROR(VLOOKUP($C1705*1,Lookups!$H:$N,4,FALSE),"")</f>
        <v>Dinner</v>
      </c>
      <c r="AC1705" s="3" t="str">
        <f>IFERROR(VLOOKUP($C1705*1,Lookups!$H:$N,5,FALSE),"")</f>
        <v>Dining room</v>
      </c>
      <c r="AD1705" s="3" t="str">
        <f>IFERROR(VLOOKUP($C1705*1,Lookups!$H:$N,6,FALSE),"")</f>
        <v>Bev</v>
      </c>
      <c r="AE1705" s="3" t="str">
        <f>IFERROR(VLOOKUP($C1705*1,Lookups!$H:$N,7,FALSE),"")</f>
        <v>Wine</v>
      </c>
      <c r="AF1705" s="3" t="str">
        <f>VLOOKUP(B1705*1,Stores!$A:$C,3,FALSE)</f>
        <v>DFG</v>
      </c>
    </row>
    <row r="1706" spans="1:32">
      <c r="A1706" s="3" t="s">
        <v>917</v>
      </c>
      <c r="B1706" s="3" t="s">
        <v>919</v>
      </c>
      <c r="C1706" s="3">
        <v>999266</v>
      </c>
      <c r="D1706" s="3" t="s">
        <v>918</v>
      </c>
      <c r="E1706" s="3" t="s">
        <v>693</v>
      </c>
      <c r="F1706" s="3">
        <v>2016</v>
      </c>
      <c r="G1706" s="164">
        <v>0</v>
      </c>
      <c r="H1706" s="3">
        <v>63.956479999999992</v>
      </c>
      <c r="I1706" s="3">
        <v>160.07782</v>
      </c>
      <c r="J1706" s="3">
        <v>0</v>
      </c>
      <c r="K1706" s="3">
        <v>19.11</v>
      </c>
      <c r="L1706" s="3">
        <v>960.26755999999989</v>
      </c>
      <c r="M1706" s="3">
        <v>627.06721000000005</v>
      </c>
      <c r="N1706" s="3">
        <v>-15.8697</v>
      </c>
      <c r="O1706" s="3">
        <v>115.15671999999999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1929.7660899999998</v>
      </c>
      <c r="V1706" s="163">
        <f ca="1">SUM(INDIRECT(Inputs!$C$11&amp;ROW()&amp;":"&amp;Inputs!$C$12&amp;ROW()))</f>
        <v>0</v>
      </c>
      <c r="W1706" s="163">
        <f ca="1">SUM(INDIRECT(Inputs!$C$13&amp;ROW()&amp;":"&amp;Inputs!$C$14&amp;ROW()))</f>
        <v>1929.7660899999998</v>
      </c>
      <c r="X1706" s="3" t="str">
        <f>IF(COUNTIFS(Lookups!$A:$A,C1706)=1,"Gross Sales","")</f>
        <v/>
      </c>
      <c r="Y1706" s="3" t="str">
        <f>IF(COUNTIFS(Lookups!$D:$D,C1706)=1,"Bar Sales","")</f>
        <v/>
      </c>
      <c r="Z1706" s="3" t="str">
        <f>IFERROR(VLOOKUP(C1706*1,Lookups!$D:$F,3,FALSE),"")</f>
        <v/>
      </c>
      <c r="AA1706" s="3" t="str">
        <f>IFERROR(VLOOKUP($C1706*1,Lookups!$H:$N,3,FALSE),"")</f>
        <v>Sales</v>
      </c>
      <c r="AB1706" s="3" t="str">
        <f>IFERROR(VLOOKUP($C1706*1,Lookups!$H:$N,4,FALSE),"")</f>
        <v>Lunch</v>
      </c>
      <c r="AC1706" s="3" t="str">
        <f>IFERROR(VLOOKUP($C1706*1,Lookups!$H:$N,5,FALSE),"")</f>
        <v>Private</v>
      </c>
      <c r="AD1706" s="3" t="str">
        <f>IFERROR(VLOOKUP($C1706*1,Lookups!$H:$N,6,FALSE),"")</f>
        <v>Bev</v>
      </c>
      <c r="AE1706" s="3" t="str">
        <f>IFERROR(VLOOKUP($C1706*1,Lookups!$H:$N,7,FALSE),"")</f>
        <v>Wine</v>
      </c>
      <c r="AF1706" s="3" t="str">
        <f>VLOOKUP(B1706*1,Stores!$A:$C,3,FALSE)</f>
        <v>DFDE</v>
      </c>
    </row>
    <row r="1707" spans="1:32">
      <c r="A1707" s="3" t="s">
        <v>917</v>
      </c>
      <c r="B1707" s="3" t="s">
        <v>920</v>
      </c>
      <c r="C1707" s="3">
        <v>999266</v>
      </c>
      <c r="D1707" s="3" t="s">
        <v>918</v>
      </c>
      <c r="E1707" s="3" t="s">
        <v>693</v>
      </c>
      <c r="F1707" s="3">
        <v>2016</v>
      </c>
      <c r="G1707" s="164">
        <v>0</v>
      </c>
      <c r="H1707" s="3">
        <v>26.263999999999999</v>
      </c>
      <c r="I1707" s="3">
        <v>0</v>
      </c>
      <c r="J1707" s="3">
        <v>34.483679999999993</v>
      </c>
      <c r="K1707" s="3">
        <v>639.40884000000005</v>
      </c>
      <c r="L1707" s="3">
        <v>38.4741</v>
      </c>
      <c r="M1707" s="3">
        <v>0</v>
      </c>
      <c r="N1707" s="3">
        <v>12.278279999999999</v>
      </c>
      <c r="O1707" s="3">
        <v>0</v>
      </c>
      <c r="P1707" s="3">
        <v>0</v>
      </c>
      <c r="Q1707" s="3">
        <v>0</v>
      </c>
      <c r="R1707" s="3">
        <v>86.029439999999994</v>
      </c>
      <c r="S1707" s="3">
        <v>55.644119999999987</v>
      </c>
      <c r="T1707" s="3">
        <v>1444.0503000000001</v>
      </c>
      <c r="U1707" s="3">
        <v>2336.6327600000004</v>
      </c>
      <c r="V1707" s="163">
        <f ca="1">SUM(INDIRECT(Inputs!$C$11&amp;ROW()&amp;":"&amp;Inputs!$C$12&amp;ROW()))</f>
        <v>0</v>
      </c>
      <c r="W1707" s="163">
        <f ca="1">SUM(INDIRECT(Inputs!$C$13&amp;ROW()&amp;":"&amp;Inputs!$C$14&amp;ROW()))</f>
        <v>750.90890000000002</v>
      </c>
      <c r="X1707" s="3" t="str">
        <f>IF(COUNTIFS(Lookups!$A:$A,C1707)=1,"Gross Sales","")</f>
        <v/>
      </c>
      <c r="Y1707" s="3" t="str">
        <f>IF(COUNTIFS(Lookups!$D:$D,C1707)=1,"Bar Sales","")</f>
        <v/>
      </c>
      <c r="Z1707" s="3" t="str">
        <f>IFERROR(VLOOKUP(C1707*1,Lookups!$D:$F,3,FALSE),"")</f>
        <v/>
      </c>
      <c r="AA1707" s="3" t="str">
        <f>IFERROR(VLOOKUP($C1707*1,Lookups!$H:$N,3,FALSE),"")</f>
        <v>Sales</v>
      </c>
      <c r="AB1707" s="3" t="str">
        <f>IFERROR(VLOOKUP($C1707*1,Lookups!$H:$N,4,FALSE),"")</f>
        <v>Lunch</v>
      </c>
      <c r="AC1707" s="3" t="str">
        <f>IFERROR(VLOOKUP($C1707*1,Lookups!$H:$N,5,FALSE),"")</f>
        <v>Private</v>
      </c>
      <c r="AD1707" s="3" t="str">
        <f>IFERROR(VLOOKUP($C1707*1,Lookups!$H:$N,6,FALSE),"")</f>
        <v>Bev</v>
      </c>
      <c r="AE1707" s="3" t="str">
        <f>IFERROR(VLOOKUP($C1707*1,Lookups!$H:$N,7,FALSE),"")</f>
        <v>Wine</v>
      </c>
      <c r="AF1707" s="3" t="str">
        <f>VLOOKUP(B1707*1,Stores!$A:$C,3,FALSE)</f>
        <v>DFDE</v>
      </c>
    </row>
    <row r="1708" spans="1:32">
      <c r="A1708" s="3" t="s">
        <v>917</v>
      </c>
      <c r="B1708" s="3" t="s">
        <v>921</v>
      </c>
      <c r="C1708" s="3">
        <v>999266</v>
      </c>
      <c r="D1708" s="3" t="s">
        <v>918</v>
      </c>
      <c r="E1708" s="3" t="s">
        <v>693</v>
      </c>
      <c r="F1708" s="3">
        <v>2016</v>
      </c>
      <c r="G1708" s="164">
        <v>0</v>
      </c>
      <c r="H1708" s="3">
        <v>779.41499999999996</v>
      </c>
      <c r="I1708" s="3">
        <v>692.05500000000006</v>
      </c>
      <c r="J1708" s="3">
        <v>230.81100000000001</v>
      </c>
      <c r="K1708" s="3">
        <v>428.62399999999997</v>
      </c>
      <c r="L1708" s="3">
        <v>27.306999999999999</v>
      </c>
      <c r="M1708" s="3">
        <v>674.66000000000008</v>
      </c>
      <c r="N1708" s="3">
        <v>2798.1398199999999</v>
      </c>
      <c r="O1708" s="3">
        <v>204.51199999999997</v>
      </c>
      <c r="P1708" s="3">
        <v>53.801999999999992</v>
      </c>
      <c r="Q1708" s="3">
        <v>514.55600000000004</v>
      </c>
      <c r="R1708" s="3">
        <v>1290.7089999999998</v>
      </c>
      <c r="S1708" s="3">
        <v>180.30600000000001</v>
      </c>
      <c r="T1708" s="3">
        <v>9808.4840000000004</v>
      </c>
      <c r="U1708" s="3">
        <v>17683.380819999998</v>
      </c>
      <c r="V1708" s="163">
        <f ca="1">SUM(INDIRECT(Inputs!$C$11&amp;ROW()&amp;":"&amp;Inputs!$C$12&amp;ROW()))</f>
        <v>514.55600000000004</v>
      </c>
      <c r="W1708" s="163">
        <f ca="1">SUM(INDIRECT(Inputs!$C$13&amp;ROW()&amp;":"&amp;Inputs!$C$14&amp;ROW()))</f>
        <v>6403.8818199999987</v>
      </c>
      <c r="X1708" s="3" t="str">
        <f>IF(COUNTIFS(Lookups!$A:$A,C1708)=1,"Gross Sales","")</f>
        <v/>
      </c>
      <c r="Y1708" s="3" t="str">
        <f>IF(COUNTIFS(Lookups!$D:$D,C1708)=1,"Bar Sales","")</f>
        <v/>
      </c>
      <c r="Z1708" s="3" t="str">
        <f>IFERROR(VLOOKUP(C1708*1,Lookups!$D:$F,3,FALSE),"")</f>
        <v/>
      </c>
      <c r="AA1708" s="3" t="str">
        <f>IFERROR(VLOOKUP($C1708*1,Lookups!$H:$N,3,FALSE),"")</f>
        <v>Sales</v>
      </c>
      <c r="AB1708" s="3" t="str">
        <f>IFERROR(VLOOKUP($C1708*1,Lookups!$H:$N,4,FALSE),"")</f>
        <v>Lunch</v>
      </c>
      <c r="AC1708" s="3" t="str">
        <f>IFERROR(VLOOKUP($C1708*1,Lookups!$H:$N,5,FALSE),"")</f>
        <v>Private</v>
      </c>
      <c r="AD1708" s="3" t="str">
        <f>IFERROR(VLOOKUP($C1708*1,Lookups!$H:$N,6,FALSE),"")</f>
        <v>Bev</v>
      </c>
      <c r="AE1708" s="3" t="str">
        <f>IFERROR(VLOOKUP($C1708*1,Lookups!$H:$N,7,FALSE),"")</f>
        <v>Wine</v>
      </c>
      <c r="AF1708" s="3" t="str">
        <f>VLOOKUP(B1708*1,Stores!$A:$C,3,FALSE)</f>
        <v>DFDE</v>
      </c>
    </row>
    <row r="1709" spans="1:32">
      <c r="A1709" s="3" t="s">
        <v>917</v>
      </c>
      <c r="B1709" s="3" t="s">
        <v>922</v>
      </c>
      <c r="C1709" s="3">
        <v>999266</v>
      </c>
      <c r="D1709" s="3" t="s">
        <v>918</v>
      </c>
      <c r="E1709" s="3" t="s">
        <v>693</v>
      </c>
      <c r="F1709" s="3">
        <v>2016</v>
      </c>
      <c r="G1709" s="164">
        <v>0</v>
      </c>
      <c r="H1709" s="3">
        <v>0</v>
      </c>
      <c r="I1709" s="3">
        <v>538.83199999999999</v>
      </c>
      <c r="J1709" s="3">
        <v>8.847999999999999</v>
      </c>
      <c r="K1709" s="3">
        <v>325.70999999999998</v>
      </c>
      <c r="L1709" s="3">
        <v>154.791</v>
      </c>
      <c r="M1709" s="3">
        <v>407.67999999999995</v>
      </c>
      <c r="N1709" s="3">
        <v>335.78999999999996</v>
      </c>
      <c r="O1709" s="3">
        <v>0</v>
      </c>
      <c r="P1709" s="3">
        <v>0</v>
      </c>
      <c r="Q1709" s="3">
        <v>878.22</v>
      </c>
      <c r="R1709" s="3">
        <v>188.01999999999998</v>
      </c>
      <c r="S1709" s="3">
        <v>742.86799999999994</v>
      </c>
      <c r="T1709" s="3">
        <v>6995.3184000000001</v>
      </c>
      <c r="U1709" s="3">
        <v>10576.0774</v>
      </c>
      <c r="V1709" s="163">
        <f ca="1">SUM(INDIRECT(Inputs!$C$11&amp;ROW()&amp;":"&amp;Inputs!$C$12&amp;ROW()))</f>
        <v>878.22</v>
      </c>
      <c r="W1709" s="163">
        <f ca="1">SUM(INDIRECT(Inputs!$C$13&amp;ROW()&amp;":"&amp;Inputs!$C$14&amp;ROW()))</f>
        <v>2649.8710000000001</v>
      </c>
      <c r="X1709" s="3" t="str">
        <f>IF(COUNTIFS(Lookups!$A:$A,C1709)=1,"Gross Sales","")</f>
        <v/>
      </c>
      <c r="Y1709" s="3" t="str">
        <f>IF(COUNTIFS(Lookups!$D:$D,C1709)=1,"Bar Sales","")</f>
        <v/>
      </c>
      <c r="Z1709" s="3" t="str">
        <f>IFERROR(VLOOKUP(C1709*1,Lookups!$D:$F,3,FALSE),"")</f>
        <v/>
      </c>
      <c r="AA1709" s="3" t="str">
        <f>IFERROR(VLOOKUP($C1709*1,Lookups!$H:$N,3,FALSE),"")</f>
        <v>Sales</v>
      </c>
      <c r="AB1709" s="3" t="str">
        <f>IFERROR(VLOOKUP($C1709*1,Lookups!$H:$N,4,FALSE),"")</f>
        <v>Lunch</v>
      </c>
      <c r="AC1709" s="3" t="str">
        <f>IFERROR(VLOOKUP($C1709*1,Lookups!$H:$N,5,FALSE),"")</f>
        <v>Private</v>
      </c>
      <c r="AD1709" s="3" t="str">
        <f>IFERROR(VLOOKUP($C1709*1,Lookups!$H:$N,6,FALSE),"")</f>
        <v>Bev</v>
      </c>
      <c r="AE1709" s="3" t="str">
        <f>IFERROR(VLOOKUP($C1709*1,Lookups!$H:$N,7,FALSE),"")</f>
        <v>Wine</v>
      </c>
      <c r="AF1709" s="3" t="str">
        <f>VLOOKUP(B1709*1,Stores!$A:$C,3,FALSE)</f>
        <v>DFDE</v>
      </c>
    </row>
    <row r="1710" spans="1:32">
      <c r="A1710" s="3" t="s">
        <v>917</v>
      </c>
      <c r="B1710" s="3" t="s">
        <v>923</v>
      </c>
      <c r="C1710" s="3">
        <v>999266</v>
      </c>
      <c r="D1710" s="3" t="s">
        <v>918</v>
      </c>
      <c r="E1710" s="3" t="s">
        <v>693</v>
      </c>
      <c r="F1710" s="3">
        <v>2016</v>
      </c>
      <c r="G1710" s="164">
        <v>0</v>
      </c>
      <c r="H1710" s="3">
        <v>290.04828999999995</v>
      </c>
      <c r="I1710" s="3">
        <v>436.83359999999993</v>
      </c>
      <c r="J1710" s="3">
        <v>358.80263999999994</v>
      </c>
      <c r="K1710" s="3">
        <v>1137.9983999999999</v>
      </c>
      <c r="L1710" s="3">
        <v>718.31759999999997</v>
      </c>
      <c r="M1710" s="3">
        <v>519.07225999999991</v>
      </c>
      <c r="N1710" s="3">
        <v>486.92174999999997</v>
      </c>
      <c r="O1710" s="3">
        <v>507.19101999999992</v>
      </c>
      <c r="P1710" s="3">
        <v>796.74713999999983</v>
      </c>
      <c r="Q1710" s="3">
        <v>238.81346999999997</v>
      </c>
      <c r="R1710" s="3">
        <v>1551.6032</v>
      </c>
      <c r="S1710" s="3">
        <v>695.14395999999988</v>
      </c>
      <c r="T1710" s="3">
        <v>4958.6709199999996</v>
      </c>
      <c r="U1710" s="3">
        <v>12696.164249999998</v>
      </c>
      <c r="V1710" s="163">
        <f ca="1">SUM(INDIRECT(Inputs!$C$11&amp;ROW()&amp;":"&amp;Inputs!$C$12&amp;ROW()))</f>
        <v>238.81346999999997</v>
      </c>
      <c r="W1710" s="163">
        <f ca="1">SUM(INDIRECT(Inputs!$C$13&amp;ROW()&amp;":"&amp;Inputs!$C$14&amp;ROW()))</f>
        <v>5490.7461699999994</v>
      </c>
      <c r="X1710" s="3" t="str">
        <f>IF(COUNTIFS(Lookups!$A:$A,C1710)=1,"Gross Sales","")</f>
        <v/>
      </c>
      <c r="Y1710" s="3" t="str">
        <f>IF(COUNTIFS(Lookups!$D:$D,C1710)=1,"Bar Sales","")</f>
        <v/>
      </c>
      <c r="Z1710" s="3" t="str">
        <f>IFERROR(VLOOKUP(C1710*1,Lookups!$D:$F,3,FALSE),"")</f>
        <v/>
      </c>
      <c r="AA1710" s="3" t="str">
        <f>IFERROR(VLOOKUP($C1710*1,Lookups!$H:$N,3,FALSE),"")</f>
        <v>Sales</v>
      </c>
      <c r="AB1710" s="3" t="str">
        <f>IFERROR(VLOOKUP($C1710*1,Lookups!$H:$N,4,FALSE),"")</f>
        <v>Lunch</v>
      </c>
      <c r="AC1710" s="3" t="str">
        <f>IFERROR(VLOOKUP($C1710*1,Lookups!$H:$N,5,FALSE),"")</f>
        <v>Private</v>
      </c>
      <c r="AD1710" s="3" t="str">
        <f>IFERROR(VLOOKUP($C1710*1,Lookups!$H:$N,6,FALSE),"")</f>
        <v>Bev</v>
      </c>
      <c r="AE1710" s="3" t="str">
        <f>IFERROR(VLOOKUP($C1710*1,Lookups!$H:$N,7,FALSE),"")</f>
        <v>Wine</v>
      </c>
      <c r="AF1710" s="3" t="str">
        <f>VLOOKUP(B1710*1,Stores!$A:$C,3,FALSE)</f>
        <v>DFDE</v>
      </c>
    </row>
    <row r="1711" spans="1:32">
      <c r="A1711" s="3" t="s">
        <v>917</v>
      </c>
      <c r="B1711" s="3" t="s">
        <v>924</v>
      </c>
      <c r="C1711" s="3">
        <v>999266</v>
      </c>
      <c r="D1711" s="3" t="s">
        <v>918</v>
      </c>
      <c r="E1711" s="3" t="s">
        <v>693</v>
      </c>
      <c r="F1711" s="3">
        <v>2016</v>
      </c>
      <c r="G1711" s="164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181.50579999999997</v>
      </c>
      <c r="S1711" s="3">
        <v>6999.9553399999995</v>
      </c>
      <c r="T1711" s="3">
        <v>3529.1424000000002</v>
      </c>
      <c r="U1711" s="3">
        <v>10710.60354</v>
      </c>
      <c r="V1711" s="163">
        <f ca="1">SUM(INDIRECT(Inputs!$C$11&amp;ROW()&amp;":"&amp;Inputs!$C$12&amp;ROW()))</f>
        <v>0</v>
      </c>
      <c r="W1711" s="163">
        <f ca="1">SUM(INDIRECT(Inputs!$C$13&amp;ROW()&amp;":"&amp;Inputs!$C$14&amp;ROW()))</f>
        <v>0</v>
      </c>
      <c r="X1711" s="3" t="str">
        <f>IF(COUNTIFS(Lookups!$A:$A,C1711)=1,"Gross Sales","")</f>
        <v/>
      </c>
      <c r="Y1711" s="3" t="str">
        <f>IF(COUNTIFS(Lookups!$D:$D,C1711)=1,"Bar Sales","")</f>
        <v/>
      </c>
      <c r="Z1711" s="3" t="str">
        <f>IFERROR(VLOOKUP(C1711*1,Lookups!$D:$F,3,FALSE),"")</f>
        <v/>
      </c>
      <c r="AA1711" s="3" t="str">
        <f>IFERROR(VLOOKUP($C1711*1,Lookups!$H:$N,3,FALSE),"")</f>
        <v>Sales</v>
      </c>
      <c r="AB1711" s="3" t="str">
        <f>IFERROR(VLOOKUP($C1711*1,Lookups!$H:$N,4,FALSE),"")</f>
        <v>Lunch</v>
      </c>
      <c r="AC1711" s="3" t="str">
        <f>IFERROR(VLOOKUP($C1711*1,Lookups!$H:$N,5,FALSE),"")</f>
        <v>Private</v>
      </c>
      <c r="AD1711" s="3" t="str">
        <f>IFERROR(VLOOKUP($C1711*1,Lookups!$H:$N,6,FALSE),"")</f>
        <v>Bev</v>
      </c>
      <c r="AE1711" s="3" t="str">
        <f>IFERROR(VLOOKUP($C1711*1,Lookups!$H:$N,7,FALSE),"")</f>
        <v>Wine</v>
      </c>
      <c r="AF1711" s="3" t="str">
        <f>VLOOKUP(B1711*1,Stores!$A:$C,3,FALSE)</f>
        <v>DFDE</v>
      </c>
    </row>
    <row r="1712" spans="1:32">
      <c r="A1712" s="3" t="s">
        <v>917</v>
      </c>
      <c r="B1712" s="3" t="s">
        <v>925</v>
      </c>
      <c r="C1712" s="3">
        <v>999266</v>
      </c>
      <c r="D1712" s="3" t="s">
        <v>918</v>
      </c>
      <c r="E1712" s="3" t="s">
        <v>693</v>
      </c>
      <c r="F1712" s="3">
        <v>2016</v>
      </c>
      <c r="G1712" s="164">
        <v>0</v>
      </c>
      <c r="H1712" s="3">
        <v>149.72999999999999</v>
      </c>
      <c r="I1712" s="3">
        <v>0</v>
      </c>
      <c r="J1712" s="3">
        <v>58.071999999999996</v>
      </c>
      <c r="K1712" s="3">
        <v>26.543999999999997</v>
      </c>
      <c r="L1712" s="3">
        <v>313.69799999999998</v>
      </c>
      <c r="M1712" s="3">
        <v>0</v>
      </c>
      <c r="N1712" s="3">
        <v>0</v>
      </c>
      <c r="O1712" s="3">
        <v>0</v>
      </c>
      <c r="P1712" s="3">
        <v>0</v>
      </c>
      <c r="Q1712" s="3">
        <v>333.20000000000005</v>
      </c>
      <c r="R1712" s="3">
        <v>900.59199999999998</v>
      </c>
      <c r="S1712" s="3">
        <v>383.18699999999995</v>
      </c>
      <c r="T1712" s="3">
        <v>231.952</v>
      </c>
      <c r="U1712" s="3">
        <v>2396.9750000000004</v>
      </c>
      <c r="V1712" s="163">
        <f ca="1">SUM(INDIRECT(Inputs!$C$11&amp;ROW()&amp;":"&amp;Inputs!$C$12&amp;ROW()))</f>
        <v>333.20000000000005</v>
      </c>
      <c r="W1712" s="163">
        <f ca="1">SUM(INDIRECT(Inputs!$C$13&amp;ROW()&amp;":"&amp;Inputs!$C$14&amp;ROW()))</f>
        <v>881.24400000000003</v>
      </c>
      <c r="X1712" s="3" t="str">
        <f>IF(COUNTIFS(Lookups!$A:$A,C1712)=1,"Gross Sales","")</f>
        <v/>
      </c>
      <c r="Y1712" s="3" t="str">
        <f>IF(COUNTIFS(Lookups!$D:$D,C1712)=1,"Bar Sales","")</f>
        <v/>
      </c>
      <c r="Z1712" s="3" t="str">
        <f>IFERROR(VLOOKUP(C1712*1,Lookups!$D:$F,3,FALSE),"")</f>
        <v/>
      </c>
      <c r="AA1712" s="3" t="str">
        <f>IFERROR(VLOOKUP($C1712*1,Lookups!$H:$N,3,FALSE),"")</f>
        <v>Sales</v>
      </c>
      <c r="AB1712" s="3" t="str">
        <f>IFERROR(VLOOKUP($C1712*1,Lookups!$H:$N,4,FALSE),"")</f>
        <v>Lunch</v>
      </c>
      <c r="AC1712" s="3" t="str">
        <f>IFERROR(VLOOKUP($C1712*1,Lookups!$H:$N,5,FALSE),"")</f>
        <v>Private</v>
      </c>
      <c r="AD1712" s="3" t="str">
        <f>IFERROR(VLOOKUP($C1712*1,Lookups!$H:$N,6,FALSE),"")</f>
        <v>Bev</v>
      </c>
      <c r="AE1712" s="3" t="str">
        <f>IFERROR(VLOOKUP($C1712*1,Lookups!$H:$N,7,FALSE),"")</f>
        <v>Wine</v>
      </c>
      <c r="AF1712" s="3" t="str">
        <f>VLOOKUP(B1712*1,Stores!$A:$C,3,FALSE)</f>
        <v>DFDE</v>
      </c>
    </row>
    <row r="1713" spans="1:32">
      <c r="A1713" s="3" t="s">
        <v>917</v>
      </c>
      <c r="B1713" s="3" t="s">
        <v>926</v>
      </c>
      <c r="C1713" s="3">
        <v>999266</v>
      </c>
      <c r="D1713" s="3" t="s">
        <v>918</v>
      </c>
      <c r="E1713" s="3" t="s">
        <v>693</v>
      </c>
      <c r="F1713" s="3">
        <v>2016</v>
      </c>
      <c r="G1713" s="164">
        <v>0</v>
      </c>
      <c r="H1713" s="3">
        <v>3343.6619999999998</v>
      </c>
      <c r="I1713" s="3">
        <v>4342.933</v>
      </c>
      <c r="J1713" s="3">
        <v>1946.2799999999997</v>
      </c>
      <c r="K1713" s="3">
        <v>3912.86</v>
      </c>
      <c r="L1713" s="3">
        <v>2468.5499999999997</v>
      </c>
      <c r="M1713" s="3">
        <v>5181.12</v>
      </c>
      <c r="N1713" s="3">
        <v>3503.8079999999995</v>
      </c>
      <c r="O1713" s="3">
        <v>1746.36</v>
      </c>
      <c r="P1713" s="3">
        <v>453.17999999999995</v>
      </c>
      <c r="Q1713" s="3">
        <v>51.953089999999996</v>
      </c>
      <c r="R1713" s="3">
        <v>4968.7469999999994</v>
      </c>
      <c r="S1713" s="3">
        <v>10617.277999999998</v>
      </c>
      <c r="T1713" s="3">
        <v>20131.356</v>
      </c>
      <c r="U1713" s="3">
        <v>62668.087090000001</v>
      </c>
      <c r="V1713" s="163">
        <f ca="1">SUM(INDIRECT(Inputs!$C$11&amp;ROW()&amp;":"&amp;Inputs!$C$12&amp;ROW()))</f>
        <v>51.953089999999996</v>
      </c>
      <c r="W1713" s="163">
        <f ca="1">SUM(INDIRECT(Inputs!$C$13&amp;ROW()&amp;":"&amp;Inputs!$C$14&amp;ROW()))</f>
        <v>26950.70609</v>
      </c>
      <c r="X1713" s="3" t="str">
        <f>IF(COUNTIFS(Lookups!$A:$A,C1713)=1,"Gross Sales","")</f>
        <v/>
      </c>
      <c r="Y1713" s="3" t="str">
        <f>IF(COUNTIFS(Lookups!$D:$D,C1713)=1,"Bar Sales","")</f>
        <v/>
      </c>
      <c r="Z1713" s="3" t="str">
        <f>IFERROR(VLOOKUP(C1713*1,Lookups!$D:$F,3,FALSE),"")</f>
        <v/>
      </c>
      <c r="AA1713" s="3" t="str">
        <f>IFERROR(VLOOKUP($C1713*1,Lookups!$H:$N,3,FALSE),"")</f>
        <v>Sales</v>
      </c>
      <c r="AB1713" s="3" t="str">
        <f>IFERROR(VLOOKUP($C1713*1,Lookups!$H:$N,4,FALSE),"")</f>
        <v>Lunch</v>
      </c>
      <c r="AC1713" s="3" t="str">
        <f>IFERROR(VLOOKUP($C1713*1,Lookups!$H:$N,5,FALSE),"")</f>
        <v>Private</v>
      </c>
      <c r="AD1713" s="3" t="str">
        <f>IFERROR(VLOOKUP($C1713*1,Lookups!$H:$N,6,FALSE),"")</f>
        <v>Bev</v>
      </c>
      <c r="AE1713" s="3" t="str">
        <f>IFERROR(VLOOKUP($C1713*1,Lookups!$H:$N,7,FALSE),"")</f>
        <v>Wine</v>
      </c>
      <c r="AF1713" s="3" t="str">
        <f>VLOOKUP(B1713*1,Stores!$A:$C,3,FALSE)</f>
        <v>DFDE</v>
      </c>
    </row>
    <row r="1714" spans="1:32">
      <c r="A1714" s="3" t="s">
        <v>917</v>
      </c>
      <c r="B1714" s="3" t="s">
        <v>927</v>
      </c>
      <c r="C1714" s="3">
        <v>999266</v>
      </c>
      <c r="D1714" s="3" t="s">
        <v>918</v>
      </c>
      <c r="E1714" s="3" t="s">
        <v>693</v>
      </c>
      <c r="F1714" s="3">
        <v>2016</v>
      </c>
      <c r="G1714" s="164">
        <v>0</v>
      </c>
      <c r="H1714" s="3">
        <v>880.42499999999995</v>
      </c>
      <c r="I1714" s="3">
        <v>795.76700000000005</v>
      </c>
      <c r="J1714" s="3">
        <v>667.93999999999994</v>
      </c>
      <c r="K1714" s="3">
        <v>2140.6279999999997</v>
      </c>
      <c r="L1714" s="3">
        <v>3110.2259999999997</v>
      </c>
      <c r="M1714" s="3">
        <v>9198.1819999999989</v>
      </c>
      <c r="N1714" s="3">
        <v>1046.808</v>
      </c>
      <c r="O1714" s="3">
        <v>980.07</v>
      </c>
      <c r="P1714" s="3">
        <v>1272.201</v>
      </c>
      <c r="Q1714" s="3">
        <v>2616.1685199999997</v>
      </c>
      <c r="R1714" s="3">
        <v>1461.0049999999999</v>
      </c>
      <c r="S1714" s="3">
        <v>4079.8239999999992</v>
      </c>
      <c r="T1714" s="3">
        <v>10968.832</v>
      </c>
      <c r="U1714" s="3">
        <v>39218.076520000002</v>
      </c>
      <c r="V1714" s="163">
        <f ca="1">SUM(INDIRECT(Inputs!$C$11&amp;ROW()&amp;":"&amp;Inputs!$C$12&amp;ROW()))</f>
        <v>2616.1685199999997</v>
      </c>
      <c r="W1714" s="163">
        <f ca="1">SUM(INDIRECT(Inputs!$C$13&amp;ROW()&amp;":"&amp;Inputs!$C$14&amp;ROW()))</f>
        <v>22708.415519999999</v>
      </c>
      <c r="X1714" s="3" t="str">
        <f>IF(COUNTIFS(Lookups!$A:$A,C1714)=1,"Gross Sales","")</f>
        <v/>
      </c>
      <c r="Y1714" s="3" t="str">
        <f>IF(COUNTIFS(Lookups!$D:$D,C1714)=1,"Bar Sales","")</f>
        <v/>
      </c>
      <c r="Z1714" s="3" t="str">
        <f>IFERROR(VLOOKUP(C1714*1,Lookups!$D:$F,3,FALSE),"")</f>
        <v/>
      </c>
      <c r="AA1714" s="3" t="str">
        <f>IFERROR(VLOOKUP($C1714*1,Lookups!$H:$N,3,FALSE),"")</f>
        <v>Sales</v>
      </c>
      <c r="AB1714" s="3" t="str">
        <f>IFERROR(VLOOKUP($C1714*1,Lookups!$H:$N,4,FALSE),"")</f>
        <v>Lunch</v>
      </c>
      <c r="AC1714" s="3" t="str">
        <f>IFERROR(VLOOKUP($C1714*1,Lookups!$H:$N,5,FALSE),"")</f>
        <v>Private</v>
      </c>
      <c r="AD1714" s="3" t="str">
        <f>IFERROR(VLOOKUP($C1714*1,Lookups!$H:$N,6,FALSE),"")</f>
        <v>Bev</v>
      </c>
      <c r="AE1714" s="3" t="str">
        <f>IFERROR(VLOOKUP($C1714*1,Lookups!$H:$N,7,FALSE),"")</f>
        <v>Wine</v>
      </c>
      <c r="AF1714" s="3" t="str">
        <f>VLOOKUP(B1714*1,Stores!$A:$C,3,FALSE)</f>
        <v>DFDE</v>
      </c>
    </row>
    <row r="1715" spans="1:32">
      <c r="A1715" s="3" t="s">
        <v>917</v>
      </c>
      <c r="B1715" s="3" t="s">
        <v>928</v>
      </c>
      <c r="C1715" s="3">
        <v>999266</v>
      </c>
      <c r="D1715" s="3" t="s">
        <v>918</v>
      </c>
      <c r="E1715" s="3" t="s">
        <v>693</v>
      </c>
      <c r="F1715" s="3">
        <v>2016</v>
      </c>
      <c r="G1715" s="164">
        <v>0</v>
      </c>
      <c r="H1715" s="3">
        <v>351.4126</v>
      </c>
      <c r="I1715" s="3">
        <v>0</v>
      </c>
      <c r="J1715" s="3">
        <v>166.45397999999997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1460.2097999999999</v>
      </c>
      <c r="R1715" s="3">
        <v>0</v>
      </c>
      <c r="S1715" s="3">
        <v>0</v>
      </c>
      <c r="T1715" s="3">
        <v>2413.4158999999995</v>
      </c>
      <c r="U1715" s="3">
        <v>4391.4922799999995</v>
      </c>
      <c r="V1715" s="163">
        <f ca="1">SUM(INDIRECT(Inputs!$C$11&amp;ROW()&amp;":"&amp;Inputs!$C$12&amp;ROW()))</f>
        <v>1460.2097999999999</v>
      </c>
      <c r="W1715" s="163">
        <f ca="1">SUM(INDIRECT(Inputs!$C$13&amp;ROW()&amp;":"&amp;Inputs!$C$14&amp;ROW()))</f>
        <v>1978.07638</v>
      </c>
      <c r="X1715" s="3" t="str">
        <f>IF(COUNTIFS(Lookups!$A:$A,C1715)=1,"Gross Sales","")</f>
        <v/>
      </c>
      <c r="Y1715" s="3" t="str">
        <f>IF(COUNTIFS(Lookups!$D:$D,C1715)=1,"Bar Sales","")</f>
        <v/>
      </c>
      <c r="Z1715" s="3" t="str">
        <f>IFERROR(VLOOKUP(C1715*1,Lookups!$D:$F,3,FALSE),"")</f>
        <v/>
      </c>
      <c r="AA1715" s="3" t="str">
        <f>IFERROR(VLOOKUP($C1715*1,Lookups!$H:$N,3,FALSE),"")</f>
        <v>Sales</v>
      </c>
      <c r="AB1715" s="3" t="str">
        <f>IFERROR(VLOOKUP($C1715*1,Lookups!$H:$N,4,FALSE),"")</f>
        <v>Lunch</v>
      </c>
      <c r="AC1715" s="3" t="str">
        <f>IFERROR(VLOOKUP($C1715*1,Lookups!$H:$N,5,FALSE),"")</f>
        <v>Private</v>
      </c>
      <c r="AD1715" s="3" t="str">
        <f>IFERROR(VLOOKUP($C1715*1,Lookups!$H:$N,6,FALSE),"")</f>
        <v>Bev</v>
      </c>
      <c r="AE1715" s="3" t="str">
        <f>IFERROR(VLOOKUP($C1715*1,Lookups!$H:$N,7,FALSE),"")</f>
        <v>Wine</v>
      </c>
      <c r="AF1715" s="3" t="str">
        <f>VLOOKUP(B1715*1,Stores!$A:$C,3,FALSE)</f>
        <v>DFDE</v>
      </c>
    </row>
    <row r="1716" spans="1:32">
      <c r="A1716" s="3" t="s">
        <v>917</v>
      </c>
      <c r="B1716" s="3" t="s">
        <v>929</v>
      </c>
      <c r="C1716" s="3">
        <v>999266</v>
      </c>
      <c r="D1716" s="3" t="s">
        <v>918</v>
      </c>
      <c r="E1716" s="3" t="s">
        <v>693</v>
      </c>
      <c r="F1716" s="3">
        <v>2016</v>
      </c>
      <c r="G1716" s="164">
        <v>0</v>
      </c>
      <c r="H1716" s="3">
        <v>75.85199999999999</v>
      </c>
      <c r="I1716" s="3">
        <v>433.15999999999997</v>
      </c>
      <c r="J1716" s="3">
        <v>1096.48</v>
      </c>
      <c r="K1716" s="3">
        <v>2119.4459999999999</v>
      </c>
      <c r="L1716" s="3">
        <v>3941.6369999999997</v>
      </c>
      <c r="M1716" s="3">
        <v>1077.3</v>
      </c>
      <c r="N1716" s="3">
        <v>85.007999999999996</v>
      </c>
      <c r="O1716" s="3">
        <v>284.79500000000002</v>
      </c>
      <c r="P1716" s="3">
        <v>3011.1759999999999</v>
      </c>
      <c r="Q1716" s="3">
        <v>1662.2759999999998</v>
      </c>
      <c r="R1716" s="3">
        <v>8037.4243599999991</v>
      </c>
      <c r="S1716" s="3">
        <v>3953.2639999999992</v>
      </c>
      <c r="T1716" s="3">
        <v>7843.8989999999994</v>
      </c>
      <c r="U1716" s="3">
        <v>33621.717359999995</v>
      </c>
      <c r="V1716" s="163">
        <f ca="1">SUM(INDIRECT(Inputs!$C$11&amp;ROW()&amp;":"&amp;Inputs!$C$12&amp;ROW()))</f>
        <v>1662.2759999999998</v>
      </c>
      <c r="W1716" s="163">
        <f ca="1">SUM(INDIRECT(Inputs!$C$13&amp;ROW()&amp;":"&amp;Inputs!$C$14&amp;ROW()))</f>
        <v>13787.13</v>
      </c>
      <c r="X1716" s="3" t="str">
        <f>IF(COUNTIFS(Lookups!$A:$A,C1716)=1,"Gross Sales","")</f>
        <v/>
      </c>
      <c r="Y1716" s="3" t="str">
        <f>IF(COUNTIFS(Lookups!$D:$D,C1716)=1,"Bar Sales","")</f>
        <v/>
      </c>
      <c r="Z1716" s="3" t="str">
        <f>IFERROR(VLOOKUP(C1716*1,Lookups!$D:$F,3,FALSE),"")</f>
        <v/>
      </c>
      <c r="AA1716" s="3" t="str">
        <f>IFERROR(VLOOKUP($C1716*1,Lookups!$H:$N,3,FALSE),"")</f>
        <v>Sales</v>
      </c>
      <c r="AB1716" s="3" t="str">
        <f>IFERROR(VLOOKUP($C1716*1,Lookups!$H:$N,4,FALSE),"")</f>
        <v>Lunch</v>
      </c>
      <c r="AC1716" s="3" t="str">
        <f>IFERROR(VLOOKUP($C1716*1,Lookups!$H:$N,5,FALSE),"")</f>
        <v>Private</v>
      </c>
      <c r="AD1716" s="3" t="str">
        <f>IFERROR(VLOOKUP($C1716*1,Lookups!$H:$N,6,FALSE),"")</f>
        <v>Bev</v>
      </c>
      <c r="AE1716" s="3" t="str">
        <f>IFERROR(VLOOKUP($C1716*1,Lookups!$H:$N,7,FALSE),"")</f>
        <v>Wine</v>
      </c>
      <c r="AF1716" s="3" t="str">
        <f>VLOOKUP(B1716*1,Stores!$A:$C,3,FALSE)</f>
        <v>DFDE</v>
      </c>
    </row>
    <row r="1717" spans="1:32">
      <c r="A1717" s="3" t="s">
        <v>917</v>
      </c>
      <c r="B1717" s="3" t="s">
        <v>930</v>
      </c>
      <c r="C1717" s="3">
        <v>999266</v>
      </c>
      <c r="D1717" s="3" t="s">
        <v>918</v>
      </c>
      <c r="E1717" s="3" t="s">
        <v>693</v>
      </c>
      <c r="F1717" s="3">
        <v>2016</v>
      </c>
      <c r="G1717" s="164">
        <v>0</v>
      </c>
      <c r="H1717" s="3">
        <v>351.95999999999992</v>
      </c>
      <c r="I1717" s="3">
        <v>82.270999999999987</v>
      </c>
      <c r="J1717" s="3">
        <v>1157.31</v>
      </c>
      <c r="K1717" s="3">
        <v>198.15599999999998</v>
      </c>
      <c r="L1717" s="3">
        <v>483.21000000000004</v>
      </c>
      <c r="M1717" s="3">
        <v>1034.145</v>
      </c>
      <c r="N1717" s="3">
        <v>756.71399999999994</v>
      </c>
      <c r="O1717" s="3">
        <v>553.35</v>
      </c>
      <c r="P1717" s="3">
        <v>254.18399999999997</v>
      </c>
      <c r="Q1717" s="3">
        <v>757.57499999999993</v>
      </c>
      <c r="R1717" s="3">
        <v>2808.9599999999996</v>
      </c>
      <c r="S1717" s="3">
        <v>822.64</v>
      </c>
      <c r="T1717" s="3">
        <v>9237.8631800000003</v>
      </c>
      <c r="U1717" s="3">
        <v>18498.338179999999</v>
      </c>
      <c r="V1717" s="163">
        <f ca="1">SUM(INDIRECT(Inputs!$C$11&amp;ROW()&amp;":"&amp;Inputs!$C$12&amp;ROW()))</f>
        <v>757.57499999999993</v>
      </c>
      <c r="W1717" s="163">
        <f ca="1">SUM(INDIRECT(Inputs!$C$13&amp;ROW()&amp;":"&amp;Inputs!$C$14&amp;ROW()))</f>
        <v>5628.875</v>
      </c>
      <c r="X1717" s="3" t="str">
        <f>IF(COUNTIFS(Lookups!$A:$A,C1717)=1,"Gross Sales","")</f>
        <v/>
      </c>
      <c r="Y1717" s="3" t="str">
        <f>IF(COUNTIFS(Lookups!$D:$D,C1717)=1,"Bar Sales","")</f>
        <v/>
      </c>
      <c r="Z1717" s="3" t="str">
        <f>IFERROR(VLOOKUP(C1717*1,Lookups!$D:$F,3,FALSE),"")</f>
        <v/>
      </c>
      <c r="AA1717" s="3" t="str">
        <f>IFERROR(VLOOKUP($C1717*1,Lookups!$H:$N,3,FALSE),"")</f>
        <v>Sales</v>
      </c>
      <c r="AB1717" s="3" t="str">
        <f>IFERROR(VLOOKUP($C1717*1,Lookups!$H:$N,4,FALSE),"")</f>
        <v>Lunch</v>
      </c>
      <c r="AC1717" s="3" t="str">
        <f>IFERROR(VLOOKUP($C1717*1,Lookups!$H:$N,5,FALSE),"")</f>
        <v>Private</v>
      </c>
      <c r="AD1717" s="3" t="str">
        <f>IFERROR(VLOOKUP($C1717*1,Lookups!$H:$N,6,FALSE),"")</f>
        <v>Bev</v>
      </c>
      <c r="AE1717" s="3" t="str">
        <f>IFERROR(VLOOKUP($C1717*1,Lookups!$H:$N,7,FALSE),"")</f>
        <v>Wine</v>
      </c>
      <c r="AF1717" s="3" t="str">
        <f>VLOOKUP(B1717*1,Stores!$A:$C,3,FALSE)</f>
        <v>DFDE</v>
      </c>
    </row>
    <row r="1718" spans="1:32">
      <c r="A1718" s="3" t="s">
        <v>917</v>
      </c>
      <c r="B1718" s="3" t="s">
        <v>931</v>
      </c>
      <c r="C1718" s="3">
        <v>999266</v>
      </c>
      <c r="D1718" s="3" t="s">
        <v>918</v>
      </c>
      <c r="E1718" s="3" t="s">
        <v>693</v>
      </c>
      <c r="F1718" s="3">
        <v>2016</v>
      </c>
      <c r="G1718" s="164">
        <v>0</v>
      </c>
      <c r="H1718" s="3">
        <v>-318.78000000000003</v>
      </c>
      <c r="I1718" s="3">
        <v>415.54799999999994</v>
      </c>
      <c r="J1718" s="3">
        <v>-1004.0436000000001</v>
      </c>
      <c r="K1718" s="3">
        <v>195.13200000000001</v>
      </c>
      <c r="L1718" s="3">
        <v>1589.721</v>
      </c>
      <c r="M1718" s="3">
        <v>5648.271999999999</v>
      </c>
      <c r="N1718" s="3">
        <v>311.77999999999997</v>
      </c>
      <c r="O1718" s="3">
        <v>10230.465</v>
      </c>
      <c r="P1718" s="3">
        <v>1145.5289999999998</v>
      </c>
      <c r="Q1718" s="3">
        <v>697.00399999999991</v>
      </c>
      <c r="R1718" s="3">
        <v>91.377999999999986</v>
      </c>
      <c r="S1718" s="3">
        <v>109.72499999999998</v>
      </c>
      <c r="T1718" s="3">
        <v>17117.738259999998</v>
      </c>
      <c r="U1718" s="3">
        <v>36229.468659999999</v>
      </c>
      <c r="V1718" s="163">
        <f ca="1">SUM(INDIRECT(Inputs!$C$11&amp;ROW()&amp;":"&amp;Inputs!$C$12&amp;ROW()))</f>
        <v>697.00399999999991</v>
      </c>
      <c r="W1718" s="163">
        <f ca="1">SUM(INDIRECT(Inputs!$C$13&amp;ROW()&amp;":"&amp;Inputs!$C$14&amp;ROW()))</f>
        <v>18910.627399999998</v>
      </c>
      <c r="X1718" s="3" t="str">
        <f>IF(COUNTIFS(Lookups!$A:$A,C1718)=1,"Gross Sales","")</f>
        <v/>
      </c>
      <c r="Y1718" s="3" t="str">
        <f>IF(COUNTIFS(Lookups!$D:$D,C1718)=1,"Bar Sales","")</f>
        <v/>
      </c>
      <c r="Z1718" s="3" t="str">
        <f>IFERROR(VLOOKUP(C1718*1,Lookups!$D:$F,3,FALSE),"")</f>
        <v/>
      </c>
      <c r="AA1718" s="3" t="str">
        <f>IFERROR(VLOOKUP($C1718*1,Lookups!$H:$N,3,FALSE),"")</f>
        <v>Sales</v>
      </c>
      <c r="AB1718" s="3" t="str">
        <f>IFERROR(VLOOKUP($C1718*1,Lookups!$H:$N,4,FALSE),"")</f>
        <v>Lunch</v>
      </c>
      <c r="AC1718" s="3" t="str">
        <f>IFERROR(VLOOKUP($C1718*1,Lookups!$H:$N,5,FALSE),"")</f>
        <v>Private</v>
      </c>
      <c r="AD1718" s="3" t="str">
        <f>IFERROR(VLOOKUP($C1718*1,Lookups!$H:$N,6,FALSE),"")</f>
        <v>Bev</v>
      </c>
      <c r="AE1718" s="3" t="str">
        <f>IFERROR(VLOOKUP($C1718*1,Lookups!$H:$N,7,FALSE),"")</f>
        <v>Wine</v>
      </c>
      <c r="AF1718" s="3" t="str">
        <f>VLOOKUP(B1718*1,Stores!$A:$C,3,FALSE)</f>
        <v>DFDE</v>
      </c>
    </row>
    <row r="1719" spans="1:32">
      <c r="A1719" s="3" t="s">
        <v>917</v>
      </c>
      <c r="B1719" s="3" t="s">
        <v>933</v>
      </c>
      <c r="C1719" s="3">
        <v>999266</v>
      </c>
      <c r="D1719" s="3" t="s">
        <v>918</v>
      </c>
      <c r="E1719" s="3" t="s">
        <v>693</v>
      </c>
      <c r="F1719" s="3">
        <v>2016</v>
      </c>
      <c r="G1719" s="164">
        <v>0</v>
      </c>
      <c r="H1719" s="3">
        <v>0</v>
      </c>
      <c r="I1719" s="3">
        <v>0</v>
      </c>
      <c r="J1719" s="3">
        <v>24.421600000000002</v>
      </c>
      <c r="K1719" s="3">
        <v>184.70549999999997</v>
      </c>
      <c r="L1719" s="3">
        <v>-51.725519999999996</v>
      </c>
      <c r="M1719" s="3">
        <v>265.11631999999997</v>
      </c>
      <c r="N1719" s="3">
        <v>0</v>
      </c>
      <c r="O1719" s="3">
        <v>0</v>
      </c>
      <c r="P1719" s="3">
        <v>55.289430000000003</v>
      </c>
      <c r="Q1719" s="3">
        <v>96.415199999999984</v>
      </c>
      <c r="R1719" s="3">
        <v>83.831439999999986</v>
      </c>
      <c r="S1719" s="3">
        <v>0</v>
      </c>
      <c r="T1719" s="3">
        <v>33.655439999999999</v>
      </c>
      <c r="U1719" s="3">
        <v>691.70940999999993</v>
      </c>
      <c r="V1719" s="163">
        <f ca="1">SUM(INDIRECT(Inputs!$C$11&amp;ROW()&amp;":"&amp;Inputs!$C$12&amp;ROW()))</f>
        <v>96.415199999999984</v>
      </c>
      <c r="W1719" s="163">
        <f ca="1">SUM(INDIRECT(Inputs!$C$13&amp;ROW()&amp;":"&amp;Inputs!$C$14&amp;ROW()))</f>
        <v>574.22252999999989</v>
      </c>
      <c r="X1719" s="3" t="str">
        <f>IF(COUNTIFS(Lookups!$A:$A,C1719)=1,"Gross Sales","")</f>
        <v/>
      </c>
      <c r="Y1719" s="3" t="str">
        <f>IF(COUNTIFS(Lookups!$D:$D,C1719)=1,"Bar Sales","")</f>
        <v/>
      </c>
      <c r="Z1719" s="3" t="str">
        <f>IFERROR(VLOOKUP(C1719*1,Lookups!$D:$F,3,FALSE),"")</f>
        <v/>
      </c>
      <c r="AA1719" s="3" t="str">
        <f>IFERROR(VLOOKUP($C1719*1,Lookups!$H:$N,3,FALSE),"")</f>
        <v>Sales</v>
      </c>
      <c r="AB1719" s="3" t="str">
        <f>IFERROR(VLOOKUP($C1719*1,Lookups!$H:$N,4,FALSE),"")</f>
        <v>Lunch</v>
      </c>
      <c r="AC1719" s="3" t="str">
        <f>IFERROR(VLOOKUP($C1719*1,Lookups!$H:$N,5,FALSE),"")</f>
        <v>Private</v>
      </c>
      <c r="AD1719" s="3" t="str">
        <f>IFERROR(VLOOKUP($C1719*1,Lookups!$H:$N,6,FALSE),"")</f>
        <v>Bev</v>
      </c>
      <c r="AE1719" s="3" t="str">
        <f>IFERROR(VLOOKUP($C1719*1,Lookups!$H:$N,7,FALSE),"")</f>
        <v>Wine</v>
      </c>
      <c r="AF1719" s="3" t="str">
        <f>VLOOKUP(B1719*1,Stores!$A:$C,3,FALSE)</f>
        <v>DFG</v>
      </c>
    </row>
    <row r="1720" spans="1:32">
      <c r="A1720" s="3" t="s">
        <v>917</v>
      </c>
      <c r="B1720" s="3" t="s">
        <v>934</v>
      </c>
      <c r="C1720" s="3">
        <v>999266</v>
      </c>
      <c r="D1720" s="3" t="s">
        <v>918</v>
      </c>
      <c r="E1720" s="3" t="s">
        <v>693</v>
      </c>
      <c r="F1720" s="3">
        <v>2016</v>
      </c>
      <c r="G1720" s="164">
        <v>0</v>
      </c>
      <c r="H1720" s="3">
        <v>0</v>
      </c>
      <c r="I1720" s="3">
        <v>21.84</v>
      </c>
      <c r="J1720" s="3">
        <v>69.551999999999992</v>
      </c>
      <c r="K1720" s="3">
        <v>92.707999999999998</v>
      </c>
      <c r="L1720" s="3">
        <v>715.78499999999985</v>
      </c>
      <c r="M1720" s="3">
        <v>0</v>
      </c>
      <c r="N1720" s="3">
        <v>120.58199999999999</v>
      </c>
      <c r="O1720" s="3">
        <v>100.345</v>
      </c>
      <c r="P1720" s="3">
        <v>0</v>
      </c>
      <c r="Q1720" s="3">
        <v>0</v>
      </c>
      <c r="R1720" s="3">
        <v>0</v>
      </c>
      <c r="S1720" s="3">
        <v>11.591999999999997</v>
      </c>
      <c r="T1720" s="3">
        <v>276.35999999999996</v>
      </c>
      <c r="U1720" s="3">
        <v>1408.7639999999999</v>
      </c>
      <c r="V1720" s="163">
        <f ca="1">SUM(INDIRECT(Inputs!$C$11&amp;ROW()&amp;":"&amp;Inputs!$C$12&amp;ROW()))</f>
        <v>0</v>
      </c>
      <c r="W1720" s="163">
        <f ca="1">SUM(INDIRECT(Inputs!$C$13&amp;ROW()&amp;":"&amp;Inputs!$C$14&amp;ROW()))</f>
        <v>1120.8119999999999</v>
      </c>
      <c r="X1720" s="3" t="str">
        <f>IF(COUNTIFS(Lookups!$A:$A,C1720)=1,"Gross Sales","")</f>
        <v/>
      </c>
      <c r="Y1720" s="3" t="str">
        <f>IF(COUNTIFS(Lookups!$D:$D,C1720)=1,"Bar Sales","")</f>
        <v/>
      </c>
      <c r="Z1720" s="3" t="str">
        <f>IFERROR(VLOOKUP(C1720*1,Lookups!$D:$F,3,FALSE),"")</f>
        <v/>
      </c>
      <c r="AA1720" s="3" t="str">
        <f>IFERROR(VLOOKUP($C1720*1,Lookups!$H:$N,3,FALSE),"")</f>
        <v>Sales</v>
      </c>
      <c r="AB1720" s="3" t="str">
        <f>IFERROR(VLOOKUP($C1720*1,Lookups!$H:$N,4,FALSE),"")</f>
        <v>Lunch</v>
      </c>
      <c r="AC1720" s="3" t="str">
        <f>IFERROR(VLOOKUP($C1720*1,Lookups!$H:$N,5,FALSE),"")</f>
        <v>Private</v>
      </c>
      <c r="AD1720" s="3" t="str">
        <f>IFERROR(VLOOKUP($C1720*1,Lookups!$H:$N,6,FALSE),"")</f>
        <v>Bev</v>
      </c>
      <c r="AE1720" s="3" t="str">
        <f>IFERROR(VLOOKUP($C1720*1,Lookups!$H:$N,7,FALSE),"")</f>
        <v>Wine</v>
      </c>
      <c r="AF1720" s="3" t="str">
        <f>VLOOKUP(B1720*1,Stores!$A:$C,3,FALSE)</f>
        <v>DFG</v>
      </c>
    </row>
    <row r="1721" spans="1:32">
      <c r="A1721" s="3" t="s">
        <v>917</v>
      </c>
      <c r="B1721" s="3" t="s">
        <v>935</v>
      </c>
      <c r="C1721" s="3">
        <v>999266</v>
      </c>
      <c r="D1721" s="3" t="s">
        <v>918</v>
      </c>
      <c r="E1721" s="3" t="s">
        <v>693</v>
      </c>
      <c r="F1721" s="3">
        <v>2016</v>
      </c>
      <c r="G1721" s="164">
        <v>0</v>
      </c>
      <c r="H1721" s="3">
        <v>194.71199999999999</v>
      </c>
      <c r="I1721" s="3">
        <v>237.69899999999998</v>
      </c>
      <c r="J1721" s="3">
        <v>177.55499999999998</v>
      </c>
      <c r="K1721" s="3">
        <v>1619.1769999999999</v>
      </c>
      <c r="L1721" s="3">
        <v>270.81600000000003</v>
      </c>
      <c r="M1721" s="3">
        <v>11.591999999999997</v>
      </c>
      <c r="N1721" s="3">
        <v>1371.8249999999998</v>
      </c>
      <c r="O1721" s="3">
        <v>27.720000000000002</v>
      </c>
      <c r="P1721" s="3">
        <v>13.860000000000001</v>
      </c>
      <c r="Q1721" s="3">
        <v>3.1150000000000002</v>
      </c>
      <c r="R1721" s="3">
        <v>292.95</v>
      </c>
      <c r="S1721" s="3">
        <v>0</v>
      </c>
      <c r="T1721" s="3">
        <v>593.77499999999998</v>
      </c>
      <c r="U1721" s="3">
        <v>4814.7959999999994</v>
      </c>
      <c r="V1721" s="163">
        <f ca="1">SUM(INDIRECT(Inputs!$C$11&amp;ROW()&amp;":"&amp;Inputs!$C$12&amp;ROW()))</f>
        <v>3.1150000000000002</v>
      </c>
      <c r="W1721" s="163">
        <f ca="1">SUM(INDIRECT(Inputs!$C$13&amp;ROW()&amp;":"&amp;Inputs!$C$14&amp;ROW()))</f>
        <v>3928.0709999999995</v>
      </c>
      <c r="X1721" s="3" t="str">
        <f>IF(COUNTIFS(Lookups!$A:$A,C1721)=1,"Gross Sales","")</f>
        <v/>
      </c>
      <c r="Y1721" s="3" t="str">
        <f>IF(COUNTIFS(Lookups!$D:$D,C1721)=1,"Bar Sales","")</f>
        <v/>
      </c>
      <c r="Z1721" s="3" t="str">
        <f>IFERROR(VLOOKUP(C1721*1,Lookups!$D:$F,3,FALSE),"")</f>
        <v/>
      </c>
      <c r="AA1721" s="3" t="str">
        <f>IFERROR(VLOOKUP($C1721*1,Lookups!$H:$N,3,FALSE),"")</f>
        <v>Sales</v>
      </c>
      <c r="AB1721" s="3" t="str">
        <f>IFERROR(VLOOKUP($C1721*1,Lookups!$H:$N,4,FALSE),"")</f>
        <v>Lunch</v>
      </c>
      <c r="AC1721" s="3" t="str">
        <f>IFERROR(VLOOKUP($C1721*1,Lookups!$H:$N,5,FALSE),"")</f>
        <v>Private</v>
      </c>
      <c r="AD1721" s="3" t="str">
        <f>IFERROR(VLOOKUP($C1721*1,Lookups!$H:$N,6,FALSE),"")</f>
        <v>Bev</v>
      </c>
      <c r="AE1721" s="3" t="str">
        <f>IFERROR(VLOOKUP($C1721*1,Lookups!$H:$N,7,FALSE),"")</f>
        <v>Wine</v>
      </c>
      <c r="AF1721" s="3" t="str">
        <f>VLOOKUP(B1721*1,Stores!$A:$C,3,FALSE)</f>
        <v>DFG</v>
      </c>
    </row>
    <row r="1722" spans="1:32">
      <c r="A1722" s="3" t="s">
        <v>917</v>
      </c>
      <c r="B1722" s="3" t="s">
        <v>936</v>
      </c>
      <c r="C1722" s="3">
        <v>999266</v>
      </c>
      <c r="D1722" s="3" t="s">
        <v>918</v>
      </c>
      <c r="E1722" s="3" t="s">
        <v>693</v>
      </c>
      <c r="F1722" s="3">
        <v>2016</v>
      </c>
      <c r="G1722" s="164">
        <v>0</v>
      </c>
      <c r="H1722" s="3">
        <v>0</v>
      </c>
      <c r="I1722" s="3">
        <v>27.439999999999994</v>
      </c>
      <c r="J1722" s="3">
        <v>0</v>
      </c>
      <c r="K1722" s="3">
        <v>61.959659999999992</v>
      </c>
      <c r="L1722" s="3">
        <v>0</v>
      </c>
      <c r="M1722" s="3">
        <v>94.912649999999985</v>
      </c>
      <c r="N1722" s="3">
        <v>0</v>
      </c>
      <c r="O1722" s="3">
        <v>29.716049999999996</v>
      </c>
      <c r="P1722" s="3">
        <v>18.034799999999997</v>
      </c>
      <c r="Q1722" s="3">
        <v>30.448180000000004</v>
      </c>
      <c r="R1722" s="3">
        <v>0</v>
      </c>
      <c r="S1722" s="3">
        <v>4.8607999999999993</v>
      </c>
      <c r="T1722" s="3">
        <v>458.58119999999997</v>
      </c>
      <c r="U1722" s="3">
        <v>725.95333999999991</v>
      </c>
      <c r="V1722" s="163">
        <f ca="1">SUM(INDIRECT(Inputs!$C$11&amp;ROW()&amp;":"&amp;Inputs!$C$12&amp;ROW()))</f>
        <v>30.448180000000004</v>
      </c>
      <c r="W1722" s="163">
        <f ca="1">SUM(INDIRECT(Inputs!$C$13&amp;ROW()&amp;":"&amp;Inputs!$C$14&amp;ROW()))</f>
        <v>262.51133999999996</v>
      </c>
      <c r="X1722" s="3" t="str">
        <f>IF(COUNTIFS(Lookups!$A:$A,C1722)=1,"Gross Sales","")</f>
        <v/>
      </c>
      <c r="Y1722" s="3" t="str">
        <f>IF(COUNTIFS(Lookups!$D:$D,C1722)=1,"Bar Sales","")</f>
        <v/>
      </c>
      <c r="Z1722" s="3" t="str">
        <f>IFERROR(VLOOKUP(C1722*1,Lookups!$D:$F,3,FALSE),"")</f>
        <v/>
      </c>
      <c r="AA1722" s="3" t="str">
        <f>IFERROR(VLOOKUP($C1722*1,Lookups!$H:$N,3,FALSE),"")</f>
        <v>Sales</v>
      </c>
      <c r="AB1722" s="3" t="str">
        <f>IFERROR(VLOOKUP($C1722*1,Lookups!$H:$N,4,FALSE),"")</f>
        <v>Lunch</v>
      </c>
      <c r="AC1722" s="3" t="str">
        <f>IFERROR(VLOOKUP($C1722*1,Lookups!$H:$N,5,FALSE),"")</f>
        <v>Private</v>
      </c>
      <c r="AD1722" s="3" t="str">
        <f>IFERROR(VLOOKUP($C1722*1,Lookups!$H:$N,6,FALSE),"")</f>
        <v>Bev</v>
      </c>
      <c r="AE1722" s="3" t="str">
        <f>IFERROR(VLOOKUP($C1722*1,Lookups!$H:$N,7,FALSE),"")</f>
        <v>Wine</v>
      </c>
      <c r="AF1722" s="3" t="str">
        <f>VLOOKUP(B1722*1,Stores!$A:$C,3,FALSE)</f>
        <v>DFG</v>
      </c>
    </row>
    <row r="1723" spans="1:32">
      <c r="A1723" s="3" t="s">
        <v>917</v>
      </c>
      <c r="B1723" s="3" t="s">
        <v>937</v>
      </c>
      <c r="C1723" s="3">
        <v>999266</v>
      </c>
      <c r="D1723" s="3" t="s">
        <v>918</v>
      </c>
      <c r="E1723" s="3" t="s">
        <v>693</v>
      </c>
      <c r="F1723" s="3">
        <v>2016</v>
      </c>
      <c r="G1723" s="164">
        <v>0</v>
      </c>
      <c r="H1723" s="3">
        <v>55.418999999999997</v>
      </c>
      <c r="I1723" s="3">
        <v>39.69</v>
      </c>
      <c r="J1723" s="3">
        <v>0</v>
      </c>
      <c r="K1723" s="3">
        <v>129.21299999999999</v>
      </c>
      <c r="L1723" s="3">
        <v>504.68599999999992</v>
      </c>
      <c r="M1723" s="3">
        <v>249.89999999999998</v>
      </c>
      <c r="N1723" s="3">
        <v>239.51199999999997</v>
      </c>
      <c r="O1723" s="3">
        <v>85.525999999999996</v>
      </c>
      <c r="P1723" s="3">
        <v>200.655</v>
      </c>
      <c r="Q1723" s="3">
        <v>36.889999999999993</v>
      </c>
      <c r="R1723" s="3">
        <v>72.828000000000003</v>
      </c>
      <c r="S1723" s="3">
        <v>107.1</v>
      </c>
      <c r="T1723" s="3">
        <v>822.36</v>
      </c>
      <c r="U1723" s="3">
        <v>2543.779</v>
      </c>
      <c r="V1723" s="163">
        <f ca="1">SUM(INDIRECT(Inputs!$C$11&amp;ROW()&amp;":"&amp;Inputs!$C$12&amp;ROW()))</f>
        <v>36.889999999999993</v>
      </c>
      <c r="W1723" s="163">
        <f ca="1">SUM(INDIRECT(Inputs!$C$13&amp;ROW()&amp;":"&amp;Inputs!$C$14&amp;ROW()))</f>
        <v>1541.491</v>
      </c>
      <c r="X1723" s="3" t="str">
        <f>IF(COUNTIFS(Lookups!$A:$A,C1723)=1,"Gross Sales","")</f>
        <v/>
      </c>
      <c r="Y1723" s="3" t="str">
        <f>IF(COUNTIFS(Lookups!$D:$D,C1723)=1,"Bar Sales","")</f>
        <v/>
      </c>
      <c r="Z1723" s="3" t="str">
        <f>IFERROR(VLOOKUP(C1723*1,Lookups!$D:$F,3,FALSE),"")</f>
        <v/>
      </c>
      <c r="AA1723" s="3" t="str">
        <f>IFERROR(VLOOKUP($C1723*1,Lookups!$H:$N,3,FALSE),"")</f>
        <v>Sales</v>
      </c>
      <c r="AB1723" s="3" t="str">
        <f>IFERROR(VLOOKUP($C1723*1,Lookups!$H:$N,4,FALSE),"")</f>
        <v>Lunch</v>
      </c>
      <c r="AC1723" s="3" t="str">
        <f>IFERROR(VLOOKUP($C1723*1,Lookups!$H:$N,5,FALSE),"")</f>
        <v>Private</v>
      </c>
      <c r="AD1723" s="3" t="str">
        <f>IFERROR(VLOOKUP($C1723*1,Lookups!$H:$N,6,FALSE),"")</f>
        <v>Bev</v>
      </c>
      <c r="AE1723" s="3" t="str">
        <f>IFERROR(VLOOKUP($C1723*1,Lookups!$H:$N,7,FALSE),"")</f>
        <v>Wine</v>
      </c>
      <c r="AF1723" s="3" t="str">
        <f>VLOOKUP(B1723*1,Stores!$A:$C,3,FALSE)</f>
        <v>DFG</v>
      </c>
    </row>
    <row r="1724" spans="1:32">
      <c r="A1724" s="3" t="s">
        <v>917</v>
      </c>
      <c r="B1724" s="3" t="s">
        <v>938</v>
      </c>
      <c r="C1724" s="3">
        <v>999266</v>
      </c>
      <c r="D1724" s="3" t="s">
        <v>918</v>
      </c>
      <c r="E1724" s="3" t="s">
        <v>693</v>
      </c>
      <c r="F1724" s="3">
        <v>2016</v>
      </c>
      <c r="G1724" s="164">
        <v>0</v>
      </c>
      <c r="H1724" s="3">
        <v>433.35599999999999</v>
      </c>
      <c r="I1724" s="3">
        <v>0</v>
      </c>
      <c r="J1724" s="3">
        <v>0</v>
      </c>
      <c r="K1724" s="3">
        <v>487.87199999999996</v>
      </c>
      <c r="L1724" s="3">
        <v>1166.0739999999998</v>
      </c>
      <c r="M1724" s="3">
        <v>380.32399999999996</v>
      </c>
      <c r="N1724" s="3">
        <v>155.23199999999997</v>
      </c>
      <c r="O1724" s="3">
        <v>201.37599999999998</v>
      </c>
      <c r="P1724" s="3">
        <v>0</v>
      </c>
      <c r="Q1724" s="3">
        <v>668.47899999999993</v>
      </c>
      <c r="R1724" s="3">
        <v>137.78100000000001</v>
      </c>
      <c r="S1724" s="3">
        <v>76.16</v>
      </c>
      <c r="T1724" s="3">
        <v>582.95999999999992</v>
      </c>
      <c r="U1724" s="3">
        <v>4289.6139999999987</v>
      </c>
      <c r="V1724" s="163">
        <f ca="1">SUM(INDIRECT(Inputs!$C$11&amp;ROW()&amp;":"&amp;Inputs!$C$12&amp;ROW()))</f>
        <v>668.47899999999993</v>
      </c>
      <c r="W1724" s="163">
        <f ca="1">SUM(INDIRECT(Inputs!$C$13&amp;ROW()&amp;":"&amp;Inputs!$C$14&amp;ROW()))</f>
        <v>3492.7129999999993</v>
      </c>
      <c r="X1724" s="3" t="str">
        <f>IF(COUNTIFS(Lookups!$A:$A,C1724)=1,"Gross Sales","")</f>
        <v/>
      </c>
      <c r="Y1724" s="3" t="str">
        <f>IF(COUNTIFS(Lookups!$D:$D,C1724)=1,"Bar Sales","")</f>
        <v/>
      </c>
      <c r="Z1724" s="3" t="str">
        <f>IFERROR(VLOOKUP(C1724*1,Lookups!$D:$F,3,FALSE),"")</f>
        <v/>
      </c>
      <c r="AA1724" s="3" t="str">
        <f>IFERROR(VLOOKUP($C1724*1,Lookups!$H:$N,3,FALSE),"")</f>
        <v>Sales</v>
      </c>
      <c r="AB1724" s="3" t="str">
        <f>IFERROR(VLOOKUP($C1724*1,Lookups!$H:$N,4,FALSE),"")</f>
        <v>Lunch</v>
      </c>
      <c r="AC1724" s="3" t="str">
        <f>IFERROR(VLOOKUP($C1724*1,Lookups!$H:$N,5,FALSE),"")</f>
        <v>Private</v>
      </c>
      <c r="AD1724" s="3" t="str">
        <f>IFERROR(VLOOKUP($C1724*1,Lookups!$H:$N,6,FALSE),"")</f>
        <v>Bev</v>
      </c>
      <c r="AE1724" s="3" t="str">
        <f>IFERROR(VLOOKUP($C1724*1,Lookups!$H:$N,7,FALSE),"")</f>
        <v>Wine</v>
      </c>
      <c r="AF1724" s="3" t="str">
        <f>VLOOKUP(B1724*1,Stores!$A:$C,3,FALSE)</f>
        <v>DFG</v>
      </c>
    </row>
    <row r="1725" spans="1:32">
      <c r="A1725" s="3" t="s">
        <v>917</v>
      </c>
      <c r="B1725" s="3" t="s">
        <v>939</v>
      </c>
      <c r="C1725" s="3">
        <v>999266</v>
      </c>
      <c r="D1725" s="3" t="s">
        <v>918</v>
      </c>
      <c r="E1725" s="3" t="s">
        <v>693</v>
      </c>
      <c r="F1725" s="3">
        <v>2016</v>
      </c>
      <c r="G1725" s="164">
        <v>0</v>
      </c>
      <c r="H1725" s="3">
        <v>0</v>
      </c>
      <c r="I1725" s="3">
        <v>224.73947999999999</v>
      </c>
      <c r="J1725" s="3">
        <v>194.40805999999998</v>
      </c>
      <c r="K1725" s="3">
        <v>73.236869999999982</v>
      </c>
      <c r="L1725" s="3">
        <v>246.94823999999997</v>
      </c>
      <c r="M1725" s="3">
        <v>215.29374999999996</v>
      </c>
      <c r="N1725" s="3">
        <v>314.68667999999997</v>
      </c>
      <c r="O1725" s="3">
        <v>160.0179</v>
      </c>
      <c r="P1725" s="3">
        <v>104.70613999999998</v>
      </c>
      <c r="Q1725" s="3">
        <v>138.19623999999999</v>
      </c>
      <c r="R1725" s="3">
        <v>135.65356</v>
      </c>
      <c r="S1725" s="3">
        <v>275.77199999999999</v>
      </c>
      <c r="T1725" s="3">
        <v>943.2131099999998</v>
      </c>
      <c r="U1725" s="3">
        <v>3026.8720299999995</v>
      </c>
      <c r="V1725" s="163">
        <f ca="1">SUM(INDIRECT(Inputs!$C$11&amp;ROW()&amp;":"&amp;Inputs!$C$12&amp;ROW()))</f>
        <v>138.19623999999999</v>
      </c>
      <c r="W1725" s="163">
        <f ca="1">SUM(INDIRECT(Inputs!$C$13&amp;ROW()&amp;":"&amp;Inputs!$C$14&amp;ROW()))</f>
        <v>1672.2333599999997</v>
      </c>
      <c r="X1725" s="3" t="str">
        <f>IF(COUNTIFS(Lookups!$A:$A,C1725)=1,"Gross Sales","")</f>
        <v/>
      </c>
      <c r="Y1725" s="3" t="str">
        <f>IF(COUNTIFS(Lookups!$D:$D,C1725)=1,"Bar Sales","")</f>
        <v/>
      </c>
      <c r="Z1725" s="3" t="str">
        <f>IFERROR(VLOOKUP(C1725*1,Lookups!$D:$F,3,FALSE),"")</f>
        <v/>
      </c>
      <c r="AA1725" s="3" t="str">
        <f>IFERROR(VLOOKUP($C1725*1,Lookups!$H:$N,3,FALSE),"")</f>
        <v>Sales</v>
      </c>
      <c r="AB1725" s="3" t="str">
        <f>IFERROR(VLOOKUP($C1725*1,Lookups!$H:$N,4,FALSE),"")</f>
        <v>Lunch</v>
      </c>
      <c r="AC1725" s="3" t="str">
        <f>IFERROR(VLOOKUP($C1725*1,Lookups!$H:$N,5,FALSE),"")</f>
        <v>Private</v>
      </c>
      <c r="AD1725" s="3" t="str">
        <f>IFERROR(VLOOKUP($C1725*1,Lookups!$H:$N,6,FALSE),"")</f>
        <v>Bev</v>
      </c>
      <c r="AE1725" s="3" t="str">
        <f>IFERROR(VLOOKUP($C1725*1,Lookups!$H:$N,7,FALSE),"")</f>
        <v>Wine</v>
      </c>
      <c r="AF1725" s="3" t="str">
        <f>VLOOKUP(B1725*1,Stores!$A:$C,3,FALSE)</f>
        <v>DFG</v>
      </c>
    </row>
    <row r="1726" spans="1:32">
      <c r="A1726" s="3" t="s">
        <v>917</v>
      </c>
      <c r="B1726" s="3" t="s">
        <v>940</v>
      </c>
      <c r="C1726" s="3">
        <v>999266</v>
      </c>
      <c r="D1726" s="3" t="s">
        <v>918</v>
      </c>
      <c r="E1726" s="3" t="s">
        <v>693</v>
      </c>
      <c r="F1726" s="3">
        <v>2016</v>
      </c>
      <c r="G1726" s="164">
        <v>0</v>
      </c>
      <c r="H1726" s="3">
        <v>496.43999999999994</v>
      </c>
      <c r="I1726" s="3">
        <v>222.65599999999998</v>
      </c>
      <c r="J1726" s="3">
        <v>490.77</v>
      </c>
      <c r="K1726" s="3">
        <v>26.117000000000001</v>
      </c>
      <c r="L1726" s="3">
        <v>377.28053999999997</v>
      </c>
      <c r="M1726" s="3">
        <v>147.26599999999999</v>
      </c>
      <c r="N1726" s="3">
        <v>6.9719999999999986</v>
      </c>
      <c r="O1726" s="3">
        <v>49.769999999999996</v>
      </c>
      <c r="P1726" s="3">
        <v>359.35199999999992</v>
      </c>
      <c r="Q1726" s="3">
        <v>0</v>
      </c>
      <c r="R1726" s="3">
        <v>0</v>
      </c>
      <c r="S1726" s="3">
        <v>200.69</v>
      </c>
      <c r="T1726" s="3">
        <v>464.79999999999995</v>
      </c>
      <c r="U1726" s="3">
        <v>2842.1135400000003</v>
      </c>
      <c r="V1726" s="163">
        <f ca="1">SUM(INDIRECT(Inputs!$C$11&amp;ROW()&amp;":"&amp;Inputs!$C$12&amp;ROW()))</f>
        <v>0</v>
      </c>
      <c r="W1726" s="163">
        <f ca="1">SUM(INDIRECT(Inputs!$C$13&amp;ROW()&amp;":"&amp;Inputs!$C$14&amp;ROW()))</f>
        <v>2176.62354</v>
      </c>
      <c r="X1726" s="3" t="str">
        <f>IF(COUNTIFS(Lookups!$A:$A,C1726)=1,"Gross Sales","")</f>
        <v/>
      </c>
      <c r="Y1726" s="3" t="str">
        <f>IF(COUNTIFS(Lookups!$D:$D,C1726)=1,"Bar Sales","")</f>
        <v/>
      </c>
      <c r="Z1726" s="3" t="str">
        <f>IFERROR(VLOOKUP(C1726*1,Lookups!$D:$F,3,FALSE),"")</f>
        <v/>
      </c>
      <c r="AA1726" s="3" t="str">
        <f>IFERROR(VLOOKUP($C1726*1,Lookups!$H:$N,3,FALSE),"")</f>
        <v>Sales</v>
      </c>
      <c r="AB1726" s="3" t="str">
        <f>IFERROR(VLOOKUP($C1726*1,Lookups!$H:$N,4,FALSE),"")</f>
        <v>Lunch</v>
      </c>
      <c r="AC1726" s="3" t="str">
        <f>IFERROR(VLOOKUP($C1726*1,Lookups!$H:$N,5,FALSE),"")</f>
        <v>Private</v>
      </c>
      <c r="AD1726" s="3" t="str">
        <f>IFERROR(VLOOKUP($C1726*1,Lookups!$H:$N,6,FALSE),"")</f>
        <v>Bev</v>
      </c>
      <c r="AE1726" s="3" t="str">
        <f>IFERROR(VLOOKUP($C1726*1,Lookups!$H:$N,7,FALSE),"")</f>
        <v>Wine</v>
      </c>
      <c r="AF1726" s="3" t="str">
        <f>VLOOKUP(B1726*1,Stores!$A:$C,3,FALSE)</f>
        <v>DFG</v>
      </c>
    </row>
    <row r="1727" spans="1:32">
      <c r="A1727" s="3" t="s">
        <v>917</v>
      </c>
      <c r="B1727" s="3" t="s">
        <v>941</v>
      </c>
      <c r="C1727" s="3">
        <v>999266</v>
      </c>
      <c r="D1727" s="3" t="s">
        <v>918</v>
      </c>
      <c r="E1727" s="3" t="s">
        <v>693</v>
      </c>
      <c r="F1727" s="3">
        <v>2016</v>
      </c>
      <c r="G1727" s="164">
        <v>0</v>
      </c>
      <c r="H1727" s="3">
        <v>81.003439999999998</v>
      </c>
      <c r="I1727" s="3">
        <v>225.26209999999998</v>
      </c>
      <c r="J1727" s="3">
        <v>0</v>
      </c>
      <c r="K1727" s="3">
        <v>0</v>
      </c>
      <c r="L1727" s="3">
        <v>44.827859999999994</v>
      </c>
      <c r="M1727" s="3">
        <v>167.00865999999999</v>
      </c>
      <c r="N1727" s="3">
        <v>76.436359999999993</v>
      </c>
      <c r="O1727" s="3">
        <v>6.1391399999999994</v>
      </c>
      <c r="P1727" s="3">
        <v>0</v>
      </c>
      <c r="Q1727" s="3">
        <v>21.167999999999999</v>
      </c>
      <c r="R1727" s="3">
        <v>99.449700000000007</v>
      </c>
      <c r="S1727" s="3">
        <v>37.628639999999997</v>
      </c>
      <c r="T1727" s="3">
        <v>685.6808699999998</v>
      </c>
      <c r="U1727" s="3">
        <v>1444.6047699999999</v>
      </c>
      <c r="V1727" s="163">
        <f ca="1">SUM(INDIRECT(Inputs!$C$11&amp;ROW()&amp;":"&amp;Inputs!$C$12&amp;ROW()))</f>
        <v>21.167999999999999</v>
      </c>
      <c r="W1727" s="163">
        <f ca="1">SUM(INDIRECT(Inputs!$C$13&amp;ROW()&amp;":"&amp;Inputs!$C$14&amp;ROW()))</f>
        <v>621.84555999999998</v>
      </c>
      <c r="X1727" s="3" t="str">
        <f>IF(COUNTIFS(Lookups!$A:$A,C1727)=1,"Gross Sales","")</f>
        <v/>
      </c>
      <c r="Y1727" s="3" t="str">
        <f>IF(COUNTIFS(Lookups!$D:$D,C1727)=1,"Bar Sales","")</f>
        <v/>
      </c>
      <c r="Z1727" s="3" t="str">
        <f>IFERROR(VLOOKUP(C1727*1,Lookups!$D:$F,3,FALSE),"")</f>
        <v/>
      </c>
      <c r="AA1727" s="3" t="str">
        <f>IFERROR(VLOOKUP($C1727*1,Lookups!$H:$N,3,FALSE),"")</f>
        <v>Sales</v>
      </c>
      <c r="AB1727" s="3" t="str">
        <f>IFERROR(VLOOKUP($C1727*1,Lookups!$H:$N,4,FALSE),"")</f>
        <v>Lunch</v>
      </c>
      <c r="AC1727" s="3" t="str">
        <f>IFERROR(VLOOKUP($C1727*1,Lookups!$H:$N,5,FALSE),"")</f>
        <v>Private</v>
      </c>
      <c r="AD1727" s="3" t="str">
        <f>IFERROR(VLOOKUP($C1727*1,Lookups!$H:$N,6,FALSE),"")</f>
        <v>Bev</v>
      </c>
      <c r="AE1727" s="3" t="str">
        <f>IFERROR(VLOOKUP($C1727*1,Lookups!$H:$N,7,FALSE),"")</f>
        <v>Wine</v>
      </c>
      <c r="AF1727" s="3" t="str">
        <f>VLOOKUP(B1727*1,Stores!$A:$C,3,FALSE)</f>
        <v>DFG</v>
      </c>
    </row>
    <row r="1728" spans="1:32">
      <c r="A1728" s="3" t="s">
        <v>917</v>
      </c>
      <c r="B1728" s="3" t="s">
        <v>942</v>
      </c>
      <c r="C1728" s="3">
        <v>999266</v>
      </c>
      <c r="D1728" s="3" t="s">
        <v>918</v>
      </c>
      <c r="E1728" s="3" t="s">
        <v>693</v>
      </c>
      <c r="F1728" s="3">
        <v>2016</v>
      </c>
      <c r="G1728" s="164">
        <v>0</v>
      </c>
      <c r="H1728" s="3">
        <v>193.08799999999999</v>
      </c>
      <c r="I1728" s="3">
        <v>97.887999999999991</v>
      </c>
      <c r="J1728" s="3">
        <v>200.08799999999997</v>
      </c>
      <c r="K1728" s="3">
        <v>24.381</v>
      </c>
      <c r="L1728" s="3">
        <v>294.14699999999993</v>
      </c>
      <c r="M1728" s="3">
        <v>331.42199999999997</v>
      </c>
      <c r="N1728" s="3">
        <v>93.24</v>
      </c>
      <c r="O1728" s="3">
        <v>267.33000000000004</v>
      </c>
      <c r="P1728" s="3">
        <v>83.125</v>
      </c>
      <c r="Q1728" s="3">
        <v>59.241</v>
      </c>
      <c r="R1728" s="3">
        <v>0</v>
      </c>
      <c r="S1728" s="3">
        <v>193.732</v>
      </c>
      <c r="T1728" s="3">
        <v>1115.7299999999998</v>
      </c>
      <c r="U1728" s="3">
        <v>2953.4119999999994</v>
      </c>
      <c r="V1728" s="163">
        <f ca="1">SUM(INDIRECT(Inputs!$C$11&amp;ROW()&amp;":"&amp;Inputs!$C$12&amp;ROW()))</f>
        <v>59.241</v>
      </c>
      <c r="W1728" s="163">
        <f ca="1">SUM(INDIRECT(Inputs!$C$13&amp;ROW()&amp;":"&amp;Inputs!$C$14&amp;ROW()))</f>
        <v>1643.9499999999998</v>
      </c>
      <c r="X1728" s="3" t="str">
        <f>IF(COUNTIFS(Lookups!$A:$A,C1728)=1,"Gross Sales","")</f>
        <v/>
      </c>
      <c r="Y1728" s="3" t="str">
        <f>IF(COUNTIFS(Lookups!$D:$D,C1728)=1,"Bar Sales","")</f>
        <v/>
      </c>
      <c r="Z1728" s="3" t="str">
        <f>IFERROR(VLOOKUP(C1728*1,Lookups!$D:$F,3,FALSE),"")</f>
        <v/>
      </c>
      <c r="AA1728" s="3" t="str">
        <f>IFERROR(VLOOKUP($C1728*1,Lookups!$H:$N,3,FALSE),"")</f>
        <v>Sales</v>
      </c>
      <c r="AB1728" s="3" t="str">
        <f>IFERROR(VLOOKUP($C1728*1,Lookups!$H:$N,4,FALSE),"")</f>
        <v>Lunch</v>
      </c>
      <c r="AC1728" s="3" t="str">
        <f>IFERROR(VLOOKUP($C1728*1,Lookups!$H:$N,5,FALSE),"")</f>
        <v>Private</v>
      </c>
      <c r="AD1728" s="3" t="str">
        <f>IFERROR(VLOOKUP($C1728*1,Lookups!$H:$N,6,FALSE),"")</f>
        <v>Bev</v>
      </c>
      <c r="AE1728" s="3" t="str">
        <f>IFERROR(VLOOKUP($C1728*1,Lookups!$H:$N,7,FALSE),"")</f>
        <v>Wine</v>
      </c>
      <c r="AF1728" s="3" t="str">
        <f>VLOOKUP(B1728*1,Stores!$A:$C,3,FALSE)</f>
        <v>DFG</v>
      </c>
    </row>
    <row r="1729" spans="1:32">
      <c r="A1729" s="3" t="s">
        <v>917</v>
      </c>
      <c r="B1729" s="3" t="s">
        <v>944</v>
      </c>
      <c r="C1729" s="3">
        <v>999266</v>
      </c>
      <c r="D1729" s="3" t="s">
        <v>918</v>
      </c>
      <c r="E1729" s="3" t="s">
        <v>693</v>
      </c>
      <c r="F1729" s="3">
        <v>2016</v>
      </c>
      <c r="G1729" s="164">
        <v>0</v>
      </c>
      <c r="H1729" s="3">
        <v>0</v>
      </c>
      <c r="I1729" s="3">
        <v>0</v>
      </c>
      <c r="J1729" s="3">
        <v>0</v>
      </c>
      <c r="K1729" s="3">
        <v>0</v>
      </c>
      <c r="L1729" s="3">
        <v>42.111999999999995</v>
      </c>
      <c r="M1729" s="3">
        <v>5.18</v>
      </c>
      <c r="N1729" s="3">
        <v>0</v>
      </c>
      <c r="O1729" s="3">
        <v>33.957000000000001</v>
      </c>
      <c r="P1729" s="3">
        <v>197.92500000000001</v>
      </c>
      <c r="Q1729" s="3">
        <v>28.644000000000002</v>
      </c>
      <c r="R1729" s="3">
        <v>180.97800000000001</v>
      </c>
      <c r="S1729" s="3">
        <v>42.966000000000001</v>
      </c>
      <c r="T1729" s="3">
        <v>749.38499999999999</v>
      </c>
      <c r="U1729" s="3">
        <v>1281.1469999999999</v>
      </c>
      <c r="V1729" s="163">
        <f ca="1">SUM(INDIRECT(Inputs!$C$11&amp;ROW()&amp;":"&amp;Inputs!$C$12&amp;ROW()))</f>
        <v>28.644000000000002</v>
      </c>
      <c r="W1729" s="163">
        <f ca="1">SUM(INDIRECT(Inputs!$C$13&amp;ROW()&amp;":"&amp;Inputs!$C$14&amp;ROW()))</f>
        <v>307.81799999999998</v>
      </c>
      <c r="X1729" s="3" t="str">
        <f>IF(COUNTIFS(Lookups!$A:$A,C1729)=1,"Gross Sales","")</f>
        <v/>
      </c>
      <c r="Y1729" s="3" t="str">
        <f>IF(COUNTIFS(Lookups!$D:$D,C1729)=1,"Bar Sales","")</f>
        <v/>
      </c>
      <c r="Z1729" s="3" t="str">
        <f>IFERROR(VLOOKUP(C1729*1,Lookups!$D:$F,3,FALSE),"")</f>
        <v/>
      </c>
      <c r="AA1729" s="3" t="str">
        <f>IFERROR(VLOOKUP($C1729*1,Lookups!$H:$N,3,FALSE),"")</f>
        <v>Sales</v>
      </c>
      <c r="AB1729" s="3" t="str">
        <f>IFERROR(VLOOKUP($C1729*1,Lookups!$H:$N,4,FALSE),"")</f>
        <v>Lunch</v>
      </c>
      <c r="AC1729" s="3" t="str">
        <f>IFERROR(VLOOKUP($C1729*1,Lookups!$H:$N,5,FALSE),"")</f>
        <v>Private</v>
      </c>
      <c r="AD1729" s="3" t="str">
        <f>IFERROR(VLOOKUP($C1729*1,Lookups!$H:$N,6,FALSE),"")</f>
        <v>Bev</v>
      </c>
      <c r="AE1729" s="3" t="str">
        <f>IFERROR(VLOOKUP($C1729*1,Lookups!$H:$N,7,FALSE),"")</f>
        <v>Wine</v>
      </c>
      <c r="AF1729" s="3" t="str">
        <f>VLOOKUP(B1729*1,Stores!$A:$C,3,FALSE)</f>
        <v>DFG</v>
      </c>
    </row>
    <row r="1730" spans="1:32">
      <c r="A1730" s="3" t="s">
        <v>917</v>
      </c>
      <c r="B1730" s="3" t="s">
        <v>946</v>
      </c>
      <c r="C1730" s="3">
        <v>999266</v>
      </c>
      <c r="D1730" s="3" t="s">
        <v>918</v>
      </c>
      <c r="E1730" s="3" t="s">
        <v>693</v>
      </c>
      <c r="F1730" s="3">
        <v>2016</v>
      </c>
      <c r="G1730" s="164">
        <v>0</v>
      </c>
      <c r="H1730" s="3">
        <v>0</v>
      </c>
      <c r="I1730" s="3">
        <v>22.959999999999997</v>
      </c>
      <c r="J1730" s="3">
        <v>223.29300000000001</v>
      </c>
      <c r="K1730" s="3">
        <v>17.36</v>
      </c>
      <c r="L1730" s="3">
        <v>0</v>
      </c>
      <c r="M1730" s="3">
        <v>17.919999999999998</v>
      </c>
      <c r="N1730" s="3">
        <v>0</v>
      </c>
      <c r="O1730" s="3">
        <v>0</v>
      </c>
      <c r="P1730" s="3">
        <v>0</v>
      </c>
      <c r="Q1730" s="3">
        <v>28.643999999999998</v>
      </c>
      <c r="R1730" s="3">
        <v>0</v>
      </c>
      <c r="S1730" s="3">
        <v>20.285999999999998</v>
      </c>
      <c r="T1730" s="3">
        <v>175.77</v>
      </c>
      <c r="U1730" s="3">
        <v>506.23300000000006</v>
      </c>
      <c r="V1730" s="163">
        <f ca="1">SUM(INDIRECT(Inputs!$C$11&amp;ROW()&amp;":"&amp;Inputs!$C$12&amp;ROW()))</f>
        <v>28.643999999999998</v>
      </c>
      <c r="W1730" s="163">
        <f ca="1">SUM(INDIRECT(Inputs!$C$13&amp;ROW()&amp;":"&amp;Inputs!$C$14&amp;ROW()))</f>
        <v>310.17700000000002</v>
      </c>
      <c r="X1730" s="3" t="str">
        <f>IF(COUNTIFS(Lookups!$A:$A,C1730)=1,"Gross Sales","")</f>
        <v/>
      </c>
      <c r="Y1730" s="3" t="str">
        <f>IF(COUNTIFS(Lookups!$D:$D,C1730)=1,"Bar Sales","")</f>
        <v/>
      </c>
      <c r="Z1730" s="3" t="str">
        <f>IFERROR(VLOOKUP(C1730*1,Lookups!$D:$F,3,FALSE),"")</f>
        <v/>
      </c>
      <c r="AA1730" s="3" t="str">
        <f>IFERROR(VLOOKUP($C1730*1,Lookups!$H:$N,3,FALSE),"")</f>
        <v>Sales</v>
      </c>
      <c r="AB1730" s="3" t="str">
        <f>IFERROR(VLOOKUP($C1730*1,Lookups!$H:$N,4,FALSE),"")</f>
        <v>Lunch</v>
      </c>
      <c r="AC1730" s="3" t="str">
        <f>IFERROR(VLOOKUP($C1730*1,Lookups!$H:$N,5,FALSE),"")</f>
        <v>Private</v>
      </c>
      <c r="AD1730" s="3" t="str">
        <f>IFERROR(VLOOKUP($C1730*1,Lookups!$H:$N,6,FALSE),"")</f>
        <v>Bev</v>
      </c>
      <c r="AE1730" s="3" t="str">
        <f>IFERROR(VLOOKUP($C1730*1,Lookups!$H:$N,7,FALSE),"")</f>
        <v>Wine</v>
      </c>
      <c r="AF1730" s="3" t="str">
        <f>VLOOKUP(B1730*1,Stores!$A:$C,3,FALSE)</f>
        <v>DFG</v>
      </c>
    </row>
    <row r="1731" spans="1:32">
      <c r="A1731" s="3" t="s">
        <v>917</v>
      </c>
      <c r="B1731" s="3" t="s">
        <v>947</v>
      </c>
      <c r="C1731" s="3">
        <v>999266</v>
      </c>
      <c r="D1731" s="3" t="s">
        <v>918</v>
      </c>
      <c r="E1731" s="3" t="s">
        <v>693</v>
      </c>
      <c r="F1731" s="3">
        <v>2016</v>
      </c>
      <c r="G1731" s="164">
        <v>0</v>
      </c>
      <c r="H1731" s="3">
        <v>51.630809999999997</v>
      </c>
      <c r="I1731" s="3">
        <v>-80.18010000000001</v>
      </c>
      <c r="J1731" s="3">
        <v>207.80437999999998</v>
      </c>
      <c r="K1731" s="3">
        <v>7.2127999999999997</v>
      </c>
      <c r="L1731" s="3">
        <v>11.233319999999999</v>
      </c>
      <c r="M1731" s="3">
        <v>0</v>
      </c>
      <c r="N1731" s="3">
        <v>21.946399999999997</v>
      </c>
      <c r="O1731" s="3">
        <v>0</v>
      </c>
      <c r="P1731" s="3">
        <v>113.3496</v>
      </c>
      <c r="Q1731" s="3">
        <v>66.678080000000008</v>
      </c>
      <c r="R1731" s="3">
        <v>0</v>
      </c>
      <c r="S1731" s="3">
        <v>0</v>
      </c>
      <c r="T1731" s="3">
        <v>381.84621999999996</v>
      </c>
      <c r="U1731" s="3">
        <v>781.52150999999992</v>
      </c>
      <c r="V1731" s="163">
        <f ca="1">SUM(INDIRECT(Inputs!$C$11&amp;ROW()&amp;":"&amp;Inputs!$C$12&amp;ROW()))</f>
        <v>66.678080000000008</v>
      </c>
      <c r="W1731" s="163">
        <f ca="1">SUM(INDIRECT(Inputs!$C$13&amp;ROW()&amp;":"&amp;Inputs!$C$14&amp;ROW()))</f>
        <v>399.67528999999996</v>
      </c>
      <c r="X1731" s="3" t="str">
        <f>IF(COUNTIFS(Lookups!$A:$A,C1731)=1,"Gross Sales","")</f>
        <v/>
      </c>
      <c r="Y1731" s="3" t="str">
        <f>IF(COUNTIFS(Lookups!$D:$D,C1731)=1,"Bar Sales","")</f>
        <v/>
      </c>
      <c r="Z1731" s="3" t="str">
        <f>IFERROR(VLOOKUP(C1731*1,Lookups!$D:$F,3,FALSE),"")</f>
        <v/>
      </c>
      <c r="AA1731" s="3" t="str">
        <f>IFERROR(VLOOKUP($C1731*1,Lookups!$H:$N,3,FALSE),"")</f>
        <v>Sales</v>
      </c>
      <c r="AB1731" s="3" t="str">
        <f>IFERROR(VLOOKUP($C1731*1,Lookups!$H:$N,4,FALSE),"")</f>
        <v>Lunch</v>
      </c>
      <c r="AC1731" s="3" t="str">
        <f>IFERROR(VLOOKUP($C1731*1,Lookups!$H:$N,5,FALSE),"")</f>
        <v>Private</v>
      </c>
      <c r="AD1731" s="3" t="str">
        <f>IFERROR(VLOOKUP($C1731*1,Lookups!$H:$N,6,FALSE),"")</f>
        <v>Bev</v>
      </c>
      <c r="AE1731" s="3" t="str">
        <f>IFERROR(VLOOKUP($C1731*1,Lookups!$H:$N,7,FALSE),"")</f>
        <v>Wine</v>
      </c>
      <c r="AF1731" s="3" t="str">
        <f>VLOOKUP(B1731*1,Stores!$A:$C,3,FALSE)</f>
        <v>DFG</v>
      </c>
    </row>
    <row r="1732" spans="1:32">
      <c r="A1732" s="3" t="s">
        <v>917</v>
      </c>
      <c r="B1732" s="3" t="s">
        <v>948</v>
      </c>
      <c r="C1732" s="3">
        <v>999266</v>
      </c>
      <c r="D1732" s="3" t="s">
        <v>918</v>
      </c>
      <c r="E1732" s="3" t="s">
        <v>693</v>
      </c>
      <c r="F1732" s="3">
        <v>2016</v>
      </c>
      <c r="G1732" s="164">
        <v>0</v>
      </c>
      <c r="H1732" s="3">
        <v>142.80000000000001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142.80000000000001</v>
      </c>
      <c r="V1732" s="163">
        <f ca="1">SUM(INDIRECT(Inputs!$C$11&amp;ROW()&amp;":"&amp;Inputs!$C$12&amp;ROW()))</f>
        <v>0</v>
      </c>
      <c r="W1732" s="163">
        <f ca="1">SUM(INDIRECT(Inputs!$C$13&amp;ROW()&amp;":"&amp;Inputs!$C$14&amp;ROW()))</f>
        <v>142.80000000000001</v>
      </c>
      <c r="X1732" s="3" t="str">
        <f>IF(COUNTIFS(Lookups!$A:$A,C1732)=1,"Gross Sales","")</f>
        <v/>
      </c>
      <c r="Y1732" s="3" t="str">
        <f>IF(COUNTIFS(Lookups!$D:$D,C1732)=1,"Bar Sales","")</f>
        <v/>
      </c>
      <c r="Z1732" s="3" t="str">
        <f>IFERROR(VLOOKUP(C1732*1,Lookups!$D:$F,3,FALSE),"")</f>
        <v/>
      </c>
      <c r="AA1732" s="3" t="str">
        <f>IFERROR(VLOOKUP($C1732*1,Lookups!$H:$N,3,FALSE),"")</f>
        <v>Sales</v>
      </c>
      <c r="AB1732" s="3" t="str">
        <f>IFERROR(VLOOKUP($C1732*1,Lookups!$H:$N,4,FALSE),"")</f>
        <v>Lunch</v>
      </c>
      <c r="AC1732" s="3" t="str">
        <f>IFERROR(VLOOKUP($C1732*1,Lookups!$H:$N,5,FALSE),"")</f>
        <v>Private</v>
      </c>
      <c r="AD1732" s="3" t="str">
        <f>IFERROR(VLOOKUP($C1732*1,Lookups!$H:$N,6,FALSE),"")</f>
        <v>Bev</v>
      </c>
      <c r="AE1732" s="3" t="str">
        <f>IFERROR(VLOOKUP($C1732*1,Lookups!$H:$N,7,FALSE),"")</f>
        <v>Wine</v>
      </c>
      <c r="AF1732" s="3" t="str">
        <f>VLOOKUP(B1732*1,Stores!$A:$C,3,FALSE)</f>
        <v>DFG</v>
      </c>
    </row>
    <row r="1733" spans="1:32">
      <c r="A1733" s="3" t="s">
        <v>917</v>
      </c>
      <c r="B1733" s="3" t="s">
        <v>949</v>
      </c>
      <c r="C1733" s="3">
        <v>999266</v>
      </c>
      <c r="D1733" s="3" t="s">
        <v>918</v>
      </c>
      <c r="E1733" s="3" t="s">
        <v>693</v>
      </c>
      <c r="F1733" s="3">
        <v>2016</v>
      </c>
      <c r="G1733" s="164">
        <v>0</v>
      </c>
      <c r="H1733" s="3">
        <v>0</v>
      </c>
      <c r="I1733" s="3">
        <v>0</v>
      </c>
      <c r="J1733" s="3">
        <v>202.72895999999997</v>
      </c>
      <c r="K1733" s="3">
        <v>0</v>
      </c>
      <c r="L1733" s="3">
        <v>250.47295</v>
      </c>
      <c r="M1733" s="3">
        <v>186.5136</v>
      </c>
      <c r="N1733" s="3">
        <v>0</v>
      </c>
      <c r="O1733" s="3">
        <v>82.570319999999981</v>
      </c>
      <c r="P1733" s="3">
        <v>126.17891999999999</v>
      </c>
      <c r="Q1733" s="3">
        <v>306.70080000000002</v>
      </c>
      <c r="R1733" s="3">
        <v>31.892000000000003</v>
      </c>
      <c r="S1733" s="3">
        <v>4.1843199999999996</v>
      </c>
      <c r="T1733" s="3">
        <v>241.51217999999997</v>
      </c>
      <c r="U1733" s="3">
        <v>1432.75405</v>
      </c>
      <c r="V1733" s="163">
        <f ca="1">SUM(INDIRECT(Inputs!$C$11&amp;ROW()&amp;":"&amp;Inputs!$C$12&amp;ROW()))</f>
        <v>306.70080000000002</v>
      </c>
      <c r="W1733" s="163">
        <f ca="1">SUM(INDIRECT(Inputs!$C$13&amp;ROW()&amp;":"&amp;Inputs!$C$14&amp;ROW()))</f>
        <v>1155.1655499999999</v>
      </c>
      <c r="X1733" s="3" t="str">
        <f>IF(COUNTIFS(Lookups!$A:$A,C1733)=1,"Gross Sales","")</f>
        <v/>
      </c>
      <c r="Y1733" s="3" t="str">
        <f>IF(COUNTIFS(Lookups!$D:$D,C1733)=1,"Bar Sales","")</f>
        <v/>
      </c>
      <c r="Z1733" s="3" t="str">
        <f>IFERROR(VLOOKUP(C1733*1,Lookups!$D:$F,3,FALSE),"")</f>
        <v/>
      </c>
      <c r="AA1733" s="3" t="str">
        <f>IFERROR(VLOOKUP($C1733*1,Lookups!$H:$N,3,FALSE),"")</f>
        <v>Sales</v>
      </c>
      <c r="AB1733" s="3" t="str">
        <f>IFERROR(VLOOKUP($C1733*1,Lookups!$H:$N,4,FALSE),"")</f>
        <v>Lunch</v>
      </c>
      <c r="AC1733" s="3" t="str">
        <f>IFERROR(VLOOKUP($C1733*1,Lookups!$H:$N,5,FALSE),"")</f>
        <v>Private</v>
      </c>
      <c r="AD1733" s="3" t="str">
        <f>IFERROR(VLOOKUP($C1733*1,Lookups!$H:$N,6,FALSE),"")</f>
        <v>Bev</v>
      </c>
      <c r="AE1733" s="3" t="str">
        <f>IFERROR(VLOOKUP($C1733*1,Lookups!$H:$N,7,FALSE),"")</f>
        <v>Wine</v>
      </c>
      <c r="AF1733" s="3" t="str">
        <f>VLOOKUP(B1733*1,Stores!$A:$C,3,FALSE)</f>
        <v>DFG</v>
      </c>
    </row>
    <row r="1734" spans="1:32">
      <c r="A1734" s="3" t="s">
        <v>917</v>
      </c>
      <c r="B1734" s="3" t="s">
        <v>950</v>
      </c>
      <c r="C1734" s="3">
        <v>999266</v>
      </c>
      <c r="D1734" s="3" t="s">
        <v>918</v>
      </c>
      <c r="E1734" s="3" t="s">
        <v>693</v>
      </c>
      <c r="F1734" s="3">
        <v>2016</v>
      </c>
      <c r="G1734" s="164">
        <v>0</v>
      </c>
      <c r="H1734" s="3">
        <v>22.847999999999999</v>
      </c>
      <c r="I1734" s="3">
        <v>0</v>
      </c>
      <c r="J1734" s="3">
        <v>0</v>
      </c>
      <c r="K1734" s="3">
        <v>10.472</v>
      </c>
      <c r="L1734" s="3">
        <v>1485.624</v>
      </c>
      <c r="M1734" s="3">
        <v>52.64</v>
      </c>
      <c r="N1734" s="3">
        <v>274.05</v>
      </c>
      <c r="O1734" s="3">
        <v>0</v>
      </c>
      <c r="P1734" s="3">
        <v>0</v>
      </c>
      <c r="Q1734" s="3">
        <v>43.47</v>
      </c>
      <c r="R1734" s="3">
        <v>0</v>
      </c>
      <c r="S1734" s="3">
        <v>0</v>
      </c>
      <c r="T1734" s="3">
        <v>753.81599999999992</v>
      </c>
      <c r="U1734" s="3">
        <v>2642.92</v>
      </c>
      <c r="V1734" s="163">
        <f ca="1">SUM(INDIRECT(Inputs!$C$11&amp;ROW()&amp;":"&amp;Inputs!$C$12&amp;ROW()))</f>
        <v>43.47</v>
      </c>
      <c r="W1734" s="163">
        <f ca="1">SUM(INDIRECT(Inputs!$C$13&amp;ROW()&amp;":"&amp;Inputs!$C$14&amp;ROW()))</f>
        <v>1889.104</v>
      </c>
      <c r="X1734" s="3" t="str">
        <f>IF(COUNTIFS(Lookups!$A:$A,C1734)=1,"Gross Sales","")</f>
        <v/>
      </c>
      <c r="Y1734" s="3" t="str">
        <f>IF(COUNTIFS(Lookups!$D:$D,C1734)=1,"Bar Sales","")</f>
        <v/>
      </c>
      <c r="Z1734" s="3" t="str">
        <f>IFERROR(VLOOKUP(C1734*1,Lookups!$D:$F,3,FALSE),"")</f>
        <v/>
      </c>
      <c r="AA1734" s="3" t="str">
        <f>IFERROR(VLOOKUP($C1734*1,Lookups!$H:$N,3,FALSE),"")</f>
        <v>Sales</v>
      </c>
      <c r="AB1734" s="3" t="str">
        <f>IFERROR(VLOOKUP($C1734*1,Lookups!$H:$N,4,FALSE),"")</f>
        <v>Lunch</v>
      </c>
      <c r="AC1734" s="3" t="str">
        <f>IFERROR(VLOOKUP($C1734*1,Lookups!$H:$N,5,FALSE),"")</f>
        <v>Private</v>
      </c>
      <c r="AD1734" s="3" t="str">
        <f>IFERROR(VLOOKUP($C1734*1,Lookups!$H:$N,6,FALSE),"")</f>
        <v>Bev</v>
      </c>
      <c r="AE1734" s="3" t="str">
        <f>IFERROR(VLOOKUP($C1734*1,Lookups!$H:$N,7,FALSE),"")</f>
        <v>Wine</v>
      </c>
      <c r="AF1734" s="3" t="str">
        <f>VLOOKUP(B1734*1,Stores!$A:$C,3,FALSE)</f>
        <v>DFG</v>
      </c>
    </row>
    <row r="1735" spans="1:32">
      <c r="A1735" s="3" t="s">
        <v>917</v>
      </c>
      <c r="B1735" s="3" t="s">
        <v>951</v>
      </c>
      <c r="C1735" s="3">
        <v>999266</v>
      </c>
      <c r="D1735" s="3" t="s">
        <v>918</v>
      </c>
      <c r="E1735" s="3" t="s">
        <v>693</v>
      </c>
      <c r="F1735" s="3">
        <v>2016</v>
      </c>
      <c r="G1735" s="164">
        <v>0</v>
      </c>
      <c r="H1735" s="3">
        <v>159.06799999999998</v>
      </c>
      <c r="I1735" s="3">
        <v>0</v>
      </c>
      <c r="J1735" s="3">
        <v>354.85799999999995</v>
      </c>
      <c r="K1735" s="3">
        <v>510.97199999999998</v>
      </c>
      <c r="L1735" s="3">
        <v>415.29599999999999</v>
      </c>
      <c r="M1735" s="3">
        <v>61.823999999999991</v>
      </c>
      <c r="N1735" s="3">
        <v>433.44</v>
      </c>
      <c r="O1735" s="3">
        <v>390.57199999999995</v>
      </c>
      <c r="P1735" s="3">
        <v>58.52</v>
      </c>
      <c r="Q1735" s="3">
        <v>575.09199999999987</v>
      </c>
      <c r="R1735" s="3">
        <v>6.6150000000000002</v>
      </c>
      <c r="S1735" s="3">
        <v>43.553999999999995</v>
      </c>
      <c r="T1735" s="3">
        <v>1050.56</v>
      </c>
      <c r="U1735" s="3">
        <v>4060.3709999999996</v>
      </c>
      <c r="V1735" s="163">
        <f ca="1">SUM(INDIRECT(Inputs!$C$11&amp;ROW()&amp;":"&amp;Inputs!$C$12&amp;ROW()))</f>
        <v>575.09199999999987</v>
      </c>
      <c r="W1735" s="163">
        <f ca="1">SUM(INDIRECT(Inputs!$C$13&amp;ROW()&amp;":"&amp;Inputs!$C$14&amp;ROW()))</f>
        <v>2959.6419999999998</v>
      </c>
      <c r="X1735" s="3" t="str">
        <f>IF(COUNTIFS(Lookups!$A:$A,C1735)=1,"Gross Sales","")</f>
        <v/>
      </c>
      <c r="Y1735" s="3" t="str">
        <f>IF(COUNTIFS(Lookups!$D:$D,C1735)=1,"Bar Sales","")</f>
        <v/>
      </c>
      <c r="Z1735" s="3" t="str">
        <f>IFERROR(VLOOKUP(C1735*1,Lookups!$D:$F,3,FALSE),"")</f>
        <v/>
      </c>
      <c r="AA1735" s="3" t="str">
        <f>IFERROR(VLOOKUP($C1735*1,Lookups!$H:$N,3,FALSE),"")</f>
        <v>Sales</v>
      </c>
      <c r="AB1735" s="3" t="str">
        <f>IFERROR(VLOOKUP($C1735*1,Lookups!$H:$N,4,FALSE),"")</f>
        <v>Lunch</v>
      </c>
      <c r="AC1735" s="3" t="str">
        <f>IFERROR(VLOOKUP($C1735*1,Lookups!$H:$N,5,FALSE),"")</f>
        <v>Private</v>
      </c>
      <c r="AD1735" s="3" t="str">
        <f>IFERROR(VLOOKUP($C1735*1,Lookups!$H:$N,6,FALSE),"")</f>
        <v>Bev</v>
      </c>
      <c r="AE1735" s="3" t="str">
        <f>IFERROR(VLOOKUP($C1735*1,Lookups!$H:$N,7,FALSE),"")</f>
        <v>Wine</v>
      </c>
      <c r="AF1735" s="3" t="str">
        <f>VLOOKUP(B1735*1,Stores!$A:$C,3,FALSE)</f>
        <v>DFG</v>
      </c>
    </row>
    <row r="1736" spans="1:32">
      <c r="A1736" s="3" t="s">
        <v>917</v>
      </c>
      <c r="B1736" s="3" t="s">
        <v>952</v>
      </c>
      <c r="C1736" s="3">
        <v>999266</v>
      </c>
      <c r="D1736" s="3" t="s">
        <v>918</v>
      </c>
      <c r="E1736" s="3" t="s">
        <v>693</v>
      </c>
      <c r="F1736" s="3">
        <v>2016</v>
      </c>
      <c r="G1736" s="164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84</v>
      </c>
      <c r="P1736" s="3">
        <v>0</v>
      </c>
      <c r="Q1736" s="3">
        <v>0</v>
      </c>
      <c r="R1736" s="3">
        <v>125.74099999999999</v>
      </c>
      <c r="S1736" s="3">
        <v>31.751999999999999</v>
      </c>
      <c r="T1736" s="3">
        <v>243.089</v>
      </c>
      <c r="U1736" s="3">
        <v>484.58199999999999</v>
      </c>
      <c r="V1736" s="163">
        <f ca="1">SUM(INDIRECT(Inputs!$C$11&amp;ROW()&amp;":"&amp;Inputs!$C$12&amp;ROW()))</f>
        <v>0</v>
      </c>
      <c r="W1736" s="163">
        <f ca="1">SUM(INDIRECT(Inputs!$C$13&amp;ROW()&amp;":"&amp;Inputs!$C$14&amp;ROW()))</f>
        <v>84</v>
      </c>
      <c r="X1736" s="3" t="str">
        <f>IF(COUNTIFS(Lookups!$A:$A,C1736)=1,"Gross Sales","")</f>
        <v/>
      </c>
      <c r="Y1736" s="3" t="str">
        <f>IF(COUNTIFS(Lookups!$D:$D,C1736)=1,"Bar Sales","")</f>
        <v/>
      </c>
      <c r="Z1736" s="3" t="str">
        <f>IFERROR(VLOOKUP(C1736*1,Lookups!$D:$F,3,FALSE),"")</f>
        <v/>
      </c>
      <c r="AA1736" s="3" t="str">
        <f>IFERROR(VLOOKUP($C1736*1,Lookups!$H:$N,3,FALSE),"")</f>
        <v>Sales</v>
      </c>
      <c r="AB1736" s="3" t="str">
        <f>IFERROR(VLOOKUP($C1736*1,Lookups!$H:$N,4,FALSE),"")</f>
        <v>Lunch</v>
      </c>
      <c r="AC1736" s="3" t="str">
        <f>IFERROR(VLOOKUP($C1736*1,Lookups!$H:$N,5,FALSE),"")</f>
        <v>Private</v>
      </c>
      <c r="AD1736" s="3" t="str">
        <f>IFERROR(VLOOKUP($C1736*1,Lookups!$H:$N,6,FALSE),"")</f>
        <v>Bev</v>
      </c>
      <c r="AE1736" s="3" t="str">
        <f>IFERROR(VLOOKUP($C1736*1,Lookups!$H:$N,7,FALSE),"")</f>
        <v>Wine</v>
      </c>
      <c r="AF1736" s="3" t="str">
        <f>VLOOKUP(B1736*1,Stores!$A:$C,3,FALSE)</f>
        <v>DFG</v>
      </c>
    </row>
    <row r="1737" spans="1:32">
      <c r="A1737" s="3" t="s">
        <v>917</v>
      </c>
      <c r="B1737" s="3" t="s">
        <v>953</v>
      </c>
      <c r="C1737" s="3">
        <v>999266</v>
      </c>
      <c r="D1737" s="3" t="s">
        <v>918</v>
      </c>
      <c r="E1737" s="3" t="s">
        <v>693</v>
      </c>
      <c r="F1737" s="3">
        <v>2016</v>
      </c>
      <c r="G1737" s="164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15.875999999999999</v>
      </c>
      <c r="U1737" s="3">
        <v>15.875999999999999</v>
      </c>
      <c r="V1737" s="163">
        <f ca="1">SUM(INDIRECT(Inputs!$C$11&amp;ROW()&amp;":"&amp;Inputs!$C$12&amp;ROW()))</f>
        <v>0</v>
      </c>
      <c r="W1737" s="163">
        <f ca="1">SUM(INDIRECT(Inputs!$C$13&amp;ROW()&amp;":"&amp;Inputs!$C$14&amp;ROW()))</f>
        <v>0</v>
      </c>
      <c r="X1737" s="3" t="str">
        <f>IF(COUNTIFS(Lookups!$A:$A,C1737)=1,"Gross Sales","")</f>
        <v/>
      </c>
      <c r="Y1737" s="3" t="str">
        <f>IF(COUNTIFS(Lookups!$D:$D,C1737)=1,"Bar Sales","")</f>
        <v/>
      </c>
      <c r="Z1737" s="3" t="str">
        <f>IFERROR(VLOOKUP(C1737*1,Lookups!$D:$F,3,FALSE),"")</f>
        <v/>
      </c>
      <c r="AA1737" s="3" t="str">
        <f>IFERROR(VLOOKUP($C1737*1,Lookups!$H:$N,3,FALSE),"")</f>
        <v>Sales</v>
      </c>
      <c r="AB1737" s="3" t="str">
        <f>IFERROR(VLOOKUP($C1737*1,Lookups!$H:$N,4,FALSE),"")</f>
        <v>Lunch</v>
      </c>
      <c r="AC1737" s="3" t="str">
        <f>IFERROR(VLOOKUP($C1737*1,Lookups!$H:$N,5,FALSE),"")</f>
        <v>Private</v>
      </c>
      <c r="AD1737" s="3" t="str">
        <f>IFERROR(VLOOKUP($C1737*1,Lookups!$H:$N,6,FALSE),"")</f>
        <v>Bev</v>
      </c>
      <c r="AE1737" s="3" t="str">
        <f>IFERROR(VLOOKUP($C1737*1,Lookups!$H:$N,7,FALSE),"")</f>
        <v>Wine</v>
      </c>
      <c r="AF1737" s="3" t="str">
        <f>VLOOKUP(B1737*1,Stores!$A:$C,3,FALSE)</f>
        <v>DFG</v>
      </c>
    </row>
    <row r="1738" spans="1:32">
      <c r="A1738" s="3" t="s">
        <v>917</v>
      </c>
      <c r="B1738" s="3" t="s">
        <v>919</v>
      </c>
      <c r="C1738" s="3">
        <v>999267</v>
      </c>
      <c r="D1738" s="3" t="s">
        <v>918</v>
      </c>
      <c r="E1738" s="3" t="s">
        <v>697</v>
      </c>
      <c r="F1738" s="3">
        <v>2016</v>
      </c>
      <c r="G1738" s="164">
        <v>0</v>
      </c>
      <c r="H1738" s="3">
        <v>12311.37873</v>
      </c>
      <c r="I1738" s="3">
        <v>18968.046439999998</v>
      </c>
      <c r="J1738" s="3">
        <v>16521.15122</v>
      </c>
      <c r="K1738" s="3">
        <v>14410.406359999999</v>
      </c>
      <c r="L1738" s="3">
        <v>16665.332319999998</v>
      </c>
      <c r="M1738" s="3">
        <v>7432.2975999999999</v>
      </c>
      <c r="N1738" s="3">
        <v>5939.0855999999994</v>
      </c>
      <c r="O1738" s="3">
        <v>7513.0003200000001</v>
      </c>
      <c r="P1738" s="3">
        <v>3092.1901499999999</v>
      </c>
      <c r="Q1738" s="3">
        <v>0</v>
      </c>
      <c r="R1738" s="3">
        <v>0</v>
      </c>
      <c r="S1738" s="3">
        <v>0</v>
      </c>
      <c r="T1738" s="3">
        <v>0</v>
      </c>
      <c r="U1738" s="3">
        <v>102852.88874000001</v>
      </c>
      <c r="V1738" s="163">
        <f ca="1">SUM(INDIRECT(Inputs!$C$11&amp;ROW()&amp;":"&amp;Inputs!$C$12&amp;ROW()))</f>
        <v>0</v>
      </c>
      <c r="W1738" s="163">
        <f ca="1">SUM(INDIRECT(Inputs!$C$13&amp;ROW()&amp;":"&amp;Inputs!$C$14&amp;ROW()))</f>
        <v>102852.88874000001</v>
      </c>
      <c r="X1738" s="3" t="str">
        <f>IF(COUNTIFS(Lookups!$A:$A,C1738)=1,"Gross Sales","")</f>
        <v/>
      </c>
      <c r="Y1738" s="3" t="str">
        <f>IF(COUNTIFS(Lookups!$D:$D,C1738)=1,"Bar Sales","")</f>
        <v/>
      </c>
      <c r="Z1738" s="3" t="str">
        <f>IFERROR(VLOOKUP(C1738*1,Lookups!$D:$F,3,FALSE),"")</f>
        <v/>
      </c>
      <c r="AA1738" s="3" t="str">
        <f>IFERROR(VLOOKUP($C1738*1,Lookups!$H:$N,3,FALSE),"")</f>
        <v>Sales</v>
      </c>
      <c r="AB1738" s="3" t="str">
        <f>IFERROR(VLOOKUP($C1738*1,Lookups!$H:$N,4,FALSE),"")</f>
        <v>Dinner</v>
      </c>
      <c r="AC1738" s="3" t="str">
        <f>IFERROR(VLOOKUP($C1738*1,Lookups!$H:$N,5,FALSE),"")</f>
        <v>Private</v>
      </c>
      <c r="AD1738" s="3" t="str">
        <f>IFERROR(VLOOKUP($C1738*1,Lookups!$H:$N,6,FALSE),"")</f>
        <v>Bev</v>
      </c>
      <c r="AE1738" s="3" t="str">
        <f>IFERROR(VLOOKUP($C1738*1,Lookups!$H:$N,7,FALSE),"")</f>
        <v>Wine</v>
      </c>
      <c r="AF1738" s="3" t="str">
        <f>VLOOKUP(B1738*1,Stores!$A:$C,3,FALSE)</f>
        <v>DFDE</v>
      </c>
    </row>
    <row r="1739" spans="1:32">
      <c r="A1739" s="3" t="s">
        <v>917</v>
      </c>
      <c r="B1739" s="3" t="s">
        <v>920</v>
      </c>
      <c r="C1739" s="3">
        <v>999267</v>
      </c>
      <c r="D1739" s="3" t="s">
        <v>918</v>
      </c>
      <c r="E1739" s="3" t="s">
        <v>697</v>
      </c>
      <c r="F1739" s="3">
        <v>2016</v>
      </c>
      <c r="G1739" s="164">
        <v>0</v>
      </c>
      <c r="H1739" s="3">
        <v>15818.659079999998</v>
      </c>
      <c r="I1739" s="3">
        <v>25831.087099999997</v>
      </c>
      <c r="J1739" s="3">
        <v>18658.432379999998</v>
      </c>
      <c r="K1739" s="3">
        <v>16529.947980000001</v>
      </c>
      <c r="L1739" s="3">
        <v>19766.995080000001</v>
      </c>
      <c r="M1739" s="3">
        <v>25262.051919999998</v>
      </c>
      <c r="N1739" s="3">
        <v>16047.532059999998</v>
      </c>
      <c r="O1739" s="3">
        <v>15638.029049999999</v>
      </c>
      <c r="P1739" s="3">
        <v>14285.30313</v>
      </c>
      <c r="Q1739" s="3">
        <v>24502.6404</v>
      </c>
      <c r="R1739" s="3">
        <v>28517.053319999999</v>
      </c>
      <c r="S1739" s="3">
        <v>22583.07114</v>
      </c>
      <c r="T1739" s="3">
        <v>39059.247499999998</v>
      </c>
      <c r="U1739" s="3">
        <v>282500.05014000001</v>
      </c>
      <c r="V1739" s="163">
        <f ca="1">SUM(INDIRECT(Inputs!$C$11&amp;ROW()&amp;":"&amp;Inputs!$C$12&amp;ROW()))</f>
        <v>24502.6404</v>
      </c>
      <c r="W1739" s="163">
        <f ca="1">SUM(INDIRECT(Inputs!$C$13&amp;ROW()&amp;":"&amp;Inputs!$C$14&amp;ROW()))</f>
        <v>192340.67818000002</v>
      </c>
      <c r="X1739" s="3" t="str">
        <f>IF(COUNTIFS(Lookups!$A:$A,C1739)=1,"Gross Sales","")</f>
        <v/>
      </c>
      <c r="Y1739" s="3" t="str">
        <f>IF(COUNTIFS(Lookups!$D:$D,C1739)=1,"Bar Sales","")</f>
        <v/>
      </c>
      <c r="Z1739" s="3" t="str">
        <f>IFERROR(VLOOKUP(C1739*1,Lookups!$D:$F,3,FALSE),"")</f>
        <v/>
      </c>
      <c r="AA1739" s="3" t="str">
        <f>IFERROR(VLOOKUP($C1739*1,Lookups!$H:$N,3,FALSE),"")</f>
        <v>Sales</v>
      </c>
      <c r="AB1739" s="3" t="str">
        <f>IFERROR(VLOOKUP($C1739*1,Lookups!$H:$N,4,FALSE),"")</f>
        <v>Dinner</v>
      </c>
      <c r="AC1739" s="3" t="str">
        <f>IFERROR(VLOOKUP($C1739*1,Lookups!$H:$N,5,FALSE),"")</f>
        <v>Private</v>
      </c>
      <c r="AD1739" s="3" t="str">
        <f>IFERROR(VLOOKUP($C1739*1,Lookups!$H:$N,6,FALSE),"")</f>
        <v>Bev</v>
      </c>
      <c r="AE1739" s="3" t="str">
        <f>IFERROR(VLOOKUP($C1739*1,Lookups!$H:$N,7,FALSE),"")</f>
        <v>Wine</v>
      </c>
      <c r="AF1739" s="3" t="str">
        <f>VLOOKUP(B1739*1,Stores!$A:$C,3,FALSE)</f>
        <v>DFDE</v>
      </c>
    </row>
    <row r="1740" spans="1:32">
      <c r="A1740" s="3" t="s">
        <v>917</v>
      </c>
      <c r="B1740" s="3" t="s">
        <v>921</v>
      </c>
      <c r="C1740" s="3">
        <v>999267</v>
      </c>
      <c r="D1740" s="3" t="s">
        <v>918</v>
      </c>
      <c r="E1740" s="3" t="s">
        <v>697</v>
      </c>
      <c r="F1740" s="3">
        <v>2016</v>
      </c>
      <c r="G1740" s="164">
        <v>0</v>
      </c>
      <c r="H1740" s="3">
        <v>11092.552239999999</v>
      </c>
      <c r="I1740" s="3">
        <v>17877.600999999999</v>
      </c>
      <c r="J1740" s="3">
        <v>10490.998</v>
      </c>
      <c r="K1740" s="3">
        <v>10721.619999999999</v>
      </c>
      <c r="L1740" s="3">
        <v>18900.70448</v>
      </c>
      <c r="M1740" s="3">
        <v>8458.9049999999988</v>
      </c>
      <c r="N1740" s="3">
        <v>16539.740000000002</v>
      </c>
      <c r="O1740" s="3">
        <v>11104.63816</v>
      </c>
      <c r="P1740" s="3">
        <v>14954.519999999999</v>
      </c>
      <c r="Q1740" s="3">
        <v>17009.479199999998</v>
      </c>
      <c r="R1740" s="3">
        <v>16118.535999999998</v>
      </c>
      <c r="S1740" s="3">
        <v>12644.213400000001</v>
      </c>
      <c r="T1740" s="3">
        <v>39789.685599999997</v>
      </c>
      <c r="U1740" s="3">
        <v>205703.19308</v>
      </c>
      <c r="V1740" s="163">
        <f ca="1">SUM(INDIRECT(Inputs!$C$11&amp;ROW()&amp;":"&amp;Inputs!$C$12&amp;ROW()))</f>
        <v>17009.479199999998</v>
      </c>
      <c r="W1740" s="163">
        <f ca="1">SUM(INDIRECT(Inputs!$C$13&amp;ROW()&amp;":"&amp;Inputs!$C$14&amp;ROW()))</f>
        <v>137150.75808</v>
      </c>
      <c r="X1740" s="3" t="str">
        <f>IF(COUNTIFS(Lookups!$A:$A,C1740)=1,"Gross Sales","")</f>
        <v/>
      </c>
      <c r="Y1740" s="3" t="str">
        <f>IF(COUNTIFS(Lookups!$D:$D,C1740)=1,"Bar Sales","")</f>
        <v/>
      </c>
      <c r="Z1740" s="3" t="str">
        <f>IFERROR(VLOOKUP(C1740*1,Lookups!$D:$F,3,FALSE),"")</f>
        <v/>
      </c>
      <c r="AA1740" s="3" t="str">
        <f>IFERROR(VLOOKUP($C1740*1,Lookups!$H:$N,3,FALSE),"")</f>
        <v>Sales</v>
      </c>
      <c r="AB1740" s="3" t="str">
        <f>IFERROR(VLOOKUP($C1740*1,Lookups!$H:$N,4,FALSE),"")</f>
        <v>Dinner</v>
      </c>
      <c r="AC1740" s="3" t="str">
        <f>IFERROR(VLOOKUP($C1740*1,Lookups!$H:$N,5,FALSE),"")</f>
        <v>Private</v>
      </c>
      <c r="AD1740" s="3" t="str">
        <f>IFERROR(VLOOKUP($C1740*1,Lookups!$H:$N,6,FALSE),"")</f>
        <v>Bev</v>
      </c>
      <c r="AE1740" s="3" t="str">
        <f>IFERROR(VLOOKUP($C1740*1,Lookups!$H:$N,7,FALSE),"")</f>
        <v>Wine</v>
      </c>
      <c r="AF1740" s="3" t="str">
        <f>VLOOKUP(B1740*1,Stores!$A:$C,3,FALSE)</f>
        <v>DFDE</v>
      </c>
    </row>
    <row r="1741" spans="1:32">
      <c r="A1741" s="3" t="s">
        <v>917</v>
      </c>
      <c r="B1741" s="3" t="s">
        <v>922</v>
      </c>
      <c r="C1741" s="3">
        <v>999267</v>
      </c>
      <c r="D1741" s="3" t="s">
        <v>918</v>
      </c>
      <c r="E1741" s="3" t="s">
        <v>697</v>
      </c>
      <c r="F1741" s="3">
        <v>2016</v>
      </c>
      <c r="G1741" s="164">
        <v>0</v>
      </c>
      <c r="H1741" s="3">
        <v>9216.5499999999993</v>
      </c>
      <c r="I1741" s="3">
        <v>13272.447999999999</v>
      </c>
      <c r="J1741" s="3">
        <v>14392.728000000001</v>
      </c>
      <c r="K1741" s="3">
        <v>7970.0105100000001</v>
      </c>
      <c r="L1741" s="3">
        <v>16128.524999999998</v>
      </c>
      <c r="M1741" s="3">
        <v>17411.995999999996</v>
      </c>
      <c r="N1741" s="3">
        <v>11766.025879999999</v>
      </c>
      <c r="O1741" s="3">
        <v>16561.858179999999</v>
      </c>
      <c r="P1741" s="3">
        <v>8771.909999999998</v>
      </c>
      <c r="Q1741" s="3">
        <v>15624.251999999997</v>
      </c>
      <c r="R1741" s="3">
        <v>11089.848</v>
      </c>
      <c r="S1741" s="3">
        <v>15424.793999999998</v>
      </c>
      <c r="T1741" s="3">
        <v>43292.675999999999</v>
      </c>
      <c r="U1741" s="3">
        <v>200923.62156999999</v>
      </c>
      <c r="V1741" s="163">
        <f ca="1">SUM(INDIRECT(Inputs!$C$11&amp;ROW()&amp;":"&amp;Inputs!$C$12&amp;ROW()))</f>
        <v>15624.251999999997</v>
      </c>
      <c r="W1741" s="163">
        <f ca="1">SUM(INDIRECT(Inputs!$C$13&amp;ROW()&amp;":"&amp;Inputs!$C$14&amp;ROW()))</f>
        <v>131116.30356999999</v>
      </c>
      <c r="X1741" s="3" t="str">
        <f>IF(COUNTIFS(Lookups!$A:$A,C1741)=1,"Gross Sales","")</f>
        <v/>
      </c>
      <c r="Y1741" s="3" t="str">
        <f>IF(COUNTIFS(Lookups!$D:$D,C1741)=1,"Bar Sales","")</f>
        <v/>
      </c>
      <c r="Z1741" s="3" t="str">
        <f>IFERROR(VLOOKUP(C1741*1,Lookups!$D:$F,3,FALSE),"")</f>
        <v/>
      </c>
      <c r="AA1741" s="3" t="str">
        <f>IFERROR(VLOOKUP($C1741*1,Lookups!$H:$N,3,FALSE),"")</f>
        <v>Sales</v>
      </c>
      <c r="AB1741" s="3" t="str">
        <f>IFERROR(VLOOKUP($C1741*1,Lookups!$H:$N,4,FALSE),"")</f>
        <v>Dinner</v>
      </c>
      <c r="AC1741" s="3" t="str">
        <f>IFERROR(VLOOKUP($C1741*1,Lookups!$H:$N,5,FALSE),"")</f>
        <v>Private</v>
      </c>
      <c r="AD1741" s="3" t="str">
        <f>IFERROR(VLOOKUP($C1741*1,Lookups!$H:$N,6,FALSE),"")</f>
        <v>Bev</v>
      </c>
      <c r="AE1741" s="3" t="str">
        <f>IFERROR(VLOOKUP($C1741*1,Lookups!$H:$N,7,FALSE),"")</f>
        <v>Wine</v>
      </c>
      <c r="AF1741" s="3" t="str">
        <f>VLOOKUP(B1741*1,Stores!$A:$C,3,FALSE)</f>
        <v>DFDE</v>
      </c>
    </row>
    <row r="1742" spans="1:32">
      <c r="A1742" s="3" t="s">
        <v>917</v>
      </c>
      <c r="B1742" s="3" t="s">
        <v>923</v>
      </c>
      <c r="C1742" s="3">
        <v>999267</v>
      </c>
      <c r="D1742" s="3" t="s">
        <v>918</v>
      </c>
      <c r="E1742" s="3" t="s">
        <v>697</v>
      </c>
      <c r="F1742" s="3">
        <v>2016</v>
      </c>
      <c r="G1742" s="164">
        <v>0</v>
      </c>
      <c r="H1742" s="3">
        <v>23007.803</v>
      </c>
      <c r="I1742" s="3">
        <v>17461.912439999996</v>
      </c>
      <c r="J1742" s="3">
        <v>16136.3069</v>
      </c>
      <c r="K1742" s="3">
        <v>21416.793300000001</v>
      </c>
      <c r="L1742" s="3">
        <v>22137.796799999996</v>
      </c>
      <c r="M1742" s="3">
        <v>9432.5092399999994</v>
      </c>
      <c r="N1742" s="3">
        <v>12205.506319999999</v>
      </c>
      <c r="O1742" s="3">
        <v>9697.0217400000001</v>
      </c>
      <c r="P1742" s="3">
        <v>22613.966339999999</v>
      </c>
      <c r="Q1742" s="3">
        <v>32963.545439999994</v>
      </c>
      <c r="R1742" s="3">
        <v>14626.870649999999</v>
      </c>
      <c r="S1742" s="3">
        <v>9983.6186099999995</v>
      </c>
      <c r="T1742" s="3">
        <v>47505.257519999999</v>
      </c>
      <c r="U1742" s="3">
        <v>259188.90830000001</v>
      </c>
      <c r="V1742" s="163">
        <f ca="1">SUM(INDIRECT(Inputs!$C$11&amp;ROW()&amp;":"&amp;Inputs!$C$12&amp;ROW()))</f>
        <v>32963.545439999994</v>
      </c>
      <c r="W1742" s="163">
        <f ca="1">SUM(INDIRECT(Inputs!$C$13&amp;ROW()&amp;":"&amp;Inputs!$C$14&amp;ROW()))</f>
        <v>187073.16151999999</v>
      </c>
      <c r="X1742" s="3" t="str">
        <f>IF(COUNTIFS(Lookups!$A:$A,C1742)=1,"Gross Sales","")</f>
        <v/>
      </c>
      <c r="Y1742" s="3" t="str">
        <f>IF(COUNTIFS(Lookups!$D:$D,C1742)=1,"Bar Sales","")</f>
        <v/>
      </c>
      <c r="Z1742" s="3" t="str">
        <f>IFERROR(VLOOKUP(C1742*1,Lookups!$D:$F,3,FALSE),"")</f>
        <v/>
      </c>
      <c r="AA1742" s="3" t="str">
        <f>IFERROR(VLOOKUP($C1742*1,Lookups!$H:$N,3,FALSE),"")</f>
        <v>Sales</v>
      </c>
      <c r="AB1742" s="3" t="str">
        <f>IFERROR(VLOOKUP($C1742*1,Lookups!$H:$N,4,FALSE),"")</f>
        <v>Dinner</v>
      </c>
      <c r="AC1742" s="3" t="str">
        <f>IFERROR(VLOOKUP($C1742*1,Lookups!$H:$N,5,FALSE),"")</f>
        <v>Private</v>
      </c>
      <c r="AD1742" s="3" t="str">
        <f>IFERROR(VLOOKUP($C1742*1,Lookups!$H:$N,6,FALSE),"")</f>
        <v>Bev</v>
      </c>
      <c r="AE1742" s="3" t="str">
        <f>IFERROR(VLOOKUP($C1742*1,Lookups!$H:$N,7,FALSE),"")</f>
        <v>Wine</v>
      </c>
      <c r="AF1742" s="3" t="str">
        <f>VLOOKUP(B1742*1,Stores!$A:$C,3,FALSE)</f>
        <v>DFDE</v>
      </c>
    </row>
    <row r="1743" spans="1:32">
      <c r="A1743" s="3" t="s">
        <v>917</v>
      </c>
      <c r="B1743" s="3" t="s">
        <v>924</v>
      </c>
      <c r="C1743" s="3">
        <v>999267</v>
      </c>
      <c r="D1743" s="3" t="s">
        <v>918</v>
      </c>
      <c r="E1743" s="3" t="s">
        <v>697</v>
      </c>
      <c r="F1743" s="3">
        <v>2016</v>
      </c>
      <c r="G1743" s="164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10566.36924</v>
      </c>
      <c r="R1743" s="3">
        <v>18587.2533</v>
      </c>
      <c r="S1743" s="3">
        <v>30065.080919999997</v>
      </c>
      <c r="T1743" s="3">
        <v>45584.567699999992</v>
      </c>
      <c r="U1743" s="3">
        <v>104803.27115999999</v>
      </c>
      <c r="V1743" s="163">
        <f ca="1">SUM(INDIRECT(Inputs!$C$11&amp;ROW()&amp;":"&amp;Inputs!$C$12&amp;ROW()))</f>
        <v>10566.36924</v>
      </c>
      <c r="W1743" s="163">
        <f ca="1">SUM(INDIRECT(Inputs!$C$13&amp;ROW()&amp;":"&amp;Inputs!$C$14&amp;ROW()))</f>
        <v>10566.36924</v>
      </c>
      <c r="X1743" s="3" t="str">
        <f>IF(COUNTIFS(Lookups!$A:$A,C1743)=1,"Gross Sales","")</f>
        <v/>
      </c>
      <c r="Y1743" s="3" t="str">
        <f>IF(COUNTIFS(Lookups!$D:$D,C1743)=1,"Bar Sales","")</f>
        <v/>
      </c>
      <c r="Z1743" s="3" t="str">
        <f>IFERROR(VLOOKUP(C1743*1,Lookups!$D:$F,3,FALSE),"")</f>
        <v/>
      </c>
      <c r="AA1743" s="3" t="str">
        <f>IFERROR(VLOOKUP($C1743*1,Lookups!$H:$N,3,FALSE),"")</f>
        <v>Sales</v>
      </c>
      <c r="AB1743" s="3" t="str">
        <f>IFERROR(VLOOKUP($C1743*1,Lookups!$H:$N,4,FALSE),"")</f>
        <v>Dinner</v>
      </c>
      <c r="AC1743" s="3" t="str">
        <f>IFERROR(VLOOKUP($C1743*1,Lookups!$H:$N,5,FALSE),"")</f>
        <v>Private</v>
      </c>
      <c r="AD1743" s="3" t="str">
        <f>IFERROR(VLOOKUP($C1743*1,Lookups!$H:$N,6,FALSE),"")</f>
        <v>Bev</v>
      </c>
      <c r="AE1743" s="3" t="str">
        <f>IFERROR(VLOOKUP($C1743*1,Lookups!$H:$N,7,FALSE),"")</f>
        <v>Wine</v>
      </c>
      <c r="AF1743" s="3" t="str">
        <f>VLOOKUP(B1743*1,Stores!$A:$C,3,FALSE)</f>
        <v>DFDE</v>
      </c>
    </row>
    <row r="1744" spans="1:32">
      <c r="A1744" s="3" t="s">
        <v>917</v>
      </c>
      <c r="B1744" s="3" t="s">
        <v>925</v>
      </c>
      <c r="C1744" s="3">
        <v>999267</v>
      </c>
      <c r="D1744" s="3" t="s">
        <v>918</v>
      </c>
      <c r="E1744" s="3" t="s">
        <v>697</v>
      </c>
      <c r="F1744" s="3">
        <v>2016</v>
      </c>
      <c r="G1744" s="164">
        <v>0</v>
      </c>
      <c r="H1744" s="3">
        <v>15087.050999999998</v>
      </c>
      <c r="I1744" s="3">
        <v>13846.518</v>
      </c>
      <c r="J1744" s="3">
        <v>17804.4944</v>
      </c>
      <c r="K1744" s="3">
        <v>7724.6189999999988</v>
      </c>
      <c r="L1744" s="3">
        <v>13174.855680000001</v>
      </c>
      <c r="M1744" s="3">
        <v>33653.148479999996</v>
      </c>
      <c r="N1744" s="3">
        <v>3976.056</v>
      </c>
      <c r="O1744" s="3">
        <v>11782.847999999998</v>
      </c>
      <c r="P1744" s="3">
        <v>5246.3410999999996</v>
      </c>
      <c r="Q1744" s="3">
        <v>8898.735999999999</v>
      </c>
      <c r="R1744" s="3">
        <v>19346.516</v>
      </c>
      <c r="S1744" s="3">
        <v>16548.525000000001</v>
      </c>
      <c r="T1744" s="3">
        <v>16126.879999999997</v>
      </c>
      <c r="U1744" s="3">
        <v>183216.58866000001</v>
      </c>
      <c r="V1744" s="163">
        <f ca="1">SUM(INDIRECT(Inputs!$C$11&amp;ROW()&amp;":"&amp;Inputs!$C$12&amp;ROW()))</f>
        <v>8898.735999999999</v>
      </c>
      <c r="W1744" s="163">
        <f ca="1">SUM(INDIRECT(Inputs!$C$13&amp;ROW()&amp;":"&amp;Inputs!$C$14&amp;ROW()))</f>
        <v>131194.66766000001</v>
      </c>
      <c r="X1744" s="3" t="str">
        <f>IF(COUNTIFS(Lookups!$A:$A,C1744)=1,"Gross Sales","")</f>
        <v/>
      </c>
      <c r="Y1744" s="3" t="str">
        <f>IF(COUNTIFS(Lookups!$D:$D,C1744)=1,"Bar Sales","")</f>
        <v/>
      </c>
      <c r="Z1744" s="3" t="str">
        <f>IFERROR(VLOOKUP(C1744*1,Lookups!$D:$F,3,FALSE),"")</f>
        <v/>
      </c>
      <c r="AA1744" s="3" t="str">
        <f>IFERROR(VLOOKUP($C1744*1,Lookups!$H:$N,3,FALSE),"")</f>
        <v>Sales</v>
      </c>
      <c r="AB1744" s="3" t="str">
        <f>IFERROR(VLOOKUP($C1744*1,Lookups!$H:$N,4,FALSE),"")</f>
        <v>Dinner</v>
      </c>
      <c r="AC1744" s="3" t="str">
        <f>IFERROR(VLOOKUP($C1744*1,Lookups!$H:$N,5,FALSE),"")</f>
        <v>Private</v>
      </c>
      <c r="AD1744" s="3" t="str">
        <f>IFERROR(VLOOKUP($C1744*1,Lookups!$H:$N,6,FALSE),"")</f>
        <v>Bev</v>
      </c>
      <c r="AE1744" s="3" t="str">
        <f>IFERROR(VLOOKUP($C1744*1,Lookups!$H:$N,7,FALSE),"")</f>
        <v>Wine</v>
      </c>
      <c r="AF1744" s="3" t="str">
        <f>VLOOKUP(B1744*1,Stores!$A:$C,3,FALSE)</f>
        <v>DFDE</v>
      </c>
    </row>
    <row r="1745" spans="1:32">
      <c r="A1745" s="3" t="s">
        <v>917</v>
      </c>
      <c r="B1745" s="3" t="s">
        <v>926</v>
      </c>
      <c r="C1745" s="3">
        <v>999267</v>
      </c>
      <c r="D1745" s="3" t="s">
        <v>918</v>
      </c>
      <c r="E1745" s="3" t="s">
        <v>697</v>
      </c>
      <c r="F1745" s="3">
        <v>2016</v>
      </c>
      <c r="G1745" s="164">
        <v>0</v>
      </c>
      <c r="H1745" s="3">
        <v>39988.122999999992</v>
      </c>
      <c r="I1745" s="3">
        <v>40735.519999999997</v>
      </c>
      <c r="J1745" s="3">
        <v>42444.402000000002</v>
      </c>
      <c r="K1745" s="3">
        <v>54644.94</v>
      </c>
      <c r="L1745" s="3">
        <v>36093.175999999999</v>
      </c>
      <c r="M1745" s="3">
        <v>56179.43099999999</v>
      </c>
      <c r="N1745" s="3">
        <v>38385.297999999995</v>
      </c>
      <c r="O1745" s="3">
        <v>33538.343999999997</v>
      </c>
      <c r="P1745" s="3">
        <v>26788.103999999996</v>
      </c>
      <c r="Q1745" s="3">
        <v>42521.101770000001</v>
      </c>
      <c r="R1745" s="3">
        <v>83881.475999999995</v>
      </c>
      <c r="S1745" s="3">
        <v>49613.144</v>
      </c>
      <c r="T1745" s="3">
        <v>110858.09699999999</v>
      </c>
      <c r="U1745" s="3">
        <v>655671.15676999989</v>
      </c>
      <c r="V1745" s="163">
        <f ca="1">SUM(INDIRECT(Inputs!$C$11&amp;ROW()&amp;":"&amp;Inputs!$C$12&amp;ROW()))</f>
        <v>42521.101770000001</v>
      </c>
      <c r="W1745" s="163">
        <f ca="1">SUM(INDIRECT(Inputs!$C$13&amp;ROW()&amp;":"&amp;Inputs!$C$14&amp;ROW()))</f>
        <v>411318.43977</v>
      </c>
      <c r="X1745" s="3" t="str">
        <f>IF(COUNTIFS(Lookups!$A:$A,C1745)=1,"Gross Sales","")</f>
        <v/>
      </c>
      <c r="Y1745" s="3" t="str">
        <f>IF(COUNTIFS(Lookups!$D:$D,C1745)=1,"Bar Sales","")</f>
        <v/>
      </c>
      <c r="Z1745" s="3" t="str">
        <f>IFERROR(VLOOKUP(C1745*1,Lookups!$D:$F,3,FALSE),"")</f>
        <v/>
      </c>
      <c r="AA1745" s="3" t="str">
        <f>IFERROR(VLOOKUP($C1745*1,Lookups!$H:$N,3,FALSE),"")</f>
        <v>Sales</v>
      </c>
      <c r="AB1745" s="3" t="str">
        <f>IFERROR(VLOOKUP($C1745*1,Lookups!$H:$N,4,FALSE),"")</f>
        <v>Dinner</v>
      </c>
      <c r="AC1745" s="3" t="str">
        <f>IFERROR(VLOOKUP($C1745*1,Lookups!$H:$N,5,FALSE),"")</f>
        <v>Private</v>
      </c>
      <c r="AD1745" s="3" t="str">
        <f>IFERROR(VLOOKUP($C1745*1,Lookups!$H:$N,6,FALSE),"")</f>
        <v>Bev</v>
      </c>
      <c r="AE1745" s="3" t="str">
        <f>IFERROR(VLOOKUP($C1745*1,Lookups!$H:$N,7,FALSE),"")</f>
        <v>Wine</v>
      </c>
      <c r="AF1745" s="3" t="str">
        <f>VLOOKUP(B1745*1,Stores!$A:$C,3,FALSE)</f>
        <v>DFDE</v>
      </c>
    </row>
    <row r="1746" spans="1:32">
      <c r="A1746" s="3" t="s">
        <v>917</v>
      </c>
      <c r="B1746" s="3" t="s">
        <v>927</v>
      </c>
      <c r="C1746" s="3">
        <v>999267</v>
      </c>
      <c r="D1746" s="3" t="s">
        <v>918</v>
      </c>
      <c r="E1746" s="3" t="s">
        <v>697</v>
      </c>
      <c r="F1746" s="3">
        <v>2016</v>
      </c>
      <c r="G1746" s="164">
        <v>0</v>
      </c>
      <c r="H1746" s="3">
        <v>31507.098000000002</v>
      </c>
      <c r="I1746" s="3">
        <v>18882.520999999997</v>
      </c>
      <c r="J1746" s="3">
        <v>29375.807999999997</v>
      </c>
      <c r="K1746" s="3">
        <v>23555.027999999998</v>
      </c>
      <c r="L1746" s="3">
        <v>24105.9</v>
      </c>
      <c r="M1746" s="3">
        <v>33224.817780000005</v>
      </c>
      <c r="N1746" s="3">
        <v>34004.690719999999</v>
      </c>
      <c r="O1746" s="3">
        <v>28000.9863</v>
      </c>
      <c r="P1746" s="3">
        <v>21781.850999999995</v>
      </c>
      <c r="Q1746" s="3">
        <v>43311.491999999998</v>
      </c>
      <c r="R1746" s="3">
        <v>49353.584000000003</v>
      </c>
      <c r="S1746" s="3">
        <v>22895.040000000001</v>
      </c>
      <c r="T1746" s="3">
        <v>72141.82583999999</v>
      </c>
      <c r="U1746" s="3">
        <v>432140.64263999998</v>
      </c>
      <c r="V1746" s="163">
        <f ca="1">SUM(INDIRECT(Inputs!$C$11&amp;ROW()&amp;":"&amp;Inputs!$C$12&amp;ROW()))</f>
        <v>43311.491999999998</v>
      </c>
      <c r="W1746" s="163">
        <f ca="1">SUM(INDIRECT(Inputs!$C$13&amp;ROW()&amp;":"&amp;Inputs!$C$14&amp;ROW()))</f>
        <v>287750.19279999996</v>
      </c>
      <c r="X1746" s="3" t="str">
        <f>IF(COUNTIFS(Lookups!$A:$A,C1746)=1,"Gross Sales","")</f>
        <v/>
      </c>
      <c r="Y1746" s="3" t="str">
        <f>IF(COUNTIFS(Lookups!$D:$D,C1746)=1,"Bar Sales","")</f>
        <v/>
      </c>
      <c r="Z1746" s="3" t="str">
        <f>IFERROR(VLOOKUP(C1746*1,Lookups!$D:$F,3,FALSE),"")</f>
        <v/>
      </c>
      <c r="AA1746" s="3" t="str">
        <f>IFERROR(VLOOKUP($C1746*1,Lookups!$H:$N,3,FALSE),"")</f>
        <v>Sales</v>
      </c>
      <c r="AB1746" s="3" t="str">
        <f>IFERROR(VLOOKUP($C1746*1,Lookups!$H:$N,4,FALSE),"")</f>
        <v>Dinner</v>
      </c>
      <c r="AC1746" s="3" t="str">
        <f>IFERROR(VLOOKUP($C1746*1,Lookups!$H:$N,5,FALSE),"")</f>
        <v>Private</v>
      </c>
      <c r="AD1746" s="3" t="str">
        <f>IFERROR(VLOOKUP($C1746*1,Lookups!$H:$N,6,FALSE),"")</f>
        <v>Bev</v>
      </c>
      <c r="AE1746" s="3" t="str">
        <f>IFERROR(VLOOKUP($C1746*1,Lookups!$H:$N,7,FALSE),"")</f>
        <v>Wine</v>
      </c>
      <c r="AF1746" s="3" t="str">
        <f>VLOOKUP(B1746*1,Stores!$A:$C,3,FALSE)</f>
        <v>DFDE</v>
      </c>
    </row>
    <row r="1747" spans="1:32">
      <c r="A1747" s="3" t="s">
        <v>917</v>
      </c>
      <c r="B1747" s="3" t="s">
        <v>928</v>
      </c>
      <c r="C1747" s="3">
        <v>999267</v>
      </c>
      <c r="D1747" s="3" t="s">
        <v>918</v>
      </c>
      <c r="E1747" s="3" t="s">
        <v>697</v>
      </c>
      <c r="F1747" s="3">
        <v>2016</v>
      </c>
      <c r="G1747" s="164">
        <v>0</v>
      </c>
      <c r="H1747" s="3">
        <v>40551.799050000001</v>
      </c>
      <c r="I1747" s="3">
        <v>24954.302940000001</v>
      </c>
      <c r="J1747" s="3">
        <v>26214.216419999997</v>
      </c>
      <c r="K1747" s="3">
        <v>41772.956399999995</v>
      </c>
      <c r="L1747" s="3">
        <v>17744.948199999999</v>
      </c>
      <c r="M1747" s="3">
        <v>18987.322199999999</v>
      </c>
      <c r="N1747" s="3">
        <v>11831.253699999999</v>
      </c>
      <c r="O1747" s="3">
        <v>15031.327499999998</v>
      </c>
      <c r="P1747" s="3">
        <v>13311.087159999999</v>
      </c>
      <c r="Q1747" s="3">
        <v>26847.323579999997</v>
      </c>
      <c r="R1747" s="3">
        <v>19482.26742</v>
      </c>
      <c r="S1747" s="3">
        <v>17466.623999999996</v>
      </c>
      <c r="T1747" s="3">
        <v>23022.292299999994</v>
      </c>
      <c r="U1747" s="3">
        <v>297217.72086999996</v>
      </c>
      <c r="V1747" s="163">
        <f ca="1">SUM(INDIRECT(Inputs!$C$11&amp;ROW()&amp;":"&amp;Inputs!$C$12&amp;ROW()))</f>
        <v>26847.323579999997</v>
      </c>
      <c r="W1747" s="163">
        <f ca="1">SUM(INDIRECT(Inputs!$C$13&amp;ROW()&amp;":"&amp;Inputs!$C$14&amp;ROW()))</f>
        <v>237246.53714999999</v>
      </c>
      <c r="X1747" s="3" t="str">
        <f>IF(COUNTIFS(Lookups!$A:$A,C1747)=1,"Gross Sales","")</f>
        <v/>
      </c>
      <c r="Y1747" s="3" t="str">
        <f>IF(COUNTIFS(Lookups!$D:$D,C1747)=1,"Bar Sales","")</f>
        <v/>
      </c>
      <c r="Z1747" s="3" t="str">
        <f>IFERROR(VLOOKUP(C1747*1,Lookups!$D:$F,3,FALSE),"")</f>
        <v/>
      </c>
      <c r="AA1747" s="3" t="str">
        <f>IFERROR(VLOOKUP($C1747*1,Lookups!$H:$N,3,FALSE),"")</f>
        <v>Sales</v>
      </c>
      <c r="AB1747" s="3" t="str">
        <f>IFERROR(VLOOKUP($C1747*1,Lookups!$H:$N,4,FALSE),"")</f>
        <v>Dinner</v>
      </c>
      <c r="AC1747" s="3" t="str">
        <f>IFERROR(VLOOKUP($C1747*1,Lookups!$H:$N,5,FALSE),"")</f>
        <v>Private</v>
      </c>
      <c r="AD1747" s="3" t="str">
        <f>IFERROR(VLOOKUP($C1747*1,Lookups!$H:$N,6,FALSE),"")</f>
        <v>Bev</v>
      </c>
      <c r="AE1747" s="3" t="str">
        <f>IFERROR(VLOOKUP($C1747*1,Lookups!$H:$N,7,FALSE),"")</f>
        <v>Wine</v>
      </c>
      <c r="AF1747" s="3" t="str">
        <f>VLOOKUP(B1747*1,Stores!$A:$C,3,FALSE)</f>
        <v>DFDE</v>
      </c>
    </row>
    <row r="1748" spans="1:32">
      <c r="A1748" s="3" t="s">
        <v>917</v>
      </c>
      <c r="B1748" s="3" t="s">
        <v>929</v>
      </c>
      <c r="C1748" s="3">
        <v>999267</v>
      </c>
      <c r="D1748" s="3" t="s">
        <v>918</v>
      </c>
      <c r="E1748" s="3" t="s">
        <v>697</v>
      </c>
      <c r="F1748" s="3">
        <v>2016</v>
      </c>
      <c r="G1748" s="164">
        <v>0</v>
      </c>
      <c r="H1748" s="3">
        <v>18072.403579999998</v>
      </c>
      <c r="I1748" s="3">
        <v>11719.526</v>
      </c>
      <c r="J1748" s="3">
        <v>11435.149039999998</v>
      </c>
      <c r="K1748" s="3">
        <v>20958.222669999999</v>
      </c>
      <c r="L1748" s="3">
        <v>27706.069999999996</v>
      </c>
      <c r="M1748" s="3">
        <v>55387.71</v>
      </c>
      <c r="N1748" s="3">
        <v>6069.8357999999998</v>
      </c>
      <c r="O1748" s="3">
        <v>11279.498999999998</v>
      </c>
      <c r="P1748" s="3">
        <v>7403.2</v>
      </c>
      <c r="Q1748" s="3">
        <v>47204.92</v>
      </c>
      <c r="R1748" s="3">
        <v>80116.834559999988</v>
      </c>
      <c r="S1748" s="3">
        <v>35563.22</v>
      </c>
      <c r="T1748" s="3">
        <v>52565.190299999995</v>
      </c>
      <c r="U1748" s="3">
        <v>385481.78095000004</v>
      </c>
      <c r="V1748" s="163">
        <f ca="1">SUM(INDIRECT(Inputs!$C$11&amp;ROW()&amp;":"&amp;Inputs!$C$12&amp;ROW()))</f>
        <v>47204.92</v>
      </c>
      <c r="W1748" s="163">
        <f ca="1">SUM(INDIRECT(Inputs!$C$13&amp;ROW()&amp;":"&amp;Inputs!$C$14&amp;ROW()))</f>
        <v>217236.53609000001</v>
      </c>
      <c r="X1748" s="3" t="str">
        <f>IF(COUNTIFS(Lookups!$A:$A,C1748)=1,"Gross Sales","")</f>
        <v/>
      </c>
      <c r="Y1748" s="3" t="str">
        <f>IF(COUNTIFS(Lookups!$D:$D,C1748)=1,"Bar Sales","")</f>
        <v/>
      </c>
      <c r="Z1748" s="3" t="str">
        <f>IFERROR(VLOOKUP(C1748*1,Lookups!$D:$F,3,FALSE),"")</f>
        <v/>
      </c>
      <c r="AA1748" s="3" t="str">
        <f>IFERROR(VLOOKUP($C1748*1,Lookups!$H:$N,3,FALSE),"")</f>
        <v>Sales</v>
      </c>
      <c r="AB1748" s="3" t="str">
        <f>IFERROR(VLOOKUP($C1748*1,Lookups!$H:$N,4,FALSE),"")</f>
        <v>Dinner</v>
      </c>
      <c r="AC1748" s="3" t="str">
        <f>IFERROR(VLOOKUP($C1748*1,Lookups!$H:$N,5,FALSE),"")</f>
        <v>Private</v>
      </c>
      <c r="AD1748" s="3" t="str">
        <f>IFERROR(VLOOKUP($C1748*1,Lookups!$H:$N,6,FALSE),"")</f>
        <v>Bev</v>
      </c>
      <c r="AE1748" s="3" t="str">
        <f>IFERROR(VLOOKUP($C1748*1,Lookups!$H:$N,7,FALSE),"")</f>
        <v>Wine</v>
      </c>
      <c r="AF1748" s="3" t="str">
        <f>VLOOKUP(B1748*1,Stores!$A:$C,3,FALSE)</f>
        <v>DFDE</v>
      </c>
    </row>
    <row r="1749" spans="1:32">
      <c r="A1749" s="3" t="s">
        <v>917</v>
      </c>
      <c r="B1749" s="3" t="s">
        <v>930</v>
      </c>
      <c r="C1749" s="3">
        <v>999267</v>
      </c>
      <c r="D1749" s="3" t="s">
        <v>918</v>
      </c>
      <c r="E1749" s="3" t="s">
        <v>697</v>
      </c>
      <c r="F1749" s="3">
        <v>2016</v>
      </c>
      <c r="G1749" s="164">
        <v>0</v>
      </c>
      <c r="H1749" s="3">
        <v>14495.774999999998</v>
      </c>
      <c r="I1749" s="3">
        <v>21662.871999999999</v>
      </c>
      <c r="J1749" s="3">
        <v>27634.151999999995</v>
      </c>
      <c r="K1749" s="3">
        <v>35078.084999999992</v>
      </c>
      <c r="L1749" s="3">
        <v>33243.104999999996</v>
      </c>
      <c r="M1749" s="3">
        <v>26872.649999999998</v>
      </c>
      <c r="N1749" s="3">
        <v>15747.689999999999</v>
      </c>
      <c r="O1749" s="3">
        <v>9956.0159999999996</v>
      </c>
      <c r="P1749" s="3">
        <v>5052.5019999999995</v>
      </c>
      <c r="Q1749" s="3">
        <v>51177.853999999999</v>
      </c>
      <c r="R1749" s="3">
        <v>24680.942999999999</v>
      </c>
      <c r="S1749" s="3">
        <v>19158.272000000001</v>
      </c>
      <c r="T1749" s="3">
        <v>34506.583999999995</v>
      </c>
      <c r="U1749" s="3">
        <v>319266.49999999994</v>
      </c>
      <c r="V1749" s="163">
        <f ca="1">SUM(INDIRECT(Inputs!$C$11&amp;ROW()&amp;":"&amp;Inputs!$C$12&amp;ROW()))</f>
        <v>51177.853999999999</v>
      </c>
      <c r="W1749" s="163">
        <f ca="1">SUM(INDIRECT(Inputs!$C$13&amp;ROW()&amp;":"&amp;Inputs!$C$14&amp;ROW()))</f>
        <v>240920.701</v>
      </c>
      <c r="X1749" s="3" t="str">
        <f>IF(COUNTIFS(Lookups!$A:$A,C1749)=1,"Gross Sales","")</f>
        <v/>
      </c>
      <c r="Y1749" s="3" t="str">
        <f>IF(COUNTIFS(Lookups!$D:$D,C1749)=1,"Bar Sales","")</f>
        <v/>
      </c>
      <c r="Z1749" s="3" t="str">
        <f>IFERROR(VLOOKUP(C1749*1,Lookups!$D:$F,3,FALSE),"")</f>
        <v/>
      </c>
      <c r="AA1749" s="3" t="str">
        <f>IFERROR(VLOOKUP($C1749*1,Lookups!$H:$N,3,FALSE),"")</f>
        <v>Sales</v>
      </c>
      <c r="AB1749" s="3" t="str">
        <f>IFERROR(VLOOKUP($C1749*1,Lookups!$H:$N,4,FALSE),"")</f>
        <v>Dinner</v>
      </c>
      <c r="AC1749" s="3" t="str">
        <f>IFERROR(VLOOKUP($C1749*1,Lookups!$H:$N,5,FALSE),"")</f>
        <v>Private</v>
      </c>
      <c r="AD1749" s="3" t="str">
        <f>IFERROR(VLOOKUP($C1749*1,Lookups!$H:$N,6,FALSE),"")</f>
        <v>Bev</v>
      </c>
      <c r="AE1749" s="3" t="str">
        <f>IFERROR(VLOOKUP($C1749*1,Lookups!$H:$N,7,FALSE),"")</f>
        <v>Wine</v>
      </c>
      <c r="AF1749" s="3" t="str">
        <f>VLOOKUP(B1749*1,Stores!$A:$C,3,FALSE)</f>
        <v>DFDE</v>
      </c>
    </row>
    <row r="1750" spans="1:32">
      <c r="A1750" s="3" t="s">
        <v>917</v>
      </c>
      <c r="B1750" s="3" t="s">
        <v>931</v>
      </c>
      <c r="C1750" s="3">
        <v>999267</v>
      </c>
      <c r="D1750" s="3" t="s">
        <v>918</v>
      </c>
      <c r="E1750" s="3" t="s">
        <v>697</v>
      </c>
      <c r="F1750" s="3">
        <v>2016</v>
      </c>
      <c r="G1750" s="164">
        <v>0</v>
      </c>
      <c r="H1750" s="3">
        <v>24064.335819999997</v>
      </c>
      <c r="I1750" s="3">
        <v>25876.425120000004</v>
      </c>
      <c r="J1750" s="3">
        <v>24072.719999999998</v>
      </c>
      <c r="K1750" s="3">
        <v>32249.372399999997</v>
      </c>
      <c r="L1750" s="3">
        <v>42120.294579999994</v>
      </c>
      <c r="M1750" s="3">
        <v>46742.484249999994</v>
      </c>
      <c r="N1750" s="3">
        <v>22980.663999999997</v>
      </c>
      <c r="O1750" s="3">
        <v>40056.427949999998</v>
      </c>
      <c r="P1750" s="3">
        <v>22698.357499999998</v>
      </c>
      <c r="Q1750" s="3">
        <v>39588.660229999994</v>
      </c>
      <c r="R1750" s="3">
        <v>38727.943659999997</v>
      </c>
      <c r="S1750" s="3">
        <v>25970.560000000001</v>
      </c>
      <c r="T1750" s="3">
        <v>77583.62324999999</v>
      </c>
      <c r="U1750" s="3">
        <v>462731.86875999992</v>
      </c>
      <c r="V1750" s="163">
        <f ca="1">SUM(INDIRECT(Inputs!$C$11&amp;ROW()&amp;":"&amp;Inputs!$C$12&amp;ROW()))</f>
        <v>39588.660229999994</v>
      </c>
      <c r="W1750" s="163">
        <f ca="1">SUM(INDIRECT(Inputs!$C$13&amp;ROW()&amp;":"&amp;Inputs!$C$14&amp;ROW()))</f>
        <v>320449.74184999993</v>
      </c>
      <c r="X1750" s="3" t="str">
        <f>IF(COUNTIFS(Lookups!$A:$A,C1750)=1,"Gross Sales","")</f>
        <v/>
      </c>
      <c r="Y1750" s="3" t="str">
        <f>IF(COUNTIFS(Lookups!$D:$D,C1750)=1,"Bar Sales","")</f>
        <v/>
      </c>
      <c r="Z1750" s="3" t="str">
        <f>IFERROR(VLOOKUP(C1750*1,Lookups!$D:$F,3,FALSE),"")</f>
        <v/>
      </c>
      <c r="AA1750" s="3" t="str">
        <f>IFERROR(VLOOKUP($C1750*1,Lookups!$H:$N,3,FALSE),"")</f>
        <v>Sales</v>
      </c>
      <c r="AB1750" s="3" t="str">
        <f>IFERROR(VLOOKUP($C1750*1,Lookups!$H:$N,4,FALSE),"")</f>
        <v>Dinner</v>
      </c>
      <c r="AC1750" s="3" t="str">
        <f>IFERROR(VLOOKUP($C1750*1,Lookups!$H:$N,5,FALSE),"")</f>
        <v>Private</v>
      </c>
      <c r="AD1750" s="3" t="str">
        <f>IFERROR(VLOOKUP($C1750*1,Lookups!$H:$N,6,FALSE),"")</f>
        <v>Bev</v>
      </c>
      <c r="AE1750" s="3" t="str">
        <f>IFERROR(VLOOKUP($C1750*1,Lookups!$H:$N,7,FALSE),"")</f>
        <v>Wine</v>
      </c>
      <c r="AF1750" s="3" t="str">
        <f>VLOOKUP(B1750*1,Stores!$A:$C,3,FALSE)</f>
        <v>DFDE</v>
      </c>
    </row>
    <row r="1751" spans="1:32">
      <c r="A1751" s="3" t="s">
        <v>917</v>
      </c>
      <c r="B1751" s="3" t="s">
        <v>933</v>
      </c>
      <c r="C1751" s="3">
        <v>999267</v>
      </c>
      <c r="D1751" s="3" t="s">
        <v>918</v>
      </c>
      <c r="E1751" s="3" t="s">
        <v>697</v>
      </c>
      <c r="F1751" s="3">
        <v>2016</v>
      </c>
      <c r="G1751" s="164">
        <v>0</v>
      </c>
      <c r="H1751" s="3">
        <v>1574.8888400000001</v>
      </c>
      <c r="I1751" s="3">
        <v>1361.7743300000002</v>
      </c>
      <c r="J1751" s="3">
        <v>1197.7035000000001</v>
      </c>
      <c r="K1751" s="3">
        <v>1738.6025999999999</v>
      </c>
      <c r="L1751" s="3">
        <v>1044.2199599999999</v>
      </c>
      <c r="M1751" s="3">
        <v>1388.2246699999998</v>
      </c>
      <c r="N1751" s="3">
        <v>378.60444999999993</v>
      </c>
      <c r="O1751" s="3">
        <v>1863.8743200000001</v>
      </c>
      <c r="P1751" s="3">
        <v>1093.134</v>
      </c>
      <c r="Q1751" s="3">
        <v>616.02660000000003</v>
      </c>
      <c r="R1751" s="3">
        <v>2408.4183199999998</v>
      </c>
      <c r="S1751" s="3">
        <v>941.80855999999983</v>
      </c>
      <c r="T1751" s="3">
        <v>1831.5798199999997</v>
      </c>
      <c r="U1751" s="3">
        <v>17438.859970000001</v>
      </c>
      <c r="V1751" s="163">
        <f ca="1">SUM(INDIRECT(Inputs!$C$11&amp;ROW()&amp;":"&amp;Inputs!$C$12&amp;ROW()))</f>
        <v>616.02660000000003</v>
      </c>
      <c r="W1751" s="163">
        <f ca="1">SUM(INDIRECT(Inputs!$C$13&amp;ROW()&amp;":"&amp;Inputs!$C$14&amp;ROW()))</f>
        <v>12257.05327</v>
      </c>
      <c r="X1751" s="3" t="str">
        <f>IF(COUNTIFS(Lookups!$A:$A,C1751)=1,"Gross Sales","")</f>
        <v/>
      </c>
      <c r="Y1751" s="3" t="str">
        <f>IF(COUNTIFS(Lookups!$D:$D,C1751)=1,"Bar Sales","")</f>
        <v/>
      </c>
      <c r="Z1751" s="3" t="str">
        <f>IFERROR(VLOOKUP(C1751*1,Lookups!$D:$F,3,FALSE),"")</f>
        <v/>
      </c>
      <c r="AA1751" s="3" t="str">
        <f>IFERROR(VLOOKUP($C1751*1,Lookups!$H:$N,3,FALSE),"")</f>
        <v>Sales</v>
      </c>
      <c r="AB1751" s="3" t="str">
        <f>IFERROR(VLOOKUP($C1751*1,Lookups!$H:$N,4,FALSE),"")</f>
        <v>Dinner</v>
      </c>
      <c r="AC1751" s="3" t="str">
        <f>IFERROR(VLOOKUP($C1751*1,Lookups!$H:$N,5,FALSE),"")</f>
        <v>Private</v>
      </c>
      <c r="AD1751" s="3" t="str">
        <f>IFERROR(VLOOKUP($C1751*1,Lookups!$H:$N,6,FALSE),"")</f>
        <v>Bev</v>
      </c>
      <c r="AE1751" s="3" t="str">
        <f>IFERROR(VLOOKUP($C1751*1,Lookups!$H:$N,7,FALSE),"")</f>
        <v>Wine</v>
      </c>
      <c r="AF1751" s="3" t="str">
        <f>VLOOKUP(B1751*1,Stores!$A:$C,3,FALSE)</f>
        <v>DFG</v>
      </c>
    </row>
    <row r="1752" spans="1:32">
      <c r="A1752" s="3" t="s">
        <v>917</v>
      </c>
      <c r="B1752" s="3" t="s">
        <v>934</v>
      </c>
      <c r="C1752" s="3">
        <v>999267</v>
      </c>
      <c r="D1752" s="3" t="s">
        <v>918</v>
      </c>
      <c r="E1752" s="3" t="s">
        <v>697</v>
      </c>
      <c r="F1752" s="3">
        <v>2016</v>
      </c>
      <c r="G1752" s="164">
        <v>0</v>
      </c>
      <c r="H1752" s="3">
        <v>1848.7</v>
      </c>
      <c r="I1752" s="3">
        <v>2982.252</v>
      </c>
      <c r="J1752" s="3">
        <v>6366.8150000000005</v>
      </c>
      <c r="K1752" s="3">
        <v>3040.3240000000001</v>
      </c>
      <c r="L1752" s="3">
        <v>5216.6239999999989</v>
      </c>
      <c r="M1752" s="3">
        <v>2369.64</v>
      </c>
      <c r="N1752" s="3">
        <v>2783.3959999999997</v>
      </c>
      <c r="O1752" s="3">
        <v>1079.0359999999998</v>
      </c>
      <c r="P1752" s="3">
        <v>1994.8319999999999</v>
      </c>
      <c r="Q1752" s="3">
        <v>3884.7199999999993</v>
      </c>
      <c r="R1752" s="3">
        <v>2108.3808199999999</v>
      </c>
      <c r="S1752" s="3">
        <v>2852.1149999999998</v>
      </c>
      <c r="T1752" s="3">
        <v>11425.700999999999</v>
      </c>
      <c r="U1752" s="3">
        <v>47952.535819999997</v>
      </c>
      <c r="V1752" s="163">
        <f ca="1">SUM(INDIRECT(Inputs!$C$11&amp;ROW()&amp;":"&amp;Inputs!$C$12&amp;ROW()))</f>
        <v>3884.7199999999993</v>
      </c>
      <c r="W1752" s="163">
        <f ca="1">SUM(INDIRECT(Inputs!$C$13&amp;ROW()&amp;":"&amp;Inputs!$C$14&amp;ROW()))</f>
        <v>31566.339</v>
      </c>
      <c r="X1752" s="3" t="str">
        <f>IF(COUNTIFS(Lookups!$A:$A,C1752)=1,"Gross Sales","")</f>
        <v/>
      </c>
      <c r="Y1752" s="3" t="str">
        <f>IF(COUNTIFS(Lookups!$D:$D,C1752)=1,"Bar Sales","")</f>
        <v/>
      </c>
      <c r="Z1752" s="3" t="str">
        <f>IFERROR(VLOOKUP(C1752*1,Lookups!$D:$F,3,FALSE),"")</f>
        <v/>
      </c>
      <c r="AA1752" s="3" t="str">
        <f>IFERROR(VLOOKUP($C1752*1,Lookups!$H:$N,3,FALSE),"")</f>
        <v>Sales</v>
      </c>
      <c r="AB1752" s="3" t="str">
        <f>IFERROR(VLOOKUP($C1752*1,Lookups!$H:$N,4,FALSE),"")</f>
        <v>Dinner</v>
      </c>
      <c r="AC1752" s="3" t="str">
        <f>IFERROR(VLOOKUP($C1752*1,Lookups!$H:$N,5,FALSE),"")</f>
        <v>Private</v>
      </c>
      <c r="AD1752" s="3" t="str">
        <f>IFERROR(VLOOKUP($C1752*1,Lookups!$H:$N,6,FALSE),"")</f>
        <v>Bev</v>
      </c>
      <c r="AE1752" s="3" t="str">
        <f>IFERROR(VLOOKUP($C1752*1,Lookups!$H:$N,7,FALSE),"")</f>
        <v>Wine</v>
      </c>
      <c r="AF1752" s="3" t="str">
        <f>VLOOKUP(B1752*1,Stores!$A:$C,3,FALSE)</f>
        <v>DFG</v>
      </c>
    </row>
    <row r="1753" spans="1:32">
      <c r="A1753" s="3" t="s">
        <v>917</v>
      </c>
      <c r="B1753" s="3" t="s">
        <v>935</v>
      </c>
      <c r="C1753" s="3">
        <v>999267</v>
      </c>
      <c r="D1753" s="3" t="s">
        <v>918</v>
      </c>
      <c r="E1753" s="3" t="s">
        <v>697</v>
      </c>
      <c r="F1753" s="3">
        <v>2016</v>
      </c>
      <c r="G1753" s="164">
        <v>0</v>
      </c>
      <c r="H1753" s="3">
        <v>9209.9699999999993</v>
      </c>
      <c r="I1753" s="3">
        <v>9642.2340000000004</v>
      </c>
      <c r="J1753" s="3">
        <v>8817.9469000000008</v>
      </c>
      <c r="K1753" s="3">
        <v>7217.9520000000002</v>
      </c>
      <c r="L1753" s="3">
        <v>8279.5020000000004</v>
      </c>
      <c r="M1753" s="3">
        <v>4166.5679999999993</v>
      </c>
      <c r="N1753" s="3">
        <v>5028.3449999999993</v>
      </c>
      <c r="O1753" s="3">
        <v>6171.4519999999993</v>
      </c>
      <c r="P1753" s="3">
        <v>3756.7739999999994</v>
      </c>
      <c r="Q1753" s="3">
        <v>13770.280999999999</v>
      </c>
      <c r="R1753" s="3">
        <v>9656.5250599999981</v>
      </c>
      <c r="S1753" s="3">
        <v>7220.3040000000001</v>
      </c>
      <c r="T1753" s="3">
        <v>16008.478919999996</v>
      </c>
      <c r="U1753" s="3">
        <v>108946.33287999999</v>
      </c>
      <c r="V1753" s="163">
        <f ca="1">SUM(INDIRECT(Inputs!$C$11&amp;ROW()&amp;":"&amp;Inputs!$C$12&amp;ROW()))</f>
        <v>13770.280999999999</v>
      </c>
      <c r="W1753" s="163">
        <f ca="1">SUM(INDIRECT(Inputs!$C$13&amp;ROW()&amp;":"&amp;Inputs!$C$14&amp;ROW()))</f>
        <v>76061.024899999989</v>
      </c>
      <c r="X1753" s="3" t="str">
        <f>IF(COUNTIFS(Lookups!$A:$A,C1753)=1,"Gross Sales","")</f>
        <v/>
      </c>
      <c r="Y1753" s="3" t="str">
        <f>IF(COUNTIFS(Lookups!$D:$D,C1753)=1,"Bar Sales","")</f>
        <v/>
      </c>
      <c r="Z1753" s="3" t="str">
        <f>IFERROR(VLOOKUP(C1753*1,Lookups!$D:$F,3,FALSE),"")</f>
        <v/>
      </c>
      <c r="AA1753" s="3" t="str">
        <f>IFERROR(VLOOKUP($C1753*1,Lookups!$H:$N,3,FALSE),"")</f>
        <v>Sales</v>
      </c>
      <c r="AB1753" s="3" t="str">
        <f>IFERROR(VLOOKUP($C1753*1,Lookups!$H:$N,4,FALSE),"")</f>
        <v>Dinner</v>
      </c>
      <c r="AC1753" s="3" t="str">
        <f>IFERROR(VLOOKUP($C1753*1,Lookups!$H:$N,5,FALSE),"")</f>
        <v>Private</v>
      </c>
      <c r="AD1753" s="3" t="str">
        <f>IFERROR(VLOOKUP($C1753*1,Lookups!$H:$N,6,FALSE),"")</f>
        <v>Bev</v>
      </c>
      <c r="AE1753" s="3" t="str">
        <f>IFERROR(VLOOKUP($C1753*1,Lookups!$H:$N,7,FALSE),"")</f>
        <v>Wine</v>
      </c>
      <c r="AF1753" s="3" t="str">
        <f>VLOOKUP(B1753*1,Stores!$A:$C,3,FALSE)</f>
        <v>DFG</v>
      </c>
    </row>
    <row r="1754" spans="1:32">
      <c r="A1754" s="3" t="s">
        <v>917</v>
      </c>
      <c r="B1754" s="3" t="s">
        <v>936</v>
      </c>
      <c r="C1754" s="3">
        <v>999267</v>
      </c>
      <c r="D1754" s="3" t="s">
        <v>918</v>
      </c>
      <c r="E1754" s="3" t="s">
        <v>697</v>
      </c>
      <c r="F1754" s="3">
        <v>2016</v>
      </c>
      <c r="G1754" s="164">
        <v>0</v>
      </c>
      <c r="H1754" s="3">
        <v>275.88399999999996</v>
      </c>
      <c r="I1754" s="3">
        <v>3027.3427799999999</v>
      </c>
      <c r="J1754" s="3">
        <v>593.08032000000003</v>
      </c>
      <c r="K1754" s="3">
        <v>1537.6272799999999</v>
      </c>
      <c r="L1754" s="3">
        <v>398.74603999999994</v>
      </c>
      <c r="M1754" s="3">
        <v>706.91417999999999</v>
      </c>
      <c r="N1754" s="3">
        <v>47.779060000000001</v>
      </c>
      <c r="O1754" s="3">
        <v>887.42191999999989</v>
      </c>
      <c r="P1754" s="3">
        <v>437.72791999999993</v>
      </c>
      <c r="Q1754" s="3">
        <v>444.76684</v>
      </c>
      <c r="R1754" s="3">
        <v>353.52520000000004</v>
      </c>
      <c r="S1754" s="3">
        <v>415.04791999999998</v>
      </c>
      <c r="T1754" s="3">
        <v>1521.3030000000001</v>
      </c>
      <c r="U1754" s="3">
        <v>10647.16646</v>
      </c>
      <c r="V1754" s="163">
        <f ca="1">SUM(INDIRECT(Inputs!$C$11&amp;ROW()&amp;":"&amp;Inputs!$C$12&amp;ROW()))</f>
        <v>444.76684</v>
      </c>
      <c r="W1754" s="163">
        <f ca="1">SUM(INDIRECT(Inputs!$C$13&amp;ROW()&amp;":"&amp;Inputs!$C$14&amp;ROW()))</f>
        <v>8357.2903399999996</v>
      </c>
      <c r="X1754" s="3" t="str">
        <f>IF(COUNTIFS(Lookups!$A:$A,C1754)=1,"Gross Sales","")</f>
        <v/>
      </c>
      <c r="Y1754" s="3" t="str">
        <f>IF(COUNTIFS(Lookups!$D:$D,C1754)=1,"Bar Sales","")</f>
        <v/>
      </c>
      <c r="Z1754" s="3" t="str">
        <f>IFERROR(VLOOKUP(C1754*1,Lookups!$D:$F,3,FALSE),"")</f>
        <v/>
      </c>
      <c r="AA1754" s="3" t="str">
        <f>IFERROR(VLOOKUP($C1754*1,Lookups!$H:$N,3,FALSE),"")</f>
        <v>Sales</v>
      </c>
      <c r="AB1754" s="3" t="str">
        <f>IFERROR(VLOOKUP($C1754*1,Lookups!$H:$N,4,FALSE),"")</f>
        <v>Dinner</v>
      </c>
      <c r="AC1754" s="3" t="str">
        <f>IFERROR(VLOOKUP($C1754*1,Lookups!$H:$N,5,FALSE),"")</f>
        <v>Private</v>
      </c>
      <c r="AD1754" s="3" t="str">
        <f>IFERROR(VLOOKUP($C1754*1,Lookups!$H:$N,6,FALSE),"")</f>
        <v>Bev</v>
      </c>
      <c r="AE1754" s="3" t="str">
        <f>IFERROR(VLOOKUP($C1754*1,Lookups!$H:$N,7,FALSE),"")</f>
        <v>Wine</v>
      </c>
      <c r="AF1754" s="3" t="str">
        <f>VLOOKUP(B1754*1,Stores!$A:$C,3,FALSE)</f>
        <v>DFG</v>
      </c>
    </row>
    <row r="1755" spans="1:32">
      <c r="A1755" s="3" t="s">
        <v>917</v>
      </c>
      <c r="B1755" s="3" t="s">
        <v>937</v>
      </c>
      <c r="C1755" s="3">
        <v>999267</v>
      </c>
      <c r="D1755" s="3" t="s">
        <v>918</v>
      </c>
      <c r="E1755" s="3" t="s">
        <v>697</v>
      </c>
      <c r="F1755" s="3">
        <v>2016</v>
      </c>
      <c r="G1755" s="164">
        <v>0</v>
      </c>
      <c r="H1755" s="3">
        <v>732.4799999999999</v>
      </c>
      <c r="I1755" s="3">
        <v>1303.2255599999999</v>
      </c>
      <c r="J1755" s="3">
        <v>1417.752</v>
      </c>
      <c r="K1755" s="3">
        <v>1400.175</v>
      </c>
      <c r="L1755" s="3">
        <v>1582.7909999999997</v>
      </c>
      <c r="M1755" s="3">
        <v>3546.8160000000003</v>
      </c>
      <c r="N1755" s="3">
        <v>354.82999999999993</v>
      </c>
      <c r="O1755" s="3">
        <v>1255.905</v>
      </c>
      <c r="P1755" s="3">
        <v>748.28599999999994</v>
      </c>
      <c r="Q1755" s="3">
        <v>2680.7225199999998</v>
      </c>
      <c r="R1755" s="3">
        <v>1568</v>
      </c>
      <c r="S1755" s="3">
        <v>1044.1200000000001</v>
      </c>
      <c r="T1755" s="3">
        <v>2812.5229999999997</v>
      </c>
      <c r="U1755" s="3">
        <v>20447.626079999998</v>
      </c>
      <c r="V1755" s="163">
        <f ca="1">SUM(INDIRECT(Inputs!$C$11&amp;ROW()&amp;":"&amp;Inputs!$C$12&amp;ROW()))</f>
        <v>2680.7225199999998</v>
      </c>
      <c r="W1755" s="163">
        <f ca="1">SUM(INDIRECT(Inputs!$C$13&amp;ROW()&amp;":"&amp;Inputs!$C$14&amp;ROW()))</f>
        <v>15022.98308</v>
      </c>
      <c r="X1755" s="3" t="str">
        <f>IF(COUNTIFS(Lookups!$A:$A,C1755)=1,"Gross Sales","")</f>
        <v/>
      </c>
      <c r="Y1755" s="3" t="str">
        <f>IF(COUNTIFS(Lookups!$D:$D,C1755)=1,"Bar Sales","")</f>
        <v/>
      </c>
      <c r="Z1755" s="3" t="str">
        <f>IFERROR(VLOOKUP(C1755*1,Lookups!$D:$F,3,FALSE),"")</f>
        <v/>
      </c>
      <c r="AA1755" s="3" t="str">
        <f>IFERROR(VLOOKUP($C1755*1,Lookups!$H:$N,3,FALSE),"")</f>
        <v>Sales</v>
      </c>
      <c r="AB1755" s="3" t="str">
        <f>IFERROR(VLOOKUP($C1755*1,Lookups!$H:$N,4,FALSE),"")</f>
        <v>Dinner</v>
      </c>
      <c r="AC1755" s="3" t="str">
        <f>IFERROR(VLOOKUP($C1755*1,Lookups!$H:$N,5,FALSE),"")</f>
        <v>Private</v>
      </c>
      <c r="AD1755" s="3" t="str">
        <f>IFERROR(VLOOKUP($C1755*1,Lookups!$H:$N,6,FALSE),"")</f>
        <v>Bev</v>
      </c>
      <c r="AE1755" s="3" t="str">
        <f>IFERROR(VLOOKUP($C1755*1,Lookups!$H:$N,7,FALSE),"")</f>
        <v>Wine</v>
      </c>
      <c r="AF1755" s="3" t="str">
        <f>VLOOKUP(B1755*1,Stores!$A:$C,3,FALSE)</f>
        <v>DFG</v>
      </c>
    </row>
    <row r="1756" spans="1:32">
      <c r="A1756" s="3" t="s">
        <v>917</v>
      </c>
      <c r="B1756" s="3" t="s">
        <v>938</v>
      </c>
      <c r="C1756" s="3">
        <v>999267</v>
      </c>
      <c r="D1756" s="3" t="s">
        <v>918</v>
      </c>
      <c r="E1756" s="3" t="s">
        <v>697</v>
      </c>
      <c r="F1756" s="3">
        <v>2016</v>
      </c>
      <c r="G1756" s="164">
        <v>0</v>
      </c>
      <c r="H1756" s="3">
        <v>2996.9286199999997</v>
      </c>
      <c r="I1756" s="3">
        <v>1730.596</v>
      </c>
      <c r="J1756" s="3">
        <v>3167.9602500000001</v>
      </c>
      <c r="K1756" s="3">
        <v>3047.3382799999995</v>
      </c>
      <c r="L1756" s="3">
        <v>961.63199999999995</v>
      </c>
      <c r="M1756" s="3">
        <v>2572.6666700000001</v>
      </c>
      <c r="N1756" s="3">
        <v>1287.58</v>
      </c>
      <c r="O1756" s="3">
        <v>837.2</v>
      </c>
      <c r="P1756" s="3">
        <v>1557.7380000000001</v>
      </c>
      <c r="Q1756" s="3">
        <v>1964.1439999999998</v>
      </c>
      <c r="R1756" s="3">
        <v>2277.8056000000001</v>
      </c>
      <c r="S1756" s="3">
        <v>4640.3279999999995</v>
      </c>
      <c r="T1756" s="3">
        <v>6112.26</v>
      </c>
      <c r="U1756" s="3">
        <v>33154.17742</v>
      </c>
      <c r="V1756" s="163">
        <f ca="1">SUM(INDIRECT(Inputs!$C$11&amp;ROW()&amp;":"&amp;Inputs!$C$12&amp;ROW()))</f>
        <v>1964.1439999999998</v>
      </c>
      <c r="W1756" s="163">
        <f ca="1">SUM(INDIRECT(Inputs!$C$13&amp;ROW()&amp;":"&amp;Inputs!$C$14&amp;ROW()))</f>
        <v>20123.783820000001</v>
      </c>
      <c r="X1756" s="3" t="str">
        <f>IF(COUNTIFS(Lookups!$A:$A,C1756)=1,"Gross Sales","")</f>
        <v/>
      </c>
      <c r="Y1756" s="3" t="str">
        <f>IF(COUNTIFS(Lookups!$D:$D,C1756)=1,"Bar Sales","")</f>
        <v/>
      </c>
      <c r="Z1756" s="3" t="str">
        <f>IFERROR(VLOOKUP(C1756*1,Lookups!$D:$F,3,FALSE),"")</f>
        <v/>
      </c>
      <c r="AA1756" s="3" t="str">
        <f>IFERROR(VLOOKUP($C1756*1,Lookups!$H:$N,3,FALSE),"")</f>
        <v>Sales</v>
      </c>
      <c r="AB1756" s="3" t="str">
        <f>IFERROR(VLOOKUP($C1756*1,Lookups!$H:$N,4,FALSE),"")</f>
        <v>Dinner</v>
      </c>
      <c r="AC1756" s="3" t="str">
        <f>IFERROR(VLOOKUP($C1756*1,Lookups!$H:$N,5,FALSE),"")</f>
        <v>Private</v>
      </c>
      <c r="AD1756" s="3" t="str">
        <f>IFERROR(VLOOKUP($C1756*1,Lookups!$H:$N,6,FALSE),"")</f>
        <v>Bev</v>
      </c>
      <c r="AE1756" s="3" t="str">
        <f>IFERROR(VLOOKUP($C1756*1,Lookups!$H:$N,7,FALSE),"")</f>
        <v>Wine</v>
      </c>
      <c r="AF1756" s="3" t="str">
        <f>VLOOKUP(B1756*1,Stores!$A:$C,3,FALSE)</f>
        <v>DFG</v>
      </c>
    </row>
    <row r="1757" spans="1:32">
      <c r="A1757" s="3" t="s">
        <v>917</v>
      </c>
      <c r="B1757" s="3" t="s">
        <v>939</v>
      </c>
      <c r="C1757" s="3">
        <v>999267</v>
      </c>
      <c r="D1757" s="3" t="s">
        <v>918</v>
      </c>
      <c r="E1757" s="3" t="s">
        <v>697</v>
      </c>
      <c r="F1757" s="3">
        <v>2016</v>
      </c>
      <c r="G1757" s="164">
        <v>0</v>
      </c>
      <c r="H1757" s="3">
        <v>433.04169999999999</v>
      </c>
      <c r="I1757" s="3">
        <v>4899.9257999999991</v>
      </c>
      <c r="J1757" s="3">
        <v>2061.5137199999995</v>
      </c>
      <c r="K1757" s="3">
        <v>2073.0254300000001</v>
      </c>
      <c r="L1757" s="3">
        <v>1952.23119</v>
      </c>
      <c r="M1757" s="3">
        <v>1337.3828999999998</v>
      </c>
      <c r="N1757" s="3">
        <v>854.63622999999995</v>
      </c>
      <c r="O1757" s="3">
        <v>1412.20695</v>
      </c>
      <c r="P1757" s="3">
        <v>891.11427999999989</v>
      </c>
      <c r="Q1757" s="3">
        <v>3594.2228700000001</v>
      </c>
      <c r="R1757" s="3">
        <v>4264.4981399999997</v>
      </c>
      <c r="S1757" s="3">
        <v>2761.6739499999999</v>
      </c>
      <c r="T1757" s="3">
        <v>5078.2829999999985</v>
      </c>
      <c r="U1757" s="3">
        <v>31613.756159999997</v>
      </c>
      <c r="V1757" s="163">
        <f ca="1">SUM(INDIRECT(Inputs!$C$11&amp;ROW()&amp;":"&amp;Inputs!$C$12&amp;ROW()))</f>
        <v>3594.2228700000001</v>
      </c>
      <c r="W1757" s="163">
        <f ca="1">SUM(INDIRECT(Inputs!$C$13&amp;ROW()&amp;":"&amp;Inputs!$C$14&amp;ROW()))</f>
        <v>19509.301069999998</v>
      </c>
      <c r="X1757" s="3" t="str">
        <f>IF(COUNTIFS(Lookups!$A:$A,C1757)=1,"Gross Sales","")</f>
        <v/>
      </c>
      <c r="Y1757" s="3" t="str">
        <f>IF(COUNTIFS(Lookups!$D:$D,C1757)=1,"Bar Sales","")</f>
        <v/>
      </c>
      <c r="Z1757" s="3" t="str">
        <f>IFERROR(VLOOKUP(C1757*1,Lookups!$D:$F,3,FALSE),"")</f>
        <v/>
      </c>
      <c r="AA1757" s="3" t="str">
        <f>IFERROR(VLOOKUP($C1757*1,Lookups!$H:$N,3,FALSE),"")</f>
        <v>Sales</v>
      </c>
      <c r="AB1757" s="3" t="str">
        <f>IFERROR(VLOOKUP($C1757*1,Lookups!$H:$N,4,FALSE),"")</f>
        <v>Dinner</v>
      </c>
      <c r="AC1757" s="3" t="str">
        <f>IFERROR(VLOOKUP($C1757*1,Lookups!$H:$N,5,FALSE),"")</f>
        <v>Private</v>
      </c>
      <c r="AD1757" s="3" t="str">
        <f>IFERROR(VLOOKUP($C1757*1,Lookups!$H:$N,6,FALSE),"")</f>
        <v>Bev</v>
      </c>
      <c r="AE1757" s="3" t="str">
        <f>IFERROR(VLOOKUP($C1757*1,Lookups!$H:$N,7,FALSE),"")</f>
        <v>Wine</v>
      </c>
      <c r="AF1757" s="3" t="str">
        <f>VLOOKUP(B1757*1,Stores!$A:$C,3,FALSE)</f>
        <v>DFG</v>
      </c>
    </row>
    <row r="1758" spans="1:32">
      <c r="A1758" s="3" t="s">
        <v>917</v>
      </c>
      <c r="B1758" s="3" t="s">
        <v>940</v>
      </c>
      <c r="C1758" s="3">
        <v>999267</v>
      </c>
      <c r="D1758" s="3" t="s">
        <v>918</v>
      </c>
      <c r="E1758" s="3" t="s">
        <v>697</v>
      </c>
      <c r="F1758" s="3">
        <v>2016</v>
      </c>
      <c r="G1758" s="164">
        <v>0</v>
      </c>
      <c r="H1758" s="3">
        <v>2427.88</v>
      </c>
      <c r="I1758" s="3">
        <v>1116.1499999999999</v>
      </c>
      <c r="J1758" s="3">
        <v>2410.2539999999999</v>
      </c>
      <c r="K1758" s="3">
        <v>1721.7199999999998</v>
      </c>
      <c r="L1758" s="3">
        <v>2558.5</v>
      </c>
      <c r="M1758" s="3">
        <v>2071.1039999999998</v>
      </c>
      <c r="N1758" s="3">
        <v>1387.722</v>
      </c>
      <c r="O1758" s="3">
        <v>1326.5279999999998</v>
      </c>
      <c r="P1758" s="3">
        <v>2133.2219999999998</v>
      </c>
      <c r="Q1758" s="3">
        <v>1452.066</v>
      </c>
      <c r="R1758" s="3">
        <v>4180.1899999999996</v>
      </c>
      <c r="S1758" s="3">
        <v>1911.6719999999998</v>
      </c>
      <c r="T1758" s="3">
        <v>8919.4139999999989</v>
      </c>
      <c r="U1758" s="3">
        <v>33616.421999999991</v>
      </c>
      <c r="V1758" s="163">
        <f ca="1">SUM(INDIRECT(Inputs!$C$11&amp;ROW()&amp;":"&amp;Inputs!$C$12&amp;ROW()))</f>
        <v>1452.066</v>
      </c>
      <c r="W1758" s="163">
        <f ca="1">SUM(INDIRECT(Inputs!$C$13&amp;ROW()&amp;":"&amp;Inputs!$C$14&amp;ROW()))</f>
        <v>18605.145999999997</v>
      </c>
      <c r="X1758" s="3" t="str">
        <f>IF(COUNTIFS(Lookups!$A:$A,C1758)=1,"Gross Sales","")</f>
        <v/>
      </c>
      <c r="Y1758" s="3" t="str">
        <f>IF(COUNTIFS(Lookups!$D:$D,C1758)=1,"Bar Sales","")</f>
        <v/>
      </c>
      <c r="Z1758" s="3" t="str">
        <f>IFERROR(VLOOKUP(C1758*1,Lookups!$D:$F,3,FALSE),"")</f>
        <v/>
      </c>
      <c r="AA1758" s="3" t="str">
        <f>IFERROR(VLOOKUP($C1758*1,Lookups!$H:$N,3,FALSE),"")</f>
        <v>Sales</v>
      </c>
      <c r="AB1758" s="3" t="str">
        <f>IFERROR(VLOOKUP($C1758*1,Lookups!$H:$N,4,FALSE),"")</f>
        <v>Dinner</v>
      </c>
      <c r="AC1758" s="3" t="str">
        <f>IFERROR(VLOOKUP($C1758*1,Lookups!$H:$N,5,FALSE),"")</f>
        <v>Private</v>
      </c>
      <c r="AD1758" s="3" t="str">
        <f>IFERROR(VLOOKUP($C1758*1,Lookups!$H:$N,6,FALSE),"")</f>
        <v>Bev</v>
      </c>
      <c r="AE1758" s="3" t="str">
        <f>IFERROR(VLOOKUP($C1758*1,Lookups!$H:$N,7,FALSE),"")</f>
        <v>Wine</v>
      </c>
      <c r="AF1758" s="3" t="str">
        <f>VLOOKUP(B1758*1,Stores!$A:$C,3,FALSE)</f>
        <v>DFG</v>
      </c>
    </row>
    <row r="1759" spans="1:32">
      <c r="A1759" s="3" t="s">
        <v>917</v>
      </c>
      <c r="B1759" s="3" t="s">
        <v>941</v>
      </c>
      <c r="C1759" s="3">
        <v>999267</v>
      </c>
      <c r="D1759" s="3" t="s">
        <v>918</v>
      </c>
      <c r="E1759" s="3" t="s">
        <v>697</v>
      </c>
      <c r="F1759" s="3">
        <v>2016</v>
      </c>
      <c r="G1759" s="164">
        <v>0</v>
      </c>
      <c r="H1759" s="3">
        <v>2732.5580099999997</v>
      </c>
      <c r="I1759" s="3">
        <v>957.91394999999989</v>
      </c>
      <c r="J1759" s="3">
        <v>1185.0348299999998</v>
      </c>
      <c r="K1759" s="3">
        <v>4168.3966799999998</v>
      </c>
      <c r="L1759" s="3">
        <v>3219.28152</v>
      </c>
      <c r="M1759" s="3">
        <v>3704.2607699999999</v>
      </c>
      <c r="N1759" s="3">
        <v>1047.5184300000001</v>
      </c>
      <c r="O1759" s="3">
        <v>3725.4622999999992</v>
      </c>
      <c r="P1759" s="3">
        <v>1850.7500199999997</v>
      </c>
      <c r="Q1759" s="3">
        <v>2200.0734000000002</v>
      </c>
      <c r="R1759" s="3">
        <v>2399.7255099999998</v>
      </c>
      <c r="S1759" s="3">
        <v>3437.2801399999994</v>
      </c>
      <c r="T1759" s="3">
        <v>5740.4984699999995</v>
      </c>
      <c r="U1759" s="3">
        <v>36368.754029999996</v>
      </c>
      <c r="V1759" s="163">
        <f ca="1">SUM(INDIRECT(Inputs!$C$11&amp;ROW()&amp;":"&amp;Inputs!$C$12&amp;ROW()))</f>
        <v>2200.0734000000002</v>
      </c>
      <c r="W1759" s="163">
        <f ca="1">SUM(INDIRECT(Inputs!$C$13&amp;ROW()&amp;":"&amp;Inputs!$C$14&amp;ROW()))</f>
        <v>24791.249909999999</v>
      </c>
      <c r="X1759" s="3" t="str">
        <f>IF(COUNTIFS(Lookups!$A:$A,C1759)=1,"Gross Sales","")</f>
        <v/>
      </c>
      <c r="Y1759" s="3" t="str">
        <f>IF(COUNTIFS(Lookups!$D:$D,C1759)=1,"Bar Sales","")</f>
        <v/>
      </c>
      <c r="Z1759" s="3" t="str">
        <f>IFERROR(VLOOKUP(C1759*1,Lookups!$D:$F,3,FALSE),"")</f>
        <v/>
      </c>
      <c r="AA1759" s="3" t="str">
        <f>IFERROR(VLOOKUP($C1759*1,Lookups!$H:$N,3,FALSE),"")</f>
        <v>Sales</v>
      </c>
      <c r="AB1759" s="3" t="str">
        <f>IFERROR(VLOOKUP($C1759*1,Lookups!$H:$N,4,FALSE),"")</f>
        <v>Dinner</v>
      </c>
      <c r="AC1759" s="3" t="str">
        <f>IFERROR(VLOOKUP($C1759*1,Lookups!$H:$N,5,FALSE),"")</f>
        <v>Private</v>
      </c>
      <c r="AD1759" s="3" t="str">
        <f>IFERROR(VLOOKUP($C1759*1,Lookups!$H:$N,6,FALSE),"")</f>
        <v>Bev</v>
      </c>
      <c r="AE1759" s="3" t="str">
        <f>IFERROR(VLOOKUP($C1759*1,Lookups!$H:$N,7,FALSE),"")</f>
        <v>Wine</v>
      </c>
      <c r="AF1759" s="3" t="str">
        <f>VLOOKUP(B1759*1,Stores!$A:$C,3,FALSE)</f>
        <v>DFG</v>
      </c>
    </row>
    <row r="1760" spans="1:32">
      <c r="A1760" s="3" t="s">
        <v>917</v>
      </c>
      <c r="B1760" s="3" t="s">
        <v>942</v>
      </c>
      <c r="C1760" s="3">
        <v>999267</v>
      </c>
      <c r="D1760" s="3" t="s">
        <v>918</v>
      </c>
      <c r="E1760" s="3" t="s">
        <v>697</v>
      </c>
      <c r="F1760" s="3">
        <v>2016</v>
      </c>
      <c r="G1760" s="164">
        <v>0</v>
      </c>
      <c r="H1760" s="3">
        <v>988.72199999999987</v>
      </c>
      <c r="I1760" s="3">
        <v>1653.2599999999998</v>
      </c>
      <c r="J1760" s="3">
        <v>1694.6159999999998</v>
      </c>
      <c r="K1760" s="3">
        <v>1557.92</v>
      </c>
      <c r="L1760" s="3">
        <v>2543.18316</v>
      </c>
      <c r="M1760" s="3">
        <v>3277.5539999999992</v>
      </c>
      <c r="N1760" s="3">
        <v>2179.2959999999994</v>
      </c>
      <c r="O1760" s="3">
        <v>2470.8040000000001</v>
      </c>
      <c r="P1760" s="3">
        <v>3368.547</v>
      </c>
      <c r="Q1760" s="3">
        <v>1320.5499999999997</v>
      </c>
      <c r="R1760" s="3">
        <v>2747.5489999999995</v>
      </c>
      <c r="S1760" s="3">
        <v>2659.8879999999999</v>
      </c>
      <c r="T1760" s="3">
        <v>4700.22</v>
      </c>
      <c r="U1760" s="3">
        <v>31162.109159999993</v>
      </c>
      <c r="V1760" s="163">
        <f ca="1">SUM(INDIRECT(Inputs!$C$11&amp;ROW()&amp;":"&amp;Inputs!$C$12&amp;ROW()))</f>
        <v>1320.5499999999997</v>
      </c>
      <c r="W1760" s="163">
        <f ca="1">SUM(INDIRECT(Inputs!$C$13&amp;ROW()&amp;":"&amp;Inputs!$C$14&amp;ROW()))</f>
        <v>21054.452159999993</v>
      </c>
      <c r="X1760" s="3" t="str">
        <f>IF(COUNTIFS(Lookups!$A:$A,C1760)=1,"Gross Sales","")</f>
        <v/>
      </c>
      <c r="Y1760" s="3" t="str">
        <f>IF(COUNTIFS(Lookups!$D:$D,C1760)=1,"Bar Sales","")</f>
        <v/>
      </c>
      <c r="Z1760" s="3" t="str">
        <f>IFERROR(VLOOKUP(C1760*1,Lookups!$D:$F,3,FALSE),"")</f>
        <v/>
      </c>
      <c r="AA1760" s="3" t="str">
        <f>IFERROR(VLOOKUP($C1760*1,Lookups!$H:$N,3,FALSE),"")</f>
        <v>Sales</v>
      </c>
      <c r="AB1760" s="3" t="str">
        <f>IFERROR(VLOOKUP($C1760*1,Lookups!$H:$N,4,FALSE),"")</f>
        <v>Dinner</v>
      </c>
      <c r="AC1760" s="3" t="str">
        <f>IFERROR(VLOOKUP($C1760*1,Lookups!$H:$N,5,FALSE),"")</f>
        <v>Private</v>
      </c>
      <c r="AD1760" s="3" t="str">
        <f>IFERROR(VLOOKUP($C1760*1,Lookups!$H:$N,6,FALSE),"")</f>
        <v>Bev</v>
      </c>
      <c r="AE1760" s="3" t="str">
        <f>IFERROR(VLOOKUP($C1760*1,Lookups!$H:$N,7,FALSE),"")</f>
        <v>Wine</v>
      </c>
      <c r="AF1760" s="3" t="str">
        <f>VLOOKUP(B1760*1,Stores!$A:$C,3,FALSE)</f>
        <v>DFG</v>
      </c>
    </row>
    <row r="1761" spans="1:32">
      <c r="A1761" s="3" t="s">
        <v>917</v>
      </c>
      <c r="B1761" s="3" t="s">
        <v>944</v>
      </c>
      <c r="C1761" s="3">
        <v>999267</v>
      </c>
      <c r="D1761" s="3" t="s">
        <v>918</v>
      </c>
      <c r="E1761" s="3" t="s">
        <v>697</v>
      </c>
      <c r="F1761" s="3">
        <v>2016</v>
      </c>
      <c r="G1761" s="164">
        <v>0</v>
      </c>
      <c r="H1761" s="3">
        <v>0</v>
      </c>
      <c r="I1761" s="3">
        <v>0</v>
      </c>
      <c r="J1761" s="3">
        <v>59.562999999999995</v>
      </c>
      <c r="K1761" s="3">
        <v>0</v>
      </c>
      <c r="L1761" s="3">
        <v>0</v>
      </c>
      <c r="M1761" s="3">
        <v>-4.7174399999999999</v>
      </c>
      <c r="N1761" s="3">
        <v>0</v>
      </c>
      <c r="O1761" s="3">
        <v>1643.04</v>
      </c>
      <c r="P1761" s="3">
        <v>2027.8584899999996</v>
      </c>
      <c r="Q1761" s="3">
        <v>1503.271</v>
      </c>
      <c r="R1761" s="3">
        <v>1441.8879999999997</v>
      </c>
      <c r="S1761" s="3">
        <v>1172.0939999999998</v>
      </c>
      <c r="T1761" s="3">
        <v>2692.8719999999998</v>
      </c>
      <c r="U1761" s="3">
        <v>10535.869049999999</v>
      </c>
      <c r="V1761" s="163">
        <f ca="1">SUM(INDIRECT(Inputs!$C$11&amp;ROW()&amp;":"&amp;Inputs!$C$12&amp;ROW()))</f>
        <v>1503.271</v>
      </c>
      <c r="W1761" s="163">
        <f ca="1">SUM(INDIRECT(Inputs!$C$13&amp;ROW()&amp;":"&amp;Inputs!$C$14&amp;ROW()))</f>
        <v>5229.0150499999991</v>
      </c>
      <c r="X1761" s="3" t="str">
        <f>IF(COUNTIFS(Lookups!$A:$A,C1761)=1,"Gross Sales","")</f>
        <v/>
      </c>
      <c r="Y1761" s="3" t="str">
        <f>IF(COUNTIFS(Lookups!$D:$D,C1761)=1,"Bar Sales","")</f>
        <v/>
      </c>
      <c r="Z1761" s="3" t="str">
        <f>IFERROR(VLOOKUP(C1761*1,Lookups!$D:$F,3,FALSE),"")</f>
        <v/>
      </c>
      <c r="AA1761" s="3" t="str">
        <f>IFERROR(VLOOKUP($C1761*1,Lookups!$H:$N,3,FALSE),"")</f>
        <v>Sales</v>
      </c>
      <c r="AB1761" s="3" t="str">
        <f>IFERROR(VLOOKUP($C1761*1,Lookups!$H:$N,4,FALSE),"")</f>
        <v>Dinner</v>
      </c>
      <c r="AC1761" s="3" t="str">
        <f>IFERROR(VLOOKUP($C1761*1,Lookups!$H:$N,5,FALSE),"")</f>
        <v>Private</v>
      </c>
      <c r="AD1761" s="3" t="str">
        <f>IFERROR(VLOOKUP($C1761*1,Lookups!$H:$N,6,FALSE),"")</f>
        <v>Bev</v>
      </c>
      <c r="AE1761" s="3" t="str">
        <f>IFERROR(VLOOKUP($C1761*1,Lookups!$H:$N,7,FALSE),"")</f>
        <v>Wine</v>
      </c>
      <c r="AF1761" s="3" t="str">
        <f>VLOOKUP(B1761*1,Stores!$A:$C,3,FALSE)</f>
        <v>DFG</v>
      </c>
    </row>
    <row r="1762" spans="1:32">
      <c r="A1762" s="3" t="s">
        <v>917</v>
      </c>
      <c r="B1762" s="3" t="s">
        <v>945</v>
      </c>
      <c r="C1762" s="3">
        <v>999267</v>
      </c>
      <c r="D1762" s="3" t="s">
        <v>918</v>
      </c>
      <c r="E1762" s="3" t="s">
        <v>697</v>
      </c>
      <c r="F1762" s="3">
        <v>2016</v>
      </c>
      <c r="G1762" s="164">
        <v>0</v>
      </c>
      <c r="H1762" s="3">
        <v>0</v>
      </c>
      <c r="I1762" s="3">
        <v>162.62126999999998</v>
      </c>
      <c r="J1762" s="3">
        <v>0</v>
      </c>
      <c r="K1762" s="3">
        <v>994.72799999999995</v>
      </c>
      <c r="L1762" s="3">
        <v>0</v>
      </c>
      <c r="M1762" s="3">
        <v>0</v>
      </c>
      <c r="N1762" s="3">
        <v>134.316</v>
      </c>
      <c r="O1762" s="3">
        <v>175.81199999999998</v>
      </c>
      <c r="P1762" s="3">
        <v>63.664999999999992</v>
      </c>
      <c r="Q1762" s="3">
        <v>32.507999999999996</v>
      </c>
      <c r="R1762" s="3">
        <v>2659.636</v>
      </c>
      <c r="S1762" s="3">
        <v>494.935</v>
      </c>
      <c r="T1762" s="3">
        <v>189.50399999999999</v>
      </c>
      <c r="U1762" s="3">
        <v>4907.7252699999999</v>
      </c>
      <c r="V1762" s="163">
        <f ca="1">SUM(INDIRECT(Inputs!$C$11&amp;ROW()&amp;":"&amp;Inputs!$C$12&amp;ROW()))</f>
        <v>32.507999999999996</v>
      </c>
      <c r="W1762" s="163">
        <f ca="1">SUM(INDIRECT(Inputs!$C$13&amp;ROW()&amp;":"&amp;Inputs!$C$14&amp;ROW()))</f>
        <v>1563.6502699999999</v>
      </c>
      <c r="X1762" s="3" t="str">
        <f>IF(COUNTIFS(Lookups!$A:$A,C1762)=1,"Gross Sales","")</f>
        <v/>
      </c>
      <c r="Y1762" s="3" t="str">
        <f>IF(COUNTIFS(Lookups!$D:$D,C1762)=1,"Bar Sales","")</f>
        <v/>
      </c>
      <c r="Z1762" s="3" t="str">
        <f>IFERROR(VLOOKUP(C1762*1,Lookups!$D:$F,3,FALSE),"")</f>
        <v/>
      </c>
      <c r="AA1762" s="3" t="str">
        <f>IFERROR(VLOOKUP($C1762*1,Lookups!$H:$N,3,FALSE),"")</f>
        <v>Sales</v>
      </c>
      <c r="AB1762" s="3" t="str">
        <f>IFERROR(VLOOKUP($C1762*1,Lookups!$H:$N,4,FALSE),"")</f>
        <v>Dinner</v>
      </c>
      <c r="AC1762" s="3" t="str">
        <f>IFERROR(VLOOKUP($C1762*1,Lookups!$H:$N,5,FALSE),"")</f>
        <v>Private</v>
      </c>
      <c r="AD1762" s="3" t="str">
        <f>IFERROR(VLOOKUP($C1762*1,Lookups!$H:$N,6,FALSE),"")</f>
        <v>Bev</v>
      </c>
      <c r="AE1762" s="3" t="str">
        <f>IFERROR(VLOOKUP($C1762*1,Lookups!$H:$N,7,FALSE),"")</f>
        <v>Wine</v>
      </c>
      <c r="AF1762" s="3" t="str">
        <f>VLOOKUP(B1762*1,Stores!$A:$C,3,FALSE)</f>
        <v>DFG</v>
      </c>
    </row>
    <row r="1763" spans="1:32">
      <c r="A1763" s="3" t="s">
        <v>917</v>
      </c>
      <c r="B1763" s="3" t="s">
        <v>946</v>
      </c>
      <c r="C1763" s="3">
        <v>999267</v>
      </c>
      <c r="D1763" s="3" t="s">
        <v>918</v>
      </c>
      <c r="E1763" s="3" t="s">
        <v>697</v>
      </c>
      <c r="F1763" s="3">
        <v>2016</v>
      </c>
      <c r="G1763" s="164">
        <v>0</v>
      </c>
      <c r="H1763" s="3">
        <v>445.09500000000003</v>
      </c>
      <c r="I1763" s="3">
        <v>137.76</v>
      </c>
      <c r="J1763" s="3">
        <v>1587.2108700000001</v>
      </c>
      <c r="K1763" s="3">
        <v>187.06799999999998</v>
      </c>
      <c r="L1763" s="3">
        <v>139.74799999999999</v>
      </c>
      <c r="M1763" s="3">
        <v>2293.2000000000003</v>
      </c>
      <c r="N1763" s="3">
        <v>184.79999999999998</v>
      </c>
      <c r="O1763" s="3">
        <v>467.87299999999993</v>
      </c>
      <c r="P1763" s="3">
        <v>2805.0539999999996</v>
      </c>
      <c r="Q1763" s="3">
        <v>279.32799999999997</v>
      </c>
      <c r="R1763" s="3">
        <v>173.78899999999999</v>
      </c>
      <c r="S1763" s="3">
        <v>1306.8719999999998</v>
      </c>
      <c r="T1763" s="3">
        <v>1057.0559999999998</v>
      </c>
      <c r="U1763" s="3">
        <v>11064.853870000001</v>
      </c>
      <c r="V1763" s="163">
        <f ca="1">SUM(INDIRECT(Inputs!$C$11&amp;ROW()&amp;":"&amp;Inputs!$C$12&amp;ROW()))</f>
        <v>279.32799999999997</v>
      </c>
      <c r="W1763" s="163">
        <f ca="1">SUM(INDIRECT(Inputs!$C$13&amp;ROW()&amp;":"&amp;Inputs!$C$14&amp;ROW()))</f>
        <v>8527.1368700000003</v>
      </c>
      <c r="X1763" s="3" t="str">
        <f>IF(COUNTIFS(Lookups!$A:$A,C1763)=1,"Gross Sales","")</f>
        <v/>
      </c>
      <c r="Y1763" s="3" t="str">
        <f>IF(COUNTIFS(Lookups!$D:$D,C1763)=1,"Bar Sales","")</f>
        <v/>
      </c>
      <c r="Z1763" s="3" t="str">
        <f>IFERROR(VLOOKUP(C1763*1,Lookups!$D:$F,3,FALSE),"")</f>
        <v/>
      </c>
      <c r="AA1763" s="3" t="str">
        <f>IFERROR(VLOOKUP($C1763*1,Lookups!$H:$N,3,FALSE),"")</f>
        <v>Sales</v>
      </c>
      <c r="AB1763" s="3" t="str">
        <f>IFERROR(VLOOKUP($C1763*1,Lookups!$H:$N,4,FALSE),"")</f>
        <v>Dinner</v>
      </c>
      <c r="AC1763" s="3" t="str">
        <f>IFERROR(VLOOKUP($C1763*1,Lookups!$H:$N,5,FALSE),"")</f>
        <v>Private</v>
      </c>
      <c r="AD1763" s="3" t="str">
        <f>IFERROR(VLOOKUP($C1763*1,Lookups!$H:$N,6,FALSE),"")</f>
        <v>Bev</v>
      </c>
      <c r="AE1763" s="3" t="str">
        <f>IFERROR(VLOOKUP($C1763*1,Lookups!$H:$N,7,FALSE),"")</f>
        <v>Wine</v>
      </c>
      <c r="AF1763" s="3" t="str">
        <f>VLOOKUP(B1763*1,Stores!$A:$C,3,FALSE)</f>
        <v>DFG</v>
      </c>
    </row>
    <row r="1764" spans="1:32">
      <c r="A1764" s="3" t="s">
        <v>917</v>
      </c>
      <c r="B1764" s="3" t="s">
        <v>947</v>
      </c>
      <c r="C1764" s="3">
        <v>999267</v>
      </c>
      <c r="D1764" s="3" t="s">
        <v>918</v>
      </c>
      <c r="E1764" s="3" t="s">
        <v>697</v>
      </c>
      <c r="F1764" s="3">
        <v>2016</v>
      </c>
      <c r="G1764" s="164">
        <v>0</v>
      </c>
      <c r="H1764" s="3">
        <v>1389.1852799999999</v>
      </c>
      <c r="I1764" s="3">
        <v>2034.7277999999997</v>
      </c>
      <c r="J1764" s="3">
        <v>712.90800000000002</v>
      </c>
      <c r="K1764" s="3">
        <v>827.16689999999983</v>
      </c>
      <c r="L1764" s="3">
        <v>893.68845999999996</v>
      </c>
      <c r="M1764" s="3">
        <v>1329.5400299999999</v>
      </c>
      <c r="N1764" s="3">
        <v>1015.3265499999999</v>
      </c>
      <c r="O1764" s="3">
        <v>799.6162999999998</v>
      </c>
      <c r="P1764" s="3">
        <v>631.65949000000001</v>
      </c>
      <c r="Q1764" s="3">
        <v>501.73003999999997</v>
      </c>
      <c r="R1764" s="3">
        <v>1706.9392899999998</v>
      </c>
      <c r="S1764" s="3">
        <v>1034.3956000000001</v>
      </c>
      <c r="T1764" s="3">
        <v>1855.7334599999997</v>
      </c>
      <c r="U1764" s="3">
        <v>14732.617200000001</v>
      </c>
      <c r="V1764" s="163">
        <f ca="1">SUM(INDIRECT(Inputs!$C$11&amp;ROW()&amp;":"&amp;Inputs!$C$12&amp;ROW()))</f>
        <v>501.73003999999997</v>
      </c>
      <c r="W1764" s="163">
        <f ca="1">SUM(INDIRECT(Inputs!$C$13&amp;ROW()&amp;":"&amp;Inputs!$C$14&amp;ROW()))</f>
        <v>10135.548850000001</v>
      </c>
      <c r="X1764" s="3" t="str">
        <f>IF(COUNTIFS(Lookups!$A:$A,C1764)=1,"Gross Sales","")</f>
        <v/>
      </c>
      <c r="Y1764" s="3" t="str">
        <f>IF(COUNTIFS(Lookups!$D:$D,C1764)=1,"Bar Sales","")</f>
        <v/>
      </c>
      <c r="Z1764" s="3" t="str">
        <f>IFERROR(VLOOKUP(C1764*1,Lookups!$D:$F,3,FALSE),"")</f>
        <v/>
      </c>
      <c r="AA1764" s="3" t="str">
        <f>IFERROR(VLOOKUP($C1764*1,Lookups!$H:$N,3,FALSE),"")</f>
        <v>Sales</v>
      </c>
      <c r="AB1764" s="3" t="str">
        <f>IFERROR(VLOOKUP($C1764*1,Lookups!$H:$N,4,FALSE),"")</f>
        <v>Dinner</v>
      </c>
      <c r="AC1764" s="3" t="str">
        <f>IFERROR(VLOOKUP($C1764*1,Lookups!$H:$N,5,FALSE),"")</f>
        <v>Private</v>
      </c>
      <c r="AD1764" s="3" t="str">
        <f>IFERROR(VLOOKUP($C1764*1,Lookups!$H:$N,6,FALSE),"")</f>
        <v>Bev</v>
      </c>
      <c r="AE1764" s="3" t="str">
        <f>IFERROR(VLOOKUP($C1764*1,Lookups!$H:$N,7,FALSE),"")</f>
        <v>Wine</v>
      </c>
      <c r="AF1764" s="3" t="str">
        <f>VLOOKUP(B1764*1,Stores!$A:$C,3,FALSE)</f>
        <v>DFG</v>
      </c>
    </row>
    <row r="1765" spans="1:32">
      <c r="A1765" s="3" t="s">
        <v>917</v>
      </c>
      <c r="B1765" s="3" t="s">
        <v>948</v>
      </c>
      <c r="C1765" s="3">
        <v>999267</v>
      </c>
      <c r="D1765" s="3" t="s">
        <v>918</v>
      </c>
      <c r="E1765" s="3" t="s">
        <v>697</v>
      </c>
      <c r="F1765" s="3">
        <v>2016</v>
      </c>
      <c r="G1765" s="164">
        <v>0</v>
      </c>
      <c r="H1765" s="3">
        <v>29.512699999999999</v>
      </c>
      <c r="I1765" s="3">
        <v>321.44</v>
      </c>
      <c r="J1765" s="3">
        <v>241.48599999999996</v>
      </c>
      <c r="K1765" s="3">
        <v>291.59199999999993</v>
      </c>
      <c r="L1765" s="3">
        <v>466.29519999999997</v>
      </c>
      <c r="M1765" s="3">
        <v>805.64399999999989</v>
      </c>
      <c r="N1765" s="3">
        <v>662.92099999999994</v>
      </c>
      <c r="O1765" s="3">
        <v>186.98399999999998</v>
      </c>
      <c r="P1765" s="3">
        <v>807.89099999999985</v>
      </c>
      <c r="Q1765" s="3">
        <v>629.74799999999993</v>
      </c>
      <c r="R1765" s="3">
        <v>288.71359999999999</v>
      </c>
      <c r="S1765" s="3">
        <v>526.00799999999992</v>
      </c>
      <c r="T1765" s="3">
        <v>1216.18</v>
      </c>
      <c r="U1765" s="3">
        <v>6474.4154999999992</v>
      </c>
      <c r="V1765" s="163">
        <f ca="1">SUM(INDIRECT(Inputs!$C$11&amp;ROW()&amp;":"&amp;Inputs!$C$12&amp;ROW()))</f>
        <v>629.74799999999993</v>
      </c>
      <c r="W1765" s="163">
        <f ca="1">SUM(INDIRECT(Inputs!$C$13&amp;ROW()&amp;":"&amp;Inputs!$C$14&amp;ROW()))</f>
        <v>4443.513899999999</v>
      </c>
      <c r="X1765" s="3" t="str">
        <f>IF(COUNTIFS(Lookups!$A:$A,C1765)=1,"Gross Sales","")</f>
        <v/>
      </c>
      <c r="Y1765" s="3" t="str">
        <f>IF(COUNTIFS(Lookups!$D:$D,C1765)=1,"Bar Sales","")</f>
        <v/>
      </c>
      <c r="Z1765" s="3" t="str">
        <f>IFERROR(VLOOKUP(C1765*1,Lookups!$D:$F,3,FALSE),"")</f>
        <v/>
      </c>
      <c r="AA1765" s="3" t="str">
        <f>IFERROR(VLOOKUP($C1765*1,Lookups!$H:$N,3,FALSE),"")</f>
        <v>Sales</v>
      </c>
      <c r="AB1765" s="3" t="str">
        <f>IFERROR(VLOOKUP($C1765*1,Lookups!$H:$N,4,FALSE),"")</f>
        <v>Dinner</v>
      </c>
      <c r="AC1765" s="3" t="str">
        <f>IFERROR(VLOOKUP($C1765*1,Lookups!$H:$N,5,FALSE),"")</f>
        <v>Private</v>
      </c>
      <c r="AD1765" s="3" t="str">
        <f>IFERROR(VLOOKUP($C1765*1,Lookups!$H:$N,6,FALSE),"")</f>
        <v>Bev</v>
      </c>
      <c r="AE1765" s="3" t="str">
        <f>IFERROR(VLOOKUP($C1765*1,Lookups!$H:$N,7,FALSE),"")</f>
        <v>Wine</v>
      </c>
      <c r="AF1765" s="3" t="str">
        <f>VLOOKUP(B1765*1,Stores!$A:$C,3,FALSE)</f>
        <v>DFG</v>
      </c>
    </row>
    <row r="1766" spans="1:32">
      <c r="A1766" s="3" t="s">
        <v>917</v>
      </c>
      <c r="B1766" s="3" t="s">
        <v>949</v>
      </c>
      <c r="C1766" s="3">
        <v>999267</v>
      </c>
      <c r="D1766" s="3" t="s">
        <v>918</v>
      </c>
      <c r="E1766" s="3" t="s">
        <v>697</v>
      </c>
      <c r="F1766" s="3">
        <v>2016</v>
      </c>
      <c r="G1766" s="164">
        <v>0</v>
      </c>
      <c r="H1766" s="3">
        <v>414.76890000000003</v>
      </c>
      <c r="I1766" s="3">
        <v>1991.4501600000001</v>
      </c>
      <c r="J1766" s="3">
        <v>1473.9479999999999</v>
      </c>
      <c r="K1766" s="3">
        <v>734.58615999999995</v>
      </c>
      <c r="L1766" s="3">
        <v>4684.7889199999991</v>
      </c>
      <c r="M1766" s="3">
        <v>1133.1001499999998</v>
      </c>
      <c r="N1766" s="3">
        <v>680.75083999999993</v>
      </c>
      <c r="O1766" s="3">
        <v>1536.59968</v>
      </c>
      <c r="P1766" s="3">
        <v>657.01313999999991</v>
      </c>
      <c r="Q1766" s="3">
        <v>1584.8365399999998</v>
      </c>
      <c r="R1766" s="3">
        <v>4693.5039199999992</v>
      </c>
      <c r="S1766" s="3">
        <v>1660.9787599999997</v>
      </c>
      <c r="T1766" s="3">
        <v>5710.2626700000001</v>
      </c>
      <c r="U1766" s="3">
        <v>26956.587839999997</v>
      </c>
      <c r="V1766" s="163">
        <f ca="1">SUM(INDIRECT(Inputs!$C$11&amp;ROW()&amp;":"&amp;Inputs!$C$12&amp;ROW()))</f>
        <v>1584.8365399999998</v>
      </c>
      <c r="W1766" s="163">
        <f ca="1">SUM(INDIRECT(Inputs!$C$13&amp;ROW()&amp;":"&amp;Inputs!$C$14&amp;ROW()))</f>
        <v>14891.842489999999</v>
      </c>
      <c r="X1766" s="3" t="str">
        <f>IF(COUNTIFS(Lookups!$A:$A,C1766)=1,"Gross Sales","")</f>
        <v/>
      </c>
      <c r="Y1766" s="3" t="str">
        <f>IF(COUNTIFS(Lookups!$D:$D,C1766)=1,"Bar Sales","")</f>
        <v/>
      </c>
      <c r="Z1766" s="3" t="str">
        <f>IFERROR(VLOOKUP(C1766*1,Lookups!$D:$F,3,FALSE),"")</f>
        <v/>
      </c>
      <c r="AA1766" s="3" t="str">
        <f>IFERROR(VLOOKUP($C1766*1,Lookups!$H:$N,3,FALSE),"")</f>
        <v>Sales</v>
      </c>
      <c r="AB1766" s="3" t="str">
        <f>IFERROR(VLOOKUP($C1766*1,Lookups!$H:$N,4,FALSE),"")</f>
        <v>Dinner</v>
      </c>
      <c r="AC1766" s="3" t="str">
        <f>IFERROR(VLOOKUP($C1766*1,Lookups!$H:$N,5,FALSE),"")</f>
        <v>Private</v>
      </c>
      <c r="AD1766" s="3" t="str">
        <f>IFERROR(VLOOKUP($C1766*1,Lookups!$H:$N,6,FALSE),"")</f>
        <v>Bev</v>
      </c>
      <c r="AE1766" s="3" t="str">
        <f>IFERROR(VLOOKUP($C1766*1,Lookups!$H:$N,7,FALSE),"")</f>
        <v>Wine</v>
      </c>
      <c r="AF1766" s="3" t="str">
        <f>VLOOKUP(B1766*1,Stores!$A:$C,3,FALSE)</f>
        <v>DFG</v>
      </c>
    </row>
    <row r="1767" spans="1:32">
      <c r="A1767" s="3" t="s">
        <v>917</v>
      </c>
      <c r="B1767" s="3" t="s">
        <v>950</v>
      </c>
      <c r="C1767" s="3">
        <v>999267</v>
      </c>
      <c r="D1767" s="3" t="s">
        <v>918</v>
      </c>
      <c r="E1767" s="3" t="s">
        <v>697</v>
      </c>
      <c r="F1767" s="3">
        <v>2016</v>
      </c>
      <c r="G1767" s="164">
        <v>0</v>
      </c>
      <c r="H1767" s="3">
        <v>188.47499999999999</v>
      </c>
      <c r="I1767" s="3">
        <v>769.35599999999988</v>
      </c>
      <c r="J1767" s="3">
        <v>609.30799999999988</v>
      </c>
      <c r="K1767" s="3">
        <v>588.28</v>
      </c>
      <c r="L1767" s="3">
        <v>666.91800000000001</v>
      </c>
      <c r="M1767" s="3">
        <v>541.40099999999995</v>
      </c>
      <c r="N1767" s="3">
        <v>586.48527000000001</v>
      </c>
      <c r="O1767" s="3">
        <v>164.64</v>
      </c>
      <c r="P1767" s="3">
        <v>563.13599999999997</v>
      </c>
      <c r="Q1767" s="3">
        <v>599.87199999999996</v>
      </c>
      <c r="R1767" s="3">
        <v>1002.5959999999999</v>
      </c>
      <c r="S1767" s="3">
        <v>1192.4639999999999</v>
      </c>
      <c r="T1767" s="3">
        <v>4450.8239999999996</v>
      </c>
      <c r="U1767" s="3">
        <v>11923.75527</v>
      </c>
      <c r="V1767" s="163">
        <f ca="1">SUM(INDIRECT(Inputs!$C$11&amp;ROW()&amp;":"&amp;Inputs!$C$12&amp;ROW()))</f>
        <v>599.87199999999996</v>
      </c>
      <c r="W1767" s="163">
        <f ca="1">SUM(INDIRECT(Inputs!$C$13&amp;ROW()&amp;":"&amp;Inputs!$C$14&amp;ROW()))</f>
        <v>5277.8712700000005</v>
      </c>
      <c r="X1767" s="3" t="str">
        <f>IF(COUNTIFS(Lookups!$A:$A,C1767)=1,"Gross Sales","")</f>
        <v/>
      </c>
      <c r="Y1767" s="3" t="str">
        <f>IF(COUNTIFS(Lookups!$D:$D,C1767)=1,"Bar Sales","")</f>
        <v/>
      </c>
      <c r="Z1767" s="3" t="str">
        <f>IFERROR(VLOOKUP(C1767*1,Lookups!$D:$F,3,FALSE),"")</f>
        <v/>
      </c>
      <c r="AA1767" s="3" t="str">
        <f>IFERROR(VLOOKUP($C1767*1,Lookups!$H:$N,3,FALSE),"")</f>
        <v>Sales</v>
      </c>
      <c r="AB1767" s="3" t="str">
        <f>IFERROR(VLOOKUP($C1767*1,Lookups!$H:$N,4,FALSE),"")</f>
        <v>Dinner</v>
      </c>
      <c r="AC1767" s="3" t="str">
        <f>IFERROR(VLOOKUP($C1767*1,Lookups!$H:$N,5,FALSE),"")</f>
        <v>Private</v>
      </c>
      <c r="AD1767" s="3" t="str">
        <f>IFERROR(VLOOKUP($C1767*1,Lookups!$H:$N,6,FALSE),"")</f>
        <v>Bev</v>
      </c>
      <c r="AE1767" s="3" t="str">
        <f>IFERROR(VLOOKUP($C1767*1,Lookups!$H:$N,7,FALSE),"")</f>
        <v>Wine</v>
      </c>
      <c r="AF1767" s="3" t="str">
        <f>VLOOKUP(B1767*1,Stores!$A:$C,3,FALSE)</f>
        <v>DFG</v>
      </c>
    </row>
    <row r="1768" spans="1:32">
      <c r="A1768" s="3" t="s">
        <v>917</v>
      </c>
      <c r="B1768" s="3" t="s">
        <v>951</v>
      </c>
      <c r="C1768" s="3">
        <v>999267</v>
      </c>
      <c r="D1768" s="3" t="s">
        <v>918</v>
      </c>
      <c r="E1768" s="3" t="s">
        <v>697</v>
      </c>
      <c r="F1768" s="3">
        <v>2016</v>
      </c>
      <c r="G1768" s="164">
        <v>0</v>
      </c>
      <c r="H1768" s="3">
        <v>1110.4379999999999</v>
      </c>
      <c r="I1768" s="3">
        <v>554.21659999999997</v>
      </c>
      <c r="J1768" s="3">
        <v>17.29</v>
      </c>
      <c r="K1768" s="3">
        <v>1350.72</v>
      </c>
      <c r="L1768" s="3">
        <v>287.19600000000003</v>
      </c>
      <c r="M1768" s="3">
        <v>1867.66398</v>
      </c>
      <c r="N1768" s="3">
        <v>1662.57</v>
      </c>
      <c r="O1768" s="3">
        <v>994.89599999999984</v>
      </c>
      <c r="P1768" s="3">
        <v>3113.9499999999994</v>
      </c>
      <c r="Q1768" s="3">
        <v>1422.0360000000001</v>
      </c>
      <c r="R1768" s="3">
        <v>1379.3009999999999</v>
      </c>
      <c r="S1768" s="3">
        <v>1656.1859999999997</v>
      </c>
      <c r="T1768" s="3">
        <v>9079.5575499999977</v>
      </c>
      <c r="U1768" s="3">
        <v>24496.021129999994</v>
      </c>
      <c r="V1768" s="163">
        <f ca="1">SUM(INDIRECT(Inputs!$C$11&amp;ROW()&amp;":"&amp;Inputs!$C$12&amp;ROW()))</f>
        <v>1422.0360000000001</v>
      </c>
      <c r="W1768" s="163">
        <f ca="1">SUM(INDIRECT(Inputs!$C$13&amp;ROW()&amp;":"&amp;Inputs!$C$14&amp;ROW()))</f>
        <v>12380.976579999999</v>
      </c>
      <c r="X1768" s="3" t="str">
        <f>IF(COUNTIFS(Lookups!$A:$A,C1768)=1,"Gross Sales","")</f>
        <v/>
      </c>
      <c r="Y1768" s="3" t="str">
        <f>IF(COUNTIFS(Lookups!$D:$D,C1768)=1,"Bar Sales","")</f>
        <v/>
      </c>
      <c r="Z1768" s="3" t="str">
        <f>IFERROR(VLOOKUP(C1768*1,Lookups!$D:$F,3,FALSE),"")</f>
        <v/>
      </c>
      <c r="AA1768" s="3" t="str">
        <f>IFERROR(VLOOKUP($C1768*1,Lookups!$H:$N,3,FALSE),"")</f>
        <v>Sales</v>
      </c>
      <c r="AB1768" s="3" t="str">
        <f>IFERROR(VLOOKUP($C1768*1,Lookups!$H:$N,4,FALSE),"")</f>
        <v>Dinner</v>
      </c>
      <c r="AC1768" s="3" t="str">
        <f>IFERROR(VLOOKUP($C1768*1,Lookups!$H:$N,5,FALSE),"")</f>
        <v>Private</v>
      </c>
      <c r="AD1768" s="3" t="str">
        <f>IFERROR(VLOOKUP($C1768*1,Lookups!$H:$N,6,FALSE),"")</f>
        <v>Bev</v>
      </c>
      <c r="AE1768" s="3" t="str">
        <f>IFERROR(VLOOKUP($C1768*1,Lookups!$H:$N,7,FALSE),"")</f>
        <v>Wine</v>
      </c>
      <c r="AF1768" s="3" t="str">
        <f>VLOOKUP(B1768*1,Stores!$A:$C,3,FALSE)</f>
        <v>DFG</v>
      </c>
    </row>
    <row r="1769" spans="1:32">
      <c r="A1769" s="3" t="s">
        <v>917</v>
      </c>
      <c r="B1769" s="3" t="s">
        <v>952</v>
      </c>
      <c r="C1769" s="3">
        <v>999267</v>
      </c>
      <c r="D1769" s="3" t="s">
        <v>918</v>
      </c>
      <c r="E1769" s="3" t="s">
        <v>697</v>
      </c>
      <c r="F1769" s="3">
        <v>2016</v>
      </c>
      <c r="G1769" s="164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347.76</v>
      </c>
      <c r="R1769" s="3">
        <v>354.47300000000001</v>
      </c>
      <c r="S1769" s="3">
        <v>786.69500000000005</v>
      </c>
      <c r="T1769" s="3">
        <v>745.41599999999994</v>
      </c>
      <c r="U1769" s="3">
        <v>2234.3440000000001</v>
      </c>
      <c r="V1769" s="163">
        <f ca="1">SUM(INDIRECT(Inputs!$C$11&amp;ROW()&amp;":"&amp;Inputs!$C$12&amp;ROW()))</f>
        <v>347.76</v>
      </c>
      <c r="W1769" s="163">
        <f ca="1">SUM(INDIRECT(Inputs!$C$13&amp;ROW()&amp;":"&amp;Inputs!$C$14&amp;ROW()))</f>
        <v>347.76</v>
      </c>
      <c r="X1769" s="3" t="str">
        <f>IF(COUNTIFS(Lookups!$A:$A,C1769)=1,"Gross Sales","")</f>
        <v/>
      </c>
      <c r="Y1769" s="3" t="str">
        <f>IF(COUNTIFS(Lookups!$D:$D,C1769)=1,"Bar Sales","")</f>
        <v/>
      </c>
      <c r="Z1769" s="3" t="str">
        <f>IFERROR(VLOOKUP(C1769*1,Lookups!$D:$F,3,FALSE),"")</f>
        <v/>
      </c>
      <c r="AA1769" s="3" t="str">
        <f>IFERROR(VLOOKUP($C1769*1,Lookups!$H:$N,3,FALSE),"")</f>
        <v>Sales</v>
      </c>
      <c r="AB1769" s="3" t="str">
        <f>IFERROR(VLOOKUP($C1769*1,Lookups!$H:$N,4,FALSE),"")</f>
        <v>Dinner</v>
      </c>
      <c r="AC1769" s="3" t="str">
        <f>IFERROR(VLOOKUP($C1769*1,Lookups!$H:$N,5,FALSE),"")</f>
        <v>Private</v>
      </c>
      <c r="AD1769" s="3" t="str">
        <f>IFERROR(VLOOKUP($C1769*1,Lookups!$H:$N,6,FALSE),"")</f>
        <v>Bev</v>
      </c>
      <c r="AE1769" s="3" t="str">
        <f>IFERROR(VLOOKUP($C1769*1,Lookups!$H:$N,7,FALSE),"")</f>
        <v>Wine</v>
      </c>
      <c r="AF1769" s="3" t="str">
        <f>VLOOKUP(B1769*1,Stores!$A:$C,3,FALSE)</f>
        <v>DFG</v>
      </c>
    </row>
    <row r="1770" spans="1:32">
      <c r="A1770" s="3" t="s">
        <v>917</v>
      </c>
      <c r="B1770" s="3" t="s">
        <v>953</v>
      </c>
      <c r="C1770" s="3">
        <v>999267</v>
      </c>
      <c r="D1770" s="3" t="s">
        <v>918</v>
      </c>
      <c r="E1770" s="3" t="s">
        <v>697</v>
      </c>
      <c r="F1770" s="3">
        <v>2016</v>
      </c>
      <c r="G1770" s="164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2019.2899999999997</v>
      </c>
      <c r="U1770" s="3">
        <v>2019.2899999999997</v>
      </c>
      <c r="V1770" s="163">
        <f ca="1">SUM(INDIRECT(Inputs!$C$11&amp;ROW()&amp;":"&amp;Inputs!$C$12&amp;ROW()))</f>
        <v>0</v>
      </c>
      <c r="W1770" s="163">
        <f ca="1">SUM(INDIRECT(Inputs!$C$13&amp;ROW()&amp;":"&amp;Inputs!$C$14&amp;ROW()))</f>
        <v>0</v>
      </c>
      <c r="X1770" s="3" t="str">
        <f>IF(COUNTIFS(Lookups!$A:$A,C1770)=1,"Gross Sales","")</f>
        <v/>
      </c>
      <c r="Y1770" s="3" t="str">
        <f>IF(COUNTIFS(Lookups!$D:$D,C1770)=1,"Bar Sales","")</f>
        <v/>
      </c>
      <c r="Z1770" s="3" t="str">
        <f>IFERROR(VLOOKUP(C1770*1,Lookups!$D:$F,3,FALSE),"")</f>
        <v/>
      </c>
      <c r="AA1770" s="3" t="str">
        <f>IFERROR(VLOOKUP($C1770*1,Lookups!$H:$N,3,FALSE),"")</f>
        <v>Sales</v>
      </c>
      <c r="AB1770" s="3" t="str">
        <f>IFERROR(VLOOKUP($C1770*1,Lookups!$H:$N,4,FALSE),"")</f>
        <v>Dinner</v>
      </c>
      <c r="AC1770" s="3" t="str">
        <f>IFERROR(VLOOKUP($C1770*1,Lookups!$H:$N,5,FALSE),"")</f>
        <v>Private</v>
      </c>
      <c r="AD1770" s="3" t="str">
        <f>IFERROR(VLOOKUP($C1770*1,Lookups!$H:$N,6,FALSE),"")</f>
        <v>Bev</v>
      </c>
      <c r="AE1770" s="3" t="str">
        <f>IFERROR(VLOOKUP($C1770*1,Lookups!$H:$N,7,FALSE),"")</f>
        <v>Wine</v>
      </c>
      <c r="AF1770" s="3" t="str">
        <f>VLOOKUP(B1770*1,Stores!$A:$C,3,FALSE)</f>
        <v>DFG</v>
      </c>
    </row>
    <row r="1771" spans="1:32">
      <c r="A1771" s="3" t="s">
        <v>917</v>
      </c>
      <c r="B1771" s="3" t="s">
        <v>919</v>
      </c>
      <c r="C1771" s="3">
        <v>999268</v>
      </c>
      <c r="D1771" s="3" t="s">
        <v>918</v>
      </c>
      <c r="E1771" s="3" t="s">
        <v>700</v>
      </c>
      <c r="F1771" s="3">
        <v>2016</v>
      </c>
      <c r="G1771" s="164">
        <v>0</v>
      </c>
      <c r="H1771" s="3">
        <v>55.731339999999996</v>
      </c>
      <c r="I1771" s="3">
        <v>93.071999999999989</v>
      </c>
      <c r="J1771" s="3">
        <v>0</v>
      </c>
      <c r="K1771" s="3">
        <v>155.41329999999999</v>
      </c>
      <c r="L1771" s="3">
        <v>445.51696000000004</v>
      </c>
      <c r="M1771" s="3">
        <v>0</v>
      </c>
      <c r="N1771" s="3">
        <v>0</v>
      </c>
      <c r="O1771" s="3">
        <v>0</v>
      </c>
      <c r="P1771" s="3">
        <v>83.587139999999991</v>
      </c>
      <c r="Q1771" s="3">
        <v>0</v>
      </c>
      <c r="R1771" s="3">
        <v>0</v>
      </c>
      <c r="S1771" s="3">
        <v>0</v>
      </c>
      <c r="T1771" s="3">
        <v>0</v>
      </c>
      <c r="U1771" s="3">
        <v>833.32074</v>
      </c>
      <c r="V1771" s="163">
        <f ca="1">SUM(INDIRECT(Inputs!$C$11&amp;ROW()&amp;":"&amp;Inputs!$C$12&amp;ROW()))</f>
        <v>0</v>
      </c>
      <c r="W1771" s="163">
        <f ca="1">SUM(INDIRECT(Inputs!$C$13&amp;ROW()&amp;":"&amp;Inputs!$C$14&amp;ROW()))</f>
        <v>833.32074</v>
      </c>
      <c r="X1771" s="3" t="str">
        <f>IF(COUNTIFS(Lookups!$A:$A,C1771)=1,"Gross Sales","")</f>
        <v/>
      </c>
      <c r="Y1771" s="3" t="str">
        <f>IF(COUNTIFS(Lookups!$D:$D,C1771)=1,"Bar Sales","")</f>
        <v/>
      </c>
      <c r="Z1771" s="3" t="str">
        <f>IFERROR(VLOOKUP(C1771*1,Lookups!$D:$F,3,FALSE),"")</f>
        <v/>
      </c>
      <c r="AA1771" s="3" t="str">
        <f>IFERROR(VLOOKUP($C1771*1,Lookups!$H:$N,3,FALSE),"")</f>
        <v>Sales</v>
      </c>
      <c r="AB1771" s="3" t="str">
        <f>IFERROR(VLOOKUP($C1771*1,Lookups!$H:$N,4,FALSE),"")</f>
        <v>Lunch</v>
      </c>
      <c r="AC1771" s="3" t="str">
        <f>IFERROR(VLOOKUP($C1771*1,Lookups!$H:$N,5,FALSE),"")</f>
        <v>Bar</v>
      </c>
      <c r="AD1771" s="3" t="str">
        <f>IFERROR(VLOOKUP($C1771*1,Lookups!$H:$N,6,FALSE),"")</f>
        <v>Bev</v>
      </c>
      <c r="AE1771" s="3" t="str">
        <f>IFERROR(VLOOKUP($C1771*1,Lookups!$H:$N,7,FALSE),"")</f>
        <v>Wine</v>
      </c>
      <c r="AF1771" s="3" t="str">
        <f>VLOOKUP(B1771*1,Stores!$A:$C,3,FALSE)</f>
        <v>DFDE</v>
      </c>
    </row>
    <row r="1772" spans="1:32">
      <c r="A1772" s="3" t="s">
        <v>917</v>
      </c>
      <c r="B1772" s="3" t="s">
        <v>920</v>
      </c>
      <c r="C1772" s="3">
        <v>999268</v>
      </c>
      <c r="D1772" s="3" t="s">
        <v>918</v>
      </c>
      <c r="E1772" s="3" t="s">
        <v>700</v>
      </c>
      <c r="F1772" s="3">
        <v>2016</v>
      </c>
      <c r="G1772" s="164">
        <v>0</v>
      </c>
      <c r="H1772" s="3">
        <v>173.48078999999998</v>
      </c>
      <c r="I1772" s="3">
        <v>40.168519999999994</v>
      </c>
      <c r="J1772" s="3">
        <v>-3.6521100000000004</v>
      </c>
      <c r="K1772" s="3">
        <v>335.74212</v>
      </c>
      <c r="L1772" s="3">
        <v>133.72225999999998</v>
      </c>
      <c r="M1772" s="3">
        <v>-10.34712</v>
      </c>
      <c r="N1772" s="3">
        <v>0</v>
      </c>
      <c r="O1772" s="3">
        <v>62.194090000000003</v>
      </c>
      <c r="P1772" s="3">
        <v>-15.518580000000002</v>
      </c>
      <c r="Q1772" s="3">
        <v>4.7447399999999993</v>
      </c>
      <c r="R1772" s="3">
        <v>-8.0449599999999997</v>
      </c>
      <c r="S1772" s="3">
        <v>93.281440000000003</v>
      </c>
      <c r="T1772" s="3">
        <v>300.45456000000001</v>
      </c>
      <c r="U1772" s="3">
        <v>1106.2257500000001</v>
      </c>
      <c r="V1772" s="163">
        <f ca="1">SUM(INDIRECT(Inputs!$C$11&amp;ROW()&amp;":"&amp;Inputs!$C$12&amp;ROW()))</f>
        <v>4.7447399999999993</v>
      </c>
      <c r="W1772" s="163">
        <f ca="1">SUM(INDIRECT(Inputs!$C$13&amp;ROW()&amp;":"&amp;Inputs!$C$14&amp;ROW()))</f>
        <v>720.5347099999999</v>
      </c>
      <c r="X1772" s="3" t="str">
        <f>IF(COUNTIFS(Lookups!$A:$A,C1772)=1,"Gross Sales","")</f>
        <v/>
      </c>
      <c r="Y1772" s="3" t="str">
        <f>IF(COUNTIFS(Lookups!$D:$D,C1772)=1,"Bar Sales","")</f>
        <v/>
      </c>
      <c r="Z1772" s="3" t="str">
        <f>IFERROR(VLOOKUP(C1772*1,Lookups!$D:$F,3,FALSE),"")</f>
        <v/>
      </c>
      <c r="AA1772" s="3" t="str">
        <f>IFERROR(VLOOKUP($C1772*1,Lookups!$H:$N,3,FALSE),"")</f>
        <v>Sales</v>
      </c>
      <c r="AB1772" s="3" t="str">
        <f>IFERROR(VLOOKUP($C1772*1,Lookups!$H:$N,4,FALSE),"")</f>
        <v>Lunch</v>
      </c>
      <c r="AC1772" s="3" t="str">
        <f>IFERROR(VLOOKUP($C1772*1,Lookups!$H:$N,5,FALSE),"")</f>
        <v>Bar</v>
      </c>
      <c r="AD1772" s="3" t="str">
        <f>IFERROR(VLOOKUP($C1772*1,Lookups!$H:$N,6,FALSE),"")</f>
        <v>Bev</v>
      </c>
      <c r="AE1772" s="3" t="str">
        <f>IFERROR(VLOOKUP($C1772*1,Lookups!$H:$N,7,FALSE),"")</f>
        <v>Wine</v>
      </c>
      <c r="AF1772" s="3" t="str">
        <f>VLOOKUP(B1772*1,Stores!$A:$C,3,FALSE)</f>
        <v>DFDE</v>
      </c>
    </row>
    <row r="1773" spans="1:32">
      <c r="A1773" s="3" t="s">
        <v>917</v>
      </c>
      <c r="B1773" s="3" t="s">
        <v>921</v>
      </c>
      <c r="C1773" s="3">
        <v>999268</v>
      </c>
      <c r="D1773" s="3" t="s">
        <v>918</v>
      </c>
      <c r="E1773" s="3" t="s">
        <v>700</v>
      </c>
      <c r="F1773" s="3">
        <v>2016</v>
      </c>
      <c r="G1773" s="164">
        <v>0</v>
      </c>
      <c r="H1773" s="3">
        <v>2637.2716999999998</v>
      </c>
      <c r="I1773" s="3">
        <v>1895.7175999999999</v>
      </c>
      <c r="J1773" s="3">
        <v>2329.4250000000002</v>
      </c>
      <c r="K1773" s="3">
        <v>1623.6720499999999</v>
      </c>
      <c r="L1773" s="3">
        <v>1285.4380000000001</v>
      </c>
      <c r="M1773" s="3">
        <v>1462.0759999999998</v>
      </c>
      <c r="N1773" s="3">
        <v>941.43419999999992</v>
      </c>
      <c r="O1773" s="3">
        <v>1053.99</v>
      </c>
      <c r="P1773" s="3">
        <v>1258.5440000000001</v>
      </c>
      <c r="Q1773" s="3">
        <v>779.91549999999995</v>
      </c>
      <c r="R1773" s="3">
        <v>1396.36</v>
      </c>
      <c r="S1773" s="3">
        <v>2512.125</v>
      </c>
      <c r="T1773" s="3">
        <v>2957.9969999999998</v>
      </c>
      <c r="U1773" s="3">
        <v>22133.966049999995</v>
      </c>
      <c r="V1773" s="163">
        <f ca="1">SUM(INDIRECT(Inputs!$C$11&amp;ROW()&amp;":"&amp;Inputs!$C$12&amp;ROW()))</f>
        <v>779.91549999999995</v>
      </c>
      <c r="W1773" s="163">
        <f ca="1">SUM(INDIRECT(Inputs!$C$13&amp;ROW()&amp;":"&amp;Inputs!$C$14&amp;ROW()))</f>
        <v>15267.484049999997</v>
      </c>
      <c r="X1773" s="3" t="str">
        <f>IF(COUNTIFS(Lookups!$A:$A,C1773)=1,"Gross Sales","")</f>
        <v/>
      </c>
      <c r="Y1773" s="3" t="str">
        <f>IF(COUNTIFS(Lookups!$D:$D,C1773)=1,"Bar Sales","")</f>
        <v/>
      </c>
      <c r="Z1773" s="3" t="str">
        <f>IFERROR(VLOOKUP(C1773*1,Lookups!$D:$F,3,FALSE),"")</f>
        <v/>
      </c>
      <c r="AA1773" s="3" t="str">
        <f>IFERROR(VLOOKUP($C1773*1,Lookups!$H:$N,3,FALSE),"")</f>
        <v>Sales</v>
      </c>
      <c r="AB1773" s="3" t="str">
        <f>IFERROR(VLOOKUP($C1773*1,Lookups!$H:$N,4,FALSE),"")</f>
        <v>Lunch</v>
      </c>
      <c r="AC1773" s="3" t="str">
        <f>IFERROR(VLOOKUP($C1773*1,Lookups!$H:$N,5,FALSE),"")</f>
        <v>Bar</v>
      </c>
      <c r="AD1773" s="3" t="str">
        <f>IFERROR(VLOOKUP($C1773*1,Lookups!$H:$N,6,FALSE),"")</f>
        <v>Bev</v>
      </c>
      <c r="AE1773" s="3" t="str">
        <f>IFERROR(VLOOKUP($C1773*1,Lookups!$H:$N,7,FALSE),"")</f>
        <v>Wine</v>
      </c>
      <c r="AF1773" s="3" t="str">
        <f>VLOOKUP(B1773*1,Stores!$A:$C,3,FALSE)</f>
        <v>DFDE</v>
      </c>
    </row>
    <row r="1774" spans="1:32">
      <c r="A1774" s="3" t="s">
        <v>917</v>
      </c>
      <c r="B1774" s="3" t="s">
        <v>922</v>
      </c>
      <c r="C1774" s="3">
        <v>999268</v>
      </c>
      <c r="D1774" s="3" t="s">
        <v>918</v>
      </c>
      <c r="E1774" s="3" t="s">
        <v>700</v>
      </c>
      <c r="F1774" s="3">
        <v>2016</v>
      </c>
      <c r="G1774" s="164">
        <v>0</v>
      </c>
      <c r="H1774" s="3">
        <v>19.683999999999997</v>
      </c>
      <c r="I1774" s="3">
        <v>-16.926000000000002</v>
      </c>
      <c r="J1774" s="3">
        <v>-2.8664999999999998</v>
      </c>
      <c r="K1774" s="3">
        <v>175.68599999999998</v>
      </c>
      <c r="L1774" s="3">
        <v>29.046499999999998</v>
      </c>
      <c r="M1774" s="3">
        <v>0</v>
      </c>
      <c r="N1774" s="3">
        <v>69.138999999999996</v>
      </c>
      <c r="O1774" s="3">
        <v>11.759999999999998</v>
      </c>
      <c r="P1774" s="3">
        <v>0</v>
      </c>
      <c r="Q1774" s="3">
        <v>0</v>
      </c>
      <c r="R1774" s="3">
        <v>-6.37</v>
      </c>
      <c r="S1774" s="3">
        <v>68.459999999999994</v>
      </c>
      <c r="T1774" s="3">
        <v>105.62299999999999</v>
      </c>
      <c r="U1774" s="3">
        <v>453.23599999999993</v>
      </c>
      <c r="V1774" s="163">
        <f ca="1">SUM(INDIRECT(Inputs!$C$11&amp;ROW()&amp;":"&amp;Inputs!$C$12&amp;ROW()))</f>
        <v>0</v>
      </c>
      <c r="W1774" s="163">
        <f ca="1">SUM(INDIRECT(Inputs!$C$13&amp;ROW()&amp;":"&amp;Inputs!$C$14&amp;ROW()))</f>
        <v>285.52299999999997</v>
      </c>
      <c r="X1774" s="3" t="str">
        <f>IF(COUNTIFS(Lookups!$A:$A,C1774)=1,"Gross Sales","")</f>
        <v/>
      </c>
      <c r="Y1774" s="3" t="str">
        <f>IF(COUNTIFS(Lookups!$D:$D,C1774)=1,"Bar Sales","")</f>
        <v/>
      </c>
      <c r="Z1774" s="3" t="str">
        <f>IFERROR(VLOOKUP(C1774*1,Lookups!$D:$F,3,FALSE),"")</f>
        <v/>
      </c>
      <c r="AA1774" s="3" t="str">
        <f>IFERROR(VLOOKUP($C1774*1,Lookups!$H:$N,3,FALSE),"")</f>
        <v>Sales</v>
      </c>
      <c r="AB1774" s="3" t="str">
        <f>IFERROR(VLOOKUP($C1774*1,Lookups!$H:$N,4,FALSE),"")</f>
        <v>Lunch</v>
      </c>
      <c r="AC1774" s="3" t="str">
        <f>IFERROR(VLOOKUP($C1774*1,Lookups!$H:$N,5,FALSE),"")</f>
        <v>Bar</v>
      </c>
      <c r="AD1774" s="3" t="str">
        <f>IFERROR(VLOOKUP($C1774*1,Lookups!$H:$N,6,FALSE),"")</f>
        <v>Bev</v>
      </c>
      <c r="AE1774" s="3" t="str">
        <f>IFERROR(VLOOKUP($C1774*1,Lookups!$H:$N,7,FALSE),"")</f>
        <v>Wine</v>
      </c>
      <c r="AF1774" s="3" t="str">
        <f>VLOOKUP(B1774*1,Stores!$A:$C,3,FALSE)</f>
        <v>DFDE</v>
      </c>
    </row>
    <row r="1775" spans="1:32">
      <c r="A1775" s="3" t="s">
        <v>917</v>
      </c>
      <c r="B1775" s="3" t="s">
        <v>923</v>
      </c>
      <c r="C1775" s="3">
        <v>999268</v>
      </c>
      <c r="D1775" s="3" t="s">
        <v>918</v>
      </c>
      <c r="E1775" s="3" t="s">
        <v>700</v>
      </c>
      <c r="F1775" s="3">
        <v>2016</v>
      </c>
      <c r="G1775" s="164">
        <v>0</v>
      </c>
      <c r="H1775" s="3">
        <v>686.14979999999991</v>
      </c>
      <c r="I1775" s="3">
        <v>599.92309999999986</v>
      </c>
      <c r="J1775" s="3">
        <v>677.80818000000011</v>
      </c>
      <c r="K1775" s="3">
        <v>248.82900000000001</v>
      </c>
      <c r="L1775" s="3">
        <v>1089.11124</v>
      </c>
      <c r="M1775" s="3">
        <v>500.0016</v>
      </c>
      <c r="N1775" s="3">
        <v>629.82296999999994</v>
      </c>
      <c r="O1775" s="3">
        <v>462.00385</v>
      </c>
      <c r="P1775" s="3">
        <v>683.92323999999996</v>
      </c>
      <c r="Q1775" s="3">
        <v>643.11323999999991</v>
      </c>
      <c r="R1775" s="3">
        <v>983.9617199999999</v>
      </c>
      <c r="S1775" s="3">
        <v>744.27569999999992</v>
      </c>
      <c r="T1775" s="3">
        <v>1457.7872399999999</v>
      </c>
      <c r="U1775" s="3">
        <v>9406.7108800000005</v>
      </c>
      <c r="V1775" s="163">
        <f ca="1">SUM(INDIRECT(Inputs!$C$11&amp;ROW()&amp;":"&amp;Inputs!$C$12&amp;ROW()))</f>
        <v>643.11323999999991</v>
      </c>
      <c r="W1775" s="163">
        <f ca="1">SUM(INDIRECT(Inputs!$C$13&amp;ROW()&amp;":"&amp;Inputs!$C$14&amp;ROW()))</f>
        <v>6220.6862199999996</v>
      </c>
      <c r="X1775" s="3" t="str">
        <f>IF(COUNTIFS(Lookups!$A:$A,C1775)=1,"Gross Sales","")</f>
        <v/>
      </c>
      <c r="Y1775" s="3" t="str">
        <f>IF(COUNTIFS(Lookups!$D:$D,C1775)=1,"Bar Sales","")</f>
        <v/>
      </c>
      <c r="Z1775" s="3" t="str">
        <f>IFERROR(VLOOKUP(C1775*1,Lookups!$D:$F,3,FALSE),"")</f>
        <v/>
      </c>
      <c r="AA1775" s="3" t="str">
        <f>IFERROR(VLOOKUP($C1775*1,Lookups!$H:$N,3,FALSE),"")</f>
        <v>Sales</v>
      </c>
      <c r="AB1775" s="3" t="str">
        <f>IFERROR(VLOOKUP($C1775*1,Lookups!$H:$N,4,FALSE),"")</f>
        <v>Lunch</v>
      </c>
      <c r="AC1775" s="3" t="str">
        <f>IFERROR(VLOOKUP($C1775*1,Lookups!$H:$N,5,FALSE),"")</f>
        <v>Bar</v>
      </c>
      <c r="AD1775" s="3" t="str">
        <f>IFERROR(VLOOKUP($C1775*1,Lookups!$H:$N,6,FALSE),"")</f>
        <v>Bev</v>
      </c>
      <c r="AE1775" s="3" t="str">
        <f>IFERROR(VLOOKUP($C1775*1,Lookups!$H:$N,7,FALSE),"")</f>
        <v>Wine</v>
      </c>
      <c r="AF1775" s="3" t="str">
        <f>VLOOKUP(B1775*1,Stores!$A:$C,3,FALSE)</f>
        <v>DFDE</v>
      </c>
    </row>
    <row r="1776" spans="1:32">
      <c r="A1776" s="3" t="s">
        <v>917</v>
      </c>
      <c r="B1776" s="3" t="s">
        <v>924</v>
      </c>
      <c r="C1776" s="3">
        <v>999268</v>
      </c>
      <c r="D1776" s="3" t="s">
        <v>918</v>
      </c>
      <c r="E1776" s="3" t="s">
        <v>700</v>
      </c>
      <c r="F1776" s="3">
        <v>2016</v>
      </c>
      <c r="G1776" s="164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123.60488000000001</v>
      </c>
      <c r="Q1776" s="3">
        <v>839.38329999999996</v>
      </c>
      <c r="R1776" s="3">
        <v>747.2331999999999</v>
      </c>
      <c r="S1776" s="3">
        <v>1249.1388000000002</v>
      </c>
      <c r="T1776" s="3">
        <v>1467.02864</v>
      </c>
      <c r="U1776" s="3">
        <v>4426.3888200000001</v>
      </c>
      <c r="V1776" s="163">
        <f ca="1">SUM(INDIRECT(Inputs!$C$11&amp;ROW()&amp;":"&amp;Inputs!$C$12&amp;ROW()))</f>
        <v>839.38329999999996</v>
      </c>
      <c r="W1776" s="163">
        <f ca="1">SUM(INDIRECT(Inputs!$C$13&amp;ROW()&amp;":"&amp;Inputs!$C$14&amp;ROW()))</f>
        <v>962.98817999999994</v>
      </c>
      <c r="X1776" s="3" t="str">
        <f>IF(COUNTIFS(Lookups!$A:$A,C1776)=1,"Gross Sales","")</f>
        <v/>
      </c>
      <c r="Y1776" s="3" t="str">
        <f>IF(COUNTIFS(Lookups!$D:$D,C1776)=1,"Bar Sales","")</f>
        <v/>
      </c>
      <c r="Z1776" s="3" t="str">
        <f>IFERROR(VLOOKUP(C1776*1,Lookups!$D:$F,3,FALSE),"")</f>
        <v/>
      </c>
      <c r="AA1776" s="3" t="str">
        <f>IFERROR(VLOOKUP($C1776*1,Lookups!$H:$N,3,FALSE),"")</f>
        <v>Sales</v>
      </c>
      <c r="AB1776" s="3" t="str">
        <f>IFERROR(VLOOKUP($C1776*1,Lookups!$H:$N,4,FALSE),"")</f>
        <v>Lunch</v>
      </c>
      <c r="AC1776" s="3" t="str">
        <f>IFERROR(VLOOKUP($C1776*1,Lookups!$H:$N,5,FALSE),"")</f>
        <v>Bar</v>
      </c>
      <c r="AD1776" s="3" t="str">
        <f>IFERROR(VLOOKUP($C1776*1,Lookups!$H:$N,6,FALSE),"")</f>
        <v>Bev</v>
      </c>
      <c r="AE1776" s="3" t="str">
        <f>IFERROR(VLOOKUP($C1776*1,Lookups!$H:$N,7,FALSE),"")</f>
        <v>Wine</v>
      </c>
      <c r="AF1776" s="3" t="str">
        <f>VLOOKUP(B1776*1,Stores!$A:$C,3,FALSE)</f>
        <v>DFDE</v>
      </c>
    </row>
    <row r="1777" spans="1:32">
      <c r="A1777" s="3" t="s">
        <v>917</v>
      </c>
      <c r="B1777" s="3" t="s">
        <v>925</v>
      </c>
      <c r="C1777" s="3">
        <v>999268</v>
      </c>
      <c r="D1777" s="3" t="s">
        <v>918</v>
      </c>
      <c r="E1777" s="3" t="s">
        <v>700</v>
      </c>
      <c r="F1777" s="3">
        <v>2016</v>
      </c>
      <c r="G1777" s="164">
        <v>0</v>
      </c>
      <c r="H1777" s="3">
        <v>232.26000000000002</v>
      </c>
      <c r="I1777" s="3">
        <v>-43.120000000000005</v>
      </c>
      <c r="J1777" s="3">
        <v>14.174999999999999</v>
      </c>
      <c r="K1777" s="3">
        <v>6.58</v>
      </c>
      <c r="L1777" s="3">
        <v>8.8199999999999985</v>
      </c>
      <c r="M1777" s="3">
        <v>25.48</v>
      </c>
      <c r="N1777" s="3">
        <v>0</v>
      </c>
      <c r="O1777" s="3">
        <v>0</v>
      </c>
      <c r="P1777" s="3">
        <v>41.831999999999994</v>
      </c>
      <c r="Q1777" s="3">
        <v>0</v>
      </c>
      <c r="R1777" s="3">
        <v>-168.64399999999998</v>
      </c>
      <c r="S1777" s="3">
        <v>111.50999999999999</v>
      </c>
      <c r="T1777" s="3">
        <v>-49.329000000000001</v>
      </c>
      <c r="U1777" s="3">
        <v>179.56400000000005</v>
      </c>
      <c r="V1777" s="163">
        <f ca="1">SUM(INDIRECT(Inputs!$C$11&amp;ROW()&amp;":"&amp;Inputs!$C$12&amp;ROW()))</f>
        <v>0</v>
      </c>
      <c r="W1777" s="163">
        <f ca="1">SUM(INDIRECT(Inputs!$C$13&amp;ROW()&amp;":"&amp;Inputs!$C$14&amp;ROW()))</f>
        <v>286.02700000000004</v>
      </c>
      <c r="X1777" s="3" t="str">
        <f>IF(COUNTIFS(Lookups!$A:$A,C1777)=1,"Gross Sales","")</f>
        <v/>
      </c>
      <c r="Y1777" s="3" t="str">
        <f>IF(COUNTIFS(Lookups!$D:$D,C1777)=1,"Bar Sales","")</f>
        <v/>
      </c>
      <c r="Z1777" s="3" t="str">
        <f>IFERROR(VLOOKUP(C1777*1,Lookups!$D:$F,3,FALSE),"")</f>
        <v/>
      </c>
      <c r="AA1777" s="3" t="str">
        <f>IFERROR(VLOOKUP($C1777*1,Lookups!$H:$N,3,FALSE),"")</f>
        <v>Sales</v>
      </c>
      <c r="AB1777" s="3" t="str">
        <f>IFERROR(VLOOKUP($C1777*1,Lookups!$H:$N,4,FALSE),"")</f>
        <v>Lunch</v>
      </c>
      <c r="AC1777" s="3" t="str">
        <f>IFERROR(VLOOKUP($C1777*1,Lookups!$H:$N,5,FALSE),"")</f>
        <v>Bar</v>
      </c>
      <c r="AD1777" s="3" t="str">
        <f>IFERROR(VLOOKUP($C1777*1,Lookups!$H:$N,6,FALSE),"")</f>
        <v>Bev</v>
      </c>
      <c r="AE1777" s="3" t="str">
        <f>IFERROR(VLOOKUP($C1777*1,Lookups!$H:$N,7,FALSE),"")</f>
        <v>Wine</v>
      </c>
      <c r="AF1777" s="3" t="str">
        <f>VLOOKUP(B1777*1,Stores!$A:$C,3,FALSE)</f>
        <v>DFDE</v>
      </c>
    </row>
    <row r="1778" spans="1:32">
      <c r="A1778" s="3" t="s">
        <v>917</v>
      </c>
      <c r="B1778" s="3" t="s">
        <v>926</v>
      </c>
      <c r="C1778" s="3">
        <v>999268</v>
      </c>
      <c r="D1778" s="3" t="s">
        <v>918</v>
      </c>
      <c r="E1778" s="3" t="s">
        <v>700</v>
      </c>
      <c r="F1778" s="3">
        <v>2016</v>
      </c>
      <c r="G1778" s="164">
        <v>0</v>
      </c>
      <c r="H1778" s="3">
        <v>4022.5919999999996</v>
      </c>
      <c r="I1778" s="3">
        <v>4016.3760000000002</v>
      </c>
      <c r="J1778" s="3">
        <v>4927.8599999999997</v>
      </c>
      <c r="K1778" s="3">
        <v>5173.5249999999996</v>
      </c>
      <c r="L1778" s="3">
        <v>3753.6184000000003</v>
      </c>
      <c r="M1778" s="3">
        <v>3348.1559999999995</v>
      </c>
      <c r="N1778" s="3">
        <v>2926</v>
      </c>
      <c r="O1778" s="3">
        <v>3471.0129999999999</v>
      </c>
      <c r="P1778" s="3">
        <v>3008.8435300000001</v>
      </c>
      <c r="Q1778" s="3">
        <v>3672.4799999999996</v>
      </c>
      <c r="R1778" s="3">
        <v>3429.0976999999993</v>
      </c>
      <c r="S1778" s="3">
        <v>5115.4739999999993</v>
      </c>
      <c r="T1778" s="3">
        <v>10414.950000000001</v>
      </c>
      <c r="U1778" s="3">
        <v>57279.985629999996</v>
      </c>
      <c r="V1778" s="163">
        <f ca="1">SUM(INDIRECT(Inputs!$C$11&amp;ROW()&amp;":"&amp;Inputs!$C$12&amp;ROW()))</f>
        <v>3672.4799999999996</v>
      </c>
      <c r="W1778" s="163">
        <f ca="1">SUM(INDIRECT(Inputs!$C$13&amp;ROW()&amp;":"&amp;Inputs!$C$14&amp;ROW()))</f>
        <v>38320.463929999998</v>
      </c>
      <c r="X1778" s="3" t="str">
        <f>IF(COUNTIFS(Lookups!$A:$A,C1778)=1,"Gross Sales","")</f>
        <v/>
      </c>
      <c r="Y1778" s="3" t="str">
        <f>IF(COUNTIFS(Lookups!$D:$D,C1778)=1,"Bar Sales","")</f>
        <v/>
      </c>
      <c r="Z1778" s="3" t="str">
        <f>IFERROR(VLOOKUP(C1778*1,Lookups!$D:$F,3,FALSE),"")</f>
        <v/>
      </c>
      <c r="AA1778" s="3" t="str">
        <f>IFERROR(VLOOKUP($C1778*1,Lookups!$H:$N,3,FALSE),"")</f>
        <v>Sales</v>
      </c>
      <c r="AB1778" s="3" t="str">
        <f>IFERROR(VLOOKUP($C1778*1,Lookups!$H:$N,4,FALSE),"")</f>
        <v>Lunch</v>
      </c>
      <c r="AC1778" s="3" t="str">
        <f>IFERROR(VLOOKUP($C1778*1,Lookups!$H:$N,5,FALSE),"")</f>
        <v>Bar</v>
      </c>
      <c r="AD1778" s="3" t="str">
        <f>IFERROR(VLOOKUP($C1778*1,Lookups!$H:$N,6,FALSE),"")</f>
        <v>Bev</v>
      </c>
      <c r="AE1778" s="3" t="str">
        <f>IFERROR(VLOOKUP($C1778*1,Lookups!$H:$N,7,FALSE),"")</f>
        <v>Wine</v>
      </c>
      <c r="AF1778" s="3" t="str">
        <f>VLOOKUP(B1778*1,Stores!$A:$C,3,FALSE)</f>
        <v>DFDE</v>
      </c>
    </row>
    <row r="1779" spans="1:32">
      <c r="A1779" s="3" t="s">
        <v>917</v>
      </c>
      <c r="B1779" s="3" t="s">
        <v>927</v>
      </c>
      <c r="C1779" s="3">
        <v>999268</v>
      </c>
      <c r="D1779" s="3" t="s">
        <v>918</v>
      </c>
      <c r="E1779" s="3" t="s">
        <v>700</v>
      </c>
      <c r="F1779" s="3">
        <v>2016</v>
      </c>
      <c r="G1779" s="164">
        <v>0</v>
      </c>
      <c r="H1779" s="3">
        <v>1551.06</v>
      </c>
      <c r="I1779" s="3">
        <v>1568.8050000000001</v>
      </c>
      <c r="J1779" s="3">
        <v>1463.3289999999997</v>
      </c>
      <c r="K1779" s="3">
        <v>2127.8403999999996</v>
      </c>
      <c r="L1779" s="3">
        <v>2082.8849999999998</v>
      </c>
      <c r="M1779" s="3">
        <v>1270.318</v>
      </c>
      <c r="N1779" s="3">
        <v>1330.0933799999998</v>
      </c>
      <c r="O1779" s="3">
        <v>1738.4639999999999</v>
      </c>
      <c r="P1779" s="3">
        <v>2144.14662</v>
      </c>
      <c r="Q1779" s="3">
        <v>992.46</v>
      </c>
      <c r="R1779" s="3">
        <v>2554.6639999999998</v>
      </c>
      <c r="S1779" s="3">
        <v>2038.232</v>
      </c>
      <c r="T1779" s="3">
        <v>2449.2370000000001</v>
      </c>
      <c r="U1779" s="3">
        <v>23311.5344</v>
      </c>
      <c r="V1779" s="163">
        <f ca="1">SUM(INDIRECT(Inputs!$C$11&amp;ROW()&amp;":"&amp;Inputs!$C$12&amp;ROW()))</f>
        <v>992.46</v>
      </c>
      <c r="W1779" s="163">
        <f ca="1">SUM(INDIRECT(Inputs!$C$13&amp;ROW()&amp;":"&amp;Inputs!$C$14&amp;ROW()))</f>
        <v>16269.401399999999</v>
      </c>
      <c r="X1779" s="3" t="str">
        <f>IF(COUNTIFS(Lookups!$A:$A,C1779)=1,"Gross Sales","")</f>
        <v/>
      </c>
      <c r="Y1779" s="3" t="str">
        <f>IF(COUNTIFS(Lookups!$D:$D,C1779)=1,"Bar Sales","")</f>
        <v/>
      </c>
      <c r="Z1779" s="3" t="str">
        <f>IFERROR(VLOOKUP(C1779*1,Lookups!$D:$F,3,FALSE),"")</f>
        <v/>
      </c>
      <c r="AA1779" s="3" t="str">
        <f>IFERROR(VLOOKUP($C1779*1,Lookups!$H:$N,3,FALSE),"")</f>
        <v>Sales</v>
      </c>
      <c r="AB1779" s="3" t="str">
        <f>IFERROR(VLOOKUP($C1779*1,Lookups!$H:$N,4,FALSE),"")</f>
        <v>Lunch</v>
      </c>
      <c r="AC1779" s="3" t="str">
        <f>IFERROR(VLOOKUP($C1779*1,Lookups!$H:$N,5,FALSE),"")</f>
        <v>Bar</v>
      </c>
      <c r="AD1779" s="3" t="str">
        <f>IFERROR(VLOOKUP($C1779*1,Lookups!$H:$N,6,FALSE),"")</f>
        <v>Bev</v>
      </c>
      <c r="AE1779" s="3" t="str">
        <f>IFERROR(VLOOKUP($C1779*1,Lookups!$H:$N,7,FALSE),"")</f>
        <v>Wine</v>
      </c>
      <c r="AF1779" s="3" t="str">
        <f>VLOOKUP(B1779*1,Stores!$A:$C,3,FALSE)</f>
        <v>DFDE</v>
      </c>
    </row>
    <row r="1780" spans="1:32">
      <c r="A1780" s="3" t="s">
        <v>917</v>
      </c>
      <c r="B1780" s="3" t="s">
        <v>928</v>
      </c>
      <c r="C1780" s="3">
        <v>999268</v>
      </c>
      <c r="D1780" s="3" t="s">
        <v>918</v>
      </c>
      <c r="E1780" s="3" t="s">
        <v>700</v>
      </c>
      <c r="F1780" s="3">
        <v>2016</v>
      </c>
      <c r="G1780" s="164">
        <v>0</v>
      </c>
      <c r="H1780" s="3">
        <v>6.1644099999999984</v>
      </c>
      <c r="I1780" s="3">
        <v>163.69478999999998</v>
      </c>
      <c r="J1780" s="3">
        <v>-31.942189999999997</v>
      </c>
      <c r="K1780" s="3">
        <v>15.45313</v>
      </c>
      <c r="L1780" s="3">
        <v>-22.136520000000001</v>
      </c>
      <c r="M1780" s="3">
        <v>88.072110000000009</v>
      </c>
      <c r="N1780" s="3">
        <v>3.5271599999999994</v>
      </c>
      <c r="O1780" s="3">
        <v>-39.526409999999998</v>
      </c>
      <c r="P1780" s="3">
        <v>8.7964800000000007</v>
      </c>
      <c r="Q1780" s="3">
        <v>-25.906859999999998</v>
      </c>
      <c r="R1780" s="3">
        <v>-65.530499999999989</v>
      </c>
      <c r="S1780" s="3">
        <v>-37.624859999999998</v>
      </c>
      <c r="T1780" s="3">
        <v>288.76302000000004</v>
      </c>
      <c r="U1780" s="3">
        <v>351.80376000000007</v>
      </c>
      <c r="V1780" s="163">
        <f ca="1">SUM(INDIRECT(Inputs!$C$11&amp;ROW()&amp;":"&amp;Inputs!$C$12&amp;ROW()))</f>
        <v>-25.906859999999998</v>
      </c>
      <c r="W1780" s="163">
        <f ca="1">SUM(INDIRECT(Inputs!$C$13&amp;ROW()&amp;":"&amp;Inputs!$C$14&amp;ROW()))</f>
        <v>166.19610000000003</v>
      </c>
      <c r="X1780" s="3" t="str">
        <f>IF(COUNTIFS(Lookups!$A:$A,C1780)=1,"Gross Sales","")</f>
        <v/>
      </c>
      <c r="Y1780" s="3" t="str">
        <f>IF(COUNTIFS(Lookups!$D:$D,C1780)=1,"Bar Sales","")</f>
        <v/>
      </c>
      <c r="Z1780" s="3" t="str">
        <f>IFERROR(VLOOKUP(C1780*1,Lookups!$D:$F,3,FALSE),"")</f>
        <v/>
      </c>
      <c r="AA1780" s="3" t="str">
        <f>IFERROR(VLOOKUP($C1780*1,Lookups!$H:$N,3,FALSE),"")</f>
        <v>Sales</v>
      </c>
      <c r="AB1780" s="3" t="str">
        <f>IFERROR(VLOOKUP($C1780*1,Lookups!$H:$N,4,FALSE),"")</f>
        <v>Lunch</v>
      </c>
      <c r="AC1780" s="3" t="str">
        <f>IFERROR(VLOOKUP($C1780*1,Lookups!$H:$N,5,FALSE),"")</f>
        <v>Bar</v>
      </c>
      <c r="AD1780" s="3" t="str">
        <f>IFERROR(VLOOKUP($C1780*1,Lookups!$H:$N,6,FALSE),"")</f>
        <v>Bev</v>
      </c>
      <c r="AE1780" s="3" t="str">
        <f>IFERROR(VLOOKUP($C1780*1,Lookups!$H:$N,7,FALSE),"")</f>
        <v>Wine</v>
      </c>
      <c r="AF1780" s="3" t="str">
        <f>VLOOKUP(B1780*1,Stores!$A:$C,3,FALSE)</f>
        <v>DFDE</v>
      </c>
    </row>
    <row r="1781" spans="1:32">
      <c r="A1781" s="3" t="s">
        <v>917</v>
      </c>
      <c r="B1781" s="3" t="s">
        <v>929</v>
      </c>
      <c r="C1781" s="3">
        <v>999268</v>
      </c>
      <c r="D1781" s="3" t="s">
        <v>918</v>
      </c>
      <c r="E1781" s="3" t="s">
        <v>700</v>
      </c>
      <c r="F1781" s="3">
        <v>2016</v>
      </c>
      <c r="G1781" s="164">
        <v>0</v>
      </c>
      <c r="H1781" s="3">
        <v>278.31999999999994</v>
      </c>
      <c r="I1781" s="3">
        <v>135.45000000000002</v>
      </c>
      <c r="J1781" s="3">
        <v>153.51</v>
      </c>
      <c r="K1781" s="3">
        <v>485.57599999999996</v>
      </c>
      <c r="L1781" s="3">
        <v>201.6</v>
      </c>
      <c r="M1781" s="3">
        <v>216.13900000000001</v>
      </c>
      <c r="N1781" s="3">
        <v>897.10424999999987</v>
      </c>
      <c r="O1781" s="3">
        <v>191.89099999999999</v>
      </c>
      <c r="P1781" s="3">
        <v>566.69899999999996</v>
      </c>
      <c r="Q1781" s="3">
        <v>294.29189999999994</v>
      </c>
      <c r="R1781" s="3">
        <v>646.57053999999994</v>
      </c>
      <c r="S1781" s="3">
        <v>699.2299999999999</v>
      </c>
      <c r="T1781" s="3">
        <v>568.0532199999999</v>
      </c>
      <c r="U1781" s="3">
        <v>5334.434909999999</v>
      </c>
      <c r="V1781" s="163">
        <f ca="1">SUM(INDIRECT(Inputs!$C$11&amp;ROW()&amp;":"&amp;Inputs!$C$12&amp;ROW()))</f>
        <v>294.29189999999994</v>
      </c>
      <c r="W1781" s="163">
        <f ca="1">SUM(INDIRECT(Inputs!$C$13&amp;ROW()&amp;":"&amp;Inputs!$C$14&amp;ROW()))</f>
        <v>3420.58115</v>
      </c>
      <c r="X1781" s="3" t="str">
        <f>IF(COUNTIFS(Lookups!$A:$A,C1781)=1,"Gross Sales","")</f>
        <v/>
      </c>
      <c r="Y1781" s="3" t="str">
        <f>IF(COUNTIFS(Lookups!$D:$D,C1781)=1,"Bar Sales","")</f>
        <v/>
      </c>
      <c r="Z1781" s="3" t="str">
        <f>IFERROR(VLOOKUP(C1781*1,Lookups!$D:$F,3,FALSE),"")</f>
        <v/>
      </c>
      <c r="AA1781" s="3" t="str">
        <f>IFERROR(VLOOKUP($C1781*1,Lookups!$H:$N,3,FALSE),"")</f>
        <v>Sales</v>
      </c>
      <c r="AB1781" s="3" t="str">
        <f>IFERROR(VLOOKUP($C1781*1,Lookups!$H:$N,4,FALSE),"")</f>
        <v>Lunch</v>
      </c>
      <c r="AC1781" s="3" t="str">
        <f>IFERROR(VLOOKUP($C1781*1,Lookups!$H:$N,5,FALSE),"")</f>
        <v>Bar</v>
      </c>
      <c r="AD1781" s="3" t="str">
        <f>IFERROR(VLOOKUP($C1781*1,Lookups!$H:$N,6,FALSE),"")</f>
        <v>Bev</v>
      </c>
      <c r="AE1781" s="3" t="str">
        <f>IFERROR(VLOOKUP($C1781*1,Lookups!$H:$N,7,FALSE),"")</f>
        <v>Wine</v>
      </c>
      <c r="AF1781" s="3" t="str">
        <f>VLOOKUP(B1781*1,Stores!$A:$C,3,FALSE)</f>
        <v>DFDE</v>
      </c>
    </row>
    <row r="1782" spans="1:32">
      <c r="A1782" s="3" t="s">
        <v>917</v>
      </c>
      <c r="B1782" s="3" t="s">
        <v>930</v>
      </c>
      <c r="C1782" s="3">
        <v>999268</v>
      </c>
      <c r="D1782" s="3" t="s">
        <v>918</v>
      </c>
      <c r="E1782" s="3" t="s">
        <v>700</v>
      </c>
      <c r="F1782" s="3">
        <v>2016</v>
      </c>
      <c r="G1782" s="164">
        <v>0</v>
      </c>
      <c r="H1782" s="3">
        <v>1407.77</v>
      </c>
      <c r="I1782" s="3">
        <v>2035.6559999999997</v>
      </c>
      <c r="J1782" s="3">
        <v>2204.2341999999999</v>
      </c>
      <c r="K1782" s="3">
        <v>1334.5639999999999</v>
      </c>
      <c r="L1782" s="3">
        <v>2092.9650000000001</v>
      </c>
      <c r="M1782" s="3">
        <v>901.37599999999998</v>
      </c>
      <c r="N1782" s="3">
        <v>851.27840000000003</v>
      </c>
      <c r="O1782" s="3">
        <v>1560.26388</v>
      </c>
      <c r="P1782" s="3">
        <v>2714.6842799999999</v>
      </c>
      <c r="Q1782" s="3">
        <v>1429.82</v>
      </c>
      <c r="R1782" s="3">
        <v>1272.49234</v>
      </c>
      <c r="S1782" s="3">
        <v>1390.242</v>
      </c>
      <c r="T1782" s="3">
        <v>1982.8199999999997</v>
      </c>
      <c r="U1782" s="3">
        <v>21178.166099999999</v>
      </c>
      <c r="V1782" s="163">
        <f ca="1">SUM(INDIRECT(Inputs!$C$11&amp;ROW()&amp;":"&amp;Inputs!$C$12&amp;ROW()))</f>
        <v>1429.82</v>
      </c>
      <c r="W1782" s="163">
        <f ca="1">SUM(INDIRECT(Inputs!$C$13&amp;ROW()&amp;":"&amp;Inputs!$C$14&amp;ROW()))</f>
        <v>16532.61176</v>
      </c>
      <c r="X1782" s="3" t="str">
        <f>IF(COUNTIFS(Lookups!$A:$A,C1782)=1,"Gross Sales","")</f>
        <v/>
      </c>
      <c r="Y1782" s="3" t="str">
        <f>IF(COUNTIFS(Lookups!$D:$D,C1782)=1,"Bar Sales","")</f>
        <v/>
      </c>
      <c r="Z1782" s="3" t="str">
        <f>IFERROR(VLOOKUP(C1782*1,Lookups!$D:$F,3,FALSE),"")</f>
        <v/>
      </c>
      <c r="AA1782" s="3" t="str">
        <f>IFERROR(VLOOKUP($C1782*1,Lookups!$H:$N,3,FALSE),"")</f>
        <v>Sales</v>
      </c>
      <c r="AB1782" s="3" t="str">
        <f>IFERROR(VLOOKUP($C1782*1,Lookups!$H:$N,4,FALSE),"")</f>
        <v>Lunch</v>
      </c>
      <c r="AC1782" s="3" t="str">
        <f>IFERROR(VLOOKUP($C1782*1,Lookups!$H:$N,5,FALSE),"")</f>
        <v>Bar</v>
      </c>
      <c r="AD1782" s="3" t="str">
        <f>IFERROR(VLOOKUP($C1782*1,Lookups!$H:$N,6,FALSE),"")</f>
        <v>Bev</v>
      </c>
      <c r="AE1782" s="3" t="str">
        <f>IFERROR(VLOOKUP($C1782*1,Lookups!$H:$N,7,FALSE),"")</f>
        <v>Wine</v>
      </c>
      <c r="AF1782" s="3" t="str">
        <f>VLOOKUP(B1782*1,Stores!$A:$C,3,FALSE)</f>
        <v>DFDE</v>
      </c>
    </row>
    <row r="1783" spans="1:32">
      <c r="A1783" s="3" t="s">
        <v>917</v>
      </c>
      <c r="B1783" s="3" t="s">
        <v>931</v>
      </c>
      <c r="C1783" s="3">
        <v>999268</v>
      </c>
      <c r="D1783" s="3" t="s">
        <v>918</v>
      </c>
      <c r="E1783" s="3" t="s">
        <v>700</v>
      </c>
      <c r="F1783" s="3">
        <v>2016</v>
      </c>
      <c r="G1783" s="164">
        <v>0</v>
      </c>
      <c r="H1783" s="3">
        <v>1153.6000000000001</v>
      </c>
      <c r="I1783" s="3">
        <v>2683.45</v>
      </c>
      <c r="J1783" s="3">
        <v>1033.578</v>
      </c>
      <c r="K1783" s="3">
        <v>1115.1239399999999</v>
      </c>
      <c r="L1783" s="3">
        <v>2351.79</v>
      </c>
      <c r="M1783" s="3">
        <v>509.03369999999995</v>
      </c>
      <c r="N1783" s="3">
        <v>412.33500000000004</v>
      </c>
      <c r="O1783" s="3">
        <v>690.17717999999991</v>
      </c>
      <c r="P1783" s="3">
        <v>393.57499999999999</v>
      </c>
      <c r="Q1783" s="3">
        <v>2434.6</v>
      </c>
      <c r="R1783" s="3">
        <v>844.02317999999991</v>
      </c>
      <c r="S1783" s="3">
        <v>1314.04</v>
      </c>
      <c r="T1783" s="3">
        <v>3797.0239999999999</v>
      </c>
      <c r="U1783" s="3">
        <v>18732.350000000002</v>
      </c>
      <c r="V1783" s="163">
        <f ca="1">SUM(INDIRECT(Inputs!$C$11&amp;ROW()&amp;":"&amp;Inputs!$C$12&amp;ROW()))</f>
        <v>2434.6</v>
      </c>
      <c r="W1783" s="163">
        <f ca="1">SUM(INDIRECT(Inputs!$C$13&amp;ROW()&amp;":"&amp;Inputs!$C$14&amp;ROW()))</f>
        <v>12777.26282</v>
      </c>
      <c r="X1783" s="3" t="str">
        <f>IF(COUNTIFS(Lookups!$A:$A,C1783)=1,"Gross Sales","")</f>
        <v/>
      </c>
      <c r="Y1783" s="3" t="str">
        <f>IF(COUNTIFS(Lookups!$D:$D,C1783)=1,"Bar Sales","")</f>
        <v/>
      </c>
      <c r="Z1783" s="3" t="str">
        <f>IFERROR(VLOOKUP(C1783*1,Lookups!$D:$F,3,FALSE),"")</f>
        <v/>
      </c>
      <c r="AA1783" s="3" t="str">
        <f>IFERROR(VLOOKUP($C1783*1,Lookups!$H:$N,3,FALSE),"")</f>
        <v>Sales</v>
      </c>
      <c r="AB1783" s="3" t="str">
        <f>IFERROR(VLOOKUP($C1783*1,Lookups!$H:$N,4,FALSE),"")</f>
        <v>Lunch</v>
      </c>
      <c r="AC1783" s="3" t="str">
        <f>IFERROR(VLOOKUP($C1783*1,Lookups!$H:$N,5,FALSE),"")</f>
        <v>Bar</v>
      </c>
      <c r="AD1783" s="3" t="str">
        <f>IFERROR(VLOOKUP($C1783*1,Lookups!$H:$N,6,FALSE),"")</f>
        <v>Bev</v>
      </c>
      <c r="AE1783" s="3" t="str">
        <f>IFERROR(VLOOKUP($C1783*1,Lookups!$H:$N,7,FALSE),"")</f>
        <v>Wine</v>
      </c>
      <c r="AF1783" s="3" t="str">
        <f>VLOOKUP(B1783*1,Stores!$A:$C,3,FALSE)</f>
        <v>DFDE</v>
      </c>
    </row>
    <row r="1784" spans="1:32">
      <c r="A1784" s="3" t="s">
        <v>917</v>
      </c>
      <c r="B1784" s="3" t="s">
        <v>932</v>
      </c>
      <c r="C1784" s="3">
        <v>999268</v>
      </c>
      <c r="D1784" s="3" t="s">
        <v>918</v>
      </c>
      <c r="E1784" s="3" t="s">
        <v>700</v>
      </c>
      <c r="F1784" s="3">
        <v>2016</v>
      </c>
      <c r="G1784" s="164">
        <v>0</v>
      </c>
      <c r="H1784" s="3">
        <v>4501.3289999999997</v>
      </c>
      <c r="I1784" s="3">
        <v>4429.04</v>
      </c>
      <c r="J1784" s="3">
        <v>4002.88</v>
      </c>
      <c r="K1784" s="3">
        <v>4079.8309999999997</v>
      </c>
      <c r="L1784" s="3">
        <v>4513.9080000000004</v>
      </c>
      <c r="M1784" s="3">
        <v>4129.3</v>
      </c>
      <c r="N1784" s="3">
        <v>4750.1089999999995</v>
      </c>
      <c r="O1784" s="3">
        <v>3900.2249999999995</v>
      </c>
      <c r="P1784" s="3">
        <v>4625.74</v>
      </c>
      <c r="Q1784" s="3">
        <v>3908.7299999999996</v>
      </c>
      <c r="R1784" s="3">
        <v>5243.7839999999997</v>
      </c>
      <c r="S1784" s="3">
        <v>5780.1149699999996</v>
      </c>
      <c r="T1784" s="3">
        <v>13720.168</v>
      </c>
      <c r="U1784" s="3">
        <v>67585.158969999989</v>
      </c>
      <c r="V1784" s="163">
        <f ca="1">SUM(INDIRECT(Inputs!$C$11&amp;ROW()&amp;":"&amp;Inputs!$C$12&amp;ROW()))</f>
        <v>3908.7299999999996</v>
      </c>
      <c r="W1784" s="163">
        <f ca="1">SUM(INDIRECT(Inputs!$C$13&amp;ROW()&amp;":"&amp;Inputs!$C$14&amp;ROW()))</f>
        <v>42841.09199999999</v>
      </c>
      <c r="X1784" s="3" t="str">
        <f>IF(COUNTIFS(Lookups!$A:$A,C1784)=1,"Gross Sales","")</f>
        <v/>
      </c>
      <c r="Y1784" s="3" t="str">
        <f>IF(COUNTIFS(Lookups!$D:$D,C1784)=1,"Bar Sales","")</f>
        <v/>
      </c>
      <c r="Z1784" s="3" t="str">
        <f>IFERROR(VLOOKUP(C1784*1,Lookups!$D:$F,3,FALSE),"")</f>
        <v/>
      </c>
      <c r="AA1784" s="3" t="str">
        <f>IFERROR(VLOOKUP($C1784*1,Lookups!$H:$N,3,FALSE),"")</f>
        <v>Sales</v>
      </c>
      <c r="AB1784" s="3" t="str">
        <f>IFERROR(VLOOKUP($C1784*1,Lookups!$H:$N,4,FALSE),"")</f>
        <v>Lunch</v>
      </c>
      <c r="AC1784" s="3" t="str">
        <f>IFERROR(VLOOKUP($C1784*1,Lookups!$H:$N,5,FALSE),"")</f>
        <v>Bar</v>
      </c>
      <c r="AD1784" s="3" t="str">
        <f>IFERROR(VLOOKUP($C1784*1,Lookups!$H:$N,6,FALSE),"")</f>
        <v>Bev</v>
      </c>
      <c r="AE1784" s="3" t="str">
        <f>IFERROR(VLOOKUP($C1784*1,Lookups!$H:$N,7,FALSE),"")</f>
        <v>Wine</v>
      </c>
      <c r="AF1784" s="3" t="str">
        <f>VLOOKUP(B1784*1,Stores!$A:$C,3,FALSE)</f>
        <v>DFG</v>
      </c>
    </row>
    <row r="1785" spans="1:32">
      <c r="A1785" s="3" t="s">
        <v>917</v>
      </c>
      <c r="B1785" s="3" t="s">
        <v>933</v>
      </c>
      <c r="C1785" s="3">
        <v>999268</v>
      </c>
      <c r="D1785" s="3" t="s">
        <v>918</v>
      </c>
      <c r="E1785" s="3" t="s">
        <v>700</v>
      </c>
      <c r="F1785" s="3">
        <v>2016</v>
      </c>
      <c r="G1785" s="164">
        <v>0</v>
      </c>
      <c r="H1785" s="3">
        <v>1183.4109000000001</v>
      </c>
      <c r="I1785" s="3">
        <v>568.47489999999993</v>
      </c>
      <c r="J1785" s="3">
        <v>671.73644999999999</v>
      </c>
      <c r="K1785" s="3">
        <v>740.08662000000004</v>
      </c>
      <c r="L1785" s="3">
        <v>860.00824</v>
      </c>
      <c r="M1785" s="3">
        <v>666.5779399999999</v>
      </c>
      <c r="N1785" s="3">
        <v>685.03665999999998</v>
      </c>
      <c r="O1785" s="3">
        <v>403.86303999999996</v>
      </c>
      <c r="P1785" s="3">
        <v>767.26208999999994</v>
      </c>
      <c r="Q1785" s="3">
        <v>669.08085999999992</v>
      </c>
      <c r="R1785" s="3">
        <v>757.28589999999997</v>
      </c>
      <c r="S1785" s="3">
        <v>762.22439999999995</v>
      </c>
      <c r="T1785" s="3">
        <v>589.26419999999996</v>
      </c>
      <c r="U1785" s="3">
        <v>9324.3121999999985</v>
      </c>
      <c r="V1785" s="163">
        <f ca="1">SUM(INDIRECT(Inputs!$C$11&amp;ROW()&amp;":"&amp;Inputs!$C$12&amp;ROW()))</f>
        <v>669.08085999999992</v>
      </c>
      <c r="W1785" s="163">
        <f ca="1">SUM(INDIRECT(Inputs!$C$13&amp;ROW()&amp;":"&amp;Inputs!$C$14&amp;ROW()))</f>
        <v>7215.5376999999999</v>
      </c>
      <c r="X1785" s="3" t="str">
        <f>IF(COUNTIFS(Lookups!$A:$A,C1785)=1,"Gross Sales","")</f>
        <v/>
      </c>
      <c r="Y1785" s="3" t="str">
        <f>IF(COUNTIFS(Lookups!$D:$D,C1785)=1,"Bar Sales","")</f>
        <v/>
      </c>
      <c r="Z1785" s="3" t="str">
        <f>IFERROR(VLOOKUP(C1785*1,Lookups!$D:$F,3,FALSE),"")</f>
        <v/>
      </c>
      <c r="AA1785" s="3" t="str">
        <f>IFERROR(VLOOKUP($C1785*1,Lookups!$H:$N,3,FALSE),"")</f>
        <v>Sales</v>
      </c>
      <c r="AB1785" s="3" t="str">
        <f>IFERROR(VLOOKUP($C1785*1,Lookups!$H:$N,4,FALSE),"")</f>
        <v>Lunch</v>
      </c>
      <c r="AC1785" s="3" t="str">
        <f>IFERROR(VLOOKUP($C1785*1,Lookups!$H:$N,5,FALSE),"")</f>
        <v>Bar</v>
      </c>
      <c r="AD1785" s="3" t="str">
        <f>IFERROR(VLOOKUP($C1785*1,Lookups!$H:$N,6,FALSE),"")</f>
        <v>Bev</v>
      </c>
      <c r="AE1785" s="3" t="str">
        <f>IFERROR(VLOOKUP($C1785*1,Lookups!$H:$N,7,FALSE),"")</f>
        <v>Wine</v>
      </c>
      <c r="AF1785" s="3" t="str">
        <f>VLOOKUP(B1785*1,Stores!$A:$C,3,FALSE)</f>
        <v>DFG</v>
      </c>
    </row>
    <row r="1786" spans="1:32">
      <c r="A1786" s="3" t="s">
        <v>917</v>
      </c>
      <c r="B1786" s="3" t="s">
        <v>934</v>
      </c>
      <c r="C1786" s="3">
        <v>999268</v>
      </c>
      <c r="D1786" s="3" t="s">
        <v>918</v>
      </c>
      <c r="E1786" s="3" t="s">
        <v>700</v>
      </c>
      <c r="F1786" s="3">
        <v>2016</v>
      </c>
      <c r="G1786" s="164">
        <v>0</v>
      </c>
      <c r="H1786" s="3">
        <v>341.29200000000003</v>
      </c>
      <c r="I1786" s="3">
        <v>1068.4449999999999</v>
      </c>
      <c r="J1786" s="3">
        <v>1248.674</v>
      </c>
      <c r="K1786" s="3">
        <v>792.79199999999992</v>
      </c>
      <c r="L1786" s="3">
        <v>1292.6479999999999</v>
      </c>
      <c r="M1786" s="3">
        <v>755.77599999999995</v>
      </c>
      <c r="N1786" s="3">
        <v>887.67</v>
      </c>
      <c r="O1786" s="3">
        <v>593.57199999999989</v>
      </c>
      <c r="P1786" s="3">
        <v>894.88349999999991</v>
      </c>
      <c r="Q1786" s="3">
        <v>1633.9049999999997</v>
      </c>
      <c r="R1786" s="3">
        <v>524.05499999999995</v>
      </c>
      <c r="S1786" s="3">
        <v>763.22399999999993</v>
      </c>
      <c r="T1786" s="3">
        <v>592.70399999999995</v>
      </c>
      <c r="U1786" s="3">
        <v>11389.6405</v>
      </c>
      <c r="V1786" s="163">
        <f ca="1">SUM(INDIRECT(Inputs!$C$11&amp;ROW()&amp;":"&amp;Inputs!$C$12&amp;ROW()))</f>
        <v>1633.9049999999997</v>
      </c>
      <c r="W1786" s="163">
        <f ca="1">SUM(INDIRECT(Inputs!$C$13&amp;ROW()&amp;":"&amp;Inputs!$C$14&amp;ROW()))</f>
        <v>9509.6574999999993</v>
      </c>
      <c r="X1786" s="3" t="str">
        <f>IF(COUNTIFS(Lookups!$A:$A,C1786)=1,"Gross Sales","")</f>
        <v/>
      </c>
      <c r="Y1786" s="3" t="str">
        <f>IF(COUNTIFS(Lookups!$D:$D,C1786)=1,"Bar Sales","")</f>
        <v/>
      </c>
      <c r="Z1786" s="3" t="str">
        <f>IFERROR(VLOOKUP(C1786*1,Lookups!$D:$F,3,FALSE),"")</f>
        <v/>
      </c>
      <c r="AA1786" s="3" t="str">
        <f>IFERROR(VLOOKUP($C1786*1,Lookups!$H:$N,3,FALSE),"")</f>
        <v>Sales</v>
      </c>
      <c r="AB1786" s="3" t="str">
        <f>IFERROR(VLOOKUP($C1786*1,Lookups!$H:$N,4,FALSE),"")</f>
        <v>Lunch</v>
      </c>
      <c r="AC1786" s="3" t="str">
        <f>IFERROR(VLOOKUP($C1786*1,Lookups!$H:$N,5,FALSE),"")</f>
        <v>Bar</v>
      </c>
      <c r="AD1786" s="3" t="str">
        <f>IFERROR(VLOOKUP($C1786*1,Lookups!$H:$N,6,FALSE),"")</f>
        <v>Bev</v>
      </c>
      <c r="AE1786" s="3" t="str">
        <f>IFERROR(VLOOKUP($C1786*1,Lookups!$H:$N,7,FALSE),"")</f>
        <v>Wine</v>
      </c>
      <c r="AF1786" s="3" t="str">
        <f>VLOOKUP(B1786*1,Stores!$A:$C,3,FALSE)</f>
        <v>DFG</v>
      </c>
    </row>
    <row r="1787" spans="1:32">
      <c r="A1787" s="3" t="s">
        <v>917</v>
      </c>
      <c r="B1787" s="3" t="s">
        <v>935</v>
      </c>
      <c r="C1787" s="3">
        <v>999268</v>
      </c>
      <c r="D1787" s="3" t="s">
        <v>918</v>
      </c>
      <c r="E1787" s="3" t="s">
        <v>700</v>
      </c>
      <c r="F1787" s="3">
        <v>2016</v>
      </c>
      <c r="G1787" s="164">
        <v>0</v>
      </c>
      <c r="H1787" s="3">
        <v>1447.635</v>
      </c>
      <c r="I1787" s="3">
        <v>1109.9724999999999</v>
      </c>
      <c r="J1787" s="3">
        <v>534.91200000000003</v>
      </c>
      <c r="K1787" s="3">
        <v>1266.9089999999999</v>
      </c>
      <c r="L1787" s="3">
        <v>824.72949999999992</v>
      </c>
      <c r="M1787" s="3">
        <v>1028.72</v>
      </c>
      <c r="N1787" s="3">
        <v>572.83799999999997</v>
      </c>
      <c r="O1787" s="3">
        <v>841.38117</v>
      </c>
      <c r="P1787" s="3">
        <v>1220.5830000000001</v>
      </c>
      <c r="Q1787" s="3">
        <v>736.32250999999997</v>
      </c>
      <c r="R1787" s="3">
        <v>769.02293999999995</v>
      </c>
      <c r="S1787" s="3">
        <v>685.99999999999989</v>
      </c>
      <c r="T1787" s="3">
        <v>1613.9759999999999</v>
      </c>
      <c r="U1787" s="3">
        <v>12653.001620000001</v>
      </c>
      <c r="V1787" s="163">
        <f ca="1">SUM(INDIRECT(Inputs!$C$11&amp;ROW()&amp;":"&amp;Inputs!$C$12&amp;ROW()))</f>
        <v>736.32250999999997</v>
      </c>
      <c r="W1787" s="163">
        <f ca="1">SUM(INDIRECT(Inputs!$C$13&amp;ROW()&amp;":"&amp;Inputs!$C$14&amp;ROW()))</f>
        <v>9584.0026799999996</v>
      </c>
      <c r="X1787" s="3" t="str">
        <f>IF(COUNTIFS(Lookups!$A:$A,C1787)=1,"Gross Sales","")</f>
        <v/>
      </c>
      <c r="Y1787" s="3" t="str">
        <f>IF(COUNTIFS(Lookups!$D:$D,C1787)=1,"Bar Sales","")</f>
        <v/>
      </c>
      <c r="Z1787" s="3" t="str">
        <f>IFERROR(VLOOKUP(C1787*1,Lookups!$D:$F,3,FALSE),"")</f>
        <v/>
      </c>
      <c r="AA1787" s="3" t="str">
        <f>IFERROR(VLOOKUP($C1787*1,Lookups!$H:$N,3,FALSE),"")</f>
        <v>Sales</v>
      </c>
      <c r="AB1787" s="3" t="str">
        <f>IFERROR(VLOOKUP($C1787*1,Lookups!$H:$N,4,FALSE),"")</f>
        <v>Lunch</v>
      </c>
      <c r="AC1787" s="3" t="str">
        <f>IFERROR(VLOOKUP($C1787*1,Lookups!$H:$N,5,FALSE),"")</f>
        <v>Bar</v>
      </c>
      <c r="AD1787" s="3" t="str">
        <f>IFERROR(VLOOKUP($C1787*1,Lookups!$H:$N,6,FALSE),"")</f>
        <v>Bev</v>
      </c>
      <c r="AE1787" s="3" t="str">
        <f>IFERROR(VLOOKUP($C1787*1,Lookups!$H:$N,7,FALSE),"")</f>
        <v>Wine</v>
      </c>
      <c r="AF1787" s="3" t="str">
        <f>VLOOKUP(B1787*1,Stores!$A:$C,3,FALSE)</f>
        <v>DFG</v>
      </c>
    </row>
    <row r="1788" spans="1:32">
      <c r="A1788" s="3" t="s">
        <v>917</v>
      </c>
      <c r="B1788" s="3" t="s">
        <v>936</v>
      </c>
      <c r="C1788" s="3">
        <v>999268</v>
      </c>
      <c r="D1788" s="3" t="s">
        <v>918</v>
      </c>
      <c r="E1788" s="3" t="s">
        <v>700</v>
      </c>
      <c r="F1788" s="3">
        <v>2016</v>
      </c>
      <c r="G1788" s="164">
        <v>0</v>
      </c>
      <c r="H1788" s="3">
        <v>2182.2176599999998</v>
      </c>
      <c r="I1788" s="3">
        <v>1443.1514999999999</v>
      </c>
      <c r="J1788" s="3">
        <v>1826.21012</v>
      </c>
      <c r="K1788" s="3">
        <v>1167.6458499999999</v>
      </c>
      <c r="L1788" s="3">
        <v>1373.3155099999999</v>
      </c>
      <c r="M1788" s="3">
        <v>1649.5827599999998</v>
      </c>
      <c r="N1788" s="3">
        <v>1532.3926799999999</v>
      </c>
      <c r="O1788" s="3">
        <v>1241.6222</v>
      </c>
      <c r="P1788" s="3">
        <v>1636.2877299999998</v>
      </c>
      <c r="Q1788" s="3">
        <v>900.90594999999985</v>
      </c>
      <c r="R1788" s="3">
        <v>1669.9757200000001</v>
      </c>
      <c r="S1788" s="3">
        <v>1664.3886</v>
      </c>
      <c r="T1788" s="3">
        <v>1251.5592599999998</v>
      </c>
      <c r="U1788" s="3">
        <v>19539.255539999995</v>
      </c>
      <c r="V1788" s="163">
        <f ca="1">SUM(INDIRECT(Inputs!$C$11&amp;ROW()&amp;":"&amp;Inputs!$C$12&amp;ROW()))</f>
        <v>900.90594999999985</v>
      </c>
      <c r="W1788" s="163">
        <f ca="1">SUM(INDIRECT(Inputs!$C$13&amp;ROW()&amp;":"&amp;Inputs!$C$14&amp;ROW()))</f>
        <v>14953.331959999998</v>
      </c>
      <c r="X1788" s="3" t="str">
        <f>IF(COUNTIFS(Lookups!$A:$A,C1788)=1,"Gross Sales","")</f>
        <v/>
      </c>
      <c r="Y1788" s="3" t="str">
        <f>IF(COUNTIFS(Lookups!$D:$D,C1788)=1,"Bar Sales","")</f>
        <v/>
      </c>
      <c r="Z1788" s="3" t="str">
        <f>IFERROR(VLOOKUP(C1788*1,Lookups!$D:$F,3,FALSE),"")</f>
        <v/>
      </c>
      <c r="AA1788" s="3" t="str">
        <f>IFERROR(VLOOKUP($C1788*1,Lookups!$H:$N,3,FALSE),"")</f>
        <v>Sales</v>
      </c>
      <c r="AB1788" s="3" t="str">
        <f>IFERROR(VLOOKUP($C1788*1,Lookups!$H:$N,4,FALSE),"")</f>
        <v>Lunch</v>
      </c>
      <c r="AC1788" s="3" t="str">
        <f>IFERROR(VLOOKUP($C1788*1,Lookups!$H:$N,5,FALSE),"")</f>
        <v>Bar</v>
      </c>
      <c r="AD1788" s="3" t="str">
        <f>IFERROR(VLOOKUP($C1788*1,Lookups!$H:$N,6,FALSE),"")</f>
        <v>Bev</v>
      </c>
      <c r="AE1788" s="3" t="str">
        <f>IFERROR(VLOOKUP($C1788*1,Lookups!$H:$N,7,FALSE),"")</f>
        <v>Wine</v>
      </c>
      <c r="AF1788" s="3" t="str">
        <f>VLOOKUP(B1788*1,Stores!$A:$C,3,FALSE)</f>
        <v>DFG</v>
      </c>
    </row>
    <row r="1789" spans="1:32">
      <c r="A1789" s="3" t="s">
        <v>917</v>
      </c>
      <c r="B1789" s="3" t="s">
        <v>937</v>
      </c>
      <c r="C1789" s="3">
        <v>999268</v>
      </c>
      <c r="D1789" s="3" t="s">
        <v>918</v>
      </c>
      <c r="E1789" s="3" t="s">
        <v>700</v>
      </c>
      <c r="F1789" s="3">
        <v>2016</v>
      </c>
      <c r="G1789" s="164">
        <v>0</v>
      </c>
      <c r="H1789" s="3">
        <v>1343.16</v>
      </c>
      <c r="I1789" s="3">
        <v>1103.1299999999999</v>
      </c>
      <c r="J1789" s="3">
        <v>738.19200000000001</v>
      </c>
      <c r="K1789" s="3">
        <v>1130.3319999999999</v>
      </c>
      <c r="L1789" s="3">
        <v>896.29399999999998</v>
      </c>
      <c r="M1789" s="3">
        <v>825.80399999999997</v>
      </c>
      <c r="N1789" s="3">
        <v>446.35499999999996</v>
      </c>
      <c r="O1789" s="3">
        <v>431.97</v>
      </c>
      <c r="P1789" s="3">
        <v>665.28</v>
      </c>
      <c r="Q1789" s="3">
        <v>649.18475999999998</v>
      </c>
      <c r="R1789" s="3">
        <v>926.63164999999992</v>
      </c>
      <c r="S1789" s="3">
        <v>860.91599999999994</v>
      </c>
      <c r="T1789" s="3">
        <v>1577.61968</v>
      </c>
      <c r="U1789" s="3">
        <v>11594.869089999998</v>
      </c>
      <c r="V1789" s="163">
        <f ca="1">SUM(INDIRECT(Inputs!$C$11&amp;ROW()&amp;":"&amp;Inputs!$C$12&amp;ROW()))</f>
        <v>649.18475999999998</v>
      </c>
      <c r="W1789" s="163">
        <f ca="1">SUM(INDIRECT(Inputs!$C$13&amp;ROW()&amp;":"&amp;Inputs!$C$14&amp;ROW()))</f>
        <v>8229.7017599999999</v>
      </c>
      <c r="X1789" s="3" t="str">
        <f>IF(COUNTIFS(Lookups!$A:$A,C1789)=1,"Gross Sales","")</f>
        <v/>
      </c>
      <c r="Y1789" s="3" t="str">
        <f>IF(COUNTIFS(Lookups!$D:$D,C1789)=1,"Bar Sales","")</f>
        <v/>
      </c>
      <c r="Z1789" s="3" t="str">
        <f>IFERROR(VLOOKUP(C1789*1,Lookups!$D:$F,3,FALSE),"")</f>
        <v/>
      </c>
      <c r="AA1789" s="3" t="str">
        <f>IFERROR(VLOOKUP($C1789*1,Lookups!$H:$N,3,FALSE),"")</f>
        <v>Sales</v>
      </c>
      <c r="AB1789" s="3" t="str">
        <f>IFERROR(VLOOKUP($C1789*1,Lookups!$H:$N,4,FALSE),"")</f>
        <v>Lunch</v>
      </c>
      <c r="AC1789" s="3" t="str">
        <f>IFERROR(VLOOKUP($C1789*1,Lookups!$H:$N,5,FALSE),"")</f>
        <v>Bar</v>
      </c>
      <c r="AD1789" s="3" t="str">
        <f>IFERROR(VLOOKUP($C1789*1,Lookups!$H:$N,6,FALSE),"")</f>
        <v>Bev</v>
      </c>
      <c r="AE1789" s="3" t="str">
        <f>IFERROR(VLOOKUP($C1789*1,Lookups!$H:$N,7,FALSE),"")</f>
        <v>Wine</v>
      </c>
      <c r="AF1789" s="3" t="str">
        <f>VLOOKUP(B1789*1,Stores!$A:$C,3,FALSE)</f>
        <v>DFG</v>
      </c>
    </row>
    <row r="1790" spans="1:32">
      <c r="A1790" s="3" t="s">
        <v>917</v>
      </c>
      <c r="B1790" s="3" t="s">
        <v>938</v>
      </c>
      <c r="C1790" s="3">
        <v>999268</v>
      </c>
      <c r="D1790" s="3" t="s">
        <v>918</v>
      </c>
      <c r="E1790" s="3" t="s">
        <v>700</v>
      </c>
      <c r="F1790" s="3">
        <v>2016</v>
      </c>
      <c r="G1790" s="164">
        <v>0</v>
      </c>
      <c r="H1790" s="3">
        <v>868.79834999999991</v>
      </c>
      <c r="I1790" s="3">
        <v>993.25072</v>
      </c>
      <c r="J1790" s="3">
        <v>597.44999999999993</v>
      </c>
      <c r="K1790" s="3">
        <v>833.30498999999986</v>
      </c>
      <c r="L1790" s="3">
        <v>829.13599999999997</v>
      </c>
      <c r="M1790" s="3">
        <v>1043.28</v>
      </c>
      <c r="N1790" s="3">
        <v>1177.1759999999999</v>
      </c>
      <c r="O1790" s="3">
        <v>1083.9321499999999</v>
      </c>
      <c r="P1790" s="3">
        <v>914.4799999999999</v>
      </c>
      <c r="Q1790" s="3">
        <v>818.5867199999999</v>
      </c>
      <c r="R1790" s="3">
        <v>987.28</v>
      </c>
      <c r="S1790" s="3">
        <v>841.79200000000003</v>
      </c>
      <c r="T1790" s="3">
        <v>728.93939999999986</v>
      </c>
      <c r="U1790" s="3">
        <v>11717.406329999998</v>
      </c>
      <c r="V1790" s="163">
        <f ca="1">SUM(INDIRECT(Inputs!$C$11&amp;ROW()&amp;":"&amp;Inputs!$C$12&amp;ROW()))</f>
        <v>818.5867199999999</v>
      </c>
      <c r="W1790" s="163">
        <f ca="1">SUM(INDIRECT(Inputs!$C$13&amp;ROW()&amp;":"&amp;Inputs!$C$14&amp;ROW()))</f>
        <v>9159.3949299999986</v>
      </c>
      <c r="X1790" s="3" t="str">
        <f>IF(COUNTIFS(Lookups!$A:$A,C1790)=1,"Gross Sales","")</f>
        <v/>
      </c>
      <c r="Y1790" s="3" t="str">
        <f>IF(COUNTIFS(Lookups!$D:$D,C1790)=1,"Bar Sales","")</f>
        <v/>
      </c>
      <c r="Z1790" s="3" t="str">
        <f>IFERROR(VLOOKUP(C1790*1,Lookups!$D:$F,3,FALSE),"")</f>
        <v/>
      </c>
      <c r="AA1790" s="3" t="str">
        <f>IFERROR(VLOOKUP($C1790*1,Lookups!$H:$N,3,FALSE),"")</f>
        <v>Sales</v>
      </c>
      <c r="AB1790" s="3" t="str">
        <f>IFERROR(VLOOKUP($C1790*1,Lookups!$H:$N,4,FALSE),"")</f>
        <v>Lunch</v>
      </c>
      <c r="AC1790" s="3" t="str">
        <f>IFERROR(VLOOKUP($C1790*1,Lookups!$H:$N,5,FALSE),"")</f>
        <v>Bar</v>
      </c>
      <c r="AD1790" s="3" t="str">
        <f>IFERROR(VLOOKUP($C1790*1,Lookups!$H:$N,6,FALSE),"")</f>
        <v>Bev</v>
      </c>
      <c r="AE1790" s="3" t="str">
        <f>IFERROR(VLOOKUP($C1790*1,Lookups!$H:$N,7,FALSE),"")</f>
        <v>Wine</v>
      </c>
      <c r="AF1790" s="3" t="str">
        <f>VLOOKUP(B1790*1,Stores!$A:$C,3,FALSE)</f>
        <v>DFG</v>
      </c>
    </row>
    <row r="1791" spans="1:32">
      <c r="A1791" s="3" t="s">
        <v>917</v>
      </c>
      <c r="B1791" s="3" t="s">
        <v>939</v>
      </c>
      <c r="C1791" s="3">
        <v>999268</v>
      </c>
      <c r="D1791" s="3" t="s">
        <v>918</v>
      </c>
      <c r="E1791" s="3" t="s">
        <v>700</v>
      </c>
      <c r="F1791" s="3">
        <v>2016</v>
      </c>
      <c r="G1791" s="164">
        <v>0</v>
      </c>
      <c r="H1791" s="3">
        <v>857.92139999999995</v>
      </c>
      <c r="I1791" s="3">
        <v>669.9669899999999</v>
      </c>
      <c r="J1791" s="3">
        <v>593.15955999999994</v>
      </c>
      <c r="K1791" s="3">
        <v>823.48</v>
      </c>
      <c r="L1791" s="3">
        <v>741.80610000000001</v>
      </c>
      <c r="M1791" s="3">
        <v>688.78704999999991</v>
      </c>
      <c r="N1791" s="3">
        <v>465.85314999999997</v>
      </c>
      <c r="O1791" s="3">
        <v>589.70673999999997</v>
      </c>
      <c r="P1791" s="3">
        <v>803.30095999999992</v>
      </c>
      <c r="Q1791" s="3">
        <v>448.39837</v>
      </c>
      <c r="R1791" s="3">
        <v>655.23821999999996</v>
      </c>
      <c r="S1791" s="3">
        <v>490.51106999999996</v>
      </c>
      <c r="T1791" s="3">
        <v>849.13920000000007</v>
      </c>
      <c r="U1791" s="3">
        <v>8677.2688099999978</v>
      </c>
      <c r="V1791" s="163">
        <f ca="1">SUM(INDIRECT(Inputs!$C$11&amp;ROW()&amp;":"&amp;Inputs!$C$12&amp;ROW()))</f>
        <v>448.39837</v>
      </c>
      <c r="W1791" s="163">
        <f ca="1">SUM(INDIRECT(Inputs!$C$13&amp;ROW()&amp;":"&amp;Inputs!$C$14&amp;ROW()))</f>
        <v>6682.3803199999984</v>
      </c>
      <c r="X1791" s="3" t="str">
        <f>IF(COUNTIFS(Lookups!$A:$A,C1791)=1,"Gross Sales","")</f>
        <v/>
      </c>
      <c r="Y1791" s="3" t="str">
        <f>IF(COUNTIFS(Lookups!$D:$D,C1791)=1,"Bar Sales","")</f>
        <v/>
      </c>
      <c r="Z1791" s="3" t="str">
        <f>IFERROR(VLOOKUP(C1791*1,Lookups!$D:$F,3,FALSE),"")</f>
        <v/>
      </c>
      <c r="AA1791" s="3" t="str">
        <f>IFERROR(VLOOKUP($C1791*1,Lookups!$H:$N,3,FALSE),"")</f>
        <v>Sales</v>
      </c>
      <c r="AB1791" s="3" t="str">
        <f>IFERROR(VLOOKUP($C1791*1,Lookups!$H:$N,4,FALSE),"")</f>
        <v>Lunch</v>
      </c>
      <c r="AC1791" s="3" t="str">
        <f>IFERROR(VLOOKUP($C1791*1,Lookups!$H:$N,5,FALSE),"")</f>
        <v>Bar</v>
      </c>
      <c r="AD1791" s="3" t="str">
        <f>IFERROR(VLOOKUP($C1791*1,Lookups!$H:$N,6,FALSE),"")</f>
        <v>Bev</v>
      </c>
      <c r="AE1791" s="3" t="str">
        <f>IFERROR(VLOOKUP($C1791*1,Lookups!$H:$N,7,FALSE),"")</f>
        <v>Wine</v>
      </c>
      <c r="AF1791" s="3" t="str">
        <f>VLOOKUP(B1791*1,Stores!$A:$C,3,FALSE)</f>
        <v>DFG</v>
      </c>
    </row>
    <row r="1792" spans="1:32">
      <c r="A1792" s="3" t="s">
        <v>917</v>
      </c>
      <c r="B1792" s="3" t="s">
        <v>940</v>
      </c>
      <c r="C1792" s="3">
        <v>999268</v>
      </c>
      <c r="D1792" s="3" t="s">
        <v>918</v>
      </c>
      <c r="E1792" s="3" t="s">
        <v>700</v>
      </c>
      <c r="F1792" s="3">
        <v>2016</v>
      </c>
      <c r="G1792" s="164">
        <v>0</v>
      </c>
      <c r="H1792" s="3">
        <v>4228.07</v>
      </c>
      <c r="I1792" s="3">
        <v>2899.5489600000001</v>
      </c>
      <c r="J1792" s="3">
        <v>2606.5640999999996</v>
      </c>
      <c r="K1792" s="3">
        <v>1864.59</v>
      </c>
      <c r="L1792" s="3">
        <v>3158.9958399999996</v>
      </c>
      <c r="M1792" s="3">
        <v>2957.3283599999995</v>
      </c>
      <c r="N1792" s="3">
        <v>1402.6285699999999</v>
      </c>
      <c r="O1792" s="3">
        <v>2220.2056799999996</v>
      </c>
      <c r="P1792" s="3">
        <v>2389.3869999999997</v>
      </c>
      <c r="Q1792" s="3">
        <v>1382.528</v>
      </c>
      <c r="R1792" s="3">
        <v>1305.9816000000001</v>
      </c>
      <c r="S1792" s="3">
        <v>2847.5104000000001</v>
      </c>
      <c r="T1792" s="3">
        <v>2033.85</v>
      </c>
      <c r="U1792" s="3">
        <v>31297.188509999993</v>
      </c>
      <c r="V1792" s="163">
        <f ca="1">SUM(INDIRECT(Inputs!$C$11&amp;ROW()&amp;":"&amp;Inputs!$C$12&amp;ROW()))</f>
        <v>1382.528</v>
      </c>
      <c r="W1792" s="163">
        <f ca="1">SUM(INDIRECT(Inputs!$C$13&amp;ROW()&amp;":"&amp;Inputs!$C$14&amp;ROW()))</f>
        <v>25109.846509999996</v>
      </c>
      <c r="X1792" s="3" t="str">
        <f>IF(COUNTIFS(Lookups!$A:$A,C1792)=1,"Gross Sales","")</f>
        <v/>
      </c>
      <c r="Y1792" s="3" t="str">
        <f>IF(COUNTIFS(Lookups!$D:$D,C1792)=1,"Bar Sales","")</f>
        <v/>
      </c>
      <c r="Z1792" s="3" t="str">
        <f>IFERROR(VLOOKUP(C1792*1,Lookups!$D:$F,3,FALSE),"")</f>
        <v/>
      </c>
      <c r="AA1792" s="3" t="str">
        <f>IFERROR(VLOOKUP($C1792*1,Lookups!$H:$N,3,FALSE),"")</f>
        <v>Sales</v>
      </c>
      <c r="AB1792" s="3" t="str">
        <f>IFERROR(VLOOKUP($C1792*1,Lookups!$H:$N,4,FALSE),"")</f>
        <v>Lunch</v>
      </c>
      <c r="AC1792" s="3" t="str">
        <f>IFERROR(VLOOKUP($C1792*1,Lookups!$H:$N,5,FALSE),"")</f>
        <v>Bar</v>
      </c>
      <c r="AD1792" s="3" t="str">
        <f>IFERROR(VLOOKUP($C1792*1,Lookups!$H:$N,6,FALSE),"")</f>
        <v>Bev</v>
      </c>
      <c r="AE1792" s="3" t="str">
        <f>IFERROR(VLOOKUP($C1792*1,Lookups!$H:$N,7,FALSE),"")</f>
        <v>Wine</v>
      </c>
      <c r="AF1792" s="3" t="str">
        <f>VLOOKUP(B1792*1,Stores!$A:$C,3,FALSE)</f>
        <v>DFG</v>
      </c>
    </row>
    <row r="1793" spans="1:32">
      <c r="A1793" s="3" t="s">
        <v>917</v>
      </c>
      <c r="B1793" s="3" t="s">
        <v>941</v>
      </c>
      <c r="C1793" s="3">
        <v>999268</v>
      </c>
      <c r="D1793" s="3" t="s">
        <v>918</v>
      </c>
      <c r="E1793" s="3" t="s">
        <v>700</v>
      </c>
      <c r="F1793" s="3">
        <v>2016</v>
      </c>
      <c r="G1793" s="164">
        <v>0</v>
      </c>
      <c r="H1793" s="3">
        <v>2537.8667999999998</v>
      </c>
      <c r="I1793" s="3">
        <v>1857.7327999999998</v>
      </c>
      <c r="J1793" s="3">
        <v>1552.9290000000001</v>
      </c>
      <c r="K1793" s="3">
        <v>1281.69363</v>
      </c>
      <c r="L1793" s="3">
        <v>1759.4533599999997</v>
      </c>
      <c r="M1793" s="3">
        <v>1614.7977999999998</v>
      </c>
      <c r="N1793" s="3">
        <v>1145.59872</v>
      </c>
      <c r="O1793" s="3">
        <v>1493.9190000000001</v>
      </c>
      <c r="P1793" s="3">
        <v>1914.7934399999999</v>
      </c>
      <c r="Q1793" s="3">
        <v>1929.0307399999997</v>
      </c>
      <c r="R1793" s="3">
        <v>1285.1632499999998</v>
      </c>
      <c r="S1793" s="3">
        <v>1685.3927999999999</v>
      </c>
      <c r="T1793" s="3">
        <v>3415.0397399999997</v>
      </c>
      <c r="U1793" s="3">
        <v>23473.411080000002</v>
      </c>
      <c r="V1793" s="163">
        <f ca="1">SUM(INDIRECT(Inputs!$C$11&amp;ROW()&amp;":"&amp;Inputs!$C$12&amp;ROW()))</f>
        <v>1929.0307399999997</v>
      </c>
      <c r="W1793" s="163">
        <f ca="1">SUM(INDIRECT(Inputs!$C$13&amp;ROW()&amp;":"&amp;Inputs!$C$14&amp;ROW()))</f>
        <v>17087.815289999999</v>
      </c>
      <c r="X1793" s="3" t="str">
        <f>IF(COUNTIFS(Lookups!$A:$A,C1793)=1,"Gross Sales","")</f>
        <v/>
      </c>
      <c r="Y1793" s="3" t="str">
        <f>IF(COUNTIFS(Lookups!$D:$D,C1793)=1,"Bar Sales","")</f>
        <v/>
      </c>
      <c r="Z1793" s="3" t="str">
        <f>IFERROR(VLOOKUP(C1793*1,Lookups!$D:$F,3,FALSE),"")</f>
        <v/>
      </c>
      <c r="AA1793" s="3" t="str">
        <f>IFERROR(VLOOKUP($C1793*1,Lookups!$H:$N,3,FALSE),"")</f>
        <v>Sales</v>
      </c>
      <c r="AB1793" s="3" t="str">
        <f>IFERROR(VLOOKUP($C1793*1,Lookups!$H:$N,4,FALSE),"")</f>
        <v>Lunch</v>
      </c>
      <c r="AC1793" s="3" t="str">
        <f>IFERROR(VLOOKUP($C1793*1,Lookups!$H:$N,5,FALSE),"")</f>
        <v>Bar</v>
      </c>
      <c r="AD1793" s="3" t="str">
        <f>IFERROR(VLOOKUP($C1793*1,Lookups!$H:$N,6,FALSE),"")</f>
        <v>Bev</v>
      </c>
      <c r="AE1793" s="3" t="str">
        <f>IFERROR(VLOOKUP($C1793*1,Lookups!$H:$N,7,FALSE),"")</f>
        <v>Wine</v>
      </c>
      <c r="AF1793" s="3" t="str">
        <f>VLOOKUP(B1793*1,Stores!$A:$C,3,FALSE)</f>
        <v>DFG</v>
      </c>
    </row>
    <row r="1794" spans="1:32">
      <c r="A1794" s="3" t="s">
        <v>917</v>
      </c>
      <c r="B1794" s="3" t="s">
        <v>942</v>
      </c>
      <c r="C1794" s="3">
        <v>999268</v>
      </c>
      <c r="D1794" s="3" t="s">
        <v>918</v>
      </c>
      <c r="E1794" s="3" t="s">
        <v>700</v>
      </c>
      <c r="F1794" s="3">
        <v>2016</v>
      </c>
      <c r="G1794" s="164">
        <v>0</v>
      </c>
      <c r="H1794" s="3">
        <v>1008.78848</v>
      </c>
      <c r="I1794" s="3">
        <v>1253.6999999999998</v>
      </c>
      <c r="J1794" s="3">
        <v>889.69299999999998</v>
      </c>
      <c r="K1794" s="3">
        <v>1885.9399999999998</v>
      </c>
      <c r="L1794" s="3">
        <v>1397.655</v>
      </c>
      <c r="M1794" s="3">
        <v>814.46399999999983</v>
      </c>
      <c r="N1794" s="3">
        <v>733.82399999999996</v>
      </c>
      <c r="O1794" s="3">
        <v>473.63399999999996</v>
      </c>
      <c r="P1794" s="3">
        <v>967.18999999999994</v>
      </c>
      <c r="Q1794" s="3">
        <v>1213.94</v>
      </c>
      <c r="R1794" s="3">
        <v>1103.0018999999998</v>
      </c>
      <c r="S1794" s="3">
        <v>1480.0239999999999</v>
      </c>
      <c r="T1794" s="3">
        <v>1187.886</v>
      </c>
      <c r="U1794" s="3">
        <v>14409.740379999999</v>
      </c>
      <c r="V1794" s="163">
        <f ca="1">SUM(INDIRECT(Inputs!$C$11&amp;ROW()&amp;":"&amp;Inputs!$C$12&amp;ROW()))</f>
        <v>1213.94</v>
      </c>
      <c r="W1794" s="163">
        <f ca="1">SUM(INDIRECT(Inputs!$C$13&amp;ROW()&amp;":"&amp;Inputs!$C$14&amp;ROW()))</f>
        <v>10638.82848</v>
      </c>
      <c r="X1794" s="3" t="str">
        <f>IF(COUNTIFS(Lookups!$A:$A,C1794)=1,"Gross Sales","")</f>
        <v/>
      </c>
      <c r="Y1794" s="3" t="str">
        <f>IF(COUNTIFS(Lookups!$D:$D,C1794)=1,"Bar Sales","")</f>
        <v/>
      </c>
      <c r="Z1794" s="3" t="str">
        <f>IFERROR(VLOOKUP(C1794*1,Lookups!$D:$F,3,FALSE),"")</f>
        <v/>
      </c>
      <c r="AA1794" s="3" t="str">
        <f>IFERROR(VLOOKUP($C1794*1,Lookups!$H:$N,3,FALSE),"")</f>
        <v>Sales</v>
      </c>
      <c r="AB1794" s="3" t="str">
        <f>IFERROR(VLOOKUP($C1794*1,Lookups!$H:$N,4,FALSE),"")</f>
        <v>Lunch</v>
      </c>
      <c r="AC1794" s="3" t="str">
        <f>IFERROR(VLOOKUP($C1794*1,Lookups!$H:$N,5,FALSE),"")</f>
        <v>Bar</v>
      </c>
      <c r="AD1794" s="3" t="str">
        <f>IFERROR(VLOOKUP($C1794*1,Lookups!$H:$N,6,FALSE),"")</f>
        <v>Bev</v>
      </c>
      <c r="AE1794" s="3" t="str">
        <f>IFERROR(VLOOKUP($C1794*1,Lookups!$H:$N,7,FALSE),"")</f>
        <v>Wine</v>
      </c>
      <c r="AF1794" s="3" t="str">
        <f>VLOOKUP(B1794*1,Stores!$A:$C,3,FALSE)</f>
        <v>DFG</v>
      </c>
    </row>
    <row r="1795" spans="1:32">
      <c r="A1795" s="3" t="s">
        <v>917</v>
      </c>
      <c r="B1795" s="3" t="s">
        <v>943</v>
      </c>
      <c r="C1795" s="3">
        <v>999268</v>
      </c>
      <c r="D1795" s="3" t="s">
        <v>918</v>
      </c>
      <c r="E1795" s="3" t="s">
        <v>700</v>
      </c>
      <c r="F1795" s="3">
        <v>2016</v>
      </c>
      <c r="G1795" s="164">
        <v>0</v>
      </c>
      <c r="H1795" s="3">
        <v>376.15647999999999</v>
      </c>
      <c r="I1795" s="3">
        <v>219.07199999999997</v>
      </c>
      <c r="J1795" s="3">
        <v>369.81</v>
      </c>
      <c r="K1795" s="3">
        <v>239.90399999999997</v>
      </c>
      <c r="L1795" s="3">
        <v>159.93599999999998</v>
      </c>
      <c r="M1795" s="3">
        <v>148.148</v>
      </c>
      <c r="N1795" s="3">
        <v>140.89600000000002</v>
      </c>
      <c r="O1795" s="3">
        <v>219.26799999999997</v>
      </c>
      <c r="P1795" s="3">
        <v>362.20799999999997</v>
      </c>
      <c r="Q1795" s="3">
        <v>376.09599999999995</v>
      </c>
      <c r="R1795" s="3">
        <v>636.13703999999996</v>
      </c>
      <c r="S1795" s="3">
        <v>374.64</v>
      </c>
      <c r="T1795" s="3">
        <v>341.34799999999996</v>
      </c>
      <c r="U1795" s="3">
        <v>3963.6195199999997</v>
      </c>
      <c r="V1795" s="163">
        <f ca="1">SUM(INDIRECT(Inputs!$C$11&amp;ROW()&amp;":"&amp;Inputs!$C$12&amp;ROW()))</f>
        <v>376.09599999999995</v>
      </c>
      <c r="W1795" s="163">
        <f ca="1">SUM(INDIRECT(Inputs!$C$13&amp;ROW()&amp;":"&amp;Inputs!$C$14&amp;ROW()))</f>
        <v>2611.4944799999998</v>
      </c>
      <c r="X1795" s="3" t="str">
        <f>IF(COUNTIFS(Lookups!$A:$A,C1795)=1,"Gross Sales","")</f>
        <v/>
      </c>
      <c r="Y1795" s="3" t="str">
        <f>IF(COUNTIFS(Lookups!$D:$D,C1795)=1,"Bar Sales","")</f>
        <v/>
      </c>
      <c r="Z1795" s="3" t="str">
        <f>IFERROR(VLOOKUP(C1795*1,Lookups!$D:$F,3,FALSE),"")</f>
        <v/>
      </c>
      <c r="AA1795" s="3" t="str">
        <f>IFERROR(VLOOKUP($C1795*1,Lookups!$H:$N,3,FALSE),"")</f>
        <v>Sales</v>
      </c>
      <c r="AB1795" s="3" t="str">
        <f>IFERROR(VLOOKUP($C1795*1,Lookups!$H:$N,4,FALSE),"")</f>
        <v>Lunch</v>
      </c>
      <c r="AC1795" s="3" t="str">
        <f>IFERROR(VLOOKUP($C1795*1,Lookups!$H:$N,5,FALSE),"")</f>
        <v>Bar</v>
      </c>
      <c r="AD1795" s="3" t="str">
        <f>IFERROR(VLOOKUP($C1795*1,Lookups!$H:$N,6,FALSE),"")</f>
        <v>Bev</v>
      </c>
      <c r="AE1795" s="3" t="str">
        <f>IFERROR(VLOOKUP($C1795*1,Lookups!$H:$N,7,FALSE),"")</f>
        <v>Wine</v>
      </c>
      <c r="AF1795" s="3" t="str">
        <f>VLOOKUP(B1795*1,Stores!$A:$C,3,FALSE)</f>
        <v>DFG</v>
      </c>
    </row>
    <row r="1796" spans="1:32">
      <c r="A1796" s="3" t="s">
        <v>917</v>
      </c>
      <c r="B1796" s="3" t="s">
        <v>944</v>
      </c>
      <c r="C1796" s="3">
        <v>999268</v>
      </c>
      <c r="D1796" s="3" t="s">
        <v>918</v>
      </c>
      <c r="E1796" s="3" t="s">
        <v>700</v>
      </c>
      <c r="F1796" s="3">
        <v>2016</v>
      </c>
      <c r="G1796" s="164">
        <v>0</v>
      </c>
      <c r="H1796" s="3">
        <v>807.06479000000002</v>
      </c>
      <c r="I1796" s="3">
        <v>1074.5279999999998</v>
      </c>
      <c r="J1796" s="3">
        <v>1243.6199999999999</v>
      </c>
      <c r="K1796" s="3">
        <v>882.98</v>
      </c>
      <c r="L1796" s="3">
        <v>1258.7819999999999</v>
      </c>
      <c r="M1796" s="3">
        <v>870.51040999999987</v>
      </c>
      <c r="N1796" s="3">
        <v>1644.9089999999999</v>
      </c>
      <c r="O1796" s="3">
        <v>510.43299999999999</v>
      </c>
      <c r="P1796" s="3">
        <v>961.82240000000002</v>
      </c>
      <c r="Q1796" s="3">
        <v>936.53</v>
      </c>
      <c r="R1796" s="3">
        <v>693.31500000000005</v>
      </c>
      <c r="S1796" s="3">
        <v>959.36924999999997</v>
      </c>
      <c r="T1796" s="3">
        <v>1951.9909499999997</v>
      </c>
      <c r="U1796" s="3">
        <v>13795.854800000001</v>
      </c>
      <c r="V1796" s="163">
        <f ca="1">SUM(INDIRECT(Inputs!$C$11&amp;ROW()&amp;":"&amp;Inputs!$C$12&amp;ROW()))</f>
        <v>936.53</v>
      </c>
      <c r="W1796" s="163">
        <f ca="1">SUM(INDIRECT(Inputs!$C$13&amp;ROW()&amp;":"&amp;Inputs!$C$14&amp;ROW()))</f>
        <v>10191.179600000001</v>
      </c>
      <c r="X1796" s="3" t="str">
        <f>IF(COUNTIFS(Lookups!$A:$A,C1796)=1,"Gross Sales","")</f>
        <v/>
      </c>
      <c r="Y1796" s="3" t="str">
        <f>IF(COUNTIFS(Lookups!$D:$D,C1796)=1,"Bar Sales","")</f>
        <v/>
      </c>
      <c r="Z1796" s="3" t="str">
        <f>IFERROR(VLOOKUP(C1796*1,Lookups!$D:$F,3,FALSE),"")</f>
        <v/>
      </c>
      <c r="AA1796" s="3" t="str">
        <f>IFERROR(VLOOKUP($C1796*1,Lookups!$H:$N,3,FALSE),"")</f>
        <v>Sales</v>
      </c>
      <c r="AB1796" s="3" t="str">
        <f>IFERROR(VLOOKUP($C1796*1,Lookups!$H:$N,4,FALSE),"")</f>
        <v>Lunch</v>
      </c>
      <c r="AC1796" s="3" t="str">
        <f>IFERROR(VLOOKUP($C1796*1,Lookups!$H:$N,5,FALSE),"")</f>
        <v>Bar</v>
      </c>
      <c r="AD1796" s="3" t="str">
        <f>IFERROR(VLOOKUP($C1796*1,Lookups!$H:$N,6,FALSE),"")</f>
        <v>Bev</v>
      </c>
      <c r="AE1796" s="3" t="str">
        <f>IFERROR(VLOOKUP($C1796*1,Lookups!$H:$N,7,FALSE),"")</f>
        <v>Wine</v>
      </c>
      <c r="AF1796" s="3" t="str">
        <f>VLOOKUP(B1796*1,Stores!$A:$C,3,FALSE)</f>
        <v>DFG</v>
      </c>
    </row>
    <row r="1797" spans="1:32">
      <c r="A1797" s="3" t="s">
        <v>917</v>
      </c>
      <c r="B1797" s="3" t="s">
        <v>945</v>
      </c>
      <c r="C1797" s="3">
        <v>999268</v>
      </c>
      <c r="D1797" s="3" t="s">
        <v>918</v>
      </c>
      <c r="E1797" s="3" t="s">
        <v>700</v>
      </c>
      <c r="F1797" s="3">
        <v>2016</v>
      </c>
      <c r="G1797" s="164">
        <v>0</v>
      </c>
      <c r="H1797" s="3">
        <v>623.62299999999993</v>
      </c>
      <c r="I1797" s="3">
        <v>913.3180000000001</v>
      </c>
      <c r="J1797" s="3">
        <v>474.93599999999992</v>
      </c>
      <c r="K1797" s="3">
        <v>573.58699999999999</v>
      </c>
      <c r="L1797" s="3">
        <v>832.10399999999981</v>
      </c>
      <c r="M1797" s="3">
        <v>586.05399999999986</v>
      </c>
      <c r="N1797" s="3">
        <v>647.53471999999999</v>
      </c>
      <c r="O1797" s="3">
        <v>360.59099999999995</v>
      </c>
      <c r="P1797" s="3">
        <v>557.0270999999999</v>
      </c>
      <c r="Q1797" s="3">
        <v>528.14993000000004</v>
      </c>
      <c r="R1797" s="3">
        <v>480.75999999999993</v>
      </c>
      <c r="S1797" s="3">
        <v>784.31856999999991</v>
      </c>
      <c r="T1797" s="3">
        <v>553.28</v>
      </c>
      <c r="U1797" s="3">
        <v>7915.2833199999995</v>
      </c>
      <c r="V1797" s="163">
        <f ca="1">SUM(INDIRECT(Inputs!$C$11&amp;ROW()&amp;":"&amp;Inputs!$C$12&amp;ROW()))</f>
        <v>528.14993000000004</v>
      </c>
      <c r="W1797" s="163">
        <f ca="1">SUM(INDIRECT(Inputs!$C$13&amp;ROW()&amp;":"&amp;Inputs!$C$14&amp;ROW()))</f>
        <v>6096.9247500000001</v>
      </c>
      <c r="X1797" s="3" t="str">
        <f>IF(COUNTIFS(Lookups!$A:$A,C1797)=1,"Gross Sales","")</f>
        <v/>
      </c>
      <c r="Y1797" s="3" t="str">
        <f>IF(COUNTIFS(Lookups!$D:$D,C1797)=1,"Bar Sales","")</f>
        <v/>
      </c>
      <c r="Z1797" s="3" t="str">
        <f>IFERROR(VLOOKUP(C1797*1,Lookups!$D:$F,3,FALSE),"")</f>
        <v/>
      </c>
      <c r="AA1797" s="3" t="str">
        <f>IFERROR(VLOOKUP($C1797*1,Lookups!$H:$N,3,FALSE),"")</f>
        <v>Sales</v>
      </c>
      <c r="AB1797" s="3" t="str">
        <f>IFERROR(VLOOKUP($C1797*1,Lookups!$H:$N,4,FALSE),"")</f>
        <v>Lunch</v>
      </c>
      <c r="AC1797" s="3" t="str">
        <f>IFERROR(VLOOKUP($C1797*1,Lookups!$H:$N,5,FALSE),"")</f>
        <v>Bar</v>
      </c>
      <c r="AD1797" s="3" t="str">
        <f>IFERROR(VLOOKUP($C1797*1,Lookups!$H:$N,6,FALSE),"")</f>
        <v>Bev</v>
      </c>
      <c r="AE1797" s="3" t="str">
        <f>IFERROR(VLOOKUP($C1797*1,Lookups!$H:$N,7,FALSE),"")</f>
        <v>Wine</v>
      </c>
      <c r="AF1797" s="3" t="str">
        <f>VLOOKUP(B1797*1,Stores!$A:$C,3,FALSE)</f>
        <v>DFG</v>
      </c>
    </row>
    <row r="1798" spans="1:32">
      <c r="A1798" s="3" t="s">
        <v>917</v>
      </c>
      <c r="B1798" s="3" t="s">
        <v>946</v>
      </c>
      <c r="C1798" s="3">
        <v>999268</v>
      </c>
      <c r="D1798" s="3" t="s">
        <v>918</v>
      </c>
      <c r="E1798" s="3" t="s">
        <v>700</v>
      </c>
      <c r="F1798" s="3">
        <v>2016</v>
      </c>
      <c r="G1798" s="164">
        <v>0</v>
      </c>
      <c r="H1798" s="3">
        <v>450.44075999999995</v>
      </c>
      <c r="I1798" s="3">
        <v>284.08799999999997</v>
      </c>
      <c r="J1798" s="3">
        <v>371.02799999999996</v>
      </c>
      <c r="K1798" s="3">
        <v>610.9319999999999</v>
      </c>
      <c r="L1798" s="3">
        <v>687.81999999999994</v>
      </c>
      <c r="M1798" s="3">
        <v>342.32162999999997</v>
      </c>
      <c r="N1798" s="3">
        <v>319.14399999999995</v>
      </c>
      <c r="O1798" s="3">
        <v>306.93599999999998</v>
      </c>
      <c r="P1798" s="3">
        <v>245.78399999999999</v>
      </c>
      <c r="Q1798" s="3">
        <v>518.36400000000003</v>
      </c>
      <c r="R1798" s="3">
        <v>263.79079999999999</v>
      </c>
      <c r="S1798" s="3">
        <v>615.34577999999999</v>
      </c>
      <c r="T1798" s="3">
        <v>611.51999999999987</v>
      </c>
      <c r="U1798" s="3">
        <v>5627.5149699999984</v>
      </c>
      <c r="V1798" s="163">
        <f ca="1">SUM(INDIRECT(Inputs!$C$11&amp;ROW()&amp;":"&amp;Inputs!$C$12&amp;ROW()))</f>
        <v>518.36400000000003</v>
      </c>
      <c r="W1798" s="163">
        <f ca="1">SUM(INDIRECT(Inputs!$C$13&amp;ROW()&amp;":"&amp;Inputs!$C$14&amp;ROW()))</f>
        <v>4136.8583899999994</v>
      </c>
      <c r="X1798" s="3" t="str">
        <f>IF(COUNTIFS(Lookups!$A:$A,C1798)=1,"Gross Sales","")</f>
        <v/>
      </c>
      <c r="Y1798" s="3" t="str">
        <f>IF(COUNTIFS(Lookups!$D:$D,C1798)=1,"Bar Sales","")</f>
        <v/>
      </c>
      <c r="Z1798" s="3" t="str">
        <f>IFERROR(VLOOKUP(C1798*1,Lookups!$D:$F,3,FALSE),"")</f>
        <v/>
      </c>
      <c r="AA1798" s="3" t="str">
        <f>IFERROR(VLOOKUP($C1798*1,Lookups!$H:$N,3,FALSE),"")</f>
        <v>Sales</v>
      </c>
      <c r="AB1798" s="3" t="str">
        <f>IFERROR(VLOOKUP($C1798*1,Lookups!$H:$N,4,FALSE),"")</f>
        <v>Lunch</v>
      </c>
      <c r="AC1798" s="3" t="str">
        <f>IFERROR(VLOOKUP($C1798*1,Lookups!$H:$N,5,FALSE),"")</f>
        <v>Bar</v>
      </c>
      <c r="AD1798" s="3" t="str">
        <f>IFERROR(VLOOKUP($C1798*1,Lookups!$H:$N,6,FALSE),"")</f>
        <v>Bev</v>
      </c>
      <c r="AE1798" s="3" t="str">
        <f>IFERROR(VLOOKUP($C1798*1,Lookups!$H:$N,7,FALSE),"")</f>
        <v>Wine</v>
      </c>
      <c r="AF1798" s="3" t="str">
        <f>VLOOKUP(B1798*1,Stores!$A:$C,3,FALSE)</f>
        <v>DFG</v>
      </c>
    </row>
    <row r="1799" spans="1:32">
      <c r="A1799" s="3" t="s">
        <v>917</v>
      </c>
      <c r="B1799" s="3" t="s">
        <v>947</v>
      </c>
      <c r="C1799" s="3">
        <v>999268</v>
      </c>
      <c r="D1799" s="3" t="s">
        <v>918</v>
      </c>
      <c r="E1799" s="3" t="s">
        <v>700</v>
      </c>
      <c r="F1799" s="3">
        <v>2016</v>
      </c>
      <c r="G1799" s="164">
        <v>0</v>
      </c>
      <c r="H1799" s="3">
        <v>817.79775000000006</v>
      </c>
      <c r="I1799" s="3">
        <v>914.24514999999997</v>
      </c>
      <c r="J1799" s="3">
        <v>1016.96455</v>
      </c>
      <c r="K1799" s="3">
        <v>1463.7975799999999</v>
      </c>
      <c r="L1799" s="3">
        <v>1014.3006300000001</v>
      </c>
      <c r="M1799" s="3">
        <v>725.8359499999998</v>
      </c>
      <c r="N1799" s="3">
        <v>1163.25755</v>
      </c>
      <c r="O1799" s="3">
        <v>585.24479999999994</v>
      </c>
      <c r="P1799" s="3">
        <v>1019.58822</v>
      </c>
      <c r="Q1799" s="3">
        <v>853.50657000000001</v>
      </c>
      <c r="R1799" s="3">
        <v>861.09589999999992</v>
      </c>
      <c r="S1799" s="3">
        <v>700.72253999999998</v>
      </c>
      <c r="T1799" s="3">
        <v>1590.5999900000002</v>
      </c>
      <c r="U1799" s="3">
        <v>12726.957179999999</v>
      </c>
      <c r="V1799" s="163">
        <f ca="1">SUM(INDIRECT(Inputs!$C$11&amp;ROW()&amp;":"&amp;Inputs!$C$12&amp;ROW()))</f>
        <v>853.50657000000001</v>
      </c>
      <c r="W1799" s="163">
        <f ca="1">SUM(INDIRECT(Inputs!$C$13&amp;ROW()&amp;":"&amp;Inputs!$C$14&amp;ROW()))</f>
        <v>9574.5387499999979</v>
      </c>
      <c r="X1799" s="3" t="str">
        <f>IF(COUNTIFS(Lookups!$A:$A,C1799)=1,"Gross Sales","")</f>
        <v/>
      </c>
      <c r="Y1799" s="3" t="str">
        <f>IF(COUNTIFS(Lookups!$D:$D,C1799)=1,"Bar Sales","")</f>
        <v/>
      </c>
      <c r="Z1799" s="3" t="str">
        <f>IFERROR(VLOOKUP(C1799*1,Lookups!$D:$F,3,FALSE),"")</f>
        <v/>
      </c>
      <c r="AA1799" s="3" t="str">
        <f>IFERROR(VLOOKUP($C1799*1,Lookups!$H:$N,3,FALSE),"")</f>
        <v>Sales</v>
      </c>
      <c r="AB1799" s="3" t="str">
        <f>IFERROR(VLOOKUP($C1799*1,Lookups!$H:$N,4,FALSE),"")</f>
        <v>Lunch</v>
      </c>
      <c r="AC1799" s="3" t="str">
        <f>IFERROR(VLOOKUP($C1799*1,Lookups!$H:$N,5,FALSE),"")</f>
        <v>Bar</v>
      </c>
      <c r="AD1799" s="3" t="str">
        <f>IFERROR(VLOOKUP($C1799*1,Lookups!$H:$N,6,FALSE),"")</f>
        <v>Bev</v>
      </c>
      <c r="AE1799" s="3" t="str">
        <f>IFERROR(VLOOKUP($C1799*1,Lookups!$H:$N,7,FALSE),"")</f>
        <v>Wine</v>
      </c>
      <c r="AF1799" s="3" t="str">
        <f>VLOOKUP(B1799*1,Stores!$A:$C,3,FALSE)</f>
        <v>DFG</v>
      </c>
    </row>
    <row r="1800" spans="1:32">
      <c r="A1800" s="3" t="s">
        <v>917</v>
      </c>
      <c r="B1800" s="3" t="s">
        <v>948</v>
      </c>
      <c r="C1800" s="3">
        <v>999268</v>
      </c>
      <c r="D1800" s="3" t="s">
        <v>918</v>
      </c>
      <c r="E1800" s="3" t="s">
        <v>700</v>
      </c>
      <c r="F1800" s="3">
        <v>2016</v>
      </c>
      <c r="G1800" s="164">
        <v>0</v>
      </c>
      <c r="H1800" s="3">
        <v>159.54399999999998</v>
      </c>
      <c r="I1800" s="3">
        <v>149.05799999999999</v>
      </c>
      <c r="J1800" s="3">
        <v>191.47799999999998</v>
      </c>
      <c r="K1800" s="3">
        <v>191.1</v>
      </c>
      <c r="L1800" s="3">
        <v>253.73599999999996</v>
      </c>
      <c r="M1800" s="3">
        <v>234.47199999999998</v>
      </c>
      <c r="N1800" s="3">
        <v>222.30599999999998</v>
      </c>
      <c r="O1800" s="3">
        <v>236.88</v>
      </c>
      <c r="P1800" s="3">
        <v>272.09000000000003</v>
      </c>
      <c r="Q1800" s="3">
        <v>457.31391999999994</v>
      </c>
      <c r="R1800" s="3">
        <v>639.26800000000003</v>
      </c>
      <c r="S1800" s="3">
        <v>660.35199999999998</v>
      </c>
      <c r="T1800" s="3">
        <v>1039.2627</v>
      </c>
      <c r="U1800" s="3">
        <v>4706.8606200000004</v>
      </c>
      <c r="V1800" s="163">
        <f ca="1">SUM(INDIRECT(Inputs!$C$11&amp;ROW()&amp;":"&amp;Inputs!$C$12&amp;ROW()))</f>
        <v>457.31391999999994</v>
      </c>
      <c r="W1800" s="163">
        <f ca="1">SUM(INDIRECT(Inputs!$C$13&amp;ROW()&amp;":"&amp;Inputs!$C$14&amp;ROW()))</f>
        <v>2367.9779200000003</v>
      </c>
      <c r="X1800" s="3" t="str">
        <f>IF(COUNTIFS(Lookups!$A:$A,C1800)=1,"Gross Sales","")</f>
        <v/>
      </c>
      <c r="Y1800" s="3" t="str">
        <f>IF(COUNTIFS(Lookups!$D:$D,C1800)=1,"Bar Sales","")</f>
        <v/>
      </c>
      <c r="Z1800" s="3" t="str">
        <f>IFERROR(VLOOKUP(C1800*1,Lookups!$D:$F,3,FALSE),"")</f>
        <v/>
      </c>
      <c r="AA1800" s="3" t="str">
        <f>IFERROR(VLOOKUP($C1800*1,Lookups!$H:$N,3,FALSE),"")</f>
        <v>Sales</v>
      </c>
      <c r="AB1800" s="3" t="str">
        <f>IFERROR(VLOOKUP($C1800*1,Lookups!$H:$N,4,FALSE),"")</f>
        <v>Lunch</v>
      </c>
      <c r="AC1800" s="3" t="str">
        <f>IFERROR(VLOOKUP($C1800*1,Lookups!$H:$N,5,FALSE),"")</f>
        <v>Bar</v>
      </c>
      <c r="AD1800" s="3" t="str">
        <f>IFERROR(VLOOKUP($C1800*1,Lookups!$H:$N,6,FALSE),"")</f>
        <v>Bev</v>
      </c>
      <c r="AE1800" s="3" t="str">
        <f>IFERROR(VLOOKUP($C1800*1,Lookups!$H:$N,7,FALSE),"")</f>
        <v>Wine</v>
      </c>
      <c r="AF1800" s="3" t="str">
        <f>VLOOKUP(B1800*1,Stores!$A:$C,3,FALSE)</f>
        <v>DFG</v>
      </c>
    </row>
    <row r="1801" spans="1:32">
      <c r="A1801" s="3" t="s">
        <v>917</v>
      </c>
      <c r="B1801" s="3" t="s">
        <v>949</v>
      </c>
      <c r="C1801" s="3">
        <v>999268</v>
      </c>
      <c r="D1801" s="3" t="s">
        <v>918</v>
      </c>
      <c r="E1801" s="3" t="s">
        <v>700</v>
      </c>
      <c r="F1801" s="3">
        <v>2016</v>
      </c>
      <c r="G1801" s="164">
        <v>0</v>
      </c>
      <c r="H1801" s="3">
        <v>1244.84115</v>
      </c>
      <c r="I1801" s="3">
        <v>565.99381999999991</v>
      </c>
      <c r="J1801" s="3">
        <v>923.66134</v>
      </c>
      <c r="K1801" s="3">
        <v>901.00919999999996</v>
      </c>
      <c r="L1801" s="3">
        <v>1211.4593399999999</v>
      </c>
      <c r="M1801" s="3">
        <v>1002.8129999999999</v>
      </c>
      <c r="N1801" s="3">
        <v>1009.8637499999999</v>
      </c>
      <c r="O1801" s="3">
        <v>900.13769999999988</v>
      </c>
      <c r="P1801" s="3">
        <v>1142.7942399999999</v>
      </c>
      <c r="Q1801" s="3">
        <v>954.8175</v>
      </c>
      <c r="R1801" s="3">
        <v>1210.1347999999998</v>
      </c>
      <c r="S1801" s="3">
        <v>1119.7418399999999</v>
      </c>
      <c r="T1801" s="3">
        <v>1543.9002599999997</v>
      </c>
      <c r="U1801" s="3">
        <v>13731.167939999999</v>
      </c>
      <c r="V1801" s="163">
        <f ca="1">SUM(INDIRECT(Inputs!$C$11&amp;ROW()&amp;":"&amp;Inputs!$C$12&amp;ROW()))</f>
        <v>954.8175</v>
      </c>
      <c r="W1801" s="163">
        <f ca="1">SUM(INDIRECT(Inputs!$C$13&amp;ROW()&amp;":"&amp;Inputs!$C$14&amp;ROW()))</f>
        <v>9857.3910399999986</v>
      </c>
      <c r="X1801" s="3" t="str">
        <f>IF(COUNTIFS(Lookups!$A:$A,C1801)=1,"Gross Sales","")</f>
        <v/>
      </c>
      <c r="Y1801" s="3" t="str">
        <f>IF(COUNTIFS(Lookups!$D:$D,C1801)=1,"Bar Sales","")</f>
        <v/>
      </c>
      <c r="Z1801" s="3" t="str">
        <f>IFERROR(VLOOKUP(C1801*1,Lookups!$D:$F,3,FALSE),"")</f>
        <v/>
      </c>
      <c r="AA1801" s="3" t="str">
        <f>IFERROR(VLOOKUP($C1801*1,Lookups!$H:$N,3,FALSE),"")</f>
        <v>Sales</v>
      </c>
      <c r="AB1801" s="3" t="str">
        <f>IFERROR(VLOOKUP($C1801*1,Lookups!$H:$N,4,FALSE),"")</f>
        <v>Lunch</v>
      </c>
      <c r="AC1801" s="3" t="str">
        <f>IFERROR(VLOOKUP($C1801*1,Lookups!$H:$N,5,FALSE),"")</f>
        <v>Bar</v>
      </c>
      <c r="AD1801" s="3" t="str">
        <f>IFERROR(VLOOKUP($C1801*1,Lookups!$H:$N,6,FALSE),"")</f>
        <v>Bev</v>
      </c>
      <c r="AE1801" s="3" t="str">
        <f>IFERROR(VLOOKUP($C1801*1,Lookups!$H:$N,7,FALSE),"")</f>
        <v>Wine</v>
      </c>
      <c r="AF1801" s="3" t="str">
        <f>VLOOKUP(B1801*1,Stores!$A:$C,3,FALSE)</f>
        <v>DFG</v>
      </c>
    </row>
    <row r="1802" spans="1:32">
      <c r="A1802" s="3" t="s">
        <v>917</v>
      </c>
      <c r="B1802" s="3" t="s">
        <v>950</v>
      </c>
      <c r="C1802" s="3">
        <v>999268</v>
      </c>
      <c r="D1802" s="3" t="s">
        <v>918</v>
      </c>
      <c r="E1802" s="3" t="s">
        <v>700</v>
      </c>
      <c r="F1802" s="3">
        <v>2016</v>
      </c>
      <c r="G1802" s="164">
        <v>0</v>
      </c>
      <c r="H1802" s="3">
        <v>823.22099999999989</v>
      </c>
      <c r="I1802" s="3">
        <v>651.09177</v>
      </c>
      <c r="J1802" s="3">
        <v>818.55899999999986</v>
      </c>
      <c r="K1802" s="3">
        <v>1046.5840000000001</v>
      </c>
      <c r="L1802" s="3">
        <v>970.51499999999999</v>
      </c>
      <c r="M1802" s="3">
        <v>585.76</v>
      </c>
      <c r="N1802" s="3">
        <v>458.73099999999994</v>
      </c>
      <c r="O1802" s="3">
        <v>431.63399999999996</v>
      </c>
      <c r="P1802" s="3">
        <v>1004.0267999999999</v>
      </c>
      <c r="Q1802" s="3">
        <v>832.99999999999989</v>
      </c>
      <c r="R1802" s="3">
        <v>944.27549999999997</v>
      </c>
      <c r="S1802" s="3">
        <v>862.68944999999997</v>
      </c>
      <c r="T1802" s="3">
        <v>999.07499999999993</v>
      </c>
      <c r="U1802" s="3">
        <v>10429.16252</v>
      </c>
      <c r="V1802" s="163">
        <f ca="1">SUM(INDIRECT(Inputs!$C$11&amp;ROW()&amp;":"&amp;Inputs!$C$12&amp;ROW()))</f>
        <v>832.99999999999989</v>
      </c>
      <c r="W1802" s="163">
        <f ca="1">SUM(INDIRECT(Inputs!$C$13&amp;ROW()&amp;":"&amp;Inputs!$C$14&amp;ROW()))</f>
        <v>7623.1225699999995</v>
      </c>
      <c r="X1802" s="3" t="str">
        <f>IF(COUNTIFS(Lookups!$A:$A,C1802)=1,"Gross Sales","")</f>
        <v/>
      </c>
      <c r="Y1802" s="3" t="str">
        <f>IF(COUNTIFS(Lookups!$D:$D,C1802)=1,"Bar Sales","")</f>
        <v/>
      </c>
      <c r="Z1802" s="3" t="str">
        <f>IFERROR(VLOOKUP(C1802*1,Lookups!$D:$F,3,FALSE),"")</f>
        <v/>
      </c>
      <c r="AA1802" s="3" t="str">
        <f>IFERROR(VLOOKUP($C1802*1,Lookups!$H:$N,3,FALSE),"")</f>
        <v>Sales</v>
      </c>
      <c r="AB1802" s="3" t="str">
        <f>IFERROR(VLOOKUP($C1802*1,Lookups!$H:$N,4,FALSE),"")</f>
        <v>Lunch</v>
      </c>
      <c r="AC1802" s="3" t="str">
        <f>IFERROR(VLOOKUP($C1802*1,Lookups!$H:$N,5,FALSE),"")</f>
        <v>Bar</v>
      </c>
      <c r="AD1802" s="3" t="str">
        <f>IFERROR(VLOOKUP($C1802*1,Lookups!$H:$N,6,FALSE),"")</f>
        <v>Bev</v>
      </c>
      <c r="AE1802" s="3" t="str">
        <f>IFERROR(VLOOKUP($C1802*1,Lookups!$H:$N,7,FALSE),"")</f>
        <v>Wine</v>
      </c>
      <c r="AF1802" s="3" t="str">
        <f>VLOOKUP(B1802*1,Stores!$A:$C,3,FALSE)</f>
        <v>DFG</v>
      </c>
    </row>
    <row r="1803" spans="1:32">
      <c r="A1803" s="3" t="s">
        <v>917</v>
      </c>
      <c r="B1803" s="3" t="s">
        <v>951</v>
      </c>
      <c r="C1803" s="3">
        <v>999268</v>
      </c>
      <c r="D1803" s="3" t="s">
        <v>918</v>
      </c>
      <c r="E1803" s="3" t="s">
        <v>700</v>
      </c>
      <c r="F1803" s="3">
        <v>2016</v>
      </c>
      <c r="G1803" s="164">
        <v>0</v>
      </c>
      <c r="H1803" s="3">
        <v>1580.25</v>
      </c>
      <c r="I1803" s="3">
        <v>1919.9109999999998</v>
      </c>
      <c r="J1803" s="3">
        <v>1497.0199999999998</v>
      </c>
      <c r="K1803" s="3">
        <v>2079.7139999999999</v>
      </c>
      <c r="L1803" s="3">
        <v>1543.248</v>
      </c>
      <c r="M1803" s="3">
        <v>1327.49568</v>
      </c>
      <c r="N1803" s="3">
        <v>981.03599999999994</v>
      </c>
      <c r="O1803" s="3">
        <v>2020.5639999999999</v>
      </c>
      <c r="P1803" s="3">
        <v>1262.2764</v>
      </c>
      <c r="Q1803" s="3">
        <v>1256.2549999999999</v>
      </c>
      <c r="R1803" s="3">
        <v>2132.7753999999995</v>
      </c>
      <c r="S1803" s="3">
        <v>1710.77522</v>
      </c>
      <c r="T1803" s="3">
        <v>1849.7850000000001</v>
      </c>
      <c r="U1803" s="3">
        <v>21161.1057</v>
      </c>
      <c r="V1803" s="163">
        <f ca="1">SUM(INDIRECT(Inputs!$C$11&amp;ROW()&amp;":"&amp;Inputs!$C$12&amp;ROW()))</f>
        <v>1256.2549999999999</v>
      </c>
      <c r="W1803" s="163">
        <f ca="1">SUM(INDIRECT(Inputs!$C$13&amp;ROW()&amp;":"&amp;Inputs!$C$14&amp;ROW()))</f>
        <v>15467.77008</v>
      </c>
      <c r="X1803" s="3" t="str">
        <f>IF(COUNTIFS(Lookups!$A:$A,C1803)=1,"Gross Sales","")</f>
        <v/>
      </c>
      <c r="Y1803" s="3" t="str">
        <f>IF(COUNTIFS(Lookups!$D:$D,C1803)=1,"Bar Sales","")</f>
        <v/>
      </c>
      <c r="Z1803" s="3" t="str">
        <f>IFERROR(VLOOKUP(C1803*1,Lookups!$D:$F,3,FALSE),"")</f>
        <v/>
      </c>
      <c r="AA1803" s="3" t="str">
        <f>IFERROR(VLOOKUP($C1803*1,Lookups!$H:$N,3,FALSE),"")</f>
        <v>Sales</v>
      </c>
      <c r="AB1803" s="3" t="str">
        <f>IFERROR(VLOOKUP($C1803*1,Lookups!$H:$N,4,FALSE),"")</f>
        <v>Lunch</v>
      </c>
      <c r="AC1803" s="3" t="str">
        <f>IFERROR(VLOOKUP($C1803*1,Lookups!$H:$N,5,FALSE),"")</f>
        <v>Bar</v>
      </c>
      <c r="AD1803" s="3" t="str">
        <f>IFERROR(VLOOKUP($C1803*1,Lookups!$H:$N,6,FALSE),"")</f>
        <v>Bev</v>
      </c>
      <c r="AE1803" s="3" t="str">
        <f>IFERROR(VLOOKUP($C1803*1,Lookups!$H:$N,7,FALSE),"")</f>
        <v>Wine</v>
      </c>
      <c r="AF1803" s="3" t="str">
        <f>VLOOKUP(B1803*1,Stores!$A:$C,3,FALSE)</f>
        <v>DFG</v>
      </c>
    </row>
    <row r="1804" spans="1:32">
      <c r="A1804" s="3" t="s">
        <v>917</v>
      </c>
      <c r="B1804" s="3" t="s">
        <v>952</v>
      </c>
      <c r="C1804" s="3">
        <v>999268</v>
      </c>
      <c r="D1804" s="3" t="s">
        <v>918</v>
      </c>
      <c r="E1804" s="3" t="s">
        <v>700</v>
      </c>
      <c r="F1804" s="3">
        <v>2016</v>
      </c>
      <c r="G1804" s="164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1012.8633199999999</v>
      </c>
      <c r="O1804" s="3">
        <v>981.14799999999991</v>
      </c>
      <c r="P1804" s="3">
        <v>885.31659999999999</v>
      </c>
      <c r="Q1804" s="3">
        <v>1113.8400000000001</v>
      </c>
      <c r="R1804" s="3">
        <v>1198.7884999999999</v>
      </c>
      <c r="S1804" s="3">
        <v>1163.5931999999998</v>
      </c>
      <c r="T1804" s="3">
        <v>1649.9279999999999</v>
      </c>
      <c r="U1804" s="3">
        <v>8005.4776199999997</v>
      </c>
      <c r="V1804" s="163">
        <f ca="1">SUM(INDIRECT(Inputs!$C$11&amp;ROW()&amp;":"&amp;Inputs!$C$12&amp;ROW()))</f>
        <v>1113.8400000000001</v>
      </c>
      <c r="W1804" s="163">
        <f ca="1">SUM(INDIRECT(Inputs!$C$13&amp;ROW()&amp;":"&amp;Inputs!$C$14&amp;ROW()))</f>
        <v>3993.1679199999999</v>
      </c>
      <c r="X1804" s="3" t="str">
        <f>IF(COUNTIFS(Lookups!$A:$A,C1804)=1,"Gross Sales","")</f>
        <v/>
      </c>
      <c r="Y1804" s="3" t="str">
        <f>IF(COUNTIFS(Lookups!$D:$D,C1804)=1,"Bar Sales","")</f>
        <v/>
      </c>
      <c r="Z1804" s="3" t="str">
        <f>IFERROR(VLOOKUP(C1804*1,Lookups!$D:$F,3,FALSE),"")</f>
        <v/>
      </c>
      <c r="AA1804" s="3" t="str">
        <f>IFERROR(VLOOKUP($C1804*1,Lookups!$H:$N,3,FALSE),"")</f>
        <v>Sales</v>
      </c>
      <c r="AB1804" s="3" t="str">
        <f>IFERROR(VLOOKUP($C1804*1,Lookups!$H:$N,4,FALSE),"")</f>
        <v>Lunch</v>
      </c>
      <c r="AC1804" s="3" t="str">
        <f>IFERROR(VLOOKUP($C1804*1,Lookups!$H:$N,5,FALSE),"")</f>
        <v>Bar</v>
      </c>
      <c r="AD1804" s="3" t="str">
        <f>IFERROR(VLOOKUP($C1804*1,Lookups!$H:$N,6,FALSE),"")</f>
        <v>Bev</v>
      </c>
      <c r="AE1804" s="3" t="str">
        <f>IFERROR(VLOOKUP($C1804*1,Lookups!$H:$N,7,FALSE),"")</f>
        <v>Wine</v>
      </c>
      <c r="AF1804" s="3" t="str">
        <f>VLOOKUP(B1804*1,Stores!$A:$C,3,FALSE)</f>
        <v>DFG</v>
      </c>
    </row>
    <row r="1805" spans="1:32">
      <c r="A1805" s="3" t="s">
        <v>917</v>
      </c>
      <c r="B1805" s="3" t="s">
        <v>953</v>
      </c>
      <c r="C1805" s="3">
        <v>999268</v>
      </c>
      <c r="D1805" s="3" t="s">
        <v>918</v>
      </c>
      <c r="E1805" s="3" t="s">
        <v>700</v>
      </c>
      <c r="F1805" s="3">
        <v>2016</v>
      </c>
      <c r="G1805" s="164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153.63431999999997</v>
      </c>
      <c r="S1805" s="3">
        <v>1453.6899999999998</v>
      </c>
      <c r="T1805" s="3">
        <v>1624.3500000000001</v>
      </c>
      <c r="U1805" s="3">
        <v>3231.6743200000001</v>
      </c>
      <c r="V1805" s="163">
        <f ca="1">SUM(INDIRECT(Inputs!$C$11&amp;ROW()&amp;":"&amp;Inputs!$C$12&amp;ROW()))</f>
        <v>0</v>
      </c>
      <c r="W1805" s="163">
        <f ca="1">SUM(INDIRECT(Inputs!$C$13&amp;ROW()&amp;":"&amp;Inputs!$C$14&amp;ROW()))</f>
        <v>0</v>
      </c>
      <c r="X1805" s="3" t="str">
        <f>IF(COUNTIFS(Lookups!$A:$A,C1805)=1,"Gross Sales","")</f>
        <v/>
      </c>
      <c r="Y1805" s="3" t="str">
        <f>IF(COUNTIFS(Lookups!$D:$D,C1805)=1,"Bar Sales","")</f>
        <v/>
      </c>
      <c r="Z1805" s="3" t="str">
        <f>IFERROR(VLOOKUP(C1805*1,Lookups!$D:$F,3,FALSE),"")</f>
        <v/>
      </c>
      <c r="AA1805" s="3" t="str">
        <f>IFERROR(VLOOKUP($C1805*1,Lookups!$H:$N,3,FALSE),"")</f>
        <v>Sales</v>
      </c>
      <c r="AB1805" s="3" t="str">
        <f>IFERROR(VLOOKUP($C1805*1,Lookups!$H:$N,4,FALSE),"")</f>
        <v>Lunch</v>
      </c>
      <c r="AC1805" s="3" t="str">
        <f>IFERROR(VLOOKUP($C1805*1,Lookups!$H:$N,5,FALSE),"")</f>
        <v>Bar</v>
      </c>
      <c r="AD1805" s="3" t="str">
        <f>IFERROR(VLOOKUP($C1805*1,Lookups!$H:$N,6,FALSE),"")</f>
        <v>Bev</v>
      </c>
      <c r="AE1805" s="3" t="str">
        <f>IFERROR(VLOOKUP($C1805*1,Lookups!$H:$N,7,FALSE),"")</f>
        <v>Wine</v>
      </c>
      <c r="AF1805" s="3" t="str">
        <f>VLOOKUP(B1805*1,Stores!$A:$C,3,FALSE)</f>
        <v>DFG</v>
      </c>
    </row>
    <row r="1806" spans="1:32">
      <c r="A1806" s="3" t="s">
        <v>917</v>
      </c>
      <c r="B1806" s="3" t="s">
        <v>954</v>
      </c>
      <c r="C1806" s="3">
        <v>999268</v>
      </c>
      <c r="D1806" s="3" t="s">
        <v>918</v>
      </c>
      <c r="E1806" s="3" t="s">
        <v>700</v>
      </c>
      <c r="F1806" s="3">
        <v>2016</v>
      </c>
      <c r="G1806" s="164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800.69493</v>
      </c>
      <c r="T1806" s="3">
        <v>1799.4899999999998</v>
      </c>
      <c r="U1806" s="3">
        <v>2600.1849299999999</v>
      </c>
      <c r="V1806" s="163">
        <f ca="1">SUM(INDIRECT(Inputs!$C$11&amp;ROW()&amp;":"&amp;Inputs!$C$12&amp;ROW()))</f>
        <v>0</v>
      </c>
      <c r="W1806" s="163">
        <f ca="1">SUM(INDIRECT(Inputs!$C$13&amp;ROW()&amp;":"&amp;Inputs!$C$14&amp;ROW()))</f>
        <v>0</v>
      </c>
      <c r="X1806" s="3" t="str">
        <f>IF(COUNTIFS(Lookups!$A:$A,C1806)=1,"Gross Sales","")</f>
        <v/>
      </c>
      <c r="Y1806" s="3" t="str">
        <f>IF(COUNTIFS(Lookups!$D:$D,C1806)=1,"Bar Sales","")</f>
        <v/>
      </c>
      <c r="Z1806" s="3" t="str">
        <f>IFERROR(VLOOKUP(C1806*1,Lookups!$D:$F,3,FALSE),"")</f>
        <v/>
      </c>
      <c r="AA1806" s="3" t="str">
        <f>IFERROR(VLOOKUP($C1806*1,Lookups!$H:$N,3,FALSE),"")</f>
        <v>Sales</v>
      </c>
      <c r="AB1806" s="3" t="str">
        <f>IFERROR(VLOOKUP($C1806*1,Lookups!$H:$N,4,FALSE),"")</f>
        <v>Lunch</v>
      </c>
      <c r="AC1806" s="3" t="str">
        <f>IFERROR(VLOOKUP($C1806*1,Lookups!$H:$N,5,FALSE),"")</f>
        <v>Bar</v>
      </c>
      <c r="AD1806" s="3" t="str">
        <f>IFERROR(VLOOKUP($C1806*1,Lookups!$H:$N,6,FALSE),"")</f>
        <v>Bev</v>
      </c>
      <c r="AE1806" s="3" t="str">
        <f>IFERROR(VLOOKUP($C1806*1,Lookups!$H:$N,7,FALSE),"")</f>
        <v>Wine</v>
      </c>
      <c r="AF1806" s="3" t="str">
        <f>VLOOKUP(B1806*1,Stores!$A:$C,3,FALSE)</f>
        <v>DFG</v>
      </c>
    </row>
    <row r="1807" spans="1:32">
      <c r="A1807" s="3" t="s">
        <v>917</v>
      </c>
      <c r="B1807" s="3" t="s">
        <v>919</v>
      </c>
      <c r="C1807" s="3">
        <v>999269</v>
      </c>
      <c r="D1807" s="3" t="s">
        <v>918</v>
      </c>
      <c r="E1807" s="3" t="s">
        <v>703</v>
      </c>
      <c r="F1807" s="3">
        <v>2016</v>
      </c>
      <c r="G1807" s="164">
        <v>0</v>
      </c>
      <c r="H1807" s="3">
        <v>7884.9752799999997</v>
      </c>
      <c r="I1807" s="3">
        <v>9115.5101799999975</v>
      </c>
      <c r="J1807" s="3">
        <v>8807.0954999999994</v>
      </c>
      <c r="K1807" s="3">
        <v>9913.1253199999992</v>
      </c>
      <c r="L1807" s="3">
        <v>9144.2181599999985</v>
      </c>
      <c r="M1807" s="3">
        <v>9019.4654899999987</v>
      </c>
      <c r="N1807" s="3">
        <v>7123.7238799999996</v>
      </c>
      <c r="O1807" s="3">
        <v>7111.7312000000002</v>
      </c>
      <c r="P1807" s="3">
        <v>4445.740389999999</v>
      </c>
      <c r="Q1807" s="3">
        <v>0</v>
      </c>
      <c r="R1807" s="3">
        <v>0</v>
      </c>
      <c r="S1807" s="3">
        <v>0</v>
      </c>
      <c r="T1807" s="3">
        <v>0</v>
      </c>
      <c r="U1807" s="3">
        <v>72565.585399999982</v>
      </c>
      <c r="V1807" s="163">
        <f ca="1">SUM(INDIRECT(Inputs!$C$11&amp;ROW()&amp;":"&amp;Inputs!$C$12&amp;ROW()))</f>
        <v>0</v>
      </c>
      <c r="W1807" s="163">
        <f ca="1">SUM(INDIRECT(Inputs!$C$13&amp;ROW()&amp;":"&amp;Inputs!$C$14&amp;ROW()))</f>
        <v>72565.585399999982</v>
      </c>
      <c r="X1807" s="3" t="str">
        <f>IF(COUNTIFS(Lookups!$A:$A,C1807)=1,"Gross Sales","")</f>
        <v/>
      </c>
      <c r="Y1807" s="3" t="str">
        <f>IF(COUNTIFS(Lookups!$D:$D,C1807)=1,"Bar Sales","")</f>
        <v/>
      </c>
      <c r="Z1807" s="3" t="str">
        <f>IFERROR(VLOOKUP(C1807*1,Lookups!$D:$F,3,FALSE),"")</f>
        <v/>
      </c>
      <c r="AA1807" s="3" t="str">
        <f>IFERROR(VLOOKUP($C1807*1,Lookups!$H:$N,3,FALSE),"")</f>
        <v>Sales</v>
      </c>
      <c r="AB1807" s="3" t="str">
        <f>IFERROR(VLOOKUP($C1807*1,Lookups!$H:$N,4,FALSE),"")</f>
        <v>Dinner</v>
      </c>
      <c r="AC1807" s="3" t="str">
        <f>IFERROR(VLOOKUP($C1807*1,Lookups!$H:$N,5,FALSE),"")</f>
        <v>Bar</v>
      </c>
      <c r="AD1807" s="3" t="str">
        <f>IFERROR(VLOOKUP($C1807*1,Lookups!$H:$N,6,FALSE),"")</f>
        <v>Bev</v>
      </c>
      <c r="AE1807" s="3" t="str">
        <f>IFERROR(VLOOKUP($C1807*1,Lookups!$H:$N,7,FALSE),"")</f>
        <v>Wine</v>
      </c>
      <c r="AF1807" s="3" t="str">
        <f>VLOOKUP(B1807*1,Stores!$A:$C,3,FALSE)</f>
        <v>DFDE</v>
      </c>
    </row>
    <row r="1808" spans="1:32">
      <c r="A1808" s="3" t="s">
        <v>917</v>
      </c>
      <c r="B1808" s="3" t="s">
        <v>920</v>
      </c>
      <c r="C1808" s="3">
        <v>999269</v>
      </c>
      <c r="D1808" s="3" t="s">
        <v>918</v>
      </c>
      <c r="E1808" s="3" t="s">
        <v>703</v>
      </c>
      <c r="F1808" s="3">
        <v>2016</v>
      </c>
      <c r="G1808" s="164">
        <v>0</v>
      </c>
      <c r="H1808" s="3">
        <v>13127.994599999998</v>
      </c>
      <c r="I1808" s="3">
        <v>10299.28536</v>
      </c>
      <c r="J1808" s="3">
        <v>7583.0214599999999</v>
      </c>
      <c r="K1808" s="3">
        <v>8719.135040000001</v>
      </c>
      <c r="L1808" s="3">
        <v>8957.2522200000003</v>
      </c>
      <c r="M1808" s="3">
        <v>6750.2292899999984</v>
      </c>
      <c r="N1808" s="3">
        <v>7224.8172500000001</v>
      </c>
      <c r="O1808" s="3">
        <v>8311.0809600000011</v>
      </c>
      <c r="P1808" s="3">
        <v>10122.352800000001</v>
      </c>
      <c r="Q1808" s="3">
        <v>9705.7984799999995</v>
      </c>
      <c r="R1808" s="3">
        <v>9836.0760399999999</v>
      </c>
      <c r="S1808" s="3">
        <v>9656.8289999999997</v>
      </c>
      <c r="T1808" s="3">
        <v>12846.097600000001</v>
      </c>
      <c r="U1808" s="3">
        <v>123139.97009999998</v>
      </c>
      <c r="V1808" s="163">
        <f ca="1">SUM(INDIRECT(Inputs!$C$11&amp;ROW()&amp;":"&amp;Inputs!$C$12&amp;ROW()))</f>
        <v>9705.7984799999995</v>
      </c>
      <c r="W1808" s="163">
        <f ca="1">SUM(INDIRECT(Inputs!$C$13&amp;ROW()&amp;":"&amp;Inputs!$C$14&amp;ROW()))</f>
        <v>90800.967459999985</v>
      </c>
      <c r="X1808" s="3" t="str">
        <f>IF(COUNTIFS(Lookups!$A:$A,C1808)=1,"Gross Sales","")</f>
        <v/>
      </c>
      <c r="Y1808" s="3" t="str">
        <f>IF(COUNTIFS(Lookups!$D:$D,C1808)=1,"Bar Sales","")</f>
        <v/>
      </c>
      <c r="Z1808" s="3" t="str">
        <f>IFERROR(VLOOKUP(C1808*1,Lookups!$D:$F,3,FALSE),"")</f>
        <v/>
      </c>
      <c r="AA1808" s="3" t="str">
        <f>IFERROR(VLOOKUP($C1808*1,Lookups!$H:$N,3,FALSE),"")</f>
        <v>Sales</v>
      </c>
      <c r="AB1808" s="3" t="str">
        <f>IFERROR(VLOOKUP($C1808*1,Lookups!$H:$N,4,FALSE),"")</f>
        <v>Dinner</v>
      </c>
      <c r="AC1808" s="3" t="str">
        <f>IFERROR(VLOOKUP($C1808*1,Lookups!$H:$N,5,FALSE),"")</f>
        <v>Bar</v>
      </c>
      <c r="AD1808" s="3" t="str">
        <f>IFERROR(VLOOKUP($C1808*1,Lookups!$H:$N,6,FALSE),"")</f>
        <v>Bev</v>
      </c>
      <c r="AE1808" s="3" t="str">
        <f>IFERROR(VLOOKUP($C1808*1,Lookups!$H:$N,7,FALSE),"")</f>
        <v>Wine</v>
      </c>
      <c r="AF1808" s="3" t="str">
        <f>VLOOKUP(B1808*1,Stores!$A:$C,3,FALSE)</f>
        <v>DFDE</v>
      </c>
    </row>
    <row r="1809" spans="1:32">
      <c r="A1809" s="3" t="s">
        <v>917</v>
      </c>
      <c r="B1809" s="3" t="s">
        <v>921</v>
      </c>
      <c r="C1809" s="3">
        <v>999269</v>
      </c>
      <c r="D1809" s="3" t="s">
        <v>918</v>
      </c>
      <c r="E1809" s="3" t="s">
        <v>703</v>
      </c>
      <c r="F1809" s="3">
        <v>2016</v>
      </c>
      <c r="G1809" s="164">
        <v>0</v>
      </c>
      <c r="H1809" s="3">
        <v>20188.89327</v>
      </c>
      <c r="I1809" s="3">
        <v>15987.97018</v>
      </c>
      <c r="J1809" s="3">
        <v>17415.703549999998</v>
      </c>
      <c r="K1809" s="3">
        <v>10659.749099999999</v>
      </c>
      <c r="L1809" s="3">
        <v>12657.83008</v>
      </c>
      <c r="M1809" s="3">
        <v>8685.4510399999999</v>
      </c>
      <c r="N1809" s="3">
        <v>7743.5234099999998</v>
      </c>
      <c r="O1809" s="3">
        <v>12805.963799999998</v>
      </c>
      <c r="P1809" s="3">
        <v>14318.433359999999</v>
      </c>
      <c r="Q1809" s="3">
        <v>9633.280999999999</v>
      </c>
      <c r="R1809" s="3">
        <v>15527.472029999999</v>
      </c>
      <c r="S1809" s="3">
        <v>14701.935639999998</v>
      </c>
      <c r="T1809" s="3">
        <v>20290.625599999999</v>
      </c>
      <c r="U1809" s="3">
        <v>180616.83206000002</v>
      </c>
      <c r="V1809" s="163">
        <f ca="1">SUM(INDIRECT(Inputs!$C$11&amp;ROW()&amp;":"&amp;Inputs!$C$12&amp;ROW()))</f>
        <v>9633.280999999999</v>
      </c>
      <c r="W1809" s="163">
        <f ca="1">SUM(INDIRECT(Inputs!$C$13&amp;ROW()&amp;":"&amp;Inputs!$C$14&amp;ROW()))</f>
        <v>130096.79879</v>
      </c>
      <c r="X1809" s="3" t="str">
        <f>IF(COUNTIFS(Lookups!$A:$A,C1809)=1,"Gross Sales","")</f>
        <v/>
      </c>
      <c r="Y1809" s="3" t="str">
        <f>IF(COUNTIFS(Lookups!$D:$D,C1809)=1,"Bar Sales","")</f>
        <v/>
      </c>
      <c r="Z1809" s="3" t="str">
        <f>IFERROR(VLOOKUP(C1809*1,Lookups!$D:$F,3,FALSE),"")</f>
        <v/>
      </c>
      <c r="AA1809" s="3" t="str">
        <f>IFERROR(VLOOKUP($C1809*1,Lookups!$H:$N,3,FALSE),"")</f>
        <v>Sales</v>
      </c>
      <c r="AB1809" s="3" t="str">
        <f>IFERROR(VLOOKUP($C1809*1,Lookups!$H:$N,4,FALSE),"")</f>
        <v>Dinner</v>
      </c>
      <c r="AC1809" s="3" t="str">
        <f>IFERROR(VLOOKUP($C1809*1,Lookups!$H:$N,5,FALSE),"")</f>
        <v>Bar</v>
      </c>
      <c r="AD1809" s="3" t="str">
        <f>IFERROR(VLOOKUP($C1809*1,Lookups!$H:$N,6,FALSE),"")</f>
        <v>Bev</v>
      </c>
      <c r="AE1809" s="3" t="str">
        <f>IFERROR(VLOOKUP($C1809*1,Lookups!$H:$N,7,FALSE),"")</f>
        <v>Wine</v>
      </c>
      <c r="AF1809" s="3" t="str">
        <f>VLOOKUP(B1809*1,Stores!$A:$C,3,FALSE)</f>
        <v>DFDE</v>
      </c>
    </row>
    <row r="1810" spans="1:32">
      <c r="A1810" s="3" t="s">
        <v>917</v>
      </c>
      <c r="B1810" s="3" t="s">
        <v>922</v>
      </c>
      <c r="C1810" s="3">
        <v>999269</v>
      </c>
      <c r="D1810" s="3" t="s">
        <v>918</v>
      </c>
      <c r="E1810" s="3" t="s">
        <v>703</v>
      </c>
      <c r="F1810" s="3">
        <v>2016</v>
      </c>
      <c r="G1810" s="164">
        <v>0</v>
      </c>
      <c r="H1810" s="3">
        <v>19071.158399999997</v>
      </c>
      <c r="I1810" s="3">
        <v>19710.327000000001</v>
      </c>
      <c r="J1810" s="3">
        <v>16395.730820000001</v>
      </c>
      <c r="K1810" s="3">
        <v>15353.44874</v>
      </c>
      <c r="L1810" s="3">
        <v>17968.09938</v>
      </c>
      <c r="M1810" s="3">
        <v>11952.749899999999</v>
      </c>
      <c r="N1810" s="3">
        <v>13962.028079999998</v>
      </c>
      <c r="O1810" s="3">
        <v>17097.031139999999</v>
      </c>
      <c r="P1810" s="3">
        <v>13953.299849999999</v>
      </c>
      <c r="Q1810" s="3">
        <v>15125.900019999997</v>
      </c>
      <c r="R1810" s="3">
        <v>15683.248139999998</v>
      </c>
      <c r="S1810" s="3">
        <v>19722.513720000003</v>
      </c>
      <c r="T1810" s="3">
        <v>18342.318750000002</v>
      </c>
      <c r="U1810" s="3">
        <v>214337.85394000003</v>
      </c>
      <c r="V1810" s="163">
        <f ca="1">SUM(INDIRECT(Inputs!$C$11&amp;ROW()&amp;":"&amp;Inputs!$C$12&amp;ROW()))</f>
        <v>15125.900019999997</v>
      </c>
      <c r="W1810" s="163">
        <f ca="1">SUM(INDIRECT(Inputs!$C$13&amp;ROW()&amp;":"&amp;Inputs!$C$14&amp;ROW()))</f>
        <v>160589.77333</v>
      </c>
      <c r="X1810" s="3" t="str">
        <f>IF(COUNTIFS(Lookups!$A:$A,C1810)=1,"Gross Sales","")</f>
        <v/>
      </c>
      <c r="Y1810" s="3" t="str">
        <f>IF(COUNTIFS(Lookups!$D:$D,C1810)=1,"Bar Sales","")</f>
        <v/>
      </c>
      <c r="Z1810" s="3" t="str">
        <f>IFERROR(VLOOKUP(C1810*1,Lookups!$D:$F,3,FALSE),"")</f>
        <v/>
      </c>
      <c r="AA1810" s="3" t="str">
        <f>IFERROR(VLOOKUP($C1810*1,Lookups!$H:$N,3,FALSE),"")</f>
        <v>Sales</v>
      </c>
      <c r="AB1810" s="3" t="str">
        <f>IFERROR(VLOOKUP($C1810*1,Lookups!$H:$N,4,FALSE),"")</f>
        <v>Dinner</v>
      </c>
      <c r="AC1810" s="3" t="str">
        <f>IFERROR(VLOOKUP($C1810*1,Lookups!$H:$N,5,FALSE),"")</f>
        <v>Bar</v>
      </c>
      <c r="AD1810" s="3" t="str">
        <f>IFERROR(VLOOKUP($C1810*1,Lookups!$H:$N,6,FALSE),"")</f>
        <v>Bev</v>
      </c>
      <c r="AE1810" s="3" t="str">
        <f>IFERROR(VLOOKUP($C1810*1,Lookups!$H:$N,7,FALSE),"")</f>
        <v>Wine</v>
      </c>
      <c r="AF1810" s="3" t="str">
        <f>VLOOKUP(B1810*1,Stores!$A:$C,3,FALSE)</f>
        <v>DFDE</v>
      </c>
    </row>
    <row r="1811" spans="1:32">
      <c r="A1811" s="3" t="s">
        <v>917</v>
      </c>
      <c r="B1811" s="3" t="s">
        <v>923</v>
      </c>
      <c r="C1811" s="3">
        <v>999269</v>
      </c>
      <c r="D1811" s="3" t="s">
        <v>918</v>
      </c>
      <c r="E1811" s="3" t="s">
        <v>703</v>
      </c>
      <c r="F1811" s="3">
        <v>2016</v>
      </c>
      <c r="G1811" s="164">
        <v>0</v>
      </c>
      <c r="H1811" s="3">
        <v>11786.871039999998</v>
      </c>
      <c r="I1811" s="3">
        <v>10661.197679999997</v>
      </c>
      <c r="J1811" s="3">
        <v>7952.60466</v>
      </c>
      <c r="K1811" s="3">
        <v>13114.544799999998</v>
      </c>
      <c r="L1811" s="3">
        <v>13241.868639999999</v>
      </c>
      <c r="M1811" s="3">
        <v>9347.988440000001</v>
      </c>
      <c r="N1811" s="3">
        <v>9139.1264999999985</v>
      </c>
      <c r="O1811" s="3">
        <v>7618.4276</v>
      </c>
      <c r="P1811" s="3">
        <v>9510.7460699999992</v>
      </c>
      <c r="Q1811" s="3">
        <v>11103.58655</v>
      </c>
      <c r="R1811" s="3">
        <v>22137.885000000002</v>
      </c>
      <c r="S1811" s="3">
        <v>8066.1480900000006</v>
      </c>
      <c r="T1811" s="3">
        <v>12977.277879999998</v>
      </c>
      <c r="U1811" s="3">
        <v>146658.27295000001</v>
      </c>
      <c r="V1811" s="163">
        <f ca="1">SUM(INDIRECT(Inputs!$C$11&amp;ROW()&amp;":"&amp;Inputs!$C$12&amp;ROW()))</f>
        <v>11103.58655</v>
      </c>
      <c r="W1811" s="163">
        <f ca="1">SUM(INDIRECT(Inputs!$C$13&amp;ROW()&amp;":"&amp;Inputs!$C$14&amp;ROW()))</f>
        <v>103476.96197999999</v>
      </c>
      <c r="X1811" s="3" t="str">
        <f>IF(COUNTIFS(Lookups!$A:$A,C1811)=1,"Gross Sales","")</f>
        <v/>
      </c>
      <c r="Y1811" s="3" t="str">
        <f>IF(COUNTIFS(Lookups!$D:$D,C1811)=1,"Bar Sales","")</f>
        <v/>
      </c>
      <c r="Z1811" s="3" t="str">
        <f>IFERROR(VLOOKUP(C1811*1,Lookups!$D:$F,3,FALSE),"")</f>
        <v/>
      </c>
      <c r="AA1811" s="3" t="str">
        <f>IFERROR(VLOOKUP($C1811*1,Lookups!$H:$N,3,FALSE),"")</f>
        <v>Sales</v>
      </c>
      <c r="AB1811" s="3" t="str">
        <f>IFERROR(VLOOKUP($C1811*1,Lookups!$H:$N,4,FALSE),"")</f>
        <v>Dinner</v>
      </c>
      <c r="AC1811" s="3" t="str">
        <f>IFERROR(VLOOKUP($C1811*1,Lookups!$H:$N,5,FALSE),"")</f>
        <v>Bar</v>
      </c>
      <c r="AD1811" s="3" t="str">
        <f>IFERROR(VLOOKUP($C1811*1,Lookups!$H:$N,6,FALSE),"")</f>
        <v>Bev</v>
      </c>
      <c r="AE1811" s="3" t="str">
        <f>IFERROR(VLOOKUP($C1811*1,Lookups!$H:$N,7,FALSE),"")</f>
        <v>Wine</v>
      </c>
      <c r="AF1811" s="3" t="str">
        <f>VLOOKUP(B1811*1,Stores!$A:$C,3,FALSE)</f>
        <v>DFDE</v>
      </c>
    </row>
    <row r="1812" spans="1:32">
      <c r="A1812" s="3" t="s">
        <v>917</v>
      </c>
      <c r="B1812" s="3" t="s">
        <v>924</v>
      </c>
      <c r="C1812" s="3">
        <v>999269</v>
      </c>
      <c r="D1812" s="3" t="s">
        <v>918</v>
      </c>
      <c r="E1812" s="3" t="s">
        <v>703</v>
      </c>
      <c r="F1812" s="3">
        <v>2016</v>
      </c>
      <c r="G1812" s="164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1039.07853</v>
      </c>
      <c r="Q1812" s="3">
        <v>17454.6106</v>
      </c>
      <c r="R1812" s="3">
        <v>25203.814859999999</v>
      </c>
      <c r="S1812" s="3">
        <v>25033.668659999999</v>
      </c>
      <c r="T1812" s="3">
        <v>19899.118049999997</v>
      </c>
      <c r="U1812" s="3">
        <v>88630.290699999983</v>
      </c>
      <c r="V1812" s="163">
        <f ca="1">SUM(INDIRECT(Inputs!$C$11&amp;ROW()&amp;":"&amp;Inputs!$C$12&amp;ROW()))</f>
        <v>17454.6106</v>
      </c>
      <c r="W1812" s="163">
        <f ca="1">SUM(INDIRECT(Inputs!$C$13&amp;ROW()&amp;":"&amp;Inputs!$C$14&amp;ROW()))</f>
        <v>18493.689129999999</v>
      </c>
      <c r="X1812" s="3" t="str">
        <f>IF(COUNTIFS(Lookups!$A:$A,C1812)=1,"Gross Sales","")</f>
        <v/>
      </c>
      <c r="Y1812" s="3" t="str">
        <f>IF(COUNTIFS(Lookups!$D:$D,C1812)=1,"Bar Sales","")</f>
        <v/>
      </c>
      <c r="Z1812" s="3" t="str">
        <f>IFERROR(VLOOKUP(C1812*1,Lookups!$D:$F,3,FALSE),"")</f>
        <v/>
      </c>
      <c r="AA1812" s="3" t="str">
        <f>IFERROR(VLOOKUP($C1812*1,Lookups!$H:$N,3,FALSE),"")</f>
        <v>Sales</v>
      </c>
      <c r="AB1812" s="3" t="str">
        <f>IFERROR(VLOOKUP($C1812*1,Lookups!$H:$N,4,FALSE),"")</f>
        <v>Dinner</v>
      </c>
      <c r="AC1812" s="3" t="str">
        <f>IFERROR(VLOOKUP($C1812*1,Lookups!$H:$N,5,FALSE),"")</f>
        <v>Bar</v>
      </c>
      <c r="AD1812" s="3" t="str">
        <f>IFERROR(VLOOKUP($C1812*1,Lookups!$H:$N,6,FALSE),"")</f>
        <v>Bev</v>
      </c>
      <c r="AE1812" s="3" t="str">
        <f>IFERROR(VLOOKUP($C1812*1,Lookups!$H:$N,7,FALSE),"")</f>
        <v>Wine</v>
      </c>
      <c r="AF1812" s="3" t="str">
        <f>VLOOKUP(B1812*1,Stores!$A:$C,3,FALSE)</f>
        <v>DFDE</v>
      </c>
    </row>
    <row r="1813" spans="1:32">
      <c r="A1813" s="3" t="s">
        <v>917</v>
      </c>
      <c r="B1813" s="3" t="s">
        <v>925</v>
      </c>
      <c r="C1813" s="3">
        <v>999269</v>
      </c>
      <c r="D1813" s="3" t="s">
        <v>918</v>
      </c>
      <c r="E1813" s="3" t="s">
        <v>703</v>
      </c>
      <c r="F1813" s="3">
        <v>2016</v>
      </c>
      <c r="G1813" s="164">
        <v>0</v>
      </c>
      <c r="H1813" s="3">
        <v>9590.5509700000002</v>
      </c>
      <c r="I1813" s="3">
        <v>9427.7736000000004</v>
      </c>
      <c r="J1813" s="3">
        <v>10823.327199999998</v>
      </c>
      <c r="K1813" s="3">
        <v>8346.9848000000002</v>
      </c>
      <c r="L1813" s="3">
        <v>4239.7676999999994</v>
      </c>
      <c r="M1813" s="3">
        <v>7902.7790800000002</v>
      </c>
      <c r="N1813" s="3">
        <v>2954.5170900000003</v>
      </c>
      <c r="O1813" s="3">
        <v>3863.4980999999998</v>
      </c>
      <c r="P1813" s="3">
        <v>7116.4455599999992</v>
      </c>
      <c r="Q1813" s="3">
        <v>11257.22745</v>
      </c>
      <c r="R1813" s="3">
        <v>7712.92634</v>
      </c>
      <c r="S1813" s="3">
        <v>12037.511219999999</v>
      </c>
      <c r="T1813" s="3">
        <v>6139.4657100000004</v>
      </c>
      <c r="U1813" s="3">
        <v>101412.77482000001</v>
      </c>
      <c r="V1813" s="163">
        <f ca="1">SUM(INDIRECT(Inputs!$C$11&amp;ROW()&amp;":"&amp;Inputs!$C$12&amp;ROW()))</f>
        <v>11257.22745</v>
      </c>
      <c r="W1813" s="163">
        <f ca="1">SUM(INDIRECT(Inputs!$C$13&amp;ROW()&amp;":"&amp;Inputs!$C$14&amp;ROW()))</f>
        <v>75522.871549999996</v>
      </c>
      <c r="X1813" s="3" t="str">
        <f>IF(COUNTIFS(Lookups!$A:$A,C1813)=1,"Gross Sales","")</f>
        <v/>
      </c>
      <c r="Y1813" s="3" t="str">
        <f>IF(COUNTIFS(Lookups!$D:$D,C1813)=1,"Bar Sales","")</f>
        <v/>
      </c>
      <c r="Z1813" s="3" t="str">
        <f>IFERROR(VLOOKUP(C1813*1,Lookups!$D:$F,3,FALSE),"")</f>
        <v/>
      </c>
      <c r="AA1813" s="3" t="str">
        <f>IFERROR(VLOOKUP($C1813*1,Lookups!$H:$N,3,FALSE),"")</f>
        <v>Sales</v>
      </c>
      <c r="AB1813" s="3" t="str">
        <f>IFERROR(VLOOKUP($C1813*1,Lookups!$H:$N,4,FALSE),"")</f>
        <v>Dinner</v>
      </c>
      <c r="AC1813" s="3" t="str">
        <f>IFERROR(VLOOKUP($C1813*1,Lookups!$H:$N,5,FALSE),"")</f>
        <v>Bar</v>
      </c>
      <c r="AD1813" s="3" t="str">
        <f>IFERROR(VLOOKUP($C1813*1,Lookups!$H:$N,6,FALSE),"")</f>
        <v>Bev</v>
      </c>
      <c r="AE1813" s="3" t="str">
        <f>IFERROR(VLOOKUP($C1813*1,Lookups!$H:$N,7,FALSE),"")</f>
        <v>Wine</v>
      </c>
      <c r="AF1813" s="3" t="str">
        <f>VLOOKUP(B1813*1,Stores!$A:$C,3,FALSE)</f>
        <v>DFDE</v>
      </c>
    </row>
    <row r="1814" spans="1:32">
      <c r="A1814" s="3" t="s">
        <v>917</v>
      </c>
      <c r="B1814" s="3" t="s">
        <v>926</v>
      </c>
      <c r="C1814" s="3">
        <v>999269</v>
      </c>
      <c r="D1814" s="3" t="s">
        <v>918</v>
      </c>
      <c r="E1814" s="3" t="s">
        <v>703</v>
      </c>
      <c r="F1814" s="3">
        <v>2016</v>
      </c>
      <c r="G1814" s="164">
        <v>0</v>
      </c>
      <c r="H1814" s="3">
        <v>30785.474999999999</v>
      </c>
      <c r="I1814" s="3">
        <v>32272.631999999998</v>
      </c>
      <c r="J1814" s="3">
        <v>29854.93</v>
      </c>
      <c r="K1814" s="3">
        <v>29896.182749999996</v>
      </c>
      <c r="L1814" s="3">
        <v>37380.538859999993</v>
      </c>
      <c r="M1814" s="3">
        <v>32296.389999999996</v>
      </c>
      <c r="N1814" s="3">
        <v>20347.020539999998</v>
      </c>
      <c r="O1814" s="3">
        <v>26144.168049999997</v>
      </c>
      <c r="P1814" s="3">
        <v>24855.830999999998</v>
      </c>
      <c r="Q1814" s="3">
        <v>41922.364399999999</v>
      </c>
      <c r="R1814" s="3">
        <v>41393.128700000001</v>
      </c>
      <c r="S1814" s="3">
        <v>40871.815109999996</v>
      </c>
      <c r="T1814" s="3">
        <v>56753.114179999997</v>
      </c>
      <c r="U1814" s="3">
        <v>444773.59058999998</v>
      </c>
      <c r="V1814" s="163">
        <f ca="1">SUM(INDIRECT(Inputs!$C$11&amp;ROW()&amp;":"&amp;Inputs!$C$12&amp;ROW()))</f>
        <v>41922.364399999999</v>
      </c>
      <c r="W1814" s="163">
        <f ca="1">SUM(INDIRECT(Inputs!$C$13&amp;ROW()&amp;":"&amp;Inputs!$C$14&amp;ROW()))</f>
        <v>305755.53259999998</v>
      </c>
      <c r="X1814" s="3" t="str">
        <f>IF(COUNTIFS(Lookups!$A:$A,C1814)=1,"Gross Sales","")</f>
        <v/>
      </c>
      <c r="Y1814" s="3" t="str">
        <f>IF(COUNTIFS(Lookups!$D:$D,C1814)=1,"Bar Sales","")</f>
        <v/>
      </c>
      <c r="Z1814" s="3" t="str">
        <f>IFERROR(VLOOKUP(C1814*1,Lookups!$D:$F,3,FALSE),"")</f>
        <v/>
      </c>
      <c r="AA1814" s="3" t="str">
        <f>IFERROR(VLOOKUP($C1814*1,Lookups!$H:$N,3,FALSE),"")</f>
        <v>Sales</v>
      </c>
      <c r="AB1814" s="3" t="str">
        <f>IFERROR(VLOOKUP($C1814*1,Lookups!$H:$N,4,FALSE),"")</f>
        <v>Dinner</v>
      </c>
      <c r="AC1814" s="3" t="str">
        <f>IFERROR(VLOOKUP($C1814*1,Lookups!$H:$N,5,FALSE),"")</f>
        <v>Bar</v>
      </c>
      <c r="AD1814" s="3" t="str">
        <f>IFERROR(VLOOKUP($C1814*1,Lookups!$H:$N,6,FALSE),"")</f>
        <v>Bev</v>
      </c>
      <c r="AE1814" s="3" t="str">
        <f>IFERROR(VLOOKUP($C1814*1,Lookups!$H:$N,7,FALSE),"")</f>
        <v>Wine</v>
      </c>
      <c r="AF1814" s="3" t="str">
        <f>VLOOKUP(B1814*1,Stores!$A:$C,3,FALSE)</f>
        <v>DFDE</v>
      </c>
    </row>
    <row r="1815" spans="1:32">
      <c r="A1815" s="3" t="s">
        <v>917</v>
      </c>
      <c r="B1815" s="3" t="s">
        <v>927</v>
      </c>
      <c r="C1815" s="3">
        <v>999269</v>
      </c>
      <c r="D1815" s="3" t="s">
        <v>918</v>
      </c>
      <c r="E1815" s="3" t="s">
        <v>703</v>
      </c>
      <c r="F1815" s="3">
        <v>2016</v>
      </c>
      <c r="G1815" s="164">
        <v>0</v>
      </c>
      <c r="H1815" s="3">
        <v>19569.2</v>
      </c>
      <c r="I1815" s="3">
        <v>25462.896479999999</v>
      </c>
      <c r="J1815" s="3">
        <v>23049.979960000001</v>
      </c>
      <c r="K1815" s="3">
        <v>29216.450339999999</v>
      </c>
      <c r="L1815" s="3">
        <v>26008.381699999998</v>
      </c>
      <c r="M1815" s="3">
        <v>30631.6738</v>
      </c>
      <c r="N1815" s="3">
        <v>21731.973270000002</v>
      </c>
      <c r="O1815" s="3">
        <v>36638.499380000001</v>
      </c>
      <c r="P1815" s="3">
        <v>28248.047449999995</v>
      </c>
      <c r="Q1815" s="3">
        <v>28135.274999999998</v>
      </c>
      <c r="R1815" s="3">
        <v>25484.529069999997</v>
      </c>
      <c r="S1815" s="3">
        <v>23340.355499999998</v>
      </c>
      <c r="T1815" s="3">
        <v>25536.534660000001</v>
      </c>
      <c r="U1815" s="3">
        <v>343053.79660999996</v>
      </c>
      <c r="V1815" s="163">
        <f ca="1">SUM(INDIRECT(Inputs!$C$11&amp;ROW()&amp;":"&amp;Inputs!$C$12&amp;ROW()))</f>
        <v>28135.274999999998</v>
      </c>
      <c r="W1815" s="163">
        <f ca="1">SUM(INDIRECT(Inputs!$C$13&amp;ROW()&amp;":"&amp;Inputs!$C$14&amp;ROW()))</f>
        <v>268692.37737999996</v>
      </c>
      <c r="X1815" s="3" t="str">
        <f>IF(COUNTIFS(Lookups!$A:$A,C1815)=1,"Gross Sales","")</f>
        <v/>
      </c>
      <c r="Y1815" s="3" t="str">
        <f>IF(COUNTIFS(Lookups!$D:$D,C1815)=1,"Bar Sales","")</f>
        <v/>
      </c>
      <c r="Z1815" s="3" t="str">
        <f>IFERROR(VLOOKUP(C1815*1,Lookups!$D:$F,3,FALSE),"")</f>
        <v/>
      </c>
      <c r="AA1815" s="3" t="str">
        <f>IFERROR(VLOOKUP($C1815*1,Lookups!$H:$N,3,FALSE),"")</f>
        <v>Sales</v>
      </c>
      <c r="AB1815" s="3" t="str">
        <f>IFERROR(VLOOKUP($C1815*1,Lookups!$H:$N,4,FALSE),"")</f>
        <v>Dinner</v>
      </c>
      <c r="AC1815" s="3" t="str">
        <f>IFERROR(VLOOKUP($C1815*1,Lookups!$H:$N,5,FALSE),"")</f>
        <v>Bar</v>
      </c>
      <c r="AD1815" s="3" t="str">
        <f>IFERROR(VLOOKUP($C1815*1,Lookups!$H:$N,6,FALSE),"")</f>
        <v>Bev</v>
      </c>
      <c r="AE1815" s="3" t="str">
        <f>IFERROR(VLOOKUP($C1815*1,Lookups!$H:$N,7,FALSE),"")</f>
        <v>Wine</v>
      </c>
      <c r="AF1815" s="3" t="str">
        <f>VLOOKUP(B1815*1,Stores!$A:$C,3,FALSE)</f>
        <v>DFDE</v>
      </c>
    </row>
    <row r="1816" spans="1:32">
      <c r="A1816" s="3" t="s">
        <v>917</v>
      </c>
      <c r="B1816" s="3" t="s">
        <v>928</v>
      </c>
      <c r="C1816" s="3">
        <v>999269</v>
      </c>
      <c r="D1816" s="3" t="s">
        <v>918</v>
      </c>
      <c r="E1816" s="3" t="s">
        <v>703</v>
      </c>
      <c r="F1816" s="3">
        <v>2016</v>
      </c>
      <c r="G1816" s="164">
        <v>0</v>
      </c>
      <c r="H1816" s="3">
        <v>6304.5051299999996</v>
      </c>
      <c r="I1816" s="3">
        <v>6609.5302000000001</v>
      </c>
      <c r="J1816" s="3">
        <v>8077.0351199999986</v>
      </c>
      <c r="K1816" s="3">
        <v>4693.9486999999999</v>
      </c>
      <c r="L1816" s="3">
        <v>5219.4221799999996</v>
      </c>
      <c r="M1816" s="3">
        <v>5088.9718599999997</v>
      </c>
      <c r="N1816" s="3">
        <v>3584.8007999999995</v>
      </c>
      <c r="O1816" s="3">
        <v>3850.9970800000001</v>
      </c>
      <c r="P1816" s="3">
        <v>5710.7573599999996</v>
      </c>
      <c r="Q1816" s="3">
        <v>5181.0553199999995</v>
      </c>
      <c r="R1816" s="3">
        <v>6032.2880800000003</v>
      </c>
      <c r="S1816" s="3">
        <v>5384.2214999999997</v>
      </c>
      <c r="T1816" s="3">
        <v>5947.3262100000002</v>
      </c>
      <c r="U1816" s="3">
        <v>71684.85953999999</v>
      </c>
      <c r="V1816" s="163">
        <f ca="1">SUM(INDIRECT(Inputs!$C$11&amp;ROW()&amp;":"&amp;Inputs!$C$12&amp;ROW()))</f>
        <v>5181.0553199999995</v>
      </c>
      <c r="W1816" s="163">
        <f ca="1">SUM(INDIRECT(Inputs!$C$13&amp;ROW()&amp;":"&amp;Inputs!$C$14&amp;ROW()))</f>
        <v>54321.023749999993</v>
      </c>
      <c r="X1816" s="3" t="str">
        <f>IF(COUNTIFS(Lookups!$A:$A,C1816)=1,"Gross Sales","")</f>
        <v/>
      </c>
      <c r="Y1816" s="3" t="str">
        <f>IF(COUNTIFS(Lookups!$D:$D,C1816)=1,"Bar Sales","")</f>
        <v/>
      </c>
      <c r="Z1816" s="3" t="str">
        <f>IFERROR(VLOOKUP(C1816*1,Lookups!$D:$F,3,FALSE),"")</f>
        <v/>
      </c>
      <c r="AA1816" s="3" t="str">
        <f>IFERROR(VLOOKUP($C1816*1,Lookups!$H:$N,3,FALSE),"")</f>
        <v>Sales</v>
      </c>
      <c r="AB1816" s="3" t="str">
        <f>IFERROR(VLOOKUP($C1816*1,Lookups!$H:$N,4,FALSE),"")</f>
        <v>Dinner</v>
      </c>
      <c r="AC1816" s="3" t="str">
        <f>IFERROR(VLOOKUP($C1816*1,Lookups!$H:$N,5,FALSE),"")</f>
        <v>Bar</v>
      </c>
      <c r="AD1816" s="3" t="str">
        <f>IFERROR(VLOOKUP($C1816*1,Lookups!$H:$N,6,FALSE),"")</f>
        <v>Bev</v>
      </c>
      <c r="AE1816" s="3" t="str">
        <f>IFERROR(VLOOKUP($C1816*1,Lookups!$H:$N,7,FALSE),"")</f>
        <v>Wine</v>
      </c>
      <c r="AF1816" s="3" t="str">
        <f>VLOOKUP(B1816*1,Stores!$A:$C,3,FALSE)</f>
        <v>DFDE</v>
      </c>
    </row>
    <row r="1817" spans="1:32">
      <c r="A1817" s="3" t="s">
        <v>917</v>
      </c>
      <c r="B1817" s="3" t="s">
        <v>929</v>
      </c>
      <c r="C1817" s="3">
        <v>999269</v>
      </c>
      <c r="D1817" s="3" t="s">
        <v>918</v>
      </c>
      <c r="E1817" s="3" t="s">
        <v>703</v>
      </c>
      <c r="F1817" s="3">
        <v>2016</v>
      </c>
      <c r="G1817" s="164">
        <v>0</v>
      </c>
      <c r="H1817" s="3">
        <v>5171.8295999999991</v>
      </c>
      <c r="I1817" s="3">
        <v>8004.3431999999984</v>
      </c>
      <c r="J1817" s="3">
        <v>4333.4108999999999</v>
      </c>
      <c r="K1817" s="3">
        <v>7727.2186599999995</v>
      </c>
      <c r="L1817" s="3">
        <v>6939.4528</v>
      </c>
      <c r="M1817" s="3">
        <v>6183.5149599999995</v>
      </c>
      <c r="N1817" s="3">
        <v>4719.3546400000005</v>
      </c>
      <c r="O1817" s="3">
        <v>5139.9809999999998</v>
      </c>
      <c r="P1817" s="3">
        <v>4841.7249999999995</v>
      </c>
      <c r="Q1817" s="3">
        <v>4358.3861999999999</v>
      </c>
      <c r="R1817" s="3">
        <v>5412.8054400000001</v>
      </c>
      <c r="S1817" s="3">
        <v>5179.6243800000002</v>
      </c>
      <c r="T1817" s="3">
        <v>10488.132900000001</v>
      </c>
      <c r="U1817" s="3">
        <v>78499.779679999978</v>
      </c>
      <c r="V1817" s="163">
        <f ca="1">SUM(INDIRECT(Inputs!$C$11&amp;ROW()&amp;":"&amp;Inputs!$C$12&amp;ROW()))</f>
        <v>4358.3861999999999</v>
      </c>
      <c r="W1817" s="163">
        <f ca="1">SUM(INDIRECT(Inputs!$C$13&amp;ROW()&amp;":"&amp;Inputs!$C$14&amp;ROW()))</f>
        <v>57419.216959999991</v>
      </c>
      <c r="X1817" s="3" t="str">
        <f>IF(COUNTIFS(Lookups!$A:$A,C1817)=1,"Gross Sales","")</f>
        <v/>
      </c>
      <c r="Y1817" s="3" t="str">
        <f>IF(COUNTIFS(Lookups!$D:$D,C1817)=1,"Bar Sales","")</f>
        <v/>
      </c>
      <c r="Z1817" s="3" t="str">
        <f>IFERROR(VLOOKUP(C1817*1,Lookups!$D:$F,3,FALSE),"")</f>
        <v/>
      </c>
      <c r="AA1817" s="3" t="str">
        <f>IFERROR(VLOOKUP($C1817*1,Lookups!$H:$N,3,FALSE),"")</f>
        <v>Sales</v>
      </c>
      <c r="AB1817" s="3" t="str">
        <f>IFERROR(VLOOKUP($C1817*1,Lookups!$H:$N,4,FALSE),"")</f>
        <v>Dinner</v>
      </c>
      <c r="AC1817" s="3" t="str">
        <f>IFERROR(VLOOKUP($C1817*1,Lookups!$H:$N,5,FALSE),"")</f>
        <v>Bar</v>
      </c>
      <c r="AD1817" s="3" t="str">
        <f>IFERROR(VLOOKUP($C1817*1,Lookups!$H:$N,6,FALSE),"")</f>
        <v>Bev</v>
      </c>
      <c r="AE1817" s="3" t="str">
        <f>IFERROR(VLOOKUP($C1817*1,Lookups!$H:$N,7,FALSE),"")</f>
        <v>Wine</v>
      </c>
      <c r="AF1817" s="3" t="str">
        <f>VLOOKUP(B1817*1,Stores!$A:$C,3,FALSE)</f>
        <v>DFDE</v>
      </c>
    </row>
    <row r="1818" spans="1:32">
      <c r="A1818" s="3" t="s">
        <v>917</v>
      </c>
      <c r="B1818" s="3" t="s">
        <v>930</v>
      </c>
      <c r="C1818" s="3">
        <v>999269</v>
      </c>
      <c r="D1818" s="3" t="s">
        <v>918</v>
      </c>
      <c r="E1818" s="3" t="s">
        <v>703</v>
      </c>
      <c r="F1818" s="3">
        <v>2016</v>
      </c>
      <c r="G1818" s="164">
        <v>0</v>
      </c>
      <c r="H1818" s="3">
        <v>19080.520199999999</v>
      </c>
      <c r="I1818" s="3">
        <v>18853.665599999997</v>
      </c>
      <c r="J1818" s="3">
        <v>28440.701099999998</v>
      </c>
      <c r="K1818" s="3">
        <v>19800.738999999998</v>
      </c>
      <c r="L1818" s="3">
        <v>26020.619730000002</v>
      </c>
      <c r="M1818" s="3">
        <v>17587.762499999997</v>
      </c>
      <c r="N1818" s="3">
        <v>13882.775199999998</v>
      </c>
      <c r="O1818" s="3">
        <v>11031.8208</v>
      </c>
      <c r="P1818" s="3">
        <v>17000.330199999997</v>
      </c>
      <c r="Q1818" s="3">
        <v>17910.898950000003</v>
      </c>
      <c r="R1818" s="3">
        <v>18815.578109999999</v>
      </c>
      <c r="S1818" s="3">
        <v>20439.223699999999</v>
      </c>
      <c r="T1818" s="3">
        <v>21392.25865</v>
      </c>
      <c r="U1818" s="3">
        <v>250256.89373999997</v>
      </c>
      <c r="V1818" s="163">
        <f ca="1">SUM(INDIRECT(Inputs!$C$11&amp;ROW()&amp;":"&amp;Inputs!$C$12&amp;ROW()))</f>
        <v>17910.898950000003</v>
      </c>
      <c r="W1818" s="163">
        <f ca="1">SUM(INDIRECT(Inputs!$C$13&amp;ROW()&amp;":"&amp;Inputs!$C$14&amp;ROW()))</f>
        <v>189609.83327999996</v>
      </c>
      <c r="X1818" s="3" t="str">
        <f>IF(COUNTIFS(Lookups!$A:$A,C1818)=1,"Gross Sales","")</f>
        <v/>
      </c>
      <c r="Y1818" s="3" t="str">
        <f>IF(COUNTIFS(Lookups!$D:$D,C1818)=1,"Bar Sales","")</f>
        <v/>
      </c>
      <c r="Z1818" s="3" t="str">
        <f>IFERROR(VLOOKUP(C1818*1,Lookups!$D:$F,3,FALSE),"")</f>
        <v/>
      </c>
      <c r="AA1818" s="3" t="str">
        <f>IFERROR(VLOOKUP($C1818*1,Lookups!$H:$N,3,FALSE),"")</f>
        <v>Sales</v>
      </c>
      <c r="AB1818" s="3" t="str">
        <f>IFERROR(VLOOKUP($C1818*1,Lookups!$H:$N,4,FALSE),"")</f>
        <v>Dinner</v>
      </c>
      <c r="AC1818" s="3" t="str">
        <f>IFERROR(VLOOKUP($C1818*1,Lookups!$H:$N,5,FALSE),"")</f>
        <v>Bar</v>
      </c>
      <c r="AD1818" s="3" t="str">
        <f>IFERROR(VLOOKUP($C1818*1,Lookups!$H:$N,6,FALSE),"")</f>
        <v>Bev</v>
      </c>
      <c r="AE1818" s="3" t="str">
        <f>IFERROR(VLOOKUP($C1818*1,Lookups!$H:$N,7,FALSE),"")</f>
        <v>Wine</v>
      </c>
      <c r="AF1818" s="3" t="str">
        <f>VLOOKUP(B1818*1,Stores!$A:$C,3,FALSE)</f>
        <v>DFDE</v>
      </c>
    </row>
    <row r="1819" spans="1:32">
      <c r="A1819" s="3" t="s">
        <v>917</v>
      </c>
      <c r="B1819" s="3" t="s">
        <v>931</v>
      </c>
      <c r="C1819" s="3">
        <v>999269</v>
      </c>
      <c r="D1819" s="3" t="s">
        <v>918</v>
      </c>
      <c r="E1819" s="3" t="s">
        <v>703</v>
      </c>
      <c r="F1819" s="3">
        <v>2016</v>
      </c>
      <c r="G1819" s="164">
        <v>0</v>
      </c>
      <c r="H1819" s="3">
        <v>24991.677899999999</v>
      </c>
      <c r="I1819" s="3">
        <v>28188.195839999997</v>
      </c>
      <c r="J1819" s="3">
        <v>27224.74755</v>
      </c>
      <c r="K1819" s="3">
        <v>22673.360779999999</v>
      </c>
      <c r="L1819" s="3">
        <v>18757.233950000002</v>
      </c>
      <c r="M1819" s="3">
        <v>16411.604160000003</v>
      </c>
      <c r="N1819" s="3">
        <v>17537.241959999999</v>
      </c>
      <c r="O1819" s="3">
        <v>15938.93448</v>
      </c>
      <c r="P1819" s="3">
        <v>12986.915759999998</v>
      </c>
      <c r="Q1819" s="3">
        <v>23472.108659999998</v>
      </c>
      <c r="R1819" s="3">
        <v>25737.621209999998</v>
      </c>
      <c r="S1819" s="3">
        <v>27414.839199999999</v>
      </c>
      <c r="T1819" s="3">
        <v>24108.223999999998</v>
      </c>
      <c r="U1819" s="3">
        <v>285442.70544999995</v>
      </c>
      <c r="V1819" s="163">
        <f ca="1">SUM(INDIRECT(Inputs!$C$11&amp;ROW()&amp;":"&amp;Inputs!$C$12&amp;ROW()))</f>
        <v>23472.108659999998</v>
      </c>
      <c r="W1819" s="163">
        <f ca="1">SUM(INDIRECT(Inputs!$C$13&amp;ROW()&amp;":"&amp;Inputs!$C$14&amp;ROW()))</f>
        <v>208182.02103999999</v>
      </c>
      <c r="X1819" s="3" t="str">
        <f>IF(COUNTIFS(Lookups!$A:$A,C1819)=1,"Gross Sales","")</f>
        <v/>
      </c>
      <c r="Y1819" s="3" t="str">
        <f>IF(COUNTIFS(Lookups!$D:$D,C1819)=1,"Bar Sales","")</f>
        <v/>
      </c>
      <c r="Z1819" s="3" t="str">
        <f>IFERROR(VLOOKUP(C1819*1,Lookups!$D:$F,3,FALSE),"")</f>
        <v/>
      </c>
      <c r="AA1819" s="3" t="str">
        <f>IFERROR(VLOOKUP($C1819*1,Lookups!$H:$N,3,FALSE),"")</f>
        <v>Sales</v>
      </c>
      <c r="AB1819" s="3" t="str">
        <f>IFERROR(VLOOKUP($C1819*1,Lookups!$H:$N,4,FALSE),"")</f>
        <v>Dinner</v>
      </c>
      <c r="AC1819" s="3" t="str">
        <f>IFERROR(VLOOKUP($C1819*1,Lookups!$H:$N,5,FALSE),"")</f>
        <v>Bar</v>
      </c>
      <c r="AD1819" s="3" t="str">
        <f>IFERROR(VLOOKUP($C1819*1,Lookups!$H:$N,6,FALSE),"")</f>
        <v>Bev</v>
      </c>
      <c r="AE1819" s="3" t="str">
        <f>IFERROR(VLOOKUP($C1819*1,Lookups!$H:$N,7,FALSE),"")</f>
        <v>Wine</v>
      </c>
      <c r="AF1819" s="3" t="str">
        <f>VLOOKUP(B1819*1,Stores!$A:$C,3,FALSE)</f>
        <v>DFDE</v>
      </c>
    </row>
    <row r="1820" spans="1:32">
      <c r="A1820" s="3" t="s">
        <v>917</v>
      </c>
      <c r="B1820" s="3" t="s">
        <v>932</v>
      </c>
      <c r="C1820" s="3">
        <v>999269</v>
      </c>
      <c r="D1820" s="3" t="s">
        <v>918</v>
      </c>
      <c r="E1820" s="3" t="s">
        <v>703</v>
      </c>
      <c r="F1820" s="3">
        <v>2016</v>
      </c>
      <c r="G1820" s="164">
        <v>0</v>
      </c>
      <c r="H1820" s="3">
        <v>16353.372699999998</v>
      </c>
      <c r="I1820" s="3">
        <v>14419.314</v>
      </c>
      <c r="J1820" s="3">
        <v>11958.07144</v>
      </c>
      <c r="K1820" s="3">
        <v>11809.713999999998</v>
      </c>
      <c r="L1820" s="3">
        <v>11006.297189999999</v>
      </c>
      <c r="M1820" s="3">
        <v>14421.091999999999</v>
      </c>
      <c r="N1820" s="3">
        <v>12246.933999999999</v>
      </c>
      <c r="O1820" s="3">
        <v>11131.819999999998</v>
      </c>
      <c r="P1820" s="3">
        <v>7618.8580999999995</v>
      </c>
      <c r="Q1820" s="3">
        <v>15899.484999999999</v>
      </c>
      <c r="R1820" s="3">
        <v>15857.323999999997</v>
      </c>
      <c r="S1820" s="3">
        <v>18913.656999999999</v>
      </c>
      <c r="T1820" s="3">
        <v>33632.020799999998</v>
      </c>
      <c r="U1820" s="3">
        <v>195267.96023</v>
      </c>
      <c r="V1820" s="163">
        <f ca="1">SUM(INDIRECT(Inputs!$C$11&amp;ROW()&amp;":"&amp;Inputs!$C$12&amp;ROW()))</f>
        <v>15899.484999999999</v>
      </c>
      <c r="W1820" s="163">
        <f ca="1">SUM(INDIRECT(Inputs!$C$13&amp;ROW()&amp;":"&amp;Inputs!$C$14&amp;ROW()))</f>
        <v>126864.95842999998</v>
      </c>
      <c r="X1820" s="3" t="str">
        <f>IF(COUNTIFS(Lookups!$A:$A,C1820)=1,"Gross Sales","")</f>
        <v/>
      </c>
      <c r="Y1820" s="3" t="str">
        <f>IF(COUNTIFS(Lookups!$D:$D,C1820)=1,"Bar Sales","")</f>
        <v/>
      </c>
      <c r="Z1820" s="3" t="str">
        <f>IFERROR(VLOOKUP(C1820*1,Lookups!$D:$F,3,FALSE),"")</f>
        <v/>
      </c>
      <c r="AA1820" s="3" t="str">
        <f>IFERROR(VLOOKUP($C1820*1,Lookups!$H:$N,3,FALSE),"")</f>
        <v>Sales</v>
      </c>
      <c r="AB1820" s="3" t="str">
        <f>IFERROR(VLOOKUP($C1820*1,Lookups!$H:$N,4,FALSE),"")</f>
        <v>Dinner</v>
      </c>
      <c r="AC1820" s="3" t="str">
        <f>IFERROR(VLOOKUP($C1820*1,Lookups!$H:$N,5,FALSE),"")</f>
        <v>Bar</v>
      </c>
      <c r="AD1820" s="3" t="str">
        <f>IFERROR(VLOOKUP($C1820*1,Lookups!$H:$N,6,FALSE),"")</f>
        <v>Bev</v>
      </c>
      <c r="AE1820" s="3" t="str">
        <f>IFERROR(VLOOKUP($C1820*1,Lookups!$H:$N,7,FALSE),"")</f>
        <v>Wine</v>
      </c>
      <c r="AF1820" s="3" t="str">
        <f>VLOOKUP(B1820*1,Stores!$A:$C,3,FALSE)</f>
        <v>DFG</v>
      </c>
    </row>
    <row r="1821" spans="1:32">
      <c r="A1821" s="3" t="s">
        <v>917</v>
      </c>
      <c r="B1821" s="3" t="s">
        <v>933</v>
      </c>
      <c r="C1821" s="3">
        <v>999269</v>
      </c>
      <c r="D1821" s="3" t="s">
        <v>918</v>
      </c>
      <c r="E1821" s="3" t="s">
        <v>703</v>
      </c>
      <c r="F1821" s="3">
        <v>2016</v>
      </c>
      <c r="G1821" s="164">
        <v>0</v>
      </c>
      <c r="H1821" s="3">
        <v>6140.0143000000007</v>
      </c>
      <c r="I1821" s="3">
        <v>5264.7688799999996</v>
      </c>
      <c r="J1821" s="3">
        <v>4355.1799200000005</v>
      </c>
      <c r="K1821" s="3">
        <v>3607.9724799999999</v>
      </c>
      <c r="L1821" s="3">
        <v>3566.07258</v>
      </c>
      <c r="M1821" s="3">
        <v>3447.1130399999997</v>
      </c>
      <c r="N1821" s="3">
        <v>3215.2889999999998</v>
      </c>
      <c r="O1821" s="3">
        <v>4322.9522000000006</v>
      </c>
      <c r="P1821" s="3">
        <v>5546.2622599999995</v>
      </c>
      <c r="Q1821" s="3">
        <v>3410.0186399999993</v>
      </c>
      <c r="R1821" s="3">
        <v>3474.8070000000002</v>
      </c>
      <c r="S1821" s="3">
        <v>5130.83032</v>
      </c>
      <c r="T1821" s="3">
        <v>7090.9172599999984</v>
      </c>
      <c r="U1821" s="3">
        <v>58572.197880000007</v>
      </c>
      <c r="V1821" s="163">
        <f ca="1">SUM(INDIRECT(Inputs!$C$11&amp;ROW()&amp;":"&amp;Inputs!$C$12&amp;ROW()))</f>
        <v>3410.0186399999993</v>
      </c>
      <c r="W1821" s="163">
        <f ca="1">SUM(INDIRECT(Inputs!$C$13&amp;ROW()&amp;":"&amp;Inputs!$C$14&amp;ROW()))</f>
        <v>42875.643300000003</v>
      </c>
      <c r="X1821" s="3" t="str">
        <f>IF(COUNTIFS(Lookups!$A:$A,C1821)=1,"Gross Sales","")</f>
        <v/>
      </c>
      <c r="Y1821" s="3" t="str">
        <f>IF(COUNTIFS(Lookups!$D:$D,C1821)=1,"Bar Sales","")</f>
        <v/>
      </c>
      <c r="Z1821" s="3" t="str">
        <f>IFERROR(VLOOKUP(C1821*1,Lookups!$D:$F,3,FALSE),"")</f>
        <v/>
      </c>
      <c r="AA1821" s="3" t="str">
        <f>IFERROR(VLOOKUP($C1821*1,Lookups!$H:$N,3,FALSE),"")</f>
        <v>Sales</v>
      </c>
      <c r="AB1821" s="3" t="str">
        <f>IFERROR(VLOOKUP($C1821*1,Lookups!$H:$N,4,FALSE),"")</f>
        <v>Dinner</v>
      </c>
      <c r="AC1821" s="3" t="str">
        <f>IFERROR(VLOOKUP($C1821*1,Lookups!$H:$N,5,FALSE),"")</f>
        <v>Bar</v>
      </c>
      <c r="AD1821" s="3" t="str">
        <f>IFERROR(VLOOKUP($C1821*1,Lookups!$H:$N,6,FALSE),"")</f>
        <v>Bev</v>
      </c>
      <c r="AE1821" s="3" t="str">
        <f>IFERROR(VLOOKUP($C1821*1,Lookups!$H:$N,7,FALSE),"")</f>
        <v>Wine</v>
      </c>
      <c r="AF1821" s="3" t="str">
        <f>VLOOKUP(B1821*1,Stores!$A:$C,3,FALSE)</f>
        <v>DFG</v>
      </c>
    </row>
    <row r="1822" spans="1:32">
      <c r="A1822" s="3" t="s">
        <v>917</v>
      </c>
      <c r="B1822" s="3" t="s">
        <v>934</v>
      </c>
      <c r="C1822" s="3">
        <v>999269</v>
      </c>
      <c r="D1822" s="3" t="s">
        <v>918</v>
      </c>
      <c r="E1822" s="3" t="s">
        <v>703</v>
      </c>
      <c r="F1822" s="3">
        <v>2016</v>
      </c>
      <c r="G1822" s="164">
        <v>0</v>
      </c>
      <c r="H1822" s="3">
        <v>4965.6158999999998</v>
      </c>
      <c r="I1822" s="3">
        <v>8769.4202399999976</v>
      </c>
      <c r="J1822" s="3">
        <v>8290.5760000000009</v>
      </c>
      <c r="K1822" s="3">
        <v>9670.9890899999991</v>
      </c>
      <c r="L1822" s="3">
        <v>6837.8353399999987</v>
      </c>
      <c r="M1822" s="3">
        <v>4974.6549999999997</v>
      </c>
      <c r="N1822" s="3">
        <v>3970.7919999999999</v>
      </c>
      <c r="O1822" s="3">
        <v>6043.5521999999992</v>
      </c>
      <c r="P1822" s="3">
        <v>4372.76</v>
      </c>
      <c r="Q1822" s="3">
        <v>7479.1394999999993</v>
      </c>
      <c r="R1822" s="3">
        <v>6931.4963899999993</v>
      </c>
      <c r="S1822" s="3">
        <v>7462.9939999999997</v>
      </c>
      <c r="T1822" s="3">
        <v>7548.2766799999999</v>
      </c>
      <c r="U1822" s="3">
        <v>87318.102339999998</v>
      </c>
      <c r="V1822" s="163">
        <f ca="1">SUM(INDIRECT(Inputs!$C$11&amp;ROW()&amp;":"&amp;Inputs!$C$12&amp;ROW()))</f>
        <v>7479.1394999999993</v>
      </c>
      <c r="W1822" s="163">
        <f ca="1">SUM(INDIRECT(Inputs!$C$13&amp;ROW()&amp;":"&amp;Inputs!$C$14&amp;ROW()))</f>
        <v>65375.335269999996</v>
      </c>
      <c r="X1822" s="3" t="str">
        <f>IF(COUNTIFS(Lookups!$A:$A,C1822)=1,"Gross Sales","")</f>
        <v/>
      </c>
      <c r="Y1822" s="3" t="str">
        <f>IF(COUNTIFS(Lookups!$D:$D,C1822)=1,"Bar Sales","")</f>
        <v/>
      </c>
      <c r="Z1822" s="3" t="str">
        <f>IFERROR(VLOOKUP(C1822*1,Lookups!$D:$F,3,FALSE),"")</f>
        <v/>
      </c>
      <c r="AA1822" s="3" t="str">
        <f>IFERROR(VLOOKUP($C1822*1,Lookups!$H:$N,3,FALSE),"")</f>
        <v>Sales</v>
      </c>
      <c r="AB1822" s="3" t="str">
        <f>IFERROR(VLOOKUP($C1822*1,Lookups!$H:$N,4,FALSE),"")</f>
        <v>Dinner</v>
      </c>
      <c r="AC1822" s="3" t="str">
        <f>IFERROR(VLOOKUP($C1822*1,Lookups!$H:$N,5,FALSE),"")</f>
        <v>Bar</v>
      </c>
      <c r="AD1822" s="3" t="str">
        <f>IFERROR(VLOOKUP($C1822*1,Lookups!$H:$N,6,FALSE),"")</f>
        <v>Bev</v>
      </c>
      <c r="AE1822" s="3" t="str">
        <f>IFERROR(VLOOKUP($C1822*1,Lookups!$H:$N,7,FALSE),"")</f>
        <v>Wine</v>
      </c>
      <c r="AF1822" s="3" t="str">
        <f>VLOOKUP(B1822*1,Stores!$A:$C,3,FALSE)</f>
        <v>DFG</v>
      </c>
    </row>
    <row r="1823" spans="1:32">
      <c r="A1823" s="3" t="s">
        <v>917</v>
      </c>
      <c r="B1823" s="3" t="s">
        <v>935</v>
      </c>
      <c r="C1823" s="3">
        <v>999269</v>
      </c>
      <c r="D1823" s="3" t="s">
        <v>918</v>
      </c>
      <c r="E1823" s="3" t="s">
        <v>703</v>
      </c>
      <c r="F1823" s="3">
        <v>2016</v>
      </c>
      <c r="G1823" s="164">
        <v>0</v>
      </c>
      <c r="H1823" s="3">
        <v>7703.2664100000002</v>
      </c>
      <c r="I1823" s="3">
        <v>8625.8340000000007</v>
      </c>
      <c r="J1823" s="3">
        <v>9184.5161099999987</v>
      </c>
      <c r="K1823" s="3">
        <v>10512.655999999999</v>
      </c>
      <c r="L1823" s="3">
        <v>6598.1915999999992</v>
      </c>
      <c r="M1823" s="3">
        <v>5331.1713</v>
      </c>
      <c r="N1823" s="3">
        <v>5410.1879300000001</v>
      </c>
      <c r="O1823" s="3">
        <v>5995.4474299999993</v>
      </c>
      <c r="P1823" s="3">
        <v>7204.7429999999995</v>
      </c>
      <c r="Q1823" s="3">
        <v>8231.3351399999992</v>
      </c>
      <c r="R1823" s="3">
        <v>7486.3985699999985</v>
      </c>
      <c r="S1823" s="3">
        <v>6334.4960000000001</v>
      </c>
      <c r="T1823" s="3">
        <v>7231.4218899999996</v>
      </c>
      <c r="U1823" s="3">
        <v>95849.665379999991</v>
      </c>
      <c r="V1823" s="163">
        <f ca="1">SUM(INDIRECT(Inputs!$C$11&amp;ROW()&amp;":"&amp;Inputs!$C$12&amp;ROW()))</f>
        <v>8231.3351399999992</v>
      </c>
      <c r="W1823" s="163">
        <f ca="1">SUM(INDIRECT(Inputs!$C$13&amp;ROW()&amp;":"&amp;Inputs!$C$14&amp;ROW()))</f>
        <v>74797.348919999989</v>
      </c>
      <c r="X1823" s="3" t="str">
        <f>IF(COUNTIFS(Lookups!$A:$A,C1823)=1,"Gross Sales","")</f>
        <v/>
      </c>
      <c r="Y1823" s="3" t="str">
        <f>IF(COUNTIFS(Lookups!$D:$D,C1823)=1,"Bar Sales","")</f>
        <v/>
      </c>
      <c r="Z1823" s="3" t="str">
        <f>IFERROR(VLOOKUP(C1823*1,Lookups!$D:$F,3,FALSE),"")</f>
        <v/>
      </c>
      <c r="AA1823" s="3" t="str">
        <f>IFERROR(VLOOKUP($C1823*1,Lookups!$H:$N,3,FALSE),"")</f>
        <v>Sales</v>
      </c>
      <c r="AB1823" s="3" t="str">
        <f>IFERROR(VLOOKUP($C1823*1,Lookups!$H:$N,4,FALSE),"")</f>
        <v>Dinner</v>
      </c>
      <c r="AC1823" s="3" t="str">
        <f>IFERROR(VLOOKUP($C1823*1,Lookups!$H:$N,5,FALSE),"")</f>
        <v>Bar</v>
      </c>
      <c r="AD1823" s="3" t="str">
        <f>IFERROR(VLOOKUP($C1823*1,Lookups!$H:$N,6,FALSE),"")</f>
        <v>Bev</v>
      </c>
      <c r="AE1823" s="3" t="str">
        <f>IFERROR(VLOOKUP($C1823*1,Lookups!$H:$N,7,FALSE),"")</f>
        <v>Wine</v>
      </c>
      <c r="AF1823" s="3" t="str">
        <f>VLOOKUP(B1823*1,Stores!$A:$C,3,FALSE)</f>
        <v>DFG</v>
      </c>
    </row>
    <row r="1824" spans="1:32">
      <c r="A1824" s="3" t="s">
        <v>917</v>
      </c>
      <c r="B1824" s="3" t="s">
        <v>936</v>
      </c>
      <c r="C1824" s="3">
        <v>999269</v>
      </c>
      <c r="D1824" s="3" t="s">
        <v>918</v>
      </c>
      <c r="E1824" s="3" t="s">
        <v>703</v>
      </c>
      <c r="F1824" s="3">
        <v>2016</v>
      </c>
      <c r="G1824" s="164">
        <v>0</v>
      </c>
      <c r="H1824" s="3">
        <v>5944.713389999999</v>
      </c>
      <c r="I1824" s="3">
        <v>5759.0164800000002</v>
      </c>
      <c r="J1824" s="3">
        <v>5569.0817699999998</v>
      </c>
      <c r="K1824" s="3">
        <v>5047.6282499999998</v>
      </c>
      <c r="L1824" s="3">
        <v>4282.0178099999994</v>
      </c>
      <c r="M1824" s="3">
        <v>4530.6626399999996</v>
      </c>
      <c r="N1824" s="3">
        <v>3806.0822799999996</v>
      </c>
      <c r="O1824" s="3">
        <v>4025.5034400000004</v>
      </c>
      <c r="P1824" s="3">
        <v>4800.6562800000002</v>
      </c>
      <c r="Q1824" s="3">
        <v>4073.7229400000001</v>
      </c>
      <c r="R1824" s="3">
        <v>3880.63879</v>
      </c>
      <c r="S1824" s="3">
        <v>3532.0454399999999</v>
      </c>
      <c r="T1824" s="3">
        <v>3569.3385699999999</v>
      </c>
      <c r="U1824" s="3">
        <v>58821.108079999998</v>
      </c>
      <c r="V1824" s="163">
        <f ca="1">SUM(INDIRECT(Inputs!$C$11&amp;ROW()&amp;":"&amp;Inputs!$C$12&amp;ROW()))</f>
        <v>4073.7229400000001</v>
      </c>
      <c r="W1824" s="163">
        <f ca="1">SUM(INDIRECT(Inputs!$C$13&amp;ROW()&amp;":"&amp;Inputs!$C$14&amp;ROW()))</f>
        <v>47839.085279999999</v>
      </c>
      <c r="X1824" s="3" t="str">
        <f>IF(COUNTIFS(Lookups!$A:$A,C1824)=1,"Gross Sales","")</f>
        <v/>
      </c>
      <c r="Y1824" s="3" t="str">
        <f>IF(COUNTIFS(Lookups!$D:$D,C1824)=1,"Bar Sales","")</f>
        <v/>
      </c>
      <c r="Z1824" s="3" t="str">
        <f>IFERROR(VLOOKUP(C1824*1,Lookups!$D:$F,3,FALSE),"")</f>
        <v/>
      </c>
      <c r="AA1824" s="3" t="str">
        <f>IFERROR(VLOOKUP($C1824*1,Lookups!$H:$N,3,FALSE),"")</f>
        <v>Sales</v>
      </c>
      <c r="AB1824" s="3" t="str">
        <f>IFERROR(VLOOKUP($C1824*1,Lookups!$H:$N,4,FALSE),"")</f>
        <v>Dinner</v>
      </c>
      <c r="AC1824" s="3" t="str">
        <f>IFERROR(VLOOKUP($C1824*1,Lookups!$H:$N,5,FALSE),"")</f>
        <v>Bar</v>
      </c>
      <c r="AD1824" s="3" t="str">
        <f>IFERROR(VLOOKUP($C1824*1,Lookups!$H:$N,6,FALSE),"")</f>
        <v>Bev</v>
      </c>
      <c r="AE1824" s="3" t="str">
        <f>IFERROR(VLOOKUP($C1824*1,Lookups!$H:$N,7,FALSE),"")</f>
        <v>Wine</v>
      </c>
      <c r="AF1824" s="3" t="str">
        <f>VLOOKUP(B1824*1,Stores!$A:$C,3,FALSE)</f>
        <v>DFG</v>
      </c>
    </row>
    <row r="1825" spans="1:32">
      <c r="A1825" s="3" t="s">
        <v>917</v>
      </c>
      <c r="B1825" s="3" t="s">
        <v>937</v>
      </c>
      <c r="C1825" s="3">
        <v>999269</v>
      </c>
      <c r="D1825" s="3" t="s">
        <v>918</v>
      </c>
      <c r="E1825" s="3" t="s">
        <v>703</v>
      </c>
      <c r="F1825" s="3">
        <v>2016</v>
      </c>
      <c r="G1825" s="164">
        <v>0</v>
      </c>
      <c r="H1825" s="3">
        <v>7766.67983</v>
      </c>
      <c r="I1825" s="3">
        <v>8452.6679999999978</v>
      </c>
      <c r="J1825" s="3">
        <v>5180.47138</v>
      </c>
      <c r="K1825" s="3">
        <v>5242.4377599999998</v>
      </c>
      <c r="L1825" s="3">
        <v>5815.2150000000001</v>
      </c>
      <c r="M1825" s="3">
        <v>5569.583599999999</v>
      </c>
      <c r="N1825" s="3">
        <v>3936.1646099999998</v>
      </c>
      <c r="O1825" s="3">
        <v>5065.2692999999999</v>
      </c>
      <c r="P1825" s="3">
        <v>4825.6581799999994</v>
      </c>
      <c r="Q1825" s="3">
        <v>7289.9622599999984</v>
      </c>
      <c r="R1825" s="3">
        <v>6538.3180800000009</v>
      </c>
      <c r="S1825" s="3">
        <v>8889.1172999999999</v>
      </c>
      <c r="T1825" s="3">
        <v>7725.1613600000001</v>
      </c>
      <c r="U1825" s="3">
        <v>82296.706659999996</v>
      </c>
      <c r="V1825" s="163">
        <f ca="1">SUM(INDIRECT(Inputs!$C$11&amp;ROW()&amp;":"&amp;Inputs!$C$12&amp;ROW()))</f>
        <v>7289.9622599999984</v>
      </c>
      <c r="W1825" s="163">
        <f ca="1">SUM(INDIRECT(Inputs!$C$13&amp;ROW()&amp;":"&amp;Inputs!$C$14&amp;ROW()))</f>
        <v>59144.109919999995</v>
      </c>
      <c r="X1825" s="3" t="str">
        <f>IF(COUNTIFS(Lookups!$A:$A,C1825)=1,"Gross Sales","")</f>
        <v/>
      </c>
      <c r="Y1825" s="3" t="str">
        <f>IF(COUNTIFS(Lookups!$D:$D,C1825)=1,"Bar Sales","")</f>
        <v/>
      </c>
      <c r="Z1825" s="3" t="str">
        <f>IFERROR(VLOOKUP(C1825*1,Lookups!$D:$F,3,FALSE),"")</f>
        <v/>
      </c>
      <c r="AA1825" s="3" t="str">
        <f>IFERROR(VLOOKUP($C1825*1,Lookups!$H:$N,3,FALSE),"")</f>
        <v>Sales</v>
      </c>
      <c r="AB1825" s="3" t="str">
        <f>IFERROR(VLOOKUP($C1825*1,Lookups!$H:$N,4,FALSE),"")</f>
        <v>Dinner</v>
      </c>
      <c r="AC1825" s="3" t="str">
        <f>IFERROR(VLOOKUP($C1825*1,Lookups!$H:$N,5,FALSE),"")</f>
        <v>Bar</v>
      </c>
      <c r="AD1825" s="3" t="str">
        <f>IFERROR(VLOOKUP($C1825*1,Lookups!$H:$N,6,FALSE),"")</f>
        <v>Bev</v>
      </c>
      <c r="AE1825" s="3" t="str">
        <f>IFERROR(VLOOKUP($C1825*1,Lookups!$H:$N,7,FALSE),"")</f>
        <v>Wine</v>
      </c>
      <c r="AF1825" s="3" t="str">
        <f>VLOOKUP(B1825*1,Stores!$A:$C,3,FALSE)</f>
        <v>DFG</v>
      </c>
    </row>
    <row r="1826" spans="1:32">
      <c r="A1826" s="3" t="s">
        <v>917</v>
      </c>
      <c r="B1826" s="3" t="s">
        <v>938</v>
      </c>
      <c r="C1826" s="3">
        <v>999269</v>
      </c>
      <c r="D1826" s="3" t="s">
        <v>918</v>
      </c>
      <c r="E1826" s="3" t="s">
        <v>703</v>
      </c>
      <c r="F1826" s="3">
        <v>2016</v>
      </c>
      <c r="G1826" s="164">
        <v>0</v>
      </c>
      <c r="H1826" s="3">
        <v>3237.3809999999999</v>
      </c>
      <c r="I1826" s="3">
        <v>4169.62</v>
      </c>
      <c r="J1826" s="3">
        <v>4558.4162399999996</v>
      </c>
      <c r="K1826" s="3">
        <v>4345.6534099999999</v>
      </c>
      <c r="L1826" s="3">
        <v>4188.4919999999993</v>
      </c>
      <c r="M1826" s="3">
        <v>5169.2536</v>
      </c>
      <c r="N1826" s="3">
        <v>4265.8973000000005</v>
      </c>
      <c r="O1826" s="3">
        <v>5574.7159999999994</v>
      </c>
      <c r="P1826" s="3">
        <v>5983.1730000000007</v>
      </c>
      <c r="Q1826" s="3">
        <v>4114.7539999999999</v>
      </c>
      <c r="R1826" s="3">
        <v>5341.1492399999988</v>
      </c>
      <c r="S1826" s="3">
        <v>3608.9759999999997</v>
      </c>
      <c r="T1826" s="3">
        <v>3848.3017999999997</v>
      </c>
      <c r="U1826" s="3">
        <v>58405.783589999999</v>
      </c>
      <c r="V1826" s="163">
        <f ca="1">SUM(INDIRECT(Inputs!$C$11&amp;ROW()&amp;":"&amp;Inputs!$C$12&amp;ROW()))</f>
        <v>4114.7539999999999</v>
      </c>
      <c r="W1826" s="163">
        <f ca="1">SUM(INDIRECT(Inputs!$C$13&amp;ROW()&amp;":"&amp;Inputs!$C$14&amp;ROW()))</f>
        <v>45607.356549999997</v>
      </c>
      <c r="X1826" s="3" t="str">
        <f>IF(COUNTIFS(Lookups!$A:$A,C1826)=1,"Gross Sales","")</f>
        <v/>
      </c>
      <c r="Y1826" s="3" t="str">
        <f>IF(COUNTIFS(Lookups!$D:$D,C1826)=1,"Bar Sales","")</f>
        <v/>
      </c>
      <c r="Z1826" s="3" t="str">
        <f>IFERROR(VLOOKUP(C1826*1,Lookups!$D:$F,3,FALSE),"")</f>
        <v/>
      </c>
      <c r="AA1826" s="3" t="str">
        <f>IFERROR(VLOOKUP($C1826*1,Lookups!$H:$N,3,FALSE),"")</f>
        <v>Sales</v>
      </c>
      <c r="AB1826" s="3" t="str">
        <f>IFERROR(VLOOKUP($C1826*1,Lookups!$H:$N,4,FALSE),"")</f>
        <v>Dinner</v>
      </c>
      <c r="AC1826" s="3" t="str">
        <f>IFERROR(VLOOKUP($C1826*1,Lookups!$H:$N,5,FALSE),"")</f>
        <v>Bar</v>
      </c>
      <c r="AD1826" s="3" t="str">
        <f>IFERROR(VLOOKUP($C1826*1,Lookups!$H:$N,6,FALSE),"")</f>
        <v>Bev</v>
      </c>
      <c r="AE1826" s="3" t="str">
        <f>IFERROR(VLOOKUP($C1826*1,Lookups!$H:$N,7,FALSE),"")</f>
        <v>Wine</v>
      </c>
      <c r="AF1826" s="3" t="str">
        <f>VLOOKUP(B1826*1,Stores!$A:$C,3,FALSE)</f>
        <v>DFG</v>
      </c>
    </row>
    <row r="1827" spans="1:32">
      <c r="A1827" s="3" t="s">
        <v>917</v>
      </c>
      <c r="B1827" s="3" t="s">
        <v>939</v>
      </c>
      <c r="C1827" s="3">
        <v>999269</v>
      </c>
      <c r="D1827" s="3" t="s">
        <v>918</v>
      </c>
      <c r="E1827" s="3" t="s">
        <v>703</v>
      </c>
      <c r="F1827" s="3">
        <v>2016</v>
      </c>
      <c r="G1827" s="164">
        <v>0</v>
      </c>
      <c r="H1827" s="3">
        <v>4093.9094700000001</v>
      </c>
      <c r="I1827" s="3">
        <v>4440.6900299999998</v>
      </c>
      <c r="J1827" s="3">
        <v>4109.6570199999996</v>
      </c>
      <c r="K1827" s="3">
        <v>4607.2983599999998</v>
      </c>
      <c r="L1827" s="3">
        <v>4257.7353000000003</v>
      </c>
      <c r="M1827" s="3">
        <v>4121.0610699999997</v>
      </c>
      <c r="N1827" s="3">
        <v>3422.5368100000001</v>
      </c>
      <c r="O1827" s="3">
        <v>3969.3551099999995</v>
      </c>
      <c r="P1827" s="3">
        <v>4478.6511</v>
      </c>
      <c r="Q1827" s="3">
        <v>3682.2015999999999</v>
      </c>
      <c r="R1827" s="3">
        <v>5303.6444999999994</v>
      </c>
      <c r="S1827" s="3">
        <v>5849.1152999999995</v>
      </c>
      <c r="T1827" s="3">
        <v>6579.5791599999993</v>
      </c>
      <c r="U1827" s="3">
        <v>58915.434830000006</v>
      </c>
      <c r="V1827" s="163">
        <f ca="1">SUM(INDIRECT(Inputs!$C$11&amp;ROW()&amp;":"&amp;Inputs!$C$12&amp;ROW()))</f>
        <v>3682.2015999999999</v>
      </c>
      <c r="W1827" s="163">
        <f ca="1">SUM(INDIRECT(Inputs!$C$13&amp;ROW()&amp;":"&amp;Inputs!$C$14&amp;ROW()))</f>
        <v>41183.095870000005</v>
      </c>
      <c r="X1827" s="3" t="str">
        <f>IF(COUNTIFS(Lookups!$A:$A,C1827)=1,"Gross Sales","")</f>
        <v/>
      </c>
      <c r="Y1827" s="3" t="str">
        <f>IF(COUNTIFS(Lookups!$D:$D,C1827)=1,"Bar Sales","")</f>
        <v/>
      </c>
      <c r="Z1827" s="3" t="str">
        <f>IFERROR(VLOOKUP(C1827*1,Lookups!$D:$F,3,FALSE),"")</f>
        <v/>
      </c>
      <c r="AA1827" s="3" t="str">
        <f>IFERROR(VLOOKUP($C1827*1,Lookups!$H:$N,3,FALSE),"")</f>
        <v>Sales</v>
      </c>
      <c r="AB1827" s="3" t="str">
        <f>IFERROR(VLOOKUP($C1827*1,Lookups!$H:$N,4,FALSE),"")</f>
        <v>Dinner</v>
      </c>
      <c r="AC1827" s="3" t="str">
        <f>IFERROR(VLOOKUP($C1827*1,Lookups!$H:$N,5,FALSE),"")</f>
        <v>Bar</v>
      </c>
      <c r="AD1827" s="3" t="str">
        <f>IFERROR(VLOOKUP($C1827*1,Lookups!$H:$N,6,FALSE),"")</f>
        <v>Bev</v>
      </c>
      <c r="AE1827" s="3" t="str">
        <f>IFERROR(VLOOKUP($C1827*1,Lookups!$H:$N,7,FALSE),"")</f>
        <v>Wine</v>
      </c>
      <c r="AF1827" s="3" t="str">
        <f>VLOOKUP(B1827*1,Stores!$A:$C,3,FALSE)</f>
        <v>DFG</v>
      </c>
    </row>
    <row r="1828" spans="1:32">
      <c r="A1828" s="3" t="s">
        <v>917</v>
      </c>
      <c r="B1828" s="3" t="s">
        <v>940</v>
      </c>
      <c r="C1828" s="3">
        <v>999269</v>
      </c>
      <c r="D1828" s="3" t="s">
        <v>918</v>
      </c>
      <c r="E1828" s="3" t="s">
        <v>703</v>
      </c>
      <c r="F1828" s="3">
        <v>2016</v>
      </c>
      <c r="G1828" s="164">
        <v>0</v>
      </c>
      <c r="H1828" s="3">
        <v>23514.294579999998</v>
      </c>
      <c r="I1828" s="3">
        <v>16615.2798</v>
      </c>
      <c r="J1828" s="3">
        <v>20962.425399999996</v>
      </c>
      <c r="K1828" s="3">
        <v>18834.683699999998</v>
      </c>
      <c r="L1828" s="3">
        <v>19380.115439999994</v>
      </c>
      <c r="M1828" s="3">
        <v>23024.071980000001</v>
      </c>
      <c r="N1828" s="3">
        <v>17371.090379999998</v>
      </c>
      <c r="O1828" s="3">
        <v>13251.8645</v>
      </c>
      <c r="P1828" s="3">
        <v>10798.082749999998</v>
      </c>
      <c r="Q1828" s="3">
        <v>10003.956479999999</v>
      </c>
      <c r="R1828" s="3">
        <v>11269.63796</v>
      </c>
      <c r="S1828" s="3">
        <v>17035.005749999997</v>
      </c>
      <c r="T1828" s="3">
        <v>19199.797399999999</v>
      </c>
      <c r="U1828" s="3">
        <v>221260.30611999999</v>
      </c>
      <c r="V1828" s="163">
        <f ca="1">SUM(INDIRECT(Inputs!$C$11&amp;ROW()&amp;":"&amp;Inputs!$C$12&amp;ROW()))</f>
        <v>10003.956479999999</v>
      </c>
      <c r="W1828" s="163">
        <f ca="1">SUM(INDIRECT(Inputs!$C$13&amp;ROW()&amp;":"&amp;Inputs!$C$14&amp;ROW()))</f>
        <v>173755.86500999998</v>
      </c>
      <c r="X1828" s="3" t="str">
        <f>IF(COUNTIFS(Lookups!$A:$A,C1828)=1,"Gross Sales","")</f>
        <v/>
      </c>
      <c r="Y1828" s="3" t="str">
        <f>IF(COUNTIFS(Lookups!$D:$D,C1828)=1,"Bar Sales","")</f>
        <v/>
      </c>
      <c r="Z1828" s="3" t="str">
        <f>IFERROR(VLOOKUP(C1828*1,Lookups!$D:$F,3,FALSE),"")</f>
        <v/>
      </c>
      <c r="AA1828" s="3" t="str">
        <f>IFERROR(VLOOKUP($C1828*1,Lookups!$H:$N,3,FALSE),"")</f>
        <v>Sales</v>
      </c>
      <c r="AB1828" s="3" t="str">
        <f>IFERROR(VLOOKUP($C1828*1,Lookups!$H:$N,4,FALSE),"")</f>
        <v>Dinner</v>
      </c>
      <c r="AC1828" s="3" t="str">
        <f>IFERROR(VLOOKUP($C1828*1,Lookups!$H:$N,5,FALSE),"")</f>
        <v>Bar</v>
      </c>
      <c r="AD1828" s="3" t="str">
        <f>IFERROR(VLOOKUP($C1828*1,Lookups!$H:$N,6,FALSE),"")</f>
        <v>Bev</v>
      </c>
      <c r="AE1828" s="3" t="str">
        <f>IFERROR(VLOOKUP($C1828*1,Lookups!$H:$N,7,FALSE),"")</f>
        <v>Wine</v>
      </c>
      <c r="AF1828" s="3" t="str">
        <f>VLOOKUP(B1828*1,Stores!$A:$C,3,FALSE)</f>
        <v>DFG</v>
      </c>
    </row>
    <row r="1829" spans="1:32">
      <c r="A1829" s="3" t="s">
        <v>917</v>
      </c>
      <c r="B1829" s="3" t="s">
        <v>941</v>
      </c>
      <c r="C1829" s="3">
        <v>999269</v>
      </c>
      <c r="D1829" s="3" t="s">
        <v>918</v>
      </c>
      <c r="E1829" s="3" t="s">
        <v>703</v>
      </c>
      <c r="F1829" s="3">
        <v>2016</v>
      </c>
      <c r="G1829" s="164">
        <v>0</v>
      </c>
      <c r="H1829" s="3">
        <v>16230.58388</v>
      </c>
      <c r="I1829" s="3">
        <v>9618.8078000000005</v>
      </c>
      <c r="J1829" s="3">
        <v>10507.536689999999</v>
      </c>
      <c r="K1829" s="3">
        <v>7138.8356199999998</v>
      </c>
      <c r="L1829" s="3">
        <v>7619.3429899999992</v>
      </c>
      <c r="M1829" s="3">
        <v>8065.3372799999997</v>
      </c>
      <c r="N1829" s="3">
        <v>6923.9256799999994</v>
      </c>
      <c r="O1829" s="3">
        <v>10750.305509999998</v>
      </c>
      <c r="P1829" s="3">
        <v>7631.4167999999991</v>
      </c>
      <c r="Q1829" s="3">
        <v>8323.8382499999989</v>
      </c>
      <c r="R1829" s="3">
        <v>8128.820560000001</v>
      </c>
      <c r="S1829" s="3">
        <v>12244.44585</v>
      </c>
      <c r="T1829" s="3">
        <v>11712.774079999999</v>
      </c>
      <c r="U1829" s="3">
        <v>124895.97099</v>
      </c>
      <c r="V1829" s="163">
        <f ca="1">SUM(INDIRECT(Inputs!$C$11&amp;ROW()&amp;":"&amp;Inputs!$C$12&amp;ROW()))</f>
        <v>8323.8382499999989</v>
      </c>
      <c r="W1829" s="163">
        <f ca="1">SUM(INDIRECT(Inputs!$C$13&amp;ROW()&amp;":"&amp;Inputs!$C$14&amp;ROW()))</f>
        <v>92809.930499999988</v>
      </c>
      <c r="X1829" s="3" t="str">
        <f>IF(COUNTIFS(Lookups!$A:$A,C1829)=1,"Gross Sales","")</f>
        <v/>
      </c>
      <c r="Y1829" s="3" t="str">
        <f>IF(COUNTIFS(Lookups!$D:$D,C1829)=1,"Bar Sales","")</f>
        <v/>
      </c>
      <c r="Z1829" s="3" t="str">
        <f>IFERROR(VLOOKUP(C1829*1,Lookups!$D:$F,3,FALSE),"")</f>
        <v/>
      </c>
      <c r="AA1829" s="3" t="str">
        <f>IFERROR(VLOOKUP($C1829*1,Lookups!$H:$N,3,FALSE),"")</f>
        <v>Sales</v>
      </c>
      <c r="AB1829" s="3" t="str">
        <f>IFERROR(VLOOKUP($C1829*1,Lookups!$H:$N,4,FALSE),"")</f>
        <v>Dinner</v>
      </c>
      <c r="AC1829" s="3" t="str">
        <f>IFERROR(VLOOKUP($C1829*1,Lookups!$H:$N,5,FALSE),"")</f>
        <v>Bar</v>
      </c>
      <c r="AD1829" s="3" t="str">
        <f>IFERROR(VLOOKUP($C1829*1,Lookups!$H:$N,6,FALSE),"")</f>
        <v>Bev</v>
      </c>
      <c r="AE1829" s="3" t="str">
        <f>IFERROR(VLOOKUP($C1829*1,Lookups!$H:$N,7,FALSE),"")</f>
        <v>Wine</v>
      </c>
      <c r="AF1829" s="3" t="str">
        <f>VLOOKUP(B1829*1,Stores!$A:$C,3,FALSE)</f>
        <v>DFG</v>
      </c>
    </row>
    <row r="1830" spans="1:32">
      <c r="A1830" s="3" t="s">
        <v>917</v>
      </c>
      <c r="B1830" s="3" t="s">
        <v>942</v>
      </c>
      <c r="C1830" s="3">
        <v>999269</v>
      </c>
      <c r="D1830" s="3" t="s">
        <v>918</v>
      </c>
      <c r="E1830" s="3" t="s">
        <v>703</v>
      </c>
      <c r="F1830" s="3">
        <v>2016</v>
      </c>
      <c r="G1830" s="164">
        <v>0</v>
      </c>
      <c r="H1830" s="3">
        <v>6040.4097600000005</v>
      </c>
      <c r="I1830" s="3">
        <v>3951.7799999999993</v>
      </c>
      <c r="J1830" s="3">
        <v>4860.9399999999996</v>
      </c>
      <c r="K1830" s="3">
        <v>5254.9242199999999</v>
      </c>
      <c r="L1830" s="3">
        <v>4419.8733600000005</v>
      </c>
      <c r="M1830" s="3">
        <v>4555.95</v>
      </c>
      <c r="N1830" s="3">
        <v>3712.6655999999994</v>
      </c>
      <c r="O1830" s="3">
        <v>5433.4413000000004</v>
      </c>
      <c r="P1830" s="3">
        <v>5483.5199999999995</v>
      </c>
      <c r="Q1830" s="3">
        <v>5450.6083099999996</v>
      </c>
      <c r="R1830" s="3">
        <v>5325.0666700000002</v>
      </c>
      <c r="S1830" s="3">
        <v>3890.0220100000006</v>
      </c>
      <c r="T1830" s="3">
        <v>4325.6953599999997</v>
      </c>
      <c r="U1830" s="3">
        <v>62704.896589999989</v>
      </c>
      <c r="V1830" s="163">
        <f ca="1">SUM(INDIRECT(Inputs!$C$11&amp;ROW()&amp;":"&amp;Inputs!$C$12&amp;ROW()))</f>
        <v>5450.6083099999996</v>
      </c>
      <c r="W1830" s="163">
        <f ca="1">SUM(INDIRECT(Inputs!$C$13&amp;ROW()&amp;":"&amp;Inputs!$C$14&amp;ROW()))</f>
        <v>49164.112549999991</v>
      </c>
      <c r="X1830" s="3" t="str">
        <f>IF(COUNTIFS(Lookups!$A:$A,C1830)=1,"Gross Sales","")</f>
        <v/>
      </c>
      <c r="Y1830" s="3" t="str">
        <f>IF(COUNTIFS(Lookups!$D:$D,C1830)=1,"Bar Sales","")</f>
        <v/>
      </c>
      <c r="Z1830" s="3" t="str">
        <f>IFERROR(VLOOKUP(C1830*1,Lookups!$D:$F,3,FALSE),"")</f>
        <v/>
      </c>
      <c r="AA1830" s="3" t="str">
        <f>IFERROR(VLOOKUP($C1830*1,Lookups!$H:$N,3,FALSE),"")</f>
        <v>Sales</v>
      </c>
      <c r="AB1830" s="3" t="str">
        <f>IFERROR(VLOOKUP($C1830*1,Lookups!$H:$N,4,FALSE),"")</f>
        <v>Dinner</v>
      </c>
      <c r="AC1830" s="3" t="str">
        <f>IFERROR(VLOOKUP($C1830*1,Lookups!$H:$N,5,FALSE),"")</f>
        <v>Bar</v>
      </c>
      <c r="AD1830" s="3" t="str">
        <f>IFERROR(VLOOKUP($C1830*1,Lookups!$H:$N,6,FALSE),"")</f>
        <v>Bev</v>
      </c>
      <c r="AE1830" s="3" t="str">
        <f>IFERROR(VLOOKUP($C1830*1,Lookups!$H:$N,7,FALSE),"")</f>
        <v>Wine</v>
      </c>
      <c r="AF1830" s="3" t="str">
        <f>VLOOKUP(B1830*1,Stores!$A:$C,3,FALSE)</f>
        <v>DFG</v>
      </c>
    </row>
    <row r="1831" spans="1:32">
      <c r="A1831" s="3" t="s">
        <v>917</v>
      </c>
      <c r="B1831" s="3" t="s">
        <v>943</v>
      </c>
      <c r="C1831" s="3">
        <v>999269</v>
      </c>
      <c r="D1831" s="3" t="s">
        <v>918</v>
      </c>
      <c r="E1831" s="3" t="s">
        <v>703</v>
      </c>
      <c r="F1831" s="3">
        <v>2016</v>
      </c>
      <c r="G1831" s="164">
        <v>0</v>
      </c>
      <c r="H1831" s="3">
        <v>3180.9800399999999</v>
      </c>
      <c r="I1831" s="3">
        <v>5249.4629600000007</v>
      </c>
      <c r="J1831" s="3">
        <v>4885.9764800000003</v>
      </c>
      <c r="K1831" s="3">
        <v>3497.8943999999997</v>
      </c>
      <c r="L1831" s="3">
        <v>4328.6930399999992</v>
      </c>
      <c r="M1831" s="3">
        <v>1891.89</v>
      </c>
      <c r="N1831" s="3">
        <v>2715.7872000000002</v>
      </c>
      <c r="O1831" s="3">
        <v>1692.1995999999997</v>
      </c>
      <c r="P1831" s="3">
        <v>2185.4064399999997</v>
      </c>
      <c r="Q1831" s="3">
        <v>2723.0834399999999</v>
      </c>
      <c r="R1831" s="3">
        <v>2750.2141099999994</v>
      </c>
      <c r="S1831" s="3">
        <v>3746.62673</v>
      </c>
      <c r="T1831" s="3">
        <v>4103.73873</v>
      </c>
      <c r="U1831" s="3">
        <v>42951.953169999993</v>
      </c>
      <c r="V1831" s="163">
        <f ca="1">SUM(INDIRECT(Inputs!$C$11&amp;ROW()&amp;":"&amp;Inputs!$C$12&amp;ROW()))</f>
        <v>2723.0834399999999</v>
      </c>
      <c r="W1831" s="163">
        <f ca="1">SUM(INDIRECT(Inputs!$C$13&amp;ROW()&amp;":"&amp;Inputs!$C$14&amp;ROW()))</f>
        <v>32351.373599999995</v>
      </c>
      <c r="X1831" s="3" t="str">
        <f>IF(COUNTIFS(Lookups!$A:$A,C1831)=1,"Gross Sales","")</f>
        <v/>
      </c>
      <c r="Y1831" s="3" t="str">
        <f>IF(COUNTIFS(Lookups!$D:$D,C1831)=1,"Bar Sales","")</f>
        <v/>
      </c>
      <c r="Z1831" s="3" t="str">
        <f>IFERROR(VLOOKUP(C1831*1,Lookups!$D:$F,3,FALSE),"")</f>
        <v/>
      </c>
      <c r="AA1831" s="3" t="str">
        <f>IFERROR(VLOOKUP($C1831*1,Lookups!$H:$N,3,FALSE),"")</f>
        <v>Sales</v>
      </c>
      <c r="AB1831" s="3" t="str">
        <f>IFERROR(VLOOKUP($C1831*1,Lookups!$H:$N,4,FALSE),"")</f>
        <v>Dinner</v>
      </c>
      <c r="AC1831" s="3" t="str">
        <f>IFERROR(VLOOKUP($C1831*1,Lookups!$H:$N,5,FALSE),"")</f>
        <v>Bar</v>
      </c>
      <c r="AD1831" s="3" t="str">
        <f>IFERROR(VLOOKUP($C1831*1,Lookups!$H:$N,6,FALSE),"")</f>
        <v>Bev</v>
      </c>
      <c r="AE1831" s="3" t="str">
        <f>IFERROR(VLOOKUP($C1831*1,Lookups!$H:$N,7,FALSE),"")</f>
        <v>Wine</v>
      </c>
      <c r="AF1831" s="3" t="str">
        <f>VLOOKUP(B1831*1,Stores!$A:$C,3,FALSE)</f>
        <v>DFG</v>
      </c>
    </row>
    <row r="1832" spans="1:32">
      <c r="A1832" s="3" t="s">
        <v>917</v>
      </c>
      <c r="B1832" s="3" t="s">
        <v>944</v>
      </c>
      <c r="C1832" s="3">
        <v>999269</v>
      </c>
      <c r="D1832" s="3" t="s">
        <v>918</v>
      </c>
      <c r="E1832" s="3" t="s">
        <v>703</v>
      </c>
      <c r="F1832" s="3">
        <v>2016</v>
      </c>
      <c r="G1832" s="164">
        <v>0</v>
      </c>
      <c r="H1832" s="3">
        <v>8473.5332499999986</v>
      </c>
      <c r="I1832" s="3">
        <v>5294.0518400000001</v>
      </c>
      <c r="J1832" s="3">
        <v>6482.2221799999988</v>
      </c>
      <c r="K1832" s="3">
        <v>6313.78244</v>
      </c>
      <c r="L1832" s="3">
        <v>6665.6004800000001</v>
      </c>
      <c r="M1832" s="3">
        <v>4817.9910800000007</v>
      </c>
      <c r="N1832" s="3">
        <v>4985.3666800000001</v>
      </c>
      <c r="O1832" s="3">
        <v>4052.9972699999994</v>
      </c>
      <c r="P1832" s="3">
        <v>5524.6127999999999</v>
      </c>
      <c r="Q1832" s="3">
        <v>6607.1951399999989</v>
      </c>
      <c r="R1832" s="3">
        <v>4964.1197199999997</v>
      </c>
      <c r="S1832" s="3">
        <v>3715.9151400000001</v>
      </c>
      <c r="T1832" s="3">
        <v>5442.4187999999995</v>
      </c>
      <c r="U1832" s="3">
        <v>73339.806819999998</v>
      </c>
      <c r="V1832" s="163">
        <f ca="1">SUM(INDIRECT(Inputs!$C$11&amp;ROW()&amp;":"&amp;Inputs!$C$12&amp;ROW()))</f>
        <v>6607.1951399999989</v>
      </c>
      <c r="W1832" s="163">
        <f ca="1">SUM(INDIRECT(Inputs!$C$13&amp;ROW()&amp;":"&amp;Inputs!$C$14&amp;ROW()))</f>
        <v>59217.353159999991</v>
      </c>
      <c r="X1832" s="3" t="str">
        <f>IF(COUNTIFS(Lookups!$A:$A,C1832)=1,"Gross Sales","")</f>
        <v/>
      </c>
      <c r="Y1832" s="3" t="str">
        <f>IF(COUNTIFS(Lookups!$D:$D,C1832)=1,"Bar Sales","")</f>
        <v/>
      </c>
      <c r="Z1832" s="3" t="str">
        <f>IFERROR(VLOOKUP(C1832*1,Lookups!$D:$F,3,FALSE),"")</f>
        <v/>
      </c>
      <c r="AA1832" s="3" t="str">
        <f>IFERROR(VLOOKUP($C1832*1,Lookups!$H:$N,3,FALSE),"")</f>
        <v>Sales</v>
      </c>
      <c r="AB1832" s="3" t="str">
        <f>IFERROR(VLOOKUP($C1832*1,Lookups!$H:$N,4,FALSE),"")</f>
        <v>Dinner</v>
      </c>
      <c r="AC1832" s="3" t="str">
        <f>IFERROR(VLOOKUP($C1832*1,Lookups!$H:$N,5,FALSE),"")</f>
        <v>Bar</v>
      </c>
      <c r="AD1832" s="3" t="str">
        <f>IFERROR(VLOOKUP($C1832*1,Lookups!$H:$N,6,FALSE),"")</f>
        <v>Bev</v>
      </c>
      <c r="AE1832" s="3" t="str">
        <f>IFERROR(VLOOKUP($C1832*1,Lookups!$H:$N,7,FALSE),"")</f>
        <v>Wine</v>
      </c>
      <c r="AF1832" s="3" t="str">
        <f>VLOOKUP(B1832*1,Stores!$A:$C,3,FALSE)</f>
        <v>DFG</v>
      </c>
    </row>
    <row r="1833" spans="1:32">
      <c r="A1833" s="3" t="s">
        <v>917</v>
      </c>
      <c r="B1833" s="3" t="s">
        <v>945</v>
      </c>
      <c r="C1833" s="3">
        <v>999269</v>
      </c>
      <c r="D1833" s="3" t="s">
        <v>918</v>
      </c>
      <c r="E1833" s="3" t="s">
        <v>703</v>
      </c>
      <c r="F1833" s="3">
        <v>2016</v>
      </c>
      <c r="G1833" s="164">
        <v>0</v>
      </c>
      <c r="H1833" s="3">
        <v>6996.0743999999995</v>
      </c>
      <c r="I1833" s="3">
        <v>10639.613529999999</v>
      </c>
      <c r="J1833" s="3">
        <v>6623.0269699999999</v>
      </c>
      <c r="K1833" s="3">
        <v>6433.4206999999988</v>
      </c>
      <c r="L1833" s="3">
        <v>7925.0253599999996</v>
      </c>
      <c r="M1833" s="3">
        <v>6552.5833799999991</v>
      </c>
      <c r="N1833" s="3">
        <v>6139.2519999999995</v>
      </c>
      <c r="O1833" s="3">
        <v>4588.90488</v>
      </c>
      <c r="P1833" s="3">
        <v>6381.8697599999996</v>
      </c>
      <c r="Q1833" s="3">
        <v>6536.2903199999992</v>
      </c>
      <c r="R1833" s="3">
        <v>6467.2423200000003</v>
      </c>
      <c r="S1833" s="3">
        <v>7229.5536599999996</v>
      </c>
      <c r="T1833" s="3">
        <v>11432.388099999998</v>
      </c>
      <c r="U1833" s="3">
        <v>93945.245379999993</v>
      </c>
      <c r="V1833" s="163">
        <f ca="1">SUM(INDIRECT(Inputs!$C$11&amp;ROW()&amp;":"&amp;Inputs!$C$12&amp;ROW()))</f>
        <v>6536.2903199999992</v>
      </c>
      <c r="W1833" s="163">
        <f ca="1">SUM(INDIRECT(Inputs!$C$13&amp;ROW()&amp;":"&amp;Inputs!$C$14&amp;ROW()))</f>
        <v>68816.061299999987</v>
      </c>
      <c r="X1833" s="3" t="str">
        <f>IF(COUNTIFS(Lookups!$A:$A,C1833)=1,"Gross Sales","")</f>
        <v/>
      </c>
      <c r="Y1833" s="3" t="str">
        <f>IF(COUNTIFS(Lookups!$D:$D,C1833)=1,"Bar Sales","")</f>
        <v/>
      </c>
      <c r="Z1833" s="3" t="str">
        <f>IFERROR(VLOOKUP(C1833*1,Lookups!$D:$F,3,FALSE),"")</f>
        <v/>
      </c>
      <c r="AA1833" s="3" t="str">
        <f>IFERROR(VLOOKUP($C1833*1,Lookups!$H:$N,3,FALSE),"")</f>
        <v>Sales</v>
      </c>
      <c r="AB1833" s="3" t="str">
        <f>IFERROR(VLOOKUP($C1833*1,Lookups!$H:$N,4,FALSE),"")</f>
        <v>Dinner</v>
      </c>
      <c r="AC1833" s="3" t="str">
        <f>IFERROR(VLOOKUP($C1833*1,Lookups!$H:$N,5,FALSE),"")</f>
        <v>Bar</v>
      </c>
      <c r="AD1833" s="3" t="str">
        <f>IFERROR(VLOOKUP($C1833*1,Lookups!$H:$N,6,FALSE),"")</f>
        <v>Bev</v>
      </c>
      <c r="AE1833" s="3" t="str">
        <f>IFERROR(VLOOKUP($C1833*1,Lookups!$H:$N,7,FALSE),"")</f>
        <v>Wine</v>
      </c>
      <c r="AF1833" s="3" t="str">
        <f>VLOOKUP(B1833*1,Stores!$A:$C,3,FALSE)</f>
        <v>DFG</v>
      </c>
    </row>
    <row r="1834" spans="1:32">
      <c r="A1834" s="3" t="s">
        <v>917</v>
      </c>
      <c r="B1834" s="3" t="s">
        <v>946</v>
      </c>
      <c r="C1834" s="3">
        <v>999269</v>
      </c>
      <c r="D1834" s="3" t="s">
        <v>918</v>
      </c>
      <c r="E1834" s="3" t="s">
        <v>703</v>
      </c>
      <c r="F1834" s="3">
        <v>2016</v>
      </c>
      <c r="G1834" s="164">
        <v>0</v>
      </c>
      <c r="H1834" s="3">
        <v>2337.2538</v>
      </c>
      <c r="I1834" s="3">
        <v>4173.8058600000004</v>
      </c>
      <c r="J1834" s="3">
        <v>2292.7816799999996</v>
      </c>
      <c r="K1834" s="3">
        <v>2370.5709999999995</v>
      </c>
      <c r="L1834" s="3">
        <v>3318.1959999999999</v>
      </c>
      <c r="M1834" s="3">
        <v>2729.2322399999998</v>
      </c>
      <c r="N1834" s="3">
        <v>2368.0641599999994</v>
      </c>
      <c r="O1834" s="3">
        <v>2898.9029999999998</v>
      </c>
      <c r="P1834" s="3">
        <v>2796.9584999999997</v>
      </c>
      <c r="Q1834" s="3">
        <v>3347.4314999999997</v>
      </c>
      <c r="R1834" s="3">
        <v>3273.9147000000003</v>
      </c>
      <c r="S1834" s="3">
        <v>2504.6749</v>
      </c>
      <c r="T1834" s="3">
        <v>4298.3692499999997</v>
      </c>
      <c r="U1834" s="3">
        <v>38710.156589999999</v>
      </c>
      <c r="V1834" s="163">
        <f ca="1">SUM(INDIRECT(Inputs!$C$11&amp;ROW()&amp;":"&amp;Inputs!$C$12&amp;ROW()))</f>
        <v>3347.4314999999997</v>
      </c>
      <c r="W1834" s="163">
        <f ca="1">SUM(INDIRECT(Inputs!$C$13&amp;ROW()&amp;":"&amp;Inputs!$C$14&amp;ROW()))</f>
        <v>28633.197739999996</v>
      </c>
      <c r="X1834" s="3" t="str">
        <f>IF(COUNTIFS(Lookups!$A:$A,C1834)=1,"Gross Sales","")</f>
        <v/>
      </c>
      <c r="Y1834" s="3" t="str">
        <f>IF(COUNTIFS(Lookups!$D:$D,C1834)=1,"Bar Sales","")</f>
        <v/>
      </c>
      <c r="Z1834" s="3" t="str">
        <f>IFERROR(VLOOKUP(C1834*1,Lookups!$D:$F,3,FALSE),"")</f>
        <v/>
      </c>
      <c r="AA1834" s="3" t="str">
        <f>IFERROR(VLOOKUP($C1834*1,Lookups!$H:$N,3,FALSE),"")</f>
        <v>Sales</v>
      </c>
      <c r="AB1834" s="3" t="str">
        <f>IFERROR(VLOOKUP($C1834*1,Lookups!$H:$N,4,FALSE),"")</f>
        <v>Dinner</v>
      </c>
      <c r="AC1834" s="3" t="str">
        <f>IFERROR(VLOOKUP($C1834*1,Lookups!$H:$N,5,FALSE),"")</f>
        <v>Bar</v>
      </c>
      <c r="AD1834" s="3" t="str">
        <f>IFERROR(VLOOKUP($C1834*1,Lookups!$H:$N,6,FALSE),"")</f>
        <v>Bev</v>
      </c>
      <c r="AE1834" s="3" t="str">
        <f>IFERROR(VLOOKUP($C1834*1,Lookups!$H:$N,7,FALSE),"")</f>
        <v>Wine</v>
      </c>
      <c r="AF1834" s="3" t="str">
        <f>VLOOKUP(B1834*1,Stores!$A:$C,3,FALSE)</f>
        <v>DFG</v>
      </c>
    </row>
    <row r="1835" spans="1:32">
      <c r="A1835" s="3" t="s">
        <v>917</v>
      </c>
      <c r="B1835" s="3" t="s">
        <v>947</v>
      </c>
      <c r="C1835" s="3">
        <v>999269</v>
      </c>
      <c r="D1835" s="3" t="s">
        <v>918</v>
      </c>
      <c r="E1835" s="3" t="s">
        <v>703</v>
      </c>
      <c r="F1835" s="3">
        <v>2016</v>
      </c>
      <c r="G1835" s="164">
        <v>0</v>
      </c>
      <c r="H1835" s="3">
        <v>7358.2425000000003</v>
      </c>
      <c r="I1835" s="3">
        <v>9198.7149799999988</v>
      </c>
      <c r="J1835" s="3">
        <v>7339.4619199999997</v>
      </c>
      <c r="K1835" s="3">
        <v>6046.9762499999997</v>
      </c>
      <c r="L1835" s="3">
        <v>6594.5471199999993</v>
      </c>
      <c r="M1835" s="3">
        <v>5257.7530599999991</v>
      </c>
      <c r="N1835" s="3">
        <v>5551.5875099999985</v>
      </c>
      <c r="O1835" s="3">
        <v>5714.3673999999992</v>
      </c>
      <c r="P1835" s="3">
        <v>6145.92839</v>
      </c>
      <c r="Q1835" s="3">
        <v>4613.1123499999994</v>
      </c>
      <c r="R1835" s="3">
        <v>4260.9890399999995</v>
      </c>
      <c r="S1835" s="3">
        <v>5132.28352</v>
      </c>
      <c r="T1835" s="3">
        <v>4413.9690000000001</v>
      </c>
      <c r="U1835" s="3">
        <v>77627.933039999989</v>
      </c>
      <c r="V1835" s="163">
        <f ca="1">SUM(INDIRECT(Inputs!$C$11&amp;ROW()&amp;":"&amp;Inputs!$C$12&amp;ROW()))</f>
        <v>4613.1123499999994</v>
      </c>
      <c r="W1835" s="163">
        <f ca="1">SUM(INDIRECT(Inputs!$C$13&amp;ROW()&amp;":"&amp;Inputs!$C$14&amp;ROW()))</f>
        <v>63820.691479999994</v>
      </c>
      <c r="X1835" s="3" t="str">
        <f>IF(COUNTIFS(Lookups!$A:$A,C1835)=1,"Gross Sales","")</f>
        <v/>
      </c>
      <c r="Y1835" s="3" t="str">
        <f>IF(COUNTIFS(Lookups!$D:$D,C1835)=1,"Bar Sales","")</f>
        <v/>
      </c>
      <c r="Z1835" s="3" t="str">
        <f>IFERROR(VLOOKUP(C1835*1,Lookups!$D:$F,3,FALSE),"")</f>
        <v/>
      </c>
      <c r="AA1835" s="3" t="str">
        <f>IFERROR(VLOOKUP($C1835*1,Lookups!$H:$N,3,FALSE),"")</f>
        <v>Sales</v>
      </c>
      <c r="AB1835" s="3" t="str">
        <f>IFERROR(VLOOKUP($C1835*1,Lookups!$H:$N,4,FALSE),"")</f>
        <v>Dinner</v>
      </c>
      <c r="AC1835" s="3" t="str">
        <f>IFERROR(VLOOKUP($C1835*1,Lookups!$H:$N,5,FALSE),"")</f>
        <v>Bar</v>
      </c>
      <c r="AD1835" s="3" t="str">
        <f>IFERROR(VLOOKUP($C1835*1,Lookups!$H:$N,6,FALSE),"")</f>
        <v>Bev</v>
      </c>
      <c r="AE1835" s="3" t="str">
        <f>IFERROR(VLOOKUP($C1835*1,Lookups!$H:$N,7,FALSE),"")</f>
        <v>Wine</v>
      </c>
      <c r="AF1835" s="3" t="str">
        <f>VLOOKUP(B1835*1,Stores!$A:$C,3,FALSE)</f>
        <v>DFG</v>
      </c>
    </row>
    <row r="1836" spans="1:32">
      <c r="A1836" s="3" t="s">
        <v>917</v>
      </c>
      <c r="B1836" s="3" t="s">
        <v>948</v>
      </c>
      <c r="C1836" s="3">
        <v>999269</v>
      </c>
      <c r="D1836" s="3" t="s">
        <v>918</v>
      </c>
      <c r="E1836" s="3" t="s">
        <v>703</v>
      </c>
      <c r="F1836" s="3">
        <v>2016</v>
      </c>
      <c r="G1836" s="164">
        <v>0</v>
      </c>
      <c r="H1836" s="3">
        <v>2256.4079999999999</v>
      </c>
      <c r="I1836" s="3">
        <v>2208.3178600000001</v>
      </c>
      <c r="J1836" s="3">
        <v>2208.1051299999999</v>
      </c>
      <c r="K1836" s="3">
        <v>1834.0011900000002</v>
      </c>
      <c r="L1836" s="3">
        <v>1729.7867999999996</v>
      </c>
      <c r="M1836" s="3">
        <v>1254.848</v>
      </c>
      <c r="N1836" s="3">
        <v>1910.1788999999999</v>
      </c>
      <c r="O1836" s="3">
        <v>2912.1707999999999</v>
      </c>
      <c r="P1836" s="3">
        <v>2369.1452399999994</v>
      </c>
      <c r="Q1836" s="3">
        <v>3264.4763900000003</v>
      </c>
      <c r="R1836" s="3">
        <v>3717.2323999999999</v>
      </c>
      <c r="S1836" s="3">
        <v>4874.4024000000009</v>
      </c>
      <c r="T1836" s="3">
        <v>4539.6511999999993</v>
      </c>
      <c r="U1836" s="3">
        <v>35078.724309999998</v>
      </c>
      <c r="V1836" s="163">
        <f ca="1">SUM(INDIRECT(Inputs!$C$11&amp;ROW()&amp;":"&amp;Inputs!$C$12&amp;ROW()))</f>
        <v>3264.4763900000003</v>
      </c>
      <c r="W1836" s="163">
        <f ca="1">SUM(INDIRECT(Inputs!$C$13&amp;ROW()&amp;":"&amp;Inputs!$C$14&amp;ROW()))</f>
        <v>21947.438309999998</v>
      </c>
      <c r="X1836" s="3" t="str">
        <f>IF(COUNTIFS(Lookups!$A:$A,C1836)=1,"Gross Sales","")</f>
        <v/>
      </c>
      <c r="Y1836" s="3" t="str">
        <f>IF(COUNTIFS(Lookups!$D:$D,C1836)=1,"Bar Sales","")</f>
        <v/>
      </c>
      <c r="Z1836" s="3" t="str">
        <f>IFERROR(VLOOKUP(C1836*1,Lookups!$D:$F,3,FALSE),"")</f>
        <v/>
      </c>
      <c r="AA1836" s="3" t="str">
        <f>IFERROR(VLOOKUP($C1836*1,Lookups!$H:$N,3,FALSE),"")</f>
        <v>Sales</v>
      </c>
      <c r="AB1836" s="3" t="str">
        <f>IFERROR(VLOOKUP($C1836*1,Lookups!$H:$N,4,FALSE),"")</f>
        <v>Dinner</v>
      </c>
      <c r="AC1836" s="3" t="str">
        <f>IFERROR(VLOOKUP($C1836*1,Lookups!$H:$N,5,FALSE),"")</f>
        <v>Bar</v>
      </c>
      <c r="AD1836" s="3" t="str">
        <f>IFERROR(VLOOKUP($C1836*1,Lookups!$H:$N,6,FALSE),"")</f>
        <v>Bev</v>
      </c>
      <c r="AE1836" s="3" t="str">
        <f>IFERROR(VLOOKUP($C1836*1,Lookups!$H:$N,7,FALSE),"")</f>
        <v>Wine</v>
      </c>
      <c r="AF1836" s="3" t="str">
        <f>VLOOKUP(B1836*1,Stores!$A:$C,3,FALSE)</f>
        <v>DFG</v>
      </c>
    </row>
    <row r="1837" spans="1:32">
      <c r="A1837" s="3" t="s">
        <v>917</v>
      </c>
      <c r="B1837" s="3" t="s">
        <v>949</v>
      </c>
      <c r="C1837" s="3">
        <v>999269</v>
      </c>
      <c r="D1837" s="3" t="s">
        <v>918</v>
      </c>
      <c r="E1837" s="3" t="s">
        <v>703</v>
      </c>
      <c r="F1837" s="3">
        <v>2016</v>
      </c>
      <c r="G1837" s="164">
        <v>0</v>
      </c>
      <c r="H1837" s="3">
        <v>7516.0542800000012</v>
      </c>
      <c r="I1837" s="3">
        <v>9934.4163099999987</v>
      </c>
      <c r="J1837" s="3">
        <v>6808.5132499999991</v>
      </c>
      <c r="K1837" s="3">
        <v>6684.6100999999999</v>
      </c>
      <c r="L1837" s="3">
        <v>7197.4338099999995</v>
      </c>
      <c r="M1837" s="3">
        <v>5357.1354199999996</v>
      </c>
      <c r="N1837" s="3">
        <v>4951.380979999999</v>
      </c>
      <c r="O1837" s="3">
        <v>8560.4006599999993</v>
      </c>
      <c r="P1837" s="3">
        <v>9838.6350999999995</v>
      </c>
      <c r="Q1837" s="3">
        <v>7033.7958600000002</v>
      </c>
      <c r="R1837" s="3">
        <v>6676.3631899999991</v>
      </c>
      <c r="S1837" s="3">
        <v>6822.7212200000004</v>
      </c>
      <c r="T1837" s="3">
        <v>7959.0027299999992</v>
      </c>
      <c r="U1837" s="3">
        <v>95340.462910000002</v>
      </c>
      <c r="V1837" s="163">
        <f ca="1">SUM(INDIRECT(Inputs!$C$11&amp;ROW()&amp;":"&amp;Inputs!$C$12&amp;ROW()))</f>
        <v>7033.7958600000002</v>
      </c>
      <c r="W1837" s="163">
        <f ca="1">SUM(INDIRECT(Inputs!$C$13&amp;ROW()&amp;":"&amp;Inputs!$C$14&amp;ROW()))</f>
        <v>73882.375769999999</v>
      </c>
      <c r="X1837" s="3" t="str">
        <f>IF(COUNTIFS(Lookups!$A:$A,C1837)=1,"Gross Sales","")</f>
        <v/>
      </c>
      <c r="Y1837" s="3" t="str">
        <f>IF(COUNTIFS(Lookups!$D:$D,C1837)=1,"Bar Sales","")</f>
        <v/>
      </c>
      <c r="Z1837" s="3" t="str">
        <f>IFERROR(VLOOKUP(C1837*1,Lookups!$D:$F,3,FALSE),"")</f>
        <v/>
      </c>
      <c r="AA1837" s="3" t="str">
        <f>IFERROR(VLOOKUP($C1837*1,Lookups!$H:$N,3,FALSE),"")</f>
        <v>Sales</v>
      </c>
      <c r="AB1837" s="3" t="str">
        <f>IFERROR(VLOOKUP($C1837*1,Lookups!$H:$N,4,FALSE),"")</f>
        <v>Dinner</v>
      </c>
      <c r="AC1837" s="3" t="str">
        <f>IFERROR(VLOOKUP($C1837*1,Lookups!$H:$N,5,FALSE),"")</f>
        <v>Bar</v>
      </c>
      <c r="AD1837" s="3" t="str">
        <f>IFERROR(VLOOKUP($C1837*1,Lookups!$H:$N,6,FALSE),"")</f>
        <v>Bev</v>
      </c>
      <c r="AE1837" s="3" t="str">
        <f>IFERROR(VLOOKUP($C1837*1,Lookups!$H:$N,7,FALSE),"")</f>
        <v>Wine</v>
      </c>
      <c r="AF1837" s="3" t="str">
        <f>VLOOKUP(B1837*1,Stores!$A:$C,3,FALSE)</f>
        <v>DFG</v>
      </c>
    </row>
    <row r="1838" spans="1:32">
      <c r="A1838" s="3" t="s">
        <v>917</v>
      </c>
      <c r="B1838" s="3" t="s">
        <v>950</v>
      </c>
      <c r="C1838" s="3">
        <v>999269</v>
      </c>
      <c r="D1838" s="3" t="s">
        <v>918</v>
      </c>
      <c r="E1838" s="3" t="s">
        <v>703</v>
      </c>
      <c r="F1838" s="3">
        <v>2016</v>
      </c>
      <c r="G1838" s="164">
        <v>0</v>
      </c>
      <c r="H1838" s="3">
        <v>5794.565700000001</v>
      </c>
      <c r="I1838" s="3">
        <v>7734.0839799999994</v>
      </c>
      <c r="J1838" s="3">
        <v>7573.1039999999994</v>
      </c>
      <c r="K1838" s="3">
        <v>7255.796519999999</v>
      </c>
      <c r="L1838" s="3">
        <v>4306.0004399999998</v>
      </c>
      <c r="M1838" s="3">
        <v>3926.52288</v>
      </c>
      <c r="N1838" s="3">
        <v>3376.5580099999997</v>
      </c>
      <c r="O1838" s="3">
        <v>4105.0240000000003</v>
      </c>
      <c r="P1838" s="3">
        <v>4878.4525999999996</v>
      </c>
      <c r="Q1838" s="3">
        <v>5589.2574499999992</v>
      </c>
      <c r="R1838" s="3">
        <v>3832.4663999999993</v>
      </c>
      <c r="S1838" s="3">
        <v>6902.8959999999997</v>
      </c>
      <c r="T1838" s="3">
        <v>6835.7926699999998</v>
      </c>
      <c r="U1838" s="3">
        <v>72110.520649999991</v>
      </c>
      <c r="V1838" s="163">
        <f ca="1">SUM(INDIRECT(Inputs!$C$11&amp;ROW()&amp;":"&amp;Inputs!$C$12&amp;ROW()))</f>
        <v>5589.2574499999992</v>
      </c>
      <c r="W1838" s="163">
        <f ca="1">SUM(INDIRECT(Inputs!$C$13&amp;ROW()&amp;":"&amp;Inputs!$C$14&amp;ROW()))</f>
        <v>54539.365579999991</v>
      </c>
      <c r="X1838" s="3" t="str">
        <f>IF(COUNTIFS(Lookups!$A:$A,C1838)=1,"Gross Sales","")</f>
        <v/>
      </c>
      <c r="Y1838" s="3" t="str">
        <f>IF(COUNTIFS(Lookups!$D:$D,C1838)=1,"Bar Sales","")</f>
        <v/>
      </c>
      <c r="Z1838" s="3" t="str">
        <f>IFERROR(VLOOKUP(C1838*1,Lookups!$D:$F,3,FALSE),"")</f>
        <v/>
      </c>
      <c r="AA1838" s="3" t="str">
        <f>IFERROR(VLOOKUP($C1838*1,Lookups!$H:$N,3,FALSE),"")</f>
        <v>Sales</v>
      </c>
      <c r="AB1838" s="3" t="str">
        <f>IFERROR(VLOOKUP($C1838*1,Lookups!$H:$N,4,FALSE),"")</f>
        <v>Dinner</v>
      </c>
      <c r="AC1838" s="3" t="str">
        <f>IFERROR(VLOOKUP($C1838*1,Lookups!$H:$N,5,FALSE),"")</f>
        <v>Bar</v>
      </c>
      <c r="AD1838" s="3" t="str">
        <f>IFERROR(VLOOKUP($C1838*1,Lookups!$H:$N,6,FALSE),"")</f>
        <v>Bev</v>
      </c>
      <c r="AE1838" s="3" t="str">
        <f>IFERROR(VLOOKUP($C1838*1,Lookups!$H:$N,7,FALSE),"")</f>
        <v>Wine</v>
      </c>
      <c r="AF1838" s="3" t="str">
        <f>VLOOKUP(B1838*1,Stores!$A:$C,3,FALSE)</f>
        <v>DFG</v>
      </c>
    </row>
    <row r="1839" spans="1:32">
      <c r="A1839" s="3" t="s">
        <v>917</v>
      </c>
      <c r="B1839" s="3" t="s">
        <v>951</v>
      </c>
      <c r="C1839" s="3">
        <v>999269</v>
      </c>
      <c r="D1839" s="3" t="s">
        <v>918</v>
      </c>
      <c r="E1839" s="3" t="s">
        <v>703</v>
      </c>
      <c r="F1839" s="3">
        <v>2016</v>
      </c>
      <c r="G1839" s="164">
        <v>0</v>
      </c>
      <c r="H1839" s="3">
        <v>12417.545</v>
      </c>
      <c r="I1839" s="3">
        <v>15504.72</v>
      </c>
      <c r="J1839" s="3">
        <v>9434.9919999999984</v>
      </c>
      <c r="K1839" s="3">
        <v>10541.70376</v>
      </c>
      <c r="L1839" s="3">
        <v>13713.575399999998</v>
      </c>
      <c r="M1839" s="3">
        <v>10965.085319999998</v>
      </c>
      <c r="N1839" s="3">
        <v>7692.8494999999994</v>
      </c>
      <c r="O1839" s="3">
        <v>7151.5301199999994</v>
      </c>
      <c r="P1839" s="3">
        <v>6128.9849599999998</v>
      </c>
      <c r="Q1839" s="3">
        <v>11531.682959999998</v>
      </c>
      <c r="R1839" s="3">
        <v>7655.4323999999997</v>
      </c>
      <c r="S1839" s="3">
        <v>12207.115199999998</v>
      </c>
      <c r="T1839" s="3">
        <v>11067.771119999999</v>
      </c>
      <c r="U1839" s="3">
        <v>136012.98774000001</v>
      </c>
      <c r="V1839" s="163">
        <f ca="1">SUM(INDIRECT(Inputs!$C$11&amp;ROW()&amp;":"&amp;Inputs!$C$12&amp;ROW()))</f>
        <v>11531.682959999998</v>
      </c>
      <c r="W1839" s="163">
        <f ca="1">SUM(INDIRECT(Inputs!$C$13&amp;ROW()&amp;":"&amp;Inputs!$C$14&amp;ROW()))</f>
        <v>105082.66902</v>
      </c>
      <c r="X1839" s="3" t="str">
        <f>IF(COUNTIFS(Lookups!$A:$A,C1839)=1,"Gross Sales","")</f>
        <v/>
      </c>
      <c r="Y1839" s="3" t="str">
        <f>IF(COUNTIFS(Lookups!$D:$D,C1839)=1,"Bar Sales","")</f>
        <v/>
      </c>
      <c r="Z1839" s="3" t="str">
        <f>IFERROR(VLOOKUP(C1839*1,Lookups!$D:$F,3,FALSE),"")</f>
        <v/>
      </c>
      <c r="AA1839" s="3" t="str">
        <f>IFERROR(VLOOKUP($C1839*1,Lookups!$H:$N,3,FALSE),"")</f>
        <v>Sales</v>
      </c>
      <c r="AB1839" s="3" t="str">
        <f>IFERROR(VLOOKUP($C1839*1,Lookups!$H:$N,4,FALSE),"")</f>
        <v>Dinner</v>
      </c>
      <c r="AC1839" s="3" t="str">
        <f>IFERROR(VLOOKUP($C1839*1,Lookups!$H:$N,5,FALSE),"")</f>
        <v>Bar</v>
      </c>
      <c r="AD1839" s="3" t="str">
        <f>IFERROR(VLOOKUP($C1839*1,Lookups!$H:$N,6,FALSE),"")</f>
        <v>Bev</v>
      </c>
      <c r="AE1839" s="3" t="str">
        <f>IFERROR(VLOOKUP($C1839*1,Lookups!$H:$N,7,FALSE),"")</f>
        <v>Wine</v>
      </c>
      <c r="AF1839" s="3" t="str">
        <f>VLOOKUP(B1839*1,Stores!$A:$C,3,FALSE)</f>
        <v>DFG</v>
      </c>
    </row>
    <row r="1840" spans="1:32">
      <c r="A1840" s="3" t="s">
        <v>917</v>
      </c>
      <c r="B1840" s="3" t="s">
        <v>952</v>
      </c>
      <c r="C1840" s="3">
        <v>999269</v>
      </c>
      <c r="D1840" s="3" t="s">
        <v>918</v>
      </c>
      <c r="E1840" s="3" t="s">
        <v>703</v>
      </c>
      <c r="F1840" s="3">
        <v>2016</v>
      </c>
      <c r="G1840" s="164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5584.9223500000007</v>
      </c>
      <c r="O1840" s="3">
        <v>7220.8696</v>
      </c>
      <c r="P1840" s="3">
        <v>8785.5054</v>
      </c>
      <c r="Q1840" s="3">
        <v>6605.1507899999997</v>
      </c>
      <c r="R1840" s="3">
        <v>6229.2995099999998</v>
      </c>
      <c r="S1840" s="3">
        <v>5224.7748000000001</v>
      </c>
      <c r="T1840" s="3">
        <v>8454.4380199999996</v>
      </c>
      <c r="U1840" s="3">
        <v>48104.960469999998</v>
      </c>
      <c r="V1840" s="163">
        <f ca="1">SUM(INDIRECT(Inputs!$C$11&amp;ROW()&amp;":"&amp;Inputs!$C$12&amp;ROW()))</f>
        <v>6605.1507899999997</v>
      </c>
      <c r="W1840" s="163">
        <f ca="1">SUM(INDIRECT(Inputs!$C$13&amp;ROW()&amp;":"&amp;Inputs!$C$14&amp;ROW()))</f>
        <v>28196.44814</v>
      </c>
      <c r="X1840" s="3" t="str">
        <f>IF(COUNTIFS(Lookups!$A:$A,C1840)=1,"Gross Sales","")</f>
        <v/>
      </c>
      <c r="Y1840" s="3" t="str">
        <f>IF(COUNTIFS(Lookups!$D:$D,C1840)=1,"Bar Sales","")</f>
        <v/>
      </c>
      <c r="Z1840" s="3" t="str">
        <f>IFERROR(VLOOKUP(C1840*1,Lookups!$D:$F,3,FALSE),"")</f>
        <v/>
      </c>
      <c r="AA1840" s="3" t="str">
        <f>IFERROR(VLOOKUP($C1840*1,Lookups!$H:$N,3,FALSE),"")</f>
        <v>Sales</v>
      </c>
      <c r="AB1840" s="3" t="str">
        <f>IFERROR(VLOOKUP($C1840*1,Lookups!$H:$N,4,FALSE),"")</f>
        <v>Dinner</v>
      </c>
      <c r="AC1840" s="3" t="str">
        <f>IFERROR(VLOOKUP($C1840*1,Lookups!$H:$N,5,FALSE),"")</f>
        <v>Bar</v>
      </c>
      <c r="AD1840" s="3" t="str">
        <f>IFERROR(VLOOKUP($C1840*1,Lookups!$H:$N,6,FALSE),"")</f>
        <v>Bev</v>
      </c>
      <c r="AE1840" s="3" t="str">
        <f>IFERROR(VLOOKUP($C1840*1,Lookups!$H:$N,7,FALSE),"")</f>
        <v>Wine</v>
      </c>
      <c r="AF1840" s="3" t="str">
        <f>VLOOKUP(B1840*1,Stores!$A:$C,3,FALSE)</f>
        <v>DFG</v>
      </c>
    </row>
    <row r="1841" spans="1:32">
      <c r="A1841" s="3" t="s">
        <v>917</v>
      </c>
      <c r="B1841" s="3" t="s">
        <v>953</v>
      </c>
      <c r="C1841" s="3">
        <v>999269</v>
      </c>
      <c r="D1841" s="3" t="s">
        <v>918</v>
      </c>
      <c r="E1841" s="3" t="s">
        <v>703</v>
      </c>
      <c r="F1841" s="3">
        <v>2016</v>
      </c>
      <c r="G1841" s="164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1564.3530000000001</v>
      </c>
      <c r="S1841" s="3">
        <v>6463.800839999999</v>
      </c>
      <c r="T1841" s="3">
        <v>4621.7124800000001</v>
      </c>
      <c r="U1841" s="3">
        <v>12649.866319999999</v>
      </c>
      <c r="V1841" s="163">
        <f ca="1">SUM(INDIRECT(Inputs!$C$11&amp;ROW()&amp;":"&amp;Inputs!$C$12&amp;ROW()))</f>
        <v>0</v>
      </c>
      <c r="W1841" s="163">
        <f ca="1">SUM(INDIRECT(Inputs!$C$13&amp;ROW()&amp;":"&amp;Inputs!$C$14&amp;ROW()))</f>
        <v>0</v>
      </c>
      <c r="X1841" s="3" t="str">
        <f>IF(COUNTIFS(Lookups!$A:$A,C1841)=1,"Gross Sales","")</f>
        <v/>
      </c>
      <c r="Y1841" s="3" t="str">
        <f>IF(COUNTIFS(Lookups!$D:$D,C1841)=1,"Bar Sales","")</f>
        <v/>
      </c>
      <c r="Z1841" s="3" t="str">
        <f>IFERROR(VLOOKUP(C1841*1,Lookups!$D:$F,3,FALSE),"")</f>
        <v/>
      </c>
      <c r="AA1841" s="3" t="str">
        <f>IFERROR(VLOOKUP($C1841*1,Lookups!$H:$N,3,FALSE),"")</f>
        <v>Sales</v>
      </c>
      <c r="AB1841" s="3" t="str">
        <f>IFERROR(VLOOKUP($C1841*1,Lookups!$H:$N,4,FALSE),"")</f>
        <v>Dinner</v>
      </c>
      <c r="AC1841" s="3" t="str">
        <f>IFERROR(VLOOKUP($C1841*1,Lookups!$H:$N,5,FALSE),"")</f>
        <v>Bar</v>
      </c>
      <c r="AD1841" s="3" t="str">
        <f>IFERROR(VLOOKUP($C1841*1,Lookups!$H:$N,6,FALSE),"")</f>
        <v>Bev</v>
      </c>
      <c r="AE1841" s="3" t="str">
        <f>IFERROR(VLOOKUP($C1841*1,Lookups!$H:$N,7,FALSE),"")</f>
        <v>Wine</v>
      </c>
      <c r="AF1841" s="3" t="str">
        <f>VLOOKUP(B1841*1,Stores!$A:$C,3,FALSE)</f>
        <v>DFG</v>
      </c>
    </row>
    <row r="1842" spans="1:32">
      <c r="A1842" s="3" t="s">
        <v>917</v>
      </c>
      <c r="B1842" s="3" t="s">
        <v>954</v>
      </c>
      <c r="C1842" s="3">
        <v>999269</v>
      </c>
      <c r="D1842" s="3" t="s">
        <v>918</v>
      </c>
      <c r="E1842" s="3" t="s">
        <v>703</v>
      </c>
      <c r="F1842" s="3">
        <v>2016</v>
      </c>
      <c r="G1842" s="164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2787.8485599999999</v>
      </c>
      <c r="T1842" s="3">
        <v>11213.50216</v>
      </c>
      <c r="U1842" s="3">
        <v>14001.35072</v>
      </c>
      <c r="V1842" s="163">
        <f ca="1">SUM(INDIRECT(Inputs!$C$11&amp;ROW()&amp;":"&amp;Inputs!$C$12&amp;ROW()))</f>
        <v>0</v>
      </c>
      <c r="W1842" s="163">
        <f ca="1">SUM(INDIRECT(Inputs!$C$13&amp;ROW()&amp;":"&amp;Inputs!$C$14&amp;ROW()))</f>
        <v>0</v>
      </c>
      <c r="X1842" s="3" t="str">
        <f>IF(COUNTIFS(Lookups!$A:$A,C1842)=1,"Gross Sales","")</f>
        <v/>
      </c>
      <c r="Y1842" s="3" t="str">
        <f>IF(COUNTIFS(Lookups!$D:$D,C1842)=1,"Bar Sales","")</f>
        <v/>
      </c>
      <c r="Z1842" s="3" t="str">
        <f>IFERROR(VLOOKUP(C1842*1,Lookups!$D:$F,3,FALSE),"")</f>
        <v/>
      </c>
      <c r="AA1842" s="3" t="str">
        <f>IFERROR(VLOOKUP($C1842*1,Lookups!$H:$N,3,FALSE),"")</f>
        <v>Sales</v>
      </c>
      <c r="AB1842" s="3" t="str">
        <f>IFERROR(VLOOKUP($C1842*1,Lookups!$H:$N,4,FALSE),"")</f>
        <v>Dinner</v>
      </c>
      <c r="AC1842" s="3" t="str">
        <f>IFERROR(VLOOKUP($C1842*1,Lookups!$H:$N,5,FALSE),"")</f>
        <v>Bar</v>
      </c>
      <c r="AD1842" s="3" t="str">
        <f>IFERROR(VLOOKUP($C1842*1,Lookups!$H:$N,6,FALSE),"")</f>
        <v>Bev</v>
      </c>
      <c r="AE1842" s="3" t="str">
        <f>IFERROR(VLOOKUP($C1842*1,Lookups!$H:$N,7,FALSE),"")</f>
        <v>Wine</v>
      </c>
      <c r="AF1842" s="3" t="str">
        <f>VLOOKUP(B1842*1,Stores!$A:$C,3,FALSE)</f>
        <v>DFG</v>
      </c>
    </row>
    <row r="1843" spans="1:32">
      <c r="A1843" s="3" t="s">
        <v>917</v>
      </c>
      <c r="B1843" s="3" t="s">
        <v>920</v>
      </c>
      <c r="C1843" s="3">
        <v>999272</v>
      </c>
      <c r="D1843" s="3" t="s">
        <v>918</v>
      </c>
      <c r="E1843" s="3" t="s">
        <v>712</v>
      </c>
      <c r="F1843" s="3">
        <v>2016</v>
      </c>
      <c r="G1843" s="164">
        <v>0</v>
      </c>
      <c r="H1843" s="3">
        <v>0</v>
      </c>
      <c r="I1843" s="3">
        <v>0</v>
      </c>
      <c r="J1843" s="3">
        <v>0</v>
      </c>
      <c r="K1843" s="3">
        <v>173.05889999999999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173.05889999999999</v>
      </c>
      <c r="V1843" s="163">
        <f ca="1">SUM(INDIRECT(Inputs!$C$11&amp;ROW()&amp;":"&amp;Inputs!$C$12&amp;ROW()))</f>
        <v>0</v>
      </c>
      <c r="W1843" s="163">
        <f ca="1">SUM(INDIRECT(Inputs!$C$13&amp;ROW()&amp;":"&amp;Inputs!$C$14&amp;ROW()))</f>
        <v>173.05889999999999</v>
      </c>
      <c r="X1843" s="3" t="str">
        <f>IF(COUNTIFS(Lookups!$A:$A,C1843)=1,"Gross Sales","")</f>
        <v/>
      </c>
      <c r="Y1843" s="3" t="str">
        <f>IF(COUNTIFS(Lookups!$D:$D,C1843)=1,"Bar Sales","")</f>
        <v/>
      </c>
      <c r="Z1843" s="3" t="str">
        <f>IFERROR(VLOOKUP(C1843*1,Lookups!$D:$F,3,FALSE),"")</f>
        <v/>
      </c>
      <c r="AA1843" s="3" t="str">
        <f>IFERROR(VLOOKUP($C1843*1,Lookups!$H:$N,3,FALSE),"")</f>
        <v>Sales</v>
      </c>
      <c r="AB1843" s="3" t="str">
        <f>IFERROR(VLOOKUP($C1843*1,Lookups!$H:$N,4,FALSE),"")</f>
        <v>Lunch</v>
      </c>
      <c r="AC1843" s="3" t="str">
        <f>IFERROR(VLOOKUP($C1843*1,Lookups!$H:$N,5,FALSE),"")</f>
        <v>Other</v>
      </c>
      <c r="AD1843" s="3" t="str">
        <f>IFERROR(VLOOKUP($C1843*1,Lookups!$H:$N,6,FALSE),"")</f>
        <v>Bev</v>
      </c>
      <c r="AE1843" s="3" t="str">
        <f>IFERROR(VLOOKUP($C1843*1,Lookups!$H:$N,7,FALSE),"")</f>
        <v>Wine</v>
      </c>
      <c r="AF1843" s="3" t="str">
        <f>VLOOKUP(B1843*1,Stores!$A:$C,3,FALSE)</f>
        <v>DFDE</v>
      </c>
    </row>
    <row r="1844" spans="1:32">
      <c r="A1844" s="3" t="s">
        <v>917</v>
      </c>
      <c r="B1844" s="3" t="s">
        <v>921</v>
      </c>
      <c r="C1844" s="3">
        <v>999272</v>
      </c>
      <c r="D1844" s="3" t="s">
        <v>918</v>
      </c>
      <c r="E1844" s="3" t="s">
        <v>712</v>
      </c>
      <c r="F1844" s="3">
        <v>2016</v>
      </c>
      <c r="G1844" s="164">
        <v>0</v>
      </c>
      <c r="H1844" s="3">
        <v>0</v>
      </c>
      <c r="I1844" s="3">
        <v>17.639999999999997</v>
      </c>
      <c r="J1844" s="3">
        <v>28.909999999999997</v>
      </c>
      <c r="K1844" s="3">
        <v>24.254999999999999</v>
      </c>
      <c r="L1844" s="3">
        <v>347.03025000000002</v>
      </c>
      <c r="M1844" s="3">
        <v>636.95715999999993</v>
      </c>
      <c r="N1844" s="3">
        <v>146.59049999999999</v>
      </c>
      <c r="O1844" s="3">
        <v>229.59299999999999</v>
      </c>
      <c r="P1844" s="3">
        <v>174.33499999999998</v>
      </c>
      <c r="Q1844" s="3">
        <v>955.70999999999992</v>
      </c>
      <c r="R1844" s="3">
        <v>483.21000000000004</v>
      </c>
      <c r="S1844" s="3">
        <v>556.47199999999998</v>
      </c>
      <c r="T1844" s="3">
        <v>0</v>
      </c>
      <c r="U1844" s="3">
        <v>3600.70291</v>
      </c>
      <c r="V1844" s="163">
        <f ca="1">SUM(INDIRECT(Inputs!$C$11&amp;ROW()&amp;":"&amp;Inputs!$C$12&amp;ROW()))</f>
        <v>955.70999999999992</v>
      </c>
      <c r="W1844" s="163">
        <f ca="1">SUM(INDIRECT(Inputs!$C$13&amp;ROW()&amp;":"&amp;Inputs!$C$14&amp;ROW()))</f>
        <v>2561.0209100000002</v>
      </c>
      <c r="X1844" s="3" t="str">
        <f>IF(COUNTIFS(Lookups!$A:$A,C1844)=1,"Gross Sales","")</f>
        <v/>
      </c>
      <c r="Y1844" s="3" t="str">
        <f>IF(COUNTIFS(Lookups!$D:$D,C1844)=1,"Bar Sales","")</f>
        <v/>
      </c>
      <c r="Z1844" s="3" t="str">
        <f>IFERROR(VLOOKUP(C1844*1,Lookups!$D:$F,3,FALSE),"")</f>
        <v/>
      </c>
      <c r="AA1844" s="3" t="str">
        <f>IFERROR(VLOOKUP($C1844*1,Lookups!$H:$N,3,FALSE),"")</f>
        <v>Sales</v>
      </c>
      <c r="AB1844" s="3" t="str">
        <f>IFERROR(VLOOKUP($C1844*1,Lookups!$H:$N,4,FALSE),"")</f>
        <v>Lunch</v>
      </c>
      <c r="AC1844" s="3" t="str">
        <f>IFERROR(VLOOKUP($C1844*1,Lookups!$H:$N,5,FALSE),"")</f>
        <v>Other</v>
      </c>
      <c r="AD1844" s="3" t="str">
        <f>IFERROR(VLOOKUP($C1844*1,Lookups!$H:$N,6,FALSE),"")</f>
        <v>Bev</v>
      </c>
      <c r="AE1844" s="3" t="str">
        <f>IFERROR(VLOOKUP($C1844*1,Lookups!$H:$N,7,FALSE),"")</f>
        <v>Wine</v>
      </c>
      <c r="AF1844" s="3" t="str">
        <f>VLOOKUP(B1844*1,Stores!$A:$C,3,FALSE)</f>
        <v>DFDE</v>
      </c>
    </row>
    <row r="1845" spans="1:32">
      <c r="A1845" s="3" t="s">
        <v>917</v>
      </c>
      <c r="B1845" s="3" t="s">
        <v>923</v>
      </c>
      <c r="C1845" s="3">
        <v>999272</v>
      </c>
      <c r="D1845" s="3" t="s">
        <v>918</v>
      </c>
      <c r="E1845" s="3" t="s">
        <v>712</v>
      </c>
      <c r="F1845" s="3">
        <v>2016</v>
      </c>
      <c r="G1845" s="164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28.888719999999999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28.888719999999999</v>
      </c>
      <c r="V1845" s="163">
        <f ca="1">SUM(INDIRECT(Inputs!$C$11&amp;ROW()&amp;":"&amp;Inputs!$C$12&amp;ROW()))</f>
        <v>0</v>
      </c>
      <c r="W1845" s="163">
        <f ca="1">SUM(INDIRECT(Inputs!$C$13&amp;ROW()&amp;":"&amp;Inputs!$C$14&amp;ROW()))</f>
        <v>28.888719999999999</v>
      </c>
      <c r="X1845" s="3" t="str">
        <f>IF(COUNTIFS(Lookups!$A:$A,C1845)=1,"Gross Sales","")</f>
        <v/>
      </c>
      <c r="Y1845" s="3" t="str">
        <f>IF(COUNTIFS(Lookups!$D:$D,C1845)=1,"Bar Sales","")</f>
        <v/>
      </c>
      <c r="Z1845" s="3" t="str">
        <f>IFERROR(VLOOKUP(C1845*1,Lookups!$D:$F,3,FALSE),"")</f>
        <v/>
      </c>
      <c r="AA1845" s="3" t="str">
        <f>IFERROR(VLOOKUP($C1845*1,Lookups!$H:$N,3,FALSE),"")</f>
        <v>Sales</v>
      </c>
      <c r="AB1845" s="3" t="str">
        <f>IFERROR(VLOOKUP($C1845*1,Lookups!$H:$N,4,FALSE),"")</f>
        <v>Lunch</v>
      </c>
      <c r="AC1845" s="3" t="str">
        <f>IFERROR(VLOOKUP($C1845*1,Lookups!$H:$N,5,FALSE),"")</f>
        <v>Other</v>
      </c>
      <c r="AD1845" s="3" t="str">
        <f>IFERROR(VLOOKUP($C1845*1,Lookups!$H:$N,6,FALSE),"")</f>
        <v>Bev</v>
      </c>
      <c r="AE1845" s="3" t="str">
        <f>IFERROR(VLOOKUP($C1845*1,Lookups!$H:$N,7,FALSE),"")</f>
        <v>Wine</v>
      </c>
      <c r="AF1845" s="3" t="str">
        <f>VLOOKUP(B1845*1,Stores!$A:$C,3,FALSE)</f>
        <v>DFDE</v>
      </c>
    </row>
    <row r="1846" spans="1:32">
      <c r="A1846" s="3" t="s">
        <v>917</v>
      </c>
      <c r="B1846" s="3" t="s">
        <v>924</v>
      </c>
      <c r="C1846" s="3">
        <v>999272</v>
      </c>
      <c r="D1846" s="3" t="s">
        <v>918</v>
      </c>
      <c r="E1846" s="3" t="s">
        <v>712</v>
      </c>
      <c r="F1846" s="3">
        <v>2016</v>
      </c>
      <c r="G1846" s="164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64.37088</v>
      </c>
      <c r="R1846" s="3">
        <v>302.61503999999996</v>
      </c>
      <c r="S1846" s="3">
        <v>223.83837</v>
      </c>
      <c r="T1846" s="3">
        <v>0</v>
      </c>
      <c r="U1846" s="3">
        <v>590.82429000000002</v>
      </c>
      <c r="V1846" s="163">
        <f ca="1">SUM(INDIRECT(Inputs!$C$11&amp;ROW()&amp;":"&amp;Inputs!$C$12&amp;ROW()))</f>
        <v>64.37088</v>
      </c>
      <c r="W1846" s="163">
        <f ca="1">SUM(INDIRECT(Inputs!$C$13&amp;ROW()&amp;":"&amp;Inputs!$C$14&amp;ROW()))</f>
        <v>64.37088</v>
      </c>
      <c r="X1846" s="3" t="str">
        <f>IF(COUNTIFS(Lookups!$A:$A,C1846)=1,"Gross Sales","")</f>
        <v/>
      </c>
      <c r="Y1846" s="3" t="str">
        <f>IF(COUNTIFS(Lookups!$D:$D,C1846)=1,"Bar Sales","")</f>
        <v/>
      </c>
      <c r="Z1846" s="3" t="str">
        <f>IFERROR(VLOOKUP(C1846*1,Lookups!$D:$F,3,FALSE),"")</f>
        <v/>
      </c>
      <c r="AA1846" s="3" t="str">
        <f>IFERROR(VLOOKUP($C1846*1,Lookups!$H:$N,3,FALSE),"")</f>
        <v>Sales</v>
      </c>
      <c r="AB1846" s="3" t="str">
        <f>IFERROR(VLOOKUP($C1846*1,Lookups!$H:$N,4,FALSE),"")</f>
        <v>Lunch</v>
      </c>
      <c r="AC1846" s="3" t="str">
        <f>IFERROR(VLOOKUP($C1846*1,Lookups!$H:$N,5,FALSE),"")</f>
        <v>Other</v>
      </c>
      <c r="AD1846" s="3" t="str">
        <f>IFERROR(VLOOKUP($C1846*1,Lookups!$H:$N,6,FALSE),"")</f>
        <v>Bev</v>
      </c>
      <c r="AE1846" s="3" t="str">
        <f>IFERROR(VLOOKUP($C1846*1,Lookups!$H:$N,7,FALSE),"")</f>
        <v>Wine</v>
      </c>
      <c r="AF1846" s="3" t="str">
        <f>VLOOKUP(B1846*1,Stores!$A:$C,3,FALSE)</f>
        <v>DFDE</v>
      </c>
    </row>
    <row r="1847" spans="1:32">
      <c r="A1847" s="3" t="s">
        <v>917</v>
      </c>
      <c r="B1847" s="3" t="s">
        <v>925</v>
      </c>
      <c r="C1847" s="3">
        <v>999272</v>
      </c>
      <c r="D1847" s="3" t="s">
        <v>918</v>
      </c>
      <c r="E1847" s="3" t="s">
        <v>712</v>
      </c>
      <c r="F1847" s="3">
        <v>2016</v>
      </c>
      <c r="G1847" s="164">
        <v>0</v>
      </c>
      <c r="H1847" s="3">
        <v>23.204999999999998</v>
      </c>
      <c r="I1847" s="3">
        <v>51.519999999999996</v>
      </c>
      <c r="J1847" s="3">
        <v>0</v>
      </c>
      <c r="K1847" s="3">
        <v>0</v>
      </c>
      <c r="L1847" s="3">
        <v>10.472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85.196999999999989</v>
      </c>
      <c r="V1847" s="163">
        <f ca="1">SUM(INDIRECT(Inputs!$C$11&amp;ROW()&amp;":"&amp;Inputs!$C$12&amp;ROW()))</f>
        <v>0</v>
      </c>
      <c r="W1847" s="163">
        <f ca="1">SUM(INDIRECT(Inputs!$C$13&amp;ROW()&amp;":"&amp;Inputs!$C$14&amp;ROW()))</f>
        <v>85.196999999999989</v>
      </c>
      <c r="X1847" s="3" t="str">
        <f>IF(COUNTIFS(Lookups!$A:$A,C1847)=1,"Gross Sales","")</f>
        <v/>
      </c>
      <c r="Y1847" s="3" t="str">
        <f>IF(COUNTIFS(Lookups!$D:$D,C1847)=1,"Bar Sales","")</f>
        <v/>
      </c>
      <c r="Z1847" s="3" t="str">
        <f>IFERROR(VLOOKUP(C1847*1,Lookups!$D:$F,3,FALSE),"")</f>
        <v/>
      </c>
      <c r="AA1847" s="3" t="str">
        <f>IFERROR(VLOOKUP($C1847*1,Lookups!$H:$N,3,FALSE),"")</f>
        <v>Sales</v>
      </c>
      <c r="AB1847" s="3" t="str">
        <f>IFERROR(VLOOKUP($C1847*1,Lookups!$H:$N,4,FALSE),"")</f>
        <v>Lunch</v>
      </c>
      <c r="AC1847" s="3" t="str">
        <f>IFERROR(VLOOKUP($C1847*1,Lookups!$H:$N,5,FALSE),"")</f>
        <v>Other</v>
      </c>
      <c r="AD1847" s="3" t="str">
        <f>IFERROR(VLOOKUP($C1847*1,Lookups!$H:$N,6,FALSE),"")</f>
        <v>Bev</v>
      </c>
      <c r="AE1847" s="3" t="str">
        <f>IFERROR(VLOOKUP($C1847*1,Lookups!$H:$N,7,FALSE),"")</f>
        <v>Wine</v>
      </c>
      <c r="AF1847" s="3" t="str">
        <f>VLOOKUP(B1847*1,Stores!$A:$C,3,FALSE)</f>
        <v>DFDE</v>
      </c>
    </row>
    <row r="1848" spans="1:32">
      <c r="A1848" s="3" t="s">
        <v>917</v>
      </c>
      <c r="B1848" s="3" t="s">
        <v>926</v>
      </c>
      <c r="C1848" s="3">
        <v>999272</v>
      </c>
      <c r="D1848" s="3" t="s">
        <v>918</v>
      </c>
      <c r="E1848" s="3" t="s">
        <v>712</v>
      </c>
      <c r="F1848" s="3">
        <v>2016</v>
      </c>
      <c r="G1848" s="164">
        <v>0</v>
      </c>
      <c r="H1848" s="3">
        <v>0</v>
      </c>
      <c r="I1848" s="3">
        <v>0</v>
      </c>
      <c r="J1848" s="3">
        <v>0</v>
      </c>
      <c r="K1848" s="3">
        <v>203.75599999999997</v>
      </c>
      <c r="L1848" s="3">
        <v>823.19999999999993</v>
      </c>
      <c r="M1848" s="3">
        <v>2251.9769999999999</v>
      </c>
      <c r="N1848" s="3">
        <v>1527.386</v>
      </c>
      <c r="O1848" s="3">
        <v>645.31599999999992</v>
      </c>
      <c r="P1848" s="3">
        <v>670.94999999999993</v>
      </c>
      <c r="Q1848" s="3">
        <v>1095.7520000000002</v>
      </c>
      <c r="R1848" s="3">
        <v>267.65199999999999</v>
      </c>
      <c r="S1848" s="3">
        <v>0</v>
      </c>
      <c r="T1848" s="3">
        <v>0</v>
      </c>
      <c r="U1848" s="3">
        <v>7485.9889999999996</v>
      </c>
      <c r="V1848" s="163">
        <f ca="1">SUM(INDIRECT(Inputs!$C$11&amp;ROW()&amp;":"&amp;Inputs!$C$12&amp;ROW()))</f>
        <v>1095.7520000000002</v>
      </c>
      <c r="W1848" s="163">
        <f ca="1">SUM(INDIRECT(Inputs!$C$13&amp;ROW()&amp;":"&amp;Inputs!$C$14&amp;ROW()))</f>
        <v>7218.3369999999995</v>
      </c>
      <c r="X1848" s="3" t="str">
        <f>IF(COUNTIFS(Lookups!$A:$A,C1848)=1,"Gross Sales","")</f>
        <v/>
      </c>
      <c r="Y1848" s="3" t="str">
        <f>IF(COUNTIFS(Lookups!$D:$D,C1848)=1,"Bar Sales","")</f>
        <v/>
      </c>
      <c r="Z1848" s="3" t="str">
        <f>IFERROR(VLOOKUP(C1848*1,Lookups!$D:$F,3,FALSE),"")</f>
        <v/>
      </c>
      <c r="AA1848" s="3" t="str">
        <f>IFERROR(VLOOKUP($C1848*1,Lookups!$H:$N,3,FALSE),"")</f>
        <v>Sales</v>
      </c>
      <c r="AB1848" s="3" t="str">
        <f>IFERROR(VLOOKUP($C1848*1,Lookups!$H:$N,4,FALSE),"")</f>
        <v>Lunch</v>
      </c>
      <c r="AC1848" s="3" t="str">
        <f>IFERROR(VLOOKUP($C1848*1,Lookups!$H:$N,5,FALSE),"")</f>
        <v>Other</v>
      </c>
      <c r="AD1848" s="3" t="str">
        <f>IFERROR(VLOOKUP($C1848*1,Lookups!$H:$N,6,FALSE),"")</f>
        <v>Bev</v>
      </c>
      <c r="AE1848" s="3" t="str">
        <f>IFERROR(VLOOKUP($C1848*1,Lookups!$H:$N,7,FALSE),"")</f>
        <v>Wine</v>
      </c>
      <c r="AF1848" s="3" t="str">
        <f>VLOOKUP(B1848*1,Stores!$A:$C,3,FALSE)</f>
        <v>DFDE</v>
      </c>
    </row>
    <row r="1849" spans="1:32">
      <c r="A1849" s="3" t="s">
        <v>917</v>
      </c>
      <c r="B1849" s="3" t="s">
        <v>927</v>
      </c>
      <c r="C1849" s="3">
        <v>999272</v>
      </c>
      <c r="D1849" s="3" t="s">
        <v>918</v>
      </c>
      <c r="E1849" s="3" t="s">
        <v>712</v>
      </c>
      <c r="F1849" s="3">
        <v>2016</v>
      </c>
      <c r="G1849" s="164">
        <v>0</v>
      </c>
      <c r="H1849" s="3">
        <v>0</v>
      </c>
      <c r="I1849" s="3">
        <v>0</v>
      </c>
      <c r="J1849" s="3">
        <v>12.627999999999998</v>
      </c>
      <c r="K1849" s="3">
        <v>0</v>
      </c>
      <c r="L1849" s="3">
        <v>348.096</v>
      </c>
      <c r="M1849" s="3">
        <v>1318.058</v>
      </c>
      <c r="N1849" s="3">
        <v>2339.3579999999997</v>
      </c>
      <c r="O1849" s="3">
        <v>1472.3519999999999</v>
      </c>
      <c r="P1849" s="3">
        <v>1520.848</v>
      </c>
      <c r="Q1849" s="3">
        <v>814.91199999999992</v>
      </c>
      <c r="R1849" s="3">
        <v>166.95000000000002</v>
      </c>
      <c r="S1849" s="3">
        <v>0</v>
      </c>
      <c r="T1849" s="3">
        <v>0</v>
      </c>
      <c r="U1849" s="3">
        <v>7993.2019999999993</v>
      </c>
      <c r="V1849" s="163">
        <f ca="1">SUM(INDIRECT(Inputs!$C$11&amp;ROW()&amp;":"&amp;Inputs!$C$12&amp;ROW()))</f>
        <v>814.91199999999992</v>
      </c>
      <c r="W1849" s="163">
        <f ca="1">SUM(INDIRECT(Inputs!$C$13&amp;ROW()&amp;":"&amp;Inputs!$C$14&amp;ROW()))</f>
        <v>7826.2519999999995</v>
      </c>
      <c r="X1849" s="3" t="str">
        <f>IF(COUNTIFS(Lookups!$A:$A,C1849)=1,"Gross Sales","")</f>
        <v/>
      </c>
      <c r="Y1849" s="3" t="str">
        <f>IF(COUNTIFS(Lookups!$D:$D,C1849)=1,"Bar Sales","")</f>
        <v/>
      </c>
      <c r="Z1849" s="3" t="str">
        <f>IFERROR(VLOOKUP(C1849*1,Lookups!$D:$F,3,FALSE),"")</f>
        <v/>
      </c>
      <c r="AA1849" s="3" t="str">
        <f>IFERROR(VLOOKUP($C1849*1,Lookups!$H:$N,3,FALSE),"")</f>
        <v>Sales</v>
      </c>
      <c r="AB1849" s="3" t="str">
        <f>IFERROR(VLOOKUP($C1849*1,Lookups!$H:$N,4,FALSE),"")</f>
        <v>Lunch</v>
      </c>
      <c r="AC1849" s="3" t="str">
        <f>IFERROR(VLOOKUP($C1849*1,Lookups!$H:$N,5,FALSE),"")</f>
        <v>Other</v>
      </c>
      <c r="AD1849" s="3" t="str">
        <f>IFERROR(VLOOKUP($C1849*1,Lookups!$H:$N,6,FALSE),"")</f>
        <v>Bev</v>
      </c>
      <c r="AE1849" s="3" t="str">
        <f>IFERROR(VLOOKUP($C1849*1,Lookups!$H:$N,7,FALSE),"")</f>
        <v>Wine</v>
      </c>
      <c r="AF1849" s="3" t="str">
        <f>VLOOKUP(B1849*1,Stores!$A:$C,3,FALSE)</f>
        <v>DFDE</v>
      </c>
    </row>
    <row r="1850" spans="1:32">
      <c r="A1850" s="3" t="s">
        <v>917</v>
      </c>
      <c r="B1850" s="3" t="s">
        <v>928</v>
      </c>
      <c r="C1850" s="3">
        <v>999272</v>
      </c>
      <c r="D1850" s="3" t="s">
        <v>918</v>
      </c>
      <c r="E1850" s="3" t="s">
        <v>712</v>
      </c>
      <c r="F1850" s="3">
        <v>2016</v>
      </c>
      <c r="G1850" s="164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23.050999999999998</v>
      </c>
      <c r="M1850" s="3">
        <v>0</v>
      </c>
      <c r="N1850" s="3">
        <v>21.203279999999999</v>
      </c>
      <c r="O1850" s="3">
        <v>0</v>
      </c>
      <c r="P1850" s="3">
        <v>0</v>
      </c>
      <c r="Q1850" s="3">
        <v>0</v>
      </c>
      <c r="R1850" s="3">
        <v>0</v>
      </c>
      <c r="S1850" s="3">
        <v>61.846329999999995</v>
      </c>
      <c r="T1850" s="3">
        <v>0</v>
      </c>
      <c r="U1850" s="3">
        <v>106.10060999999999</v>
      </c>
      <c r="V1850" s="163">
        <f ca="1">SUM(INDIRECT(Inputs!$C$11&amp;ROW()&amp;":"&amp;Inputs!$C$12&amp;ROW()))</f>
        <v>0</v>
      </c>
      <c r="W1850" s="163">
        <f ca="1">SUM(INDIRECT(Inputs!$C$13&amp;ROW()&amp;":"&amp;Inputs!$C$14&amp;ROW()))</f>
        <v>44.254279999999994</v>
      </c>
      <c r="X1850" s="3" t="str">
        <f>IF(COUNTIFS(Lookups!$A:$A,C1850)=1,"Gross Sales","")</f>
        <v/>
      </c>
      <c r="Y1850" s="3" t="str">
        <f>IF(COUNTIFS(Lookups!$D:$D,C1850)=1,"Bar Sales","")</f>
        <v/>
      </c>
      <c r="Z1850" s="3" t="str">
        <f>IFERROR(VLOOKUP(C1850*1,Lookups!$D:$F,3,FALSE),"")</f>
        <v/>
      </c>
      <c r="AA1850" s="3" t="str">
        <f>IFERROR(VLOOKUP($C1850*1,Lookups!$H:$N,3,FALSE),"")</f>
        <v>Sales</v>
      </c>
      <c r="AB1850" s="3" t="str">
        <f>IFERROR(VLOOKUP($C1850*1,Lookups!$H:$N,4,FALSE),"")</f>
        <v>Lunch</v>
      </c>
      <c r="AC1850" s="3" t="str">
        <f>IFERROR(VLOOKUP($C1850*1,Lookups!$H:$N,5,FALSE),"")</f>
        <v>Other</v>
      </c>
      <c r="AD1850" s="3" t="str">
        <f>IFERROR(VLOOKUP($C1850*1,Lookups!$H:$N,6,FALSE),"")</f>
        <v>Bev</v>
      </c>
      <c r="AE1850" s="3" t="str">
        <f>IFERROR(VLOOKUP($C1850*1,Lookups!$H:$N,7,FALSE),"")</f>
        <v>Wine</v>
      </c>
      <c r="AF1850" s="3" t="str">
        <f>VLOOKUP(B1850*1,Stores!$A:$C,3,FALSE)</f>
        <v>DFDE</v>
      </c>
    </row>
    <row r="1851" spans="1:32">
      <c r="A1851" s="3" t="s">
        <v>917</v>
      </c>
      <c r="B1851" s="3" t="s">
        <v>929</v>
      </c>
      <c r="C1851" s="3">
        <v>999272</v>
      </c>
      <c r="D1851" s="3" t="s">
        <v>918</v>
      </c>
      <c r="E1851" s="3" t="s">
        <v>712</v>
      </c>
      <c r="F1851" s="3">
        <v>2016</v>
      </c>
      <c r="G1851" s="164">
        <v>0</v>
      </c>
      <c r="H1851" s="3">
        <v>-147</v>
      </c>
      <c r="I1851" s="3">
        <v>-39.199999999999996</v>
      </c>
      <c r="J1851" s="3">
        <v>0</v>
      </c>
      <c r="K1851" s="3">
        <v>0</v>
      </c>
      <c r="L1851" s="3">
        <v>0</v>
      </c>
      <c r="M1851" s="3">
        <v>147.88536000000002</v>
      </c>
      <c r="N1851" s="3">
        <v>150.892</v>
      </c>
      <c r="O1851" s="3">
        <v>144.65527999999998</v>
      </c>
      <c r="P1851" s="3">
        <v>80.989999999999995</v>
      </c>
      <c r="Q1851" s="3">
        <v>153.636</v>
      </c>
      <c r="R1851" s="3">
        <v>55.943999999999996</v>
      </c>
      <c r="S1851" s="3">
        <v>91.090999999999994</v>
      </c>
      <c r="T1851" s="3">
        <v>0</v>
      </c>
      <c r="U1851" s="3">
        <v>638.89364</v>
      </c>
      <c r="V1851" s="163">
        <f ca="1">SUM(INDIRECT(Inputs!$C$11&amp;ROW()&amp;":"&amp;Inputs!$C$12&amp;ROW()))</f>
        <v>153.636</v>
      </c>
      <c r="W1851" s="163">
        <f ca="1">SUM(INDIRECT(Inputs!$C$13&amp;ROW()&amp;":"&amp;Inputs!$C$14&amp;ROW()))</f>
        <v>491.85864000000004</v>
      </c>
      <c r="X1851" s="3" t="str">
        <f>IF(COUNTIFS(Lookups!$A:$A,C1851)=1,"Gross Sales","")</f>
        <v/>
      </c>
      <c r="Y1851" s="3" t="str">
        <f>IF(COUNTIFS(Lookups!$D:$D,C1851)=1,"Bar Sales","")</f>
        <v/>
      </c>
      <c r="Z1851" s="3" t="str">
        <f>IFERROR(VLOOKUP(C1851*1,Lookups!$D:$F,3,FALSE),"")</f>
        <v/>
      </c>
      <c r="AA1851" s="3" t="str">
        <f>IFERROR(VLOOKUP($C1851*1,Lookups!$H:$N,3,FALSE),"")</f>
        <v>Sales</v>
      </c>
      <c r="AB1851" s="3" t="str">
        <f>IFERROR(VLOOKUP($C1851*1,Lookups!$H:$N,4,FALSE),"")</f>
        <v>Lunch</v>
      </c>
      <c r="AC1851" s="3" t="str">
        <f>IFERROR(VLOOKUP($C1851*1,Lookups!$H:$N,5,FALSE),"")</f>
        <v>Other</v>
      </c>
      <c r="AD1851" s="3" t="str">
        <f>IFERROR(VLOOKUP($C1851*1,Lookups!$H:$N,6,FALSE),"")</f>
        <v>Bev</v>
      </c>
      <c r="AE1851" s="3" t="str">
        <f>IFERROR(VLOOKUP($C1851*1,Lookups!$H:$N,7,FALSE),"")</f>
        <v>Wine</v>
      </c>
      <c r="AF1851" s="3" t="str">
        <f>VLOOKUP(B1851*1,Stores!$A:$C,3,FALSE)</f>
        <v>DFDE</v>
      </c>
    </row>
    <row r="1852" spans="1:32">
      <c r="A1852" s="3" t="s">
        <v>917</v>
      </c>
      <c r="B1852" s="3" t="s">
        <v>930</v>
      </c>
      <c r="C1852" s="3">
        <v>999272</v>
      </c>
      <c r="D1852" s="3" t="s">
        <v>918</v>
      </c>
      <c r="E1852" s="3" t="s">
        <v>712</v>
      </c>
      <c r="F1852" s="3">
        <v>2016</v>
      </c>
      <c r="G1852" s="164">
        <v>0</v>
      </c>
      <c r="H1852" s="3">
        <v>0</v>
      </c>
      <c r="I1852" s="3">
        <v>0</v>
      </c>
      <c r="J1852" s="3">
        <v>0</v>
      </c>
      <c r="K1852" s="3">
        <v>903.67199999999991</v>
      </c>
      <c r="L1852" s="3">
        <v>218.60999999999999</v>
      </c>
      <c r="M1852" s="3">
        <v>417.15324000000004</v>
      </c>
      <c r="N1852" s="3">
        <v>178.5</v>
      </c>
      <c r="O1852" s="3">
        <v>95.647999999999982</v>
      </c>
      <c r="P1852" s="3">
        <v>360.64000000000004</v>
      </c>
      <c r="Q1852" s="3">
        <v>539.57399999999996</v>
      </c>
      <c r="R1852" s="3">
        <v>266.53199999999998</v>
      </c>
      <c r="S1852" s="3">
        <v>133.245</v>
      </c>
      <c r="T1852" s="3">
        <v>0</v>
      </c>
      <c r="U1852" s="3">
        <v>3113.5742399999999</v>
      </c>
      <c r="V1852" s="163">
        <f ca="1">SUM(INDIRECT(Inputs!$C$11&amp;ROW()&amp;":"&amp;Inputs!$C$12&amp;ROW()))</f>
        <v>539.57399999999996</v>
      </c>
      <c r="W1852" s="163">
        <f ca="1">SUM(INDIRECT(Inputs!$C$13&amp;ROW()&amp;":"&amp;Inputs!$C$14&amp;ROW()))</f>
        <v>2713.7972399999999</v>
      </c>
      <c r="X1852" s="3" t="str">
        <f>IF(COUNTIFS(Lookups!$A:$A,C1852)=1,"Gross Sales","")</f>
        <v/>
      </c>
      <c r="Y1852" s="3" t="str">
        <f>IF(COUNTIFS(Lookups!$D:$D,C1852)=1,"Bar Sales","")</f>
        <v/>
      </c>
      <c r="Z1852" s="3" t="str">
        <f>IFERROR(VLOOKUP(C1852*1,Lookups!$D:$F,3,FALSE),"")</f>
        <v/>
      </c>
      <c r="AA1852" s="3" t="str">
        <f>IFERROR(VLOOKUP($C1852*1,Lookups!$H:$N,3,FALSE),"")</f>
        <v>Sales</v>
      </c>
      <c r="AB1852" s="3" t="str">
        <f>IFERROR(VLOOKUP($C1852*1,Lookups!$H:$N,4,FALSE),"")</f>
        <v>Lunch</v>
      </c>
      <c r="AC1852" s="3" t="str">
        <f>IFERROR(VLOOKUP($C1852*1,Lookups!$H:$N,5,FALSE),"")</f>
        <v>Other</v>
      </c>
      <c r="AD1852" s="3" t="str">
        <f>IFERROR(VLOOKUP($C1852*1,Lookups!$H:$N,6,FALSE),"")</f>
        <v>Bev</v>
      </c>
      <c r="AE1852" s="3" t="str">
        <f>IFERROR(VLOOKUP($C1852*1,Lookups!$H:$N,7,FALSE),"")</f>
        <v>Wine</v>
      </c>
      <c r="AF1852" s="3" t="str">
        <f>VLOOKUP(B1852*1,Stores!$A:$C,3,FALSE)</f>
        <v>DFDE</v>
      </c>
    </row>
    <row r="1853" spans="1:32">
      <c r="A1853" s="3" t="s">
        <v>917</v>
      </c>
      <c r="B1853" s="3" t="s">
        <v>932</v>
      </c>
      <c r="C1853" s="3">
        <v>999272</v>
      </c>
      <c r="D1853" s="3" t="s">
        <v>918</v>
      </c>
      <c r="E1853" s="3" t="s">
        <v>712</v>
      </c>
      <c r="F1853" s="3">
        <v>2016</v>
      </c>
      <c r="G1853" s="164">
        <v>0</v>
      </c>
      <c r="H1853" s="3">
        <v>29.840999999999998</v>
      </c>
      <c r="I1853" s="3">
        <v>81.143999999999991</v>
      </c>
      <c r="J1853" s="3">
        <v>1036.308</v>
      </c>
      <c r="K1853" s="3">
        <v>1445.5349999999999</v>
      </c>
      <c r="L1853" s="3">
        <v>1801.2119999999998</v>
      </c>
      <c r="M1853" s="3">
        <v>2579.808</v>
      </c>
      <c r="N1853" s="3">
        <v>3869.3058599999999</v>
      </c>
      <c r="O1853" s="3">
        <v>2595.81</v>
      </c>
      <c r="P1853" s="3">
        <v>2789.2955999999995</v>
      </c>
      <c r="Q1853" s="3">
        <v>2007.684</v>
      </c>
      <c r="R1853" s="3">
        <v>1472.9749999999999</v>
      </c>
      <c r="S1853" s="3">
        <v>1202.5160000000001</v>
      </c>
      <c r="T1853" s="3">
        <v>824.88042000000007</v>
      </c>
      <c r="U1853" s="3">
        <v>21736.314879999998</v>
      </c>
      <c r="V1853" s="163">
        <f ca="1">SUM(INDIRECT(Inputs!$C$11&amp;ROW()&amp;":"&amp;Inputs!$C$12&amp;ROW()))</f>
        <v>2007.684</v>
      </c>
      <c r="W1853" s="163">
        <f ca="1">SUM(INDIRECT(Inputs!$C$13&amp;ROW()&amp;":"&amp;Inputs!$C$14&amp;ROW()))</f>
        <v>18235.943459999999</v>
      </c>
      <c r="X1853" s="3" t="str">
        <f>IF(COUNTIFS(Lookups!$A:$A,C1853)=1,"Gross Sales","")</f>
        <v/>
      </c>
      <c r="Y1853" s="3" t="str">
        <f>IF(COUNTIFS(Lookups!$D:$D,C1853)=1,"Bar Sales","")</f>
        <v/>
      </c>
      <c r="Z1853" s="3" t="str">
        <f>IFERROR(VLOOKUP(C1853*1,Lookups!$D:$F,3,FALSE),"")</f>
        <v/>
      </c>
      <c r="AA1853" s="3" t="str">
        <f>IFERROR(VLOOKUP($C1853*1,Lookups!$H:$N,3,FALSE),"")</f>
        <v>Sales</v>
      </c>
      <c r="AB1853" s="3" t="str">
        <f>IFERROR(VLOOKUP($C1853*1,Lookups!$H:$N,4,FALSE),"")</f>
        <v>Lunch</v>
      </c>
      <c r="AC1853" s="3" t="str">
        <f>IFERROR(VLOOKUP($C1853*1,Lookups!$H:$N,5,FALSE),"")</f>
        <v>Other</v>
      </c>
      <c r="AD1853" s="3" t="str">
        <f>IFERROR(VLOOKUP($C1853*1,Lookups!$H:$N,6,FALSE),"")</f>
        <v>Bev</v>
      </c>
      <c r="AE1853" s="3" t="str">
        <f>IFERROR(VLOOKUP($C1853*1,Lookups!$H:$N,7,FALSE),"")</f>
        <v>Wine</v>
      </c>
      <c r="AF1853" s="3" t="str">
        <f>VLOOKUP(B1853*1,Stores!$A:$C,3,FALSE)</f>
        <v>DFG</v>
      </c>
    </row>
    <row r="1854" spans="1:32">
      <c r="A1854" s="3" t="s">
        <v>917</v>
      </c>
      <c r="B1854" s="3" t="s">
        <v>933</v>
      </c>
      <c r="C1854" s="3">
        <v>999272</v>
      </c>
      <c r="D1854" s="3" t="s">
        <v>918</v>
      </c>
      <c r="E1854" s="3" t="s">
        <v>712</v>
      </c>
      <c r="F1854" s="3">
        <v>2016</v>
      </c>
      <c r="G1854" s="164">
        <v>0</v>
      </c>
      <c r="H1854" s="3">
        <v>8.8773999999999997</v>
      </c>
      <c r="I1854" s="3">
        <v>382.87752999999998</v>
      </c>
      <c r="J1854" s="3">
        <v>243.94124999999997</v>
      </c>
      <c r="K1854" s="3">
        <v>588.66192000000001</v>
      </c>
      <c r="L1854" s="3">
        <v>858.47579999999994</v>
      </c>
      <c r="M1854" s="3">
        <v>722.57989999999995</v>
      </c>
      <c r="N1854" s="3">
        <v>152.33336999999997</v>
      </c>
      <c r="O1854" s="3">
        <v>41.147399999999998</v>
      </c>
      <c r="P1854" s="3">
        <v>762.05808000000002</v>
      </c>
      <c r="Q1854" s="3">
        <v>762.42880000000002</v>
      </c>
      <c r="R1854" s="3">
        <v>920.06837999999993</v>
      </c>
      <c r="S1854" s="3">
        <v>308.23883999999998</v>
      </c>
      <c r="T1854" s="3">
        <v>11.377940000000001</v>
      </c>
      <c r="U1854" s="3">
        <v>5763.0666099999989</v>
      </c>
      <c r="V1854" s="163">
        <f ca="1">SUM(INDIRECT(Inputs!$C$11&amp;ROW()&amp;":"&amp;Inputs!$C$12&amp;ROW()))</f>
        <v>762.42880000000002</v>
      </c>
      <c r="W1854" s="163">
        <f ca="1">SUM(INDIRECT(Inputs!$C$13&amp;ROW()&amp;":"&amp;Inputs!$C$14&amp;ROW()))</f>
        <v>4523.3814499999989</v>
      </c>
      <c r="X1854" s="3" t="str">
        <f>IF(COUNTIFS(Lookups!$A:$A,C1854)=1,"Gross Sales","")</f>
        <v/>
      </c>
      <c r="Y1854" s="3" t="str">
        <f>IF(COUNTIFS(Lookups!$D:$D,C1854)=1,"Bar Sales","")</f>
        <v/>
      </c>
      <c r="Z1854" s="3" t="str">
        <f>IFERROR(VLOOKUP(C1854*1,Lookups!$D:$F,3,FALSE),"")</f>
        <v/>
      </c>
      <c r="AA1854" s="3" t="str">
        <f>IFERROR(VLOOKUP($C1854*1,Lookups!$H:$N,3,FALSE),"")</f>
        <v>Sales</v>
      </c>
      <c r="AB1854" s="3" t="str">
        <f>IFERROR(VLOOKUP($C1854*1,Lookups!$H:$N,4,FALSE),"")</f>
        <v>Lunch</v>
      </c>
      <c r="AC1854" s="3" t="str">
        <f>IFERROR(VLOOKUP($C1854*1,Lookups!$H:$N,5,FALSE),"")</f>
        <v>Other</v>
      </c>
      <c r="AD1854" s="3" t="str">
        <f>IFERROR(VLOOKUP($C1854*1,Lookups!$H:$N,6,FALSE),"")</f>
        <v>Bev</v>
      </c>
      <c r="AE1854" s="3" t="str">
        <f>IFERROR(VLOOKUP($C1854*1,Lookups!$H:$N,7,FALSE),"")</f>
        <v>Wine</v>
      </c>
      <c r="AF1854" s="3" t="str">
        <f>VLOOKUP(B1854*1,Stores!$A:$C,3,FALSE)</f>
        <v>DFG</v>
      </c>
    </row>
    <row r="1855" spans="1:32">
      <c r="A1855" s="3" t="s">
        <v>917</v>
      </c>
      <c r="B1855" s="3" t="s">
        <v>934</v>
      </c>
      <c r="C1855" s="3">
        <v>999272</v>
      </c>
      <c r="D1855" s="3" t="s">
        <v>918</v>
      </c>
      <c r="E1855" s="3" t="s">
        <v>712</v>
      </c>
      <c r="F1855" s="3">
        <v>2016</v>
      </c>
      <c r="G1855" s="164">
        <v>0</v>
      </c>
      <c r="H1855" s="3">
        <v>0</v>
      </c>
      <c r="I1855" s="3">
        <v>0</v>
      </c>
      <c r="J1855" s="3">
        <v>467.67699999999991</v>
      </c>
      <c r="K1855" s="3">
        <v>514.01</v>
      </c>
      <c r="L1855" s="3">
        <v>351.428</v>
      </c>
      <c r="M1855" s="3">
        <v>627.44220000000007</v>
      </c>
      <c r="N1855" s="3">
        <v>264.18</v>
      </c>
      <c r="O1855" s="3">
        <v>169.32999999999998</v>
      </c>
      <c r="P1855" s="3">
        <v>137.28049999999999</v>
      </c>
      <c r="Q1855" s="3">
        <v>249.52199999999999</v>
      </c>
      <c r="R1855" s="3">
        <v>414.09199999999998</v>
      </c>
      <c r="S1855" s="3">
        <v>77.7</v>
      </c>
      <c r="T1855" s="3">
        <v>0</v>
      </c>
      <c r="U1855" s="3">
        <v>3272.6616999999992</v>
      </c>
      <c r="V1855" s="163">
        <f ca="1">SUM(INDIRECT(Inputs!$C$11&amp;ROW()&amp;":"&amp;Inputs!$C$12&amp;ROW()))</f>
        <v>249.52199999999999</v>
      </c>
      <c r="W1855" s="163">
        <f ca="1">SUM(INDIRECT(Inputs!$C$13&amp;ROW()&amp;":"&amp;Inputs!$C$14&amp;ROW()))</f>
        <v>2780.8696999999993</v>
      </c>
      <c r="X1855" s="3" t="str">
        <f>IF(COUNTIFS(Lookups!$A:$A,C1855)=1,"Gross Sales","")</f>
        <v/>
      </c>
      <c r="Y1855" s="3" t="str">
        <f>IF(COUNTIFS(Lookups!$D:$D,C1855)=1,"Bar Sales","")</f>
        <v/>
      </c>
      <c r="Z1855" s="3" t="str">
        <f>IFERROR(VLOOKUP(C1855*1,Lookups!$D:$F,3,FALSE),"")</f>
        <v/>
      </c>
      <c r="AA1855" s="3" t="str">
        <f>IFERROR(VLOOKUP($C1855*1,Lookups!$H:$N,3,FALSE),"")</f>
        <v>Sales</v>
      </c>
      <c r="AB1855" s="3" t="str">
        <f>IFERROR(VLOOKUP($C1855*1,Lookups!$H:$N,4,FALSE),"")</f>
        <v>Lunch</v>
      </c>
      <c r="AC1855" s="3" t="str">
        <f>IFERROR(VLOOKUP($C1855*1,Lookups!$H:$N,5,FALSE),"")</f>
        <v>Other</v>
      </c>
      <c r="AD1855" s="3" t="str">
        <f>IFERROR(VLOOKUP($C1855*1,Lookups!$H:$N,6,FALSE),"")</f>
        <v>Bev</v>
      </c>
      <c r="AE1855" s="3" t="str">
        <f>IFERROR(VLOOKUP($C1855*1,Lookups!$H:$N,7,FALSE),"")</f>
        <v>Wine</v>
      </c>
      <c r="AF1855" s="3" t="str">
        <f>VLOOKUP(B1855*1,Stores!$A:$C,3,FALSE)</f>
        <v>DFG</v>
      </c>
    </row>
    <row r="1856" spans="1:32">
      <c r="A1856" s="3" t="s">
        <v>917</v>
      </c>
      <c r="B1856" s="3" t="s">
        <v>935</v>
      </c>
      <c r="C1856" s="3">
        <v>999272</v>
      </c>
      <c r="D1856" s="3" t="s">
        <v>918</v>
      </c>
      <c r="E1856" s="3" t="s">
        <v>712</v>
      </c>
      <c r="F1856" s="3">
        <v>2016</v>
      </c>
      <c r="G1856" s="164">
        <v>0</v>
      </c>
      <c r="H1856" s="3">
        <v>5.9219999999999997</v>
      </c>
      <c r="I1856" s="3">
        <v>51.281999999999996</v>
      </c>
      <c r="J1856" s="3">
        <v>632.68799999999987</v>
      </c>
      <c r="K1856" s="3">
        <v>707.84</v>
      </c>
      <c r="L1856" s="3">
        <v>1243.40328</v>
      </c>
      <c r="M1856" s="3">
        <v>841.92499999999984</v>
      </c>
      <c r="N1856" s="3">
        <v>464.03489999999994</v>
      </c>
      <c r="O1856" s="3">
        <v>308.57399999999996</v>
      </c>
      <c r="P1856" s="3">
        <v>434.93449999999996</v>
      </c>
      <c r="Q1856" s="3">
        <v>778.96685999999988</v>
      </c>
      <c r="R1856" s="3">
        <v>927.75619999999981</v>
      </c>
      <c r="S1856" s="3">
        <v>507.3599999999999</v>
      </c>
      <c r="T1856" s="3">
        <v>21.567</v>
      </c>
      <c r="U1856" s="3">
        <v>6926.2537399999992</v>
      </c>
      <c r="V1856" s="163">
        <f ca="1">SUM(INDIRECT(Inputs!$C$11&amp;ROW()&amp;":"&amp;Inputs!$C$12&amp;ROW()))</f>
        <v>778.96685999999988</v>
      </c>
      <c r="W1856" s="163">
        <f ca="1">SUM(INDIRECT(Inputs!$C$13&amp;ROW()&amp;":"&amp;Inputs!$C$14&amp;ROW()))</f>
        <v>5469.5705399999997</v>
      </c>
      <c r="X1856" s="3" t="str">
        <f>IF(COUNTIFS(Lookups!$A:$A,C1856)=1,"Gross Sales","")</f>
        <v/>
      </c>
      <c r="Y1856" s="3" t="str">
        <f>IF(COUNTIFS(Lookups!$D:$D,C1856)=1,"Bar Sales","")</f>
        <v/>
      </c>
      <c r="Z1856" s="3" t="str">
        <f>IFERROR(VLOOKUP(C1856*1,Lookups!$D:$F,3,FALSE),"")</f>
        <v/>
      </c>
      <c r="AA1856" s="3" t="str">
        <f>IFERROR(VLOOKUP($C1856*1,Lookups!$H:$N,3,FALSE),"")</f>
        <v>Sales</v>
      </c>
      <c r="AB1856" s="3" t="str">
        <f>IFERROR(VLOOKUP($C1856*1,Lookups!$H:$N,4,FALSE),"")</f>
        <v>Lunch</v>
      </c>
      <c r="AC1856" s="3" t="str">
        <f>IFERROR(VLOOKUP($C1856*1,Lookups!$H:$N,5,FALSE),"")</f>
        <v>Other</v>
      </c>
      <c r="AD1856" s="3" t="str">
        <f>IFERROR(VLOOKUP($C1856*1,Lookups!$H:$N,6,FALSE),"")</f>
        <v>Bev</v>
      </c>
      <c r="AE1856" s="3" t="str">
        <f>IFERROR(VLOOKUP($C1856*1,Lookups!$H:$N,7,FALSE),"")</f>
        <v>Wine</v>
      </c>
      <c r="AF1856" s="3" t="str">
        <f>VLOOKUP(B1856*1,Stores!$A:$C,3,FALSE)</f>
        <v>DFG</v>
      </c>
    </row>
    <row r="1857" spans="1:32">
      <c r="A1857" s="3" t="s">
        <v>917</v>
      </c>
      <c r="B1857" s="3" t="s">
        <v>936</v>
      </c>
      <c r="C1857" s="3">
        <v>999272</v>
      </c>
      <c r="D1857" s="3" t="s">
        <v>918</v>
      </c>
      <c r="E1857" s="3" t="s">
        <v>712</v>
      </c>
      <c r="F1857" s="3">
        <v>2016</v>
      </c>
      <c r="G1857" s="164">
        <v>0</v>
      </c>
      <c r="H1857" s="3">
        <v>71.881109999999993</v>
      </c>
      <c r="I1857" s="3">
        <v>746.53431999999998</v>
      </c>
      <c r="J1857" s="3">
        <v>813.08247999999992</v>
      </c>
      <c r="K1857" s="3">
        <v>1330.2450000000001</v>
      </c>
      <c r="L1857" s="3">
        <v>1074.1903199999999</v>
      </c>
      <c r="M1857" s="3">
        <v>497.50959999999998</v>
      </c>
      <c r="N1857" s="3">
        <v>587.58741999999995</v>
      </c>
      <c r="O1857" s="3">
        <v>404.20834999999994</v>
      </c>
      <c r="P1857" s="3">
        <v>500.39681999999999</v>
      </c>
      <c r="Q1857" s="3">
        <v>699.09055999999998</v>
      </c>
      <c r="R1857" s="3">
        <v>872.45066999999983</v>
      </c>
      <c r="S1857" s="3">
        <v>861.15189999999984</v>
      </c>
      <c r="T1857" s="3">
        <v>425.57130000000001</v>
      </c>
      <c r="U1857" s="3">
        <v>8883.899849999998</v>
      </c>
      <c r="V1857" s="163">
        <f ca="1">SUM(INDIRECT(Inputs!$C$11&amp;ROW()&amp;":"&amp;Inputs!$C$12&amp;ROW()))</f>
        <v>699.09055999999998</v>
      </c>
      <c r="W1857" s="163">
        <f ca="1">SUM(INDIRECT(Inputs!$C$13&amp;ROW()&amp;":"&amp;Inputs!$C$14&amp;ROW()))</f>
        <v>6724.7259799999993</v>
      </c>
      <c r="X1857" s="3" t="str">
        <f>IF(COUNTIFS(Lookups!$A:$A,C1857)=1,"Gross Sales","")</f>
        <v/>
      </c>
      <c r="Y1857" s="3" t="str">
        <f>IF(COUNTIFS(Lookups!$D:$D,C1857)=1,"Bar Sales","")</f>
        <v/>
      </c>
      <c r="Z1857" s="3" t="str">
        <f>IFERROR(VLOOKUP(C1857*1,Lookups!$D:$F,3,FALSE),"")</f>
        <v/>
      </c>
      <c r="AA1857" s="3" t="str">
        <f>IFERROR(VLOOKUP($C1857*1,Lookups!$H:$N,3,FALSE),"")</f>
        <v>Sales</v>
      </c>
      <c r="AB1857" s="3" t="str">
        <f>IFERROR(VLOOKUP($C1857*1,Lookups!$H:$N,4,FALSE),"")</f>
        <v>Lunch</v>
      </c>
      <c r="AC1857" s="3" t="str">
        <f>IFERROR(VLOOKUP($C1857*1,Lookups!$H:$N,5,FALSE),"")</f>
        <v>Other</v>
      </c>
      <c r="AD1857" s="3" t="str">
        <f>IFERROR(VLOOKUP($C1857*1,Lookups!$H:$N,6,FALSE),"")</f>
        <v>Bev</v>
      </c>
      <c r="AE1857" s="3" t="str">
        <f>IFERROR(VLOOKUP($C1857*1,Lookups!$H:$N,7,FALSE),"")</f>
        <v>Wine</v>
      </c>
      <c r="AF1857" s="3" t="str">
        <f>VLOOKUP(B1857*1,Stores!$A:$C,3,FALSE)</f>
        <v>DFG</v>
      </c>
    </row>
    <row r="1858" spans="1:32">
      <c r="A1858" s="3" t="s">
        <v>917</v>
      </c>
      <c r="B1858" s="3" t="s">
        <v>938</v>
      </c>
      <c r="C1858" s="3">
        <v>999272</v>
      </c>
      <c r="D1858" s="3" t="s">
        <v>918</v>
      </c>
      <c r="E1858" s="3" t="s">
        <v>712</v>
      </c>
      <c r="F1858" s="3">
        <v>2016</v>
      </c>
      <c r="G1858" s="164">
        <v>0</v>
      </c>
      <c r="H1858" s="3">
        <v>1935.2847499999998</v>
      </c>
      <c r="I1858" s="3">
        <v>1704.2616499999999</v>
      </c>
      <c r="J1858" s="3">
        <v>1302.4199999999998</v>
      </c>
      <c r="K1858" s="3">
        <v>2868.0189999999998</v>
      </c>
      <c r="L1858" s="3">
        <v>3196.7028800000003</v>
      </c>
      <c r="M1858" s="3">
        <v>2772.8916599999998</v>
      </c>
      <c r="N1858" s="3">
        <v>3964.6879999999996</v>
      </c>
      <c r="O1858" s="3">
        <v>3304.0412999999999</v>
      </c>
      <c r="P1858" s="3">
        <v>3208.8419999999996</v>
      </c>
      <c r="Q1858" s="3">
        <v>2671.99548</v>
      </c>
      <c r="R1858" s="3">
        <v>2285.7887500000002</v>
      </c>
      <c r="S1858" s="3">
        <v>2794.0919999999996</v>
      </c>
      <c r="T1858" s="3">
        <v>2068.3739999999998</v>
      </c>
      <c r="U1858" s="3">
        <v>34077.401469999997</v>
      </c>
      <c r="V1858" s="163">
        <f ca="1">SUM(INDIRECT(Inputs!$C$11&amp;ROW()&amp;":"&amp;Inputs!$C$12&amp;ROW()))</f>
        <v>2671.99548</v>
      </c>
      <c r="W1858" s="163">
        <f ca="1">SUM(INDIRECT(Inputs!$C$13&amp;ROW()&amp;":"&amp;Inputs!$C$14&amp;ROW()))</f>
        <v>26929.146720000001</v>
      </c>
      <c r="X1858" s="3" t="str">
        <f>IF(COUNTIFS(Lookups!$A:$A,C1858)=1,"Gross Sales","")</f>
        <v/>
      </c>
      <c r="Y1858" s="3" t="str">
        <f>IF(COUNTIFS(Lookups!$D:$D,C1858)=1,"Bar Sales","")</f>
        <v/>
      </c>
      <c r="Z1858" s="3" t="str">
        <f>IFERROR(VLOOKUP(C1858*1,Lookups!$D:$F,3,FALSE),"")</f>
        <v/>
      </c>
      <c r="AA1858" s="3" t="str">
        <f>IFERROR(VLOOKUP($C1858*1,Lookups!$H:$N,3,FALSE),"")</f>
        <v>Sales</v>
      </c>
      <c r="AB1858" s="3" t="str">
        <f>IFERROR(VLOOKUP($C1858*1,Lookups!$H:$N,4,FALSE),"")</f>
        <v>Lunch</v>
      </c>
      <c r="AC1858" s="3" t="str">
        <f>IFERROR(VLOOKUP($C1858*1,Lookups!$H:$N,5,FALSE),"")</f>
        <v>Other</v>
      </c>
      <c r="AD1858" s="3" t="str">
        <f>IFERROR(VLOOKUP($C1858*1,Lookups!$H:$N,6,FALSE),"")</f>
        <v>Bev</v>
      </c>
      <c r="AE1858" s="3" t="str">
        <f>IFERROR(VLOOKUP($C1858*1,Lookups!$H:$N,7,FALSE),"")</f>
        <v>Wine</v>
      </c>
      <c r="AF1858" s="3" t="str">
        <f>VLOOKUP(B1858*1,Stores!$A:$C,3,FALSE)</f>
        <v>DFG</v>
      </c>
    </row>
    <row r="1859" spans="1:32">
      <c r="A1859" s="3" t="s">
        <v>917</v>
      </c>
      <c r="B1859" s="3" t="s">
        <v>939</v>
      </c>
      <c r="C1859" s="3">
        <v>999272</v>
      </c>
      <c r="D1859" s="3" t="s">
        <v>918</v>
      </c>
      <c r="E1859" s="3" t="s">
        <v>712</v>
      </c>
      <c r="F1859" s="3">
        <v>2016</v>
      </c>
      <c r="G1859" s="164">
        <v>0</v>
      </c>
      <c r="H1859" s="3">
        <v>139.3056</v>
      </c>
      <c r="I1859" s="3">
        <v>1222.6158</v>
      </c>
      <c r="J1859" s="3">
        <v>975.17448000000002</v>
      </c>
      <c r="K1859" s="3">
        <v>2223.93444</v>
      </c>
      <c r="L1859" s="3">
        <v>2625.6873999999998</v>
      </c>
      <c r="M1859" s="3">
        <v>1197.8238999999999</v>
      </c>
      <c r="N1859" s="3">
        <v>535.05899999999986</v>
      </c>
      <c r="O1859" s="3">
        <v>415.53980999999999</v>
      </c>
      <c r="P1859" s="3">
        <v>1382.9712400000001</v>
      </c>
      <c r="Q1859" s="3">
        <v>1246.62265</v>
      </c>
      <c r="R1859" s="3">
        <v>1886.9370800000002</v>
      </c>
      <c r="S1859" s="3">
        <v>1932.4248999999998</v>
      </c>
      <c r="T1859" s="3">
        <v>787.14544999999998</v>
      </c>
      <c r="U1859" s="3">
        <v>16571.241750000001</v>
      </c>
      <c r="V1859" s="163">
        <f ca="1">SUM(INDIRECT(Inputs!$C$11&amp;ROW()&amp;":"&amp;Inputs!$C$12&amp;ROW()))</f>
        <v>1246.62265</v>
      </c>
      <c r="W1859" s="163">
        <f ca="1">SUM(INDIRECT(Inputs!$C$13&amp;ROW()&amp;":"&amp;Inputs!$C$14&amp;ROW()))</f>
        <v>11964.73432</v>
      </c>
      <c r="X1859" s="3" t="str">
        <f>IF(COUNTIFS(Lookups!$A:$A,C1859)=1,"Gross Sales","")</f>
        <v/>
      </c>
      <c r="Y1859" s="3" t="str">
        <f>IF(COUNTIFS(Lookups!$D:$D,C1859)=1,"Bar Sales","")</f>
        <v/>
      </c>
      <c r="Z1859" s="3" t="str">
        <f>IFERROR(VLOOKUP(C1859*1,Lookups!$D:$F,3,FALSE),"")</f>
        <v/>
      </c>
      <c r="AA1859" s="3" t="str">
        <f>IFERROR(VLOOKUP($C1859*1,Lookups!$H:$N,3,FALSE),"")</f>
        <v>Sales</v>
      </c>
      <c r="AB1859" s="3" t="str">
        <f>IFERROR(VLOOKUP($C1859*1,Lookups!$H:$N,4,FALSE),"")</f>
        <v>Lunch</v>
      </c>
      <c r="AC1859" s="3" t="str">
        <f>IFERROR(VLOOKUP($C1859*1,Lookups!$H:$N,5,FALSE),"")</f>
        <v>Other</v>
      </c>
      <c r="AD1859" s="3" t="str">
        <f>IFERROR(VLOOKUP($C1859*1,Lookups!$H:$N,6,FALSE),"")</f>
        <v>Bev</v>
      </c>
      <c r="AE1859" s="3" t="str">
        <f>IFERROR(VLOOKUP($C1859*1,Lookups!$H:$N,7,FALSE),"")</f>
        <v>Wine</v>
      </c>
      <c r="AF1859" s="3" t="str">
        <f>VLOOKUP(B1859*1,Stores!$A:$C,3,FALSE)</f>
        <v>DFG</v>
      </c>
    </row>
    <row r="1860" spans="1:32">
      <c r="A1860" s="3" t="s">
        <v>917</v>
      </c>
      <c r="B1860" s="3" t="s">
        <v>940</v>
      </c>
      <c r="C1860" s="3">
        <v>999272</v>
      </c>
      <c r="D1860" s="3" t="s">
        <v>918</v>
      </c>
      <c r="E1860" s="3" t="s">
        <v>712</v>
      </c>
      <c r="F1860" s="3">
        <v>2016</v>
      </c>
      <c r="G1860" s="164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1417.3319999999999</v>
      </c>
      <c r="N1860" s="3">
        <v>970.08366000000001</v>
      </c>
      <c r="O1860" s="3">
        <v>805.97439999999995</v>
      </c>
      <c r="P1860" s="3">
        <v>1254.4895999999999</v>
      </c>
      <c r="Q1860" s="3">
        <v>1320.7740000000001</v>
      </c>
      <c r="R1860" s="3">
        <v>1110.0558000000001</v>
      </c>
      <c r="S1860" s="3">
        <v>279.53799999999995</v>
      </c>
      <c r="T1860" s="3">
        <v>0</v>
      </c>
      <c r="U1860" s="3">
        <v>7158.2474599999996</v>
      </c>
      <c r="V1860" s="163">
        <f ca="1">SUM(INDIRECT(Inputs!$C$11&amp;ROW()&amp;":"&amp;Inputs!$C$12&amp;ROW()))</f>
        <v>1320.7740000000001</v>
      </c>
      <c r="W1860" s="163">
        <f ca="1">SUM(INDIRECT(Inputs!$C$13&amp;ROW()&amp;":"&amp;Inputs!$C$14&amp;ROW()))</f>
        <v>5768.6536599999999</v>
      </c>
      <c r="X1860" s="3" t="str">
        <f>IF(COUNTIFS(Lookups!$A:$A,C1860)=1,"Gross Sales","")</f>
        <v/>
      </c>
      <c r="Y1860" s="3" t="str">
        <f>IF(COUNTIFS(Lookups!$D:$D,C1860)=1,"Bar Sales","")</f>
        <v/>
      </c>
      <c r="Z1860" s="3" t="str">
        <f>IFERROR(VLOOKUP(C1860*1,Lookups!$D:$F,3,FALSE),"")</f>
        <v/>
      </c>
      <c r="AA1860" s="3" t="str">
        <f>IFERROR(VLOOKUP($C1860*1,Lookups!$H:$N,3,FALSE),"")</f>
        <v>Sales</v>
      </c>
      <c r="AB1860" s="3" t="str">
        <f>IFERROR(VLOOKUP($C1860*1,Lookups!$H:$N,4,FALSE),"")</f>
        <v>Lunch</v>
      </c>
      <c r="AC1860" s="3" t="str">
        <f>IFERROR(VLOOKUP($C1860*1,Lookups!$H:$N,5,FALSE),"")</f>
        <v>Other</v>
      </c>
      <c r="AD1860" s="3" t="str">
        <f>IFERROR(VLOOKUP($C1860*1,Lookups!$H:$N,6,FALSE),"")</f>
        <v>Bev</v>
      </c>
      <c r="AE1860" s="3" t="str">
        <f>IFERROR(VLOOKUP($C1860*1,Lookups!$H:$N,7,FALSE),"")</f>
        <v>Wine</v>
      </c>
      <c r="AF1860" s="3" t="str">
        <f>VLOOKUP(B1860*1,Stores!$A:$C,3,FALSE)</f>
        <v>DFG</v>
      </c>
    </row>
    <row r="1861" spans="1:32">
      <c r="A1861" s="3" t="s">
        <v>917</v>
      </c>
      <c r="B1861" s="3" t="s">
        <v>941</v>
      </c>
      <c r="C1861" s="3">
        <v>999272</v>
      </c>
      <c r="D1861" s="3" t="s">
        <v>918</v>
      </c>
      <c r="E1861" s="3" t="s">
        <v>712</v>
      </c>
      <c r="F1861" s="3">
        <v>2016</v>
      </c>
      <c r="G1861" s="164">
        <v>0</v>
      </c>
      <c r="H1861" s="3">
        <v>350.27202</v>
      </c>
      <c r="I1861" s="3">
        <v>1238.64384</v>
      </c>
      <c r="J1861" s="3">
        <v>1410.1025399999999</v>
      </c>
      <c r="K1861" s="3">
        <v>1984.5345799999998</v>
      </c>
      <c r="L1861" s="3">
        <v>1956.2318999999998</v>
      </c>
      <c r="M1861" s="3">
        <v>1208.41644</v>
      </c>
      <c r="N1861" s="3">
        <v>542.21313999999995</v>
      </c>
      <c r="O1861" s="3">
        <v>205.46483999999998</v>
      </c>
      <c r="P1861" s="3">
        <v>1036.5705</v>
      </c>
      <c r="Q1861" s="3">
        <v>827.87795999999992</v>
      </c>
      <c r="R1861" s="3">
        <v>2036.7320399999996</v>
      </c>
      <c r="S1861" s="3">
        <v>2477.80897</v>
      </c>
      <c r="T1861" s="3">
        <v>567.84727999999996</v>
      </c>
      <c r="U1861" s="3">
        <v>15842.716049999999</v>
      </c>
      <c r="V1861" s="163">
        <f ca="1">SUM(INDIRECT(Inputs!$C$11&amp;ROW()&amp;":"&amp;Inputs!$C$12&amp;ROW()))</f>
        <v>827.87795999999992</v>
      </c>
      <c r="W1861" s="163">
        <f ca="1">SUM(INDIRECT(Inputs!$C$13&amp;ROW()&amp;":"&amp;Inputs!$C$14&amp;ROW()))</f>
        <v>10760.32776</v>
      </c>
      <c r="X1861" s="3" t="str">
        <f>IF(COUNTIFS(Lookups!$A:$A,C1861)=1,"Gross Sales","")</f>
        <v/>
      </c>
      <c r="Y1861" s="3" t="str">
        <f>IF(COUNTIFS(Lookups!$D:$D,C1861)=1,"Bar Sales","")</f>
        <v/>
      </c>
      <c r="Z1861" s="3" t="str">
        <f>IFERROR(VLOOKUP(C1861*1,Lookups!$D:$F,3,FALSE),"")</f>
        <v/>
      </c>
      <c r="AA1861" s="3" t="str">
        <f>IFERROR(VLOOKUP($C1861*1,Lookups!$H:$N,3,FALSE),"")</f>
        <v>Sales</v>
      </c>
      <c r="AB1861" s="3" t="str">
        <f>IFERROR(VLOOKUP($C1861*1,Lookups!$H:$N,4,FALSE),"")</f>
        <v>Lunch</v>
      </c>
      <c r="AC1861" s="3" t="str">
        <f>IFERROR(VLOOKUP($C1861*1,Lookups!$H:$N,5,FALSE),"")</f>
        <v>Other</v>
      </c>
      <c r="AD1861" s="3" t="str">
        <f>IFERROR(VLOOKUP($C1861*1,Lookups!$H:$N,6,FALSE),"")</f>
        <v>Bev</v>
      </c>
      <c r="AE1861" s="3" t="str">
        <f>IFERROR(VLOOKUP($C1861*1,Lookups!$H:$N,7,FALSE),"")</f>
        <v>Wine</v>
      </c>
      <c r="AF1861" s="3" t="str">
        <f>VLOOKUP(B1861*1,Stores!$A:$C,3,FALSE)</f>
        <v>DFG</v>
      </c>
    </row>
    <row r="1862" spans="1:32">
      <c r="A1862" s="3" t="s">
        <v>917</v>
      </c>
      <c r="B1862" s="3" t="s">
        <v>942</v>
      </c>
      <c r="C1862" s="3">
        <v>999272</v>
      </c>
      <c r="D1862" s="3" t="s">
        <v>918</v>
      </c>
      <c r="E1862" s="3" t="s">
        <v>712</v>
      </c>
      <c r="F1862" s="3">
        <v>2016</v>
      </c>
      <c r="G1862" s="164">
        <v>0</v>
      </c>
      <c r="H1862" s="3">
        <v>0</v>
      </c>
      <c r="I1862" s="3">
        <v>0</v>
      </c>
      <c r="J1862" s="3">
        <v>136.20599999999996</v>
      </c>
      <c r="K1862" s="3">
        <v>35.945</v>
      </c>
      <c r="L1862" s="3">
        <v>343.77700000000004</v>
      </c>
      <c r="M1862" s="3">
        <v>404.54399999999993</v>
      </c>
      <c r="N1862" s="3">
        <v>480.47999999999996</v>
      </c>
      <c r="O1862" s="3">
        <v>708.29751999999996</v>
      </c>
      <c r="P1862" s="3">
        <v>452.34559999999993</v>
      </c>
      <c r="Q1862" s="3">
        <v>254.23999999999998</v>
      </c>
      <c r="R1862" s="3">
        <v>84.647359999999992</v>
      </c>
      <c r="S1862" s="3">
        <v>0</v>
      </c>
      <c r="T1862" s="3">
        <v>0</v>
      </c>
      <c r="U1862" s="3">
        <v>2900.4824799999997</v>
      </c>
      <c r="V1862" s="163">
        <f ca="1">SUM(INDIRECT(Inputs!$C$11&amp;ROW()&amp;":"&amp;Inputs!$C$12&amp;ROW()))</f>
        <v>254.23999999999998</v>
      </c>
      <c r="W1862" s="163">
        <f ca="1">SUM(INDIRECT(Inputs!$C$13&amp;ROW()&amp;":"&amp;Inputs!$C$14&amp;ROW()))</f>
        <v>2815.8351199999997</v>
      </c>
      <c r="X1862" s="3" t="str">
        <f>IF(COUNTIFS(Lookups!$A:$A,C1862)=1,"Gross Sales","")</f>
        <v/>
      </c>
      <c r="Y1862" s="3" t="str">
        <f>IF(COUNTIFS(Lookups!$D:$D,C1862)=1,"Bar Sales","")</f>
        <v/>
      </c>
      <c r="Z1862" s="3" t="str">
        <f>IFERROR(VLOOKUP(C1862*1,Lookups!$D:$F,3,FALSE),"")</f>
        <v/>
      </c>
      <c r="AA1862" s="3" t="str">
        <f>IFERROR(VLOOKUP($C1862*1,Lookups!$H:$N,3,FALSE),"")</f>
        <v>Sales</v>
      </c>
      <c r="AB1862" s="3" t="str">
        <f>IFERROR(VLOOKUP($C1862*1,Lookups!$H:$N,4,FALSE),"")</f>
        <v>Lunch</v>
      </c>
      <c r="AC1862" s="3" t="str">
        <f>IFERROR(VLOOKUP($C1862*1,Lookups!$H:$N,5,FALSE),"")</f>
        <v>Other</v>
      </c>
      <c r="AD1862" s="3" t="str">
        <f>IFERROR(VLOOKUP($C1862*1,Lookups!$H:$N,6,FALSE),"")</f>
        <v>Bev</v>
      </c>
      <c r="AE1862" s="3" t="str">
        <f>IFERROR(VLOOKUP($C1862*1,Lookups!$H:$N,7,FALSE),"")</f>
        <v>Wine</v>
      </c>
      <c r="AF1862" s="3" t="str">
        <f>VLOOKUP(B1862*1,Stores!$A:$C,3,FALSE)</f>
        <v>DFG</v>
      </c>
    </row>
    <row r="1863" spans="1:32">
      <c r="A1863" s="3" t="s">
        <v>917</v>
      </c>
      <c r="B1863" s="3" t="s">
        <v>943</v>
      </c>
      <c r="C1863" s="3">
        <v>999272</v>
      </c>
      <c r="D1863" s="3" t="s">
        <v>918</v>
      </c>
      <c r="E1863" s="3" t="s">
        <v>712</v>
      </c>
      <c r="F1863" s="3">
        <v>2016</v>
      </c>
      <c r="G1863" s="164">
        <v>0</v>
      </c>
      <c r="H1863" s="3">
        <v>0</v>
      </c>
      <c r="I1863" s="3">
        <v>0</v>
      </c>
      <c r="J1863" s="3">
        <v>141.01500000000001</v>
      </c>
      <c r="K1863" s="3">
        <v>116.298</v>
      </c>
      <c r="L1863" s="3">
        <v>277.09499999999997</v>
      </c>
      <c r="M1863" s="3">
        <v>320.64199999999994</v>
      </c>
      <c r="N1863" s="3">
        <v>356.97899999999998</v>
      </c>
      <c r="O1863" s="3">
        <v>79.8</v>
      </c>
      <c r="P1863" s="3">
        <v>54.969599999999993</v>
      </c>
      <c r="Q1863" s="3">
        <v>71.680000000000007</v>
      </c>
      <c r="R1863" s="3">
        <v>108.92699999999999</v>
      </c>
      <c r="S1863" s="3">
        <v>32.76</v>
      </c>
      <c r="T1863" s="3">
        <v>0</v>
      </c>
      <c r="U1863" s="3">
        <v>1560.1655999999996</v>
      </c>
      <c r="V1863" s="163">
        <f ca="1">SUM(INDIRECT(Inputs!$C$11&amp;ROW()&amp;":"&amp;Inputs!$C$12&amp;ROW()))</f>
        <v>71.680000000000007</v>
      </c>
      <c r="W1863" s="163">
        <f ca="1">SUM(INDIRECT(Inputs!$C$13&amp;ROW()&amp;":"&amp;Inputs!$C$14&amp;ROW()))</f>
        <v>1418.4785999999997</v>
      </c>
      <c r="X1863" s="3" t="str">
        <f>IF(COUNTIFS(Lookups!$A:$A,C1863)=1,"Gross Sales","")</f>
        <v/>
      </c>
      <c r="Y1863" s="3" t="str">
        <f>IF(COUNTIFS(Lookups!$D:$D,C1863)=1,"Bar Sales","")</f>
        <v/>
      </c>
      <c r="Z1863" s="3" t="str">
        <f>IFERROR(VLOOKUP(C1863*1,Lookups!$D:$F,3,FALSE),"")</f>
        <v/>
      </c>
      <c r="AA1863" s="3" t="str">
        <f>IFERROR(VLOOKUP($C1863*1,Lookups!$H:$N,3,FALSE),"")</f>
        <v>Sales</v>
      </c>
      <c r="AB1863" s="3" t="str">
        <f>IFERROR(VLOOKUP($C1863*1,Lookups!$H:$N,4,FALSE),"")</f>
        <v>Lunch</v>
      </c>
      <c r="AC1863" s="3" t="str">
        <f>IFERROR(VLOOKUP($C1863*1,Lookups!$H:$N,5,FALSE),"")</f>
        <v>Other</v>
      </c>
      <c r="AD1863" s="3" t="str">
        <f>IFERROR(VLOOKUP($C1863*1,Lookups!$H:$N,6,FALSE),"")</f>
        <v>Bev</v>
      </c>
      <c r="AE1863" s="3" t="str">
        <f>IFERROR(VLOOKUP($C1863*1,Lookups!$H:$N,7,FALSE),"")</f>
        <v>Wine</v>
      </c>
      <c r="AF1863" s="3" t="str">
        <f>VLOOKUP(B1863*1,Stores!$A:$C,3,FALSE)</f>
        <v>DFG</v>
      </c>
    </row>
    <row r="1864" spans="1:32">
      <c r="A1864" s="3" t="s">
        <v>917</v>
      </c>
      <c r="B1864" s="3" t="s">
        <v>944</v>
      </c>
      <c r="C1864" s="3">
        <v>999272</v>
      </c>
      <c r="D1864" s="3" t="s">
        <v>918</v>
      </c>
      <c r="E1864" s="3" t="s">
        <v>712</v>
      </c>
      <c r="F1864" s="3">
        <v>2016</v>
      </c>
      <c r="G1864" s="164">
        <v>0</v>
      </c>
      <c r="H1864" s="3">
        <v>129.899</v>
      </c>
      <c r="I1864" s="3">
        <v>575.72199999999987</v>
      </c>
      <c r="J1864" s="3">
        <v>457.35899999999992</v>
      </c>
      <c r="K1864" s="3">
        <v>465.00299999999999</v>
      </c>
      <c r="L1864" s="3">
        <v>768.32</v>
      </c>
      <c r="M1864" s="3">
        <v>649.22199999999998</v>
      </c>
      <c r="N1864" s="3">
        <v>361.85519999999991</v>
      </c>
      <c r="O1864" s="3">
        <v>204.73599999999999</v>
      </c>
      <c r="P1864" s="3">
        <v>413.9058</v>
      </c>
      <c r="Q1864" s="3">
        <v>332.20599999999996</v>
      </c>
      <c r="R1864" s="3">
        <v>410.56399999999996</v>
      </c>
      <c r="S1864" s="3">
        <v>558.74699999999996</v>
      </c>
      <c r="T1864" s="3">
        <v>926.34499999999991</v>
      </c>
      <c r="U1864" s="3">
        <v>6253.884</v>
      </c>
      <c r="V1864" s="163">
        <f ca="1">SUM(INDIRECT(Inputs!$C$11&amp;ROW()&amp;":"&amp;Inputs!$C$12&amp;ROW()))</f>
        <v>332.20599999999996</v>
      </c>
      <c r="W1864" s="163">
        <f ca="1">SUM(INDIRECT(Inputs!$C$13&amp;ROW()&amp;":"&amp;Inputs!$C$14&amp;ROW()))</f>
        <v>4358.2279999999992</v>
      </c>
      <c r="X1864" s="3" t="str">
        <f>IF(COUNTIFS(Lookups!$A:$A,C1864)=1,"Gross Sales","")</f>
        <v/>
      </c>
      <c r="Y1864" s="3" t="str">
        <f>IF(COUNTIFS(Lookups!$D:$D,C1864)=1,"Bar Sales","")</f>
        <v/>
      </c>
      <c r="Z1864" s="3" t="str">
        <f>IFERROR(VLOOKUP(C1864*1,Lookups!$D:$F,3,FALSE),"")</f>
        <v/>
      </c>
      <c r="AA1864" s="3" t="str">
        <f>IFERROR(VLOOKUP($C1864*1,Lookups!$H:$N,3,FALSE),"")</f>
        <v>Sales</v>
      </c>
      <c r="AB1864" s="3" t="str">
        <f>IFERROR(VLOOKUP($C1864*1,Lookups!$H:$N,4,FALSE),"")</f>
        <v>Lunch</v>
      </c>
      <c r="AC1864" s="3" t="str">
        <f>IFERROR(VLOOKUP($C1864*1,Lookups!$H:$N,5,FALSE),"")</f>
        <v>Other</v>
      </c>
      <c r="AD1864" s="3" t="str">
        <f>IFERROR(VLOOKUP($C1864*1,Lookups!$H:$N,6,FALSE),"")</f>
        <v>Bev</v>
      </c>
      <c r="AE1864" s="3" t="str">
        <f>IFERROR(VLOOKUP($C1864*1,Lookups!$H:$N,7,FALSE),"")</f>
        <v>Wine</v>
      </c>
      <c r="AF1864" s="3" t="str">
        <f>VLOOKUP(B1864*1,Stores!$A:$C,3,FALSE)</f>
        <v>DFG</v>
      </c>
    </row>
    <row r="1865" spans="1:32">
      <c r="A1865" s="3" t="s">
        <v>917</v>
      </c>
      <c r="B1865" s="3" t="s">
        <v>945</v>
      </c>
      <c r="C1865" s="3">
        <v>999272</v>
      </c>
      <c r="D1865" s="3" t="s">
        <v>918</v>
      </c>
      <c r="E1865" s="3" t="s">
        <v>712</v>
      </c>
      <c r="F1865" s="3">
        <v>2016</v>
      </c>
      <c r="G1865" s="164">
        <v>0</v>
      </c>
      <c r="H1865" s="3">
        <v>145.63499999999999</v>
      </c>
      <c r="I1865" s="3">
        <v>128.261</v>
      </c>
      <c r="J1865" s="3">
        <v>87.359999999999985</v>
      </c>
      <c r="K1865" s="3">
        <v>142.97499999999999</v>
      </c>
      <c r="L1865" s="3">
        <v>195.62199999999999</v>
      </c>
      <c r="M1865" s="3">
        <v>169.4</v>
      </c>
      <c r="N1865" s="3">
        <v>27.082999999999995</v>
      </c>
      <c r="O1865" s="3">
        <v>35.279999999999994</v>
      </c>
      <c r="P1865" s="3">
        <v>0</v>
      </c>
      <c r="Q1865" s="3">
        <v>50.875999999999998</v>
      </c>
      <c r="R1865" s="3">
        <v>194.66524000000001</v>
      </c>
      <c r="S1865" s="3">
        <v>6.1880000000000006</v>
      </c>
      <c r="T1865" s="3">
        <v>204.41399999999999</v>
      </c>
      <c r="U1865" s="3">
        <v>1387.7592399999999</v>
      </c>
      <c r="V1865" s="163">
        <f ca="1">SUM(INDIRECT(Inputs!$C$11&amp;ROW()&amp;":"&amp;Inputs!$C$12&amp;ROW()))</f>
        <v>50.875999999999998</v>
      </c>
      <c r="W1865" s="163">
        <f ca="1">SUM(INDIRECT(Inputs!$C$13&amp;ROW()&amp;":"&amp;Inputs!$C$14&amp;ROW()))</f>
        <v>982.49199999999985</v>
      </c>
      <c r="X1865" s="3" t="str">
        <f>IF(COUNTIFS(Lookups!$A:$A,C1865)=1,"Gross Sales","")</f>
        <v/>
      </c>
      <c r="Y1865" s="3" t="str">
        <f>IF(COUNTIFS(Lookups!$D:$D,C1865)=1,"Bar Sales","")</f>
        <v/>
      </c>
      <c r="Z1865" s="3" t="str">
        <f>IFERROR(VLOOKUP(C1865*1,Lookups!$D:$F,3,FALSE),"")</f>
        <v/>
      </c>
      <c r="AA1865" s="3" t="str">
        <f>IFERROR(VLOOKUP($C1865*1,Lookups!$H:$N,3,FALSE),"")</f>
        <v>Sales</v>
      </c>
      <c r="AB1865" s="3" t="str">
        <f>IFERROR(VLOOKUP($C1865*1,Lookups!$H:$N,4,FALSE),"")</f>
        <v>Lunch</v>
      </c>
      <c r="AC1865" s="3" t="str">
        <f>IFERROR(VLOOKUP($C1865*1,Lookups!$H:$N,5,FALSE),"")</f>
        <v>Other</v>
      </c>
      <c r="AD1865" s="3" t="str">
        <f>IFERROR(VLOOKUP($C1865*1,Lookups!$H:$N,6,FALSE),"")</f>
        <v>Bev</v>
      </c>
      <c r="AE1865" s="3" t="str">
        <f>IFERROR(VLOOKUP($C1865*1,Lookups!$H:$N,7,FALSE),"")</f>
        <v>Wine</v>
      </c>
      <c r="AF1865" s="3" t="str">
        <f>VLOOKUP(B1865*1,Stores!$A:$C,3,FALSE)</f>
        <v>DFG</v>
      </c>
    </row>
    <row r="1866" spans="1:32">
      <c r="A1866" s="3" t="s">
        <v>917</v>
      </c>
      <c r="B1866" s="3" t="s">
        <v>946</v>
      </c>
      <c r="C1866" s="3">
        <v>999272</v>
      </c>
      <c r="D1866" s="3" t="s">
        <v>918</v>
      </c>
      <c r="E1866" s="3" t="s">
        <v>712</v>
      </c>
      <c r="F1866" s="3">
        <v>2016</v>
      </c>
      <c r="G1866" s="164">
        <v>0</v>
      </c>
      <c r="H1866" s="3">
        <v>43.26</v>
      </c>
      <c r="I1866" s="3">
        <v>180.6</v>
      </c>
      <c r="J1866" s="3">
        <v>240.87</v>
      </c>
      <c r="K1866" s="3">
        <v>181.35599999999999</v>
      </c>
      <c r="L1866" s="3">
        <v>298.935</v>
      </c>
      <c r="M1866" s="3">
        <v>386.31599999999997</v>
      </c>
      <c r="N1866" s="3">
        <v>226.23999999999998</v>
      </c>
      <c r="O1866" s="3">
        <v>118.40499999999999</v>
      </c>
      <c r="P1866" s="3">
        <v>173.6</v>
      </c>
      <c r="Q1866" s="3">
        <v>269.37399999999997</v>
      </c>
      <c r="R1866" s="3">
        <v>126.03360000000001</v>
      </c>
      <c r="S1866" s="3">
        <v>200.69</v>
      </c>
      <c r="T1866" s="3">
        <v>315.54599999999999</v>
      </c>
      <c r="U1866" s="3">
        <v>2761.2255999999998</v>
      </c>
      <c r="V1866" s="163">
        <f ca="1">SUM(INDIRECT(Inputs!$C$11&amp;ROW()&amp;":"&amp;Inputs!$C$12&amp;ROW()))</f>
        <v>269.37399999999997</v>
      </c>
      <c r="W1866" s="163">
        <f ca="1">SUM(INDIRECT(Inputs!$C$13&amp;ROW()&amp;":"&amp;Inputs!$C$14&amp;ROW()))</f>
        <v>2118.9559999999997</v>
      </c>
      <c r="X1866" s="3" t="str">
        <f>IF(COUNTIFS(Lookups!$A:$A,C1866)=1,"Gross Sales","")</f>
        <v/>
      </c>
      <c r="Y1866" s="3" t="str">
        <f>IF(COUNTIFS(Lookups!$D:$D,C1866)=1,"Bar Sales","")</f>
        <v/>
      </c>
      <c r="Z1866" s="3" t="str">
        <f>IFERROR(VLOOKUP(C1866*1,Lookups!$D:$F,3,FALSE),"")</f>
        <v/>
      </c>
      <c r="AA1866" s="3" t="str">
        <f>IFERROR(VLOOKUP($C1866*1,Lookups!$H:$N,3,FALSE),"")</f>
        <v>Sales</v>
      </c>
      <c r="AB1866" s="3" t="str">
        <f>IFERROR(VLOOKUP($C1866*1,Lookups!$H:$N,4,FALSE),"")</f>
        <v>Lunch</v>
      </c>
      <c r="AC1866" s="3" t="str">
        <f>IFERROR(VLOOKUP($C1866*1,Lookups!$H:$N,5,FALSE),"")</f>
        <v>Other</v>
      </c>
      <c r="AD1866" s="3" t="str">
        <f>IFERROR(VLOOKUP($C1866*1,Lookups!$H:$N,6,FALSE),"")</f>
        <v>Bev</v>
      </c>
      <c r="AE1866" s="3" t="str">
        <f>IFERROR(VLOOKUP($C1866*1,Lookups!$H:$N,7,FALSE),"")</f>
        <v>Wine</v>
      </c>
      <c r="AF1866" s="3" t="str">
        <f>VLOOKUP(B1866*1,Stores!$A:$C,3,FALSE)</f>
        <v>DFG</v>
      </c>
    </row>
    <row r="1867" spans="1:32">
      <c r="A1867" s="3" t="s">
        <v>917</v>
      </c>
      <c r="B1867" s="3" t="s">
        <v>947</v>
      </c>
      <c r="C1867" s="3">
        <v>999272</v>
      </c>
      <c r="D1867" s="3" t="s">
        <v>918</v>
      </c>
      <c r="E1867" s="3" t="s">
        <v>712</v>
      </c>
      <c r="F1867" s="3">
        <v>2016</v>
      </c>
      <c r="G1867" s="164">
        <v>0</v>
      </c>
      <c r="H1867" s="3">
        <v>330.65738999999996</v>
      </c>
      <c r="I1867" s="3">
        <v>1633.63599</v>
      </c>
      <c r="J1867" s="3">
        <v>1775.5630200000001</v>
      </c>
      <c r="K1867" s="3">
        <v>3068.22516</v>
      </c>
      <c r="L1867" s="3">
        <v>2269.58214</v>
      </c>
      <c r="M1867" s="3">
        <v>912.9085</v>
      </c>
      <c r="N1867" s="3">
        <v>194.26175999999998</v>
      </c>
      <c r="O1867" s="3">
        <v>77.351680000000002</v>
      </c>
      <c r="P1867" s="3">
        <v>303.86727000000002</v>
      </c>
      <c r="Q1867" s="3">
        <v>1109.7016000000001</v>
      </c>
      <c r="R1867" s="3">
        <v>1655.41068</v>
      </c>
      <c r="S1867" s="3">
        <v>2425.6186499999999</v>
      </c>
      <c r="T1867" s="3">
        <v>1023.5497999999999</v>
      </c>
      <c r="U1867" s="3">
        <v>16780.333640000001</v>
      </c>
      <c r="V1867" s="163">
        <f ca="1">SUM(INDIRECT(Inputs!$C$11&amp;ROW()&amp;":"&amp;Inputs!$C$12&amp;ROW()))</f>
        <v>1109.7016000000001</v>
      </c>
      <c r="W1867" s="163">
        <f ca="1">SUM(INDIRECT(Inputs!$C$13&amp;ROW()&amp;":"&amp;Inputs!$C$14&amp;ROW()))</f>
        <v>11675.754510000001</v>
      </c>
      <c r="X1867" s="3" t="str">
        <f>IF(COUNTIFS(Lookups!$A:$A,C1867)=1,"Gross Sales","")</f>
        <v/>
      </c>
      <c r="Y1867" s="3" t="str">
        <f>IF(COUNTIFS(Lookups!$D:$D,C1867)=1,"Bar Sales","")</f>
        <v/>
      </c>
      <c r="Z1867" s="3" t="str">
        <f>IFERROR(VLOOKUP(C1867*1,Lookups!$D:$F,3,FALSE),"")</f>
        <v/>
      </c>
      <c r="AA1867" s="3" t="str">
        <f>IFERROR(VLOOKUP($C1867*1,Lookups!$H:$N,3,FALSE),"")</f>
        <v>Sales</v>
      </c>
      <c r="AB1867" s="3" t="str">
        <f>IFERROR(VLOOKUP($C1867*1,Lookups!$H:$N,4,FALSE),"")</f>
        <v>Lunch</v>
      </c>
      <c r="AC1867" s="3" t="str">
        <f>IFERROR(VLOOKUP($C1867*1,Lookups!$H:$N,5,FALSE),"")</f>
        <v>Other</v>
      </c>
      <c r="AD1867" s="3" t="str">
        <f>IFERROR(VLOOKUP($C1867*1,Lookups!$H:$N,6,FALSE),"")</f>
        <v>Bev</v>
      </c>
      <c r="AE1867" s="3" t="str">
        <f>IFERROR(VLOOKUP($C1867*1,Lookups!$H:$N,7,FALSE),"")</f>
        <v>Wine</v>
      </c>
      <c r="AF1867" s="3" t="str">
        <f>VLOOKUP(B1867*1,Stores!$A:$C,3,FALSE)</f>
        <v>DFG</v>
      </c>
    </row>
    <row r="1868" spans="1:32">
      <c r="A1868" s="3" t="s">
        <v>917</v>
      </c>
      <c r="B1868" s="3" t="s">
        <v>948</v>
      </c>
      <c r="C1868" s="3">
        <v>999272</v>
      </c>
      <c r="D1868" s="3" t="s">
        <v>918</v>
      </c>
      <c r="E1868" s="3" t="s">
        <v>712</v>
      </c>
      <c r="F1868" s="3">
        <v>2016</v>
      </c>
      <c r="G1868" s="164">
        <v>0</v>
      </c>
      <c r="H1868" s="3">
        <v>60.290999999999997</v>
      </c>
      <c r="I1868" s="3">
        <v>163.40100000000001</v>
      </c>
      <c r="J1868" s="3">
        <v>217.93057999999999</v>
      </c>
      <c r="K1868" s="3">
        <v>471.55079999999998</v>
      </c>
      <c r="L1868" s="3">
        <v>1054.6311999999998</v>
      </c>
      <c r="M1868" s="3">
        <v>568.89951999999994</v>
      </c>
      <c r="N1868" s="3">
        <v>154.07699999999997</v>
      </c>
      <c r="O1868" s="3">
        <v>103.22199999999998</v>
      </c>
      <c r="P1868" s="3">
        <v>336.47039999999998</v>
      </c>
      <c r="Q1868" s="3">
        <v>574.54656</v>
      </c>
      <c r="R1868" s="3">
        <v>712.39979999999991</v>
      </c>
      <c r="S1868" s="3">
        <v>383.68399999999997</v>
      </c>
      <c r="T1868" s="3">
        <v>26.753999999999998</v>
      </c>
      <c r="U1868" s="3">
        <v>4827.8578600000001</v>
      </c>
      <c r="V1868" s="163">
        <f ca="1">SUM(INDIRECT(Inputs!$C$11&amp;ROW()&amp;":"&amp;Inputs!$C$12&amp;ROW()))</f>
        <v>574.54656</v>
      </c>
      <c r="W1868" s="163">
        <f ca="1">SUM(INDIRECT(Inputs!$C$13&amp;ROW()&amp;":"&amp;Inputs!$C$14&amp;ROW()))</f>
        <v>3705.0200599999998</v>
      </c>
      <c r="X1868" s="3" t="str">
        <f>IF(COUNTIFS(Lookups!$A:$A,C1868)=1,"Gross Sales","")</f>
        <v/>
      </c>
      <c r="Y1868" s="3" t="str">
        <f>IF(COUNTIFS(Lookups!$D:$D,C1868)=1,"Bar Sales","")</f>
        <v/>
      </c>
      <c r="Z1868" s="3" t="str">
        <f>IFERROR(VLOOKUP(C1868*1,Lookups!$D:$F,3,FALSE),"")</f>
        <v/>
      </c>
      <c r="AA1868" s="3" t="str">
        <f>IFERROR(VLOOKUP($C1868*1,Lookups!$H:$N,3,FALSE),"")</f>
        <v>Sales</v>
      </c>
      <c r="AB1868" s="3" t="str">
        <f>IFERROR(VLOOKUP($C1868*1,Lookups!$H:$N,4,FALSE),"")</f>
        <v>Lunch</v>
      </c>
      <c r="AC1868" s="3" t="str">
        <f>IFERROR(VLOOKUP($C1868*1,Lookups!$H:$N,5,FALSE),"")</f>
        <v>Other</v>
      </c>
      <c r="AD1868" s="3" t="str">
        <f>IFERROR(VLOOKUP($C1868*1,Lookups!$H:$N,6,FALSE),"")</f>
        <v>Bev</v>
      </c>
      <c r="AE1868" s="3" t="str">
        <f>IFERROR(VLOOKUP($C1868*1,Lookups!$H:$N,7,FALSE),"")</f>
        <v>Wine</v>
      </c>
      <c r="AF1868" s="3" t="str">
        <f>VLOOKUP(B1868*1,Stores!$A:$C,3,FALSE)</f>
        <v>DFG</v>
      </c>
    </row>
    <row r="1869" spans="1:32">
      <c r="A1869" s="3" t="s">
        <v>917</v>
      </c>
      <c r="B1869" s="3" t="s">
        <v>949</v>
      </c>
      <c r="C1869" s="3">
        <v>999272</v>
      </c>
      <c r="D1869" s="3" t="s">
        <v>918</v>
      </c>
      <c r="E1869" s="3" t="s">
        <v>712</v>
      </c>
      <c r="F1869" s="3">
        <v>2016</v>
      </c>
      <c r="G1869" s="164">
        <v>0</v>
      </c>
      <c r="H1869" s="3">
        <v>28.531230000000001</v>
      </c>
      <c r="I1869" s="3">
        <v>716.625</v>
      </c>
      <c r="J1869" s="3">
        <v>527.25112999999999</v>
      </c>
      <c r="K1869" s="3">
        <v>684.18881999999985</v>
      </c>
      <c r="L1869" s="3">
        <v>950.48184000000003</v>
      </c>
      <c r="M1869" s="3">
        <v>1126.9817999999998</v>
      </c>
      <c r="N1869" s="3">
        <v>375.774</v>
      </c>
      <c r="O1869" s="3">
        <v>469.75599999999991</v>
      </c>
      <c r="P1869" s="3">
        <v>820.84940000000006</v>
      </c>
      <c r="Q1869" s="3">
        <v>852.02424999999994</v>
      </c>
      <c r="R1869" s="3">
        <v>1002.3193600000001</v>
      </c>
      <c r="S1869" s="3">
        <v>543.85694999999998</v>
      </c>
      <c r="T1869" s="3">
        <v>155.39159999999998</v>
      </c>
      <c r="U1869" s="3">
        <v>8254.0313800000022</v>
      </c>
      <c r="V1869" s="163">
        <f ca="1">SUM(INDIRECT(Inputs!$C$11&amp;ROW()&amp;":"&amp;Inputs!$C$12&amp;ROW()))</f>
        <v>852.02424999999994</v>
      </c>
      <c r="W1869" s="163">
        <f ca="1">SUM(INDIRECT(Inputs!$C$13&amp;ROW()&amp;":"&amp;Inputs!$C$14&amp;ROW()))</f>
        <v>6552.4634700000006</v>
      </c>
      <c r="X1869" s="3" t="str">
        <f>IF(COUNTIFS(Lookups!$A:$A,C1869)=1,"Gross Sales","")</f>
        <v/>
      </c>
      <c r="Y1869" s="3" t="str">
        <f>IF(COUNTIFS(Lookups!$D:$D,C1869)=1,"Bar Sales","")</f>
        <v/>
      </c>
      <c r="Z1869" s="3" t="str">
        <f>IFERROR(VLOOKUP(C1869*1,Lookups!$D:$F,3,FALSE),"")</f>
        <v/>
      </c>
      <c r="AA1869" s="3" t="str">
        <f>IFERROR(VLOOKUP($C1869*1,Lookups!$H:$N,3,FALSE),"")</f>
        <v>Sales</v>
      </c>
      <c r="AB1869" s="3" t="str">
        <f>IFERROR(VLOOKUP($C1869*1,Lookups!$H:$N,4,FALSE),"")</f>
        <v>Lunch</v>
      </c>
      <c r="AC1869" s="3" t="str">
        <f>IFERROR(VLOOKUP($C1869*1,Lookups!$H:$N,5,FALSE),"")</f>
        <v>Other</v>
      </c>
      <c r="AD1869" s="3" t="str">
        <f>IFERROR(VLOOKUP($C1869*1,Lookups!$H:$N,6,FALSE),"")</f>
        <v>Bev</v>
      </c>
      <c r="AE1869" s="3" t="str">
        <f>IFERROR(VLOOKUP($C1869*1,Lookups!$H:$N,7,FALSE),"")</f>
        <v>Wine</v>
      </c>
      <c r="AF1869" s="3" t="str">
        <f>VLOOKUP(B1869*1,Stores!$A:$C,3,FALSE)</f>
        <v>DFG</v>
      </c>
    </row>
    <row r="1870" spans="1:32">
      <c r="A1870" s="3" t="s">
        <v>917</v>
      </c>
      <c r="B1870" s="3" t="s">
        <v>950</v>
      </c>
      <c r="C1870" s="3">
        <v>999272</v>
      </c>
      <c r="D1870" s="3" t="s">
        <v>918</v>
      </c>
      <c r="E1870" s="3" t="s">
        <v>712</v>
      </c>
      <c r="F1870" s="3">
        <v>2016</v>
      </c>
      <c r="G1870" s="164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51.029999999999994</v>
      </c>
      <c r="M1870" s="3">
        <v>150.5</v>
      </c>
      <c r="N1870" s="3">
        <v>231.76999999999995</v>
      </c>
      <c r="O1870" s="3">
        <v>153.07599999999999</v>
      </c>
      <c r="P1870" s="3">
        <v>167.43299999999999</v>
      </c>
      <c r="Q1870" s="3">
        <v>127.16199999999999</v>
      </c>
      <c r="R1870" s="3">
        <v>68.795999999999992</v>
      </c>
      <c r="S1870" s="3">
        <v>42.531999999999996</v>
      </c>
      <c r="T1870" s="3">
        <v>0</v>
      </c>
      <c r="U1870" s="3">
        <v>992.29900000000009</v>
      </c>
      <c r="V1870" s="163">
        <f ca="1">SUM(INDIRECT(Inputs!$C$11&amp;ROW()&amp;":"&amp;Inputs!$C$12&amp;ROW()))</f>
        <v>127.16199999999999</v>
      </c>
      <c r="W1870" s="163">
        <f ca="1">SUM(INDIRECT(Inputs!$C$13&amp;ROW()&amp;":"&amp;Inputs!$C$14&amp;ROW()))</f>
        <v>880.971</v>
      </c>
      <c r="X1870" s="3" t="str">
        <f>IF(COUNTIFS(Lookups!$A:$A,C1870)=1,"Gross Sales","")</f>
        <v/>
      </c>
      <c r="Y1870" s="3" t="str">
        <f>IF(COUNTIFS(Lookups!$D:$D,C1870)=1,"Bar Sales","")</f>
        <v/>
      </c>
      <c r="Z1870" s="3" t="str">
        <f>IFERROR(VLOOKUP(C1870*1,Lookups!$D:$F,3,FALSE),"")</f>
        <v/>
      </c>
      <c r="AA1870" s="3" t="str">
        <f>IFERROR(VLOOKUP($C1870*1,Lookups!$H:$N,3,FALSE),"")</f>
        <v>Sales</v>
      </c>
      <c r="AB1870" s="3" t="str">
        <f>IFERROR(VLOOKUP($C1870*1,Lookups!$H:$N,4,FALSE),"")</f>
        <v>Lunch</v>
      </c>
      <c r="AC1870" s="3" t="str">
        <f>IFERROR(VLOOKUP($C1870*1,Lookups!$H:$N,5,FALSE),"")</f>
        <v>Other</v>
      </c>
      <c r="AD1870" s="3" t="str">
        <f>IFERROR(VLOOKUP($C1870*1,Lookups!$H:$N,6,FALSE),"")</f>
        <v>Bev</v>
      </c>
      <c r="AE1870" s="3" t="str">
        <f>IFERROR(VLOOKUP($C1870*1,Lookups!$H:$N,7,FALSE),"")</f>
        <v>Wine</v>
      </c>
      <c r="AF1870" s="3" t="str">
        <f>VLOOKUP(B1870*1,Stores!$A:$C,3,FALSE)</f>
        <v>DFG</v>
      </c>
    </row>
    <row r="1871" spans="1:32">
      <c r="A1871" s="3" t="s">
        <v>917</v>
      </c>
      <c r="B1871" s="3" t="s">
        <v>951</v>
      </c>
      <c r="C1871" s="3">
        <v>999272</v>
      </c>
      <c r="D1871" s="3" t="s">
        <v>918</v>
      </c>
      <c r="E1871" s="3" t="s">
        <v>712</v>
      </c>
      <c r="F1871" s="3">
        <v>2016</v>
      </c>
      <c r="G1871" s="164">
        <v>0</v>
      </c>
      <c r="H1871" s="3">
        <v>0</v>
      </c>
      <c r="I1871" s="3">
        <v>0</v>
      </c>
      <c r="J1871" s="3">
        <v>259.51799999999997</v>
      </c>
      <c r="K1871" s="3">
        <v>290.24799999999999</v>
      </c>
      <c r="L1871" s="3">
        <v>581.47599999999989</v>
      </c>
      <c r="M1871" s="3">
        <v>1443.9389999999999</v>
      </c>
      <c r="N1871" s="3">
        <v>998.75299999999993</v>
      </c>
      <c r="O1871" s="3">
        <v>700.35</v>
      </c>
      <c r="P1871" s="3">
        <v>912.18119999999999</v>
      </c>
      <c r="Q1871" s="3">
        <v>1072.0079999999998</v>
      </c>
      <c r="R1871" s="3">
        <v>287.61599999999999</v>
      </c>
      <c r="S1871" s="3">
        <v>129.05619999999999</v>
      </c>
      <c r="T1871" s="3">
        <v>0</v>
      </c>
      <c r="U1871" s="3">
        <v>6675.1453999999994</v>
      </c>
      <c r="V1871" s="163">
        <f ca="1">SUM(INDIRECT(Inputs!$C$11&amp;ROW()&amp;":"&amp;Inputs!$C$12&amp;ROW()))</f>
        <v>1072.0079999999998</v>
      </c>
      <c r="W1871" s="163">
        <f ca="1">SUM(INDIRECT(Inputs!$C$13&amp;ROW()&amp;":"&amp;Inputs!$C$14&amp;ROW()))</f>
        <v>6258.4731999999995</v>
      </c>
      <c r="X1871" s="3" t="str">
        <f>IF(COUNTIFS(Lookups!$A:$A,C1871)=1,"Gross Sales","")</f>
        <v/>
      </c>
      <c r="Y1871" s="3" t="str">
        <f>IF(COUNTIFS(Lookups!$D:$D,C1871)=1,"Bar Sales","")</f>
        <v/>
      </c>
      <c r="Z1871" s="3" t="str">
        <f>IFERROR(VLOOKUP(C1871*1,Lookups!$D:$F,3,FALSE),"")</f>
        <v/>
      </c>
      <c r="AA1871" s="3" t="str">
        <f>IFERROR(VLOOKUP($C1871*1,Lookups!$H:$N,3,FALSE),"")</f>
        <v>Sales</v>
      </c>
      <c r="AB1871" s="3" t="str">
        <f>IFERROR(VLOOKUP($C1871*1,Lookups!$H:$N,4,FALSE),"")</f>
        <v>Lunch</v>
      </c>
      <c r="AC1871" s="3" t="str">
        <f>IFERROR(VLOOKUP($C1871*1,Lookups!$H:$N,5,FALSE),"")</f>
        <v>Other</v>
      </c>
      <c r="AD1871" s="3" t="str">
        <f>IFERROR(VLOOKUP($C1871*1,Lookups!$H:$N,6,FALSE),"")</f>
        <v>Bev</v>
      </c>
      <c r="AE1871" s="3" t="str">
        <f>IFERROR(VLOOKUP($C1871*1,Lookups!$H:$N,7,FALSE),"")</f>
        <v>Wine</v>
      </c>
      <c r="AF1871" s="3" t="str">
        <f>VLOOKUP(B1871*1,Stores!$A:$C,3,FALSE)</f>
        <v>DFG</v>
      </c>
    </row>
    <row r="1872" spans="1:32">
      <c r="A1872" s="3" t="s">
        <v>917</v>
      </c>
      <c r="B1872" s="3" t="s">
        <v>952</v>
      </c>
      <c r="C1872" s="3">
        <v>999272</v>
      </c>
      <c r="D1872" s="3" t="s">
        <v>918</v>
      </c>
      <c r="E1872" s="3" t="s">
        <v>712</v>
      </c>
      <c r="F1872" s="3">
        <v>2016</v>
      </c>
      <c r="G1872" s="164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133.66500000000002</v>
      </c>
      <c r="O1872" s="3">
        <v>239.95299999999995</v>
      </c>
      <c r="P1872" s="3">
        <v>179.81949999999998</v>
      </c>
      <c r="Q1872" s="3">
        <v>420.46199999999993</v>
      </c>
      <c r="R1872" s="3">
        <v>143.70811</v>
      </c>
      <c r="S1872" s="3">
        <v>19.11</v>
      </c>
      <c r="T1872" s="3">
        <v>0</v>
      </c>
      <c r="U1872" s="3">
        <v>1136.7176099999997</v>
      </c>
      <c r="V1872" s="163">
        <f ca="1">SUM(INDIRECT(Inputs!$C$11&amp;ROW()&amp;":"&amp;Inputs!$C$12&amp;ROW()))</f>
        <v>420.46199999999993</v>
      </c>
      <c r="W1872" s="163">
        <f ca="1">SUM(INDIRECT(Inputs!$C$13&amp;ROW()&amp;":"&amp;Inputs!$C$14&amp;ROW()))</f>
        <v>973.89949999999976</v>
      </c>
      <c r="X1872" s="3" t="str">
        <f>IF(COUNTIFS(Lookups!$A:$A,C1872)=1,"Gross Sales","")</f>
        <v/>
      </c>
      <c r="Y1872" s="3" t="str">
        <f>IF(COUNTIFS(Lookups!$D:$D,C1872)=1,"Bar Sales","")</f>
        <v/>
      </c>
      <c r="Z1872" s="3" t="str">
        <f>IFERROR(VLOOKUP(C1872*1,Lookups!$D:$F,3,FALSE),"")</f>
        <v/>
      </c>
      <c r="AA1872" s="3" t="str">
        <f>IFERROR(VLOOKUP($C1872*1,Lookups!$H:$N,3,FALSE),"")</f>
        <v>Sales</v>
      </c>
      <c r="AB1872" s="3" t="str">
        <f>IFERROR(VLOOKUP($C1872*1,Lookups!$H:$N,4,FALSE),"")</f>
        <v>Lunch</v>
      </c>
      <c r="AC1872" s="3" t="str">
        <f>IFERROR(VLOOKUP($C1872*1,Lookups!$H:$N,5,FALSE),"")</f>
        <v>Other</v>
      </c>
      <c r="AD1872" s="3" t="str">
        <f>IFERROR(VLOOKUP($C1872*1,Lookups!$H:$N,6,FALSE),"")</f>
        <v>Bev</v>
      </c>
      <c r="AE1872" s="3" t="str">
        <f>IFERROR(VLOOKUP($C1872*1,Lookups!$H:$N,7,FALSE),"")</f>
        <v>Wine</v>
      </c>
      <c r="AF1872" s="3" t="str">
        <f>VLOOKUP(B1872*1,Stores!$A:$C,3,FALSE)</f>
        <v>DFG</v>
      </c>
    </row>
    <row r="1873" spans="1:32">
      <c r="A1873" s="3" t="s">
        <v>917</v>
      </c>
      <c r="B1873" s="3" t="s">
        <v>953</v>
      </c>
      <c r="C1873" s="3">
        <v>999272</v>
      </c>
      <c r="D1873" s="3" t="s">
        <v>918</v>
      </c>
      <c r="E1873" s="3" t="s">
        <v>712</v>
      </c>
      <c r="F1873" s="3">
        <v>2016</v>
      </c>
      <c r="G1873" s="164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22.133999999999997</v>
      </c>
      <c r="S1873" s="3">
        <v>44.701999999999998</v>
      </c>
      <c r="T1873" s="3">
        <v>0</v>
      </c>
      <c r="U1873" s="3">
        <v>66.835999999999999</v>
      </c>
      <c r="V1873" s="163">
        <f ca="1">SUM(INDIRECT(Inputs!$C$11&amp;ROW()&amp;":"&amp;Inputs!$C$12&amp;ROW()))</f>
        <v>0</v>
      </c>
      <c r="W1873" s="163">
        <f ca="1">SUM(INDIRECT(Inputs!$C$13&amp;ROW()&amp;":"&amp;Inputs!$C$14&amp;ROW()))</f>
        <v>0</v>
      </c>
      <c r="X1873" s="3" t="str">
        <f>IF(COUNTIFS(Lookups!$A:$A,C1873)=1,"Gross Sales","")</f>
        <v/>
      </c>
      <c r="Y1873" s="3" t="str">
        <f>IF(COUNTIFS(Lookups!$D:$D,C1873)=1,"Bar Sales","")</f>
        <v/>
      </c>
      <c r="Z1873" s="3" t="str">
        <f>IFERROR(VLOOKUP(C1873*1,Lookups!$D:$F,3,FALSE),"")</f>
        <v/>
      </c>
      <c r="AA1873" s="3" t="str">
        <f>IFERROR(VLOOKUP($C1873*1,Lookups!$H:$N,3,FALSE),"")</f>
        <v>Sales</v>
      </c>
      <c r="AB1873" s="3" t="str">
        <f>IFERROR(VLOOKUP($C1873*1,Lookups!$H:$N,4,FALSE),"")</f>
        <v>Lunch</v>
      </c>
      <c r="AC1873" s="3" t="str">
        <f>IFERROR(VLOOKUP($C1873*1,Lookups!$H:$N,5,FALSE),"")</f>
        <v>Other</v>
      </c>
      <c r="AD1873" s="3" t="str">
        <f>IFERROR(VLOOKUP($C1873*1,Lookups!$H:$N,6,FALSE),"")</f>
        <v>Bev</v>
      </c>
      <c r="AE1873" s="3" t="str">
        <f>IFERROR(VLOOKUP($C1873*1,Lookups!$H:$N,7,FALSE),"")</f>
        <v>Wine</v>
      </c>
      <c r="AF1873" s="3" t="str">
        <f>VLOOKUP(B1873*1,Stores!$A:$C,3,FALSE)</f>
        <v>DFG</v>
      </c>
    </row>
    <row r="1874" spans="1:32">
      <c r="A1874" s="3" t="s">
        <v>917</v>
      </c>
      <c r="B1874" s="3" t="s">
        <v>954</v>
      </c>
      <c r="C1874" s="3">
        <v>999272</v>
      </c>
      <c r="D1874" s="3" t="s">
        <v>918</v>
      </c>
      <c r="E1874" s="3" t="s">
        <v>712</v>
      </c>
      <c r="F1874" s="3">
        <v>2016</v>
      </c>
      <c r="G1874" s="164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16.400999999999996</v>
      </c>
      <c r="T1874" s="3">
        <v>12.936</v>
      </c>
      <c r="U1874" s="3">
        <v>29.336999999999996</v>
      </c>
      <c r="V1874" s="163">
        <f ca="1">SUM(INDIRECT(Inputs!$C$11&amp;ROW()&amp;":"&amp;Inputs!$C$12&amp;ROW()))</f>
        <v>0</v>
      </c>
      <c r="W1874" s="163">
        <f ca="1">SUM(INDIRECT(Inputs!$C$13&amp;ROW()&amp;":"&amp;Inputs!$C$14&amp;ROW()))</f>
        <v>0</v>
      </c>
      <c r="X1874" s="3" t="str">
        <f>IF(COUNTIFS(Lookups!$A:$A,C1874)=1,"Gross Sales","")</f>
        <v/>
      </c>
      <c r="Y1874" s="3" t="str">
        <f>IF(COUNTIFS(Lookups!$D:$D,C1874)=1,"Bar Sales","")</f>
        <v/>
      </c>
      <c r="Z1874" s="3" t="str">
        <f>IFERROR(VLOOKUP(C1874*1,Lookups!$D:$F,3,FALSE),"")</f>
        <v/>
      </c>
      <c r="AA1874" s="3" t="str">
        <f>IFERROR(VLOOKUP($C1874*1,Lookups!$H:$N,3,FALSE),"")</f>
        <v>Sales</v>
      </c>
      <c r="AB1874" s="3" t="str">
        <f>IFERROR(VLOOKUP($C1874*1,Lookups!$H:$N,4,FALSE),"")</f>
        <v>Lunch</v>
      </c>
      <c r="AC1874" s="3" t="str">
        <f>IFERROR(VLOOKUP($C1874*1,Lookups!$H:$N,5,FALSE),"")</f>
        <v>Other</v>
      </c>
      <c r="AD1874" s="3" t="str">
        <f>IFERROR(VLOOKUP($C1874*1,Lookups!$H:$N,6,FALSE),"")</f>
        <v>Bev</v>
      </c>
      <c r="AE1874" s="3" t="str">
        <f>IFERROR(VLOOKUP($C1874*1,Lookups!$H:$N,7,FALSE),"")</f>
        <v>Wine</v>
      </c>
      <c r="AF1874" s="3" t="str">
        <f>VLOOKUP(B1874*1,Stores!$A:$C,3,FALSE)</f>
        <v>DFG</v>
      </c>
    </row>
    <row r="1875" spans="1:32">
      <c r="A1875" s="3" t="s">
        <v>917</v>
      </c>
      <c r="B1875" s="3" t="s">
        <v>920</v>
      </c>
      <c r="C1875" s="3">
        <v>999273</v>
      </c>
      <c r="D1875" s="3" t="s">
        <v>918</v>
      </c>
      <c r="E1875" s="3" t="s">
        <v>715</v>
      </c>
      <c r="F1875" s="3">
        <v>2016</v>
      </c>
      <c r="G1875" s="164">
        <v>0</v>
      </c>
      <c r="H1875" s="3">
        <v>366.28955999999999</v>
      </c>
      <c r="I1875" s="3">
        <v>1090.4023199999999</v>
      </c>
      <c r="J1875" s="3">
        <v>1686.1959799999997</v>
      </c>
      <c r="K1875" s="3">
        <v>2660.7761600000003</v>
      </c>
      <c r="L1875" s="3">
        <v>2634.4392199999998</v>
      </c>
      <c r="M1875" s="3">
        <v>1736.9402399999999</v>
      </c>
      <c r="N1875" s="3">
        <v>384.30524999999994</v>
      </c>
      <c r="O1875" s="3">
        <v>401.99061</v>
      </c>
      <c r="P1875" s="3">
        <v>1359.24712</v>
      </c>
      <c r="Q1875" s="3">
        <v>1312.5852599999998</v>
      </c>
      <c r="R1875" s="3">
        <v>3582.2371199999998</v>
      </c>
      <c r="S1875" s="3">
        <v>2820.21432</v>
      </c>
      <c r="T1875" s="3">
        <v>823.47783000000004</v>
      </c>
      <c r="U1875" s="3">
        <v>20859.100989999999</v>
      </c>
      <c r="V1875" s="163">
        <f ca="1">SUM(INDIRECT(Inputs!$C$11&amp;ROW()&amp;":"&amp;Inputs!$C$12&amp;ROW()))</f>
        <v>1312.5852599999998</v>
      </c>
      <c r="W1875" s="163">
        <f ca="1">SUM(INDIRECT(Inputs!$C$13&amp;ROW()&amp;":"&amp;Inputs!$C$14&amp;ROW()))</f>
        <v>13633.17172</v>
      </c>
      <c r="X1875" s="3" t="str">
        <f>IF(COUNTIFS(Lookups!$A:$A,C1875)=1,"Gross Sales","")</f>
        <v/>
      </c>
      <c r="Y1875" s="3" t="str">
        <f>IF(COUNTIFS(Lookups!$D:$D,C1875)=1,"Bar Sales","")</f>
        <v/>
      </c>
      <c r="Z1875" s="3" t="str">
        <f>IFERROR(VLOOKUP(C1875*1,Lookups!$D:$F,3,FALSE),"")</f>
        <v/>
      </c>
      <c r="AA1875" s="3" t="str">
        <f>IFERROR(VLOOKUP($C1875*1,Lookups!$H:$N,3,FALSE),"")</f>
        <v>Sales</v>
      </c>
      <c r="AB1875" s="3" t="str">
        <f>IFERROR(VLOOKUP($C1875*1,Lookups!$H:$N,4,FALSE),"")</f>
        <v>Dinner</v>
      </c>
      <c r="AC1875" s="3" t="str">
        <f>IFERROR(VLOOKUP($C1875*1,Lookups!$H:$N,5,FALSE),"")</f>
        <v>Other</v>
      </c>
      <c r="AD1875" s="3" t="str">
        <f>IFERROR(VLOOKUP($C1875*1,Lookups!$H:$N,6,FALSE),"")</f>
        <v>Bev</v>
      </c>
      <c r="AE1875" s="3" t="str">
        <f>IFERROR(VLOOKUP($C1875*1,Lookups!$H:$N,7,FALSE),"")</f>
        <v>Wine</v>
      </c>
      <c r="AF1875" s="3" t="str">
        <f>VLOOKUP(B1875*1,Stores!$A:$C,3,FALSE)</f>
        <v>DFDE</v>
      </c>
    </row>
    <row r="1876" spans="1:32">
      <c r="A1876" s="3" t="s">
        <v>917</v>
      </c>
      <c r="B1876" s="3" t="s">
        <v>921</v>
      </c>
      <c r="C1876" s="3">
        <v>999273</v>
      </c>
      <c r="D1876" s="3" t="s">
        <v>918</v>
      </c>
      <c r="E1876" s="3" t="s">
        <v>715</v>
      </c>
      <c r="F1876" s="3">
        <v>2016</v>
      </c>
      <c r="G1876" s="164">
        <v>0</v>
      </c>
      <c r="H1876" s="3">
        <v>83.410249999999991</v>
      </c>
      <c r="I1876" s="3">
        <v>122.59099999999998</v>
      </c>
      <c r="J1876" s="3">
        <v>54.613999999999997</v>
      </c>
      <c r="K1876" s="3">
        <v>7.2449999999999992</v>
      </c>
      <c r="L1876" s="3">
        <v>513.13535000000002</v>
      </c>
      <c r="M1876" s="3">
        <v>3787.9178400000001</v>
      </c>
      <c r="N1876" s="3">
        <v>2052.4284200000002</v>
      </c>
      <c r="O1876" s="3">
        <v>2510.6061399999994</v>
      </c>
      <c r="P1876" s="3">
        <v>2783.1104</v>
      </c>
      <c r="Q1876" s="3">
        <v>2185.4895999999999</v>
      </c>
      <c r="R1876" s="3">
        <v>774.69</v>
      </c>
      <c r="S1876" s="3">
        <v>15.68</v>
      </c>
      <c r="T1876" s="3">
        <v>0</v>
      </c>
      <c r="U1876" s="3">
        <v>14890.918</v>
      </c>
      <c r="V1876" s="163">
        <f ca="1">SUM(INDIRECT(Inputs!$C$11&amp;ROW()&amp;":"&amp;Inputs!$C$12&amp;ROW()))</f>
        <v>2185.4895999999999</v>
      </c>
      <c r="W1876" s="163">
        <f ca="1">SUM(INDIRECT(Inputs!$C$13&amp;ROW()&amp;":"&amp;Inputs!$C$14&amp;ROW()))</f>
        <v>14100.547999999999</v>
      </c>
      <c r="X1876" s="3" t="str">
        <f>IF(COUNTIFS(Lookups!$A:$A,C1876)=1,"Gross Sales","")</f>
        <v/>
      </c>
      <c r="Y1876" s="3" t="str">
        <f>IF(COUNTIFS(Lookups!$D:$D,C1876)=1,"Bar Sales","")</f>
        <v/>
      </c>
      <c r="Z1876" s="3" t="str">
        <f>IFERROR(VLOOKUP(C1876*1,Lookups!$D:$F,3,FALSE),"")</f>
        <v/>
      </c>
      <c r="AA1876" s="3" t="str">
        <f>IFERROR(VLOOKUP($C1876*1,Lookups!$H:$N,3,FALSE),"")</f>
        <v>Sales</v>
      </c>
      <c r="AB1876" s="3" t="str">
        <f>IFERROR(VLOOKUP($C1876*1,Lookups!$H:$N,4,FALSE),"")</f>
        <v>Dinner</v>
      </c>
      <c r="AC1876" s="3" t="str">
        <f>IFERROR(VLOOKUP($C1876*1,Lookups!$H:$N,5,FALSE),"")</f>
        <v>Other</v>
      </c>
      <c r="AD1876" s="3" t="str">
        <f>IFERROR(VLOOKUP($C1876*1,Lookups!$H:$N,6,FALSE),"")</f>
        <v>Bev</v>
      </c>
      <c r="AE1876" s="3" t="str">
        <f>IFERROR(VLOOKUP($C1876*1,Lookups!$H:$N,7,FALSE),"")</f>
        <v>Wine</v>
      </c>
      <c r="AF1876" s="3" t="str">
        <f>VLOOKUP(B1876*1,Stores!$A:$C,3,FALSE)</f>
        <v>DFDE</v>
      </c>
    </row>
    <row r="1877" spans="1:32">
      <c r="A1877" s="3" t="s">
        <v>917</v>
      </c>
      <c r="B1877" s="3" t="s">
        <v>923</v>
      </c>
      <c r="C1877" s="3">
        <v>999273</v>
      </c>
      <c r="D1877" s="3" t="s">
        <v>918</v>
      </c>
      <c r="E1877" s="3" t="s">
        <v>715</v>
      </c>
      <c r="F1877" s="3">
        <v>2016</v>
      </c>
      <c r="G1877" s="164">
        <v>0</v>
      </c>
      <c r="H1877" s="3">
        <v>0</v>
      </c>
      <c r="I1877" s="3">
        <v>167.72</v>
      </c>
      <c r="J1877" s="3">
        <v>0</v>
      </c>
      <c r="K1877" s="3">
        <v>15.963079999999998</v>
      </c>
      <c r="L1877" s="3">
        <v>11.102699999999999</v>
      </c>
      <c r="M1877" s="3">
        <v>0</v>
      </c>
      <c r="N1877" s="3">
        <v>0</v>
      </c>
      <c r="O1877" s="3">
        <v>25.783799999999999</v>
      </c>
      <c r="P1877" s="3">
        <v>0</v>
      </c>
      <c r="Q1877" s="3">
        <v>0</v>
      </c>
      <c r="R1877" s="3">
        <v>39.907699999999998</v>
      </c>
      <c r="S1877" s="3">
        <v>0</v>
      </c>
      <c r="T1877" s="3">
        <v>0</v>
      </c>
      <c r="U1877" s="3">
        <v>260.47727999999995</v>
      </c>
      <c r="V1877" s="163">
        <f ca="1">SUM(INDIRECT(Inputs!$C$11&amp;ROW()&amp;":"&amp;Inputs!$C$12&amp;ROW()))</f>
        <v>0</v>
      </c>
      <c r="W1877" s="163">
        <f ca="1">SUM(INDIRECT(Inputs!$C$13&amp;ROW()&amp;":"&amp;Inputs!$C$14&amp;ROW()))</f>
        <v>220.56957999999997</v>
      </c>
      <c r="X1877" s="3" t="str">
        <f>IF(COUNTIFS(Lookups!$A:$A,C1877)=1,"Gross Sales","")</f>
        <v/>
      </c>
      <c r="Y1877" s="3" t="str">
        <f>IF(COUNTIFS(Lookups!$D:$D,C1877)=1,"Bar Sales","")</f>
        <v/>
      </c>
      <c r="Z1877" s="3" t="str">
        <f>IFERROR(VLOOKUP(C1877*1,Lookups!$D:$F,3,FALSE),"")</f>
        <v/>
      </c>
      <c r="AA1877" s="3" t="str">
        <f>IFERROR(VLOOKUP($C1877*1,Lookups!$H:$N,3,FALSE),"")</f>
        <v>Sales</v>
      </c>
      <c r="AB1877" s="3" t="str">
        <f>IFERROR(VLOOKUP($C1877*1,Lookups!$H:$N,4,FALSE),"")</f>
        <v>Dinner</v>
      </c>
      <c r="AC1877" s="3" t="str">
        <f>IFERROR(VLOOKUP($C1877*1,Lookups!$H:$N,5,FALSE),"")</f>
        <v>Other</v>
      </c>
      <c r="AD1877" s="3" t="str">
        <f>IFERROR(VLOOKUP($C1877*1,Lookups!$H:$N,6,FALSE),"")</f>
        <v>Bev</v>
      </c>
      <c r="AE1877" s="3" t="str">
        <f>IFERROR(VLOOKUP($C1877*1,Lookups!$H:$N,7,FALSE),"")</f>
        <v>Wine</v>
      </c>
      <c r="AF1877" s="3" t="str">
        <f>VLOOKUP(B1877*1,Stores!$A:$C,3,FALSE)</f>
        <v>DFDE</v>
      </c>
    </row>
    <row r="1878" spans="1:32">
      <c r="A1878" s="3" t="s">
        <v>917</v>
      </c>
      <c r="B1878" s="3" t="s">
        <v>924</v>
      </c>
      <c r="C1878" s="3">
        <v>999273</v>
      </c>
      <c r="D1878" s="3" t="s">
        <v>918</v>
      </c>
      <c r="E1878" s="3" t="s">
        <v>715</v>
      </c>
      <c r="F1878" s="3">
        <v>2016</v>
      </c>
      <c r="G1878" s="164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10366.591899999999</v>
      </c>
      <c r="R1878" s="3">
        <v>27057.91662</v>
      </c>
      <c r="S1878" s="3">
        <v>9964.8541299999997</v>
      </c>
      <c r="T1878" s="3">
        <v>615.4239</v>
      </c>
      <c r="U1878" s="3">
        <v>48004.786550000004</v>
      </c>
      <c r="V1878" s="163">
        <f ca="1">SUM(INDIRECT(Inputs!$C$11&amp;ROW()&amp;":"&amp;Inputs!$C$12&amp;ROW()))</f>
        <v>10366.591899999999</v>
      </c>
      <c r="W1878" s="163">
        <f ca="1">SUM(INDIRECT(Inputs!$C$13&amp;ROW()&amp;":"&amp;Inputs!$C$14&amp;ROW()))</f>
        <v>10366.591899999999</v>
      </c>
      <c r="X1878" s="3" t="str">
        <f>IF(COUNTIFS(Lookups!$A:$A,C1878)=1,"Gross Sales","")</f>
        <v/>
      </c>
      <c r="Y1878" s="3" t="str">
        <f>IF(COUNTIFS(Lookups!$D:$D,C1878)=1,"Bar Sales","")</f>
        <v/>
      </c>
      <c r="Z1878" s="3" t="str">
        <f>IFERROR(VLOOKUP(C1878*1,Lookups!$D:$F,3,FALSE),"")</f>
        <v/>
      </c>
      <c r="AA1878" s="3" t="str">
        <f>IFERROR(VLOOKUP($C1878*1,Lookups!$H:$N,3,FALSE),"")</f>
        <v>Sales</v>
      </c>
      <c r="AB1878" s="3" t="str">
        <f>IFERROR(VLOOKUP($C1878*1,Lookups!$H:$N,4,FALSE),"")</f>
        <v>Dinner</v>
      </c>
      <c r="AC1878" s="3" t="str">
        <f>IFERROR(VLOOKUP($C1878*1,Lookups!$H:$N,5,FALSE),"")</f>
        <v>Other</v>
      </c>
      <c r="AD1878" s="3" t="str">
        <f>IFERROR(VLOOKUP($C1878*1,Lookups!$H:$N,6,FALSE),"")</f>
        <v>Bev</v>
      </c>
      <c r="AE1878" s="3" t="str">
        <f>IFERROR(VLOOKUP($C1878*1,Lookups!$H:$N,7,FALSE),"")</f>
        <v>Wine</v>
      </c>
      <c r="AF1878" s="3" t="str">
        <f>VLOOKUP(B1878*1,Stores!$A:$C,3,FALSE)</f>
        <v>DFDE</v>
      </c>
    </row>
    <row r="1879" spans="1:32">
      <c r="A1879" s="3" t="s">
        <v>917</v>
      </c>
      <c r="B1879" s="3" t="s">
        <v>925</v>
      </c>
      <c r="C1879" s="3">
        <v>999273</v>
      </c>
      <c r="D1879" s="3" t="s">
        <v>918</v>
      </c>
      <c r="E1879" s="3" t="s">
        <v>715</v>
      </c>
      <c r="F1879" s="3">
        <v>2016</v>
      </c>
      <c r="G1879" s="164">
        <v>0</v>
      </c>
      <c r="H1879" s="3">
        <v>83.125</v>
      </c>
      <c r="I1879" s="3">
        <v>892.58399999999983</v>
      </c>
      <c r="J1879" s="3">
        <v>2300.2349999999997</v>
      </c>
      <c r="K1879" s="3">
        <v>514.15139999999997</v>
      </c>
      <c r="L1879" s="3">
        <v>990.18499999999995</v>
      </c>
      <c r="M1879" s="3">
        <v>361.59899999999999</v>
      </c>
      <c r="N1879" s="3">
        <v>200.82999999999996</v>
      </c>
      <c r="O1879" s="3">
        <v>127.28099999999998</v>
      </c>
      <c r="P1879" s="3">
        <v>25.9</v>
      </c>
      <c r="Q1879" s="3">
        <v>338.55499999999995</v>
      </c>
      <c r="R1879" s="3">
        <v>1288.98</v>
      </c>
      <c r="S1879" s="3">
        <v>889.43399999999997</v>
      </c>
      <c r="T1879" s="3">
        <v>534.05099999999993</v>
      </c>
      <c r="U1879" s="3">
        <v>8546.9104000000007</v>
      </c>
      <c r="V1879" s="163">
        <f ca="1">SUM(INDIRECT(Inputs!$C$11&amp;ROW()&amp;":"&amp;Inputs!$C$12&amp;ROW()))</f>
        <v>338.55499999999995</v>
      </c>
      <c r="W1879" s="163">
        <f ca="1">SUM(INDIRECT(Inputs!$C$13&amp;ROW()&amp;":"&amp;Inputs!$C$14&amp;ROW()))</f>
        <v>5834.4453999999996</v>
      </c>
      <c r="X1879" s="3" t="str">
        <f>IF(COUNTIFS(Lookups!$A:$A,C1879)=1,"Gross Sales","")</f>
        <v/>
      </c>
      <c r="Y1879" s="3" t="str">
        <f>IF(COUNTIFS(Lookups!$D:$D,C1879)=1,"Bar Sales","")</f>
        <v/>
      </c>
      <c r="Z1879" s="3" t="str">
        <f>IFERROR(VLOOKUP(C1879*1,Lookups!$D:$F,3,FALSE),"")</f>
        <v/>
      </c>
      <c r="AA1879" s="3" t="str">
        <f>IFERROR(VLOOKUP($C1879*1,Lookups!$H:$N,3,FALSE),"")</f>
        <v>Sales</v>
      </c>
      <c r="AB1879" s="3" t="str">
        <f>IFERROR(VLOOKUP($C1879*1,Lookups!$H:$N,4,FALSE),"")</f>
        <v>Dinner</v>
      </c>
      <c r="AC1879" s="3" t="str">
        <f>IFERROR(VLOOKUP($C1879*1,Lookups!$H:$N,5,FALSE),"")</f>
        <v>Other</v>
      </c>
      <c r="AD1879" s="3" t="str">
        <f>IFERROR(VLOOKUP($C1879*1,Lookups!$H:$N,6,FALSE),"")</f>
        <v>Bev</v>
      </c>
      <c r="AE1879" s="3" t="str">
        <f>IFERROR(VLOOKUP($C1879*1,Lookups!$H:$N,7,FALSE),"")</f>
        <v>Wine</v>
      </c>
      <c r="AF1879" s="3" t="str">
        <f>VLOOKUP(B1879*1,Stores!$A:$C,3,FALSE)</f>
        <v>DFDE</v>
      </c>
    </row>
    <row r="1880" spans="1:32">
      <c r="A1880" s="3" t="s">
        <v>917</v>
      </c>
      <c r="B1880" s="3" t="s">
        <v>926</v>
      </c>
      <c r="C1880" s="3">
        <v>999273</v>
      </c>
      <c r="D1880" s="3" t="s">
        <v>918</v>
      </c>
      <c r="E1880" s="3" t="s">
        <v>715</v>
      </c>
      <c r="F1880" s="3">
        <v>2016</v>
      </c>
      <c r="G1880" s="164">
        <v>0</v>
      </c>
      <c r="H1880" s="3">
        <v>0</v>
      </c>
      <c r="I1880" s="3">
        <v>531.69200000000001</v>
      </c>
      <c r="J1880" s="3">
        <v>23.183999999999997</v>
      </c>
      <c r="K1880" s="3">
        <v>1778.1119999999996</v>
      </c>
      <c r="L1880" s="3">
        <v>4317.8239999999996</v>
      </c>
      <c r="M1880" s="3">
        <v>16939.776000000002</v>
      </c>
      <c r="N1880" s="3">
        <v>14866.214649999998</v>
      </c>
      <c r="O1880" s="3">
        <v>11575.34</v>
      </c>
      <c r="P1880" s="3">
        <v>7513.7999999999993</v>
      </c>
      <c r="Q1880" s="3">
        <v>10315.371219999997</v>
      </c>
      <c r="R1880" s="3">
        <v>1956.2759999999996</v>
      </c>
      <c r="S1880" s="3">
        <v>829.92</v>
      </c>
      <c r="T1880" s="3">
        <v>1208.8439999999998</v>
      </c>
      <c r="U1880" s="3">
        <v>71856.353869999992</v>
      </c>
      <c r="V1880" s="163">
        <f ca="1">SUM(INDIRECT(Inputs!$C$11&amp;ROW()&amp;":"&amp;Inputs!$C$12&amp;ROW()))</f>
        <v>10315.371219999997</v>
      </c>
      <c r="W1880" s="163">
        <f ca="1">SUM(INDIRECT(Inputs!$C$13&amp;ROW()&amp;":"&amp;Inputs!$C$14&amp;ROW()))</f>
        <v>67861.313869999998</v>
      </c>
      <c r="X1880" s="3" t="str">
        <f>IF(COUNTIFS(Lookups!$A:$A,C1880)=1,"Gross Sales","")</f>
        <v/>
      </c>
      <c r="Y1880" s="3" t="str">
        <f>IF(COUNTIFS(Lookups!$D:$D,C1880)=1,"Bar Sales","")</f>
        <v/>
      </c>
      <c r="Z1880" s="3" t="str">
        <f>IFERROR(VLOOKUP(C1880*1,Lookups!$D:$F,3,FALSE),"")</f>
        <v/>
      </c>
      <c r="AA1880" s="3" t="str">
        <f>IFERROR(VLOOKUP($C1880*1,Lookups!$H:$N,3,FALSE),"")</f>
        <v>Sales</v>
      </c>
      <c r="AB1880" s="3" t="str">
        <f>IFERROR(VLOOKUP($C1880*1,Lookups!$H:$N,4,FALSE),"")</f>
        <v>Dinner</v>
      </c>
      <c r="AC1880" s="3" t="str">
        <f>IFERROR(VLOOKUP($C1880*1,Lookups!$H:$N,5,FALSE),"")</f>
        <v>Other</v>
      </c>
      <c r="AD1880" s="3" t="str">
        <f>IFERROR(VLOOKUP($C1880*1,Lookups!$H:$N,6,FALSE),"")</f>
        <v>Bev</v>
      </c>
      <c r="AE1880" s="3" t="str">
        <f>IFERROR(VLOOKUP($C1880*1,Lookups!$H:$N,7,FALSE),"")</f>
        <v>Wine</v>
      </c>
      <c r="AF1880" s="3" t="str">
        <f>VLOOKUP(B1880*1,Stores!$A:$C,3,FALSE)</f>
        <v>DFDE</v>
      </c>
    </row>
    <row r="1881" spans="1:32">
      <c r="A1881" s="3" t="s">
        <v>917</v>
      </c>
      <c r="B1881" s="3" t="s">
        <v>927</v>
      </c>
      <c r="C1881" s="3">
        <v>999273</v>
      </c>
      <c r="D1881" s="3" t="s">
        <v>918</v>
      </c>
      <c r="E1881" s="3" t="s">
        <v>715</v>
      </c>
      <c r="F1881" s="3">
        <v>2016</v>
      </c>
      <c r="G1881" s="164">
        <v>0</v>
      </c>
      <c r="H1881" s="3">
        <v>0</v>
      </c>
      <c r="I1881" s="3">
        <v>0</v>
      </c>
      <c r="J1881" s="3">
        <v>340.19999999999993</v>
      </c>
      <c r="K1881" s="3">
        <v>0</v>
      </c>
      <c r="L1881" s="3">
        <v>3164.1329999999998</v>
      </c>
      <c r="M1881" s="3">
        <v>12038.6448</v>
      </c>
      <c r="N1881" s="3">
        <v>23902.642400000001</v>
      </c>
      <c r="O1881" s="3">
        <v>20448.170399999999</v>
      </c>
      <c r="P1881" s="3">
        <v>20269.176479999998</v>
      </c>
      <c r="Q1881" s="3">
        <v>9524.9918399999988</v>
      </c>
      <c r="R1881" s="3">
        <v>1814.4525699999999</v>
      </c>
      <c r="S1881" s="3">
        <v>0</v>
      </c>
      <c r="T1881" s="3">
        <v>0</v>
      </c>
      <c r="U1881" s="3">
        <v>91502.411489999999</v>
      </c>
      <c r="V1881" s="163">
        <f ca="1">SUM(INDIRECT(Inputs!$C$11&amp;ROW()&amp;":"&amp;Inputs!$C$12&amp;ROW()))</f>
        <v>9524.9918399999988</v>
      </c>
      <c r="W1881" s="163">
        <f ca="1">SUM(INDIRECT(Inputs!$C$13&amp;ROW()&amp;":"&amp;Inputs!$C$14&amp;ROW()))</f>
        <v>89687.958920000005</v>
      </c>
      <c r="X1881" s="3" t="str">
        <f>IF(COUNTIFS(Lookups!$A:$A,C1881)=1,"Gross Sales","")</f>
        <v/>
      </c>
      <c r="Y1881" s="3" t="str">
        <f>IF(COUNTIFS(Lookups!$D:$D,C1881)=1,"Bar Sales","")</f>
        <v/>
      </c>
      <c r="Z1881" s="3" t="str">
        <f>IFERROR(VLOOKUP(C1881*1,Lookups!$D:$F,3,FALSE),"")</f>
        <v/>
      </c>
      <c r="AA1881" s="3" t="str">
        <f>IFERROR(VLOOKUP($C1881*1,Lookups!$H:$N,3,FALSE),"")</f>
        <v>Sales</v>
      </c>
      <c r="AB1881" s="3" t="str">
        <f>IFERROR(VLOOKUP($C1881*1,Lookups!$H:$N,4,FALSE),"")</f>
        <v>Dinner</v>
      </c>
      <c r="AC1881" s="3" t="str">
        <f>IFERROR(VLOOKUP($C1881*1,Lookups!$H:$N,5,FALSE),"")</f>
        <v>Other</v>
      </c>
      <c r="AD1881" s="3" t="str">
        <f>IFERROR(VLOOKUP($C1881*1,Lookups!$H:$N,6,FALSE),"")</f>
        <v>Bev</v>
      </c>
      <c r="AE1881" s="3" t="str">
        <f>IFERROR(VLOOKUP($C1881*1,Lookups!$H:$N,7,FALSE),"")</f>
        <v>Wine</v>
      </c>
      <c r="AF1881" s="3" t="str">
        <f>VLOOKUP(B1881*1,Stores!$A:$C,3,FALSE)</f>
        <v>DFDE</v>
      </c>
    </row>
    <row r="1882" spans="1:32">
      <c r="A1882" s="3" t="s">
        <v>917</v>
      </c>
      <c r="B1882" s="3" t="s">
        <v>928</v>
      </c>
      <c r="C1882" s="3">
        <v>999273</v>
      </c>
      <c r="D1882" s="3" t="s">
        <v>918</v>
      </c>
      <c r="E1882" s="3" t="s">
        <v>715</v>
      </c>
      <c r="F1882" s="3">
        <v>2016</v>
      </c>
      <c r="G1882" s="164">
        <v>0</v>
      </c>
      <c r="H1882" s="3">
        <v>756.13103999999998</v>
      </c>
      <c r="I1882" s="3">
        <v>750.94355000000007</v>
      </c>
      <c r="J1882" s="3">
        <v>1657.9532199999999</v>
      </c>
      <c r="K1882" s="3">
        <v>1860.69975</v>
      </c>
      <c r="L1882" s="3">
        <v>880.3216799999999</v>
      </c>
      <c r="M1882" s="3">
        <v>941.29070000000013</v>
      </c>
      <c r="N1882" s="3">
        <v>363.19031000000001</v>
      </c>
      <c r="O1882" s="3">
        <v>142.46945999999997</v>
      </c>
      <c r="P1882" s="3">
        <v>179.10396</v>
      </c>
      <c r="Q1882" s="3">
        <v>1533.50218</v>
      </c>
      <c r="R1882" s="3">
        <v>1738.54674</v>
      </c>
      <c r="S1882" s="3">
        <v>975.1145600000001</v>
      </c>
      <c r="T1882" s="3">
        <v>4.2087500000000002</v>
      </c>
      <c r="U1882" s="3">
        <v>11783.475900000001</v>
      </c>
      <c r="V1882" s="163">
        <f ca="1">SUM(INDIRECT(Inputs!$C$11&amp;ROW()&amp;":"&amp;Inputs!$C$12&amp;ROW()))</f>
        <v>1533.50218</v>
      </c>
      <c r="W1882" s="163">
        <f ca="1">SUM(INDIRECT(Inputs!$C$13&amp;ROW()&amp;":"&amp;Inputs!$C$14&amp;ROW()))</f>
        <v>9065.6058500000017</v>
      </c>
      <c r="X1882" s="3" t="str">
        <f>IF(COUNTIFS(Lookups!$A:$A,C1882)=1,"Gross Sales","")</f>
        <v/>
      </c>
      <c r="Y1882" s="3" t="str">
        <f>IF(COUNTIFS(Lookups!$D:$D,C1882)=1,"Bar Sales","")</f>
        <v/>
      </c>
      <c r="Z1882" s="3" t="str">
        <f>IFERROR(VLOOKUP(C1882*1,Lookups!$D:$F,3,FALSE),"")</f>
        <v/>
      </c>
      <c r="AA1882" s="3" t="str">
        <f>IFERROR(VLOOKUP($C1882*1,Lookups!$H:$N,3,FALSE),"")</f>
        <v>Sales</v>
      </c>
      <c r="AB1882" s="3" t="str">
        <f>IFERROR(VLOOKUP($C1882*1,Lookups!$H:$N,4,FALSE),"")</f>
        <v>Dinner</v>
      </c>
      <c r="AC1882" s="3" t="str">
        <f>IFERROR(VLOOKUP($C1882*1,Lookups!$H:$N,5,FALSE),"")</f>
        <v>Other</v>
      </c>
      <c r="AD1882" s="3" t="str">
        <f>IFERROR(VLOOKUP($C1882*1,Lookups!$H:$N,6,FALSE),"")</f>
        <v>Bev</v>
      </c>
      <c r="AE1882" s="3" t="str">
        <f>IFERROR(VLOOKUP($C1882*1,Lookups!$H:$N,7,FALSE),"")</f>
        <v>Wine</v>
      </c>
      <c r="AF1882" s="3" t="str">
        <f>VLOOKUP(B1882*1,Stores!$A:$C,3,FALSE)</f>
        <v>DFDE</v>
      </c>
    </row>
    <row r="1883" spans="1:32">
      <c r="A1883" s="3" t="s">
        <v>917</v>
      </c>
      <c r="B1883" s="3" t="s">
        <v>929</v>
      </c>
      <c r="C1883" s="3">
        <v>999273</v>
      </c>
      <c r="D1883" s="3" t="s">
        <v>918</v>
      </c>
      <c r="E1883" s="3" t="s">
        <v>715</v>
      </c>
      <c r="F1883" s="3">
        <v>2016</v>
      </c>
      <c r="G1883" s="164">
        <v>0</v>
      </c>
      <c r="H1883" s="3">
        <v>177.82799999999997</v>
      </c>
      <c r="I1883" s="3">
        <v>292.21499999999997</v>
      </c>
      <c r="J1883" s="3">
        <v>259.90999999999997</v>
      </c>
      <c r="K1883" s="3">
        <v>0</v>
      </c>
      <c r="L1883" s="3">
        <v>86.268000000000001</v>
      </c>
      <c r="M1883" s="3">
        <v>2333.5906999999997</v>
      </c>
      <c r="N1883" s="3">
        <v>3143.5663</v>
      </c>
      <c r="O1883" s="3">
        <v>3242.4478799999997</v>
      </c>
      <c r="P1883" s="3">
        <v>6251.7652399999997</v>
      </c>
      <c r="Q1883" s="3">
        <v>1384.684</v>
      </c>
      <c r="R1883" s="3">
        <v>53.311999999999998</v>
      </c>
      <c r="S1883" s="3">
        <v>0</v>
      </c>
      <c r="T1883" s="3">
        <v>638.77967999999987</v>
      </c>
      <c r="U1883" s="3">
        <v>17864.366800000003</v>
      </c>
      <c r="V1883" s="163">
        <f ca="1">SUM(INDIRECT(Inputs!$C$11&amp;ROW()&amp;":"&amp;Inputs!$C$12&amp;ROW()))</f>
        <v>1384.684</v>
      </c>
      <c r="W1883" s="163">
        <f ca="1">SUM(INDIRECT(Inputs!$C$13&amp;ROW()&amp;":"&amp;Inputs!$C$14&amp;ROW()))</f>
        <v>17172.275120000002</v>
      </c>
      <c r="X1883" s="3" t="str">
        <f>IF(COUNTIFS(Lookups!$A:$A,C1883)=1,"Gross Sales","")</f>
        <v/>
      </c>
      <c r="Y1883" s="3" t="str">
        <f>IF(COUNTIFS(Lookups!$D:$D,C1883)=1,"Bar Sales","")</f>
        <v/>
      </c>
      <c r="Z1883" s="3" t="str">
        <f>IFERROR(VLOOKUP(C1883*1,Lookups!$D:$F,3,FALSE),"")</f>
        <v/>
      </c>
      <c r="AA1883" s="3" t="str">
        <f>IFERROR(VLOOKUP($C1883*1,Lookups!$H:$N,3,FALSE),"")</f>
        <v>Sales</v>
      </c>
      <c r="AB1883" s="3" t="str">
        <f>IFERROR(VLOOKUP($C1883*1,Lookups!$H:$N,4,FALSE),"")</f>
        <v>Dinner</v>
      </c>
      <c r="AC1883" s="3" t="str">
        <f>IFERROR(VLOOKUP($C1883*1,Lookups!$H:$N,5,FALSE),"")</f>
        <v>Other</v>
      </c>
      <c r="AD1883" s="3" t="str">
        <f>IFERROR(VLOOKUP($C1883*1,Lookups!$H:$N,6,FALSE),"")</f>
        <v>Bev</v>
      </c>
      <c r="AE1883" s="3" t="str">
        <f>IFERROR(VLOOKUP($C1883*1,Lookups!$H:$N,7,FALSE),"")</f>
        <v>Wine</v>
      </c>
      <c r="AF1883" s="3" t="str">
        <f>VLOOKUP(B1883*1,Stores!$A:$C,3,FALSE)</f>
        <v>DFDE</v>
      </c>
    </row>
    <row r="1884" spans="1:32">
      <c r="A1884" s="3" t="s">
        <v>917</v>
      </c>
      <c r="B1884" s="3" t="s">
        <v>930</v>
      </c>
      <c r="C1884" s="3">
        <v>999273</v>
      </c>
      <c r="D1884" s="3" t="s">
        <v>918</v>
      </c>
      <c r="E1884" s="3" t="s">
        <v>715</v>
      </c>
      <c r="F1884" s="3">
        <v>2016</v>
      </c>
      <c r="G1884" s="164">
        <v>0</v>
      </c>
      <c r="H1884" s="3">
        <v>0</v>
      </c>
      <c r="I1884" s="3">
        <v>15.686999999999998</v>
      </c>
      <c r="J1884" s="3">
        <v>0</v>
      </c>
      <c r="K1884" s="3">
        <v>1940.9039999999998</v>
      </c>
      <c r="L1884" s="3">
        <v>1196.0269999999998</v>
      </c>
      <c r="M1884" s="3">
        <v>2522.6856199999997</v>
      </c>
      <c r="N1884" s="3">
        <v>1924.1267500000001</v>
      </c>
      <c r="O1884" s="3">
        <v>1405.0114400000002</v>
      </c>
      <c r="P1884" s="3">
        <v>1570.0363</v>
      </c>
      <c r="Q1884" s="3">
        <v>2672.74</v>
      </c>
      <c r="R1884" s="3">
        <v>553.84699999999998</v>
      </c>
      <c r="S1884" s="3">
        <v>0</v>
      </c>
      <c r="T1884" s="3">
        <v>0</v>
      </c>
      <c r="U1884" s="3">
        <v>13801.06511</v>
      </c>
      <c r="V1884" s="163">
        <f ca="1">SUM(INDIRECT(Inputs!$C$11&amp;ROW()&amp;":"&amp;Inputs!$C$12&amp;ROW()))</f>
        <v>2672.74</v>
      </c>
      <c r="W1884" s="163">
        <f ca="1">SUM(INDIRECT(Inputs!$C$13&amp;ROW()&amp;":"&amp;Inputs!$C$14&amp;ROW()))</f>
        <v>13247.21811</v>
      </c>
      <c r="X1884" s="3" t="str">
        <f>IF(COUNTIFS(Lookups!$A:$A,C1884)=1,"Gross Sales","")</f>
        <v/>
      </c>
      <c r="Y1884" s="3" t="str">
        <f>IF(COUNTIFS(Lookups!$D:$D,C1884)=1,"Bar Sales","")</f>
        <v/>
      </c>
      <c r="Z1884" s="3" t="str">
        <f>IFERROR(VLOOKUP(C1884*1,Lookups!$D:$F,3,FALSE),"")</f>
        <v/>
      </c>
      <c r="AA1884" s="3" t="str">
        <f>IFERROR(VLOOKUP($C1884*1,Lookups!$H:$N,3,FALSE),"")</f>
        <v>Sales</v>
      </c>
      <c r="AB1884" s="3" t="str">
        <f>IFERROR(VLOOKUP($C1884*1,Lookups!$H:$N,4,FALSE),"")</f>
        <v>Dinner</v>
      </c>
      <c r="AC1884" s="3" t="str">
        <f>IFERROR(VLOOKUP($C1884*1,Lookups!$H:$N,5,FALSE),"")</f>
        <v>Other</v>
      </c>
      <c r="AD1884" s="3" t="str">
        <f>IFERROR(VLOOKUP($C1884*1,Lookups!$H:$N,6,FALSE),"")</f>
        <v>Bev</v>
      </c>
      <c r="AE1884" s="3" t="str">
        <f>IFERROR(VLOOKUP($C1884*1,Lookups!$H:$N,7,FALSE),"")</f>
        <v>Wine</v>
      </c>
      <c r="AF1884" s="3" t="str">
        <f>VLOOKUP(B1884*1,Stores!$A:$C,3,FALSE)</f>
        <v>DFDE</v>
      </c>
    </row>
    <row r="1885" spans="1:32">
      <c r="A1885" s="3" t="s">
        <v>917</v>
      </c>
      <c r="B1885" s="3" t="s">
        <v>932</v>
      </c>
      <c r="C1885" s="3">
        <v>999273</v>
      </c>
      <c r="D1885" s="3" t="s">
        <v>918</v>
      </c>
      <c r="E1885" s="3" t="s">
        <v>715</v>
      </c>
      <c r="F1885" s="3">
        <v>2016</v>
      </c>
      <c r="G1885" s="164">
        <v>0</v>
      </c>
      <c r="H1885" s="3">
        <v>77.679000000000002</v>
      </c>
      <c r="I1885" s="3">
        <v>199.5</v>
      </c>
      <c r="J1885" s="3">
        <v>1359.7709999999997</v>
      </c>
      <c r="K1885" s="3">
        <v>2753.0789999999997</v>
      </c>
      <c r="L1885" s="3">
        <v>3398.4649999999997</v>
      </c>
      <c r="M1885" s="3">
        <v>9840.641999999998</v>
      </c>
      <c r="N1885" s="3">
        <v>8152.980779999998</v>
      </c>
      <c r="O1885" s="3">
        <v>10159.205</v>
      </c>
      <c r="P1885" s="3">
        <v>6804.1512000000002</v>
      </c>
      <c r="Q1885" s="3">
        <v>9460.9199999999983</v>
      </c>
      <c r="R1885" s="3">
        <v>2561.5379999999996</v>
      </c>
      <c r="S1885" s="3">
        <v>2880.5069999999996</v>
      </c>
      <c r="T1885" s="3">
        <v>3860.01</v>
      </c>
      <c r="U1885" s="3">
        <v>61508.447979999997</v>
      </c>
      <c r="V1885" s="163">
        <f ca="1">SUM(INDIRECT(Inputs!$C$11&amp;ROW()&amp;":"&amp;Inputs!$C$12&amp;ROW()))</f>
        <v>9460.9199999999983</v>
      </c>
      <c r="W1885" s="163">
        <f ca="1">SUM(INDIRECT(Inputs!$C$13&amp;ROW()&amp;":"&amp;Inputs!$C$14&amp;ROW()))</f>
        <v>52206.392979999997</v>
      </c>
      <c r="X1885" s="3" t="str">
        <f>IF(COUNTIFS(Lookups!$A:$A,C1885)=1,"Gross Sales","")</f>
        <v/>
      </c>
      <c r="Y1885" s="3" t="str">
        <f>IF(COUNTIFS(Lookups!$D:$D,C1885)=1,"Bar Sales","")</f>
        <v/>
      </c>
      <c r="Z1885" s="3" t="str">
        <f>IFERROR(VLOOKUP(C1885*1,Lookups!$D:$F,3,FALSE),"")</f>
        <v/>
      </c>
      <c r="AA1885" s="3" t="str">
        <f>IFERROR(VLOOKUP($C1885*1,Lookups!$H:$N,3,FALSE),"")</f>
        <v>Sales</v>
      </c>
      <c r="AB1885" s="3" t="str">
        <f>IFERROR(VLOOKUP($C1885*1,Lookups!$H:$N,4,FALSE),"")</f>
        <v>Dinner</v>
      </c>
      <c r="AC1885" s="3" t="str">
        <f>IFERROR(VLOOKUP($C1885*1,Lookups!$H:$N,5,FALSE),"")</f>
        <v>Other</v>
      </c>
      <c r="AD1885" s="3" t="str">
        <f>IFERROR(VLOOKUP($C1885*1,Lookups!$H:$N,6,FALSE),"")</f>
        <v>Bev</v>
      </c>
      <c r="AE1885" s="3" t="str">
        <f>IFERROR(VLOOKUP($C1885*1,Lookups!$H:$N,7,FALSE),"")</f>
        <v>Wine</v>
      </c>
      <c r="AF1885" s="3" t="str">
        <f>VLOOKUP(B1885*1,Stores!$A:$C,3,FALSE)</f>
        <v>DFG</v>
      </c>
    </row>
    <row r="1886" spans="1:32">
      <c r="A1886" s="3" t="s">
        <v>917</v>
      </c>
      <c r="B1886" s="3" t="s">
        <v>933</v>
      </c>
      <c r="C1886" s="3">
        <v>999273</v>
      </c>
      <c r="D1886" s="3" t="s">
        <v>918</v>
      </c>
      <c r="E1886" s="3" t="s">
        <v>715</v>
      </c>
      <c r="F1886" s="3">
        <v>2016</v>
      </c>
      <c r="G1886" s="164">
        <v>0</v>
      </c>
      <c r="H1886" s="3">
        <v>100.27135999999999</v>
      </c>
      <c r="I1886" s="3">
        <v>1734.5453300000001</v>
      </c>
      <c r="J1886" s="3">
        <v>1213.9080100000001</v>
      </c>
      <c r="K1886" s="3">
        <v>2261.1875999999997</v>
      </c>
      <c r="L1886" s="3">
        <v>4320.6233699999993</v>
      </c>
      <c r="M1886" s="3">
        <v>2705.3326999999999</v>
      </c>
      <c r="N1886" s="3">
        <v>944.68079999999998</v>
      </c>
      <c r="O1886" s="3">
        <v>254.71991999999997</v>
      </c>
      <c r="P1886" s="3">
        <v>1016.1703299999999</v>
      </c>
      <c r="Q1886" s="3">
        <v>3160.4103300000002</v>
      </c>
      <c r="R1886" s="3">
        <v>4396.32557</v>
      </c>
      <c r="S1886" s="3">
        <v>1380.7514699999999</v>
      </c>
      <c r="T1886" s="3">
        <v>0</v>
      </c>
      <c r="U1886" s="3">
        <v>23488.926789999998</v>
      </c>
      <c r="V1886" s="163">
        <f ca="1">SUM(INDIRECT(Inputs!$C$11&amp;ROW()&amp;":"&amp;Inputs!$C$12&amp;ROW()))</f>
        <v>3160.4103300000002</v>
      </c>
      <c r="W1886" s="163">
        <f ca="1">SUM(INDIRECT(Inputs!$C$13&amp;ROW()&amp;":"&amp;Inputs!$C$14&amp;ROW()))</f>
        <v>17711.849749999998</v>
      </c>
      <c r="X1886" s="3" t="str">
        <f>IF(COUNTIFS(Lookups!$A:$A,C1886)=1,"Gross Sales","")</f>
        <v/>
      </c>
      <c r="Y1886" s="3" t="str">
        <f>IF(COUNTIFS(Lookups!$D:$D,C1886)=1,"Bar Sales","")</f>
        <v/>
      </c>
      <c r="Z1886" s="3" t="str">
        <f>IFERROR(VLOOKUP(C1886*1,Lookups!$D:$F,3,FALSE),"")</f>
        <v/>
      </c>
      <c r="AA1886" s="3" t="str">
        <f>IFERROR(VLOOKUP($C1886*1,Lookups!$H:$N,3,FALSE),"")</f>
        <v>Sales</v>
      </c>
      <c r="AB1886" s="3" t="str">
        <f>IFERROR(VLOOKUP($C1886*1,Lookups!$H:$N,4,FALSE),"")</f>
        <v>Dinner</v>
      </c>
      <c r="AC1886" s="3" t="str">
        <f>IFERROR(VLOOKUP($C1886*1,Lookups!$H:$N,5,FALSE),"")</f>
        <v>Other</v>
      </c>
      <c r="AD1886" s="3" t="str">
        <f>IFERROR(VLOOKUP($C1886*1,Lookups!$H:$N,6,FALSE),"")</f>
        <v>Bev</v>
      </c>
      <c r="AE1886" s="3" t="str">
        <f>IFERROR(VLOOKUP($C1886*1,Lookups!$H:$N,7,FALSE),"")</f>
        <v>Wine</v>
      </c>
      <c r="AF1886" s="3" t="str">
        <f>VLOOKUP(B1886*1,Stores!$A:$C,3,FALSE)</f>
        <v>DFG</v>
      </c>
    </row>
    <row r="1887" spans="1:32">
      <c r="A1887" s="3" t="s">
        <v>917</v>
      </c>
      <c r="B1887" s="3" t="s">
        <v>934</v>
      </c>
      <c r="C1887" s="3">
        <v>999273</v>
      </c>
      <c r="D1887" s="3" t="s">
        <v>918</v>
      </c>
      <c r="E1887" s="3" t="s">
        <v>715</v>
      </c>
      <c r="F1887" s="3">
        <v>2016</v>
      </c>
      <c r="G1887" s="164">
        <v>0</v>
      </c>
      <c r="H1887" s="3">
        <v>0</v>
      </c>
      <c r="I1887" s="3">
        <v>0</v>
      </c>
      <c r="J1887" s="3">
        <v>3449.8072699999998</v>
      </c>
      <c r="K1887" s="3">
        <v>3027.7246299999993</v>
      </c>
      <c r="L1887" s="3">
        <v>1733.5357199999999</v>
      </c>
      <c r="M1887" s="3">
        <v>5298.3976499999999</v>
      </c>
      <c r="N1887" s="3">
        <v>2536.1133</v>
      </c>
      <c r="O1887" s="3">
        <v>1107.645</v>
      </c>
      <c r="P1887" s="3">
        <v>1342.7568000000001</v>
      </c>
      <c r="Q1887" s="3">
        <v>2668.4750400000003</v>
      </c>
      <c r="R1887" s="3">
        <v>1978.2</v>
      </c>
      <c r="S1887" s="3">
        <v>269.51400000000001</v>
      </c>
      <c r="T1887" s="3">
        <v>0</v>
      </c>
      <c r="U1887" s="3">
        <v>23412.169409999999</v>
      </c>
      <c r="V1887" s="163">
        <f ca="1">SUM(INDIRECT(Inputs!$C$11&amp;ROW()&amp;":"&amp;Inputs!$C$12&amp;ROW()))</f>
        <v>2668.4750400000003</v>
      </c>
      <c r="W1887" s="163">
        <f ca="1">SUM(INDIRECT(Inputs!$C$13&amp;ROW()&amp;":"&amp;Inputs!$C$14&amp;ROW()))</f>
        <v>21164.455409999999</v>
      </c>
      <c r="X1887" s="3" t="str">
        <f>IF(COUNTIFS(Lookups!$A:$A,C1887)=1,"Gross Sales","")</f>
        <v/>
      </c>
      <c r="Y1887" s="3" t="str">
        <f>IF(COUNTIFS(Lookups!$D:$D,C1887)=1,"Bar Sales","")</f>
        <v/>
      </c>
      <c r="Z1887" s="3" t="str">
        <f>IFERROR(VLOOKUP(C1887*1,Lookups!$D:$F,3,FALSE),"")</f>
        <v/>
      </c>
      <c r="AA1887" s="3" t="str">
        <f>IFERROR(VLOOKUP($C1887*1,Lookups!$H:$N,3,FALSE),"")</f>
        <v>Sales</v>
      </c>
      <c r="AB1887" s="3" t="str">
        <f>IFERROR(VLOOKUP($C1887*1,Lookups!$H:$N,4,FALSE),"")</f>
        <v>Dinner</v>
      </c>
      <c r="AC1887" s="3" t="str">
        <f>IFERROR(VLOOKUP($C1887*1,Lookups!$H:$N,5,FALSE),"")</f>
        <v>Other</v>
      </c>
      <c r="AD1887" s="3" t="str">
        <f>IFERROR(VLOOKUP($C1887*1,Lookups!$H:$N,6,FALSE),"")</f>
        <v>Bev</v>
      </c>
      <c r="AE1887" s="3" t="str">
        <f>IFERROR(VLOOKUP($C1887*1,Lookups!$H:$N,7,FALSE),"")</f>
        <v>Wine</v>
      </c>
      <c r="AF1887" s="3" t="str">
        <f>VLOOKUP(B1887*1,Stores!$A:$C,3,FALSE)</f>
        <v>DFG</v>
      </c>
    </row>
    <row r="1888" spans="1:32">
      <c r="A1888" s="3" t="s">
        <v>917</v>
      </c>
      <c r="B1888" s="3" t="s">
        <v>935</v>
      </c>
      <c r="C1888" s="3">
        <v>999273</v>
      </c>
      <c r="D1888" s="3" t="s">
        <v>918</v>
      </c>
      <c r="E1888" s="3" t="s">
        <v>715</v>
      </c>
      <c r="F1888" s="3">
        <v>2016</v>
      </c>
      <c r="G1888" s="164">
        <v>0</v>
      </c>
      <c r="H1888" s="3">
        <v>0</v>
      </c>
      <c r="I1888" s="3">
        <v>381.92</v>
      </c>
      <c r="J1888" s="3">
        <v>3080.7776999999996</v>
      </c>
      <c r="K1888" s="3">
        <v>3219.3524999999995</v>
      </c>
      <c r="L1888" s="3">
        <v>4525.07888</v>
      </c>
      <c r="M1888" s="3">
        <v>4647.2789999999995</v>
      </c>
      <c r="N1888" s="3">
        <v>2255.9355</v>
      </c>
      <c r="O1888" s="3">
        <v>2706.2945</v>
      </c>
      <c r="P1888" s="3">
        <v>3645.18</v>
      </c>
      <c r="Q1888" s="3">
        <v>2994.5117999999998</v>
      </c>
      <c r="R1888" s="3">
        <v>3972.13355</v>
      </c>
      <c r="S1888" s="3">
        <v>1043.2248400000001</v>
      </c>
      <c r="T1888" s="3">
        <v>28.657999999999998</v>
      </c>
      <c r="U1888" s="3">
        <v>32500.346269999995</v>
      </c>
      <c r="V1888" s="163">
        <f ca="1">SUM(INDIRECT(Inputs!$C$11&amp;ROW()&amp;":"&amp;Inputs!$C$12&amp;ROW()))</f>
        <v>2994.5117999999998</v>
      </c>
      <c r="W1888" s="163">
        <f ca="1">SUM(INDIRECT(Inputs!$C$13&amp;ROW()&amp;":"&amp;Inputs!$C$14&amp;ROW()))</f>
        <v>27456.329879999998</v>
      </c>
      <c r="X1888" s="3" t="str">
        <f>IF(COUNTIFS(Lookups!$A:$A,C1888)=1,"Gross Sales","")</f>
        <v/>
      </c>
      <c r="Y1888" s="3" t="str">
        <f>IF(COUNTIFS(Lookups!$D:$D,C1888)=1,"Bar Sales","")</f>
        <v/>
      </c>
      <c r="Z1888" s="3" t="str">
        <f>IFERROR(VLOOKUP(C1888*1,Lookups!$D:$F,3,FALSE),"")</f>
        <v/>
      </c>
      <c r="AA1888" s="3" t="str">
        <f>IFERROR(VLOOKUP($C1888*1,Lookups!$H:$N,3,FALSE),"")</f>
        <v>Sales</v>
      </c>
      <c r="AB1888" s="3" t="str">
        <f>IFERROR(VLOOKUP($C1888*1,Lookups!$H:$N,4,FALSE),"")</f>
        <v>Dinner</v>
      </c>
      <c r="AC1888" s="3" t="str">
        <f>IFERROR(VLOOKUP($C1888*1,Lookups!$H:$N,5,FALSE),"")</f>
        <v>Other</v>
      </c>
      <c r="AD1888" s="3" t="str">
        <f>IFERROR(VLOOKUP($C1888*1,Lookups!$H:$N,6,FALSE),"")</f>
        <v>Bev</v>
      </c>
      <c r="AE1888" s="3" t="str">
        <f>IFERROR(VLOOKUP($C1888*1,Lookups!$H:$N,7,FALSE),"")</f>
        <v>Wine</v>
      </c>
      <c r="AF1888" s="3" t="str">
        <f>VLOOKUP(B1888*1,Stores!$A:$C,3,FALSE)</f>
        <v>DFG</v>
      </c>
    </row>
    <row r="1889" spans="1:32">
      <c r="A1889" s="3" t="s">
        <v>917</v>
      </c>
      <c r="B1889" s="3" t="s">
        <v>936</v>
      </c>
      <c r="C1889" s="3">
        <v>999273</v>
      </c>
      <c r="D1889" s="3" t="s">
        <v>918</v>
      </c>
      <c r="E1889" s="3" t="s">
        <v>715</v>
      </c>
      <c r="F1889" s="3">
        <v>2016</v>
      </c>
      <c r="G1889" s="164">
        <v>0</v>
      </c>
      <c r="H1889" s="3">
        <v>215.15339999999995</v>
      </c>
      <c r="I1889" s="3">
        <v>1591.0983899999999</v>
      </c>
      <c r="J1889" s="3">
        <v>1835.4166599999999</v>
      </c>
      <c r="K1889" s="3">
        <v>2517.4102800000001</v>
      </c>
      <c r="L1889" s="3">
        <v>2492.3175199999996</v>
      </c>
      <c r="M1889" s="3">
        <v>1674.4563499999997</v>
      </c>
      <c r="N1889" s="3">
        <v>457.6844999999999</v>
      </c>
      <c r="O1889" s="3">
        <v>442.51199999999994</v>
      </c>
      <c r="P1889" s="3">
        <v>698.10181</v>
      </c>
      <c r="Q1889" s="3">
        <v>902.06591999999989</v>
      </c>
      <c r="R1889" s="3">
        <v>2073.8701199999996</v>
      </c>
      <c r="S1889" s="3">
        <v>2043.3940799999998</v>
      </c>
      <c r="T1889" s="3">
        <v>773.95289999999989</v>
      </c>
      <c r="U1889" s="3">
        <v>17717.433929999996</v>
      </c>
      <c r="V1889" s="163">
        <f ca="1">SUM(INDIRECT(Inputs!$C$11&amp;ROW()&amp;":"&amp;Inputs!$C$12&amp;ROW()))</f>
        <v>902.06591999999989</v>
      </c>
      <c r="W1889" s="163">
        <f ca="1">SUM(INDIRECT(Inputs!$C$13&amp;ROW()&amp;":"&amp;Inputs!$C$14&amp;ROW()))</f>
        <v>12826.216829999998</v>
      </c>
      <c r="X1889" s="3" t="str">
        <f>IF(COUNTIFS(Lookups!$A:$A,C1889)=1,"Gross Sales","")</f>
        <v/>
      </c>
      <c r="Y1889" s="3" t="str">
        <f>IF(COUNTIFS(Lookups!$D:$D,C1889)=1,"Bar Sales","")</f>
        <v/>
      </c>
      <c r="Z1889" s="3" t="str">
        <f>IFERROR(VLOOKUP(C1889*1,Lookups!$D:$F,3,FALSE),"")</f>
        <v/>
      </c>
      <c r="AA1889" s="3" t="str">
        <f>IFERROR(VLOOKUP($C1889*1,Lookups!$H:$N,3,FALSE),"")</f>
        <v>Sales</v>
      </c>
      <c r="AB1889" s="3" t="str">
        <f>IFERROR(VLOOKUP($C1889*1,Lookups!$H:$N,4,FALSE),"")</f>
        <v>Dinner</v>
      </c>
      <c r="AC1889" s="3" t="str">
        <f>IFERROR(VLOOKUP($C1889*1,Lookups!$H:$N,5,FALSE),"")</f>
        <v>Other</v>
      </c>
      <c r="AD1889" s="3" t="str">
        <f>IFERROR(VLOOKUP($C1889*1,Lookups!$H:$N,6,FALSE),"")</f>
        <v>Bev</v>
      </c>
      <c r="AE1889" s="3" t="str">
        <f>IFERROR(VLOOKUP($C1889*1,Lookups!$H:$N,7,FALSE),"")</f>
        <v>Wine</v>
      </c>
      <c r="AF1889" s="3" t="str">
        <f>VLOOKUP(B1889*1,Stores!$A:$C,3,FALSE)</f>
        <v>DFG</v>
      </c>
    </row>
    <row r="1890" spans="1:32">
      <c r="A1890" s="3" t="s">
        <v>917</v>
      </c>
      <c r="B1890" s="3" t="s">
        <v>938</v>
      </c>
      <c r="C1890" s="3">
        <v>999273</v>
      </c>
      <c r="D1890" s="3" t="s">
        <v>918</v>
      </c>
      <c r="E1890" s="3" t="s">
        <v>715</v>
      </c>
      <c r="F1890" s="3">
        <v>2016</v>
      </c>
      <c r="G1890" s="164">
        <v>0</v>
      </c>
      <c r="H1890" s="3">
        <v>4543.1819999999998</v>
      </c>
      <c r="I1890" s="3">
        <v>8779.547700000001</v>
      </c>
      <c r="J1890" s="3">
        <v>4969.1914999999999</v>
      </c>
      <c r="K1890" s="3">
        <v>9007.8221799999992</v>
      </c>
      <c r="L1890" s="3">
        <v>6882.8731999999991</v>
      </c>
      <c r="M1890" s="3">
        <v>10829.23576</v>
      </c>
      <c r="N1890" s="3">
        <v>8403.8261999999995</v>
      </c>
      <c r="O1890" s="3">
        <v>13836.05307</v>
      </c>
      <c r="P1890" s="3">
        <v>11073.239099999999</v>
      </c>
      <c r="Q1890" s="3">
        <v>9992.2326000000012</v>
      </c>
      <c r="R1890" s="3">
        <v>11094.450639999999</v>
      </c>
      <c r="S1890" s="3">
        <v>7498.0053399999997</v>
      </c>
      <c r="T1890" s="3">
        <v>6165.048749999999</v>
      </c>
      <c r="U1890" s="3">
        <v>113074.70804</v>
      </c>
      <c r="V1890" s="163">
        <f ca="1">SUM(INDIRECT(Inputs!$C$11&amp;ROW()&amp;":"&amp;Inputs!$C$12&amp;ROW()))</f>
        <v>9992.2326000000012</v>
      </c>
      <c r="W1890" s="163">
        <f ca="1">SUM(INDIRECT(Inputs!$C$13&amp;ROW()&amp;":"&amp;Inputs!$C$14&amp;ROW()))</f>
        <v>88317.203309999997</v>
      </c>
      <c r="X1890" s="3" t="str">
        <f>IF(COUNTIFS(Lookups!$A:$A,C1890)=1,"Gross Sales","")</f>
        <v/>
      </c>
      <c r="Y1890" s="3" t="str">
        <f>IF(COUNTIFS(Lookups!$D:$D,C1890)=1,"Bar Sales","")</f>
        <v/>
      </c>
      <c r="Z1890" s="3" t="str">
        <f>IFERROR(VLOOKUP(C1890*1,Lookups!$D:$F,3,FALSE),"")</f>
        <v/>
      </c>
      <c r="AA1890" s="3" t="str">
        <f>IFERROR(VLOOKUP($C1890*1,Lookups!$H:$N,3,FALSE),"")</f>
        <v>Sales</v>
      </c>
      <c r="AB1890" s="3" t="str">
        <f>IFERROR(VLOOKUP($C1890*1,Lookups!$H:$N,4,FALSE),"")</f>
        <v>Dinner</v>
      </c>
      <c r="AC1890" s="3" t="str">
        <f>IFERROR(VLOOKUP($C1890*1,Lookups!$H:$N,5,FALSE),"")</f>
        <v>Other</v>
      </c>
      <c r="AD1890" s="3" t="str">
        <f>IFERROR(VLOOKUP($C1890*1,Lookups!$H:$N,6,FALSE),"")</f>
        <v>Bev</v>
      </c>
      <c r="AE1890" s="3" t="str">
        <f>IFERROR(VLOOKUP($C1890*1,Lookups!$H:$N,7,FALSE),"")</f>
        <v>Wine</v>
      </c>
      <c r="AF1890" s="3" t="str">
        <f>VLOOKUP(B1890*1,Stores!$A:$C,3,FALSE)</f>
        <v>DFG</v>
      </c>
    </row>
    <row r="1891" spans="1:32">
      <c r="A1891" s="3" t="s">
        <v>917</v>
      </c>
      <c r="B1891" s="3" t="s">
        <v>939</v>
      </c>
      <c r="C1891" s="3">
        <v>999273</v>
      </c>
      <c r="D1891" s="3" t="s">
        <v>918</v>
      </c>
      <c r="E1891" s="3" t="s">
        <v>715</v>
      </c>
      <c r="F1891" s="3">
        <v>2016</v>
      </c>
      <c r="G1891" s="164">
        <v>0</v>
      </c>
      <c r="H1891" s="3">
        <v>1484.5576199999998</v>
      </c>
      <c r="I1891" s="3">
        <v>3670.5769100000002</v>
      </c>
      <c r="J1891" s="3">
        <v>4665.4540799999995</v>
      </c>
      <c r="K1891" s="3">
        <v>9792.2441399999989</v>
      </c>
      <c r="L1891" s="3">
        <v>7049.379539999999</v>
      </c>
      <c r="M1891" s="3">
        <v>7543.4715999999999</v>
      </c>
      <c r="N1891" s="3">
        <v>2056.9040800000002</v>
      </c>
      <c r="O1891" s="3">
        <v>1605.7383299999999</v>
      </c>
      <c r="P1891" s="3">
        <v>3919.5410800000004</v>
      </c>
      <c r="Q1891" s="3">
        <v>7034.3418599999995</v>
      </c>
      <c r="R1891" s="3">
        <v>10942.109639999999</v>
      </c>
      <c r="S1891" s="3">
        <v>8923.2360000000008</v>
      </c>
      <c r="T1891" s="3">
        <v>3673.9293499999994</v>
      </c>
      <c r="U1891" s="3">
        <v>72361.484230000002</v>
      </c>
      <c r="V1891" s="163">
        <f ca="1">SUM(INDIRECT(Inputs!$C$11&amp;ROW()&amp;":"&amp;Inputs!$C$12&amp;ROW()))</f>
        <v>7034.3418599999995</v>
      </c>
      <c r="W1891" s="163">
        <f ca="1">SUM(INDIRECT(Inputs!$C$13&amp;ROW()&amp;":"&amp;Inputs!$C$14&amp;ROW()))</f>
        <v>48822.209239999996</v>
      </c>
      <c r="X1891" s="3" t="str">
        <f>IF(COUNTIFS(Lookups!$A:$A,C1891)=1,"Gross Sales","")</f>
        <v/>
      </c>
      <c r="Y1891" s="3" t="str">
        <f>IF(COUNTIFS(Lookups!$D:$D,C1891)=1,"Bar Sales","")</f>
        <v/>
      </c>
      <c r="Z1891" s="3" t="str">
        <f>IFERROR(VLOOKUP(C1891*1,Lookups!$D:$F,3,FALSE),"")</f>
        <v/>
      </c>
      <c r="AA1891" s="3" t="str">
        <f>IFERROR(VLOOKUP($C1891*1,Lookups!$H:$N,3,FALSE),"")</f>
        <v>Sales</v>
      </c>
      <c r="AB1891" s="3" t="str">
        <f>IFERROR(VLOOKUP($C1891*1,Lookups!$H:$N,4,FALSE),"")</f>
        <v>Dinner</v>
      </c>
      <c r="AC1891" s="3" t="str">
        <f>IFERROR(VLOOKUP($C1891*1,Lookups!$H:$N,5,FALSE),"")</f>
        <v>Other</v>
      </c>
      <c r="AD1891" s="3" t="str">
        <f>IFERROR(VLOOKUP($C1891*1,Lookups!$H:$N,6,FALSE),"")</f>
        <v>Bev</v>
      </c>
      <c r="AE1891" s="3" t="str">
        <f>IFERROR(VLOOKUP($C1891*1,Lookups!$H:$N,7,FALSE),"")</f>
        <v>Wine</v>
      </c>
      <c r="AF1891" s="3" t="str">
        <f>VLOOKUP(B1891*1,Stores!$A:$C,3,FALSE)</f>
        <v>DFG</v>
      </c>
    </row>
    <row r="1892" spans="1:32">
      <c r="A1892" s="3" t="s">
        <v>917</v>
      </c>
      <c r="B1892" s="3" t="s">
        <v>940</v>
      </c>
      <c r="C1892" s="3">
        <v>999273</v>
      </c>
      <c r="D1892" s="3" t="s">
        <v>918</v>
      </c>
      <c r="E1892" s="3" t="s">
        <v>715</v>
      </c>
      <c r="F1892" s="3">
        <v>2016</v>
      </c>
      <c r="G1892" s="164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357.20999999999992</v>
      </c>
      <c r="M1892" s="3">
        <v>4835.5072499999997</v>
      </c>
      <c r="N1892" s="3">
        <v>9156.0419999999995</v>
      </c>
      <c r="O1892" s="3">
        <v>7543.8439999999991</v>
      </c>
      <c r="P1892" s="3">
        <v>7736.7981599999985</v>
      </c>
      <c r="Q1892" s="3">
        <v>6276.6475799999998</v>
      </c>
      <c r="R1892" s="3">
        <v>3746.1449199999993</v>
      </c>
      <c r="S1892" s="3">
        <v>1031.24567</v>
      </c>
      <c r="T1892" s="3">
        <v>0</v>
      </c>
      <c r="U1892" s="3">
        <v>40683.439579999991</v>
      </c>
      <c r="V1892" s="163">
        <f ca="1">SUM(INDIRECT(Inputs!$C$11&amp;ROW()&amp;":"&amp;Inputs!$C$12&amp;ROW()))</f>
        <v>6276.6475799999998</v>
      </c>
      <c r="W1892" s="163">
        <f ca="1">SUM(INDIRECT(Inputs!$C$13&amp;ROW()&amp;":"&amp;Inputs!$C$14&amp;ROW()))</f>
        <v>35906.048989999996</v>
      </c>
      <c r="X1892" s="3" t="str">
        <f>IF(COUNTIFS(Lookups!$A:$A,C1892)=1,"Gross Sales","")</f>
        <v/>
      </c>
      <c r="Y1892" s="3" t="str">
        <f>IF(COUNTIFS(Lookups!$D:$D,C1892)=1,"Bar Sales","")</f>
        <v/>
      </c>
      <c r="Z1892" s="3" t="str">
        <f>IFERROR(VLOOKUP(C1892*1,Lookups!$D:$F,3,FALSE),"")</f>
        <v/>
      </c>
      <c r="AA1892" s="3" t="str">
        <f>IFERROR(VLOOKUP($C1892*1,Lookups!$H:$N,3,FALSE),"")</f>
        <v>Sales</v>
      </c>
      <c r="AB1892" s="3" t="str">
        <f>IFERROR(VLOOKUP($C1892*1,Lookups!$H:$N,4,FALSE),"")</f>
        <v>Dinner</v>
      </c>
      <c r="AC1892" s="3" t="str">
        <f>IFERROR(VLOOKUP($C1892*1,Lookups!$H:$N,5,FALSE),"")</f>
        <v>Other</v>
      </c>
      <c r="AD1892" s="3" t="str">
        <f>IFERROR(VLOOKUP($C1892*1,Lookups!$H:$N,6,FALSE),"")</f>
        <v>Bev</v>
      </c>
      <c r="AE1892" s="3" t="str">
        <f>IFERROR(VLOOKUP($C1892*1,Lookups!$H:$N,7,FALSE),"")</f>
        <v>Wine</v>
      </c>
      <c r="AF1892" s="3" t="str">
        <f>VLOOKUP(B1892*1,Stores!$A:$C,3,FALSE)</f>
        <v>DFG</v>
      </c>
    </row>
    <row r="1893" spans="1:32">
      <c r="A1893" s="3" t="s">
        <v>917</v>
      </c>
      <c r="B1893" s="3" t="s">
        <v>941</v>
      </c>
      <c r="C1893" s="3">
        <v>999273</v>
      </c>
      <c r="D1893" s="3" t="s">
        <v>918</v>
      </c>
      <c r="E1893" s="3" t="s">
        <v>715</v>
      </c>
      <c r="F1893" s="3">
        <v>2016</v>
      </c>
      <c r="G1893" s="164">
        <v>0</v>
      </c>
      <c r="H1893" s="3">
        <v>3443.9466600000001</v>
      </c>
      <c r="I1893" s="3">
        <v>8187.6715199999999</v>
      </c>
      <c r="J1893" s="3">
        <v>9857.3731199999984</v>
      </c>
      <c r="K1893" s="3">
        <v>12125.391389999999</v>
      </c>
      <c r="L1893" s="3">
        <v>8450.5971200000004</v>
      </c>
      <c r="M1893" s="3">
        <v>7137.4060799999997</v>
      </c>
      <c r="N1893" s="3">
        <v>3449.5891500000002</v>
      </c>
      <c r="O1893" s="3">
        <v>3576.1179999999999</v>
      </c>
      <c r="P1893" s="3">
        <v>4609.2085199999992</v>
      </c>
      <c r="Q1893" s="3">
        <v>8565.3313199999993</v>
      </c>
      <c r="R1893" s="3">
        <v>10488.320849999998</v>
      </c>
      <c r="S1893" s="3">
        <v>9868.2957799999986</v>
      </c>
      <c r="T1893" s="3">
        <v>5339.428359999999</v>
      </c>
      <c r="U1893" s="3">
        <v>95098.677870000014</v>
      </c>
      <c r="V1893" s="163">
        <f ca="1">SUM(INDIRECT(Inputs!$C$11&amp;ROW()&amp;":"&amp;Inputs!$C$12&amp;ROW()))</f>
        <v>8565.3313199999993</v>
      </c>
      <c r="W1893" s="163">
        <f ca="1">SUM(INDIRECT(Inputs!$C$13&amp;ROW()&amp;":"&amp;Inputs!$C$14&amp;ROW()))</f>
        <v>69402.632880000005</v>
      </c>
      <c r="X1893" s="3" t="str">
        <f>IF(COUNTIFS(Lookups!$A:$A,C1893)=1,"Gross Sales","")</f>
        <v/>
      </c>
      <c r="Y1893" s="3" t="str">
        <f>IF(COUNTIFS(Lookups!$D:$D,C1893)=1,"Bar Sales","")</f>
        <v/>
      </c>
      <c r="Z1893" s="3" t="str">
        <f>IFERROR(VLOOKUP(C1893*1,Lookups!$D:$F,3,FALSE),"")</f>
        <v/>
      </c>
      <c r="AA1893" s="3" t="str">
        <f>IFERROR(VLOOKUP($C1893*1,Lookups!$H:$N,3,FALSE),"")</f>
        <v>Sales</v>
      </c>
      <c r="AB1893" s="3" t="str">
        <f>IFERROR(VLOOKUP($C1893*1,Lookups!$H:$N,4,FALSE),"")</f>
        <v>Dinner</v>
      </c>
      <c r="AC1893" s="3" t="str">
        <f>IFERROR(VLOOKUP($C1893*1,Lookups!$H:$N,5,FALSE),"")</f>
        <v>Other</v>
      </c>
      <c r="AD1893" s="3" t="str">
        <f>IFERROR(VLOOKUP($C1893*1,Lookups!$H:$N,6,FALSE),"")</f>
        <v>Bev</v>
      </c>
      <c r="AE1893" s="3" t="str">
        <f>IFERROR(VLOOKUP($C1893*1,Lookups!$H:$N,7,FALSE),"")</f>
        <v>Wine</v>
      </c>
      <c r="AF1893" s="3" t="str">
        <f>VLOOKUP(B1893*1,Stores!$A:$C,3,FALSE)</f>
        <v>DFG</v>
      </c>
    </row>
    <row r="1894" spans="1:32">
      <c r="A1894" s="3" t="s">
        <v>917</v>
      </c>
      <c r="B1894" s="3" t="s">
        <v>942</v>
      </c>
      <c r="C1894" s="3">
        <v>999273</v>
      </c>
      <c r="D1894" s="3" t="s">
        <v>918</v>
      </c>
      <c r="E1894" s="3" t="s">
        <v>715</v>
      </c>
      <c r="F1894" s="3">
        <v>2016</v>
      </c>
      <c r="G1894" s="164">
        <v>0</v>
      </c>
      <c r="H1894" s="3">
        <v>0</v>
      </c>
      <c r="I1894" s="3">
        <v>0</v>
      </c>
      <c r="J1894" s="3">
        <v>116.84399999999999</v>
      </c>
      <c r="K1894" s="3">
        <v>58.253999999999998</v>
      </c>
      <c r="L1894" s="3">
        <v>875.5838</v>
      </c>
      <c r="M1894" s="3">
        <v>3170.8555199999996</v>
      </c>
      <c r="N1894" s="3">
        <v>5367.2509099999997</v>
      </c>
      <c r="O1894" s="3">
        <v>3977.5050000000001</v>
      </c>
      <c r="P1894" s="3">
        <v>3816.0731700000001</v>
      </c>
      <c r="Q1894" s="3">
        <v>1642.5444</v>
      </c>
      <c r="R1894" s="3">
        <v>422.03699999999992</v>
      </c>
      <c r="S1894" s="3">
        <v>221.99100000000001</v>
      </c>
      <c r="T1894" s="3">
        <v>0</v>
      </c>
      <c r="U1894" s="3">
        <v>19668.9388</v>
      </c>
      <c r="V1894" s="163">
        <f ca="1">SUM(INDIRECT(Inputs!$C$11&amp;ROW()&amp;":"&amp;Inputs!$C$12&amp;ROW()))</f>
        <v>1642.5444</v>
      </c>
      <c r="W1894" s="163">
        <f ca="1">SUM(INDIRECT(Inputs!$C$13&amp;ROW()&amp;":"&amp;Inputs!$C$14&amp;ROW()))</f>
        <v>19024.910799999998</v>
      </c>
      <c r="X1894" s="3" t="str">
        <f>IF(COUNTIFS(Lookups!$A:$A,C1894)=1,"Gross Sales","")</f>
        <v/>
      </c>
      <c r="Y1894" s="3" t="str">
        <f>IF(COUNTIFS(Lookups!$D:$D,C1894)=1,"Bar Sales","")</f>
        <v/>
      </c>
      <c r="Z1894" s="3" t="str">
        <f>IFERROR(VLOOKUP(C1894*1,Lookups!$D:$F,3,FALSE),"")</f>
        <v/>
      </c>
      <c r="AA1894" s="3" t="str">
        <f>IFERROR(VLOOKUP($C1894*1,Lookups!$H:$N,3,FALSE),"")</f>
        <v>Sales</v>
      </c>
      <c r="AB1894" s="3" t="str">
        <f>IFERROR(VLOOKUP($C1894*1,Lookups!$H:$N,4,FALSE),"")</f>
        <v>Dinner</v>
      </c>
      <c r="AC1894" s="3" t="str">
        <f>IFERROR(VLOOKUP($C1894*1,Lookups!$H:$N,5,FALSE),"")</f>
        <v>Other</v>
      </c>
      <c r="AD1894" s="3" t="str">
        <f>IFERROR(VLOOKUP($C1894*1,Lookups!$H:$N,6,FALSE),"")</f>
        <v>Bev</v>
      </c>
      <c r="AE1894" s="3" t="str">
        <f>IFERROR(VLOOKUP($C1894*1,Lookups!$H:$N,7,FALSE),"")</f>
        <v>Wine</v>
      </c>
      <c r="AF1894" s="3" t="str">
        <f>VLOOKUP(B1894*1,Stores!$A:$C,3,FALSE)</f>
        <v>DFG</v>
      </c>
    </row>
    <row r="1895" spans="1:32">
      <c r="A1895" s="3" t="s">
        <v>917</v>
      </c>
      <c r="B1895" s="3" t="s">
        <v>943</v>
      </c>
      <c r="C1895" s="3">
        <v>999273</v>
      </c>
      <c r="D1895" s="3" t="s">
        <v>918</v>
      </c>
      <c r="E1895" s="3" t="s">
        <v>715</v>
      </c>
      <c r="F1895" s="3">
        <v>2016</v>
      </c>
      <c r="G1895" s="164">
        <v>0</v>
      </c>
      <c r="H1895" s="3">
        <v>0</v>
      </c>
      <c r="I1895" s="3">
        <v>0</v>
      </c>
      <c r="J1895" s="3">
        <v>762.27199999999993</v>
      </c>
      <c r="K1895" s="3">
        <v>878.01021000000003</v>
      </c>
      <c r="L1895" s="3">
        <v>788.32264000000009</v>
      </c>
      <c r="M1895" s="3">
        <v>1866.2282100000002</v>
      </c>
      <c r="N1895" s="3">
        <v>2063.4442499999996</v>
      </c>
      <c r="O1895" s="3">
        <v>877.61099999999988</v>
      </c>
      <c r="P1895" s="3">
        <v>1309.1343999999999</v>
      </c>
      <c r="Q1895" s="3">
        <v>1590.7163999999998</v>
      </c>
      <c r="R1895" s="3">
        <v>588.45499999999993</v>
      </c>
      <c r="S1895" s="3">
        <v>159.488</v>
      </c>
      <c r="T1895" s="3">
        <v>0</v>
      </c>
      <c r="U1895" s="3">
        <v>10883.682109999998</v>
      </c>
      <c r="V1895" s="163">
        <f ca="1">SUM(INDIRECT(Inputs!$C$11&amp;ROW()&amp;":"&amp;Inputs!$C$12&amp;ROW()))</f>
        <v>1590.7163999999998</v>
      </c>
      <c r="W1895" s="163">
        <f ca="1">SUM(INDIRECT(Inputs!$C$13&amp;ROW()&amp;":"&amp;Inputs!$C$14&amp;ROW()))</f>
        <v>10135.739109999999</v>
      </c>
      <c r="X1895" s="3" t="str">
        <f>IF(COUNTIFS(Lookups!$A:$A,C1895)=1,"Gross Sales","")</f>
        <v/>
      </c>
      <c r="Y1895" s="3" t="str">
        <f>IF(COUNTIFS(Lookups!$D:$D,C1895)=1,"Bar Sales","")</f>
        <v/>
      </c>
      <c r="Z1895" s="3" t="str">
        <f>IFERROR(VLOOKUP(C1895*1,Lookups!$D:$F,3,FALSE),"")</f>
        <v/>
      </c>
      <c r="AA1895" s="3" t="str">
        <f>IFERROR(VLOOKUP($C1895*1,Lookups!$H:$N,3,FALSE),"")</f>
        <v>Sales</v>
      </c>
      <c r="AB1895" s="3" t="str">
        <f>IFERROR(VLOOKUP($C1895*1,Lookups!$H:$N,4,FALSE),"")</f>
        <v>Dinner</v>
      </c>
      <c r="AC1895" s="3" t="str">
        <f>IFERROR(VLOOKUP($C1895*1,Lookups!$H:$N,5,FALSE),"")</f>
        <v>Other</v>
      </c>
      <c r="AD1895" s="3" t="str">
        <f>IFERROR(VLOOKUP($C1895*1,Lookups!$H:$N,6,FALSE),"")</f>
        <v>Bev</v>
      </c>
      <c r="AE1895" s="3" t="str">
        <f>IFERROR(VLOOKUP($C1895*1,Lookups!$H:$N,7,FALSE),"")</f>
        <v>Wine</v>
      </c>
      <c r="AF1895" s="3" t="str">
        <f>VLOOKUP(B1895*1,Stores!$A:$C,3,FALSE)</f>
        <v>DFG</v>
      </c>
    </row>
    <row r="1896" spans="1:32">
      <c r="A1896" s="3" t="s">
        <v>917</v>
      </c>
      <c r="B1896" s="3" t="s">
        <v>944</v>
      </c>
      <c r="C1896" s="3">
        <v>999273</v>
      </c>
      <c r="D1896" s="3" t="s">
        <v>918</v>
      </c>
      <c r="E1896" s="3" t="s">
        <v>715</v>
      </c>
      <c r="F1896" s="3">
        <v>2016</v>
      </c>
      <c r="G1896" s="164">
        <v>0</v>
      </c>
      <c r="H1896" s="3">
        <v>1247.8619999999999</v>
      </c>
      <c r="I1896" s="3">
        <v>4549.2649999999994</v>
      </c>
      <c r="J1896" s="3">
        <v>1746.29</v>
      </c>
      <c r="K1896" s="3">
        <v>2939.2999999999997</v>
      </c>
      <c r="L1896" s="3">
        <v>1665.048</v>
      </c>
      <c r="M1896" s="3">
        <v>3089.7271999999998</v>
      </c>
      <c r="N1896" s="3">
        <v>2580.8025599999996</v>
      </c>
      <c r="O1896" s="3">
        <v>3205.9010199999993</v>
      </c>
      <c r="P1896" s="3">
        <v>2828.2211999999995</v>
      </c>
      <c r="Q1896" s="3">
        <v>1892.7470099999998</v>
      </c>
      <c r="R1896" s="3">
        <v>1445.7729999999999</v>
      </c>
      <c r="S1896" s="3">
        <v>1596.126</v>
      </c>
      <c r="T1896" s="3">
        <v>2068.7823799999996</v>
      </c>
      <c r="U1896" s="3">
        <v>30855.845369999995</v>
      </c>
      <c r="V1896" s="163">
        <f ca="1">SUM(INDIRECT(Inputs!$C$11&amp;ROW()&amp;":"&amp;Inputs!$C$12&amp;ROW()))</f>
        <v>1892.7470099999998</v>
      </c>
      <c r="W1896" s="163">
        <f ca="1">SUM(INDIRECT(Inputs!$C$13&amp;ROW()&amp;":"&amp;Inputs!$C$14&amp;ROW()))</f>
        <v>25745.163989999994</v>
      </c>
      <c r="X1896" s="3" t="str">
        <f>IF(COUNTIFS(Lookups!$A:$A,C1896)=1,"Gross Sales","")</f>
        <v/>
      </c>
      <c r="Y1896" s="3" t="str">
        <f>IF(COUNTIFS(Lookups!$D:$D,C1896)=1,"Bar Sales","")</f>
        <v/>
      </c>
      <c r="Z1896" s="3" t="str">
        <f>IFERROR(VLOOKUP(C1896*1,Lookups!$D:$F,3,FALSE),"")</f>
        <v/>
      </c>
      <c r="AA1896" s="3" t="str">
        <f>IFERROR(VLOOKUP($C1896*1,Lookups!$H:$N,3,FALSE),"")</f>
        <v>Sales</v>
      </c>
      <c r="AB1896" s="3" t="str">
        <f>IFERROR(VLOOKUP($C1896*1,Lookups!$H:$N,4,FALSE),"")</f>
        <v>Dinner</v>
      </c>
      <c r="AC1896" s="3" t="str">
        <f>IFERROR(VLOOKUP($C1896*1,Lookups!$H:$N,5,FALSE),"")</f>
        <v>Other</v>
      </c>
      <c r="AD1896" s="3" t="str">
        <f>IFERROR(VLOOKUP($C1896*1,Lookups!$H:$N,6,FALSE),"")</f>
        <v>Bev</v>
      </c>
      <c r="AE1896" s="3" t="str">
        <f>IFERROR(VLOOKUP($C1896*1,Lookups!$H:$N,7,FALSE),"")</f>
        <v>Wine</v>
      </c>
      <c r="AF1896" s="3" t="str">
        <f>VLOOKUP(B1896*1,Stores!$A:$C,3,FALSE)</f>
        <v>DFG</v>
      </c>
    </row>
    <row r="1897" spans="1:32">
      <c r="A1897" s="3" t="s">
        <v>917</v>
      </c>
      <c r="B1897" s="3" t="s">
        <v>945</v>
      </c>
      <c r="C1897" s="3">
        <v>999273</v>
      </c>
      <c r="D1897" s="3" t="s">
        <v>918</v>
      </c>
      <c r="E1897" s="3" t="s">
        <v>715</v>
      </c>
      <c r="F1897" s="3">
        <v>2016</v>
      </c>
      <c r="G1897" s="164">
        <v>0</v>
      </c>
      <c r="H1897" s="3">
        <v>1043.5544</v>
      </c>
      <c r="I1897" s="3">
        <v>1362.704</v>
      </c>
      <c r="J1897" s="3">
        <v>1237.6942200000001</v>
      </c>
      <c r="K1897" s="3">
        <v>1033.2629999999999</v>
      </c>
      <c r="L1897" s="3">
        <v>691.47953000000007</v>
      </c>
      <c r="M1897" s="3">
        <v>204.792</v>
      </c>
      <c r="N1897" s="3">
        <v>19.417999999999999</v>
      </c>
      <c r="O1897" s="3">
        <v>66.835999999999999</v>
      </c>
      <c r="P1897" s="3">
        <v>78.904560000000004</v>
      </c>
      <c r="Q1897" s="3">
        <v>242.70399999999995</v>
      </c>
      <c r="R1897" s="3">
        <v>657.36579999999992</v>
      </c>
      <c r="S1897" s="3">
        <v>349.44</v>
      </c>
      <c r="T1897" s="3">
        <v>464.46246000000002</v>
      </c>
      <c r="U1897" s="3">
        <v>7452.6179699999984</v>
      </c>
      <c r="V1897" s="163">
        <f ca="1">SUM(INDIRECT(Inputs!$C$11&amp;ROW()&amp;":"&amp;Inputs!$C$12&amp;ROW()))</f>
        <v>242.70399999999995</v>
      </c>
      <c r="W1897" s="163">
        <f ca="1">SUM(INDIRECT(Inputs!$C$13&amp;ROW()&amp;":"&amp;Inputs!$C$14&amp;ROW()))</f>
        <v>5981.3497099999995</v>
      </c>
      <c r="X1897" s="3" t="str">
        <f>IF(COUNTIFS(Lookups!$A:$A,C1897)=1,"Gross Sales","")</f>
        <v/>
      </c>
      <c r="Y1897" s="3" t="str">
        <f>IF(COUNTIFS(Lookups!$D:$D,C1897)=1,"Bar Sales","")</f>
        <v/>
      </c>
      <c r="Z1897" s="3" t="str">
        <f>IFERROR(VLOOKUP(C1897*1,Lookups!$D:$F,3,FALSE),"")</f>
        <v/>
      </c>
      <c r="AA1897" s="3" t="str">
        <f>IFERROR(VLOOKUP($C1897*1,Lookups!$H:$N,3,FALSE),"")</f>
        <v>Sales</v>
      </c>
      <c r="AB1897" s="3" t="str">
        <f>IFERROR(VLOOKUP($C1897*1,Lookups!$H:$N,4,FALSE),"")</f>
        <v>Dinner</v>
      </c>
      <c r="AC1897" s="3" t="str">
        <f>IFERROR(VLOOKUP($C1897*1,Lookups!$H:$N,5,FALSE),"")</f>
        <v>Other</v>
      </c>
      <c r="AD1897" s="3" t="str">
        <f>IFERROR(VLOOKUP($C1897*1,Lookups!$H:$N,6,FALSE),"")</f>
        <v>Bev</v>
      </c>
      <c r="AE1897" s="3" t="str">
        <f>IFERROR(VLOOKUP($C1897*1,Lookups!$H:$N,7,FALSE),"")</f>
        <v>Wine</v>
      </c>
      <c r="AF1897" s="3" t="str">
        <f>VLOOKUP(B1897*1,Stores!$A:$C,3,FALSE)</f>
        <v>DFG</v>
      </c>
    </row>
    <row r="1898" spans="1:32">
      <c r="A1898" s="3" t="s">
        <v>917</v>
      </c>
      <c r="B1898" s="3" t="s">
        <v>946</v>
      </c>
      <c r="C1898" s="3">
        <v>999273</v>
      </c>
      <c r="D1898" s="3" t="s">
        <v>918</v>
      </c>
      <c r="E1898" s="3" t="s">
        <v>715</v>
      </c>
      <c r="F1898" s="3">
        <v>2016</v>
      </c>
      <c r="G1898" s="164">
        <v>0</v>
      </c>
      <c r="H1898" s="3">
        <v>575.94599999999991</v>
      </c>
      <c r="I1898" s="3">
        <v>1230.0469999999998</v>
      </c>
      <c r="J1898" s="3">
        <v>869.84939999999983</v>
      </c>
      <c r="K1898" s="3">
        <v>3136.1973999999996</v>
      </c>
      <c r="L1898" s="3">
        <v>1169.89257</v>
      </c>
      <c r="M1898" s="3">
        <v>1324.9879999999998</v>
      </c>
      <c r="N1898" s="3">
        <v>880.6013999999999</v>
      </c>
      <c r="O1898" s="3">
        <v>2760.9119999999998</v>
      </c>
      <c r="P1898" s="3">
        <v>957.26182999999992</v>
      </c>
      <c r="Q1898" s="3">
        <v>2919.77826</v>
      </c>
      <c r="R1898" s="3">
        <v>1781.4954499999999</v>
      </c>
      <c r="S1898" s="3">
        <v>1578.1625999999997</v>
      </c>
      <c r="T1898" s="3">
        <v>1180.473</v>
      </c>
      <c r="U1898" s="3">
        <v>20365.604909999995</v>
      </c>
      <c r="V1898" s="163">
        <f ca="1">SUM(INDIRECT(Inputs!$C$11&amp;ROW()&amp;":"&amp;Inputs!$C$12&amp;ROW()))</f>
        <v>2919.77826</v>
      </c>
      <c r="W1898" s="163">
        <f ca="1">SUM(INDIRECT(Inputs!$C$13&amp;ROW()&amp;":"&amp;Inputs!$C$14&amp;ROW()))</f>
        <v>15825.473859999998</v>
      </c>
      <c r="X1898" s="3" t="str">
        <f>IF(COUNTIFS(Lookups!$A:$A,C1898)=1,"Gross Sales","")</f>
        <v/>
      </c>
      <c r="Y1898" s="3" t="str">
        <f>IF(COUNTIFS(Lookups!$D:$D,C1898)=1,"Bar Sales","")</f>
        <v/>
      </c>
      <c r="Z1898" s="3" t="str">
        <f>IFERROR(VLOOKUP(C1898*1,Lookups!$D:$F,3,FALSE),"")</f>
        <v/>
      </c>
      <c r="AA1898" s="3" t="str">
        <f>IFERROR(VLOOKUP($C1898*1,Lookups!$H:$N,3,FALSE),"")</f>
        <v>Sales</v>
      </c>
      <c r="AB1898" s="3" t="str">
        <f>IFERROR(VLOOKUP($C1898*1,Lookups!$H:$N,4,FALSE),"")</f>
        <v>Dinner</v>
      </c>
      <c r="AC1898" s="3" t="str">
        <f>IFERROR(VLOOKUP($C1898*1,Lookups!$H:$N,5,FALSE),"")</f>
        <v>Other</v>
      </c>
      <c r="AD1898" s="3" t="str">
        <f>IFERROR(VLOOKUP($C1898*1,Lookups!$H:$N,6,FALSE),"")</f>
        <v>Bev</v>
      </c>
      <c r="AE1898" s="3" t="str">
        <f>IFERROR(VLOOKUP($C1898*1,Lookups!$H:$N,7,FALSE),"")</f>
        <v>Wine</v>
      </c>
      <c r="AF1898" s="3" t="str">
        <f>VLOOKUP(B1898*1,Stores!$A:$C,3,FALSE)</f>
        <v>DFG</v>
      </c>
    </row>
    <row r="1899" spans="1:32">
      <c r="A1899" s="3" t="s">
        <v>917</v>
      </c>
      <c r="B1899" s="3" t="s">
        <v>947</v>
      </c>
      <c r="C1899" s="3">
        <v>999273</v>
      </c>
      <c r="D1899" s="3" t="s">
        <v>918</v>
      </c>
      <c r="E1899" s="3" t="s">
        <v>715</v>
      </c>
      <c r="F1899" s="3">
        <v>2016</v>
      </c>
      <c r="G1899" s="164">
        <v>0</v>
      </c>
      <c r="H1899" s="3">
        <v>579.35724000000005</v>
      </c>
      <c r="I1899" s="3">
        <v>4975.238519999999</v>
      </c>
      <c r="J1899" s="3">
        <v>7322.3296999999993</v>
      </c>
      <c r="K1899" s="3">
        <v>11086.89876</v>
      </c>
      <c r="L1899" s="3">
        <v>10305.117899999999</v>
      </c>
      <c r="M1899" s="3">
        <v>4339.3765800000001</v>
      </c>
      <c r="N1899" s="3">
        <v>2536.51944</v>
      </c>
      <c r="O1899" s="3">
        <v>3629.87835</v>
      </c>
      <c r="P1899" s="3">
        <v>2119.5059199999996</v>
      </c>
      <c r="Q1899" s="3">
        <v>6112.7950799999999</v>
      </c>
      <c r="R1899" s="3">
        <v>10928.726550000001</v>
      </c>
      <c r="S1899" s="3">
        <v>8369.9557199999999</v>
      </c>
      <c r="T1899" s="3">
        <v>2616.2251500000002</v>
      </c>
      <c r="U1899" s="3">
        <v>74921.924910000002</v>
      </c>
      <c r="V1899" s="163">
        <f ca="1">SUM(INDIRECT(Inputs!$C$11&amp;ROW()&amp;":"&amp;Inputs!$C$12&amp;ROW()))</f>
        <v>6112.7950799999999</v>
      </c>
      <c r="W1899" s="163">
        <f ca="1">SUM(INDIRECT(Inputs!$C$13&amp;ROW()&amp;":"&amp;Inputs!$C$14&amp;ROW()))</f>
        <v>53007.017489999998</v>
      </c>
      <c r="X1899" s="3" t="str">
        <f>IF(COUNTIFS(Lookups!$A:$A,C1899)=1,"Gross Sales","")</f>
        <v/>
      </c>
      <c r="Y1899" s="3" t="str">
        <f>IF(COUNTIFS(Lookups!$D:$D,C1899)=1,"Bar Sales","")</f>
        <v/>
      </c>
      <c r="Z1899" s="3" t="str">
        <f>IFERROR(VLOOKUP(C1899*1,Lookups!$D:$F,3,FALSE),"")</f>
        <v/>
      </c>
      <c r="AA1899" s="3" t="str">
        <f>IFERROR(VLOOKUP($C1899*1,Lookups!$H:$N,3,FALSE),"")</f>
        <v>Sales</v>
      </c>
      <c r="AB1899" s="3" t="str">
        <f>IFERROR(VLOOKUP($C1899*1,Lookups!$H:$N,4,FALSE),"")</f>
        <v>Dinner</v>
      </c>
      <c r="AC1899" s="3" t="str">
        <f>IFERROR(VLOOKUP($C1899*1,Lookups!$H:$N,5,FALSE),"")</f>
        <v>Other</v>
      </c>
      <c r="AD1899" s="3" t="str">
        <f>IFERROR(VLOOKUP($C1899*1,Lookups!$H:$N,6,FALSE),"")</f>
        <v>Bev</v>
      </c>
      <c r="AE1899" s="3" t="str">
        <f>IFERROR(VLOOKUP($C1899*1,Lookups!$H:$N,7,FALSE),"")</f>
        <v>Wine</v>
      </c>
      <c r="AF1899" s="3" t="str">
        <f>VLOOKUP(B1899*1,Stores!$A:$C,3,FALSE)</f>
        <v>DFG</v>
      </c>
    </row>
    <row r="1900" spans="1:32">
      <c r="A1900" s="3" t="s">
        <v>917</v>
      </c>
      <c r="B1900" s="3" t="s">
        <v>948</v>
      </c>
      <c r="C1900" s="3">
        <v>999273</v>
      </c>
      <c r="D1900" s="3" t="s">
        <v>918</v>
      </c>
      <c r="E1900" s="3" t="s">
        <v>715</v>
      </c>
      <c r="F1900" s="3">
        <v>2016</v>
      </c>
      <c r="G1900" s="164">
        <v>0</v>
      </c>
      <c r="H1900" s="3">
        <v>48.663999999999994</v>
      </c>
      <c r="I1900" s="3">
        <v>413.83537999999999</v>
      </c>
      <c r="J1900" s="3">
        <v>795.8675199999999</v>
      </c>
      <c r="K1900" s="3">
        <v>2294.9387999999999</v>
      </c>
      <c r="L1900" s="3">
        <v>4677.3027000000002</v>
      </c>
      <c r="M1900" s="3">
        <v>2499.7433999999998</v>
      </c>
      <c r="N1900" s="3">
        <v>924.11199999999997</v>
      </c>
      <c r="O1900" s="3">
        <v>522.29099999999994</v>
      </c>
      <c r="P1900" s="3">
        <v>1271.1516999999999</v>
      </c>
      <c r="Q1900" s="3">
        <v>3008.9768799999993</v>
      </c>
      <c r="R1900" s="3">
        <v>3073.2046799999998</v>
      </c>
      <c r="S1900" s="3">
        <v>1596.4760000000001</v>
      </c>
      <c r="T1900" s="3">
        <v>16.492000000000001</v>
      </c>
      <c r="U1900" s="3">
        <v>21143.056059999995</v>
      </c>
      <c r="V1900" s="163">
        <f ca="1">SUM(INDIRECT(Inputs!$C$11&amp;ROW()&amp;":"&amp;Inputs!$C$12&amp;ROW()))</f>
        <v>3008.9768799999993</v>
      </c>
      <c r="W1900" s="163">
        <f ca="1">SUM(INDIRECT(Inputs!$C$13&amp;ROW()&amp;":"&amp;Inputs!$C$14&amp;ROW()))</f>
        <v>16456.883379999999</v>
      </c>
      <c r="X1900" s="3" t="str">
        <f>IF(COUNTIFS(Lookups!$A:$A,C1900)=1,"Gross Sales","")</f>
        <v/>
      </c>
      <c r="Y1900" s="3" t="str">
        <f>IF(COUNTIFS(Lookups!$D:$D,C1900)=1,"Bar Sales","")</f>
        <v/>
      </c>
      <c r="Z1900" s="3" t="str">
        <f>IFERROR(VLOOKUP(C1900*1,Lookups!$D:$F,3,FALSE),"")</f>
        <v/>
      </c>
      <c r="AA1900" s="3" t="str">
        <f>IFERROR(VLOOKUP($C1900*1,Lookups!$H:$N,3,FALSE),"")</f>
        <v>Sales</v>
      </c>
      <c r="AB1900" s="3" t="str">
        <f>IFERROR(VLOOKUP($C1900*1,Lookups!$H:$N,4,FALSE),"")</f>
        <v>Dinner</v>
      </c>
      <c r="AC1900" s="3" t="str">
        <f>IFERROR(VLOOKUP($C1900*1,Lookups!$H:$N,5,FALSE),"")</f>
        <v>Other</v>
      </c>
      <c r="AD1900" s="3" t="str">
        <f>IFERROR(VLOOKUP($C1900*1,Lookups!$H:$N,6,FALSE),"")</f>
        <v>Bev</v>
      </c>
      <c r="AE1900" s="3" t="str">
        <f>IFERROR(VLOOKUP($C1900*1,Lookups!$H:$N,7,FALSE),"")</f>
        <v>Wine</v>
      </c>
      <c r="AF1900" s="3" t="str">
        <f>VLOOKUP(B1900*1,Stores!$A:$C,3,FALSE)</f>
        <v>DFG</v>
      </c>
    </row>
    <row r="1901" spans="1:32">
      <c r="A1901" s="3" t="s">
        <v>917</v>
      </c>
      <c r="B1901" s="3" t="s">
        <v>949</v>
      </c>
      <c r="C1901" s="3">
        <v>999273</v>
      </c>
      <c r="D1901" s="3" t="s">
        <v>918</v>
      </c>
      <c r="E1901" s="3" t="s">
        <v>715</v>
      </c>
      <c r="F1901" s="3">
        <v>2016</v>
      </c>
      <c r="G1901" s="164">
        <v>0</v>
      </c>
      <c r="H1901" s="3">
        <v>0.42315000000000003</v>
      </c>
      <c r="I1901" s="3">
        <v>2368.4547600000001</v>
      </c>
      <c r="J1901" s="3">
        <v>2071.78125</v>
      </c>
      <c r="K1901" s="3">
        <v>3764.922</v>
      </c>
      <c r="L1901" s="3">
        <v>4007.5890399999998</v>
      </c>
      <c r="M1901" s="3">
        <v>3888.2075399999994</v>
      </c>
      <c r="N1901" s="3">
        <v>2533.1858999999999</v>
      </c>
      <c r="O1901" s="3">
        <v>1224.4168999999999</v>
      </c>
      <c r="P1901" s="3">
        <v>2679.8595599999999</v>
      </c>
      <c r="Q1901" s="3">
        <v>3153.4787899999997</v>
      </c>
      <c r="R1901" s="3">
        <v>4392.8068800000001</v>
      </c>
      <c r="S1901" s="3">
        <v>2261.8763999999996</v>
      </c>
      <c r="T1901" s="3">
        <v>310.05183999999997</v>
      </c>
      <c r="U1901" s="3">
        <v>32657.054010000003</v>
      </c>
      <c r="V1901" s="163">
        <f ca="1">SUM(INDIRECT(Inputs!$C$11&amp;ROW()&amp;":"&amp;Inputs!$C$12&amp;ROW()))</f>
        <v>3153.4787899999997</v>
      </c>
      <c r="W1901" s="163">
        <f ca="1">SUM(INDIRECT(Inputs!$C$13&amp;ROW()&amp;":"&amp;Inputs!$C$14&amp;ROW()))</f>
        <v>25692.318890000002</v>
      </c>
      <c r="X1901" s="3" t="str">
        <f>IF(COUNTIFS(Lookups!$A:$A,C1901)=1,"Gross Sales","")</f>
        <v/>
      </c>
      <c r="Y1901" s="3" t="str">
        <f>IF(COUNTIFS(Lookups!$D:$D,C1901)=1,"Bar Sales","")</f>
        <v/>
      </c>
      <c r="Z1901" s="3" t="str">
        <f>IFERROR(VLOOKUP(C1901*1,Lookups!$D:$F,3,FALSE),"")</f>
        <v/>
      </c>
      <c r="AA1901" s="3" t="str">
        <f>IFERROR(VLOOKUP($C1901*1,Lookups!$H:$N,3,FALSE),"")</f>
        <v>Sales</v>
      </c>
      <c r="AB1901" s="3" t="str">
        <f>IFERROR(VLOOKUP($C1901*1,Lookups!$H:$N,4,FALSE),"")</f>
        <v>Dinner</v>
      </c>
      <c r="AC1901" s="3" t="str">
        <f>IFERROR(VLOOKUP($C1901*1,Lookups!$H:$N,5,FALSE),"")</f>
        <v>Other</v>
      </c>
      <c r="AD1901" s="3" t="str">
        <f>IFERROR(VLOOKUP($C1901*1,Lookups!$H:$N,6,FALSE),"")</f>
        <v>Bev</v>
      </c>
      <c r="AE1901" s="3" t="str">
        <f>IFERROR(VLOOKUP($C1901*1,Lookups!$H:$N,7,FALSE),"")</f>
        <v>Wine</v>
      </c>
      <c r="AF1901" s="3" t="str">
        <f>VLOOKUP(B1901*1,Stores!$A:$C,3,FALSE)</f>
        <v>DFG</v>
      </c>
    </row>
    <row r="1902" spans="1:32">
      <c r="A1902" s="3" t="s">
        <v>917</v>
      </c>
      <c r="B1902" s="3" t="s">
        <v>950</v>
      </c>
      <c r="C1902" s="3">
        <v>999273</v>
      </c>
      <c r="D1902" s="3" t="s">
        <v>918</v>
      </c>
      <c r="E1902" s="3" t="s">
        <v>715</v>
      </c>
      <c r="F1902" s="3">
        <v>2016</v>
      </c>
      <c r="G1902" s="164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3.6959999999999997</v>
      </c>
      <c r="M1902" s="3">
        <v>725.80661999999995</v>
      </c>
      <c r="N1902" s="3">
        <v>1030.4494199999999</v>
      </c>
      <c r="O1902" s="3">
        <v>833.72799999999995</v>
      </c>
      <c r="P1902" s="3">
        <v>1154.3700000000001</v>
      </c>
      <c r="Q1902" s="3">
        <v>527.25455999999997</v>
      </c>
      <c r="R1902" s="3">
        <v>58.695</v>
      </c>
      <c r="S1902" s="3">
        <v>0</v>
      </c>
      <c r="T1902" s="3">
        <v>0</v>
      </c>
      <c r="U1902" s="3">
        <v>4333.9996000000001</v>
      </c>
      <c r="V1902" s="163">
        <f ca="1">SUM(INDIRECT(Inputs!$C$11&amp;ROW()&amp;":"&amp;Inputs!$C$12&amp;ROW()))</f>
        <v>527.25455999999997</v>
      </c>
      <c r="W1902" s="163">
        <f ca="1">SUM(INDIRECT(Inputs!$C$13&amp;ROW()&amp;":"&amp;Inputs!$C$14&amp;ROW()))</f>
        <v>4275.3046000000004</v>
      </c>
      <c r="X1902" s="3" t="str">
        <f>IF(COUNTIFS(Lookups!$A:$A,C1902)=1,"Gross Sales","")</f>
        <v/>
      </c>
      <c r="Y1902" s="3" t="str">
        <f>IF(COUNTIFS(Lookups!$D:$D,C1902)=1,"Bar Sales","")</f>
        <v/>
      </c>
      <c r="Z1902" s="3" t="str">
        <f>IFERROR(VLOOKUP(C1902*1,Lookups!$D:$F,3,FALSE),"")</f>
        <v/>
      </c>
      <c r="AA1902" s="3" t="str">
        <f>IFERROR(VLOOKUP($C1902*1,Lookups!$H:$N,3,FALSE),"")</f>
        <v>Sales</v>
      </c>
      <c r="AB1902" s="3" t="str">
        <f>IFERROR(VLOOKUP($C1902*1,Lookups!$H:$N,4,FALSE),"")</f>
        <v>Dinner</v>
      </c>
      <c r="AC1902" s="3" t="str">
        <f>IFERROR(VLOOKUP($C1902*1,Lookups!$H:$N,5,FALSE),"")</f>
        <v>Other</v>
      </c>
      <c r="AD1902" s="3" t="str">
        <f>IFERROR(VLOOKUP($C1902*1,Lookups!$H:$N,6,FALSE),"")</f>
        <v>Bev</v>
      </c>
      <c r="AE1902" s="3" t="str">
        <f>IFERROR(VLOOKUP($C1902*1,Lookups!$H:$N,7,FALSE),"")</f>
        <v>Wine</v>
      </c>
      <c r="AF1902" s="3" t="str">
        <f>VLOOKUP(B1902*1,Stores!$A:$C,3,FALSE)</f>
        <v>DFG</v>
      </c>
    </row>
    <row r="1903" spans="1:32">
      <c r="A1903" s="3" t="s">
        <v>917</v>
      </c>
      <c r="B1903" s="3" t="s">
        <v>951</v>
      </c>
      <c r="C1903" s="3">
        <v>999273</v>
      </c>
      <c r="D1903" s="3" t="s">
        <v>918</v>
      </c>
      <c r="E1903" s="3" t="s">
        <v>715</v>
      </c>
      <c r="F1903" s="3">
        <v>2016</v>
      </c>
      <c r="G1903" s="164">
        <v>0</v>
      </c>
      <c r="H1903" s="3">
        <v>7.2799999999999994</v>
      </c>
      <c r="I1903" s="3">
        <v>107.63199999999999</v>
      </c>
      <c r="J1903" s="3">
        <v>569.52</v>
      </c>
      <c r="K1903" s="3">
        <v>1270.038</v>
      </c>
      <c r="L1903" s="3">
        <v>1925.4479999999999</v>
      </c>
      <c r="M1903" s="3">
        <v>5301.3319799999999</v>
      </c>
      <c r="N1903" s="3">
        <v>5380.7353599999997</v>
      </c>
      <c r="O1903" s="3">
        <v>4952.7704799999992</v>
      </c>
      <c r="P1903" s="3">
        <v>6021.4303799999998</v>
      </c>
      <c r="Q1903" s="3">
        <v>4532.2704000000003</v>
      </c>
      <c r="R1903" s="3">
        <v>1017.38</v>
      </c>
      <c r="S1903" s="3">
        <v>41.845999999999997</v>
      </c>
      <c r="T1903" s="3">
        <v>0</v>
      </c>
      <c r="U1903" s="3">
        <v>31127.6826</v>
      </c>
      <c r="V1903" s="163">
        <f ca="1">SUM(INDIRECT(Inputs!$C$11&amp;ROW()&amp;":"&amp;Inputs!$C$12&amp;ROW()))</f>
        <v>4532.2704000000003</v>
      </c>
      <c r="W1903" s="163">
        <f ca="1">SUM(INDIRECT(Inputs!$C$13&amp;ROW()&amp;":"&amp;Inputs!$C$14&amp;ROW()))</f>
        <v>30068.456599999998</v>
      </c>
      <c r="X1903" s="3" t="str">
        <f>IF(COUNTIFS(Lookups!$A:$A,C1903)=1,"Gross Sales","")</f>
        <v/>
      </c>
      <c r="Y1903" s="3" t="str">
        <f>IF(COUNTIFS(Lookups!$D:$D,C1903)=1,"Bar Sales","")</f>
        <v/>
      </c>
      <c r="Z1903" s="3" t="str">
        <f>IFERROR(VLOOKUP(C1903*1,Lookups!$D:$F,3,FALSE),"")</f>
        <v/>
      </c>
      <c r="AA1903" s="3" t="str">
        <f>IFERROR(VLOOKUP($C1903*1,Lookups!$H:$N,3,FALSE),"")</f>
        <v>Sales</v>
      </c>
      <c r="AB1903" s="3" t="str">
        <f>IFERROR(VLOOKUP($C1903*1,Lookups!$H:$N,4,FALSE),"")</f>
        <v>Dinner</v>
      </c>
      <c r="AC1903" s="3" t="str">
        <f>IFERROR(VLOOKUP($C1903*1,Lookups!$H:$N,5,FALSE),"")</f>
        <v>Other</v>
      </c>
      <c r="AD1903" s="3" t="str">
        <f>IFERROR(VLOOKUP($C1903*1,Lookups!$H:$N,6,FALSE),"")</f>
        <v>Bev</v>
      </c>
      <c r="AE1903" s="3" t="str">
        <f>IFERROR(VLOOKUP($C1903*1,Lookups!$H:$N,7,FALSE),"")</f>
        <v>Wine</v>
      </c>
      <c r="AF1903" s="3" t="str">
        <f>VLOOKUP(B1903*1,Stores!$A:$C,3,FALSE)</f>
        <v>DFG</v>
      </c>
    </row>
    <row r="1904" spans="1:32">
      <c r="A1904" s="3" t="s">
        <v>917</v>
      </c>
      <c r="B1904" s="3" t="s">
        <v>952</v>
      </c>
      <c r="C1904" s="3">
        <v>999273</v>
      </c>
      <c r="D1904" s="3" t="s">
        <v>918</v>
      </c>
      <c r="E1904" s="3" t="s">
        <v>715</v>
      </c>
      <c r="F1904" s="3">
        <v>2016</v>
      </c>
      <c r="G1904" s="164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299.87999999999994</v>
      </c>
      <c r="O1904" s="3">
        <v>807.12799999999993</v>
      </c>
      <c r="P1904" s="3">
        <v>569.52</v>
      </c>
      <c r="Q1904" s="3">
        <v>360.21999999999997</v>
      </c>
      <c r="R1904" s="3">
        <v>27.528689999999997</v>
      </c>
      <c r="S1904" s="3">
        <v>14.7</v>
      </c>
      <c r="T1904" s="3">
        <v>0</v>
      </c>
      <c r="U1904" s="3">
        <v>2078.9766899999995</v>
      </c>
      <c r="V1904" s="163">
        <f ca="1">SUM(INDIRECT(Inputs!$C$11&amp;ROW()&amp;":"&amp;Inputs!$C$12&amp;ROW()))</f>
        <v>360.21999999999997</v>
      </c>
      <c r="W1904" s="163">
        <f ca="1">SUM(INDIRECT(Inputs!$C$13&amp;ROW()&amp;":"&amp;Inputs!$C$14&amp;ROW()))</f>
        <v>2036.7479999999998</v>
      </c>
      <c r="X1904" s="3" t="str">
        <f>IF(COUNTIFS(Lookups!$A:$A,C1904)=1,"Gross Sales","")</f>
        <v/>
      </c>
      <c r="Y1904" s="3" t="str">
        <f>IF(COUNTIFS(Lookups!$D:$D,C1904)=1,"Bar Sales","")</f>
        <v/>
      </c>
      <c r="Z1904" s="3" t="str">
        <f>IFERROR(VLOOKUP(C1904*1,Lookups!$D:$F,3,FALSE),"")</f>
        <v/>
      </c>
      <c r="AA1904" s="3" t="str">
        <f>IFERROR(VLOOKUP($C1904*1,Lookups!$H:$N,3,FALSE),"")</f>
        <v>Sales</v>
      </c>
      <c r="AB1904" s="3" t="str">
        <f>IFERROR(VLOOKUP($C1904*1,Lookups!$H:$N,4,FALSE),"")</f>
        <v>Dinner</v>
      </c>
      <c r="AC1904" s="3" t="str">
        <f>IFERROR(VLOOKUP($C1904*1,Lookups!$H:$N,5,FALSE),"")</f>
        <v>Other</v>
      </c>
      <c r="AD1904" s="3" t="str">
        <f>IFERROR(VLOOKUP($C1904*1,Lookups!$H:$N,6,FALSE),"")</f>
        <v>Bev</v>
      </c>
      <c r="AE1904" s="3" t="str">
        <f>IFERROR(VLOOKUP($C1904*1,Lookups!$H:$N,7,FALSE),"")</f>
        <v>Wine</v>
      </c>
      <c r="AF1904" s="3" t="str">
        <f>VLOOKUP(B1904*1,Stores!$A:$C,3,FALSE)</f>
        <v>DFG</v>
      </c>
    </row>
    <row r="1905" spans="1:32">
      <c r="A1905" s="3" t="s">
        <v>917</v>
      </c>
      <c r="B1905" s="3" t="s">
        <v>953</v>
      </c>
      <c r="C1905" s="3">
        <v>999273</v>
      </c>
      <c r="D1905" s="3" t="s">
        <v>918</v>
      </c>
      <c r="E1905" s="3" t="s">
        <v>715</v>
      </c>
      <c r="F1905" s="3">
        <v>2016</v>
      </c>
      <c r="G1905" s="164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168.11199999999999</v>
      </c>
      <c r="S1905" s="3">
        <v>0</v>
      </c>
      <c r="T1905" s="3">
        <v>0</v>
      </c>
      <c r="U1905" s="3">
        <v>168.11199999999999</v>
      </c>
      <c r="V1905" s="163">
        <f ca="1">SUM(INDIRECT(Inputs!$C$11&amp;ROW()&amp;":"&amp;Inputs!$C$12&amp;ROW()))</f>
        <v>0</v>
      </c>
      <c r="W1905" s="163">
        <f ca="1">SUM(INDIRECT(Inputs!$C$13&amp;ROW()&amp;":"&amp;Inputs!$C$14&amp;ROW()))</f>
        <v>0</v>
      </c>
      <c r="X1905" s="3" t="str">
        <f>IF(COUNTIFS(Lookups!$A:$A,C1905)=1,"Gross Sales","")</f>
        <v/>
      </c>
      <c r="Y1905" s="3" t="str">
        <f>IF(COUNTIFS(Lookups!$D:$D,C1905)=1,"Bar Sales","")</f>
        <v/>
      </c>
      <c r="Z1905" s="3" t="str">
        <f>IFERROR(VLOOKUP(C1905*1,Lookups!$D:$F,3,FALSE),"")</f>
        <v/>
      </c>
      <c r="AA1905" s="3" t="str">
        <f>IFERROR(VLOOKUP($C1905*1,Lookups!$H:$N,3,FALSE),"")</f>
        <v>Sales</v>
      </c>
      <c r="AB1905" s="3" t="str">
        <f>IFERROR(VLOOKUP($C1905*1,Lookups!$H:$N,4,FALSE),"")</f>
        <v>Dinner</v>
      </c>
      <c r="AC1905" s="3" t="str">
        <f>IFERROR(VLOOKUP($C1905*1,Lookups!$H:$N,5,FALSE),"")</f>
        <v>Other</v>
      </c>
      <c r="AD1905" s="3" t="str">
        <f>IFERROR(VLOOKUP($C1905*1,Lookups!$H:$N,6,FALSE),"")</f>
        <v>Bev</v>
      </c>
      <c r="AE1905" s="3" t="str">
        <f>IFERROR(VLOOKUP($C1905*1,Lookups!$H:$N,7,FALSE),"")</f>
        <v>Wine</v>
      </c>
      <c r="AF1905" s="3" t="str">
        <f>VLOOKUP(B1905*1,Stores!$A:$C,3,FALSE)</f>
        <v>DFG</v>
      </c>
    </row>
    <row r="1906" spans="1:32">
      <c r="A1906" s="3" t="s">
        <v>917</v>
      </c>
      <c r="B1906" s="3" t="s">
        <v>954</v>
      </c>
      <c r="C1906" s="3">
        <v>999273</v>
      </c>
      <c r="D1906" s="3" t="s">
        <v>918</v>
      </c>
      <c r="E1906" s="3" t="s">
        <v>715</v>
      </c>
      <c r="F1906" s="3">
        <v>2016</v>
      </c>
      <c r="G1906" s="164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64.448999999999998</v>
      </c>
      <c r="T1906" s="3">
        <v>0</v>
      </c>
      <c r="U1906" s="3">
        <v>64.448999999999998</v>
      </c>
      <c r="V1906" s="163">
        <f ca="1">SUM(INDIRECT(Inputs!$C$11&amp;ROW()&amp;":"&amp;Inputs!$C$12&amp;ROW()))</f>
        <v>0</v>
      </c>
      <c r="W1906" s="163">
        <f ca="1">SUM(INDIRECT(Inputs!$C$13&amp;ROW()&amp;":"&amp;Inputs!$C$14&amp;ROW()))</f>
        <v>0</v>
      </c>
      <c r="X1906" s="3" t="str">
        <f>IF(COUNTIFS(Lookups!$A:$A,C1906)=1,"Gross Sales","")</f>
        <v/>
      </c>
      <c r="Y1906" s="3" t="str">
        <f>IF(COUNTIFS(Lookups!$D:$D,C1906)=1,"Bar Sales","")</f>
        <v/>
      </c>
      <c r="Z1906" s="3" t="str">
        <f>IFERROR(VLOOKUP(C1906*1,Lookups!$D:$F,3,FALSE),"")</f>
        <v/>
      </c>
      <c r="AA1906" s="3" t="str">
        <f>IFERROR(VLOOKUP($C1906*1,Lookups!$H:$N,3,FALSE),"")</f>
        <v>Sales</v>
      </c>
      <c r="AB1906" s="3" t="str">
        <f>IFERROR(VLOOKUP($C1906*1,Lookups!$H:$N,4,FALSE),"")</f>
        <v>Dinner</v>
      </c>
      <c r="AC1906" s="3" t="str">
        <f>IFERROR(VLOOKUP($C1906*1,Lookups!$H:$N,5,FALSE),"")</f>
        <v>Other</v>
      </c>
      <c r="AD1906" s="3" t="str">
        <f>IFERROR(VLOOKUP($C1906*1,Lookups!$H:$N,6,FALSE),"")</f>
        <v>Bev</v>
      </c>
      <c r="AE1906" s="3" t="str">
        <f>IFERROR(VLOOKUP($C1906*1,Lookups!$H:$N,7,FALSE),"")</f>
        <v>Wine</v>
      </c>
      <c r="AF1906" s="3" t="str">
        <f>VLOOKUP(B1906*1,Stores!$A:$C,3,FALSE)</f>
        <v>DFG</v>
      </c>
    </row>
  </sheetData>
  <autoFilter ref="A1:AF1906"/>
  <pageMargins left="0.25" right="0.25" top="0.25" bottom="0.43750000000000006" header="0.25" footer="0.25"/>
  <pageSetup orientation="landscape" r:id="rId1"/>
  <headerFooter alignWithMargins="0">
    <oddFooter>&amp;L&amp;"Arial"&amp;8 Copyright InfoSync Services and RightViewWeb.com &amp;C&amp;R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F3540"/>
  <sheetViews>
    <sheetView showGridLines="0" workbookViewId="0">
      <pane xSplit="5" ySplit="1" topLeftCell="M2" activePane="bottomRight" state="frozen"/>
      <selection activeCell="E28" sqref="E28"/>
      <selection pane="topRight" activeCell="E28" sqref="E28"/>
      <selection pane="bottomLeft" activeCell="E28" sqref="E28"/>
      <selection pane="bottomRight" activeCell="V1" sqref="V1"/>
    </sheetView>
  </sheetViews>
  <sheetFormatPr defaultRowHeight="12.75"/>
  <cols>
    <col min="1" max="1" width="6" style="3" customWidth="1"/>
    <col min="2" max="4" width="8.5703125" style="3" customWidth="1"/>
    <col min="5" max="5" width="35.140625" style="3" customWidth="1"/>
    <col min="6" max="6" width="6.85546875" style="3" customWidth="1"/>
    <col min="7" max="7" width="10.28515625" style="3" customWidth="1"/>
    <col min="8" max="8" width="9.85546875" style="3" bestFit="1" customWidth="1"/>
    <col min="9" max="12" width="9.5703125" style="3" bestFit="1" customWidth="1"/>
    <col min="13" max="20" width="9.140625" style="3" customWidth="1"/>
    <col min="21" max="21" width="13.7109375" style="3" customWidth="1"/>
    <col min="22" max="22" width="9.5703125" style="3" bestFit="1" customWidth="1"/>
    <col min="23" max="23" width="10.5703125" style="3" bestFit="1" customWidth="1"/>
    <col min="24" max="24" width="10.7109375" style="3" bestFit="1" customWidth="1"/>
    <col min="25" max="258" width="9.140625" style="3"/>
    <col min="259" max="259" width="6" style="3" customWidth="1"/>
    <col min="260" max="262" width="8.5703125" style="3" customWidth="1"/>
    <col min="263" max="263" width="35.140625" style="3" customWidth="1"/>
    <col min="264" max="264" width="6.85546875" style="3" customWidth="1"/>
    <col min="265" max="265" width="10.28515625" style="3" customWidth="1"/>
    <col min="266" max="278" width="9.140625" style="3" customWidth="1"/>
    <col min="279" max="279" width="13.7109375" style="3" customWidth="1"/>
    <col min="280" max="514" width="9.140625" style="3"/>
    <col min="515" max="515" width="6" style="3" customWidth="1"/>
    <col min="516" max="518" width="8.5703125" style="3" customWidth="1"/>
    <col min="519" max="519" width="35.140625" style="3" customWidth="1"/>
    <col min="520" max="520" width="6.85546875" style="3" customWidth="1"/>
    <col min="521" max="521" width="10.28515625" style="3" customWidth="1"/>
    <col min="522" max="534" width="9.140625" style="3" customWidth="1"/>
    <col min="535" max="535" width="13.7109375" style="3" customWidth="1"/>
    <col min="536" max="770" width="9.140625" style="3"/>
    <col min="771" max="771" width="6" style="3" customWidth="1"/>
    <col min="772" max="774" width="8.5703125" style="3" customWidth="1"/>
    <col min="775" max="775" width="35.140625" style="3" customWidth="1"/>
    <col min="776" max="776" width="6.85546875" style="3" customWidth="1"/>
    <col min="777" max="777" width="10.28515625" style="3" customWidth="1"/>
    <col min="778" max="790" width="9.140625" style="3" customWidth="1"/>
    <col min="791" max="791" width="13.7109375" style="3" customWidth="1"/>
    <col min="792" max="1026" width="9.140625" style="3"/>
    <col min="1027" max="1027" width="6" style="3" customWidth="1"/>
    <col min="1028" max="1030" width="8.5703125" style="3" customWidth="1"/>
    <col min="1031" max="1031" width="35.140625" style="3" customWidth="1"/>
    <col min="1032" max="1032" width="6.85546875" style="3" customWidth="1"/>
    <col min="1033" max="1033" width="10.28515625" style="3" customWidth="1"/>
    <col min="1034" max="1046" width="9.140625" style="3" customWidth="1"/>
    <col min="1047" max="1047" width="13.7109375" style="3" customWidth="1"/>
    <col min="1048" max="1282" width="9.140625" style="3"/>
    <col min="1283" max="1283" width="6" style="3" customWidth="1"/>
    <col min="1284" max="1286" width="8.5703125" style="3" customWidth="1"/>
    <col min="1287" max="1287" width="35.140625" style="3" customWidth="1"/>
    <col min="1288" max="1288" width="6.85546875" style="3" customWidth="1"/>
    <col min="1289" max="1289" width="10.28515625" style="3" customWidth="1"/>
    <col min="1290" max="1302" width="9.140625" style="3" customWidth="1"/>
    <col min="1303" max="1303" width="13.7109375" style="3" customWidth="1"/>
    <col min="1304" max="1538" width="9.140625" style="3"/>
    <col min="1539" max="1539" width="6" style="3" customWidth="1"/>
    <col min="1540" max="1542" width="8.5703125" style="3" customWidth="1"/>
    <col min="1543" max="1543" width="35.140625" style="3" customWidth="1"/>
    <col min="1544" max="1544" width="6.85546875" style="3" customWidth="1"/>
    <col min="1545" max="1545" width="10.28515625" style="3" customWidth="1"/>
    <col min="1546" max="1558" width="9.140625" style="3" customWidth="1"/>
    <col min="1559" max="1559" width="13.7109375" style="3" customWidth="1"/>
    <col min="1560" max="1794" width="9.140625" style="3"/>
    <col min="1795" max="1795" width="6" style="3" customWidth="1"/>
    <col min="1796" max="1798" width="8.5703125" style="3" customWidth="1"/>
    <col min="1799" max="1799" width="35.140625" style="3" customWidth="1"/>
    <col min="1800" max="1800" width="6.85546875" style="3" customWidth="1"/>
    <col min="1801" max="1801" width="10.28515625" style="3" customWidth="1"/>
    <col min="1802" max="1814" width="9.140625" style="3" customWidth="1"/>
    <col min="1815" max="1815" width="13.7109375" style="3" customWidth="1"/>
    <col min="1816" max="2050" width="9.140625" style="3"/>
    <col min="2051" max="2051" width="6" style="3" customWidth="1"/>
    <col min="2052" max="2054" width="8.5703125" style="3" customWidth="1"/>
    <col min="2055" max="2055" width="35.140625" style="3" customWidth="1"/>
    <col min="2056" max="2056" width="6.85546875" style="3" customWidth="1"/>
    <col min="2057" max="2057" width="10.28515625" style="3" customWidth="1"/>
    <col min="2058" max="2070" width="9.140625" style="3" customWidth="1"/>
    <col min="2071" max="2071" width="13.7109375" style="3" customWidth="1"/>
    <col min="2072" max="2306" width="9.140625" style="3"/>
    <col min="2307" max="2307" width="6" style="3" customWidth="1"/>
    <col min="2308" max="2310" width="8.5703125" style="3" customWidth="1"/>
    <col min="2311" max="2311" width="35.140625" style="3" customWidth="1"/>
    <col min="2312" max="2312" width="6.85546875" style="3" customWidth="1"/>
    <col min="2313" max="2313" width="10.28515625" style="3" customWidth="1"/>
    <col min="2314" max="2326" width="9.140625" style="3" customWidth="1"/>
    <col min="2327" max="2327" width="13.7109375" style="3" customWidth="1"/>
    <col min="2328" max="2562" width="9.140625" style="3"/>
    <col min="2563" max="2563" width="6" style="3" customWidth="1"/>
    <col min="2564" max="2566" width="8.5703125" style="3" customWidth="1"/>
    <col min="2567" max="2567" width="35.140625" style="3" customWidth="1"/>
    <col min="2568" max="2568" width="6.85546875" style="3" customWidth="1"/>
    <col min="2569" max="2569" width="10.28515625" style="3" customWidth="1"/>
    <col min="2570" max="2582" width="9.140625" style="3" customWidth="1"/>
    <col min="2583" max="2583" width="13.7109375" style="3" customWidth="1"/>
    <col min="2584" max="2818" width="9.140625" style="3"/>
    <col min="2819" max="2819" width="6" style="3" customWidth="1"/>
    <col min="2820" max="2822" width="8.5703125" style="3" customWidth="1"/>
    <col min="2823" max="2823" width="35.140625" style="3" customWidth="1"/>
    <col min="2824" max="2824" width="6.85546875" style="3" customWidth="1"/>
    <col min="2825" max="2825" width="10.28515625" style="3" customWidth="1"/>
    <col min="2826" max="2838" width="9.140625" style="3" customWidth="1"/>
    <col min="2839" max="2839" width="13.7109375" style="3" customWidth="1"/>
    <col min="2840" max="3074" width="9.140625" style="3"/>
    <col min="3075" max="3075" width="6" style="3" customWidth="1"/>
    <col min="3076" max="3078" width="8.5703125" style="3" customWidth="1"/>
    <col min="3079" max="3079" width="35.140625" style="3" customWidth="1"/>
    <col min="3080" max="3080" width="6.85546875" style="3" customWidth="1"/>
    <col min="3081" max="3081" width="10.28515625" style="3" customWidth="1"/>
    <col min="3082" max="3094" width="9.140625" style="3" customWidth="1"/>
    <col min="3095" max="3095" width="13.7109375" style="3" customWidth="1"/>
    <col min="3096" max="3330" width="9.140625" style="3"/>
    <col min="3331" max="3331" width="6" style="3" customWidth="1"/>
    <col min="3332" max="3334" width="8.5703125" style="3" customWidth="1"/>
    <col min="3335" max="3335" width="35.140625" style="3" customWidth="1"/>
    <col min="3336" max="3336" width="6.85546875" style="3" customWidth="1"/>
    <col min="3337" max="3337" width="10.28515625" style="3" customWidth="1"/>
    <col min="3338" max="3350" width="9.140625" style="3" customWidth="1"/>
    <col min="3351" max="3351" width="13.7109375" style="3" customWidth="1"/>
    <col min="3352" max="3586" width="9.140625" style="3"/>
    <col min="3587" max="3587" width="6" style="3" customWidth="1"/>
    <col min="3588" max="3590" width="8.5703125" style="3" customWidth="1"/>
    <col min="3591" max="3591" width="35.140625" style="3" customWidth="1"/>
    <col min="3592" max="3592" width="6.85546875" style="3" customWidth="1"/>
    <col min="3593" max="3593" width="10.28515625" style="3" customWidth="1"/>
    <col min="3594" max="3606" width="9.140625" style="3" customWidth="1"/>
    <col min="3607" max="3607" width="13.7109375" style="3" customWidth="1"/>
    <col min="3608" max="3842" width="9.140625" style="3"/>
    <col min="3843" max="3843" width="6" style="3" customWidth="1"/>
    <col min="3844" max="3846" width="8.5703125" style="3" customWidth="1"/>
    <col min="3847" max="3847" width="35.140625" style="3" customWidth="1"/>
    <col min="3848" max="3848" width="6.85546875" style="3" customWidth="1"/>
    <col min="3849" max="3849" width="10.28515625" style="3" customWidth="1"/>
    <col min="3850" max="3862" width="9.140625" style="3" customWidth="1"/>
    <col min="3863" max="3863" width="13.7109375" style="3" customWidth="1"/>
    <col min="3864" max="4098" width="9.140625" style="3"/>
    <col min="4099" max="4099" width="6" style="3" customWidth="1"/>
    <col min="4100" max="4102" width="8.5703125" style="3" customWidth="1"/>
    <col min="4103" max="4103" width="35.140625" style="3" customWidth="1"/>
    <col min="4104" max="4104" width="6.85546875" style="3" customWidth="1"/>
    <col min="4105" max="4105" width="10.28515625" style="3" customWidth="1"/>
    <col min="4106" max="4118" width="9.140625" style="3" customWidth="1"/>
    <col min="4119" max="4119" width="13.7109375" style="3" customWidth="1"/>
    <col min="4120" max="4354" width="9.140625" style="3"/>
    <col min="4355" max="4355" width="6" style="3" customWidth="1"/>
    <col min="4356" max="4358" width="8.5703125" style="3" customWidth="1"/>
    <col min="4359" max="4359" width="35.140625" style="3" customWidth="1"/>
    <col min="4360" max="4360" width="6.85546875" style="3" customWidth="1"/>
    <col min="4361" max="4361" width="10.28515625" style="3" customWidth="1"/>
    <col min="4362" max="4374" width="9.140625" style="3" customWidth="1"/>
    <col min="4375" max="4375" width="13.7109375" style="3" customWidth="1"/>
    <col min="4376" max="4610" width="9.140625" style="3"/>
    <col min="4611" max="4611" width="6" style="3" customWidth="1"/>
    <col min="4612" max="4614" width="8.5703125" style="3" customWidth="1"/>
    <col min="4615" max="4615" width="35.140625" style="3" customWidth="1"/>
    <col min="4616" max="4616" width="6.85546875" style="3" customWidth="1"/>
    <col min="4617" max="4617" width="10.28515625" style="3" customWidth="1"/>
    <col min="4618" max="4630" width="9.140625" style="3" customWidth="1"/>
    <col min="4631" max="4631" width="13.7109375" style="3" customWidth="1"/>
    <col min="4632" max="4866" width="9.140625" style="3"/>
    <col min="4867" max="4867" width="6" style="3" customWidth="1"/>
    <col min="4868" max="4870" width="8.5703125" style="3" customWidth="1"/>
    <col min="4871" max="4871" width="35.140625" style="3" customWidth="1"/>
    <col min="4872" max="4872" width="6.85546875" style="3" customWidth="1"/>
    <col min="4873" max="4873" width="10.28515625" style="3" customWidth="1"/>
    <col min="4874" max="4886" width="9.140625" style="3" customWidth="1"/>
    <col min="4887" max="4887" width="13.7109375" style="3" customWidth="1"/>
    <col min="4888" max="5122" width="9.140625" style="3"/>
    <col min="5123" max="5123" width="6" style="3" customWidth="1"/>
    <col min="5124" max="5126" width="8.5703125" style="3" customWidth="1"/>
    <col min="5127" max="5127" width="35.140625" style="3" customWidth="1"/>
    <col min="5128" max="5128" width="6.85546875" style="3" customWidth="1"/>
    <col min="5129" max="5129" width="10.28515625" style="3" customWidth="1"/>
    <col min="5130" max="5142" width="9.140625" style="3" customWidth="1"/>
    <col min="5143" max="5143" width="13.7109375" style="3" customWidth="1"/>
    <col min="5144" max="5378" width="9.140625" style="3"/>
    <col min="5379" max="5379" width="6" style="3" customWidth="1"/>
    <col min="5380" max="5382" width="8.5703125" style="3" customWidth="1"/>
    <col min="5383" max="5383" width="35.140625" style="3" customWidth="1"/>
    <col min="5384" max="5384" width="6.85546875" style="3" customWidth="1"/>
    <col min="5385" max="5385" width="10.28515625" style="3" customWidth="1"/>
    <col min="5386" max="5398" width="9.140625" style="3" customWidth="1"/>
    <col min="5399" max="5399" width="13.7109375" style="3" customWidth="1"/>
    <col min="5400" max="5634" width="9.140625" style="3"/>
    <col min="5635" max="5635" width="6" style="3" customWidth="1"/>
    <col min="5636" max="5638" width="8.5703125" style="3" customWidth="1"/>
    <col min="5639" max="5639" width="35.140625" style="3" customWidth="1"/>
    <col min="5640" max="5640" width="6.85546875" style="3" customWidth="1"/>
    <col min="5641" max="5641" width="10.28515625" style="3" customWidth="1"/>
    <col min="5642" max="5654" width="9.140625" style="3" customWidth="1"/>
    <col min="5655" max="5655" width="13.7109375" style="3" customWidth="1"/>
    <col min="5656" max="5890" width="9.140625" style="3"/>
    <col min="5891" max="5891" width="6" style="3" customWidth="1"/>
    <col min="5892" max="5894" width="8.5703125" style="3" customWidth="1"/>
    <col min="5895" max="5895" width="35.140625" style="3" customWidth="1"/>
    <col min="5896" max="5896" width="6.85546875" style="3" customWidth="1"/>
    <col min="5897" max="5897" width="10.28515625" style="3" customWidth="1"/>
    <col min="5898" max="5910" width="9.140625" style="3" customWidth="1"/>
    <col min="5911" max="5911" width="13.7109375" style="3" customWidth="1"/>
    <col min="5912" max="6146" width="9.140625" style="3"/>
    <col min="6147" max="6147" width="6" style="3" customWidth="1"/>
    <col min="6148" max="6150" width="8.5703125" style="3" customWidth="1"/>
    <col min="6151" max="6151" width="35.140625" style="3" customWidth="1"/>
    <col min="6152" max="6152" width="6.85546875" style="3" customWidth="1"/>
    <col min="6153" max="6153" width="10.28515625" style="3" customWidth="1"/>
    <col min="6154" max="6166" width="9.140625" style="3" customWidth="1"/>
    <col min="6167" max="6167" width="13.7109375" style="3" customWidth="1"/>
    <col min="6168" max="6402" width="9.140625" style="3"/>
    <col min="6403" max="6403" width="6" style="3" customWidth="1"/>
    <col min="6404" max="6406" width="8.5703125" style="3" customWidth="1"/>
    <col min="6407" max="6407" width="35.140625" style="3" customWidth="1"/>
    <col min="6408" max="6408" width="6.85546875" style="3" customWidth="1"/>
    <col min="6409" max="6409" width="10.28515625" style="3" customWidth="1"/>
    <col min="6410" max="6422" width="9.140625" style="3" customWidth="1"/>
    <col min="6423" max="6423" width="13.7109375" style="3" customWidth="1"/>
    <col min="6424" max="6658" width="9.140625" style="3"/>
    <col min="6659" max="6659" width="6" style="3" customWidth="1"/>
    <col min="6660" max="6662" width="8.5703125" style="3" customWidth="1"/>
    <col min="6663" max="6663" width="35.140625" style="3" customWidth="1"/>
    <col min="6664" max="6664" width="6.85546875" style="3" customWidth="1"/>
    <col min="6665" max="6665" width="10.28515625" style="3" customWidth="1"/>
    <col min="6666" max="6678" width="9.140625" style="3" customWidth="1"/>
    <col min="6679" max="6679" width="13.7109375" style="3" customWidth="1"/>
    <col min="6680" max="6914" width="9.140625" style="3"/>
    <col min="6915" max="6915" width="6" style="3" customWidth="1"/>
    <col min="6916" max="6918" width="8.5703125" style="3" customWidth="1"/>
    <col min="6919" max="6919" width="35.140625" style="3" customWidth="1"/>
    <col min="6920" max="6920" width="6.85546875" style="3" customWidth="1"/>
    <col min="6921" max="6921" width="10.28515625" style="3" customWidth="1"/>
    <col min="6922" max="6934" width="9.140625" style="3" customWidth="1"/>
    <col min="6935" max="6935" width="13.7109375" style="3" customWidth="1"/>
    <col min="6936" max="7170" width="9.140625" style="3"/>
    <col min="7171" max="7171" width="6" style="3" customWidth="1"/>
    <col min="7172" max="7174" width="8.5703125" style="3" customWidth="1"/>
    <col min="7175" max="7175" width="35.140625" style="3" customWidth="1"/>
    <col min="7176" max="7176" width="6.85546875" style="3" customWidth="1"/>
    <col min="7177" max="7177" width="10.28515625" style="3" customWidth="1"/>
    <col min="7178" max="7190" width="9.140625" style="3" customWidth="1"/>
    <col min="7191" max="7191" width="13.7109375" style="3" customWidth="1"/>
    <col min="7192" max="7426" width="9.140625" style="3"/>
    <col min="7427" max="7427" width="6" style="3" customWidth="1"/>
    <col min="7428" max="7430" width="8.5703125" style="3" customWidth="1"/>
    <col min="7431" max="7431" width="35.140625" style="3" customWidth="1"/>
    <col min="7432" max="7432" width="6.85546875" style="3" customWidth="1"/>
    <col min="7433" max="7433" width="10.28515625" style="3" customWidth="1"/>
    <col min="7434" max="7446" width="9.140625" style="3" customWidth="1"/>
    <col min="7447" max="7447" width="13.7109375" style="3" customWidth="1"/>
    <col min="7448" max="7682" width="9.140625" style="3"/>
    <col min="7683" max="7683" width="6" style="3" customWidth="1"/>
    <col min="7684" max="7686" width="8.5703125" style="3" customWidth="1"/>
    <col min="7687" max="7687" width="35.140625" style="3" customWidth="1"/>
    <col min="7688" max="7688" width="6.85546875" style="3" customWidth="1"/>
    <col min="7689" max="7689" width="10.28515625" style="3" customWidth="1"/>
    <col min="7690" max="7702" width="9.140625" style="3" customWidth="1"/>
    <col min="7703" max="7703" width="13.7109375" style="3" customWidth="1"/>
    <col min="7704" max="7938" width="9.140625" style="3"/>
    <col min="7939" max="7939" width="6" style="3" customWidth="1"/>
    <col min="7940" max="7942" width="8.5703125" style="3" customWidth="1"/>
    <col min="7943" max="7943" width="35.140625" style="3" customWidth="1"/>
    <col min="7944" max="7944" width="6.85546875" style="3" customWidth="1"/>
    <col min="7945" max="7945" width="10.28515625" style="3" customWidth="1"/>
    <col min="7946" max="7958" width="9.140625" style="3" customWidth="1"/>
    <col min="7959" max="7959" width="13.7109375" style="3" customWidth="1"/>
    <col min="7960" max="8194" width="9.140625" style="3"/>
    <col min="8195" max="8195" width="6" style="3" customWidth="1"/>
    <col min="8196" max="8198" width="8.5703125" style="3" customWidth="1"/>
    <col min="8199" max="8199" width="35.140625" style="3" customWidth="1"/>
    <col min="8200" max="8200" width="6.85546875" style="3" customWidth="1"/>
    <col min="8201" max="8201" width="10.28515625" style="3" customWidth="1"/>
    <col min="8202" max="8214" width="9.140625" style="3" customWidth="1"/>
    <col min="8215" max="8215" width="13.7109375" style="3" customWidth="1"/>
    <col min="8216" max="8450" width="9.140625" style="3"/>
    <col min="8451" max="8451" width="6" style="3" customWidth="1"/>
    <col min="8452" max="8454" width="8.5703125" style="3" customWidth="1"/>
    <col min="8455" max="8455" width="35.140625" style="3" customWidth="1"/>
    <col min="8456" max="8456" width="6.85546875" style="3" customWidth="1"/>
    <col min="8457" max="8457" width="10.28515625" style="3" customWidth="1"/>
    <col min="8458" max="8470" width="9.140625" style="3" customWidth="1"/>
    <col min="8471" max="8471" width="13.7109375" style="3" customWidth="1"/>
    <col min="8472" max="8706" width="9.140625" style="3"/>
    <col min="8707" max="8707" width="6" style="3" customWidth="1"/>
    <col min="8708" max="8710" width="8.5703125" style="3" customWidth="1"/>
    <col min="8711" max="8711" width="35.140625" style="3" customWidth="1"/>
    <col min="8712" max="8712" width="6.85546875" style="3" customWidth="1"/>
    <col min="8713" max="8713" width="10.28515625" style="3" customWidth="1"/>
    <col min="8714" max="8726" width="9.140625" style="3" customWidth="1"/>
    <col min="8727" max="8727" width="13.7109375" style="3" customWidth="1"/>
    <col min="8728" max="8962" width="9.140625" style="3"/>
    <col min="8963" max="8963" width="6" style="3" customWidth="1"/>
    <col min="8964" max="8966" width="8.5703125" style="3" customWidth="1"/>
    <col min="8967" max="8967" width="35.140625" style="3" customWidth="1"/>
    <col min="8968" max="8968" width="6.85546875" style="3" customWidth="1"/>
    <col min="8969" max="8969" width="10.28515625" style="3" customWidth="1"/>
    <col min="8970" max="8982" width="9.140625" style="3" customWidth="1"/>
    <col min="8983" max="8983" width="13.7109375" style="3" customWidth="1"/>
    <col min="8984" max="9218" width="9.140625" style="3"/>
    <col min="9219" max="9219" width="6" style="3" customWidth="1"/>
    <col min="9220" max="9222" width="8.5703125" style="3" customWidth="1"/>
    <col min="9223" max="9223" width="35.140625" style="3" customWidth="1"/>
    <col min="9224" max="9224" width="6.85546875" style="3" customWidth="1"/>
    <col min="9225" max="9225" width="10.28515625" style="3" customWidth="1"/>
    <col min="9226" max="9238" width="9.140625" style="3" customWidth="1"/>
    <col min="9239" max="9239" width="13.7109375" style="3" customWidth="1"/>
    <col min="9240" max="9474" width="9.140625" style="3"/>
    <col min="9475" max="9475" width="6" style="3" customWidth="1"/>
    <col min="9476" max="9478" width="8.5703125" style="3" customWidth="1"/>
    <col min="9479" max="9479" width="35.140625" style="3" customWidth="1"/>
    <col min="9480" max="9480" width="6.85546875" style="3" customWidth="1"/>
    <col min="9481" max="9481" width="10.28515625" style="3" customWidth="1"/>
    <col min="9482" max="9494" width="9.140625" style="3" customWidth="1"/>
    <col min="9495" max="9495" width="13.7109375" style="3" customWidth="1"/>
    <col min="9496" max="9730" width="9.140625" style="3"/>
    <col min="9731" max="9731" width="6" style="3" customWidth="1"/>
    <col min="9732" max="9734" width="8.5703125" style="3" customWidth="1"/>
    <col min="9735" max="9735" width="35.140625" style="3" customWidth="1"/>
    <col min="9736" max="9736" width="6.85546875" style="3" customWidth="1"/>
    <col min="9737" max="9737" width="10.28515625" style="3" customWidth="1"/>
    <col min="9738" max="9750" width="9.140625" style="3" customWidth="1"/>
    <col min="9751" max="9751" width="13.7109375" style="3" customWidth="1"/>
    <col min="9752" max="9986" width="9.140625" style="3"/>
    <col min="9987" max="9987" width="6" style="3" customWidth="1"/>
    <col min="9988" max="9990" width="8.5703125" style="3" customWidth="1"/>
    <col min="9991" max="9991" width="35.140625" style="3" customWidth="1"/>
    <col min="9992" max="9992" width="6.85546875" style="3" customWidth="1"/>
    <col min="9993" max="9993" width="10.28515625" style="3" customWidth="1"/>
    <col min="9994" max="10006" width="9.140625" style="3" customWidth="1"/>
    <col min="10007" max="10007" width="13.7109375" style="3" customWidth="1"/>
    <col min="10008" max="10242" width="9.140625" style="3"/>
    <col min="10243" max="10243" width="6" style="3" customWidth="1"/>
    <col min="10244" max="10246" width="8.5703125" style="3" customWidth="1"/>
    <col min="10247" max="10247" width="35.140625" style="3" customWidth="1"/>
    <col min="10248" max="10248" width="6.85546875" style="3" customWidth="1"/>
    <col min="10249" max="10249" width="10.28515625" style="3" customWidth="1"/>
    <col min="10250" max="10262" width="9.140625" style="3" customWidth="1"/>
    <col min="10263" max="10263" width="13.7109375" style="3" customWidth="1"/>
    <col min="10264" max="10498" width="9.140625" style="3"/>
    <col min="10499" max="10499" width="6" style="3" customWidth="1"/>
    <col min="10500" max="10502" width="8.5703125" style="3" customWidth="1"/>
    <col min="10503" max="10503" width="35.140625" style="3" customWidth="1"/>
    <col min="10504" max="10504" width="6.85546875" style="3" customWidth="1"/>
    <col min="10505" max="10505" width="10.28515625" style="3" customWidth="1"/>
    <col min="10506" max="10518" width="9.140625" style="3" customWidth="1"/>
    <col min="10519" max="10519" width="13.7109375" style="3" customWidth="1"/>
    <col min="10520" max="10754" width="9.140625" style="3"/>
    <col min="10755" max="10755" width="6" style="3" customWidth="1"/>
    <col min="10756" max="10758" width="8.5703125" style="3" customWidth="1"/>
    <col min="10759" max="10759" width="35.140625" style="3" customWidth="1"/>
    <col min="10760" max="10760" width="6.85546875" style="3" customWidth="1"/>
    <col min="10761" max="10761" width="10.28515625" style="3" customWidth="1"/>
    <col min="10762" max="10774" width="9.140625" style="3" customWidth="1"/>
    <col min="10775" max="10775" width="13.7109375" style="3" customWidth="1"/>
    <col min="10776" max="11010" width="9.140625" style="3"/>
    <col min="11011" max="11011" width="6" style="3" customWidth="1"/>
    <col min="11012" max="11014" width="8.5703125" style="3" customWidth="1"/>
    <col min="11015" max="11015" width="35.140625" style="3" customWidth="1"/>
    <col min="11016" max="11016" width="6.85546875" style="3" customWidth="1"/>
    <col min="11017" max="11017" width="10.28515625" style="3" customWidth="1"/>
    <col min="11018" max="11030" width="9.140625" style="3" customWidth="1"/>
    <col min="11031" max="11031" width="13.7109375" style="3" customWidth="1"/>
    <col min="11032" max="11266" width="9.140625" style="3"/>
    <col min="11267" max="11267" width="6" style="3" customWidth="1"/>
    <col min="11268" max="11270" width="8.5703125" style="3" customWidth="1"/>
    <col min="11271" max="11271" width="35.140625" style="3" customWidth="1"/>
    <col min="11272" max="11272" width="6.85546875" style="3" customWidth="1"/>
    <col min="11273" max="11273" width="10.28515625" style="3" customWidth="1"/>
    <col min="11274" max="11286" width="9.140625" style="3" customWidth="1"/>
    <col min="11287" max="11287" width="13.7109375" style="3" customWidth="1"/>
    <col min="11288" max="11522" width="9.140625" style="3"/>
    <col min="11523" max="11523" width="6" style="3" customWidth="1"/>
    <col min="11524" max="11526" width="8.5703125" style="3" customWidth="1"/>
    <col min="11527" max="11527" width="35.140625" style="3" customWidth="1"/>
    <col min="11528" max="11528" width="6.85546875" style="3" customWidth="1"/>
    <col min="11529" max="11529" width="10.28515625" style="3" customWidth="1"/>
    <col min="11530" max="11542" width="9.140625" style="3" customWidth="1"/>
    <col min="11543" max="11543" width="13.7109375" style="3" customWidth="1"/>
    <col min="11544" max="11778" width="9.140625" style="3"/>
    <col min="11779" max="11779" width="6" style="3" customWidth="1"/>
    <col min="11780" max="11782" width="8.5703125" style="3" customWidth="1"/>
    <col min="11783" max="11783" width="35.140625" style="3" customWidth="1"/>
    <col min="11784" max="11784" width="6.85546875" style="3" customWidth="1"/>
    <col min="11785" max="11785" width="10.28515625" style="3" customWidth="1"/>
    <col min="11786" max="11798" width="9.140625" style="3" customWidth="1"/>
    <col min="11799" max="11799" width="13.7109375" style="3" customWidth="1"/>
    <col min="11800" max="12034" width="9.140625" style="3"/>
    <col min="12035" max="12035" width="6" style="3" customWidth="1"/>
    <col min="12036" max="12038" width="8.5703125" style="3" customWidth="1"/>
    <col min="12039" max="12039" width="35.140625" style="3" customWidth="1"/>
    <col min="12040" max="12040" width="6.85546875" style="3" customWidth="1"/>
    <col min="12041" max="12041" width="10.28515625" style="3" customWidth="1"/>
    <col min="12042" max="12054" width="9.140625" style="3" customWidth="1"/>
    <col min="12055" max="12055" width="13.7109375" style="3" customWidth="1"/>
    <col min="12056" max="12290" width="9.140625" style="3"/>
    <col min="12291" max="12291" width="6" style="3" customWidth="1"/>
    <col min="12292" max="12294" width="8.5703125" style="3" customWidth="1"/>
    <col min="12295" max="12295" width="35.140625" style="3" customWidth="1"/>
    <col min="12296" max="12296" width="6.85546875" style="3" customWidth="1"/>
    <col min="12297" max="12297" width="10.28515625" style="3" customWidth="1"/>
    <col min="12298" max="12310" width="9.140625" style="3" customWidth="1"/>
    <col min="12311" max="12311" width="13.7109375" style="3" customWidth="1"/>
    <col min="12312" max="12546" width="9.140625" style="3"/>
    <col min="12547" max="12547" width="6" style="3" customWidth="1"/>
    <col min="12548" max="12550" width="8.5703125" style="3" customWidth="1"/>
    <col min="12551" max="12551" width="35.140625" style="3" customWidth="1"/>
    <col min="12552" max="12552" width="6.85546875" style="3" customWidth="1"/>
    <col min="12553" max="12553" width="10.28515625" style="3" customWidth="1"/>
    <col min="12554" max="12566" width="9.140625" style="3" customWidth="1"/>
    <col min="12567" max="12567" width="13.7109375" style="3" customWidth="1"/>
    <col min="12568" max="12802" width="9.140625" style="3"/>
    <col min="12803" max="12803" width="6" style="3" customWidth="1"/>
    <col min="12804" max="12806" width="8.5703125" style="3" customWidth="1"/>
    <col min="12807" max="12807" width="35.140625" style="3" customWidth="1"/>
    <col min="12808" max="12808" width="6.85546875" style="3" customWidth="1"/>
    <col min="12809" max="12809" width="10.28515625" style="3" customWidth="1"/>
    <col min="12810" max="12822" width="9.140625" style="3" customWidth="1"/>
    <col min="12823" max="12823" width="13.7109375" style="3" customWidth="1"/>
    <col min="12824" max="13058" width="9.140625" style="3"/>
    <col min="13059" max="13059" width="6" style="3" customWidth="1"/>
    <col min="13060" max="13062" width="8.5703125" style="3" customWidth="1"/>
    <col min="13063" max="13063" width="35.140625" style="3" customWidth="1"/>
    <col min="13064" max="13064" width="6.85546875" style="3" customWidth="1"/>
    <col min="13065" max="13065" width="10.28515625" style="3" customWidth="1"/>
    <col min="13066" max="13078" width="9.140625" style="3" customWidth="1"/>
    <col min="13079" max="13079" width="13.7109375" style="3" customWidth="1"/>
    <col min="13080" max="13314" width="9.140625" style="3"/>
    <col min="13315" max="13315" width="6" style="3" customWidth="1"/>
    <col min="13316" max="13318" width="8.5703125" style="3" customWidth="1"/>
    <col min="13319" max="13319" width="35.140625" style="3" customWidth="1"/>
    <col min="13320" max="13320" width="6.85546875" style="3" customWidth="1"/>
    <col min="13321" max="13321" width="10.28515625" style="3" customWidth="1"/>
    <col min="13322" max="13334" width="9.140625" style="3" customWidth="1"/>
    <col min="13335" max="13335" width="13.7109375" style="3" customWidth="1"/>
    <col min="13336" max="13570" width="9.140625" style="3"/>
    <col min="13571" max="13571" width="6" style="3" customWidth="1"/>
    <col min="13572" max="13574" width="8.5703125" style="3" customWidth="1"/>
    <col min="13575" max="13575" width="35.140625" style="3" customWidth="1"/>
    <col min="13576" max="13576" width="6.85546875" style="3" customWidth="1"/>
    <col min="13577" max="13577" width="10.28515625" style="3" customWidth="1"/>
    <col min="13578" max="13590" width="9.140625" style="3" customWidth="1"/>
    <col min="13591" max="13591" width="13.7109375" style="3" customWidth="1"/>
    <col min="13592" max="13826" width="9.140625" style="3"/>
    <col min="13827" max="13827" width="6" style="3" customWidth="1"/>
    <col min="13828" max="13830" width="8.5703125" style="3" customWidth="1"/>
    <col min="13831" max="13831" width="35.140625" style="3" customWidth="1"/>
    <col min="13832" max="13832" width="6.85546875" style="3" customWidth="1"/>
    <col min="13833" max="13833" width="10.28515625" style="3" customWidth="1"/>
    <col min="13834" max="13846" width="9.140625" style="3" customWidth="1"/>
    <col min="13847" max="13847" width="13.7109375" style="3" customWidth="1"/>
    <col min="13848" max="14082" width="9.140625" style="3"/>
    <col min="14083" max="14083" width="6" style="3" customWidth="1"/>
    <col min="14084" max="14086" width="8.5703125" style="3" customWidth="1"/>
    <col min="14087" max="14087" width="35.140625" style="3" customWidth="1"/>
    <col min="14088" max="14088" width="6.85546875" style="3" customWidth="1"/>
    <col min="14089" max="14089" width="10.28515625" style="3" customWidth="1"/>
    <col min="14090" max="14102" width="9.140625" style="3" customWidth="1"/>
    <col min="14103" max="14103" width="13.7109375" style="3" customWidth="1"/>
    <col min="14104" max="14338" width="9.140625" style="3"/>
    <col min="14339" max="14339" width="6" style="3" customWidth="1"/>
    <col min="14340" max="14342" width="8.5703125" style="3" customWidth="1"/>
    <col min="14343" max="14343" width="35.140625" style="3" customWidth="1"/>
    <col min="14344" max="14344" width="6.85546875" style="3" customWidth="1"/>
    <col min="14345" max="14345" width="10.28515625" style="3" customWidth="1"/>
    <col min="14346" max="14358" width="9.140625" style="3" customWidth="1"/>
    <col min="14359" max="14359" width="13.7109375" style="3" customWidth="1"/>
    <col min="14360" max="14594" width="9.140625" style="3"/>
    <col min="14595" max="14595" width="6" style="3" customWidth="1"/>
    <col min="14596" max="14598" width="8.5703125" style="3" customWidth="1"/>
    <col min="14599" max="14599" width="35.140625" style="3" customWidth="1"/>
    <col min="14600" max="14600" width="6.85546875" style="3" customWidth="1"/>
    <col min="14601" max="14601" width="10.28515625" style="3" customWidth="1"/>
    <col min="14602" max="14614" width="9.140625" style="3" customWidth="1"/>
    <col min="14615" max="14615" width="13.7109375" style="3" customWidth="1"/>
    <col min="14616" max="14850" width="9.140625" style="3"/>
    <col min="14851" max="14851" width="6" style="3" customWidth="1"/>
    <col min="14852" max="14854" width="8.5703125" style="3" customWidth="1"/>
    <col min="14855" max="14855" width="35.140625" style="3" customWidth="1"/>
    <col min="14856" max="14856" width="6.85546875" style="3" customWidth="1"/>
    <col min="14857" max="14857" width="10.28515625" style="3" customWidth="1"/>
    <col min="14858" max="14870" width="9.140625" style="3" customWidth="1"/>
    <col min="14871" max="14871" width="13.7109375" style="3" customWidth="1"/>
    <col min="14872" max="15106" width="9.140625" style="3"/>
    <col min="15107" max="15107" width="6" style="3" customWidth="1"/>
    <col min="15108" max="15110" width="8.5703125" style="3" customWidth="1"/>
    <col min="15111" max="15111" width="35.140625" style="3" customWidth="1"/>
    <col min="15112" max="15112" width="6.85546875" style="3" customWidth="1"/>
    <col min="15113" max="15113" width="10.28515625" style="3" customWidth="1"/>
    <col min="15114" max="15126" width="9.140625" style="3" customWidth="1"/>
    <col min="15127" max="15127" width="13.7109375" style="3" customWidth="1"/>
    <col min="15128" max="15362" width="9.140625" style="3"/>
    <col min="15363" max="15363" width="6" style="3" customWidth="1"/>
    <col min="15364" max="15366" width="8.5703125" style="3" customWidth="1"/>
    <col min="15367" max="15367" width="35.140625" style="3" customWidth="1"/>
    <col min="15368" max="15368" width="6.85546875" style="3" customWidth="1"/>
    <col min="15369" max="15369" width="10.28515625" style="3" customWidth="1"/>
    <col min="15370" max="15382" width="9.140625" style="3" customWidth="1"/>
    <col min="15383" max="15383" width="13.7109375" style="3" customWidth="1"/>
    <col min="15384" max="15618" width="9.140625" style="3"/>
    <col min="15619" max="15619" width="6" style="3" customWidth="1"/>
    <col min="15620" max="15622" width="8.5703125" style="3" customWidth="1"/>
    <col min="15623" max="15623" width="35.140625" style="3" customWidth="1"/>
    <col min="15624" max="15624" width="6.85546875" style="3" customWidth="1"/>
    <col min="15625" max="15625" width="10.28515625" style="3" customWidth="1"/>
    <col min="15626" max="15638" width="9.140625" style="3" customWidth="1"/>
    <col min="15639" max="15639" width="13.7109375" style="3" customWidth="1"/>
    <col min="15640" max="15874" width="9.140625" style="3"/>
    <col min="15875" max="15875" width="6" style="3" customWidth="1"/>
    <col min="15876" max="15878" width="8.5703125" style="3" customWidth="1"/>
    <col min="15879" max="15879" width="35.140625" style="3" customWidth="1"/>
    <col min="15880" max="15880" width="6.85546875" style="3" customWidth="1"/>
    <col min="15881" max="15881" width="10.28515625" style="3" customWidth="1"/>
    <col min="15882" max="15894" width="9.140625" style="3" customWidth="1"/>
    <col min="15895" max="15895" width="13.7109375" style="3" customWidth="1"/>
    <col min="15896" max="16130" width="9.140625" style="3"/>
    <col min="16131" max="16131" width="6" style="3" customWidth="1"/>
    <col min="16132" max="16134" width="8.5703125" style="3" customWidth="1"/>
    <col min="16135" max="16135" width="35.140625" style="3" customWidth="1"/>
    <col min="16136" max="16136" width="6.85546875" style="3" customWidth="1"/>
    <col min="16137" max="16137" width="10.28515625" style="3" customWidth="1"/>
    <col min="16138" max="16150" width="9.140625" style="3" customWidth="1"/>
    <col min="16151" max="16151" width="13.7109375" style="3" customWidth="1"/>
    <col min="16152" max="16384" width="9.140625" style="3"/>
  </cols>
  <sheetData>
    <row r="1" spans="1:32" ht="22.5">
      <c r="A1" s="184" t="s">
        <v>888</v>
      </c>
      <c r="B1" s="185" t="s">
        <v>889</v>
      </c>
      <c r="C1" s="184" t="s">
        <v>404</v>
      </c>
      <c r="D1" s="184" t="s">
        <v>890</v>
      </c>
      <c r="E1" s="184" t="s">
        <v>405</v>
      </c>
      <c r="F1" s="185" t="s">
        <v>167</v>
      </c>
      <c r="G1" s="185" t="s">
        <v>891</v>
      </c>
      <c r="H1" s="186" t="s">
        <v>892</v>
      </c>
      <c r="I1" s="186" t="s">
        <v>893</v>
      </c>
      <c r="J1" s="186" t="s">
        <v>894</v>
      </c>
      <c r="K1" s="186" t="s">
        <v>895</v>
      </c>
      <c r="L1" s="186" t="s">
        <v>896</v>
      </c>
      <c r="M1" s="186" t="s">
        <v>897</v>
      </c>
      <c r="N1" s="186" t="s">
        <v>898</v>
      </c>
      <c r="O1" s="186" t="s">
        <v>899</v>
      </c>
      <c r="P1" s="186" t="s">
        <v>900</v>
      </c>
      <c r="Q1" s="186" t="s">
        <v>901</v>
      </c>
      <c r="R1" s="186" t="s">
        <v>902</v>
      </c>
      <c r="S1" s="186" t="s">
        <v>903</v>
      </c>
      <c r="T1" s="186" t="s">
        <v>904</v>
      </c>
      <c r="U1" s="186" t="s">
        <v>905</v>
      </c>
      <c r="V1" s="187" t="s">
        <v>906</v>
      </c>
      <c r="W1" s="187" t="s">
        <v>907</v>
      </c>
      <c r="X1" s="187" t="s">
        <v>908</v>
      </c>
      <c r="Y1" s="187" t="s">
        <v>909</v>
      </c>
      <c r="Z1" s="187" t="s">
        <v>910</v>
      </c>
      <c r="AA1" s="187" t="s">
        <v>911</v>
      </c>
      <c r="AB1" s="187" t="s">
        <v>912</v>
      </c>
      <c r="AC1" s="187" t="s">
        <v>913</v>
      </c>
      <c r="AD1" s="187" t="s">
        <v>914</v>
      </c>
      <c r="AE1" s="187" t="s">
        <v>915</v>
      </c>
      <c r="AF1" s="187" t="s">
        <v>916</v>
      </c>
    </row>
    <row r="2" spans="1:32">
      <c r="A2" s="165" t="s">
        <v>930</v>
      </c>
      <c r="B2" s="166" t="s">
        <v>920</v>
      </c>
      <c r="C2" s="165" t="s">
        <v>422</v>
      </c>
      <c r="D2" s="165" t="s">
        <v>918</v>
      </c>
      <c r="E2" s="165" t="s">
        <v>416</v>
      </c>
      <c r="F2" s="167">
        <v>2017</v>
      </c>
      <c r="G2" s="168">
        <v>0</v>
      </c>
      <c r="H2" s="169">
        <v>-352261.33635</v>
      </c>
      <c r="I2" s="169">
        <v>-495416.59830000001</v>
      </c>
      <c r="J2" s="169">
        <v>-307369.79047499999</v>
      </c>
      <c r="K2" s="169">
        <v>-304791.88140000001</v>
      </c>
      <c r="L2" s="169">
        <v>-285032.180475</v>
      </c>
      <c r="M2" s="169">
        <v>-347851.29284999997</v>
      </c>
      <c r="N2" s="169">
        <v>-237305.98125000001</v>
      </c>
      <c r="O2" s="169">
        <v>-321438.97499999998</v>
      </c>
      <c r="P2" s="169">
        <v>-362494.41359999997</v>
      </c>
      <c r="Q2" s="169">
        <v>-394206.62309999997</v>
      </c>
      <c r="R2" s="169">
        <v>-356365.04647500004</v>
      </c>
      <c r="S2" s="169">
        <v>0</v>
      </c>
      <c r="T2" s="169">
        <v>0</v>
      </c>
      <c r="U2" s="169">
        <v>-3764534.1192750004</v>
      </c>
      <c r="V2" s="163">
        <f ca="1">SUM(INDIRECT(Inputs!$C$11&amp;ROW()&amp;":"&amp;Inputs!$C$12&amp;ROW()))</f>
        <v>-394206.62309999997</v>
      </c>
      <c r="W2" s="163">
        <f ca="1">SUM(INDIRECT(Inputs!$C$13&amp;ROW()&amp;":"&amp;Inputs!$C$14&amp;ROW()))</f>
        <v>-3408169.0728000002</v>
      </c>
      <c r="X2" s="3" t="str">
        <f>IF(COUNTIFS(Lookups!$A:$A,C2)=1,"Gross Sales","")</f>
        <v>Gross Sales</v>
      </c>
      <c r="Y2" s="3" t="str">
        <f>IF(COUNTIFS(Lookups!$D:$D,C2)=1,"Bar Sales","")</f>
        <v/>
      </c>
      <c r="Z2" s="3" t="str">
        <f>IFERROR(VLOOKUP(C2*1,Lookups!$D:$F,3,FALSE),"")</f>
        <v/>
      </c>
      <c r="AA2" s="3" t="str">
        <f>IFERROR(VLOOKUP($C2*1,Lookups!$H:$N,3,FALSE),"")</f>
        <v/>
      </c>
      <c r="AB2" s="3" t="str">
        <f>IFERROR(VLOOKUP($C2*1,Lookups!$H:$N,4,FALSE),"")</f>
        <v/>
      </c>
      <c r="AC2" s="3" t="str">
        <f>IFERROR(VLOOKUP($C2*1,Lookups!$H:$N,5,FALSE),"")</f>
        <v/>
      </c>
      <c r="AD2" s="3" t="str">
        <f>IFERROR(VLOOKUP($C2*1,Lookups!$H:$N,6,FALSE),"")</f>
        <v/>
      </c>
      <c r="AE2" s="3" t="str">
        <f>IFERROR(VLOOKUP($C2*1,Lookups!$H:$N,7,FALSE),"")</f>
        <v/>
      </c>
      <c r="AF2" s="3" t="str">
        <f>VLOOKUP(B2*1,Stores!$A:$C,3,FALSE)</f>
        <v>DFDE</v>
      </c>
    </row>
    <row r="3" spans="1:32">
      <c r="A3" s="165" t="s">
        <v>929</v>
      </c>
      <c r="B3" s="166" t="s">
        <v>921</v>
      </c>
      <c r="C3" s="165" t="s">
        <v>422</v>
      </c>
      <c r="D3" s="165" t="s">
        <v>918</v>
      </c>
      <c r="E3" s="165" t="s">
        <v>416</v>
      </c>
      <c r="F3" s="167">
        <v>2017</v>
      </c>
      <c r="G3" s="168">
        <v>0</v>
      </c>
      <c r="H3" s="169">
        <v>-374900.92665000004</v>
      </c>
      <c r="I3" s="169">
        <v>-438150.39659999998</v>
      </c>
      <c r="J3" s="169">
        <v>-469260.81037499994</v>
      </c>
      <c r="K3" s="169">
        <v>-246634.47562499999</v>
      </c>
      <c r="L3" s="169">
        <v>-401048.87384999997</v>
      </c>
      <c r="M3" s="169">
        <v>-380971.11097500002</v>
      </c>
      <c r="N3" s="169">
        <v>-289340.85074999993</v>
      </c>
      <c r="O3" s="169">
        <v>-302062.71937499999</v>
      </c>
      <c r="P3" s="169">
        <v>-292987.65090000001</v>
      </c>
      <c r="Q3" s="169">
        <v>-353280.17362500005</v>
      </c>
      <c r="R3" s="169">
        <v>-432112.12049999996</v>
      </c>
      <c r="S3" s="169">
        <v>0</v>
      </c>
      <c r="T3" s="169">
        <v>0</v>
      </c>
      <c r="U3" s="169">
        <v>-3980750.1092249993</v>
      </c>
      <c r="V3" s="163">
        <f ca="1">SUM(INDIRECT(Inputs!$C$11&amp;ROW()&amp;":"&amp;Inputs!$C$12&amp;ROW()))</f>
        <v>-353280.17362500005</v>
      </c>
      <c r="W3" s="163">
        <f ca="1">SUM(INDIRECT(Inputs!$C$13&amp;ROW()&amp;":"&amp;Inputs!$C$14&amp;ROW()))</f>
        <v>-3548637.9887249991</v>
      </c>
      <c r="X3" s="3" t="str">
        <f>IF(COUNTIFS(Lookups!$A:$A,C3)=1,"Gross Sales","")</f>
        <v>Gross Sales</v>
      </c>
      <c r="Y3" s="3" t="str">
        <f>IF(COUNTIFS(Lookups!$D:$D,C3)=1,"Bar Sales","")</f>
        <v/>
      </c>
      <c r="Z3" s="3" t="str">
        <f>IFERROR(VLOOKUP(C3*1,Lookups!$D:$F,3,FALSE),"")</f>
        <v/>
      </c>
      <c r="AA3" s="3" t="str">
        <f>IFERROR(VLOOKUP($C3*1,Lookups!$H:$N,3,FALSE),"")</f>
        <v/>
      </c>
      <c r="AB3" s="3" t="str">
        <f>IFERROR(VLOOKUP($C3*1,Lookups!$H:$N,4,FALSE),"")</f>
        <v/>
      </c>
      <c r="AC3" s="3" t="str">
        <f>IFERROR(VLOOKUP($C3*1,Lookups!$H:$N,5,FALSE),"")</f>
        <v/>
      </c>
      <c r="AD3" s="3" t="str">
        <f>IFERROR(VLOOKUP($C3*1,Lookups!$H:$N,6,FALSE),"")</f>
        <v/>
      </c>
      <c r="AE3" s="3" t="str">
        <f>IFERROR(VLOOKUP($C3*1,Lookups!$H:$N,7,FALSE),"")</f>
        <v/>
      </c>
      <c r="AF3" s="3" t="str">
        <f>VLOOKUP(B3*1,Stores!$A:$C,3,FALSE)</f>
        <v>DFDE</v>
      </c>
    </row>
    <row r="4" spans="1:32">
      <c r="A4" s="165" t="s">
        <v>928</v>
      </c>
      <c r="B4" s="166" t="s">
        <v>922</v>
      </c>
      <c r="C4" s="165" t="s">
        <v>422</v>
      </c>
      <c r="D4" s="165" t="s">
        <v>918</v>
      </c>
      <c r="E4" s="165" t="s">
        <v>416</v>
      </c>
      <c r="F4" s="167">
        <v>2017</v>
      </c>
      <c r="G4" s="168">
        <v>0</v>
      </c>
      <c r="H4" s="169">
        <v>-295081.36987500003</v>
      </c>
      <c r="I4" s="169">
        <v>-289700.59649999999</v>
      </c>
      <c r="J4" s="169">
        <v>-302993.77200000006</v>
      </c>
      <c r="K4" s="169">
        <v>-258146.14349999995</v>
      </c>
      <c r="L4" s="169">
        <v>-363045.47625000007</v>
      </c>
      <c r="M4" s="169">
        <v>-207943.40174999999</v>
      </c>
      <c r="N4" s="169">
        <v>-187662.34350000005</v>
      </c>
      <c r="O4" s="169">
        <v>-296885.39999999997</v>
      </c>
      <c r="P4" s="169">
        <v>-324167.196</v>
      </c>
      <c r="Q4" s="169">
        <v>-185225.48587500001</v>
      </c>
      <c r="R4" s="169">
        <v>-197904.25687500002</v>
      </c>
      <c r="S4" s="169">
        <v>0</v>
      </c>
      <c r="T4" s="169">
        <v>0</v>
      </c>
      <c r="U4" s="169">
        <v>-2908755.4421250001</v>
      </c>
      <c r="V4" s="163">
        <f ca="1">SUM(INDIRECT(Inputs!$C$11&amp;ROW()&amp;":"&amp;Inputs!$C$12&amp;ROW()))</f>
        <v>-185225.48587500001</v>
      </c>
      <c r="W4" s="163">
        <f ca="1">SUM(INDIRECT(Inputs!$C$13&amp;ROW()&amp;":"&amp;Inputs!$C$14&amp;ROW()))</f>
        <v>-2710851.1852500001</v>
      </c>
      <c r="X4" s="3" t="str">
        <f>IF(COUNTIFS(Lookups!$A:$A,C4)=1,"Gross Sales","")</f>
        <v>Gross Sales</v>
      </c>
      <c r="Y4" s="3" t="str">
        <f>IF(COUNTIFS(Lookups!$D:$D,C4)=1,"Bar Sales","")</f>
        <v/>
      </c>
      <c r="Z4" s="3" t="str">
        <f>IFERROR(VLOOKUP(C4*1,Lookups!$D:$F,3,FALSE),"")</f>
        <v/>
      </c>
      <c r="AA4" s="3" t="str">
        <f>IFERROR(VLOOKUP($C4*1,Lookups!$H:$N,3,FALSE),"")</f>
        <v/>
      </c>
      <c r="AB4" s="3" t="str">
        <f>IFERROR(VLOOKUP($C4*1,Lookups!$H:$N,4,FALSE),"")</f>
        <v/>
      </c>
      <c r="AC4" s="3" t="str">
        <f>IFERROR(VLOOKUP($C4*1,Lookups!$H:$N,5,FALSE),"")</f>
        <v/>
      </c>
      <c r="AD4" s="3" t="str">
        <f>IFERROR(VLOOKUP($C4*1,Lookups!$H:$N,6,FALSE),"")</f>
        <v/>
      </c>
      <c r="AE4" s="3" t="str">
        <f>IFERROR(VLOOKUP($C4*1,Lookups!$H:$N,7,FALSE),"")</f>
        <v/>
      </c>
      <c r="AF4" s="3" t="str">
        <f>VLOOKUP(B4*1,Stores!$A:$C,3,FALSE)</f>
        <v>DFDE</v>
      </c>
    </row>
    <row r="5" spans="1:32">
      <c r="A5" s="165" t="s">
        <v>927</v>
      </c>
      <c r="B5" s="166" t="s">
        <v>923</v>
      </c>
      <c r="C5" s="165" t="s">
        <v>422</v>
      </c>
      <c r="D5" s="165" t="s">
        <v>918</v>
      </c>
      <c r="E5" s="165" t="s">
        <v>416</v>
      </c>
      <c r="F5" s="167">
        <v>2017</v>
      </c>
      <c r="G5" s="168">
        <v>0</v>
      </c>
      <c r="H5" s="169">
        <v>-240349.64099999997</v>
      </c>
      <c r="I5" s="169">
        <v>-394939.84882499999</v>
      </c>
      <c r="J5" s="169">
        <v>-218743.05892500002</v>
      </c>
      <c r="K5" s="169">
        <v>-244022.93437499998</v>
      </c>
      <c r="L5" s="169">
        <v>-279192.81487499998</v>
      </c>
      <c r="M5" s="169">
        <v>-248126.946</v>
      </c>
      <c r="N5" s="169">
        <v>-131759.397</v>
      </c>
      <c r="O5" s="169">
        <v>-224717.25239999997</v>
      </c>
      <c r="P5" s="169">
        <v>-236231.24354999998</v>
      </c>
      <c r="Q5" s="169">
        <v>-291667.0956</v>
      </c>
      <c r="R5" s="169">
        <v>-342115.46775000001</v>
      </c>
      <c r="S5" s="169">
        <v>0</v>
      </c>
      <c r="T5" s="169">
        <v>0</v>
      </c>
      <c r="U5" s="169">
        <v>-2851865.7002999997</v>
      </c>
      <c r="V5" s="163">
        <f ca="1">SUM(INDIRECT(Inputs!$C$11&amp;ROW()&amp;":"&amp;Inputs!$C$12&amp;ROW()))</f>
        <v>-291667.0956</v>
      </c>
      <c r="W5" s="163">
        <f ca="1">SUM(INDIRECT(Inputs!$C$13&amp;ROW()&amp;":"&amp;Inputs!$C$14&amp;ROW()))</f>
        <v>-2509750.2325499998</v>
      </c>
      <c r="X5" s="3" t="str">
        <f>IF(COUNTIFS(Lookups!$A:$A,C5)=1,"Gross Sales","")</f>
        <v>Gross Sales</v>
      </c>
      <c r="Y5" s="3" t="str">
        <f>IF(COUNTIFS(Lookups!$D:$D,C5)=1,"Bar Sales","")</f>
        <v/>
      </c>
      <c r="Z5" s="3" t="str">
        <f>IFERROR(VLOOKUP(C5*1,Lookups!$D:$F,3,FALSE),"")</f>
        <v/>
      </c>
      <c r="AA5" s="3" t="str">
        <f>IFERROR(VLOOKUP($C5*1,Lookups!$H:$N,3,FALSE),"")</f>
        <v/>
      </c>
      <c r="AB5" s="3" t="str">
        <f>IFERROR(VLOOKUP($C5*1,Lookups!$H:$N,4,FALSE),"")</f>
        <v/>
      </c>
      <c r="AC5" s="3" t="str">
        <f>IFERROR(VLOOKUP($C5*1,Lookups!$H:$N,5,FALSE),"")</f>
        <v/>
      </c>
      <c r="AD5" s="3" t="str">
        <f>IFERROR(VLOOKUP($C5*1,Lookups!$H:$N,6,FALSE),"")</f>
        <v/>
      </c>
      <c r="AE5" s="3" t="str">
        <f>IFERROR(VLOOKUP($C5*1,Lookups!$H:$N,7,FALSE),"")</f>
        <v/>
      </c>
      <c r="AF5" s="3" t="str">
        <f>VLOOKUP(B5*1,Stores!$A:$C,3,FALSE)</f>
        <v>DFDE</v>
      </c>
    </row>
    <row r="6" spans="1:32">
      <c r="A6" s="165" t="s">
        <v>926</v>
      </c>
      <c r="B6" s="166" t="s">
        <v>924</v>
      </c>
      <c r="C6" s="165" t="s">
        <v>422</v>
      </c>
      <c r="D6" s="165" t="s">
        <v>918</v>
      </c>
      <c r="E6" s="165" t="s">
        <v>416</v>
      </c>
      <c r="F6" s="167">
        <v>2017</v>
      </c>
      <c r="G6" s="168">
        <v>0</v>
      </c>
      <c r="H6" s="169">
        <v>-396960.79499999998</v>
      </c>
      <c r="I6" s="169">
        <v>-340733.19</v>
      </c>
      <c r="J6" s="169">
        <v>-432380.91</v>
      </c>
      <c r="K6" s="169">
        <v>-336640.23749999999</v>
      </c>
      <c r="L6" s="169">
        <v>-412313.32500000001</v>
      </c>
      <c r="M6" s="169">
        <v>-265085.07187500002</v>
      </c>
      <c r="N6" s="169">
        <v>-262551.315</v>
      </c>
      <c r="O6" s="169">
        <v>-237912.00937499999</v>
      </c>
      <c r="P6" s="169">
        <v>-282964.23749999999</v>
      </c>
      <c r="Q6" s="169">
        <v>-268603.49249999999</v>
      </c>
      <c r="R6" s="169">
        <v>-402849.95624999999</v>
      </c>
      <c r="S6" s="169">
        <v>0</v>
      </c>
      <c r="T6" s="169">
        <v>0</v>
      </c>
      <c r="U6" s="169">
        <v>-3638994.5399999996</v>
      </c>
      <c r="V6" s="163">
        <f ca="1">SUM(INDIRECT(Inputs!$C$11&amp;ROW()&amp;":"&amp;Inputs!$C$12&amp;ROW()))</f>
        <v>-268603.49249999999</v>
      </c>
      <c r="W6" s="163">
        <f ca="1">SUM(INDIRECT(Inputs!$C$13&amp;ROW()&amp;":"&amp;Inputs!$C$14&amp;ROW()))</f>
        <v>-3236144.5837499998</v>
      </c>
      <c r="X6" s="3" t="str">
        <f>IF(COUNTIFS(Lookups!$A:$A,C6)=1,"Gross Sales","")</f>
        <v>Gross Sales</v>
      </c>
      <c r="Y6" s="3" t="str">
        <f>IF(COUNTIFS(Lookups!$D:$D,C6)=1,"Bar Sales","")</f>
        <v/>
      </c>
      <c r="Z6" s="3" t="str">
        <f>IFERROR(VLOOKUP(C6*1,Lookups!$D:$F,3,FALSE),"")</f>
        <v/>
      </c>
      <c r="AA6" s="3" t="str">
        <f>IFERROR(VLOOKUP($C6*1,Lookups!$H:$N,3,FALSE),"")</f>
        <v/>
      </c>
      <c r="AB6" s="3" t="str">
        <f>IFERROR(VLOOKUP($C6*1,Lookups!$H:$N,4,FALSE),"")</f>
        <v/>
      </c>
      <c r="AC6" s="3" t="str">
        <f>IFERROR(VLOOKUP($C6*1,Lookups!$H:$N,5,FALSE),"")</f>
        <v/>
      </c>
      <c r="AD6" s="3" t="str">
        <f>IFERROR(VLOOKUP($C6*1,Lookups!$H:$N,6,FALSE),"")</f>
        <v/>
      </c>
      <c r="AE6" s="3" t="str">
        <f>IFERROR(VLOOKUP($C6*1,Lookups!$H:$N,7,FALSE),"")</f>
        <v/>
      </c>
      <c r="AF6" s="3" t="str">
        <f>VLOOKUP(B6*1,Stores!$A:$C,3,FALSE)</f>
        <v>DFDE</v>
      </c>
    </row>
    <row r="7" spans="1:32">
      <c r="A7" s="165" t="s">
        <v>925</v>
      </c>
      <c r="B7" s="166" t="s">
        <v>958</v>
      </c>
      <c r="C7" s="165" t="s">
        <v>422</v>
      </c>
      <c r="D7" s="165" t="s">
        <v>918</v>
      </c>
      <c r="E7" s="165" t="s">
        <v>416</v>
      </c>
      <c r="F7" s="167">
        <v>2017</v>
      </c>
      <c r="G7" s="168">
        <v>0</v>
      </c>
      <c r="H7" s="169">
        <v>0</v>
      </c>
      <c r="I7" s="169">
        <v>0</v>
      </c>
      <c r="J7" s="169">
        <v>0</v>
      </c>
      <c r="K7" s="169">
        <v>0</v>
      </c>
      <c r="L7" s="169">
        <v>-155524.28812500002</v>
      </c>
      <c r="M7" s="169">
        <v>-281603.6349</v>
      </c>
      <c r="N7" s="169">
        <v>-391445.54460000002</v>
      </c>
      <c r="O7" s="169">
        <v>-257696.05949999997</v>
      </c>
      <c r="P7" s="169">
        <v>-261408.36180000001</v>
      </c>
      <c r="Q7" s="169">
        <v>-274197.71767500002</v>
      </c>
      <c r="R7" s="169">
        <v>-313134.39659999998</v>
      </c>
      <c r="S7" s="169">
        <v>0</v>
      </c>
      <c r="T7" s="169">
        <v>0</v>
      </c>
      <c r="U7" s="169">
        <v>-1935010.0032000002</v>
      </c>
      <c r="V7" s="163">
        <f ca="1">SUM(INDIRECT(Inputs!$C$11&amp;ROW()&amp;":"&amp;Inputs!$C$12&amp;ROW()))</f>
        <v>-274197.71767500002</v>
      </c>
      <c r="W7" s="163">
        <f ca="1">SUM(INDIRECT(Inputs!$C$13&amp;ROW()&amp;":"&amp;Inputs!$C$14&amp;ROW()))</f>
        <v>-1621875.6066000001</v>
      </c>
      <c r="X7" s="3" t="str">
        <f>IF(COUNTIFS(Lookups!$A:$A,C7)=1,"Gross Sales","")</f>
        <v>Gross Sales</v>
      </c>
      <c r="Y7" s="3" t="str">
        <f>IF(COUNTIFS(Lookups!$D:$D,C7)=1,"Bar Sales","")</f>
        <v/>
      </c>
      <c r="Z7" s="3" t="str">
        <f>IFERROR(VLOOKUP(C7*1,Lookups!$D:$F,3,FALSE),"")</f>
        <v/>
      </c>
      <c r="AA7" s="3" t="str">
        <f>IFERROR(VLOOKUP($C7*1,Lookups!$H:$N,3,FALSE),"")</f>
        <v/>
      </c>
      <c r="AB7" s="3" t="str">
        <f>IFERROR(VLOOKUP($C7*1,Lookups!$H:$N,4,FALSE),"")</f>
        <v/>
      </c>
      <c r="AC7" s="3" t="str">
        <f>IFERROR(VLOOKUP($C7*1,Lookups!$H:$N,5,FALSE),"")</f>
        <v/>
      </c>
      <c r="AD7" s="3" t="str">
        <f>IFERROR(VLOOKUP($C7*1,Lookups!$H:$N,6,FALSE),"")</f>
        <v/>
      </c>
      <c r="AE7" s="3" t="str">
        <f>IFERROR(VLOOKUP($C7*1,Lookups!$H:$N,7,FALSE),"")</f>
        <v/>
      </c>
      <c r="AF7" s="3" t="str">
        <f>VLOOKUP(B7*1,Stores!$A:$C,3,FALSE)</f>
        <v>DFDE</v>
      </c>
    </row>
    <row r="8" spans="1:32">
      <c r="A8" s="165" t="s">
        <v>958</v>
      </c>
      <c r="B8" s="166" t="s">
        <v>925</v>
      </c>
      <c r="C8" s="165" t="s">
        <v>422</v>
      </c>
      <c r="D8" s="165" t="s">
        <v>918</v>
      </c>
      <c r="E8" s="165" t="s">
        <v>416</v>
      </c>
      <c r="F8" s="167">
        <v>2017</v>
      </c>
      <c r="G8" s="168">
        <v>0</v>
      </c>
      <c r="H8" s="169">
        <v>-265700.87729999999</v>
      </c>
      <c r="I8" s="169">
        <v>-422895.6459</v>
      </c>
      <c r="J8" s="169">
        <v>-392147.54100000003</v>
      </c>
      <c r="K8" s="169">
        <v>-180629.0454</v>
      </c>
      <c r="L8" s="169">
        <v>-217089.2769</v>
      </c>
      <c r="M8" s="169">
        <v>-213964.48342500001</v>
      </c>
      <c r="N8" s="169">
        <v>-157652.14169999998</v>
      </c>
      <c r="O8" s="169">
        <v>-116465.87205000001</v>
      </c>
      <c r="P8" s="169">
        <v>-227236.46849999999</v>
      </c>
      <c r="Q8" s="169">
        <v>-301562.64224999998</v>
      </c>
      <c r="R8" s="169">
        <v>-230952.59790000002</v>
      </c>
      <c r="S8" s="169">
        <v>0</v>
      </c>
      <c r="T8" s="169">
        <v>0</v>
      </c>
      <c r="U8" s="169">
        <v>-2726296.5923249996</v>
      </c>
      <c r="V8" s="163">
        <f ca="1">SUM(INDIRECT(Inputs!$C$11&amp;ROW()&amp;":"&amp;Inputs!$C$12&amp;ROW()))</f>
        <v>-301562.64224999998</v>
      </c>
      <c r="W8" s="163">
        <f ca="1">SUM(INDIRECT(Inputs!$C$13&amp;ROW()&amp;":"&amp;Inputs!$C$14&amp;ROW()))</f>
        <v>-2495343.9944249997</v>
      </c>
      <c r="X8" s="3" t="str">
        <f>IF(COUNTIFS(Lookups!$A:$A,C8)=1,"Gross Sales","")</f>
        <v>Gross Sales</v>
      </c>
      <c r="Y8" s="3" t="str">
        <f>IF(COUNTIFS(Lookups!$D:$D,C8)=1,"Bar Sales","")</f>
        <v/>
      </c>
      <c r="Z8" s="3" t="str">
        <f>IFERROR(VLOOKUP(C8*1,Lookups!$D:$F,3,FALSE),"")</f>
        <v/>
      </c>
      <c r="AA8" s="3" t="str">
        <f>IFERROR(VLOOKUP($C8*1,Lookups!$H:$N,3,FALSE),"")</f>
        <v/>
      </c>
      <c r="AB8" s="3" t="str">
        <f>IFERROR(VLOOKUP($C8*1,Lookups!$H:$N,4,FALSE),"")</f>
        <v/>
      </c>
      <c r="AC8" s="3" t="str">
        <f>IFERROR(VLOOKUP($C8*1,Lookups!$H:$N,5,FALSE),"")</f>
        <v/>
      </c>
      <c r="AD8" s="3" t="str">
        <f>IFERROR(VLOOKUP($C8*1,Lookups!$H:$N,6,FALSE),"")</f>
        <v/>
      </c>
      <c r="AE8" s="3" t="str">
        <f>IFERROR(VLOOKUP($C8*1,Lookups!$H:$N,7,FALSE),"")</f>
        <v/>
      </c>
      <c r="AF8" s="3" t="str">
        <f>VLOOKUP(B8*1,Stores!$A:$C,3,FALSE)</f>
        <v>DFDE</v>
      </c>
    </row>
    <row r="9" spans="1:32">
      <c r="A9" s="165" t="s">
        <v>924</v>
      </c>
      <c r="B9" s="166" t="s">
        <v>926</v>
      </c>
      <c r="C9" s="165" t="s">
        <v>422</v>
      </c>
      <c r="D9" s="165" t="s">
        <v>918</v>
      </c>
      <c r="E9" s="165" t="s">
        <v>416</v>
      </c>
      <c r="F9" s="167">
        <v>2017</v>
      </c>
      <c r="G9" s="168">
        <v>0</v>
      </c>
      <c r="H9" s="169">
        <v>-1172596.8061499998</v>
      </c>
      <c r="I9" s="169">
        <v>-1342667.1525000001</v>
      </c>
      <c r="J9" s="169">
        <v>-948591.33000000007</v>
      </c>
      <c r="K9" s="169">
        <v>-1315159.718625</v>
      </c>
      <c r="L9" s="169">
        <v>-1429443.57375</v>
      </c>
      <c r="M9" s="169">
        <v>-1292464.6312499999</v>
      </c>
      <c r="N9" s="169">
        <v>-1157460.2489999998</v>
      </c>
      <c r="O9" s="169">
        <v>-988377.88162499981</v>
      </c>
      <c r="P9" s="169">
        <v>-918855.55800000008</v>
      </c>
      <c r="Q9" s="169">
        <v>-1178978.8646249999</v>
      </c>
      <c r="R9" s="169">
        <v>-1456370.8905000002</v>
      </c>
      <c r="S9" s="169">
        <v>0</v>
      </c>
      <c r="T9" s="169">
        <v>0</v>
      </c>
      <c r="U9" s="169">
        <v>-13200966.656025</v>
      </c>
      <c r="V9" s="163">
        <f ca="1">SUM(INDIRECT(Inputs!$C$11&amp;ROW()&amp;":"&amp;Inputs!$C$12&amp;ROW()))</f>
        <v>-1178978.8646249999</v>
      </c>
      <c r="W9" s="163">
        <f ca="1">SUM(INDIRECT(Inputs!$C$13&amp;ROW()&amp;":"&amp;Inputs!$C$14&amp;ROW()))</f>
        <v>-11744595.765525</v>
      </c>
      <c r="X9" s="3" t="str">
        <f>IF(COUNTIFS(Lookups!$A:$A,C9)=1,"Gross Sales","")</f>
        <v>Gross Sales</v>
      </c>
      <c r="Y9" s="3" t="str">
        <f>IF(COUNTIFS(Lookups!$D:$D,C9)=1,"Bar Sales","")</f>
        <v/>
      </c>
      <c r="Z9" s="3" t="str">
        <f>IFERROR(VLOOKUP(C9*1,Lookups!$D:$F,3,FALSE),"")</f>
        <v/>
      </c>
      <c r="AA9" s="3" t="str">
        <f>IFERROR(VLOOKUP($C9*1,Lookups!$H:$N,3,FALSE),"")</f>
        <v/>
      </c>
      <c r="AB9" s="3" t="str">
        <f>IFERROR(VLOOKUP($C9*1,Lookups!$H:$N,4,FALSE),"")</f>
        <v/>
      </c>
      <c r="AC9" s="3" t="str">
        <f>IFERROR(VLOOKUP($C9*1,Lookups!$H:$N,5,FALSE),"")</f>
        <v/>
      </c>
      <c r="AD9" s="3" t="str">
        <f>IFERROR(VLOOKUP($C9*1,Lookups!$H:$N,6,FALSE),"")</f>
        <v/>
      </c>
      <c r="AE9" s="3" t="str">
        <f>IFERROR(VLOOKUP($C9*1,Lookups!$H:$N,7,FALSE),"")</f>
        <v/>
      </c>
      <c r="AF9" s="3" t="str">
        <f>VLOOKUP(B9*1,Stores!$A:$C,3,FALSE)</f>
        <v>DFDE</v>
      </c>
    </row>
    <row r="10" spans="1:32">
      <c r="A10" s="165" t="s">
        <v>923</v>
      </c>
      <c r="B10" s="166" t="s">
        <v>927</v>
      </c>
      <c r="C10" s="165" t="s">
        <v>422</v>
      </c>
      <c r="D10" s="165" t="s">
        <v>918</v>
      </c>
      <c r="E10" s="165" t="s">
        <v>416</v>
      </c>
      <c r="F10" s="167">
        <v>2017</v>
      </c>
      <c r="G10" s="168">
        <v>0</v>
      </c>
      <c r="H10" s="169">
        <v>-440806.92854999995</v>
      </c>
      <c r="I10" s="169">
        <v>-444799.97107500001</v>
      </c>
      <c r="J10" s="169">
        <v>-516341.65590000001</v>
      </c>
      <c r="K10" s="169">
        <v>-562310.47769999993</v>
      </c>
      <c r="L10" s="169">
        <v>-598885.05434999999</v>
      </c>
      <c r="M10" s="169">
        <v>-768407.96632499993</v>
      </c>
      <c r="N10" s="169">
        <v>-710900.4375</v>
      </c>
      <c r="O10" s="169">
        <v>-684543.20204999996</v>
      </c>
      <c r="P10" s="169">
        <v>-499402.67309999996</v>
      </c>
      <c r="Q10" s="169">
        <v>-409284.17549999995</v>
      </c>
      <c r="R10" s="169">
        <v>-589987.02764999995</v>
      </c>
      <c r="S10" s="169">
        <v>0</v>
      </c>
      <c r="T10" s="169">
        <v>0</v>
      </c>
      <c r="U10" s="169">
        <v>-6225669.5696999999</v>
      </c>
      <c r="V10" s="163">
        <f ca="1">SUM(INDIRECT(Inputs!$C$11&amp;ROW()&amp;":"&amp;Inputs!$C$12&amp;ROW()))</f>
        <v>-409284.17549999995</v>
      </c>
      <c r="W10" s="163">
        <f ca="1">SUM(INDIRECT(Inputs!$C$13&amp;ROW()&amp;":"&amp;Inputs!$C$14&amp;ROW()))</f>
        <v>-5635682.5420500003</v>
      </c>
      <c r="X10" s="3" t="str">
        <f>IF(COUNTIFS(Lookups!$A:$A,C10)=1,"Gross Sales","")</f>
        <v>Gross Sales</v>
      </c>
      <c r="Y10" s="3" t="str">
        <f>IF(COUNTIFS(Lookups!$D:$D,C10)=1,"Bar Sales","")</f>
        <v/>
      </c>
      <c r="Z10" s="3" t="str">
        <f>IFERROR(VLOOKUP(C10*1,Lookups!$D:$F,3,FALSE),"")</f>
        <v/>
      </c>
      <c r="AA10" s="3" t="str">
        <f>IFERROR(VLOOKUP($C10*1,Lookups!$H:$N,3,FALSE),"")</f>
        <v/>
      </c>
      <c r="AB10" s="3" t="str">
        <f>IFERROR(VLOOKUP($C10*1,Lookups!$H:$N,4,FALSE),"")</f>
        <v/>
      </c>
      <c r="AC10" s="3" t="str">
        <f>IFERROR(VLOOKUP($C10*1,Lookups!$H:$N,5,FALSE),"")</f>
        <v/>
      </c>
      <c r="AD10" s="3" t="str">
        <f>IFERROR(VLOOKUP($C10*1,Lookups!$H:$N,6,FALSE),"")</f>
        <v/>
      </c>
      <c r="AE10" s="3" t="str">
        <f>IFERROR(VLOOKUP($C10*1,Lookups!$H:$N,7,FALSE),"")</f>
        <v/>
      </c>
      <c r="AF10" s="3" t="str">
        <f>VLOOKUP(B10*1,Stores!$A:$C,3,FALSE)</f>
        <v>DFDE</v>
      </c>
    </row>
    <row r="11" spans="1:32">
      <c r="A11" s="165" t="s">
        <v>922</v>
      </c>
      <c r="B11" s="166" t="s">
        <v>928</v>
      </c>
      <c r="C11" s="165" t="s">
        <v>422</v>
      </c>
      <c r="D11" s="165" t="s">
        <v>918</v>
      </c>
      <c r="E11" s="165" t="s">
        <v>416</v>
      </c>
      <c r="F11" s="167">
        <v>2017</v>
      </c>
      <c r="G11" s="168">
        <v>0</v>
      </c>
      <c r="H11" s="169">
        <v>-518262.20437500003</v>
      </c>
      <c r="I11" s="169">
        <v>-378055.19062499999</v>
      </c>
      <c r="J11" s="169">
        <v>-389884.66124999989</v>
      </c>
      <c r="K11" s="169">
        <v>-323168.83875</v>
      </c>
      <c r="L11" s="169">
        <v>-279221.62732500001</v>
      </c>
      <c r="M11" s="169">
        <v>-266322.84187499998</v>
      </c>
      <c r="N11" s="169">
        <v>-190699.40745</v>
      </c>
      <c r="O11" s="169">
        <v>-240822.16574999999</v>
      </c>
      <c r="P11" s="169">
        <v>-223728.82619999998</v>
      </c>
      <c r="Q11" s="169">
        <v>-293469.05272500007</v>
      </c>
      <c r="R11" s="169">
        <v>-411927.48149999999</v>
      </c>
      <c r="S11" s="169">
        <v>0</v>
      </c>
      <c r="T11" s="169">
        <v>0</v>
      </c>
      <c r="U11" s="169">
        <v>-3515562.2978250002</v>
      </c>
      <c r="V11" s="163">
        <f ca="1">SUM(INDIRECT(Inputs!$C$11&amp;ROW()&amp;":"&amp;Inputs!$C$12&amp;ROW()))</f>
        <v>-293469.05272500007</v>
      </c>
      <c r="W11" s="163">
        <f ca="1">SUM(INDIRECT(Inputs!$C$13&amp;ROW()&amp;":"&amp;Inputs!$C$14&amp;ROW()))</f>
        <v>-3103634.8163250005</v>
      </c>
      <c r="X11" s="3" t="str">
        <f>IF(COUNTIFS(Lookups!$A:$A,C11)=1,"Gross Sales","")</f>
        <v>Gross Sales</v>
      </c>
      <c r="Y11" s="3" t="str">
        <f>IF(COUNTIFS(Lookups!$D:$D,C11)=1,"Bar Sales","")</f>
        <v/>
      </c>
      <c r="Z11" s="3" t="str">
        <f>IFERROR(VLOOKUP(C11*1,Lookups!$D:$F,3,FALSE),"")</f>
        <v/>
      </c>
      <c r="AA11" s="3" t="str">
        <f>IFERROR(VLOOKUP($C11*1,Lookups!$H:$N,3,FALSE),"")</f>
        <v/>
      </c>
      <c r="AB11" s="3" t="str">
        <f>IFERROR(VLOOKUP($C11*1,Lookups!$H:$N,4,FALSE),"")</f>
        <v/>
      </c>
      <c r="AC11" s="3" t="str">
        <f>IFERROR(VLOOKUP($C11*1,Lookups!$H:$N,5,FALSE),"")</f>
        <v/>
      </c>
      <c r="AD11" s="3" t="str">
        <f>IFERROR(VLOOKUP($C11*1,Lookups!$H:$N,6,FALSE),"")</f>
        <v/>
      </c>
      <c r="AE11" s="3" t="str">
        <f>IFERROR(VLOOKUP($C11*1,Lookups!$H:$N,7,FALSE),"")</f>
        <v/>
      </c>
      <c r="AF11" s="3" t="str">
        <f>VLOOKUP(B11*1,Stores!$A:$C,3,FALSE)</f>
        <v>DFDE</v>
      </c>
    </row>
    <row r="12" spans="1:32">
      <c r="A12" s="165" t="s">
        <v>921</v>
      </c>
      <c r="B12" s="166" t="s">
        <v>929</v>
      </c>
      <c r="C12" s="165" t="s">
        <v>422</v>
      </c>
      <c r="D12" s="165" t="s">
        <v>918</v>
      </c>
      <c r="E12" s="165" t="s">
        <v>416</v>
      </c>
      <c r="F12" s="167">
        <v>2017</v>
      </c>
      <c r="G12" s="168">
        <v>0</v>
      </c>
      <c r="H12" s="169">
        <v>-164953.51927500003</v>
      </c>
      <c r="I12" s="169">
        <v>-181774.69469999999</v>
      </c>
      <c r="J12" s="169">
        <v>-157402.68142499999</v>
      </c>
      <c r="K12" s="169">
        <v>-147642.432</v>
      </c>
      <c r="L12" s="169">
        <v>-178577.13060000003</v>
      </c>
      <c r="M12" s="169">
        <v>-241928.68724999999</v>
      </c>
      <c r="N12" s="169">
        <v>-158827.693425</v>
      </c>
      <c r="O12" s="169">
        <v>-203961.77130000002</v>
      </c>
      <c r="P12" s="169">
        <v>-154887.3027</v>
      </c>
      <c r="Q12" s="169">
        <v>-157732.667625</v>
      </c>
      <c r="R12" s="169">
        <v>-176676.0288</v>
      </c>
      <c r="S12" s="169">
        <v>0</v>
      </c>
      <c r="T12" s="169">
        <v>0</v>
      </c>
      <c r="U12" s="169">
        <v>-1924364.6090999998</v>
      </c>
      <c r="V12" s="163">
        <f ca="1">SUM(INDIRECT(Inputs!$C$11&amp;ROW()&amp;":"&amp;Inputs!$C$12&amp;ROW()))</f>
        <v>-157732.667625</v>
      </c>
      <c r="W12" s="163">
        <f ca="1">SUM(INDIRECT(Inputs!$C$13&amp;ROW()&amp;":"&amp;Inputs!$C$14&amp;ROW()))</f>
        <v>-1747688.5802999998</v>
      </c>
      <c r="X12" s="3" t="str">
        <f>IF(COUNTIFS(Lookups!$A:$A,C12)=1,"Gross Sales","")</f>
        <v>Gross Sales</v>
      </c>
      <c r="Y12" s="3" t="str">
        <f>IF(COUNTIFS(Lookups!$D:$D,C12)=1,"Bar Sales","")</f>
        <v/>
      </c>
      <c r="Z12" s="3" t="str">
        <f>IFERROR(VLOOKUP(C12*1,Lookups!$D:$F,3,FALSE),"")</f>
        <v/>
      </c>
      <c r="AA12" s="3" t="str">
        <f>IFERROR(VLOOKUP($C12*1,Lookups!$H:$N,3,FALSE),"")</f>
        <v/>
      </c>
      <c r="AB12" s="3" t="str">
        <f>IFERROR(VLOOKUP($C12*1,Lookups!$H:$N,4,FALSE),"")</f>
        <v/>
      </c>
      <c r="AC12" s="3" t="str">
        <f>IFERROR(VLOOKUP($C12*1,Lookups!$H:$N,5,FALSE),"")</f>
        <v/>
      </c>
      <c r="AD12" s="3" t="str">
        <f>IFERROR(VLOOKUP($C12*1,Lookups!$H:$N,6,FALSE),"")</f>
        <v/>
      </c>
      <c r="AE12" s="3" t="str">
        <f>IFERROR(VLOOKUP($C12*1,Lookups!$H:$N,7,FALSE),"")</f>
        <v/>
      </c>
      <c r="AF12" s="3" t="str">
        <f>VLOOKUP(B12*1,Stores!$A:$C,3,FALSE)</f>
        <v>DFDE</v>
      </c>
    </row>
    <row r="13" spans="1:32">
      <c r="A13" s="165" t="s">
        <v>920</v>
      </c>
      <c r="B13" s="166" t="s">
        <v>930</v>
      </c>
      <c r="C13" s="165" t="s">
        <v>422</v>
      </c>
      <c r="D13" s="165" t="s">
        <v>918</v>
      </c>
      <c r="E13" s="165" t="s">
        <v>416</v>
      </c>
      <c r="F13" s="167">
        <v>2017</v>
      </c>
      <c r="G13" s="168">
        <v>0</v>
      </c>
      <c r="H13" s="169">
        <v>-332051.29425000004</v>
      </c>
      <c r="I13" s="169">
        <v>-488538.49200000009</v>
      </c>
      <c r="J13" s="169">
        <v>-427377.53775000008</v>
      </c>
      <c r="K13" s="169">
        <v>-365762.919375</v>
      </c>
      <c r="L13" s="169">
        <v>-385316.82427500002</v>
      </c>
      <c r="M13" s="169">
        <v>-419706.46649999998</v>
      </c>
      <c r="N13" s="169">
        <v>-339285.83100000001</v>
      </c>
      <c r="O13" s="169">
        <v>-312993.13500000001</v>
      </c>
      <c r="P13" s="169">
        <v>-318208.08712500002</v>
      </c>
      <c r="Q13" s="169">
        <v>-332024.43300000002</v>
      </c>
      <c r="R13" s="169">
        <v>-500553.20250000001</v>
      </c>
      <c r="S13" s="169">
        <v>0</v>
      </c>
      <c r="T13" s="169">
        <v>0</v>
      </c>
      <c r="U13" s="169">
        <v>-4221818.2227750001</v>
      </c>
      <c r="V13" s="163">
        <f ca="1">SUM(INDIRECT(Inputs!$C$11&amp;ROW()&amp;":"&amp;Inputs!$C$12&amp;ROW()))</f>
        <v>-332024.43300000002</v>
      </c>
      <c r="W13" s="163">
        <f ca="1">SUM(INDIRECT(Inputs!$C$13&amp;ROW()&amp;":"&amp;Inputs!$C$14&amp;ROW()))</f>
        <v>-3721265.020275</v>
      </c>
      <c r="X13" s="3" t="str">
        <f>IF(COUNTIFS(Lookups!$A:$A,C13)=1,"Gross Sales","")</f>
        <v>Gross Sales</v>
      </c>
      <c r="Y13" s="3" t="str">
        <f>IF(COUNTIFS(Lookups!$D:$D,C13)=1,"Bar Sales","")</f>
        <v/>
      </c>
      <c r="Z13" s="3" t="str">
        <f>IFERROR(VLOOKUP(C13*1,Lookups!$D:$F,3,FALSE),"")</f>
        <v/>
      </c>
      <c r="AA13" s="3" t="str">
        <f>IFERROR(VLOOKUP($C13*1,Lookups!$H:$N,3,FALSE),"")</f>
        <v/>
      </c>
      <c r="AB13" s="3" t="str">
        <f>IFERROR(VLOOKUP($C13*1,Lookups!$H:$N,4,FALSE),"")</f>
        <v/>
      </c>
      <c r="AC13" s="3" t="str">
        <f>IFERROR(VLOOKUP($C13*1,Lookups!$H:$N,5,FALSE),"")</f>
        <v/>
      </c>
      <c r="AD13" s="3" t="str">
        <f>IFERROR(VLOOKUP($C13*1,Lookups!$H:$N,6,FALSE),"")</f>
        <v/>
      </c>
      <c r="AE13" s="3" t="str">
        <f>IFERROR(VLOOKUP($C13*1,Lookups!$H:$N,7,FALSE),"")</f>
        <v/>
      </c>
      <c r="AF13" s="3" t="str">
        <f>VLOOKUP(B13*1,Stores!$A:$C,3,FALSE)</f>
        <v>DFDE</v>
      </c>
    </row>
    <row r="14" spans="1:32">
      <c r="A14" s="165" t="s">
        <v>919</v>
      </c>
      <c r="B14" s="166" t="s">
        <v>931</v>
      </c>
      <c r="C14" s="165" t="s">
        <v>422</v>
      </c>
      <c r="D14" s="165" t="s">
        <v>918</v>
      </c>
      <c r="E14" s="165" t="s">
        <v>416</v>
      </c>
      <c r="F14" s="167">
        <v>2017</v>
      </c>
      <c r="G14" s="168">
        <v>0</v>
      </c>
      <c r="H14" s="169">
        <v>-467157.50700000004</v>
      </c>
      <c r="I14" s="169">
        <v>-750727.27087500005</v>
      </c>
      <c r="J14" s="169">
        <v>-473149.21875</v>
      </c>
      <c r="K14" s="169">
        <v>-518494.28699999995</v>
      </c>
      <c r="L14" s="169">
        <v>-625693.0263749999</v>
      </c>
      <c r="M14" s="169">
        <v>-463302.58725000004</v>
      </c>
      <c r="N14" s="169">
        <v>-382730.06099999999</v>
      </c>
      <c r="O14" s="169">
        <v>-511103.42700000003</v>
      </c>
      <c r="P14" s="169">
        <v>-458915.61239999998</v>
      </c>
      <c r="Q14" s="169">
        <v>-696853.51785000006</v>
      </c>
      <c r="R14" s="169">
        <v>-535258.66342500004</v>
      </c>
      <c r="S14" s="169">
        <v>0</v>
      </c>
      <c r="T14" s="169">
        <v>0</v>
      </c>
      <c r="U14" s="169">
        <v>-5883385.1789250011</v>
      </c>
      <c r="V14" s="163">
        <f ca="1">SUM(INDIRECT(Inputs!$C$11&amp;ROW()&amp;":"&amp;Inputs!$C$12&amp;ROW()))</f>
        <v>-696853.51785000006</v>
      </c>
      <c r="W14" s="163">
        <f ca="1">SUM(INDIRECT(Inputs!$C$13&amp;ROW()&amp;":"&amp;Inputs!$C$14&amp;ROW()))</f>
        <v>-5348126.5155000007</v>
      </c>
      <c r="X14" s="3" t="str">
        <f>IF(COUNTIFS(Lookups!$A:$A,C14)=1,"Gross Sales","")</f>
        <v>Gross Sales</v>
      </c>
      <c r="Y14" s="3" t="str">
        <f>IF(COUNTIFS(Lookups!$D:$D,C14)=1,"Bar Sales","")</f>
        <v/>
      </c>
      <c r="Z14" s="3" t="str">
        <f>IFERROR(VLOOKUP(C14*1,Lookups!$D:$F,3,FALSE),"")</f>
        <v/>
      </c>
      <c r="AA14" s="3" t="str">
        <f>IFERROR(VLOOKUP($C14*1,Lookups!$H:$N,3,FALSE),"")</f>
        <v/>
      </c>
      <c r="AB14" s="3" t="str">
        <f>IFERROR(VLOOKUP($C14*1,Lookups!$H:$N,4,FALSE),"")</f>
        <v/>
      </c>
      <c r="AC14" s="3" t="str">
        <f>IFERROR(VLOOKUP($C14*1,Lookups!$H:$N,5,FALSE),"")</f>
        <v/>
      </c>
      <c r="AD14" s="3" t="str">
        <f>IFERROR(VLOOKUP($C14*1,Lookups!$H:$N,6,FALSE),"")</f>
        <v/>
      </c>
      <c r="AE14" s="3" t="str">
        <f>IFERROR(VLOOKUP($C14*1,Lookups!$H:$N,7,FALSE),"")</f>
        <v/>
      </c>
      <c r="AF14" s="3" t="str">
        <f>VLOOKUP(B14*1,Stores!$A:$C,3,FALSE)</f>
        <v>DFDE</v>
      </c>
    </row>
    <row r="15" spans="1:32">
      <c r="A15" s="165" t="s">
        <v>959</v>
      </c>
      <c r="B15" s="166" t="s">
        <v>932</v>
      </c>
      <c r="C15" s="165" t="s">
        <v>422</v>
      </c>
      <c r="D15" s="165" t="s">
        <v>918</v>
      </c>
      <c r="E15" s="165" t="s">
        <v>416</v>
      </c>
      <c r="F15" s="167">
        <v>2017</v>
      </c>
      <c r="G15" s="168">
        <v>0</v>
      </c>
      <c r="H15" s="169">
        <v>-280456.61625000002</v>
      </c>
      <c r="I15" s="169">
        <v>-286034.09625</v>
      </c>
      <c r="J15" s="169">
        <v>-211253.04</v>
      </c>
      <c r="K15" s="169">
        <v>-231153.2475</v>
      </c>
      <c r="L15" s="169">
        <v>-281864.61</v>
      </c>
      <c r="M15" s="169">
        <v>-365740.14374999999</v>
      </c>
      <c r="N15" s="169">
        <v>-257977.40625</v>
      </c>
      <c r="O15" s="169">
        <v>-353623.96500000003</v>
      </c>
      <c r="P15" s="169">
        <v>-314890.14374999999</v>
      </c>
      <c r="Q15" s="169">
        <v>-305181.42</v>
      </c>
      <c r="R15" s="169">
        <v>-385556.19375000003</v>
      </c>
      <c r="S15" s="169">
        <v>0</v>
      </c>
      <c r="T15" s="169">
        <v>0</v>
      </c>
      <c r="U15" s="169">
        <v>-3273730.8824999998</v>
      </c>
      <c r="V15" s="163">
        <f ca="1">SUM(INDIRECT(Inputs!$C$11&amp;ROW()&amp;":"&amp;Inputs!$C$12&amp;ROW()))</f>
        <v>-305181.42</v>
      </c>
      <c r="W15" s="163">
        <f ca="1">SUM(INDIRECT(Inputs!$C$13&amp;ROW()&amp;":"&amp;Inputs!$C$14&amp;ROW()))</f>
        <v>-2888174.6887499997</v>
      </c>
      <c r="X15" s="3" t="str">
        <f>IF(COUNTIFS(Lookups!$A:$A,C15)=1,"Gross Sales","")</f>
        <v>Gross Sales</v>
      </c>
      <c r="Y15" s="3" t="str">
        <f>IF(COUNTIFS(Lookups!$D:$D,C15)=1,"Bar Sales","")</f>
        <v/>
      </c>
      <c r="Z15" s="3" t="str">
        <f>IFERROR(VLOOKUP(C15*1,Lookups!$D:$F,3,FALSE),"")</f>
        <v/>
      </c>
      <c r="AA15" s="3" t="str">
        <f>IFERROR(VLOOKUP($C15*1,Lookups!$H:$N,3,FALSE),"")</f>
        <v/>
      </c>
      <c r="AB15" s="3" t="str">
        <f>IFERROR(VLOOKUP($C15*1,Lookups!$H:$N,4,FALSE),"")</f>
        <v/>
      </c>
      <c r="AC15" s="3" t="str">
        <f>IFERROR(VLOOKUP($C15*1,Lookups!$H:$N,5,FALSE),"")</f>
        <v/>
      </c>
      <c r="AD15" s="3" t="str">
        <f>IFERROR(VLOOKUP($C15*1,Lookups!$H:$N,6,FALSE),"")</f>
        <v/>
      </c>
      <c r="AE15" s="3" t="str">
        <f>IFERROR(VLOOKUP($C15*1,Lookups!$H:$N,7,FALSE),"")</f>
        <v/>
      </c>
      <c r="AF15" s="3" t="str">
        <f>VLOOKUP(B15*1,Stores!$A:$C,3,FALSE)</f>
        <v>DFG</v>
      </c>
    </row>
    <row r="16" spans="1:32">
      <c r="A16" s="165" t="s">
        <v>954</v>
      </c>
      <c r="B16" s="166" t="s">
        <v>933</v>
      </c>
      <c r="C16" s="165" t="s">
        <v>422</v>
      </c>
      <c r="D16" s="165" t="s">
        <v>918</v>
      </c>
      <c r="E16" s="165" t="s">
        <v>416</v>
      </c>
      <c r="F16" s="167">
        <v>2017</v>
      </c>
      <c r="G16" s="168">
        <v>0</v>
      </c>
      <c r="H16" s="169">
        <v>-115108.56</v>
      </c>
      <c r="I16" s="169">
        <v>-133922.1825</v>
      </c>
      <c r="J16" s="169">
        <v>-103286.54212500001</v>
      </c>
      <c r="K16" s="169">
        <v>-114472.75905000001</v>
      </c>
      <c r="L16" s="169">
        <v>-101950.08</v>
      </c>
      <c r="M16" s="169">
        <v>-124536.825</v>
      </c>
      <c r="N16" s="169">
        <v>-93212.91</v>
      </c>
      <c r="O16" s="169">
        <v>-109464.75600000001</v>
      </c>
      <c r="P16" s="169">
        <v>-84968.73</v>
      </c>
      <c r="Q16" s="169">
        <v>-112200.886875</v>
      </c>
      <c r="R16" s="169">
        <v>-96874.796249999999</v>
      </c>
      <c r="S16" s="169">
        <v>0</v>
      </c>
      <c r="T16" s="169">
        <v>0</v>
      </c>
      <c r="U16" s="169">
        <v>-1189999.0277999998</v>
      </c>
      <c r="V16" s="163">
        <f ca="1">SUM(INDIRECT(Inputs!$C$11&amp;ROW()&amp;":"&amp;Inputs!$C$12&amp;ROW()))</f>
        <v>-112200.886875</v>
      </c>
      <c r="W16" s="163">
        <f ca="1">SUM(INDIRECT(Inputs!$C$13&amp;ROW()&amp;":"&amp;Inputs!$C$14&amp;ROW()))</f>
        <v>-1093124.2315499999</v>
      </c>
      <c r="X16" s="3" t="str">
        <f>IF(COUNTIFS(Lookups!$A:$A,C16)=1,"Gross Sales","")</f>
        <v>Gross Sales</v>
      </c>
      <c r="Y16" s="3" t="str">
        <f>IF(COUNTIFS(Lookups!$D:$D,C16)=1,"Bar Sales","")</f>
        <v/>
      </c>
      <c r="Z16" s="3" t="str">
        <f>IFERROR(VLOOKUP(C16*1,Lookups!$D:$F,3,FALSE),"")</f>
        <v/>
      </c>
      <c r="AA16" s="3" t="str">
        <f>IFERROR(VLOOKUP($C16*1,Lookups!$H:$N,3,FALSE),"")</f>
        <v/>
      </c>
      <c r="AB16" s="3" t="str">
        <f>IFERROR(VLOOKUP($C16*1,Lookups!$H:$N,4,FALSE),"")</f>
        <v/>
      </c>
      <c r="AC16" s="3" t="str">
        <f>IFERROR(VLOOKUP($C16*1,Lookups!$H:$N,5,FALSE),"")</f>
        <v/>
      </c>
      <c r="AD16" s="3" t="str">
        <f>IFERROR(VLOOKUP($C16*1,Lookups!$H:$N,6,FALSE),"")</f>
        <v/>
      </c>
      <c r="AE16" s="3" t="str">
        <f>IFERROR(VLOOKUP($C16*1,Lookups!$H:$N,7,FALSE),"")</f>
        <v/>
      </c>
      <c r="AF16" s="3" t="str">
        <f>VLOOKUP(B16*1,Stores!$A:$C,3,FALSE)</f>
        <v>DFG</v>
      </c>
    </row>
    <row r="17" spans="1:32">
      <c r="A17" s="165" t="s">
        <v>953</v>
      </c>
      <c r="B17" s="166" t="s">
        <v>934</v>
      </c>
      <c r="C17" s="165" t="s">
        <v>422</v>
      </c>
      <c r="D17" s="165" t="s">
        <v>918</v>
      </c>
      <c r="E17" s="165" t="s">
        <v>416</v>
      </c>
      <c r="F17" s="167">
        <v>2017</v>
      </c>
      <c r="G17" s="168">
        <v>0</v>
      </c>
      <c r="H17" s="169">
        <v>-105495.71625</v>
      </c>
      <c r="I17" s="169">
        <v>-127987.7025</v>
      </c>
      <c r="J17" s="169">
        <v>-152145.82499999998</v>
      </c>
      <c r="K17" s="169">
        <v>-151074.27374999999</v>
      </c>
      <c r="L17" s="169">
        <v>-133578.64499999999</v>
      </c>
      <c r="M17" s="169">
        <v>-87466.274999999994</v>
      </c>
      <c r="N17" s="169">
        <v>-101932.875</v>
      </c>
      <c r="O17" s="169">
        <v>-128319.77250000001</v>
      </c>
      <c r="P17" s="169">
        <v>-106013.0625</v>
      </c>
      <c r="Q17" s="169">
        <v>-110546.37</v>
      </c>
      <c r="R17" s="169">
        <v>-133108.69500000001</v>
      </c>
      <c r="S17" s="169">
        <v>0</v>
      </c>
      <c r="T17" s="169">
        <v>0</v>
      </c>
      <c r="U17" s="169">
        <v>-1337669.2125000001</v>
      </c>
      <c r="V17" s="163">
        <f ca="1">SUM(INDIRECT(Inputs!$C$11&amp;ROW()&amp;":"&amp;Inputs!$C$12&amp;ROW()))</f>
        <v>-110546.37</v>
      </c>
      <c r="W17" s="163">
        <f ca="1">SUM(INDIRECT(Inputs!$C$13&amp;ROW()&amp;":"&amp;Inputs!$C$14&amp;ROW()))</f>
        <v>-1204560.5175000001</v>
      </c>
      <c r="X17" s="3" t="str">
        <f>IF(COUNTIFS(Lookups!$A:$A,C17)=1,"Gross Sales","")</f>
        <v>Gross Sales</v>
      </c>
      <c r="Y17" s="3" t="str">
        <f>IF(COUNTIFS(Lookups!$D:$D,C17)=1,"Bar Sales","")</f>
        <v/>
      </c>
      <c r="Z17" s="3" t="str">
        <f>IFERROR(VLOOKUP(C17*1,Lookups!$D:$F,3,FALSE),"")</f>
        <v/>
      </c>
      <c r="AA17" s="3" t="str">
        <f>IFERROR(VLOOKUP($C17*1,Lookups!$H:$N,3,FALSE),"")</f>
        <v/>
      </c>
      <c r="AB17" s="3" t="str">
        <f>IFERROR(VLOOKUP($C17*1,Lookups!$H:$N,4,FALSE),"")</f>
        <v/>
      </c>
      <c r="AC17" s="3" t="str">
        <f>IFERROR(VLOOKUP($C17*1,Lookups!$H:$N,5,FALSE),"")</f>
        <v/>
      </c>
      <c r="AD17" s="3" t="str">
        <f>IFERROR(VLOOKUP($C17*1,Lookups!$H:$N,6,FALSE),"")</f>
        <v/>
      </c>
      <c r="AE17" s="3" t="str">
        <f>IFERROR(VLOOKUP($C17*1,Lookups!$H:$N,7,FALSE),"")</f>
        <v/>
      </c>
      <c r="AF17" s="3" t="str">
        <f>VLOOKUP(B17*1,Stores!$A:$C,3,FALSE)</f>
        <v>DFG</v>
      </c>
    </row>
    <row r="18" spans="1:32">
      <c r="A18" s="165" t="s">
        <v>950</v>
      </c>
      <c r="B18" s="166" t="s">
        <v>935</v>
      </c>
      <c r="C18" s="165" t="s">
        <v>422</v>
      </c>
      <c r="D18" s="165" t="s">
        <v>918</v>
      </c>
      <c r="E18" s="165" t="s">
        <v>416</v>
      </c>
      <c r="F18" s="167">
        <v>2017</v>
      </c>
      <c r="G18" s="168">
        <v>0</v>
      </c>
      <c r="H18" s="169">
        <v>-195548.1</v>
      </c>
      <c r="I18" s="169">
        <v>-207802.20937500001</v>
      </c>
      <c r="J18" s="169">
        <v>-147581.4117</v>
      </c>
      <c r="K18" s="169">
        <v>-141180.31125</v>
      </c>
      <c r="L18" s="169">
        <v>-191139.07874999999</v>
      </c>
      <c r="M18" s="169">
        <v>-129501.1125</v>
      </c>
      <c r="N18" s="169">
        <v>-151986.17250000002</v>
      </c>
      <c r="O18" s="169">
        <v>-138370.66125</v>
      </c>
      <c r="P18" s="169">
        <v>-154306.25625000001</v>
      </c>
      <c r="Q18" s="169">
        <v>-136395.1875</v>
      </c>
      <c r="R18" s="169">
        <v>-166541.484375</v>
      </c>
      <c r="S18" s="169">
        <v>0</v>
      </c>
      <c r="T18" s="169">
        <v>0</v>
      </c>
      <c r="U18" s="169">
        <v>-1760351.98545</v>
      </c>
      <c r="V18" s="163">
        <f ca="1">SUM(INDIRECT(Inputs!$C$11&amp;ROW()&amp;":"&amp;Inputs!$C$12&amp;ROW()))</f>
        <v>-136395.1875</v>
      </c>
      <c r="W18" s="163">
        <f ca="1">SUM(INDIRECT(Inputs!$C$13&amp;ROW()&amp;":"&amp;Inputs!$C$14&amp;ROW()))</f>
        <v>-1593810.501075</v>
      </c>
      <c r="X18" s="3" t="str">
        <f>IF(COUNTIFS(Lookups!$A:$A,C18)=1,"Gross Sales","")</f>
        <v>Gross Sales</v>
      </c>
      <c r="Y18" s="3" t="str">
        <f>IF(COUNTIFS(Lookups!$D:$D,C18)=1,"Bar Sales","")</f>
        <v/>
      </c>
      <c r="Z18" s="3" t="str">
        <f>IFERROR(VLOOKUP(C18*1,Lookups!$D:$F,3,FALSE),"")</f>
        <v/>
      </c>
      <c r="AA18" s="3" t="str">
        <f>IFERROR(VLOOKUP($C18*1,Lookups!$H:$N,3,FALSE),"")</f>
        <v/>
      </c>
      <c r="AB18" s="3" t="str">
        <f>IFERROR(VLOOKUP($C18*1,Lookups!$H:$N,4,FALSE),"")</f>
        <v/>
      </c>
      <c r="AC18" s="3" t="str">
        <f>IFERROR(VLOOKUP($C18*1,Lookups!$H:$N,5,FALSE),"")</f>
        <v/>
      </c>
      <c r="AD18" s="3" t="str">
        <f>IFERROR(VLOOKUP($C18*1,Lookups!$H:$N,6,FALSE),"")</f>
        <v/>
      </c>
      <c r="AE18" s="3" t="str">
        <f>IFERROR(VLOOKUP($C18*1,Lookups!$H:$N,7,FALSE),"")</f>
        <v/>
      </c>
      <c r="AF18" s="3" t="str">
        <f>VLOOKUP(B18*1,Stores!$A:$C,3,FALSE)</f>
        <v>DFG</v>
      </c>
    </row>
    <row r="19" spans="1:32">
      <c r="A19" s="165" t="s">
        <v>949</v>
      </c>
      <c r="B19" s="166" t="s">
        <v>936</v>
      </c>
      <c r="C19" s="165" t="s">
        <v>422</v>
      </c>
      <c r="D19" s="165" t="s">
        <v>918</v>
      </c>
      <c r="E19" s="165" t="s">
        <v>416</v>
      </c>
      <c r="F19" s="167">
        <v>2017</v>
      </c>
      <c r="G19" s="168">
        <v>0</v>
      </c>
      <c r="H19" s="169">
        <v>-103881.75</v>
      </c>
      <c r="I19" s="169">
        <v>-100633.91625000001</v>
      </c>
      <c r="J19" s="169">
        <v>-101780.175</v>
      </c>
      <c r="K19" s="169">
        <v>-99561.393750000003</v>
      </c>
      <c r="L19" s="169">
        <v>-81925.717499999999</v>
      </c>
      <c r="M19" s="169">
        <v>-82904.737500000003</v>
      </c>
      <c r="N19" s="169">
        <v>-92775.675000000003</v>
      </c>
      <c r="O19" s="169">
        <v>-75701.4375</v>
      </c>
      <c r="P19" s="169">
        <v>-89347.222500000003</v>
      </c>
      <c r="Q19" s="169">
        <v>-99746.909999999989</v>
      </c>
      <c r="R19" s="169">
        <v>-79151.047500000001</v>
      </c>
      <c r="S19" s="169">
        <v>0</v>
      </c>
      <c r="T19" s="169">
        <v>0</v>
      </c>
      <c r="U19" s="169">
        <v>-1007409.9825000002</v>
      </c>
      <c r="V19" s="163">
        <f ca="1">SUM(INDIRECT(Inputs!$C$11&amp;ROW()&amp;":"&amp;Inputs!$C$12&amp;ROW()))</f>
        <v>-99746.909999999989</v>
      </c>
      <c r="W19" s="163">
        <f ca="1">SUM(INDIRECT(Inputs!$C$13&amp;ROW()&amp;":"&amp;Inputs!$C$14&amp;ROW()))</f>
        <v>-928258.93500000017</v>
      </c>
      <c r="X19" s="3" t="str">
        <f>IF(COUNTIFS(Lookups!$A:$A,C19)=1,"Gross Sales","")</f>
        <v>Gross Sales</v>
      </c>
      <c r="Y19" s="3" t="str">
        <f>IF(COUNTIFS(Lookups!$D:$D,C19)=1,"Bar Sales","")</f>
        <v/>
      </c>
      <c r="Z19" s="3" t="str">
        <f>IFERROR(VLOOKUP(C19*1,Lookups!$D:$F,3,FALSE),"")</f>
        <v/>
      </c>
      <c r="AA19" s="3" t="str">
        <f>IFERROR(VLOOKUP($C19*1,Lookups!$H:$N,3,FALSE),"")</f>
        <v/>
      </c>
      <c r="AB19" s="3" t="str">
        <f>IFERROR(VLOOKUP($C19*1,Lookups!$H:$N,4,FALSE),"")</f>
        <v/>
      </c>
      <c r="AC19" s="3" t="str">
        <f>IFERROR(VLOOKUP($C19*1,Lookups!$H:$N,5,FALSE),"")</f>
        <v/>
      </c>
      <c r="AD19" s="3" t="str">
        <f>IFERROR(VLOOKUP($C19*1,Lookups!$H:$N,6,FALSE),"")</f>
        <v/>
      </c>
      <c r="AE19" s="3" t="str">
        <f>IFERROR(VLOOKUP($C19*1,Lookups!$H:$N,7,FALSE),"")</f>
        <v/>
      </c>
      <c r="AF19" s="3" t="str">
        <f>VLOOKUP(B19*1,Stores!$A:$C,3,FALSE)</f>
        <v>DFG</v>
      </c>
    </row>
    <row r="20" spans="1:32">
      <c r="A20" s="165" t="s">
        <v>948</v>
      </c>
      <c r="B20" s="166" t="s">
        <v>937</v>
      </c>
      <c r="C20" s="165" t="s">
        <v>422</v>
      </c>
      <c r="D20" s="165" t="s">
        <v>918</v>
      </c>
      <c r="E20" s="165" t="s">
        <v>416</v>
      </c>
      <c r="F20" s="167">
        <v>2017</v>
      </c>
      <c r="G20" s="168">
        <v>0</v>
      </c>
      <c r="H20" s="169">
        <v>-114698.14125</v>
      </c>
      <c r="I20" s="169">
        <v>-145447.5</v>
      </c>
      <c r="J20" s="169">
        <v>-162444.29999999999</v>
      </c>
      <c r="K20" s="169">
        <v>-99758.395799999998</v>
      </c>
      <c r="L20" s="169">
        <v>-144645.87375</v>
      </c>
      <c r="M20" s="169">
        <v>-133023.36000000002</v>
      </c>
      <c r="N20" s="169">
        <v>-96616.503750000003</v>
      </c>
      <c r="O20" s="169">
        <v>-104206.3947</v>
      </c>
      <c r="P20" s="169">
        <v>-150255.5925</v>
      </c>
      <c r="Q20" s="169">
        <v>-131846.1225</v>
      </c>
      <c r="R20" s="169">
        <v>-103989.36</v>
      </c>
      <c r="S20" s="169">
        <v>0</v>
      </c>
      <c r="T20" s="169">
        <v>0</v>
      </c>
      <c r="U20" s="169">
        <v>-1386931.5442500003</v>
      </c>
      <c r="V20" s="163">
        <f ca="1">SUM(INDIRECT(Inputs!$C$11&amp;ROW()&amp;":"&amp;Inputs!$C$12&amp;ROW()))</f>
        <v>-131846.1225</v>
      </c>
      <c r="W20" s="163">
        <f ca="1">SUM(INDIRECT(Inputs!$C$13&amp;ROW()&amp;":"&amp;Inputs!$C$14&amp;ROW()))</f>
        <v>-1282942.1842500002</v>
      </c>
      <c r="X20" s="3" t="str">
        <f>IF(COUNTIFS(Lookups!$A:$A,C20)=1,"Gross Sales","")</f>
        <v>Gross Sales</v>
      </c>
      <c r="Y20" s="3" t="str">
        <f>IF(COUNTIFS(Lookups!$D:$D,C20)=1,"Bar Sales","")</f>
        <v/>
      </c>
      <c r="Z20" s="3" t="str">
        <f>IFERROR(VLOOKUP(C20*1,Lookups!$D:$F,3,FALSE),"")</f>
        <v/>
      </c>
      <c r="AA20" s="3" t="str">
        <f>IFERROR(VLOOKUP($C20*1,Lookups!$H:$N,3,FALSE),"")</f>
        <v/>
      </c>
      <c r="AB20" s="3" t="str">
        <f>IFERROR(VLOOKUP($C20*1,Lookups!$H:$N,4,FALSE),"")</f>
        <v/>
      </c>
      <c r="AC20" s="3" t="str">
        <f>IFERROR(VLOOKUP($C20*1,Lookups!$H:$N,5,FALSE),"")</f>
        <v/>
      </c>
      <c r="AD20" s="3" t="str">
        <f>IFERROR(VLOOKUP($C20*1,Lookups!$H:$N,6,FALSE),"")</f>
        <v/>
      </c>
      <c r="AE20" s="3" t="str">
        <f>IFERROR(VLOOKUP($C20*1,Lookups!$H:$N,7,FALSE),"")</f>
        <v/>
      </c>
      <c r="AF20" s="3" t="str">
        <f>VLOOKUP(B20*1,Stores!$A:$C,3,FALSE)</f>
        <v>DFG</v>
      </c>
    </row>
    <row r="21" spans="1:32">
      <c r="A21" s="165" t="s">
        <v>947</v>
      </c>
      <c r="B21" s="166" t="s">
        <v>938</v>
      </c>
      <c r="C21" s="165" t="s">
        <v>422</v>
      </c>
      <c r="D21" s="165" t="s">
        <v>918</v>
      </c>
      <c r="E21" s="165" t="s">
        <v>416</v>
      </c>
      <c r="F21" s="167">
        <v>2017</v>
      </c>
      <c r="G21" s="168">
        <v>0</v>
      </c>
      <c r="H21" s="169">
        <v>-230832.81375</v>
      </c>
      <c r="I21" s="169">
        <v>-263176.14749999996</v>
      </c>
      <c r="J21" s="169">
        <v>-282884.25</v>
      </c>
      <c r="K21" s="169">
        <v>-261262.03500000003</v>
      </c>
      <c r="L21" s="169">
        <v>-290272.005</v>
      </c>
      <c r="M21" s="169">
        <v>-313431.63374999998</v>
      </c>
      <c r="N21" s="169">
        <v>-341453.53499999997</v>
      </c>
      <c r="O21" s="169">
        <v>-416561.64750000002</v>
      </c>
      <c r="P21" s="169">
        <v>-257137.03875000001</v>
      </c>
      <c r="Q21" s="169">
        <v>-225384.75</v>
      </c>
      <c r="R21" s="169">
        <v>-197647.99875</v>
      </c>
      <c r="S21" s="169">
        <v>0</v>
      </c>
      <c r="T21" s="169">
        <v>0</v>
      </c>
      <c r="U21" s="169">
        <v>-3080043.8549999995</v>
      </c>
      <c r="V21" s="163">
        <f ca="1">SUM(INDIRECT(Inputs!$C$11&amp;ROW()&amp;":"&amp;Inputs!$C$12&amp;ROW()))</f>
        <v>-225384.75</v>
      </c>
      <c r="W21" s="163">
        <f ca="1">SUM(INDIRECT(Inputs!$C$13&amp;ROW()&amp;":"&amp;Inputs!$C$14&amp;ROW()))</f>
        <v>-2882395.8562499997</v>
      </c>
      <c r="X21" s="3" t="str">
        <f>IF(COUNTIFS(Lookups!$A:$A,C21)=1,"Gross Sales","")</f>
        <v>Gross Sales</v>
      </c>
      <c r="Y21" s="3" t="str">
        <f>IF(COUNTIFS(Lookups!$D:$D,C21)=1,"Bar Sales","")</f>
        <v/>
      </c>
      <c r="Z21" s="3" t="str">
        <f>IFERROR(VLOOKUP(C21*1,Lookups!$D:$F,3,FALSE),"")</f>
        <v/>
      </c>
      <c r="AA21" s="3" t="str">
        <f>IFERROR(VLOOKUP($C21*1,Lookups!$H:$N,3,FALSE),"")</f>
        <v/>
      </c>
      <c r="AB21" s="3" t="str">
        <f>IFERROR(VLOOKUP($C21*1,Lookups!$H:$N,4,FALSE),"")</f>
        <v/>
      </c>
      <c r="AC21" s="3" t="str">
        <f>IFERROR(VLOOKUP($C21*1,Lookups!$H:$N,5,FALSE),"")</f>
        <v/>
      </c>
      <c r="AD21" s="3" t="str">
        <f>IFERROR(VLOOKUP($C21*1,Lookups!$H:$N,6,FALSE),"")</f>
        <v/>
      </c>
      <c r="AE21" s="3" t="str">
        <f>IFERROR(VLOOKUP($C21*1,Lookups!$H:$N,7,FALSE),"")</f>
        <v/>
      </c>
      <c r="AF21" s="3" t="str">
        <f>VLOOKUP(B21*1,Stores!$A:$C,3,FALSE)</f>
        <v>DFG</v>
      </c>
    </row>
    <row r="22" spans="1:32">
      <c r="A22" s="165" t="s">
        <v>946</v>
      </c>
      <c r="B22" s="166" t="s">
        <v>939</v>
      </c>
      <c r="C22" s="165" t="s">
        <v>422</v>
      </c>
      <c r="D22" s="165" t="s">
        <v>918</v>
      </c>
      <c r="E22" s="165" t="s">
        <v>416</v>
      </c>
      <c r="F22" s="167">
        <v>2017</v>
      </c>
      <c r="G22" s="168">
        <v>0</v>
      </c>
      <c r="H22" s="169">
        <v>-195184.18124999999</v>
      </c>
      <c r="I22" s="169">
        <v>-262803.35250000004</v>
      </c>
      <c r="J22" s="169">
        <v>-160863.75</v>
      </c>
      <c r="K22" s="169">
        <v>-231651.94499999998</v>
      </c>
      <c r="L22" s="169">
        <v>-289674.27749999997</v>
      </c>
      <c r="M22" s="169">
        <v>-201801.38250000001</v>
      </c>
      <c r="N22" s="169">
        <v>-183254.14499999999</v>
      </c>
      <c r="O22" s="169">
        <v>-201647.85</v>
      </c>
      <c r="P22" s="169">
        <v>-192374.64787500002</v>
      </c>
      <c r="Q22" s="169">
        <v>-177353.983125</v>
      </c>
      <c r="R22" s="169">
        <v>-246726.38249999998</v>
      </c>
      <c r="S22" s="169">
        <v>0</v>
      </c>
      <c r="T22" s="169">
        <v>0</v>
      </c>
      <c r="U22" s="169">
        <v>-2343335.8972500004</v>
      </c>
      <c r="V22" s="163">
        <f ca="1">SUM(INDIRECT(Inputs!$C$11&amp;ROW()&amp;":"&amp;Inputs!$C$12&amp;ROW()))</f>
        <v>-177353.983125</v>
      </c>
      <c r="W22" s="163">
        <f ca="1">SUM(INDIRECT(Inputs!$C$13&amp;ROW()&amp;":"&amp;Inputs!$C$14&amp;ROW()))</f>
        <v>-2096609.5147500003</v>
      </c>
      <c r="X22" s="3" t="str">
        <f>IF(COUNTIFS(Lookups!$A:$A,C22)=1,"Gross Sales","")</f>
        <v>Gross Sales</v>
      </c>
      <c r="Y22" s="3" t="str">
        <f>IF(COUNTIFS(Lookups!$D:$D,C22)=1,"Bar Sales","")</f>
        <v/>
      </c>
      <c r="Z22" s="3" t="str">
        <f>IFERROR(VLOOKUP(C22*1,Lookups!$D:$F,3,FALSE),"")</f>
        <v/>
      </c>
      <c r="AA22" s="3" t="str">
        <f>IFERROR(VLOOKUP($C22*1,Lookups!$H:$N,3,FALSE),"")</f>
        <v/>
      </c>
      <c r="AB22" s="3" t="str">
        <f>IFERROR(VLOOKUP($C22*1,Lookups!$H:$N,4,FALSE),"")</f>
        <v/>
      </c>
      <c r="AC22" s="3" t="str">
        <f>IFERROR(VLOOKUP($C22*1,Lookups!$H:$N,5,FALSE),"")</f>
        <v/>
      </c>
      <c r="AD22" s="3" t="str">
        <f>IFERROR(VLOOKUP($C22*1,Lookups!$H:$N,6,FALSE),"")</f>
        <v/>
      </c>
      <c r="AE22" s="3" t="str">
        <f>IFERROR(VLOOKUP($C22*1,Lookups!$H:$N,7,FALSE),"")</f>
        <v/>
      </c>
      <c r="AF22" s="3" t="str">
        <f>VLOOKUP(B22*1,Stores!$A:$C,3,FALSE)</f>
        <v>DFG</v>
      </c>
    </row>
    <row r="23" spans="1:32">
      <c r="A23" s="165" t="s">
        <v>945</v>
      </c>
      <c r="B23" s="166" t="s">
        <v>940</v>
      </c>
      <c r="C23" s="165" t="s">
        <v>422</v>
      </c>
      <c r="D23" s="165" t="s">
        <v>918</v>
      </c>
      <c r="E23" s="165" t="s">
        <v>416</v>
      </c>
      <c r="F23" s="167">
        <v>2017</v>
      </c>
      <c r="G23" s="168">
        <v>0</v>
      </c>
      <c r="H23" s="169">
        <v>-148132.3125</v>
      </c>
      <c r="I23" s="169">
        <v>-159325.27499999999</v>
      </c>
      <c r="J23" s="169">
        <v>-175092.38999999998</v>
      </c>
      <c r="K23" s="169">
        <v>-126751.43250000001</v>
      </c>
      <c r="L23" s="169">
        <v>-157693.91625000001</v>
      </c>
      <c r="M23" s="169">
        <v>-132525.5625</v>
      </c>
      <c r="N23" s="169">
        <v>-112139.63249999999</v>
      </c>
      <c r="O23" s="169">
        <v>-94010.849999999991</v>
      </c>
      <c r="P23" s="169">
        <v>-128568.96000000001</v>
      </c>
      <c r="Q23" s="169">
        <v>-99681.75</v>
      </c>
      <c r="R23" s="169">
        <v>-111545.05499999999</v>
      </c>
      <c r="S23" s="169">
        <v>0</v>
      </c>
      <c r="T23" s="169">
        <v>0</v>
      </c>
      <c r="U23" s="169">
        <v>-1445467.13625</v>
      </c>
      <c r="V23" s="163">
        <f ca="1">SUM(INDIRECT(Inputs!$C$11&amp;ROW()&amp;":"&amp;Inputs!$C$12&amp;ROW()))</f>
        <v>-99681.75</v>
      </c>
      <c r="W23" s="163">
        <f ca="1">SUM(INDIRECT(Inputs!$C$13&amp;ROW()&amp;":"&amp;Inputs!$C$14&amp;ROW()))</f>
        <v>-1333922.08125</v>
      </c>
      <c r="X23" s="3" t="str">
        <f>IF(COUNTIFS(Lookups!$A:$A,C23)=1,"Gross Sales","")</f>
        <v>Gross Sales</v>
      </c>
      <c r="Y23" s="3" t="str">
        <f>IF(COUNTIFS(Lookups!$D:$D,C23)=1,"Bar Sales","")</f>
        <v/>
      </c>
      <c r="Z23" s="3" t="str">
        <f>IFERROR(VLOOKUP(C23*1,Lookups!$D:$F,3,FALSE),"")</f>
        <v/>
      </c>
      <c r="AA23" s="3" t="str">
        <f>IFERROR(VLOOKUP($C23*1,Lookups!$H:$N,3,FALSE),"")</f>
        <v/>
      </c>
      <c r="AB23" s="3" t="str">
        <f>IFERROR(VLOOKUP($C23*1,Lookups!$H:$N,4,FALSE),"")</f>
        <v/>
      </c>
      <c r="AC23" s="3" t="str">
        <f>IFERROR(VLOOKUP($C23*1,Lookups!$H:$N,5,FALSE),"")</f>
        <v/>
      </c>
      <c r="AD23" s="3" t="str">
        <f>IFERROR(VLOOKUP($C23*1,Lookups!$H:$N,6,FALSE),"")</f>
        <v/>
      </c>
      <c r="AE23" s="3" t="str">
        <f>IFERROR(VLOOKUP($C23*1,Lookups!$H:$N,7,FALSE),"")</f>
        <v/>
      </c>
      <c r="AF23" s="3" t="str">
        <f>VLOOKUP(B23*1,Stores!$A:$C,3,FALSE)</f>
        <v>DFG</v>
      </c>
    </row>
    <row r="24" spans="1:32">
      <c r="A24" s="165" t="s">
        <v>944</v>
      </c>
      <c r="B24" s="166" t="s">
        <v>941</v>
      </c>
      <c r="C24" s="165" t="s">
        <v>422</v>
      </c>
      <c r="D24" s="165" t="s">
        <v>918</v>
      </c>
      <c r="E24" s="165" t="s">
        <v>416</v>
      </c>
      <c r="F24" s="167">
        <v>2017</v>
      </c>
      <c r="G24" s="168">
        <v>0</v>
      </c>
      <c r="H24" s="169">
        <v>-254542.37062500001</v>
      </c>
      <c r="I24" s="169">
        <v>-249697.86750000002</v>
      </c>
      <c r="J24" s="169">
        <v>-266350.3125</v>
      </c>
      <c r="K24" s="169">
        <v>-260362.65</v>
      </c>
      <c r="L24" s="169">
        <v>-212464.98</v>
      </c>
      <c r="M24" s="169">
        <v>-271219.53749999998</v>
      </c>
      <c r="N24" s="169">
        <v>-223080.6825</v>
      </c>
      <c r="O24" s="169">
        <v>-236015.01374999998</v>
      </c>
      <c r="P24" s="169">
        <v>-180060.33374999999</v>
      </c>
      <c r="Q24" s="169">
        <v>-195061.01624999999</v>
      </c>
      <c r="R24" s="169">
        <v>-188657.86874999999</v>
      </c>
      <c r="S24" s="169">
        <v>0</v>
      </c>
      <c r="T24" s="169">
        <v>0</v>
      </c>
      <c r="U24" s="169">
        <v>-2537512.6331249997</v>
      </c>
      <c r="V24" s="163">
        <f ca="1">SUM(INDIRECT(Inputs!$C$11&amp;ROW()&amp;":"&amp;Inputs!$C$12&amp;ROW()))</f>
        <v>-195061.01624999999</v>
      </c>
      <c r="W24" s="163">
        <f ca="1">SUM(INDIRECT(Inputs!$C$13&amp;ROW()&amp;":"&amp;Inputs!$C$14&amp;ROW()))</f>
        <v>-2348854.7643749998</v>
      </c>
      <c r="X24" s="3" t="str">
        <f>IF(COUNTIFS(Lookups!$A:$A,C24)=1,"Gross Sales","")</f>
        <v>Gross Sales</v>
      </c>
      <c r="Y24" s="3" t="str">
        <f>IF(COUNTIFS(Lookups!$D:$D,C24)=1,"Bar Sales","")</f>
        <v/>
      </c>
      <c r="Z24" s="3" t="str">
        <f>IFERROR(VLOOKUP(C24*1,Lookups!$D:$F,3,FALSE),"")</f>
        <v/>
      </c>
      <c r="AA24" s="3" t="str">
        <f>IFERROR(VLOOKUP($C24*1,Lookups!$H:$N,3,FALSE),"")</f>
        <v/>
      </c>
      <c r="AB24" s="3" t="str">
        <f>IFERROR(VLOOKUP($C24*1,Lookups!$H:$N,4,FALSE),"")</f>
        <v/>
      </c>
      <c r="AC24" s="3" t="str">
        <f>IFERROR(VLOOKUP($C24*1,Lookups!$H:$N,5,FALSE),"")</f>
        <v/>
      </c>
      <c r="AD24" s="3" t="str">
        <f>IFERROR(VLOOKUP($C24*1,Lookups!$H:$N,6,FALSE),"")</f>
        <v/>
      </c>
      <c r="AE24" s="3" t="str">
        <f>IFERROR(VLOOKUP($C24*1,Lookups!$H:$N,7,FALSE),"")</f>
        <v/>
      </c>
      <c r="AF24" s="3" t="str">
        <f>VLOOKUP(B24*1,Stores!$A:$C,3,FALSE)</f>
        <v>DFG</v>
      </c>
    </row>
    <row r="25" spans="1:32">
      <c r="A25" s="165" t="s">
        <v>943</v>
      </c>
      <c r="B25" s="166" t="s">
        <v>942</v>
      </c>
      <c r="C25" s="165" t="s">
        <v>422</v>
      </c>
      <c r="D25" s="165" t="s">
        <v>918</v>
      </c>
      <c r="E25" s="165" t="s">
        <v>416</v>
      </c>
      <c r="F25" s="167">
        <v>2017</v>
      </c>
      <c r="G25" s="168">
        <v>0</v>
      </c>
      <c r="H25" s="169">
        <v>-157120.36874999999</v>
      </c>
      <c r="I25" s="169">
        <v>-174868.875</v>
      </c>
      <c r="J25" s="169">
        <v>-132580.5675</v>
      </c>
      <c r="K25" s="169">
        <v>-132509.7825</v>
      </c>
      <c r="L25" s="169">
        <v>-173496.81375</v>
      </c>
      <c r="M25" s="169">
        <v>-134953.61249999999</v>
      </c>
      <c r="N25" s="169">
        <v>-118658.895</v>
      </c>
      <c r="O25" s="169">
        <v>-102769.65</v>
      </c>
      <c r="P25" s="169">
        <v>-155422.20000000001</v>
      </c>
      <c r="Q25" s="169">
        <v>-144437.89499999999</v>
      </c>
      <c r="R25" s="169">
        <v>-168878.535</v>
      </c>
      <c r="S25" s="169">
        <v>0</v>
      </c>
      <c r="T25" s="169">
        <v>0</v>
      </c>
      <c r="U25" s="169">
        <v>-1595697.1949999998</v>
      </c>
      <c r="V25" s="163">
        <f ca="1">SUM(INDIRECT(Inputs!$C$11&amp;ROW()&amp;":"&amp;Inputs!$C$12&amp;ROW()))</f>
        <v>-144437.89499999999</v>
      </c>
      <c r="W25" s="163">
        <f ca="1">SUM(INDIRECT(Inputs!$C$13&amp;ROW()&amp;":"&amp;Inputs!$C$14&amp;ROW()))</f>
        <v>-1426818.66</v>
      </c>
      <c r="X25" s="3" t="str">
        <f>IF(COUNTIFS(Lookups!$A:$A,C25)=1,"Gross Sales","")</f>
        <v>Gross Sales</v>
      </c>
      <c r="Y25" s="3" t="str">
        <f>IF(COUNTIFS(Lookups!$D:$D,C25)=1,"Bar Sales","")</f>
        <v/>
      </c>
      <c r="Z25" s="3" t="str">
        <f>IFERROR(VLOOKUP(C25*1,Lookups!$D:$F,3,FALSE),"")</f>
        <v/>
      </c>
      <c r="AA25" s="3" t="str">
        <f>IFERROR(VLOOKUP($C25*1,Lookups!$H:$N,3,FALSE),"")</f>
        <v/>
      </c>
      <c r="AB25" s="3" t="str">
        <f>IFERROR(VLOOKUP($C25*1,Lookups!$H:$N,4,FALSE),"")</f>
        <v/>
      </c>
      <c r="AC25" s="3" t="str">
        <f>IFERROR(VLOOKUP($C25*1,Lookups!$H:$N,5,FALSE),"")</f>
        <v/>
      </c>
      <c r="AD25" s="3" t="str">
        <f>IFERROR(VLOOKUP($C25*1,Lookups!$H:$N,6,FALSE),"")</f>
        <v/>
      </c>
      <c r="AE25" s="3" t="str">
        <f>IFERROR(VLOOKUP($C25*1,Lookups!$H:$N,7,FALSE),"")</f>
        <v/>
      </c>
      <c r="AF25" s="3" t="str">
        <f>VLOOKUP(B25*1,Stores!$A:$C,3,FALSE)</f>
        <v>DFG</v>
      </c>
    </row>
    <row r="26" spans="1:32">
      <c r="A26" s="165" t="s">
        <v>942</v>
      </c>
      <c r="B26" s="166" t="s">
        <v>943</v>
      </c>
      <c r="C26" s="165" t="s">
        <v>422</v>
      </c>
      <c r="D26" s="165" t="s">
        <v>918</v>
      </c>
      <c r="E26" s="165" t="s">
        <v>416</v>
      </c>
      <c r="F26" s="167">
        <v>2017</v>
      </c>
      <c r="G26" s="168">
        <v>0</v>
      </c>
      <c r="H26" s="169">
        <v>-109562.74875</v>
      </c>
      <c r="I26" s="169">
        <v>-100963.40625</v>
      </c>
      <c r="J26" s="169">
        <v>-88257.06</v>
      </c>
      <c r="K26" s="169">
        <v>-103626.54</v>
      </c>
      <c r="L26" s="169">
        <v>-113501.295</v>
      </c>
      <c r="M26" s="169">
        <v>-101411.78624999999</v>
      </c>
      <c r="N26" s="169">
        <v>-112801.49250000001</v>
      </c>
      <c r="O26" s="169">
        <v>-75746.598750000005</v>
      </c>
      <c r="P26" s="169">
        <v>-79166.16</v>
      </c>
      <c r="Q26" s="169">
        <v>-106803.75</v>
      </c>
      <c r="R26" s="169">
        <v>-109439.73</v>
      </c>
      <c r="S26" s="169">
        <v>0</v>
      </c>
      <c r="T26" s="169">
        <v>0</v>
      </c>
      <c r="U26" s="169">
        <v>-1101280.5675000001</v>
      </c>
      <c r="V26" s="163">
        <f ca="1">SUM(INDIRECT(Inputs!$C$11&amp;ROW()&amp;":"&amp;Inputs!$C$12&amp;ROW()))</f>
        <v>-106803.75</v>
      </c>
      <c r="W26" s="163">
        <f ca="1">SUM(INDIRECT(Inputs!$C$13&amp;ROW()&amp;":"&amp;Inputs!$C$14&amp;ROW()))</f>
        <v>-991840.83750000002</v>
      </c>
      <c r="X26" s="3" t="str">
        <f>IF(COUNTIFS(Lookups!$A:$A,C26)=1,"Gross Sales","")</f>
        <v>Gross Sales</v>
      </c>
      <c r="Y26" s="3" t="str">
        <f>IF(COUNTIFS(Lookups!$D:$D,C26)=1,"Bar Sales","")</f>
        <v/>
      </c>
      <c r="Z26" s="3" t="str">
        <f>IFERROR(VLOOKUP(C26*1,Lookups!$D:$F,3,FALSE),"")</f>
        <v/>
      </c>
      <c r="AA26" s="3" t="str">
        <f>IFERROR(VLOOKUP($C26*1,Lookups!$H:$N,3,FALSE),"")</f>
        <v/>
      </c>
      <c r="AB26" s="3" t="str">
        <f>IFERROR(VLOOKUP($C26*1,Lookups!$H:$N,4,FALSE),"")</f>
        <v/>
      </c>
      <c r="AC26" s="3" t="str">
        <f>IFERROR(VLOOKUP($C26*1,Lookups!$H:$N,5,FALSE),"")</f>
        <v/>
      </c>
      <c r="AD26" s="3" t="str">
        <f>IFERROR(VLOOKUP($C26*1,Lookups!$H:$N,6,FALSE),"")</f>
        <v/>
      </c>
      <c r="AE26" s="3" t="str">
        <f>IFERROR(VLOOKUP($C26*1,Lookups!$H:$N,7,FALSE),"")</f>
        <v/>
      </c>
      <c r="AF26" s="3" t="str">
        <f>VLOOKUP(B26*1,Stores!$A:$C,3,FALSE)</f>
        <v>DFG</v>
      </c>
    </row>
    <row r="27" spans="1:32">
      <c r="A27" s="165" t="s">
        <v>941</v>
      </c>
      <c r="B27" s="166" t="s">
        <v>944</v>
      </c>
      <c r="C27" s="165" t="s">
        <v>422</v>
      </c>
      <c r="D27" s="165" t="s">
        <v>918</v>
      </c>
      <c r="E27" s="165" t="s">
        <v>416</v>
      </c>
      <c r="F27" s="167">
        <v>2017</v>
      </c>
      <c r="G27" s="168">
        <v>0</v>
      </c>
      <c r="H27" s="169">
        <v>-141793.38749999998</v>
      </c>
      <c r="I27" s="169">
        <v>-159009.5325</v>
      </c>
      <c r="J27" s="169">
        <v>-155108.71124999999</v>
      </c>
      <c r="K27" s="169">
        <v>-140400.81</v>
      </c>
      <c r="L27" s="169">
        <v>-158603.34</v>
      </c>
      <c r="M27" s="169">
        <v>-93841.256249999991</v>
      </c>
      <c r="N27" s="169">
        <v>-108470.40000000001</v>
      </c>
      <c r="O27" s="169">
        <v>-109032.16500000001</v>
      </c>
      <c r="P27" s="169">
        <v>-135684.76499999998</v>
      </c>
      <c r="Q27" s="169">
        <v>-104891.76000000001</v>
      </c>
      <c r="R27" s="169">
        <v>-128984.88</v>
      </c>
      <c r="S27" s="169">
        <v>0</v>
      </c>
      <c r="T27" s="169">
        <v>0</v>
      </c>
      <c r="U27" s="169">
        <v>-1435821.0074999998</v>
      </c>
      <c r="V27" s="163">
        <f ca="1">SUM(INDIRECT(Inputs!$C$11&amp;ROW()&amp;":"&amp;Inputs!$C$12&amp;ROW()))</f>
        <v>-104891.76000000001</v>
      </c>
      <c r="W27" s="163">
        <f ca="1">SUM(INDIRECT(Inputs!$C$13&amp;ROW()&amp;":"&amp;Inputs!$C$14&amp;ROW()))</f>
        <v>-1306836.1274999997</v>
      </c>
      <c r="X27" s="3" t="str">
        <f>IF(COUNTIFS(Lookups!$A:$A,C27)=1,"Gross Sales","")</f>
        <v>Gross Sales</v>
      </c>
      <c r="Y27" s="3" t="str">
        <f>IF(COUNTIFS(Lookups!$D:$D,C27)=1,"Bar Sales","")</f>
        <v/>
      </c>
      <c r="Z27" s="3" t="str">
        <f>IFERROR(VLOOKUP(C27*1,Lookups!$D:$F,3,FALSE),"")</f>
        <v/>
      </c>
      <c r="AA27" s="3" t="str">
        <f>IFERROR(VLOOKUP($C27*1,Lookups!$H:$N,3,FALSE),"")</f>
        <v/>
      </c>
      <c r="AB27" s="3" t="str">
        <f>IFERROR(VLOOKUP($C27*1,Lookups!$H:$N,4,FALSE),"")</f>
        <v/>
      </c>
      <c r="AC27" s="3" t="str">
        <f>IFERROR(VLOOKUP($C27*1,Lookups!$H:$N,5,FALSE),"")</f>
        <v/>
      </c>
      <c r="AD27" s="3" t="str">
        <f>IFERROR(VLOOKUP($C27*1,Lookups!$H:$N,6,FALSE),"")</f>
        <v/>
      </c>
      <c r="AE27" s="3" t="str">
        <f>IFERROR(VLOOKUP($C27*1,Lookups!$H:$N,7,FALSE),"")</f>
        <v/>
      </c>
      <c r="AF27" s="3" t="str">
        <f>VLOOKUP(B27*1,Stores!$A:$C,3,FALSE)</f>
        <v>DFG</v>
      </c>
    </row>
    <row r="28" spans="1:32">
      <c r="A28" s="165" t="s">
        <v>940</v>
      </c>
      <c r="B28" s="166" t="s">
        <v>945</v>
      </c>
      <c r="C28" s="165" t="s">
        <v>422</v>
      </c>
      <c r="D28" s="165" t="s">
        <v>918</v>
      </c>
      <c r="E28" s="165" t="s">
        <v>416</v>
      </c>
      <c r="F28" s="167">
        <v>2017</v>
      </c>
      <c r="G28" s="168">
        <v>0</v>
      </c>
      <c r="H28" s="169">
        <v>-132714.98625000002</v>
      </c>
      <c r="I28" s="169">
        <v>-153644.83499999999</v>
      </c>
      <c r="J28" s="169">
        <v>-168092.79749999999</v>
      </c>
      <c r="K28" s="169">
        <v>-149499.01125000001</v>
      </c>
      <c r="L28" s="169">
        <v>-121744.395</v>
      </c>
      <c r="M28" s="169">
        <v>-102538.8</v>
      </c>
      <c r="N28" s="169">
        <v>-114402.65625</v>
      </c>
      <c r="O28" s="169">
        <v>-147404.57249999998</v>
      </c>
      <c r="P28" s="169">
        <v>-98599.792499999996</v>
      </c>
      <c r="Q28" s="169">
        <v>-90631.844999999987</v>
      </c>
      <c r="R28" s="169">
        <v>-102059.83125</v>
      </c>
      <c r="S28" s="169">
        <v>0</v>
      </c>
      <c r="T28" s="169">
        <v>0</v>
      </c>
      <c r="U28" s="169">
        <v>-1381333.5225</v>
      </c>
      <c r="V28" s="163">
        <f ca="1">SUM(INDIRECT(Inputs!$C$11&amp;ROW()&amp;":"&amp;Inputs!$C$12&amp;ROW()))</f>
        <v>-90631.844999999987</v>
      </c>
      <c r="W28" s="163">
        <f ca="1">SUM(INDIRECT(Inputs!$C$13&amp;ROW()&amp;":"&amp;Inputs!$C$14&amp;ROW()))</f>
        <v>-1279273.6912499999</v>
      </c>
      <c r="X28" s="3" t="str">
        <f>IF(COUNTIFS(Lookups!$A:$A,C28)=1,"Gross Sales","")</f>
        <v>Gross Sales</v>
      </c>
      <c r="Y28" s="3" t="str">
        <f>IF(COUNTIFS(Lookups!$D:$D,C28)=1,"Bar Sales","")</f>
        <v/>
      </c>
      <c r="Z28" s="3" t="str">
        <f>IFERROR(VLOOKUP(C28*1,Lookups!$D:$F,3,FALSE),"")</f>
        <v/>
      </c>
      <c r="AA28" s="3" t="str">
        <f>IFERROR(VLOOKUP($C28*1,Lookups!$H:$N,3,FALSE),"")</f>
        <v/>
      </c>
      <c r="AB28" s="3" t="str">
        <f>IFERROR(VLOOKUP($C28*1,Lookups!$H:$N,4,FALSE),"")</f>
        <v/>
      </c>
      <c r="AC28" s="3" t="str">
        <f>IFERROR(VLOOKUP($C28*1,Lookups!$H:$N,5,FALSE),"")</f>
        <v/>
      </c>
      <c r="AD28" s="3" t="str">
        <f>IFERROR(VLOOKUP($C28*1,Lookups!$H:$N,6,FALSE),"")</f>
        <v/>
      </c>
      <c r="AE28" s="3" t="str">
        <f>IFERROR(VLOOKUP($C28*1,Lookups!$H:$N,7,FALSE),"")</f>
        <v/>
      </c>
      <c r="AF28" s="3" t="str">
        <f>VLOOKUP(B28*1,Stores!$A:$C,3,FALSE)</f>
        <v>DFG</v>
      </c>
    </row>
    <row r="29" spans="1:32">
      <c r="A29" s="165" t="s">
        <v>939</v>
      </c>
      <c r="B29" s="166" t="s">
        <v>946</v>
      </c>
      <c r="C29" s="165" t="s">
        <v>422</v>
      </c>
      <c r="D29" s="165" t="s">
        <v>918</v>
      </c>
      <c r="E29" s="165" t="s">
        <v>416</v>
      </c>
      <c r="F29" s="167">
        <v>2017</v>
      </c>
      <c r="G29" s="168">
        <v>0</v>
      </c>
      <c r="H29" s="169">
        <v>-105553.455</v>
      </c>
      <c r="I29" s="169">
        <v>-88800.945000000007</v>
      </c>
      <c r="J29" s="169">
        <v>-92745.074999999997</v>
      </c>
      <c r="K29" s="169">
        <v>-96452.07</v>
      </c>
      <c r="L29" s="169">
        <v>-98166.9375</v>
      </c>
      <c r="M29" s="169">
        <v>-90236.25</v>
      </c>
      <c r="N29" s="169">
        <v>-79881.457500000004</v>
      </c>
      <c r="O29" s="169">
        <v>-76177.5</v>
      </c>
      <c r="P29" s="169">
        <v>-86623.200000000012</v>
      </c>
      <c r="Q29" s="169">
        <v>-70844.864999999991</v>
      </c>
      <c r="R29" s="169">
        <v>-94522.78125</v>
      </c>
      <c r="S29" s="169">
        <v>0</v>
      </c>
      <c r="T29" s="169">
        <v>0</v>
      </c>
      <c r="U29" s="169">
        <v>-980004.53625000012</v>
      </c>
      <c r="V29" s="163">
        <f ca="1">SUM(INDIRECT(Inputs!$C$11&amp;ROW()&amp;":"&amp;Inputs!$C$12&amp;ROW()))</f>
        <v>-70844.864999999991</v>
      </c>
      <c r="W29" s="163">
        <f ca="1">SUM(INDIRECT(Inputs!$C$13&amp;ROW()&amp;":"&amp;Inputs!$C$14&amp;ROW()))</f>
        <v>-885481.75500000012</v>
      </c>
      <c r="X29" s="3" t="str">
        <f>IF(COUNTIFS(Lookups!$A:$A,C29)=1,"Gross Sales","")</f>
        <v>Gross Sales</v>
      </c>
      <c r="Y29" s="3" t="str">
        <f>IF(COUNTIFS(Lookups!$D:$D,C29)=1,"Bar Sales","")</f>
        <v/>
      </c>
      <c r="Z29" s="3" t="str">
        <f>IFERROR(VLOOKUP(C29*1,Lookups!$D:$F,3,FALSE),"")</f>
        <v/>
      </c>
      <c r="AA29" s="3" t="str">
        <f>IFERROR(VLOOKUP($C29*1,Lookups!$H:$N,3,FALSE),"")</f>
        <v/>
      </c>
      <c r="AB29" s="3" t="str">
        <f>IFERROR(VLOOKUP($C29*1,Lookups!$H:$N,4,FALSE),"")</f>
        <v/>
      </c>
      <c r="AC29" s="3" t="str">
        <f>IFERROR(VLOOKUP($C29*1,Lookups!$H:$N,5,FALSE),"")</f>
        <v/>
      </c>
      <c r="AD29" s="3" t="str">
        <f>IFERROR(VLOOKUP($C29*1,Lookups!$H:$N,6,FALSE),"")</f>
        <v/>
      </c>
      <c r="AE29" s="3" t="str">
        <f>IFERROR(VLOOKUP($C29*1,Lookups!$H:$N,7,FALSE),"")</f>
        <v/>
      </c>
      <c r="AF29" s="3" t="str">
        <f>VLOOKUP(B29*1,Stores!$A:$C,3,FALSE)</f>
        <v>DFG</v>
      </c>
    </row>
    <row r="30" spans="1:32">
      <c r="A30" s="165" t="s">
        <v>938</v>
      </c>
      <c r="B30" s="166" t="s">
        <v>947</v>
      </c>
      <c r="C30" s="165" t="s">
        <v>422</v>
      </c>
      <c r="D30" s="165" t="s">
        <v>918</v>
      </c>
      <c r="E30" s="165" t="s">
        <v>416</v>
      </c>
      <c r="F30" s="167">
        <v>2017</v>
      </c>
      <c r="G30" s="168">
        <v>0</v>
      </c>
      <c r="H30" s="169">
        <v>-121089.24</v>
      </c>
      <c r="I30" s="169">
        <v>-136748.1225</v>
      </c>
      <c r="J30" s="169">
        <v>-164932.2525</v>
      </c>
      <c r="K30" s="169">
        <v>-192669.6453</v>
      </c>
      <c r="L30" s="169">
        <v>-148549.56</v>
      </c>
      <c r="M30" s="169">
        <v>-125535.96</v>
      </c>
      <c r="N30" s="169">
        <v>-120724.6425</v>
      </c>
      <c r="O30" s="169">
        <v>-171925.785</v>
      </c>
      <c r="P30" s="169">
        <v>-135463.14450000002</v>
      </c>
      <c r="Q30" s="169">
        <v>-152379.9075</v>
      </c>
      <c r="R30" s="169">
        <v>-122223.07500000001</v>
      </c>
      <c r="S30" s="169">
        <v>0</v>
      </c>
      <c r="T30" s="169">
        <v>0</v>
      </c>
      <c r="U30" s="169">
        <v>-1592241.3347999998</v>
      </c>
      <c r="V30" s="163">
        <f ca="1">SUM(INDIRECT(Inputs!$C$11&amp;ROW()&amp;":"&amp;Inputs!$C$12&amp;ROW()))</f>
        <v>-152379.9075</v>
      </c>
      <c r="W30" s="163">
        <f ca="1">SUM(INDIRECT(Inputs!$C$13&amp;ROW()&amp;":"&amp;Inputs!$C$14&amp;ROW()))</f>
        <v>-1470018.2597999999</v>
      </c>
      <c r="X30" s="3" t="str">
        <f>IF(COUNTIFS(Lookups!$A:$A,C30)=1,"Gross Sales","")</f>
        <v>Gross Sales</v>
      </c>
      <c r="Y30" s="3" t="str">
        <f>IF(COUNTIFS(Lookups!$D:$D,C30)=1,"Bar Sales","")</f>
        <v/>
      </c>
      <c r="Z30" s="3" t="str">
        <f>IFERROR(VLOOKUP(C30*1,Lookups!$D:$F,3,FALSE),"")</f>
        <v/>
      </c>
      <c r="AA30" s="3" t="str">
        <f>IFERROR(VLOOKUP($C30*1,Lookups!$H:$N,3,FALSE),"")</f>
        <v/>
      </c>
      <c r="AB30" s="3" t="str">
        <f>IFERROR(VLOOKUP($C30*1,Lookups!$H:$N,4,FALSE),"")</f>
        <v/>
      </c>
      <c r="AC30" s="3" t="str">
        <f>IFERROR(VLOOKUP($C30*1,Lookups!$H:$N,5,FALSE),"")</f>
        <v/>
      </c>
      <c r="AD30" s="3" t="str">
        <f>IFERROR(VLOOKUP($C30*1,Lookups!$H:$N,6,FALSE),"")</f>
        <v/>
      </c>
      <c r="AE30" s="3" t="str">
        <f>IFERROR(VLOOKUP($C30*1,Lookups!$H:$N,7,FALSE),"")</f>
        <v/>
      </c>
      <c r="AF30" s="3" t="str">
        <f>VLOOKUP(B30*1,Stores!$A:$C,3,FALSE)</f>
        <v>DFG</v>
      </c>
    </row>
    <row r="31" spans="1:32">
      <c r="A31" s="165" t="s">
        <v>937</v>
      </c>
      <c r="B31" s="166" t="s">
        <v>948</v>
      </c>
      <c r="C31" s="165" t="s">
        <v>422</v>
      </c>
      <c r="D31" s="165" t="s">
        <v>918</v>
      </c>
      <c r="E31" s="165" t="s">
        <v>416</v>
      </c>
      <c r="F31" s="167">
        <v>2017</v>
      </c>
      <c r="G31" s="168">
        <v>0</v>
      </c>
      <c r="H31" s="169">
        <v>-71336.58</v>
      </c>
      <c r="I31" s="169">
        <v>-110863.6875</v>
      </c>
      <c r="J31" s="169">
        <v>-92920.41</v>
      </c>
      <c r="K31" s="169">
        <v>-73638.892500000002</v>
      </c>
      <c r="L31" s="169">
        <v>-82156.41</v>
      </c>
      <c r="M31" s="169">
        <v>-55433.673750000002</v>
      </c>
      <c r="N31" s="169">
        <v>-66421.89</v>
      </c>
      <c r="O31" s="169">
        <v>-55891.44</v>
      </c>
      <c r="P31" s="169">
        <v>-54484.155000000006</v>
      </c>
      <c r="Q31" s="169">
        <v>-70790.377500000002</v>
      </c>
      <c r="R31" s="169">
        <v>-58343.82</v>
      </c>
      <c r="S31" s="169">
        <v>0</v>
      </c>
      <c r="T31" s="169">
        <v>0</v>
      </c>
      <c r="U31" s="169">
        <v>-792281.33624999982</v>
      </c>
      <c r="V31" s="163">
        <f ca="1">SUM(INDIRECT(Inputs!$C$11&amp;ROW()&amp;":"&amp;Inputs!$C$12&amp;ROW()))</f>
        <v>-70790.377500000002</v>
      </c>
      <c r="W31" s="163">
        <f ca="1">SUM(INDIRECT(Inputs!$C$13&amp;ROW()&amp;":"&amp;Inputs!$C$14&amp;ROW()))</f>
        <v>-733937.51624999987</v>
      </c>
      <c r="X31" s="3" t="str">
        <f>IF(COUNTIFS(Lookups!$A:$A,C31)=1,"Gross Sales","")</f>
        <v>Gross Sales</v>
      </c>
      <c r="Y31" s="3" t="str">
        <f>IF(COUNTIFS(Lookups!$D:$D,C31)=1,"Bar Sales","")</f>
        <v/>
      </c>
      <c r="Z31" s="3" t="str">
        <f>IFERROR(VLOOKUP(C31*1,Lookups!$D:$F,3,FALSE),"")</f>
        <v/>
      </c>
      <c r="AA31" s="3" t="str">
        <f>IFERROR(VLOOKUP($C31*1,Lookups!$H:$N,3,FALSE),"")</f>
        <v/>
      </c>
      <c r="AB31" s="3" t="str">
        <f>IFERROR(VLOOKUP($C31*1,Lookups!$H:$N,4,FALSE),"")</f>
        <v/>
      </c>
      <c r="AC31" s="3" t="str">
        <f>IFERROR(VLOOKUP($C31*1,Lookups!$H:$N,5,FALSE),"")</f>
        <v/>
      </c>
      <c r="AD31" s="3" t="str">
        <f>IFERROR(VLOOKUP($C31*1,Lookups!$H:$N,6,FALSE),"")</f>
        <v/>
      </c>
      <c r="AE31" s="3" t="str">
        <f>IFERROR(VLOOKUP($C31*1,Lookups!$H:$N,7,FALSE),"")</f>
        <v/>
      </c>
      <c r="AF31" s="3" t="str">
        <f>VLOOKUP(B31*1,Stores!$A:$C,3,FALSE)</f>
        <v>DFG</v>
      </c>
    </row>
    <row r="32" spans="1:32">
      <c r="A32" s="165" t="s">
        <v>936</v>
      </c>
      <c r="B32" s="166" t="s">
        <v>949</v>
      </c>
      <c r="C32" s="165" t="s">
        <v>422</v>
      </c>
      <c r="D32" s="165" t="s">
        <v>918</v>
      </c>
      <c r="E32" s="165" t="s">
        <v>416</v>
      </c>
      <c r="F32" s="167">
        <v>2017</v>
      </c>
      <c r="G32" s="168">
        <v>0</v>
      </c>
      <c r="H32" s="169">
        <v>-178522.32375000001</v>
      </c>
      <c r="I32" s="169">
        <v>-198666.5625</v>
      </c>
      <c r="J32" s="169">
        <v>-170855.176875</v>
      </c>
      <c r="K32" s="169">
        <v>-233671.5</v>
      </c>
      <c r="L32" s="169">
        <v>-209758.035</v>
      </c>
      <c r="M32" s="169">
        <v>-185474.29500000001</v>
      </c>
      <c r="N32" s="169">
        <v>-145692</v>
      </c>
      <c r="O32" s="169">
        <v>-142821.495</v>
      </c>
      <c r="P32" s="169">
        <v>-196648.04250000001</v>
      </c>
      <c r="Q32" s="169">
        <v>-125504.61749999999</v>
      </c>
      <c r="R32" s="169">
        <v>-156501.69164999999</v>
      </c>
      <c r="S32" s="169">
        <v>0</v>
      </c>
      <c r="T32" s="169">
        <v>0</v>
      </c>
      <c r="U32" s="169">
        <v>-1944115.7397749999</v>
      </c>
      <c r="V32" s="163">
        <f ca="1">SUM(INDIRECT(Inputs!$C$11&amp;ROW()&amp;":"&amp;Inputs!$C$12&amp;ROW()))</f>
        <v>-125504.61749999999</v>
      </c>
      <c r="W32" s="163">
        <f ca="1">SUM(INDIRECT(Inputs!$C$13&amp;ROW()&amp;":"&amp;Inputs!$C$14&amp;ROW()))</f>
        <v>-1787614.048125</v>
      </c>
      <c r="X32" s="3" t="str">
        <f>IF(COUNTIFS(Lookups!$A:$A,C32)=1,"Gross Sales","")</f>
        <v>Gross Sales</v>
      </c>
      <c r="Y32" s="3" t="str">
        <f>IF(COUNTIFS(Lookups!$D:$D,C32)=1,"Bar Sales","")</f>
        <v/>
      </c>
      <c r="Z32" s="3" t="str">
        <f>IFERROR(VLOOKUP(C32*1,Lookups!$D:$F,3,FALSE),"")</f>
        <v/>
      </c>
      <c r="AA32" s="3" t="str">
        <f>IFERROR(VLOOKUP($C32*1,Lookups!$H:$N,3,FALSE),"")</f>
        <v/>
      </c>
      <c r="AB32" s="3" t="str">
        <f>IFERROR(VLOOKUP($C32*1,Lookups!$H:$N,4,FALSE),"")</f>
        <v/>
      </c>
      <c r="AC32" s="3" t="str">
        <f>IFERROR(VLOOKUP($C32*1,Lookups!$H:$N,5,FALSE),"")</f>
        <v/>
      </c>
      <c r="AD32" s="3" t="str">
        <f>IFERROR(VLOOKUP($C32*1,Lookups!$H:$N,6,FALSE),"")</f>
        <v/>
      </c>
      <c r="AE32" s="3" t="str">
        <f>IFERROR(VLOOKUP($C32*1,Lookups!$H:$N,7,FALSE),"")</f>
        <v/>
      </c>
      <c r="AF32" s="3" t="str">
        <f>VLOOKUP(B32*1,Stores!$A:$C,3,FALSE)</f>
        <v>DFG</v>
      </c>
    </row>
    <row r="33" spans="1:32">
      <c r="A33" s="165" t="s">
        <v>935</v>
      </c>
      <c r="B33" s="166" t="s">
        <v>950</v>
      </c>
      <c r="C33" s="165" t="s">
        <v>422</v>
      </c>
      <c r="D33" s="165" t="s">
        <v>918</v>
      </c>
      <c r="E33" s="165" t="s">
        <v>416</v>
      </c>
      <c r="F33" s="167">
        <v>2017</v>
      </c>
      <c r="G33" s="168">
        <v>0</v>
      </c>
      <c r="H33" s="169">
        <v>-106159.95000000001</v>
      </c>
      <c r="I33" s="169">
        <v>-96815.257425000003</v>
      </c>
      <c r="J33" s="169">
        <v>-118999.5849</v>
      </c>
      <c r="K33" s="169">
        <v>-84036.185624999998</v>
      </c>
      <c r="L33" s="169">
        <v>-99055.11</v>
      </c>
      <c r="M33" s="169">
        <v>-85206.554999999993</v>
      </c>
      <c r="N33" s="169">
        <v>-84524.895000000004</v>
      </c>
      <c r="O33" s="169">
        <v>-78683.703750000001</v>
      </c>
      <c r="P33" s="169">
        <v>-64347.565499999997</v>
      </c>
      <c r="Q33" s="169">
        <v>-63697.724999999999</v>
      </c>
      <c r="R33" s="169">
        <v>-63948.375</v>
      </c>
      <c r="S33" s="169">
        <v>0</v>
      </c>
      <c r="T33" s="169">
        <v>0</v>
      </c>
      <c r="U33" s="169">
        <v>-945474.90720000002</v>
      </c>
      <c r="V33" s="163">
        <f ca="1">SUM(INDIRECT(Inputs!$C$11&amp;ROW()&amp;":"&amp;Inputs!$C$12&amp;ROW()))</f>
        <v>-63697.724999999999</v>
      </c>
      <c r="W33" s="163">
        <f ca="1">SUM(INDIRECT(Inputs!$C$13&amp;ROW()&amp;":"&amp;Inputs!$C$14&amp;ROW()))</f>
        <v>-881526.53220000002</v>
      </c>
      <c r="X33" s="3" t="str">
        <f>IF(COUNTIFS(Lookups!$A:$A,C33)=1,"Gross Sales","")</f>
        <v>Gross Sales</v>
      </c>
      <c r="Y33" s="3" t="str">
        <f>IF(COUNTIFS(Lookups!$D:$D,C33)=1,"Bar Sales","")</f>
        <v/>
      </c>
      <c r="Z33" s="3" t="str">
        <f>IFERROR(VLOOKUP(C33*1,Lookups!$D:$F,3,FALSE),"")</f>
        <v/>
      </c>
      <c r="AA33" s="3" t="str">
        <f>IFERROR(VLOOKUP($C33*1,Lookups!$H:$N,3,FALSE),"")</f>
        <v/>
      </c>
      <c r="AB33" s="3" t="str">
        <f>IFERROR(VLOOKUP($C33*1,Lookups!$H:$N,4,FALSE),"")</f>
        <v/>
      </c>
      <c r="AC33" s="3" t="str">
        <f>IFERROR(VLOOKUP($C33*1,Lookups!$H:$N,5,FALSE),"")</f>
        <v/>
      </c>
      <c r="AD33" s="3" t="str">
        <f>IFERROR(VLOOKUP($C33*1,Lookups!$H:$N,6,FALSE),"")</f>
        <v/>
      </c>
      <c r="AE33" s="3" t="str">
        <f>IFERROR(VLOOKUP($C33*1,Lookups!$H:$N,7,FALSE),"")</f>
        <v/>
      </c>
      <c r="AF33" s="3" t="str">
        <f>VLOOKUP(B33*1,Stores!$A:$C,3,FALSE)</f>
        <v>DFG</v>
      </c>
    </row>
    <row r="34" spans="1:32">
      <c r="A34" s="165" t="s">
        <v>960</v>
      </c>
      <c r="B34" s="166" t="s">
        <v>951</v>
      </c>
      <c r="C34" s="165" t="s">
        <v>422</v>
      </c>
      <c r="D34" s="165" t="s">
        <v>918</v>
      </c>
      <c r="E34" s="165" t="s">
        <v>416</v>
      </c>
      <c r="F34" s="167">
        <v>2017</v>
      </c>
      <c r="G34" s="168">
        <v>0</v>
      </c>
      <c r="H34" s="169">
        <v>-195555.63375000001</v>
      </c>
      <c r="I34" s="169">
        <v>-204506.65125000002</v>
      </c>
      <c r="J34" s="169">
        <v>-135688.32000000001</v>
      </c>
      <c r="K34" s="169">
        <v>-150305.90625</v>
      </c>
      <c r="L34" s="169">
        <v>-221753.75625000001</v>
      </c>
      <c r="M34" s="169">
        <v>-185836.32375000001</v>
      </c>
      <c r="N34" s="169">
        <v>-163332.67500000002</v>
      </c>
      <c r="O34" s="169">
        <v>-218203.78125</v>
      </c>
      <c r="P34" s="169">
        <v>-140156.4</v>
      </c>
      <c r="Q34" s="169">
        <v>-153433.31624999997</v>
      </c>
      <c r="R34" s="169">
        <v>-158024.26500000001</v>
      </c>
      <c r="S34" s="169">
        <v>0</v>
      </c>
      <c r="T34" s="169">
        <v>0</v>
      </c>
      <c r="U34" s="169">
        <v>-1926797.0287500001</v>
      </c>
      <c r="V34" s="163">
        <f ca="1">SUM(INDIRECT(Inputs!$C$11&amp;ROW()&amp;":"&amp;Inputs!$C$12&amp;ROW()))</f>
        <v>-153433.31624999997</v>
      </c>
      <c r="W34" s="163">
        <f ca="1">SUM(INDIRECT(Inputs!$C$13&amp;ROW()&amp;":"&amp;Inputs!$C$14&amp;ROW()))</f>
        <v>-1768772.7637499999</v>
      </c>
      <c r="X34" s="3" t="str">
        <f>IF(COUNTIFS(Lookups!$A:$A,C34)=1,"Gross Sales","")</f>
        <v>Gross Sales</v>
      </c>
      <c r="Y34" s="3" t="str">
        <f>IF(COUNTIFS(Lookups!$D:$D,C34)=1,"Bar Sales","")</f>
        <v/>
      </c>
      <c r="Z34" s="3" t="str">
        <f>IFERROR(VLOOKUP(C34*1,Lookups!$D:$F,3,FALSE),"")</f>
        <v/>
      </c>
      <c r="AA34" s="3" t="str">
        <f>IFERROR(VLOOKUP($C34*1,Lookups!$H:$N,3,FALSE),"")</f>
        <v/>
      </c>
      <c r="AB34" s="3" t="str">
        <f>IFERROR(VLOOKUP($C34*1,Lookups!$H:$N,4,FALSE),"")</f>
        <v/>
      </c>
      <c r="AC34" s="3" t="str">
        <f>IFERROR(VLOOKUP($C34*1,Lookups!$H:$N,5,FALSE),"")</f>
        <v/>
      </c>
      <c r="AD34" s="3" t="str">
        <f>IFERROR(VLOOKUP($C34*1,Lookups!$H:$N,6,FALSE),"")</f>
        <v/>
      </c>
      <c r="AE34" s="3" t="str">
        <f>IFERROR(VLOOKUP($C34*1,Lookups!$H:$N,7,FALSE),"")</f>
        <v/>
      </c>
      <c r="AF34" s="3" t="str">
        <f>VLOOKUP(B34*1,Stores!$A:$C,3,FALSE)</f>
        <v>DFG</v>
      </c>
    </row>
    <row r="35" spans="1:32">
      <c r="A35" s="165" t="s">
        <v>961</v>
      </c>
      <c r="B35" s="166" t="s">
        <v>952</v>
      </c>
      <c r="C35" s="165" t="s">
        <v>422</v>
      </c>
      <c r="D35" s="165" t="s">
        <v>918</v>
      </c>
      <c r="E35" s="165" t="s">
        <v>416</v>
      </c>
      <c r="F35" s="167">
        <v>2017</v>
      </c>
      <c r="G35" s="168">
        <v>0</v>
      </c>
      <c r="H35" s="169">
        <v>-178243.875</v>
      </c>
      <c r="I35" s="169">
        <v>-186990.2775</v>
      </c>
      <c r="J35" s="169">
        <v>-130425.29999999999</v>
      </c>
      <c r="K35" s="169">
        <v>-205594.91999999998</v>
      </c>
      <c r="L35" s="169">
        <v>-180429.30000000002</v>
      </c>
      <c r="M35" s="169">
        <v>-190358.98124999998</v>
      </c>
      <c r="N35" s="169">
        <v>-151227.98624999999</v>
      </c>
      <c r="O35" s="169">
        <v>-111845.25</v>
      </c>
      <c r="P35" s="169">
        <v>-174550.77000000002</v>
      </c>
      <c r="Q35" s="169">
        <v>-151398.92249999999</v>
      </c>
      <c r="R35" s="169">
        <v>-180177.285</v>
      </c>
      <c r="S35" s="169">
        <v>0</v>
      </c>
      <c r="T35" s="169">
        <v>0</v>
      </c>
      <c r="U35" s="169">
        <v>-1841242.8674999999</v>
      </c>
      <c r="V35" s="163">
        <f ca="1">SUM(INDIRECT(Inputs!$C$11&amp;ROW()&amp;":"&amp;Inputs!$C$12&amp;ROW()))</f>
        <v>-151398.92249999999</v>
      </c>
      <c r="W35" s="163">
        <f ca="1">SUM(INDIRECT(Inputs!$C$13&amp;ROW()&amp;":"&amp;Inputs!$C$14&amp;ROW()))</f>
        <v>-1661065.5825</v>
      </c>
      <c r="X35" s="3" t="str">
        <f>IF(COUNTIFS(Lookups!$A:$A,C35)=1,"Gross Sales","")</f>
        <v>Gross Sales</v>
      </c>
      <c r="Y35" s="3" t="str">
        <f>IF(COUNTIFS(Lookups!$D:$D,C35)=1,"Bar Sales","")</f>
        <v/>
      </c>
      <c r="Z35" s="3" t="str">
        <f>IFERROR(VLOOKUP(C35*1,Lookups!$D:$F,3,FALSE),"")</f>
        <v/>
      </c>
      <c r="AA35" s="3" t="str">
        <f>IFERROR(VLOOKUP($C35*1,Lookups!$H:$N,3,FALSE),"")</f>
        <v/>
      </c>
      <c r="AB35" s="3" t="str">
        <f>IFERROR(VLOOKUP($C35*1,Lookups!$H:$N,4,FALSE),"")</f>
        <v/>
      </c>
      <c r="AC35" s="3" t="str">
        <f>IFERROR(VLOOKUP($C35*1,Lookups!$H:$N,5,FALSE),"")</f>
        <v/>
      </c>
      <c r="AD35" s="3" t="str">
        <f>IFERROR(VLOOKUP($C35*1,Lookups!$H:$N,6,FALSE),"")</f>
        <v/>
      </c>
      <c r="AE35" s="3" t="str">
        <f>IFERROR(VLOOKUP($C35*1,Lookups!$H:$N,7,FALSE),"")</f>
        <v/>
      </c>
      <c r="AF35" s="3" t="str">
        <f>VLOOKUP(B35*1,Stores!$A:$C,3,FALSE)</f>
        <v>DFG</v>
      </c>
    </row>
    <row r="36" spans="1:32">
      <c r="A36" s="165" t="s">
        <v>934</v>
      </c>
      <c r="B36" s="166" t="s">
        <v>953</v>
      </c>
      <c r="C36" s="165" t="s">
        <v>422</v>
      </c>
      <c r="D36" s="165" t="s">
        <v>918</v>
      </c>
      <c r="E36" s="165" t="s">
        <v>416</v>
      </c>
      <c r="F36" s="167">
        <v>2017</v>
      </c>
      <c r="G36" s="168">
        <v>0</v>
      </c>
      <c r="H36" s="169">
        <v>-149995.07250000001</v>
      </c>
      <c r="I36" s="169">
        <v>-154046.39999999999</v>
      </c>
      <c r="J36" s="169">
        <v>-127983.93075000003</v>
      </c>
      <c r="K36" s="169">
        <v>-143387.16750000001</v>
      </c>
      <c r="L36" s="169">
        <v>-130460.715</v>
      </c>
      <c r="M36" s="169">
        <v>-118211.79375</v>
      </c>
      <c r="N36" s="169">
        <v>-80508.469649999999</v>
      </c>
      <c r="O36" s="169">
        <v>-98635.684200000003</v>
      </c>
      <c r="P36" s="169">
        <v>-86998.680000000008</v>
      </c>
      <c r="Q36" s="169">
        <v>-129123.78750000001</v>
      </c>
      <c r="R36" s="169">
        <v>-93780.131250000006</v>
      </c>
      <c r="S36" s="169">
        <v>0</v>
      </c>
      <c r="T36" s="169">
        <v>0</v>
      </c>
      <c r="U36" s="169">
        <v>-1313131.8321000002</v>
      </c>
      <c r="V36" s="163">
        <f ca="1">SUM(INDIRECT(Inputs!$C$11&amp;ROW()&amp;":"&amp;Inputs!$C$12&amp;ROW()))</f>
        <v>-129123.78750000001</v>
      </c>
      <c r="W36" s="163">
        <f ca="1">SUM(INDIRECT(Inputs!$C$13&amp;ROW()&amp;":"&amp;Inputs!$C$14&amp;ROW()))</f>
        <v>-1219351.7008500001</v>
      </c>
      <c r="X36" s="3" t="str">
        <f>IF(COUNTIFS(Lookups!$A:$A,C36)=1,"Gross Sales","")</f>
        <v>Gross Sales</v>
      </c>
      <c r="Y36" s="3" t="str">
        <f>IF(COUNTIFS(Lookups!$D:$D,C36)=1,"Bar Sales","")</f>
        <v/>
      </c>
      <c r="Z36" s="3" t="str">
        <f>IFERROR(VLOOKUP(C36*1,Lookups!$D:$F,3,FALSE),"")</f>
        <v/>
      </c>
      <c r="AA36" s="3" t="str">
        <f>IFERROR(VLOOKUP($C36*1,Lookups!$H:$N,3,FALSE),"")</f>
        <v/>
      </c>
      <c r="AB36" s="3" t="str">
        <f>IFERROR(VLOOKUP($C36*1,Lookups!$H:$N,4,FALSE),"")</f>
        <v/>
      </c>
      <c r="AC36" s="3" t="str">
        <f>IFERROR(VLOOKUP($C36*1,Lookups!$H:$N,5,FALSE),"")</f>
        <v/>
      </c>
      <c r="AD36" s="3" t="str">
        <f>IFERROR(VLOOKUP($C36*1,Lookups!$H:$N,6,FALSE),"")</f>
        <v/>
      </c>
      <c r="AE36" s="3" t="str">
        <f>IFERROR(VLOOKUP($C36*1,Lookups!$H:$N,7,FALSE),"")</f>
        <v/>
      </c>
      <c r="AF36" s="3" t="str">
        <f>VLOOKUP(B36*1,Stores!$A:$C,3,FALSE)</f>
        <v>DFG</v>
      </c>
    </row>
    <row r="37" spans="1:32">
      <c r="A37" s="165" t="s">
        <v>933</v>
      </c>
      <c r="B37" s="166" t="s">
        <v>954</v>
      </c>
      <c r="C37" s="165" t="s">
        <v>422</v>
      </c>
      <c r="D37" s="165" t="s">
        <v>918</v>
      </c>
      <c r="E37" s="165" t="s">
        <v>416</v>
      </c>
      <c r="F37" s="167">
        <v>2017</v>
      </c>
      <c r="G37" s="168">
        <v>0</v>
      </c>
      <c r="H37" s="169">
        <v>-190134.5325</v>
      </c>
      <c r="I37" s="169">
        <v>-176046.75</v>
      </c>
      <c r="J37" s="169">
        <v>-167849.66250000001</v>
      </c>
      <c r="K37" s="169">
        <v>-134546.58749999999</v>
      </c>
      <c r="L37" s="169">
        <v>-135320.11499999999</v>
      </c>
      <c r="M37" s="169">
        <v>-180362.61749999999</v>
      </c>
      <c r="N37" s="169">
        <v>-156453.23624999999</v>
      </c>
      <c r="O37" s="169">
        <v>-134147.08500000002</v>
      </c>
      <c r="P37" s="169">
        <v>-121732.171875</v>
      </c>
      <c r="Q37" s="169">
        <v>-184628.13</v>
      </c>
      <c r="R37" s="169">
        <v>-129311.21812499998</v>
      </c>
      <c r="S37" s="169">
        <v>0</v>
      </c>
      <c r="T37" s="169">
        <v>0</v>
      </c>
      <c r="U37" s="169">
        <v>-1710532.10625</v>
      </c>
      <c r="V37" s="163">
        <f ca="1">SUM(INDIRECT(Inputs!$C$11&amp;ROW()&amp;":"&amp;Inputs!$C$12&amp;ROW()))</f>
        <v>-184628.13</v>
      </c>
      <c r="W37" s="163">
        <f ca="1">SUM(INDIRECT(Inputs!$C$13&amp;ROW()&amp;":"&amp;Inputs!$C$14&amp;ROW()))</f>
        <v>-1581220.8881250001</v>
      </c>
      <c r="X37" s="3" t="str">
        <f>IF(COUNTIFS(Lookups!$A:$A,C37)=1,"Gross Sales","")</f>
        <v>Gross Sales</v>
      </c>
      <c r="Y37" s="3" t="str">
        <f>IF(COUNTIFS(Lookups!$D:$D,C37)=1,"Bar Sales","")</f>
        <v/>
      </c>
      <c r="Z37" s="3" t="str">
        <f>IFERROR(VLOOKUP(C37*1,Lookups!$D:$F,3,FALSE),"")</f>
        <v/>
      </c>
      <c r="AA37" s="3" t="str">
        <f>IFERROR(VLOOKUP($C37*1,Lookups!$H:$N,3,FALSE),"")</f>
        <v/>
      </c>
      <c r="AB37" s="3" t="str">
        <f>IFERROR(VLOOKUP($C37*1,Lookups!$H:$N,4,FALSE),"")</f>
        <v/>
      </c>
      <c r="AC37" s="3" t="str">
        <f>IFERROR(VLOOKUP($C37*1,Lookups!$H:$N,5,FALSE),"")</f>
        <v/>
      </c>
      <c r="AD37" s="3" t="str">
        <f>IFERROR(VLOOKUP($C37*1,Lookups!$H:$N,6,FALSE),"")</f>
        <v/>
      </c>
      <c r="AE37" s="3" t="str">
        <f>IFERROR(VLOOKUP($C37*1,Lookups!$H:$N,7,FALSE),"")</f>
        <v/>
      </c>
      <c r="AF37" s="3" t="str">
        <f>VLOOKUP(B37*1,Stores!$A:$C,3,FALSE)</f>
        <v>DFG</v>
      </c>
    </row>
    <row r="38" spans="1:32">
      <c r="A38" s="165" t="s">
        <v>932</v>
      </c>
      <c r="B38" s="166" t="s">
        <v>959</v>
      </c>
      <c r="C38" s="165" t="s">
        <v>422</v>
      </c>
      <c r="D38" s="165" t="s">
        <v>918</v>
      </c>
      <c r="E38" s="165" t="s">
        <v>416</v>
      </c>
      <c r="F38" s="167">
        <v>2017</v>
      </c>
      <c r="G38" s="168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-219472.2825</v>
      </c>
      <c r="O38" s="169">
        <v>-190314.33750000002</v>
      </c>
      <c r="P38" s="169">
        <v>-231002.93250000002</v>
      </c>
      <c r="Q38" s="169">
        <v>-234303.24374999999</v>
      </c>
      <c r="R38" s="169">
        <v>-184750.74</v>
      </c>
      <c r="S38" s="169">
        <v>0</v>
      </c>
      <c r="T38" s="169">
        <v>0</v>
      </c>
      <c r="U38" s="169">
        <v>-1059843.5362499999</v>
      </c>
      <c r="V38" s="163">
        <f ca="1">SUM(INDIRECT(Inputs!$C$11&amp;ROW()&amp;":"&amp;Inputs!$C$12&amp;ROW()))</f>
        <v>-234303.24374999999</v>
      </c>
      <c r="W38" s="163">
        <f ca="1">SUM(INDIRECT(Inputs!$C$13&amp;ROW()&amp;":"&amp;Inputs!$C$14&amp;ROW()))</f>
        <v>-875092.79625000001</v>
      </c>
      <c r="X38" s="3" t="str">
        <f>IF(COUNTIFS(Lookups!$A:$A,C38)=1,"Gross Sales","")</f>
        <v>Gross Sales</v>
      </c>
      <c r="Y38" s="3" t="str">
        <f>IF(COUNTIFS(Lookups!$D:$D,C38)=1,"Bar Sales","")</f>
        <v/>
      </c>
      <c r="Z38" s="3" t="str">
        <f>IFERROR(VLOOKUP(C38*1,Lookups!$D:$F,3,FALSE),"")</f>
        <v/>
      </c>
      <c r="AA38" s="3" t="str">
        <f>IFERROR(VLOOKUP($C38*1,Lookups!$H:$N,3,FALSE),"")</f>
        <v/>
      </c>
      <c r="AB38" s="3" t="str">
        <f>IFERROR(VLOOKUP($C38*1,Lookups!$H:$N,4,FALSE),"")</f>
        <v/>
      </c>
      <c r="AC38" s="3" t="str">
        <f>IFERROR(VLOOKUP($C38*1,Lookups!$H:$N,5,FALSE),"")</f>
        <v/>
      </c>
      <c r="AD38" s="3" t="str">
        <f>IFERROR(VLOOKUP($C38*1,Lookups!$H:$N,6,FALSE),"")</f>
        <v/>
      </c>
      <c r="AE38" s="3" t="str">
        <f>IFERROR(VLOOKUP($C38*1,Lookups!$H:$N,7,FALSE),"")</f>
        <v/>
      </c>
      <c r="AF38" s="3" t="str">
        <f>VLOOKUP(B38*1,Stores!$A:$C,3,FALSE)</f>
        <v>DFG</v>
      </c>
    </row>
    <row r="39" spans="1:32">
      <c r="A39" s="165" t="s">
        <v>930</v>
      </c>
      <c r="B39" s="166" t="s">
        <v>920</v>
      </c>
      <c r="C39" s="165" t="s">
        <v>428</v>
      </c>
      <c r="D39" s="165" t="s">
        <v>918</v>
      </c>
      <c r="E39" s="165" t="s">
        <v>962</v>
      </c>
      <c r="F39" s="167">
        <v>2017</v>
      </c>
      <c r="G39" s="168">
        <v>0</v>
      </c>
      <c r="H39" s="169">
        <v>-4360.9357500000006</v>
      </c>
      <c r="I39" s="169">
        <v>-7143.0974999999999</v>
      </c>
      <c r="J39" s="169">
        <v>-5567.7956249999997</v>
      </c>
      <c r="K39" s="169">
        <v>-5958.0907500000003</v>
      </c>
      <c r="L39" s="169">
        <v>-4929.4245000000001</v>
      </c>
      <c r="M39" s="169">
        <v>-5684.8342500000008</v>
      </c>
      <c r="N39" s="169">
        <v>-4616.7995250000004</v>
      </c>
      <c r="O39" s="169">
        <v>-3593.3137499999998</v>
      </c>
      <c r="P39" s="169">
        <v>-4536.0213750000003</v>
      </c>
      <c r="Q39" s="169">
        <v>-5116.8937500000002</v>
      </c>
      <c r="R39" s="169">
        <v>-4670.2297500000004</v>
      </c>
      <c r="S39" s="169">
        <v>0</v>
      </c>
      <c r="T39" s="169">
        <v>0</v>
      </c>
      <c r="U39" s="169">
        <v>-56177.436525000012</v>
      </c>
      <c r="V39" s="163">
        <f ca="1">SUM(INDIRECT(Inputs!$C$11&amp;ROW()&amp;":"&amp;Inputs!$C$12&amp;ROW()))</f>
        <v>-5116.8937500000002</v>
      </c>
      <c r="W39" s="163">
        <f ca="1">SUM(INDIRECT(Inputs!$C$13&amp;ROW()&amp;":"&amp;Inputs!$C$14&amp;ROW()))</f>
        <v>-51507.206775000013</v>
      </c>
      <c r="X39" s="3" t="str">
        <f>IF(COUNTIFS(Lookups!$A:$A,C39)=1,"Gross Sales","")</f>
        <v>Gross Sales</v>
      </c>
      <c r="Y39" s="3" t="str">
        <f>IF(COUNTIFS(Lookups!$D:$D,C39)=1,"Bar Sales","")</f>
        <v/>
      </c>
      <c r="Z39" s="3" t="str">
        <f>IFERROR(VLOOKUP(C39*1,Lookups!$D:$F,3,FALSE),"")</f>
        <v/>
      </c>
      <c r="AA39" s="3" t="str">
        <f>IFERROR(VLOOKUP($C39*1,Lookups!$H:$N,3,FALSE),"")</f>
        <v/>
      </c>
      <c r="AB39" s="3" t="str">
        <f>IFERROR(VLOOKUP($C39*1,Lookups!$H:$N,4,FALSE),"")</f>
        <v/>
      </c>
      <c r="AC39" s="3" t="str">
        <f>IFERROR(VLOOKUP($C39*1,Lookups!$H:$N,5,FALSE),"")</f>
        <v/>
      </c>
      <c r="AD39" s="3" t="str">
        <f>IFERROR(VLOOKUP($C39*1,Lookups!$H:$N,6,FALSE),"")</f>
        <v/>
      </c>
      <c r="AE39" s="3" t="str">
        <f>IFERROR(VLOOKUP($C39*1,Lookups!$H:$N,7,FALSE),"")</f>
        <v/>
      </c>
      <c r="AF39" s="3" t="str">
        <f>VLOOKUP(B39*1,Stores!$A:$C,3,FALSE)</f>
        <v>DFDE</v>
      </c>
    </row>
    <row r="40" spans="1:32">
      <c r="A40" s="165" t="s">
        <v>929</v>
      </c>
      <c r="B40" s="166" t="s">
        <v>921</v>
      </c>
      <c r="C40" s="165" t="s">
        <v>428</v>
      </c>
      <c r="D40" s="165" t="s">
        <v>918</v>
      </c>
      <c r="E40" s="165" t="s">
        <v>962</v>
      </c>
      <c r="F40" s="167">
        <v>2017</v>
      </c>
      <c r="G40" s="168">
        <v>0</v>
      </c>
      <c r="H40" s="169">
        <v>-8442.8313749999998</v>
      </c>
      <c r="I40" s="169">
        <v>-10074.0375</v>
      </c>
      <c r="J40" s="169">
        <v>-12035.971499999998</v>
      </c>
      <c r="K40" s="169">
        <v>-6807.6854999999987</v>
      </c>
      <c r="L40" s="169">
        <v>-9475.1910000000007</v>
      </c>
      <c r="M40" s="169">
        <v>-9001.1711250000008</v>
      </c>
      <c r="N40" s="169">
        <v>-6288.2189999999991</v>
      </c>
      <c r="O40" s="169">
        <v>-6285.7537499999999</v>
      </c>
      <c r="P40" s="169">
        <v>-8402.2837499999987</v>
      </c>
      <c r="Q40" s="169">
        <v>-7915.1909999999989</v>
      </c>
      <c r="R40" s="169">
        <v>-8941.309874999999</v>
      </c>
      <c r="S40" s="169">
        <v>0</v>
      </c>
      <c r="T40" s="169">
        <v>0</v>
      </c>
      <c r="U40" s="169">
        <v>-93669.645374999993</v>
      </c>
      <c r="V40" s="163">
        <f ca="1">SUM(INDIRECT(Inputs!$C$11&amp;ROW()&amp;":"&amp;Inputs!$C$12&amp;ROW()))</f>
        <v>-7915.1909999999989</v>
      </c>
      <c r="W40" s="163">
        <f ca="1">SUM(INDIRECT(Inputs!$C$13&amp;ROW()&amp;":"&amp;Inputs!$C$14&amp;ROW()))</f>
        <v>-84728.335499999986</v>
      </c>
      <c r="X40" s="3" t="str">
        <f>IF(COUNTIFS(Lookups!$A:$A,C40)=1,"Gross Sales","")</f>
        <v>Gross Sales</v>
      </c>
      <c r="Y40" s="3" t="str">
        <f>IF(COUNTIFS(Lookups!$D:$D,C40)=1,"Bar Sales","")</f>
        <v/>
      </c>
      <c r="Z40" s="3" t="str">
        <f>IFERROR(VLOOKUP(C40*1,Lookups!$D:$F,3,FALSE),"")</f>
        <v/>
      </c>
      <c r="AA40" s="3" t="str">
        <f>IFERROR(VLOOKUP($C40*1,Lookups!$H:$N,3,FALSE),"")</f>
        <v/>
      </c>
      <c r="AB40" s="3" t="str">
        <f>IFERROR(VLOOKUP($C40*1,Lookups!$H:$N,4,FALSE),"")</f>
        <v/>
      </c>
      <c r="AC40" s="3" t="str">
        <f>IFERROR(VLOOKUP($C40*1,Lookups!$H:$N,5,FALSE),"")</f>
        <v/>
      </c>
      <c r="AD40" s="3" t="str">
        <f>IFERROR(VLOOKUP($C40*1,Lookups!$H:$N,6,FALSE),"")</f>
        <v/>
      </c>
      <c r="AE40" s="3" t="str">
        <f>IFERROR(VLOOKUP($C40*1,Lookups!$H:$N,7,FALSE),"")</f>
        <v/>
      </c>
      <c r="AF40" s="3" t="str">
        <f>VLOOKUP(B40*1,Stores!$A:$C,3,FALSE)</f>
        <v>DFDE</v>
      </c>
    </row>
    <row r="41" spans="1:32">
      <c r="A41" s="165" t="s">
        <v>928</v>
      </c>
      <c r="B41" s="166" t="s">
        <v>922</v>
      </c>
      <c r="C41" s="165" t="s">
        <v>428</v>
      </c>
      <c r="D41" s="165" t="s">
        <v>918</v>
      </c>
      <c r="E41" s="165" t="s">
        <v>962</v>
      </c>
      <c r="F41" s="167">
        <v>2017</v>
      </c>
      <c r="G41" s="168">
        <v>0</v>
      </c>
      <c r="H41" s="169">
        <v>-6018.536250000001</v>
      </c>
      <c r="I41" s="169">
        <v>-6705.0247499999996</v>
      </c>
      <c r="J41" s="169">
        <v>-4271.7374999999993</v>
      </c>
      <c r="K41" s="169">
        <v>-4923.2711249999993</v>
      </c>
      <c r="L41" s="169">
        <v>-5608.3860000000004</v>
      </c>
      <c r="M41" s="169">
        <v>-3903.1320000000001</v>
      </c>
      <c r="N41" s="169">
        <v>-4002.3926250000004</v>
      </c>
      <c r="O41" s="169">
        <v>-5768.8312500000002</v>
      </c>
      <c r="P41" s="169">
        <v>-5260.1219999999994</v>
      </c>
      <c r="Q41" s="169">
        <v>-5532.42</v>
      </c>
      <c r="R41" s="169">
        <v>-3640.5037499999999</v>
      </c>
      <c r="S41" s="169">
        <v>0</v>
      </c>
      <c r="T41" s="169">
        <v>0</v>
      </c>
      <c r="U41" s="169">
        <v>-55634.357250000015</v>
      </c>
      <c r="V41" s="163">
        <f ca="1">SUM(INDIRECT(Inputs!$C$11&amp;ROW()&amp;":"&amp;Inputs!$C$12&amp;ROW()))</f>
        <v>-5532.42</v>
      </c>
      <c r="W41" s="163">
        <f ca="1">SUM(INDIRECT(Inputs!$C$13&amp;ROW()&amp;":"&amp;Inputs!$C$14&amp;ROW()))</f>
        <v>-51993.853500000012</v>
      </c>
      <c r="X41" s="3" t="str">
        <f>IF(COUNTIFS(Lookups!$A:$A,C41)=1,"Gross Sales","")</f>
        <v>Gross Sales</v>
      </c>
      <c r="Y41" s="3" t="str">
        <f>IF(COUNTIFS(Lookups!$D:$D,C41)=1,"Bar Sales","")</f>
        <v/>
      </c>
      <c r="Z41" s="3" t="str">
        <f>IFERROR(VLOOKUP(C41*1,Lookups!$D:$F,3,FALSE),"")</f>
        <v/>
      </c>
      <c r="AA41" s="3" t="str">
        <f>IFERROR(VLOOKUP($C41*1,Lookups!$H:$N,3,FALSE),"")</f>
        <v/>
      </c>
      <c r="AB41" s="3" t="str">
        <f>IFERROR(VLOOKUP($C41*1,Lookups!$H:$N,4,FALSE),"")</f>
        <v/>
      </c>
      <c r="AC41" s="3" t="str">
        <f>IFERROR(VLOOKUP($C41*1,Lookups!$H:$N,5,FALSE),"")</f>
        <v/>
      </c>
      <c r="AD41" s="3" t="str">
        <f>IFERROR(VLOOKUP($C41*1,Lookups!$H:$N,6,FALSE),"")</f>
        <v/>
      </c>
      <c r="AE41" s="3" t="str">
        <f>IFERROR(VLOOKUP($C41*1,Lookups!$H:$N,7,FALSE),"")</f>
        <v/>
      </c>
      <c r="AF41" s="3" t="str">
        <f>VLOOKUP(B41*1,Stores!$A:$C,3,FALSE)</f>
        <v>DFDE</v>
      </c>
    </row>
    <row r="42" spans="1:32">
      <c r="A42" s="165" t="s">
        <v>927</v>
      </c>
      <c r="B42" s="166" t="s">
        <v>923</v>
      </c>
      <c r="C42" s="165" t="s">
        <v>428</v>
      </c>
      <c r="D42" s="165" t="s">
        <v>918</v>
      </c>
      <c r="E42" s="165" t="s">
        <v>962</v>
      </c>
      <c r="F42" s="167">
        <v>2017</v>
      </c>
      <c r="G42" s="168">
        <v>0</v>
      </c>
      <c r="H42" s="169">
        <v>-8770.9147500000017</v>
      </c>
      <c r="I42" s="169">
        <v>-11260.592999999999</v>
      </c>
      <c r="J42" s="169">
        <v>-7529.0512500000004</v>
      </c>
      <c r="K42" s="169">
        <v>-9766.9214999999986</v>
      </c>
      <c r="L42" s="169">
        <v>-12989.147249999998</v>
      </c>
      <c r="M42" s="169">
        <v>-6914.3519999999999</v>
      </c>
      <c r="N42" s="169">
        <v>-4804.9695000000002</v>
      </c>
      <c r="O42" s="169">
        <v>-10154.397000000001</v>
      </c>
      <c r="P42" s="169">
        <v>-6381.7065000000002</v>
      </c>
      <c r="Q42" s="169">
        <v>-9931.3893749999988</v>
      </c>
      <c r="R42" s="169">
        <v>-9553.8690000000006</v>
      </c>
      <c r="S42" s="169">
        <v>0</v>
      </c>
      <c r="T42" s="169">
        <v>0</v>
      </c>
      <c r="U42" s="169">
        <v>-98057.311125000007</v>
      </c>
      <c r="V42" s="163">
        <f ca="1">SUM(INDIRECT(Inputs!$C$11&amp;ROW()&amp;":"&amp;Inputs!$C$12&amp;ROW()))</f>
        <v>-9931.3893749999988</v>
      </c>
      <c r="W42" s="163">
        <f ca="1">SUM(INDIRECT(Inputs!$C$13&amp;ROW()&amp;":"&amp;Inputs!$C$14&amp;ROW()))</f>
        <v>-88503.442125000001</v>
      </c>
      <c r="X42" s="3" t="str">
        <f>IF(COUNTIFS(Lookups!$A:$A,C42)=1,"Gross Sales","")</f>
        <v>Gross Sales</v>
      </c>
      <c r="Y42" s="3" t="str">
        <f>IF(COUNTIFS(Lookups!$D:$D,C42)=1,"Bar Sales","")</f>
        <v/>
      </c>
      <c r="Z42" s="3" t="str">
        <f>IFERROR(VLOOKUP(C42*1,Lookups!$D:$F,3,FALSE),"")</f>
        <v/>
      </c>
      <c r="AA42" s="3" t="str">
        <f>IFERROR(VLOOKUP($C42*1,Lookups!$H:$N,3,FALSE),"")</f>
        <v/>
      </c>
      <c r="AB42" s="3" t="str">
        <f>IFERROR(VLOOKUP($C42*1,Lookups!$H:$N,4,FALSE),"")</f>
        <v/>
      </c>
      <c r="AC42" s="3" t="str">
        <f>IFERROR(VLOOKUP($C42*1,Lookups!$H:$N,5,FALSE),"")</f>
        <v/>
      </c>
      <c r="AD42" s="3" t="str">
        <f>IFERROR(VLOOKUP($C42*1,Lookups!$H:$N,6,FALSE),"")</f>
        <v/>
      </c>
      <c r="AE42" s="3" t="str">
        <f>IFERROR(VLOOKUP($C42*1,Lookups!$H:$N,7,FALSE),"")</f>
        <v/>
      </c>
      <c r="AF42" s="3" t="str">
        <f>VLOOKUP(B42*1,Stores!$A:$C,3,FALSE)</f>
        <v>DFDE</v>
      </c>
    </row>
    <row r="43" spans="1:32">
      <c r="A43" s="165" t="s">
        <v>926</v>
      </c>
      <c r="B43" s="166" t="s">
        <v>924</v>
      </c>
      <c r="C43" s="165" t="s">
        <v>428</v>
      </c>
      <c r="D43" s="165" t="s">
        <v>918</v>
      </c>
      <c r="E43" s="165" t="s">
        <v>962</v>
      </c>
      <c r="F43" s="167">
        <v>2017</v>
      </c>
      <c r="G43" s="168">
        <v>0</v>
      </c>
      <c r="H43" s="169">
        <v>-8900.5049999999992</v>
      </c>
      <c r="I43" s="169">
        <v>-8875.125</v>
      </c>
      <c r="J43" s="169">
        <v>-8007.54</v>
      </c>
      <c r="K43" s="169">
        <v>-7378.68</v>
      </c>
      <c r="L43" s="169">
        <v>-8166.9</v>
      </c>
      <c r="M43" s="169">
        <v>-6426</v>
      </c>
      <c r="N43" s="169">
        <v>-5763.4762499999988</v>
      </c>
      <c r="O43" s="169">
        <v>-5398.6034999999993</v>
      </c>
      <c r="P43" s="169">
        <v>-6987.0916500000003</v>
      </c>
      <c r="Q43" s="169">
        <v>-9040.1220000000012</v>
      </c>
      <c r="R43" s="169">
        <v>-6166.875</v>
      </c>
      <c r="S43" s="169">
        <v>0</v>
      </c>
      <c r="T43" s="169">
        <v>0</v>
      </c>
      <c r="U43" s="169">
        <v>-81110.918399999995</v>
      </c>
      <c r="V43" s="163">
        <f ca="1">SUM(INDIRECT(Inputs!$C$11&amp;ROW()&amp;":"&amp;Inputs!$C$12&amp;ROW()))</f>
        <v>-9040.1220000000012</v>
      </c>
      <c r="W43" s="163">
        <f ca="1">SUM(INDIRECT(Inputs!$C$13&amp;ROW()&amp;":"&amp;Inputs!$C$14&amp;ROW()))</f>
        <v>-74944.043399999995</v>
      </c>
      <c r="X43" s="3" t="str">
        <f>IF(COUNTIFS(Lookups!$A:$A,C43)=1,"Gross Sales","")</f>
        <v>Gross Sales</v>
      </c>
      <c r="Y43" s="3" t="str">
        <f>IF(COUNTIFS(Lookups!$D:$D,C43)=1,"Bar Sales","")</f>
        <v/>
      </c>
      <c r="Z43" s="3" t="str">
        <f>IFERROR(VLOOKUP(C43*1,Lookups!$D:$F,3,FALSE),"")</f>
        <v/>
      </c>
      <c r="AA43" s="3" t="str">
        <f>IFERROR(VLOOKUP($C43*1,Lookups!$H:$N,3,FALSE),"")</f>
        <v/>
      </c>
      <c r="AB43" s="3" t="str">
        <f>IFERROR(VLOOKUP($C43*1,Lookups!$H:$N,4,FALSE),"")</f>
        <v/>
      </c>
      <c r="AC43" s="3" t="str">
        <f>IFERROR(VLOOKUP($C43*1,Lookups!$H:$N,5,FALSE),"")</f>
        <v/>
      </c>
      <c r="AD43" s="3" t="str">
        <f>IFERROR(VLOOKUP($C43*1,Lookups!$H:$N,6,FALSE),"")</f>
        <v/>
      </c>
      <c r="AE43" s="3" t="str">
        <f>IFERROR(VLOOKUP($C43*1,Lookups!$H:$N,7,FALSE),"")</f>
        <v/>
      </c>
      <c r="AF43" s="3" t="str">
        <f>VLOOKUP(B43*1,Stores!$A:$C,3,FALSE)</f>
        <v>DFDE</v>
      </c>
    </row>
    <row r="44" spans="1:32">
      <c r="A44" s="165" t="s">
        <v>925</v>
      </c>
      <c r="B44" s="166" t="s">
        <v>958</v>
      </c>
      <c r="C44" s="165" t="s">
        <v>428</v>
      </c>
      <c r="D44" s="165" t="s">
        <v>918</v>
      </c>
      <c r="E44" s="165" t="s">
        <v>962</v>
      </c>
      <c r="F44" s="167">
        <v>2017</v>
      </c>
      <c r="G44" s="168">
        <v>0</v>
      </c>
      <c r="H44" s="169">
        <v>0</v>
      </c>
      <c r="I44" s="169">
        <v>0</v>
      </c>
      <c r="J44" s="169">
        <v>0</v>
      </c>
      <c r="K44" s="169">
        <v>0</v>
      </c>
      <c r="L44" s="169">
        <v>-3521.8874999999998</v>
      </c>
      <c r="M44" s="169">
        <v>-7536.18</v>
      </c>
      <c r="N44" s="169">
        <v>-5944.5345000000016</v>
      </c>
      <c r="O44" s="169">
        <v>-7675.1486250000007</v>
      </c>
      <c r="P44" s="169">
        <v>-5122.928249999999</v>
      </c>
      <c r="Q44" s="169">
        <v>-6466.4677499999989</v>
      </c>
      <c r="R44" s="169">
        <v>-5960.3625000000002</v>
      </c>
      <c r="S44" s="169">
        <v>0</v>
      </c>
      <c r="T44" s="169">
        <v>0</v>
      </c>
      <c r="U44" s="169">
        <v>-42227.509125000004</v>
      </c>
      <c r="V44" s="163">
        <f ca="1">SUM(INDIRECT(Inputs!$C$11&amp;ROW()&amp;":"&amp;Inputs!$C$12&amp;ROW()))</f>
        <v>-6466.4677499999989</v>
      </c>
      <c r="W44" s="163">
        <f ca="1">SUM(INDIRECT(Inputs!$C$13&amp;ROW()&amp;":"&amp;Inputs!$C$14&amp;ROW()))</f>
        <v>-36267.146625000001</v>
      </c>
      <c r="X44" s="3" t="str">
        <f>IF(COUNTIFS(Lookups!$A:$A,C44)=1,"Gross Sales","")</f>
        <v>Gross Sales</v>
      </c>
      <c r="Y44" s="3" t="str">
        <f>IF(COUNTIFS(Lookups!$D:$D,C44)=1,"Bar Sales","")</f>
        <v/>
      </c>
      <c r="Z44" s="3" t="str">
        <f>IFERROR(VLOOKUP(C44*1,Lookups!$D:$F,3,FALSE),"")</f>
        <v/>
      </c>
      <c r="AA44" s="3" t="str">
        <f>IFERROR(VLOOKUP($C44*1,Lookups!$H:$N,3,FALSE),"")</f>
        <v/>
      </c>
      <c r="AB44" s="3" t="str">
        <f>IFERROR(VLOOKUP($C44*1,Lookups!$H:$N,4,FALSE),"")</f>
        <v/>
      </c>
      <c r="AC44" s="3" t="str">
        <f>IFERROR(VLOOKUP($C44*1,Lookups!$H:$N,5,FALSE),"")</f>
        <v/>
      </c>
      <c r="AD44" s="3" t="str">
        <f>IFERROR(VLOOKUP($C44*1,Lookups!$H:$N,6,FALSE),"")</f>
        <v/>
      </c>
      <c r="AE44" s="3" t="str">
        <f>IFERROR(VLOOKUP($C44*1,Lookups!$H:$N,7,FALSE),"")</f>
        <v/>
      </c>
      <c r="AF44" s="3" t="str">
        <f>VLOOKUP(B44*1,Stores!$A:$C,3,FALSE)</f>
        <v>DFDE</v>
      </c>
    </row>
    <row r="45" spans="1:32">
      <c r="A45" s="165" t="s">
        <v>958</v>
      </c>
      <c r="B45" s="166" t="s">
        <v>925</v>
      </c>
      <c r="C45" s="165" t="s">
        <v>428</v>
      </c>
      <c r="D45" s="165" t="s">
        <v>918</v>
      </c>
      <c r="E45" s="165" t="s">
        <v>962</v>
      </c>
      <c r="F45" s="167">
        <v>2017</v>
      </c>
      <c r="G45" s="168">
        <v>0</v>
      </c>
      <c r="H45" s="169">
        <v>-5979.7394999999988</v>
      </c>
      <c r="I45" s="169">
        <v>-5857.0132500000009</v>
      </c>
      <c r="J45" s="169">
        <v>-7609.1130000000021</v>
      </c>
      <c r="K45" s="169">
        <v>-4999.1175000000003</v>
      </c>
      <c r="L45" s="169">
        <v>-6617.1971250000006</v>
      </c>
      <c r="M45" s="169">
        <v>-3729.67875</v>
      </c>
      <c r="N45" s="169">
        <v>-4741.0818749999989</v>
      </c>
      <c r="O45" s="169">
        <v>-2897.4656249999998</v>
      </c>
      <c r="P45" s="169">
        <v>-4199.3242500000006</v>
      </c>
      <c r="Q45" s="169">
        <v>-6008.4375</v>
      </c>
      <c r="R45" s="169">
        <v>-6419.7191249999996</v>
      </c>
      <c r="S45" s="169">
        <v>0</v>
      </c>
      <c r="T45" s="169">
        <v>0</v>
      </c>
      <c r="U45" s="169">
        <v>-59057.887499999997</v>
      </c>
      <c r="V45" s="163">
        <f ca="1">SUM(INDIRECT(Inputs!$C$11&amp;ROW()&amp;":"&amp;Inputs!$C$12&amp;ROW()))</f>
        <v>-6008.4375</v>
      </c>
      <c r="W45" s="163">
        <f ca="1">SUM(INDIRECT(Inputs!$C$13&amp;ROW()&amp;":"&amp;Inputs!$C$14&amp;ROW()))</f>
        <v>-52638.168374999994</v>
      </c>
      <c r="X45" s="3" t="str">
        <f>IF(COUNTIFS(Lookups!$A:$A,C45)=1,"Gross Sales","")</f>
        <v>Gross Sales</v>
      </c>
      <c r="Y45" s="3" t="str">
        <f>IF(COUNTIFS(Lookups!$D:$D,C45)=1,"Bar Sales","")</f>
        <v/>
      </c>
      <c r="Z45" s="3" t="str">
        <f>IFERROR(VLOOKUP(C45*1,Lookups!$D:$F,3,FALSE),"")</f>
        <v/>
      </c>
      <c r="AA45" s="3" t="str">
        <f>IFERROR(VLOOKUP($C45*1,Lookups!$H:$N,3,FALSE),"")</f>
        <v/>
      </c>
      <c r="AB45" s="3" t="str">
        <f>IFERROR(VLOOKUP($C45*1,Lookups!$H:$N,4,FALSE),"")</f>
        <v/>
      </c>
      <c r="AC45" s="3" t="str">
        <f>IFERROR(VLOOKUP($C45*1,Lookups!$H:$N,5,FALSE),"")</f>
        <v/>
      </c>
      <c r="AD45" s="3" t="str">
        <f>IFERROR(VLOOKUP($C45*1,Lookups!$H:$N,6,FALSE),"")</f>
        <v/>
      </c>
      <c r="AE45" s="3" t="str">
        <f>IFERROR(VLOOKUP($C45*1,Lookups!$H:$N,7,FALSE),"")</f>
        <v/>
      </c>
      <c r="AF45" s="3" t="str">
        <f>VLOOKUP(B45*1,Stores!$A:$C,3,FALSE)</f>
        <v>DFDE</v>
      </c>
    </row>
    <row r="46" spans="1:32">
      <c r="A46" s="165" t="s">
        <v>924</v>
      </c>
      <c r="B46" s="166" t="s">
        <v>926</v>
      </c>
      <c r="C46" s="165" t="s">
        <v>428</v>
      </c>
      <c r="D46" s="165" t="s">
        <v>918</v>
      </c>
      <c r="E46" s="165" t="s">
        <v>962</v>
      </c>
      <c r="F46" s="167">
        <v>2017</v>
      </c>
      <c r="G46" s="168">
        <v>0</v>
      </c>
      <c r="H46" s="169">
        <v>-44625.78</v>
      </c>
      <c r="I46" s="169">
        <v>-47340.434999999998</v>
      </c>
      <c r="J46" s="169">
        <v>-44696.100374999995</v>
      </c>
      <c r="K46" s="169">
        <v>-49002.612749999993</v>
      </c>
      <c r="L46" s="169">
        <v>-38012.931000000004</v>
      </c>
      <c r="M46" s="169">
        <v>-38634.542999999998</v>
      </c>
      <c r="N46" s="169">
        <v>-37045.585499999994</v>
      </c>
      <c r="O46" s="169">
        <v>-38687.553</v>
      </c>
      <c r="P46" s="169">
        <v>-36210.233625000001</v>
      </c>
      <c r="Q46" s="169">
        <v>-48242.726999999992</v>
      </c>
      <c r="R46" s="169">
        <v>-47231.383499999996</v>
      </c>
      <c r="S46" s="169">
        <v>0</v>
      </c>
      <c r="T46" s="169">
        <v>0</v>
      </c>
      <c r="U46" s="169">
        <v>-469729.88475000003</v>
      </c>
      <c r="V46" s="163">
        <f ca="1">SUM(INDIRECT(Inputs!$C$11&amp;ROW()&amp;":"&amp;Inputs!$C$12&amp;ROW()))</f>
        <v>-48242.726999999992</v>
      </c>
      <c r="W46" s="163">
        <f ca="1">SUM(INDIRECT(Inputs!$C$13&amp;ROW()&amp;":"&amp;Inputs!$C$14&amp;ROW()))</f>
        <v>-422498.50125000003</v>
      </c>
      <c r="X46" s="3" t="str">
        <f>IF(COUNTIFS(Lookups!$A:$A,C46)=1,"Gross Sales","")</f>
        <v>Gross Sales</v>
      </c>
      <c r="Y46" s="3" t="str">
        <f>IF(COUNTIFS(Lookups!$D:$D,C46)=1,"Bar Sales","")</f>
        <v/>
      </c>
      <c r="Z46" s="3" t="str">
        <f>IFERROR(VLOOKUP(C46*1,Lookups!$D:$F,3,FALSE),"")</f>
        <v/>
      </c>
      <c r="AA46" s="3" t="str">
        <f>IFERROR(VLOOKUP($C46*1,Lookups!$H:$N,3,FALSE),"")</f>
        <v/>
      </c>
      <c r="AB46" s="3" t="str">
        <f>IFERROR(VLOOKUP($C46*1,Lookups!$H:$N,4,FALSE),"")</f>
        <v/>
      </c>
      <c r="AC46" s="3" t="str">
        <f>IFERROR(VLOOKUP($C46*1,Lookups!$H:$N,5,FALSE),"")</f>
        <v/>
      </c>
      <c r="AD46" s="3" t="str">
        <f>IFERROR(VLOOKUP($C46*1,Lookups!$H:$N,6,FALSE),"")</f>
        <v/>
      </c>
      <c r="AE46" s="3" t="str">
        <f>IFERROR(VLOOKUP($C46*1,Lookups!$H:$N,7,FALSE),"")</f>
        <v/>
      </c>
      <c r="AF46" s="3" t="str">
        <f>VLOOKUP(B46*1,Stores!$A:$C,3,FALSE)</f>
        <v>DFDE</v>
      </c>
    </row>
    <row r="47" spans="1:32">
      <c r="A47" s="165" t="s">
        <v>923</v>
      </c>
      <c r="B47" s="166" t="s">
        <v>927</v>
      </c>
      <c r="C47" s="165" t="s">
        <v>428</v>
      </c>
      <c r="D47" s="165" t="s">
        <v>918</v>
      </c>
      <c r="E47" s="165" t="s">
        <v>962</v>
      </c>
      <c r="F47" s="167">
        <v>2017</v>
      </c>
      <c r="G47" s="168">
        <v>0</v>
      </c>
      <c r="H47" s="169">
        <v>-11241.367875000002</v>
      </c>
      <c r="I47" s="169">
        <v>-9341.3430000000008</v>
      </c>
      <c r="J47" s="169">
        <v>-10907.528624999999</v>
      </c>
      <c r="K47" s="169">
        <v>-15571.827000000003</v>
      </c>
      <c r="L47" s="169">
        <v>-14808.572999999997</v>
      </c>
      <c r="M47" s="169">
        <v>-18541.355625</v>
      </c>
      <c r="N47" s="169">
        <v>-12069.263249999998</v>
      </c>
      <c r="O47" s="169">
        <v>-11460.009</v>
      </c>
      <c r="P47" s="169">
        <v>-14591.742374999998</v>
      </c>
      <c r="Q47" s="169">
        <v>-10654.734375</v>
      </c>
      <c r="R47" s="169">
        <v>-11553.890625</v>
      </c>
      <c r="S47" s="169">
        <v>0</v>
      </c>
      <c r="T47" s="169">
        <v>0</v>
      </c>
      <c r="U47" s="169">
        <v>-140741.63475000003</v>
      </c>
      <c r="V47" s="163">
        <f ca="1">SUM(INDIRECT(Inputs!$C$11&amp;ROW()&amp;":"&amp;Inputs!$C$12&amp;ROW()))</f>
        <v>-10654.734375</v>
      </c>
      <c r="W47" s="163">
        <f ca="1">SUM(INDIRECT(Inputs!$C$13&amp;ROW()&amp;":"&amp;Inputs!$C$14&amp;ROW()))</f>
        <v>-129187.74412500001</v>
      </c>
      <c r="X47" s="3" t="str">
        <f>IF(COUNTIFS(Lookups!$A:$A,C47)=1,"Gross Sales","")</f>
        <v>Gross Sales</v>
      </c>
      <c r="Y47" s="3" t="str">
        <f>IF(COUNTIFS(Lookups!$D:$D,C47)=1,"Bar Sales","")</f>
        <v/>
      </c>
      <c r="Z47" s="3" t="str">
        <f>IFERROR(VLOOKUP(C47*1,Lookups!$D:$F,3,FALSE),"")</f>
        <v/>
      </c>
      <c r="AA47" s="3" t="str">
        <f>IFERROR(VLOOKUP($C47*1,Lookups!$H:$N,3,FALSE),"")</f>
        <v/>
      </c>
      <c r="AB47" s="3" t="str">
        <f>IFERROR(VLOOKUP($C47*1,Lookups!$H:$N,4,FALSE),"")</f>
        <v/>
      </c>
      <c r="AC47" s="3" t="str">
        <f>IFERROR(VLOOKUP($C47*1,Lookups!$H:$N,5,FALSE),"")</f>
        <v/>
      </c>
      <c r="AD47" s="3" t="str">
        <f>IFERROR(VLOOKUP($C47*1,Lookups!$H:$N,6,FALSE),"")</f>
        <v/>
      </c>
      <c r="AE47" s="3" t="str">
        <f>IFERROR(VLOOKUP($C47*1,Lookups!$H:$N,7,FALSE),"")</f>
        <v/>
      </c>
      <c r="AF47" s="3" t="str">
        <f>VLOOKUP(B47*1,Stores!$A:$C,3,FALSE)</f>
        <v>DFDE</v>
      </c>
    </row>
    <row r="48" spans="1:32">
      <c r="A48" s="165" t="s">
        <v>922</v>
      </c>
      <c r="B48" s="166" t="s">
        <v>928</v>
      </c>
      <c r="C48" s="165" t="s">
        <v>428</v>
      </c>
      <c r="D48" s="165" t="s">
        <v>918</v>
      </c>
      <c r="E48" s="165" t="s">
        <v>962</v>
      </c>
      <c r="F48" s="167">
        <v>2017</v>
      </c>
      <c r="G48" s="168">
        <v>0</v>
      </c>
      <c r="H48" s="169">
        <v>-11122.808625000001</v>
      </c>
      <c r="I48" s="169">
        <v>-9175.6507499999989</v>
      </c>
      <c r="J48" s="169">
        <v>-7580.8080000000009</v>
      </c>
      <c r="K48" s="169">
        <v>-6212.4480000000003</v>
      </c>
      <c r="L48" s="169">
        <v>-10069.299375000001</v>
      </c>
      <c r="M48" s="169">
        <v>-6239.8874999999998</v>
      </c>
      <c r="N48" s="169">
        <v>-4230.0618749999994</v>
      </c>
      <c r="O48" s="169">
        <v>-4487.0234999999993</v>
      </c>
      <c r="P48" s="169">
        <v>-4014.1035000000006</v>
      </c>
      <c r="Q48" s="169">
        <v>-7429.3605000000007</v>
      </c>
      <c r="R48" s="169">
        <v>-5599.2967499999995</v>
      </c>
      <c r="S48" s="169">
        <v>0</v>
      </c>
      <c r="T48" s="169">
        <v>0</v>
      </c>
      <c r="U48" s="169">
        <v>-76160.748374999981</v>
      </c>
      <c r="V48" s="163">
        <f ca="1">SUM(INDIRECT(Inputs!$C$11&amp;ROW()&amp;":"&amp;Inputs!$C$12&amp;ROW()))</f>
        <v>-7429.3605000000007</v>
      </c>
      <c r="W48" s="163">
        <f ca="1">SUM(INDIRECT(Inputs!$C$13&amp;ROW()&amp;":"&amp;Inputs!$C$14&amp;ROW()))</f>
        <v>-70561.451624999987</v>
      </c>
      <c r="X48" s="3" t="str">
        <f>IF(COUNTIFS(Lookups!$A:$A,C48)=1,"Gross Sales","")</f>
        <v>Gross Sales</v>
      </c>
      <c r="Y48" s="3" t="str">
        <f>IF(COUNTIFS(Lookups!$D:$D,C48)=1,"Bar Sales","")</f>
        <v/>
      </c>
      <c r="Z48" s="3" t="str">
        <f>IFERROR(VLOOKUP(C48*1,Lookups!$D:$F,3,FALSE),"")</f>
        <v/>
      </c>
      <c r="AA48" s="3" t="str">
        <f>IFERROR(VLOOKUP($C48*1,Lookups!$H:$N,3,FALSE),"")</f>
        <v/>
      </c>
      <c r="AB48" s="3" t="str">
        <f>IFERROR(VLOOKUP($C48*1,Lookups!$H:$N,4,FALSE),"")</f>
        <v/>
      </c>
      <c r="AC48" s="3" t="str">
        <f>IFERROR(VLOOKUP($C48*1,Lookups!$H:$N,5,FALSE),"")</f>
        <v/>
      </c>
      <c r="AD48" s="3" t="str">
        <f>IFERROR(VLOOKUP($C48*1,Lookups!$H:$N,6,FALSE),"")</f>
        <v/>
      </c>
      <c r="AE48" s="3" t="str">
        <f>IFERROR(VLOOKUP($C48*1,Lookups!$H:$N,7,FALSE),"")</f>
        <v/>
      </c>
      <c r="AF48" s="3" t="str">
        <f>VLOOKUP(B48*1,Stores!$A:$C,3,FALSE)</f>
        <v>DFDE</v>
      </c>
    </row>
    <row r="49" spans="1:32">
      <c r="A49" s="165" t="s">
        <v>921</v>
      </c>
      <c r="B49" s="166" t="s">
        <v>929</v>
      </c>
      <c r="C49" s="165" t="s">
        <v>428</v>
      </c>
      <c r="D49" s="165" t="s">
        <v>918</v>
      </c>
      <c r="E49" s="165" t="s">
        <v>962</v>
      </c>
      <c r="F49" s="167">
        <v>2017</v>
      </c>
      <c r="G49" s="168">
        <v>0</v>
      </c>
      <c r="H49" s="169">
        <v>-4193.0043749999995</v>
      </c>
      <c r="I49" s="169">
        <v>-4333.5052500000002</v>
      </c>
      <c r="J49" s="169">
        <v>-4098.4166249999998</v>
      </c>
      <c r="K49" s="169">
        <v>-2296.5127499999999</v>
      </c>
      <c r="L49" s="169">
        <v>-4161.0374999999995</v>
      </c>
      <c r="M49" s="169">
        <v>-3186.3273749999994</v>
      </c>
      <c r="N49" s="169">
        <v>-2869.8581250000002</v>
      </c>
      <c r="O49" s="169">
        <v>-3167.1809999999996</v>
      </c>
      <c r="P49" s="169">
        <v>-2990.4764999999998</v>
      </c>
      <c r="Q49" s="169">
        <v>-3104.2620000000002</v>
      </c>
      <c r="R49" s="169">
        <v>-3337.7760000000007</v>
      </c>
      <c r="S49" s="169">
        <v>0</v>
      </c>
      <c r="T49" s="169">
        <v>0</v>
      </c>
      <c r="U49" s="169">
        <v>-37738.357499999998</v>
      </c>
      <c r="V49" s="163">
        <f ca="1">SUM(INDIRECT(Inputs!$C$11&amp;ROW()&amp;":"&amp;Inputs!$C$12&amp;ROW()))</f>
        <v>-3104.2620000000002</v>
      </c>
      <c r="W49" s="163">
        <f ca="1">SUM(INDIRECT(Inputs!$C$13&amp;ROW()&amp;":"&amp;Inputs!$C$14&amp;ROW()))</f>
        <v>-34400.5815</v>
      </c>
      <c r="X49" s="3" t="str">
        <f>IF(COUNTIFS(Lookups!$A:$A,C49)=1,"Gross Sales","")</f>
        <v>Gross Sales</v>
      </c>
      <c r="Y49" s="3" t="str">
        <f>IF(COUNTIFS(Lookups!$D:$D,C49)=1,"Bar Sales","")</f>
        <v/>
      </c>
      <c r="Z49" s="3" t="str">
        <f>IFERROR(VLOOKUP(C49*1,Lookups!$D:$F,3,FALSE),"")</f>
        <v/>
      </c>
      <c r="AA49" s="3" t="str">
        <f>IFERROR(VLOOKUP($C49*1,Lookups!$H:$N,3,FALSE),"")</f>
        <v/>
      </c>
      <c r="AB49" s="3" t="str">
        <f>IFERROR(VLOOKUP($C49*1,Lookups!$H:$N,4,FALSE),"")</f>
        <v/>
      </c>
      <c r="AC49" s="3" t="str">
        <f>IFERROR(VLOOKUP($C49*1,Lookups!$H:$N,5,FALSE),"")</f>
        <v/>
      </c>
      <c r="AD49" s="3" t="str">
        <f>IFERROR(VLOOKUP($C49*1,Lookups!$H:$N,6,FALSE),"")</f>
        <v/>
      </c>
      <c r="AE49" s="3" t="str">
        <f>IFERROR(VLOOKUP($C49*1,Lookups!$H:$N,7,FALSE),"")</f>
        <v/>
      </c>
      <c r="AF49" s="3" t="str">
        <f>VLOOKUP(B49*1,Stores!$A:$C,3,FALSE)</f>
        <v>DFDE</v>
      </c>
    </row>
    <row r="50" spans="1:32">
      <c r="A50" s="165" t="s">
        <v>920</v>
      </c>
      <c r="B50" s="166" t="s">
        <v>930</v>
      </c>
      <c r="C50" s="165" t="s">
        <v>428</v>
      </c>
      <c r="D50" s="165" t="s">
        <v>918</v>
      </c>
      <c r="E50" s="165" t="s">
        <v>962</v>
      </c>
      <c r="F50" s="167">
        <v>2017</v>
      </c>
      <c r="G50" s="168">
        <v>0</v>
      </c>
      <c r="H50" s="169">
        <v>-9215.4806250000001</v>
      </c>
      <c r="I50" s="169">
        <v>-13711.955624999999</v>
      </c>
      <c r="J50" s="169">
        <v>-12690.633000000002</v>
      </c>
      <c r="K50" s="169">
        <v>-10688.682000000003</v>
      </c>
      <c r="L50" s="169">
        <v>-13533.62925</v>
      </c>
      <c r="M50" s="169">
        <v>-10501.654500000001</v>
      </c>
      <c r="N50" s="169">
        <v>-8291.0400000000009</v>
      </c>
      <c r="O50" s="169">
        <v>-9303.082124999999</v>
      </c>
      <c r="P50" s="169">
        <v>-7454.0287499999986</v>
      </c>
      <c r="Q50" s="169">
        <v>-11707.506000000001</v>
      </c>
      <c r="R50" s="169">
        <v>-13291.926374999999</v>
      </c>
      <c r="S50" s="169">
        <v>0</v>
      </c>
      <c r="T50" s="169">
        <v>0</v>
      </c>
      <c r="U50" s="169">
        <v>-120389.61825000001</v>
      </c>
      <c r="V50" s="163">
        <f ca="1">SUM(INDIRECT(Inputs!$C$11&amp;ROW()&amp;":"&amp;Inputs!$C$12&amp;ROW()))</f>
        <v>-11707.506000000001</v>
      </c>
      <c r="W50" s="163">
        <f ca="1">SUM(INDIRECT(Inputs!$C$13&amp;ROW()&amp;":"&amp;Inputs!$C$14&amp;ROW()))</f>
        <v>-107097.69187500002</v>
      </c>
      <c r="X50" s="3" t="str">
        <f>IF(COUNTIFS(Lookups!$A:$A,C50)=1,"Gross Sales","")</f>
        <v>Gross Sales</v>
      </c>
      <c r="Y50" s="3" t="str">
        <f>IF(COUNTIFS(Lookups!$D:$D,C50)=1,"Bar Sales","")</f>
        <v/>
      </c>
      <c r="Z50" s="3" t="str">
        <f>IFERROR(VLOOKUP(C50*1,Lookups!$D:$F,3,FALSE),"")</f>
        <v/>
      </c>
      <c r="AA50" s="3" t="str">
        <f>IFERROR(VLOOKUP($C50*1,Lookups!$H:$N,3,FALSE),"")</f>
        <v/>
      </c>
      <c r="AB50" s="3" t="str">
        <f>IFERROR(VLOOKUP($C50*1,Lookups!$H:$N,4,FALSE),"")</f>
        <v/>
      </c>
      <c r="AC50" s="3" t="str">
        <f>IFERROR(VLOOKUP($C50*1,Lookups!$H:$N,5,FALSE),"")</f>
        <v/>
      </c>
      <c r="AD50" s="3" t="str">
        <f>IFERROR(VLOOKUP($C50*1,Lookups!$H:$N,6,FALSE),"")</f>
        <v/>
      </c>
      <c r="AE50" s="3" t="str">
        <f>IFERROR(VLOOKUP($C50*1,Lookups!$H:$N,7,FALSE),"")</f>
        <v/>
      </c>
      <c r="AF50" s="3" t="str">
        <f>VLOOKUP(B50*1,Stores!$A:$C,3,FALSE)</f>
        <v>DFDE</v>
      </c>
    </row>
    <row r="51" spans="1:32">
      <c r="A51" s="165" t="s">
        <v>919</v>
      </c>
      <c r="B51" s="166" t="s">
        <v>931</v>
      </c>
      <c r="C51" s="165" t="s">
        <v>428</v>
      </c>
      <c r="D51" s="165" t="s">
        <v>918</v>
      </c>
      <c r="E51" s="165" t="s">
        <v>962</v>
      </c>
      <c r="F51" s="167">
        <v>2017</v>
      </c>
      <c r="G51" s="168">
        <v>0</v>
      </c>
      <c r="H51" s="169">
        <v>-15157.069499999998</v>
      </c>
      <c r="I51" s="169">
        <v>-15117.794999999998</v>
      </c>
      <c r="J51" s="169">
        <v>-11452.666125000002</v>
      </c>
      <c r="K51" s="169">
        <v>-12901.058999999997</v>
      </c>
      <c r="L51" s="169">
        <v>-21049.02075</v>
      </c>
      <c r="M51" s="169">
        <v>-11814.823124999999</v>
      </c>
      <c r="N51" s="169">
        <v>-9411.4845000000005</v>
      </c>
      <c r="O51" s="169">
        <v>-10947.241125000002</v>
      </c>
      <c r="P51" s="169">
        <v>-12708.115875000001</v>
      </c>
      <c r="Q51" s="169">
        <v>-12169.701000000001</v>
      </c>
      <c r="R51" s="169">
        <v>-15436.237875000001</v>
      </c>
      <c r="S51" s="169">
        <v>0</v>
      </c>
      <c r="T51" s="169">
        <v>0</v>
      </c>
      <c r="U51" s="169">
        <v>-148165.21387499999</v>
      </c>
      <c r="V51" s="163">
        <f ca="1">SUM(INDIRECT(Inputs!$C$11&amp;ROW()&amp;":"&amp;Inputs!$C$12&amp;ROW()))</f>
        <v>-12169.701000000001</v>
      </c>
      <c r="W51" s="163">
        <f ca="1">SUM(INDIRECT(Inputs!$C$13&amp;ROW()&amp;":"&amp;Inputs!$C$14&amp;ROW()))</f>
        <v>-132728.976</v>
      </c>
      <c r="X51" s="3" t="str">
        <f>IF(COUNTIFS(Lookups!$A:$A,C51)=1,"Gross Sales","")</f>
        <v>Gross Sales</v>
      </c>
      <c r="Y51" s="3" t="str">
        <f>IF(COUNTIFS(Lookups!$D:$D,C51)=1,"Bar Sales","")</f>
        <v/>
      </c>
      <c r="Z51" s="3" t="str">
        <f>IFERROR(VLOOKUP(C51*1,Lookups!$D:$F,3,FALSE),"")</f>
        <v/>
      </c>
      <c r="AA51" s="3" t="str">
        <f>IFERROR(VLOOKUP($C51*1,Lookups!$H:$N,3,FALSE),"")</f>
        <v/>
      </c>
      <c r="AB51" s="3" t="str">
        <f>IFERROR(VLOOKUP($C51*1,Lookups!$H:$N,4,FALSE),"")</f>
        <v/>
      </c>
      <c r="AC51" s="3" t="str">
        <f>IFERROR(VLOOKUP($C51*1,Lookups!$H:$N,5,FALSE),"")</f>
        <v/>
      </c>
      <c r="AD51" s="3" t="str">
        <f>IFERROR(VLOOKUP($C51*1,Lookups!$H:$N,6,FALSE),"")</f>
        <v/>
      </c>
      <c r="AE51" s="3" t="str">
        <f>IFERROR(VLOOKUP($C51*1,Lookups!$H:$N,7,FALSE),"")</f>
        <v/>
      </c>
      <c r="AF51" s="3" t="str">
        <f>VLOOKUP(B51*1,Stores!$A:$C,3,FALSE)</f>
        <v>DFDE</v>
      </c>
    </row>
    <row r="52" spans="1:32">
      <c r="A52" s="165" t="s">
        <v>959</v>
      </c>
      <c r="B52" s="166" t="s">
        <v>932</v>
      </c>
      <c r="C52" s="165" t="s">
        <v>428</v>
      </c>
      <c r="D52" s="165" t="s">
        <v>918</v>
      </c>
      <c r="E52" s="165" t="s">
        <v>962</v>
      </c>
      <c r="F52" s="167">
        <v>2017</v>
      </c>
      <c r="G52" s="168">
        <v>0</v>
      </c>
      <c r="H52" s="169">
        <v>-12575.256750000002</v>
      </c>
      <c r="I52" s="169">
        <v>-10389.127500000001</v>
      </c>
      <c r="J52" s="169">
        <v>-14912.691749999998</v>
      </c>
      <c r="K52" s="169">
        <v>-17354.650874999999</v>
      </c>
      <c r="L52" s="169">
        <v>-17613.393750000003</v>
      </c>
      <c r="M52" s="169">
        <v>-19101.19125</v>
      </c>
      <c r="N52" s="169">
        <v>-16364.880000000003</v>
      </c>
      <c r="O52" s="169">
        <v>-14659.032000000003</v>
      </c>
      <c r="P52" s="169">
        <v>-17727.459749999998</v>
      </c>
      <c r="Q52" s="169">
        <v>-17201.864249999999</v>
      </c>
      <c r="R52" s="169">
        <v>-19173.779624999999</v>
      </c>
      <c r="S52" s="169">
        <v>0</v>
      </c>
      <c r="T52" s="169">
        <v>0</v>
      </c>
      <c r="U52" s="169">
        <v>-177073.32750000004</v>
      </c>
      <c r="V52" s="163">
        <f ca="1">SUM(INDIRECT(Inputs!$C$11&amp;ROW()&amp;":"&amp;Inputs!$C$12&amp;ROW()))</f>
        <v>-17201.864249999999</v>
      </c>
      <c r="W52" s="163">
        <f ca="1">SUM(INDIRECT(Inputs!$C$13&amp;ROW()&amp;":"&amp;Inputs!$C$14&amp;ROW()))</f>
        <v>-157899.54787500005</v>
      </c>
      <c r="X52" s="3" t="str">
        <f>IF(COUNTIFS(Lookups!$A:$A,C52)=1,"Gross Sales","")</f>
        <v>Gross Sales</v>
      </c>
      <c r="Y52" s="3" t="str">
        <f>IF(COUNTIFS(Lookups!$D:$D,C52)=1,"Bar Sales","")</f>
        <v/>
      </c>
      <c r="Z52" s="3" t="str">
        <f>IFERROR(VLOOKUP(C52*1,Lookups!$D:$F,3,FALSE),"")</f>
        <v/>
      </c>
      <c r="AA52" s="3" t="str">
        <f>IFERROR(VLOOKUP($C52*1,Lookups!$H:$N,3,FALSE),"")</f>
        <v/>
      </c>
      <c r="AB52" s="3" t="str">
        <f>IFERROR(VLOOKUP($C52*1,Lookups!$H:$N,4,FALSE),"")</f>
        <v/>
      </c>
      <c r="AC52" s="3" t="str">
        <f>IFERROR(VLOOKUP($C52*1,Lookups!$H:$N,5,FALSE),"")</f>
        <v/>
      </c>
      <c r="AD52" s="3" t="str">
        <f>IFERROR(VLOOKUP($C52*1,Lookups!$H:$N,6,FALSE),"")</f>
        <v/>
      </c>
      <c r="AE52" s="3" t="str">
        <f>IFERROR(VLOOKUP($C52*1,Lookups!$H:$N,7,FALSE),"")</f>
        <v/>
      </c>
      <c r="AF52" s="3" t="str">
        <f>VLOOKUP(B52*1,Stores!$A:$C,3,FALSE)</f>
        <v>DFG</v>
      </c>
    </row>
    <row r="53" spans="1:32">
      <c r="A53" s="165" t="s">
        <v>954</v>
      </c>
      <c r="B53" s="166" t="s">
        <v>933</v>
      </c>
      <c r="C53" s="165" t="s">
        <v>428</v>
      </c>
      <c r="D53" s="165" t="s">
        <v>918</v>
      </c>
      <c r="E53" s="165" t="s">
        <v>962</v>
      </c>
      <c r="F53" s="167">
        <v>2017</v>
      </c>
      <c r="G53" s="168">
        <v>0</v>
      </c>
      <c r="H53" s="169">
        <v>-3131.79225</v>
      </c>
      <c r="I53" s="169">
        <v>-3854.1120000000005</v>
      </c>
      <c r="J53" s="169">
        <v>-3123.7222500000003</v>
      </c>
      <c r="K53" s="169">
        <v>-3478.3087500000001</v>
      </c>
      <c r="L53" s="169">
        <v>-4137.5969999999998</v>
      </c>
      <c r="M53" s="169">
        <v>-3378.6000000000004</v>
      </c>
      <c r="N53" s="169">
        <v>-3362.0819999999999</v>
      </c>
      <c r="O53" s="169">
        <v>-3897.6892499999994</v>
      </c>
      <c r="P53" s="169">
        <v>-3873.0787499999997</v>
      </c>
      <c r="Q53" s="169">
        <v>-3970.8779999999992</v>
      </c>
      <c r="R53" s="169">
        <v>-3126.8819999999996</v>
      </c>
      <c r="S53" s="169">
        <v>0</v>
      </c>
      <c r="T53" s="169">
        <v>0</v>
      </c>
      <c r="U53" s="169">
        <v>-39334.742249999996</v>
      </c>
      <c r="V53" s="163">
        <f ca="1">SUM(INDIRECT(Inputs!$C$11&amp;ROW()&amp;":"&amp;Inputs!$C$12&amp;ROW()))</f>
        <v>-3970.8779999999992</v>
      </c>
      <c r="W53" s="163">
        <f ca="1">SUM(INDIRECT(Inputs!$C$13&amp;ROW()&amp;":"&amp;Inputs!$C$14&amp;ROW()))</f>
        <v>-36207.860249999998</v>
      </c>
      <c r="X53" s="3" t="str">
        <f>IF(COUNTIFS(Lookups!$A:$A,C53)=1,"Gross Sales","")</f>
        <v>Gross Sales</v>
      </c>
      <c r="Y53" s="3" t="str">
        <f>IF(COUNTIFS(Lookups!$D:$D,C53)=1,"Bar Sales","")</f>
        <v/>
      </c>
      <c r="Z53" s="3" t="str">
        <f>IFERROR(VLOOKUP(C53*1,Lookups!$D:$F,3,FALSE),"")</f>
        <v/>
      </c>
      <c r="AA53" s="3" t="str">
        <f>IFERROR(VLOOKUP($C53*1,Lookups!$H:$N,3,FALSE),"")</f>
        <v/>
      </c>
      <c r="AB53" s="3" t="str">
        <f>IFERROR(VLOOKUP($C53*1,Lookups!$H:$N,4,FALSE),"")</f>
        <v/>
      </c>
      <c r="AC53" s="3" t="str">
        <f>IFERROR(VLOOKUP($C53*1,Lookups!$H:$N,5,FALSE),"")</f>
        <v/>
      </c>
      <c r="AD53" s="3" t="str">
        <f>IFERROR(VLOOKUP($C53*1,Lookups!$H:$N,6,FALSE),"")</f>
        <v/>
      </c>
      <c r="AE53" s="3" t="str">
        <f>IFERROR(VLOOKUP($C53*1,Lookups!$H:$N,7,FALSE),"")</f>
        <v/>
      </c>
      <c r="AF53" s="3" t="str">
        <f>VLOOKUP(B53*1,Stores!$A:$C,3,FALSE)</f>
        <v>DFG</v>
      </c>
    </row>
    <row r="54" spans="1:32">
      <c r="A54" s="165" t="s">
        <v>953</v>
      </c>
      <c r="B54" s="166" t="s">
        <v>934</v>
      </c>
      <c r="C54" s="165" t="s">
        <v>428</v>
      </c>
      <c r="D54" s="165" t="s">
        <v>918</v>
      </c>
      <c r="E54" s="165" t="s">
        <v>962</v>
      </c>
      <c r="F54" s="167">
        <v>2017</v>
      </c>
      <c r="G54" s="168">
        <v>0</v>
      </c>
      <c r="H54" s="169">
        <v>-4084.3350000000005</v>
      </c>
      <c r="I54" s="169">
        <v>-5957.8541250000007</v>
      </c>
      <c r="J54" s="169">
        <v>-6426.911250000001</v>
      </c>
      <c r="K54" s="169">
        <v>-7211.2361250000004</v>
      </c>
      <c r="L54" s="169">
        <v>-4839.03</v>
      </c>
      <c r="M54" s="169">
        <v>-5024.4427499999993</v>
      </c>
      <c r="N54" s="169">
        <v>-4823.3249999999998</v>
      </c>
      <c r="O54" s="169">
        <v>-6398.6257500000002</v>
      </c>
      <c r="P54" s="169">
        <v>-4066.5735</v>
      </c>
      <c r="Q54" s="169">
        <v>-5130.5951249999998</v>
      </c>
      <c r="R54" s="169">
        <v>-5000.4825000000001</v>
      </c>
      <c r="S54" s="169">
        <v>0</v>
      </c>
      <c r="T54" s="169">
        <v>0</v>
      </c>
      <c r="U54" s="169">
        <v>-58963.411124999991</v>
      </c>
      <c r="V54" s="163">
        <f ca="1">SUM(INDIRECT(Inputs!$C$11&amp;ROW()&amp;":"&amp;Inputs!$C$12&amp;ROW()))</f>
        <v>-5130.5951249999998</v>
      </c>
      <c r="W54" s="163">
        <f ca="1">SUM(INDIRECT(Inputs!$C$13&amp;ROW()&amp;":"&amp;Inputs!$C$14&amp;ROW()))</f>
        <v>-53962.928624999993</v>
      </c>
      <c r="X54" s="3" t="str">
        <f>IF(COUNTIFS(Lookups!$A:$A,C54)=1,"Gross Sales","")</f>
        <v>Gross Sales</v>
      </c>
      <c r="Y54" s="3" t="str">
        <f>IF(COUNTIFS(Lookups!$D:$D,C54)=1,"Bar Sales","")</f>
        <v/>
      </c>
      <c r="Z54" s="3" t="str">
        <f>IFERROR(VLOOKUP(C54*1,Lookups!$D:$F,3,FALSE),"")</f>
        <v/>
      </c>
      <c r="AA54" s="3" t="str">
        <f>IFERROR(VLOOKUP($C54*1,Lookups!$H:$N,3,FALSE),"")</f>
        <v/>
      </c>
      <c r="AB54" s="3" t="str">
        <f>IFERROR(VLOOKUP($C54*1,Lookups!$H:$N,4,FALSE),"")</f>
        <v/>
      </c>
      <c r="AC54" s="3" t="str">
        <f>IFERROR(VLOOKUP($C54*1,Lookups!$H:$N,5,FALSE),"")</f>
        <v/>
      </c>
      <c r="AD54" s="3" t="str">
        <f>IFERROR(VLOOKUP($C54*1,Lookups!$H:$N,6,FALSE),"")</f>
        <v/>
      </c>
      <c r="AE54" s="3" t="str">
        <f>IFERROR(VLOOKUP($C54*1,Lookups!$H:$N,7,FALSE),"")</f>
        <v/>
      </c>
      <c r="AF54" s="3" t="str">
        <f>VLOOKUP(B54*1,Stores!$A:$C,3,FALSE)</f>
        <v>DFG</v>
      </c>
    </row>
    <row r="55" spans="1:32">
      <c r="A55" s="165" t="s">
        <v>950</v>
      </c>
      <c r="B55" s="166" t="s">
        <v>935</v>
      </c>
      <c r="C55" s="165" t="s">
        <v>428</v>
      </c>
      <c r="D55" s="165" t="s">
        <v>918</v>
      </c>
      <c r="E55" s="165" t="s">
        <v>962</v>
      </c>
      <c r="F55" s="167">
        <v>2017</v>
      </c>
      <c r="G55" s="168">
        <v>0</v>
      </c>
      <c r="H55" s="169">
        <v>-4866.4125000000004</v>
      </c>
      <c r="I55" s="169">
        <v>-5739.1934999999994</v>
      </c>
      <c r="J55" s="169">
        <v>-5161.9192500000008</v>
      </c>
      <c r="K55" s="169">
        <v>-5062.7538749999994</v>
      </c>
      <c r="L55" s="169">
        <v>-4662.7612500000005</v>
      </c>
      <c r="M55" s="169">
        <v>-4308.9761250000001</v>
      </c>
      <c r="N55" s="169">
        <v>-3573.0832500000006</v>
      </c>
      <c r="O55" s="169">
        <v>-4559.1986250000009</v>
      </c>
      <c r="P55" s="169">
        <v>-3883.2007500000009</v>
      </c>
      <c r="Q55" s="169">
        <v>-4309.6158750000004</v>
      </c>
      <c r="R55" s="169">
        <v>-5265.5906249999998</v>
      </c>
      <c r="S55" s="169">
        <v>0</v>
      </c>
      <c r="T55" s="169">
        <v>0</v>
      </c>
      <c r="U55" s="169">
        <v>-51392.705625000002</v>
      </c>
      <c r="V55" s="163">
        <f ca="1">SUM(INDIRECT(Inputs!$C$11&amp;ROW()&amp;":"&amp;Inputs!$C$12&amp;ROW()))</f>
        <v>-4309.6158750000004</v>
      </c>
      <c r="W55" s="163">
        <f ca="1">SUM(INDIRECT(Inputs!$C$13&amp;ROW()&amp;":"&amp;Inputs!$C$14&amp;ROW()))</f>
        <v>-46127.115000000005</v>
      </c>
      <c r="X55" s="3" t="str">
        <f>IF(COUNTIFS(Lookups!$A:$A,C55)=1,"Gross Sales","")</f>
        <v>Gross Sales</v>
      </c>
      <c r="Y55" s="3" t="str">
        <f>IF(COUNTIFS(Lookups!$D:$D,C55)=1,"Bar Sales","")</f>
        <v/>
      </c>
      <c r="Z55" s="3" t="str">
        <f>IFERROR(VLOOKUP(C55*1,Lookups!$D:$F,3,FALSE),"")</f>
        <v/>
      </c>
      <c r="AA55" s="3" t="str">
        <f>IFERROR(VLOOKUP($C55*1,Lookups!$H:$N,3,FALSE),"")</f>
        <v/>
      </c>
      <c r="AB55" s="3" t="str">
        <f>IFERROR(VLOOKUP($C55*1,Lookups!$H:$N,4,FALSE),"")</f>
        <v/>
      </c>
      <c r="AC55" s="3" t="str">
        <f>IFERROR(VLOOKUP($C55*1,Lookups!$H:$N,5,FALSE),"")</f>
        <v/>
      </c>
      <c r="AD55" s="3" t="str">
        <f>IFERROR(VLOOKUP($C55*1,Lookups!$H:$N,6,FALSE),"")</f>
        <v/>
      </c>
      <c r="AE55" s="3" t="str">
        <f>IFERROR(VLOOKUP($C55*1,Lookups!$H:$N,7,FALSE),"")</f>
        <v/>
      </c>
      <c r="AF55" s="3" t="str">
        <f>VLOOKUP(B55*1,Stores!$A:$C,3,FALSE)</f>
        <v>DFG</v>
      </c>
    </row>
    <row r="56" spans="1:32">
      <c r="A56" s="165" t="s">
        <v>949</v>
      </c>
      <c r="B56" s="166" t="s">
        <v>936</v>
      </c>
      <c r="C56" s="165" t="s">
        <v>428</v>
      </c>
      <c r="D56" s="165" t="s">
        <v>918</v>
      </c>
      <c r="E56" s="165" t="s">
        <v>962</v>
      </c>
      <c r="F56" s="167">
        <v>2017</v>
      </c>
      <c r="G56" s="168">
        <v>0</v>
      </c>
      <c r="H56" s="169">
        <v>-3528.6982500000004</v>
      </c>
      <c r="I56" s="169">
        <v>-4773.4492500000006</v>
      </c>
      <c r="J56" s="169">
        <v>-3200.6572499999997</v>
      </c>
      <c r="K56" s="169">
        <v>-4226.3268750000007</v>
      </c>
      <c r="L56" s="169">
        <v>-4122.8879999999999</v>
      </c>
      <c r="M56" s="169">
        <v>-3573.5039999999999</v>
      </c>
      <c r="N56" s="169">
        <v>-2924.817</v>
      </c>
      <c r="O56" s="169">
        <v>-2949.8849999999998</v>
      </c>
      <c r="P56" s="169">
        <v>-2725.7370000000001</v>
      </c>
      <c r="Q56" s="169">
        <v>-2530.6612500000001</v>
      </c>
      <c r="R56" s="169">
        <v>-2590.4159999999997</v>
      </c>
      <c r="S56" s="169">
        <v>0</v>
      </c>
      <c r="T56" s="169">
        <v>0</v>
      </c>
      <c r="U56" s="169">
        <v>-37147.039874999995</v>
      </c>
      <c r="V56" s="163">
        <f ca="1">SUM(INDIRECT(Inputs!$C$11&amp;ROW()&amp;":"&amp;Inputs!$C$12&amp;ROW()))</f>
        <v>-2530.6612500000001</v>
      </c>
      <c r="W56" s="163">
        <f ca="1">SUM(INDIRECT(Inputs!$C$13&amp;ROW()&amp;":"&amp;Inputs!$C$14&amp;ROW()))</f>
        <v>-34556.623874999997</v>
      </c>
      <c r="X56" s="3" t="str">
        <f>IF(COUNTIFS(Lookups!$A:$A,C56)=1,"Gross Sales","")</f>
        <v>Gross Sales</v>
      </c>
      <c r="Y56" s="3" t="str">
        <f>IF(COUNTIFS(Lookups!$D:$D,C56)=1,"Bar Sales","")</f>
        <v/>
      </c>
      <c r="Z56" s="3" t="str">
        <f>IFERROR(VLOOKUP(C56*1,Lookups!$D:$F,3,FALSE),"")</f>
        <v/>
      </c>
      <c r="AA56" s="3" t="str">
        <f>IFERROR(VLOOKUP($C56*1,Lookups!$H:$N,3,FALSE),"")</f>
        <v/>
      </c>
      <c r="AB56" s="3" t="str">
        <f>IFERROR(VLOOKUP($C56*1,Lookups!$H:$N,4,FALSE),"")</f>
        <v/>
      </c>
      <c r="AC56" s="3" t="str">
        <f>IFERROR(VLOOKUP($C56*1,Lookups!$H:$N,5,FALSE),"")</f>
        <v/>
      </c>
      <c r="AD56" s="3" t="str">
        <f>IFERROR(VLOOKUP($C56*1,Lookups!$H:$N,6,FALSE),"")</f>
        <v/>
      </c>
      <c r="AE56" s="3" t="str">
        <f>IFERROR(VLOOKUP($C56*1,Lookups!$H:$N,7,FALSE),"")</f>
        <v/>
      </c>
      <c r="AF56" s="3" t="str">
        <f>VLOOKUP(B56*1,Stores!$A:$C,3,FALSE)</f>
        <v>DFG</v>
      </c>
    </row>
    <row r="57" spans="1:32">
      <c r="A57" s="165" t="s">
        <v>948</v>
      </c>
      <c r="B57" s="166" t="s">
        <v>937</v>
      </c>
      <c r="C57" s="165" t="s">
        <v>428</v>
      </c>
      <c r="D57" s="165" t="s">
        <v>918</v>
      </c>
      <c r="E57" s="165" t="s">
        <v>962</v>
      </c>
      <c r="F57" s="167">
        <v>2017</v>
      </c>
      <c r="G57" s="168">
        <v>0</v>
      </c>
      <c r="H57" s="169">
        <v>-3686.0906250000003</v>
      </c>
      <c r="I57" s="169">
        <v>-4324.7325000000001</v>
      </c>
      <c r="J57" s="169">
        <v>-3484.4077500000003</v>
      </c>
      <c r="K57" s="169">
        <v>-4945.9799999999996</v>
      </c>
      <c r="L57" s="169">
        <v>-5498.5162499999997</v>
      </c>
      <c r="M57" s="169">
        <v>-4770.7574999999997</v>
      </c>
      <c r="N57" s="169">
        <v>-3000.4124999999999</v>
      </c>
      <c r="O57" s="169">
        <v>-4339.40625</v>
      </c>
      <c r="P57" s="169">
        <v>-5102.7239999999993</v>
      </c>
      <c r="Q57" s="169">
        <v>-5461.2056250000005</v>
      </c>
      <c r="R57" s="169">
        <v>-4416.0480000000007</v>
      </c>
      <c r="S57" s="169">
        <v>0</v>
      </c>
      <c r="T57" s="169">
        <v>0</v>
      </c>
      <c r="U57" s="169">
        <v>-49030.28100000001</v>
      </c>
      <c r="V57" s="163">
        <f ca="1">SUM(INDIRECT(Inputs!$C$11&amp;ROW()&amp;":"&amp;Inputs!$C$12&amp;ROW()))</f>
        <v>-5461.2056250000005</v>
      </c>
      <c r="W57" s="163">
        <f ca="1">SUM(INDIRECT(Inputs!$C$13&amp;ROW()&amp;":"&amp;Inputs!$C$14&amp;ROW()))</f>
        <v>-44614.233000000007</v>
      </c>
      <c r="X57" s="3" t="str">
        <f>IF(COUNTIFS(Lookups!$A:$A,C57)=1,"Gross Sales","")</f>
        <v>Gross Sales</v>
      </c>
      <c r="Y57" s="3" t="str">
        <f>IF(COUNTIFS(Lookups!$D:$D,C57)=1,"Bar Sales","")</f>
        <v/>
      </c>
      <c r="Z57" s="3" t="str">
        <f>IFERROR(VLOOKUP(C57*1,Lookups!$D:$F,3,FALSE),"")</f>
        <v/>
      </c>
      <c r="AA57" s="3" t="str">
        <f>IFERROR(VLOOKUP($C57*1,Lookups!$H:$N,3,FALSE),"")</f>
        <v/>
      </c>
      <c r="AB57" s="3" t="str">
        <f>IFERROR(VLOOKUP($C57*1,Lookups!$H:$N,4,FALSE),"")</f>
        <v/>
      </c>
      <c r="AC57" s="3" t="str">
        <f>IFERROR(VLOOKUP($C57*1,Lookups!$H:$N,5,FALSE),"")</f>
        <v/>
      </c>
      <c r="AD57" s="3" t="str">
        <f>IFERROR(VLOOKUP($C57*1,Lookups!$H:$N,6,FALSE),"")</f>
        <v/>
      </c>
      <c r="AE57" s="3" t="str">
        <f>IFERROR(VLOOKUP($C57*1,Lookups!$H:$N,7,FALSE),"")</f>
        <v/>
      </c>
      <c r="AF57" s="3" t="str">
        <f>VLOOKUP(B57*1,Stores!$A:$C,3,FALSE)</f>
        <v>DFG</v>
      </c>
    </row>
    <row r="58" spans="1:32">
      <c r="A58" s="165" t="s">
        <v>947</v>
      </c>
      <c r="B58" s="166" t="s">
        <v>938</v>
      </c>
      <c r="C58" s="165" t="s">
        <v>428</v>
      </c>
      <c r="D58" s="165" t="s">
        <v>918</v>
      </c>
      <c r="E58" s="165" t="s">
        <v>962</v>
      </c>
      <c r="F58" s="167">
        <v>2017</v>
      </c>
      <c r="G58" s="168">
        <v>0</v>
      </c>
      <c r="H58" s="169">
        <v>-9131.7397500000006</v>
      </c>
      <c r="I58" s="169">
        <v>-11004.283125</v>
      </c>
      <c r="J58" s="169">
        <v>-13112.415000000001</v>
      </c>
      <c r="K58" s="169">
        <v>-15108.086249999998</v>
      </c>
      <c r="L58" s="169">
        <v>-12213.314999999999</v>
      </c>
      <c r="M58" s="169">
        <v>-8865.2340000000004</v>
      </c>
      <c r="N58" s="169">
        <v>-17462.756250000002</v>
      </c>
      <c r="O58" s="169">
        <v>-19564.480500000001</v>
      </c>
      <c r="P58" s="169">
        <v>-17913.539250000002</v>
      </c>
      <c r="Q58" s="169">
        <v>-9159.8325000000004</v>
      </c>
      <c r="R58" s="169">
        <v>-9712.35</v>
      </c>
      <c r="S58" s="169">
        <v>0</v>
      </c>
      <c r="T58" s="169">
        <v>0</v>
      </c>
      <c r="U58" s="169">
        <v>-143248.031625</v>
      </c>
      <c r="V58" s="163">
        <f ca="1">SUM(INDIRECT(Inputs!$C$11&amp;ROW()&amp;":"&amp;Inputs!$C$12&amp;ROW()))</f>
        <v>-9159.8325000000004</v>
      </c>
      <c r="W58" s="163">
        <f ca="1">SUM(INDIRECT(Inputs!$C$13&amp;ROW()&amp;":"&amp;Inputs!$C$14&amp;ROW()))</f>
        <v>-133535.681625</v>
      </c>
      <c r="X58" s="3" t="str">
        <f>IF(COUNTIFS(Lookups!$A:$A,C58)=1,"Gross Sales","")</f>
        <v>Gross Sales</v>
      </c>
      <c r="Y58" s="3" t="str">
        <f>IF(COUNTIFS(Lookups!$D:$D,C58)=1,"Bar Sales","")</f>
        <v/>
      </c>
      <c r="Z58" s="3" t="str">
        <f>IFERROR(VLOOKUP(C58*1,Lookups!$D:$F,3,FALSE),"")</f>
        <v/>
      </c>
      <c r="AA58" s="3" t="str">
        <f>IFERROR(VLOOKUP($C58*1,Lookups!$H:$N,3,FALSE),"")</f>
        <v/>
      </c>
      <c r="AB58" s="3" t="str">
        <f>IFERROR(VLOOKUP($C58*1,Lookups!$H:$N,4,FALSE),"")</f>
        <v/>
      </c>
      <c r="AC58" s="3" t="str">
        <f>IFERROR(VLOOKUP($C58*1,Lookups!$H:$N,5,FALSE),"")</f>
        <v/>
      </c>
      <c r="AD58" s="3" t="str">
        <f>IFERROR(VLOOKUP($C58*1,Lookups!$H:$N,6,FALSE),"")</f>
        <v/>
      </c>
      <c r="AE58" s="3" t="str">
        <f>IFERROR(VLOOKUP($C58*1,Lookups!$H:$N,7,FALSE),"")</f>
        <v/>
      </c>
      <c r="AF58" s="3" t="str">
        <f>VLOOKUP(B58*1,Stores!$A:$C,3,FALSE)</f>
        <v>DFG</v>
      </c>
    </row>
    <row r="59" spans="1:32">
      <c r="A59" s="165" t="s">
        <v>946</v>
      </c>
      <c r="B59" s="166" t="s">
        <v>939</v>
      </c>
      <c r="C59" s="165" t="s">
        <v>428</v>
      </c>
      <c r="D59" s="165" t="s">
        <v>918</v>
      </c>
      <c r="E59" s="165" t="s">
        <v>962</v>
      </c>
      <c r="F59" s="167">
        <v>2017</v>
      </c>
      <c r="G59" s="168">
        <v>0</v>
      </c>
      <c r="H59" s="169">
        <v>-7141.7797499999988</v>
      </c>
      <c r="I59" s="169">
        <v>-7850.4491249999992</v>
      </c>
      <c r="J59" s="169">
        <v>-7615.3837500000009</v>
      </c>
      <c r="K59" s="169">
        <v>-8876.7337500000012</v>
      </c>
      <c r="L59" s="169">
        <v>-8136.69</v>
      </c>
      <c r="M59" s="169">
        <v>-6752.3175000000001</v>
      </c>
      <c r="N59" s="169">
        <v>-6092.059874999999</v>
      </c>
      <c r="O59" s="169">
        <v>-6195.448875</v>
      </c>
      <c r="P59" s="169">
        <v>-7687.9818749999986</v>
      </c>
      <c r="Q59" s="169">
        <v>-6853.1579999999994</v>
      </c>
      <c r="R59" s="169">
        <v>-4836.0599999999995</v>
      </c>
      <c r="S59" s="169">
        <v>0</v>
      </c>
      <c r="T59" s="169">
        <v>0</v>
      </c>
      <c r="U59" s="169">
        <v>-78038.0625</v>
      </c>
      <c r="V59" s="163">
        <f ca="1">SUM(INDIRECT(Inputs!$C$11&amp;ROW()&amp;":"&amp;Inputs!$C$12&amp;ROW()))</f>
        <v>-6853.1579999999994</v>
      </c>
      <c r="W59" s="163">
        <f ca="1">SUM(INDIRECT(Inputs!$C$13&amp;ROW()&amp;":"&amp;Inputs!$C$14&amp;ROW()))</f>
        <v>-73202.002500000002</v>
      </c>
      <c r="X59" s="3" t="str">
        <f>IF(COUNTIFS(Lookups!$A:$A,C59)=1,"Gross Sales","")</f>
        <v>Gross Sales</v>
      </c>
      <c r="Y59" s="3" t="str">
        <f>IF(COUNTIFS(Lookups!$D:$D,C59)=1,"Bar Sales","")</f>
        <v/>
      </c>
      <c r="Z59" s="3" t="str">
        <f>IFERROR(VLOOKUP(C59*1,Lookups!$D:$F,3,FALSE),"")</f>
        <v/>
      </c>
      <c r="AA59" s="3" t="str">
        <f>IFERROR(VLOOKUP($C59*1,Lookups!$H:$N,3,FALSE),"")</f>
        <v/>
      </c>
      <c r="AB59" s="3" t="str">
        <f>IFERROR(VLOOKUP($C59*1,Lookups!$H:$N,4,FALSE),"")</f>
        <v/>
      </c>
      <c r="AC59" s="3" t="str">
        <f>IFERROR(VLOOKUP($C59*1,Lookups!$H:$N,5,FALSE),"")</f>
        <v/>
      </c>
      <c r="AD59" s="3" t="str">
        <f>IFERROR(VLOOKUP($C59*1,Lookups!$H:$N,6,FALSE),"")</f>
        <v/>
      </c>
      <c r="AE59" s="3" t="str">
        <f>IFERROR(VLOOKUP($C59*1,Lookups!$H:$N,7,FALSE),"")</f>
        <v/>
      </c>
      <c r="AF59" s="3" t="str">
        <f>VLOOKUP(B59*1,Stores!$A:$C,3,FALSE)</f>
        <v>DFG</v>
      </c>
    </row>
    <row r="60" spans="1:32">
      <c r="A60" s="165" t="s">
        <v>945</v>
      </c>
      <c r="B60" s="166" t="s">
        <v>940</v>
      </c>
      <c r="C60" s="165" t="s">
        <v>428</v>
      </c>
      <c r="D60" s="165" t="s">
        <v>918</v>
      </c>
      <c r="E60" s="165" t="s">
        <v>962</v>
      </c>
      <c r="F60" s="167">
        <v>2017</v>
      </c>
      <c r="G60" s="168">
        <v>0</v>
      </c>
      <c r="H60" s="169">
        <v>-3586.17</v>
      </c>
      <c r="I60" s="169">
        <v>-4665.7619999999997</v>
      </c>
      <c r="J60" s="169">
        <v>-5097.5924999999997</v>
      </c>
      <c r="K60" s="169">
        <v>-3395.7000000000003</v>
      </c>
      <c r="L60" s="169">
        <v>-4989.9622500000005</v>
      </c>
      <c r="M60" s="169">
        <v>-3198.6450000000004</v>
      </c>
      <c r="N60" s="169">
        <v>-3906.09</v>
      </c>
      <c r="O60" s="169">
        <v>-3276.4004999999997</v>
      </c>
      <c r="P60" s="169">
        <v>-3937.1568749999997</v>
      </c>
      <c r="Q60" s="169">
        <v>-3787.2562499999999</v>
      </c>
      <c r="R60" s="169">
        <v>-3598.6968750000001</v>
      </c>
      <c r="S60" s="169">
        <v>0</v>
      </c>
      <c r="T60" s="169">
        <v>0</v>
      </c>
      <c r="U60" s="169">
        <v>-43439.432249999998</v>
      </c>
      <c r="V60" s="163">
        <f ca="1">SUM(INDIRECT(Inputs!$C$11&amp;ROW()&amp;":"&amp;Inputs!$C$12&amp;ROW()))</f>
        <v>-3787.2562499999999</v>
      </c>
      <c r="W60" s="163">
        <f ca="1">SUM(INDIRECT(Inputs!$C$13&amp;ROW()&amp;":"&amp;Inputs!$C$14&amp;ROW()))</f>
        <v>-39840.735374999997</v>
      </c>
      <c r="X60" s="3" t="str">
        <f>IF(COUNTIFS(Lookups!$A:$A,C60)=1,"Gross Sales","")</f>
        <v>Gross Sales</v>
      </c>
      <c r="Y60" s="3" t="str">
        <f>IF(COUNTIFS(Lookups!$D:$D,C60)=1,"Bar Sales","")</f>
        <v/>
      </c>
      <c r="Z60" s="3" t="str">
        <f>IFERROR(VLOOKUP(C60*1,Lookups!$D:$F,3,FALSE),"")</f>
        <v/>
      </c>
      <c r="AA60" s="3" t="str">
        <f>IFERROR(VLOOKUP($C60*1,Lookups!$H:$N,3,FALSE),"")</f>
        <v/>
      </c>
      <c r="AB60" s="3" t="str">
        <f>IFERROR(VLOOKUP($C60*1,Lookups!$H:$N,4,FALSE),"")</f>
        <v/>
      </c>
      <c r="AC60" s="3" t="str">
        <f>IFERROR(VLOOKUP($C60*1,Lookups!$H:$N,5,FALSE),"")</f>
        <v/>
      </c>
      <c r="AD60" s="3" t="str">
        <f>IFERROR(VLOOKUP($C60*1,Lookups!$H:$N,6,FALSE),"")</f>
        <v/>
      </c>
      <c r="AE60" s="3" t="str">
        <f>IFERROR(VLOOKUP($C60*1,Lookups!$H:$N,7,FALSE),"")</f>
        <v/>
      </c>
      <c r="AF60" s="3" t="str">
        <f>VLOOKUP(B60*1,Stores!$A:$C,3,FALSE)</f>
        <v>DFG</v>
      </c>
    </row>
    <row r="61" spans="1:32">
      <c r="A61" s="165" t="s">
        <v>944</v>
      </c>
      <c r="B61" s="166" t="s">
        <v>941</v>
      </c>
      <c r="C61" s="165" t="s">
        <v>428</v>
      </c>
      <c r="D61" s="165" t="s">
        <v>918</v>
      </c>
      <c r="E61" s="165" t="s">
        <v>962</v>
      </c>
      <c r="F61" s="167">
        <v>2017</v>
      </c>
      <c r="G61" s="168">
        <v>0</v>
      </c>
      <c r="H61" s="169">
        <v>-8677.4925000000003</v>
      </c>
      <c r="I61" s="169">
        <v>-9102.6149999999998</v>
      </c>
      <c r="J61" s="169">
        <v>-8422.491</v>
      </c>
      <c r="K61" s="169">
        <v>-9519.7950000000001</v>
      </c>
      <c r="L61" s="169">
        <v>-6512.3549999999996</v>
      </c>
      <c r="M61" s="169">
        <v>-8939.463749999999</v>
      </c>
      <c r="N61" s="169">
        <v>-7992.9686249999995</v>
      </c>
      <c r="O61" s="169">
        <v>-8036.9902500000007</v>
      </c>
      <c r="P61" s="169">
        <v>-7255.546875</v>
      </c>
      <c r="Q61" s="169">
        <v>-7855.2615000000014</v>
      </c>
      <c r="R61" s="169">
        <v>-8051.3032499999981</v>
      </c>
      <c r="S61" s="169">
        <v>0</v>
      </c>
      <c r="T61" s="169">
        <v>0</v>
      </c>
      <c r="U61" s="169">
        <v>-90366.282749999998</v>
      </c>
      <c r="V61" s="163">
        <f ca="1">SUM(INDIRECT(Inputs!$C$11&amp;ROW()&amp;":"&amp;Inputs!$C$12&amp;ROW()))</f>
        <v>-7855.2615000000014</v>
      </c>
      <c r="W61" s="163">
        <f ca="1">SUM(INDIRECT(Inputs!$C$13&amp;ROW()&amp;":"&amp;Inputs!$C$14&amp;ROW()))</f>
        <v>-82314.979500000001</v>
      </c>
      <c r="X61" s="3" t="str">
        <f>IF(COUNTIFS(Lookups!$A:$A,C61)=1,"Gross Sales","")</f>
        <v>Gross Sales</v>
      </c>
      <c r="Y61" s="3" t="str">
        <f>IF(COUNTIFS(Lookups!$D:$D,C61)=1,"Bar Sales","")</f>
        <v/>
      </c>
      <c r="Z61" s="3" t="str">
        <f>IFERROR(VLOOKUP(C61*1,Lookups!$D:$F,3,FALSE),"")</f>
        <v/>
      </c>
      <c r="AA61" s="3" t="str">
        <f>IFERROR(VLOOKUP($C61*1,Lookups!$H:$N,3,FALSE),"")</f>
        <v/>
      </c>
      <c r="AB61" s="3" t="str">
        <f>IFERROR(VLOOKUP($C61*1,Lookups!$H:$N,4,FALSE),"")</f>
        <v/>
      </c>
      <c r="AC61" s="3" t="str">
        <f>IFERROR(VLOOKUP($C61*1,Lookups!$H:$N,5,FALSE),"")</f>
        <v/>
      </c>
      <c r="AD61" s="3" t="str">
        <f>IFERROR(VLOOKUP($C61*1,Lookups!$H:$N,6,FALSE),"")</f>
        <v/>
      </c>
      <c r="AE61" s="3" t="str">
        <f>IFERROR(VLOOKUP($C61*1,Lookups!$H:$N,7,FALSE),"")</f>
        <v/>
      </c>
      <c r="AF61" s="3" t="str">
        <f>VLOOKUP(B61*1,Stores!$A:$C,3,FALSE)</f>
        <v>DFG</v>
      </c>
    </row>
    <row r="62" spans="1:32">
      <c r="A62" s="165" t="s">
        <v>943</v>
      </c>
      <c r="B62" s="166" t="s">
        <v>942</v>
      </c>
      <c r="C62" s="165" t="s">
        <v>428</v>
      </c>
      <c r="D62" s="165" t="s">
        <v>918</v>
      </c>
      <c r="E62" s="165" t="s">
        <v>962</v>
      </c>
      <c r="F62" s="167">
        <v>2017</v>
      </c>
      <c r="G62" s="168">
        <v>0</v>
      </c>
      <c r="H62" s="169">
        <v>-5231.4029999999993</v>
      </c>
      <c r="I62" s="169">
        <v>-4791.7473749999999</v>
      </c>
      <c r="J62" s="169">
        <v>-4900.8487500000001</v>
      </c>
      <c r="K62" s="169">
        <v>-4724.973</v>
      </c>
      <c r="L62" s="169">
        <v>-5414.3156250000002</v>
      </c>
      <c r="M62" s="169">
        <v>-3790.7534999999998</v>
      </c>
      <c r="N62" s="169">
        <v>-4489.2281250000005</v>
      </c>
      <c r="O62" s="169">
        <v>-5298.5062499999995</v>
      </c>
      <c r="P62" s="169">
        <v>-4030.5273750000001</v>
      </c>
      <c r="Q62" s="169">
        <v>-4579.0199999999995</v>
      </c>
      <c r="R62" s="169">
        <v>-5218.3724999999995</v>
      </c>
      <c r="S62" s="169">
        <v>0</v>
      </c>
      <c r="T62" s="169">
        <v>0</v>
      </c>
      <c r="U62" s="169">
        <v>-52469.695499999987</v>
      </c>
      <c r="V62" s="163">
        <f ca="1">SUM(INDIRECT(Inputs!$C$11&amp;ROW()&amp;":"&amp;Inputs!$C$12&amp;ROW()))</f>
        <v>-4579.0199999999995</v>
      </c>
      <c r="W62" s="163">
        <f ca="1">SUM(INDIRECT(Inputs!$C$13&amp;ROW()&amp;":"&amp;Inputs!$C$14&amp;ROW()))</f>
        <v>-47251.322999999989</v>
      </c>
      <c r="X62" s="3" t="str">
        <f>IF(COUNTIFS(Lookups!$A:$A,C62)=1,"Gross Sales","")</f>
        <v>Gross Sales</v>
      </c>
      <c r="Y62" s="3" t="str">
        <f>IF(COUNTIFS(Lookups!$D:$D,C62)=1,"Bar Sales","")</f>
        <v/>
      </c>
      <c r="Z62" s="3" t="str">
        <f>IFERROR(VLOOKUP(C62*1,Lookups!$D:$F,3,FALSE),"")</f>
        <v/>
      </c>
      <c r="AA62" s="3" t="str">
        <f>IFERROR(VLOOKUP($C62*1,Lookups!$H:$N,3,FALSE),"")</f>
        <v/>
      </c>
      <c r="AB62" s="3" t="str">
        <f>IFERROR(VLOOKUP($C62*1,Lookups!$H:$N,4,FALSE),"")</f>
        <v/>
      </c>
      <c r="AC62" s="3" t="str">
        <f>IFERROR(VLOOKUP($C62*1,Lookups!$H:$N,5,FALSE),"")</f>
        <v/>
      </c>
      <c r="AD62" s="3" t="str">
        <f>IFERROR(VLOOKUP($C62*1,Lookups!$H:$N,6,FALSE),"")</f>
        <v/>
      </c>
      <c r="AE62" s="3" t="str">
        <f>IFERROR(VLOOKUP($C62*1,Lookups!$H:$N,7,FALSE),"")</f>
        <v/>
      </c>
      <c r="AF62" s="3" t="str">
        <f>VLOOKUP(B62*1,Stores!$A:$C,3,FALSE)</f>
        <v>DFG</v>
      </c>
    </row>
    <row r="63" spans="1:32">
      <c r="A63" s="165" t="s">
        <v>942</v>
      </c>
      <c r="B63" s="166" t="s">
        <v>943</v>
      </c>
      <c r="C63" s="165" t="s">
        <v>428</v>
      </c>
      <c r="D63" s="165" t="s">
        <v>918</v>
      </c>
      <c r="E63" s="165" t="s">
        <v>962</v>
      </c>
      <c r="F63" s="167">
        <v>2017</v>
      </c>
      <c r="G63" s="168">
        <v>0</v>
      </c>
      <c r="H63" s="169">
        <v>-2957.2117500000004</v>
      </c>
      <c r="I63" s="169">
        <v>-3016.8449999999998</v>
      </c>
      <c r="J63" s="169">
        <v>-3806.3531250000001</v>
      </c>
      <c r="K63" s="169">
        <v>-2754.2400000000002</v>
      </c>
      <c r="L63" s="169">
        <v>-3411.3900000000003</v>
      </c>
      <c r="M63" s="169">
        <v>-3881.6340000000005</v>
      </c>
      <c r="N63" s="169">
        <v>-3867.3956250000001</v>
      </c>
      <c r="O63" s="169">
        <v>-3132.8054999999995</v>
      </c>
      <c r="P63" s="169">
        <v>-2790.7470000000003</v>
      </c>
      <c r="Q63" s="169">
        <v>-3580.6679999999997</v>
      </c>
      <c r="R63" s="169">
        <v>-2835.4080000000004</v>
      </c>
      <c r="S63" s="169">
        <v>0</v>
      </c>
      <c r="T63" s="169">
        <v>0</v>
      </c>
      <c r="U63" s="169">
        <v>-36034.698000000004</v>
      </c>
      <c r="V63" s="163">
        <f ca="1">SUM(INDIRECT(Inputs!$C$11&amp;ROW()&amp;":"&amp;Inputs!$C$12&amp;ROW()))</f>
        <v>-3580.6679999999997</v>
      </c>
      <c r="W63" s="163">
        <f ca="1">SUM(INDIRECT(Inputs!$C$13&amp;ROW()&amp;":"&amp;Inputs!$C$14&amp;ROW()))</f>
        <v>-33199.29</v>
      </c>
      <c r="X63" s="3" t="str">
        <f>IF(COUNTIFS(Lookups!$A:$A,C63)=1,"Gross Sales","")</f>
        <v>Gross Sales</v>
      </c>
      <c r="Y63" s="3" t="str">
        <f>IF(COUNTIFS(Lookups!$D:$D,C63)=1,"Bar Sales","")</f>
        <v/>
      </c>
      <c r="Z63" s="3" t="str">
        <f>IFERROR(VLOOKUP(C63*1,Lookups!$D:$F,3,FALSE),"")</f>
        <v/>
      </c>
      <c r="AA63" s="3" t="str">
        <f>IFERROR(VLOOKUP($C63*1,Lookups!$H:$N,3,FALSE),"")</f>
        <v/>
      </c>
      <c r="AB63" s="3" t="str">
        <f>IFERROR(VLOOKUP($C63*1,Lookups!$H:$N,4,FALSE),"")</f>
        <v/>
      </c>
      <c r="AC63" s="3" t="str">
        <f>IFERROR(VLOOKUP($C63*1,Lookups!$H:$N,5,FALSE),"")</f>
        <v/>
      </c>
      <c r="AD63" s="3" t="str">
        <f>IFERROR(VLOOKUP($C63*1,Lookups!$H:$N,6,FALSE),"")</f>
        <v/>
      </c>
      <c r="AE63" s="3" t="str">
        <f>IFERROR(VLOOKUP($C63*1,Lookups!$H:$N,7,FALSE),"")</f>
        <v/>
      </c>
      <c r="AF63" s="3" t="str">
        <f>VLOOKUP(B63*1,Stores!$A:$C,3,FALSE)</f>
        <v>DFG</v>
      </c>
    </row>
    <row r="64" spans="1:32">
      <c r="A64" s="165" t="s">
        <v>941</v>
      </c>
      <c r="B64" s="166" t="s">
        <v>944</v>
      </c>
      <c r="C64" s="165" t="s">
        <v>428</v>
      </c>
      <c r="D64" s="165" t="s">
        <v>918</v>
      </c>
      <c r="E64" s="165" t="s">
        <v>962</v>
      </c>
      <c r="F64" s="167">
        <v>2017</v>
      </c>
      <c r="G64" s="168">
        <v>0</v>
      </c>
      <c r="H64" s="169">
        <v>-6524.4224999999997</v>
      </c>
      <c r="I64" s="169">
        <v>-4659.8160000000007</v>
      </c>
      <c r="J64" s="169">
        <v>-5009.8398749999997</v>
      </c>
      <c r="K64" s="169">
        <v>-6384.6360000000013</v>
      </c>
      <c r="L64" s="169">
        <v>-5814.9630000000006</v>
      </c>
      <c r="M64" s="169">
        <v>-4560.5962500000005</v>
      </c>
      <c r="N64" s="169">
        <v>-5641.9436249999999</v>
      </c>
      <c r="O64" s="169">
        <v>-4810.5735000000004</v>
      </c>
      <c r="P64" s="169">
        <v>-5639.3189999999995</v>
      </c>
      <c r="Q64" s="169">
        <v>-4065.1391249999997</v>
      </c>
      <c r="R64" s="169">
        <v>-5668.7456249999996</v>
      </c>
      <c r="S64" s="169">
        <v>0</v>
      </c>
      <c r="T64" s="169">
        <v>0</v>
      </c>
      <c r="U64" s="169">
        <v>-58779.994500000001</v>
      </c>
      <c r="V64" s="163">
        <f ca="1">SUM(INDIRECT(Inputs!$C$11&amp;ROW()&amp;":"&amp;Inputs!$C$12&amp;ROW()))</f>
        <v>-4065.1391249999997</v>
      </c>
      <c r="W64" s="163">
        <f ca="1">SUM(INDIRECT(Inputs!$C$13&amp;ROW()&amp;":"&amp;Inputs!$C$14&amp;ROW()))</f>
        <v>-53111.248875000005</v>
      </c>
      <c r="X64" s="3" t="str">
        <f>IF(COUNTIFS(Lookups!$A:$A,C64)=1,"Gross Sales","")</f>
        <v>Gross Sales</v>
      </c>
      <c r="Y64" s="3" t="str">
        <f>IF(COUNTIFS(Lookups!$D:$D,C64)=1,"Bar Sales","")</f>
        <v/>
      </c>
      <c r="Z64" s="3" t="str">
        <f>IFERROR(VLOOKUP(C64*1,Lookups!$D:$F,3,FALSE),"")</f>
        <v/>
      </c>
      <c r="AA64" s="3" t="str">
        <f>IFERROR(VLOOKUP($C64*1,Lookups!$H:$N,3,FALSE),"")</f>
        <v/>
      </c>
      <c r="AB64" s="3" t="str">
        <f>IFERROR(VLOOKUP($C64*1,Lookups!$H:$N,4,FALSE),"")</f>
        <v/>
      </c>
      <c r="AC64" s="3" t="str">
        <f>IFERROR(VLOOKUP($C64*1,Lookups!$H:$N,5,FALSE),"")</f>
        <v/>
      </c>
      <c r="AD64" s="3" t="str">
        <f>IFERROR(VLOOKUP($C64*1,Lookups!$H:$N,6,FALSE),"")</f>
        <v/>
      </c>
      <c r="AE64" s="3" t="str">
        <f>IFERROR(VLOOKUP($C64*1,Lookups!$H:$N,7,FALSE),"")</f>
        <v/>
      </c>
      <c r="AF64" s="3" t="str">
        <f>VLOOKUP(B64*1,Stores!$A:$C,3,FALSE)</f>
        <v>DFG</v>
      </c>
    </row>
    <row r="65" spans="1:32">
      <c r="A65" s="165" t="s">
        <v>940</v>
      </c>
      <c r="B65" s="166" t="s">
        <v>945</v>
      </c>
      <c r="C65" s="165" t="s">
        <v>428</v>
      </c>
      <c r="D65" s="165" t="s">
        <v>918</v>
      </c>
      <c r="E65" s="165" t="s">
        <v>962</v>
      </c>
      <c r="F65" s="167">
        <v>2017</v>
      </c>
      <c r="G65" s="168">
        <v>0</v>
      </c>
      <c r="H65" s="169">
        <v>-6654.140625</v>
      </c>
      <c r="I65" s="169">
        <v>-4741.3492500000002</v>
      </c>
      <c r="J65" s="169">
        <v>-4261.1092499999995</v>
      </c>
      <c r="K65" s="169">
        <v>-5106.7687500000002</v>
      </c>
      <c r="L65" s="169">
        <v>-6239.19</v>
      </c>
      <c r="M65" s="169">
        <v>-4314.7754999999997</v>
      </c>
      <c r="N65" s="169">
        <v>-5672.1888749999998</v>
      </c>
      <c r="O65" s="169">
        <v>-4283.9775</v>
      </c>
      <c r="P65" s="169">
        <v>-3952.2738750000003</v>
      </c>
      <c r="Q65" s="169">
        <v>-4093.7625000000003</v>
      </c>
      <c r="R65" s="169">
        <v>-4673.1933749999998</v>
      </c>
      <c r="S65" s="169">
        <v>0</v>
      </c>
      <c r="T65" s="169">
        <v>0</v>
      </c>
      <c r="U65" s="169">
        <v>-53992.729499999994</v>
      </c>
      <c r="V65" s="163">
        <f ca="1">SUM(INDIRECT(Inputs!$C$11&amp;ROW()&amp;":"&amp;Inputs!$C$12&amp;ROW()))</f>
        <v>-4093.7625000000003</v>
      </c>
      <c r="W65" s="163">
        <f ca="1">SUM(INDIRECT(Inputs!$C$13&amp;ROW()&amp;":"&amp;Inputs!$C$14&amp;ROW()))</f>
        <v>-49319.536124999991</v>
      </c>
      <c r="X65" s="3" t="str">
        <f>IF(COUNTIFS(Lookups!$A:$A,C65)=1,"Gross Sales","")</f>
        <v>Gross Sales</v>
      </c>
      <c r="Y65" s="3" t="str">
        <f>IF(COUNTIFS(Lookups!$D:$D,C65)=1,"Bar Sales","")</f>
        <v/>
      </c>
      <c r="Z65" s="3" t="str">
        <f>IFERROR(VLOOKUP(C65*1,Lookups!$D:$F,3,FALSE),"")</f>
        <v/>
      </c>
      <c r="AA65" s="3" t="str">
        <f>IFERROR(VLOOKUP($C65*1,Lookups!$H:$N,3,FALSE),"")</f>
        <v/>
      </c>
      <c r="AB65" s="3" t="str">
        <f>IFERROR(VLOOKUP($C65*1,Lookups!$H:$N,4,FALSE),"")</f>
        <v/>
      </c>
      <c r="AC65" s="3" t="str">
        <f>IFERROR(VLOOKUP($C65*1,Lookups!$H:$N,5,FALSE),"")</f>
        <v/>
      </c>
      <c r="AD65" s="3" t="str">
        <f>IFERROR(VLOOKUP($C65*1,Lookups!$H:$N,6,FALSE),"")</f>
        <v/>
      </c>
      <c r="AE65" s="3" t="str">
        <f>IFERROR(VLOOKUP($C65*1,Lookups!$H:$N,7,FALSE),"")</f>
        <v/>
      </c>
      <c r="AF65" s="3" t="str">
        <f>VLOOKUP(B65*1,Stores!$A:$C,3,FALSE)</f>
        <v>DFG</v>
      </c>
    </row>
    <row r="66" spans="1:32">
      <c r="A66" s="165" t="s">
        <v>939</v>
      </c>
      <c r="B66" s="166" t="s">
        <v>946</v>
      </c>
      <c r="C66" s="165" t="s">
        <v>428</v>
      </c>
      <c r="D66" s="165" t="s">
        <v>918</v>
      </c>
      <c r="E66" s="165" t="s">
        <v>962</v>
      </c>
      <c r="F66" s="167">
        <v>2017</v>
      </c>
      <c r="G66" s="168">
        <v>0</v>
      </c>
      <c r="H66" s="169">
        <v>-2990.1825000000003</v>
      </c>
      <c r="I66" s="169">
        <v>-3101.9872500000001</v>
      </c>
      <c r="J66" s="169">
        <v>-2745.9836249999994</v>
      </c>
      <c r="K66" s="169">
        <v>-3614.483999999999</v>
      </c>
      <c r="L66" s="169">
        <v>-3870.5564999999997</v>
      </c>
      <c r="M66" s="169">
        <v>-3793.6709999999994</v>
      </c>
      <c r="N66" s="169">
        <v>-4183.3994999999986</v>
      </c>
      <c r="O66" s="169">
        <v>-3349.7876249999995</v>
      </c>
      <c r="P66" s="169">
        <v>-2720.8080000000004</v>
      </c>
      <c r="Q66" s="169">
        <v>-3105.3907500000005</v>
      </c>
      <c r="R66" s="169">
        <v>-3657.4841250000004</v>
      </c>
      <c r="S66" s="169">
        <v>0</v>
      </c>
      <c r="T66" s="169">
        <v>0</v>
      </c>
      <c r="U66" s="169">
        <v>-37133.734875000002</v>
      </c>
      <c r="V66" s="163">
        <f ca="1">SUM(INDIRECT(Inputs!$C$11&amp;ROW()&amp;":"&amp;Inputs!$C$12&amp;ROW()))</f>
        <v>-3105.3907500000005</v>
      </c>
      <c r="W66" s="163">
        <f ca="1">SUM(INDIRECT(Inputs!$C$13&amp;ROW()&amp;":"&amp;Inputs!$C$14&amp;ROW()))</f>
        <v>-33476.250749999999</v>
      </c>
      <c r="X66" s="3" t="str">
        <f>IF(COUNTIFS(Lookups!$A:$A,C66)=1,"Gross Sales","")</f>
        <v>Gross Sales</v>
      </c>
      <c r="Y66" s="3" t="str">
        <f>IF(COUNTIFS(Lookups!$D:$D,C66)=1,"Bar Sales","")</f>
        <v/>
      </c>
      <c r="Z66" s="3" t="str">
        <f>IFERROR(VLOOKUP(C66*1,Lookups!$D:$F,3,FALSE),"")</f>
        <v/>
      </c>
      <c r="AA66" s="3" t="str">
        <f>IFERROR(VLOOKUP($C66*1,Lookups!$H:$N,3,FALSE),"")</f>
        <v/>
      </c>
      <c r="AB66" s="3" t="str">
        <f>IFERROR(VLOOKUP($C66*1,Lookups!$H:$N,4,FALSE),"")</f>
        <v/>
      </c>
      <c r="AC66" s="3" t="str">
        <f>IFERROR(VLOOKUP($C66*1,Lookups!$H:$N,5,FALSE),"")</f>
        <v/>
      </c>
      <c r="AD66" s="3" t="str">
        <f>IFERROR(VLOOKUP($C66*1,Lookups!$H:$N,6,FALSE),"")</f>
        <v/>
      </c>
      <c r="AE66" s="3" t="str">
        <f>IFERROR(VLOOKUP($C66*1,Lookups!$H:$N,7,FALSE),"")</f>
        <v/>
      </c>
      <c r="AF66" s="3" t="str">
        <f>VLOOKUP(B66*1,Stores!$A:$C,3,FALSE)</f>
        <v>DFG</v>
      </c>
    </row>
    <row r="67" spans="1:32">
      <c r="A67" s="165" t="s">
        <v>938</v>
      </c>
      <c r="B67" s="166" t="s">
        <v>947</v>
      </c>
      <c r="C67" s="165" t="s">
        <v>428</v>
      </c>
      <c r="D67" s="165" t="s">
        <v>918</v>
      </c>
      <c r="E67" s="165" t="s">
        <v>962</v>
      </c>
      <c r="F67" s="167">
        <v>2017</v>
      </c>
      <c r="G67" s="168">
        <v>0</v>
      </c>
      <c r="H67" s="169">
        <v>-6471.5639999999994</v>
      </c>
      <c r="I67" s="169">
        <v>-5868.4477500000012</v>
      </c>
      <c r="J67" s="169">
        <v>-6608.9205000000002</v>
      </c>
      <c r="K67" s="169">
        <v>-6330.9191249999985</v>
      </c>
      <c r="L67" s="169">
        <v>-6409.5768750000007</v>
      </c>
      <c r="M67" s="169">
        <v>-6615.0015000000003</v>
      </c>
      <c r="N67" s="169">
        <v>-5143.9919999999993</v>
      </c>
      <c r="O67" s="169">
        <v>-7795.9923749999989</v>
      </c>
      <c r="P67" s="169">
        <v>-5137.8637500000004</v>
      </c>
      <c r="Q67" s="169">
        <v>-6968.0684999999994</v>
      </c>
      <c r="R67" s="169">
        <v>-6490.5704999999989</v>
      </c>
      <c r="S67" s="169">
        <v>0</v>
      </c>
      <c r="T67" s="169">
        <v>0</v>
      </c>
      <c r="U67" s="169">
        <v>-69840.916874999995</v>
      </c>
      <c r="V67" s="163">
        <f ca="1">SUM(INDIRECT(Inputs!$C$11&amp;ROW()&amp;":"&amp;Inputs!$C$12&amp;ROW()))</f>
        <v>-6968.0684999999994</v>
      </c>
      <c r="W67" s="163">
        <f ca="1">SUM(INDIRECT(Inputs!$C$13&amp;ROW()&amp;":"&amp;Inputs!$C$14&amp;ROW()))</f>
        <v>-63350.346375000001</v>
      </c>
      <c r="X67" s="3" t="str">
        <f>IF(COUNTIFS(Lookups!$A:$A,C67)=1,"Gross Sales","")</f>
        <v>Gross Sales</v>
      </c>
      <c r="Y67" s="3" t="str">
        <f>IF(COUNTIFS(Lookups!$D:$D,C67)=1,"Bar Sales","")</f>
        <v/>
      </c>
      <c r="Z67" s="3" t="str">
        <f>IFERROR(VLOOKUP(C67*1,Lookups!$D:$F,3,FALSE),"")</f>
        <v/>
      </c>
      <c r="AA67" s="3" t="str">
        <f>IFERROR(VLOOKUP($C67*1,Lookups!$H:$N,3,FALSE),"")</f>
        <v/>
      </c>
      <c r="AB67" s="3" t="str">
        <f>IFERROR(VLOOKUP($C67*1,Lookups!$H:$N,4,FALSE),"")</f>
        <v/>
      </c>
      <c r="AC67" s="3" t="str">
        <f>IFERROR(VLOOKUP($C67*1,Lookups!$H:$N,5,FALSE),"")</f>
        <v/>
      </c>
      <c r="AD67" s="3" t="str">
        <f>IFERROR(VLOOKUP($C67*1,Lookups!$H:$N,6,FALSE),"")</f>
        <v/>
      </c>
      <c r="AE67" s="3" t="str">
        <f>IFERROR(VLOOKUP($C67*1,Lookups!$H:$N,7,FALSE),"")</f>
        <v/>
      </c>
      <c r="AF67" s="3" t="str">
        <f>VLOOKUP(B67*1,Stores!$A:$C,3,FALSE)</f>
        <v>DFG</v>
      </c>
    </row>
    <row r="68" spans="1:32">
      <c r="A68" s="165" t="s">
        <v>937</v>
      </c>
      <c r="B68" s="166" t="s">
        <v>948</v>
      </c>
      <c r="C68" s="165" t="s">
        <v>428</v>
      </c>
      <c r="D68" s="165" t="s">
        <v>918</v>
      </c>
      <c r="E68" s="165" t="s">
        <v>962</v>
      </c>
      <c r="F68" s="167">
        <v>2017</v>
      </c>
      <c r="G68" s="168">
        <v>0</v>
      </c>
      <c r="H68" s="169">
        <v>-3164.1600000000003</v>
      </c>
      <c r="I68" s="169">
        <v>-2502.2182499999999</v>
      </c>
      <c r="J68" s="169">
        <v>-2727.1867500000003</v>
      </c>
      <c r="K68" s="169">
        <v>-2259.4552499999995</v>
      </c>
      <c r="L68" s="169">
        <v>-3558.8025000000002</v>
      </c>
      <c r="M68" s="169">
        <v>-2937.3300000000004</v>
      </c>
      <c r="N68" s="169">
        <v>-2876.0759999999996</v>
      </c>
      <c r="O68" s="169">
        <v>-2730.6427500000004</v>
      </c>
      <c r="P68" s="169">
        <v>-2440.5659999999998</v>
      </c>
      <c r="Q68" s="169">
        <v>-2340.6063749999998</v>
      </c>
      <c r="R68" s="169">
        <v>-2299.8539999999998</v>
      </c>
      <c r="S68" s="169">
        <v>0</v>
      </c>
      <c r="T68" s="169">
        <v>0</v>
      </c>
      <c r="U68" s="169">
        <v>-29836.897874999999</v>
      </c>
      <c r="V68" s="163">
        <f ca="1">SUM(INDIRECT(Inputs!$C$11&amp;ROW()&amp;":"&amp;Inputs!$C$12&amp;ROW()))</f>
        <v>-2340.6063749999998</v>
      </c>
      <c r="W68" s="163">
        <f ca="1">SUM(INDIRECT(Inputs!$C$13&amp;ROW()&amp;":"&amp;Inputs!$C$14&amp;ROW()))</f>
        <v>-27537.043874999999</v>
      </c>
      <c r="X68" s="3" t="str">
        <f>IF(COUNTIFS(Lookups!$A:$A,C68)=1,"Gross Sales","")</f>
        <v>Gross Sales</v>
      </c>
      <c r="Y68" s="3" t="str">
        <f>IF(COUNTIFS(Lookups!$D:$D,C68)=1,"Bar Sales","")</f>
        <v/>
      </c>
      <c r="Z68" s="3" t="str">
        <f>IFERROR(VLOOKUP(C68*1,Lookups!$D:$F,3,FALSE),"")</f>
        <v/>
      </c>
      <c r="AA68" s="3" t="str">
        <f>IFERROR(VLOOKUP($C68*1,Lookups!$H:$N,3,FALSE),"")</f>
        <v/>
      </c>
      <c r="AB68" s="3" t="str">
        <f>IFERROR(VLOOKUP($C68*1,Lookups!$H:$N,4,FALSE),"")</f>
        <v/>
      </c>
      <c r="AC68" s="3" t="str">
        <f>IFERROR(VLOOKUP($C68*1,Lookups!$H:$N,5,FALSE),"")</f>
        <v/>
      </c>
      <c r="AD68" s="3" t="str">
        <f>IFERROR(VLOOKUP($C68*1,Lookups!$H:$N,6,FALSE),"")</f>
        <v/>
      </c>
      <c r="AE68" s="3" t="str">
        <f>IFERROR(VLOOKUP($C68*1,Lookups!$H:$N,7,FALSE),"")</f>
        <v/>
      </c>
      <c r="AF68" s="3" t="str">
        <f>VLOOKUP(B68*1,Stores!$A:$C,3,FALSE)</f>
        <v>DFG</v>
      </c>
    </row>
    <row r="69" spans="1:32">
      <c r="A69" s="165" t="s">
        <v>936</v>
      </c>
      <c r="B69" s="166" t="s">
        <v>949</v>
      </c>
      <c r="C69" s="165" t="s">
        <v>428</v>
      </c>
      <c r="D69" s="165" t="s">
        <v>918</v>
      </c>
      <c r="E69" s="165" t="s">
        <v>962</v>
      </c>
      <c r="F69" s="167">
        <v>2017</v>
      </c>
      <c r="G69" s="168">
        <v>0</v>
      </c>
      <c r="H69" s="169">
        <v>-5594.1896249999991</v>
      </c>
      <c r="I69" s="169">
        <v>-7213.398000000001</v>
      </c>
      <c r="J69" s="169">
        <v>-5237.084249999999</v>
      </c>
      <c r="K69" s="169">
        <v>-5768.4127500000004</v>
      </c>
      <c r="L69" s="169">
        <v>-8060.1315000000013</v>
      </c>
      <c r="M69" s="169">
        <v>-6351.9352500000005</v>
      </c>
      <c r="N69" s="169">
        <v>-5041.3556249999992</v>
      </c>
      <c r="O69" s="169">
        <v>-5574.2321250000005</v>
      </c>
      <c r="P69" s="169">
        <v>-5484.1087499999994</v>
      </c>
      <c r="Q69" s="169">
        <v>-5537.5634999999993</v>
      </c>
      <c r="R69" s="169">
        <v>-5249.0087999999996</v>
      </c>
      <c r="S69" s="169">
        <v>0</v>
      </c>
      <c r="T69" s="169">
        <v>0</v>
      </c>
      <c r="U69" s="169">
        <v>-65111.420174999992</v>
      </c>
      <c r="V69" s="163">
        <f ca="1">SUM(INDIRECT(Inputs!$C$11&amp;ROW()&amp;":"&amp;Inputs!$C$12&amp;ROW()))</f>
        <v>-5537.5634999999993</v>
      </c>
      <c r="W69" s="163">
        <f ca="1">SUM(INDIRECT(Inputs!$C$13&amp;ROW()&amp;":"&amp;Inputs!$C$14&amp;ROW()))</f>
        <v>-59862.411374999996</v>
      </c>
      <c r="X69" s="3" t="str">
        <f>IF(COUNTIFS(Lookups!$A:$A,C69)=1,"Gross Sales","")</f>
        <v>Gross Sales</v>
      </c>
      <c r="Y69" s="3" t="str">
        <f>IF(COUNTIFS(Lookups!$D:$D,C69)=1,"Bar Sales","")</f>
        <v/>
      </c>
      <c r="Z69" s="3" t="str">
        <f>IFERROR(VLOOKUP(C69*1,Lookups!$D:$F,3,FALSE),"")</f>
        <v/>
      </c>
      <c r="AA69" s="3" t="str">
        <f>IFERROR(VLOOKUP($C69*1,Lookups!$H:$N,3,FALSE),"")</f>
        <v/>
      </c>
      <c r="AB69" s="3" t="str">
        <f>IFERROR(VLOOKUP($C69*1,Lookups!$H:$N,4,FALSE),"")</f>
        <v/>
      </c>
      <c r="AC69" s="3" t="str">
        <f>IFERROR(VLOOKUP($C69*1,Lookups!$H:$N,5,FALSE),"")</f>
        <v/>
      </c>
      <c r="AD69" s="3" t="str">
        <f>IFERROR(VLOOKUP($C69*1,Lookups!$H:$N,6,FALSE),"")</f>
        <v/>
      </c>
      <c r="AE69" s="3" t="str">
        <f>IFERROR(VLOOKUP($C69*1,Lookups!$H:$N,7,FALSE),"")</f>
        <v/>
      </c>
      <c r="AF69" s="3" t="str">
        <f>VLOOKUP(B69*1,Stores!$A:$C,3,FALSE)</f>
        <v>DFG</v>
      </c>
    </row>
    <row r="70" spans="1:32">
      <c r="A70" s="165" t="s">
        <v>935</v>
      </c>
      <c r="B70" s="166" t="s">
        <v>950</v>
      </c>
      <c r="C70" s="165" t="s">
        <v>428</v>
      </c>
      <c r="D70" s="165" t="s">
        <v>918</v>
      </c>
      <c r="E70" s="165" t="s">
        <v>962</v>
      </c>
      <c r="F70" s="167">
        <v>2017</v>
      </c>
      <c r="G70" s="168">
        <v>0</v>
      </c>
      <c r="H70" s="169">
        <v>-3081.9194999999991</v>
      </c>
      <c r="I70" s="169">
        <v>-3995.7749999999996</v>
      </c>
      <c r="J70" s="169">
        <v>-4671.7807500000008</v>
      </c>
      <c r="K70" s="169">
        <v>-4162.2630000000008</v>
      </c>
      <c r="L70" s="169">
        <v>-4060.0439999999999</v>
      </c>
      <c r="M70" s="169">
        <v>-3785.5012499999993</v>
      </c>
      <c r="N70" s="169">
        <v>-2770.8427499999998</v>
      </c>
      <c r="O70" s="169">
        <v>-2566.752</v>
      </c>
      <c r="P70" s="169">
        <v>-2531.9745000000003</v>
      </c>
      <c r="Q70" s="169">
        <v>-3678.725625</v>
      </c>
      <c r="R70" s="169">
        <v>-3248.5162499999992</v>
      </c>
      <c r="S70" s="169">
        <v>0</v>
      </c>
      <c r="T70" s="169">
        <v>0</v>
      </c>
      <c r="U70" s="169">
        <v>-38554.094624999998</v>
      </c>
      <c r="V70" s="163">
        <f ca="1">SUM(INDIRECT(Inputs!$C$11&amp;ROW()&amp;":"&amp;Inputs!$C$12&amp;ROW()))</f>
        <v>-3678.725625</v>
      </c>
      <c r="W70" s="163">
        <f ca="1">SUM(INDIRECT(Inputs!$C$13&amp;ROW()&amp;":"&amp;Inputs!$C$14&amp;ROW()))</f>
        <v>-35305.578374999997</v>
      </c>
      <c r="X70" s="3" t="str">
        <f>IF(COUNTIFS(Lookups!$A:$A,C70)=1,"Gross Sales","")</f>
        <v>Gross Sales</v>
      </c>
      <c r="Y70" s="3" t="str">
        <f>IF(COUNTIFS(Lookups!$D:$D,C70)=1,"Bar Sales","")</f>
        <v/>
      </c>
      <c r="Z70" s="3" t="str">
        <f>IFERROR(VLOOKUP(C70*1,Lookups!$D:$F,3,FALSE),"")</f>
        <v/>
      </c>
      <c r="AA70" s="3" t="str">
        <f>IFERROR(VLOOKUP($C70*1,Lookups!$H:$N,3,FALSE),"")</f>
        <v/>
      </c>
      <c r="AB70" s="3" t="str">
        <f>IFERROR(VLOOKUP($C70*1,Lookups!$H:$N,4,FALSE),"")</f>
        <v/>
      </c>
      <c r="AC70" s="3" t="str">
        <f>IFERROR(VLOOKUP($C70*1,Lookups!$H:$N,5,FALSE),"")</f>
        <v/>
      </c>
      <c r="AD70" s="3" t="str">
        <f>IFERROR(VLOOKUP($C70*1,Lookups!$H:$N,6,FALSE),"")</f>
        <v/>
      </c>
      <c r="AE70" s="3" t="str">
        <f>IFERROR(VLOOKUP($C70*1,Lookups!$H:$N,7,FALSE),"")</f>
        <v/>
      </c>
      <c r="AF70" s="3" t="str">
        <f>VLOOKUP(B70*1,Stores!$A:$C,3,FALSE)</f>
        <v>DFG</v>
      </c>
    </row>
    <row r="71" spans="1:32">
      <c r="A71" s="165" t="s">
        <v>960</v>
      </c>
      <c r="B71" s="166" t="s">
        <v>951</v>
      </c>
      <c r="C71" s="165" t="s">
        <v>428</v>
      </c>
      <c r="D71" s="165" t="s">
        <v>918</v>
      </c>
      <c r="E71" s="165" t="s">
        <v>962</v>
      </c>
      <c r="F71" s="167">
        <v>2017</v>
      </c>
      <c r="G71" s="168">
        <v>0</v>
      </c>
      <c r="H71" s="169">
        <v>-5165.6624999999995</v>
      </c>
      <c r="I71" s="169">
        <v>-5918.4528750000009</v>
      </c>
      <c r="J71" s="169">
        <v>-5425.2637500000001</v>
      </c>
      <c r="K71" s="169">
        <v>-7422.3052500000013</v>
      </c>
      <c r="L71" s="169">
        <v>-7849.8194999999987</v>
      </c>
      <c r="M71" s="169">
        <v>-4946.017499999999</v>
      </c>
      <c r="N71" s="169">
        <v>-5388.7413750000005</v>
      </c>
      <c r="O71" s="169">
        <v>-6242.8826250000011</v>
      </c>
      <c r="P71" s="169">
        <v>-4142.0474999999997</v>
      </c>
      <c r="Q71" s="169">
        <v>-6200.0819999999994</v>
      </c>
      <c r="R71" s="169">
        <v>-5908.1819999999989</v>
      </c>
      <c r="S71" s="169">
        <v>0</v>
      </c>
      <c r="T71" s="169">
        <v>0</v>
      </c>
      <c r="U71" s="169">
        <v>-64609.456874999996</v>
      </c>
      <c r="V71" s="163">
        <f ca="1">SUM(INDIRECT(Inputs!$C$11&amp;ROW()&amp;":"&amp;Inputs!$C$12&amp;ROW()))</f>
        <v>-6200.0819999999994</v>
      </c>
      <c r="W71" s="163">
        <f ca="1">SUM(INDIRECT(Inputs!$C$13&amp;ROW()&amp;":"&amp;Inputs!$C$14&amp;ROW()))</f>
        <v>-58701.274874999996</v>
      </c>
      <c r="X71" s="3" t="str">
        <f>IF(COUNTIFS(Lookups!$A:$A,C71)=1,"Gross Sales","")</f>
        <v>Gross Sales</v>
      </c>
      <c r="Y71" s="3" t="str">
        <f>IF(COUNTIFS(Lookups!$D:$D,C71)=1,"Bar Sales","")</f>
        <v/>
      </c>
      <c r="Z71" s="3" t="str">
        <f>IFERROR(VLOOKUP(C71*1,Lookups!$D:$F,3,FALSE),"")</f>
        <v/>
      </c>
      <c r="AA71" s="3" t="str">
        <f>IFERROR(VLOOKUP($C71*1,Lookups!$H:$N,3,FALSE),"")</f>
        <v/>
      </c>
      <c r="AB71" s="3" t="str">
        <f>IFERROR(VLOOKUP($C71*1,Lookups!$H:$N,4,FALSE),"")</f>
        <v/>
      </c>
      <c r="AC71" s="3" t="str">
        <f>IFERROR(VLOOKUP($C71*1,Lookups!$H:$N,5,FALSE),"")</f>
        <v/>
      </c>
      <c r="AD71" s="3" t="str">
        <f>IFERROR(VLOOKUP($C71*1,Lookups!$H:$N,6,FALSE),"")</f>
        <v/>
      </c>
      <c r="AE71" s="3" t="str">
        <f>IFERROR(VLOOKUP($C71*1,Lookups!$H:$N,7,FALSE),"")</f>
        <v/>
      </c>
      <c r="AF71" s="3" t="str">
        <f>VLOOKUP(B71*1,Stores!$A:$C,3,FALSE)</f>
        <v>DFG</v>
      </c>
    </row>
    <row r="72" spans="1:32">
      <c r="A72" s="165" t="s">
        <v>961</v>
      </c>
      <c r="B72" s="166" t="s">
        <v>952</v>
      </c>
      <c r="C72" s="165" t="s">
        <v>428</v>
      </c>
      <c r="D72" s="165" t="s">
        <v>918</v>
      </c>
      <c r="E72" s="165" t="s">
        <v>962</v>
      </c>
      <c r="F72" s="167">
        <v>2017</v>
      </c>
      <c r="G72" s="168">
        <v>0</v>
      </c>
      <c r="H72" s="169">
        <v>-10732.74375</v>
      </c>
      <c r="I72" s="169">
        <v>-9001.5600000000013</v>
      </c>
      <c r="J72" s="169">
        <v>-9850.9650000000001</v>
      </c>
      <c r="K72" s="169">
        <v>-8198.7097500000018</v>
      </c>
      <c r="L72" s="169">
        <v>-6454.3950000000004</v>
      </c>
      <c r="M72" s="169">
        <v>-6276.8062500000005</v>
      </c>
      <c r="N72" s="169">
        <v>-8814.7260000000006</v>
      </c>
      <c r="O72" s="169">
        <v>-5787.84375</v>
      </c>
      <c r="P72" s="169">
        <v>-6802.7767500000009</v>
      </c>
      <c r="Q72" s="169">
        <v>-5813.7480000000005</v>
      </c>
      <c r="R72" s="169">
        <v>-7918.1294999999991</v>
      </c>
      <c r="S72" s="169">
        <v>0</v>
      </c>
      <c r="T72" s="169">
        <v>0</v>
      </c>
      <c r="U72" s="169">
        <v>-85652.403750000012</v>
      </c>
      <c r="V72" s="163">
        <f ca="1">SUM(INDIRECT(Inputs!$C$11&amp;ROW()&amp;":"&amp;Inputs!$C$12&amp;ROW()))</f>
        <v>-5813.7480000000005</v>
      </c>
      <c r="W72" s="163">
        <f ca="1">SUM(INDIRECT(Inputs!$C$13&amp;ROW()&amp;":"&amp;Inputs!$C$14&amp;ROW()))</f>
        <v>-77734.274250000017</v>
      </c>
      <c r="X72" s="3" t="str">
        <f>IF(COUNTIFS(Lookups!$A:$A,C72)=1,"Gross Sales","")</f>
        <v>Gross Sales</v>
      </c>
      <c r="Y72" s="3" t="str">
        <f>IF(COUNTIFS(Lookups!$D:$D,C72)=1,"Bar Sales","")</f>
        <v/>
      </c>
      <c r="Z72" s="3" t="str">
        <f>IFERROR(VLOOKUP(C72*1,Lookups!$D:$F,3,FALSE),"")</f>
        <v/>
      </c>
      <c r="AA72" s="3" t="str">
        <f>IFERROR(VLOOKUP($C72*1,Lookups!$H:$N,3,FALSE),"")</f>
        <v/>
      </c>
      <c r="AB72" s="3" t="str">
        <f>IFERROR(VLOOKUP($C72*1,Lookups!$H:$N,4,FALSE),"")</f>
        <v/>
      </c>
      <c r="AC72" s="3" t="str">
        <f>IFERROR(VLOOKUP($C72*1,Lookups!$H:$N,5,FALSE),"")</f>
        <v/>
      </c>
      <c r="AD72" s="3" t="str">
        <f>IFERROR(VLOOKUP($C72*1,Lookups!$H:$N,6,FALSE),"")</f>
        <v/>
      </c>
      <c r="AE72" s="3" t="str">
        <f>IFERROR(VLOOKUP($C72*1,Lookups!$H:$N,7,FALSE),"")</f>
        <v/>
      </c>
      <c r="AF72" s="3" t="str">
        <f>VLOOKUP(B72*1,Stores!$A:$C,3,FALSE)</f>
        <v>DFG</v>
      </c>
    </row>
    <row r="73" spans="1:32">
      <c r="A73" s="165" t="s">
        <v>934</v>
      </c>
      <c r="B73" s="166" t="s">
        <v>953</v>
      </c>
      <c r="C73" s="165" t="s">
        <v>428</v>
      </c>
      <c r="D73" s="165" t="s">
        <v>918</v>
      </c>
      <c r="E73" s="165" t="s">
        <v>962</v>
      </c>
      <c r="F73" s="167">
        <v>2017</v>
      </c>
      <c r="G73" s="168">
        <v>0</v>
      </c>
      <c r="H73" s="169">
        <v>-4591.8839999999991</v>
      </c>
      <c r="I73" s="169">
        <v>-5035.2509999999993</v>
      </c>
      <c r="J73" s="169">
        <v>-3513.4829999999997</v>
      </c>
      <c r="K73" s="169">
        <v>-3130.3361250000003</v>
      </c>
      <c r="L73" s="169">
        <v>-3850.1175000000003</v>
      </c>
      <c r="M73" s="169">
        <v>-3096.4837499999999</v>
      </c>
      <c r="N73" s="169">
        <v>-2931.1671749999996</v>
      </c>
      <c r="O73" s="169">
        <v>-2946.8358750000007</v>
      </c>
      <c r="P73" s="169">
        <v>-4088.8650000000002</v>
      </c>
      <c r="Q73" s="169">
        <v>-4020.7635000000009</v>
      </c>
      <c r="R73" s="169">
        <v>-3244.4279999999994</v>
      </c>
      <c r="S73" s="169">
        <v>0</v>
      </c>
      <c r="T73" s="169">
        <v>0</v>
      </c>
      <c r="U73" s="169">
        <v>-40449.614924999994</v>
      </c>
      <c r="V73" s="163">
        <f ca="1">SUM(INDIRECT(Inputs!$C$11&amp;ROW()&amp;":"&amp;Inputs!$C$12&amp;ROW()))</f>
        <v>-4020.7635000000009</v>
      </c>
      <c r="W73" s="163">
        <f ca="1">SUM(INDIRECT(Inputs!$C$13&amp;ROW()&amp;":"&amp;Inputs!$C$14&amp;ROW()))</f>
        <v>-37205.186924999995</v>
      </c>
      <c r="X73" s="3" t="str">
        <f>IF(COUNTIFS(Lookups!$A:$A,C73)=1,"Gross Sales","")</f>
        <v>Gross Sales</v>
      </c>
      <c r="Y73" s="3" t="str">
        <f>IF(COUNTIFS(Lookups!$D:$D,C73)=1,"Bar Sales","")</f>
        <v/>
      </c>
      <c r="Z73" s="3" t="str">
        <f>IFERROR(VLOOKUP(C73*1,Lookups!$D:$F,3,FALSE),"")</f>
        <v/>
      </c>
      <c r="AA73" s="3" t="str">
        <f>IFERROR(VLOOKUP($C73*1,Lookups!$H:$N,3,FALSE),"")</f>
        <v/>
      </c>
      <c r="AB73" s="3" t="str">
        <f>IFERROR(VLOOKUP($C73*1,Lookups!$H:$N,4,FALSE),"")</f>
        <v/>
      </c>
      <c r="AC73" s="3" t="str">
        <f>IFERROR(VLOOKUP($C73*1,Lookups!$H:$N,5,FALSE),"")</f>
        <v/>
      </c>
      <c r="AD73" s="3" t="str">
        <f>IFERROR(VLOOKUP($C73*1,Lookups!$H:$N,6,FALSE),"")</f>
        <v/>
      </c>
      <c r="AE73" s="3" t="str">
        <f>IFERROR(VLOOKUP($C73*1,Lookups!$H:$N,7,FALSE),"")</f>
        <v/>
      </c>
      <c r="AF73" s="3" t="str">
        <f>VLOOKUP(B73*1,Stores!$A:$C,3,FALSE)</f>
        <v>DFG</v>
      </c>
    </row>
    <row r="74" spans="1:32">
      <c r="A74" s="165" t="s">
        <v>933</v>
      </c>
      <c r="B74" s="166" t="s">
        <v>954</v>
      </c>
      <c r="C74" s="165" t="s">
        <v>428</v>
      </c>
      <c r="D74" s="165" t="s">
        <v>918</v>
      </c>
      <c r="E74" s="165" t="s">
        <v>962</v>
      </c>
      <c r="F74" s="167">
        <v>2017</v>
      </c>
      <c r="G74" s="168">
        <v>0</v>
      </c>
      <c r="H74" s="169">
        <v>-7872.1245000000017</v>
      </c>
      <c r="I74" s="169">
        <v>-6558.8036249999986</v>
      </c>
      <c r="J74" s="169">
        <v>-6682.1039999999994</v>
      </c>
      <c r="K74" s="169">
        <v>-5736.4290000000001</v>
      </c>
      <c r="L74" s="169">
        <v>-5351.8121250000004</v>
      </c>
      <c r="M74" s="169">
        <v>-7747.1906249999993</v>
      </c>
      <c r="N74" s="169">
        <v>-6654.7349999999997</v>
      </c>
      <c r="O74" s="169">
        <v>-6803.7480000000005</v>
      </c>
      <c r="P74" s="169">
        <v>-7519.1531249999998</v>
      </c>
      <c r="Q74" s="169">
        <v>-7399.7910000000011</v>
      </c>
      <c r="R74" s="169">
        <v>-5848.3942499999994</v>
      </c>
      <c r="S74" s="169">
        <v>0</v>
      </c>
      <c r="T74" s="169">
        <v>0</v>
      </c>
      <c r="U74" s="169">
        <v>-74174.285250000001</v>
      </c>
      <c r="V74" s="163">
        <f ca="1">SUM(INDIRECT(Inputs!$C$11&amp;ROW()&amp;":"&amp;Inputs!$C$12&amp;ROW()))</f>
        <v>-7399.7910000000011</v>
      </c>
      <c r="W74" s="163">
        <f ca="1">SUM(INDIRECT(Inputs!$C$13&amp;ROW()&amp;":"&amp;Inputs!$C$14&amp;ROW()))</f>
        <v>-68325.891000000003</v>
      </c>
      <c r="X74" s="3" t="str">
        <f>IF(COUNTIFS(Lookups!$A:$A,C74)=1,"Gross Sales","")</f>
        <v>Gross Sales</v>
      </c>
      <c r="Y74" s="3" t="str">
        <f>IF(COUNTIFS(Lookups!$D:$D,C74)=1,"Bar Sales","")</f>
        <v/>
      </c>
      <c r="Z74" s="3" t="str">
        <f>IFERROR(VLOOKUP(C74*1,Lookups!$D:$F,3,FALSE),"")</f>
        <v/>
      </c>
      <c r="AA74" s="3" t="str">
        <f>IFERROR(VLOOKUP($C74*1,Lookups!$H:$N,3,FALSE),"")</f>
        <v/>
      </c>
      <c r="AB74" s="3" t="str">
        <f>IFERROR(VLOOKUP($C74*1,Lookups!$H:$N,4,FALSE),"")</f>
        <v/>
      </c>
      <c r="AC74" s="3" t="str">
        <f>IFERROR(VLOOKUP($C74*1,Lookups!$H:$N,5,FALSE),"")</f>
        <v/>
      </c>
      <c r="AD74" s="3" t="str">
        <f>IFERROR(VLOOKUP($C74*1,Lookups!$H:$N,6,FALSE),"")</f>
        <v/>
      </c>
      <c r="AE74" s="3" t="str">
        <f>IFERROR(VLOOKUP($C74*1,Lookups!$H:$N,7,FALSE),"")</f>
        <v/>
      </c>
      <c r="AF74" s="3" t="str">
        <f>VLOOKUP(B74*1,Stores!$A:$C,3,FALSE)</f>
        <v>DFG</v>
      </c>
    </row>
    <row r="75" spans="1:32">
      <c r="A75" s="165" t="s">
        <v>932</v>
      </c>
      <c r="B75" s="166" t="s">
        <v>959</v>
      </c>
      <c r="C75" s="165" t="s">
        <v>428</v>
      </c>
      <c r="D75" s="165" t="s">
        <v>918</v>
      </c>
      <c r="E75" s="165" t="s">
        <v>962</v>
      </c>
      <c r="F75" s="167">
        <v>2017</v>
      </c>
      <c r="G75" s="168">
        <v>0</v>
      </c>
      <c r="H75" s="169">
        <v>0</v>
      </c>
      <c r="I75" s="169">
        <v>0</v>
      </c>
      <c r="J75" s="169">
        <v>0</v>
      </c>
      <c r="K75" s="169">
        <v>0</v>
      </c>
      <c r="L75" s="169">
        <v>0</v>
      </c>
      <c r="M75" s="169">
        <v>0</v>
      </c>
      <c r="N75" s="169">
        <v>-9457.6027500000018</v>
      </c>
      <c r="O75" s="169">
        <v>-11230.427249999999</v>
      </c>
      <c r="P75" s="169">
        <v>-9167.8050000000003</v>
      </c>
      <c r="Q75" s="169">
        <v>-7959.7050000000008</v>
      </c>
      <c r="R75" s="169">
        <v>-9315.9202499999992</v>
      </c>
      <c r="S75" s="169">
        <v>0</v>
      </c>
      <c r="T75" s="169">
        <v>0</v>
      </c>
      <c r="U75" s="169">
        <v>-47131.460250000004</v>
      </c>
      <c r="V75" s="163">
        <f ca="1">SUM(INDIRECT(Inputs!$C$11&amp;ROW()&amp;":"&amp;Inputs!$C$12&amp;ROW()))</f>
        <v>-7959.7050000000008</v>
      </c>
      <c r="W75" s="163">
        <f ca="1">SUM(INDIRECT(Inputs!$C$13&amp;ROW()&amp;":"&amp;Inputs!$C$14&amp;ROW()))</f>
        <v>-37815.54</v>
      </c>
      <c r="X75" s="3" t="str">
        <f>IF(COUNTIFS(Lookups!$A:$A,C75)=1,"Gross Sales","")</f>
        <v>Gross Sales</v>
      </c>
      <c r="Y75" s="3" t="str">
        <f>IF(COUNTIFS(Lookups!$D:$D,C75)=1,"Bar Sales","")</f>
        <v/>
      </c>
      <c r="Z75" s="3" t="str">
        <f>IFERROR(VLOOKUP(C75*1,Lookups!$D:$F,3,FALSE),"")</f>
        <v/>
      </c>
      <c r="AA75" s="3" t="str">
        <f>IFERROR(VLOOKUP($C75*1,Lookups!$H:$N,3,FALSE),"")</f>
        <v/>
      </c>
      <c r="AB75" s="3" t="str">
        <f>IFERROR(VLOOKUP($C75*1,Lookups!$H:$N,4,FALSE),"")</f>
        <v/>
      </c>
      <c r="AC75" s="3" t="str">
        <f>IFERROR(VLOOKUP($C75*1,Lookups!$H:$N,5,FALSE),"")</f>
        <v/>
      </c>
      <c r="AD75" s="3" t="str">
        <f>IFERROR(VLOOKUP($C75*1,Lookups!$H:$N,6,FALSE),"")</f>
        <v/>
      </c>
      <c r="AE75" s="3" t="str">
        <f>IFERROR(VLOOKUP($C75*1,Lookups!$H:$N,7,FALSE),"")</f>
        <v/>
      </c>
      <c r="AF75" s="3" t="str">
        <f>VLOOKUP(B75*1,Stores!$A:$C,3,FALSE)</f>
        <v>DFG</v>
      </c>
    </row>
    <row r="76" spans="1:32">
      <c r="A76" s="165" t="s">
        <v>930</v>
      </c>
      <c r="B76" s="166" t="s">
        <v>920</v>
      </c>
      <c r="C76" s="165" t="s">
        <v>433</v>
      </c>
      <c r="D76" s="165" t="s">
        <v>918</v>
      </c>
      <c r="E76" s="165" t="s">
        <v>963</v>
      </c>
      <c r="F76" s="167">
        <v>2017</v>
      </c>
      <c r="G76" s="168">
        <v>0</v>
      </c>
      <c r="H76" s="169">
        <v>-55568.204999999994</v>
      </c>
      <c r="I76" s="169">
        <v>-54940.049999999996</v>
      </c>
      <c r="J76" s="169">
        <v>-55645.594425000003</v>
      </c>
      <c r="K76" s="169">
        <v>-41895.299249999996</v>
      </c>
      <c r="L76" s="169">
        <v>-36774.742124999997</v>
      </c>
      <c r="M76" s="169">
        <v>-34810.526399999995</v>
      </c>
      <c r="N76" s="169">
        <v>-40778.100000000006</v>
      </c>
      <c r="O76" s="169">
        <v>-38994.428550000004</v>
      </c>
      <c r="P76" s="169">
        <v>-37750.835100000004</v>
      </c>
      <c r="Q76" s="169">
        <v>-54204.252</v>
      </c>
      <c r="R76" s="169">
        <v>-48193.907999999996</v>
      </c>
      <c r="S76" s="169">
        <v>0</v>
      </c>
      <c r="T76" s="169">
        <v>0</v>
      </c>
      <c r="U76" s="169">
        <v>-499555.94085000001</v>
      </c>
      <c r="V76" s="163">
        <f ca="1">SUM(INDIRECT(Inputs!$C$11&amp;ROW()&amp;":"&amp;Inputs!$C$12&amp;ROW()))</f>
        <v>-54204.252</v>
      </c>
      <c r="W76" s="163">
        <f ca="1">SUM(INDIRECT(Inputs!$C$13&amp;ROW()&amp;":"&amp;Inputs!$C$14&amp;ROW()))</f>
        <v>-451362.03285000002</v>
      </c>
      <c r="X76" s="3" t="str">
        <f>IF(COUNTIFS(Lookups!$A:$A,C76)=1,"Gross Sales","")</f>
        <v>Gross Sales</v>
      </c>
      <c r="Y76" s="3" t="str">
        <f>IF(COUNTIFS(Lookups!$D:$D,C76)=1,"Bar Sales","")</f>
        <v>Bar Sales</v>
      </c>
      <c r="Z76" s="3" t="str">
        <f>IFERROR(VLOOKUP(C76*1,Lookups!$D:$F,3,FALSE),"")</f>
        <v>Liquor</v>
      </c>
      <c r="AA76" s="3" t="str">
        <f>IFERROR(VLOOKUP($C76*1,Lookups!$H:$N,3,FALSE),"")</f>
        <v/>
      </c>
      <c r="AB76" s="3" t="str">
        <f>IFERROR(VLOOKUP($C76*1,Lookups!$H:$N,4,FALSE),"")</f>
        <v/>
      </c>
      <c r="AC76" s="3" t="str">
        <f>IFERROR(VLOOKUP($C76*1,Lookups!$H:$N,5,FALSE),"")</f>
        <v/>
      </c>
      <c r="AD76" s="3" t="str">
        <f>IFERROR(VLOOKUP($C76*1,Lookups!$H:$N,6,FALSE),"")</f>
        <v/>
      </c>
      <c r="AE76" s="3" t="str">
        <f>IFERROR(VLOOKUP($C76*1,Lookups!$H:$N,7,FALSE),"")</f>
        <v/>
      </c>
      <c r="AF76" s="3" t="str">
        <f>VLOOKUP(B76*1,Stores!$A:$C,3,FALSE)</f>
        <v>DFDE</v>
      </c>
    </row>
    <row r="77" spans="1:32">
      <c r="A77" s="165" t="s">
        <v>929</v>
      </c>
      <c r="B77" s="166" t="s">
        <v>921</v>
      </c>
      <c r="C77" s="165" t="s">
        <v>433</v>
      </c>
      <c r="D77" s="165" t="s">
        <v>918</v>
      </c>
      <c r="E77" s="165" t="s">
        <v>963</v>
      </c>
      <c r="F77" s="167">
        <v>2017</v>
      </c>
      <c r="G77" s="168">
        <v>0</v>
      </c>
      <c r="H77" s="169">
        <v>-67641.551250000004</v>
      </c>
      <c r="I77" s="169">
        <v>-55523.445000000007</v>
      </c>
      <c r="J77" s="169">
        <v>-50512.918124999997</v>
      </c>
      <c r="K77" s="169">
        <v>-52695.5625</v>
      </c>
      <c r="L77" s="169">
        <v>-60749.152499999997</v>
      </c>
      <c r="M77" s="169">
        <v>-39936.239999999998</v>
      </c>
      <c r="N77" s="169">
        <v>-52556.934374999997</v>
      </c>
      <c r="O77" s="169">
        <v>-54797.264999999999</v>
      </c>
      <c r="P77" s="169">
        <v>-61890.039750000004</v>
      </c>
      <c r="Q77" s="169">
        <v>-55714.350000000006</v>
      </c>
      <c r="R77" s="169">
        <v>-67725.915000000008</v>
      </c>
      <c r="S77" s="169">
        <v>0</v>
      </c>
      <c r="T77" s="169">
        <v>0</v>
      </c>
      <c r="U77" s="169">
        <v>-619743.3735000001</v>
      </c>
      <c r="V77" s="163">
        <f ca="1">SUM(INDIRECT(Inputs!$C$11&amp;ROW()&amp;":"&amp;Inputs!$C$12&amp;ROW()))</f>
        <v>-55714.350000000006</v>
      </c>
      <c r="W77" s="163">
        <f ca="1">SUM(INDIRECT(Inputs!$C$13&amp;ROW()&amp;":"&amp;Inputs!$C$14&amp;ROW()))</f>
        <v>-552017.45850000007</v>
      </c>
      <c r="X77" s="3" t="str">
        <f>IF(COUNTIFS(Lookups!$A:$A,C77)=1,"Gross Sales","")</f>
        <v>Gross Sales</v>
      </c>
      <c r="Y77" s="3" t="str">
        <f>IF(COUNTIFS(Lookups!$D:$D,C77)=1,"Bar Sales","")</f>
        <v>Bar Sales</v>
      </c>
      <c r="Z77" s="3" t="str">
        <f>IFERROR(VLOOKUP(C77*1,Lookups!$D:$F,3,FALSE),"")</f>
        <v>Liquor</v>
      </c>
      <c r="AA77" s="3" t="str">
        <f>IFERROR(VLOOKUP($C77*1,Lookups!$H:$N,3,FALSE),"")</f>
        <v/>
      </c>
      <c r="AB77" s="3" t="str">
        <f>IFERROR(VLOOKUP($C77*1,Lookups!$H:$N,4,FALSE),"")</f>
        <v/>
      </c>
      <c r="AC77" s="3" t="str">
        <f>IFERROR(VLOOKUP($C77*1,Lookups!$H:$N,5,FALSE),"")</f>
        <v/>
      </c>
      <c r="AD77" s="3" t="str">
        <f>IFERROR(VLOOKUP($C77*1,Lookups!$H:$N,6,FALSE),"")</f>
        <v/>
      </c>
      <c r="AE77" s="3" t="str">
        <f>IFERROR(VLOOKUP($C77*1,Lookups!$H:$N,7,FALSE),"")</f>
        <v/>
      </c>
      <c r="AF77" s="3" t="str">
        <f>VLOOKUP(B77*1,Stores!$A:$C,3,FALSE)</f>
        <v>DFDE</v>
      </c>
    </row>
    <row r="78" spans="1:32">
      <c r="A78" s="165" t="s">
        <v>928</v>
      </c>
      <c r="B78" s="166" t="s">
        <v>922</v>
      </c>
      <c r="C78" s="165" t="s">
        <v>433</v>
      </c>
      <c r="D78" s="165" t="s">
        <v>918</v>
      </c>
      <c r="E78" s="165" t="s">
        <v>963</v>
      </c>
      <c r="F78" s="167">
        <v>2017</v>
      </c>
      <c r="G78" s="168">
        <v>0</v>
      </c>
      <c r="H78" s="169">
        <v>-43539.877500000002</v>
      </c>
      <c r="I78" s="169">
        <v>-59737.190625000003</v>
      </c>
      <c r="J78" s="169">
        <v>-48389.761875000004</v>
      </c>
      <c r="K78" s="169">
        <v>-44173.837500000001</v>
      </c>
      <c r="L78" s="169">
        <v>-49931.4</v>
      </c>
      <c r="M78" s="169">
        <v>-45174.993750000001</v>
      </c>
      <c r="N78" s="169">
        <v>-33722.857500000006</v>
      </c>
      <c r="O78" s="169">
        <v>-62122.344375000001</v>
      </c>
      <c r="P78" s="169">
        <v>-62396.454375000001</v>
      </c>
      <c r="Q78" s="169">
        <v>-35285.866875</v>
      </c>
      <c r="R78" s="169">
        <v>-35494.453125</v>
      </c>
      <c r="S78" s="169">
        <v>0</v>
      </c>
      <c r="T78" s="169">
        <v>0</v>
      </c>
      <c r="U78" s="169">
        <v>-519969.03750000003</v>
      </c>
      <c r="V78" s="163">
        <f ca="1">SUM(INDIRECT(Inputs!$C$11&amp;ROW()&amp;":"&amp;Inputs!$C$12&amp;ROW()))</f>
        <v>-35285.866875</v>
      </c>
      <c r="W78" s="163">
        <f ca="1">SUM(INDIRECT(Inputs!$C$13&amp;ROW()&amp;":"&amp;Inputs!$C$14&amp;ROW()))</f>
        <v>-484474.58437500003</v>
      </c>
      <c r="X78" s="3" t="str">
        <f>IF(COUNTIFS(Lookups!$A:$A,C78)=1,"Gross Sales","")</f>
        <v>Gross Sales</v>
      </c>
      <c r="Y78" s="3" t="str">
        <f>IF(COUNTIFS(Lookups!$D:$D,C78)=1,"Bar Sales","")</f>
        <v>Bar Sales</v>
      </c>
      <c r="Z78" s="3" t="str">
        <f>IFERROR(VLOOKUP(C78*1,Lookups!$D:$F,3,FALSE),"")</f>
        <v>Liquor</v>
      </c>
      <c r="AA78" s="3" t="str">
        <f>IFERROR(VLOOKUP($C78*1,Lookups!$H:$N,3,FALSE),"")</f>
        <v/>
      </c>
      <c r="AB78" s="3" t="str">
        <f>IFERROR(VLOOKUP($C78*1,Lookups!$H:$N,4,FALSE),"")</f>
        <v/>
      </c>
      <c r="AC78" s="3" t="str">
        <f>IFERROR(VLOOKUP($C78*1,Lookups!$H:$N,5,FALSE),"")</f>
        <v/>
      </c>
      <c r="AD78" s="3" t="str">
        <f>IFERROR(VLOOKUP($C78*1,Lookups!$H:$N,6,FALSE),"")</f>
        <v/>
      </c>
      <c r="AE78" s="3" t="str">
        <f>IFERROR(VLOOKUP($C78*1,Lookups!$H:$N,7,FALSE),"")</f>
        <v/>
      </c>
      <c r="AF78" s="3" t="str">
        <f>VLOOKUP(B78*1,Stores!$A:$C,3,FALSE)</f>
        <v>DFDE</v>
      </c>
    </row>
    <row r="79" spans="1:32">
      <c r="A79" s="165" t="s">
        <v>927</v>
      </c>
      <c r="B79" s="166" t="s">
        <v>923</v>
      </c>
      <c r="C79" s="165" t="s">
        <v>433</v>
      </c>
      <c r="D79" s="165" t="s">
        <v>918</v>
      </c>
      <c r="E79" s="165" t="s">
        <v>963</v>
      </c>
      <c r="F79" s="167">
        <v>2017</v>
      </c>
      <c r="G79" s="168">
        <v>0</v>
      </c>
      <c r="H79" s="169">
        <v>-33925.011225000002</v>
      </c>
      <c r="I79" s="169">
        <v>-82396.441500000001</v>
      </c>
      <c r="J79" s="169">
        <v>-41792.658000000003</v>
      </c>
      <c r="K79" s="169">
        <v>-39514.927050000006</v>
      </c>
      <c r="L79" s="169">
        <v>-45276.860475000009</v>
      </c>
      <c r="M79" s="169">
        <v>-28480.612800000003</v>
      </c>
      <c r="N79" s="169">
        <v>-20683.978199999998</v>
      </c>
      <c r="O79" s="169">
        <v>-34773.033524999999</v>
      </c>
      <c r="P79" s="169">
        <v>-35400.561300000001</v>
      </c>
      <c r="Q79" s="169">
        <v>-46055.053950000001</v>
      </c>
      <c r="R79" s="169">
        <v>-42190.755749999997</v>
      </c>
      <c r="S79" s="169">
        <v>0</v>
      </c>
      <c r="T79" s="169">
        <v>0</v>
      </c>
      <c r="U79" s="169">
        <v>-450489.893775</v>
      </c>
      <c r="V79" s="163">
        <f ca="1">SUM(INDIRECT(Inputs!$C$11&amp;ROW()&amp;":"&amp;Inputs!$C$12&amp;ROW()))</f>
        <v>-46055.053950000001</v>
      </c>
      <c r="W79" s="163">
        <f ca="1">SUM(INDIRECT(Inputs!$C$13&amp;ROW()&amp;":"&amp;Inputs!$C$14&amp;ROW()))</f>
        <v>-408299.13802499999</v>
      </c>
      <c r="X79" s="3" t="str">
        <f>IF(COUNTIFS(Lookups!$A:$A,C79)=1,"Gross Sales","")</f>
        <v>Gross Sales</v>
      </c>
      <c r="Y79" s="3" t="str">
        <f>IF(COUNTIFS(Lookups!$D:$D,C79)=1,"Bar Sales","")</f>
        <v>Bar Sales</v>
      </c>
      <c r="Z79" s="3" t="str">
        <f>IFERROR(VLOOKUP(C79*1,Lookups!$D:$F,3,FALSE),"")</f>
        <v>Liquor</v>
      </c>
      <c r="AA79" s="3" t="str">
        <f>IFERROR(VLOOKUP($C79*1,Lookups!$H:$N,3,FALSE),"")</f>
        <v/>
      </c>
      <c r="AB79" s="3" t="str">
        <f>IFERROR(VLOOKUP($C79*1,Lookups!$H:$N,4,FALSE),"")</f>
        <v/>
      </c>
      <c r="AC79" s="3" t="str">
        <f>IFERROR(VLOOKUP($C79*1,Lookups!$H:$N,5,FALSE),"")</f>
        <v/>
      </c>
      <c r="AD79" s="3" t="str">
        <f>IFERROR(VLOOKUP($C79*1,Lookups!$H:$N,6,FALSE),"")</f>
        <v/>
      </c>
      <c r="AE79" s="3" t="str">
        <f>IFERROR(VLOOKUP($C79*1,Lookups!$H:$N,7,FALSE),"")</f>
        <v/>
      </c>
      <c r="AF79" s="3" t="str">
        <f>VLOOKUP(B79*1,Stores!$A:$C,3,FALSE)</f>
        <v>DFDE</v>
      </c>
    </row>
    <row r="80" spans="1:32">
      <c r="A80" s="165" t="s">
        <v>926</v>
      </c>
      <c r="B80" s="166" t="s">
        <v>924</v>
      </c>
      <c r="C80" s="165" t="s">
        <v>433</v>
      </c>
      <c r="D80" s="165" t="s">
        <v>918</v>
      </c>
      <c r="E80" s="165" t="s">
        <v>963</v>
      </c>
      <c r="F80" s="167">
        <v>2017</v>
      </c>
      <c r="G80" s="168">
        <v>0</v>
      </c>
      <c r="H80" s="169">
        <v>-88587.466199999995</v>
      </c>
      <c r="I80" s="169">
        <v>-86327.864100000021</v>
      </c>
      <c r="J80" s="169">
        <v>-75963.998699999996</v>
      </c>
      <c r="K80" s="169">
        <v>-76422.744000000021</v>
      </c>
      <c r="L80" s="169">
        <v>-67351.04512499999</v>
      </c>
      <c r="M80" s="169">
        <v>-46296.177599999995</v>
      </c>
      <c r="N80" s="169">
        <v>-47999.961600000002</v>
      </c>
      <c r="O80" s="169">
        <v>-54554.421074999998</v>
      </c>
      <c r="P80" s="169">
        <v>-48744.608250000005</v>
      </c>
      <c r="Q80" s="169">
        <v>-58456.645649999999</v>
      </c>
      <c r="R80" s="169">
        <v>-69045.330449999994</v>
      </c>
      <c r="S80" s="169">
        <v>0</v>
      </c>
      <c r="T80" s="169">
        <v>0</v>
      </c>
      <c r="U80" s="169">
        <v>-719750.26274999999</v>
      </c>
      <c r="V80" s="163">
        <f ca="1">SUM(INDIRECT(Inputs!$C$11&amp;ROW()&amp;":"&amp;Inputs!$C$12&amp;ROW()))</f>
        <v>-58456.645649999999</v>
      </c>
      <c r="W80" s="163">
        <f ca="1">SUM(INDIRECT(Inputs!$C$13&amp;ROW()&amp;":"&amp;Inputs!$C$14&amp;ROW()))</f>
        <v>-650704.93229999999</v>
      </c>
      <c r="X80" s="3" t="str">
        <f>IF(COUNTIFS(Lookups!$A:$A,C80)=1,"Gross Sales","")</f>
        <v>Gross Sales</v>
      </c>
      <c r="Y80" s="3" t="str">
        <f>IF(COUNTIFS(Lookups!$D:$D,C80)=1,"Bar Sales","")</f>
        <v>Bar Sales</v>
      </c>
      <c r="Z80" s="3" t="str">
        <f>IFERROR(VLOOKUP(C80*1,Lookups!$D:$F,3,FALSE),"")</f>
        <v>Liquor</v>
      </c>
      <c r="AA80" s="3" t="str">
        <f>IFERROR(VLOOKUP($C80*1,Lookups!$H:$N,3,FALSE),"")</f>
        <v/>
      </c>
      <c r="AB80" s="3" t="str">
        <f>IFERROR(VLOOKUP($C80*1,Lookups!$H:$N,4,FALSE),"")</f>
        <v/>
      </c>
      <c r="AC80" s="3" t="str">
        <f>IFERROR(VLOOKUP($C80*1,Lookups!$H:$N,5,FALSE),"")</f>
        <v/>
      </c>
      <c r="AD80" s="3" t="str">
        <f>IFERROR(VLOOKUP($C80*1,Lookups!$H:$N,6,FALSE),"")</f>
        <v/>
      </c>
      <c r="AE80" s="3" t="str">
        <f>IFERROR(VLOOKUP($C80*1,Lookups!$H:$N,7,FALSE),"")</f>
        <v/>
      </c>
      <c r="AF80" s="3" t="str">
        <f>VLOOKUP(B80*1,Stores!$A:$C,3,FALSE)</f>
        <v>DFDE</v>
      </c>
    </row>
    <row r="81" spans="1:32">
      <c r="A81" s="165" t="s">
        <v>925</v>
      </c>
      <c r="B81" s="166" t="s">
        <v>958</v>
      </c>
      <c r="C81" s="165" t="s">
        <v>433</v>
      </c>
      <c r="D81" s="165" t="s">
        <v>918</v>
      </c>
      <c r="E81" s="165" t="s">
        <v>963</v>
      </c>
      <c r="F81" s="167">
        <v>2017</v>
      </c>
      <c r="G81" s="168">
        <v>0</v>
      </c>
      <c r="H81" s="169">
        <v>0</v>
      </c>
      <c r="I81" s="169">
        <v>0</v>
      </c>
      <c r="J81" s="169">
        <v>0</v>
      </c>
      <c r="K81" s="169">
        <v>0</v>
      </c>
      <c r="L81" s="169">
        <v>-24353.383499999996</v>
      </c>
      <c r="M81" s="169">
        <v>-70689.609375</v>
      </c>
      <c r="N81" s="169">
        <v>-58680.336224999992</v>
      </c>
      <c r="O81" s="169">
        <v>-62603.806725000002</v>
      </c>
      <c r="P81" s="169">
        <v>-74031.645899999989</v>
      </c>
      <c r="Q81" s="169">
        <v>-66321.315675000005</v>
      </c>
      <c r="R81" s="169">
        <v>-54570.427199999998</v>
      </c>
      <c r="S81" s="169">
        <v>0</v>
      </c>
      <c r="T81" s="169">
        <v>0</v>
      </c>
      <c r="U81" s="169">
        <v>-411250.52459999995</v>
      </c>
      <c r="V81" s="163">
        <f ca="1">SUM(INDIRECT(Inputs!$C$11&amp;ROW()&amp;":"&amp;Inputs!$C$12&amp;ROW()))</f>
        <v>-66321.315675000005</v>
      </c>
      <c r="W81" s="163">
        <f ca="1">SUM(INDIRECT(Inputs!$C$13&amp;ROW()&amp;":"&amp;Inputs!$C$14&amp;ROW()))</f>
        <v>-356680.09739999997</v>
      </c>
      <c r="X81" s="3" t="str">
        <f>IF(COUNTIFS(Lookups!$A:$A,C81)=1,"Gross Sales","")</f>
        <v>Gross Sales</v>
      </c>
      <c r="Y81" s="3" t="str">
        <f>IF(COUNTIFS(Lookups!$D:$D,C81)=1,"Bar Sales","")</f>
        <v>Bar Sales</v>
      </c>
      <c r="Z81" s="3" t="str">
        <f>IFERROR(VLOOKUP(C81*1,Lookups!$D:$F,3,FALSE),"")</f>
        <v>Liquor</v>
      </c>
      <c r="AA81" s="3" t="str">
        <f>IFERROR(VLOOKUP($C81*1,Lookups!$H:$N,3,FALSE),"")</f>
        <v/>
      </c>
      <c r="AB81" s="3" t="str">
        <f>IFERROR(VLOOKUP($C81*1,Lookups!$H:$N,4,FALSE),"")</f>
        <v/>
      </c>
      <c r="AC81" s="3" t="str">
        <f>IFERROR(VLOOKUP($C81*1,Lookups!$H:$N,5,FALSE),"")</f>
        <v/>
      </c>
      <c r="AD81" s="3" t="str">
        <f>IFERROR(VLOOKUP($C81*1,Lookups!$H:$N,6,FALSE),"")</f>
        <v/>
      </c>
      <c r="AE81" s="3" t="str">
        <f>IFERROR(VLOOKUP($C81*1,Lookups!$H:$N,7,FALSE),"")</f>
        <v/>
      </c>
      <c r="AF81" s="3" t="str">
        <f>VLOOKUP(B81*1,Stores!$A:$C,3,FALSE)</f>
        <v>DFDE</v>
      </c>
    </row>
    <row r="82" spans="1:32">
      <c r="A82" s="165" t="s">
        <v>958</v>
      </c>
      <c r="B82" s="166" t="s">
        <v>925</v>
      </c>
      <c r="C82" s="165" t="s">
        <v>433</v>
      </c>
      <c r="D82" s="165" t="s">
        <v>918</v>
      </c>
      <c r="E82" s="165" t="s">
        <v>963</v>
      </c>
      <c r="F82" s="167">
        <v>2017</v>
      </c>
      <c r="G82" s="168">
        <v>0</v>
      </c>
      <c r="H82" s="169">
        <v>-40080.791250000002</v>
      </c>
      <c r="I82" s="169">
        <v>-44892.1875</v>
      </c>
      <c r="J82" s="169">
        <v>-33268.203750000001</v>
      </c>
      <c r="K82" s="169">
        <v>-33268.8675</v>
      </c>
      <c r="L82" s="169">
        <v>-38577.414375</v>
      </c>
      <c r="M82" s="169">
        <v>-33939.09375</v>
      </c>
      <c r="N82" s="169">
        <v>-21201.817499999997</v>
      </c>
      <c r="O82" s="169">
        <v>-15786.42</v>
      </c>
      <c r="P82" s="169">
        <v>-31269.215625000001</v>
      </c>
      <c r="Q82" s="169">
        <v>-41357.981250000004</v>
      </c>
      <c r="R82" s="169">
        <v>-36185.780624999999</v>
      </c>
      <c r="S82" s="169">
        <v>0</v>
      </c>
      <c r="T82" s="169">
        <v>0</v>
      </c>
      <c r="U82" s="169">
        <v>-369827.77312500007</v>
      </c>
      <c r="V82" s="163">
        <f ca="1">SUM(INDIRECT(Inputs!$C$11&amp;ROW()&amp;":"&amp;Inputs!$C$12&amp;ROW()))</f>
        <v>-41357.981250000004</v>
      </c>
      <c r="W82" s="163">
        <f ca="1">SUM(INDIRECT(Inputs!$C$13&amp;ROW()&amp;":"&amp;Inputs!$C$14&amp;ROW()))</f>
        <v>-333641.99250000005</v>
      </c>
      <c r="X82" s="3" t="str">
        <f>IF(COUNTIFS(Lookups!$A:$A,C82)=1,"Gross Sales","")</f>
        <v>Gross Sales</v>
      </c>
      <c r="Y82" s="3" t="str">
        <f>IF(COUNTIFS(Lookups!$D:$D,C82)=1,"Bar Sales","")</f>
        <v>Bar Sales</v>
      </c>
      <c r="Z82" s="3" t="str">
        <f>IFERROR(VLOOKUP(C82*1,Lookups!$D:$F,3,FALSE),"")</f>
        <v>Liquor</v>
      </c>
      <c r="AA82" s="3" t="str">
        <f>IFERROR(VLOOKUP($C82*1,Lookups!$H:$N,3,FALSE),"")</f>
        <v/>
      </c>
      <c r="AB82" s="3" t="str">
        <f>IFERROR(VLOOKUP($C82*1,Lookups!$H:$N,4,FALSE),"")</f>
        <v/>
      </c>
      <c r="AC82" s="3" t="str">
        <f>IFERROR(VLOOKUP($C82*1,Lookups!$H:$N,5,FALSE),"")</f>
        <v/>
      </c>
      <c r="AD82" s="3" t="str">
        <f>IFERROR(VLOOKUP($C82*1,Lookups!$H:$N,6,FALSE),"")</f>
        <v/>
      </c>
      <c r="AE82" s="3" t="str">
        <f>IFERROR(VLOOKUP($C82*1,Lookups!$H:$N,7,FALSE),"")</f>
        <v/>
      </c>
      <c r="AF82" s="3" t="str">
        <f>VLOOKUP(B82*1,Stores!$A:$C,3,FALSE)</f>
        <v>DFDE</v>
      </c>
    </row>
    <row r="83" spans="1:32">
      <c r="A83" s="165" t="s">
        <v>924</v>
      </c>
      <c r="B83" s="166" t="s">
        <v>926</v>
      </c>
      <c r="C83" s="165" t="s">
        <v>433</v>
      </c>
      <c r="D83" s="165" t="s">
        <v>918</v>
      </c>
      <c r="E83" s="165" t="s">
        <v>963</v>
      </c>
      <c r="F83" s="167">
        <v>2017</v>
      </c>
      <c r="G83" s="168">
        <v>0</v>
      </c>
      <c r="H83" s="169">
        <v>-154352.77500000002</v>
      </c>
      <c r="I83" s="169">
        <v>-223232.32125000001</v>
      </c>
      <c r="J83" s="169">
        <v>-165159.78</v>
      </c>
      <c r="K83" s="169">
        <v>-156267.71625</v>
      </c>
      <c r="L83" s="169">
        <v>-145130.91750000001</v>
      </c>
      <c r="M83" s="169">
        <v>-187908.58124999999</v>
      </c>
      <c r="N83" s="169">
        <v>-132966.39749999999</v>
      </c>
      <c r="O83" s="169">
        <v>-172110.58500000002</v>
      </c>
      <c r="P83" s="169">
        <v>-145004.0625</v>
      </c>
      <c r="Q83" s="169">
        <v>-194718.07125000001</v>
      </c>
      <c r="R83" s="169">
        <v>-193460.43375</v>
      </c>
      <c r="S83" s="169">
        <v>0</v>
      </c>
      <c r="T83" s="169">
        <v>0</v>
      </c>
      <c r="U83" s="169">
        <v>-1870311.6412500001</v>
      </c>
      <c r="V83" s="163">
        <f ca="1">SUM(INDIRECT(Inputs!$C$11&amp;ROW()&amp;":"&amp;Inputs!$C$12&amp;ROW()))</f>
        <v>-194718.07125000001</v>
      </c>
      <c r="W83" s="163">
        <f ca="1">SUM(INDIRECT(Inputs!$C$13&amp;ROW()&amp;":"&amp;Inputs!$C$14&amp;ROW()))</f>
        <v>-1676851.2075</v>
      </c>
      <c r="X83" s="3" t="str">
        <f>IF(COUNTIFS(Lookups!$A:$A,C83)=1,"Gross Sales","")</f>
        <v>Gross Sales</v>
      </c>
      <c r="Y83" s="3" t="str">
        <f>IF(COUNTIFS(Lookups!$D:$D,C83)=1,"Bar Sales","")</f>
        <v>Bar Sales</v>
      </c>
      <c r="Z83" s="3" t="str">
        <f>IFERROR(VLOOKUP(C83*1,Lookups!$D:$F,3,FALSE),"")</f>
        <v>Liquor</v>
      </c>
      <c r="AA83" s="3" t="str">
        <f>IFERROR(VLOOKUP($C83*1,Lookups!$H:$N,3,FALSE),"")</f>
        <v/>
      </c>
      <c r="AB83" s="3" t="str">
        <f>IFERROR(VLOOKUP($C83*1,Lookups!$H:$N,4,FALSE),"")</f>
        <v/>
      </c>
      <c r="AC83" s="3" t="str">
        <f>IFERROR(VLOOKUP($C83*1,Lookups!$H:$N,5,FALSE),"")</f>
        <v/>
      </c>
      <c r="AD83" s="3" t="str">
        <f>IFERROR(VLOOKUP($C83*1,Lookups!$H:$N,6,FALSE),"")</f>
        <v/>
      </c>
      <c r="AE83" s="3" t="str">
        <f>IFERROR(VLOOKUP($C83*1,Lookups!$H:$N,7,FALSE),"")</f>
        <v/>
      </c>
      <c r="AF83" s="3" t="str">
        <f>VLOOKUP(B83*1,Stores!$A:$C,3,FALSE)</f>
        <v>DFDE</v>
      </c>
    </row>
    <row r="84" spans="1:32">
      <c r="A84" s="165" t="s">
        <v>923</v>
      </c>
      <c r="B84" s="166" t="s">
        <v>927</v>
      </c>
      <c r="C84" s="165" t="s">
        <v>433</v>
      </c>
      <c r="D84" s="165" t="s">
        <v>918</v>
      </c>
      <c r="E84" s="165" t="s">
        <v>963</v>
      </c>
      <c r="F84" s="167">
        <v>2017</v>
      </c>
      <c r="G84" s="168">
        <v>0</v>
      </c>
      <c r="H84" s="169">
        <v>-84224.85</v>
      </c>
      <c r="I84" s="169">
        <v>-114355.75874999999</v>
      </c>
      <c r="J84" s="169">
        <v>-103782.345</v>
      </c>
      <c r="K84" s="169">
        <v>-83538</v>
      </c>
      <c r="L84" s="169">
        <v>-96178.724999999991</v>
      </c>
      <c r="M84" s="169">
        <v>-100167.82500000001</v>
      </c>
      <c r="N84" s="169">
        <v>-87110.842499999999</v>
      </c>
      <c r="O84" s="169">
        <v>-92760.06</v>
      </c>
      <c r="P84" s="169">
        <v>-131675.84625</v>
      </c>
      <c r="Q84" s="169">
        <v>-84351.58875000001</v>
      </c>
      <c r="R84" s="169">
        <v>-89352.703125</v>
      </c>
      <c r="S84" s="169">
        <v>0</v>
      </c>
      <c r="T84" s="169">
        <v>0</v>
      </c>
      <c r="U84" s="169">
        <v>-1067498.5443750001</v>
      </c>
      <c r="V84" s="163">
        <f ca="1">SUM(INDIRECT(Inputs!$C$11&amp;ROW()&amp;":"&amp;Inputs!$C$12&amp;ROW()))</f>
        <v>-84351.58875000001</v>
      </c>
      <c r="W84" s="163">
        <f ca="1">SUM(INDIRECT(Inputs!$C$13&amp;ROW()&amp;":"&amp;Inputs!$C$14&amp;ROW()))</f>
        <v>-978145.84124999994</v>
      </c>
      <c r="X84" s="3" t="str">
        <f>IF(COUNTIFS(Lookups!$A:$A,C84)=1,"Gross Sales","")</f>
        <v>Gross Sales</v>
      </c>
      <c r="Y84" s="3" t="str">
        <f>IF(COUNTIFS(Lookups!$D:$D,C84)=1,"Bar Sales","")</f>
        <v>Bar Sales</v>
      </c>
      <c r="Z84" s="3" t="str">
        <f>IFERROR(VLOOKUP(C84*1,Lookups!$D:$F,3,FALSE),"")</f>
        <v>Liquor</v>
      </c>
      <c r="AA84" s="3" t="str">
        <f>IFERROR(VLOOKUP($C84*1,Lookups!$H:$N,3,FALSE),"")</f>
        <v/>
      </c>
      <c r="AB84" s="3" t="str">
        <f>IFERROR(VLOOKUP($C84*1,Lookups!$H:$N,4,FALSE),"")</f>
        <v/>
      </c>
      <c r="AC84" s="3" t="str">
        <f>IFERROR(VLOOKUP($C84*1,Lookups!$H:$N,5,FALSE),"")</f>
        <v/>
      </c>
      <c r="AD84" s="3" t="str">
        <f>IFERROR(VLOOKUP($C84*1,Lookups!$H:$N,6,FALSE),"")</f>
        <v/>
      </c>
      <c r="AE84" s="3" t="str">
        <f>IFERROR(VLOOKUP($C84*1,Lookups!$H:$N,7,FALSE),"")</f>
        <v/>
      </c>
      <c r="AF84" s="3" t="str">
        <f>VLOOKUP(B84*1,Stores!$A:$C,3,FALSE)</f>
        <v>DFDE</v>
      </c>
    </row>
    <row r="85" spans="1:32">
      <c r="A85" s="165" t="s">
        <v>922</v>
      </c>
      <c r="B85" s="166" t="s">
        <v>928</v>
      </c>
      <c r="C85" s="165" t="s">
        <v>433</v>
      </c>
      <c r="D85" s="165" t="s">
        <v>918</v>
      </c>
      <c r="E85" s="165" t="s">
        <v>963</v>
      </c>
      <c r="F85" s="167">
        <v>2017</v>
      </c>
      <c r="G85" s="168">
        <v>0</v>
      </c>
      <c r="H85" s="169">
        <v>-62769.039750000004</v>
      </c>
      <c r="I85" s="169">
        <v>-43119.213750000003</v>
      </c>
      <c r="J85" s="169">
        <v>-62479.217475000005</v>
      </c>
      <c r="K85" s="169">
        <v>-33665.577899999997</v>
      </c>
      <c r="L85" s="169">
        <v>-46811.784825000002</v>
      </c>
      <c r="M85" s="169">
        <v>-35403.897374999993</v>
      </c>
      <c r="N85" s="169">
        <v>-30273.868499999997</v>
      </c>
      <c r="O85" s="169">
        <v>-23782.573499999995</v>
      </c>
      <c r="P85" s="169">
        <v>-22811.922150000006</v>
      </c>
      <c r="Q85" s="169">
        <v>-42494.55975</v>
      </c>
      <c r="R85" s="169">
        <v>-50258.699399999998</v>
      </c>
      <c r="S85" s="169">
        <v>0</v>
      </c>
      <c r="T85" s="169">
        <v>0</v>
      </c>
      <c r="U85" s="169">
        <v>-453870.354375</v>
      </c>
      <c r="V85" s="163">
        <f ca="1">SUM(INDIRECT(Inputs!$C$11&amp;ROW()&amp;":"&amp;Inputs!$C$12&amp;ROW()))</f>
        <v>-42494.55975</v>
      </c>
      <c r="W85" s="163">
        <f ca="1">SUM(INDIRECT(Inputs!$C$13&amp;ROW()&amp;":"&amp;Inputs!$C$14&amp;ROW()))</f>
        <v>-403611.65497500001</v>
      </c>
      <c r="X85" s="3" t="str">
        <f>IF(COUNTIFS(Lookups!$A:$A,C85)=1,"Gross Sales","")</f>
        <v>Gross Sales</v>
      </c>
      <c r="Y85" s="3" t="str">
        <f>IF(COUNTIFS(Lookups!$D:$D,C85)=1,"Bar Sales","")</f>
        <v>Bar Sales</v>
      </c>
      <c r="Z85" s="3" t="str">
        <f>IFERROR(VLOOKUP(C85*1,Lookups!$D:$F,3,FALSE),"")</f>
        <v>Liquor</v>
      </c>
      <c r="AA85" s="3" t="str">
        <f>IFERROR(VLOOKUP($C85*1,Lookups!$H:$N,3,FALSE),"")</f>
        <v/>
      </c>
      <c r="AB85" s="3" t="str">
        <f>IFERROR(VLOOKUP($C85*1,Lookups!$H:$N,4,FALSE),"")</f>
        <v/>
      </c>
      <c r="AC85" s="3" t="str">
        <f>IFERROR(VLOOKUP($C85*1,Lookups!$H:$N,5,FALSE),"")</f>
        <v/>
      </c>
      <c r="AD85" s="3" t="str">
        <f>IFERROR(VLOOKUP($C85*1,Lookups!$H:$N,6,FALSE),"")</f>
        <v/>
      </c>
      <c r="AE85" s="3" t="str">
        <f>IFERROR(VLOOKUP($C85*1,Lookups!$H:$N,7,FALSE),"")</f>
        <v/>
      </c>
      <c r="AF85" s="3" t="str">
        <f>VLOOKUP(B85*1,Stores!$A:$C,3,FALSE)</f>
        <v>DFDE</v>
      </c>
    </row>
    <row r="86" spans="1:32">
      <c r="A86" s="165" t="s">
        <v>921</v>
      </c>
      <c r="B86" s="166" t="s">
        <v>929</v>
      </c>
      <c r="C86" s="165" t="s">
        <v>433</v>
      </c>
      <c r="D86" s="165" t="s">
        <v>918</v>
      </c>
      <c r="E86" s="165" t="s">
        <v>963</v>
      </c>
      <c r="F86" s="167">
        <v>2017</v>
      </c>
      <c r="G86" s="168">
        <v>0</v>
      </c>
      <c r="H86" s="169">
        <v>-37396.620000000003</v>
      </c>
      <c r="I86" s="169">
        <v>-40239.21</v>
      </c>
      <c r="J86" s="169">
        <v>-28014.2925</v>
      </c>
      <c r="K86" s="169">
        <v>-29426.212499999998</v>
      </c>
      <c r="L86" s="169">
        <v>-29955.030000000002</v>
      </c>
      <c r="M86" s="169">
        <v>-32256.5625</v>
      </c>
      <c r="N86" s="169">
        <v>-19301.849999999999</v>
      </c>
      <c r="O86" s="169">
        <v>-32705.53125</v>
      </c>
      <c r="P86" s="169">
        <v>-27695.469375000001</v>
      </c>
      <c r="Q86" s="169">
        <v>-22908.285</v>
      </c>
      <c r="R86" s="169">
        <v>-27440.512500000001</v>
      </c>
      <c r="S86" s="169">
        <v>0</v>
      </c>
      <c r="T86" s="169">
        <v>0</v>
      </c>
      <c r="U86" s="169">
        <v>-327339.575625</v>
      </c>
      <c r="V86" s="163">
        <f ca="1">SUM(INDIRECT(Inputs!$C$11&amp;ROW()&amp;":"&amp;Inputs!$C$12&amp;ROW()))</f>
        <v>-22908.285</v>
      </c>
      <c r="W86" s="163">
        <f ca="1">SUM(INDIRECT(Inputs!$C$13&amp;ROW()&amp;":"&amp;Inputs!$C$14&amp;ROW()))</f>
        <v>-299899.06312499999</v>
      </c>
      <c r="X86" s="3" t="str">
        <f>IF(COUNTIFS(Lookups!$A:$A,C86)=1,"Gross Sales","")</f>
        <v>Gross Sales</v>
      </c>
      <c r="Y86" s="3" t="str">
        <f>IF(COUNTIFS(Lookups!$D:$D,C86)=1,"Bar Sales","")</f>
        <v>Bar Sales</v>
      </c>
      <c r="Z86" s="3" t="str">
        <f>IFERROR(VLOOKUP(C86*1,Lookups!$D:$F,3,FALSE),"")</f>
        <v>Liquor</v>
      </c>
      <c r="AA86" s="3" t="str">
        <f>IFERROR(VLOOKUP($C86*1,Lookups!$H:$N,3,FALSE),"")</f>
        <v/>
      </c>
      <c r="AB86" s="3" t="str">
        <f>IFERROR(VLOOKUP($C86*1,Lookups!$H:$N,4,FALSE),"")</f>
        <v/>
      </c>
      <c r="AC86" s="3" t="str">
        <f>IFERROR(VLOOKUP($C86*1,Lookups!$H:$N,5,FALSE),"")</f>
        <v/>
      </c>
      <c r="AD86" s="3" t="str">
        <f>IFERROR(VLOOKUP($C86*1,Lookups!$H:$N,6,FALSE),"")</f>
        <v/>
      </c>
      <c r="AE86" s="3" t="str">
        <f>IFERROR(VLOOKUP($C86*1,Lookups!$H:$N,7,FALSE),"")</f>
        <v/>
      </c>
      <c r="AF86" s="3" t="str">
        <f>VLOOKUP(B86*1,Stores!$A:$C,3,FALSE)</f>
        <v>DFDE</v>
      </c>
    </row>
    <row r="87" spans="1:32">
      <c r="A87" s="165" t="s">
        <v>920</v>
      </c>
      <c r="B87" s="166" t="s">
        <v>930</v>
      </c>
      <c r="C87" s="165" t="s">
        <v>433</v>
      </c>
      <c r="D87" s="165" t="s">
        <v>918</v>
      </c>
      <c r="E87" s="165" t="s">
        <v>963</v>
      </c>
      <c r="F87" s="167">
        <v>2017</v>
      </c>
      <c r="G87" s="168">
        <v>0</v>
      </c>
      <c r="H87" s="169">
        <v>-50630.737500000003</v>
      </c>
      <c r="I87" s="169">
        <v>-81317.216250000012</v>
      </c>
      <c r="J87" s="169">
        <v>-60757.785000000003</v>
      </c>
      <c r="K87" s="169">
        <v>-75758.12999999999</v>
      </c>
      <c r="L87" s="169">
        <v>-83487.509999999995</v>
      </c>
      <c r="M87" s="169">
        <v>-50574.982499999998</v>
      </c>
      <c r="N87" s="169">
        <v>-58442.411250000005</v>
      </c>
      <c r="O87" s="169">
        <v>-55911.1875</v>
      </c>
      <c r="P87" s="169">
        <v>-46739.409375000003</v>
      </c>
      <c r="Q87" s="169">
        <v>-57687.525000000001</v>
      </c>
      <c r="R87" s="169">
        <v>-75544.800000000003</v>
      </c>
      <c r="S87" s="169">
        <v>0</v>
      </c>
      <c r="T87" s="169">
        <v>0</v>
      </c>
      <c r="U87" s="169">
        <v>-696851.69437500008</v>
      </c>
      <c r="V87" s="163">
        <f ca="1">SUM(INDIRECT(Inputs!$C$11&amp;ROW()&amp;":"&amp;Inputs!$C$12&amp;ROW()))</f>
        <v>-57687.525000000001</v>
      </c>
      <c r="W87" s="163">
        <f ca="1">SUM(INDIRECT(Inputs!$C$13&amp;ROW()&amp;":"&amp;Inputs!$C$14&amp;ROW()))</f>
        <v>-621306.89437500003</v>
      </c>
      <c r="X87" s="3" t="str">
        <f>IF(COUNTIFS(Lookups!$A:$A,C87)=1,"Gross Sales","")</f>
        <v>Gross Sales</v>
      </c>
      <c r="Y87" s="3" t="str">
        <f>IF(COUNTIFS(Lookups!$D:$D,C87)=1,"Bar Sales","")</f>
        <v>Bar Sales</v>
      </c>
      <c r="Z87" s="3" t="str">
        <f>IFERROR(VLOOKUP(C87*1,Lookups!$D:$F,3,FALSE),"")</f>
        <v>Liquor</v>
      </c>
      <c r="AA87" s="3" t="str">
        <f>IFERROR(VLOOKUP($C87*1,Lookups!$H:$N,3,FALSE),"")</f>
        <v/>
      </c>
      <c r="AB87" s="3" t="str">
        <f>IFERROR(VLOOKUP($C87*1,Lookups!$H:$N,4,FALSE),"")</f>
        <v/>
      </c>
      <c r="AC87" s="3" t="str">
        <f>IFERROR(VLOOKUP($C87*1,Lookups!$H:$N,5,FALSE),"")</f>
        <v/>
      </c>
      <c r="AD87" s="3" t="str">
        <f>IFERROR(VLOOKUP($C87*1,Lookups!$H:$N,6,FALSE),"")</f>
        <v/>
      </c>
      <c r="AE87" s="3" t="str">
        <f>IFERROR(VLOOKUP($C87*1,Lookups!$H:$N,7,FALSE),"")</f>
        <v/>
      </c>
      <c r="AF87" s="3" t="str">
        <f>VLOOKUP(B87*1,Stores!$A:$C,3,FALSE)</f>
        <v>DFDE</v>
      </c>
    </row>
    <row r="88" spans="1:32">
      <c r="A88" s="165" t="s">
        <v>919</v>
      </c>
      <c r="B88" s="166" t="s">
        <v>931</v>
      </c>
      <c r="C88" s="165" t="s">
        <v>433</v>
      </c>
      <c r="D88" s="165" t="s">
        <v>918</v>
      </c>
      <c r="E88" s="165" t="s">
        <v>963</v>
      </c>
      <c r="F88" s="167">
        <v>2017</v>
      </c>
      <c r="G88" s="168">
        <v>0</v>
      </c>
      <c r="H88" s="169">
        <v>-119775.62287500003</v>
      </c>
      <c r="I88" s="169">
        <v>-104957.87025000001</v>
      </c>
      <c r="J88" s="169">
        <v>-139036.00312499999</v>
      </c>
      <c r="K88" s="169">
        <v>-130031.87925</v>
      </c>
      <c r="L88" s="169">
        <v>-149115.64387500001</v>
      </c>
      <c r="M88" s="169">
        <v>-90374.932124999992</v>
      </c>
      <c r="N88" s="169">
        <v>-87569.097000000009</v>
      </c>
      <c r="O88" s="169">
        <v>-84483.506250000006</v>
      </c>
      <c r="P88" s="169">
        <v>-77487.525000000009</v>
      </c>
      <c r="Q88" s="169">
        <v>-111407.01000000002</v>
      </c>
      <c r="R88" s="169">
        <v>-90822.127500000017</v>
      </c>
      <c r="S88" s="169">
        <v>0</v>
      </c>
      <c r="T88" s="169">
        <v>0</v>
      </c>
      <c r="U88" s="169">
        <v>-1185061.21725</v>
      </c>
      <c r="V88" s="163">
        <f ca="1">SUM(INDIRECT(Inputs!$C$11&amp;ROW()&amp;":"&amp;Inputs!$C$12&amp;ROW()))</f>
        <v>-111407.01000000002</v>
      </c>
      <c r="W88" s="163">
        <f ca="1">SUM(INDIRECT(Inputs!$C$13&amp;ROW()&amp;":"&amp;Inputs!$C$14&amp;ROW()))</f>
        <v>-1094239.08975</v>
      </c>
      <c r="X88" s="3" t="str">
        <f>IF(COUNTIFS(Lookups!$A:$A,C88)=1,"Gross Sales","")</f>
        <v>Gross Sales</v>
      </c>
      <c r="Y88" s="3" t="str">
        <f>IF(COUNTIFS(Lookups!$D:$D,C88)=1,"Bar Sales","")</f>
        <v>Bar Sales</v>
      </c>
      <c r="Z88" s="3" t="str">
        <f>IFERROR(VLOOKUP(C88*1,Lookups!$D:$F,3,FALSE),"")</f>
        <v>Liquor</v>
      </c>
      <c r="AA88" s="3" t="str">
        <f>IFERROR(VLOOKUP($C88*1,Lookups!$H:$N,3,FALSE),"")</f>
        <v/>
      </c>
      <c r="AB88" s="3" t="str">
        <f>IFERROR(VLOOKUP($C88*1,Lookups!$H:$N,4,FALSE),"")</f>
        <v/>
      </c>
      <c r="AC88" s="3" t="str">
        <f>IFERROR(VLOOKUP($C88*1,Lookups!$H:$N,5,FALSE),"")</f>
        <v/>
      </c>
      <c r="AD88" s="3" t="str">
        <f>IFERROR(VLOOKUP($C88*1,Lookups!$H:$N,6,FALSE),"")</f>
        <v/>
      </c>
      <c r="AE88" s="3" t="str">
        <f>IFERROR(VLOOKUP($C88*1,Lookups!$H:$N,7,FALSE),"")</f>
        <v/>
      </c>
      <c r="AF88" s="3" t="str">
        <f>VLOOKUP(B88*1,Stores!$A:$C,3,FALSE)</f>
        <v>DFDE</v>
      </c>
    </row>
    <row r="89" spans="1:32">
      <c r="A89" s="165" t="s">
        <v>959</v>
      </c>
      <c r="B89" s="166" t="s">
        <v>932</v>
      </c>
      <c r="C89" s="165" t="s">
        <v>433</v>
      </c>
      <c r="D89" s="165" t="s">
        <v>918</v>
      </c>
      <c r="E89" s="165" t="s">
        <v>963</v>
      </c>
      <c r="F89" s="167">
        <v>2017</v>
      </c>
      <c r="G89" s="168">
        <v>0</v>
      </c>
      <c r="H89" s="169">
        <v>-46751.985000000001</v>
      </c>
      <c r="I89" s="169">
        <v>-47099.092499999999</v>
      </c>
      <c r="J89" s="169">
        <v>-63268.683749999997</v>
      </c>
      <c r="K89" s="169">
        <v>-72156.3</v>
      </c>
      <c r="L89" s="169">
        <v>-56666.953125</v>
      </c>
      <c r="M89" s="169">
        <v>-43533.526874999996</v>
      </c>
      <c r="N89" s="169">
        <v>-55758.277500000004</v>
      </c>
      <c r="O89" s="169">
        <v>-60605.369999999995</v>
      </c>
      <c r="P89" s="169">
        <v>-47256.847500000003</v>
      </c>
      <c r="Q89" s="169">
        <v>-48000.224999999999</v>
      </c>
      <c r="R89" s="169">
        <v>-55325.340000000004</v>
      </c>
      <c r="S89" s="169">
        <v>0</v>
      </c>
      <c r="T89" s="169">
        <v>0</v>
      </c>
      <c r="U89" s="169">
        <v>-596422.60124999995</v>
      </c>
      <c r="V89" s="163">
        <f ca="1">SUM(INDIRECT(Inputs!$C$11&amp;ROW()&amp;":"&amp;Inputs!$C$12&amp;ROW()))</f>
        <v>-48000.224999999999</v>
      </c>
      <c r="W89" s="163">
        <f ca="1">SUM(INDIRECT(Inputs!$C$13&amp;ROW()&amp;":"&amp;Inputs!$C$14&amp;ROW()))</f>
        <v>-541097.26124999998</v>
      </c>
      <c r="X89" s="3" t="str">
        <f>IF(COUNTIFS(Lookups!$A:$A,C89)=1,"Gross Sales","")</f>
        <v>Gross Sales</v>
      </c>
      <c r="Y89" s="3" t="str">
        <f>IF(COUNTIFS(Lookups!$D:$D,C89)=1,"Bar Sales","")</f>
        <v>Bar Sales</v>
      </c>
      <c r="Z89" s="3" t="str">
        <f>IFERROR(VLOOKUP(C89*1,Lookups!$D:$F,3,FALSE),"")</f>
        <v>Liquor</v>
      </c>
      <c r="AA89" s="3" t="str">
        <f>IFERROR(VLOOKUP($C89*1,Lookups!$H:$N,3,FALSE),"")</f>
        <v/>
      </c>
      <c r="AB89" s="3" t="str">
        <f>IFERROR(VLOOKUP($C89*1,Lookups!$H:$N,4,FALSE),"")</f>
        <v/>
      </c>
      <c r="AC89" s="3" t="str">
        <f>IFERROR(VLOOKUP($C89*1,Lookups!$H:$N,5,FALSE),"")</f>
        <v/>
      </c>
      <c r="AD89" s="3" t="str">
        <f>IFERROR(VLOOKUP($C89*1,Lookups!$H:$N,6,FALSE),"")</f>
        <v/>
      </c>
      <c r="AE89" s="3" t="str">
        <f>IFERROR(VLOOKUP($C89*1,Lookups!$H:$N,7,FALSE),"")</f>
        <v/>
      </c>
      <c r="AF89" s="3" t="str">
        <f>VLOOKUP(B89*1,Stores!$A:$C,3,FALSE)</f>
        <v>DFG</v>
      </c>
    </row>
    <row r="90" spans="1:32">
      <c r="A90" s="165" t="s">
        <v>954</v>
      </c>
      <c r="B90" s="166" t="s">
        <v>933</v>
      </c>
      <c r="C90" s="165" t="s">
        <v>433</v>
      </c>
      <c r="D90" s="165" t="s">
        <v>918</v>
      </c>
      <c r="E90" s="165" t="s">
        <v>963</v>
      </c>
      <c r="F90" s="167">
        <v>2017</v>
      </c>
      <c r="G90" s="168">
        <v>0</v>
      </c>
      <c r="H90" s="169">
        <v>-32518.919850000002</v>
      </c>
      <c r="I90" s="169">
        <v>-27701.572500000002</v>
      </c>
      <c r="J90" s="169">
        <v>-26302.434299999997</v>
      </c>
      <c r="K90" s="169">
        <v>-28704.693600000002</v>
      </c>
      <c r="L90" s="169">
        <v>-24720.353174999997</v>
      </c>
      <c r="M90" s="169">
        <v>-27631.170600000001</v>
      </c>
      <c r="N90" s="169">
        <v>-22029.557549999998</v>
      </c>
      <c r="O90" s="169">
        <v>-24971.871000000006</v>
      </c>
      <c r="P90" s="169">
        <v>-24099.913199999999</v>
      </c>
      <c r="Q90" s="169">
        <v>-26635.455000000002</v>
      </c>
      <c r="R90" s="169">
        <v>-19448.432850000001</v>
      </c>
      <c r="S90" s="169">
        <v>0</v>
      </c>
      <c r="T90" s="169">
        <v>0</v>
      </c>
      <c r="U90" s="169">
        <v>-284764.37362500001</v>
      </c>
      <c r="V90" s="163">
        <f ca="1">SUM(INDIRECT(Inputs!$C$11&amp;ROW()&amp;":"&amp;Inputs!$C$12&amp;ROW()))</f>
        <v>-26635.455000000002</v>
      </c>
      <c r="W90" s="163">
        <f ca="1">SUM(INDIRECT(Inputs!$C$13&amp;ROW()&amp;":"&amp;Inputs!$C$14&amp;ROW()))</f>
        <v>-265315.94077500002</v>
      </c>
      <c r="X90" s="3" t="str">
        <f>IF(COUNTIFS(Lookups!$A:$A,C90)=1,"Gross Sales","")</f>
        <v>Gross Sales</v>
      </c>
      <c r="Y90" s="3" t="str">
        <f>IF(COUNTIFS(Lookups!$D:$D,C90)=1,"Bar Sales","")</f>
        <v>Bar Sales</v>
      </c>
      <c r="Z90" s="3" t="str">
        <f>IFERROR(VLOOKUP(C90*1,Lookups!$D:$F,3,FALSE),"")</f>
        <v>Liquor</v>
      </c>
      <c r="AA90" s="3" t="str">
        <f>IFERROR(VLOOKUP($C90*1,Lookups!$H:$N,3,FALSE),"")</f>
        <v/>
      </c>
      <c r="AB90" s="3" t="str">
        <f>IFERROR(VLOOKUP($C90*1,Lookups!$H:$N,4,FALSE),"")</f>
        <v/>
      </c>
      <c r="AC90" s="3" t="str">
        <f>IFERROR(VLOOKUP($C90*1,Lookups!$H:$N,5,FALSE),"")</f>
        <v/>
      </c>
      <c r="AD90" s="3" t="str">
        <f>IFERROR(VLOOKUP($C90*1,Lookups!$H:$N,6,FALSE),"")</f>
        <v/>
      </c>
      <c r="AE90" s="3" t="str">
        <f>IFERROR(VLOOKUP($C90*1,Lookups!$H:$N,7,FALSE),"")</f>
        <v/>
      </c>
      <c r="AF90" s="3" t="str">
        <f>VLOOKUP(B90*1,Stores!$A:$C,3,FALSE)</f>
        <v>DFG</v>
      </c>
    </row>
    <row r="91" spans="1:32">
      <c r="A91" s="165" t="s">
        <v>953</v>
      </c>
      <c r="B91" s="166" t="s">
        <v>934</v>
      </c>
      <c r="C91" s="165" t="s">
        <v>433</v>
      </c>
      <c r="D91" s="165" t="s">
        <v>918</v>
      </c>
      <c r="E91" s="165" t="s">
        <v>963</v>
      </c>
      <c r="F91" s="167">
        <v>2017</v>
      </c>
      <c r="G91" s="168">
        <v>0</v>
      </c>
      <c r="H91" s="169">
        <v>-20994.434999999998</v>
      </c>
      <c r="I91" s="169">
        <v>-24058.754999999997</v>
      </c>
      <c r="J91" s="169">
        <v>-24689.439374999998</v>
      </c>
      <c r="K91" s="169">
        <v>-22742.46</v>
      </c>
      <c r="L91" s="169">
        <v>-19902.408749999999</v>
      </c>
      <c r="M91" s="169">
        <v>-20701.575000000001</v>
      </c>
      <c r="N91" s="169">
        <v>-18741.974999999999</v>
      </c>
      <c r="O91" s="169">
        <v>-19294.076249999998</v>
      </c>
      <c r="P91" s="169">
        <v>-18076.447499999998</v>
      </c>
      <c r="Q91" s="169">
        <v>-21809.197500000002</v>
      </c>
      <c r="R91" s="169">
        <v>-19110.438749999998</v>
      </c>
      <c r="S91" s="169">
        <v>0</v>
      </c>
      <c r="T91" s="169">
        <v>0</v>
      </c>
      <c r="U91" s="169">
        <v>-230121.20812500003</v>
      </c>
      <c r="V91" s="163">
        <f ca="1">SUM(INDIRECT(Inputs!$C$11&amp;ROW()&amp;":"&amp;Inputs!$C$12&amp;ROW()))</f>
        <v>-21809.197500000002</v>
      </c>
      <c r="W91" s="163">
        <f ca="1">SUM(INDIRECT(Inputs!$C$13&amp;ROW()&amp;":"&amp;Inputs!$C$14&amp;ROW()))</f>
        <v>-211010.76937500003</v>
      </c>
      <c r="X91" s="3" t="str">
        <f>IF(COUNTIFS(Lookups!$A:$A,C91)=1,"Gross Sales","")</f>
        <v>Gross Sales</v>
      </c>
      <c r="Y91" s="3" t="str">
        <f>IF(COUNTIFS(Lookups!$D:$D,C91)=1,"Bar Sales","")</f>
        <v>Bar Sales</v>
      </c>
      <c r="Z91" s="3" t="str">
        <f>IFERROR(VLOOKUP(C91*1,Lookups!$D:$F,3,FALSE),"")</f>
        <v>Liquor</v>
      </c>
      <c r="AA91" s="3" t="str">
        <f>IFERROR(VLOOKUP($C91*1,Lookups!$H:$N,3,FALSE),"")</f>
        <v/>
      </c>
      <c r="AB91" s="3" t="str">
        <f>IFERROR(VLOOKUP($C91*1,Lookups!$H:$N,4,FALSE),"")</f>
        <v/>
      </c>
      <c r="AC91" s="3" t="str">
        <f>IFERROR(VLOOKUP($C91*1,Lookups!$H:$N,5,FALSE),"")</f>
        <v/>
      </c>
      <c r="AD91" s="3" t="str">
        <f>IFERROR(VLOOKUP($C91*1,Lookups!$H:$N,6,FALSE),"")</f>
        <v/>
      </c>
      <c r="AE91" s="3" t="str">
        <f>IFERROR(VLOOKUP($C91*1,Lookups!$H:$N,7,FALSE),"")</f>
        <v/>
      </c>
      <c r="AF91" s="3" t="str">
        <f>VLOOKUP(B91*1,Stores!$A:$C,3,FALSE)</f>
        <v>DFG</v>
      </c>
    </row>
    <row r="92" spans="1:32">
      <c r="A92" s="165" t="s">
        <v>950</v>
      </c>
      <c r="B92" s="166" t="s">
        <v>935</v>
      </c>
      <c r="C92" s="165" t="s">
        <v>433</v>
      </c>
      <c r="D92" s="165" t="s">
        <v>918</v>
      </c>
      <c r="E92" s="165" t="s">
        <v>963</v>
      </c>
      <c r="F92" s="167">
        <v>2017</v>
      </c>
      <c r="G92" s="168">
        <v>0</v>
      </c>
      <c r="H92" s="169">
        <v>-42602.37</v>
      </c>
      <c r="I92" s="169">
        <v>-36558.239999999998</v>
      </c>
      <c r="J92" s="169">
        <v>-44428.316250000003</v>
      </c>
      <c r="K92" s="169">
        <v>-42322.078125</v>
      </c>
      <c r="L92" s="169">
        <v>-47280.138749999998</v>
      </c>
      <c r="M92" s="169">
        <v>-33359.341875000006</v>
      </c>
      <c r="N92" s="169">
        <v>-44350.035000000003</v>
      </c>
      <c r="O92" s="169">
        <v>-39739.803749999999</v>
      </c>
      <c r="P92" s="169">
        <v>-33929.805</v>
      </c>
      <c r="Q92" s="169">
        <v>-48908.0625</v>
      </c>
      <c r="R92" s="169">
        <v>-43356.731249999997</v>
      </c>
      <c r="S92" s="169">
        <v>0</v>
      </c>
      <c r="T92" s="169">
        <v>0</v>
      </c>
      <c r="U92" s="169">
        <v>-456834.92250000004</v>
      </c>
      <c r="V92" s="163">
        <f ca="1">SUM(INDIRECT(Inputs!$C$11&amp;ROW()&amp;":"&amp;Inputs!$C$12&amp;ROW()))</f>
        <v>-48908.0625</v>
      </c>
      <c r="W92" s="163">
        <f ca="1">SUM(INDIRECT(Inputs!$C$13&amp;ROW()&amp;":"&amp;Inputs!$C$14&amp;ROW()))</f>
        <v>-413478.19125000003</v>
      </c>
      <c r="X92" s="3" t="str">
        <f>IF(COUNTIFS(Lookups!$A:$A,C92)=1,"Gross Sales","")</f>
        <v>Gross Sales</v>
      </c>
      <c r="Y92" s="3" t="str">
        <f>IF(COUNTIFS(Lookups!$D:$D,C92)=1,"Bar Sales","")</f>
        <v>Bar Sales</v>
      </c>
      <c r="Z92" s="3" t="str">
        <f>IFERROR(VLOOKUP(C92*1,Lookups!$D:$F,3,FALSE),"")</f>
        <v>Liquor</v>
      </c>
      <c r="AA92" s="3" t="str">
        <f>IFERROR(VLOOKUP($C92*1,Lookups!$H:$N,3,FALSE),"")</f>
        <v/>
      </c>
      <c r="AB92" s="3" t="str">
        <f>IFERROR(VLOOKUP($C92*1,Lookups!$H:$N,4,FALSE),"")</f>
        <v/>
      </c>
      <c r="AC92" s="3" t="str">
        <f>IFERROR(VLOOKUP($C92*1,Lookups!$H:$N,5,FALSE),"")</f>
        <v/>
      </c>
      <c r="AD92" s="3" t="str">
        <f>IFERROR(VLOOKUP($C92*1,Lookups!$H:$N,6,FALSE),"")</f>
        <v/>
      </c>
      <c r="AE92" s="3" t="str">
        <f>IFERROR(VLOOKUP($C92*1,Lookups!$H:$N,7,FALSE),"")</f>
        <v/>
      </c>
      <c r="AF92" s="3" t="str">
        <f>VLOOKUP(B92*1,Stores!$A:$C,3,FALSE)</f>
        <v>DFG</v>
      </c>
    </row>
    <row r="93" spans="1:32">
      <c r="A93" s="165" t="s">
        <v>949</v>
      </c>
      <c r="B93" s="166" t="s">
        <v>936</v>
      </c>
      <c r="C93" s="165" t="s">
        <v>433</v>
      </c>
      <c r="D93" s="165" t="s">
        <v>918</v>
      </c>
      <c r="E93" s="165" t="s">
        <v>963</v>
      </c>
      <c r="F93" s="167">
        <v>2017</v>
      </c>
      <c r="G93" s="168">
        <v>0</v>
      </c>
      <c r="H93" s="169">
        <v>-18466.518600000003</v>
      </c>
      <c r="I93" s="169">
        <v>-31950.721874999999</v>
      </c>
      <c r="J93" s="169">
        <v>-19440.153224999998</v>
      </c>
      <c r="K93" s="169">
        <v>-23575.993350000001</v>
      </c>
      <c r="L93" s="169">
        <v>-18410.715</v>
      </c>
      <c r="M93" s="169">
        <v>-16061.576024999998</v>
      </c>
      <c r="N93" s="169">
        <v>-20083.937850000002</v>
      </c>
      <c r="O93" s="169">
        <v>-22538.489249999995</v>
      </c>
      <c r="P93" s="169">
        <v>-21205.047600000002</v>
      </c>
      <c r="Q93" s="169">
        <v>-24736.468500000003</v>
      </c>
      <c r="R93" s="169">
        <v>-22137.604124999998</v>
      </c>
      <c r="S93" s="169">
        <v>0</v>
      </c>
      <c r="T93" s="169">
        <v>0</v>
      </c>
      <c r="U93" s="169">
        <v>-238607.2254</v>
      </c>
      <c r="V93" s="163">
        <f ca="1">SUM(INDIRECT(Inputs!$C$11&amp;ROW()&amp;":"&amp;Inputs!$C$12&amp;ROW()))</f>
        <v>-24736.468500000003</v>
      </c>
      <c r="W93" s="163">
        <f ca="1">SUM(INDIRECT(Inputs!$C$13&amp;ROW()&amp;":"&amp;Inputs!$C$14&amp;ROW()))</f>
        <v>-216469.62127499998</v>
      </c>
      <c r="X93" s="3" t="str">
        <f>IF(COUNTIFS(Lookups!$A:$A,C93)=1,"Gross Sales","")</f>
        <v>Gross Sales</v>
      </c>
      <c r="Y93" s="3" t="str">
        <f>IF(COUNTIFS(Lookups!$D:$D,C93)=1,"Bar Sales","")</f>
        <v>Bar Sales</v>
      </c>
      <c r="Z93" s="3" t="str">
        <f>IFERROR(VLOOKUP(C93*1,Lookups!$D:$F,3,FALSE),"")</f>
        <v>Liquor</v>
      </c>
      <c r="AA93" s="3" t="str">
        <f>IFERROR(VLOOKUP($C93*1,Lookups!$H:$N,3,FALSE),"")</f>
        <v/>
      </c>
      <c r="AB93" s="3" t="str">
        <f>IFERROR(VLOOKUP($C93*1,Lookups!$H:$N,4,FALSE),"")</f>
        <v/>
      </c>
      <c r="AC93" s="3" t="str">
        <f>IFERROR(VLOOKUP($C93*1,Lookups!$H:$N,5,FALSE),"")</f>
        <v/>
      </c>
      <c r="AD93" s="3" t="str">
        <f>IFERROR(VLOOKUP($C93*1,Lookups!$H:$N,6,FALSE),"")</f>
        <v/>
      </c>
      <c r="AE93" s="3" t="str">
        <f>IFERROR(VLOOKUP($C93*1,Lookups!$H:$N,7,FALSE),"")</f>
        <v/>
      </c>
      <c r="AF93" s="3" t="str">
        <f>VLOOKUP(B93*1,Stores!$A:$C,3,FALSE)</f>
        <v>DFG</v>
      </c>
    </row>
    <row r="94" spans="1:32">
      <c r="A94" s="165" t="s">
        <v>948</v>
      </c>
      <c r="B94" s="166" t="s">
        <v>937</v>
      </c>
      <c r="C94" s="165" t="s">
        <v>433</v>
      </c>
      <c r="D94" s="165" t="s">
        <v>918</v>
      </c>
      <c r="E94" s="165" t="s">
        <v>963</v>
      </c>
      <c r="F94" s="167">
        <v>2017</v>
      </c>
      <c r="G94" s="168">
        <v>0</v>
      </c>
      <c r="H94" s="169">
        <v>-21929.516249999997</v>
      </c>
      <c r="I94" s="169">
        <v>-23510.572499999998</v>
      </c>
      <c r="J94" s="169">
        <v>-20895.060000000001</v>
      </c>
      <c r="K94" s="169">
        <v>-16084.899374999999</v>
      </c>
      <c r="L94" s="169">
        <v>-24033.735000000001</v>
      </c>
      <c r="M94" s="169">
        <v>-21303.4725</v>
      </c>
      <c r="N94" s="169">
        <v>-20161.50375</v>
      </c>
      <c r="O94" s="169">
        <v>-16881.134999999998</v>
      </c>
      <c r="P94" s="169">
        <v>-18236.205000000002</v>
      </c>
      <c r="Q94" s="169">
        <v>-22034.6325</v>
      </c>
      <c r="R94" s="169">
        <v>-23589.624375000003</v>
      </c>
      <c r="S94" s="169">
        <v>0</v>
      </c>
      <c r="T94" s="169">
        <v>0</v>
      </c>
      <c r="U94" s="169">
        <v>-228660.35625000001</v>
      </c>
      <c r="V94" s="163">
        <f ca="1">SUM(INDIRECT(Inputs!$C$11&amp;ROW()&amp;":"&amp;Inputs!$C$12&amp;ROW()))</f>
        <v>-22034.6325</v>
      </c>
      <c r="W94" s="163">
        <f ca="1">SUM(INDIRECT(Inputs!$C$13&amp;ROW()&amp;":"&amp;Inputs!$C$14&amp;ROW()))</f>
        <v>-205070.731875</v>
      </c>
      <c r="X94" s="3" t="str">
        <f>IF(COUNTIFS(Lookups!$A:$A,C94)=1,"Gross Sales","")</f>
        <v>Gross Sales</v>
      </c>
      <c r="Y94" s="3" t="str">
        <f>IF(COUNTIFS(Lookups!$D:$D,C94)=1,"Bar Sales","")</f>
        <v>Bar Sales</v>
      </c>
      <c r="Z94" s="3" t="str">
        <f>IFERROR(VLOOKUP(C94*1,Lookups!$D:$F,3,FALSE),"")</f>
        <v>Liquor</v>
      </c>
      <c r="AA94" s="3" t="str">
        <f>IFERROR(VLOOKUP($C94*1,Lookups!$H:$N,3,FALSE),"")</f>
        <v/>
      </c>
      <c r="AB94" s="3" t="str">
        <f>IFERROR(VLOOKUP($C94*1,Lookups!$H:$N,4,FALSE),"")</f>
        <v/>
      </c>
      <c r="AC94" s="3" t="str">
        <f>IFERROR(VLOOKUP($C94*1,Lookups!$H:$N,5,FALSE),"")</f>
        <v/>
      </c>
      <c r="AD94" s="3" t="str">
        <f>IFERROR(VLOOKUP($C94*1,Lookups!$H:$N,6,FALSE),"")</f>
        <v/>
      </c>
      <c r="AE94" s="3" t="str">
        <f>IFERROR(VLOOKUP($C94*1,Lookups!$H:$N,7,FALSE),"")</f>
        <v/>
      </c>
      <c r="AF94" s="3" t="str">
        <f>VLOOKUP(B94*1,Stores!$A:$C,3,FALSE)</f>
        <v>DFG</v>
      </c>
    </row>
    <row r="95" spans="1:32">
      <c r="A95" s="165" t="s">
        <v>947</v>
      </c>
      <c r="B95" s="166" t="s">
        <v>938</v>
      </c>
      <c r="C95" s="165" t="s">
        <v>433</v>
      </c>
      <c r="D95" s="165" t="s">
        <v>918</v>
      </c>
      <c r="E95" s="165" t="s">
        <v>963</v>
      </c>
      <c r="F95" s="167">
        <v>2017</v>
      </c>
      <c r="G95" s="168">
        <v>0</v>
      </c>
      <c r="H95" s="169">
        <v>-33432.959999999999</v>
      </c>
      <c r="I95" s="169">
        <v>-48500.765625</v>
      </c>
      <c r="J95" s="169">
        <v>-44039.480624999997</v>
      </c>
      <c r="K95" s="169">
        <v>-48919.893749999996</v>
      </c>
      <c r="L95" s="169">
        <v>-51087.858749999999</v>
      </c>
      <c r="M95" s="169">
        <v>-47190.3</v>
      </c>
      <c r="N95" s="169">
        <v>-51460.987500000003</v>
      </c>
      <c r="O95" s="169">
        <v>-68283.65625</v>
      </c>
      <c r="P95" s="169">
        <v>-56002.65</v>
      </c>
      <c r="Q95" s="169">
        <v>-40038.993749999994</v>
      </c>
      <c r="R95" s="169">
        <v>-45260.116875</v>
      </c>
      <c r="S95" s="169">
        <v>0</v>
      </c>
      <c r="T95" s="169">
        <v>0</v>
      </c>
      <c r="U95" s="169">
        <v>-534217.66312499996</v>
      </c>
      <c r="V95" s="163">
        <f ca="1">SUM(INDIRECT(Inputs!$C$11&amp;ROW()&amp;":"&amp;Inputs!$C$12&amp;ROW()))</f>
        <v>-40038.993749999994</v>
      </c>
      <c r="W95" s="163">
        <f ca="1">SUM(INDIRECT(Inputs!$C$13&amp;ROW()&amp;":"&amp;Inputs!$C$14&amp;ROW()))</f>
        <v>-488957.54625000001</v>
      </c>
      <c r="X95" s="3" t="str">
        <f>IF(COUNTIFS(Lookups!$A:$A,C95)=1,"Gross Sales","")</f>
        <v>Gross Sales</v>
      </c>
      <c r="Y95" s="3" t="str">
        <f>IF(COUNTIFS(Lookups!$D:$D,C95)=1,"Bar Sales","")</f>
        <v>Bar Sales</v>
      </c>
      <c r="Z95" s="3" t="str">
        <f>IFERROR(VLOOKUP(C95*1,Lookups!$D:$F,3,FALSE),"")</f>
        <v>Liquor</v>
      </c>
      <c r="AA95" s="3" t="str">
        <f>IFERROR(VLOOKUP($C95*1,Lookups!$H:$N,3,FALSE),"")</f>
        <v/>
      </c>
      <c r="AB95" s="3" t="str">
        <f>IFERROR(VLOOKUP($C95*1,Lookups!$H:$N,4,FALSE),"")</f>
        <v/>
      </c>
      <c r="AC95" s="3" t="str">
        <f>IFERROR(VLOOKUP($C95*1,Lookups!$H:$N,5,FALSE),"")</f>
        <v/>
      </c>
      <c r="AD95" s="3" t="str">
        <f>IFERROR(VLOOKUP($C95*1,Lookups!$H:$N,6,FALSE),"")</f>
        <v/>
      </c>
      <c r="AE95" s="3" t="str">
        <f>IFERROR(VLOOKUP($C95*1,Lookups!$H:$N,7,FALSE),"")</f>
        <v/>
      </c>
      <c r="AF95" s="3" t="str">
        <f>VLOOKUP(B95*1,Stores!$A:$C,3,FALSE)</f>
        <v>DFG</v>
      </c>
    </row>
    <row r="96" spans="1:32">
      <c r="A96" s="165" t="s">
        <v>946</v>
      </c>
      <c r="B96" s="166" t="s">
        <v>939</v>
      </c>
      <c r="C96" s="165" t="s">
        <v>433</v>
      </c>
      <c r="D96" s="165" t="s">
        <v>918</v>
      </c>
      <c r="E96" s="165" t="s">
        <v>963</v>
      </c>
      <c r="F96" s="167">
        <v>2017</v>
      </c>
      <c r="G96" s="168">
        <v>0</v>
      </c>
      <c r="H96" s="169">
        <v>-55911.653549999995</v>
      </c>
      <c r="I96" s="169">
        <v>-45419.3442</v>
      </c>
      <c r="J96" s="169">
        <v>-33610.794750000001</v>
      </c>
      <c r="K96" s="169">
        <v>-48556.638600000006</v>
      </c>
      <c r="L96" s="169">
        <v>-40247.767650000002</v>
      </c>
      <c r="M96" s="169">
        <v>-37164.050775000003</v>
      </c>
      <c r="N96" s="169">
        <v>-31622.284800000001</v>
      </c>
      <c r="O96" s="169">
        <v>-36317.43</v>
      </c>
      <c r="P96" s="169">
        <v>-29258.055225</v>
      </c>
      <c r="Q96" s="169">
        <v>-49010.600099999996</v>
      </c>
      <c r="R96" s="169">
        <v>-28862.764574999997</v>
      </c>
      <c r="S96" s="169">
        <v>0</v>
      </c>
      <c r="T96" s="169">
        <v>0</v>
      </c>
      <c r="U96" s="169">
        <v>-435981.38422499999</v>
      </c>
      <c r="V96" s="163">
        <f ca="1">SUM(INDIRECT(Inputs!$C$11&amp;ROW()&amp;":"&amp;Inputs!$C$12&amp;ROW()))</f>
        <v>-49010.600099999996</v>
      </c>
      <c r="W96" s="163">
        <f ca="1">SUM(INDIRECT(Inputs!$C$13&amp;ROW()&amp;":"&amp;Inputs!$C$14&amp;ROW()))</f>
        <v>-407118.61965000001</v>
      </c>
      <c r="X96" s="3" t="str">
        <f>IF(COUNTIFS(Lookups!$A:$A,C96)=1,"Gross Sales","")</f>
        <v>Gross Sales</v>
      </c>
      <c r="Y96" s="3" t="str">
        <f>IF(COUNTIFS(Lookups!$D:$D,C96)=1,"Bar Sales","")</f>
        <v>Bar Sales</v>
      </c>
      <c r="Z96" s="3" t="str">
        <f>IFERROR(VLOOKUP(C96*1,Lookups!$D:$F,3,FALSE),"")</f>
        <v>Liquor</v>
      </c>
      <c r="AA96" s="3" t="str">
        <f>IFERROR(VLOOKUP($C96*1,Lookups!$H:$N,3,FALSE),"")</f>
        <v/>
      </c>
      <c r="AB96" s="3" t="str">
        <f>IFERROR(VLOOKUP($C96*1,Lookups!$H:$N,4,FALSE),"")</f>
        <v/>
      </c>
      <c r="AC96" s="3" t="str">
        <f>IFERROR(VLOOKUP($C96*1,Lookups!$H:$N,5,FALSE),"")</f>
        <v/>
      </c>
      <c r="AD96" s="3" t="str">
        <f>IFERROR(VLOOKUP($C96*1,Lookups!$H:$N,6,FALSE),"")</f>
        <v/>
      </c>
      <c r="AE96" s="3" t="str">
        <f>IFERROR(VLOOKUP($C96*1,Lookups!$H:$N,7,FALSE),"")</f>
        <v/>
      </c>
      <c r="AF96" s="3" t="str">
        <f>VLOOKUP(B96*1,Stores!$A:$C,3,FALSE)</f>
        <v>DFG</v>
      </c>
    </row>
    <row r="97" spans="1:32">
      <c r="A97" s="165" t="s">
        <v>945</v>
      </c>
      <c r="B97" s="166" t="s">
        <v>940</v>
      </c>
      <c r="C97" s="165" t="s">
        <v>433</v>
      </c>
      <c r="D97" s="165" t="s">
        <v>918</v>
      </c>
      <c r="E97" s="165" t="s">
        <v>963</v>
      </c>
      <c r="F97" s="167">
        <v>2017</v>
      </c>
      <c r="G97" s="168">
        <v>0</v>
      </c>
      <c r="H97" s="169">
        <v>-33056.034375000003</v>
      </c>
      <c r="I97" s="169">
        <v>-42057.397499999999</v>
      </c>
      <c r="J97" s="169">
        <v>-27931.274999999998</v>
      </c>
      <c r="K97" s="169">
        <v>-42230.137500000004</v>
      </c>
      <c r="L97" s="169">
        <v>-44431.537499999999</v>
      </c>
      <c r="M97" s="169">
        <v>-32153.625</v>
      </c>
      <c r="N97" s="169">
        <v>-38844.727500000001</v>
      </c>
      <c r="O97" s="169">
        <v>-43774.396874999999</v>
      </c>
      <c r="P97" s="169">
        <v>-45841.185000000005</v>
      </c>
      <c r="Q97" s="169">
        <v>-40218.871875000004</v>
      </c>
      <c r="R97" s="169">
        <v>-24822.403125000001</v>
      </c>
      <c r="S97" s="169">
        <v>0</v>
      </c>
      <c r="T97" s="169">
        <v>0</v>
      </c>
      <c r="U97" s="169">
        <v>-415361.59125000006</v>
      </c>
      <c r="V97" s="163">
        <f ca="1">SUM(INDIRECT(Inputs!$C$11&amp;ROW()&amp;":"&amp;Inputs!$C$12&amp;ROW()))</f>
        <v>-40218.871875000004</v>
      </c>
      <c r="W97" s="163">
        <f ca="1">SUM(INDIRECT(Inputs!$C$13&amp;ROW()&amp;":"&amp;Inputs!$C$14&amp;ROW()))</f>
        <v>-390539.18812500004</v>
      </c>
      <c r="X97" s="3" t="str">
        <f>IF(COUNTIFS(Lookups!$A:$A,C97)=1,"Gross Sales","")</f>
        <v>Gross Sales</v>
      </c>
      <c r="Y97" s="3" t="str">
        <f>IF(COUNTIFS(Lookups!$D:$D,C97)=1,"Bar Sales","")</f>
        <v>Bar Sales</v>
      </c>
      <c r="Z97" s="3" t="str">
        <f>IFERROR(VLOOKUP(C97*1,Lookups!$D:$F,3,FALSE),"")</f>
        <v>Liquor</v>
      </c>
      <c r="AA97" s="3" t="str">
        <f>IFERROR(VLOOKUP($C97*1,Lookups!$H:$N,3,FALSE),"")</f>
        <v/>
      </c>
      <c r="AB97" s="3" t="str">
        <f>IFERROR(VLOOKUP($C97*1,Lookups!$H:$N,4,FALSE),"")</f>
        <v/>
      </c>
      <c r="AC97" s="3" t="str">
        <f>IFERROR(VLOOKUP($C97*1,Lookups!$H:$N,5,FALSE),"")</f>
        <v/>
      </c>
      <c r="AD97" s="3" t="str">
        <f>IFERROR(VLOOKUP($C97*1,Lookups!$H:$N,6,FALSE),"")</f>
        <v/>
      </c>
      <c r="AE97" s="3" t="str">
        <f>IFERROR(VLOOKUP($C97*1,Lookups!$H:$N,7,FALSE),"")</f>
        <v/>
      </c>
      <c r="AF97" s="3" t="str">
        <f>VLOOKUP(B97*1,Stores!$A:$C,3,FALSE)</f>
        <v>DFG</v>
      </c>
    </row>
    <row r="98" spans="1:32">
      <c r="A98" s="165" t="s">
        <v>944</v>
      </c>
      <c r="B98" s="166" t="s">
        <v>941</v>
      </c>
      <c r="C98" s="165" t="s">
        <v>433</v>
      </c>
      <c r="D98" s="165" t="s">
        <v>918</v>
      </c>
      <c r="E98" s="165" t="s">
        <v>963</v>
      </c>
      <c r="F98" s="167">
        <v>2017</v>
      </c>
      <c r="G98" s="168">
        <v>0</v>
      </c>
      <c r="H98" s="169">
        <v>-39960.077850000001</v>
      </c>
      <c r="I98" s="169">
        <v>-51437.597174999995</v>
      </c>
      <c r="J98" s="169">
        <v>-45191.964374999996</v>
      </c>
      <c r="K98" s="169">
        <v>-49043.494499999993</v>
      </c>
      <c r="L98" s="169">
        <v>-62057.701050000003</v>
      </c>
      <c r="M98" s="169">
        <v>-51048.476325000003</v>
      </c>
      <c r="N98" s="169">
        <v>-46946.633399999999</v>
      </c>
      <c r="O98" s="169">
        <v>-48684.099374999991</v>
      </c>
      <c r="P98" s="169">
        <v>-48454.175625000003</v>
      </c>
      <c r="Q98" s="169">
        <v>-37920.303225000003</v>
      </c>
      <c r="R98" s="169">
        <v>-46089.458099999996</v>
      </c>
      <c r="S98" s="169">
        <v>0</v>
      </c>
      <c r="T98" s="169">
        <v>0</v>
      </c>
      <c r="U98" s="169">
        <v>-526833.98099999991</v>
      </c>
      <c r="V98" s="163">
        <f ca="1">SUM(INDIRECT(Inputs!$C$11&amp;ROW()&amp;":"&amp;Inputs!$C$12&amp;ROW()))</f>
        <v>-37920.303225000003</v>
      </c>
      <c r="W98" s="163">
        <f ca="1">SUM(INDIRECT(Inputs!$C$13&amp;ROW()&amp;":"&amp;Inputs!$C$14&amp;ROW()))</f>
        <v>-480744.52289999992</v>
      </c>
      <c r="X98" s="3" t="str">
        <f>IF(COUNTIFS(Lookups!$A:$A,C98)=1,"Gross Sales","")</f>
        <v>Gross Sales</v>
      </c>
      <c r="Y98" s="3" t="str">
        <f>IF(COUNTIFS(Lookups!$D:$D,C98)=1,"Bar Sales","")</f>
        <v>Bar Sales</v>
      </c>
      <c r="Z98" s="3" t="str">
        <f>IFERROR(VLOOKUP(C98*1,Lookups!$D:$F,3,FALSE),"")</f>
        <v>Liquor</v>
      </c>
      <c r="AA98" s="3" t="str">
        <f>IFERROR(VLOOKUP($C98*1,Lookups!$H:$N,3,FALSE),"")</f>
        <v/>
      </c>
      <c r="AB98" s="3" t="str">
        <f>IFERROR(VLOOKUP($C98*1,Lookups!$H:$N,4,FALSE),"")</f>
        <v/>
      </c>
      <c r="AC98" s="3" t="str">
        <f>IFERROR(VLOOKUP($C98*1,Lookups!$H:$N,5,FALSE),"")</f>
        <v/>
      </c>
      <c r="AD98" s="3" t="str">
        <f>IFERROR(VLOOKUP($C98*1,Lookups!$H:$N,6,FALSE),"")</f>
        <v/>
      </c>
      <c r="AE98" s="3" t="str">
        <f>IFERROR(VLOOKUP($C98*1,Lookups!$H:$N,7,FALSE),"")</f>
        <v/>
      </c>
      <c r="AF98" s="3" t="str">
        <f>VLOOKUP(B98*1,Stores!$A:$C,3,FALSE)</f>
        <v>DFG</v>
      </c>
    </row>
    <row r="99" spans="1:32">
      <c r="A99" s="165" t="s">
        <v>943</v>
      </c>
      <c r="B99" s="166" t="s">
        <v>942</v>
      </c>
      <c r="C99" s="165" t="s">
        <v>433</v>
      </c>
      <c r="D99" s="165" t="s">
        <v>918</v>
      </c>
      <c r="E99" s="165" t="s">
        <v>963</v>
      </c>
      <c r="F99" s="167">
        <v>2017</v>
      </c>
      <c r="G99" s="168">
        <v>0</v>
      </c>
      <c r="H99" s="169">
        <v>-29590.03125</v>
      </c>
      <c r="I99" s="169">
        <v>-38344.256249999999</v>
      </c>
      <c r="J99" s="169">
        <v>-38611.957499999997</v>
      </c>
      <c r="K99" s="169">
        <v>-35021.699999999997</v>
      </c>
      <c r="L99" s="169">
        <v>-42281.846249999995</v>
      </c>
      <c r="M99" s="169">
        <v>-31847.186250000002</v>
      </c>
      <c r="N99" s="169">
        <v>-42198.168749999997</v>
      </c>
      <c r="O99" s="169">
        <v>-25521.523125</v>
      </c>
      <c r="P99" s="169">
        <v>-31704.637499999997</v>
      </c>
      <c r="Q99" s="169">
        <v>-23857.987499999999</v>
      </c>
      <c r="R99" s="169">
        <v>-32392.41</v>
      </c>
      <c r="S99" s="169">
        <v>0</v>
      </c>
      <c r="T99" s="169">
        <v>0</v>
      </c>
      <c r="U99" s="169">
        <v>-371371.70437499997</v>
      </c>
      <c r="V99" s="163">
        <f ca="1">SUM(INDIRECT(Inputs!$C$11&amp;ROW()&amp;":"&amp;Inputs!$C$12&amp;ROW()))</f>
        <v>-23857.987499999999</v>
      </c>
      <c r="W99" s="163">
        <f ca="1">SUM(INDIRECT(Inputs!$C$13&amp;ROW()&amp;":"&amp;Inputs!$C$14&amp;ROW()))</f>
        <v>-338979.294375</v>
      </c>
      <c r="X99" s="3" t="str">
        <f>IF(COUNTIFS(Lookups!$A:$A,C99)=1,"Gross Sales","")</f>
        <v>Gross Sales</v>
      </c>
      <c r="Y99" s="3" t="str">
        <f>IF(COUNTIFS(Lookups!$D:$D,C99)=1,"Bar Sales","")</f>
        <v>Bar Sales</v>
      </c>
      <c r="Z99" s="3" t="str">
        <f>IFERROR(VLOOKUP(C99*1,Lookups!$D:$F,3,FALSE),"")</f>
        <v>Liquor</v>
      </c>
      <c r="AA99" s="3" t="str">
        <f>IFERROR(VLOOKUP($C99*1,Lookups!$H:$N,3,FALSE),"")</f>
        <v/>
      </c>
      <c r="AB99" s="3" t="str">
        <f>IFERROR(VLOOKUP($C99*1,Lookups!$H:$N,4,FALSE),"")</f>
        <v/>
      </c>
      <c r="AC99" s="3" t="str">
        <f>IFERROR(VLOOKUP($C99*1,Lookups!$H:$N,5,FALSE),"")</f>
        <v/>
      </c>
      <c r="AD99" s="3" t="str">
        <f>IFERROR(VLOOKUP($C99*1,Lookups!$H:$N,6,FALSE),"")</f>
        <v/>
      </c>
      <c r="AE99" s="3" t="str">
        <f>IFERROR(VLOOKUP($C99*1,Lookups!$H:$N,7,FALSE),"")</f>
        <v/>
      </c>
      <c r="AF99" s="3" t="str">
        <f>VLOOKUP(B99*1,Stores!$A:$C,3,FALSE)</f>
        <v>DFG</v>
      </c>
    </row>
    <row r="100" spans="1:32">
      <c r="A100" s="165" t="s">
        <v>942</v>
      </c>
      <c r="B100" s="166" t="s">
        <v>943</v>
      </c>
      <c r="C100" s="165" t="s">
        <v>433</v>
      </c>
      <c r="D100" s="165" t="s">
        <v>918</v>
      </c>
      <c r="E100" s="165" t="s">
        <v>963</v>
      </c>
      <c r="F100" s="167">
        <v>2017</v>
      </c>
      <c r="G100" s="168">
        <v>0</v>
      </c>
      <c r="H100" s="169">
        <v>-18657.168750000001</v>
      </c>
      <c r="I100" s="169">
        <v>-20423.8125</v>
      </c>
      <c r="J100" s="169">
        <v>-21679.278749999998</v>
      </c>
      <c r="K100" s="169">
        <v>-15141.195</v>
      </c>
      <c r="L100" s="169">
        <v>-17654.7225</v>
      </c>
      <c r="M100" s="169">
        <v>-16554.830625000002</v>
      </c>
      <c r="N100" s="169">
        <v>-20730.543750000001</v>
      </c>
      <c r="O100" s="169">
        <v>-14960.278124999999</v>
      </c>
      <c r="P100" s="169">
        <v>-12533.731875000001</v>
      </c>
      <c r="Q100" s="169">
        <v>-15697.96875</v>
      </c>
      <c r="R100" s="169">
        <v>-18648.134999999998</v>
      </c>
      <c r="S100" s="169">
        <v>0</v>
      </c>
      <c r="T100" s="169">
        <v>0</v>
      </c>
      <c r="U100" s="169">
        <v>-192681.66562499999</v>
      </c>
      <c r="V100" s="163">
        <f ca="1">SUM(INDIRECT(Inputs!$C$11&amp;ROW()&amp;":"&amp;Inputs!$C$12&amp;ROW()))</f>
        <v>-15697.96875</v>
      </c>
      <c r="W100" s="163">
        <f ca="1">SUM(INDIRECT(Inputs!$C$13&amp;ROW()&amp;":"&amp;Inputs!$C$14&amp;ROW()))</f>
        <v>-174033.53062499998</v>
      </c>
      <c r="X100" s="3" t="str">
        <f>IF(COUNTIFS(Lookups!$A:$A,C100)=1,"Gross Sales","")</f>
        <v>Gross Sales</v>
      </c>
      <c r="Y100" s="3" t="str">
        <f>IF(COUNTIFS(Lookups!$D:$D,C100)=1,"Bar Sales","")</f>
        <v>Bar Sales</v>
      </c>
      <c r="Z100" s="3" t="str">
        <f>IFERROR(VLOOKUP(C100*1,Lookups!$D:$F,3,FALSE),"")</f>
        <v>Liquor</v>
      </c>
      <c r="AA100" s="3" t="str">
        <f>IFERROR(VLOOKUP($C100*1,Lookups!$H:$N,3,FALSE),"")</f>
        <v/>
      </c>
      <c r="AB100" s="3" t="str">
        <f>IFERROR(VLOOKUP($C100*1,Lookups!$H:$N,4,FALSE),"")</f>
        <v/>
      </c>
      <c r="AC100" s="3" t="str">
        <f>IFERROR(VLOOKUP($C100*1,Lookups!$H:$N,5,FALSE),"")</f>
        <v/>
      </c>
      <c r="AD100" s="3" t="str">
        <f>IFERROR(VLOOKUP($C100*1,Lookups!$H:$N,6,FALSE),"")</f>
        <v/>
      </c>
      <c r="AE100" s="3" t="str">
        <f>IFERROR(VLOOKUP($C100*1,Lookups!$H:$N,7,FALSE),"")</f>
        <v/>
      </c>
      <c r="AF100" s="3" t="str">
        <f>VLOOKUP(B100*1,Stores!$A:$C,3,FALSE)</f>
        <v>DFG</v>
      </c>
    </row>
    <row r="101" spans="1:32">
      <c r="A101" s="165" t="s">
        <v>941</v>
      </c>
      <c r="B101" s="166" t="s">
        <v>944</v>
      </c>
      <c r="C101" s="165" t="s">
        <v>433</v>
      </c>
      <c r="D101" s="165" t="s">
        <v>918</v>
      </c>
      <c r="E101" s="165" t="s">
        <v>963</v>
      </c>
      <c r="F101" s="167">
        <v>2017</v>
      </c>
      <c r="G101" s="168">
        <v>0</v>
      </c>
      <c r="H101" s="169">
        <v>-25216.385624999999</v>
      </c>
      <c r="I101" s="169">
        <v>-27542.075625000001</v>
      </c>
      <c r="J101" s="169">
        <v>-17529.637500000001</v>
      </c>
      <c r="K101" s="169">
        <v>-17529.802500000002</v>
      </c>
      <c r="L101" s="169">
        <v>-20953.485000000001</v>
      </c>
      <c r="M101" s="169">
        <v>-18467.634374999998</v>
      </c>
      <c r="N101" s="169">
        <v>-16523.88</v>
      </c>
      <c r="O101" s="169">
        <v>-18151.59375</v>
      </c>
      <c r="P101" s="169">
        <v>-15648.720000000001</v>
      </c>
      <c r="Q101" s="169">
        <v>-22385.53125</v>
      </c>
      <c r="R101" s="169">
        <v>-14631.637499999999</v>
      </c>
      <c r="S101" s="169">
        <v>0</v>
      </c>
      <c r="T101" s="169">
        <v>0</v>
      </c>
      <c r="U101" s="169">
        <v>-214580.38312500002</v>
      </c>
      <c r="V101" s="163">
        <f ca="1">SUM(INDIRECT(Inputs!$C$11&amp;ROW()&amp;":"&amp;Inputs!$C$12&amp;ROW()))</f>
        <v>-22385.53125</v>
      </c>
      <c r="W101" s="163">
        <f ca="1">SUM(INDIRECT(Inputs!$C$13&amp;ROW()&amp;":"&amp;Inputs!$C$14&amp;ROW()))</f>
        <v>-199948.74562500001</v>
      </c>
      <c r="X101" s="3" t="str">
        <f>IF(COUNTIFS(Lookups!$A:$A,C101)=1,"Gross Sales","")</f>
        <v>Gross Sales</v>
      </c>
      <c r="Y101" s="3" t="str">
        <f>IF(COUNTIFS(Lookups!$D:$D,C101)=1,"Bar Sales","")</f>
        <v>Bar Sales</v>
      </c>
      <c r="Z101" s="3" t="str">
        <f>IFERROR(VLOOKUP(C101*1,Lookups!$D:$F,3,FALSE),"")</f>
        <v>Liquor</v>
      </c>
      <c r="AA101" s="3" t="str">
        <f>IFERROR(VLOOKUP($C101*1,Lookups!$H:$N,3,FALSE),"")</f>
        <v/>
      </c>
      <c r="AB101" s="3" t="str">
        <f>IFERROR(VLOOKUP($C101*1,Lookups!$H:$N,4,FALSE),"")</f>
        <v/>
      </c>
      <c r="AC101" s="3" t="str">
        <f>IFERROR(VLOOKUP($C101*1,Lookups!$H:$N,5,FALSE),"")</f>
        <v/>
      </c>
      <c r="AD101" s="3" t="str">
        <f>IFERROR(VLOOKUP($C101*1,Lookups!$H:$N,6,FALSE),"")</f>
        <v/>
      </c>
      <c r="AE101" s="3" t="str">
        <f>IFERROR(VLOOKUP($C101*1,Lookups!$H:$N,7,FALSE),"")</f>
        <v/>
      </c>
      <c r="AF101" s="3" t="str">
        <f>VLOOKUP(B101*1,Stores!$A:$C,3,FALSE)</f>
        <v>DFG</v>
      </c>
    </row>
    <row r="102" spans="1:32">
      <c r="A102" s="165" t="s">
        <v>940</v>
      </c>
      <c r="B102" s="166" t="s">
        <v>945</v>
      </c>
      <c r="C102" s="165" t="s">
        <v>433</v>
      </c>
      <c r="D102" s="165" t="s">
        <v>918</v>
      </c>
      <c r="E102" s="165" t="s">
        <v>963</v>
      </c>
      <c r="F102" s="167">
        <v>2017</v>
      </c>
      <c r="G102" s="168">
        <v>0</v>
      </c>
      <c r="H102" s="169">
        <v>-32817.736875000002</v>
      </c>
      <c r="I102" s="169">
        <v>-25225.59375</v>
      </c>
      <c r="J102" s="169">
        <v>-31122.712500000001</v>
      </c>
      <c r="K102" s="169">
        <v>-27713.53125</v>
      </c>
      <c r="L102" s="169">
        <v>-29183.287499999999</v>
      </c>
      <c r="M102" s="169">
        <v>-25167.577499999999</v>
      </c>
      <c r="N102" s="169">
        <v>-29298.285</v>
      </c>
      <c r="O102" s="169">
        <v>-24917.16</v>
      </c>
      <c r="P102" s="169">
        <v>-26742.28875</v>
      </c>
      <c r="Q102" s="169">
        <v>-20739.556875000002</v>
      </c>
      <c r="R102" s="169">
        <v>-32544.478125000001</v>
      </c>
      <c r="S102" s="169">
        <v>0</v>
      </c>
      <c r="T102" s="169">
        <v>0</v>
      </c>
      <c r="U102" s="169">
        <v>-305472.20812500006</v>
      </c>
      <c r="V102" s="163">
        <f ca="1">SUM(INDIRECT(Inputs!$C$11&amp;ROW()&amp;":"&amp;Inputs!$C$12&amp;ROW()))</f>
        <v>-20739.556875000002</v>
      </c>
      <c r="W102" s="163">
        <f ca="1">SUM(INDIRECT(Inputs!$C$13&amp;ROW()&amp;":"&amp;Inputs!$C$14&amp;ROW()))</f>
        <v>-272927.73000000004</v>
      </c>
      <c r="X102" s="3" t="str">
        <f>IF(COUNTIFS(Lookups!$A:$A,C102)=1,"Gross Sales","")</f>
        <v>Gross Sales</v>
      </c>
      <c r="Y102" s="3" t="str">
        <f>IF(COUNTIFS(Lookups!$D:$D,C102)=1,"Bar Sales","")</f>
        <v>Bar Sales</v>
      </c>
      <c r="Z102" s="3" t="str">
        <f>IFERROR(VLOOKUP(C102*1,Lookups!$D:$F,3,FALSE),"")</f>
        <v>Liquor</v>
      </c>
      <c r="AA102" s="3" t="str">
        <f>IFERROR(VLOOKUP($C102*1,Lookups!$H:$N,3,FALSE),"")</f>
        <v/>
      </c>
      <c r="AB102" s="3" t="str">
        <f>IFERROR(VLOOKUP($C102*1,Lookups!$H:$N,4,FALSE),"")</f>
        <v/>
      </c>
      <c r="AC102" s="3" t="str">
        <f>IFERROR(VLOOKUP($C102*1,Lookups!$H:$N,5,FALSE),"")</f>
        <v/>
      </c>
      <c r="AD102" s="3" t="str">
        <f>IFERROR(VLOOKUP($C102*1,Lookups!$H:$N,6,FALSE),"")</f>
        <v/>
      </c>
      <c r="AE102" s="3" t="str">
        <f>IFERROR(VLOOKUP($C102*1,Lookups!$H:$N,7,FALSE),"")</f>
        <v/>
      </c>
      <c r="AF102" s="3" t="str">
        <f>VLOOKUP(B102*1,Stores!$A:$C,3,FALSE)</f>
        <v>DFG</v>
      </c>
    </row>
    <row r="103" spans="1:32">
      <c r="A103" s="165" t="s">
        <v>939</v>
      </c>
      <c r="B103" s="166" t="s">
        <v>946</v>
      </c>
      <c r="C103" s="165" t="s">
        <v>433</v>
      </c>
      <c r="D103" s="165" t="s">
        <v>918</v>
      </c>
      <c r="E103" s="165" t="s">
        <v>963</v>
      </c>
      <c r="F103" s="167">
        <v>2017</v>
      </c>
      <c r="G103" s="168">
        <v>0</v>
      </c>
      <c r="H103" s="169">
        <v>-20632.183125</v>
      </c>
      <c r="I103" s="169">
        <v>-14903.176874999999</v>
      </c>
      <c r="J103" s="169">
        <v>-14601.6975</v>
      </c>
      <c r="K103" s="169">
        <v>-18898.739999999998</v>
      </c>
      <c r="L103" s="169">
        <v>-14077.991249999999</v>
      </c>
      <c r="M103" s="169">
        <v>-19587.993750000001</v>
      </c>
      <c r="N103" s="169">
        <v>-20256.620625</v>
      </c>
      <c r="O103" s="169">
        <v>-18243.112499999999</v>
      </c>
      <c r="P103" s="169">
        <v>-14599.724999999999</v>
      </c>
      <c r="Q103" s="169">
        <v>-21058.35</v>
      </c>
      <c r="R103" s="169">
        <v>-19289.497499999998</v>
      </c>
      <c r="S103" s="169">
        <v>0</v>
      </c>
      <c r="T103" s="169">
        <v>0</v>
      </c>
      <c r="U103" s="169">
        <v>-196149.08812500001</v>
      </c>
      <c r="V103" s="163">
        <f ca="1">SUM(INDIRECT(Inputs!$C$11&amp;ROW()&amp;":"&amp;Inputs!$C$12&amp;ROW()))</f>
        <v>-21058.35</v>
      </c>
      <c r="W103" s="163">
        <f ca="1">SUM(INDIRECT(Inputs!$C$13&amp;ROW()&amp;":"&amp;Inputs!$C$14&amp;ROW()))</f>
        <v>-176859.59062500001</v>
      </c>
      <c r="X103" s="3" t="str">
        <f>IF(COUNTIFS(Lookups!$A:$A,C103)=1,"Gross Sales","")</f>
        <v>Gross Sales</v>
      </c>
      <c r="Y103" s="3" t="str">
        <f>IF(COUNTIFS(Lookups!$D:$D,C103)=1,"Bar Sales","")</f>
        <v>Bar Sales</v>
      </c>
      <c r="Z103" s="3" t="str">
        <f>IFERROR(VLOOKUP(C103*1,Lookups!$D:$F,3,FALSE),"")</f>
        <v>Liquor</v>
      </c>
      <c r="AA103" s="3" t="str">
        <f>IFERROR(VLOOKUP($C103*1,Lookups!$H:$N,3,FALSE),"")</f>
        <v/>
      </c>
      <c r="AB103" s="3" t="str">
        <f>IFERROR(VLOOKUP($C103*1,Lookups!$H:$N,4,FALSE),"")</f>
        <v/>
      </c>
      <c r="AC103" s="3" t="str">
        <f>IFERROR(VLOOKUP($C103*1,Lookups!$H:$N,5,FALSE),"")</f>
        <v/>
      </c>
      <c r="AD103" s="3" t="str">
        <f>IFERROR(VLOOKUP($C103*1,Lookups!$H:$N,6,FALSE),"")</f>
        <v/>
      </c>
      <c r="AE103" s="3" t="str">
        <f>IFERROR(VLOOKUP($C103*1,Lookups!$H:$N,7,FALSE),"")</f>
        <v/>
      </c>
      <c r="AF103" s="3" t="str">
        <f>VLOOKUP(B103*1,Stores!$A:$C,3,FALSE)</f>
        <v>DFG</v>
      </c>
    </row>
    <row r="104" spans="1:32">
      <c r="A104" s="165" t="s">
        <v>938</v>
      </c>
      <c r="B104" s="166" t="s">
        <v>947</v>
      </c>
      <c r="C104" s="165" t="s">
        <v>433</v>
      </c>
      <c r="D104" s="165" t="s">
        <v>918</v>
      </c>
      <c r="E104" s="165" t="s">
        <v>963</v>
      </c>
      <c r="F104" s="167">
        <v>2017</v>
      </c>
      <c r="G104" s="168">
        <v>0</v>
      </c>
      <c r="H104" s="169">
        <v>-32549.012999999999</v>
      </c>
      <c r="I104" s="169">
        <v>-31454.645625000005</v>
      </c>
      <c r="J104" s="169">
        <v>-21598.329600000001</v>
      </c>
      <c r="K104" s="169">
        <v>-25217.438399999999</v>
      </c>
      <c r="L104" s="169">
        <v>-32855.744699999996</v>
      </c>
      <c r="M104" s="169">
        <v>-30643.588800000001</v>
      </c>
      <c r="N104" s="169">
        <v>-28445.787299999996</v>
      </c>
      <c r="O104" s="169">
        <v>-30127.629300000001</v>
      </c>
      <c r="P104" s="169">
        <v>-20797.970399999998</v>
      </c>
      <c r="Q104" s="169">
        <v>-27505.441425000001</v>
      </c>
      <c r="R104" s="169">
        <v>-26279.7</v>
      </c>
      <c r="S104" s="169">
        <v>0</v>
      </c>
      <c r="T104" s="169">
        <v>0</v>
      </c>
      <c r="U104" s="169">
        <v>-307475.28855</v>
      </c>
      <c r="V104" s="163">
        <f ca="1">SUM(INDIRECT(Inputs!$C$11&amp;ROW()&amp;":"&amp;Inputs!$C$12&amp;ROW()))</f>
        <v>-27505.441425000001</v>
      </c>
      <c r="W104" s="163">
        <f ca="1">SUM(INDIRECT(Inputs!$C$13&amp;ROW()&amp;":"&amp;Inputs!$C$14&amp;ROW()))</f>
        <v>-281195.58854999999</v>
      </c>
      <c r="X104" s="3" t="str">
        <f>IF(COUNTIFS(Lookups!$A:$A,C104)=1,"Gross Sales","")</f>
        <v>Gross Sales</v>
      </c>
      <c r="Y104" s="3" t="str">
        <f>IF(COUNTIFS(Lookups!$D:$D,C104)=1,"Bar Sales","")</f>
        <v>Bar Sales</v>
      </c>
      <c r="Z104" s="3" t="str">
        <f>IFERROR(VLOOKUP(C104*1,Lookups!$D:$F,3,FALSE),"")</f>
        <v>Liquor</v>
      </c>
      <c r="AA104" s="3" t="str">
        <f>IFERROR(VLOOKUP($C104*1,Lookups!$H:$N,3,FALSE),"")</f>
        <v/>
      </c>
      <c r="AB104" s="3" t="str">
        <f>IFERROR(VLOOKUP($C104*1,Lookups!$H:$N,4,FALSE),"")</f>
        <v/>
      </c>
      <c r="AC104" s="3" t="str">
        <f>IFERROR(VLOOKUP($C104*1,Lookups!$H:$N,5,FALSE),"")</f>
        <v/>
      </c>
      <c r="AD104" s="3" t="str">
        <f>IFERROR(VLOOKUP($C104*1,Lookups!$H:$N,6,FALSE),"")</f>
        <v/>
      </c>
      <c r="AE104" s="3" t="str">
        <f>IFERROR(VLOOKUP($C104*1,Lookups!$H:$N,7,FALSE),"")</f>
        <v/>
      </c>
      <c r="AF104" s="3" t="str">
        <f>VLOOKUP(B104*1,Stores!$A:$C,3,FALSE)</f>
        <v>DFG</v>
      </c>
    </row>
    <row r="105" spans="1:32">
      <c r="A105" s="165" t="s">
        <v>937</v>
      </c>
      <c r="B105" s="166" t="s">
        <v>948</v>
      </c>
      <c r="C105" s="165" t="s">
        <v>433</v>
      </c>
      <c r="D105" s="165" t="s">
        <v>918</v>
      </c>
      <c r="E105" s="165" t="s">
        <v>963</v>
      </c>
      <c r="F105" s="167">
        <v>2017</v>
      </c>
      <c r="G105" s="168">
        <v>0</v>
      </c>
      <c r="H105" s="169">
        <v>-14569.199999999999</v>
      </c>
      <c r="I105" s="169">
        <v>-16894.05</v>
      </c>
      <c r="J105" s="169">
        <v>-13310.099999999999</v>
      </c>
      <c r="K105" s="169">
        <v>-16933.556250000001</v>
      </c>
      <c r="L105" s="169">
        <v>-18350.4375</v>
      </c>
      <c r="M105" s="169">
        <v>-14212.957499999999</v>
      </c>
      <c r="N105" s="169">
        <v>-13806.825000000001</v>
      </c>
      <c r="O105" s="169">
        <v>-13427.76375</v>
      </c>
      <c r="P105" s="169">
        <v>-14940.570000000002</v>
      </c>
      <c r="Q105" s="169">
        <v>-11830.640625</v>
      </c>
      <c r="R105" s="169">
        <v>-9449.2124999999996</v>
      </c>
      <c r="S105" s="169">
        <v>0</v>
      </c>
      <c r="T105" s="169">
        <v>0</v>
      </c>
      <c r="U105" s="169">
        <v>-157725.31312499999</v>
      </c>
      <c r="V105" s="163">
        <f ca="1">SUM(INDIRECT(Inputs!$C$11&amp;ROW()&amp;":"&amp;Inputs!$C$12&amp;ROW()))</f>
        <v>-11830.640625</v>
      </c>
      <c r="W105" s="163">
        <f ca="1">SUM(INDIRECT(Inputs!$C$13&amp;ROW()&amp;":"&amp;Inputs!$C$14&amp;ROW()))</f>
        <v>-148276.10062499999</v>
      </c>
      <c r="X105" s="3" t="str">
        <f>IF(COUNTIFS(Lookups!$A:$A,C105)=1,"Gross Sales","")</f>
        <v>Gross Sales</v>
      </c>
      <c r="Y105" s="3" t="str">
        <f>IF(COUNTIFS(Lookups!$D:$D,C105)=1,"Bar Sales","")</f>
        <v>Bar Sales</v>
      </c>
      <c r="Z105" s="3" t="str">
        <f>IFERROR(VLOOKUP(C105*1,Lookups!$D:$F,3,FALSE),"")</f>
        <v>Liquor</v>
      </c>
      <c r="AA105" s="3" t="str">
        <f>IFERROR(VLOOKUP($C105*1,Lookups!$H:$N,3,FALSE),"")</f>
        <v/>
      </c>
      <c r="AB105" s="3" t="str">
        <f>IFERROR(VLOOKUP($C105*1,Lookups!$H:$N,4,FALSE),"")</f>
        <v/>
      </c>
      <c r="AC105" s="3" t="str">
        <f>IFERROR(VLOOKUP($C105*1,Lookups!$H:$N,5,FALSE),"")</f>
        <v/>
      </c>
      <c r="AD105" s="3" t="str">
        <f>IFERROR(VLOOKUP($C105*1,Lookups!$H:$N,6,FALSE),"")</f>
        <v/>
      </c>
      <c r="AE105" s="3" t="str">
        <f>IFERROR(VLOOKUP($C105*1,Lookups!$H:$N,7,FALSE),"")</f>
        <v/>
      </c>
      <c r="AF105" s="3" t="str">
        <f>VLOOKUP(B105*1,Stores!$A:$C,3,FALSE)</f>
        <v>DFG</v>
      </c>
    </row>
    <row r="106" spans="1:32">
      <c r="A106" s="165" t="s">
        <v>936</v>
      </c>
      <c r="B106" s="166" t="s">
        <v>949</v>
      </c>
      <c r="C106" s="165" t="s">
        <v>433</v>
      </c>
      <c r="D106" s="165" t="s">
        <v>918</v>
      </c>
      <c r="E106" s="165" t="s">
        <v>963</v>
      </c>
      <c r="F106" s="167">
        <v>2017</v>
      </c>
      <c r="G106" s="168">
        <v>0</v>
      </c>
      <c r="H106" s="169">
        <v>-40120.822800000002</v>
      </c>
      <c r="I106" s="169">
        <v>-42933.407399999996</v>
      </c>
      <c r="J106" s="169">
        <v>-37160.228625000003</v>
      </c>
      <c r="K106" s="169">
        <v>-35778.432000000001</v>
      </c>
      <c r="L106" s="169">
        <v>-38201.516324999997</v>
      </c>
      <c r="M106" s="169">
        <v>-51409.685474999998</v>
      </c>
      <c r="N106" s="169">
        <v>-50760.160124999995</v>
      </c>
      <c r="O106" s="169">
        <v>-37617.557250000005</v>
      </c>
      <c r="P106" s="169">
        <v>-41481.140025000001</v>
      </c>
      <c r="Q106" s="169">
        <v>-34249.209224999999</v>
      </c>
      <c r="R106" s="169">
        <v>-29295.178650000002</v>
      </c>
      <c r="S106" s="169">
        <v>0</v>
      </c>
      <c r="T106" s="169">
        <v>0</v>
      </c>
      <c r="U106" s="169">
        <v>-439007.33790000004</v>
      </c>
      <c r="V106" s="163">
        <f ca="1">SUM(INDIRECT(Inputs!$C$11&amp;ROW()&amp;":"&amp;Inputs!$C$12&amp;ROW()))</f>
        <v>-34249.209224999999</v>
      </c>
      <c r="W106" s="163">
        <f ca="1">SUM(INDIRECT(Inputs!$C$13&amp;ROW()&amp;":"&amp;Inputs!$C$14&amp;ROW()))</f>
        <v>-409712.15925000003</v>
      </c>
      <c r="X106" s="3" t="str">
        <f>IF(COUNTIFS(Lookups!$A:$A,C106)=1,"Gross Sales","")</f>
        <v>Gross Sales</v>
      </c>
      <c r="Y106" s="3" t="str">
        <f>IF(COUNTIFS(Lookups!$D:$D,C106)=1,"Bar Sales","")</f>
        <v>Bar Sales</v>
      </c>
      <c r="Z106" s="3" t="str">
        <f>IFERROR(VLOOKUP(C106*1,Lookups!$D:$F,3,FALSE),"")</f>
        <v>Liquor</v>
      </c>
      <c r="AA106" s="3" t="str">
        <f>IFERROR(VLOOKUP($C106*1,Lookups!$H:$N,3,FALSE),"")</f>
        <v/>
      </c>
      <c r="AB106" s="3" t="str">
        <f>IFERROR(VLOOKUP($C106*1,Lookups!$H:$N,4,FALSE),"")</f>
        <v/>
      </c>
      <c r="AC106" s="3" t="str">
        <f>IFERROR(VLOOKUP($C106*1,Lookups!$H:$N,5,FALSE),"")</f>
        <v/>
      </c>
      <c r="AD106" s="3" t="str">
        <f>IFERROR(VLOOKUP($C106*1,Lookups!$H:$N,6,FALSE),"")</f>
        <v/>
      </c>
      <c r="AE106" s="3" t="str">
        <f>IFERROR(VLOOKUP($C106*1,Lookups!$H:$N,7,FALSE),"")</f>
        <v/>
      </c>
      <c r="AF106" s="3" t="str">
        <f>VLOOKUP(B106*1,Stores!$A:$C,3,FALSE)</f>
        <v>DFG</v>
      </c>
    </row>
    <row r="107" spans="1:32">
      <c r="A107" s="165" t="s">
        <v>935</v>
      </c>
      <c r="B107" s="166" t="s">
        <v>950</v>
      </c>
      <c r="C107" s="165" t="s">
        <v>433</v>
      </c>
      <c r="D107" s="165" t="s">
        <v>918</v>
      </c>
      <c r="E107" s="165" t="s">
        <v>963</v>
      </c>
      <c r="F107" s="167">
        <v>2017</v>
      </c>
      <c r="G107" s="168">
        <v>0</v>
      </c>
      <c r="H107" s="169">
        <v>-20082.262500000001</v>
      </c>
      <c r="I107" s="169">
        <v>-14968.972500000002</v>
      </c>
      <c r="J107" s="169">
        <v>-18675.09</v>
      </c>
      <c r="K107" s="169">
        <v>-17748.416250000002</v>
      </c>
      <c r="L107" s="169">
        <v>-18112.035</v>
      </c>
      <c r="M107" s="169">
        <v>-12744.157499999999</v>
      </c>
      <c r="N107" s="169">
        <v>-11945.711249999998</v>
      </c>
      <c r="O107" s="169">
        <v>-16136.67</v>
      </c>
      <c r="P107" s="169">
        <v>-15046.92</v>
      </c>
      <c r="Q107" s="169">
        <v>-14211.885</v>
      </c>
      <c r="R107" s="169">
        <v>-19395.783749999999</v>
      </c>
      <c r="S107" s="169">
        <v>0</v>
      </c>
      <c r="T107" s="169">
        <v>0</v>
      </c>
      <c r="U107" s="169">
        <v>-179067.90375</v>
      </c>
      <c r="V107" s="163">
        <f ca="1">SUM(INDIRECT(Inputs!$C$11&amp;ROW()&amp;":"&amp;Inputs!$C$12&amp;ROW()))</f>
        <v>-14211.885</v>
      </c>
      <c r="W107" s="163">
        <f ca="1">SUM(INDIRECT(Inputs!$C$13&amp;ROW()&amp;":"&amp;Inputs!$C$14&amp;ROW()))</f>
        <v>-159672.12</v>
      </c>
      <c r="X107" s="3" t="str">
        <f>IF(COUNTIFS(Lookups!$A:$A,C107)=1,"Gross Sales","")</f>
        <v>Gross Sales</v>
      </c>
      <c r="Y107" s="3" t="str">
        <f>IF(COUNTIFS(Lookups!$D:$D,C107)=1,"Bar Sales","")</f>
        <v>Bar Sales</v>
      </c>
      <c r="Z107" s="3" t="str">
        <f>IFERROR(VLOOKUP(C107*1,Lookups!$D:$F,3,FALSE),"")</f>
        <v>Liquor</v>
      </c>
      <c r="AA107" s="3" t="str">
        <f>IFERROR(VLOOKUP($C107*1,Lookups!$H:$N,3,FALSE),"")</f>
        <v/>
      </c>
      <c r="AB107" s="3" t="str">
        <f>IFERROR(VLOOKUP($C107*1,Lookups!$H:$N,4,FALSE),"")</f>
        <v/>
      </c>
      <c r="AC107" s="3" t="str">
        <f>IFERROR(VLOOKUP($C107*1,Lookups!$H:$N,5,FALSE),"")</f>
        <v/>
      </c>
      <c r="AD107" s="3" t="str">
        <f>IFERROR(VLOOKUP($C107*1,Lookups!$H:$N,6,FALSE),"")</f>
        <v/>
      </c>
      <c r="AE107" s="3" t="str">
        <f>IFERROR(VLOOKUP($C107*1,Lookups!$H:$N,7,FALSE),"")</f>
        <v/>
      </c>
      <c r="AF107" s="3" t="str">
        <f>VLOOKUP(B107*1,Stores!$A:$C,3,FALSE)</f>
        <v>DFG</v>
      </c>
    </row>
    <row r="108" spans="1:32">
      <c r="A108" s="165" t="s">
        <v>960</v>
      </c>
      <c r="B108" s="166" t="s">
        <v>951</v>
      </c>
      <c r="C108" s="165" t="s">
        <v>433</v>
      </c>
      <c r="D108" s="165" t="s">
        <v>918</v>
      </c>
      <c r="E108" s="165" t="s">
        <v>963</v>
      </c>
      <c r="F108" s="167">
        <v>2017</v>
      </c>
      <c r="G108" s="168">
        <v>0</v>
      </c>
      <c r="H108" s="169">
        <v>-29588.399999999998</v>
      </c>
      <c r="I108" s="169">
        <v>-31203.073124999999</v>
      </c>
      <c r="J108" s="169">
        <v>-36768.414375</v>
      </c>
      <c r="K108" s="169">
        <v>-46353.616875</v>
      </c>
      <c r="L108" s="169">
        <v>-34823.25</v>
      </c>
      <c r="M108" s="169">
        <v>-47740.462500000001</v>
      </c>
      <c r="N108" s="169">
        <v>-36457.036874999998</v>
      </c>
      <c r="O108" s="169">
        <v>-44715.645000000004</v>
      </c>
      <c r="P108" s="169">
        <v>-38814.75</v>
      </c>
      <c r="Q108" s="169">
        <v>-40717.383750000001</v>
      </c>
      <c r="R108" s="169">
        <v>-29157.600000000002</v>
      </c>
      <c r="S108" s="169">
        <v>0</v>
      </c>
      <c r="T108" s="169">
        <v>0</v>
      </c>
      <c r="U108" s="169">
        <v>-416339.63249999995</v>
      </c>
      <c r="V108" s="163">
        <f ca="1">SUM(INDIRECT(Inputs!$C$11&amp;ROW()&amp;":"&amp;Inputs!$C$12&amp;ROW()))</f>
        <v>-40717.383750000001</v>
      </c>
      <c r="W108" s="163">
        <f ca="1">SUM(INDIRECT(Inputs!$C$13&amp;ROW()&amp;":"&amp;Inputs!$C$14&amp;ROW()))</f>
        <v>-387182.03249999997</v>
      </c>
      <c r="X108" s="3" t="str">
        <f>IF(COUNTIFS(Lookups!$A:$A,C108)=1,"Gross Sales","")</f>
        <v>Gross Sales</v>
      </c>
      <c r="Y108" s="3" t="str">
        <f>IF(COUNTIFS(Lookups!$D:$D,C108)=1,"Bar Sales","")</f>
        <v>Bar Sales</v>
      </c>
      <c r="Z108" s="3" t="str">
        <f>IFERROR(VLOOKUP(C108*1,Lookups!$D:$F,3,FALSE),"")</f>
        <v>Liquor</v>
      </c>
      <c r="AA108" s="3" t="str">
        <f>IFERROR(VLOOKUP($C108*1,Lookups!$H:$N,3,FALSE),"")</f>
        <v/>
      </c>
      <c r="AB108" s="3" t="str">
        <f>IFERROR(VLOOKUP($C108*1,Lookups!$H:$N,4,FALSE),"")</f>
        <v/>
      </c>
      <c r="AC108" s="3" t="str">
        <f>IFERROR(VLOOKUP($C108*1,Lookups!$H:$N,5,FALSE),"")</f>
        <v/>
      </c>
      <c r="AD108" s="3" t="str">
        <f>IFERROR(VLOOKUP($C108*1,Lookups!$H:$N,6,FALSE),"")</f>
        <v/>
      </c>
      <c r="AE108" s="3" t="str">
        <f>IFERROR(VLOOKUP($C108*1,Lookups!$H:$N,7,FALSE),"")</f>
        <v/>
      </c>
      <c r="AF108" s="3" t="str">
        <f>VLOOKUP(B108*1,Stores!$A:$C,3,FALSE)</f>
        <v>DFG</v>
      </c>
    </row>
    <row r="109" spans="1:32">
      <c r="A109" s="165" t="s">
        <v>961</v>
      </c>
      <c r="B109" s="166" t="s">
        <v>952</v>
      </c>
      <c r="C109" s="165" t="s">
        <v>433</v>
      </c>
      <c r="D109" s="165" t="s">
        <v>918</v>
      </c>
      <c r="E109" s="165" t="s">
        <v>963</v>
      </c>
      <c r="F109" s="167">
        <v>2017</v>
      </c>
      <c r="G109" s="168">
        <v>0</v>
      </c>
      <c r="H109" s="169">
        <v>-31457.744999999999</v>
      </c>
      <c r="I109" s="169">
        <v>-27892.35</v>
      </c>
      <c r="J109" s="169">
        <v>-26155.844999999998</v>
      </c>
      <c r="K109" s="169">
        <v>-33597.135000000002</v>
      </c>
      <c r="L109" s="169">
        <v>-32963.287499999999</v>
      </c>
      <c r="M109" s="169">
        <v>-21674.081250000003</v>
      </c>
      <c r="N109" s="169">
        <v>-19537.439999999999</v>
      </c>
      <c r="O109" s="169">
        <v>-22845.69</v>
      </c>
      <c r="P109" s="169">
        <v>-22655.174999999999</v>
      </c>
      <c r="Q109" s="169">
        <v>-23182.912499999999</v>
      </c>
      <c r="R109" s="169">
        <v>-18078.153750000001</v>
      </c>
      <c r="S109" s="169">
        <v>0</v>
      </c>
      <c r="T109" s="169">
        <v>0</v>
      </c>
      <c r="U109" s="169">
        <v>-280039.81500000006</v>
      </c>
      <c r="V109" s="163">
        <f ca="1">SUM(INDIRECT(Inputs!$C$11&amp;ROW()&amp;":"&amp;Inputs!$C$12&amp;ROW()))</f>
        <v>-23182.912499999999</v>
      </c>
      <c r="W109" s="163">
        <f ca="1">SUM(INDIRECT(Inputs!$C$13&amp;ROW()&amp;":"&amp;Inputs!$C$14&amp;ROW()))</f>
        <v>-261961.66125000003</v>
      </c>
      <c r="X109" s="3" t="str">
        <f>IF(COUNTIFS(Lookups!$A:$A,C109)=1,"Gross Sales","")</f>
        <v>Gross Sales</v>
      </c>
      <c r="Y109" s="3" t="str">
        <f>IF(COUNTIFS(Lookups!$D:$D,C109)=1,"Bar Sales","")</f>
        <v>Bar Sales</v>
      </c>
      <c r="Z109" s="3" t="str">
        <f>IFERROR(VLOOKUP(C109*1,Lookups!$D:$F,3,FALSE),"")</f>
        <v>Liquor</v>
      </c>
      <c r="AA109" s="3" t="str">
        <f>IFERROR(VLOOKUP($C109*1,Lookups!$H:$N,3,FALSE),"")</f>
        <v/>
      </c>
      <c r="AB109" s="3" t="str">
        <f>IFERROR(VLOOKUP($C109*1,Lookups!$H:$N,4,FALSE),"")</f>
        <v/>
      </c>
      <c r="AC109" s="3" t="str">
        <f>IFERROR(VLOOKUP($C109*1,Lookups!$H:$N,5,FALSE),"")</f>
        <v/>
      </c>
      <c r="AD109" s="3" t="str">
        <f>IFERROR(VLOOKUP($C109*1,Lookups!$H:$N,6,FALSE),"")</f>
        <v/>
      </c>
      <c r="AE109" s="3" t="str">
        <f>IFERROR(VLOOKUP($C109*1,Lookups!$H:$N,7,FALSE),"")</f>
        <v/>
      </c>
      <c r="AF109" s="3" t="str">
        <f>VLOOKUP(B109*1,Stores!$A:$C,3,FALSE)</f>
        <v>DFG</v>
      </c>
    </row>
    <row r="110" spans="1:32">
      <c r="A110" s="165" t="s">
        <v>934</v>
      </c>
      <c r="B110" s="166" t="s">
        <v>953</v>
      </c>
      <c r="C110" s="165" t="s">
        <v>433</v>
      </c>
      <c r="D110" s="165" t="s">
        <v>918</v>
      </c>
      <c r="E110" s="165" t="s">
        <v>963</v>
      </c>
      <c r="F110" s="167">
        <v>2017</v>
      </c>
      <c r="G110" s="168">
        <v>0</v>
      </c>
      <c r="H110" s="169">
        <v>-37436.510475000003</v>
      </c>
      <c r="I110" s="169">
        <v>-30740.985000000001</v>
      </c>
      <c r="J110" s="169">
        <v>-28875.65625</v>
      </c>
      <c r="K110" s="169">
        <v>-26937.343124999999</v>
      </c>
      <c r="L110" s="169">
        <v>-33842.643749999996</v>
      </c>
      <c r="M110" s="169">
        <v>-28178.548125000001</v>
      </c>
      <c r="N110" s="169">
        <v>-15993.79125</v>
      </c>
      <c r="O110" s="169">
        <v>-26040.446250000001</v>
      </c>
      <c r="P110" s="169">
        <v>-21216.825000000001</v>
      </c>
      <c r="Q110" s="169">
        <v>-25896.037500000002</v>
      </c>
      <c r="R110" s="169">
        <v>-25328.512500000001</v>
      </c>
      <c r="S110" s="169">
        <v>0</v>
      </c>
      <c r="T110" s="169">
        <v>0</v>
      </c>
      <c r="U110" s="169">
        <v>-300487.29922500002</v>
      </c>
      <c r="V110" s="163">
        <f ca="1">SUM(INDIRECT(Inputs!$C$11&amp;ROW()&amp;":"&amp;Inputs!$C$12&amp;ROW()))</f>
        <v>-25896.037500000002</v>
      </c>
      <c r="W110" s="163">
        <f ca="1">SUM(INDIRECT(Inputs!$C$13&amp;ROW()&amp;":"&amp;Inputs!$C$14&amp;ROW()))</f>
        <v>-275158.78672500001</v>
      </c>
      <c r="X110" s="3" t="str">
        <f>IF(COUNTIFS(Lookups!$A:$A,C110)=1,"Gross Sales","")</f>
        <v>Gross Sales</v>
      </c>
      <c r="Y110" s="3" t="str">
        <f>IF(COUNTIFS(Lookups!$D:$D,C110)=1,"Bar Sales","")</f>
        <v>Bar Sales</v>
      </c>
      <c r="Z110" s="3" t="str">
        <f>IFERROR(VLOOKUP(C110*1,Lookups!$D:$F,3,FALSE),"")</f>
        <v>Liquor</v>
      </c>
      <c r="AA110" s="3" t="str">
        <f>IFERROR(VLOOKUP($C110*1,Lookups!$H:$N,3,FALSE),"")</f>
        <v/>
      </c>
      <c r="AB110" s="3" t="str">
        <f>IFERROR(VLOOKUP($C110*1,Lookups!$H:$N,4,FALSE),"")</f>
        <v/>
      </c>
      <c r="AC110" s="3" t="str">
        <f>IFERROR(VLOOKUP($C110*1,Lookups!$H:$N,5,FALSE),"")</f>
        <v/>
      </c>
      <c r="AD110" s="3" t="str">
        <f>IFERROR(VLOOKUP($C110*1,Lookups!$H:$N,6,FALSE),"")</f>
        <v/>
      </c>
      <c r="AE110" s="3" t="str">
        <f>IFERROR(VLOOKUP($C110*1,Lookups!$H:$N,7,FALSE),"")</f>
        <v/>
      </c>
      <c r="AF110" s="3" t="str">
        <f>VLOOKUP(B110*1,Stores!$A:$C,3,FALSE)</f>
        <v>DFG</v>
      </c>
    </row>
    <row r="111" spans="1:32">
      <c r="A111" s="165" t="s">
        <v>933</v>
      </c>
      <c r="B111" s="166" t="s">
        <v>954</v>
      </c>
      <c r="C111" s="165" t="s">
        <v>433</v>
      </c>
      <c r="D111" s="165" t="s">
        <v>918</v>
      </c>
      <c r="E111" s="165" t="s">
        <v>963</v>
      </c>
      <c r="F111" s="167">
        <v>2017</v>
      </c>
      <c r="G111" s="168">
        <v>0</v>
      </c>
      <c r="H111" s="169">
        <v>-25172.28</v>
      </c>
      <c r="I111" s="169">
        <v>-32416.503750000003</v>
      </c>
      <c r="J111" s="169">
        <v>-29171.294999999998</v>
      </c>
      <c r="K111" s="169">
        <v>-29850.2775</v>
      </c>
      <c r="L111" s="169">
        <v>-21518.398125</v>
      </c>
      <c r="M111" s="169">
        <v>-22324.303124999999</v>
      </c>
      <c r="N111" s="169">
        <v>-19756.080000000002</v>
      </c>
      <c r="O111" s="169">
        <v>-30024.588749999999</v>
      </c>
      <c r="P111" s="169">
        <v>-28515.93375</v>
      </c>
      <c r="Q111" s="169">
        <v>-23313.806249999998</v>
      </c>
      <c r="R111" s="169">
        <v>-29073.6675</v>
      </c>
      <c r="S111" s="169">
        <v>0</v>
      </c>
      <c r="T111" s="169">
        <v>0</v>
      </c>
      <c r="U111" s="169">
        <v>-291137.13374999998</v>
      </c>
      <c r="V111" s="163">
        <f ca="1">SUM(INDIRECT(Inputs!$C$11&amp;ROW()&amp;":"&amp;Inputs!$C$12&amp;ROW()))</f>
        <v>-23313.806249999998</v>
      </c>
      <c r="W111" s="163">
        <f ca="1">SUM(INDIRECT(Inputs!$C$13&amp;ROW()&amp;":"&amp;Inputs!$C$14&amp;ROW()))</f>
        <v>-262063.46625</v>
      </c>
      <c r="X111" s="3" t="str">
        <f>IF(COUNTIFS(Lookups!$A:$A,C111)=1,"Gross Sales","")</f>
        <v>Gross Sales</v>
      </c>
      <c r="Y111" s="3" t="str">
        <f>IF(COUNTIFS(Lookups!$D:$D,C111)=1,"Bar Sales","")</f>
        <v>Bar Sales</v>
      </c>
      <c r="Z111" s="3" t="str">
        <f>IFERROR(VLOOKUP(C111*1,Lookups!$D:$F,3,FALSE),"")</f>
        <v>Liquor</v>
      </c>
      <c r="AA111" s="3" t="str">
        <f>IFERROR(VLOOKUP($C111*1,Lookups!$H:$N,3,FALSE),"")</f>
        <v/>
      </c>
      <c r="AB111" s="3" t="str">
        <f>IFERROR(VLOOKUP($C111*1,Lookups!$H:$N,4,FALSE),"")</f>
        <v/>
      </c>
      <c r="AC111" s="3" t="str">
        <f>IFERROR(VLOOKUP($C111*1,Lookups!$H:$N,5,FALSE),"")</f>
        <v/>
      </c>
      <c r="AD111" s="3" t="str">
        <f>IFERROR(VLOOKUP($C111*1,Lookups!$H:$N,6,FALSE),"")</f>
        <v/>
      </c>
      <c r="AE111" s="3" t="str">
        <f>IFERROR(VLOOKUP($C111*1,Lookups!$H:$N,7,FALSE),"")</f>
        <v/>
      </c>
      <c r="AF111" s="3" t="str">
        <f>VLOOKUP(B111*1,Stores!$A:$C,3,FALSE)</f>
        <v>DFG</v>
      </c>
    </row>
    <row r="112" spans="1:32">
      <c r="A112" s="165" t="s">
        <v>932</v>
      </c>
      <c r="B112" s="166" t="s">
        <v>959</v>
      </c>
      <c r="C112" s="165" t="s">
        <v>433</v>
      </c>
      <c r="D112" s="165" t="s">
        <v>918</v>
      </c>
      <c r="E112" s="165" t="s">
        <v>963</v>
      </c>
      <c r="F112" s="167">
        <v>2017</v>
      </c>
      <c r="G112" s="168">
        <v>0</v>
      </c>
      <c r="H112" s="169">
        <v>0</v>
      </c>
      <c r="I112" s="169">
        <v>0</v>
      </c>
      <c r="J112" s="169">
        <v>0</v>
      </c>
      <c r="K112" s="169">
        <v>0</v>
      </c>
      <c r="L112" s="169">
        <v>0</v>
      </c>
      <c r="M112" s="169">
        <v>0</v>
      </c>
      <c r="N112" s="169">
        <v>-40966.5069</v>
      </c>
      <c r="O112" s="169">
        <v>-53000.715075000007</v>
      </c>
      <c r="P112" s="169">
        <v>-32273.88</v>
      </c>
      <c r="Q112" s="169">
        <v>-47649.123749999999</v>
      </c>
      <c r="R112" s="169">
        <v>-39966.659999999996</v>
      </c>
      <c r="S112" s="169">
        <v>0</v>
      </c>
      <c r="T112" s="169">
        <v>0</v>
      </c>
      <c r="U112" s="169">
        <v>-213856.88572500003</v>
      </c>
      <c r="V112" s="163">
        <f ca="1">SUM(INDIRECT(Inputs!$C$11&amp;ROW()&amp;":"&amp;Inputs!$C$12&amp;ROW()))</f>
        <v>-47649.123749999999</v>
      </c>
      <c r="W112" s="163">
        <f ca="1">SUM(INDIRECT(Inputs!$C$13&amp;ROW()&amp;":"&amp;Inputs!$C$14&amp;ROW()))</f>
        <v>-173890.22572500003</v>
      </c>
      <c r="X112" s="3" t="str">
        <f>IF(COUNTIFS(Lookups!$A:$A,C112)=1,"Gross Sales","")</f>
        <v>Gross Sales</v>
      </c>
      <c r="Y112" s="3" t="str">
        <f>IF(COUNTIFS(Lookups!$D:$D,C112)=1,"Bar Sales","")</f>
        <v>Bar Sales</v>
      </c>
      <c r="Z112" s="3" t="str">
        <f>IFERROR(VLOOKUP(C112*1,Lookups!$D:$F,3,FALSE),"")</f>
        <v>Liquor</v>
      </c>
      <c r="AA112" s="3" t="str">
        <f>IFERROR(VLOOKUP($C112*1,Lookups!$H:$N,3,FALSE),"")</f>
        <v/>
      </c>
      <c r="AB112" s="3" t="str">
        <f>IFERROR(VLOOKUP($C112*1,Lookups!$H:$N,4,FALSE),"")</f>
        <v/>
      </c>
      <c r="AC112" s="3" t="str">
        <f>IFERROR(VLOOKUP($C112*1,Lookups!$H:$N,5,FALSE),"")</f>
        <v/>
      </c>
      <c r="AD112" s="3" t="str">
        <f>IFERROR(VLOOKUP($C112*1,Lookups!$H:$N,6,FALSE),"")</f>
        <v/>
      </c>
      <c r="AE112" s="3" t="str">
        <f>IFERROR(VLOOKUP($C112*1,Lookups!$H:$N,7,FALSE),"")</f>
        <v/>
      </c>
      <c r="AF112" s="3" t="str">
        <f>VLOOKUP(B112*1,Stores!$A:$C,3,FALSE)</f>
        <v>DFG</v>
      </c>
    </row>
    <row r="113" spans="1:32">
      <c r="A113" s="165" t="s">
        <v>930</v>
      </c>
      <c r="B113" s="166" t="s">
        <v>920</v>
      </c>
      <c r="C113" s="165" t="s">
        <v>439</v>
      </c>
      <c r="D113" s="165" t="s">
        <v>918</v>
      </c>
      <c r="E113" s="165" t="s">
        <v>964</v>
      </c>
      <c r="F113" s="167">
        <v>2017</v>
      </c>
      <c r="G113" s="168">
        <v>0</v>
      </c>
      <c r="H113" s="169">
        <v>-8031.3723</v>
      </c>
      <c r="I113" s="169">
        <v>-7818.5745000000006</v>
      </c>
      <c r="J113" s="169">
        <v>-7398.7496999999994</v>
      </c>
      <c r="K113" s="169">
        <v>-5835.1869000000006</v>
      </c>
      <c r="L113" s="169">
        <v>-4796.759399999999</v>
      </c>
      <c r="M113" s="169">
        <v>-4716.1026000000002</v>
      </c>
      <c r="N113" s="169">
        <v>-6453.7252500000004</v>
      </c>
      <c r="O113" s="169">
        <v>-4903.1362499999996</v>
      </c>
      <c r="P113" s="169">
        <v>-5519.8140000000003</v>
      </c>
      <c r="Q113" s="169">
        <v>-5245.3962000000001</v>
      </c>
      <c r="R113" s="169">
        <v>-5847.1769999999997</v>
      </c>
      <c r="S113" s="169">
        <v>0</v>
      </c>
      <c r="T113" s="169">
        <v>0</v>
      </c>
      <c r="U113" s="169">
        <v>-66565.994099999996</v>
      </c>
      <c r="V113" s="163">
        <f ca="1">SUM(INDIRECT(Inputs!$C$11&amp;ROW()&amp;":"&amp;Inputs!$C$12&amp;ROW()))</f>
        <v>-5245.3962000000001</v>
      </c>
      <c r="W113" s="163">
        <f ca="1">SUM(INDIRECT(Inputs!$C$13&amp;ROW()&amp;":"&amp;Inputs!$C$14&amp;ROW()))</f>
        <v>-60718.8171</v>
      </c>
      <c r="X113" s="3" t="str">
        <f>IF(COUNTIFS(Lookups!$A:$A,C113)=1,"Gross Sales","")</f>
        <v>Gross Sales</v>
      </c>
      <c r="Y113" s="3" t="str">
        <f>IF(COUNTIFS(Lookups!$D:$D,C113)=1,"Bar Sales","")</f>
        <v>Bar Sales</v>
      </c>
      <c r="Z113" s="3" t="str">
        <f>IFERROR(VLOOKUP(C113*1,Lookups!$D:$F,3,FALSE),"")</f>
        <v>Beer</v>
      </c>
      <c r="AA113" s="3" t="str">
        <f>IFERROR(VLOOKUP($C113*1,Lookups!$H:$N,3,FALSE),"")</f>
        <v/>
      </c>
      <c r="AB113" s="3" t="str">
        <f>IFERROR(VLOOKUP($C113*1,Lookups!$H:$N,4,FALSE),"")</f>
        <v/>
      </c>
      <c r="AC113" s="3" t="str">
        <f>IFERROR(VLOOKUP($C113*1,Lookups!$H:$N,5,FALSE),"")</f>
        <v/>
      </c>
      <c r="AD113" s="3" t="str">
        <f>IFERROR(VLOOKUP($C113*1,Lookups!$H:$N,6,FALSE),"")</f>
        <v/>
      </c>
      <c r="AE113" s="3" t="str">
        <f>IFERROR(VLOOKUP($C113*1,Lookups!$H:$N,7,FALSE),"")</f>
        <v/>
      </c>
      <c r="AF113" s="3" t="str">
        <f>VLOOKUP(B113*1,Stores!$A:$C,3,FALSE)</f>
        <v>DFDE</v>
      </c>
    </row>
    <row r="114" spans="1:32">
      <c r="A114" s="165" t="s">
        <v>929</v>
      </c>
      <c r="B114" s="166" t="s">
        <v>921</v>
      </c>
      <c r="C114" s="165" t="s">
        <v>439</v>
      </c>
      <c r="D114" s="165" t="s">
        <v>918</v>
      </c>
      <c r="E114" s="165" t="s">
        <v>964</v>
      </c>
      <c r="F114" s="167">
        <v>2017</v>
      </c>
      <c r="G114" s="168">
        <v>0</v>
      </c>
      <c r="H114" s="169">
        <v>-6727.3590000000004</v>
      </c>
      <c r="I114" s="169">
        <v>-7327.9425000000001</v>
      </c>
      <c r="J114" s="169">
        <v>-7341.2204999999994</v>
      </c>
      <c r="K114" s="169">
        <v>-5635.4456249999994</v>
      </c>
      <c r="L114" s="169">
        <v>-7003.7459999999992</v>
      </c>
      <c r="M114" s="169">
        <v>-5496.3798749999987</v>
      </c>
      <c r="N114" s="169">
        <v>-4314.7518749999999</v>
      </c>
      <c r="O114" s="169">
        <v>-5429.1959999999999</v>
      </c>
      <c r="P114" s="169">
        <v>-6498.3104999999996</v>
      </c>
      <c r="Q114" s="169">
        <v>-7802.9673749999993</v>
      </c>
      <c r="R114" s="169">
        <v>-5897.3842499999992</v>
      </c>
      <c r="S114" s="169">
        <v>0</v>
      </c>
      <c r="T114" s="169">
        <v>0</v>
      </c>
      <c r="U114" s="169">
        <v>-69474.703500000003</v>
      </c>
      <c r="V114" s="163">
        <f ca="1">SUM(INDIRECT(Inputs!$C$11&amp;ROW()&amp;":"&amp;Inputs!$C$12&amp;ROW()))</f>
        <v>-7802.9673749999993</v>
      </c>
      <c r="W114" s="163">
        <f ca="1">SUM(INDIRECT(Inputs!$C$13&amp;ROW()&amp;":"&amp;Inputs!$C$14&amp;ROW()))</f>
        <v>-63577.31925</v>
      </c>
      <c r="X114" s="3" t="str">
        <f>IF(COUNTIFS(Lookups!$A:$A,C114)=1,"Gross Sales","")</f>
        <v>Gross Sales</v>
      </c>
      <c r="Y114" s="3" t="str">
        <f>IF(COUNTIFS(Lookups!$D:$D,C114)=1,"Bar Sales","")</f>
        <v>Bar Sales</v>
      </c>
      <c r="Z114" s="3" t="str">
        <f>IFERROR(VLOOKUP(C114*1,Lookups!$D:$F,3,FALSE),"")</f>
        <v>Beer</v>
      </c>
      <c r="AA114" s="3" t="str">
        <f>IFERROR(VLOOKUP($C114*1,Lookups!$H:$N,3,FALSE),"")</f>
        <v/>
      </c>
      <c r="AB114" s="3" t="str">
        <f>IFERROR(VLOOKUP($C114*1,Lookups!$H:$N,4,FALSE),"")</f>
        <v/>
      </c>
      <c r="AC114" s="3" t="str">
        <f>IFERROR(VLOOKUP($C114*1,Lookups!$H:$N,5,FALSE),"")</f>
        <v/>
      </c>
      <c r="AD114" s="3" t="str">
        <f>IFERROR(VLOOKUP($C114*1,Lookups!$H:$N,6,FALSE),"")</f>
        <v/>
      </c>
      <c r="AE114" s="3" t="str">
        <f>IFERROR(VLOOKUP($C114*1,Lookups!$H:$N,7,FALSE),"")</f>
        <v/>
      </c>
      <c r="AF114" s="3" t="str">
        <f>VLOOKUP(B114*1,Stores!$A:$C,3,FALSE)</f>
        <v>DFDE</v>
      </c>
    </row>
    <row r="115" spans="1:32">
      <c r="A115" s="165" t="s">
        <v>928</v>
      </c>
      <c r="B115" s="166" t="s">
        <v>922</v>
      </c>
      <c r="C115" s="165" t="s">
        <v>439</v>
      </c>
      <c r="D115" s="165" t="s">
        <v>918</v>
      </c>
      <c r="E115" s="165" t="s">
        <v>964</v>
      </c>
      <c r="F115" s="167">
        <v>2017</v>
      </c>
      <c r="G115" s="168">
        <v>0</v>
      </c>
      <c r="H115" s="169">
        <v>-8262.4500000000007</v>
      </c>
      <c r="I115" s="169">
        <v>-10363.852499999999</v>
      </c>
      <c r="J115" s="169">
        <v>-7512.3787499999999</v>
      </c>
      <c r="K115" s="169">
        <v>-5807.625</v>
      </c>
      <c r="L115" s="169">
        <v>-10166.943000000001</v>
      </c>
      <c r="M115" s="169">
        <v>-4997.1075000000001</v>
      </c>
      <c r="N115" s="169">
        <v>-5521.5675000000001</v>
      </c>
      <c r="O115" s="169">
        <v>-9309.8474999999999</v>
      </c>
      <c r="P115" s="169">
        <v>-10223.550000000001</v>
      </c>
      <c r="Q115" s="169">
        <v>-8613.6525000000001</v>
      </c>
      <c r="R115" s="169">
        <v>-6290.2199999999993</v>
      </c>
      <c r="S115" s="169">
        <v>0</v>
      </c>
      <c r="T115" s="169">
        <v>0</v>
      </c>
      <c r="U115" s="169">
        <v>-87069.19425</v>
      </c>
      <c r="V115" s="163">
        <f ca="1">SUM(INDIRECT(Inputs!$C$11&amp;ROW()&amp;":"&amp;Inputs!$C$12&amp;ROW()))</f>
        <v>-8613.6525000000001</v>
      </c>
      <c r="W115" s="163">
        <f ca="1">SUM(INDIRECT(Inputs!$C$13&amp;ROW()&amp;":"&amp;Inputs!$C$14&amp;ROW()))</f>
        <v>-80778.974249999999</v>
      </c>
      <c r="X115" s="3" t="str">
        <f>IF(COUNTIFS(Lookups!$A:$A,C115)=1,"Gross Sales","")</f>
        <v>Gross Sales</v>
      </c>
      <c r="Y115" s="3" t="str">
        <f>IF(COUNTIFS(Lookups!$D:$D,C115)=1,"Bar Sales","")</f>
        <v>Bar Sales</v>
      </c>
      <c r="Z115" s="3" t="str">
        <f>IFERROR(VLOOKUP(C115*1,Lookups!$D:$F,3,FALSE),"")</f>
        <v>Beer</v>
      </c>
      <c r="AA115" s="3" t="str">
        <f>IFERROR(VLOOKUP($C115*1,Lookups!$H:$N,3,FALSE),"")</f>
        <v/>
      </c>
      <c r="AB115" s="3" t="str">
        <f>IFERROR(VLOOKUP($C115*1,Lookups!$H:$N,4,FALSE),"")</f>
        <v/>
      </c>
      <c r="AC115" s="3" t="str">
        <f>IFERROR(VLOOKUP($C115*1,Lookups!$H:$N,5,FALSE),"")</f>
        <v/>
      </c>
      <c r="AD115" s="3" t="str">
        <f>IFERROR(VLOOKUP($C115*1,Lookups!$H:$N,6,FALSE),"")</f>
        <v/>
      </c>
      <c r="AE115" s="3" t="str">
        <f>IFERROR(VLOOKUP($C115*1,Lookups!$H:$N,7,FALSE),"")</f>
        <v/>
      </c>
      <c r="AF115" s="3" t="str">
        <f>VLOOKUP(B115*1,Stores!$A:$C,3,FALSE)</f>
        <v>DFDE</v>
      </c>
    </row>
    <row r="116" spans="1:32">
      <c r="A116" s="165" t="s">
        <v>927</v>
      </c>
      <c r="B116" s="166" t="s">
        <v>923</v>
      </c>
      <c r="C116" s="165" t="s">
        <v>439</v>
      </c>
      <c r="D116" s="165" t="s">
        <v>918</v>
      </c>
      <c r="E116" s="165" t="s">
        <v>964</v>
      </c>
      <c r="F116" s="167">
        <v>2017</v>
      </c>
      <c r="G116" s="168">
        <v>0</v>
      </c>
      <c r="H116" s="169">
        <v>-4365.8355000000001</v>
      </c>
      <c r="I116" s="169">
        <v>-7573.8048749999998</v>
      </c>
      <c r="J116" s="169">
        <v>-3837.10635</v>
      </c>
      <c r="K116" s="169">
        <v>-3406.4458500000001</v>
      </c>
      <c r="L116" s="169">
        <v>-6105.5716500000008</v>
      </c>
      <c r="M116" s="169">
        <v>-3954.8012250000006</v>
      </c>
      <c r="N116" s="169">
        <v>-2226.3173999999999</v>
      </c>
      <c r="O116" s="169">
        <v>-3033.8387250000005</v>
      </c>
      <c r="P116" s="169">
        <v>-3077.7161249999999</v>
      </c>
      <c r="Q116" s="169">
        <v>-3764.8176000000003</v>
      </c>
      <c r="R116" s="169">
        <v>-6246.5890499999996</v>
      </c>
      <c r="S116" s="169">
        <v>0</v>
      </c>
      <c r="T116" s="169">
        <v>0</v>
      </c>
      <c r="U116" s="169">
        <v>-47592.844350000007</v>
      </c>
      <c r="V116" s="163">
        <f ca="1">SUM(INDIRECT(Inputs!$C$11&amp;ROW()&amp;":"&amp;Inputs!$C$12&amp;ROW()))</f>
        <v>-3764.8176000000003</v>
      </c>
      <c r="W116" s="163">
        <f ca="1">SUM(INDIRECT(Inputs!$C$13&amp;ROW()&amp;":"&amp;Inputs!$C$14&amp;ROW()))</f>
        <v>-41346.255300000004</v>
      </c>
      <c r="X116" s="3" t="str">
        <f>IF(COUNTIFS(Lookups!$A:$A,C116)=1,"Gross Sales","")</f>
        <v>Gross Sales</v>
      </c>
      <c r="Y116" s="3" t="str">
        <f>IF(COUNTIFS(Lookups!$D:$D,C116)=1,"Bar Sales","")</f>
        <v>Bar Sales</v>
      </c>
      <c r="Z116" s="3" t="str">
        <f>IFERROR(VLOOKUP(C116*1,Lookups!$D:$F,3,FALSE),"")</f>
        <v>Beer</v>
      </c>
      <c r="AA116" s="3" t="str">
        <f>IFERROR(VLOOKUP($C116*1,Lookups!$H:$N,3,FALSE),"")</f>
        <v/>
      </c>
      <c r="AB116" s="3" t="str">
        <f>IFERROR(VLOOKUP($C116*1,Lookups!$H:$N,4,FALSE),"")</f>
        <v/>
      </c>
      <c r="AC116" s="3" t="str">
        <f>IFERROR(VLOOKUP($C116*1,Lookups!$H:$N,5,FALSE),"")</f>
        <v/>
      </c>
      <c r="AD116" s="3" t="str">
        <f>IFERROR(VLOOKUP($C116*1,Lookups!$H:$N,6,FALSE),"")</f>
        <v/>
      </c>
      <c r="AE116" s="3" t="str">
        <f>IFERROR(VLOOKUP($C116*1,Lookups!$H:$N,7,FALSE),"")</f>
        <v/>
      </c>
      <c r="AF116" s="3" t="str">
        <f>VLOOKUP(B116*1,Stores!$A:$C,3,FALSE)</f>
        <v>DFDE</v>
      </c>
    </row>
    <row r="117" spans="1:32">
      <c r="A117" s="165" t="s">
        <v>926</v>
      </c>
      <c r="B117" s="166" t="s">
        <v>924</v>
      </c>
      <c r="C117" s="165" t="s">
        <v>439</v>
      </c>
      <c r="D117" s="165" t="s">
        <v>918</v>
      </c>
      <c r="E117" s="165" t="s">
        <v>964</v>
      </c>
      <c r="F117" s="167">
        <v>2017</v>
      </c>
      <c r="G117" s="168">
        <v>0</v>
      </c>
      <c r="H117" s="169">
        <v>-8029.0080000000007</v>
      </c>
      <c r="I117" s="169">
        <v>-8397.5818500000005</v>
      </c>
      <c r="J117" s="169">
        <v>-8712.0488999999998</v>
      </c>
      <c r="K117" s="169">
        <v>-5736.3579</v>
      </c>
      <c r="L117" s="169">
        <v>-5717.580750000001</v>
      </c>
      <c r="M117" s="169">
        <v>-4586.6254500000005</v>
      </c>
      <c r="N117" s="169">
        <v>-5828.5538999999999</v>
      </c>
      <c r="O117" s="169">
        <v>-6627.896099999999</v>
      </c>
      <c r="P117" s="169">
        <v>-5212.1212500000001</v>
      </c>
      <c r="Q117" s="169">
        <v>-6072.8643000000002</v>
      </c>
      <c r="R117" s="169">
        <v>-5635.4941499999995</v>
      </c>
      <c r="S117" s="169">
        <v>0</v>
      </c>
      <c r="T117" s="169">
        <v>0</v>
      </c>
      <c r="U117" s="169">
        <v>-70556.132549999995</v>
      </c>
      <c r="V117" s="163">
        <f ca="1">SUM(INDIRECT(Inputs!$C$11&amp;ROW()&amp;":"&amp;Inputs!$C$12&amp;ROW()))</f>
        <v>-6072.8643000000002</v>
      </c>
      <c r="W117" s="163">
        <f ca="1">SUM(INDIRECT(Inputs!$C$13&amp;ROW()&amp;":"&amp;Inputs!$C$14&amp;ROW()))</f>
        <v>-64920.638399999996</v>
      </c>
      <c r="X117" s="3" t="str">
        <f>IF(COUNTIFS(Lookups!$A:$A,C117)=1,"Gross Sales","")</f>
        <v>Gross Sales</v>
      </c>
      <c r="Y117" s="3" t="str">
        <f>IF(COUNTIFS(Lookups!$D:$D,C117)=1,"Bar Sales","")</f>
        <v>Bar Sales</v>
      </c>
      <c r="Z117" s="3" t="str">
        <f>IFERROR(VLOOKUP(C117*1,Lookups!$D:$F,3,FALSE),"")</f>
        <v>Beer</v>
      </c>
      <c r="AA117" s="3" t="str">
        <f>IFERROR(VLOOKUP($C117*1,Lookups!$H:$N,3,FALSE),"")</f>
        <v/>
      </c>
      <c r="AB117" s="3" t="str">
        <f>IFERROR(VLOOKUP($C117*1,Lookups!$H:$N,4,FALSE),"")</f>
        <v/>
      </c>
      <c r="AC117" s="3" t="str">
        <f>IFERROR(VLOOKUP($C117*1,Lookups!$H:$N,5,FALSE),"")</f>
        <v/>
      </c>
      <c r="AD117" s="3" t="str">
        <f>IFERROR(VLOOKUP($C117*1,Lookups!$H:$N,6,FALSE),"")</f>
        <v/>
      </c>
      <c r="AE117" s="3" t="str">
        <f>IFERROR(VLOOKUP($C117*1,Lookups!$H:$N,7,FALSE),"")</f>
        <v/>
      </c>
      <c r="AF117" s="3" t="str">
        <f>VLOOKUP(B117*1,Stores!$A:$C,3,FALSE)</f>
        <v>DFDE</v>
      </c>
    </row>
    <row r="118" spans="1:32">
      <c r="A118" s="165" t="s">
        <v>925</v>
      </c>
      <c r="B118" s="166" t="s">
        <v>958</v>
      </c>
      <c r="C118" s="165" t="s">
        <v>439</v>
      </c>
      <c r="D118" s="165" t="s">
        <v>918</v>
      </c>
      <c r="E118" s="165" t="s">
        <v>964</v>
      </c>
      <c r="F118" s="167">
        <v>2017</v>
      </c>
      <c r="G118" s="168">
        <v>0</v>
      </c>
      <c r="H118" s="169">
        <v>0</v>
      </c>
      <c r="I118" s="169">
        <v>0</v>
      </c>
      <c r="J118" s="169">
        <v>0</v>
      </c>
      <c r="K118" s="169">
        <v>0</v>
      </c>
      <c r="L118" s="169">
        <v>-2441.9419500000004</v>
      </c>
      <c r="M118" s="169">
        <v>-6385.2539999999999</v>
      </c>
      <c r="N118" s="169">
        <v>-5157.0220499999996</v>
      </c>
      <c r="O118" s="169">
        <v>-6321.4263000000001</v>
      </c>
      <c r="P118" s="169">
        <v>-5062.8776250000001</v>
      </c>
      <c r="Q118" s="169">
        <v>-4859.5785749999995</v>
      </c>
      <c r="R118" s="169">
        <v>-6140.0640000000003</v>
      </c>
      <c r="S118" s="169">
        <v>0</v>
      </c>
      <c r="T118" s="169">
        <v>0</v>
      </c>
      <c r="U118" s="169">
        <v>-36368.164499999999</v>
      </c>
      <c r="V118" s="163">
        <f ca="1">SUM(INDIRECT(Inputs!$C$11&amp;ROW()&amp;":"&amp;Inputs!$C$12&amp;ROW()))</f>
        <v>-4859.5785749999995</v>
      </c>
      <c r="W118" s="163">
        <f ca="1">SUM(INDIRECT(Inputs!$C$13&amp;ROW()&amp;":"&amp;Inputs!$C$14&amp;ROW()))</f>
        <v>-30228.1005</v>
      </c>
      <c r="X118" s="3" t="str">
        <f>IF(COUNTIFS(Lookups!$A:$A,C118)=1,"Gross Sales","")</f>
        <v>Gross Sales</v>
      </c>
      <c r="Y118" s="3" t="str">
        <f>IF(COUNTIFS(Lookups!$D:$D,C118)=1,"Bar Sales","")</f>
        <v>Bar Sales</v>
      </c>
      <c r="Z118" s="3" t="str">
        <f>IFERROR(VLOOKUP(C118*1,Lookups!$D:$F,3,FALSE),"")</f>
        <v>Beer</v>
      </c>
      <c r="AA118" s="3" t="str">
        <f>IFERROR(VLOOKUP($C118*1,Lookups!$H:$N,3,FALSE),"")</f>
        <v/>
      </c>
      <c r="AB118" s="3" t="str">
        <f>IFERROR(VLOOKUP($C118*1,Lookups!$H:$N,4,FALSE),"")</f>
        <v/>
      </c>
      <c r="AC118" s="3" t="str">
        <f>IFERROR(VLOOKUP($C118*1,Lookups!$H:$N,5,FALSE),"")</f>
        <v/>
      </c>
      <c r="AD118" s="3" t="str">
        <f>IFERROR(VLOOKUP($C118*1,Lookups!$H:$N,6,FALSE),"")</f>
        <v/>
      </c>
      <c r="AE118" s="3" t="str">
        <f>IFERROR(VLOOKUP($C118*1,Lookups!$H:$N,7,FALSE),"")</f>
        <v/>
      </c>
      <c r="AF118" s="3" t="str">
        <f>VLOOKUP(B118*1,Stores!$A:$C,3,FALSE)</f>
        <v>DFDE</v>
      </c>
    </row>
    <row r="119" spans="1:32">
      <c r="A119" s="165" t="s">
        <v>958</v>
      </c>
      <c r="B119" s="166" t="s">
        <v>925</v>
      </c>
      <c r="C119" s="165" t="s">
        <v>439</v>
      </c>
      <c r="D119" s="165" t="s">
        <v>918</v>
      </c>
      <c r="E119" s="165" t="s">
        <v>964</v>
      </c>
      <c r="F119" s="167">
        <v>2017</v>
      </c>
      <c r="G119" s="168">
        <v>0</v>
      </c>
      <c r="H119" s="169">
        <v>-4175.7750000000005</v>
      </c>
      <c r="I119" s="169">
        <v>-7775.4337500000001</v>
      </c>
      <c r="J119" s="169">
        <v>-4962.1012499999997</v>
      </c>
      <c r="K119" s="169">
        <v>-3199.6687500000003</v>
      </c>
      <c r="L119" s="169">
        <v>-6831.9375</v>
      </c>
      <c r="M119" s="169">
        <v>-4910.90625</v>
      </c>
      <c r="N119" s="169">
        <v>-2777.895</v>
      </c>
      <c r="O119" s="169">
        <v>-1777.23</v>
      </c>
      <c r="P119" s="169">
        <v>-2558.4299999999998</v>
      </c>
      <c r="Q119" s="169">
        <v>-5537.1374999999998</v>
      </c>
      <c r="R119" s="169">
        <v>-3486.0375000000004</v>
      </c>
      <c r="S119" s="169">
        <v>0</v>
      </c>
      <c r="T119" s="169">
        <v>0</v>
      </c>
      <c r="U119" s="169">
        <v>-47992.552499999998</v>
      </c>
      <c r="V119" s="163">
        <f ca="1">SUM(INDIRECT(Inputs!$C$11&amp;ROW()&amp;":"&amp;Inputs!$C$12&amp;ROW()))</f>
        <v>-5537.1374999999998</v>
      </c>
      <c r="W119" s="163">
        <f ca="1">SUM(INDIRECT(Inputs!$C$13&amp;ROW()&amp;":"&amp;Inputs!$C$14&amp;ROW()))</f>
        <v>-44506.514999999999</v>
      </c>
      <c r="X119" s="3" t="str">
        <f>IF(COUNTIFS(Lookups!$A:$A,C119)=1,"Gross Sales","")</f>
        <v>Gross Sales</v>
      </c>
      <c r="Y119" s="3" t="str">
        <f>IF(COUNTIFS(Lookups!$D:$D,C119)=1,"Bar Sales","")</f>
        <v>Bar Sales</v>
      </c>
      <c r="Z119" s="3" t="str">
        <f>IFERROR(VLOOKUP(C119*1,Lookups!$D:$F,3,FALSE),"")</f>
        <v>Beer</v>
      </c>
      <c r="AA119" s="3" t="str">
        <f>IFERROR(VLOOKUP($C119*1,Lookups!$H:$N,3,FALSE),"")</f>
        <v/>
      </c>
      <c r="AB119" s="3" t="str">
        <f>IFERROR(VLOOKUP($C119*1,Lookups!$H:$N,4,FALSE),"")</f>
        <v/>
      </c>
      <c r="AC119" s="3" t="str">
        <f>IFERROR(VLOOKUP($C119*1,Lookups!$H:$N,5,FALSE),"")</f>
        <v/>
      </c>
      <c r="AD119" s="3" t="str">
        <f>IFERROR(VLOOKUP($C119*1,Lookups!$H:$N,6,FALSE),"")</f>
        <v/>
      </c>
      <c r="AE119" s="3" t="str">
        <f>IFERROR(VLOOKUP($C119*1,Lookups!$H:$N,7,FALSE),"")</f>
        <v/>
      </c>
      <c r="AF119" s="3" t="str">
        <f>VLOOKUP(B119*1,Stores!$A:$C,3,FALSE)</f>
        <v>DFDE</v>
      </c>
    </row>
    <row r="120" spans="1:32">
      <c r="A120" s="165" t="s">
        <v>924</v>
      </c>
      <c r="B120" s="166" t="s">
        <v>926</v>
      </c>
      <c r="C120" s="165" t="s">
        <v>439</v>
      </c>
      <c r="D120" s="165" t="s">
        <v>918</v>
      </c>
      <c r="E120" s="165" t="s">
        <v>964</v>
      </c>
      <c r="F120" s="167">
        <v>2017</v>
      </c>
      <c r="G120" s="168">
        <v>0</v>
      </c>
      <c r="H120" s="169">
        <v>-18174.671249999999</v>
      </c>
      <c r="I120" s="169">
        <v>-26854.192500000001</v>
      </c>
      <c r="J120" s="169">
        <v>-24898.484999999997</v>
      </c>
      <c r="K120" s="169">
        <v>-23591.7</v>
      </c>
      <c r="L120" s="169">
        <v>-21679.083749999998</v>
      </c>
      <c r="M120" s="169">
        <v>-21019.893749999999</v>
      </c>
      <c r="N120" s="169">
        <v>-14620.815000000001</v>
      </c>
      <c r="O120" s="169">
        <v>-23239.11375</v>
      </c>
      <c r="P120" s="169">
        <v>-16647.900000000001</v>
      </c>
      <c r="Q120" s="169">
        <v>-19050.9375</v>
      </c>
      <c r="R120" s="169">
        <v>-20767.822499999998</v>
      </c>
      <c r="S120" s="169">
        <v>0</v>
      </c>
      <c r="T120" s="169">
        <v>0</v>
      </c>
      <c r="U120" s="169">
        <v>-230544.61499999999</v>
      </c>
      <c r="V120" s="163">
        <f ca="1">SUM(INDIRECT(Inputs!$C$11&amp;ROW()&amp;":"&amp;Inputs!$C$12&amp;ROW()))</f>
        <v>-19050.9375</v>
      </c>
      <c r="W120" s="163">
        <f ca="1">SUM(INDIRECT(Inputs!$C$13&amp;ROW()&amp;":"&amp;Inputs!$C$14&amp;ROW()))</f>
        <v>-209776.79249999998</v>
      </c>
      <c r="X120" s="3" t="str">
        <f>IF(COUNTIFS(Lookups!$A:$A,C120)=1,"Gross Sales","")</f>
        <v>Gross Sales</v>
      </c>
      <c r="Y120" s="3" t="str">
        <f>IF(COUNTIFS(Lookups!$D:$D,C120)=1,"Bar Sales","")</f>
        <v>Bar Sales</v>
      </c>
      <c r="Z120" s="3" t="str">
        <f>IFERROR(VLOOKUP(C120*1,Lookups!$D:$F,3,FALSE),"")</f>
        <v>Beer</v>
      </c>
      <c r="AA120" s="3" t="str">
        <f>IFERROR(VLOOKUP($C120*1,Lookups!$H:$N,3,FALSE),"")</f>
        <v/>
      </c>
      <c r="AB120" s="3" t="str">
        <f>IFERROR(VLOOKUP($C120*1,Lookups!$H:$N,4,FALSE),"")</f>
        <v/>
      </c>
      <c r="AC120" s="3" t="str">
        <f>IFERROR(VLOOKUP($C120*1,Lookups!$H:$N,5,FALSE),"")</f>
        <v/>
      </c>
      <c r="AD120" s="3" t="str">
        <f>IFERROR(VLOOKUP($C120*1,Lookups!$H:$N,6,FALSE),"")</f>
        <v/>
      </c>
      <c r="AE120" s="3" t="str">
        <f>IFERROR(VLOOKUP($C120*1,Lookups!$H:$N,7,FALSE),"")</f>
        <v/>
      </c>
      <c r="AF120" s="3" t="str">
        <f>VLOOKUP(B120*1,Stores!$A:$C,3,FALSE)</f>
        <v>DFDE</v>
      </c>
    </row>
    <row r="121" spans="1:32">
      <c r="A121" s="165" t="s">
        <v>923</v>
      </c>
      <c r="B121" s="166" t="s">
        <v>927</v>
      </c>
      <c r="C121" s="165" t="s">
        <v>439</v>
      </c>
      <c r="D121" s="165" t="s">
        <v>918</v>
      </c>
      <c r="E121" s="165" t="s">
        <v>964</v>
      </c>
      <c r="F121" s="167">
        <v>2017</v>
      </c>
      <c r="G121" s="168">
        <v>0</v>
      </c>
      <c r="H121" s="169">
        <v>-14267.385</v>
      </c>
      <c r="I121" s="169">
        <v>-13258.428749999999</v>
      </c>
      <c r="J121" s="169">
        <v>-20260.845000000001</v>
      </c>
      <c r="K121" s="169">
        <v>-18861</v>
      </c>
      <c r="L121" s="169">
        <v>-18972.708749999998</v>
      </c>
      <c r="M121" s="169">
        <v>-24206.850000000002</v>
      </c>
      <c r="N121" s="169">
        <v>-21443.1675</v>
      </c>
      <c r="O121" s="169">
        <v>-21624.054375</v>
      </c>
      <c r="P121" s="169">
        <v>-17994.592499999999</v>
      </c>
      <c r="Q121" s="169">
        <v>-16419.515625</v>
      </c>
      <c r="R121" s="169">
        <v>-13452.731249999999</v>
      </c>
      <c r="S121" s="169">
        <v>0</v>
      </c>
      <c r="T121" s="169">
        <v>0</v>
      </c>
      <c r="U121" s="169">
        <v>-200761.27875000003</v>
      </c>
      <c r="V121" s="163">
        <f ca="1">SUM(INDIRECT(Inputs!$C$11&amp;ROW()&amp;":"&amp;Inputs!$C$12&amp;ROW()))</f>
        <v>-16419.515625</v>
      </c>
      <c r="W121" s="163">
        <f ca="1">SUM(INDIRECT(Inputs!$C$13&amp;ROW()&amp;":"&amp;Inputs!$C$14&amp;ROW()))</f>
        <v>-187308.54750000002</v>
      </c>
      <c r="X121" s="3" t="str">
        <f>IF(COUNTIFS(Lookups!$A:$A,C121)=1,"Gross Sales","")</f>
        <v>Gross Sales</v>
      </c>
      <c r="Y121" s="3" t="str">
        <f>IF(COUNTIFS(Lookups!$D:$D,C121)=1,"Bar Sales","")</f>
        <v>Bar Sales</v>
      </c>
      <c r="Z121" s="3" t="str">
        <f>IFERROR(VLOOKUP(C121*1,Lookups!$D:$F,3,FALSE),"")</f>
        <v>Beer</v>
      </c>
      <c r="AA121" s="3" t="str">
        <f>IFERROR(VLOOKUP($C121*1,Lookups!$H:$N,3,FALSE),"")</f>
        <v/>
      </c>
      <c r="AB121" s="3" t="str">
        <f>IFERROR(VLOOKUP($C121*1,Lookups!$H:$N,4,FALSE),"")</f>
        <v/>
      </c>
      <c r="AC121" s="3" t="str">
        <f>IFERROR(VLOOKUP($C121*1,Lookups!$H:$N,5,FALSE),"")</f>
        <v/>
      </c>
      <c r="AD121" s="3" t="str">
        <f>IFERROR(VLOOKUP($C121*1,Lookups!$H:$N,6,FALSE),"")</f>
        <v/>
      </c>
      <c r="AE121" s="3" t="str">
        <f>IFERROR(VLOOKUP($C121*1,Lookups!$H:$N,7,FALSE),"")</f>
        <v/>
      </c>
      <c r="AF121" s="3" t="str">
        <f>VLOOKUP(B121*1,Stores!$A:$C,3,FALSE)</f>
        <v>DFDE</v>
      </c>
    </row>
    <row r="122" spans="1:32">
      <c r="A122" s="165" t="s">
        <v>922</v>
      </c>
      <c r="B122" s="166" t="s">
        <v>928</v>
      </c>
      <c r="C122" s="165" t="s">
        <v>439</v>
      </c>
      <c r="D122" s="165" t="s">
        <v>918</v>
      </c>
      <c r="E122" s="165" t="s">
        <v>964</v>
      </c>
      <c r="F122" s="167">
        <v>2017</v>
      </c>
      <c r="G122" s="168">
        <v>0</v>
      </c>
      <c r="H122" s="169">
        <v>-8240.5012499999993</v>
      </c>
      <c r="I122" s="169">
        <v>-5301.0408750000006</v>
      </c>
      <c r="J122" s="169">
        <v>-8993.8248000000003</v>
      </c>
      <c r="K122" s="169">
        <v>-4938.0103500000005</v>
      </c>
      <c r="L122" s="169">
        <v>-5264.2736249999998</v>
      </c>
      <c r="M122" s="169">
        <v>-4207.4491500000004</v>
      </c>
      <c r="N122" s="169">
        <v>-3289.48065</v>
      </c>
      <c r="O122" s="169">
        <v>-2991.6951749999998</v>
      </c>
      <c r="P122" s="169">
        <v>-3323.6066249999999</v>
      </c>
      <c r="Q122" s="169">
        <v>-4720.0730999999996</v>
      </c>
      <c r="R122" s="169">
        <v>-5930.8463249999995</v>
      </c>
      <c r="S122" s="169">
        <v>0</v>
      </c>
      <c r="T122" s="169">
        <v>0</v>
      </c>
      <c r="U122" s="169">
        <v>-57200.801925</v>
      </c>
      <c r="V122" s="163">
        <f ca="1">SUM(INDIRECT(Inputs!$C$11&amp;ROW()&amp;":"&amp;Inputs!$C$12&amp;ROW()))</f>
        <v>-4720.0730999999996</v>
      </c>
      <c r="W122" s="163">
        <f ca="1">SUM(INDIRECT(Inputs!$C$13&amp;ROW()&amp;":"&amp;Inputs!$C$14&amp;ROW()))</f>
        <v>-51269.955600000001</v>
      </c>
      <c r="X122" s="3" t="str">
        <f>IF(COUNTIFS(Lookups!$A:$A,C122)=1,"Gross Sales","")</f>
        <v>Gross Sales</v>
      </c>
      <c r="Y122" s="3" t="str">
        <f>IF(COUNTIFS(Lookups!$D:$D,C122)=1,"Bar Sales","")</f>
        <v>Bar Sales</v>
      </c>
      <c r="Z122" s="3" t="str">
        <f>IFERROR(VLOOKUP(C122*1,Lookups!$D:$F,3,FALSE),"")</f>
        <v>Beer</v>
      </c>
      <c r="AA122" s="3" t="str">
        <f>IFERROR(VLOOKUP($C122*1,Lookups!$H:$N,3,FALSE),"")</f>
        <v/>
      </c>
      <c r="AB122" s="3" t="str">
        <f>IFERROR(VLOOKUP($C122*1,Lookups!$H:$N,4,FALSE),"")</f>
        <v/>
      </c>
      <c r="AC122" s="3" t="str">
        <f>IFERROR(VLOOKUP($C122*1,Lookups!$H:$N,5,FALSE),"")</f>
        <v/>
      </c>
      <c r="AD122" s="3" t="str">
        <f>IFERROR(VLOOKUP($C122*1,Lookups!$H:$N,6,FALSE),"")</f>
        <v/>
      </c>
      <c r="AE122" s="3" t="str">
        <f>IFERROR(VLOOKUP($C122*1,Lookups!$H:$N,7,FALSE),"")</f>
        <v/>
      </c>
      <c r="AF122" s="3" t="str">
        <f>VLOOKUP(B122*1,Stores!$A:$C,3,FALSE)</f>
        <v>DFDE</v>
      </c>
    </row>
    <row r="123" spans="1:32">
      <c r="A123" s="165" t="s">
        <v>921</v>
      </c>
      <c r="B123" s="166" t="s">
        <v>929</v>
      </c>
      <c r="C123" s="165" t="s">
        <v>439</v>
      </c>
      <c r="D123" s="165" t="s">
        <v>918</v>
      </c>
      <c r="E123" s="165" t="s">
        <v>964</v>
      </c>
      <c r="F123" s="167">
        <v>2017</v>
      </c>
      <c r="G123" s="168">
        <v>0</v>
      </c>
      <c r="H123" s="169">
        <v>-1747.47</v>
      </c>
      <c r="I123" s="169">
        <v>-2563.7849999999999</v>
      </c>
      <c r="J123" s="169">
        <v>-2720.67</v>
      </c>
      <c r="K123" s="169">
        <v>-2363.0287499999999</v>
      </c>
      <c r="L123" s="169">
        <v>-2377.3125</v>
      </c>
      <c r="M123" s="169">
        <v>-4953.6937499999995</v>
      </c>
      <c r="N123" s="169">
        <v>-3258.8624999999997</v>
      </c>
      <c r="O123" s="169">
        <v>-2415.9187500000003</v>
      </c>
      <c r="P123" s="169">
        <v>-3347.3025000000002</v>
      </c>
      <c r="Q123" s="169">
        <v>-3718.4249999999997</v>
      </c>
      <c r="R123" s="169">
        <v>-2166.5250000000001</v>
      </c>
      <c r="S123" s="169">
        <v>0</v>
      </c>
      <c r="T123" s="169">
        <v>0</v>
      </c>
      <c r="U123" s="169">
        <v>-31632.993750000001</v>
      </c>
      <c r="V123" s="163">
        <f ca="1">SUM(INDIRECT(Inputs!$C$11&amp;ROW()&amp;":"&amp;Inputs!$C$12&amp;ROW()))</f>
        <v>-3718.4249999999997</v>
      </c>
      <c r="W123" s="163">
        <f ca="1">SUM(INDIRECT(Inputs!$C$13&amp;ROW()&amp;":"&amp;Inputs!$C$14&amp;ROW()))</f>
        <v>-29466.46875</v>
      </c>
      <c r="X123" s="3" t="str">
        <f>IF(COUNTIFS(Lookups!$A:$A,C123)=1,"Gross Sales","")</f>
        <v>Gross Sales</v>
      </c>
      <c r="Y123" s="3" t="str">
        <f>IF(COUNTIFS(Lookups!$D:$D,C123)=1,"Bar Sales","")</f>
        <v>Bar Sales</v>
      </c>
      <c r="Z123" s="3" t="str">
        <f>IFERROR(VLOOKUP(C123*1,Lookups!$D:$F,3,FALSE),"")</f>
        <v>Beer</v>
      </c>
      <c r="AA123" s="3" t="str">
        <f>IFERROR(VLOOKUP($C123*1,Lookups!$H:$N,3,FALSE),"")</f>
        <v/>
      </c>
      <c r="AB123" s="3" t="str">
        <f>IFERROR(VLOOKUP($C123*1,Lookups!$H:$N,4,FALSE),"")</f>
        <v/>
      </c>
      <c r="AC123" s="3" t="str">
        <f>IFERROR(VLOOKUP($C123*1,Lookups!$H:$N,5,FALSE),"")</f>
        <v/>
      </c>
      <c r="AD123" s="3" t="str">
        <f>IFERROR(VLOOKUP($C123*1,Lookups!$H:$N,6,FALSE),"")</f>
        <v/>
      </c>
      <c r="AE123" s="3" t="str">
        <f>IFERROR(VLOOKUP($C123*1,Lookups!$H:$N,7,FALSE),"")</f>
        <v/>
      </c>
      <c r="AF123" s="3" t="str">
        <f>VLOOKUP(B123*1,Stores!$A:$C,3,FALSE)</f>
        <v>DFDE</v>
      </c>
    </row>
    <row r="124" spans="1:32">
      <c r="A124" s="165" t="s">
        <v>920</v>
      </c>
      <c r="B124" s="166" t="s">
        <v>930</v>
      </c>
      <c r="C124" s="165" t="s">
        <v>439</v>
      </c>
      <c r="D124" s="165" t="s">
        <v>918</v>
      </c>
      <c r="E124" s="165" t="s">
        <v>964</v>
      </c>
      <c r="F124" s="167">
        <v>2017</v>
      </c>
      <c r="G124" s="168">
        <v>0</v>
      </c>
      <c r="H124" s="169">
        <v>-4129.4400000000005</v>
      </c>
      <c r="I124" s="169">
        <v>-6910.92</v>
      </c>
      <c r="J124" s="169">
        <v>-6876.0224999999991</v>
      </c>
      <c r="K124" s="169">
        <v>-7806.15</v>
      </c>
      <c r="L124" s="169">
        <v>-6876.09</v>
      </c>
      <c r="M124" s="169">
        <v>-6031.8</v>
      </c>
      <c r="N124" s="169">
        <v>-6363.9900000000007</v>
      </c>
      <c r="O124" s="169">
        <v>-5159.97</v>
      </c>
      <c r="P124" s="169">
        <v>-4938.3</v>
      </c>
      <c r="Q124" s="169">
        <v>-5893.05</v>
      </c>
      <c r="R124" s="169">
        <v>-4609.71</v>
      </c>
      <c r="S124" s="169">
        <v>0</v>
      </c>
      <c r="T124" s="169">
        <v>0</v>
      </c>
      <c r="U124" s="169">
        <v>-65595.442500000005</v>
      </c>
      <c r="V124" s="163">
        <f ca="1">SUM(INDIRECT(Inputs!$C$11&amp;ROW()&amp;":"&amp;Inputs!$C$12&amp;ROW()))</f>
        <v>-5893.05</v>
      </c>
      <c r="W124" s="163">
        <f ca="1">SUM(INDIRECT(Inputs!$C$13&amp;ROW()&amp;":"&amp;Inputs!$C$14&amp;ROW()))</f>
        <v>-60985.732500000006</v>
      </c>
      <c r="X124" s="3" t="str">
        <f>IF(COUNTIFS(Lookups!$A:$A,C124)=1,"Gross Sales","")</f>
        <v>Gross Sales</v>
      </c>
      <c r="Y124" s="3" t="str">
        <f>IF(COUNTIFS(Lookups!$D:$D,C124)=1,"Bar Sales","")</f>
        <v>Bar Sales</v>
      </c>
      <c r="Z124" s="3" t="str">
        <f>IFERROR(VLOOKUP(C124*1,Lookups!$D:$F,3,FALSE),"")</f>
        <v>Beer</v>
      </c>
      <c r="AA124" s="3" t="str">
        <f>IFERROR(VLOOKUP($C124*1,Lookups!$H:$N,3,FALSE),"")</f>
        <v/>
      </c>
      <c r="AB124" s="3" t="str">
        <f>IFERROR(VLOOKUP($C124*1,Lookups!$H:$N,4,FALSE),"")</f>
        <v/>
      </c>
      <c r="AC124" s="3" t="str">
        <f>IFERROR(VLOOKUP($C124*1,Lookups!$H:$N,5,FALSE),"")</f>
        <v/>
      </c>
      <c r="AD124" s="3" t="str">
        <f>IFERROR(VLOOKUP($C124*1,Lookups!$H:$N,6,FALSE),"")</f>
        <v/>
      </c>
      <c r="AE124" s="3" t="str">
        <f>IFERROR(VLOOKUP($C124*1,Lookups!$H:$N,7,FALSE),"")</f>
        <v/>
      </c>
      <c r="AF124" s="3" t="str">
        <f>VLOOKUP(B124*1,Stores!$A:$C,3,FALSE)</f>
        <v>DFDE</v>
      </c>
    </row>
    <row r="125" spans="1:32">
      <c r="A125" s="165" t="s">
        <v>919</v>
      </c>
      <c r="B125" s="166" t="s">
        <v>931</v>
      </c>
      <c r="C125" s="165" t="s">
        <v>439</v>
      </c>
      <c r="D125" s="165" t="s">
        <v>918</v>
      </c>
      <c r="E125" s="165" t="s">
        <v>964</v>
      </c>
      <c r="F125" s="167">
        <v>2017</v>
      </c>
      <c r="G125" s="168">
        <v>0</v>
      </c>
      <c r="H125" s="169">
        <v>-21365.060249999999</v>
      </c>
      <c r="I125" s="169">
        <v>-18489.492000000002</v>
      </c>
      <c r="J125" s="169">
        <v>-19242.974999999999</v>
      </c>
      <c r="K125" s="169">
        <v>-13205.531999999997</v>
      </c>
      <c r="L125" s="169">
        <v>-18918.451500000003</v>
      </c>
      <c r="M125" s="169">
        <v>-12004.398374999999</v>
      </c>
      <c r="N125" s="169">
        <v>-7769.7224999999999</v>
      </c>
      <c r="O125" s="169">
        <v>-11769.078749999999</v>
      </c>
      <c r="P125" s="169">
        <v>-11756.092500000001</v>
      </c>
      <c r="Q125" s="169">
        <v>-14207.690250000003</v>
      </c>
      <c r="R125" s="169">
        <v>-16318.995000000001</v>
      </c>
      <c r="S125" s="169">
        <v>0</v>
      </c>
      <c r="T125" s="169">
        <v>0</v>
      </c>
      <c r="U125" s="169">
        <v>-165047.488125</v>
      </c>
      <c r="V125" s="163">
        <f ca="1">SUM(INDIRECT(Inputs!$C$11&amp;ROW()&amp;":"&amp;Inputs!$C$12&amp;ROW()))</f>
        <v>-14207.690250000003</v>
      </c>
      <c r="W125" s="163">
        <f ca="1">SUM(INDIRECT(Inputs!$C$13&amp;ROW()&amp;":"&amp;Inputs!$C$14&amp;ROW()))</f>
        <v>-148728.49312500001</v>
      </c>
      <c r="X125" s="3" t="str">
        <f>IF(COUNTIFS(Lookups!$A:$A,C125)=1,"Gross Sales","")</f>
        <v>Gross Sales</v>
      </c>
      <c r="Y125" s="3" t="str">
        <f>IF(COUNTIFS(Lookups!$D:$D,C125)=1,"Bar Sales","")</f>
        <v>Bar Sales</v>
      </c>
      <c r="Z125" s="3" t="str">
        <f>IFERROR(VLOOKUP(C125*1,Lookups!$D:$F,3,FALSE),"")</f>
        <v>Beer</v>
      </c>
      <c r="AA125" s="3" t="str">
        <f>IFERROR(VLOOKUP($C125*1,Lookups!$H:$N,3,FALSE),"")</f>
        <v/>
      </c>
      <c r="AB125" s="3" t="str">
        <f>IFERROR(VLOOKUP($C125*1,Lookups!$H:$N,4,FALSE),"")</f>
        <v/>
      </c>
      <c r="AC125" s="3" t="str">
        <f>IFERROR(VLOOKUP($C125*1,Lookups!$H:$N,5,FALSE),"")</f>
        <v/>
      </c>
      <c r="AD125" s="3" t="str">
        <f>IFERROR(VLOOKUP($C125*1,Lookups!$H:$N,6,FALSE),"")</f>
        <v/>
      </c>
      <c r="AE125" s="3" t="str">
        <f>IFERROR(VLOOKUP($C125*1,Lookups!$H:$N,7,FALSE),"")</f>
        <v/>
      </c>
      <c r="AF125" s="3" t="str">
        <f>VLOOKUP(B125*1,Stores!$A:$C,3,FALSE)</f>
        <v>DFDE</v>
      </c>
    </row>
    <row r="126" spans="1:32">
      <c r="A126" s="165" t="s">
        <v>959</v>
      </c>
      <c r="B126" s="166" t="s">
        <v>932</v>
      </c>
      <c r="C126" s="165" t="s">
        <v>439</v>
      </c>
      <c r="D126" s="165" t="s">
        <v>918</v>
      </c>
      <c r="E126" s="165" t="s">
        <v>964</v>
      </c>
      <c r="F126" s="167">
        <v>2017</v>
      </c>
      <c r="G126" s="168">
        <v>0</v>
      </c>
      <c r="H126" s="169">
        <v>-23778.974999999999</v>
      </c>
      <c r="I126" s="169">
        <v>-19438.650000000001</v>
      </c>
      <c r="J126" s="169">
        <v>-17690.010000000002</v>
      </c>
      <c r="K126" s="169">
        <v>-23861.16</v>
      </c>
      <c r="L126" s="169">
        <v>-23588.565000000002</v>
      </c>
      <c r="M126" s="169">
        <v>-29335.05</v>
      </c>
      <c r="N126" s="169">
        <v>-16145.415000000001</v>
      </c>
      <c r="O126" s="169">
        <v>-21333.645</v>
      </c>
      <c r="P126" s="169">
        <v>-14847.75</v>
      </c>
      <c r="Q126" s="169">
        <v>-26473.0275</v>
      </c>
      <c r="R126" s="169">
        <v>-21251.73</v>
      </c>
      <c r="S126" s="169">
        <v>0</v>
      </c>
      <c r="T126" s="169">
        <v>0</v>
      </c>
      <c r="U126" s="169">
        <v>-237743.97750000001</v>
      </c>
      <c r="V126" s="163">
        <f ca="1">SUM(INDIRECT(Inputs!$C$11&amp;ROW()&amp;":"&amp;Inputs!$C$12&amp;ROW()))</f>
        <v>-26473.0275</v>
      </c>
      <c r="W126" s="163">
        <f ca="1">SUM(INDIRECT(Inputs!$C$13&amp;ROW()&amp;":"&amp;Inputs!$C$14&amp;ROW()))</f>
        <v>-216492.2475</v>
      </c>
      <c r="X126" s="3" t="str">
        <f>IF(COUNTIFS(Lookups!$A:$A,C126)=1,"Gross Sales","")</f>
        <v>Gross Sales</v>
      </c>
      <c r="Y126" s="3" t="str">
        <f>IF(COUNTIFS(Lookups!$D:$D,C126)=1,"Bar Sales","")</f>
        <v>Bar Sales</v>
      </c>
      <c r="Z126" s="3" t="str">
        <f>IFERROR(VLOOKUP(C126*1,Lookups!$D:$F,3,FALSE),"")</f>
        <v>Beer</v>
      </c>
      <c r="AA126" s="3" t="str">
        <f>IFERROR(VLOOKUP($C126*1,Lookups!$H:$N,3,FALSE),"")</f>
        <v/>
      </c>
      <c r="AB126" s="3" t="str">
        <f>IFERROR(VLOOKUP($C126*1,Lookups!$H:$N,4,FALSE),"")</f>
        <v/>
      </c>
      <c r="AC126" s="3" t="str">
        <f>IFERROR(VLOOKUP($C126*1,Lookups!$H:$N,5,FALSE),"")</f>
        <v/>
      </c>
      <c r="AD126" s="3" t="str">
        <f>IFERROR(VLOOKUP($C126*1,Lookups!$H:$N,6,FALSE),"")</f>
        <v/>
      </c>
      <c r="AE126" s="3" t="str">
        <f>IFERROR(VLOOKUP($C126*1,Lookups!$H:$N,7,FALSE),"")</f>
        <v/>
      </c>
      <c r="AF126" s="3" t="str">
        <f>VLOOKUP(B126*1,Stores!$A:$C,3,FALSE)</f>
        <v>DFG</v>
      </c>
    </row>
    <row r="127" spans="1:32">
      <c r="A127" s="165" t="s">
        <v>954</v>
      </c>
      <c r="B127" s="166" t="s">
        <v>933</v>
      </c>
      <c r="C127" s="165" t="s">
        <v>439</v>
      </c>
      <c r="D127" s="165" t="s">
        <v>918</v>
      </c>
      <c r="E127" s="165" t="s">
        <v>964</v>
      </c>
      <c r="F127" s="167">
        <v>2017</v>
      </c>
      <c r="G127" s="168">
        <v>0</v>
      </c>
      <c r="H127" s="169">
        <v>-5515.7118749999991</v>
      </c>
      <c r="I127" s="169">
        <v>-4059.1287000000002</v>
      </c>
      <c r="J127" s="169">
        <v>-5845.2182250000005</v>
      </c>
      <c r="K127" s="169">
        <v>-4034.7732000000001</v>
      </c>
      <c r="L127" s="169">
        <v>-6153.1017750000001</v>
      </c>
      <c r="M127" s="169">
        <v>-4399.8796499999999</v>
      </c>
      <c r="N127" s="169">
        <v>-3674.7002249999996</v>
      </c>
      <c r="O127" s="169">
        <v>-4556.1013499999999</v>
      </c>
      <c r="P127" s="169">
        <v>-3294.46425</v>
      </c>
      <c r="Q127" s="169">
        <v>-3486.7935000000002</v>
      </c>
      <c r="R127" s="169">
        <v>-3431.1206999999999</v>
      </c>
      <c r="S127" s="169">
        <v>0</v>
      </c>
      <c r="T127" s="169">
        <v>0</v>
      </c>
      <c r="U127" s="169">
        <v>-48450.993449999987</v>
      </c>
      <c r="V127" s="163">
        <f ca="1">SUM(INDIRECT(Inputs!$C$11&amp;ROW()&amp;":"&amp;Inputs!$C$12&amp;ROW()))</f>
        <v>-3486.7935000000002</v>
      </c>
      <c r="W127" s="163">
        <f ca="1">SUM(INDIRECT(Inputs!$C$13&amp;ROW()&amp;":"&amp;Inputs!$C$14&amp;ROW()))</f>
        <v>-45019.872749999988</v>
      </c>
      <c r="X127" s="3" t="str">
        <f>IF(COUNTIFS(Lookups!$A:$A,C127)=1,"Gross Sales","")</f>
        <v>Gross Sales</v>
      </c>
      <c r="Y127" s="3" t="str">
        <f>IF(COUNTIFS(Lookups!$D:$D,C127)=1,"Bar Sales","")</f>
        <v>Bar Sales</v>
      </c>
      <c r="Z127" s="3" t="str">
        <f>IFERROR(VLOOKUP(C127*1,Lookups!$D:$F,3,FALSE),"")</f>
        <v>Beer</v>
      </c>
      <c r="AA127" s="3" t="str">
        <f>IFERROR(VLOOKUP($C127*1,Lookups!$H:$N,3,FALSE),"")</f>
        <v/>
      </c>
      <c r="AB127" s="3" t="str">
        <f>IFERROR(VLOOKUP($C127*1,Lookups!$H:$N,4,FALSE),"")</f>
        <v/>
      </c>
      <c r="AC127" s="3" t="str">
        <f>IFERROR(VLOOKUP($C127*1,Lookups!$H:$N,5,FALSE),"")</f>
        <v/>
      </c>
      <c r="AD127" s="3" t="str">
        <f>IFERROR(VLOOKUP($C127*1,Lookups!$H:$N,6,FALSE),"")</f>
        <v/>
      </c>
      <c r="AE127" s="3" t="str">
        <f>IFERROR(VLOOKUP($C127*1,Lookups!$H:$N,7,FALSE),"")</f>
        <v/>
      </c>
      <c r="AF127" s="3" t="str">
        <f>VLOOKUP(B127*1,Stores!$A:$C,3,FALSE)</f>
        <v>DFG</v>
      </c>
    </row>
    <row r="128" spans="1:32">
      <c r="A128" s="165" t="s">
        <v>953</v>
      </c>
      <c r="B128" s="166" t="s">
        <v>934</v>
      </c>
      <c r="C128" s="165" t="s">
        <v>439</v>
      </c>
      <c r="D128" s="165" t="s">
        <v>918</v>
      </c>
      <c r="E128" s="165" t="s">
        <v>964</v>
      </c>
      <c r="F128" s="167">
        <v>2017</v>
      </c>
      <c r="G128" s="168">
        <v>0</v>
      </c>
      <c r="H128" s="169">
        <v>-6764.625</v>
      </c>
      <c r="I128" s="169">
        <v>-6946.8</v>
      </c>
      <c r="J128" s="169">
        <v>-8227.6424999999999</v>
      </c>
      <c r="K128" s="169">
        <v>-7619.3812500000004</v>
      </c>
      <c r="L128" s="169">
        <v>-9271.23</v>
      </c>
      <c r="M128" s="169">
        <v>-5964.2550000000001</v>
      </c>
      <c r="N128" s="169">
        <v>-7351.7249999999995</v>
      </c>
      <c r="O128" s="169">
        <v>-5344.4475000000002</v>
      </c>
      <c r="P128" s="169">
        <v>-6113.9437499999995</v>
      </c>
      <c r="Q128" s="169">
        <v>-6964.7474999999995</v>
      </c>
      <c r="R128" s="169">
        <v>-7041.1274999999996</v>
      </c>
      <c r="S128" s="169">
        <v>0</v>
      </c>
      <c r="T128" s="169">
        <v>0</v>
      </c>
      <c r="U128" s="169">
        <v>-77609.924999999988</v>
      </c>
      <c r="V128" s="163">
        <f ca="1">SUM(INDIRECT(Inputs!$C$11&amp;ROW()&amp;":"&amp;Inputs!$C$12&amp;ROW()))</f>
        <v>-6964.7474999999995</v>
      </c>
      <c r="W128" s="163">
        <f ca="1">SUM(INDIRECT(Inputs!$C$13&amp;ROW()&amp;":"&amp;Inputs!$C$14&amp;ROW()))</f>
        <v>-70568.797499999986</v>
      </c>
      <c r="X128" s="3" t="str">
        <f>IF(COUNTIFS(Lookups!$A:$A,C128)=1,"Gross Sales","")</f>
        <v>Gross Sales</v>
      </c>
      <c r="Y128" s="3" t="str">
        <f>IF(COUNTIFS(Lookups!$D:$D,C128)=1,"Bar Sales","")</f>
        <v>Bar Sales</v>
      </c>
      <c r="Z128" s="3" t="str">
        <f>IFERROR(VLOOKUP(C128*1,Lookups!$D:$F,3,FALSE),"")</f>
        <v>Beer</v>
      </c>
      <c r="AA128" s="3" t="str">
        <f>IFERROR(VLOOKUP($C128*1,Lookups!$H:$N,3,FALSE),"")</f>
        <v/>
      </c>
      <c r="AB128" s="3" t="str">
        <f>IFERROR(VLOOKUP($C128*1,Lookups!$H:$N,4,FALSE),"")</f>
        <v/>
      </c>
      <c r="AC128" s="3" t="str">
        <f>IFERROR(VLOOKUP($C128*1,Lookups!$H:$N,5,FALSE),"")</f>
        <v/>
      </c>
      <c r="AD128" s="3" t="str">
        <f>IFERROR(VLOOKUP($C128*1,Lookups!$H:$N,6,FALSE),"")</f>
        <v/>
      </c>
      <c r="AE128" s="3" t="str">
        <f>IFERROR(VLOOKUP($C128*1,Lookups!$H:$N,7,FALSE),"")</f>
        <v/>
      </c>
      <c r="AF128" s="3" t="str">
        <f>VLOOKUP(B128*1,Stores!$A:$C,3,FALSE)</f>
        <v>DFG</v>
      </c>
    </row>
    <row r="129" spans="1:32">
      <c r="A129" s="165" t="s">
        <v>950</v>
      </c>
      <c r="B129" s="166" t="s">
        <v>935</v>
      </c>
      <c r="C129" s="165" t="s">
        <v>439</v>
      </c>
      <c r="D129" s="165" t="s">
        <v>918</v>
      </c>
      <c r="E129" s="165" t="s">
        <v>964</v>
      </c>
      <c r="F129" s="167">
        <v>2017</v>
      </c>
      <c r="G129" s="168">
        <v>0</v>
      </c>
      <c r="H129" s="169">
        <v>-7147.6875</v>
      </c>
      <c r="I129" s="169">
        <v>-8118.0450000000001</v>
      </c>
      <c r="J129" s="169">
        <v>-8619.2250000000004</v>
      </c>
      <c r="K129" s="169">
        <v>-9424.3012500000004</v>
      </c>
      <c r="L129" s="169">
        <v>-10735.387499999999</v>
      </c>
      <c r="M129" s="169">
        <v>-7991.61</v>
      </c>
      <c r="N129" s="169">
        <v>-7431</v>
      </c>
      <c r="O129" s="169">
        <v>-5710.95</v>
      </c>
      <c r="P129" s="169">
        <v>-9104.7375000000011</v>
      </c>
      <c r="Q129" s="169">
        <v>-8688.5812499999993</v>
      </c>
      <c r="R129" s="169">
        <v>-6931.0499999999993</v>
      </c>
      <c r="S129" s="169">
        <v>0</v>
      </c>
      <c r="T129" s="169">
        <v>0</v>
      </c>
      <c r="U129" s="169">
        <v>-89902.574999999997</v>
      </c>
      <c r="V129" s="163">
        <f ca="1">SUM(INDIRECT(Inputs!$C$11&amp;ROW()&amp;":"&amp;Inputs!$C$12&amp;ROW()))</f>
        <v>-8688.5812499999993</v>
      </c>
      <c r="W129" s="163">
        <f ca="1">SUM(INDIRECT(Inputs!$C$13&amp;ROW()&amp;":"&amp;Inputs!$C$14&amp;ROW()))</f>
        <v>-82971.524999999994</v>
      </c>
      <c r="X129" s="3" t="str">
        <f>IF(COUNTIFS(Lookups!$A:$A,C129)=1,"Gross Sales","")</f>
        <v>Gross Sales</v>
      </c>
      <c r="Y129" s="3" t="str">
        <f>IF(COUNTIFS(Lookups!$D:$D,C129)=1,"Bar Sales","")</f>
        <v>Bar Sales</v>
      </c>
      <c r="Z129" s="3" t="str">
        <f>IFERROR(VLOOKUP(C129*1,Lookups!$D:$F,3,FALSE),"")</f>
        <v>Beer</v>
      </c>
      <c r="AA129" s="3" t="str">
        <f>IFERROR(VLOOKUP($C129*1,Lookups!$H:$N,3,FALSE),"")</f>
        <v/>
      </c>
      <c r="AB129" s="3" t="str">
        <f>IFERROR(VLOOKUP($C129*1,Lookups!$H:$N,4,FALSE),"")</f>
        <v/>
      </c>
      <c r="AC129" s="3" t="str">
        <f>IFERROR(VLOOKUP($C129*1,Lookups!$H:$N,5,FALSE),"")</f>
        <v/>
      </c>
      <c r="AD129" s="3" t="str">
        <f>IFERROR(VLOOKUP($C129*1,Lookups!$H:$N,6,FALSE),"")</f>
        <v/>
      </c>
      <c r="AE129" s="3" t="str">
        <f>IFERROR(VLOOKUP($C129*1,Lookups!$H:$N,7,FALSE),"")</f>
        <v/>
      </c>
      <c r="AF129" s="3" t="str">
        <f>VLOOKUP(B129*1,Stores!$A:$C,3,FALSE)</f>
        <v>DFG</v>
      </c>
    </row>
    <row r="130" spans="1:32">
      <c r="A130" s="165" t="s">
        <v>949</v>
      </c>
      <c r="B130" s="166" t="s">
        <v>936</v>
      </c>
      <c r="C130" s="165" t="s">
        <v>439</v>
      </c>
      <c r="D130" s="165" t="s">
        <v>918</v>
      </c>
      <c r="E130" s="165" t="s">
        <v>964</v>
      </c>
      <c r="F130" s="167">
        <v>2017</v>
      </c>
      <c r="G130" s="168">
        <v>0</v>
      </c>
      <c r="H130" s="169">
        <v>-4402.5696749999997</v>
      </c>
      <c r="I130" s="169">
        <v>-3819.3929999999996</v>
      </c>
      <c r="J130" s="169">
        <v>-3474.5799750000006</v>
      </c>
      <c r="K130" s="169">
        <v>-2499.1375500000004</v>
      </c>
      <c r="L130" s="169">
        <v>-2414.5920000000001</v>
      </c>
      <c r="M130" s="169">
        <v>-3450.1477500000001</v>
      </c>
      <c r="N130" s="169">
        <v>-2753.3050499999999</v>
      </c>
      <c r="O130" s="169">
        <v>-2762.4139499999997</v>
      </c>
      <c r="P130" s="169">
        <v>-2751.9200999999998</v>
      </c>
      <c r="Q130" s="169">
        <v>-3528.8913749999997</v>
      </c>
      <c r="R130" s="169">
        <v>-2825.1468</v>
      </c>
      <c r="S130" s="169">
        <v>0</v>
      </c>
      <c r="T130" s="169">
        <v>0</v>
      </c>
      <c r="U130" s="169">
        <v>-34682.097224999998</v>
      </c>
      <c r="V130" s="163">
        <f ca="1">SUM(INDIRECT(Inputs!$C$11&amp;ROW()&amp;":"&amp;Inputs!$C$12&amp;ROW()))</f>
        <v>-3528.8913749999997</v>
      </c>
      <c r="W130" s="163">
        <f ca="1">SUM(INDIRECT(Inputs!$C$13&amp;ROW()&amp;":"&amp;Inputs!$C$14&amp;ROW()))</f>
        <v>-31856.950424999995</v>
      </c>
      <c r="X130" s="3" t="str">
        <f>IF(COUNTIFS(Lookups!$A:$A,C130)=1,"Gross Sales","")</f>
        <v>Gross Sales</v>
      </c>
      <c r="Y130" s="3" t="str">
        <f>IF(COUNTIFS(Lookups!$D:$D,C130)=1,"Bar Sales","")</f>
        <v>Bar Sales</v>
      </c>
      <c r="Z130" s="3" t="str">
        <f>IFERROR(VLOOKUP(C130*1,Lookups!$D:$F,3,FALSE),"")</f>
        <v>Beer</v>
      </c>
      <c r="AA130" s="3" t="str">
        <f>IFERROR(VLOOKUP($C130*1,Lookups!$H:$N,3,FALSE),"")</f>
        <v/>
      </c>
      <c r="AB130" s="3" t="str">
        <f>IFERROR(VLOOKUP($C130*1,Lookups!$H:$N,4,FALSE),"")</f>
        <v/>
      </c>
      <c r="AC130" s="3" t="str">
        <f>IFERROR(VLOOKUP($C130*1,Lookups!$H:$N,5,FALSE),"")</f>
        <v/>
      </c>
      <c r="AD130" s="3" t="str">
        <f>IFERROR(VLOOKUP($C130*1,Lookups!$H:$N,6,FALSE),"")</f>
        <v/>
      </c>
      <c r="AE130" s="3" t="str">
        <f>IFERROR(VLOOKUP($C130*1,Lookups!$H:$N,7,FALSE),"")</f>
        <v/>
      </c>
      <c r="AF130" s="3" t="str">
        <f>VLOOKUP(B130*1,Stores!$A:$C,3,FALSE)</f>
        <v>DFG</v>
      </c>
    </row>
    <row r="131" spans="1:32">
      <c r="A131" s="165" t="s">
        <v>948</v>
      </c>
      <c r="B131" s="166" t="s">
        <v>937</v>
      </c>
      <c r="C131" s="165" t="s">
        <v>439</v>
      </c>
      <c r="D131" s="165" t="s">
        <v>918</v>
      </c>
      <c r="E131" s="165" t="s">
        <v>964</v>
      </c>
      <c r="F131" s="167">
        <v>2017</v>
      </c>
      <c r="G131" s="168">
        <v>0</v>
      </c>
      <c r="H131" s="169">
        <v>-5691.0599999999995</v>
      </c>
      <c r="I131" s="169">
        <v>-6535.4850000000006</v>
      </c>
      <c r="J131" s="169">
        <v>-6472.5450000000001</v>
      </c>
      <c r="K131" s="169">
        <v>-7243.335</v>
      </c>
      <c r="L131" s="169">
        <v>-5493.0037499999999</v>
      </c>
      <c r="M131" s="169">
        <v>-5791.5</v>
      </c>
      <c r="N131" s="169">
        <v>-4048.9312500000001</v>
      </c>
      <c r="O131" s="169">
        <v>-4120.0162499999997</v>
      </c>
      <c r="P131" s="169">
        <v>-4310.71875</v>
      </c>
      <c r="Q131" s="169">
        <v>-5157.5625</v>
      </c>
      <c r="R131" s="169">
        <v>-5804.88</v>
      </c>
      <c r="S131" s="169">
        <v>0</v>
      </c>
      <c r="T131" s="169">
        <v>0</v>
      </c>
      <c r="U131" s="169">
        <v>-60669.037499999999</v>
      </c>
      <c r="V131" s="163">
        <f ca="1">SUM(INDIRECT(Inputs!$C$11&amp;ROW()&amp;":"&amp;Inputs!$C$12&amp;ROW()))</f>
        <v>-5157.5625</v>
      </c>
      <c r="W131" s="163">
        <f ca="1">SUM(INDIRECT(Inputs!$C$13&amp;ROW()&amp;":"&amp;Inputs!$C$14&amp;ROW()))</f>
        <v>-54864.157500000001</v>
      </c>
      <c r="X131" s="3" t="str">
        <f>IF(COUNTIFS(Lookups!$A:$A,C131)=1,"Gross Sales","")</f>
        <v>Gross Sales</v>
      </c>
      <c r="Y131" s="3" t="str">
        <f>IF(COUNTIFS(Lookups!$D:$D,C131)=1,"Bar Sales","")</f>
        <v>Bar Sales</v>
      </c>
      <c r="Z131" s="3" t="str">
        <f>IFERROR(VLOOKUP(C131*1,Lookups!$D:$F,3,FALSE),"")</f>
        <v>Beer</v>
      </c>
      <c r="AA131" s="3" t="str">
        <f>IFERROR(VLOOKUP($C131*1,Lookups!$H:$N,3,FALSE),"")</f>
        <v/>
      </c>
      <c r="AB131" s="3" t="str">
        <f>IFERROR(VLOOKUP($C131*1,Lookups!$H:$N,4,FALSE),"")</f>
        <v/>
      </c>
      <c r="AC131" s="3" t="str">
        <f>IFERROR(VLOOKUP($C131*1,Lookups!$H:$N,5,FALSE),"")</f>
        <v/>
      </c>
      <c r="AD131" s="3" t="str">
        <f>IFERROR(VLOOKUP($C131*1,Lookups!$H:$N,6,FALSE),"")</f>
        <v/>
      </c>
      <c r="AE131" s="3" t="str">
        <f>IFERROR(VLOOKUP($C131*1,Lookups!$H:$N,7,FALSE),"")</f>
        <v/>
      </c>
      <c r="AF131" s="3" t="str">
        <f>VLOOKUP(B131*1,Stores!$A:$C,3,FALSE)</f>
        <v>DFG</v>
      </c>
    </row>
    <row r="132" spans="1:32">
      <c r="A132" s="165" t="s">
        <v>947</v>
      </c>
      <c r="B132" s="166" t="s">
        <v>938</v>
      </c>
      <c r="C132" s="165" t="s">
        <v>439</v>
      </c>
      <c r="D132" s="165" t="s">
        <v>918</v>
      </c>
      <c r="E132" s="165" t="s">
        <v>964</v>
      </c>
      <c r="F132" s="167">
        <v>2017</v>
      </c>
      <c r="G132" s="168">
        <v>0</v>
      </c>
      <c r="H132" s="169">
        <v>-24688.181249999998</v>
      </c>
      <c r="I132" s="169">
        <v>-19819.8</v>
      </c>
      <c r="J132" s="169">
        <v>-26308.850625000003</v>
      </c>
      <c r="K132" s="169">
        <v>-24581.671875</v>
      </c>
      <c r="L132" s="169">
        <v>-30217.659374999999</v>
      </c>
      <c r="M132" s="169">
        <v>-23056.2</v>
      </c>
      <c r="N132" s="169">
        <v>-28367.298749999998</v>
      </c>
      <c r="O132" s="169">
        <v>-23936.400000000001</v>
      </c>
      <c r="P132" s="169">
        <v>-28183.743750000001</v>
      </c>
      <c r="Q132" s="169">
        <v>-25906.837500000001</v>
      </c>
      <c r="R132" s="169">
        <v>-22192.852500000001</v>
      </c>
      <c r="S132" s="169">
        <v>0</v>
      </c>
      <c r="T132" s="169">
        <v>0</v>
      </c>
      <c r="U132" s="169">
        <v>-277259.49562499998</v>
      </c>
      <c r="V132" s="163">
        <f ca="1">SUM(INDIRECT(Inputs!$C$11&amp;ROW()&amp;":"&amp;Inputs!$C$12&amp;ROW()))</f>
        <v>-25906.837500000001</v>
      </c>
      <c r="W132" s="163">
        <f ca="1">SUM(INDIRECT(Inputs!$C$13&amp;ROW()&amp;":"&amp;Inputs!$C$14&amp;ROW()))</f>
        <v>-255066.64312499997</v>
      </c>
      <c r="X132" s="3" t="str">
        <f>IF(COUNTIFS(Lookups!$A:$A,C132)=1,"Gross Sales","")</f>
        <v>Gross Sales</v>
      </c>
      <c r="Y132" s="3" t="str">
        <f>IF(COUNTIFS(Lookups!$D:$D,C132)=1,"Bar Sales","")</f>
        <v>Bar Sales</v>
      </c>
      <c r="Z132" s="3" t="str">
        <f>IFERROR(VLOOKUP(C132*1,Lookups!$D:$F,3,FALSE),"")</f>
        <v>Beer</v>
      </c>
      <c r="AA132" s="3" t="str">
        <f>IFERROR(VLOOKUP($C132*1,Lookups!$H:$N,3,FALSE),"")</f>
        <v/>
      </c>
      <c r="AB132" s="3" t="str">
        <f>IFERROR(VLOOKUP($C132*1,Lookups!$H:$N,4,FALSE),"")</f>
        <v/>
      </c>
      <c r="AC132" s="3" t="str">
        <f>IFERROR(VLOOKUP($C132*1,Lookups!$H:$N,5,FALSE),"")</f>
        <v/>
      </c>
      <c r="AD132" s="3" t="str">
        <f>IFERROR(VLOOKUP($C132*1,Lookups!$H:$N,6,FALSE),"")</f>
        <v/>
      </c>
      <c r="AE132" s="3" t="str">
        <f>IFERROR(VLOOKUP($C132*1,Lookups!$H:$N,7,FALSE),"")</f>
        <v/>
      </c>
      <c r="AF132" s="3" t="str">
        <f>VLOOKUP(B132*1,Stores!$A:$C,3,FALSE)</f>
        <v>DFG</v>
      </c>
    </row>
    <row r="133" spans="1:32">
      <c r="A133" s="165" t="s">
        <v>946</v>
      </c>
      <c r="B133" s="166" t="s">
        <v>939</v>
      </c>
      <c r="C133" s="165" t="s">
        <v>439</v>
      </c>
      <c r="D133" s="165" t="s">
        <v>918</v>
      </c>
      <c r="E133" s="165" t="s">
        <v>964</v>
      </c>
      <c r="F133" s="167">
        <v>2017</v>
      </c>
      <c r="G133" s="168">
        <v>0</v>
      </c>
      <c r="H133" s="169">
        <v>-13696.729499999999</v>
      </c>
      <c r="I133" s="169">
        <v>-12879.96075</v>
      </c>
      <c r="J133" s="169">
        <v>-13474.418250000001</v>
      </c>
      <c r="K133" s="169">
        <v>-7891.20705</v>
      </c>
      <c r="L133" s="169">
        <v>-14978.766075</v>
      </c>
      <c r="M133" s="169">
        <v>-12762.454500000002</v>
      </c>
      <c r="N133" s="169">
        <v>-7146.8207999999995</v>
      </c>
      <c r="O133" s="169">
        <v>-6677.6092500000004</v>
      </c>
      <c r="P133" s="169">
        <v>-7933.8577500000001</v>
      </c>
      <c r="Q133" s="169">
        <v>-6948.2903999999999</v>
      </c>
      <c r="R133" s="169">
        <v>-7145.9163750000007</v>
      </c>
      <c r="S133" s="169">
        <v>0</v>
      </c>
      <c r="T133" s="169">
        <v>0</v>
      </c>
      <c r="U133" s="169">
        <v>-111536.03069999999</v>
      </c>
      <c r="V133" s="163">
        <f ca="1">SUM(INDIRECT(Inputs!$C$11&amp;ROW()&amp;":"&amp;Inputs!$C$12&amp;ROW()))</f>
        <v>-6948.2903999999999</v>
      </c>
      <c r="W133" s="163">
        <f ca="1">SUM(INDIRECT(Inputs!$C$13&amp;ROW()&amp;":"&amp;Inputs!$C$14&amp;ROW()))</f>
        <v>-104390.11432499999</v>
      </c>
      <c r="X133" s="3" t="str">
        <f>IF(COUNTIFS(Lookups!$A:$A,C133)=1,"Gross Sales","")</f>
        <v>Gross Sales</v>
      </c>
      <c r="Y133" s="3" t="str">
        <f>IF(COUNTIFS(Lookups!$D:$D,C133)=1,"Bar Sales","")</f>
        <v>Bar Sales</v>
      </c>
      <c r="Z133" s="3" t="str">
        <f>IFERROR(VLOOKUP(C133*1,Lookups!$D:$F,3,FALSE),"")</f>
        <v>Beer</v>
      </c>
      <c r="AA133" s="3" t="str">
        <f>IFERROR(VLOOKUP($C133*1,Lookups!$H:$N,3,FALSE),"")</f>
        <v/>
      </c>
      <c r="AB133" s="3" t="str">
        <f>IFERROR(VLOOKUP($C133*1,Lookups!$H:$N,4,FALSE),"")</f>
        <v/>
      </c>
      <c r="AC133" s="3" t="str">
        <f>IFERROR(VLOOKUP($C133*1,Lookups!$H:$N,5,FALSE),"")</f>
        <v/>
      </c>
      <c r="AD133" s="3" t="str">
        <f>IFERROR(VLOOKUP($C133*1,Lookups!$H:$N,6,FALSE),"")</f>
        <v/>
      </c>
      <c r="AE133" s="3" t="str">
        <f>IFERROR(VLOOKUP($C133*1,Lookups!$H:$N,7,FALSE),"")</f>
        <v/>
      </c>
      <c r="AF133" s="3" t="str">
        <f>VLOOKUP(B133*1,Stores!$A:$C,3,FALSE)</f>
        <v>DFG</v>
      </c>
    </row>
    <row r="134" spans="1:32">
      <c r="A134" s="165" t="s">
        <v>945</v>
      </c>
      <c r="B134" s="166" t="s">
        <v>940</v>
      </c>
      <c r="C134" s="165" t="s">
        <v>439</v>
      </c>
      <c r="D134" s="165" t="s">
        <v>918</v>
      </c>
      <c r="E134" s="165" t="s">
        <v>964</v>
      </c>
      <c r="F134" s="167">
        <v>2017</v>
      </c>
      <c r="G134" s="168">
        <v>0</v>
      </c>
      <c r="H134" s="169">
        <v>-6267.9487500000005</v>
      </c>
      <c r="I134" s="169">
        <v>-6773.8499999999995</v>
      </c>
      <c r="J134" s="169">
        <v>-12148.485000000001</v>
      </c>
      <c r="K134" s="169">
        <v>-11323.897499999999</v>
      </c>
      <c r="L134" s="169">
        <v>-12698.186250000001</v>
      </c>
      <c r="M134" s="169">
        <v>-10520.591250000001</v>
      </c>
      <c r="N134" s="169">
        <v>-9280.8000000000011</v>
      </c>
      <c r="O134" s="169">
        <v>-9964.96875</v>
      </c>
      <c r="P134" s="169">
        <v>-10720.545</v>
      </c>
      <c r="Q134" s="169">
        <v>-8823.0450000000001</v>
      </c>
      <c r="R134" s="169">
        <v>-9818.3549999999996</v>
      </c>
      <c r="S134" s="169">
        <v>0</v>
      </c>
      <c r="T134" s="169">
        <v>0</v>
      </c>
      <c r="U134" s="169">
        <v>-108340.6725</v>
      </c>
      <c r="V134" s="163">
        <f ca="1">SUM(INDIRECT(Inputs!$C$11&amp;ROW()&amp;":"&amp;Inputs!$C$12&amp;ROW()))</f>
        <v>-8823.0450000000001</v>
      </c>
      <c r="W134" s="163">
        <f ca="1">SUM(INDIRECT(Inputs!$C$13&amp;ROW()&amp;":"&amp;Inputs!$C$14&amp;ROW()))</f>
        <v>-98522.317500000005</v>
      </c>
      <c r="X134" s="3" t="str">
        <f>IF(COUNTIFS(Lookups!$A:$A,C134)=1,"Gross Sales","")</f>
        <v>Gross Sales</v>
      </c>
      <c r="Y134" s="3" t="str">
        <f>IF(COUNTIFS(Lookups!$D:$D,C134)=1,"Bar Sales","")</f>
        <v>Bar Sales</v>
      </c>
      <c r="Z134" s="3" t="str">
        <f>IFERROR(VLOOKUP(C134*1,Lookups!$D:$F,3,FALSE),"")</f>
        <v>Beer</v>
      </c>
      <c r="AA134" s="3" t="str">
        <f>IFERROR(VLOOKUP($C134*1,Lookups!$H:$N,3,FALSE),"")</f>
        <v/>
      </c>
      <c r="AB134" s="3" t="str">
        <f>IFERROR(VLOOKUP($C134*1,Lookups!$H:$N,4,FALSE),"")</f>
        <v/>
      </c>
      <c r="AC134" s="3" t="str">
        <f>IFERROR(VLOOKUP($C134*1,Lookups!$H:$N,5,FALSE),"")</f>
        <v/>
      </c>
      <c r="AD134" s="3" t="str">
        <f>IFERROR(VLOOKUP($C134*1,Lookups!$H:$N,6,FALSE),"")</f>
        <v/>
      </c>
      <c r="AE134" s="3" t="str">
        <f>IFERROR(VLOOKUP($C134*1,Lookups!$H:$N,7,FALSE),"")</f>
        <v/>
      </c>
      <c r="AF134" s="3" t="str">
        <f>VLOOKUP(B134*1,Stores!$A:$C,3,FALSE)</f>
        <v>DFG</v>
      </c>
    </row>
    <row r="135" spans="1:32">
      <c r="A135" s="165" t="s">
        <v>944</v>
      </c>
      <c r="B135" s="166" t="s">
        <v>941</v>
      </c>
      <c r="C135" s="165" t="s">
        <v>439</v>
      </c>
      <c r="D135" s="165" t="s">
        <v>918</v>
      </c>
      <c r="E135" s="165" t="s">
        <v>964</v>
      </c>
      <c r="F135" s="167">
        <v>2017</v>
      </c>
      <c r="G135" s="168">
        <v>0</v>
      </c>
      <c r="H135" s="169">
        <v>-10896.5556</v>
      </c>
      <c r="I135" s="169">
        <v>-14920.604999999998</v>
      </c>
      <c r="J135" s="169">
        <v>-12502.178249999999</v>
      </c>
      <c r="K135" s="169">
        <v>-13616.5656</v>
      </c>
      <c r="L135" s="169">
        <v>-11437.067249999998</v>
      </c>
      <c r="M135" s="169">
        <v>-10546.476075</v>
      </c>
      <c r="N135" s="169">
        <v>-12093.202875000001</v>
      </c>
      <c r="O135" s="169">
        <v>-9998.8611000000019</v>
      </c>
      <c r="P135" s="169">
        <v>-10131.81135</v>
      </c>
      <c r="Q135" s="169">
        <v>-10690.685775</v>
      </c>
      <c r="R135" s="169">
        <v>-9591.0540000000019</v>
      </c>
      <c r="S135" s="169">
        <v>0</v>
      </c>
      <c r="T135" s="169">
        <v>0</v>
      </c>
      <c r="U135" s="169">
        <v>-126425.06287500002</v>
      </c>
      <c r="V135" s="163">
        <f ca="1">SUM(INDIRECT(Inputs!$C$11&amp;ROW()&amp;":"&amp;Inputs!$C$12&amp;ROW()))</f>
        <v>-10690.685775</v>
      </c>
      <c r="W135" s="163">
        <f ca="1">SUM(INDIRECT(Inputs!$C$13&amp;ROW()&amp;":"&amp;Inputs!$C$14&amp;ROW()))</f>
        <v>-116834.00887500001</v>
      </c>
      <c r="X135" s="3" t="str">
        <f>IF(COUNTIFS(Lookups!$A:$A,C135)=1,"Gross Sales","")</f>
        <v>Gross Sales</v>
      </c>
      <c r="Y135" s="3" t="str">
        <f>IF(COUNTIFS(Lookups!$D:$D,C135)=1,"Bar Sales","")</f>
        <v>Bar Sales</v>
      </c>
      <c r="Z135" s="3" t="str">
        <f>IFERROR(VLOOKUP(C135*1,Lookups!$D:$F,3,FALSE),"")</f>
        <v>Beer</v>
      </c>
      <c r="AA135" s="3" t="str">
        <f>IFERROR(VLOOKUP($C135*1,Lookups!$H:$N,3,FALSE),"")</f>
        <v/>
      </c>
      <c r="AB135" s="3" t="str">
        <f>IFERROR(VLOOKUP($C135*1,Lookups!$H:$N,4,FALSE),"")</f>
        <v/>
      </c>
      <c r="AC135" s="3" t="str">
        <f>IFERROR(VLOOKUP($C135*1,Lookups!$H:$N,5,FALSE),"")</f>
        <v/>
      </c>
      <c r="AD135" s="3" t="str">
        <f>IFERROR(VLOOKUP($C135*1,Lookups!$H:$N,6,FALSE),"")</f>
        <v/>
      </c>
      <c r="AE135" s="3" t="str">
        <f>IFERROR(VLOOKUP($C135*1,Lookups!$H:$N,7,FALSE),"")</f>
        <v/>
      </c>
      <c r="AF135" s="3" t="str">
        <f>VLOOKUP(B135*1,Stores!$A:$C,3,FALSE)</f>
        <v>DFG</v>
      </c>
    </row>
    <row r="136" spans="1:32">
      <c r="A136" s="165" t="s">
        <v>943</v>
      </c>
      <c r="B136" s="166" t="s">
        <v>942</v>
      </c>
      <c r="C136" s="165" t="s">
        <v>439</v>
      </c>
      <c r="D136" s="165" t="s">
        <v>918</v>
      </c>
      <c r="E136" s="165" t="s">
        <v>964</v>
      </c>
      <c r="F136" s="167">
        <v>2017</v>
      </c>
      <c r="G136" s="168">
        <v>0</v>
      </c>
      <c r="H136" s="169">
        <v>-10628.516250000001</v>
      </c>
      <c r="I136" s="169">
        <v>-11734.706250000001</v>
      </c>
      <c r="J136" s="169">
        <v>-9248.2425000000003</v>
      </c>
      <c r="K136" s="169">
        <v>-12860.15625</v>
      </c>
      <c r="L136" s="169">
        <v>-12625.949999999999</v>
      </c>
      <c r="M136" s="169">
        <v>-12630.991875</v>
      </c>
      <c r="N136" s="169">
        <v>-13582.387499999999</v>
      </c>
      <c r="O136" s="169">
        <v>-9964.1849999999995</v>
      </c>
      <c r="P136" s="169">
        <v>-10770.033749999999</v>
      </c>
      <c r="Q136" s="169">
        <v>-11525.362499999999</v>
      </c>
      <c r="R136" s="169">
        <v>-9420.8981249999997</v>
      </c>
      <c r="S136" s="169">
        <v>0</v>
      </c>
      <c r="T136" s="169">
        <v>0</v>
      </c>
      <c r="U136" s="169">
        <v>-124991.43</v>
      </c>
      <c r="V136" s="163">
        <f ca="1">SUM(INDIRECT(Inputs!$C$11&amp;ROW()&amp;":"&amp;Inputs!$C$12&amp;ROW()))</f>
        <v>-11525.362499999999</v>
      </c>
      <c r="W136" s="163">
        <f ca="1">SUM(INDIRECT(Inputs!$C$13&amp;ROW()&amp;":"&amp;Inputs!$C$14&amp;ROW()))</f>
        <v>-115570.531875</v>
      </c>
      <c r="X136" s="3" t="str">
        <f>IF(COUNTIFS(Lookups!$A:$A,C136)=1,"Gross Sales","")</f>
        <v>Gross Sales</v>
      </c>
      <c r="Y136" s="3" t="str">
        <f>IF(COUNTIFS(Lookups!$D:$D,C136)=1,"Bar Sales","")</f>
        <v>Bar Sales</v>
      </c>
      <c r="Z136" s="3" t="str">
        <f>IFERROR(VLOOKUP(C136*1,Lookups!$D:$F,3,FALSE),"")</f>
        <v>Beer</v>
      </c>
      <c r="AA136" s="3" t="str">
        <f>IFERROR(VLOOKUP($C136*1,Lookups!$H:$N,3,FALSE),"")</f>
        <v/>
      </c>
      <c r="AB136" s="3" t="str">
        <f>IFERROR(VLOOKUP($C136*1,Lookups!$H:$N,4,FALSE),"")</f>
        <v/>
      </c>
      <c r="AC136" s="3" t="str">
        <f>IFERROR(VLOOKUP($C136*1,Lookups!$H:$N,5,FALSE),"")</f>
        <v/>
      </c>
      <c r="AD136" s="3" t="str">
        <f>IFERROR(VLOOKUP($C136*1,Lookups!$H:$N,6,FALSE),"")</f>
        <v/>
      </c>
      <c r="AE136" s="3" t="str">
        <f>IFERROR(VLOOKUP($C136*1,Lookups!$H:$N,7,FALSE),"")</f>
        <v/>
      </c>
      <c r="AF136" s="3" t="str">
        <f>VLOOKUP(B136*1,Stores!$A:$C,3,FALSE)</f>
        <v>DFG</v>
      </c>
    </row>
    <row r="137" spans="1:32">
      <c r="A137" s="165" t="s">
        <v>942</v>
      </c>
      <c r="B137" s="166" t="s">
        <v>943</v>
      </c>
      <c r="C137" s="165" t="s">
        <v>439</v>
      </c>
      <c r="D137" s="165" t="s">
        <v>918</v>
      </c>
      <c r="E137" s="165" t="s">
        <v>964</v>
      </c>
      <c r="F137" s="167">
        <v>2017</v>
      </c>
      <c r="G137" s="168">
        <v>0</v>
      </c>
      <c r="H137" s="169">
        <v>-4317.4800000000005</v>
      </c>
      <c r="I137" s="169">
        <v>-5009.1412499999997</v>
      </c>
      <c r="J137" s="169">
        <v>-6304.2000000000007</v>
      </c>
      <c r="K137" s="169">
        <v>-5116.2299999999996</v>
      </c>
      <c r="L137" s="169">
        <v>-4438.6875</v>
      </c>
      <c r="M137" s="169">
        <v>-5897.43</v>
      </c>
      <c r="N137" s="169">
        <v>-4014.3449999999998</v>
      </c>
      <c r="O137" s="169">
        <v>-3915.78</v>
      </c>
      <c r="P137" s="169">
        <v>-4497.57</v>
      </c>
      <c r="Q137" s="169">
        <v>-3223.3162499999999</v>
      </c>
      <c r="R137" s="169">
        <v>-3790.335</v>
      </c>
      <c r="S137" s="169">
        <v>0</v>
      </c>
      <c r="T137" s="169">
        <v>0</v>
      </c>
      <c r="U137" s="169">
        <v>-50524.514999999992</v>
      </c>
      <c r="V137" s="163">
        <f ca="1">SUM(INDIRECT(Inputs!$C$11&amp;ROW()&amp;":"&amp;Inputs!$C$12&amp;ROW()))</f>
        <v>-3223.3162499999999</v>
      </c>
      <c r="W137" s="163">
        <f ca="1">SUM(INDIRECT(Inputs!$C$13&amp;ROW()&amp;":"&amp;Inputs!$C$14&amp;ROW()))</f>
        <v>-46734.179999999993</v>
      </c>
      <c r="X137" s="3" t="str">
        <f>IF(COUNTIFS(Lookups!$A:$A,C137)=1,"Gross Sales","")</f>
        <v>Gross Sales</v>
      </c>
      <c r="Y137" s="3" t="str">
        <f>IF(COUNTIFS(Lookups!$D:$D,C137)=1,"Bar Sales","")</f>
        <v>Bar Sales</v>
      </c>
      <c r="Z137" s="3" t="str">
        <f>IFERROR(VLOOKUP(C137*1,Lookups!$D:$F,3,FALSE),"")</f>
        <v>Beer</v>
      </c>
      <c r="AA137" s="3" t="str">
        <f>IFERROR(VLOOKUP($C137*1,Lookups!$H:$N,3,FALSE),"")</f>
        <v/>
      </c>
      <c r="AB137" s="3" t="str">
        <f>IFERROR(VLOOKUP($C137*1,Lookups!$H:$N,4,FALSE),"")</f>
        <v/>
      </c>
      <c r="AC137" s="3" t="str">
        <f>IFERROR(VLOOKUP($C137*1,Lookups!$H:$N,5,FALSE),"")</f>
        <v/>
      </c>
      <c r="AD137" s="3" t="str">
        <f>IFERROR(VLOOKUP($C137*1,Lookups!$H:$N,6,FALSE),"")</f>
        <v/>
      </c>
      <c r="AE137" s="3" t="str">
        <f>IFERROR(VLOOKUP($C137*1,Lookups!$H:$N,7,FALSE),"")</f>
        <v/>
      </c>
      <c r="AF137" s="3" t="str">
        <f>VLOOKUP(B137*1,Stores!$A:$C,3,FALSE)</f>
        <v>DFG</v>
      </c>
    </row>
    <row r="138" spans="1:32">
      <c r="A138" s="165" t="s">
        <v>941</v>
      </c>
      <c r="B138" s="166" t="s">
        <v>944</v>
      </c>
      <c r="C138" s="165" t="s">
        <v>439</v>
      </c>
      <c r="D138" s="165" t="s">
        <v>918</v>
      </c>
      <c r="E138" s="165" t="s">
        <v>964</v>
      </c>
      <c r="F138" s="167">
        <v>2017</v>
      </c>
      <c r="G138" s="168">
        <v>0</v>
      </c>
      <c r="H138" s="169">
        <v>-6310.0725000000002</v>
      </c>
      <c r="I138" s="169">
        <v>-6793.4174999999996</v>
      </c>
      <c r="J138" s="169">
        <v>-6463.2599999999993</v>
      </c>
      <c r="K138" s="169">
        <v>-5812.0199999999995</v>
      </c>
      <c r="L138" s="169">
        <v>-8732.4750000000004</v>
      </c>
      <c r="M138" s="169">
        <v>-6677.9437500000004</v>
      </c>
      <c r="N138" s="169">
        <v>-6851.88</v>
      </c>
      <c r="O138" s="169">
        <v>-6875.25</v>
      </c>
      <c r="P138" s="169">
        <v>-5841.36</v>
      </c>
      <c r="Q138" s="169">
        <v>-7357.47</v>
      </c>
      <c r="R138" s="169">
        <v>-5582.1525000000001</v>
      </c>
      <c r="S138" s="169">
        <v>0</v>
      </c>
      <c r="T138" s="169">
        <v>0</v>
      </c>
      <c r="U138" s="169">
        <v>-73297.30124999999</v>
      </c>
      <c r="V138" s="163">
        <f ca="1">SUM(INDIRECT(Inputs!$C$11&amp;ROW()&amp;":"&amp;Inputs!$C$12&amp;ROW()))</f>
        <v>-7357.47</v>
      </c>
      <c r="W138" s="163">
        <f ca="1">SUM(INDIRECT(Inputs!$C$13&amp;ROW()&amp;":"&amp;Inputs!$C$14&amp;ROW()))</f>
        <v>-67715.148749999993</v>
      </c>
      <c r="X138" s="3" t="str">
        <f>IF(COUNTIFS(Lookups!$A:$A,C138)=1,"Gross Sales","")</f>
        <v>Gross Sales</v>
      </c>
      <c r="Y138" s="3" t="str">
        <f>IF(COUNTIFS(Lookups!$D:$D,C138)=1,"Bar Sales","")</f>
        <v>Bar Sales</v>
      </c>
      <c r="Z138" s="3" t="str">
        <f>IFERROR(VLOOKUP(C138*1,Lookups!$D:$F,3,FALSE),"")</f>
        <v>Beer</v>
      </c>
      <c r="AA138" s="3" t="str">
        <f>IFERROR(VLOOKUP($C138*1,Lookups!$H:$N,3,FALSE),"")</f>
        <v/>
      </c>
      <c r="AB138" s="3" t="str">
        <f>IFERROR(VLOOKUP($C138*1,Lookups!$H:$N,4,FALSE),"")</f>
        <v/>
      </c>
      <c r="AC138" s="3" t="str">
        <f>IFERROR(VLOOKUP($C138*1,Lookups!$H:$N,5,FALSE),"")</f>
        <v/>
      </c>
      <c r="AD138" s="3" t="str">
        <f>IFERROR(VLOOKUP($C138*1,Lookups!$H:$N,6,FALSE),"")</f>
        <v/>
      </c>
      <c r="AE138" s="3" t="str">
        <f>IFERROR(VLOOKUP($C138*1,Lookups!$H:$N,7,FALSE),"")</f>
        <v/>
      </c>
      <c r="AF138" s="3" t="str">
        <f>VLOOKUP(B138*1,Stores!$A:$C,3,FALSE)</f>
        <v>DFG</v>
      </c>
    </row>
    <row r="139" spans="1:32">
      <c r="A139" s="165" t="s">
        <v>940</v>
      </c>
      <c r="B139" s="166" t="s">
        <v>945</v>
      </c>
      <c r="C139" s="165" t="s">
        <v>439</v>
      </c>
      <c r="D139" s="165" t="s">
        <v>918</v>
      </c>
      <c r="E139" s="165" t="s">
        <v>964</v>
      </c>
      <c r="F139" s="167">
        <v>2017</v>
      </c>
      <c r="G139" s="168">
        <v>0</v>
      </c>
      <c r="H139" s="169">
        <v>-8737.0049999999992</v>
      </c>
      <c r="I139" s="169">
        <v>-8023.6050000000005</v>
      </c>
      <c r="J139" s="169">
        <v>-10417.275</v>
      </c>
      <c r="K139" s="169">
        <v>-6574.95</v>
      </c>
      <c r="L139" s="169">
        <v>-7865.3025000000007</v>
      </c>
      <c r="M139" s="169">
        <v>-8570.0324999999993</v>
      </c>
      <c r="N139" s="169">
        <v>-8198.25</v>
      </c>
      <c r="O139" s="169">
        <v>-6631.4699999999993</v>
      </c>
      <c r="P139" s="169">
        <v>-4999.7475000000004</v>
      </c>
      <c r="Q139" s="169">
        <v>-6558.75</v>
      </c>
      <c r="R139" s="169">
        <v>-6239.31</v>
      </c>
      <c r="S139" s="169">
        <v>0</v>
      </c>
      <c r="T139" s="169">
        <v>0</v>
      </c>
      <c r="U139" s="169">
        <v>-82815.697499999995</v>
      </c>
      <c r="V139" s="163">
        <f ca="1">SUM(INDIRECT(Inputs!$C$11&amp;ROW()&amp;":"&amp;Inputs!$C$12&amp;ROW()))</f>
        <v>-6558.75</v>
      </c>
      <c r="W139" s="163">
        <f ca="1">SUM(INDIRECT(Inputs!$C$13&amp;ROW()&amp;":"&amp;Inputs!$C$14&amp;ROW()))</f>
        <v>-76576.387499999997</v>
      </c>
      <c r="X139" s="3" t="str">
        <f>IF(COUNTIFS(Lookups!$A:$A,C139)=1,"Gross Sales","")</f>
        <v>Gross Sales</v>
      </c>
      <c r="Y139" s="3" t="str">
        <f>IF(COUNTIFS(Lookups!$D:$D,C139)=1,"Bar Sales","")</f>
        <v>Bar Sales</v>
      </c>
      <c r="Z139" s="3" t="str">
        <f>IFERROR(VLOOKUP(C139*1,Lookups!$D:$F,3,FALSE),"")</f>
        <v>Beer</v>
      </c>
      <c r="AA139" s="3" t="str">
        <f>IFERROR(VLOOKUP($C139*1,Lookups!$H:$N,3,FALSE),"")</f>
        <v/>
      </c>
      <c r="AB139" s="3" t="str">
        <f>IFERROR(VLOOKUP($C139*1,Lookups!$H:$N,4,FALSE),"")</f>
        <v/>
      </c>
      <c r="AC139" s="3" t="str">
        <f>IFERROR(VLOOKUP($C139*1,Lookups!$H:$N,5,FALSE),"")</f>
        <v/>
      </c>
      <c r="AD139" s="3" t="str">
        <f>IFERROR(VLOOKUP($C139*1,Lookups!$H:$N,6,FALSE),"")</f>
        <v/>
      </c>
      <c r="AE139" s="3" t="str">
        <f>IFERROR(VLOOKUP($C139*1,Lookups!$H:$N,7,FALSE),"")</f>
        <v/>
      </c>
      <c r="AF139" s="3" t="str">
        <f>VLOOKUP(B139*1,Stores!$A:$C,3,FALSE)</f>
        <v>DFG</v>
      </c>
    </row>
    <row r="140" spans="1:32">
      <c r="A140" s="165" t="s">
        <v>939</v>
      </c>
      <c r="B140" s="166" t="s">
        <v>946</v>
      </c>
      <c r="C140" s="165" t="s">
        <v>439</v>
      </c>
      <c r="D140" s="165" t="s">
        <v>918</v>
      </c>
      <c r="E140" s="165" t="s">
        <v>964</v>
      </c>
      <c r="F140" s="167">
        <v>2017</v>
      </c>
      <c r="G140" s="168">
        <v>0</v>
      </c>
      <c r="H140" s="169">
        <v>-4484.53125</v>
      </c>
      <c r="I140" s="169">
        <v>-4422.2849999999999</v>
      </c>
      <c r="J140" s="169">
        <v>-3784.4025000000001</v>
      </c>
      <c r="K140" s="169">
        <v>-4173.2550000000001</v>
      </c>
      <c r="L140" s="169">
        <v>-4216.32</v>
      </c>
      <c r="M140" s="169">
        <v>-4919.5874999999996</v>
      </c>
      <c r="N140" s="169">
        <v>-4169.76</v>
      </c>
      <c r="O140" s="169">
        <v>-4452.915</v>
      </c>
      <c r="P140" s="169">
        <v>-4487.0625</v>
      </c>
      <c r="Q140" s="169">
        <v>-4454.835</v>
      </c>
      <c r="R140" s="169">
        <v>-4200.8924999999999</v>
      </c>
      <c r="S140" s="169">
        <v>0</v>
      </c>
      <c r="T140" s="169">
        <v>0</v>
      </c>
      <c r="U140" s="169">
        <v>-47765.846250000002</v>
      </c>
      <c r="V140" s="163">
        <f ca="1">SUM(INDIRECT(Inputs!$C$11&amp;ROW()&amp;":"&amp;Inputs!$C$12&amp;ROW()))</f>
        <v>-4454.835</v>
      </c>
      <c r="W140" s="163">
        <f ca="1">SUM(INDIRECT(Inputs!$C$13&amp;ROW()&amp;":"&amp;Inputs!$C$14&amp;ROW()))</f>
        <v>-43564.953750000001</v>
      </c>
      <c r="X140" s="3" t="str">
        <f>IF(COUNTIFS(Lookups!$A:$A,C140)=1,"Gross Sales","")</f>
        <v>Gross Sales</v>
      </c>
      <c r="Y140" s="3" t="str">
        <f>IF(COUNTIFS(Lookups!$D:$D,C140)=1,"Bar Sales","")</f>
        <v>Bar Sales</v>
      </c>
      <c r="Z140" s="3" t="str">
        <f>IFERROR(VLOOKUP(C140*1,Lookups!$D:$F,3,FALSE),"")</f>
        <v>Beer</v>
      </c>
      <c r="AA140" s="3" t="str">
        <f>IFERROR(VLOOKUP($C140*1,Lookups!$H:$N,3,FALSE),"")</f>
        <v/>
      </c>
      <c r="AB140" s="3" t="str">
        <f>IFERROR(VLOOKUP($C140*1,Lookups!$H:$N,4,FALSE),"")</f>
        <v/>
      </c>
      <c r="AC140" s="3" t="str">
        <f>IFERROR(VLOOKUP($C140*1,Lookups!$H:$N,5,FALSE),"")</f>
        <v/>
      </c>
      <c r="AD140" s="3" t="str">
        <f>IFERROR(VLOOKUP($C140*1,Lookups!$H:$N,6,FALSE),"")</f>
        <v/>
      </c>
      <c r="AE140" s="3" t="str">
        <f>IFERROR(VLOOKUP($C140*1,Lookups!$H:$N,7,FALSE),"")</f>
        <v/>
      </c>
      <c r="AF140" s="3" t="str">
        <f>VLOOKUP(B140*1,Stores!$A:$C,3,FALSE)</f>
        <v>DFG</v>
      </c>
    </row>
    <row r="141" spans="1:32">
      <c r="A141" s="165" t="s">
        <v>938</v>
      </c>
      <c r="B141" s="166" t="s">
        <v>947</v>
      </c>
      <c r="C141" s="165" t="s">
        <v>439</v>
      </c>
      <c r="D141" s="165" t="s">
        <v>918</v>
      </c>
      <c r="E141" s="165" t="s">
        <v>964</v>
      </c>
      <c r="F141" s="167">
        <v>2017</v>
      </c>
      <c r="G141" s="168">
        <v>0</v>
      </c>
      <c r="H141" s="169">
        <v>-7535.8626000000013</v>
      </c>
      <c r="I141" s="169">
        <v>-9171.3903000000009</v>
      </c>
      <c r="J141" s="169">
        <v>-6167.7419999999993</v>
      </c>
      <c r="K141" s="169">
        <v>-8529.9379499999995</v>
      </c>
      <c r="L141" s="169">
        <v>-10687.7934</v>
      </c>
      <c r="M141" s="169">
        <v>-5462.2992000000004</v>
      </c>
      <c r="N141" s="169">
        <v>-5711.7685499999998</v>
      </c>
      <c r="O141" s="169">
        <v>-7853.12655</v>
      </c>
      <c r="P141" s="169">
        <v>-5081.5421999999999</v>
      </c>
      <c r="Q141" s="169">
        <v>-5895.7814249999992</v>
      </c>
      <c r="R141" s="169">
        <v>-7229.9856000000009</v>
      </c>
      <c r="S141" s="169">
        <v>0</v>
      </c>
      <c r="T141" s="169">
        <v>0</v>
      </c>
      <c r="U141" s="169">
        <v>-79327.229775</v>
      </c>
      <c r="V141" s="163">
        <f ca="1">SUM(INDIRECT(Inputs!$C$11&amp;ROW()&amp;":"&amp;Inputs!$C$12&amp;ROW()))</f>
        <v>-5895.7814249999992</v>
      </c>
      <c r="W141" s="163">
        <f ca="1">SUM(INDIRECT(Inputs!$C$13&amp;ROW()&amp;":"&amp;Inputs!$C$14&amp;ROW()))</f>
        <v>-72097.244175</v>
      </c>
      <c r="X141" s="3" t="str">
        <f>IF(COUNTIFS(Lookups!$A:$A,C141)=1,"Gross Sales","")</f>
        <v>Gross Sales</v>
      </c>
      <c r="Y141" s="3" t="str">
        <f>IF(COUNTIFS(Lookups!$D:$D,C141)=1,"Bar Sales","")</f>
        <v>Bar Sales</v>
      </c>
      <c r="Z141" s="3" t="str">
        <f>IFERROR(VLOOKUP(C141*1,Lookups!$D:$F,3,FALSE),"")</f>
        <v>Beer</v>
      </c>
      <c r="AA141" s="3" t="str">
        <f>IFERROR(VLOOKUP($C141*1,Lookups!$H:$N,3,FALSE),"")</f>
        <v/>
      </c>
      <c r="AB141" s="3" t="str">
        <f>IFERROR(VLOOKUP($C141*1,Lookups!$H:$N,4,FALSE),"")</f>
        <v/>
      </c>
      <c r="AC141" s="3" t="str">
        <f>IFERROR(VLOOKUP($C141*1,Lookups!$H:$N,5,FALSE),"")</f>
        <v/>
      </c>
      <c r="AD141" s="3" t="str">
        <f>IFERROR(VLOOKUP($C141*1,Lookups!$H:$N,6,FALSE),"")</f>
        <v/>
      </c>
      <c r="AE141" s="3" t="str">
        <f>IFERROR(VLOOKUP($C141*1,Lookups!$H:$N,7,FALSE),"")</f>
        <v/>
      </c>
      <c r="AF141" s="3" t="str">
        <f>VLOOKUP(B141*1,Stores!$A:$C,3,FALSE)</f>
        <v>DFG</v>
      </c>
    </row>
    <row r="142" spans="1:32">
      <c r="A142" s="165" t="s">
        <v>937</v>
      </c>
      <c r="B142" s="166" t="s">
        <v>948</v>
      </c>
      <c r="C142" s="165" t="s">
        <v>439</v>
      </c>
      <c r="D142" s="165" t="s">
        <v>918</v>
      </c>
      <c r="E142" s="165" t="s">
        <v>964</v>
      </c>
      <c r="F142" s="167">
        <v>2017</v>
      </c>
      <c r="G142" s="168">
        <v>0</v>
      </c>
      <c r="H142" s="169">
        <v>-4424.34375</v>
      </c>
      <c r="I142" s="169">
        <v>-4389.3074999999999</v>
      </c>
      <c r="J142" s="169">
        <v>-4678.08</v>
      </c>
      <c r="K142" s="169">
        <v>-4529.9250000000002</v>
      </c>
      <c r="L142" s="169">
        <v>-4739.7150000000001</v>
      </c>
      <c r="M142" s="169">
        <v>-4657.6125000000002</v>
      </c>
      <c r="N142" s="169">
        <v>-3404.9925000000003</v>
      </c>
      <c r="O142" s="169">
        <v>-2998.89</v>
      </c>
      <c r="P142" s="169">
        <v>-2858.8274999999999</v>
      </c>
      <c r="Q142" s="169">
        <v>-2712.7687500000002</v>
      </c>
      <c r="R142" s="169">
        <v>-2673.5250000000001</v>
      </c>
      <c r="S142" s="169">
        <v>0</v>
      </c>
      <c r="T142" s="169">
        <v>0</v>
      </c>
      <c r="U142" s="169">
        <v>-42067.987500000003</v>
      </c>
      <c r="V142" s="163">
        <f ca="1">SUM(INDIRECT(Inputs!$C$11&amp;ROW()&amp;":"&amp;Inputs!$C$12&amp;ROW()))</f>
        <v>-2712.7687500000002</v>
      </c>
      <c r="W142" s="163">
        <f ca="1">SUM(INDIRECT(Inputs!$C$13&amp;ROW()&amp;":"&amp;Inputs!$C$14&amp;ROW()))</f>
        <v>-39394.462500000001</v>
      </c>
      <c r="X142" s="3" t="str">
        <f>IF(COUNTIFS(Lookups!$A:$A,C142)=1,"Gross Sales","")</f>
        <v>Gross Sales</v>
      </c>
      <c r="Y142" s="3" t="str">
        <f>IF(COUNTIFS(Lookups!$D:$D,C142)=1,"Bar Sales","")</f>
        <v>Bar Sales</v>
      </c>
      <c r="Z142" s="3" t="str">
        <f>IFERROR(VLOOKUP(C142*1,Lookups!$D:$F,3,FALSE),"")</f>
        <v>Beer</v>
      </c>
      <c r="AA142" s="3" t="str">
        <f>IFERROR(VLOOKUP($C142*1,Lookups!$H:$N,3,FALSE),"")</f>
        <v/>
      </c>
      <c r="AB142" s="3" t="str">
        <f>IFERROR(VLOOKUP($C142*1,Lookups!$H:$N,4,FALSE),"")</f>
        <v/>
      </c>
      <c r="AC142" s="3" t="str">
        <f>IFERROR(VLOOKUP($C142*1,Lookups!$H:$N,5,FALSE),"")</f>
        <v/>
      </c>
      <c r="AD142" s="3" t="str">
        <f>IFERROR(VLOOKUP($C142*1,Lookups!$H:$N,6,FALSE),"")</f>
        <v/>
      </c>
      <c r="AE142" s="3" t="str">
        <f>IFERROR(VLOOKUP($C142*1,Lookups!$H:$N,7,FALSE),"")</f>
        <v/>
      </c>
      <c r="AF142" s="3" t="str">
        <f>VLOOKUP(B142*1,Stores!$A:$C,3,FALSE)</f>
        <v>DFG</v>
      </c>
    </row>
    <row r="143" spans="1:32">
      <c r="A143" s="165" t="s">
        <v>936</v>
      </c>
      <c r="B143" s="166" t="s">
        <v>949</v>
      </c>
      <c r="C143" s="165" t="s">
        <v>439</v>
      </c>
      <c r="D143" s="165" t="s">
        <v>918</v>
      </c>
      <c r="E143" s="165" t="s">
        <v>964</v>
      </c>
      <c r="F143" s="167">
        <v>2017</v>
      </c>
      <c r="G143" s="168">
        <v>0</v>
      </c>
      <c r="H143" s="169">
        <v>-8792.943075000001</v>
      </c>
      <c r="I143" s="169">
        <v>-10858.115399999999</v>
      </c>
      <c r="J143" s="169">
        <v>-7684.4040000000005</v>
      </c>
      <c r="K143" s="169">
        <v>-9009.0324000000001</v>
      </c>
      <c r="L143" s="169">
        <v>-9198.0272999999997</v>
      </c>
      <c r="M143" s="169">
        <v>-7913.6255250000004</v>
      </c>
      <c r="N143" s="169">
        <v>-8482.7981250000012</v>
      </c>
      <c r="O143" s="169">
        <v>-7539.1992</v>
      </c>
      <c r="P143" s="169">
        <v>-6005.1206250000005</v>
      </c>
      <c r="Q143" s="169">
        <v>-5182.0450500000006</v>
      </c>
      <c r="R143" s="169">
        <v>-7141.9713749999983</v>
      </c>
      <c r="S143" s="169">
        <v>0</v>
      </c>
      <c r="T143" s="169">
        <v>0</v>
      </c>
      <c r="U143" s="169">
        <v>-87807.282074999996</v>
      </c>
      <c r="V143" s="163">
        <f ca="1">SUM(INDIRECT(Inputs!$C$11&amp;ROW()&amp;":"&amp;Inputs!$C$12&amp;ROW()))</f>
        <v>-5182.0450500000006</v>
      </c>
      <c r="W143" s="163">
        <f ca="1">SUM(INDIRECT(Inputs!$C$13&amp;ROW()&amp;":"&amp;Inputs!$C$14&amp;ROW()))</f>
        <v>-80665.310700000002</v>
      </c>
      <c r="X143" s="3" t="str">
        <f>IF(COUNTIFS(Lookups!$A:$A,C143)=1,"Gross Sales","")</f>
        <v>Gross Sales</v>
      </c>
      <c r="Y143" s="3" t="str">
        <f>IF(COUNTIFS(Lookups!$D:$D,C143)=1,"Bar Sales","")</f>
        <v>Bar Sales</v>
      </c>
      <c r="Z143" s="3" t="str">
        <f>IFERROR(VLOOKUP(C143*1,Lookups!$D:$F,3,FALSE),"")</f>
        <v>Beer</v>
      </c>
      <c r="AA143" s="3" t="str">
        <f>IFERROR(VLOOKUP($C143*1,Lookups!$H:$N,3,FALSE),"")</f>
        <v/>
      </c>
      <c r="AB143" s="3" t="str">
        <f>IFERROR(VLOOKUP($C143*1,Lookups!$H:$N,4,FALSE),"")</f>
        <v/>
      </c>
      <c r="AC143" s="3" t="str">
        <f>IFERROR(VLOOKUP($C143*1,Lookups!$H:$N,5,FALSE),"")</f>
        <v/>
      </c>
      <c r="AD143" s="3" t="str">
        <f>IFERROR(VLOOKUP($C143*1,Lookups!$H:$N,6,FALSE),"")</f>
        <v/>
      </c>
      <c r="AE143" s="3" t="str">
        <f>IFERROR(VLOOKUP($C143*1,Lookups!$H:$N,7,FALSE),"")</f>
        <v/>
      </c>
      <c r="AF143" s="3" t="str">
        <f>VLOOKUP(B143*1,Stores!$A:$C,3,FALSE)</f>
        <v>DFG</v>
      </c>
    </row>
    <row r="144" spans="1:32">
      <c r="A144" s="165" t="s">
        <v>935</v>
      </c>
      <c r="B144" s="166" t="s">
        <v>950</v>
      </c>
      <c r="C144" s="165" t="s">
        <v>439</v>
      </c>
      <c r="D144" s="165" t="s">
        <v>918</v>
      </c>
      <c r="E144" s="165" t="s">
        <v>964</v>
      </c>
      <c r="F144" s="167">
        <v>2017</v>
      </c>
      <c r="G144" s="168">
        <v>0</v>
      </c>
      <c r="H144" s="169">
        <v>-6884.3249999999998</v>
      </c>
      <c r="I144" s="169">
        <v>-5615.3924999999999</v>
      </c>
      <c r="J144" s="169">
        <v>-8020.08</v>
      </c>
      <c r="K144" s="169">
        <v>-6228.96</v>
      </c>
      <c r="L144" s="169">
        <v>-5535.2699999999995</v>
      </c>
      <c r="M144" s="169">
        <v>-5737.1062499999998</v>
      </c>
      <c r="N144" s="169">
        <v>-4304.1712500000003</v>
      </c>
      <c r="O144" s="169">
        <v>-3851.6400000000003</v>
      </c>
      <c r="P144" s="169">
        <v>-3271.4549999999999</v>
      </c>
      <c r="Q144" s="169">
        <v>-4460.2650000000003</v>
      </c>
      <c r="R144" s="169">
        <v>-3870.1950000000002</v>
      </c>
      <c r="S144" s="169">
        <v>0</v>
      </c>
      <c r="T144" s="169">
        <v>0</v>
      </c>
      <c r="U144" s="169">
        <v>-57778.86</v>
      </c>
      <c r="V144" s="163">
        <f ca="1">SUM(INDIRECT(Inputs!$C$11&amp;ROW()&amp;":"&amp;Inputs!$C$12&amp;ROW()))</f>
        <v>-4460.2650000000003</v>
      </c>
      <c r="W144" s="163">
        <f ca="1">SUM(INDIRECT(Inputs!$C$13&amp;ROW()&amp;":"&amp;Inputs!$C$14&amp;ROW()))</f>
        <v>-53908.665000000001</v>
      </c>
      <c r="X144" s="3" t="str">
        <f>IF(COUNTIFS(Lookups!$A:$A,C144)=1,"Gross Sales","")</f>
        <v>Gross Sales</v>
      </c>
      <c r="Y144" s="3" t="str">
        <f>IF(COUNTIFS(Lookups!$D:$D,C144)=1,"Bar Sales","")</f>
        <v>Bar Sales</v>
      </c>
      <c r="Z144" s="3" t="str">
        <f>IFERROR(VLOOKUP(C144*1,Lookups!$D:$F,3,FALSE),"")</f>
        <v>Beer</v>
      </c>
      <c r="AA144" s="3" t="str">
        <f>IFERROR(VLOOKUP($C144*1,Lookups!$H:$N,3,FALSE),"")</f>
        <v/>
      </c>
      <c r="AB144" s="3" t="str">
        <f>IFERROR(VLOOKUP($C144*1,Lookups!$H:$N,4,FALSE),"")</f>
        <v/>
      </c>
      <c r="AC144" s="3" t="str">
        <f>IFERROR(VLOOKUP($C144*1,Lookups!$H:$N,5,FALSE),"")</f>
        <v/>
      </c>
      <c r="AD144" s="3" t="str">
        <f>IFERROR(VLOOKUP($C144*1,Lookups!$H:$N,6,FALSE),"")</f>
        <v/>
      </c>
      <c r="AE144" s="3" t="str">
        <f>IFERROR(VLOOKUP($C144*1,Lookups!$H:$N,7,FALSE),"")</f>
        <v/>
      </c>
      <c r="AF144" s="3" t="str">
        <f>VLOOKUP(B144*1,Stores!$A:$C,3,FALSE)</f>
        <v>DFG</v>
      </c>
    </row>
    <row r="145" spans="1:32">
      <c r="A145" s="165" t="s">
        <v>960</v>
      </c>
      <c r="B145" s="166" t="s">
        <v>951</v>
      </c>
      <c r="C145" s="165" t="s">
        <v>439</v>
      </c>
      <c r="D145" s="165" t="s">
        <v>918</v>
      </c>
      <c r="E145" s="165" t="s">
        <v>964</v>
      </c>
      <c r="F145" s="167">
        <v>2017</v>
      </c>
      <c r="G145" s="168">
        <v>0</v>
      </c>
      <c r="H145" s="169">
        <v>-8156.25</v>
      </c>
      <c r="I145" s="169">
        <v>-11496.547500000001</v>
      </c>
      <c r="J145" s="169">
        <v>-13884.547500000001</v>
      </c>
      <c r="K145" s="169">
        <v>-17924.006249999999</v>
      </c>
      <c r="L145" s="169">
        <v>-12473.055</v>
      </c>
      <c r="M145" s="169">
        <v>-14527.30125</v>
      </c>
      <c r="N145" s="169">
        <v>-15501.0375</v>
      </c>
      <c r="O145" s="169">
        <v>-15251.48625</v>
      </c>
      <c r="P145" s="169">
        <v>-9602.4</v>
      </c>
      <c r="Q145" s="169">
        <v>-10347.731250000001</v>
      </c>
      <c r="R145" s="169">
        <v>-11474.955</v>
      </c>
      <c r="S145" s="169">
        <v>0</v>
      </c>
      <c r="T145" s="169">
        <v>0</v>
      </c>
      <c r="U145" s="169">
        <v>-140639.3175</v>
      </c>
      <c r="V145" s="163">
        <f ca="1">SUM(INDIRECT(Inputs!$C$11&amp;ROW()&amp;":"&amp;Inputs!$C$12&amp;ROW()))</f>
        <v>-10347.731250000001</v>
      </c>
      <c r="W145" s="163">
        <f ca="1">SUM(INDIRECT(Inputs!$C$13&amp;ROW()&amp;":"&amp;Inputs!$C$14&amp;ROW()))</f>
        <v>-129164.3625</v>
      </c>
      <c r="X145" s="3" t="str">
        <f>IF(COUNTIFS(Lookups!$A:$A,C145)=1,"Gross Sales","")</f>
        <v>Gross Sales</v>
      </c>
      <c r="Y145" s="3" t="str">
        <f>IF(COUNTIFS(Lookups!$D:$D,C145)=1,"Bar Sales","")</f>
        <v>Bar Sales</v>
      </c>
      <c r="Z145" s="3" t="str">
        <f>IFERROR(VLOOKUP(C145*1,Lookups!$D:$F,3,FALSE),"")</f>
        <v>Beer</v>
      </c>
      <c r="AA145" s="3" t="str">
        <f>IFERROR(VLOOKUP($C145*1,Lookups!$H:$N,3,FALSE),"")</f>
        <v/>
      </c>
      <c r="AB145" s="3" t="str">
        <f>IFERROR(VLOOKUP($C145*1,Lookups!$H:$N,4,FALSE),"")</f>
        <v/>
      </c>
      <c r="AC145" s="3" t="str">
        <f>IFERROR(VLOOKUP($C145*1,Lookups!$H:$N,5,FALSE),"")</f>
        <v/>
      </c>
      <c r="AD145" s="3" t="str">
        <f>IFERROR(VLOOKUP($C145*1,Lookups!$H:$N,6,FALSE),"")</f>
        <v/>
      </c>
      <c r="AE145" s="3" t="str">
        <f>IFERROR(VLOOKUP($C145*1,Lookups!$H:$N,7,FALSE),"")</f>
        <v/>
      </c>
      <c r="AF145" s="3" t="str">
        <f>VLOOKUP(B145*1,Stores!$A:$C,3,FALSE)</f>
        <v>DFG</v>
      </c>
    </row>
    <row r="146" spans="1:32">
      <c r="A146" s="165" t="s">
        <v>961</v>
      </c>
      <c r="B146" s="166" t="s">
        <v>952</v>
      </c>
      <c r="C146" s="165" t="s">
        <v>439</v>
      </c>
      <c r="D146" s="165" t="s">
        <v>918</v>
      </c>
      <c r="E146" s="165" t="s">
        <v>964</v>
      </c>
      <c r="F146" s="167">
        <v>2017</v>
      </c>
      <c r="G146" s="168">
        <v>0</v>
      </c>
      <c r="H146" s="169">
        <v>-7389.36</v>
      </c>
      <c r="I146" s="169">
        <v>-7028.8200000000006</v>
      </c>
      <c r="J146" s="169">
        <v>-8389.9125000000004</v>
      </c>
      <c r="K146" s="169">
        <v>-8190.6824999999999</v>
      </c>
      <c r="L146" s="169">
        <v>-6028.1812500000005</v>
      </c>
      <c r="M146" s="169">
        <v>-6053.8725000000004</v>
      </c>
      <c r="N146" s="169">
        <v>-6747.6187499999996</v>
      </c>
      <c r="O146" s="169">
        <v>-4640.2124999999996</v>
      </c>
      <c r="P146" s="169">
        <v>-4695.21</v>
      </c>
      <c r="Q146" s="169">
        <v>-3724.0499999999997</v>
      </c>
      <c r="R146" s="169">
        <v>-4650.24</v>
      </c>
      <c r="S146" s="169">
        <v>0</v>
      </c>
      <c r="T146" s="169">
        <v>0</v>
      </c>
      <c r="U146" s="169">
        <v>-67538.16</v>
      </c>
      <c r="V146" s="163">
        <f ca="1">SUM(INDIRECT(Inputs!$C$11&amp;ROW()&amp;":"&amp;Inputs!$C$12&amp;ROW()))</f>
        <v>-3724.0499999999997</v>
      </c>
      <c r="W146" s="163">
        <f ca="1">SUM(INDIRECT(Inputs!$C$13&amp;ROW()&amp;":"&amp;Inputs!$C$14&amp;ROW()))</f>
        <v>-62887.92</v>
      </c>
      <c r="X146" s="3" t="str">
        <f>IF(COUNTIFS(Lookups!$A:$A,C146)=1,"Gross Sales","")</f>
        <v>Gross Sales</v>
      </c>
      <c r="Y146" s="3" t="str">
        <f>IF(COUNTIFS(Lookups!$D:$D,C146)=1,"Bar Sales","")</f>
        <v>Bar Sales</v>
      </c>
      <c r="Z146" s="3" t="str">
        <f>IFERROR(VLOOKUP(C146*1,Lookups!$D:$F,3,FALSE),"")</f>
        <v>Beer</v>
      </c>
      <c r="AA146" s="3" t="str">
        <f>IFERROR(VLOOKUP($C146*1,Lookups!$H:$N,3,FALSE),"")</f>
        <v/>
      </c>
      <c r="AB146" s="3" t="str">
        <f>IFERROR(VLOOKUP($C146*1,Lookups!$H:$N,4,FALSE),"")</f>
        <v/>
      </c>
      <c r="AC146" s="3" t="str">
        <f>IFERROR(VLOOKUP($C146*1,Lookups!$H:$N,5,FALSE),"")</f>
        <v/>
      </c>
      <c r="AD146" s="3" t="str">
        <f>IFERROR(VLOOKUP($C146*1,Lookups!$H:$N,6,FALSE),"")</f>
        <v/>
      </c>
      <c r="AE146" s="3" t="str">
        <f>IFERROR(VLOOKUP($C146*1,Lookups!$H:$N,7,FALSE),"")</f>
        <v/>
      </c>
      <c r="AF146" s="3" t="str">
        <f>VLOOKUP(B146*1,Stores!$A:$C,3,FALSE)</f>
        <v>DFG</v>
      </c>
    </row>
    <row r="147" spans="1:32">
      <c r="A147" s="165" t="s">
        <v>934</v>
      </c>
      <c r="B147" s="166" t="s">
        <v>953</v>
      </c>
      <c r="C147" s="165" t="s">
        <v>439</v>
      </c>
      <c r="D147" s="165" t="s">
        <v>918</v>
      </c>
      <c r="E147" s="165" t="s">
        <v>964</v>
      </c>
      <c r="F147" s="167">
        <v>2017</v>
      </c>
      <c r="G147" s="168">
        <v>0</v>
      </c>
      <c r="H147" s="169">
        <v>-6347.4075000000012</v>
      </c>
      <c r="I147" s="169">
        <v>-6124.5524999999998</v>
      </c>
      <c r="J147" s="169">
        <v>-7648.1399999999994</v>
      </c>
      <c r="K147" s="169">
        <v>-6129</v>
      </c>
      <c r="L147" s="169">
        <v>-7450.9650000000001</v>
      </c>
      <c r="M147" s="169">
        <v>-4413.7574999999997</v>
      </c>
      <c r="N147" s="169">
        <v>-3578.55375</v>
      </c>
      <c r="O147" s="169">
        <v>-4231.5112499999996</v>
      </c>
      <c r="P147" s="169">
        <v>-4898.1000000000004</v>
      </c>
      <c r="Q147" s="169">
        <v>-4958.15625</v>
      </c>
      <c r="R147" s="169">
        <v>-4878.1350000000002</v>
      </c>
      <c r="S147" s="169">
        <v>0</v>
      </c>
      <c r="T147" s="169">
        <v>0</v>
      </c>
      <c r="U147" s="169">
        <v>-60658.278749999998</v>
      </c>
      <c r="V147" s="163">
        <f ca="1">SUM(INDIRECT(Inputs!$C$11&amp;ROW()&amp;":"&amp;Inputs!$C$12&amp;ROW()))</f>
        <v>-4958.15625</v>
      </c>
      <c r="W147" s="163">
        <f ca="1">SUM(INDIRECT(Inputs!$C$13&amp;ROW()&amp;":"&amp;Inputs!$C$14&amp;ROW()))</f>
        <v>-55780.143749999996</v>
      </c>
      <c r="X147" s="3" t="str">
        <f>IF(COUNTIFS(Lookups!$A:$A,C147)=1,"Gross Sales","")</f>
        <v>Gross Sales</v>
      </c>
      <c r="Y147" s="3" t="str">
        <f>IF(COUNTIFS(Lookups!$D:$D,C147)=1,"Bar Sales","")</f>
        <v>Bar Sales</v>
      </c>
      <c r="Z147" s="3" t="str">
        <f>IFERROR(VLOOKUP(C147*1,Lookups!$D:$F,3,FALSE),"")</f>
        <v>Beer</v>
      </c>
      <c r="AA147" s="3" t="str">
        <f>IFERROR(VLOOKUP($C147*1,Lookups!$H:$N,3,FALSE),"")</f>
        <v/>
      </c>
      <c r="AB147" s="3" t="str">
        <f>IFERROR(VLOOKUP($C147*1,Lookups!$H:$N,4,FALSE),"")</f>
        <v/>
      </c>
      <c r="AC147" s="3" t="str">
        <f>IFERROR(VLOOKUP($C147*1,Lookups!$H:$N,5,FALSE),"")</f>
        <v/>
      </c>
      <c r="AD147" s="3" t="str">
        <f>IFERROR(VLOOKUP($C147*1,Lookups!$H:$N,6,FALSE),"")</f>
        <v/>
      </c>
      <c r="AE147" s="3" t="str">
        <f>IFERROR(VLOOKUP($C147*1,Lookups!$H:$N,7,FALSE),"")</f>
        <v/>
      </c>
      <c r="AF147" s="3" t="str">
        <f>VLOOKUP(B147*1,Stores!$A:$C,3,FALSE)</f>
        <v>DFG</v>
      </c>
    </row>
    <row r="148" spans="1:32">
      <c r="A148" s="165" t="s">
        <v>933</v>
      </c>
      <c r="B148" s="166" t="s">
        <v>954</v>
      </c>
      <c r="C148" s="165" t="s">
        <v>439</v>
      </c>
      <c r="D148" s="165" t="s">
        <v>918</v>
      </c>
      <c r="E148" s="165" t="s">
        <v>964</v>
      </c>
      <c r="F148" s="167">
        <v>2017</v>
      </c>
      <c r="G148" s="168">
        <v>0</v>
      </c>
      <c r="H148" s="169">
        <v>-9384.4987499999988</v>
      </c>
      <c r="I148" s="169">
        <v>-7629.6862499999997</v>
      </c>
      <c r="J148" s="169">
        <v>-9615.3862500000014</v>
      </c>
      <c r="K148" s="169">
        <v>-6803.0550000000003</v>
      </c>
      <c r="L148" s="169">
        <v>-6755.8499999999995</v>
      </c>
      <c r="M148" s="169">
        <v>-6413.76</v>
      </c>
      <c r="N148" s="169">
        <v>-7940.2987499999999</v>
      </c>
      <c r="O148" s="169">
        <v>-8432.4074999999993</v>
      </c>
      <c r="P148" s="169">
        <v>-6065.82</v>
      </c>
      <c r="Q148" s="169">
        <v>-6107.625</v>
      </c>
      <c r="R148" s="169">
        <v>-5231.8500000000004</v>
      </c>
      <c r="S148" s="169">
        <v>0</v>
      </c>
      <c r="T148" s="169">
        <v>0</v>
      </c>
      <c r="U148" s="169">
        <v>-80380.237500000017</v>
      </c>
      <c r="V148" s="163">
        <f ca="1">SUM(INDIRECT(Inputs!$C$11&amp;ROW()&amp;":"&amp;Inputs!$C$12&amp;ROW()))</f>
        <v>-6107.625</v>
      </c>
      <c r="W148" s="163">
        <f ca="1">SUM(INDIRECT(Inputs!$C$13&amp;ROW()&amp;":"&amp;Inputs!$C$14&amp;ROW()))</f>
        <v>-75148.387500000012</v>
      </c>
      <c r="X148" s="3" t="str">
        <f>IF(COUNTIFS(Lookups!$A:$A,C148)=1,"Gross Sales","")</f>
        <v>Gross Sales</v>
      </c>
      <c r="Y148" s="3" t="str">
        <f>IF(COUNTIFS(Lookups!$D:$D,C148)=1,"Bar Sales","")</f>
        <v>Bar Sales</v>
      </c>
      <c r="Z148" s="3" t="str">
        <f>IFERROR(VLOOKUP(C148*1,Lookups!$D:$F,3,FALSE),"")</f>
        <v>Beer</v>
      </c>
      <c r="AA148" s="3" t="str">
        <f>IFERROR(VLOOKUP($C148*1,Lookups!$H:$N,3,FALSE),"")</f>
        <v/>
      </c>
      <c r="AB148" s="3" t="str">
        <f>IFERROR(VLOOKUP($C148*1,Lookups!$H:$N,4,FALSE),"")</f>
        <v/>
      </c>
      <c r="AC148" s="3" t="str">
        <f>IFERROR(VLOOKUP($C148*1,Lookups!$H:$N,5,FALSE),"")</f>
        <v/>
      </c>
      <c r="AD148" s="3" t="str">
        <f>IFERROR(VLOOKUP($C148*1,Lookups!$H:$N,6,FALSE),"")</f>
        <v/>
      </c>
      <c r="AE148" s="3" t="str">
        <f>IFERROR(VLOOKUP($C148*1,Lookups!$H:$N,7,FALSE),"")</f>
        <v/>
      </c>
      <c r="AF148" s="3" t="str">
        <f>VLOOKUP(B148*1,Stores!$A:$C,3,FALSE)</f>
        <v>DFG</v>
      </c>
    </row>
    <row r="149" spans="1:32">
      <c r="A149" s="165" t="s">
        <v>932</v>
      </c>
      <c r="B149" s="166" t="s">
        <v>959</v>
      </c>
      <c r="C149" s="165" t="s">
        <v>439</v>
      </c>
      <c r="D149" s="165" t="s">
        <v>918</v>
      </c>
      <c r="E149" s="165" t="s">
        <v>964</v>
      </c>
      <c r="F149" s="167">
        <v>2017</v>
      </c>
      <c r="G149" s="168">
        <v>0</v>
      </c>
      <c r="H149" s="169">
        <v>0</v>
      </c>
      <c r="I149" s="169">
        <v>0</v>
      </c>
      <c r="J149" s="169">
        <v>0</v>
      </c>
      <c r="K149" s="169">
        <v>0</v>
      </c>
      <c r="L149" s="169">
        <v>0</v>
      </c>
      <c r="M149" s="169">
        <v>0</v>
      </c>
      <c r="N149" s="169">
        <v>-12570.658875000003</v>
      </c>
      <c r="O149" s="169">
        <v>-14949.788624999999</v>
      </c>
      <c r="P149" s="169">
        <v>-11443.424999999999</v>
      </c>
      <c r="Q149" s="169">
        <v>-16226.264999999999</v>
      </c>
      <c r="R149" s="169">
        <v>-11530.4175</v>
      </c>
      <c r="S149" s="169">
        <v>0</v>
      </c>
      <c r="T149" s="169">
        <v>0</v>
      </c>
      <c r="U149" s="169">
        <v>-66720.554999999993</v>
      </c>
      <c r="V149" s="163">
        <f ca="1">SUM(INDIRECT(Inputs!$C$11&amp;ROW()&amp;":"&amp;Inputs!$C$12&amp;ROW()))</f>
        <v>-16226.264999999999</v>
      </c>
      <c r="W149" s="163">
        <f ca="1">SUM(INDIRECT(Inputs!$C$13&amp;ROW()&amp;":"&amp;Inputs!$C$14&amp;ROW()))</f>
        <v>-55190.137499999997</v>
      </c>
      <c r="X149" s="3" t="str">
        <f>IF(COUNTIFS(Lookups!$A:$A,C149)=1,"Gross Sales","")</f>
        <v>Gross Sales</v>
      </c>
      <c r="Y149" s="3" t="str">
        <f>IF(COUNTIFS(Lookups!$D:$D,C149)=1,"Bar Sales","")</f>
        <v>Bar Sales</v>
      </c>
      <c r="Z149" s="3" t="str">
        <f>IFERROR(VLOOKUP(C149*1,Lookups!$D:$F,3,FALSE),"")</f>
        <v>Beer</v>
      </c>
      <c r="AA149" s="3" t="str">
        <f>IFERROR(VLOOKUP($C149*1,Lookups!$H:$N,3,FALSE),"")</f>
        <v/>
      </c>
      <c r="AB149" s="3" t="str">
        <f>IFERROR(VLOOKUP($C149*1,Lookups!$H:$N,4,FALSE),"")</f>
        <v/>
      </c>
      <c r="AC149" s="3" t="str">
        <f>IFERROR(VLOOKUP($C149*1,Lookups!$H:$N,5,FALSE),"")</f>
        <v/>
      </c>
      <c r="AD149" s="3" t="str">
        <f>IFERROR(VLOOKUP($C149*1,Lookups!$H:$N,6,FALSE),"")</f>
        <v/>
      </c>
      <c r="AE149" s="3" t="str">
        <f>IFERROR(VLOOKUP($C149*1,Lookups!$H:$N,7,FALSE),"")</f>
        <v/>
      </c>
      <c r="AF149" s="3" t="str">
        <f>VLOOKUP(B149*1,Stores!$A:$C,3,FALSE)</f>
        <v>DFG</v>
      </c>
    </row>
    <row r="150" spans="1:32">
      <c r="A150" s="165" t="s">
        <v>930</v>
      </c>
      <c r="B150" s="166" t="s">
        <v>920</v>
      </c>
      <c r="C150" s="165" t="s">
        <v>444</v>
      </c>
      <c r="D150" s="165" t="s">
        <v>918</v>
      </c>
      <c r="E150" s="165" t="s">
        <v>965</v>
      </c>
      <c r="F150" s="167">
        <v>2017</v>
      </c>
      <c r="G150" s="168">
        <v>0</v>
      </c>
      <c r="H150" s="169">
        <v>-98753.163750000007</v>
      </c>
      <c r="I150" s="169">
        <v>-122200.254</v>
      </c>
      <c r="J150" s="169">
        <v>-97230.264299999995</v>
      </c>
      <c r="K150" s="169">
        <v>-129797.41800000001</v>
      </c>
      <c r="L150" s="169">
        <v>-104041.09215</v>
      </c>
      <c r="M150" s="169">
        <v>-100150.52985000001</v>
      </c>
      <c r="N150" s="169">
        <v>-70019.312699999995</v>
      </c>
      <c r="O150" s="169">
        <v>-67887.504000000001</v>
      </c>
      <c r="P150" s="169">
        <v>-89804.574000000008</v>
      </c>
      <c r="Q150" s="169">
        <v>-103110.482025</v>
      </c>
      <c r="R150" s="169">
        <v>-91376.507624999998</v>
      </c>
      <c r="S150" s="169">
        <v>0</v>
      </c>
      <c r="T150" s="169">
        <v>0</v>
      </c>
      <c r="U150" s="169">
        <v>-1074371.1024000002</v>
      </c>
      <c r="V150" s="163">
        <f ca="1">SUM(INDIRECT(Inputs!$C$11&amp;ROW()&amp;":"&amp;Inputs!$C$12&amp;ROW()))</f>
        <v>-103110.482025</v>
      </c>
      <c r="W150" s="163">
        <f ca="1">SUM(INDIRECT(Inputs!$C$13&amp;ROW()&amp;":"&amp;Inputs!$C$14&amp;ROW()))</f>
        <v>-982994.59477500012</v>
      </c>
      <c r="X150" s="3" t="str">
        <f>IF(COUNTIFS(Lookups!$A:$A,C150)=1,"Gross Sales","")</f>
        <v>Gross Sales</v>
      </c>
      <c r="Y150" s="3" t="str">
        <f>IF(COUNTIFS(Lookups!$D:$D,C150)=1,"Bar Sales","")</f>
        <v>Bar Sales</v>
      </c>
      <c r="Z150" s="3" t="str">
        <f>IFERROR(VLOOKUP(C150*1,Lookups!$D:$F,3,FALSE),"")</f>
        <v>Wine</v>
      </c>
      <c r="AA150" s="3" t="str">
        <f>IFERROR(VLOOKUP($C150*1,Lookups!$H:$N,3,FALSE),"")</f>
        <v/>
      </c>
      <c r="AB150" s="3" t="str">
        <f>IFERROR(VLOOKUP($C150*1,Lookups!$H:$N,4,FALSE),"")</f>
        <v/>
      </c>
      <c r="AC150" s="3" t="str">
        <f>IFERROR(VLOOKUP($C150*1,Lookups!$H:$N,5,FALSE),"")</f>
        <v/>
      </c>
      <c r="AD150" s="3" t="str">
        <f>IFERROR(VLOOKUP($C150*1,Lookups!$H:$N,6,FALSE),"")</f>
        <v/>
      </c>
      <c r="AE150" s="3" t="str">
        <f>IFERROR(VLOOKUP($C150*1,Lookups!$H:$N,7,FALSE),"")</f>
        <v/>
      </c>
      <c r="AF150" s="3" t="str">
        <f>VLOOKUP(B150*1,Stores!$A:$C,3,FALSE)</f>
        <v>DFDE</v>
      </c>
    </row>
    <row r="151" spans="1:32">
      <c r="A151" s="165" t="s">
        <v>929</v>
      </c>
      <c r="B151" s="166" t="s">
        <v>921</v>
      </c>
      <c r="C151" s="165" t="s">
        <v>444</v>
      </c>
      <c r="D151" s="165" t="s">
        <v>918</v>
      </c>
      <c r="E151" s="165" t="s">
        <v>965</v>
      </c>
      <c r="F151" s="167">
        <v>2017</v>
      </c>
      <c r="G151" s="168">
        <v>0</v>
      </c>
      <c r="H151" s="169">
        <v>-96771.247499999998</v>
      </c>
      <c r="I151" s="169">
        <v>-107469.6</v>
      </c>
      <c r="J151" s="169">
        <v>-107787.89625000001</v>
      </c>
      <c r="K151" s="169">
        <v>-79592.264999999999</v>
      </c>
      <c r="L151" s="169">
        <v>-94104.69</v>
      </c>
      <c r="M151" s="169">
        <v>-85420.77</v>
      </c>
      <c r="N151" s="169">
        <v>-77942.647499999992</v>
      </c>
      <c r="O151" s="169">
        <v>-82306.035000000003</v>
      </c>
      <c r="P151" s="169">
        <v>-79054.21875</v>
      </c>
      <c r="Q151" s="169">
        <v>-108559.6875</v>
      </c>
      <c r="R151" s="169">
        <v>-83558.64</v>
      </c>
      <c r="S151" s="169">
        <v>0</v>
      </c>
      <c r="T151" s="169">
        <v>0</v>
      </c>
      <c r="U151" s="169">
        <v>-1002567.6975</v>
      </c>
      <c r="V151" s="163">
        <f ca="1">SUM(INDIRECT(Inputs!$C$11&amp;ROW()&amp;":"&amp;Inputs!$C$12&amp;ROW()))</f>
        <v>-108559.6875</v>
      </c>
      <c r="W151" s="163">
        <f ca="1">SUM(INDIRECT(Inputs!$C$13&amp;ROW()&amp;":"&amp;Inputs!$C$14&amp;ROW()))</f>
        <v>-919009.0575</v>
      </c>
      <c r="X151" s="3" t="str">
        <f>IF(COUNTIFS(Lookups!$A:$A,C151)=1,"Gross Sales","")</f>
        <v>Gross Sales</v>
      </c>
      <c r="Y151" s="3" t="str">
        <f>IF(COUNTIFS(Lookups!$D:$D,C151)=1,"Bar Sales","")</f>
        <v>Bar Sales</v>
      </c>
      <c r="Z151" s="3" t="str">
        <f>IFERROR(VLOOKUP(C151*1,Lookups!$D:$F,3,FALSE),"")</f>
        <v>Wine</v>
      </c>
      <c r="AA151" s="3" t="str">
        <f>IFERROR(VLOOKUP($C151*1,Lookups!$H:$N,3,FALSE),"")</f>
        <v/>
      </c>
      <c r="AB151" s="3" t="str">
        <f>IFERROR(VLOOKUP($C151*1,Lookups!$H:$N,4,FALSE),"")</f>
        <v/>
      </c>
      <c r="AC151" s="3" t="str">
        <f>IFERROR(VLOOKUP($C151*1,Lookups!$H:$N,5,FALSE),"")</f>
        <v/>
      </c>
      <c r="AD151" s="3" t="str">
        <f>IFERROR(VLOOKUP($C151*1,Lookups!$H:$N,6,FALSE),"")</f>
        <v/>
      </c>
      <c r="AE151" s="3" t="str">
        <f>IFERROR(VLOOKUP($C151*1,Lookups!$H:$N,7,FALSE),"")</f>
        <v/>
      </c>
      <c r="AF151" s="3" t="str">
        <f>VLOOKUP(B151*1,Stores!$A:$C,3,FALSE)</f>
        <v>DFDE</v>
      </c>
    </row>
    <row r="152" spans="1:32">
      <c r="A152" s="165" t="s">
        <v>928</v>
      </c>
      <c r="B152" s="166" t="s">
        <v>922</v>
      </c>
      <c r="C152" s="165" t="s">
        <v>444</v>
      </c>
      <c r="D152" s="165" t="s">
        <v>918</v>
      </c>
      <c r="E152" s="165" t="s">
        <v>965</v>
      </c>
      <c r="F152" s="167">
        <v>2017</v>
      </c>
      <c r="G152" s="168">
        <v>0</v>
      </c>
      <c r="H152" s="169">
        <v>-85253.1</v>
      </c>
      <c r="I152" s="169">
        <v>-105269.41875</v>
      </c>
      <c r="J152" s="169">
        <v>-77983.98</v>
      </c>
      <c r="K152" s="169">
        <v>-79418.024999999994</v>
      </c>
      <c r="L152" s="169">
        <v>-82988.753250000009</v>
      </c>
      <c r="M152" s="169">
        <v>-82037.97</v>
      </c>
      <c r="N152" s="169">
        <v>-61304.34375</v>
      </c>
      <c r="O152" s="169">
        <v>-121688.94374999999</v>
      </c>
      <c r="P152" s="169">
        <v>-106443.55499999999</v>
      </c>
      <c r="Q152" s="169">
        <v>-76668.705000000002</v>
      </c>
      <c r="R152" s="169">
        <v>-92897.643750000003</v>
      </c>
      <c r="S152" s="169">
        <v>0</v>
      </c>
      <c r="T152" s="169">
        <v>0</v>
      </c>
      <c r="U152" s="169">
        <v>-971954.43825000001</v>
      </c>
      <c r="V152" s="163">
        <f ca="1">SUM(INDIRECT(Inputs!$C$11&amp;ROW()&amp;":"&amp;Inputs!$C$12&amp;ROW()))</f>
        <v>-76668.705000000002</v>
      </c>
      <c r="W152" s="163">
        <f ca="1">SUM(INDIRECT(Inputs!$C$13&amp;ROW()&amp;":"&amp;Inputs!$C$14&amp;ROW()))</f>
        <v>-879056.79449999996</v>
      </c>
      <c r="X152" s="3" t="str">
        <f>IF(COUNTIFS(Lookups!$A:$A,C152)=1,"Gross Sales","")</f>
        <v>Gross Sales</v>
      </c>
      <c r="Y152" s="3" t="str">
        <f>IF(COUNTIFS(Lookups!$D:$D,C152)=1,"Bar Sales","")</f>
        <v>Bar Sales</v>
      </c>
      <c r="Z152" s="3" t="str">
        <f>IFERROR(VLOOKUP(C152*1,Lookups!$D:$F,3,FALSE),"")</f>
        <v>Wine</v>
      </c>
      <c r="AA152" s="3" t="str">
        <f>IFERROR(VLOOKUP($C152*1,Lookups!$H:$N,3,FALSE),"")</f>
        <v/>
      </c>
      <c r="AB152" s="3" t="str">
        <f>IFERROR(VLOOKUP($C152*1,Lookups!$H:$N,4,FALSE),"")</f>
        <v/>
      </c>
      <c r="AC152" s="3" t="str">
        <f>IFERROR(VLOOKUP($C152*1,Lookups!$H:$N,5,FALSE),"")</f>
        <v/>
      </c>
      <c r="AD152" s="3" t="str">
        <f>IFERROR(VLOOKUP($C152*1,Lookups!$H:$N,6,FALSE),"")</f>
        <v/>
      </c>
      <c r="AE152" s="3" t="str">
        <f>IFERROR(VLOOKUP($C152*1,Lookups!$H:$N,7,FALSE),"")</f>
        <v/>
      </c>
      <c r="AF152" s="3" t="str">
        <f>VLOOKUP(B152*1,Stores!$A:$C,3,FALSE)</f>
        <v>DFDE</v>
      </c>
    </row>
    <row r="153" spans="1:32">
      <c r="A153" s="165" t="s">
        <v>927</v>
      </c>
      <c r="B153" s="166" t="s">
        <v>923</v>
      </c>
      <c r="C153" s="165" t="s">
        <v>444</v>
      </c>
      <c r="D153" s="165" t="s">
        <v>918</v>
      </c>
      <c r="E153" s="165" t="s">
        <v>965</v>
      </c>
      <c r="F153" s="167">
        <v>2017</v>
      </c>
      <c r="G153" s="168">
        <v>0</v>
      </c>
      <c r="H153" s="169">
        <v>-95032.630124999996</v>
      </c>
      <c r="I153" s="169">
        <v>-178934.95619999999</v>
      </c>
      <c r="J153" s="169">
        <v>-82084.531875000001</v>
      </c>
      <c r="K153" s="169">
        <v>-65170.434000000001</v>
      </c>
      <c r="L153" s="169">
        <v>-113932.88640000002</v>
      </c>
      <c r="M153" s="169">
        <v>-92366.718900000007</v>
      </c>
      <c r="N153" s="169">
        <v>-35228.838149999996</v>
      </c>
      <c r="O153" s="169">
        <v>-66775.824000000008</v>
      </c>
      <c r="P153" s="169">
        <v>-54175.922999999995</v>
      </c>
      <c r="Q153" s="169">
        <v>-78501.4185</v>
      </c>
      <c r="R153" s="169">
        <v>-90557.975099999996</v>
      </c>
      <c r="S153" s="169">
        <v>0</v>
      </c>
      <c r="T153" s="169">
        <v>0</v>
      </c>
      <c r="U153" s="169">
        <v>-952762.13624999998</v>
      </c>
      <c r="V153" s="163">
        <f ca="1">SUM(INDIRECT(Inputs!$C$11&amp;ROW()&amp;":"&amp;Inputs!$C$12&amp;ROW()))</f>
        <v>-78501.4185</v>
      </c>
      <c r="W153" s="163">
        <f ca="1">SUM(INDIRECT(Inputs!$C$13&amp;ROW()&amp;":"&amp;Inputs!$C$14&amp;ROW()))</f>
        <v>-862204.16114999994</v>
      </c>
      <c r="X153" s="3" t="str">
        <f>IF(COUNTIFS(Lookups!$A:$A,C153)=1,"Gross Sales","")</f>
        <v>Gross Sales</v>
      </c>
      <c r="Y153" s="3" t="str">
        <f>IF(COUNTIFS(Lookups!$D:$D,C153)=1,"Bar Sales","")</f>
        <v>Bar Sales</v>
      </c>
      <c r="Z153" s="3" t="str">
        <f>IFERROR(VLOOKUP(C153*1,Lookups!$D:$F,3,FALSE),"")</f>
        <v>Wine</v>
      </c>
      <c r="AA153" s="3" t="str">
        <f>IFERROR(VLOOKUP($C153*1,Lookups!$H:$N,3,FALSE),"")</f>
        <v/>
      </c>
      <c r="AB153" s="3" t="str">
        <f>IFERROR(VLOOKUP($C153*1,Lookups!$H:$N,4,FALSE),"")</f>
        <v/>
      </c>
      <c r="AC153" s="3" t="str">
        <f>IFERROR(VLOOKUP($C153*1,Lookups!$H:$N,5,FALSE),"")</f>
        <v/>
      </c>
      <c r="AD153" s="3" t="str">
        <f>IFERROR(VLOOKUP($C153*1,Lookups!$H:$N,6,FALSE),"")</f>
        <v/>
      </c>
      <c r="AE153" s="3" t="str">
        <f>IFERROR(VLOOKUP($C153*1,Lookups!$H:$N,7,FALSE),"")</f>
        <v/>
      </c>
      <c r="AF153" s="3" t="str">
        <f>VLOOKUP(B153*1,Stores!$A:$C,3,FALSE)</f>
        <v>DFDE</v>
      </c>
    </row>
    <row r="154" spans="1:32">
      <c r="A154" s="165" t="s">
        <v>926</v>
      </c>
      <c r="B154" s="166" t="s">
        <v>924</v>
      </c>
      <c r="C154" s="165" t="s">
        <v>444</v>
      </c>
      <c r="D154" s="165" t="s">
        <v>918</v>
      </c>
      <c r="E154" s="165" t="s">
        <v>965</v>
      </c>
      <c r="F154" s="167">
        <v>2017</v>
      </c>
      <c r="G154" s="168">
        <v>0</v>
      </c>
      <c r="H154" s="169">
        <v>-127544.25577499998</v>
      </c>
      <c r="I154" s="169">
        <v>-185391.49860000002</v>
      </c>
      <c r="J154" s="169">
        <v>-122258.66099999999</v>
      </c>
      <c r="K154" s="169">
        <v>-151121.17934999999</v>
      </c>
      <c r="L154" s="169">
        <v>-124182.8988</v>
      </c>
      <c r="M154" s="169">
        <v>-113652.190575</v>
      </c>
      <c r="N154" s="169">
        <v>-82871.590949999998</v>
      </c>
      <c r="O154" s="169">
        <v>-73287.696000000011</v>
      </c>
      <c r="P154" s="169">
        <v>-93234.244950000008</v>
      </c>
      <c r="Q154" s="169">
        <v>-111654.25245000001</v>
      </c>
      <c r="R154" s="169">
        <v>-113040.61020000001</v>
      </c>
      <c r="S154" s="169">
        <v>0</v>
      </c>
      <c r="T154" s="169">
        <v>0</v>
      </c>
      <c r="U154" s="169">
        <v>-1298239.07865</v>
      </c>
      <c r="V154" s="163">
        <f ca="1">SUM(INDIRECT(Inputs!$C$11&amp;ROW()&amp;":"&amp;Inputs!$C$12&amp;ROW()))</f>
        <v>-111654.25245000001</v>
      </c>
      <c r="W154" s="163">
        <f ca="1">SUM(INDIRECT(Inputs!$C$13&amp;ROW()&amp;":"&amp;Inputs!$C$14&amp;ROW()))</f>
        <v>-1185198.46845</v>
      </c>
      <c r="X154" s="3" t="str">
        <f>IF(COUNTIFS(Lookups!$A:$A,C154)=1,"Gross Sales","")</f>
        <v>Gross Sales</v>
      </c>
      <c r="Y154" s="3" t="str">
        <f>IF(COUNTIFS(Lookups!$D:$D,C154)=1,"Bar Sales","")</f>
        <v>Bar Sales</v>
      </c>
      <c r="Z154" s="3" t="str">
        <f>IFERROR(VLOOKUP(C154*1,Lookups!$D:$F,3,FALSE),"")</f>
        <v>Wine</v>
      </c>
      <c r="AA154" s="3" t="str">
        <f>IFERROR(VLOOKUP($C154*1,Lookups!$H:$N,3,FALSE),"")</f>
        <v/>
      </c>
      <c r="AB154" s="3" t="str">
        <f>IFERROR(VLOOKUP($C154*1,Lookups!$H:$N,4,FALSE),"")</f>
        <v/>
      </c>
      <c r="AC154" s="3" t="str">
        <f>IFERROR(VLOOKUP($C154*1,Lookups!$H:$N,5,FALSE),"")</f>
        <v/>
      </c>
      <c r="AD154" s="3" t="str">
        <f>IFERROR(VLOOKUP($C154*1,Lookups!$H:$N,6,FALSE),"")</f>
        <v/>
      </c>
      <c r="AE154" s="3" t="str">
        <f>IFERROR(VLOOKUP($C154*1,Lookups!$H:$N,7,FALSE),"")</f>
        <v/>
      </c>
      <c r="AF154" s="3" t="str">
        <f>VLOOKUP(B154*1,Stores!$A:$C,3,FALSE)</f>
        <v>DFDE</v>
      </c>
    </row>
    <row r="155" spans="1:32">
      <c r="A155" s="165" t="s">
        <v>925</v>
      </c>
      <c r="B155" s="166" t="s">
        <v>958</v>
      </c>
      <c r="C155" s="165" t="s">
        <v>444</v>
      </c>
      <c r="D155" s="165" t="s">
        <v>918</v>
      </c>
      <c r="E155" s="165" t="s">
        <v>965</v>
      </c>
      <c r="F155" s="167">
        <v>2017</v>
      </c>
      <c r="G155" s="168">
        <v>0</v>
      </c>
      <c r="H155" s="169">
        <v>0</v>
      </c>
      <c r="I155" s="169">
        <v>0</v>
      </c>
      <c r="J155" s="169">
        <v>0</v>
      </c>
      <c r="K155" s="169">
        <v>0</v>
      </c>
      <c r="L155" s="169">
        <v>-66134.907300000006</v>
      </c>
      <c r="M155" s="169">
        <v>-101965.04505</v>
      </c>
      <c r="N155" s="169">
        <v>-144194.10232500001</v>
      </c>
      <c r="O155" s="169">
        <v>-111838.47652500001</v>
      </c>
      <c r="P155" s="169">
        <v>-132095.28600000002</v>
      </c>
      <c r="Q155" s="169">
        <v>-121178.53800000002</v>
      </c>
      <c r="R155" s="169">
        <v>-98521.205399999992</v>
      </c>
      <c r="S155" s="169">
        <v>0</v>
      </c>
      <c r="T155" s="169">
        <v>0</v>
      </c>
      <c r="U155" s="169">
        <v>-775927.56060000008</v>
      </c>
      <c r="V155" s="163">
        <f ca="1">SUM(INDIRECT(Inputs!$C$11&amp;ROW()&amp;":"&amp;Inputs!$C$12&amp;ROW()))</f>
        <v>-121178.53800000002</v>
      </c>
      <c r="W155" s="163">
        <f ca="1">SUM(INDIRECT(Inputs!$C$13&amp;ROW()&amp;":"&amp;Inputs!$C$14&amp;ROW()))</f>
        <v>-677406.35520000011</v>
      </c>
      <c r="X155" s="3" t="str">
        <f>IF(COUNTIFS(Lookups!$A:$A,C155)=1,"Gross Sales","")</f>
        <v>Gross Sales</v>
      </c>
      <c r="Y155" s="3" t="str">
        <f>IF(COUNTIFS(Lookups!$D:$D,C155)=1,"Bar Sales","")</f>
        <v>Bar Sales</v>
      </c>
      <c r="Z155" s="3" t="str">
        <f>IFERROR(VLOOKUP(C155*1,Lookups!$D:$F,3,FALSE),"")</f>
        <v>Wine</v>
      </c>
      <c r="AA155" s="3" t="str">
        <f>IFERROR(VLOOKUP($C155*1,Lookups!$H:$N,3,FALSE),"")</f>
        <v/>
      </c>
      <c r="AB155" s="3" t="str">
        <f>IFERROR(VLOOKUP($C155*1,Lookups!$H:$N,4,FALSE),"")</f>
        <v/>
      </c>
      <c r="AC155" s="3" t="str">
        <f>IFERROR(VLOOKUP($C155*1,Lookups!$H:$N,5,FALSE),"")</f>
        <v/>
      </c>
      <c r="AD155" s="3" t="str">
        <f>IFERROR(VLOOKUP($C155*1,Lookups!$H:$N,6,FALSE),"")</f>
        <v/>
      </c>
      <c r="AE155" s="3" t="str">
        <f>IFERROR(VLOOKUP($C155*1,Lookups!$H:$N,7,FALSE),"")</f>
        <v/>
      </c>
      <c r="AF155" s="3" t="str">
        <f>VLOOKUP(B155*1,Stores!$A:$C,3,FALSE)</f>
        <v>DFDE</v>
      </c>
    </row>
    <row r="156" spans="1:32">
      <c r="A156" s="165" t="s">
        <v>958</v>
      </c>
      <c r="B156" s="166" t="s">
        <v>925</v>
      </c>
      <c r="C156" s="165" t="s">
        <v>444</v>
      </c>
      <c r="D156" s="165" t="s">
        <v>918</v>
      </c>
      <c r="E156" s="165" t="s">
        <v>965</v>
      </c>
      <c r="F156" s="167">
        <v>2017</v>
      </c>
      <c r="G156" s="168">
        <v>0</v>
      </c>
      <c r="H156" s="169">
        <v>-77477.167499999996</v>
      </c>
      <c r="I156" s="169">
        <v>-117129.375</v>
      </c>
      <c r="J156" s="169">
        <v>-110043.1575</v>
      </c>
      <c r="K156" s="169">
        <v>-80536.365000000005</v>
      </c>
      <c r="L156" s="169">
        <v>-110095.5</v>
      </c>
      <c r="M156" s="169">
        <v>-84777.637500000012</v>
      </c>
      <c r="N156" s="169">
        <v>-40987.08</v>
      </c>
      <c r="O156" s="169">
        <v>-31186.62</v>
      </c>
      <c r="P156" s="169">
        <v>-39927.397499999999</v>
      </c>
      <c r="Q156" s="169">
        <v>-64607.385000000002</v>
      </c>
      <c r="R156" s="169">
        <v>-72709.259999999995</v>
      </c>
      <c r="S156" s="169">
        <v>0</v>
      </c>
      <c r="T156" s="169">
        <v>0</v>
      </c>
      <c r="U156" s="169">
        <v>-829476.94499999983</v>
      </c>
      <c r="V156" s="163">
        <f ca="1">SUM(INDIRECT(Inputs!$C$11&amp;ROW()&amp;":"&amp;Inputs!$C$12&amp;ROW()))</f>
        <v>-64607.385000000002</v>
      </c>
      <c r="W156" s="163">
        <f ca="1">SUM(INDIRECT(Inputs!$C$13&amp;ROW()&amp;":"&amp;Inputs!$C$14&amp;ROW()))</f>
        <v>-756767.68499999982</v>
      </c>
      <c r="X156" s="3" t="str">
        <f>IF(COUNTIFS(Lookups!$A:$A,C156)=1,"Gross Sales","")</f>
        <v>Gross Sales</v>
      </c>
      <c r="Y156" s="3" t="str">
        <f>IF(COUNTIFS(Lookups!$D:$D,C156)=1,"Bar Sales","")</f>
        <v>Bar Sales</v>
      </c>
      <c r="Z156" s="3" t="str">
        <f>IFERROR(VLOOKUP(C156*1,Lookups!$D:$F,3,FALSE),"")</f>
        <v>Wine</v>
      </c>
      <c r="AA156" s="3" t="str">
        <f>IFERROR(VLOOKUP($C156*1,Lookups!$H:$N,3,FALSE),"")</f>
        <v/>
      </c>
      <c r="AB156" s="3" t="str">
        <f>IFERROR(VLOOKUP($C156*1,Lookups!$H:$N,4,FALSE),"")</f>
        <v/>
      </c>
      <c r="AC156" s="3" t="str">
        <f>IFERROR(VLOOKUP($C156*1,Lookups!$H:$N,5,FALSE),"")</f>
        <v/>
      </c>
      <c r="AD156" s="3" t="str">
        <f>IFERROR(VLOOKUP($C156*1,Lookups!$H:$N,6,FALSE),"")</f>
        <v/>
      </c>
      <c r="AE156" s="3" t="str">
        <f>IFERROR(VLOOKUP($C156*1,Lookups!$H:$N,7,FALSE),"")</f>
        <v/>
      </c>
      <c r="AF156" s="3" t="str">
        <f>VLOOKUP(B156*1,Stores!$A:$C,3,FALSE)</f>
        <v>DFDE</v>
      </c>
    </row>
    <row r="157" spans="1:32">
      <c r="A157" s="165" t="s">
        <v>924</v>
      </c>
      <c r="B157" s="166" t="s">
        <v>926</v>
      </c>
      <c r="C157" s="165" t="s">
        <v>444</v>
      </c>
      <c r="D157" s="165" t="s">
        <v>918</v>
      </c>
      <c r="E157" s="165" t="s">
        <v>965</v>
      </c>
      <c r="F157" s="167">
        <v>2017</v>
      </c>
      <c r="G157" s="168">
        <v>0</v>
      </c>
      <c r="H157" s="169">
        <v>-291842.85000000003</v>
      </c>
      <c r="I157" s="169">
        <v>-286349.08500000002</v>
      </c>
      <c r="J157" s="169">
        <v>-323623.77</v>
      </c>
      <c r="K157" s="169">
        <v>-371079.82500000001</v>
      </c>
      <c r="L157" s="169">
        <v>-411350.31</v>
      </c>
      <c r="M157" s="169">
        <v>-435688.14262500004</v>
      </c>
      <c r="N157" s="169">
        <v>-313383.24</v>
      </c>
      <c r="O157" s="169">
        <v>-418258.875</v>
      </c>
      <c r="P157" s="169">
        <v>-213276.10500000001</v>
      </c>
      <c r="Q157" s="169">
        <v>-306755.39624999999</v>
      </c>
      <c r="R157" s="169">
        <v>-409566.40499999997</v>
      </c>
      <c r="S157" s="169">
        <v>0</v>
      </c>
      <c r="T157" s="169">
        <v>0</v>
      </c>
      <c r="U157" s="169">
        <v>-3781174.0038749999</v>
      </c>
      <c r="V157" s="163">
        <f ca="1">SUM(INDIRECT(Inputs!$C$11&amp;ROW()&amp;":"&amp;Inputs!$C$12&amp;ROW()))</f>
        <v>-306755.39624999999</v>
      </c>
      <c r="W157" s="163">
        <f ca="1">SUM(INDIRECT(Inputs!$C$13&amp;ROW()&amp;":"&amp;Inputs!$C$14&amp;ROW()))</f>
        <v>-3371607.5988750001</v>
      </c>
      <c r="X157" s="3" t="str">
        <f>IF(COUNTIFS(Lookups!$A:$A,C157)=1,"Gross Sales","")</f>
        <v>Gross Sales</v>
      </c>
      <c r="Y157" s="3" t="str">
        <f>IF(COUNTIFS(Lookups!$D:$D,C157)=1,"Bar Sales","")</f>
        <v>Bar Sales</v>
      </c>
      <c r="Z157" s="3" t="str">
        <f>IFERROR(VLOOKUP(C157*1,Lookups!$D:$F,3,FALSE),"")</f>
        <v>Wine</v>
      </c>
      <c r="AA157" s="3" t="str">
        <f>IFERROR(VLOOKUP($C157*1,Lookups!$H:$N,3,FALSE),"")</f>
        <v/>
      </c>
      <c r="AB157" s="3" t="str">
        <f>IFERROR(VLOOKUP($C157*1,Lookups!$H:$N,4,FALSE),"")</f>
        <v/>
      </c>
      <c r="AC157" s="3" t="str">
        <f>IFERROR(VLOOKUP($C157*1,Lookups!$H:$N,5,FALSE),"")</f>
        <v/>
      </c>
      <c r="AD157" s="3" t="str">
        <f>IFERROR(VLOOKUP($C157*1,Lookups!$H:$N,6,FALSE),"")</f>
        <v/>
      </c>
      <c r="AE157" s="3" t="str">
        <f>IFERROR(VLOOKUP($C157*1,Lookups!$H:$N,7,FALSE),"")</f>
        <v/>
      </c>
      <c r="AF157" s="3" t="str">
        <f>VLOOKUP(B157*1,Stores!$A:$C,3,FALSE)</f>
        <v>DFDE</v>
      </c>
    </row>
    <row r="158" spans="1:32">
      <c r="A158" s="165" t="s">
        <v>923</v>
      </c>
      <c r="B158" s="166" t="s">
        <v>927</v>
      </c>
      <c r="C158" s="165" t="s">
        <v>444</v>
      </c>
      <c r="D158" s="165" t="s">
        <v>918</v>
      </c>
      <c r="E158" s="165" t="s">
        <v>965</v>
      </c>
      <c r="F158" s="167">
        <v>2017</v>
      </c>
      <c r="G158" s="168">
        <v>0</v>
      </c>
      <c r="H158" s="169">
        <v>-112754.3625</v>
      </c>
      <c r="I158" s="169">
        <v>-151139.47500000001</v>
      </c>
      <c r="J158" s="169">
        <v>-191834.72999999998</v>
      </c>
      <c r="K158" s="169">
        <v>-196522.125</v>
      </c>
      <c r="L158" s="169">
        <v>-183635.23500000002</v>
      </c>
      <c r="M158" s="169">
        <v>-212955.22499999998</v>
      </c>
      <c r="N158" s="169">
        <v>-180142.875</v>
      </c>
      <c r="O158" s="169">
        <v>-226400.06250000003</v>
      </c>
      <c r="P158" s="169">
        <v>-235952.21249999999</v>
      </c>
      <c r="Q158" s="169">
        <v>-197465.66999999998</v>
      </c>
      <c r="R158" s="169">
        <v>-217486.905</v>
      </c>
      <c r="S158" s="169">
        <v>0</v>
      </c>
      <c r="T158" s="169">
        <v>0</v>
      </c>
      <c r="U158" s="169">
        <v>-2106288.8774999995</v>
      </c>
      <c r="V158" s="163">
        <f ca="1">SUM(INDIRECT(Inputs!$C$11&amp;ROW()&amp;":"&amp;Inputs!$C$12&amp;ROW()))</f>
        <v>-197465.66999999998</v>
      </c>
      <c r="W158" s="163">
        <f ca="1">SUM(INDIRECT(Inputs!$C$13&amp;ROW()&amp;":"&amp;Inputs!$C$14&amp;ROW()))</f>
        <v>-1888801.9724999997</v>
      </c>
      <c r="X158" s="3" t="str">
        <f>IF(COUNTIFS(Lookups!$A:$A,C158)=1,"Gross Sales","")</f>
        <v>Gross Sales</v>
      </c>
      <c r="Y158" s="3" t="str">
        <f>IF(COUNTIFS(Lookups!$D:$D,C158)=1,"Bar Sales","")</f>
        <v>Bar Sales</v>
      </c>
      <c r="Z158" s="3" t="str">
        <f>IFERROR(VLOOKUP(C158*1,Lookups!$D:$F,3,FALSE),"")</f>
        <v>Wine</v>
      </c>
      <c r="AA158" s="3" t="str">
        <f>IFERROR(VLOOKUP($C158*1,Lookups!$H:$N,3,FALSE),"")</f>
        <v/>
      </c>
      <c r="AB158" s="3" t="str">
        <f>IFERROR(VLOOKUP($C158*1,Lookups!$H:$N,4,FALSE),"")</f>
        <v/>
      </c>
      <c r="AC158" s="3" t="str">
        <f>IFERROR(VLOOKUP($C158*1,Lookups!$H:$N,5,FALSE),"")</f>
        <v/>
      </c>
      <c r="AD158" s="3" t="str">
        <f>IFERROR(VLOOKUP($C158*1,Lookups!$H:$N,6,FALSE),"")</f>
        <v/>
      </c>
      <c r="AE158" s="3" t="str">
        <f>IFERROR(VLOOKUP($C158*1,Lookups!$H:$N,7,FALSE),"")</f>
        <v/>
      </c>
      <c r="AF158" s="3" t="str">
        <f>VLOOKUP(B158*1,Stores!$A:$C,3,FALSE)</f>
        <v>DFDE</v>
      </c>
    </row>
    <row r="159" spans="1:32">
      <c r="A159" s="165" t="s">
        <v>922</v>
      </c>
      <c r="B159" s="166" t="s">
        <v>928</v>
      </c>
      <c r="C159" s="165" t="s">
        <v>444</v>
      </c>
      <c r="D159" s="165" t="s">
        <v>918</v>
      </c>
      <c r="E159" s="165" t="s">
        <v>965</v>
      </c>
      <c r="F159" s="167">
        <v>2017</v>
      </c>
      <c r="G159" s="168">
        <v>0</v>
      </c>
      <c r="H159" s="169">
        <v>-157341.12255</v>
      </c>
      <c r="I159" s="169">
        <v>-112702.87050000002</v>
      </c>
      <c r="J159" s="169">
        <v>-103118.42249999999</v>
      </c>
      <c r="K159" s="169">
        <v>-69977.238750000004</v>
      </c>
      <c r="L159" s="169">
        <v>-87389.14185</v>
      </c>
      <c r="M159" s="169">
        <v>-77497.165125000014</v>
      </c>
      <c r="N159" s="169">
        <v>-52683.0003</v>
      </c>
      <c r="O159" s="169">
        <v>-45190.987800000003</v>
      </c>
      <c r="P159" s="169">
        <v>-51945.498149999999</v>
      </c>
      <c r="Q159" s="169">
        <v>-78888.234899999996</v>
      </c>
      <c r="R159" s="169">
        <v>-92045.73262499999</v>
      </c>
      <c r="S159" s="169">
        <v>0</v>
      </c>
      <c r="T159" s="169">
        <v>0</v>
      </c>
      <c r="U159" s="169">
        <v>-928779.41505000007</v>
      </c>
      <c r="V159" s="163">
        <f ca="1">SUM(INDIRECT(Inputs!$C$11&amp;ROW()&amp;":"&amp;Inputs!$C$12&amp;ROW()))</f>
        <v>-78888.234899999996</v>
      </c>
      <c r="W159" s="163">
        <f ca="1">SUM(INDIRECT(Inputs!$C$13&amp;ROW()&amp;":"&amp;Inputs!$C$14&amp;ROW()))</f>
        <v>-836733.68242500012</v>
      </c>
      <c r="X159" s="3" t="str">
        <f>IF(COUNTIFS(Lookups!$A:$A,C159)=1,"Gross Sales","")</f>
        <v>Gross Sales</v>
      </c>
      <c r="Y159" s="3" t="str">
        <f>IF(COUNTIFS(Lookups!$D:$D,C159)=1,"Bar Sales","")</f>
        <v>Bar Sales</v>
      </c>
      <c r="Z159" s="3" t="str">
        <f>IFERROR(VLOOKUP(C159*1,Lookups!$D:$F,3,FALSE),"")</f>
        <v>Wine</v>
      </c>
      <c r="AA159" s="3" t="str">
        <f>IFERROR(VLOOKUP($C159*1,Lookups!$H:$N,3,FALSE),"")</f>
        <v/>
      </c>
      <c r="AB159" s="3" t="str">
        <f>IFERROR(VLOOKUP($C159*1,Lookups!$H:$N,4,FALSE),"")</f>
        <v/>
      </c>
      <c r="AC159" s="3" t="str">
        <f>IFERROR(VLOOKUP($C159*1,Lookups!$H:$N,5,FALSE),"")</f>
        <v/>
      </c>
      <c r="AD159" s="3" t="str">
        <f>IFERROR(VLOOKUP($C159*1,Lookups!$H:$N,6,FALSE),"")</f>
        <v/>
      </c>
      <c r="AE159" s="3" t="str">
        <f>IFERROR(VLOOKUP($C159*1,Lookups!$H:$N,7,FALSE),"")</f>
        <v/>
      </c>
      <c r="AF159" s="3" t="str">
        <f>VLOOKUP(B159*1,Stores!$A:$C,3,FALSE)</f>
        <v>DFDE</v>
      </c>
    </row>
    <row r="160" spans="1:32">
      <c r="A160" s="165" t="s">
        <v>921</v>
      </c>
      <c r="B160" s="166" t="s">
        <v>929</v>
      </c>
      <c r="C160" s="165" t="s">
        <v>444</v>
      </c>
      <c r="D160" s="165" t="s">
        <v>918</v>
      </c>
      <c r="E160" s="165" t="s">
        <v>965</v>
      </c>
      <c r="F160" s="167">
        <v>2017</v>
      </c>
      <c r="G160" s="168">
        <v>0</v>
      </c>
      <c r="H160" s="169">
        <v>-66779.638124999998</v>
      </c>
      <c r="I160" s="169">
        <v>-50494.466250000005</v>
      </c>
      <c r="J160" s="169">
        <v>-57857.565000000002</v>
      </c>
      <c r="K160" s="169">
        <v>-49198.359375</v>
      </c>
      <c r="L160" s="169">
        <v>-80790.337500000009</v>
      </c>
      <c r="M160" s="169">
        <v>-82347.746249999997</v>
      </c>
      <c r="N160" s="169">
        <v>-38560.348124999997</v>
      </c>
      <c r="O160" s="169">
        <v>-48091.875</v>
      </c>
      <c r="P160" s="169">
        <v>-46229.0625</v>
      </c>
      <c r="Q160" s="169">
        <v>-53560.125</v>
      </c>
      <c r="R160" s="169">
        <v>-74187.787500000006</v>
      </c>
      <c r="S160" s="169">
        <v>0</v>
      </c>
      <c r="T160" s="169">
        <v>0</v>
      </c>
      <c r="U160" s="169">
        <v>-648097.31062500004</v>
      </c>
      <c r="V160" s="163">
        <f ca="1">SUM(INDIRECT(Inputs!$C$11&amp;ROW()&amp;":"&amp;Inputs!$C$12&amp;ROW()))</f>
        <v>-53560.125</v>
      </c>
      <c r="W160" s="163">
        <f ca="1">SUM(INDIRECT(Inputs!$C$13&amp;ROW()&amp;":"&amp;Inputs!$C$14&amp;ROW()))</f>
        <v>-573909.52312500007</v>
      </c>
      <c r="X160" s="3" t="str">
        <f>IF(COUNTIFS(Lookups!$A:$A,C160)=1,"Gross Sales","")</f>
        <v>Gross Sales</v>
      </c>
      <c r="Y160" s="3" t="str">
        <f>IF(COUNTIFS(Lookups!$D:$D,C160)=1,"Bar Sales","")</f>
        <v>Bar Sales</v>
      </c>
      <c r="Z160" s="3" t="str">
        <f>IFERROR(VLOOKUP(C160*1,Lookups!$D:$F,3,FALSE),"")</f>
        <v>Wine</v>
      </c>
      <c r="AA160" s="3" t="str">
        <f>IFERROR(VLOOKUP($C160*1,Lookups!$H:$N,3,FALSE),"")</f>
        <v/>
      </c>
      <c r="AB160" s="3" t="str">
        <f>IFERROR(VLOOKUP($C160*1,Lookups!$H:$N,4,FALSE),"")</f>
        <v/>
      </c>
      <c r="AC160" s="3" t="str">
        <f>IFERROR(VLOOKUP($C160*1,Lookups!$H:$N,5,FALSE),"")</f>
        <v/>
      </c>
      <c r="AD160" s="3" t="str">
        <f>IFERROR(VLOOKUP($C160*1,Lookups!$H:$N,6,FALSE),"")</f>
        <v/>
      </c>
      <c r="AE160" s="3" t="str">
        <f>IFERROR(VLOOKUP($C160*1,Lookups!$H:$N,7,FALSE),"")</f>
        <v/>
      </c>
      <c r="AF160" s="3" t="str">
        <f>VLOOKUP(B160*1,Stores!$A:$C,3,FALSE)</f>
        <v>DFDE</v>
      </c>
    </row>
    <row r="161" spans="1:32">
      <c r="A161" s="165" t="s">
        <v>920</v>
      </c>
      <c r="B161" s="166" t="s">
        <v>930</v>
      </c>
      <c r="C161" s="165" t="s">
        <v>444</v>
      </c>
      <c r="D161" s="165" t="s">
        <v>918</v>
      </c>
      <c r="E161" s="165" t="s">
        <v>965</v>
      </c>
      <c r="F161" s="167">
        <v>2017</v>
      </c>
      <c r="G161" s="168">
        <v>0</v>
      </c>
      <c r="H161" s="169">
        <v>-75147.345000000001</v>
      </c>
      <c r="I161" s="169">
        <v>-109561.86749999999</v>
      </c>
      <c r="J161" s="169">
        <v>-132789.19500000001</v>
      </c>
      <c r="K161" s="169">
        <v>-113319.765</v>
      </c>
      <c r="L161" s="169">
        <v>-102895.50900000001</v>
      </c>
      <c r="M161" s="169">
        <v>-118028.66625000001</v>
      </c>
      <c r="N161" s="169">
        <v>-93290.34</v>
      </c>
      <c r="O161" s="169">
        <v>-81150.772500000006</v>
      </c>
      <c r="P161" s="169">
        <v>-63464.31</v>
      </c>
      <c r="Q161" s="169">
        <v>-117970.53</v>
      </c>
      <c r="R161" s="169">
        <v>-142988.34</v>
      </c>
      <c r="S161" s="169">
        <v>0</v>
      </c>
      <c r="T161" s="169">
        <v>0</v>
      </c>
      <c r="U161" s="169">
        <v>-1150606.6402499999</v>
      </c>
      <c r="V161" s="163">
        <f ca="1">SUM(INDIRECT(Inputs!$C$11&amp;ROW()&amp;":"&amp;Inputs!$C$12&amp;ROW()))</f>
        <v>-117970.53</v>
      </c>
      <c r="W161" s="163">
        <f ca="1">SUM(INDIRECT(Inputs!$C$13&amp;ROW()&amp;":"&amp;Inputs!$C$14&amp;ROW()))</f>
        <v>-1007618.3002499999</v>
      </c>
      <c r="X161" s="3" t="str">
        <f>IF(COUNTIFS(Lookups!$A:$A,C161)=1,"Gross Sales","")</f>
        <v>Gross Sales</v>
      </c>
      <c r="Y161" s="3" t="str">
        <f>IF(COUNTIFS(Lookups!$D:$D,C161)=1,"Bar Sales","")</f>
        <v>Bar Sales</v>
      </c>
      <c r="Z161" s="3" t="str">
        <f>IFERROR(VLOOKUP(C161*1,Lookups!$D:$F,3,FALSE),"")</f>
        <v>Wine</v>
      </c>
      <c r="AA161" s="3" t="str">
        <f>IFERROR(VLOOKUP($C161*1,Lookups!$H:$N,3,FALSE),"")</f>
        <v/>
      </c>
      <c r="AB161" s="3" t="str">
        <f>IFERROR(VLOOKUP($C161*1,Lookups!$H:$N,4,FALSE),"")</f>
        <v/>
      </c>
      <c r="AC161" s="3" t="str">
        <f>IFERROR(VLOOKUP($C161*1,Lookups!$H:$N,5,FALSE),"")</f>
        <v/>
      </c>
      <c r="AD161" s="3" t="str">
        <f>IFERROR(VLOOKUP($C161*1,Lookups!$H:$N,6,FALSE),"")</f>
        <v/>
      </c>
      <c r="AE161" s="3" t="str">
        <f>IFERROR(VLOOKUP($C161*1,Lookups!$H:$N,7,FALSE),"")</f>
        <v/>
      </c>
      <c r="AF161" s="3" t="str">
        <f>VLOOKUP(B161*1,Stores!$A:$C,3,FALSE)</f>
        <v>DFDE</v>
      </c>
    </row>
    <row r="162" spans="1:32">
      <c r="A162" s="165" t="s">
        <v>919</v>
      </c>
      <c r="B162" s="166" t="s">
        <v>931</v>
      </c>
      <c r="C162" s="165" t="s">
        <v>444</v>
      </c>
      <c r="D162" s="165" t="s">
        <v>918</v>
      </c>
      <c r="E162" s="165" t="s">
        <v>965</v>
      </c>
      <c r="F162" s="167">
        <v>2017</v>
      </c>
      <c r="G162" s="168">
        <v>0</v>
      </c>
      <c r="H162" s="169">
        <v>-181009.62</v>
      </c>
      <c r="I162" s="169">
        <v>-151851.48000000001</v>
      </c>
      <c r="J162" s="169">
        <v>-145527</v>
      </c>
      <c r="K162" s="169">
        <v>-99408.345000000001</v>
      </c>
      <c r="L162" s="169">
        <v>-205173.435</v>
      </c>
      <c r="M162" s="169">
        <v>-140278.56</v>
      </c>
      <c r="N162" s="169">
        <v>-96291.5625</v>
      </c>
      <c r="O162" s="169">
        <v>-111229.72499999999</v>
      </c>
      <c r="P162" s="169">
        <v>-109029.075</v>
      </c>
      <c r="Q162" s="169">
        <v>-127672.35</v>
      </c>
      <c r="R162" s="169">
        <v>-155094.15</v>
      </c>
      <c r="S162" s="169">
        <v>0</v>
      </c>
      <c r="T162" s="169">
        <v>0</v>
      </c>
      <c r="U162" s="169">
        <v>-1522565.3025</v>
      </c>
      <c r="V162" s="163">
        <f ca="1">SUM(INDIRECT(Inputs!$C$11&amp;ROW()&amp;":"&amp;Inputs!$C$12&amp;ROW()))</f>
        <v>-127672.35</v>
      </c>
      <c r="W162" s="163">
        <f ca="1">SUM(INDIRECT(Inputs!$C$13&amp;ROW()&amp;":"&amp;Inputs!$C$14&amp;ROW()))</f>
        <v>-1367471.1525000001</v>
      </c>
      <c r="X162" s="3" t="str">
        <f>IF(COUNTIFS(Lookups!$A:$A,C162)=1,"Gross Sales","")</f>
        <v>Gross Sales</v>
      </c>
      <c r="Y162" s="3" t="str">
        <f>IF(COUNTIFS(Lookups!$D:$D,C162)=1,"Bar Sales","")</f>
        <v>Bar Sales</v>
      </c>
      <c r="Z162" s="3" t="str">
        <f>IFERROR(VLOOKUP(C162*1,Lookups!$D:$F,3,FALSE),"")</f>
        <v>Wine</v>
      </c>
      <c r="AA162" s="3" t="str">
        <f>IFERROR(VLOOKUP($C162*1,Lookups!$H:$N,3,FALSE),"")</f>
        <v/>
      </c>
      <c r="AB162" s="3" t="str">
        <f>IFERROR(VLOOKUP($C162*1,Lookups!$H:$N,4,FALSE),"")</f>
        <v/>
      </c>
      <c r="AC162" s="3" t="str">
        <f>IFERROR(VLOOKUP($C162*1,Lookups!$H:$N,5,FALSE),"")</f>
        <v/>
      </c>
      <c r="AD162" s="3" t="str">
        <f>IFERROR(VLOOKUP($C162*1,Lookups!$H:$N,6,FALSE),"")</f>
        <v/>
      </c>
      <c r="AE162" s="3" t="str">
        <f>IFERROR(VLOOKUP($C162*1,Lookups!$H:$N,7,FALSE),"")</f>
        <v/>
      </c>
      <c r="AF162" s="3" t="str">
        <f>VLOOKUP(B162*1,Stores!$A:$C,3,FALSE)</f>
        <v>DFDE</v>
      </c>
    </row>
    <row r="163" spans="1:32">
      <c r="A163" s="165" t="s">
        <v>959</v>
      </c>
      <c r="B163" s="166" t="s">
        <v>932</v>
      </c>
      <c r="C163" s="165" t="s">
        <v>444</v>
      </c>
      <c r="D163" s="165" t="s">
        <v>918</v>
      </c>
      <c r="E163" s="165" t="s">
        <v>965</v>
      </c>
      <c r="F163" s="167">
        <v>2017</v>
      </c>
      <c r="G163" s="168">
        <v>0</v>
      </c>
      <c r="H163" s="169">
        <v>-53277.84</v>
      </c>
      <c r="I163" s="169">
        <v>-84474</v>
      </c>
      <c r="J163" s="169">
        <v>-73643.895000000004</v>
      </c>
      <c r="K163" s="169">
        <v>-78075.600000000006</v>
      </c>
      <c r="L163" s="169">
        <v>-89646.48</v>
      </c>
      <c r="M163" s="169">
        <v>-88045.8</v>
      </c>
      <c r="N163" s="169">
        <v>-64326.307500000003</v>
      </c>
      <c r="O163" s="169">
        <v>-72551.55</v>
      </c>
      <c r="P163" s="169">
        <v>-71676.787499999991</v>
      </c>
      <c r="Q163" s="169">
        <v>-98145.922500000001</v>
      </c>
      <c r="R163" s="169">
        <v>-96384.33</v>
      </c>
      <c r="S163" s="169">
        <v>0</v>
      </c>
      <c r="T163" s="169">
        <v>0</v>
      </c>
      <c r="U163" s="169">
        <v>-870248.51249999995</v>
      </c>
      <c r="V163" s="163">
        <f ca="1">SUM(INDIRECT(Inputs!$C$11&amp;ROW()&amp;":"&amp;Inputs!$C$12&amp;ROW()))</f>
        <v>-98145.922500000001</v>
      </c>
      <c r="W163" s="163">
        <f ca="1">SUM(INDIRECT(Inputs!$C$13&amp;ROW()&amp;":"&amp;Inputs!$C$14&amp;ROW()))</f>
        <v>-773864.1825</v>
      </c>
      <c r="X163" s="3" t="str">
        <f>IF(COUNTIFS(Lookups!$A:$A,C163)=1,"Gross Sales","")</f>
        <v>Gross Sales</v>
      </c>
      <c r="Y163" s="3" t="str">
        <f>IF(COUNTIFS(Lookups!$D:$D,C163)=1,"Bar Sales","")</f>
        <v>Bar Sales</v>
      </c>
      <c r="Z163" s="3" t="str">
        <f>IFERROR(VLOOKUP(C163*1,Lookups!$D:$F,3,FALSE),"")</f>
        <v>Wine</v>
      </c>
      <c r="AA163" s="3" t="str">
        <f>IFERROR(VLOOKUP($C163*1,Lookups!$H:$N,3,FALSE),"")</f>
        <v/>
      </c>
      <c r="AB163" s="3" t="str">
        <f>IFERROR(VLOOKUP($C163*1,Lookups!$H:$N,4,FALSE),"")</f>
        <v/>
      </c>
      <c r="AC163" s="3" t="str">
        <f>IFERROR(VLOOKUP($C163*1,Lookups!$H:$N,5,FALSE),"")</f>
        <v/>
      </c>
      <c r="AD163" s="3" t="str">
        <f>IFERROR(VLOOKUP($C163*1,Lookups!$H:$N,6,FALSE),"")</f>
        <v/>
      </c>
      <c r="AE163" s="3" t="str">
        <f>IFERROR(VLOOKUP($C163*1,Lookups!$H:$N,7,FALSE),"")</f>
        <v/>
      </c>
      <c r="AF163" s="3" t="str">
        <f>VLOOKUP(B163*1,Stores!$A:$C,3,FALSE)</f>
        <v>DFG</v>
      </c>
    </row>
    <row r="164" spans="1:32">
      <c r="A164" s="165" t="s">
        <v>954</v>
      </c>
      <c r="B164" s="166" t="s">
        <v>933</v>
      </c>
      <c r="C164" s="165" t="s">
        <v>444</v>
      </c>
      <c r="D164" s="165" t="s">
        <v>918</v>
      </c>
      <c r="E164" s="165" t="s">
        <v>965</v>
      </c>
      <c r="F164" s="167">
        <v>2017</v>
      </c>
      <c r="G164" s="168">
        <v>0</v>
      </c>
      <c r="H164" s="169">
        <v>-23050.5</v>
      </c>
      <c r="I164" s="169">
        <v>-23354.943750000002</v>
      </c>
      <c r="J164" s="169">
        <v>-19864.582349999997</v>
      </c>
      <c r="K164" s="169">
        <v>-22433.738549999998</v>
      </c>
      <c r="L164" s="169">
        <v>-22505.861699999998</v>
      </c>
      <c r="M164" s="169">
        <v>-22377.113850000002</v>
      </c>
      <c r="N164" s="169">
        <v>-16860.332249999999</v>
      </c>
      <c r="O164" s="169">
        <v>-19198.451250000002</v>
      </c>
      <c r="P164" s="169">
        <v>-22149.220799999999</v>
      </c>
      <c r="Q164" s="169">
        <v>-23565.486000000001</v>
      </c>
      <c r="R164" s="169">
        <v>-19120.951799999999</v>
      </c>
      <c r="S164" s="169">
        <v>0</v>
      </c>
      <c r="T164" s="169">
        <v>0</v>
      </c>
      <c r="U164" s="169">
        <v>-234481.18230000004</v>
      </c>
      <c r="V164" s="163">
        <f ca="1">SUM(INDIRECT(Inputs!$C$11&amp;ROW()&amp;":"&amp;Inputs!$C$12&amp;ROW()))</f>
        <v>-23565.486000000001</v>
      </c>
      <c r="W164" s="163">
        <f ca="1">SUM(INDIRECT(Inputs!$C$13&amp;ROW()&amp;":"&amp;Inputs!$C$14&amp;ROW()))</f>
        <v>-215360.23050000003</v>
      </c>
      <c r="X164" s="3" t="str">
        <f>IF(COUNTIFS(Lookups!$A:$A,C164)=1,"Gross Sales","")</f>
        <v>Gross Sales</v>
      </c>
      <c r="Y164" s="3" t="str">
        <f>IF(COUNTIFS(Lookups!$D:$D,C164)=1,"Bar Sales","")</f>
        <v>Bar Sales</v>
      </c>
      <c r="Z164" s="3" t="str">
        <f>IFERROR(VLOOKUP(C164*1,Lookups!$D:$F,3,FALSE),"")</f>
        <v>Wine</v>
      </c>
      <c r="AA164" s="3" t="str">
        <f>IFERROR(VLOOKUP($C164*1,Lookups!$H:$N,3,FALSE),"")</f>
        <v/>
      </c>
      <c r="AB164" s="3" t="str">
        <f>IFERROR(VLOOKUP($C164*1,Lookups!$H:$N,4,FALSE),"")</f>
        <v/>
      </c>
      <c r="AC164" s="3" t="str">
        <f>IFERROR(VLOOKUP($C164*1,Lookups!$H:$N,5,FALSE),"")</f>
        <v/>
      </c>
      <c r="AD164" s="3" t="str">
        <f>IFERROR(VLOOKUP($C164*1,Lookups!$H:$N,6,FALSE),"")</f>
        <v/>
      </c>
      <c r="AE164" s="3" t="str">
        <f>IFERROR(VLOOKUP($C164*1,Lookups!$H:$N,7,FALSE),"")</f>
        <v/>
      </c>
      <c r="AF164" s="3" t="str">
        <f>VLOOKUP(B164*1,Stores!$A:$C,3,FALSE)</f>
        <v>DFG</v>
      </c>
    </row>
    <row r="165" spans="1:32">
      <c r="A165" s="165" t="s">
        <v>953</v>
      </c>
      <c r="B165" s="166" t="s">
        <v>934</v>
      </c>
      <c r="C165" s="165" t="s">
        <v>444</v>
      </c>
      <c r="D165" s="165" t="s">
        <v>918</v>
      </c>
      <c r="E165" s="165" t="s">
        <v>965</v>
      </c>
      <c r="F165" s="167">
        <v>2017</v>
      </c>
      <c r="G165" s="168">
        <v>0</v>
      </c>
      <c r="H165" s="169">
        <v>-22911.735000000001</v>
      </c>
      <c r="I165" s="169">
        <v>-24021.637500000001</v>
      </c>
      <c r="J165" s="169">
        <v>-21723.0975</v>
      </c>
      <c r="K165" s="169">
        <v>-20373.112499999999</v>
      </c>
      <c r="L165" s="169">
        <v>-20847.915000000001</v>
      </c>
      <c r="M165" s="169">
        <v>-18729.5625</v>
      </c>
      <c r="N165" s="169">
        <v>-22241.857499999998</v>
      </c>
      <c r="O165" s="169">
        <v>-22392.914999999997</v>
      </c>
      <c r="P165" s="169">
        <v>-13011.105</v>
      </c>
      <c r="Q165" s="169">
        <v>-24027.120000000003</v>
      </c>
      <c r="R165" s="169">
        <v>-27118.317599999998</v>
      </c>
      <c r="S165" s="169">
        <v>0</v>
      </c>
      <c r="T165" s="169">
        <v>0</v>
      </c>
      <c r="U165" s="169">
        <v>-237398.3751</v>
      </c>
      <c r="V165" s="163">
        <f ca="1">SUM(INDIRECT(Inputs!$C$11&amp;ROW()&amp;":"&amp;Inputs!$C$12&amp;ROW()))</f>
        <v>-24027.120000000003</v>
      </c>
      <c r="W165" s="163">
        <f ca="1">SUM(INDIRECT(Inputs!$C$13&amp;ROW()&amp;":"&amp;Inputs!$C$14&amp;ROW()))</f>
        <v>-210280.0575</v>
      </c>
      <c r="X165" s="3" t="str">
        <f>IF(COUNTIFS(Lookups!$A:$A,C165)=1,"Gross Sales","")</f>
        <v>Gross Sales</v>
      </c>
      <c r="Y165" s="3" t="str">
        <f>IF(COUNTIFS(Lookups!$D:$D,C165)=1,"Bar Sales","")</f>
        <v>Bar Sales</v>
      </c>
      <c r="Z165" s="3" t="str">
        <f>IFERROR(VLOOKUP(C165*1,Lookups!$D:$F,3,FALSE),"")</f>
        <v>Wine</v>
      </c>
      <c r="AA165" s="3" t="str">
        <f>IFERROR(VLOOKUP($C165*1,Lookups!$H:$N,3,FALSE),"")</f>
        <v/>
      </c>
      <c r="AB165" s="3" t="str">
        <f>IFERROR(VLOOKUP($C165*1,Lookups!$H:$N,4,FALSE),"")</f>
        <v/>
      </c>
      <c r="AC165" s="3" t="str">
        <f>IFERROR(VLOOKUP($C165*1,Lookups!$H:$N,5,FALSE),"")</f>
        <v/>
      </c>
      <c r="AD165" s="3" t="str">
        <f>IFERROR(VLOOKUP($C165*1,Lookups!$H:$N,6,FALSE),"")</f>
        <v/>
      </c>
      <c r="AE165" s="3" t="str">
        <f>IFERROR(VLOOKUP($C165*1,Lookups!$H:$N,7,FALSE),"")</f>
        <v/>
      </c>
      <c r="AF165" s="3" t="str">
        <f>VLOOKUP(B165*1,Stores!$A:$C,3,FALSE)</f>
        <v>DFG</v>
      </c>
    </row>
    <row r="166" spans="1:32">
      <c r="A166" s="165" t="s">
        <v>950</v>
      </c>
      <c r="B166" s="166" t="s">
        <v>935</v>
      </c>
      <c r="C166" s="165" t="s">
        <v>444</v>
      </c>
      <c r="D166" s="165" t="s">
        <v>918</v>
      </c>
      <c r="E166" s="165" t="s">
        <v>965</v>
      </c>
      <c r="F166" s="167">
        <v>2017</v>
      </c>
      <c r="G166" s="168">
        <v>0</v>
      </c>
      <c r="H166" s="169">
        <v>-43554.27</v>
      </c>
      <c r="I166" s="169">
        <v>-43545.599999999999</v>
      </c>
      <c r="J166" s="169">
        <v>-31192.920000000002</v>
      </c>
      <c r="K166" s="169">
        <v>-41235.75</v>
      </c>
      <c r="L166" s="169">
        <v>-35535.78</v>
      </c>
      <c r="M166" s="169">
        <v>-23289.119999999999</v>
      </c>
      <c r="N166" s="169">
        <v>-28945.166250000002</v>
      </c>
      <c r="O166" s="169">
        <v>-34071.082500000004</v>
      </c>
      <c r="P166" s="169">
        <v>-28568.3475</v>
      </c>
      <c r="Q166" s="169">
        <v>-38818.128750000003</v>
      </c>
      <c r="R166" s="169">
        <v>-51934.17</v>
      </c>
      <c r="S166" s="169">
        <v>0</v>
      </c>
      <c r="T166" s="169">
        <v>0</v>
      </c>
      <c r="U166" s="169">
        <v>-400690.3349999999</v>
      </c>
      <c r="V166" s="163">
        <f ca="1">SUM(INDIRECT(Inputs!$C$11&amp;ROW()&amp;":"&amp;Inputs!$C$12&amp;ROW()))</f>
        <v>-38818.128750000003</v>
      </c>
      <c r="W166" s="163">
        <f ca="1">SUM(INDIRECT(Inputs!$C$13&amp;ROW()&amp;":"&amp;Inputs!$C$14&amp;ROW()))</f>
        <v>-348756.16499999992</v>
      </c>
      <c r="X166" s="3" t="str">
        <f>IF(COUNTIFS(Lookups!$A:$A,C166)=1,"Gross Sales","")</f>
        <v>Gross Sales</v>
      </c>
      <c r="Y166" s="3" t="str">
        <f>IF(COUNTIFS(Lookups!$D:$D,C166)=1,"Bar Sales","")</f>
        <v>Bar Sales</v>
      </c>
      <c r="Z166" s="3" t="str">
        <f>IFERROR(VLOOKUP(C166*1,Lookups!$D:$F,3,FALSE),"")</f>
        <v>Wine</v>
      </c>
      <c r="AA166" s="3" t="str">
        <f>IFERROR(VLOOKUP($C166*1,Lookups!$H:$N,3,FALSE),"")</f>
        <v/>
      </c>
      <c r="AB166" s="3" t="str">
        <f>IFERROR(VLOOKUP($C166*1,Lookups!$H:$N,4,FALSE),"")</f>
        <v/>
      </c>
      <c r="AC166" s="3" t="str">
        <f>IFERROR(VLOOKUP($C166*1,Lookups!$H:$N,5,FALSE),"")</f>
        <v/>
      </c>
      <c r="AD166" s="3" t="str">
        <f>IFERROR(VLOOKUP($C166*1,Lookups!$H:$N,6,FALSE),"")</f>
        <v/>
      </c>
      <c r="AE166" s="3" t="str">
        <f>IFERROR(VLOOKUP($C166*1,Lookups!$H:$N,7,FALSE),"")</f>
        <v/>
      </c>
      <c r="AF166" s="3" t="str">
        <f>VLOOKUP(B166*1,Stores!$A:$C,3,FALSE)</f>
        <v>DFG</v>
      </c>
    </row>
    <row r="167" spans="1:32">
      <c r="A167" s="165" t="s">
        <v>949</v>
      </c>
      <c r="B167" s="166" t="s">
        <v>936</v>
      </c>
      <c r="C167" s="165" t="s">
        <v>444</v>
      </c>
      <c r="D167" s="165" t="s">
        <v>918</v>
      </c>
      <c r="E167" s="165" t="s">
        <v>965</v>
      </c>
      <c r="F167" s="167">
        <v>2017</v>
      </c>
      <c r="G167" s="168">
        <v>0</v>
      </c>
      <c r="H167" s="169">
        <v>-17231.091974999999</v>
      </c>
      <c r="I167" s="169">
        <v>-23590.548000000003</v>
      </c>
      <c r="J167" s="169">
        <v>-19417.331400000003</v>
      </c>
      <c r="K167" s="169">
        <v>-14928.023099999999</v>
      </c>
      <c r="L167" s="169">
        <v>-19552.981500000002</v>
      </c>
      <c r="M167" s="169">
        <v>-10198.059150000001</v>
      </c>
      <c r="N167" s="169">
        <v>-9536.6659499999987</v>
      </c>
      <c r="O167" s="169">
        <v>-16184.4432</v>
      </c>
      <c r="P167" s="169">
        <v>-14946.290625</v>
      </c>
      <c r="Q167" s="169">
        <v>-13506.922799999998</v>
      </c>
      <c r="R167" s="169">
        <v>-12286.914900000002</v>
      </c>
      <c r="S167" s="169">
        <v>0</v>
      </c>
      <c r="T167" s="169">
        <v>0</v>
      </c>
      <c r="U167" s="169">
        <v>-171379.2726</v>
      </c>
      <c r="V167" s="163">
        <f ca="1">SUM(INDIRECT(Inputs!$C$11&amp;ROW()&amp;":"&amp;Inputs!$C$12&amp;ROW()))</f>
        <v>-13506.922799999998</v>
      </c>
      <c r="W167" s="163">
        <f ca="1">SUM(INDIRECT(Inputs!$C$13&amp;ROW()&amp;":"&amp;Inputs!$C$14&amp;ROW()))</f>
        <v>-159092.35769999999</v>
      </c>
      <c r="X167" s="3" t="str">
        <f>IF(COUNTIFS(Lookups!$A:$A,C167)=1,"Gross Sales","")</f>
        <v>Gross Sales</v>
      </c>
      <c r="Y167" s="3" t="str">
        <f>IF(COUNTIFS(Lookups!$D:$D,C167)=1,"Bar Sales","")</f>
        <v>Bar Sales</v>
      </c>
      <c r="Z167" s="3" t="str">
        <f>IFERROR(VLOOKUP(C167*1,Lookups!$D:$F,3,FALSE),"")</f>
        <v>Wine</v>
      </c>
      <c r="AA167" s="3" t="str">
        <f>IFERROR(VLOOKUP($C167*1,Lookups!$H:$N,3,FALSE),"")</f>
        <v/>
      </c>
      <c r="AB167" s="3" t="str">
        <f>IFERROR(VLOOKUP($C167*1,Lookups!$H:$N,4,FALSE),"")</f>
        <v/>
      </c>
      <c r="AC167" s="3" t="str">
        <f>IFERROR(VLOOKUP($C167*1,Lookups!$H:$N,5,FALSE),"")</f>
        <v/>
      </c>
      <c r="AD167" s="3" t="str">
        <f>IFERROR(VLOOKUP($C167*1,Lookups!$H:$N,6,FALSE),"")</f>
        <v/>
      </c>
      <c r="AE167" s="3" t="str">
        <f>IFERROR(VLOOKUP($C167*1,Lookups!$H:$N,7,FALSE),"")</f>
        <v/>
      </c>
      <c r="AF167" s="3" t="str">
        <f>VLOOKUP(B167*1,Stores!$A:$C,3,FALSE)</f>
        <v>DFG</v>
      </c>
    </row>
    <row r="168" spans="1:32">
      <c r="A168" s="165" t="s">
        <v>948</v>
      </c>
      <c r="B168" s="166" t="s">
        <v>937</v>
      </c>
      <c r="C168" s="165" t="s">
        <v>444</v>
      </c>
      <c r="D168" s="165" t="s">
        <v>918</v>
      </c>
      <c r="E168" s="165" t="s">
        <v>965</v>
      </c>
      <c r="F168" s="167">
        <v>2017</v>
      </c>
      <c r="G168" s="168">
        <v>0</v>
      </c>
      <c r="H168" s="169">
        <v>-20307.524999999998</v>
      </c>
      <c r="I168" s="169">
        <v>-20079</v>
      </c>
      <c r="J168" s="169">
        <v>-24330.735000000001</v>
      </c>
      <c r="K168" s="169">
        <v>-18896.88</v>
      </c>
      <c r="L168" s="169">
        <v>-24896.43</v>
      </c>
      <c r="M168" s="169">
        <v>-17916.157500000001</v>
      </c>
      <c r="N168" s="169">
        <v>-18326.07</v>
      </c>
      <c r="O168" s="169">
        <v>-15285.397499999999</v>
      </c>
      <c r="P168" s="169">
        <v>-17154.09</v>
      </c>
      <c r="Q168" s="169">
        <v>-30870.487499999999</v>
      </c>
      <c r="R168" s="169">
        <v>-26023.109999999997</v>
      </c>
      <c r="S168" s="169">
        <v>0</v>
      </c>
      <c r="T168" s="169">
        <v>0</v>
      </c>
      <c r="U168" s="169">
        <v>-234085.88249999998</v>
      </c>
      <c r="V168" s="163">
        <f ca="1">SUM(INDIRECT(Inputs!$C$11&amp;ROW()&amp;":"&amp;Inputs!$C$12&amp;ROW()))</f>
        <v>-30870.487499999999</v>
      </c>
      <c r="W168" s="163">
        <f ca="1">SUM(INDIRECT(Inputs!$C$13&amp;ROW()&amp;":"&amp;Inputs!$C$14&amp;ROW()))</f>
        <v>-208062.77249999999</v>
      </c>
      <c r="X168" s="3" t="str">
        <f>IF(COUNTIFS(Lookups!$A:$A,C168)=1,"Gross Sales","")</f>
        <v>Gross Sales</v>
      </c>
      <c r="Y168" s="3" t="str">
        <f>IF(COUNTIFS(Lookups!$D:$D,C168)=1,"Bar Sales","")</f>
        <v>Bar Sales</v>
      </c>
      <c r="Z168" s="3" t="str">
        <f>IFERROR(VLOOKUP(C168*1,Lookups!$D:$F,3,FALSE),"")</f>
        <v>Wine</v>
      </c>
      <c r="AA168" s="3" t="str">
        <f>IFERROR(VLOOKUP($C168*1,Lookups!$H:$N,3,FALSE),"")</f>
        <v/>
      </c>
      <c r="AB168" s="3" t="str">
        <f>IFERROR(VLOOKUP($C168*1,Lookups!$H:$N,4,FALSE),"")</f>
        <v/>
      </c>
      <c r="AC168" s="3" t="str">
        <f>IFERROR(VLOOKUP($C168*1,Lookups!$H:$N,5,FALSE),"")</f>
        <v/>
      </c>
      <c r="AD168" s="3" t="str">
        <f>IFERROR(VLOOKUP($C168*1,Lookups!$H:$N,6,FALSE),"")</f>
        <v/>
      </c>
      <c r="AE168" s="3" t="str">
        <f>IFERROR(VLOOKUP($C168*1,Lookups!$H:$N,7,FALSE),"")</f>
        <v/>
      </c>
      <c r="AF168" s="3" t="str">
        <f>VLOOKUP(B168*1,Stores!$A:$C,3,FALSE)</f>
        <v>DFG</v>
      </c>
    </row>
    <row r="169" spans="1:32">
      <c r="A169" s="165" t="s">
        <v>947</v>
      </c>
      <c r="B169" s="166" t="s">
        <v>938</v>
      </c>
      <c r="C169" s="165" t="s">
        <v>444</v>
      </c>
      <c r="D169" s="165" t="s">
        <v>918</v>
      </c>
      <c r="E169" s="165" t="s">
        <v>965</v>
      </c>
      <c r="F169" s="167">
        <v>2017</v>
      </c>
      <c r="G169" s="168">
        <v>0</v>
      </c>
      <c r="H169" s="169">
        <v>-46210.072500000002</v>
      </c>
      <c r="I169" s="169">
        <v>-31892.25</v>
      </c>
      <c r="J169" s="169">
        <v>-32471.145</v>
      </c>
      <c r="K169" s="169">
        <v>-43886.474999999999</v>
      </c>
      <c r="L169" s="169">
        <v>-39076.274999999994</v>
      </c>
      <c r="M169" s="169">
        <v>-36700.064999999995</v>
      </c>
      <c r="N169" s="169">
        <v>-43452.915000000001</v>
      </c>
      <c r="O169" s="169">
        <v>-35961.120000000003</v>
      </c>
      <c r="P169" s="169">
        <v>-39163.74</v>
      </c>
      <c r="Q169" s="169">
        <v>-39027.982499999998</v>
      </c>
      <c r="R169" s="169">
        <v>-25961.399999999998</v>
      </c>
      <c r="S169" s="169">
        <v>0</v>
      </c>
      <c r="T169" s="169">
        <v>0</v>
      </c>
      <c r="U169" s="169">
        <v>-413803.44</v>
      </c>
      <c r="V169" s="163">
        <f ca="1">SUM(INDIRECT(Inputs!$C$11&amp;ROW()&amp;":"&amp;Inputs!$C$12&amp;ROW()))</f>
        <v>-39027.982499999998</v>
      </c>
      <c r="W169" s="163">
        <f ca="1">SUM(INDIRECT(Inputs!$C$13&amp;ROW()&amp;":"&amp;Inputs!$C$14&amp;ROW()))</f>
        <v>-387842.04</v>
      </c>
      <c r="X169" s="3" t="str">
        <f>IF(COUNTIFS(Lookups!$A:$A,C169)=1,"Gross Sales","")</f>
        <v>Gross Sales</v>
      </c>
      <c r="Y169" s="3" t="str">
        <f>IF(COUNTIFS(Lookups!$D:$D,C169)=1,"Bar Sales","")</f>
        <v>Bar Sales</v>
      </c>
      <c r="Z169" s="3" t="str">
        <f>IFERROR(VLOOKUP(C169*1,Lookups!$D:$F,3,FALSE),"")</f>
        <v>Wine</v>
      </c>
      <c r="AA169" s="3" t="str">
        <f>IFERROR(VLOOKUP($C169*1,Lookups!$H:$N,3,FALSE),"")</f>
        <v/>
      </c>
      <c r="AB169" s="3" t="str">
        <f>IFERROR(VLOOKUP($C169*1,Lookups!$H:$N,4,FALSE),"")</f>
        <v/>
      </c>
      <c r="AC169" s="3" t="str">
        <f>IFERROR(VLOOKUP($C169*1,Lookups!$H:$N,5,FALSE),"")</f>
        <v/>
      </c>
      <c r="AD169" s="3" t="str">
        <f>IFERROR(VLOOKUP($C169*1,Lookups!$H:$N,6,FALSE),"")</f>
        <v/>
      </c>
      <c r="AE169" s="3" t="str">
        <f>IFERROR(VLOOKUP($C169*1,Lookups!$H:$N,7,FALSE),"")</f>
        <v/>
      </c>
      <c r="AF169" s="3" t="str">
        <f>VLOOKUP(B169*1,Stores!$A:$C,3,FALSE)</f>
        <v>DFG</v>
      </c>
    </row>
    <row r="170" spans="1:32">
      <c r="A170" s="165" t="s">
        <v>946</v>
      </c>
      <c r="B170" s="166" t="s">
        <v>939</v>
      </c>
      <c r="C170" s="165" t="s">
        <v>444</v>
      </c>
      <c r="D170" s="165" t="s">
        <v>918</v>
      </c>
      <c r="E170" s="165" t="s">
        <v>965</v>
      </c>
      <c r="F170" s="167">
        <v>2017</v>
      </c>
      <c r="G170" s="168">
        <v>0</v>
      </c>
      <c r="H170" s="169">
        <v>-34890.588974999999</v>
      </c>
      <c r="I170" s="169">
        <v>-33063.366374999998</v>
      </c>
      <c r="J170" s="169">
        <v>-33530.585400000004</v>
      </c>
      <c r="K170" s="169">
        <v>-34763.456249999996</v>
      </c>
      <c r="L170" s="169">
        <v>-37784.167049999996</v>
      </c>
      <c r="M170" s="169">
        <v>-32348.714474999997</v>
      </c>
      <c r="N170" s="169">
        <v>-27929.134799999996</v>
      </c>
      <c r="O170" s="169">
        <v>-35325.886199999994</v>
      </c>
      <c r="P170" s="169">
        <v>-28719.294449999998</v>
      </c>
      <c r="Q170" s="169">
        <v>-42885.396374999997</v>
      </c>
      <c r="R170" s="169">
        <v>-44230.262699999999</v>
      </c>
      <c r="S170" s="169">
        <v>0</v>
      </c>
      <c r="T170" s="169">
        <v>0</v>
      </c>
      <c r="U170" s="169">
        <v>-385470.85304999998</v>
      </c>
      <c r="V170" s="163">
        <f ca="1">SUM(INDIRECT(Inputs!$C$11&amp;ROW()&amp;":"&amp;Inputs!$C$12&amp;ROW()))</f>
        <v>-42885.396374999997</v>
      </c>
      <c r="W170" s="163">
        <f ca="1">SUM(INDIRECT(Inputs!$C$13&amp;ROW()&amp;":"&amp;Inputs!$C$14&amp;ROW()))</f>
        <v>-341240.59034999995</v>
      </c>
      <c r="X170" s="3" t="str">
        <f>IF(COUNTIFS(Lookups!$A:$A,C170)=1,"Gross Sales","")</f>
        <v>Gross Sales</v>
      </c>
      <c r="Y170" s="3" t="str">
        <f>IF(COUNTIFS(Lookups!$D:$D,C170)=1,"Bar Sales","")</f>
        <v>Bar Sales</v>
      </c>
      <c r="Z170" s="3" t="str">
        <f>IFERROR(VLOOKUP(C170*1,Lookups!$D:$F,3,FALSE),"")</f>
        <v>Wine</v>
      </c>
      <c r="AA170" s="3" t="str">
        <f>IFERROR(VLOOKUP($C170*1,Lookups!$H:$N,3,FALSE),"")</f>
        <v/>
      </c>
      <c r="AB170" s="3" t="str">
        <f>IFERROR(VLOOKUP($C170*1,Lookups!$H:$N,4,FALSE),"")</f>
        <v/>
      </c>
      <c r="AC170" s="3" t="str">
        <f>IFERROR(VLOOKUP($C170*1,Lookups!$H:$N,5,FALSE),"")</f>
        <v/>
      </c>
      <c r="AD170" s="3" t="str">
        <f>IFERROR(VLOOKUP($C170*1,Lookups!$H:$N,6,FALSE),"")</f>
        <v/>
      </c>
      <c r="AE170" s="3" t="str">
        <f>IFERROR(VLOOKUP($C170*1,Lookups!$H:$N,7,FALSE),"")</f>
        <v/>
      </c>
      <c r="AF170" s="3" t="str">
        <f>VLOOKUP(B170*1,Stores!$A:$C,3,FALSE)</f>
        <v>DFG</v>
      </c>
    </row>
    <row r="171" spans="1:32">
      <c r="A171" s="165" t="s">
        <v>945</v>
      </c>
      <c r="B171" s="166" t="s">
        <v>940</v>
      </c>
      <c r="C171" s="165" t="s">
        <v>444</v>
      </c>
      <c r="D171" s="165" t="s">
        <v>918</v>
      </c>
      <c r="E171" s="165" t="s">
        <v>965</v>
      </c>
      <c r="F171" s="167">
        <v>2017</v>
      </c>
      <c r="G171" s="168">
        <v>0</v>
      </c>
      <c r="H171" s="169">
        <v>-29907.899999999998</v>
      </c>
      <c r="I171" s="169">
        <v>-32193</v>
      </c>
      <c r="J171" s="169">
        <v>-31021.244999999999</v>
      </c>
      <c r="K171" s="169">
        <v>-33489.457499999997</v>
      </c>
      <c r="L171" s="169">
        <v>-38814.6</v>
      </c>
      <c r="M171" s="169">
        <v>-35089.530000000006</v>
      </c>
      <c r="N171" s="169">
        <v>-37344.6</v>
      </c>
      <c r="O171" s="169">
        <v>-27561.599999999999</v>
      </c>
      <c r="P171" s="169">
        <v>-37934.910000000003</v>
      </c>
      <c r="Q171" s="169">
        <v>-49779.877500000002</v>
      </c>
      <c r="R171" s="169">
        <v>-43372.979999999996</v>
      </c>
      <c r="S171" s="169">
        <v>0</v>
      </c>
      <c r="T171" s="169">
        <v>0</v>
      </c>
      <c r="U171" s="169">
        <v>-396509.7</v>
      </c>
      <c r="V171" s="163">
        <f ca="1">SUM(INDIRECT(Inputs!$C$11&amp;ROW()&amp;":"&amp;Inputs!$C$12&amp;ROW()))</f>
        <v>-49779.877500000002</v>
      </c>
      <c r="W171" s="163">
        <f ca="1">SUM(INDIRECT(Inputs!$C$13&amp;ROW()&amp;":"&amp;Inputs!$C$14&amp;ROW()))</f>
        <v>-353136.72000000003</v>
      </c>
      <c r="X171" s="3" t="str">
        <f>IF(COUNTIFS(Lookups!$A:$A,C171)=1,"Gross Sales","")</f>
        <v>Gross Sales</v>
      </c>
      <c r="Y171" s="3" t="str">
        <f>IF(COUNTIFS(Lookups!$D:$D,C171)=1,"Bar Sales","")</f>
        <v>Bar Sales</v>
      </c>
      <c r="Z171" s="3" t="str">
        <f>IFERROR(VLOOKUP(C171*1,Lookups!$D:$F,3,FALSE),"")</f>
        <v>Wine</v>
      </c>
      <c r="AA171" s="3" t="str">
        <f>IFERROR(VLOOKUP($C171*1,Lookups!$H:$N,3,FALSE),"")</f>
        <v/>
      </c>
      <c r="AB171" s="3" t="str">
        <f>IFERROR(VLOOKUP($C171*1,Lookups!$H:$N,4,FALSE),"")</f>
        <v/>
      </c>
      <c r="AC171" s="3" t="str">
        <f>IFERROR(VLOOKUP($C171*1,Lookups!$H:$N,5,FALSE),"")</f>
        <v/>
      </c>
      <c r="AD171" s="3" t="str">
        <f>IFERROR(VLOOKUP($C171*1,Lookups!$H:$N,6,FALSE),"")</f>
        <v/>
      </c>
      <c r="AE171" s="3" t="str">
        <f>IFERROR(VLOOKUP($C171*1,Lookups!$H:$N,7,FALSE),"")</f>
        <v/>
      </c>
      <c r="AF171" s="3" t="str">
        <f>VLOOKUP(B171*1,Stores!$A:$C,3,FALSE)</f>
        <v>DFG</v>
      </c>
    </row>
    <row r="172" spans="1:32">
      <c r="A172" s="165" t="s">
        <v>944</v>
      </c>
      <c r="B172" s="166" t="s">
        <v>941</v>
      </c>
      <c r="C172" s="165" t="s">
        <v>444</v>
      </c>
      <c r="D172" s="165" t="s">
        <v>918</v>
      </c>
      <c r="E172" s="165" t="s">
        <v>965</v>
      </c>
      <c r="F172" s="167">
        <v>2017</v>
      </c>
      <c r="G172" s="168">
        <v>0</v>
      </c>
      <c r="H172" s="169">
        <v>-48177.5625</v>
      </c>
      <c r="I172" s="169">
        <v>-60725.537399999994</v>
      </c>
      <c r="J172" s="169">
        <v>-59638.259399999995</v>
      </c>
      <c r="K172" s="169">
        <v>-46528.43039999999</v>
      </c>
      <c r="L172" s="169">
        <v>-45586.071375000007</v>
      </c>
      <c r="M172" s="169">
        <v>-50954.371650000001</v>
      </c>
      <c r="N172" s="169">
        <v>-41713.216874999998</v>
      </c>
      <c r="O172" s="169">
        <v>-37493.4231</v>
      </c>
      <c r="P172" s="169">
        <v>-45410.044499999996</v>
      </c>
      <c r="Q172" s="169">
        <v>-51993.228300000002</v>
      </c>
      <c r="R172" s="169">
        <v>-49614.739500000003</v>
      </c>
      <c r="S172" s="169">
        <v>0</v>
      </c>
      <c r="T172" s="169">
        <v>0</v>
      </c>
      <c r="U172" s="169">
        <v>-537834.88500000001</v>
      </c>
      <c r="V172" s="163">
        <f ca="1">SUM(INDIRECT(Inputs!$C$11&amp;ROW()&amp;":"&amp;Inputs!$C$12&amp;ROW()))</f>
        <v>-51993.228300000002</v>
      </c>
      <c r="W172" s="163">
        <f ca="1">SUM(INDIRECT(Inputs!$C$13&amp;ROW()&amp;":"&amp;Inputs!$C$14&amp;ROW()))</f>
        <v>-488220.14550000004</v>
      </c>
      <c r="X172" s="3" t="str">
        <f>IF(COUNTIFS(Lookups!$A:$A,C172)=1,"Gross Sales","")</f>
        <v>Gross Sales</v>
      </c>
      <c r="Y172" s="3" t="str">
        <f>IF(COUNTIFS(Lookups!$D:$D,C172)=1,"Bar Sales","")</f>
        <v>Bar Sales</v>
      </c>
      <c r="Z172" s="3" t="str">
        <f>IFERROR(VLOOKUP(C172*1,Lookups!$D:$F,3,FALSE),"")</f>
        <v>Wine</v>
      </c>
      <c r="AA172" s="3" t="str">
        <f>IFERROR(VLOOKUP($C172*1,Lookups!$H:$N,3,FALSE),"")</f>
        <v/>
      </c>
      <c r="AB172" s="3" t="str">
        <f>IFERROR(VLOOKUP($C172*1,Lookups!$H:$N,4,FALSE),"")</f>
        <v/>
      </c>
      <c r="AC172" s="3" t="str">
        <f>IFERROR(VLOOKUP($C172*1,Lookups!$H:$N,5,FALSE),"")</f>
        <v/>
      </c>
      <c r="AD172" s="3" t="str">
        <f>IFERROR(VLOOKUP($C172*1,Lookups!$H:$N,6,FALSE),"")</f>
        <v/>
      </c>
      <c r="AE172" s="3" t="str">
        <f>IFERROR(VLOOKUP($C172*1,Lookups!$H:$N,7,FALSE),"")</f>
        <v/>
      </c>
      <c r="AF172" s="3" t="str">
        <f>VLOOKUP(B172*1,Stores!$A:$C,3,FALSE)</f>
        <v>DFG</v>
      </c>
    </row>
    <row r="173" spans="1:32">
      <c r="A173" s="165" t="s">
        <v>943</v>
      </c>
      <c r="B173" s="166" t="s">
        <v>942</v>
      </c>
      <c r="C173" s="165" t="s">
        <v>444</v>
      </c>
      <c r="D173" s="165" t="s">
        <v>918</v>
      </c>
      <c r="E173" s="165" t="s">
        <v>965</v>
      </c>
      <c r="F173" s="167">
        <v>2017</v>
      </c>
      <c r="G173" s="168">
        <v>0</v>
      </c>
      <c r="H173" s="169">
        <v>-17553.12</v>
      </c>
      <c r="I173" s="169">
        <v>-31622.774999999998</v>
      </c>
      <c r="J173" s="169">
        <v>-22361.25</v>
      </c>
      <c r="K173" s="169">
        <v>-23540.325000000001</v>
      </c>
      <c r="L173" s="169">
        <v>-24568.515000000003</v>
      </c>
      <c r="M173" s="169">
        <v>-24484.379999999997</v>
      </c>
      <c r="N173" s="169">
        <v>-15941.699999999999</v>
      </c>
      <c r="O173" s="169">
        <v>-20437.177500000002</v>
      </c>
      <c r="P173" s="169">
        <v>-26177.474999999999</v>
      </c>
      <c r="Q173" s="169">
        <v>-24889.275000000001</v>
      </c>
      <c r="R173" s="169">
        <v>-21739.5</v>
      </c>
      <c r="S173" s="169">
        <v>0</v>
      </c>
      <c r="T173" s="169">
        <v>0</v>
      </c>
      <c r="U173" s="169">
        <v>-253315.49249999999</v>
      </c>
      <c r="V173" s="163">
        <f ca="1">SUM(INDIRECT(Inputs!$C$11&amp;ROW()&amp;":"&amp;Inputs!$C$12&amp;ROW()))</f>
        <v>-24889.275000000001</v>
      </c>
      <c r="W173" s="163">
        <f ca="1">SUM(INDIRECT(Inputs!$C$13&amp;ROW()&amp;":"&amp;Inputs!$C$14&amp;ROW()))</f>
        <v>-231575.99249999999</v>
      </c>
      <c r="X173" s="3" t="str">
        <f>IF(COUNTIFS(Lookups!$A:$A,C173)=1,"Gross Sales","")</f>
        <v>Gross Sales</v>
      </c>
      <c r="Y173" s="3" t="str">
        <f>IF(COUNTIFS(Lookups!$D:$D,C173)=1,"Bar Sales","")</f>
        <v>Bar Sales</v>
      </c>
      <c r="Z173" s="3" t="str">
        <f>IFERROR(VLOOKUP(C173*1,Lookups!$D:$F,3,FALSE),"")</f>
        <v>Wine</v>
      </c>
      <c r="AA173" s="3" t="str">
        <f>IFERROR(VLOOKUP($C173*1,Lookups!$H:$N,3,FALSE),"")</f>
        <v/>
      </c>
      <c r="AB173" s="3" t="str">
        <f>IFERROR(VLOOKUP($C173*1,Lookups!$H:$N,4,FALSE),"")</f>
        <v/>
      </c>
      <c r="AC173" s="3" t="str">
        <f>IFERROR(VLOOKUP($C173*1,Lookups!$H:$N,5,FALSE),"")</f>
        <v/>
      </c>
      <c r="AD173" s="3" t="str">
        <f>IFERROR(VLOOKUP($C173*1,Lookups!$H:$N,6,FALSE),"")</f>
        <v/>
      </c>
      <c r="AE173" s="3" t="str">
        <f>IFERROR(VLOOKUP($C173*1,Lookups!$H:$N,7,FALSE),"")</f>
        <v/>
      </c>
      <c r="AF173" s="3" t="str">
        <f>VLOOKUP(B173*1,Stores!$A:$C,3,FALSE)</f>
        <v>DFG</v>
      </c>
    </row>
    <row r="174" spans="1:32">
      <c r="A174" s="165" t="s">
        <v>942</v>
      </c>
      <c r="B174" s="166" t="s">
        <v>943</v>
      </c>
      <c r="C174" s="165" t="s">
        <v>444</v>
      </c>
      <c r="D174" s="165" t="s">
        <v>918</v>
      </c>
      <c r="E174" s="165" t="s">
        <v>965</v>
      </c>
      <c r="F174" s="167">
        <v>2017</v>
      </c>
      <c r="G174" s="168">
        <v>0</v>
      </c>
      <c r="H174" s="169">
        <v>-14329.0875</v>
      </c>
      <c r="I174" s="169">
        <v>-12747.24</v>
      </c>
      <c r="J174" s="169">
        <v>-12089.895</v>
      </c>
      <c r="K174" s="169">
        <v>-12756.599999999999</v>
      </c>
      <c r="L174" s="169">
        <v>-12936.42</v>
      </c>
      <c r="M174" s="169">
        <v>-9897.1875</v>
      </c>
      <c r="N174" s="169">
        <v>-12045.8025</v>
      </c>
      <c r="O174" s="169">
        <v>-11844.36</v>
      </c>
      <c r="P174" s="169">
        <v>-9241.7325000000001</v>
      </c>
      <c r="Q174" s="169">
        <v>-11592.6</v>
      </c>
      <c r="R174" s="169">
        <v>-12925.38</v>
      </c>
      <c r="S174" s="169">
        <v>0</v>
      </c>
      <c r="T174" s="169">
        <v>0</v>
      </c>
      <c r="U174" s="169">
        <v>-132406.30499999999</v>
      </c>
      <c r="V174" s="163">
        <f ca="1">SUM(INDIRECT(Inputs!$C$11&amp;ROW()&amp;":"&amp;Inputs!$C$12&amp;ROW()))</f>
        <v>-11592.6</v>
      </c>
      <c r="W174" s="163">
        <f ca="1">SUM(INDIRECT(Inputs!$C$13&amp;ROW()&amp;":"&amp;Inputs!$C$14&amp;ROW()))</f>
        <v>-119480.925</v>
      </c>
      <c r="X174" s="3" t="str">
        <f>IF(COUNTIFS(Lookups!$A:$A,C174)=1,"Gross Sales","")</f>
        <v>Gross Sales</v>
      </c>
      <c r="Y174" s="3" t="str">
        <f>IF(COUNTIFS(Lookups!$D:$D,C174)=1,"Bar Sales","")</f>
        <v>Bar Sales</v>
      </c>
      <c r="Z174" s="3" t="str">
        <f>IFERROR(VLOOKUP(C174*1,Lookups!$D:$F,3,FALSE),"")</f>
        <v>Wine</v>
      </c>
      <c r="AA174" s="3" t="str">
        <f>IFERROR(VLOOKUP($C174*1,Lookups!$H:$N,3,FALSE),"")</f>
        <v/>
      </c>
      <c r="AB174" s="3" t="str">
        <f>IFERROR(VLOOKUP($C174*1,Lookups!$H:$N,4,FALSE),"")</f>
        <v/>
      </c>
      <c r="AC174" s="3" t="str">
        <f>IFERROR(VLOOKUP($C174*1,Lookups!$H:$N,5,FALSE),"")</f>
        <v/>
      </c>
      <c r="AD174" s="3" t="str">
        <f>IFERROR(VLOOKUP($C174*1,Lookups!$H:$N,6,FALSE),"")</f>
        <v/>
      </c>
      <c r="AE174" s="3" t="str">
        <f>IFERROR(VLOOKUP($C174*1,Lookups!$H:$N,7,FALSE),"")</f>
        <v/>
      </c>
      <c r="AF174" s="3" t="str">
        <f>VLOOKUP(B174*1,Stores!$A:$C,3,FALSE)</f>
        <v>DFG</v>
      </c>
    </row>
    <row r="175" spans="1:32">
      <c r="A175" s="165" t="s">
        <v>941</v>
      </c>
      <c r="B175" s="166" t="s">
        <v>944</v>
      </c>
      <c r="C175" s="165" t="s">
        <v>444</v>
      </c>
      <c r="D175" s="165" t="s">
        <v>918</v>
      </c>
      <c r="E175" s="165" t="s">
        <v>965</v>
      </c>
      <c r="F175" s="167">
        <v>2017</v>
      </c>
      <c r="G175" s="168">
        <v>0</v>
      </c>
      <c r="H175" s="169">
        <v>-24869.497499999998</v>
      </c>
      <c r="I175" s="169">
        <v>-22931.37</v>
      </c>
      <c r="J175" s="169">
        <v>-17395.522499999999</v>
      </c>
      <c r="K175" s="169">
        <v>-16739.73</v>
      </c>
      <c r="L175" s="169">
        <v>-22096.005000000001</v>
      </c>
      <c r="M175" s="169">
        <v>-20798.370000000003</v>
      </c>
      <c r="N175" s="169">
        <v>-23554.05</v>
      </c>
      <c r="O175" s="169">
        <v>-19452.674999999999</v>
      </c>
      <c r="P175" s="169">
        <v>-22990.695</v>
      </c>
      <c r="Q175" s="169">
        <v>-19222.177499999998</v>
      </c>
      <c r="R175" s="169">
        <v>-22627.200000000001</v>
      </c>
      <c r="S175" s="169">
        <v>0</v>
      </c>
      <c r="T175" s="169">
        <v>0</v>
      </c>
      <c r="U175" s="169">
        <v>-232677.29249999998</v>
      </c>
      <c r="V175" s="163">
        <f ca="1">SUM(INDIRECT(Inputs!$C$11&amp;ROW()&amp;":"&amp;Inputs!$C$12&amp;ROW()))</f>
        <v>-19222.177499999998</v>
      </c>
      <c r="W175" s="163">
        <f ca="1">SUM(INDIRECT(Inputs!$C$13&amp;ROW()&amp;":"&amp;Inputs!$C$14&amp;ROW()))</f>
        <v>-210050.09249999997</v>
      </c>
      <c r="X175" s="3" t="str">
        <f>IF(COUNTIFS(Lookups!$A:$A,C175)=1,"Gross Sales","")</f>
        <v>Gross Sales</v>
      </c>
      <c r="Y175" s="3" t="str">
        <f>IF(COUNTIFS(Lookups!$D:$D,C175)=1,"Bar Sales","")</f>
        <v>Bar Sales</v>
      </c>
      <c r="Z175" s="3" t="str">
        <f>IFERROR(VLOOKUP(C175*1,Lookups!$D:$F,3,FALSE),"")</f>
        <v>Wine</v>
      </c>
      <c r="AA175" s="3" t="str">
        <f>IFERROR(VLOOKUP($C175*1,Lookups!$H:$N,3,FALSE),"")</f>
        <v/>
      </c>
      <c r="AB175" s="3" t="str">
        <f>IFERROR(VLOOKUP($C175*1,Lookups!$H:$N,4,FALSE),"")</f>
        <v/>
      </c>
      <c r="AC175" s="3" t="str">
        <f>IFERROR(VLOOKUP($C175*1,Lookups!$H:$N,5,FALSE),"")</f>
        <v/>
      </c>
      <c r="AD175" s="3" t="str">
        <f>IFERROR(VLOOKUP($C175*1,Lookups!$H:$N,6,FALSE),"")</f>
        <v/>
      </c>
      <c r="AE175" s="3" t="str">
        <f>IFERROR(VLOOKUP($C175*1,Lookups!$H:$N,7,FALSE),"")</f>
        <v/>
      </c>
      <c r="AF175" s="3" t="str">
        <f>VLOOKUP(B175*1,Stores!$A:$C,3,FALSE)</f>
        <v>DFG</v>
      </c>
    </row>
    <row r="176" spans="1:32">
      <c r="A176" s="165" t="s">
        <v>940</v>
      </c>
      <c r="B176" s="166" t="s">
        <v>945</v>
      </c>
      <c r="C176" s="165" t="s">
        <v>444</v>
      </c>
      <c r="D176" s="165" t="s">
        <v>918</v>
      </c>
      <c r="E176" s="165" t="s">
        <v>965</v>
      </c>
      <c r="F176" s="167">
        <v>2017</v>
      </c>
      <c r="G176" s="168">
        <v>0</v>
      </c>
      <c r="H176" s="169">
        <v>-25001.34</v>
      </c>
      <c r="I176" s="169">
        <v>-25882.5</v>
      </c>
      <c r="J176" s="169">
        <v>-29984.85</v>
      </c>
      <c r="K176" s="169">
        <v>-19291.41</v>
      </c>
      <c r="L176" s="169">
        <v>-29423.879999999997</v>
      </c>
      <c r="M176" s="169">
        <v>-15702.315000000001</v>
      </c>
      <c r="N176" s="169">
        <v>-15808.432500000001</v>
      </c>
      <c r="O176" s="169">
        <v>-25674.975000000002</v>
      </c>
      <c r="P176" s="169">
        <v>-20130.727500000001</v>
      </c>
      <c r="Q176" s="169">
        <v>-19989.899999999998</v>
      </c>
      <c r="R176" s="169">
        <v>-26126.287500000002</v>
      </c>
      <c r="S176" s="169">
        <v>0</v>
      </c>
      <c r="T176" s="169">
        <v>0</v>
      </c>
      <c r="U176" s="169">
        <v>-253016.61750000002</v>
      </c>
      <c r="V176" s="163">
        <f ca="1">SUM(INDIRECT(Inputs!$C$11&amp;ROW()&amp;":"&amp;Inputs!$C$12&amp;ROW()))</f>
        <v>-19989.899999999998</v>
      </c>
      <c r="W176" s="163">
        <f ca="1">SUM(INDIRECT(Inputs!$C$13&amp;ROW()&amp;":"&amp;Inputs!$C$14&amp;ROW()))</f>
        <v>-226890.33000000002</v>
      </c>
      <c r="X176" s="3" t="str">
        <f>IF(COUNTIFS(Lookups!$A:$A,C176)=1,"Gross Sales","")</f>
        <v>Gross Sales</v>
      </c>
      <c r="Y176" s="3" t="str">
        <f>IF(COUNTIFS(Lookups!$D:$D,C176)=1,"Bar Sales","")</f>
        <v>Bar Sales</v>
      </c>
      <c r="Z176" s="3" t="str">
        <f>IFERROR(VLOOKUP(C176*1,Lookups!$D:$F,3,FALSE),"")</f>
        <v>Wine</v>
      </c>
      <c r="AA176" s="3" t="str">
        <f>IFERROR(VLOOKUP($C176*1,Lookups!$H:$N,3,FALSE),"")</f>
        <v/>
      </c>
      <c r="AB176" s="3" t="str">
        <f>IFERROR(VLOOKUP($C176*1,Lookups!$H:$N,4,FALSE),"")</f>
        <v/>
      </c>
      <c r="AC176" s="3" t="str">
        <f>IFERROR(VLOOKUP($C176*1,Lookups!$H:$N,5,FALSE),"")</f>
        <v/>
      </c>
      <c r="AD176" s="3" t="str">
        <f>IFERROR(VLOOKUP($C176*1,Lookups!$H:$N,6,FALSE),"")</f>
        <v/>
      </c>
      <c r="AE176" s="3" t="str">
        <f>IFERROR(VLOOKUP($C176*1,Lookups!$H:$N,7,FALSE),"")</f>
        <v/>
      </c>
      <c r="AF176" s="3" t="str">
        <f>VLOOKUP(B176*1,Stores!$A:$C,3,FALSE)</f>
        <v>DFG</v>
      </c>
    </row>
    <row r="177" spans="1:32">
      <c r="A177" s="165" t="s">
        <v>939</v>
      </c>
      <c r="B177" s="166" t="s">
        <v>946</v>
      </c>
      <c r="C177" s="165" t="s">
        <v>444</v>
      </c>
      <c r="D177" s="165" t="s">
        <v>918</v>
      </c>
      <c r="E177" s="165" t="s">
        <v>965</v>
      </c>
      <c r="F177" s="167">
        <v>2017</v>
      </c>
      <c r="G177" s="168">
        <v>0</v>
      </c>
      <c r="H177" s="169">
        <v>-13858.424999999999</v>
      </c>
      <c r="I177" s="169">
        <v>-14419.68</v>
      </c>
      <c r="J177" s="169">
        <v>-15214.342500000001</v>
      </c>
      <c r="K177" s="169">
        <v>-16046.932500000001</v>
      </c>
      <c r="L177" s="169">
        <v>-16575.900000000001</v>
      </c>
      <c r="M177" s="169">
        <v>-13823.2575</v>
      </c>
      <c r="N177" s="169">
        <v>-9230.8125</v>
      </c>
      <c r="O177" s="169">
        <v>-11433.24</v>
      </c>
      <c r="P177" s="169">
        <v>-11706.119999999999</v>
      </c>
      <c r="Q177" s="169">
        <v>-12479.67</v>
      </c>
      <c r="R177" s="169">
        <v>-13207.2075</v>
      </c>
      <c r="S177" s="169">
        <v>0</v>
      </c>
      <c r="T177" s="169">
        <v>0</v>
      </c>
      <c r="U177" s="169">
        <v>-147995.58749999999</v>
      </c>
      <c r="V177" s="163">
        <f ca="1">SUM(INDIRECT(Inputs!$C$11&amp;ROW()&amp;":"&amp;Inputs!$C$12&amp;ROW()))</f>
        <v>-12479.67</v>
      </c>
      <c r="W177" s="163">
        <f ca="1">SUM(INDIRECT(Inputs!$C$13&amp;ROW()&amp;":"&amp;Inputs!$C$14&amp;ROW()))</f>
        <v>-134788.38</v>
      </c>
      <c r="X177" s="3" t="str">
        <f>IF(COUNTIFS(Lookups!$A:$A,C177)=1,"Gross Sales","")</f>
        <v>Gross Sales</v>
      </c>
      <c r="Y177" s="3" t="str">
        <f>IF(COUNTIFS(Lookups!$D:$D,C177)=1,"Bar Sales","")</f>
        <v>Bar Sales</v>
      </c>
      <c r="Z177" s="3" t="str">
        <f>IFERROR(VLOOKUP(C177*1,Lookups!$D:$F,3,FALSE),"")</f>
        <v>Wine</v>
      </c>
      <c r="AA177" s="3" t="str">
        <f>IFERROR(VLOOKUP($C177*1,Lookups!$H:$N,3,FALSE),"")</f>
        <v/>
      </c>
      <c r="AB177" s="3" t="str">
        <f>IFERROR(VLOOKUP($C177*1,Lookups!$H:$N,4,FALSE),"")</f>
        <v/>
      </c>
      <c r="AC177" s="3" t="str">
        <f>IFERROR(VLOOKUP($C177*1,Lookups!$H:$N,5,FALSE),"")</f>
        <v/>
      </c>
      <c r="AD177" s="3" t="str">
        <f>IFERROR(VLOOKUP($C177*1,Lookups!$H:$N,6,FALSE),"")</f>
        <v/>
      </c>
      <c r="AE177" s="3" t="str">
        <f>IFERROR(VLOOKUP($C177*1,Lookups!$H:$N,7,FALSE),"")</f>
        <v/>
      </c>
      <c r="AF177" s="3" t="str">
        <f>VLOOKUP(B177*1,Stores!$A:$C,3,FALSE)</f>
        <v>DFG</v>
      </c>
    </row>
    <row r="178" spans="1:32">
      <c r="A178" s="165" t="s">
        <v>938</v>
      </c>
      <c r="B178" s="166" t="s">
        <v>947</v>
      </c>
      <c r="C178" s="165" t="s">
        <v>444</v>
      </c>
      <c r="D178" s="165" t="s">
        <v>918</v>
      </c>
      <c r="E178" s="165" t="s">
        <v>965</v>
      </c>
      <c r="F178" s="167">
        <v>2017</v>
      </c>
      <c r="G178" s="168">
        <v>0</v>
      </c>
      <c r="H178" s="169">
        <v>-28965.504749999996</v>
      </c>
      <c r="I178" s="169">
        <v>-49139.222624999995</v>
      </c>
      <c r="J178" s="169">
        <v>-33407.3364</v>
      </c>
      <c r="K178" s="169">
        <v>-47246.943749999999</v>
      </c>
      <c r="L178" s="169">
        <v>-41524.424849999996</v>
      </c>
      <c r="M178" s="169">
        <v>-26531.180925000004</v>
      </c>
      <c r="N178" s="169">
        <v>-31459.608899999999</v>
      </c>
      <c r="O178" s="169">
        <v>-33351.642</v>
      </c>
      <c r="P178" s="169">
        <v>-24068.132550000002</v>
      </c>
      <c r="Q178" s="169">
        <v>-36472.065749999994</v>
      </c>
      <c r="R178" s="169">
        <v>-31317.4575</v>
      </c>
      <c r="S178" s="169">
        <v>0</v>
      </c>
      <c r="T178" s="169">
        <v>0</v>
      </c>
      <c r="U178" s="169">
        <v>-383483.51999999996</v>
      </c>
      <c r="V178" s="163">
        <f ca="1">SUM(INDIRECT(Inputs!$C$11&amp;ROW()&amp;":"&amp;Inputs!$C$12&amp;ROW()))</f>
        <v>-36472.065749999994</v>
      </c>
      <c r="W178" s="163">
        <f ca="1">SUM(INDIRECT(Inputs!$C$13&amp;ROW()&amp;":"&amp;Inputs!$C$14&amp;ROW()))</f>
        <v>-352166.06249999994</v>
      </c>
      <c r="X178" s="3" t="str">
        <f>IF(COUNTIFS(Lookups!$A:$A,C178)=1,"Gross Sales","")</f>
        <v>Gross Sales</v>
      </c>
      <c r="Y178" s="3" t="str">
        <f>IF(COUNTIFS(Lookups!$D:$D,C178)=1,"Bar Sales","")</f>
        <v>Bar Sales</v>
      </c>
      <c r="Z178" s="3" t="str">
        <f>IFERROR(VLOOKUP(C178*1,Lookups!$D:$F,3,FALSE),"")</f>
        <v>Wine</v>
      </c>
      <c r="AA178" s="3" t="str">
        <f>IFERROR(VLOOKUP($C178*1,Lookups!$H:$N,3,FALSE),"")</f>
        <v/>
      </c>
      <c r="AB178" s="3" t="str">
        <f>IFERROR(VLOOKUP($C178*1,Lookups!$H:$N,4,FALSE),"")</f>
        <v/>
      </c>
      <c r="AC178" s="3" t="str">
        <f>IFERROR(VLOOKUP($C178*1,Lookups!$H:$N,5,FALSE),"")</f>
        <v/>
      </c>
      <c r="AD178" s="3" t="str">
        <f>IFERROR(VLOOKUP($C178*1,Lookups!$H:$N,6,FALSE),"")</f>
        <v/>
      </c>
      <c r="AE178" s="3" t="str">
        <f>IFERROR(VLOOKUP($C178*1,Lookups!$H:$N,7,FALSE),"")</f>
        <v/>
      </c>
      <c r="AF178" s="3" t="str">
        <f>VLOOKUP(B178*1,Stores!$A:$C,3,FALSE)</f>
        <v>DFG</v>
      </c>
    </row>
    <row r="179" spans="1:32">
      <c r="A179" s="165" t="s">
        <v>937</v>
      </c>
      <c r="B179" s="166" t="s">
        <v>948</v>
      </c>
      <c r="C179" s="165" t="s">
        <v>444</v>
      </c>
      <c r="D179" s="165" t="s">
        <v>918</v>
      </c>
      <c r="E179" s="165" t="s">
        <v>965</v>
      </c>
      <c r="F179" s="167">
        <v>2017</v>
      </c>
      <c r="G179" s="168">
        <v>0</v>
      </c>
      <c r="H179" s="169">
        <v>-17525.310000000001</v>
      </c>
      <c r="I179" s="169">
        <v>-16166.34</v>
      </c>
      <c r="J179" s="169">
        <v>-16699.575000000001</v>
      </c>
      <c r="K179" s="169">
        <v>-11246.52</v>
      </c>
      <c r="L179" s="169">
        <v>-16210.597500000002</v>
      </c>
      <c r="M179" s="169">
        <v>-10309.200000000001</v>
      </c>
      <c r="N179" s="169">
        <v>-8171.5499999999993</v>
      </c>
      <c r="O179" s="169">
        <v>-11410.05</v>
      </c>
      <c r="P179" s="169">
        <v>-9574.86</v>
      </c>
      <c r="Q179" s="169">
        <v>-10532.34</v>
      </c>
      <c r="R179" s="169">
        <v>-14423.4</v>
      </c>
      <c r="S179" s="169">
        <v>0</v>
      </c>
      <c r="T179" s="169">
        <v>0</v>
      </c>
      <c r="U179" s="169">
        <v>-142269.74250000002</v>
      </c>
      <c r="V179" s="163">
        <f ca="1">SUM(INDIRECT(Inputs!$C$11&amp;ROW()&amp;":"&amp;Inputs!$C$12&amp;ROW()))</f>
        <v>-10532.34</v>
      </c>
      <c r="W179" s="163">
        <f ca="1">SUM(INDIRECT(Inputs!$C$13&amp;ROW()&amp;":"&amp;Inputs!$C$14&amp;ROW()))</f>
        <v>-127846.34250000001</v>
      </c>
      <c r="X179" s="3" t="str">
        <f>IF(COUNTIFS(Lookups!$A:$A,C179)=1,"Gross Sales","")</f>
        <v>Gross Sales</v>
      </c>
      <c r="Y179" s="3" t="str">
        <f>IF(COUNTIFS(Lookups!$D:$D,C179)=1,"Bar Sales","")</f>
        <v>Bar Sales</v>
      </c>
      <c r="Z179" s="3" t="str">
        <f>IFERROR(VLOOKUP(C179*1,Lookups!$D:$F,3,FALSE),"")</f>
        <v>Wine</v>
      </c>
      <c r="AA179" s="3" t="str">
        <f>IFERROR(VLOOKUP($C179*1,Lookups!$H:$N,3,FALSE),"")</f>
        <v/>
      </c>
      <c r="AB179" s="3" t="str">
        <f>IFERROR(VLOOKUP($C179*1,Lookups!$H:$N,4,FALSE),"")</f>
        <v/>
      </c>
      <c r="AC179" s="3" t="str">
        <f>IFERROR(VLOOKUP($C179*1,Lookups!$H:$N,5,FALSE),"")</f>
        <v/>
      </c>
      <c r="AD179" s="3" t="str">
        <f>IFERROR(VLOOKUP($C179*1,Lookups!$H:$N,6,FALSE),"")</f>
        <v/>
      </c>
      <c r="AE179" s="3" t="str">
        <f>IFERROR(VLOOKUP($C179*1,Lookups!$H:$N,7,FALSE),"")</f>
        <v/>
      </c>
      <c r="AF179" s="3" t="str">
        <f>VLOOKUP(B179*1,Stores!$A:$C,3,FALSE)</f>
        <v>DFG</v>
      </c>
    </row>
    <row r="180" spans="1:32">
      <c r="A180" s="165" t="s">
        <v>936</v>
      </c>
      <c r="B180" s="166" t="s">
        <v>949</v>
      </c>
      <c r="C180" s="165" t="s">
        <v>444</v>
      </c>
      <c r="D180" s="165" t="s">
        <v>918</v>
      </c>
      <c r="E180" s="165" t="s">
        <v>965</v>
      </c>
      <c r="F180" s="167">
        <v>2017</v>
      </c>
      <c r="G180" s="168">
        <v>0</v>
      </c>
      <c r="H180" s="169">
        <v>-42971.152500000004</v>
      </c>
      <c r="I180" s="169">
        <v>-48524.909849999996</v>
      </c>
      <c r="J180" s="169">
        <v>-46919.821950000005</v>
      </c>
      <c r="K180" s="169">
        <v>-40254.130799999992</v>
      </c>
      <c r="L180" s="169">
        <v>-41269.913999999997</v>
      </c>
      <c r="M180" s="169">
        <v>-32891.208000000006</v>
      </c>
      <c r="N180" s="169">
        <v>-32225.154674999998</v>
      </c>
      <c r="O180" s="169">
        <v>-44940.380099999995</v>
      </c>
      <c r="P180" s="169">
        <v>-33507.522150000004</v>
      </c>
      <c r="Q180" s="169">
        <v>-29189.306999999997</v>
      </c>
      <c r="R180" s="169">
        <v>-34969.213725000001</v>
      </c>
      <c r="S180" s="169">
        <v>0</v>
      </c>
      <c r="T180" s="169">
        <v>0</v>
      </c>
      <c r="U180" s="169">
        <v>-427662.71474999993</v>
      </c>
      <c r="V180" s="163">
        <f ca="1">SUM(INDIRECT(Inputs!$C$11&amp;ROW()&amp;":"&amp;Inputs!$C$12&amp;ROW()))</f>
        <v>-29189.306999999997</v>
      </c>
      <c r="W180" s="163">
        <f ca="1">SUM(INDIRECT(Inputs!$C$13&amp;ROW()&amp;":"&amp;Inputs!$C$14&amp;ROW()))</f>
        <v>-392693.50102499995</v>
      </c>
      <c r="X180" s="3" t="str">
        <f>IF(COUNTIFS(Lookups!$A:$A,C180)=1,"Gross Sales","")</f>
        <v>Gross Sales</v>
      </c>
      <c r="Y180" s="3" t="str">
        <f>IF(COUNTIFS(Lookups!$D:$D,C180)=1,"Bar Sales","")</f>
        <v>Bar Sales</v>
      </c>
      <c r="Z180" s="3" t="str">
        <f>IFERROR(VLOOKUP(C180*1,Lookups!$D:$F,3,FALSE),"")</f>
        <v>Wine</v>
      </c>
      <c r="AA180" s="3" t="str">
        <f>IFERROR(VLOOKUP($C180*1,Lookups!$H:$N,3,FALSE),"")</f>
        <v/>
      </c>
      <c r="AB180" s="3" t="str">
        <f>IFERROR(VLOOKUP($C180*1,Lookups!$H:$N,4,FALSE),"")</f>
        <v/>
      </c>
      <c r="AC180" s="3" t="str">
        <f>IFERROR(VLOOKUP($C180*1,Lookups!$H:$N,5,FALSE),"")</f>
        <v/>
      </c>
      <c r="AD180" s="3" t="str">
        <f>IFERROR(VLOOKUP($C180*1,Lookups!$H:$N,6,FALSE),"")</f>
        <v/>
      </c>
      <c r="AE180" s="3" t="str">
        <f>IFERROR(VLOOKUP($C180*1,Lookups!$H:$N,7,FALSE),"")</f>
        <v/>
      </c>
      <c r="AF180" s="3" t="str">
        <f>VLOOKUP(B180*1,Stores!$A:$C,3,FALSE)</f>
        <v>DFG</v>
      </c>
    </row>
    <row r="181" spans="1:32">
      <c r="A181" s="165" t="s">
        <v>935</v>
      </c>
      <c r="B181" s="166" t="s">
        <v>950</v>
      </c>
      <c r="C181" s="165" t="s">
        <v>444</v>
      </c>
      <c r="D181" s="165" t="s">
        <v>918</v>
      </c>
      <c r="E181" s="165" t="s">
        <v>965</v>
      </c>
      <c r="F181" s="167">
        <v>2017</v>
      </c>
      <c r="G181" s="168">
        <v>0</v>
      </c>
      <c r="H181" s="169">
        <v>-19801.620000000003</v>
      </c>
      <c r="I181" s="169">
        <v>-24192</v>
      </c>
      <c r="J181" s="169">
        <v>-19739.564999999999</v>
      </c>
      <c r="K181" s="169">
        <v>-12521.25</v>
      </c>
      <c r="L181" s="169">
        <v>-19045.11</v>
      </c>
      <c r="M181" s="169">
        <v>-11579.550000000001</v>
      </c>
      <c r="N181" s="169">
        <v>-11367.135</v>
      </c>
      <c r="O181" s="169">
        <v>-13652.347500000002</v>
      </c>
      <c r="P181" s="169">
        <v>-12338.025</v>
      </c>
      <c r="Q181" s="169">
        <v>-11959.35</v>
      </c>
      <c r="R181" s="169">
        <v>-17334.240000000002</v>
      </c>
      <c r="S181" s="169">
        <v>0</v>
      </c>
      <c r="T181" s="169">
        <v>0</v>
      </c>
      <c r="U181" s="169">
        <v>-173530.19249999998</v>
      </c>
      <c r="V181" s="163">
        <f ca="1">SUM(INDIRECT(Inputs!$C$11&amp;ROW()&amp;":"&amp;Inputs!$C$12&amp;ROW()))</f>
        <v>-11959.35</v>
      </c>
      <c r="W181" s="163">
        <f ca="1">SUM(INDIRECT(Inputs!$C$13&amp;ROW()&amp;":"&amp;Inputs!$C$14&amp;ROW()))</f>
        <v>-156195.95249999998</v>
      </c>
      <c r="X181" s="3" t="str">
        <f>IF(COUNTIFS(Lookups!$A:$A,C181)=1,"Gross Sales","")</f>
        <v>Gross Sales</v>
      </c>
      <c r="Y181" s="3" t="str">
        <f>IF(COUNTIFS(Lookups!$D:$D,C181)=1,"Bar Sales","")</f>
        <v>Bar Sales</v>
      </c>
      <c r="Z181" s="3" t="str">
        <f>IFERROR(VLOOKUP(C181*1,Lookups!$D:$F,3,FALSE),"")</f>
        <v>Wine</v>
      </c>
      <c r="AA181" s="3" t="str">
        <f>IFERROR(VLOOKUP($C181*1,Lookups!$H:$N,3,FALSE),"")</f>
        <v/>
      </c>
      <c r="AB181" s="3" t="str">
        <f>IFERROR(VLOOKUP($C181*1,Lookups!$H:$N,4,FALSE),"")</f>
        <v/>
      </c>
      <c r="AC181" s="3" t="str">
        <f>IFERROR(VLOOKUP($C181*1,Lookups!$H:$N,5,FALSE),"")</f>
        <v/>
      </c>
      <c r="AD181" s="3" t="str">
        <f>IFERROR(VLOOKUP($C181*1,Lookups!$H:$N,6,FALSE),"")</f>
        <v/>
      </c>
      <c r="AE181" s="3" t="str">
        <f>IFERROR(VLOOKUP($C181*1,Lookups!$H:$N,7,FALSE),"")</f>
        <v/>
      </c>
      <c r="AF181" s="3" t="str">
        <f>VLOOKUP(B181*1,Stores!$A:$C,3,FALSE)</f>
        <v>DFG</v>
      </c>
    </row>
    <row r="182" spans="1:32">
      <c r="A182" s="165" t="s">
        <v>960</v>
      </c>
      <c r="B182" s="166" t="s">
        <v>951</v>
      </c>
      <c r="C182" s="165" t="s">
        <v>444</v>
      </c>
      <c r="D182" s="165" t="s">
        <v>918</v>
      </c>
      <c r="E182" s="165" t="s">
        <v>965</v>
      </c>
      <c r="F182" s="167">
        <v>2017</v>
      </c>
      <c r="G182" s="168">
        <v>0</v>
      </c>
      <c r="H182" s="169">
        <v>-35704.080000000002</v>
      </c>
      <c r="I182" s="169">
        <v>-37435.305</v>
      </c>
      <c r="J182" s="169">
        <v>-38389.800000000003</v>
      </c>
      <c r="K182" s="169">
        <v>-43379.145000000004</v>
      </c>
      <c r="L182" s="169">
        <v>-32707.1325</v>
      </c>
      <c r="M182" s="169">
        <v>-29335.919999999998</v>
      </c>
      <c r="N182" s="169">
        <v>-42801.555</v>
      </c>
      <c r="O182" s="169">
        <v>-32736.014999999996</v>
      </c>
      <c r="P182" s="169">
        <v>-43197.464999999997</v>
      </c>
      <c r="Q182" s="169">
        <v>-43812.697500000002</v>
      </c>
      <c r="R182" s="169">
        <v>-36108</v>
      </c>
      <c r="S182" s="169">
        <v>0</v>
      </c>
      <c r="T182" s="169">
        <v>0</v>
      </c>
      <c r="U182" s="169">
        <v>-415607.11499999999</v>
      </c>
      <c r="V182" s="163">
        <f ca="1">SUM(INDIRECT(Inputs!$C$11&amp;ROW()&amp;":"&amp;Inputs!$C$12&amp;ROW()))</f>
        <v>-43812.697500000002</v>
      </c>
      <c r="W182" s="163">
        <f ca="1">SUM(INDIRECT(Inputs!$C$13&amp;ROW()&amp;":"&amp;Inputs!$C$14&amp;ROW()))</f>
        <v>-379499.11499999999</v>
      </c>
      <c r="X182" s="3" t="str">
        <f>IF(COUNTIFS(Lookups!$A:$A,C182)=1,"Gross Sales","")</f>
        <v>Gross Sales</v>
      </c>
      <c r="Y182" s="3" t="str">
        <f>IF(COUNTIFS(Lookups!$D:$D,C182)=1,"Bar Sales","")</f>
        <v>Bar Sales</v>
      </c>
      <c r="Z182" s="3" t="str">
        <f>IFERROR(VLOOKUP(C182*1,Lookups!$D:$F,3,FALSE),"")</f>
        <v>Wine</v>
      </c>
      <c r="AA182" s="3" t="str">
        <f>IFERROR(VLOOKUP($C182*1,Lookups!$H:$N,3,FALSE),"")</f>
        <v/>
      </c>
      <c r="AB182" s="3" t="str">
        <f>IFERROR(VLOOKUP($C182*1,Lookups!$H:$N,4,FALSE),"")</f>
        <v/>
      </c>
      <c r="AC182" s="3" t="str">
        <f>IFERROR(VLOOKUP($C182*1,Lookups!$H:$N,5,FALSE),"")</f>
        <v/>
      </c>
      <c r="AD182" s="3" t="str">
        <f>IFERROR(VLOOKUP($C182*1,Lookups!$H:$N,6,FALSE),"")</f>
        <v/>
      </c>
      <c r="AE182" s="3" t="str">
        <f>IFERROR(VLOOKUP($C182*1,Lookups!$H:$N,7,FALSE),"")</f>
        <v/>
      </c>
      <c r="AF182" s="3" t="str">
        <f>VLOOKUP(B182*1,Stores!$A:$C,3,FALSE)</f>
        <v>DFG</v>
      </c>
    </row>
    <row r="183" spans="1:32">
      <c r="A183" s="165" t="s">
        <v>961</v>
      </c>
      <c r="B183" s="166" t="s">
        <v>952</v>
      </c>
      <c r="C183" s="165" t="s">
        <v>444</v>
      </c>
      <c r="D183" s="165" t="s">
        <v>918</v>
      </c>
      <c r="E183" s="165" t="s">
        <v>965</v>
      </c>
      <c r="F183" s="167">
        <v>2017</v>
      </c>
      <c r="G183" s="168">
        <v>0</v>
      </c>
      <c r="H183" s="169">
        <v>-20458.035</v>
      </c>
      <c r="I183" s="169">
        <v>-17061.09</v>
      </c>
      <c r="J183" s="169">
        <v>-17671.657500000001</v>
      </c>
      <c r="K183" s="169">
        <v>-22482.9</v>
      </c>
      <c r="L183" s="169">
        <v>-22086.3825</v>
      </c>
      <c r="M183" s="169">
        <v>-12540.960000000001</v>
      </c>
      <c r="N183" s="169">
        <v>-13897.192499999999</v>
      </c>
      <c r="O183" s="169">
        <v>-13891.68</v>
      </c>
      <c r="P183" s="169">
        <v>-12347.01</v>
      </c>
      <c r="Q183" s="169">
        <v>-21601.350000000002</v>
      </c>
      <c r="R183" s="169">
        <v>-16789.7925</v>
      </c>
      <c r="S183" s="169">
        <v>0</v>
      </c>
      <c r="T183" s="169">
        <v>0</v>
      </c>
      <c r="U183" s="169">
        <v>-190828.05000000005</v>
      </c>
      <c r="V183" s="163">
        <f ca="1">SUM(INDIRECT(Inputs!$C$11&amp;ROW()&amp;":"&amp;Inputs!$C$12&amp;ROW()))</f>
        <v>-21601.350000000002</v>
      </c>
      <c r="W183" s="163">
        <f ca="1">SUM(INDIRECT(Inputs!$C$13&amp;ROW()&amp;":"&amp;Inputs!$C$14&amp;ROW()))</f>
        <v>-174038.25750000004</v>
      </c>
      <c r="X183" s="3" t="str">
        <f>IF(COUNTIFS(Lookups!$A:$A,C183)=1,"Gross Sales","")</f>
        <v>Gross Sales</v>
      </c>
      <c r="Y183" s="3" t="str">
        <f>IF(COUNTIFS(Lookups!$D:$D,C183)=1,"Bar Sales","")</f>
        <v>Bar Sales</v>
      </c>
      <c r="Z183" s="3" t="str">
        <f>IFERROR(VLOOKUP(C183*1,Lookups!$D:$F,3,FALSE),"")</f>
        <v>Wine</v>
      </c>
      <c r="AA183" s="3" t="str">
        <f>IFERROR(VLOOKUP($C183*1,Lookups!$H:$N,3,FALSE),"")</f>
        <v/>
      </c>
      <c r="AB183" s="3" t="str">
        <f>IFERROR(VLOOKUP($C183*1,Lookups!$H:$N,4,FALSE),"")</f>
        <v/>
      </c>
      <c r="AC183" s="3" t="str">
        <f>IFERROR(VLOOKUP($C183*1,Lookups!$H:$N,5,FALSE),"")</f>
        <v/>
      </c>
      <c r="AD183" s="3" t="str">
        <f>IFERROR(VLOOKUP($C183*1,Lookups!$H:$N,6,FALSE),"")</f>
        <v/>
      </c>
      <c r="AE183" s="3" t="str">
        <f>IFERROR(VLOOKUP($C183*1,Lookups!$H:$N,7,FALSE),"")</f>
        <v/>
      </c>
      <c r="AF183" s="3" t="str">
        <f>VLOOKUP(B183*1,Stores!$A:$C,3,FALSE)</f>
        <v>DFG</v>
      </c>
    </row>
    <row r="184" spans="1:32">
      <c r="A184" s="165" t="s">
        <v>934</v>
      </c>
      <c r="B184" s="166" t="s">
        <v>953</v>
      </c>
      <c r="C184" s="165" t="s">
        <v>444</v>
      </c>
      <c r="D184" s="165" t="s">
        <v>918</v>
      </c>
      <c r="E184" s="165" t="s">
        <v>965</v>
      </c>
      <c r="F184" s="167">
        <v>2017</v>
      </c>
      <c r="G184" s="168">
        <v>0</v>
      </c>
      <c r="H184" s="169">
        <v>-24883.6368</v>
      </c>
      <c r="I184" s="169">
        <v>-21679.200000000001</v>
      </c>
      <c r="J184" s="169">
        <v>-17338.080000000002</v>
      </c>
      <c r="K184" s="169">
        <v>-20219.04</v>
      </c>
      <c r="L184" s="169">
        <v>-20044.522499999999</v>
      </c>
      <c r="M184" s="169">
        <v>-13824.2775</v>
      </c>
      <c r="N184" s="169">
        <v>-10947.2958</v>
      </c>
      <c r="O184" s="169">
        <v>-11303.452499999999</v>
      </c>
      <c r="P184" s="169">
        <v>-20046.57</v>
      </c>
      <c r="Q184" s="169">
        <v>-18342.66</v>
      </c>
      <c r="R184" s="169">
        <v>-19036.32</v>
      </c>
      <c r="S184" s="169">
        <v>0</v>
      </c>
      <c r="T184" s="169">
        <v>0</v>
      </c>
      <c r="U184" s="169">
        <v>-197665.05510000003</v>
      </c>
      <c r="V184" s="163">
        <f ca="1">SUM(INDIRECT(Inputs!$C$11&amp;ROW()&amp;":"&amp;Inputs!$C$12&amp;ROW()))</f>
        <v>-18342.66</v>
      </c>
      <c r="W184" s="163">
        <f ca="1">SUM(INDIRECT(Inputs!$C$13&amp;ROW()&amp;":"&amp;Inputs!$C$14&amp;ROW()))</f>
        <v>-178628.73510000002</v>
      </c>
      <c r="X184" s="3" t="str">
        <f>IF(COUNTIFS(Lookups!$A:$A,C184)=1,"Gross Sales","")</f>
        <v>Gross Sales</v>
      </c>
      <c r="Y184" s="3" t="str">
        <f>IF(COUNTIFS(Lookups!$D:$D,C184)=1,"Bar Sales","")</f>
        <v>Bar Sales</v>
      </c>
      <c r="Z184" s="3" t="str">
        <f>IFERROR(VLOOKUP(C184*1,Lookups!$D:$F,3,FALSE),"")</f>
        <v>Wine</v>
      </c>
      <c r="AA184" s="3" t="str">
        <f>IFERROR(VLOOKUP($C184*1,Lookups!$H:$N,3,FALSE),"")</f>
        <v/>
      </c>
      <c r="AB184" s="3" t="str">
        <f>IFERROR(VLOOKUP($C184*1,Lookups!$H:$N,4,FALSE),"")</f>
        <v/>
      </c>
      <c r="AC184" s="3" t="str">
        <f>IFERROR(VLOOKUP($C184*1,Lookups!$H:$N,5,FALSE),"")</f>
        <v/>
      </c>
      <c r="AD184" s="3" t="str">
        <f>IFERROR(VLOOKUP($C184*1,Lookups!$H:$N,6,FALSE),"")</f>
        <v/>
      </c>
      <c r="AE184" s="3" t="str">
        <f>IFERROR(VLOOKUP($C184*1,Lookups!$H:$N,7,FALSE),"")</f>
        <v/>
      </c>
      <c r="AF184" s="3" t="str">
        <f>VLOOKUP(B184*1,Stores!$A:$C,3,FALSE)</f>
        <v>DFG</v>
      </c>
    </row>
    <row r="185" spans="1:32">
      <c r="A185" s="165" t="s">
        <v>933</v>
      </c>
      <c r="B185" s="166" t="s">
        <v>954</v>
      </c>
      <c r="C185" s="165" t="s">
        <v>444</v>
      </c>
      <c r="D185" s="165" t="s">
        <v>918</v>
      </c>
      <c r="E185" s="165" t="s">
        <v>965</v>
      </c>
      <c r="F185" s="167">
        <v>2017</v>
      </c>
      <c r="G185" s="168">
        <v>0</v>
      </c>
      <c r="H185" s="169">
        <v>-27377.820000000003</v>
      </c>
      <c r="I185" s="169">
        <v>-37033.919999999998</v>
      </c>
      <c r="J185" s="169">
        <v>-27874.26</v>
      </c>
      <c r="K185" s="169">
        <v>-32332.5</v>
      </c>
      <c r="L185" s="169">
        <v>-32860.522349999999</v>
      </c>
      <c r="M185" s="169">
        <v>-20840.834999999999</v>
      </c>
      <c r="N185" s="169">
        <v>-22439.137500000001</v>
      </c>
      <c r="O185" s="169">
        <v>-20465.3475</v>
      </c>
      <c r="P185" s="169">
        <v>-32557.98</v>
      </c>
      <c r="Q185" s="169">
        <v>-32223.87</v>
      </c>
      <c r="R185" s="169">
        <v>-26301.937499999996</v>
      </c>
      <c r="S185" s="169">
        <v>0</v>
      </c>
      <c r="T185" s="169">
        <v>0</v>
      </c>
      <c r="U185" s="169">
        <v>-312308.12985000003</v>
      </c>
      <c r="V185" s="163">
        <f ca="1">SUM(INDIRECT(Inputs!$C$11&amp;ROW()&amp;":"&amp;Inputs!$C$12&amp;ROW()))</f>
        <v>-32223.87</v>
      </c>
      <c r="W185" s="163">
        <f ca="1">SUM(INDIRECT(Inputs!$C$13&amp;ROW()&amp;":"&amp;Inputs!$C$14&amp;ROW()))</f>
        <v>-286006.19235000003</v>
      </c>
      <c r="X185" s="3" t="str">
        <f>IF(COUNTIFS(Lookups!$A:$A,C185)=1,"Gross Sales","")</f>
        <v>Gross Sales</v>
      </c>
      <c r="Y185" s="3" t="str">
        <f>IF(COUNTIFS(Lookups!$D:$D,C185)=1,"Bar Sales","")</f>
        <v>Bar Sales</v>
      </c>
      <c r="Z185" s="3" t="str">
        <f>IFERROR(VLOOKUP(C185*1,Lookups!$D:$F,3,FALSE),"")</f>
        <v>Wine</v>
      </c>
      <c r="AA185" s="3" t="str">
        <f>IFERROR(VLOOKUP($C185*1,Lookups!$H:$N,3,FALSE),"")</f>
        <v/>
      </c>
      <c r="AB185" s="3" t="str">
        <f>IFERROR(VLOOKUP($C185*1,Lookups!$H:$N,4,FALSE),"")</f>
        <v/>
      </c>
      <c r="AC185" s="3" t="str">
        <f>IFERROR(VLOOKUP($C185*1,Lookups!$H:$N,5,FALSE),"")</f>
        <v/>
      </c>
      <c r="AD185" s="3" t="str">
        <f>IFERROR(VLOOKUP($C185*1,Lookups!$H:$N,6,FALSE),"")</f>
        <v/>
      </c>
      <c r="AE185" s="3" t="str">
        <f>IFERROR(VLOOKUP($C185*1,Lookups!$H:$N,7,FALSE),"")</f>
        <v/>
      </c>
      <c r="AF185" s="3" t="str">
        <f>VLOOKUP(B185*1,Stores!$A:$C,3,FALSE)</f>
        <v>DFG</v>
      </c>
    </row>
    <row r="186" spans="1:32">
      <c r="A186" s="165" t="s">
        <v>932</v>
      </c>
      <c r="B186" s="166" t="s">
        <v>959</v>
      </c>
      <c r="C186" s="165" t="s">
        <v>444</v>
      </c>
      <c r="D186" s="165" t="s">
        <v>918</v>
      </c>
      <c r="E186" s="165" t="s">
        <v>965</v>
      </c>
      <c r="F186" s="167">
        <v>2017</v>
      </c>
      <c r="G186" s="168">
        <v>0</v>
      </c>
      <c r="H186" s="169">
        <v>0</v>
      </c>
      <c r="I186" s="169">
        <v>0</v>
      </c>
      <c r="J186" s="169">
        <v>0</v>
      </c>
      <c r="K186" s="169">
        <v>0</v>
      </c>
      <c r="L186" s="169">
        <v>0</v>
      </c>
      <c r="M186" s="169">
        <v>0</v>
      </c>
      <c r="N186" s="169">
        <v>-37587.7497</v>
      </c>
      <c r="O186" s="169">
        <v>-45624.560174999999</v>
      </c>
      <c r="P186" s="169">
        <v>-43073.482499999998</v>
      </c>
      <c r="Q186" s="169">
        <v>-64895.249999999993</v>
      </c>
      <c r="R186" s="169">
        <v>-48972.232499999998</v>
      </c>
      <c r="S186" s="169">
        <v>0</v>
      </c>
      <c r="T186" s="169">
        <v>0</v>
      </c>
      <c r="U186" s="169">
        <v>-240153.274875</v>
      </c>
      <c r="V186" s="163">
        <f ca="1">SUM(INDIRECT(Inputs!$C$11&amp;ROW()&amp;":"&amp;Inputs!$C$12&amp;ROW()))</f>
        <v>-64895.249999999993</v>
      </c>
      <c r="W186" s="163">
        <f ca="1">SUM(INDIRECT(Inputs!$C$13&amp;ROW()&amp;":"&amp;Inputs!$C$14&amp;ROW()))</f>
        <v>-191181.04237499999</v>
      </c>
      <c r="X186" s="3" t="str">
        <f>IF(COUNTIFS(Lookups!$A:$A,C186)=1,"Gross Sales","")</f>
        <v>Gross Sales</v>
      </c>
      <c r="Y186" s="3" t="str">
        <f>IF(COUNTIFS(Lookups!$D:$D,C186)=1,"Bar Sales","")</f>
        <v>Bar Sales</v>
      </c>
      <c r="Z186" s="3" t="str">
        <f>IFERROR(VLOOKUP(C186*1,Lookups!$D:$F,3,FALSE),"")</f>
        <v>Wine</v>
      </c>
      <c r="AA186" s="3" t="str">
        <f>IFERROR(VLOOKUP($C186*1,Lookups!$H:$N,3,FALSE),"")</f>
        <v/>
      </c>
      <c r="AB186" s="3" t="str">
        <f>IFERROR(VLOOKUP($C186*1,Lookups!$H:$N,4,FALSE),"")</f>
        <v/>
      </c>
      <c r="AC186" s="3" t="str">
        <f>IFERROR(VLOOKUP($C186*1,Lookups!$H:$N,5,FALSE),"")</f>
        <v/>
      </c>
      <c r="AD186" s="3" t="str">
        <f>IFERROR(VLOOKUP($C186*1,Lookups!$H:$N,6,FALSE),"")</f>
        <v/>
      </c>
      <c r="AE186" s="3" t="str">
        <f>IFERROR(VLOOKUP($C186*1,Lookups!$H:$N,7,FALSE),"")</f>
        <v/>
      </c>
      <c r="AF186" s="3" t="str">
        <f>VLOOKUP(B186*1,Stores!$A:$C,3,FALSE)</f>
        <v>DFG</v>
      </c>
    </row>
    <row r="187" spans="1:32">
      <c r="A187" s="165" t="s">
        <v>929</v>
      </c>
      <c r="B187" s="166" t="s">
        <v>921</v>
      </c>
      <c r="C187" s="165" t="s">
        <v>448</v>
      </c>
      <c r="D187" s="165" t="s">
        <v>918</v>
      </c>
      <c r="E187" s="165" t="s">
        <v>966</v>
      </c>
      <c r="F187" s="167">
        <v>2017</v>
      </c>
      <c r="G187" s="168">
        <v>0</v>
      </c>
      <c r="H187" s="169">
        <v>-5687.28</v>
      </c>
      <c r="I187" s="169">
        <v>-8903.4449999999997</v>
      </c>
      <c r="J187" s="169">
        <v>-7527.8924999999999</v>
      </c>
      <c r="K187" s="169">
        <v>-5599.0349999999999</v>
      </c>
      <c r="L187" s="169">
        <v>-6712.8975</v>
      </c>
      <c r="M187" s="169">
        <v>-6325.6050000000005</v>
      </c>
      <c r="N187" s="169">
        <v>-3851.82</v>
      </c>
      <c r="O187" s="169">
        <v>-6031.62</v>
      </c>
      <c r="P187" s="169">
        <v>-6136.5225</v>
      </c>
      <c r="Q187" s="169">
        <v>-4184.3175000000001</v>
      </c>
      <c r="R187" s="169">
        <v>-6546.8324999999995</v>
      </c>
      <c r="S187" s="169">
        <v>0</v>
      </c>
      <c r="T187" s="169">
        <v>0</v>
      </c>
      <c r="U187" s="169">
        <v>-67507.267500000002</v>
      </c>
      <c r="V187" s="163">
        <f ca="1">SUM(INDIRECT(Inputs!$C$11&amp;ROW()&amp;":"&amp;Inputs!$C$12&amp;ROW()))</f>
        <v>-4184.3175000000001</v>
      </c>
      <c r="W187" s="163">
        <f ca="1">SUM(INDIRECT(Inputs!$C$13&amp;ROW()&amp;":"&amp;Inputs!$C$14&amp;ROW()))</f>
        <v>-60960.435000000005</v>
      </c>
      <c r="X187" s="3" t="str">
        <f>IF(COUNTIFS(Lookups!$A:$A,C187)=1,"Gross Sales","")</f>
        <v>Gross Sales</v>
      </c>
      <c r="Y187" s="3" t="str">
        <f>IF(COUNTIFS(Lookups!$D:$D,C187)=1,"Bar Sales","")</f>
        <v>Bar Sales</v>
      </c>
      <c r="Z187" s="3" t="str">
        <f>IFERROR(VLOOKUP(C187*1,Lookups!$D:$F,3,FALSE),"")</f>
        <v>Other Bar</v>
      </c>
      <c r="AA187" s="3" t="str">
        <f>IFERROR(VLOOKUP($C187*1,Lookups!$H:$N,3,FALSE),"")</f>
        <v/>
      </c>
      <c r="AB187" s="3" t="str">
        <f>IFERROR(VLOOKUP($C187*1,Lookups!$H:$N,4,FALSE),"")</f>
        <v/>
      </c>
      <c r="AC187" s="3" t="str">
        <f>IFERROR(VLOOKUP($C187*1,Lookups!$H:$N,5,FALSE),"")</f>
        <v/>
      </c>
      <c r="AD187" s="3" t="str">
        <f>IFERROR(VLOOKUP($C187*1,Lookups!$H:$N,6,FALSE),"")</f>
        <v/>
      </c>
      <c r="AE187" s="3" t="str">
        <f>IFERROR(VLOOKUP($C187*1,Lookups!$H:$N,7,FALSE),"")</f>
        <v/>
      </c>
      <c r="AF187" s="3" t="str">
        <f>VLOOKUP(B187*1,Stores!$A:$C,3,FALSE)</f>
        <v>DFDE</v>
      </c>
    </row>
    <row r="188" spans="1:32">
      <c r="A188" s="165" t="s">
        <v>958</v>
      </c>
      <c r="B188" s="166" t="s">
        <v>925</v>
      </c>
      <c r="C188" s="165" t="s">
        <v>448</v>
      </c>
      <c r="D188" s="165" t="s">
        <v>918</v>
      </c>
      <c r="E188" s="165" t="s">
        <v>966</v>
      </c>
      <c r="F188" s="167">
        <v>2017</v>
      </c>
      <c r="G188" s="168">
        <v>0</v>
      </c>
      <c r="H188" s="169">
        <v>0</v>
      </c>
      <c r="I188" s="169">
        <v>-263.04000000000002</v>
      </c>
      <c r="J188" s="169">
        <v>-268.92</v>
      </c>
      <c r="K188" s="169">
        <v>-399.26249999999999</v>
      </c>
      <c r="L188" s="169">
        <v>-364.05</v>
      </c>
      <c r="M188" s="169">
        <v>-1365.6825000000001</v>
      </c>
      <c r="N188" s="169">
        <v>-401.59499999999997</v>
      </c>
      <c r="O188" s="169">
        <v>-164.54249999999999</v>
      </c>
      <c r="P188" s="169">
        <v>-294.36750000000001</v>
      </c>
      <c r="Q188" s="169">
        <v>-401.84999999999997</v>
      </c>
      <c r="R188" s="169">
        <v>-1407.9974999999999</v>
      </c>
      <c r="S188" s="169">
        <v>0</v>
      </c>
      <c r="T188" s="169">
        <v>0</v>
      </c>
      <c r="U188" s="169">
        <v>-5331.307499999999</v>
      </c>
      <c r="V188" s="163">
        <f ca="1">SUM(INDIRECT(Inputs!$C$11&amp;ROW()&amp;":"&amp;Inputs!$C$12&amp;ROW()))</f>
        <v>-401.84999999999997</v>
      </c>
      <c r="W188" s="163">
        <f ca="1">SUM(INDIRECT(Inputs!$C$13&amp;ROW()&amp;":"&amp;Inputs!$C$14&amp;ROW()))</f>
        <v>-3923.3099999999995</v>
      </c>
      <c r="X188" s="3" t="str">
        <f>IF(COUNTIFS(Lookups!$A:$A,C188)=1,"Gross Sales","")</f>
        <v>Gross Sales</v>
      </c>
      <c r="Y188" s="3" t="str">
        <f>IF(COUNTIFS(Lookups!$D:$D,C188)=1,"Bar Sales","")</f>
        <v>Bar Sales</v>
      </c>
      <c r="Z188" s="3" t="str">
        <f>IFERROR(VLOOKUP(C188*1,Lookups!$D:$F,3,FALSE),"")</f>
        <v>Other Bar</v>
      </c>
      <c r="AA188" s="3" t="str">
        <f>IFERROR(VLOOKUP($C188*1,Lookups!$H:$N,3,FALSE),"")</f>
        <v/>
      </c>
      <c r="AB188" s="3" t="str">
        <f>IFERROR(VLOOKUP($C188*1,Lookups!$H:$N,4,FALSE),"")</f>
        <v/>
      </c>
      <c r="AC188" s="3" t="str">
        <f>IFERROR(VLOOKUP($C188*1,Lookups!$H:$N,5,FALSE),"")</f>
        <v/>
      </c>
      <c r="AD188" s="3" t="str">
        <f>IFERROR(VLOOKUP($C188*1,Lookups!$H:$N,6,FALSE),"")</f>
        <v/>
      </c>
      <c r="AE188" s="3" t="str">
        <f>IFERROR(VLOOKUP($C188*1,Lookups!$H:$N,7,FALSE),"")</f>
        <v/>
      </c>
      <c r="AF188" s="3" t="str">
        <f>VLOOKUP(B188*1,Stores!$A:$C,3,FALSE)</f>
        <v>DFDE</v>
      </c>
    </row>
    <row r="189" spans="1:32">
      <c r="A189" s="165" t="s">
        <v>922</v>
      </c>
      <c r="B189" s="166" t="s">
        <v>928</v>
      </c>
      <c r="C189" s="165" t="s">
        <v>448</v>
      </c>
      <c r="D189" s="165" t="s">
        <v>918</v>
      </c>
      <c r="E189" s="165" t="s">
        <v>966</v>
      </c>
      <c r="F189" s="167">
        <v>2017</v>
      </c>
      <c r="G189" s="168">
        <v>0</v>
      </c>
      <c r="H189" s="169">
        <v>-689.82749999999999</v>
      </c>
      <c r="I189" s="169">
        <v>-1186.3125</v>
      </c>
      <c r="J189" s="169">
        <v>-1179.585</v>
      </c>
      <c r="K189" s="169">
        <v>-1292.28</v>
      </c>
      <c r="L189" s="169">
        <v>-666.43500000000006</v>
      </c>
      <c r="M189" s="169">
        <v>-953.95500000000004</v>
      </c>
      <c r="N189" s="169">
        <v>-663.32249999999999</v>
      </c>
      <c r="O189" s="169">
        <v>-367.2</v>
      </c>
      <c r="P189" s="169">
        <v>-406.57499999999999</v>
      </c>
      <c r="Q189" s="169">
        <v>-372</v>
      </c>
      <c r="R189" s="169">
        <v>-975.01499999999999</v>
      </c>
      <c r="S189" s="169">
        <v>0</v>
      </c>
      <c r="T189" s="169">
        <v>0</v>
      </c>
      <c r="U189" s="169">
        <v>-8752.5074999999997</v>
      </c>
      <c r="V189" s="163">
        <f ca="1">SUM(INDIRECT(Inputs!$C$11&amp;ROW()&amp;":"&amp;Inputs!$C$12&amp;ROW()))</f>
        <v>-372</v>
      </c>
      <c r="W189" s="163">
        <f ca="1">SUM(INDIRECT(Inputs!$C$13&amp;ROW()&amp;":"&amp;Inputs!$C$14&amp;ROW()))</f>
        <v>-7777.4925000000003</v>
      </c>
      <c r="X189" s="3" t="str">
        <f>IF(COUNTIFS(Lookups!$A:$A,C189)=1,"Gross Sales","")</f>
        <v>Gross Sales</v>
      </c>
      <c r="Y189" s="3" t="str">
        <f>IF(COUNTIFS(Lookups!$D:$D,C189)=1,"Bar Sales","")</f>
        <v>Bar Sales</v>
      </c>
      <c r="Z189" s="3" t="str">
        <f>IFERROR(VLOOKUP(C189*1,Lookups!$D:$F,3,FALSE),"")</f>
        <v>Other Bar</v>
      </c>
      <c r="AA189" s="3" t="str">
        <f>IFERROR(VLOOKUP($C189*1,Lookups!$H:$N,3,FALSE),"")</f>
        <v/>
      </c>
      <c r="AB189" s="3" t="str">
        <f>IFERROR(VLOOKUP($C189*1,Lookups!$H:$N,4,FALSE),"")</f>
        <v/>
      </c>
      <c r="AC189" s="3" t="str">
        <f>IFERROR(VLOOKUP($C189*1,Lookups!$H:$N,5,FALSE),"")</f>
        <v/>
      </c>
      <c r="AD189" s="3" t="str">
        <f>IFERROR(VLOOKUP($C189*1,Lookups!$H:$N,6,FALSE),"")</f>
        <v/>
      </c>
      <c r="AE189" s="3" t="str">
        <f>IFERROR(VLOOKUP($C189*1,Lookups!$H:$N,7,FALSE),"")</f>
        <v/>
      </c>
      <c r="AF189" s="3" t="str">
        <f>VLOOKUP(B189*1,Stores!$A:$C,3,FALSE)</f>
        <v>DFDE</v>
      </c>
    </row>
    <row r="190" spans="1:32">
      <c r="A190" s="165" t="s">
        <v>930</v>
      </c>
      <c r="B190" s="166" t="s">
        <v>920</v>
      </c>
      <c r="C190" s="165" t="s">
        <v>452</v>
      </c>
      <c r="D190" s="165" t="s">
        <v>918</v>
      </c>
      <c r="E190" s="165" t="s">
        <v>457</v>
      </c>
      <c r="F190" s="167">
        <v>2017</v>
      </c>
      <c r="G190" s="168">
        <v>0</v>
      </c>
      <c r="H190" s="169">
        <v>-15.666525</v>
      </c>
      <c r="I190" s="169">
        <v>-50.448450000000001</v>
      </c>
      <c r="J190" s="169">
        <v>-18.97185</v>
      </c>
      <c r="K190" s="169">
        <v>-39.9711</v>
      </c>
      <c r="L190" s="169">
        <v>-15.36</v>
      </c>
      <c r="M190" s="169">
        <v>-18.904724999999999</v>
      </c>
      <c r="N190" s="169">
        <v>-5.3303250000000002</v>
      </c>
      <c r="O190" s="169">
        <v>-4.9648499999999993</v>
      </c>
      <c r="P190" s="169">
        <v>4.32</v>
      </c>
      <c r="Q190" s="169">
        <v>-20.91</v>
      </c>
      <c r="R190" s="169">
        <v>114.91499999999999</v>
      </c>
      <c r="S190" s="169">
        <v>0</v>
      </c>
      <c r="T190" s="169">
        <v>0</v>
      </c>
      <c r="U190" s="169">
        <v>-71.292825000000022</v>
      </c>
      <c r="V190" s="163">
        <f ca="1">SUM(INDIRECT(Inputs!$C$11&amp;ROW()&amp;":"&amp;Inputs!$C$12&amp;ROW()))</f>
        <v>-20.91</v>
      </c>
      <c r="W190" s="163">
        <f ca="1">SUM(INDIRECT(Inputs!$C$13&amp;ROW()&amp;":"&amp;Inputs!$C$14&amp;ROW()))</f>
        <v>-186.20782500000001</v>
      </c>
      <c r="X190" s="3" t="str">
        <f>IF(COUNTIFS(Lookups!$A:$A,C190)=1,"Gross Sales","")</f>
        <v>Gross Sales</v>
      </c>
      <c r="Y190" s="3" t="str">
        <f>IF(COUNTIFS(Lookups!$D:$D,C190)=1,"Bar Sales","")</f>
        <v/>
      </c>
      <c r="Z190" s="3" t="str">
        <f>IFERROR(VLOOKUP(C190*1,Lookups!$D:$F,3,FALSE),"")</f>
        <v/>
      </c>
      <c r="AA190" s="3" t="str">
        <f>IFERROR(VLOOKUP($C190*1,Lookups!$H:$N,3,FALSE),"")</f>
        <v/>
      </c>
      <c r="AB190" s="3" t="str">
        <f>IFERROR(VLOOKUP($C190*1,Lookups!$H:$N,4,FALSE),"")</f>
        <v/>
      </c>
      <c r="AC190" s="3" t="str">
        <f>IFERROR(VLOOKUP($C190*1,Lookups!$H:$N,5,FALSE),"")</f>
        <v/>
      </c>
      <c r="AD190" s="3" t="str">
        <f>IFERROR(VLOOKUP($C190*1,Lookups!$H:$N,6,FALSE),"")</f>
        <v/>
      </c>
      <c r="AE190" s="3" t="str">
        <f>IFERROR(VLOOKUP($C190*1,Lookups!$H:$N,7,FALSE),"")</f>
        <v/>
      </c>
      <c r="AF190" s="3" t="str">
        <f>VLOOKUP(B190*1,Stores!$A:$C,3,FALSE)</f>
        <v>DFDE</v>
      </c>
    </row>
    <row r="191" spans="1:32">
      <c r="A191" s="165" t="s">
        <v>929</v>
      </c>
      <c r="B191" s="166" t="s">
        <v>921</v>
      </c>
      <c r="C191" s="165" t="s">
        <v>452</v>
      </c>
      <c r="D191" s="165" t="s">
        <v>918</v>
      </c>
      <c r="E191" s="165" t="s">
        <v>457</v>
      </c>
      <c r="F191" s="167">
        <v>2017</v>
      </c>
      <c r="G191" s="168">
        <v>0</v>
      </c>
      <c r="H191" s="169">
        <v>26.507249999999999</v>
      </c>
      <c r="I191" s="169">
        <v>0</v>
      </c>
      <c r="J191" s="169">
        <v>-39.474000000000004</v>
      </c>
      <c r="K191" s="169">
        <v>0</v>
      </c>
      <c r="L191" s="169">
        <v>0</v>
      </c>
      <c r="M191" s="169">
        <v>0</v>
      </c>
      <c r="N191" s="169">
        <v>0</v>
      </c>
      <c r="O191" s="169">
        <v>0</v>
      </c>
      <c r="P191" s="169">
        <v>15.374999999999998</v>
      </c>
      <c r="Q191" s="169">
        <v>0</v>
      </c>
      <c r="R191" s="169">
        <v>0</v>
      </c>
      <c r="S191" s="169">
        <v>0</v>
      </c>
      <c r="T191" s="169">
        <v>0</v>
      </c>
      <c r="U191" s="169">
        <v>2.4082499999999936</v>
      </c>
      <c r="V191" s="163">
        <f ca="1">SUM(INDIRECT(Inputs!$C$11&amp;ROW()&amp;":"&amp;Inputs!$C$12&amp;ROW()))</f>
        <v>0</v>
      </c>
      <c r="W191" s="163">
        <f ca="1">SUM(INDIRECT(Inputs!$C$13&amp;ROW()&amp;":"&amp;Inputs!$C$14&amp;ROW()))</f>
        <v>2.4082499999999936</v>
      </c>
      <c r="X191" s="3" t="str">
        <f>IF(COUNTIFS(Lookups!$A:$A,C191)=1,"Gross Sales","")</f>
        <v>Gross Sales</v>
      </c>
      <c r="Y191" s="3" t="str">
        <f>IF(COUNTIFS(Lookups!$D:$D,C191)=1,"Bar Sales","")</f>
        <v/>
      </c>
      <c r="Z191" s="3" t="str">
        <f>IFERROR(VLOOKUP(C191*1,Lookups!$D:$F,3,FALSE),"")</f>
        <v/>
      </c>
      <c r="AA191" s="3" t="str">
        <f>IFERROR(VLOOKUP($C191*1,Lookups!$H:$N,3,FALSE),"")</f>
        <v/>
      </c>
      <c r="AB191" s="3" t="str">
        <f>IFERROR(VLOOKUP($C191*1,Lookups!$H:$N,4,FALSE),"")</f>
        <v/>
      </c>
      <c r="AC191" s="3" t="str">
        <f>IFERROR(VLOOKUP($C191*1,Lookups!$H:$N,5,FALSE),"")</f>
        <v/>
      </c>
      <c r="AD191" s="3" t="str">
        <f>IFERROR(VLOOKUP($C191*1,Lookups!$H:$N,6,FALSE),"")</f>
        <v/>
      </c>
      <c r="AE191" s="3" t="str">
        <f>IFERROR(VLOOKUP($C191*1,Lookups!$H:$N,7,FALSE),"")</f>
        <v/>
      </c>
      <c r="AF191" s="3" t="str">
        <f>VLOOKUP(B191*1,Stores!$A:$C,3,FALSE)</f>
        <v>DFDE</v>
      </c>
    </row>
    <row r="192" spans="1:32">
      <c r="A192" s="165" t="s">
        <v>928</v>
      </c>
      <c r="B192" s="166" t="s">
        <v>922</v>
      </c>
      <c r="C192" s="165" t="s">
        <v>452</v>
      </c>
      <c r="D192" s="165" t="s">
        <v>918</v>
      </c>
      <c r="E192" s="165" t="s">
        <v>457</v>
      </c>
      <c r="F192" s="167">
        <v>2017</v>
      </c>
      <c r="G192" s="168">
        <v>0</v>
      </c>
      <c r="H192" s="169">
        <v>0</v>
      </c>
      <c r="I192" s="169">
        <v>-81.599999999999994</v>
      </c>
      <c r="J192" s="169">
        <v>-315.90000000000003</v>
      </c>
      <c r="K192" s="169">
        <v>468.37125000000003</v>
      </c>
      <c r="L192" s="169">
        <v>0</v>
      </c>
      <c r="M192" s="169">
        <v>-15.075000000000001</v>
      </c>
      <c r="N192" s="169">
        <v>-6.9750000000000005</v>
      </c>
      <c r="O192" s="169">
        <v>-6.9750000000000005</v>
      </c>
      <c r="P192" s="169">
        <v>-31.740000000000002</v>
      </c>
      <c r="Q192" s="169">
        <v>-28.904999999999998</v>
      </c>
      <c r="R192" s="169">
        <v>16.125</v>
      </c>
      <c r="S192" s="169">
        <v>0</v>
      </c>
      <c r="T192" s="169">
        <v>0</v>
      </c>
      <c r="U192" s="169">
        <v>-2.6737499999999734</v>
      </c>
      <c r="V192" s="163">
        <f ca="1">SUM(INDIRECT(Inputs!$C$11&amp;ROW()&amp;":"&amp;Inputs!$C$12&amp;ROW()))</f>
        <v>-28.904999999999998</v>
      </c>
      <c r="W192" s="163">
        <f ca="1">SUM(INDIRECT(Inputs!$C$13&amp;ROW()&amp;":"&amp;Inputs!$C$14&amp;ROW()))</f>
        <v>-18.798749999999973</v>
      </c>
      <c r="X192" s="3" t="str">
        <f>IF(COUNTIFS(Lookups!$A:$A,C192)=1,"Gross Sales","")</f>
        <v>Gross Sales</v>
      </c>
      <c r="Y192" s="3" t="str">
        <f>IF(COUNTIFS(Lookups!$D:$D,C192)=1,"Bar Sales","")</f>
        <v/>
      </c>
      <c r="Z192" s="3" t="str">
        <f>IFERROR(VLOOKUP(C192*1,Lookups!$D:$F,3,FALSE),"")</f>
        <v/>
      </c>
      <c r="AA192" s="3" t="str">
        <f>IFERROR(VLOOKUP($C192*1,Lookups!$H:$N,3,FALSE),"")</f>
        <v/>
      </c>
      <c r="AB192" s="3" t="str">
        <f>IFERROR(VLOOKUP($C192*1,Lookups!$H:$N,4,FALSE),"")</f>
        <v/>
      </c>
      <c r="AC192" s="3" t="str">
        <f>IFERROR(VLOOKUP($C192*1,Lookups!$H:$N,5,FALSE),"")</f>
        <v/>
      </c>
      <c r="AD192" s="3" t="str">
        <f>IFERROR(VLOOKUP($C192*1,Lookups!$H:$N,6,FALSE),"")</f>
        <v/>
      </c>
      <c r="AE192" s="3" t="str">
        <f>IFERROR(VLOOKUP($C192*1,Lookups!$H:$N,7,FALSE),"")</f>
        <v/>
      </c>
      <c r="AF192" s="3" t="str">
        <f>VLOOKUP(B192*1,Stores!$A:$C,3,FALSE)</f>
        <v>DFDE</v>
      </c>
    </row>
    <row r="193" spans="1:32">
      <c r="A193" s="165" t="s">
        <v>927</v>
      </c>
      <c r="B193" s="166" t="s">
        <v>923</v>
      </c>
      <c r="C193" s="165" t="s">
        <v>452</v>
      </c>
      <c r="D193" s="165" t="s">
        <v>918</v>
      </c>
      <c r="E193" s="165" t="s">
        <v>457</v>
      </c>
      <c r="F193" s="167">
        <v>2017</v>
      </c>
      <c r="G193" s="168">
        <v>0</v>
      </c>
      <c r="H193" s="169">
        <v>-2.9250000000000003</v>
      </c>
      <c r="I193" s="169">
        <v>-69.877499999999998</v>
      </c>
      <c r="J193" s="169">
        <v>-9.5625</v>
      </c>
      <c r="K193" s="169">
        <v>-7.4250000000000007</v>
      </c>
      <c r="L193" s="169">
        <v>-4.95</v>
      </c>
      <c r="M193" s="169">
        <v>-0.60000000000000009</v>
      </c>
      <c r="N193" s="169">
        <v>-23.017500000000002</v>
      </c>
      <c r="O193" s="169">
        <v>-18.135000000000002</v>
      </c>
      <c r="P193" s="169">
        <v>-2.7600000000000002</v>
      </c>
      <c r="Q193" s="169">
        <v>-9.24</v>
      </c>
      <c r="R193" s="169">
        <v>0</v>
      </c>
      <c r="S193" s="169">
        <v>0</v>
      </c>
      <c r="T193" s="169">
        <v>0</v>
      </c>
      <c r="U193" s="169">
        <v>-148.49249999999998</v>
      </c>
      <c r="V193" s="163">
        <f ca="1">SUM(INDIRECT(Inputs!$C$11&amp;ROW()&amp;":"&amp;Inputs!$C$12&amp;ROW()))</f>
        <v>-9.24</v>
      </c>
      <c r="W193" s="163">
        <f ca="1">SUM(INDIRECT(Inputs!$C$13&amp;ROW()&amp;":"&amp;Inputs!$C$14&amp;ROW()))</f>
        <v>-148.49249999999998</v>
      </c>
      <c r="X193" s="3" t="str">
        <f>IF(COUNTIFS(Lookups!$A:$A,C193)=1,"Gross Sales","")</f>
        <v>Gross Sales</v>
      </c>
      <c r="Y193" s="3" t="str">
        <f>IF(COUNTIFS(Lookups!$D:$D,C193)=1,"Bar Sales","")</f>
        <v/>
      </c>
      <c r="Z193" s="3" t="str">
        <f>IFERROR(VLOOKUP(C193*1,Lookups!$D:$F,3,FALSE),"")</f>
        <v/>
      </c>
      <c r="AA193" s="3" t="str">
        <f>IFERROR(VLOOKUP($C193*1,Lookups!$H:$N,3,FALSE),"")</f>
        <v/>
      </c>
      <c r="AB193" s="3" t="str">
        <f>IFERROR(VLOOKUP($C193*1,Lookups!$H:$N,4,FALSE),"")</f>
        <v/>
      </c>
      <c r="AC193" s="3" t="str">
        <f>IFERROR(VLOOKUP($C193*1,Lookups!$H:$N,5,FALSE),"")</f>
        <v/>
      </c>
      <c r="AD193" s="3" t="str">
        <f>IFERROR(VLOOKUP($C193*1,Lookups!$H:$N,6,FALSE),"")</f>
        <v/>
      </c>
      <c r="AE193" s="3" t="str">
        <f>IFERROR(VLOOKUP($C193*1,Lookups!$H:$N,7,FALSE),"")</f>
        <v/>
      </c>
      <c r="AF193" s="3" t="str">
        <f>VLOOKUP(B193*1,Stores!$A:$C,3,FALSE)</f>
        <v>DFDE</v>
      </c>
    </row>
    <row r="194" spans="1:32">
      <c r="A194" s="165" t="s">
        <v>925</v>
      </c>
      <c r="B194" s="166" t="s">
        <v>958</v>
      </c>
      <c r="C194" s="165" t="s">
        <v>452</v>
      </c>
      <c r="D194" s="165" t="s">
        <v>918</v>
      </c>
      <c r="E194" s="165" t="s">
        <v>457</v>
      </c>
      <c r="F194" s="167">
        <v>2017</v>
      </c>
      <c r="G194" s="168">
        <v>0</v>
      </c>
      <c r="H194" s="169">
        <v>0</v>
      </c>
      <c r="I194" s="169">
        <v>0</v>
      </c>
      <c r="J194" s="169">
        <v>0</v>
      </c>
      <c r="K194" s="169">
        <v>0</v>
      </c>
      <c r="L194" s="169">
        <v>0</v>
      </c>
      <c r="M194" s="169">
        <v>0</v>
      </c>
      <c r="N194" s="169">
        <v>0</v>
      </c>
      <c r="O194" s="169">
        <v>0</v>
      </c>
      <c r="P194" s="169">
        <v>50.625</v>
      </c>
      <c r="Q194" s="169">
        <v>-103.69499999999999</v>
      </c>
      <c r="R194" s="169">
        <v>-5.5349999999999993</v>
      </c>
      <c r="S194" s="169">
        <v>0</v>
      </c>
      <c r="T194" s="169">
        <v>0</v>
      </c>
      <c r="U194" s="169">
        <v>-58.60499999999999</v>
      </c>
      <c r="V194" s="163">
        <f ca="1">SUM(INDIRECT(Inputs!$C$11&amp;ROW()&amp;":"&amp;Inputs!$C$12&amp;ROW()))</f>
        <v>-103.69499999999999</v>
      </c>
      <c r="W194" s="163">
        <f ca="1">SUM(INDIRECT(Inputs!$C$13&amp;ROW()&amp;":"&amp;Inputs!$C$14&amp;ROW()))</f>
        <v>-53.069999999999993</v>
      </c>
      <c r="X194" s="3" t="str">
        <f>IF(COUNTIFS(Lookups!$A:$A,C194)=1,"Gross Sales","")</f>
        <v>Gross Sales</v>
      </c>
      <c r="Y194" s="3" t="str">
        <f>IF(COUNTIFS(Lookups!$D:$D,C194)=1,"Bar Sales","")</f>
        <v/>
      </c>
      <c r="Z194" s="3" t="str">
        <f>IFERROR(VLOOKUP(C194*1,Lookups!$D:$F,3,FALSE),"")</f>
        <v/>
      </c>
      <c r="AA194" s="3" t="str">
        <f>IFERROR(VLOOKUP($C194*1,Lookups!$H:$N,3,FALSE),"")</f>
        <v/>
      </c>
      <c r="AB194" s="3" t="str">
        <f>IFERROR(VLOOKUP($C194*1,Lookups!$H:$N,4,FALSE),"")</f>
        <v/>
      </c>
      <c r="AC194" s="3" t="str">
        <f>IFERROR(VLOOKUP($C194*1,Lookups!$H:$N,5,FALSE),"")</f>
        <v/>
      </c>
      <c r="AD194" s="3" t="str">
        <f>IFERROR(VLOOKUP($C194*1,Lookups!$H:$N,6,FALSE),"")</f>
        <v/>
      </c>
      <c r="AE194" s="3" t="str">
        <f>IFERROR(VLOOKUP($C194*1,Lookups!$H:$N,7,FALSE),"")</f>
        <v/>
      </c>
      <c r="AF194" s="3" t="str">
        <f>VLOOKUP(B194*1,Stores!$A:$C,3,FALSE)</f>
        <v>DFDE</v>
      </c>
    </row>
    <row r="195" spans="1:32">
      <c r="A195" s="165" t="s">
        <v>958</v>
      </c>
      <c r="B195" s="166" t="s">
        <v>925</v>
      </c>
      <c r="C195" s="165" t="s">
        <v>452</v>
      </c>
      <c r="D195" s="165" t="s">
        <v>918</v>
      </c>
      <c r="E195" s="165" t="s">
        <v>457</v>
      </c>
      <c r="F195" s="167">
        <v>2017</v>
      </c>
      <c r="G195" s="168">
        <v>0</v>
      </c>
      <c r="H195" s="169">
        <v>-37.664999999999999</v>
      </c>
      <c r="I195" s="169">
        <v>-45.225000000000001</v>
      </c>
      <c r="J195" s="169">
        <v>-32.175000000000004</v>
      </c>
      <c r="K195" s="169">
        <v>-20.91</v>
      </c>
      <c r="L195" s="169">
        <v>-10.26</v>
      </c>
      <c r="M195" s="169">
        <v>-5.0250000000000004</v>
      </c>
      <c r="N195" s="169">
        <v>0</v>
      </c>
      <c r="O195" s="169">
        <v>-3.45</v>
      </c>
      <c r="P195" s="169">
        <v>0</v>
      </c>
      <c r="Q195" s="169">
        <v>-7.8000000000000007</v>
      </c>
      <c r="R195" s="169">
        <v>-27.72</v>
      </c>
      <c r="S195" s="169">
        <v>0</v>
      </c>
      <c r="T195" s="169">
        <v>0</v>
      </c>
      <c r="U195" s="169">
        <v>-190.23</v>
      </c>
      <c r="V195" s="163">
        <f ca="1">SUM(INDIRECT(Inputs!$C$11&amp;ROW()&amp;":"&amp;Inputs!$C$12&amp;ROW()))</f>
        <v>-7.8000000000000007</v>
      </c>
      <c r="W195" s="163">
        <f ca="1">SUM(INDIRECT(Inputs!$C$13&amp;ROW()&amp;":"&amp;Inputs!$C$14&amp;ROW()))</f>
        <v>-162.51</v>
      </c>
      <c r="X195" s="3" t="str">
        <f>IF(COUNTIFS(Lookups!$A:$A,C195)=1,"Gross Sales","")</f>
        <v>Gross Sales</v>
      </c>
      <c r="Y195" s="3" t="str">
        <f>IF(COUNTIFS(Lookups!$D:$D,C195)=1,"Bar Sales","")</f>
        <v/>
      </c>
      <c r="Z195" s="3" t="str">
        <f>IFERROR(VLOOKUP(C195*1,Lookups!$D:$F,3,FALSE),"")</f>
        <v/>
      </c>
      <c r="AA195" s="3" t="str">
        <f>IFERROR(VLOOKUP($C195*1,Lookups!$H:$N,3,FALSE),"")</f>
        <v/>
      </c>
      <c r="AB195" s="3" t="str">
        <f>IFERROR(VLOOKUP($C195*1,Lookups!$H:$N,4,FALSE),"")</f>
        <v/>
      </c>
      <c r="AC195" s="3" t="str">
        <f>IFERROR(VLOOKUP($C195*1,Lookups!$H:$N,5,FALSE),"")</f>
        <v/>
      </c>
      <c r="AD195" s="3" t="str">
        <f>IFERROR(VLOOKUP($C195*1,Lookups!$H:$N,6,FALSE),"")</f>
        <v/>
      </c>
      <c r="AE195" s="3" t="str">
        <f>IFERROR(VLOOKUP($C195*1,Lookups!$H:$N,7,FALSE),"")</f>
        <v/>
      </c>
      <c r="AF195" s="3" t="str">
        <f>VLOOKUP(B195*1,Stores!$A:$C,3,FALSE)</f>
        <v>DFDE</v>
      </c>
    </row>
    <row r="196" spans="1:32">
      <c r="A196" s="165" t="s">
        <v>924</v>
      </c>
      <c r="B196" s="166" t="s">
        <v>926</v>
      </c>
      <c r="C196" s="165" t="s">
        <v>452</v>
      </c>
      <c r="D196" s="165" t="s">
        <v>918</v>
      </c>
      <c r="E196" s="165" t="s">
        <v>457</v>
      </c>
      <c r="F196" s="167">
        <v>2017</v>
      </c>
      <c r="G196" s="168">
        <v>0</v>
      </c>
      <c r="H196" s="169">
        <v>0</v>
      </c>
      <c r="I196" s="169">
        <v>-14.0625</v>
      </c>
      <c r="J196" s="169">
        <v>-76.5</v>
      </c>
      <c r="K196" s="169">
        <v>0</v>
      </c>
      <c r="L196" s="169">
        <v>-48.375</v>
      </c>
      <c r="M196" s="169">
        <v>-28.875</v>
      </c>
      <c r="N196" s="169">
        <v>-28.125</v>
      </c>
      <c r="O196" s="169">
        <v>0</v>
      </c>
      <c r="P196" s="169">
        <v>0</v>
      </c>
      <c r="Q196" s="169">
        <v>-34.5</v>
      </c>
      <c r="R196" s="169">
        <v>-12</v>
      </c>
      <c r="S196" s="169">
        <v>0</v>
      </c>
      <c r="T196" s="169">
        <v>0</v>
      </c>
      <c r="U196" s="169">
        <v>-242.4375</v>
      </c>
      <c r="V196" s="163">
        <f ca="1">SUM(INDIRECT(Inputs!$C$11&amp;ROW()&amp;":"&amp;Inputs!$C$12&amp;ROW()))</f>
        <v>-34.5</v>
      </c>
      <c r="W196" s="163">
        <f ca="1">SUM(INDIRECT(Inputs!$C$13&amp;ROW()&amp;":"&amp;Inputs!$C$14&amp;ROW()))</f>
        <v>-230.4375</v>
      </c>
      <c r="X196" s="3" t="str">
        <f>IF(COUNTIFS(Lookups!$A:$A,C196)=1,"Gross Sales","")</f>
        <v>Gross Sales</v>
      </c>
      <c r="Y196" s="3" t="str">
        <f>IF(COUNTIFS(Lookups!$D:$D,C196)=1,"Bar Sales","")</f>
        <v/>
      </c>
      <c r="Z196" s="3" t="str">
        <f>IFERROR(VLOOKUP(C196*1,Lookups!$D:$F,3,FALSE),"")</f>
        <v/>
      </c>
      <c r="AA196" s="3" t="str">
        <f>IFERROR(VLOOKUP($C196*1,Lookups!$H:$N,3,FALSE),"")</f>
        <v/>
      </c>
      <c r="AB196" s="3" t="str">
        <f>IFERROR(VLOOKUP($C196*1,Lookups!$H:$N,4,FALSE),"")</f>
        <v/>
      </c>
      <c r="AC196" s="3" t="str">
        <f>IFERROR(VLOOKUP($C196*1,Lookups!$H:$N,5,FALSE),"")</f>
        <v/>
      </c>
      <c r="AD196" s="3" t="str">
        <f>IFERROR(VLOOKUP($C196*1,Lookups!$H:$N,6,FALSE),"")</f>
        <v/>
      </c>
      <c r="AE196" s="3" t="str">
        <f>IFERROR(VLOOKUP($C196*1,Lookups!$H:$N,7,FALSE),"")</f>
        <v/>
      </c>
      <c r="AF196" s="3" t="str">
        <f>VLOOKUP(B196*1,Stores!$A:$C,3,FALSE)</f>
        <v>DFDE</v>
      </c>
    </row>
    <row r="197" spans="1:32">
      <c r="A197" s="165" t="s">
        <v>923</v>
      </c>
      <c r="B197" s="166" t="s">
        <v>927</v>
      </c>
      <c r="C197" s="165" t="s">
        <v>452</v>
      </c>
      <c r="D197" s="165" t="s">
        <v>918</v>
      </c>
      <c r="E197" s="165" t="s">
        <v>457</v>
      </c>
      <c r="F197" s="167">
        <v>2017</v>
      </c>
      <c r="G197" s="168">
        <v>0</v>
      </c>
      <c r="H197" s="169">
        <v>-14.0625</v>
      </c>
      <c r="I197" s="169">
        <v>-53.976749999999996</v>
      </c>
      <c r="J197" s="169">
        <v>-4.0949999999999998</v>
      </c>
      <c r="K197" s="169">
        <v>-42.920249999999996</v>
      </c>
      <c r="L197" s="169">
        <v>-12.15</v>
      </c>
      <c r="M197" s="169">
        <v>-44.695499999999996</v>
      </c>
      <c r="N197" s="169">
        <v>-37.274999999999999</v>
      </c>
      <c r="O197" s="169">
        <v>-62.094000000000001</v>
      </c>
      <c r="P197" s="169">
        <v>-13.649999999999999</v>
      </c>
      <c r="Q197" s="169">
        <v>-59.849999999999994</v>
      </c>
      <c r="R197" s="169">
        <v>136.01250000000002</v>
      </c>
      <c r="S197" s="169">
        <v>0</v>
      </c>
      <c r="T197" s="169">
        <v>0</v>
      </c>
      <c r="U197" s="169">
        <v>-208.75649999999999</v>
      </c>
      <c r="V197" s="163">
        <f ca="1">SUM(INDIRECT(Inputs!$C$11&amp;ROW()&amp;":"&amp;Inputs!$C$12&amp;ROW()))</f>
        <v>-59.849999999999994</v>
      </c>
      <c r="W197" s="163">
        <f ca="1">SUM(INDIRECT(Inputs!$C$13&amp;ROW()&amp;":"&amp;Inputs!$C$14&amp;ROW()))</f>
        <v>-344.76900000000001</v>
      </c>
      <c r="X197" s="3" t="str">
        <f>IF(COUNTIFS(Lookups!$A:$A,C197)=1,"Gross Sales","")</f>
        <v>Gross Sales</v>
      </c>
      <c r="Y197" s="3" t="str">
        <f>IF(COUNTIFS(Lookups!$D:$D,C197)=1,"Bar Sales","")</f>
        <v/>
      </c>
      <c r="Z197" s="3" t="str">
        <f>IFERROR(VLOOKUP(C197*1,Lookups!$D:$F,3,FALSE),"")</f>
        <v/>
      </c>
      <c r="AA197" s="3" t="str">
        <f>IFERROR(VLOOKUP($C197*1,Lookups!$H:$N,3,FALSE),"")</f>
        <v/>
      </c>
      <c r="AB197" s="3" t="str">
        <f>IFERROR(VLOOKUP($C197*1,Lookups!$H:$N,4,FALSE),"")</f>
        <v/>
      </c>
      <c r="AC197" s="3" t="str">
        <f>IFERROR(VLOOKUP($C197*1,Lookups!$H:$N,5,FALSE),"")</f>
        <v/>
      </c>
      <c r="AD197" s="3" t="str">
        <f>IFERROR(VLOOKUP($C197*1,Lookups!$H:$N,6,FALSE),"")</f>
        <v/>
      </c>
      <c r="AE197" s="3" t="str">
        <f>IFERROR(VLOOKUP($C197*1,Lookups!$H:$N,7,FALSE),"")</f>
        <v/>
      </c>
      <c r="AF197" s="3" t="str">
        <f>VLOOKUP(B197*1,Stores!$A:$C,3,FALSE)</f>
        <v>DFDE</v>
      </c>
    </row>
    <row r="198" spans="1:32">
      <c r="A198" s="165" t="s">
        <v>922</v>
      </c>
      <c r="B198" s="166" t="s">
        <v>928</v>
      </c>
      <c r="C198" s="165" t="s">
        <v>452</v>
      </c>
      <c r="D198" s="165" t="s">
        <v>918</v>
      </c>
      <c r="E198" s="165" t="s">
        <v>457</v>
      </c>
      <c r="F198" s="167">
        <v>2017</v>
      </c>
      <c r="G198" s="168">
        <v>0</v>
      </c>
      <c r="H198" s="169">
        <v>-5.94</v>
      </c>
      <c r="I198" s="169">
        <v>-40.89</v>
      </c>
      <c r="J198" s="169">
        <v>-12.352499999999999</v>
      </c>
      <c r="K198" s="169">
        <v>0</v>
      </c>
      <c r="L198" s="169">
        <v>-23.264999999999997</v>
      </c>
      <c r="M198" s="169">
        <v>0</v>
      </c>
      <c r="N198" s="169">
        <v>-6.3</v>
      </c>
      <c r="O198" s="169">
        <v>-48.585000000000001</v>
      </c>
      <c r="P198" s="169">
        <v>0</v>
      </c>
      <c r="Q198" s="169">
        <v>-21.930000000000003</v>
      </c>
      <c r="R198" s="169">
        <v>0</v>
      </c>
      <c r="S198" s="169">
        <v>0</v>
      </c>
      <c r="T198" s="169">
        <v>0</v>
      </c>
      <c r="U198" s="169">
        <v>-159.26249999999999</v>
      </c>
      <c r="V198" s="163">
        <f ca="1">SUM(INDIRECT(Inputs!$C$11&amp;ROW()&amp;":"&amp;Inputs!$C$12&amp;ROW()))</f>
        <v>-21.930000000000003</v>
      </c>
      <c r="W198" s="163">
        <f ca="1">SUM(INDIRECT(Inputs!$C$13&amp;ROW()&amp;":"&amp;Inputs!$C$14&amp;ROW()))</f>
        <v>-159.26249999999999</v>
      </c>
      <c r="X198" s="3" t="str">
        <f>IF(COUNTIFS(Lookups!$A:$A,C198)=1,"Gross Sales","")</f>
        <v>Gross Sales</v>
      </c>
      <c r="Y198" s="3" t="str">
        <f>IF(COUNTIFS(Lookups!$D:$D,C198)=1,"Bar Sales","")</f>
        <v/>
      </c>
      <c r="Z198" s="3" t="str">
        <f>IFERROR(VLOOKUP(C198*1,Lookups!$D:$F,3,FALSE),"")</f>
        <v/>
      </c>
      <c r="AA198" s="3" t="str">
        <f>IFERROR(VLOOKUP($C198*1,Lookups!$H:$N,3,FALSE),"")</f>
        <v/>
      </c>
      <c r="AB198" s="3" t="str">
        <f>IFERROR(VLOOKUP($C198*1,Lookups!$H:$N,4,FALSE),"")</f>
        <v/>
      </c>
      <c r="AC198" s="3" t="str">
        <f>IFERROR(VLOOKUP($C198*1,Lookups!$H:$N,5,FALSE),"")</f>
        <v/>
      </c>
      <c r="AD198" s="3" t="str">
        <f>IFERROR(VLOOKUP($C198*1,Lookups!$H:$N,6,FALSE),"")</f>
        <v/>
      </c>
      <c r="AE198" s="3" t="str">
        <f>IFERROR(VLOOKUP($C198*1,Lookups!$H:$N,7,FALSE),"")</f>
        <v/>
      </c>
      <c r="AF198" s="3" t="str">
        <f>VLOOKUP(B198*1,Stores!$A:$C,3,FALSE)</f>
        <v>DFDE</v>
      </c>
    </row>
    <row r="199" spans="1:32">
      <c r="A199" s="165" t="s">
        <v>921</v>
      </c>
      <c r="B199" s="166" t="s">
        <v>929</v>
      </c>
      <c r="C199" s="165" t="s">
        <v>452</v>
      </c>
      <c r="D199" s="165" t="s">
        <v>918</v>
      </c>
      <c r="E199" s="165" t="s">
        <v>457</v>
      </c>
      <c r="F199" s="167">
        <v>2017</v>
      </c>
      <c r="G199" s="168">
        <v>0</v>
      </c>
      <c r="H199" s="169">
        <v>0</v>
      </c>
      <c r="I199" s="169">
        <v>0</v>
      </c>
      <c r="J199" s="169">
        <v>0</v>
      </c>
      <c r="K199" s="169">
        <v>0</v>
      </c>
      <c r="L199" s="169">
        <v>0</v>
      </c>
      <c r="M199" s="169">
        <v>0</v>
      </c>
      <c r="N199" s="169">
        <v>0</v>
      </c>
      <c r="O199" s="169">
        <v>0</v>
      </c>
      <c r="P199" s="169">
        <v>14.625</v>
      </c>
      <c r="Q199" s="169">
        <v>0</v>
      </c>
      <c r="R199" s="169">
        <v>0</v>
      </c>
      <c r="S199" s="169">
        <v>0</v>
      </c>
      <c r="T199" s="169">
        <v>0</v>
      </c>
      <c r="U199" s="169">
        <v>14.625</v>
      </c>
      <c r="V199" s="163">
        <f ca="1">SUM(INDIRECT(Inputs!$C$11&amp;ROW()&amp;":"&amp;Inputs!$C$12&amp;ROW()))</f>
        <v>0</v>
      </c>
      <c r="W199" s="163">
        <f ca="1">SUM(INDIRECT(Inputs!$C$13&amp;ROW()&amp;":"&amp;Inputs!$C$14&amp;ROW()))</f>
        <v>14.625</v>
      </c>
      <c r="X199" s="3" t="str">
        <f>IF(COUNTIFS(Lookups!$A:$A,C199)=1,"Gross Sales","")</f>
        <v>Gross Sales</v>
      </c>
      <c r="Y199" s="3" t="str">
        <f>IF(COUNTIFS(Lookups!$D:$D,C199)=1,"Bar Sales","")</f>
        <v/>
      </c>
      <c r="Z199" s="3" t="str">
        <f>IFERROR(VLOOKUP(C199*1,Lookups!$D:$F,3,FALSE),"")</f>
        <v/>
      </c>
      <c r="AA199" s="3" t="str">
        <f>IFERROR(VLOOKUP($C199*1,Lookups!$H:$N,3,FALSE),"")</f>
        <v/>
      </c>
      <c r="AB199" s="3" t="str">
        <f>IFERROR(VLOOKUP($C199*1,Lookups!$H:$N,4,FALSE),"")</f>
        <v/>
      </c>
      <c r="AC199" s="3" t="str">
        <f>IFERROR(VLOOKUP($C199*1,Lookups!$H:$N,5,FALSE),"")</f>
        <v/>
      </c>
      <c r="AD199" s="3" t="str">
        <f>IFERROR(VLOOKUP($C199*1,Lookups!$H:$N,6,FALSE),"")</f>
        <v/>
      </c>
      <c r="AE199" s="3" t="str">
        <f>IFERROR(VLOOKUP($C199*1,Lookups!$H:$N,7,FALSE),"")</f>
        <v/>
      </c>
      <c r="AF199" s="3" t="str">
        <f>VLOOKUP(B199*1,Stores!$A:$C,3,FALSE)</f>
        <v>DFDE</v>
      </c>
    </row>
    <row r="200" spans="1:32">
      <c r="A200" s="165" t="s">
        <v>920</v>
      </c>
      <c r="B200" s="166" t="s">
        <v>930</v>
      </c>
      <c r="C200" s="165" t="s">
        <v>452</v>
      </c>
      <c r="D200" s="165" t="s">
        <v>918</v>
      </c>
      <c r="E200" s="165" t="s">
        <v>457</v>
      </c>
      <c r="F200" s="167">
        <v>2017</v>
      </c>
      <c r="G200" s="168">
        <v>0</v>
      </c>
      <c r="H200" s="169">
        <v>-6.6816750000000003</v>
      </c>
      <c r="I200" s="169">
        <v>0</v>
      </c>
      <c r="J200" s="169">
        <v>0</v>
      </c>
      <c r="K200" s="169">
        <v>-2.4375</v>
      </c>
      <c r="L200" s="169">
        <v>0</v>
      </c>
      <c r="M200" s="169">
        <v>0</v>
      </c>
      <c r="N200" s="169">
        <v>-26.7</v>
      </c>
      <c r="O200" s="169">
        <v>-6.6749999999999995E-3</v>
      </c>
      <c r="P200" s="169">
        <v>13.3125</v>
      </c>
      <c r="Q200" s="169">
        <v>-2.5500000000000003</v>
      </c>
      <c r="R200" s="169">
        <v>0</v>
      </c>
      <c r="S200" s="169">
        <v>0</v>
      </c>
      <c r="T200" s="169">
        <v>0</v>
      </c>
      <c r="U200" s="169">
        <v>-25.063350000000003</v>
      </c>
      <c r="V200" s="163">
        <f ca="1">SUM(INDIRECT(Inputs!$C$11&amp;ROW()&amp;":"&amp;Inputs!$C$12&amp;ROW()))</f>
        <v>-2.5500000000000003</v>
      </c>
      <c r="W200" s="163">
        <f ca="1">SUM(INDIRECT(Inputs!$C$13&amp;ROW()&amp;":"&amp;Inputs!$C$14&amp;ROW()))</f>
        <v>-25.063350000000003</v>
      </c>
      <c r="X200" s="3" t="str">
        <f>IF(COUNTIFS(Lookups!$A:$A,C200)=1,"Gross Sales","")</f>
        <v>Gross Sales</v>
      </c>
      <c r="Y200" s="3" t="str">
        <f>IF(COUNTIFS(Lookups!$D:$D,C200)=1,"Bar Sales","")</f>
        <v/>
      </c>
      <c r="Z200" s="3" t="str">
        <f>IFERROR(VLOOKUP(C200*1,Lookups!$D:$F,3,FALSE),"")</f>
        <v/>
      </c>
      <c r="AA200" s="3" t="str">
        <f>IFERROR(VLOOKUP($C200*1,Lookups!$H:$N,3,FALSE),"")</f>
        <v/>
      </c>
      <c r="AB200" s="3" t="str">
        <f>IFERROR(VLOOKUP($C200*1,Lookups!$H:$N,4,FALSE),"")</f>
        <v/>
      </c>
      <c r="AC200" s="3" t="str">
        <f>IFERROR(VLOOKUP($C200*1,Lookups!$H:$N,5,FALSE),"")</f>
        <v/>
      </c>
      <c r="AD200" s="3" t="str">
        <f>IFERROR(VLOOKUP($C200*1,Lookups!$H:$N,6,FALSE),"")</f>
        <v/>
      </c>
      <c r="AE200" s="3" t="str">
        <f>IFERROR(VLOOKUP($C200*1,Lookups!$H:$N,7,FALSE),"")</f>
        <v/>
      </c>
      <c r="AF200" s="3" t="str">
        <f>VLOOKUP(B200*1,Stores!$A:$C,3,FALSE)</f>
        <v>DFDE</v>
      </c>
    </row>
    <row r="201" spans="1:32">
      <c r="A201" s="165" t="s">
        <v>919</v>
      </c>
      <c r="B201" s="166" t="s">
        <v>931</v>
      </c>
      <c r="C201" s="165" t="s">
        <v>452</v>
      </c>
      <c r="D201" s="165" t="s">
        <v>918</v>
      </c>
      <c r="E201" s="165" t="s">
        <v>457</v>
      </c>
      <c r="F201" s="167">
        <v>2017</v>
      </c>
      <c r="G201" s="168">
        <v>0</v>
      </c>
      <c r="H201" s="169">
        <v>-29.7</v>
      </c>
      <c r="I201" s="169">
        <v>-21</v>
      </c>
      <c r="J201" s="169">
        <v>-242.307975</v>
      </c>
      <c r="K201" s="169">
        <v>-111.60000000000001</v>
      </c>
      <c r="L201" s="169">
        <v>-289.77600000000001</v>
      </c>
      <c r="M201" s="169">
        <v>-87.149999999999991</v>
      </c>
      <c r="N201" s="169">
        <v>-44.550000000000004</v>
      </c>
      <c r="O201" s="169">
        <v>-156.19387499999999</v>
      </c>
      <c r="P201" s="169">
        <v>8.8815749999999998</v>
      </c>
      <c r="Q201" s="169">
        <v>-40.210050000000003</v>
      </c>
      <c r="R201" s="169">
        <v>-6.5250000000000004</v>
      </c>
      <c r="S201" s="169">
        <v>0</v>
      </c>
      <c r="T201" s="169">
        <v>0</v>
      </c>
      <c r="U201" s="169">
        <v>-1020.1313249999999</v>
      </c>
      <c r="V201" s="163">
        <f ca="1">SUM(INDIRECT(Inputs!$C$11&amp;ROW()&amp;":"&amp;Inputs!$C$12&amp;ROW()))</f>
        <v>-40.210050000000003</v>
      </c>
      <c r="W201" s="163">
        <f ca="1">SUM(INDIRECT(Inputs!$C$13&amp;ROW()&amp;":"&amp;Inputs!$C$14&amp;ROW()))</f>
        <v>-1013.606325</v>
      </c>
      <c r="X201" s="3" t="str">
        <f>IF(COUNTIFS(Lookups!$A:$A,C201)=1,"Gross Sales","")</f>
        <v>Gross Sales</v>
      </c>
      <c r="Y201" s="3" t="str">
        <f>IF(COUNTIFS(Lookups!$D:$D,C201)=1,"Bar Sales","")</f>
        <v/>
      </c>
      <c r="Z201" s="3" t="str">
        <f>IFERROR(VLOOKUP(C201*1,Lookups!$D:$F,3,FALSE),"")</f>
        <v/>
      </c>
      <c r="AA201" s="3" t="str">
        <f>IFERROR(VLOOKUP($C201*1,Lookups!$H:$N,3,FALSE),"")</f>
        <v/>
      </c>
      <c r="AB201" s="3" t="str">
        <f>IFERROR(VLOOKUP($C201*1,Lookups!$H:$N,4,FALSE),"")</f>
        <v/>
      </c>
      <c r="AC201" s="3" t="str">
        <f>IFERROR(VLOOKUP($C201*1,Lookups!$H:$N,5,FALSE),"")</f>
        <v/>
      </c>
      <c r="AD201" s="3" t="str">
        <f>IFERROR(VLOOKUP($C201*1,Lookups!$H:$N,6,FALSE),"")</f>
        <v/>
      </c>
      <c r="AE201" s="3" t="str">
        <f>IFERROR(VLOOKUP($C201*1,Lookups!$H:$N,7,FALSE),"")</f>
        <v/>
      </c>
      <c r="AF201" s="3" t="str">
        <f>VLOOKUP(B201*1,Stores!$A:$C,3,FALSE)</f>
        <v>DFDE</v>
      </c>
    </row>
    <row r="202" spans="1:32">
      <c r="A202" s="165" t="s">
        <v>959</v>
      </c>
      <c r="B202" s="166" t="s">
        <v>932</v>
      </c>
      <c r="C202" s="165" t="s">
        <v>452</v>
      </c>
      <c r="D202" s="165" t="s">
        <v>918</v>
      </c>
      <c r="E202" s="165" t="s">
        <v>457</v>
      </c>
      <c r="F202" s="167">
        <v>2017</v>
      </c>
      <c r="G202" s="168">
        <v>0</v>
      </c>
      <c r="H202" s="169">
        <v>0</v>
      </c>
      <c r="I202" s="169">
        <v>0</v>
      </c>
      <c r="J202" s="169">
        <v>0</v>
      </c>
      <c r="K202" s="169">
        <v>0</v>
      </c>
      <c r="L202" s="169">
        <v>0</v>
      </c>
      <c r="M202" s="169">
        <v>0</v>
      </c>
      <c r="N202" s="169">
        <v>0</v>
      </c>
      <c r="O202" s="169">
        <v>0</v>
      </c>
      <c r="P202" s="169">
        <v>0</v>
      </c>
      <c r="Q202" s="169">
        <v>-10.92</v>
      </c>
      <c r="R202" s="169">
        <v>0</v>
      </c>
      <c r="S202" s="169">
        <v>0</v>
      </c>
      <c r="T202" s="169">
        <v>0</v>
      </c>
      <c r="U202" s="169">
        <v>-10.92</v>
      </c>
      <c r="V202" s="163">
        <f ca="1">SUM(INDIRECT(Inputs!$C$11&amp;ROW()&amp;":"&amp;Inputs!$C$12&amp;ROW()))</f>
        <v>-10.92</v>
      </c>
      <c r="W202" s="163">
        <f ca="1">SUM(INDIRECT(Inputs!$C$13&amp;ROW()&amp;":"&amp;Inputs!$C$14&amp;ROW()))</f>
        <v>-10.92</v>
      </c>
      <c r="X202" s="3" t="str">
        <f>IF(COUNTIFS(Lookups!$A:$A,C202)=1,"Gross Sales","")</f>
        <v>Gross Sales</v>
      </c>
      <c r="Y202" s="3" t="str">
        <f>IF(COUNTIFS(Lookups!$D:$D,C202)=1,"Bar Sales","")</f>
        <v/>
      </c>
      <c r="Z202" s="3" t="str">
        <f>IFERROR(VLOOKUP(C202*1,Lookups!$D:$F,3,FALSE),"")</f>
        <v/>
      </c>
      <c r="AA202" s="3" t="str">
        <f>IFERROR(VLOOKUP($C202*1,Lookups!$H:$N,3,FALSE),"")</f>
        <v/>
      </c>
      <c r="AB202" s="3" t="str">
        <f>IFERROR(VLOOKUP($C202*1,Lookups!$H:$N,4,FALSE),"")</f>
        <v/>
      </c>
      <c r="AC202" s="3" t="str">
        <f>IFERROR(VLOOKUP($C202*1,Lookups!$H:$N,5,FALSE),"")</f>
        <v/>
      </c>
      <c r="AD202" s="3" t="str">
        <f>IFERROR(VLOOKUP($C202*1,Lookups!$H:$N,6,FALSE),"")</f>
        <v/>
      </c>
      <c r="AE202" s="3" t="str">
        <f>IFERROR(VLOOKUP($C202*1,Lookups!$H:$N,7,FALSE),"")</f>
        <v/>
      </c>
      <c r="AF202" s="3" t="str">
        <f>VLOOKUP(B202*1,Stores!$A:$C,3,FALSE)</f>
        <v>DFG</v>
      </c>
    </row>
    <row r="203" spans="1:32">
      <c r="A203" s="165" t="s">
        <v>954</v>
      </c>
      <c r="B203" s="166" t="s">
        <v>933</v>
      </c>
      <c r="C203" s="165" t="s">
        <v>452</v>
      </c>
      <c r="D203" s="165" t="s">
        <v>918</v>
      </c>
      <c r="E203" s="165" t="s">
        <v>457</v>
      </c>
      <c r="F203" s="167">
        <v>2017</v>
      </c>
      <c r="G203" s="168">
        <v>0</v>
      </c>
      <c r="H203" s="169">
        <v>0</v>
      </c>
      <c r="I203" s="169">
        <v>0</v>
      </c>
      <c r="J203" s="169">
        <v>-10.6875</v>
      </c>
      <c r="K203" s="169">
        <v>0</v>
      </c>
      <c r="L203" s="169">
        <v>0</v>
      </c>
      <c r="M203" s="169">
        <v>-12.074999999999999</v>
      </c>
      <c r="N203" s="169">
        <v>0</v>
      </c>
      <c r="O203" s="169">
        <v>0</v>
      </c>
      <c r="P203" s="169">
        <v>0</v>
      </c>
      <c r="Q203" s="169">
        <v>-3.51</v>
      </c>
      <c r="R203" s="169">
        <v>15.9375</v>
      </c>
      <c r="S203" s="169">
        <v>0</v>
      </c>
      <c r="T203" s="169">
        <v>0</v>
      </c>
      <c r="U203" s="169">
        <v>-10.335000000000001</v>
      </c>
      <c r="V203" s="163">
        <f ca="1">SUM(INDIRECT(Inputs!$C$11&amp;ROW()&amp;":"&amp;Inputs!$C$12&amp;ROW()))</f>
        <v>-3.51</v>
      </c>
      <c r="W203" s="163">
        <f ca="1">SUM(INDIRECT(Inputs!$C$13&amp;ROW()&amp;":"&amp;Inputs!$C$14&amp;ROW()))</f>
        <v>-26.272500000000001</v>
      </c>
      <c r="X203" s="3" t="str">
        <f>IF(COUNTIFS(Lookups!$A:$A,C203)=1,"Gross Sales","")</f>
        <v>Gross Sales</v>
      </c>
      <c r="Y203" s="3" t="str">
        <f>IF(COUNTIFS(Lookups!$D:$D,C203)=1,"Bar Sales","")</f>
        <v/>
      </c>
      <c r="Z203" s="3" t="str">
        <f>IFERROR(VLOOKUP(C203*1,Lookups!$D:$F,3,FALSE),"")</f>
        <v/>
      </c>
      <c r="AA203" s="3" t="str">
        <f>IFERROR(VLOOKUP($C203*1,Lookups!$H:$N,3,FALSE),"")</f>
        <v/>
      </c>
      <c r="AB203" s="3" t="str">
        <f>IFERROR(VLOOKUP($C203*1,Lookups!$H:$N,4,FALSE),"")</f>
        <v/>
      </c>
      <c r="AC203" s="3" t="str">
        <f>IFERROR(VLOOKUP($C203*1,Lookups!$H:$N,5,FALSE),"")</f>
        <v/>
      </c>
      <c r="AD203" s="3" t="str">
        <f>IFERROR(VLOOKUP($C203*1,Lookups!$H:$N,6,FALSE),"")</f>
        <v/>
      </c>
      <c r="AE203" s="3" t="str">
        <f>IFERROR(VLOOKUP($C203*1,Lookups!$H:$N,7,FALSE),"")</f>
        <v/>
      </c>
      <c r="AF203" s="3" t="str">
        <f>VLOOKUP(B203*1,Stores!$A:$C,3,FALSE)</f>
        <v>DFG</v>
      </c>
    </row>
    <row r="204" spans="1:32">
      <c r="A204" s="165" t="s">
        <v>950</v>
      </c>
      <c r="B204" s="166" t="s">
        <v>935</v>
      </c>
      <c r="C204" s="165" t="s">
        <v>452</v>
      </c>
      <c r="D204" s="165" t="s">
        <v>918</v>
      </c>
      <c r="E204" s="165" t="s">
        <v>457</v>
      </c>
      <c r="F204" s="167">
        <v>2017</v>
      </c>
      <c r="G204" s="168">
        <v>0</v>
      </c>
      <c r="H204" s="169">
        <v>0</v>
      </c>
      <c r="I204" s="169">
        <v>0</v>
      </c>
      <c r="J204" s="169">
        <v>0</v>
      </c>
      <c r="K204" s="169">
        <v>0</v>
      </c>
      <c r="L204" s="169">
        <v>0</v>
      </c>
      <c r="M204" s="169">
        <v>-4.1624999999999996</v>
      </c>
      <c r="N204" s="169">
        <v>0</v>
      </c>
      <c r="O204" s="169">
        <v>0</v>
      </c>
      <c r="P204" s="169">
        <v>22.875</v>
      </c>
      <c r="Q204" s="169">
        <v>0</v>
      </c>
      <c r="R204" s="169">
        <v>0</v>
      </c>
      <c r="S204" s="169">
        <v>0</v>
      </c>
      <c r="T204" s="169">
        <v>0</v>
      </c>
      <c r="U204" s="169">
        <v>18.712499999999999</v>
      </c>
      <c r="V204" s="163">
        <f ca="1">SUM(INDIRECT(Inputs!$C$11&amp;ROW()&amp;":"&amp;Inputs!$C$12&amp;ROW()))</f>
        <v>0</v>
      </c>
      <c r="W204" s="163">
        <f ca="1">SUM(INDIRECT(Inputs!$C$13&amp;ROW()&amp;":"&amp;Inputs!$C$14&amp;ROW()))</f>
        <v>18.712499999999999</v>
      </c>
      <c r="X204" s="3" t="str">
        <f>IF(COUNTIFS(Lookups!$A:$A,C204)=1,"Gross Sales","")</f>
        <v>Gross Sales</v>
      </c>
      <c r="Y204" s="3" t="str">
        <f>IF(COUNTIFS(Lookups!$D:$D,C204)=1,"Bar Sales","")</f>
        <v/>
      </c>
      <c r="Z204" s="3" t="str">
        <f>IFERROR(VLOOKUP(C204*1,Lookups!$D:$F,3,FALSE),"")</f>
        <v/>
      </c>
      <c r="AA204" s="3" t="str">
        <f>IFERROR(VLOOKUP($C204*1,Lookups!$H:$N,3,FALSE),"")</f>
        <v/>
      </c>
      <c r="AB204" s="3" t="str">
        <f>IFERROR(VLOOKUP($C204*1,Lookups!$H:$N,4,FALSE),"")</f>
        <v/>
      </c>
      <c r="AC204" s="3" t="str">
        <f>IFERROR(VLOOKUP($C204*1,Lookups!$H:$N,5,FALSE),"")</f>
        <v/>
      </c>
      <c r="AD204" s="3" t="str">
        <f>IFERROR(VLOOKUP($C204*1,Lookups!$H:$N,6,FALSE),"")</f>
        <v/>
      </c>
      <c r="AE204" s="3" t="str">
        <f>IFERROR(VLOOKUP($C204*1,Lookups!$H:$N,7,FALSE),"")</f>
        <v/>
      </c>
      <c r="AF204" s="3" t="str">
        <f>VLOOKUP(B204*1,Stores!$A:$C,3,FALSE)</f>
        <v>DFG</v>
      </c>
    </row>
    <row r="205" spans="1:32">
      <c r="A205" s="165" t="s">
        <v>949</v>
      </c>
      <c r="B205" s="166" t="s">
        <v>936</v>
      </c>
      <c r="C205" s="165" t="s">
        <v>452</v>
      </c>
      <c r="D205" s="165" t="s">
        <v>918</v>
      </c>
      <c r="E205" s="165" t="s">
        <v>457</v>
      </c>
      <c r="F205" s="167">
        <v>2017</v>
      </c>
      <c r="G205" s="168">
        <v>0</v>
      </c>
      <c r="H205" s="169">
        <v>0</v>
      </c>
      <c r="I205" s="169">
        <v>0</v>
      </c>
      <c r="J205" s="169">
        <v>0</v>
      </c>
      <c r="K205" s="169">
        <v>0</v>
      </c>
      <c r="L205" s="169">
        <v>0</v>
      </c>
      <c r="M205" s="169">
        <v>0</v>
      </c>
      <c r="N205" s="169">
        <v>0</v>
      </c>
      <c r="O205" s="169">
        <v>0</v>
      </c>
      <c r="P205" s="169">
        <v>0</v>
      </c>
      <c r="Q205" s="169">
        <v>-17.0625</v>
      </c>
      <c r="R205" s="169">
        <v>0</v>
      </c>
      <c r="S205" s="169">
        <v>0</v>
      </c>
      <c r="T205" s="169">
        <v>0</v>
      </c>
      <c r="U205" s="169">
        <v>-17.0625</v>
      </c>
      <c r="V205" s="163">
        <f ca="1">SUM(INDIRECT(Inputs!$C$11&amp;ROW()&amp;":"&amp;Inputs!$C$12&amp;ROW()))</f>
        <v>-17.0625</v>
      </c>
      <c r="W205" s="163">
        <f ca="1">SUM(INDIRECT(Inputs!$C$13&amp;ROW()&amp;":"&amp;Inputs!$C$14&amp;ROW()))</f>
        <v>-17.0625</v>
      </c>
      <c r="X205" s="3" t="str">
        <f>IF(COUNTIFS(Lookups!$A:$A,C205)=1,"Gross Sales","")</f>
        <v>Gross Sales</v>
      </c>
      <c r="Y205" s="3" t="str">
        <f>IF(COUNTIFS(Lookups!$D:$D,C205)=1,"Bar Sales","")</f>
        <v/>
      </c>
      <c r="Z205" s="3" t="str">
        <f>IFERROR(VLOOKUP(C205*1,Lookups!$D:$F,3,FALSE),"")</f>
        <v/>
      </c>
      <c r="AA205" s="3" t="str">
        <f>IFERROR(VLOOKUP($C205*1,Lookups!$H:$N,3,FALSE),"")</f>
        <v/>
      </c>
      <c r="AB205" s="3" t="str">
        <f>IFERROR(VLOOKUP($C205*1,Lookups!$H:$N,4,FALSE),"")</f>
        <v/>
      </c>
      <c r="AC205" s="3" t="str">
        <f>IFERROR(VLOOKUP($C205*1,Lookups!$H:$N,5,FALSE),"")</f>
        <v/>
      </c>
      <c r="AD205" s="3" t="str">
        <f>IFERROR(VLOOKUP($C205*1,Lookups!$H:$N,6,FALSE),"")</f>
        <v/>
      </c>
      <c r="AE205" s="3" t="str">
        <f>IFERROR(VLOOKUP($C205*1,Lookups!$H:$N,7,FALSE),"")</f>
        <v/>
      </c>
      <c r="AF205" s="3" t="str">
        <f>VLOOKUP(B205*1,Stores!$A:$C,3,FALSE)</f>
        <v>DFG</v>
      </c>
    </row>
    <row r="206" spans="1:32">
      <c r="A206" s="165" t="s">
        <v>948</v>
      </c>
      <c r="B206" s="166" t="s">
        <v>937</v>
      </c>
      <c r="C206" s="165" t="s">
        <v>452</v>
      </c>
      <c r="D206" s="165" t="s">
        <v>918</v>
      </c>
      <c r="E206" s="165" t="s">
        <v>457</v>
      </c>
      <c r="F206" s="167">
        <v>2017</v>
      </c>
      <c r="G206" s="168">
        <v>0</v>
      </c>
      <c r="H206" s="169">
        <v>0</v>
      </c>
      <c r="I206" s="169">
        <v>-12.555000000000001</v>
      </c>
      <c r="J206" s="169">
        <v>-13.950000000000001</v>
      </c>
      <c r="K206" s="169">
        <v>0</v>
      </c>
      <c r="L206" s="169">
        <v>-125.84249999999997</v>
      </c>
      <c r="M206" s="169">
        <v>0</v>
      </c>
      <c r="N206" s="169">
        <v>-133.38</v>
      </c>
      <c r="O206" s="169">
        <v>-11.932499999999999</v>
      </c>
      <c r="P206" s="169">
        <v>11.625</v>
      </c>
      <c r="Q206" s="169">
        <v>0</v>
      </c>
      <c r="R206" s="169">
        <v>0</v>
      </c>
      <c r="S206" s="169">
        <v>0</v>
      </c>
      <c r="T206" s="169">
        <v>0</v>
      </c>
      <c r="U206" s="169">
        <v>-286.03499999999997</v>
      </c>
      <c r="V206" s="163">
        <f ca="1">SUM(INDIRECT(Inputs!$C$11&amp;ROW()&amp;":"&amp;Inputs!$C$12&amp;ROW()))</f>
        <v>0</v>
      </c>
      <c r="W206" s="163">
        <f ca="1">SUM(INDIRECT(Inputs!$C$13&amp;ROW()&amp;":"&amp;Inputs!$C$14&amp;ROW()))</f>
        <v>-286.03499999999997</v>
      </c>
      <c r="X206" s="3" t="str">
        <f>IF(COUNTIFS(Lookups!$A:$A,C206)=1,"Gross Sales","")</f>
        <v>Gross Sales</v>
      </c>
      <c r="Y206" s="3" t="str">
        <f>IF(COUNTIFS(Lookups!$D:$D,C206)=1,"Bar Sales","")</f>
        <v/>
      </c>
      <c r="Z206" s="3" t="str">
        <f>IFERROR(VLOOKUP(C206*1,Lookups!$D:$F,3,FALSE),"")</f>
        <v/>
      </c>
      <c r="AA206" s="3" t="str">
        <f>IFERROR(VLOOKUP($C206*1,Lookups!$H:$N,3,FALSE),"")</f>
        <v/>
      </c>
      <c r="AB206" s="3" t="str">
        <f>IFERROR(VLOOKUP($C206*1,Lookups!$H:$N,4,FALSE),"")</f>
        <v/>
      </c>
      <c r="AC206" s="3" t="str">
        <f>IFERROR(VLOOKUP($C206*1,Lookups!$H:$N,5,FALSE),"")</f>
        <v/>
      </c>
      <c r="AD206" s="3" t="str">
        <f>IFERROR(VLOOKUP($C206*1,Lookups!$H:$N,6,FALSE),"")</f>
        <v/>
      </c>
      <c r="AE206" s="3" t="str">
        <f>IFERROR(VLOOKUP($C206*1,Lookups!$H:$N,7,FALSE),"")</f>
        <v/>
      </c>
      <c r="AF206" s="3" t="str">
        <f>VLOOKUP(B206*1,Stores!$A:$C,3,FALSE)</f>
        <v>DFG</v>
      </c>
    </row>
    <row r="207" spans="1:32">
      <c r="A207" s="165" t="s">
        <v>947</v>
      </c>
      <c r="B207" s="166" t="s">
        <v>938</v>
      </c>
      <c r="C207" s="165" t="s">
        <v>452</v>
      </c>
      <c r="D207" s="165" t="s">
        <v>918</v>
      </c>
      <c r="E207" s="165" t="s">
        <v>457</v>
      </c>
      <c r="F207" s="167">
        <v>2017</v>
      </c>
      <c r="G207" s="168">
        <v>0</v>
      </c>
      <c r="H207" s="169">
        <v>-4.3312499999999998</v>
      </c>
      <c r="I207" s="169">
        <v>0</v>
      </c>
      <c r="J207" s="169">
        <v>0</v>
      </c>
      <c r="K207" s="169">
        <v>-3.9487500000000004</v>
      </c>
      <c r="L207" s="169">
        <v>0</v>
      </c>
      <c r="M207" s="169">
        <v>-10.32</v>
      </c>
      <c r="N207" s="169">
        <v>-7.4250000000000007</v>
      </c>
      <c r="O207" s="169">
        <v>0</v>
      </c>
      <c r="P207" s="169">
        <v>0</v>
      </c>
      <c r="Q207" s="169">
        <v>-7.8749999999999991</v>
      </c>
      <c r="R207" s="169">
        <v>0</v>
      </c>
      <c r="S207" s="169">
        <v>0</v>
      </c>
      <c r="T207" s="169">
        <v>0</v>
      </c>
      <c r="U207" s="169">
        <v>-33.9</v>
      </c>
      <c r="V207" s="163">
        <f ca="1">SUM(INDIRECT(Inputs!$C$11&amp;ROW()&amp;":"&amp;Inputs!$C$12&amp;ROW()))</f>
        <v>-7.8749999999999991</v>
      </c>
      <c r="W207" s="163">
        <f ca="1">SUM(INDIRECT(Inputs!$C$13&amp;ROW()&amp;":"&amp;Inputs!$C$14&amp;ROW()))</f>
        <v>-33.9</v>
      </c>
      <c r="X207" s="3" t="str">
        <f>IF(COUNTIFS(Lookups!$A:$A,C207)=1,"Gross Sales","")</f>
        <v>Gross Sales</v>
      </c>
      <c r="Y207" s="3" t="str">
        <f>IF(COUNTIFS(Lookups!$D:$D,C207)=1,"Bar Sales","")</f>
        <v/>
      </c>
      <c r="Z207" s="3" t="str">
        <f>IFERROR(VLOOKUP(C207*1,Lookups!$D:$F,3,FALSE),"")</f>
        <v/>
      </c>
      <c r="AA207" s="3" t="str">
        <f>IFERROR(VLOOKUP($C207*1,Lookups!$H:$N,3,FALSE),"")</f>
        <v/>
      </c>
      <c r="AB207" s="3" t="str">
        <f>IFERROR(VLOOKUP($C207*1,Lookups!$H:$N,4,FALSE),"")</f>
        <v/>
      </c>
      <c r="AC207" s="3" t="str">
        <f>IFERROR(VLOOKUP($C207*1,Lookups!$H:$N,5,FALSE),"")</f>
        <v/>
      </c>
      <c r="AD207" s="3" t="str">
        <f>IFERROR(VLOOKUP($C207*1,Lookups!$H:$N,6,FALSE),"")</f>
        <v/>
      </c>
      <c r="AE207" s="3" t="str">
        <f>IFERROR(VLOOKUP($C207*1,Lookups!$H:$N,7,FALSE),"")</f>
        <v/>
      </c>
      <c r="AF207" s="3" t="str">
        <f>VLOOKUP(B207*1,Stores!$A:$C,3,FALSE)</f>
        <v>DFG</v>
      </c>
    </row>
    <row r="208" spans="1:32">
      <c r="A208" s="165" t="s">
        <v>946</v>
      </c>
      <c r="B208" s="166" t="s">
        <v>939</v>
      </c>
      <c r="C208" s="165" t="s">
        <v>452</v>
      </c>
      <c r="D208" s="165" t="s">
        <v>918</v>
      </c>
      <c r="E208" s="165" t="s">
        <v>457</v>
      </c>
      <c r="F208" s="167">
        <v>2017</v>
      </c>
      <c r="G208" s="168">
        <v>0</v>
      </c>
      <c r="H208" s="169">
        <v>-7.3950749999999994</v>
      </c>
      <c r="I208" s="169">
        <v>0</v>
      </c>
      <c r="J208" s="169">
        <v>-19.622624999999999</v>
      </c>
      <c r="K208" s="169">
        <v>-39.244500000000002</v>
      </c>
      <c r="L208" s="169">
        <v>-25.636500000000002</v>
      </c>
      <c r="M208" s="169">
        <v>-11.133075</v>
      </c>
      <c r="N208" s="169">
        <v>-12.020250000000003</v>
      </c>
      <c r="O208" s="169">
        <v>-9.71265</v>
      </c>
      <c r="P208" s="169">
        <v>-16.987874999999999</v>
      </c>
      <c r="Q208" s="169">
        <v>-33.308250000000001</v>
      </c>
      <c r="R208" s="169">
        <v>21.5838</v>
      </c>
      <c r="S208" s="169">
        <v>0</v>
      </c>
      <c r="T208" s="169">
        <v>0</v>
      </c>
      <c r="U208" s="169">
        <v>-153.47700000000003</v>
      </c>
      <c r="V208" s="163">
        <f ca="1">SUM(INDIRECT(Inputs!$C$11&amp;ROW()&amp;":"&amp;Inputs!$C$12&amp;ROW()))</f>
        <v>-33.308250000000001</v>
      </c>
      <c r="W208" s="163">
        <f ca="1">SUM(INDIRECT(Inputs!$C$13&amp;ROW()&amp;":"&amp;Inputs!$C$14&amp;ROW()))</f>
        <v>-175.06080000000003</v>
      </c>
      <c r="X208" s="3" t="str">
        <f>IF(COUNTIFS(Lookups!$A:$A,C208)=1,"Gross Sales","")</f>
        <v>Gross Sales</v>
      </c>
      <c r="Y208" s="3" t="str">
        <f>IF(COUNTIFS(Lookups!$D:$D,C208)=1,"Bar Sales","")</f>
        <v/>
      </c>
      <c r="Z208" s="3" t="str">
        <f>IFERROR(VLOOKUP(C208*1,Lookups!$D:$F,3,FALSE),"")</f>
        <v/>
      </c>
      <c r="AA208" s="3" t="str">
        <f>IFERROR(VLOOKUP($C208*1,Lookups!$H:$N,3,FALSE),"")</f>
        <v/>
      </c>
      <c r="AB208" s="3" t="str">
        <f>IFERROR(VLOOKUP($C208*1,Lookups!$H:$N,4,FALSE),"")</f>
        <v/>
      </c>
      <c r="AC208" s="3" t="str">
        <f>IFERROR(VLOOKUP($C208*1,Lookups!$H:$N,5,FALSE),"")</f>
        <v/>
      </c>
      <c r="AD208" s="3" t="str">
        <f>IFERROR(VLOOKUP($C208*1,Lookups!$H:$N,6,FALSE),"")</f>
        <v/>
      </c>
      <c r="AE208" s="3" t="str">
        <f>IFERROR(VLOOKUP($C208*1,Lookups!$H:$N,7,FALSE),"")</f>
        <v/>
      </c>
      <c r="AF208" s="3" t="str">
        <f>VLOOKUP(B208*1,Stores!$A:$C,3,FALSE)</f>
        <v>DFG</v>
      </c>
    </row>
    <row r="209" spans="1:32">
      <c r="A209" s="165" t="s">
        <v>945</v>
      </c>
      <c r="B209" s="166" t="s">
        <v>940</v>
      </c>
      <c r="C209" s="165" t="s">
        <v>452</v>
      </c>
      <c r="D209" s="165" t="s">
        <v>918</v>
      </c>
      <c r="E209" s="165" t="s">
        <v>457</v>
      </c>
      <c r="F209" s="167">
        <v>2017</v>
      </c>
      <c r="G209" s="168">
        <v>0</v>
      </c>
      <c r="H209" s="169">
        <v>0</v>
      </c>
      <c r="I209" s="169">
        <v>0</v>
      </c>
      <c r="J209" s="169">
        <v>0</v>
      </c>
      <c r="K209" s="169">
        <v>0</v>
      </c>
      <c r="L209" s="169">
        <v>-2.82</v>
      </c>
      <c r="M209" s="169">
        <v>-243.54000000000002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169">
        <v>-246.36</v>
      </c>
      <c r="V209" s="163">
        <f ca="1">SUM(INDIRECT(Inputs!$C$11&amp;ROW()&amp;":"&amp;Inputs!$C$12&amp;ROW()))</f>
        <v>0</v>
      </c>
      <c r="W209" s="163">
        <f ca="1">SUM(INDIRECT(Inputs!$C$13&amp;ROW()&amp;":"&amp;Inputs!$C$14&amp;ROW()))</f>
        <v>-246.36</v>
      </c>
      <c r="X209" s="3" t="str">
        <f>IF(COUNTIFS(Lookups!$A:$A,C209)=1,"Gross Sales","")</f>
        <v>Gross Sales</v>
      </c>
      <c r="Y209" s="3" t="str">
        <f>IF(COUNTIFS(Lookups!$D:$D,C209)=1,"Bar Sales","")</f>
        <v/>
      </c>
      <c r="Z209" s="3" t="str">
        <f>IFERROR(VLOOKUP(C209*1,Lookups!$D:$F,3,FALSE),"")</f>
        <v/>
      </c>
      <c r="AA209" s="3" t="str">
        <f>IFERROR(VLOOKUP($C209*1,Lookups!$H:$N,3,FALSE),"")</f>
        <v/>
      </c>
      <c r="AB209" s="3" t="str">
        <f>IFERROR(VLOOKUP($C209*1,Lookups!$H:$N,4,FALSE),"")</f>
        <v/>
      </c>
      <c r="AC209" s="3" t="str">
        <f>IFERROR(VLOOKUP($C209*1,Lookups!$H:$N,5,FALSE),"")</f>
        <v/>
      </c>
      <c r="AD209" s="3" t="str">
        <f>IFERROR(VLOOKUP($C209*1,Lookups!$H:$N,6,FALSE),"")</f>
        <v/>
      </c>
      <c r="AE209" s="3" t="str">
        <f>IFERROR(VLOOKUP($C209*1,Lookups!$H:$N,7,FALSE),"")</f>
        <v/>
      </c>
      <c r="AF209" s="3" t="str">
        <f>VLOOKUP(B209*1,Stores!$A:$C,3,FALSE)</f>
        <v>DFG</v>
      </c>
    </row>
    <row r="210" spans="1:32">
      <c r="A210" s="165" t="s">
        <v>944</v>
      </c>
      <c r="B210" s="166" t="s">
        <v>941</v>
      </c>
      <c r="C210" s="165" t="s">
        <v>452</v>
      </c>
      <c r="D210" s="165" t="s">
        <v>918</v>
      </c>
      <c r="E210" s="165" t="s">
        <v>457</v>
      </c>
      <c r="F210" s="167">
        <v>2017</v>
      </c>
      <c r="G210" s="168">
        <v>0</v>
      </c>
      <c r="H210" s="169">
        <v>-4.7908499999999998</v>
      </c>
      <c r="I210" s="169">
        <v>-21.491400000000002</v>
      </c>
      <c r="J210" s="169">
        <v>0</v>
      </c>
      <c r="K210" s="169">
        <v>-24</v>
      </c>
      <c r="L210" s="169">
        <v>0</v>
      </c>
      <c r="M210" s="169">
        <v>-6.8654999999999999</v>
      </c>
      <c r="N210" s="169">
        <v>0</v>
      </c>
      <c r="O210" s="169">
        <v>0</v>
      </c>
      <c r="P210" s="169">
        <v>0</v>
      </c>
      <c r="Q210" s="169">
        <v>0</v>
      </c>
      <c r="R210" s="169">
        <v>25.500000000000004</v>
      </c>
      <c r="S210" s="169">
        <v>0</v>
      </c>
      <c r="T210" s="169">
        <v>0</v>
      </c>
      <c r="U210" s="169">
        <v>-31.647749999999998</v>
      </c>
      <c r="V210" s="163">
        <f ca="1">SUM(INDIRECT(Inputs!$C$11&amp;ROW()&amp;":"&amp;Inputs!$C$12&amp;ROW()))</f>
        <v>0</v>
      </c>
      <c r="W210" s="163">
        <f ca="1">SUM(INDIRECT(Inputs!$C$13&amp;ROW()&amp;":"&amp;Inputs!$C$14&amp;ROW()))</f>
        <v>-57.147750000000002</v>
      </c>
      <c r="X210" s="3" t="str">
        <f>IF(COUNTIFS(Lookups!$A:$A,C210)=1,"Gross Sales","")</f>
        <v>Gross Sales</v>
      </c>
      <c r="Y210" s="3" t="str">
        <f>IF(COUNTIFS(Lookups!$D:$D,C210)=1,"Bar Sales","")</f>
        <v/>
      </c>
      <c r="Z210" s="3" t="str">
        <f>IFERROR(VLOOKUP(C210*1,Lookups!$D:$F,3,FALSE),"")</f>
        <v/>
      </c>
      <c r="AA210" s="3" t="str">
        <f>IFERROR(VLOOKUP($C210*1,Lookups!$H:$N,3,FALSE),"")</f>
        <v/>
      </c>
      <c r="AB210" s="3" t="str">
        <f>IFERROR(VLOOKUP($C210*1,Lookups!$H:$N,4,FALSE),"")</f>
        <v/>
      </c>
      <c r="AC210" s="3" t="str">
        <f>IFERROR(VLOOKUP($C210*1,Lookups!$H:$N,5,FALSE),"")</f>
        <v/>
      </c>
      <c r="AD210" s="3" t="str">
        <f>IFERROR(VLOOKUP($C210*1,Lookups!$H:$N,6,FALSE),"")</f>
        <v/>
      </c>
      <c r="AE210" s="3" t="str">
        <f>IFERROR(VLOOKUP($C210*1,Lookups!$H:$N,7,FALSE),"")</f>
        <v/>
      </c>
      <c r="AF210" s="3" t="str">
        <f>VLOOKUP(B210*1,Stores!$A:$C,3,FALSE)</f>
        <v>DFG</v>
      </c>
    </row>
    <row r="211" spans="1:32">
      <c r="A211" s="165" t="s">
        <v>943</v>
      </c>
      <c r="B211" s="166" t="s">
        <v>942</v>
      </c>
      <c r="C211" s="165" t="s">
        <v>452</v>
      </c>
      <c r="D211" s="165" t="s">
        <v>918</v>
      </c>
      <c r="E211" s="165" t="s">
        <v>457</v>
      </c>
      <c r="F211" s="167">
        <v>2017</v>
      </c>
      <c r="G211" s="168">
        <v>0</v>
      </c>
      <c r="H211" s="169">
        <v>0</v>
      </c>
      <c r="I211" s="169">
        <v>-18.037500000000001</v>
      </c>
      <c r="J211" s="169">
        <v>0</v>
      </c>
      <c r="K211" s="169">
        <v>0</v>
      </c>
      <c r="L211" s="169">
        <v>-35.4375</v>
      </c>
      <c r="M211" s="169">
        <v>-96.600000000000009</v>
      </c>
      <c r="N211" s="169">
        <v>-11.4375</v>
      </c>
      <c r="O211" s="169">
        <v>-77.107499999999987</v>
      </c>
      <c r="P211" s="169">
        <v>-63.18607500000001</v>
      </c>
      <c r="Q211" s="169">
        <v>0</v>
      </c>
      <c r="R211" s="169">
        <v>0</v>
      </c>
      <c r="S211" s="169">
        <v>0</v>
      </c>
      <c r="T211" s="169">
        <v>0</v>
      </c>
      <c r="U211" s="169">
        <v>-301.80607500000002</v>
      </c>
      <c r="V211" s="163">
        <f ca="1">SUM(INDIRECT(Inputs!$C$11&amp;ROW()&amp;":"&amp;Inputs!$C$12&amp;ROW()))</f>
        <v>0</v>
      </c>
      <c r="W211" s="163">
        <f ca="1">SUM(INDIRECT(Inputs!$C$13&amp;ROW()&amp;":"&amp;Inputs!$C$14&amp;ROW()))</f>
        <v>-301.80607500000002</v>
      </c>
      <c r="X211" s="3" t="str">
        <f>IF(COUNTIFS(Lookups!$A:$A,C211)=1,"Gross Sales","")</f>
        <v>Gross Sales</v>
      </c>
      <c r="Y211" s="3" t="str">
        <f>IF(COUNTIFS(Lookups!$D:$D,C211)=1,"Bar Sales","")</f>
        <v/>
      </c>
      <c r="Z211" s="3" t="str">
        <f>IFERROR(VLOOKUP(C211*1,Lookups!$D:$F,3,FALSE),"")</f>
        <v/>
      </c>
      <c r="AA211" s="3" t="str">
        <f>IFERROR(VLOOKUP($C211*1,Lookups!$H:$N,3,FALSE),"")</f>
        <v/>
      </c>
      <c r="AB211" s="3" t="str">
        <f>IFERROR(VLOOKUP($C211*1,Lookups!$H:$N,4,FALSE),"")</f>
        <v/>
      </c>
      <c r="AC211" s="3" t="str">
        <f>IFERROR(VLOOKUP($C211*1,Lookups!$H:$N,5,FALSE),"")</f>
        <v/>
      </c>
      <c r="AD211" s="3" t="str">
        <f>IFERROR(VLOOKUP($C211*1,Lookups!$H:$N,6,FALSE),"")</f>
        <v/>
      </c>
      <c r="AE211" s="3" t="str">
        <f>IFERROR(VLOOKUP($C211*1,Lookups!$H:$N,7,FALSE),"")</f>
        <v/>
      </c>
      <c r="AF211" s="3" t="str">
        <f>VLOOKUP(B211*1,Stores!$A:$C,3,FALSE)</f>
        <v>DFG</v>
      </c>
    </row>
    <row r="212" spans="1:32">
      <c r="A212" s="165" t="s">
        <v>942</v>
      </c>
      <c r="B212" s="166" t="s">
        <v>943</v>
      </c>
      <c r="C212" s="165" t="s">
        <v>452</v>
      </c>
      <c r="D212" s="165" t="s">
        <v>918</v>
      </c>
      <c r="E212" s="165" t="s">
        <v>457</v>
      </c>
      <c r="F212" s="167">
        <v>2017</v>
      </c>
      <c r="G212" s="168">
        <v>0</v>
      </c>
      <c r="H212" s="169">
        <v>-9.2249999999999996</v>
      </c>
      <c r="I212" s="169">
        <v>0</v>
      </c>
      <c r="J212" s="169">
        <v>0</v>
      </c>
      <c r="K212" s="169">
        <v>0</v>
      </c>
      <c r="L212" s="169">
        <v>0</v>
      </c>
      <c r="M212" s="169">
        <v>0</v>
      </c>
      <c r="N212" s="169">
        <v>0</v>
      </c>
      <c r="O212" s="169">
        <v>0</v>
      </c>
      <c r="P212" s="169">
        <v>28.875</v>
      </c>
      <c r="Q212" s="169">
        <v>0</v>
      </c>
      <c r="R212" s="169">
        <v>0</v>
      </c>
      <c r="S212" s="169">
        <v>0</v>
      </c>
      <c r="T212" s="169">
        <v>0</v>
      </c>
      <c r="U212" s="169">
        <v>19.649999999999999</v>
      </c>
      <c r="V212" s="163">
        <f ca="1">SUM(INDIRECT(Inputs!$C$11&amp;ROW()&amp;":"&amp;Inputs!$C$12&amp;ROW()))</f>
        <v>0</v>
      </c>
      <c r="W212" s="163">
        <f ca="1">SUM(INDIRECT(Inputs!$C$13&amp;ROW()&amp;":"&amp;Inputs!$C$14&amp;ROW()))</f>
        <v>19.649999999999999</v>
      </c>
      <c r="X212" s="3" t="str">
        <f>IF(COUNTIFS(Lookups!$A:$A,C212)=1,"Gross Sales","")</f>
        <v>Gross Sales</v>
      </c>
      <c r="Y212" s="3" t="str">
        <f>IF(COUNTIFS(Lookups!$D:$D,C212)=1,"Bar Sales","")</f>
        <v/>
      </c>
      <c r="Z212" s="3" t="str">
        <f>IFERROR(VLOOKUP(C212*1,Lookups!$D:$F,3,FALSE),"")</f>
        <v/>
      </c>
      <c r="AA212" s="3" t="str">
        <f>IFERROR(VLOOKUP($C212*1,Lookups!$H:$N,3,FALSE),"")</f>
        <v/>
      </c>
      <c r="AB212" s="3" t="str">
        <f>IFERROR(VLOOKUP($C212*1,Lookups!$H:$N,4,FALSE),"")</f>
        <v/>
      </c>
      <c r="AC212" s="3" t="str">
        <f>IFERROR(VLOOKUP($C212*1,Lookups!$H:$N,5,FALSE),"")</f>
        <v/>
      </c>
      <c r="AD212" s="3" t="str">
        <f>IFERROR(VLOOKUP($C212*1,Lookups!$H:$N,6,FALSE),"")</f>
        <v/>
      </c>
      <c r="AE212" s="3" t="str">
        <f>IFERROR(VLOOKUP($C212*1,Lookups!$H:$N,7,FALSE),"")</f>
        <v/>
      </c>
      <c r="AF212" s="3" t="str">
        <f>VLOOKUP(B212*1,Stores!$A:$C,3,FALSE)</f>
        <v>DFG</v>
      </c>
    </row>
    <row r="213" spans="1:32">
      <c r="A213" s="165" t="s">
        <v>941</v>
      </c>
      <c r="B213" s="166" t="s">
        <v>944</v>
      </c>
      <c r="C213" s="165" t="s">
        <v>452</v>
      </c>
      <c r="D213" s="165" t="s">
        <v>918</v>
      </c>
      <c r="E213" s="165" t="s">
        <v>457</v>
      </c>
      <c r="F213" s="167">
        <v>2017</v>
      </c>
      <c r="G213" s="168">
        <v>0</v>
      </c>
      <c r="H213" s="169">
        <v>0</v>
      </c>
      <c r="I213" s="169">
        <v>0</v>
      </c>
      <c r="J213" s="169">
        <v>0</v>
      </c>
      <c r="K213" s="169">
        <v>-6.8250000000000003E-3</v>
      </c>
      <c r="L213" s="169">
        <v>0</v>
      </c>
      <c r="M213" s="169">
        <v>0</v>
      </c>
      <c r="N213" s="169">
        <v>0</v>
      </c>
      <c r="O213" s="169">
        <v>0</v>
      </c>
      <c r="P213" s="169">
        <v>24.375</v>
      </c>
      <c r="Q213" s="169">
        <v>0</v>
      </c>
      <c r="R213" s="169">
        <v>17.0625</v>
      </c>
      <c r="S213" s="169">
        <v>0</v>
      </c>
      <c r="T213" s="169">
        <v>0</v>
      </c>
      <c r="U213" s="169">
        <v>41.430675000000001</v>
      </c>
      <c r="V213" s="163">
        <f ca="1">SUM(INDIRECT(Inputs!$C$11&amp;ROW()&amp;":"&amp;Inputs!$C$12&amp;ROW()))</f>
        <v>0</v>
      </c>
      <c r="W213" s="163">
        <f ca="1">SUM(INDIRECT(Inputs!$C$13&amp;ROW()&amp;":"&amp;Inputs!$C$14&amp;ROW()))</f>
        <v>24.368175000000001</v>
      </c>
      <c r="X213" s="3" t="str">
        <f>IF(COUNTIFS(Lookups!$A:$A,C213)=1,"Gross Sales","")</f>
        <v>Gross Sales</v>
      </c>
      <c r="Y213" s="3" t="str">
        <f>IF(COUNTIFS(Lookups!$D:$D,C213)=1,"Bar Sales","")</f>
        <v/>
      </c>
      <c r="Z213" s="3" t="str">
        <f>IFERROR(VLOOKUP(C213*1,Lookups!$D:$F,3,FALSE),"")</f>
        <v/>
      </c>
      <c r="AA213" s="3" t="str">
        <f>IFERROR(VLOOKUP($C213*1,Lookups!$H:$N,3,FALSE),"")</f>
        <v/>
      </c>
      <c r="AB213" s="3" t="str">
        <f>IFERROR(VLOOKUP($C213*1,Lookups!$H:$N,4,FALSE),"")</f>
        <v/>
      </c>
      <c r="AC213" s="3" t="str">
        <f>IFERROR(VLOOKUP($C213*1,Lookups!$H:$N,5,FALSE),"")</f>
        <v/>
      </c>
      <c r="AD213" s="3" t="str">
        <f>IFERROR(VLOOKUP($C213*1,Lookups!$H:$N,6,FALSE),"")</f>
        <v/>
      </c>
      <c r="AE213" s="3" t="str">
        <f>IFERROR(VLOOKUP($C213*1,Lookups!$H:$N,7,FALSE),"")</f>
        <v/>
      </c>
      <c r="AF213" s="3" t="str">
        <f>VLOOKUP(B213*1,Stores!$A:$C,3,FALSE)</f>
        <v>DFG</v>
      </c>
    </row>
    <row r="214" spans="1:32">
      <c r="A214" s="165" t="s">
        <v>940</v>
      </c>
      <c r="B214" s="166" t="s">
        <v>945</v>
      </c>
      <c r="C214" s="165" t="s">
        <v>452</v>
      </c>
      <c r="D214" s="165" t="s">
        <v>918</v>
      </c>
      <c r="E214" s="165" t="s">
        <v>457</v>
      </c>
      <c r="F214" s="167">
        <v>2017</v>
      </c>
      <c r="G214" s="168">
        <v>0</v>
      </c>
      <c r="H214" s="169">
        <v>0</v>
      </c>
      <c r="I214" s="169">
        <v>0</v>
      </c>
      <c r="J214" s="169">
        <v>0</v>
      </c>
      <c r="K214" s="169">
        <v>0</v>
      </c>
      <c r="L214" s="169">
        <v>0</v>
      </c>
      <c r="M214" s="169">
        <v>0</v>
      </c>
      <c r="N214" s="169">
        <v>0</v>
      </c>
      <c r="O214" s="169">
        <v>0</v>
      </c>
      <c r="P214" s="169">
        <v>61.499999999999993</v>
      </c>
      <c r="Q214" s="169">
        <v>0</v>
      </c>
      <c r="R214" s="169">
        <v>13.5</v>
      </c>
      <c r="S214" s="169">
        <v>0</v>
      </c>
      <c r="T214" s="169">
        <v>0</v>
      </c>
      <c r="U214" s="169">
        <v>75</v>
      </c>
      <c r="V214" s="163">
        <f ca="1">SUM(INDIRECT(Inputs!$C$11&amp;ROW()&amp;":"&amp;Inputs!$C$12&amp;ROW()))</f>
        <v>0</v>
      </c>
      <c r="W214" s="163">
        <f ca="1">SUM(INDIRECT(Inputs!$C$13&amp;ROW()&amp;":"&amp;Inputs!$C$14&amp;ROW()))</f>
        <v>61.499999999999993</v>
      </c>
      <c r="X214" s="3" t="str">
        <f>IF(COUNTIFS(Lookups!$A:$A,C214)=1,"Gross Sales","")</f>
        <v>Gross Sales</v>
      </c>
      <c r="Y214" s="3" t="str">
        <f>IF(COUNTIFS(Lookups!$D:$D,C214)=1,"Bar Sales","")</f>
        <v/>
      </c>
      <c r="Z214" s="3" t="str">
        <f>IFERROR(VLOOKUP(C214*1,Lookups!$D:$F,3,FALSE),"")</f>
        <v/>
      </c>
      <c r="AA214" s="3" t="str">
        <f>IFERROR(VLOOKUP($C214*1,Lookups!$H:$N,3,FALSE),"")</f>
        <v/>
      </c>
      <c r="AB214" s="3" t="str">
        <f>IFERROR(VLOOKUP($C214*1,Lookups!$H:$N,4,FALSE),"")</f>
        <v/>
      </c>
      <c r="AC214" s="3" t="str">
        <f>IFERROR(VLOOKUP($C214*1,Lookups!$H:$N,5,FALSE),"")</f>
        <v/>
      </c>
      <c r="AD214" s="3" t="str">
        <f>IFERROR(VLOOKUP($C214*1,Lookups!$H:$N,6,FALSE),"")</f>
        <v/>
      </c>
      <c r="AE214" s="3" t="str">
        <f>IFERROR(VLOOKUP($C214*1,Lookups!$H:$N,7,FALSE),"")</f>
        <v/>
      </c>
      <c r="AF214" s="3" t="str">
        <f>VLOOKUP(B214*1,Stores!$A:$C,3,FALSE)</f>
        <v>DFG</v>
      </c>
    </row>
    <row r="215" spans="1:32">
      <c r="A215" s="165" t="s">
        <v>939</v>
      </c>
      <c r="B215" s="166" t="s">
        <v>946</v>
      </c>
      <c r="C215" s="165" t="s">
        <v>452</v>
      </c>
      <c r="D215" s="165" t="s">
        <v>918</v>
      </c>
      <c r="E215" s="165" t="s">
        <v>457</v>
      </c>
      <c r="F215" s="167">
        <v>2017</v>
      </c>
      <c r="G215" s="168">
        <v>0</v>
      </c>
      <c r="H215" s="169">
        <v>0</v>
      </c>
      <c r="I215" s="169">
        <v>0</v>
      </c>
      <c r="J215" s="169">
        <v>0</v>
      </c>
      <c r="K215" s="169">
        <v>0</v>
      </c>
      <c r="L215" s="169">
        <v>0</v>
      </c>
      <c r="M215" s="169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28.5</v>
      </c>
      <c r="S215" s="169">
        <v>0</v>
      </c>
      <c r="T215" s="169">
        <v>0</v>
      </c>
      <c r="U215" s="169">
        <v>28.5</v>
      </c>
      <c r="V215" s="163">
        <f ca="1">SUM(INDIRECT(Inputs!$C$11&amp;ROW()&amp;":"&amp;Inputs!$C$12&amp;ROW()))</f>
        <v>0</v>
      </c>
      <c r="W215" s="163">
        <f ca="1">SUM(INDIRECT(Inputs!$C$13&amp;ROW()&amp;":"&amp;Inputs!$C$14&amp;ROW()))</f>
        <v>0</v>
      </c>
      <c r="X215" s="3" t="str">
        <f>IF(COUNTIFS(Lookups!$A:$A,C215)=1,"Gross Sales","")</f>
        <v>Gross Sales</v>
      </c>
      <c r="Y215" s="3" t="str">
        <f>IF(COUNTIFS(Lookups!$D:$D,C215)=1,"Bar Sales","")</f>
        <v/>
      </c>
      <c r="Z215" s="3" t="str">
        <f>IFERROR(VLOOKUP(C215*1,Lookups!$D:$F,3,FALSE),"")</f>
        <v/>
      </c>
      <c r="AA215" s="3" t="str">
        <f>IFERROR(VLOOKUP($C215*1,Lookups!$H:$N,3,FALSE),"")</f>
        <v/>
      </c>
      <c r="AB215" s="3" t="str">
        <f>IFERROR(VLOOKUP($C215*1,Lookups!$H:$N,4,FALSE),"")</f>
        <v/>
      </c>
      <c r="AC215" s="3" t="str">
        <f>IFERROR(VLOOKUP($C215*1,Lookups!$H:$N,5,FALSE),"")</f>
        <v/>
      </c>
      <c r="AD215" s="3" t="str">
        <f>IFERROR(VLOOKUP($C215*1,Lookups!$H:$N,6,FALSE),"")</f>
        <v/>
      </c>
      <c r="AE215" s="3" t="str">
        <f>IFERROR(VLOOKUP($C215*1,Lookups!$H:$N,7,FALSE),"")</f>
        <v/>
      </c>
      <c r="AF215" s="3" t="str">
        <f>VLOOKUP(B215*1,Stores!$A:$C,3,FALSE)</f>
        <v>DFG</v>
      </c>
    </row>
    <row r="216" spans="1:32">
      <c r="A216" s="165" t="s">
        <v>938</v>
      </c>
      <c r="B216" s="166" t="s">
        <v>947</v>
      </c>
      <c r="C216" s="165" t="s">
        <v>452</v>
      </c>
      <c r="D216" s="165" t="s">
        <v>918</v>
      </c>
      <c r="E216" s="165" t="s">
        <v>457</v>
      </c>
      <c r="F216" s="167">
        <v>2017</v>
      </c>
      <c r="G216" s="168">
        <v>0</v>
      </c>
      <c r="H216" s="169">
        <v>0</v>
      </c>
      <c r="I216" s="169">
        <v>0</v>
      </c>
      <c r="J216" s="169">
        <v>0</v>
      </c>
      <c r="K216" s="169">
        <v>0</v>
      </c>
      <c r="L216" s="169">
        <v>0</v>
      </c>
      <c r="M216" s="169">
        <v>0</v>
      </c>
      <c r="N216" s="169">
        <v>0</v>
      </c>
      <c r="O216" s="169">
        <v>0</v>
      </c>
      <c r="P216" s="169">
        <v>14.0625</v>
      </c>
      <c r="Q216" s="169">
        <v>0</v>
      </c>
      <c r="R216" s="169">
        <v>0</v>
      </c>
      <c r="S216" s="169">
        <v>0</v>
      </c>
      <c r="T216" s="169">
        <v>0</v>
      </c>
      <c r="U216" s="169">
        <v>14.0625</v>
      </c>
      <c r="V216" s="163">
        <f ca="1">SUM(INDIRECT(Inputs!$C$11&amp;ROW()&amp;":"&amp;Inputs!$C$12&amp;ROW()))</f>
        <v>0</v>
      </c>
      <c r="W216" s="163">
        <f ca="1">SUM(INDIRECT(Inputs!$C$13&amp;ROW()&amp;":"&amp;Inputs!$C$14&amp;ROW()))</f>
        <v>14.0625</v>
      </c>
      <c r="X216" s="3" t="str">
        <f>IF(COUNTIFS(Lookups!$A:$A,C216)=1,"Gross Sales","")</f>
        <v>Gross Sales</v>
      </c>
      <c r="Y216" s="3" t="str">
        <f>IF(COUNTIFS(Lookups!$D:$D,C216)=1,"Bar Sales","")</f>
        <v/>
      </c>
      <c r="Z216" s="3" t="str">
        <f>IFERROR(VLOOKUP(C216*1,Lookups!$D:$F,3,FALSE),"")</f>
        <v/>
      </c>
      <c r="AA216" s="3" t="str">
        <f>IFERROR(VLOOKUP($C216*1,Lookups!$H:$N,3,FALSE),"")</f>
        <v/>
      </c>
      <c r="AB216" s="3" t="str">
        <f>IFERROR(VLOOKUP($C216*1,Lookups!$H:$N,4,FALSE),"")</f>
        <v/>
      </c>
      <c r="AC216" s="3" t="str">
        <f>IFERROR(VLOOKUP($C216*1,Lookups!$H:$N,5,FALSE),"")</f>
        <v/>
      </c>
      <c r="AD216" s="3" t="str">
        <f>IFERROR(VLOOKUP($C216*1,Lookups!$H:$N,6,FALSE),"")</f>
        <v/>
      </c>
      <c r="AE216" s="3" t="str">
        <f>IFERROR(VLOOKUP($C216*1,Lookups!$H:$N,7,FALSE),"")</f>
        <v/>
      </c>
      <c r="AF216" s="3" t="str">
        <f>VLOOKUP(B216*1,Stores!$A:$C,3,FALSE)</f>
        <v>DFG</v>
      </c>
    </row>
    <row r="217" spans="1:32">
      <c r="A217" s="165" t="s">
        <v>936</v>
      </c>
      <c r="B217" s="166" t="s">
        <v>949</v>
      </c>
      <c r="C217" s="165" t="s">
        <v>452</v>
      </c>
      <c r="D217" s="165" t="s">
        <v>918</v>
      </c>
      <c r="E217" s="165" t="s">
        <v>457</v>
      </c>
      <c r="F217" s="167">
        <v>2017</v>
      </c>
      <c r="G217" s="168">
        <v>0</v>
      </c>
      <c r="H217" s="169">
        <v>-25.854599999999998</v>
      </c>
      <c r="I217" s="169">
        <v>-109.0437</v>
      </c>
      <c r="J217" s="169">
        <v>-5.9474999999999998</v>
      </c>
      <c r="K217" s="169">
        <v>-23.362500000000001</v>
      </c>
      <c r="L217" s="169">
        <v>0</v>
      </c>
      <c r="M217" s="169">
        <v>-16.372499999999999</v>
      </c>
      <c r="N217" s="169">
        <v>-5.1414</v>
      </c>
      <c r="O217" s="169">
        <v>-247.73242500000003</v>
      </c>
      <c r="P217" s="169">
        <v>0</v>
      </c>
      <c r="Q217" s="169">
        <v>0</v>
      </c>
      <c r="R217" s="169">
        <v>17.625</v>
      </c>
      <c r="S217" s="169">
        <v>0</v>
      </c>
      <c r="T217" s="169">
        <v>0</v>
      </c>
      <c r="U217" s="169">
        <v>-415.82962500000008</v>
      </c>
      <c r="V217" s="163">
        <f ca="1">SUM(INDIRECT(Inputs!$C$11&amp;ROW()&amp;":"&amp;Inputs!$C$12&amp;ROW()))</f>
        <v>0</v>
      </c>
      <c r="W217" s="163">
        <f ca="1">SUM(INDIRECT(Inputs!$C$13&amp;ROW()&amp;":"&amp;Inputs!$C$14&amp;ROW()))</f>
        <v>-433.45462500000008</v>
      </c>
      <c r="X217" s="3" t="str">
        <f>IF(COUNTIFS(Lookups!$A:$A,C217)=1,"Gross Sales","")</f>
        <v>Gross Sales</v>
      </c>
      <c r="Y217" s="3" t="str">
        <f>IF(COUNTIFS(Lookups!$D:$D,C217)=1,"Bar Sales","")</f>
        <v/>
      </c>
      <c r="Z217" s="3" t="str">
        <f>IFERROR(VLOOKUP(C217*1,Lookups!$D:$F,3,FALSE),"")</f>
        <v/>
      </c>
      <c r="AA217" s="3" t="str">
        <f>IFERROR(VLOOKUP($C217*1,Lookups!$H:$N,3,FALSE),"")</f>
        <v/>
      </c>
      <c r="AB217" s="3" t="str">
        <f>IFERROR(VLOOKUP($C217*1,Lookups!$H:$N,4,FALSE),"")</f>
        <v/>
      </c>
      <c r="AC217" s="3" t="str">
        <f>IFERROR(VLOOKUP($C217*1,Lookups!$H:$N,5,FALSE),"")</f>
        <v/>
      </c>
      <c r="AD217" s="3" t="str">
        <f>IFERROR(VLOOKUP($C217*1,Lookups!$H:$N,6,FALSE),"")</f>
        <v/>
      </c>
      <c r="AE217" s="3" t="str">
        <f>IFERROR(VLOOKUP($C217*1,Lookups!$H:$N,7,FALSE),"")</f>
        <v/>
      </c>
      <c r="AF217" s="3" t="str">
        <f>VLOOKUP(B217*1,Stores!$A:$C,3,FALSE)</f>
        <v>DFG</v>
      </c>
    </row>
    <row r="218" spans="1:32">
      <c r="A218" s="165" t="s">
        <v>935</v>
      </c>
      <c r="B218" s="166" t="s">
        <v>950</v>
      </c>
      <c r="C218" s="165" t="s">
        <v>452</v>
      </c>
      <c r="D218" s="165" t="s">
        <v>918</v>
      </c>
      <c r="E218" s="165" t="s">
        <v>457</v>
      </c>
      <c r="F218" s="167">
        <v>2017</v>
      </c>
      <c r="G218" s="168">
        <v>0</v>
      </c>
      <c r="H218" s="169">
        <v>0</v>
      </c>
      <c r="I218" s="169">
        <v>0</v>
      </c>
      <c r="J218" s="169">
        <v>0</v>
      </c>
      <c r="K218" s="169">
        <v>0</v>
      </c>
      <c r="L218" s="169">
        <v>0</v>
      </c>
      <c r="M218" s="169">
        <v>0</v>
      </c>
      <c r="N218" s="169">
        <v>0</v>
      </c>
      <c r="O218" s="169">
        <v>0</v>
      </c>
      <c r="P218" s="169">
        <v>0</v>
      </c>
      <c r="Q218" s="169">
        <v>0</v>
      </c>
      <c r="R218" s="169">
        <v>12.1875</v>
      </c>
      <c r="S218" s="169">
        <v>0</v>
      </c>
      <c r="T218" s="169">
        <v>0</v>
      </c>
      <c r="U218" s="169">
        <v>12.1875</v>
      </c>
      <c r="V218" s="163">
        <f ca="1">SUM(INDIRECT(Inputs!$C$11&amp;ROW()&amp;":"&amp;Inputs!$C$12&amp;ROW()))</f>
        <v>0</v>
      </c>
      <c r="W218" s="163">
        <f ca="1">SUM(INDIRECT(Inputs!$C$13&amp;ROW()&amp;":"&amp;Inputs!$C$14&amp;ROW()))</f>
        <v>0</v>
      </c>
      <c r="X218" s="3" t="str">
        <f>IF(COUNTIFS(Lookups!$A:$A,C218)=1,"Gross Sales","")</f>
        <v>Gross Sales</v>
      </c>
      <c r="Y218" s="3" t="str">
        <f>IF(COUNTIFS(Lookups!$D:$D,C218)=1,"Bar Sales","")</f>
        <v/>
      </c>
      <c r="Z218" s="3" t="str">
        <f>IFERROR(VLOOKUP(C218*1,Lookups!$D:$F,3,FALSE),"")</f>
        <v/>
      </c>
      <c r="AA218" s="3" t="str">
        <f>IFERROR(VLOOKUP($C218*1,Lookups!$H:$N,3,FALSE),"")</f>
        <v/>
      </c>
      <c r="AB218" s="3" t="str">
        <f>IFERROR(VLOOKUP($C218*1,Lookups!$H:$N,4,FALSE),"")</f>
        <v/>
      </c>
      <c r="AC218" s="3" t="str">
        <f>IFERROR(VLOOKUP($C218*1,Lookups!$H:$N,5,FALSE),"")</f>
        <v/>
      </c>
      <c r="AD218" s="3" t="str">
        <f>IFERROR(VLOOKUP($C218*1,Lookups!$H:$N,6,FALSE),"")</f>
        <v/>
      </c>
      <c r="AE218" s="3" t="str">
        <f>IFERROR(VLOOKUP($C218*1,Lookups!$H:$N,7,FALSE),"")</f>
        <v/>
      </c>
      <c r="AF218" s="3" t="str">
        <f>VLOOKUP(B218*1,Stores!$A:$C,3,FALSE)</f>
        <v>DFG</v>
      </c>
    </row>
    <row r="219" spans="1:32">
      <c r="A219" s="165" t="s">
        <v>960</v>
      </c>
      <c r="B219" s="166" t="s">
        <v>951</v>
      </c>
      <c r="C219" s="165" t="s">
        <v>452</v>
      </c>
      <c r="D219" s="165" t="s">
        <v>918</v>
      </c>
      <c r="E219" s="165" t="s">
        <v>457</v>
      </c>
      <c r="F219" s="167">
        <v>2017</v>
      </c>
      <c r="G219" s="168">
        <v>0</v>
      </c>
      <c r="H219" s="169">
        <v>0</v>
      </c>
      <c r="I219" s="169">
        <v>0</v>
      </c>
      <c r="J219" s="169">
        <v>0</v>
      </c>
      <c r="K219" s="169">
        <v>0</v>
      </c>
      <c r="L219" s="169">
        <v>0</v>
      </c>
      <c r="M219" s="169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-15.374999999999998</v>
      </c>
      <c r="S219" s="169">
        <v>0</v>
      </c>
      <c r="T219" s="169">
        <v>0</v>
      </c>
      <c r="U219" s="169">
        <v>-15.374999999999998</v>
      </c>
      <c r="V219" s="163">
        <f ca="1">SUM(INDIRECT(Inputs!$C$11&amp;ROW()&amp;":"&amp;Inputs!$C$12&amp;ROW()))</f>
        <v>0</v>
      </c>
      <c r="W219" s="163">
        <f ca="1">SUM(INDIRECT(Inputs!$C$13&amp;ROW()&amp;":"&amp;Inputs!$C$14&amp;ROW()))</f>
        <v>0</v>
      </c>
      <c r="X219" s="3" t="str">
        <f>IF(COUNTIFS(Lookups!$A:$A,C219)=1,"Gross Sales","")</f>
        <v>Gross Sales</v>
      </c>
      <c r="Y219" s="3" t="str">
        <f>IF(COUNTIFS(Lookups!$D:$D,C219)=1,"Bar Sales","")</f>
        <v/>
      </c>
      <c r="Z219" s="3" t="str">
        <f>IFERROR(VLOOKUP(C219*1,Lookups!$D:$F,3,FALSE),"")</f>
        <v/>
      </c>
      <c r="AA219" s="3" t="str">
        <f>IFERROR(VLOOKUP($C219*1,Lookups!$H:$N,3,FALSE),"")</f>
        <v/>
      </c>
      <c r="AB219" s="3" t="str">
        <f>IFERROR(VLOOKUP($C219*1,Lookups!$H:$N,4,FALSE),"")</f>
        <v/>
      </c>
      <c r="AC219" s="3" t="str">
        <f>IFERROR(VLOOKUP($C219*1,Lookups!$H:$N,5,FALSE),"")</f>
        <v/>
      </c>
      <c r="AD219" s="3" t="str">
        <f>IFERROR(VLOOKUP($C219*1,Lookups!$H:$N,6,FALSE),"")</f>
        <v/>
      </c>
      <c r="AE219" s="3" t="str">
        <f>IFERROR(VLOOKUP($C219*1,Lookups!$H:$N,7,FALSE),"")</f>
        <v/>
      </c>
      <c r="AF219" s="3" t="str">
        <f>VLOOKUP(B219*1,Stores!$A:$C,3,FALSE)</f>
        <v>DFG</v>
      </c>
    </row>
    <row r="220" spans="1:32">
      <c r="A220" s="165" t="s">
        <v>961</v>
      </c>
      <c r="B220" s="166" t="s">
        <v>952</v>
      </c>
      <c r="C220" s="165" t="s">
        <v>452</v>
      </c>
      <c r="D220" s="165" t="s">
        <v>918</v>
      </c>
      <c r="E220" s="165" t="s">
        <v>457</v>
      </c>
      <c r="F220" s="167">
        <v>2017</v>
      </c>
      <c r="G220" s="168">
        <v>0</v>
      </c>
      <c r="H220" s="169">
        <v>0</v>
      </c>
      <c r="I220" s="169">
        <v>0</v>
      </c>
      <c r="J220" s="169">
        <v>0</v>
      </c>
      <c r="K220" s="169">
        <v>0</v>
      </c>
      <c r="L220" s="169">
        <v>0</v>
      </c>
      <c r="M220" s="169">
        <v>0</v>
      </c>
      <c r="N220" s="169">
        <v>0</v>
      </c>
      <c r="O220" s="169">
        <v>0</v>
      </c>
      <c r="P220" s="169">
        <v>43.3125</v>
      </c>
      <c r="Q220" s="169">
        <v>0</v>
      </c>
      <c r="R220" s="169">
        <v>0</v>
      </c>
      <c r="S220" s="169">
        <v>0</v>
      </c>
      <c r="T220" s="169">
        <v>0</v>
      </c>
      <c r="U220" s="169">
        <v>43.3125</v>
      </c>
      <c r="V220" s="163">
        <f ca="1">SUM(INDIRECT(Inputs!$C$11&amp;ROW()&amp;":"&amp;Inputs!$C$12&amp;ROW()))</f>
        <v>0</v>
      </c>
      <c r="W220" s="163">
        <f ca="1">SUM(INDIRECT(Inputs!$C$13&amp;ROW()&amp;":"&amp;Inputs!$C$14&amp;ROW()))</f>
        <v>43.3125</v>
      </c>
      <c r="X220" s="3" t="str">
        <f>IF(COUNTIFS(Lookups!$A:$A,C220)=1,"Gross Sales","")</f>
        <v>Gross Sales</v>
      </c>
      <c r="Y220" s="3" t="str">
        <f>IF(COUNTIFS(Lookups!$D:$D,C220)=1,"Bar Sales","")</f>
        <v/>
      </c>
      <c r="Z220" s="3" t="str">
        <f>IFERROR(VLOOKUP(C220*1,Lookups!$D:$F,3,FALSE),"")</f>
        <v/>
      </c>
      <c r="AA220" s="3" t="str">
        <f>IFERROR(VLOOKUP($C220*1,Lookups!$H:$N,3,FALSE),"")</f>
        <v/>
      </c>
      <c r="AB220" s="3" t="str">
        <f>IFERROR(VLOOKUP($C220*1,Lookups!$H:$N,4,FALSE),"")</f>
        <v/>
      </c>
      <c r="AC220" s="3" t="str">
        <f>IFERROR(VLOOKUP($C220*1,Lookups!$H:$N,5,FALSE),"")</f>
        <v/>
      </c>
      <c r="AD220" s="3" t="str">
        <f>IFERROR(VLOOKUP($C220*1,Lookups!$H:$N,6,FALSE),"")</f>
        <v/>
      </c>
      <c r="AE220" s="3" t="str">
        <f>IFERROR(VLOOKUP($C220*1,Lookups!$H:$N,7,FALSE),"")</f>
        <v/>
      </c>
      <c r="AF220" s="3" t="str">
        <f>VLOOKUP(B220*1,Stores!$A:$C,3,FALSE)</f>
        <v>DFG</v>
      </c>
    </row>
    <row r="221" spans="1:32">
      <c r="A221" s="165" t="s">
        <v>934</v>
      </c>
      <c r="B221" s="166" t="s">
        <v>953</v>
      </c>
      <c r="C221" s="165" t="s">
        <v>452</v>
      </c>
      <c r="D221" s="165" t="s">
        <v>918</v>
      </c>
      <c r="E221" s="165" t="s">
        <v>457</v>
      </c>
      <c r="F221" s="167">
        <v>2017</v>
      </c>
      <c r="G221" s="168">
        <v>0</v>
      </c>
      <c r="H221" s="169">
        <v>0</v>
      </c>
      <c r="I221" s="169">
        <v>0</v>
      </c>
      <c r="J221" s="169">
        <v>0</v>
      </c>
      <c r="K221" s="169">
        <v>0</v>
      </c>
      <c r="L221" s="169">
        <v>0</v>
      </c>
      <c r="M221" s="169">
        <v>0</v>
      </c>
      <c r="N221" s="169">
        <v>0</v>
      </c>
      <c r="O221" s="169">
        <v>0</v>
      </c>
      <c r="P221" s="169">
        <v>13.3125</v>
      </c>
      <c r="Q221" s="169">
        <v>0</v>
      </c>
      <c r="R221" s="169">
        <v>0</v>
      </c>
      <c r="S221" s="169">
        <v>0</v>
      </c>
      <c r="T221" s="169">
        <v>0</v>
      </c>
      <c r="U221" s="169">
        <v>13.3125</v>
      </c>
      <c r="V221" s="163">
        <f ca="1">SUM(INDIRECT(Inputs!$C$11&amp;ROW()&amp;":"&amp;Inputs!$C$12&amp;ROW()))</f>
        <v>0</v>
      </c>
      <c r="W221" s="163">
        <f ca="1">SUM(INDIRECT(Inputs!$C$13&amp;ROW()&amp;":"&amp;Inputs!$C$14&amp;ROW()))</f>
        <v>13.3125</v>
      </c>
      <c r="X221" s="3" t="str">
        <f>IF(COUNTIFS(Lookups!$A:$A,C221)=1,"Gross Sales","")</f>
        <v>Gross Sales</v>
      </c>
      <c r="Y221" s="3" t="str">
        <f>IF(COUNTIFS(Lookups!$D:$D,C221)=1,"Bar Sales","")</f>
        <v/>
      </c>
      <c r="Z221" s="3" t="str">
        <f>IFERROR(VLOOKUP(C221*1,Lookups!$D:$F,3,FALSE),"")</f>
        <v/>
      </c>
      <c r="AA221" s="3" t="str">
        <f>IFERROR(VLOOKUP($C221*1,Lookups!$H:$N,3,FALSE),"")</f>
        <v/>
      </c>
      <c r="AB221" s="3" t="str">
        <f>IFERROR(VLOOKUP($C221*1,Lookups!$H:$N,4,FALSE),"")</f>
        <v/>
      </c>
      <c r="AC221" s="3" t="str">
        <f>IFERROR(VLOOKUP($C221*1,Lookups!$H:$N,5,FALSE),"")</f>
        <v/>
      </c>
      <c r="AD221" s="3" t="str">
        <f>IFERROR(VLOOKUP($C221*1,Lookups!$H:$N,6,FALSE),"")</f>
        <v/>
      </c>
      <c r="AE221" s="3" t="str">
        <f>IFERROR(VLOOKUP($C221*1,Lookups!$H:$N,7,FALSE),"")</f>
        <v/>
      </c>
      <c r="AF221" s="3" t="str">
        <f>VLOOKUP(B221*1,Stores!$A:$C,3,FALSE)</f>
        <v>DFG</v>
      </c>
    </row>
    <row r="222" spans="1:32">
      <c r="A222" s="165" t="s">
        <v>933</v>
      </c>
      <c r="B222" s="166" t="s">
        <v>954</v>
      </c>
      <c r="C222" s="165" t="s">
        <v>452</v>
      </c>
      <c r="D222" s="165" t="s">
        <v>918</v>
      </c>
      <c r="E222" s="165" t="s">
        <v>457</v>
      </c>
      <c r="F222" s="167">
        <v>2017</v>
      </c>
      <c r="G222" s="168">
        <v>0</v>
      </c>
      <c r="H222" s="169">
        <v>0</v>
      </c>
      <c r="I222" s="169">
        <v>0</v>
      </c>
      <c r="J222" s="169">
        <v>0</v>
      </c>
      <c r="K222" s="169">
        <v>0</v>
      </c>
      <c r="L222" s="169">
        <v>0</v>
      </c>
      <c r="M222" s="169">
        <v>0</v>
      </c>
      <c r="N222" s="169">
        <v>0</v>
      </c>
      <c r="O222" s="169">
        <v>0</v>
      </c>
      <c r="P222" s="169">
        <v>33.75</v>
      </c>
      <c r="Q222" s="169">
        <v>0</v>
      </c>
      <c r="R222" s="169">
        <v>75</v>
      </c>
      <c r="S222" s="169">
        <v>0</v>
      </c>
      <c r="T222" s="169">
        <v>0</v>
      </c>
      <c r="U222" s="169">
        <v>108.75</v>
      </c>
      <c r="V222" s="163">
        <f ca="1">SUM(INDIRECT(Inputs!$C$11&amp;ROW()&amp;":"&amp;Inputs!$C$12&amp;ROW()))</f>
        <v>0</v>
      </c>
      <c r="W222" s="163">
        <f ca="1">SUM(INDIRECT(Inputs!$C$13&amp;ROW()&amp;":"&amp;Inputs!$C$14&amp;ROW()))</f>
        <v>33.75</v>
      </c>
      <c r="X222" s="3" t="str">
        <f>IF(COUNTIFS(Lookups!$A:$A,C222)=1,"Gross Sales","")</f>
        <v>Gross Sales</v>
      </c>
      <c r="Y222" s="3" t="str">
        <f>IF(COUNTIFS(Lookups!$D:$D,C222)=1,"Bar Sales","")</f>
        <v/>
      </c>
      <c r="Z222" s="3" t="str">
        <f>IFERROR(VLOOKUP(C222*1,Lookups!$D:$F,3,FALSE),"")</f>
        <v/>
      </c>
      <c r="AA222" s="3" t="str">
        <f>IFERROR(VLOOKUP($C222*1,Lookups!$H:$N,3,FALSE),"")</f>
        <v/>
      </c>
      <c r="AB222" s="3" t="str">
        <f>IFERROR(VLOOKUP($C222*1,Lookups!$H:$N,4,FALSE),"")</f>
        <v/>
      </c>
      <c r="AC222" s="3" t="str">
        <f>IFERROR(VLOOKUP($C222*1,Lookups!$H:$N,5,FALSE),"")</f>
        <v/>
      </c>
      <c r="AD222" s="3" t="str">
        <f>IFERROR(VLOOKUP($C222*1,Lookups!$H:$N,6,FALSE),"")</f>
        <v/>
      </c>
      <c r="AE222" s="3" t="str">
        <f>IFERROR(VLOOKUP($C222*1,Lookups!$H:$N,7,FALSE),"")</f>
        <v/>
      </c>
      <c r="AF222" s="3" t="str">
        <f>VLOOKUP(B222*1,Stores!$A:$C,3,FALSE)</f>
        <v>DFG</v>
      </c>
    </row>
    <row r="223" spans="1:32">
      <c r="A223" s="165" t="s">
        <v>932</v>
      </c>
      <c r="B223" s="166" t="s">
        <v>959</v>
      </c>
      <c r="C223" s="165" t="s">
        <v>452</v>
      </c>
      <c r="D223" s="165" t="s">
        <v>918</v>
      </c>
      <c r="E223" s="165" t="s">
        <v>457</v>
      </c>
      <c r="F223" s="167">
        <v>2017</v>
      </c>
      <c r="G223" s="168">
        <v>0</v>
      </c>
      <c r="H223" s="169">
        <v>0</v>
      </c>
      <c r="I223" s="169">
        <v>0</v>
      </c>
      <c r="J223" s="169">
        <v>0</v>
      </c>
      <c r="K223" s="169">
        <v>0</v>
      </c>
      <c r="L223" s="169">
        <v>0</v>
      </c>
      <c r="M223" s="169">
        <v>0</v>
      </c>
      <c r="N223" s="169">
        <v>0</v>
      </c>
      <c r="O223" s="169">
        <v>827.99999999999989</v>
      </c>
      <c r="P223" s="169">
        <v>15.187500000000002</v>
      </c>
      <c r="Q223" s="169">
        <v>0</v>
      </c>
      <c r="R223" s="169">
        <v>16.3125</v>
      </c>
      <c r="S223" s="169">
        <v>0</v>
      </c>
      <c r="T223" s="169">
        <v>0</v>
      </c>
      <c r="U223" s="169">
        <v>859.49999999999989</v>
      </c>
      <c r="V223" s="163">
        <f ca="1">SUM(INDIRECT(Inputs!$C$11&amp;ROW()&amp;":"&amp;Inputs!$C$12&amp;ROW()))</f>
        <v>0</v>
      </c>
      <c r="W223" s="163">
        <f ca="1">SUM(INDIRECT(Inputs!$C$13&amp;ROW()&amp;":"&amp;Inputs!$C$14&amp;ROW()))</f>
        <v>843.18749999999989</v>
      </c>
      <c r="X223" s="3" t="str">
        <f>IF(COUNTIFS(Lookups!$A:$A,C223)=1,"Gross Sales","")</f>
        <v>Gross Sales</v>
      </c>
      <c r="Y223" s="3" t="str">
        <f>IF(COUNTIFS(Lookups!$D:$D,C223)=1,"Bar Sales","")</f>
        <v/>
      </c>
      <c r="Z223" s="3" t="str">
        <f>IFERROR(VLOOKUP(C223*1,Lookups!$D:$F,3,FALSE),"")</f>
        <v/>
      </c>
      <c r="AA223" s="3" t="str">
        <f>IFERROR(VLOOKUP($C223*1,Lookups!$H:$N,3,FALSE),"")</f>
        <v/>
      </c>
      <c r="AB223" s="3" t="str">
        <f>IFERROR(VLOOKUP($C223*1,Lookups!$H:$N,4,FALSE),"")</f>
        <v/>
      </c>
      <c r="AC223" s="3" t="str">
        <f>IFERROR(VLOOKUP($C223*1,Lookups!$H:$N,5,FALSE),"")</f>
        <v/>
      </c>
      <c r="AD223" s="3" t="str">
        <f>IFERROR(VLOOKUP($C223*1,Lookups!$H:$N,6,FALSE),"")</f>
        <v/>
      </c>
      <c r="AE223" s="3" t="str">
        <f>IFERROR(VLOOKUP($C223*1,Lookups!$H:$N,7,FALSE),"")</f>
        <v/>
      </c>
      <c r="AF223" s="3" t="str">
        <f>VLOOKUP(B223*1,Stores!$A:$C,3,FALSE)</f>
        <v>DFG</v>
      </c>
    </row>
    <row r="224" spans="1:32">
      <c r="A224" s="165" t="s">
        <v>930</v>
      </c>
      <c r="B224" s="166" t="s">
        <v>920</v>
      </c>
      <c r="C224" s="165" t="s">
        <v>456</v>
      </c>
      <c r="D224" s="165" t="s">
        <v>918</v>
      </c>
      <c r="E224" s="165" t="s">
        <v>955</v>
      </c>
      <c r="F224" s="167">
        <v>2017</v>
      </c>
      <c r="G224" s="168">
        <v>0</v>
      </c>
      <c r="H224" s="169">
        <v>-653.75625000000002</v>
      </c>
      <c r="I224" s="169">
        <v>-984.52889999999991</v>
      </c>
      <c r="J224" s="169">
        <v>-960.5483999999999</v>
      </c>
      <c r="K224" s="169">
        <v>-339.45210000000003</v>
      </c>
      <c r="L224" s="169">
        <v>-911.68079999999998</v>
      </c>
      <c r="M224" s="169">
        <v>-2444.08905</v>
      </c>
      <c r="N224" s="169">
        <v>-2892.83475</v>
      </c>
      <c r="O224" s="169">
        <v>-131.86935</v>
      </c>
      <c r="P224" s="169">
        <v>-5633.0392499999998</v>
      </c>
      <c r="Q224" s="169">
        <v>-5399.6669999999995</v>
      </c>
      <c r="R224" s="169">
        <v>-3971.5312500000005</v>
      </c>
      <c r="S224" s="169">
        <v>0</v>
      </c>
      <c r="T224" s="169">
        <v>0</v>
      </c>
      <c r="U224" s="169">
        <v>-24322.997100000001</v>
      </c>
      <c r="V224" s="163">
        <f ca="1">SUM(INDIRECT(Inputs!$C$11&amp;ROW()&amp;":"&amp;Inputs!$C$12&amp;ROW()))</f>
        <v>-5399.6669999999995</v>
      </c>
      <c r="W224" s="163">
        <f ca="1">SUM(INDIRECT(Inputs!$C$13&amp;ROW()&amp;":"&amp;Inputs!$C$14&amp;ROW()))</f>
        <v>-20351.465850000001</v>
      </c>
      <c r="X224" s="3" t="str">
        <f>IF(COUNTIFS(Lookups!$A:$A,C224)=1,"Gross Sales","")</f>
        <v>Gross Sales</v>
      </c>
      <c r="Y224" s="3" t="str">
        <f>IF(COUNTIFS(Lookups!$D:$D,C224)=1,"Bar Sales","")</f>
        <v/>
      </c>
      <c r="Z224" s="3" t="str">
        <f>IFERROR(VLOOKUP(C224*1,Lookups!$D:$F,3,FALSE),"")</f>
        <v/>
      </c>
      <c r="AA224" s="3" t="str">
        <f>IFERROR(VLOOKUP($C224*1,Lookups!$H:$N,3,FALSE),"")</f>
        <v/>
      </c>
      <c r="AB224" s="3" t="str">
        <f>IFERROR(VLOOKUP($C224*1,Lookups!$H:$N,4,FALSE),"")</f>
        <v/>
      </c>
      <c r="AC224" s="3" t="str">
        <f>IFERROR(VLOOKUP($C224*1,Lookups!$H:$N,5,FALSE),"")</f>
        <v/>
      </c>
      <c r="AD224" s="3" t="str">
        <f>IFERROR(VLOOKUP($C224*1,Lookups!$H:$N,6,FALSE),"")</f>
        <v/>
      </c>
      <c r="AE224" s="3" t="str">
        <f>IFERROR(VLOOKUP($C224*1,Lookups!$H:$N,7,FALSE),"")</f>
        <v/>
      </c>
      <c r="AF224" s="3" t="str">
        <f>VLOOKUP(B224*1,Stores!$A:$C,3,FALSE)</f>
        <v>DFDE</v>
      </c>
    </row>
    <row r="225" spans="1:32">
      <c r="A225" s="165" t="s">
        <v>929</v>
      </c>
      <c r="B225" s="166" t="s">
        <v>921</v>
      </c>
      <c r="C225" s="165" t="s">
        <v>456</v>
      </c>
      <c r="D225" s="165" t="s">
        <v>918</v>
      </c>
      <c r="E225" s="165" t="s">
        <v>955</v>
      </c>
      <c r="F225" s="167">
        <v>2017</v>
      </c>
      <c r="G225" s="168">
        <v>0</v>
      </c>
      <c r="H225" s="169">
        <v>-1033.0027500000001</v>
      </c>
      <c r="I225" s="169">
        <v>-1841.4132</v>
      </c>
      <c r="J225" s="169">
        <v>-2679.0498750000002</v>
      </c>
      <c r="K225" s="169">
        <v>-5433.2482499999996</v>
      </c>
      <c r="L225" s="169">
        <v>-5099.9956499999998</v>
      </c>
      <c r="M225" s="169">
        <v>-1711.66875</v>
      </c>
      <c r="N225" s="169">
        <v>-2025.35025</v>
      </c>
      <c r="O225" s="169">
        <v>-1447.023375</v>
      </c>
      <c r="P225" s="169">
        <v>-1771.3970999999999</v>
      </c>
      <c r="Q225" s="169">
        <v>-64228.84124999999</v>
      </c>
      <c r="R225" s="169">
        <v>54759.058125000003</v>
      </c>
      <c r="S225" s="169">
        <v>0</v>
      </c>
      <c r="T225" s="169">
        <v>0</v>
      </c>
      <c r="U225" s="169">
        <v>-32511.93232499998</v>
      </c>
      <c r="V225" s="163">
        <f ca="1">SUM(INDIRECT(Inputs!$C$11&amp;ROW()&amp;":"&amp;Inputs!$C$12&amp;ROW()))</f>
        <v>-64228.84124999999</v>
      </c>
      <c r="W225" s="163">
        <f ca="1">SUM(INDIRECT(Inputs!$C$13&amp;ROW()&amp;":"&amp;Inputs!$C$14&amp;ROW()))</f>
        <v>-87270.990449999983</v>
      </c>
      <c r="X225" s="3" t="str">
        <f>IF(COUNTIFS(Lookups!$A:$A,C225)=1,"Gross Sales","")</f>
        <v>Gross Sales</v>
      </c>
      <c r="Y225" s="3" t="str">
        <f>IF(COUNTIFS(Lookups!$D:$D,C225)=1,"Bar Sales","")</f>
        <v/>
      </c>
      <c r="Z225" s="3" t="str">
        <f>IFERROR(VLOOKUP(C225*1,Lookups!$D:$F,3,FALSE),"")</f>
        <v/>
      </c>
      <c r="AA225" s="3" t="str">
        <f>IFERROR(VLOOKUP($C225*1,Lookups!$H:$N,3,FALSE),"")</f>
        <v/>
      </c>
      <c r="AB225" s="3" t="str">
        <f>IFERROR(VLOOKUP($C225*1,Lookups!$H:$N,4,FALSE),"")</f>
        <v/>
      </c>
      <c r="AC225" s="3" t="str">
        <f>IFERROR(VLOOKUP($C225*1,Lookups!$H:$N,5,FALSE),"")</f>
        <v/>
      </c>
      <c r="AD225" s="3" t="str">
        <f>IFERROR(VLOOKUP($C225*1,Lookups!$H:$N,6,FALSE),"")</f>
        <v/>
      </c>
      <c r="AE225" s="3" t="str">
        <f>IFERROR(VLOOKUP($C225*1,Lookups!$H:$N,7,FALSE),"")</f>
        <v/>
      </c>
      <c r="AF225" s="3" t="str">
        <f>VLOOKUP(B225*1,Stores!$A:$C,3,FALSE)</f>
        <v>DFDE</v>
      </c>
    </row>
    <row r="226" spans="1:32">
      <c r="A226" s="165" t="s">
        <v>928</v>
      </c>
      <c r="B226" s="166" t="s">
        <v>922</v>
      </c>
      <c r="C226" s="165" t="s">
        <v>456</v>
      </c>
      <c r="D226" s="165" t="s">
        <v>918</v>
      </c>
      <c r="E226" s="165" t="s">
        <v>955</v>
      </c>
      <c r="F226" s="167">
        <v>2017</v>
      </c>
      <c r="G226" s="168">
        <v>0</v>
      </c>
      <c r="H226" s="169">
        <v>-72.247500000000002</v>
      </c>
      <c r="I226" s="169">
        <v>-372.80699999999996</v>
      </c>
      <c r="J226" s="169">
        <v>-1311.0225</v>
      </c>
      <c r="K226" s="169">
        <v>-2738.2218749999997</v>
      </c>
      <c r="L226" s="169">
        <v>-697.08614999999998</v>
      </c>
      <c r="M226" s="169">
        <v>-2416.0138499999998</v>
      </c>
      <c r="N226" s="169">
        <v>-4360.7699999999995</v>
      </c>
      <c r="O226" s="169">
        <v>-2158.8262500000001</v>
      </c>
      <c r="P226" s="169">
        <v>-932.98237500000005</v>
      </c>
      <c r="Q226" s="169">
        <v>-1884.7237500000001</v>
      </c>
      <c r="R226" s="169">
        <v>-1389.9621</v>
      </c>
      <c r="S226" s="169">
        <v>0</v>
      </c>
      <c r="T226" s="169">
        <v>0</v>
      </c>
      <c r="U226" s="169">
        <v>-18334.663349999999</v>
      </c>
      <c r="V226" s="163">
        <f ca="1">SUM(INDIRECT(Inputs!$C$11&amp;ROW()&amp;":"&amp;Inputs!$C$12&amp;ROW()))</f>
        <v>-1884.7237500000001</v>
      </c>
      <c r="W226" s="163">
        <f ca="1">SUM(INDIRECT(Inputs!$C$13&amp;ROW()&amp;":"&amp;Inputs!$C$14&amp;ROW()))</f>
        <v>-16944.701249999998</v>
      </c>
      <c r="X226" s="3" t="str">
        <f>IF(COUNTIFS(Lookups!$A:$A,C226)=1,"Gross Sales","")</f>
        <v>Gross Sales</v>
      </c>
      <c r="Y226" s="3" t="str">
        <f>IF(COUNTIFS(Lookups!$D:$D,C226)=1,"Bar Sales","")</f>
        <v/>
      </c>
      <c r="Z226" s="3" t="str">
        <f>IFERROR(VLOOKUP(C226*1,Lookups!$D:$F,3,FALSE),"")</f>
        <v/>
      </c>
      <c r="AA226" s="3" t="str">
        <f>IFERROR(VLOOKUP($C226*1,Lookups!$H:$N,3,FALSE),"")</f>
        <v/>
      </c>
      <c r="AB226" s="3" t="str">
        <f>IFERROR(VLOOKUP($C226*1,Lookups!$H:$N,4,FALSE),"")</f>
        <v/>
      </c>
      <c r="AC226" s="3" t="str">
        <f>IFERROR(VLOOKUP($C226*1,Lookups!$H:$N,5,FALSE),"")</f>
        <v/>
      </c>
      <c r="AD226" s="3" t="str">
        <f>IFERROR(VLOOKUP($C226*1,Lookups!$H:$N,6,FALSE),"")</f>
        <v/>
      </c>
      <c r="AE226" s="3" t="str">
        <f>IFERROR(VLOOKUP($C226*1,Lookups!$H:$N,7,FALSE),"")</f>
        <v/>
      </c>
      <c r="AF226" s="3" t="str">
        <f>VLOOKUP(B226*1,Stores!$A:$C,3,FALSE)</f>
        <v>DFDE</v>
      </c>
    </row>
    <row r="227" spans="1:32">
      <c r="A227" s="165" t="s">
        <v>927</v>
      </c>
      <c r="B227" s="166" t="s">
        <v>923</v>
      </c>
      <c r="C227" s="165" t="s">
        <v>456</v>
      </c>
      <c r="D227" s="165" t="s">
        <v>918</v>
      </c>
      <c r="E227" s="165" t="s">
        <v>955</v>
      </c>
      <c r="F227" s="167">
        <v>2017</v>
      </c>
      <c r="G227" s="168">
        <v>0</v>
      </c>
      <c r="H227" s="169">
        <v>0</v>
      </c>
      <c r="I227" s="169">
        <v>-2184.5142000000001</v>
      </c>
      <c r="J227" s="169">
        <v>-1040.2272</v>
      </c>
      <c r="K227" s="169">
        <v>-2130.5145750000001</v>
      </c>
      <c r="L227" s="169">
        <v>-3861.2801249999998</v>
      </c>
      <c r="M227" s="169">
        <v>-4673.3267249999999</v>
      </c>
      <c r="N227" s="169">
        <v>-377.54249999999996</v>
      </c>
      <c r="O227" s="169">
        <v>-246.8064</v>
      </c>
      <c r="P227" s="169">
        <v>-456.43867500000005</v>
      </c>
      <c r="Q227" s="169">
        <v>-2875.1719499999999</v>
      </c>
      <c r="R227" s="169">
        <v>-1230.576</v>
      </c>
      <c r="S227" s="169">
        <v>0</v>
      </c>
      <c r="T227" s="169">
        <v>0</v>
      </c>
      <c r="U227" s="169">
        <v>-19076.398349999999</v>
      </c>
      <c r="V227" s="163">
        <f ca="1">SUM(INDIRECT(Inputs!$C$11&amp;ROW()&amp;":"&amp;Inputs!$C$12&amp;ROW()))</f>
        <v>-2875.1719499999999</v>
      </c>
      <c r="W227" s="163">
        <f ca="1">SUM(INDIRECT(Inputs!$C$13&amp;ROW()&amp;":"&amp;Inputs!$C$14&amp;ROW()))</f>
        <v>-17845.822349999999</v>
      </c>
      <c r="X227" s="3" t="str">
        <f>IF(COUNTIFS(Lookups!$A:$A,C227)=1,"Gross Sales","")</f>
        <v>Gross Sales</v>
      </c>
      <c r="Y227" s="3" t="str">
        <f>IF(COUNTIFS(Lookups!$D:$D,C227)=1,"Bar Sales","")</f>
        <v/>
      </c>
      <c r="Z227" s="3" t="str">
        <f>IFERROR(VLOOKUP(C227*1,Lookups!$D:$F,3,FALSE),"")</f>
        <v/>
      </c>
      <c r="AA227" s="3" t="str">
        <f>IFERROR(VLOOKUP($C227*1,Lookups!$H:$N,3,FALSE),"")</f>
        <v/>
      </c>
      <c r="AB227" s="3" t="str">
        <f>IFERROR(VLOOKUP($C227*1,Lookups!$H:$N,4,FALSE),"")</f>
        <v/>
      </c>
      <c r="AC227" s="3" t="str">
        <f>IFERROR(VLOOKUP($C227*1,Lookups!$H:$N,5,FALSE),"")</f>
        <v/>
      </c>
      <c r="AD227" s="3" t="str">
        <f>IFERROR(VLOOKUP($C227*1,Lookups!$H:$N,6,FALSE),"")</f>
        <v/>
      </c>
      <c r="AE227" s="3" t="str">
        <f>IFERROR(VLOOKUP($C227*1,Lookups!$H:$N,7,FALSE),"")</f>
        <v/>
      </c>
      <c r="AF227" s="3" t="str">
        <f>VLOOKUP(B227*1,Stores!$A:$C,3,FALSE)</f>
        <v>DFDE</v>
      </c>
    </row>
    <row r="228" spans="1:32">
      <c r="A228" s="165" t="s">
        <v>926</v>
      </c>
      <c r="B228" s="166" t="s">
        <v>924</v>
      </c>
      <c r="C228" s="165" t="s">
        <v>456</v>
      </c>
      <c r="D228" s="165" t="s">
        <v>918</v>
      </c>
      <c r="E228" s="165" t="s">
        <v>955</v>
      </c>
      <c r="F228" s="167">
        <v>2017</v>
      </c>
      <c r="G228" s="168">
        <v>0</v>
      </c>
      <c r="H228" s="169">
        <v>-556.36874999999998</v>
      </c>
      <c r="I228" s="169">
        <v>-957.52875000000006</v>
      </c>
      <c r="J228" s="169">
        <v>-1784.7630000000001</v>
      </c>
      <c r="K228" s="169">
        <v>-3604.6259999999997</v>
      </c>
      <c r="L228" s="169">
        <v>-2044.0237500000003</v>
      </c>
      <c r="M228" s="169">
        <v>-2962.3125</v>
      </c>
      <c r="N228" s="169">
        <v>-495.61875000000003</v>
      </c>
      <c r="O228" s="169">
        <v>-2148.5520000000001</v>
      </c>
      <c r="P228" s="169">
        <v>-518.01337499999988</v>
      </c>
      <c r="Q228" s="169">
        <v>-3625.4216250000004</v>
      </c>
      <c r="R228" s="169">
        <v>-3094.4904750000001</v>
      </c>
      <c r="S228" s="169">
        <v>0</v>
      </c>
      <c r="T228" s="169">
        <v>0</v>
      </c>
      <c r="U228" s="169">
        <v>-21791.718975</v>
      </c>
      <c r="V228" s="163">
        <f ca="1">SUM(INDIRECT(Inputs!$C$11&amp;ROW()&amp;":"&amp;Inputs!$C$12&amp;ROW()))</f>
        <v>-3625.4216250000004</v>
      </c>
      <c r="W228" s="163">
        <f ca="1">SUM(INDIRECT(Inputs!$C$13&amp;ROW()&amp;":"&amp;Inputs!$C$14&amp;ROW()))</f>
        <v>-18697.228500000001</v>
      </c>
      <c r="X228" s="3" t="str">
        <f>IF(COUNTIFS(Lookups!$A:$A,C228)=1,"Gross Sales","")</f>
        <v>Gross Sales</v>
      </c>
      <c r="Y228" s="3" t="str">
        <f>IF(COUNTIFS(Lookups!$D:$D,C228)=1,"Bar Sales","")</f>
        <v/>
      </c>
      <c r="Z228" s="3" t="str">
        <f>IFERROR(VLOOKUP(C228*1,Lookups!$D:$F,3,FALSE),"")</f>
        <v/>
      </c>
      <c r="AA228" s="3" t="str">
        <f>IFERROR(VLOOKUP($C228*1,Lookups!$H:$N,3,FALSE),"")</f>
        <v/>
      </c>
      <c r="AB228" s="3" t="str">
        <f>IFERROR(VLOOKUP($C228*1,Lookups!$H:$N,4,FALSE),"")</f>
        <v/>
      </c>
      <c r="AC228" s="3" t="str">
        <f>IFERROR(VLOOKUP($C228*1,Lookups!$H:$N,5,FALSE),"")</f>
        <v/>
      </c>
      <c r="AD228" s="3" t="str">
        <f>IFERROR(VLOOKUP($C228*1,Lookups!$H:$N,6,FALSE),"")</f>
        <v/>
      </c>
      <c r="AE228" s="3" t="str">
        <f>IFERROR(VLOOKUP($C228*1,Lookups!$H:$N,7,FALSE),"")</f>
        <v/>
      </c>
      <c r="AF228" s="3" t="str">
        <f>VLOOKUP(B228*1,Stores!$A:$C,3,FALSE)</f>
        <v>DFDE</v>
      </c>
    </row>
    <row r="229" spans="1:32">
      <c r="A229" s="165" t="s">
        <v>925</v>
      </c>
      <c r="B229" s="166" t="s">
        <v>958</v>
      </c>
      <c r="C229" s="165" t="s">
        <v>456</v>
      </c>
      <c r="D229" s="165" t="s">
        <v>918</v>
      </c>
      <c r="E229" s="165" t="s">
        <v>955</v>
      </c>
      <c r="F229" s="167">
        <v>2017</v>
      </c>
      <c r="G229" s="168">
        <v>0</v>
      </c>
      <c r="H229" s="169">
        <v>0</v>
      </c>
      <c r="I229" s="169">
        <v>0</v>
      </c>
      <c r="J229" s="169">
        <v>0</v>
      </c>
      <c r="K229" s="169">
        <v>0</v>
      </c>
      <c r="L229" s="169">
        <v>0</v>
      </c>
      <c r="M229" s="169">
        <v>-98.681249999999991</v>
      </c>
      <c r="N229" s="169">
        <v>-526.99125000000004</v>
      </c>
      <c r="O229" s="169">
        <v>-373.71600000000001</v>
      </c>
      <c r="P229" s="169">
        <v>-766.88167499999997</v>
      </c>
      <c r="Q229" s="169">
        <v>-1517.2296000000003</v>
      </c>
      <c r="R229" s="169">
        <v>-2378.4475500000003</v>
      </c>
      <c r="S229" s="169">
        <v>0</v>
      </c>
      <c r="T229" s="169">
        <v>0</v>
      </c>
      <c r="U229" s="169">
        <v>-5661.947325000001</v>
      </c>
      <c r="V229" s="163">
        <f ca="1">SUM(INDIRECT(Inputs!$C$11&amp;ROW()&amp;":"&amp;Inputs!$C$12&amp;ROW()))</f>
        <v>-1517.2296000000003</v>
      </c>
      <c r="W229" s="163">
        <f ca="1">SUM(INDIRECT(Inputs!$C$13&amp;ROW()&amp;":"&amp;Inputs!$C$14&amp;ROW()))</f>
        <v>-3283.4997750000002</v>
      </c>
      <c r="X229" s="3" t="str">
        <f>IF(COUNTIFS(Lookups!$A:$A,C229)=1,"Gross Sales","")</f>
        <v>Gross Sales</v>
      </c>
      <c r="Y229" s="3" t="str">
        <f>IF(COUNTIFS(Lookups!$D:$D,C229)=1,"Bar Sales","")</f>
        <v/>
      </c>
      <c r="Z229" s="3" t="str">
        <f>IFERROR(VLOOKUP(C229*1,Lookups!$D:$F,3,FALSE),"")</f>
        <v/>
      </c>
      <c r="AA229" s="3" t="str">
        <f>IFERROR(VLOOKUP($C229*1,Lookups!$H:$N,3,FALSE),"")</f>
        <v/>
      </c>
      <c r="AB229" s="3" t="str">
        <f>IFERROR(VLOOKUP($C229*1,Lookups!$H:$N,4,FALSE),"")</f>
        <v/>
      </c>
      <c r="AC229" s="3" t="str">
        <f>IFERROR(VLOOKUP($C229*1,Lookups!$H:$N,5,FALSE),"")</f>
        <v/>
      </c>
      <c r="AD229" s="3" t="str">
        <f>IFERROR(VLOOKUP($C229*1,Lookups!$H:$N,6,FALSE),"")</f>
        <v/>
      </c>
      <c r="AE229" s="3" t="str">
        <f>IFERROR(VLOOKUP($C229*1,Lookups!$H:$N,7,FALSE),"")</f>
        <v/>
      </c>
      <c r="AF229" s="3" t="str">
        <f>VLOOKUP(B229*1,Stores!$A:$C,3,FALSE)</f>
        <v>DFDE</v>
      </c>
    </row>
    <row r="230" spans="1:32">
      <c r="A230" s="165" t="s">
        <v>958</v>
      </c>
      <c r="B230" s="166" t="s">
        <v>925</v>
      </c>
      <c r="C230" s="165" t="s">
        <v>456</v>
      </c>
      <c r="D230" s="165" t="s">
        <v>918</v>
      </c>
      <c r="E230" s="165" t="s">
        <v>955</v>
      </c>
      <c r="F230" s="167">
        <v>2017</v>
      </c>
      <c r="G230" s="168">
        <v>0</v>
      </c>
      <c r="H230" s="169">
        <v>-1812.4575000000002</v>
      </c>
      <c r="I230" s="169">
        <v>-5308.2726000000002</v>
      </c>
      <c r="J230" s="169">
        <v>-7136.0140500000007</v>
      </c>
      <c r="K230" s="169">
        <v>-2150.041725</v>
      </c>
      <c r="L230" s="169">
        <v>-4244.8122000000003</v>
      </c>
      <c r="M230" s="169">
        <v>-1514.5777499999999</v>
      </c>
      <c r="N230" s="169">
        <v>-2277.3811500000002</v>
      </c>
      <c r="O230" s="169">
        <v>-1444.74</v>
      </c>
      <c r="P230" s="169">
        <v>-984.35610000000008</v>
      </c>
      <c r="Q230" s="169">
        <v>-2327.2457999999997</v>
      </c>
      <c r="R230" s="169">
        <v>-4167.0772500000003</v>
      </c>
      <c r="S230" s="169">
        <v>0</v>
      </c>
      <c r="T230" s="169">
        <v>0</v>
      </c>
      <c r="U230" s="169">
        <v>-33366.976125000008</v>
      </c>
      <c r="V230" s="163">
        <f ca="1">SUM(INDIRECT(Inputs!$C$11&amp;ROW()&amp;":"&amp;Inputs!$C$12&amp;ROW()))</f>
        <v>-2327.2457999999997</v>
      </c>
      <c r="W230" s="163">
        <f ca="1">SUM(INDIRECT(Inputs!$C$13&amp;ROW()&amp;":"&amp;Inputs!$C$14&amp;ROW()))</f>
        <v>-29199.898875000006</v>
      </c>
      <c r="X230" s="3" t="str">
        <f>IF(COUNTIFS(Lookups!$A:$A,C230)=1,"Gross Sales","")</f>
        <v>Gross Sales</v>
      </c>
      <c r="Y230" s="3" t="str">
        <f>IF(COUNTIFS(Lookups!$D:$D,C230)=1,"Bar Sales","")</f>
        <v/>
      </c>
      <c r="Z230" s="3" t="str">
        <f>IFERROR(VLOOKUP(C230*1,Lookups!$D:$F,3,FALSE),"")</f>
        <v/>
      </c>
      <c r="AA230" s="3" t="str">
        <f>IFERROR(VLOOKUP($C230*1,Lookups!$H:$N,3,FALSE),"")</f>
        <v/>
      </c>
      <c r="AB230" s="3" t="str">
        <f>IFERROR(VLOOKUP($C230*1,Lookups!$H:$N,4,FALSE),"")</f>
        <v/>
      </c>
      <c r="AC230" s="3" t="str">
        <f>IFERROR(VLOOKUP($C230*1,Lookups!$H:$N,5,FALSE),"")</f>
        <v/>
      </c>
      <c r="AD230" s="3" t="str">
        <f>IFERROR(VLOOKUP($C230*1,Lookups!$H:$N,6,FALSE),"")</f>
        <v/>
      </c>
      <c r="AE230" s="3" t="str">
        <f>IFERROR(VLOOKUP($C230*1,Lookups!$H:$N,7,FALSE),"")</f>
        <v/>
      </c>
      <c r="AF230" s="3" t="str">
        <f>VLOOKUP(B230*1,Stores!$A:$C,3,FALSE)</f>
        <v>DFDE</v>
      </c>
    </row>
    <row r="231" spans="1:32">
      <c r="A231" s="165" t="s">
        <v>924</v>
      </c>
      <c r="B231" s="166" t="s">
        <v>926</v>
      </c>
      <c r="C231" s="165" t="s">
        <v>456</v>
      </c>
      <c r="D231" s="165" t="s">
        <v>918</v>
      </c>
      <c r="E231" s="165" t="s">
        <v>955</v>
      </c>
      <c r="F231" s="167">
        <v>2017</v>
      </c>
      <c r="G231" s="168">
        <v>0</v>
      </c>
      <c r="H231" s="169">
        <v>-2041.0582500000003</v>
      </c>
      <c r="I231" s="169">
        <v>-1331.4449999999999</v>
      </c>
      <c r="J231" s="169">
        <v>-616.49099999999999</v>
      </c>
      <c r="K231" s="169">
        <v>-3957.6150000000002</v>
      </c>
      <c r="L231" s="169">
        <v>-3347.3249999999998</v>
      </c>
      <c r="M231" s="169">
        <v>-518.12249999999995</v>
      </c>
      <c r="N231" s="169">
        <v>-2867.2260000000006</v>
      </c>
      <c r="O231" s="169">
        <v>-1023.1979999999999</v>
      </c>
      <c r="P231" s="169">
        <v>-858.17100000000005</v>
      </c>
      <c r="Q231" s="169">
        <v>-2768.9759999999997</v>
      </c>
      <c r="R231" s="169">
        <v>-9312.4470000000019</v>
      </c>
      <c r="S231" s="169">
        <v>0</v>
      </c>
      <c r="T231" s="169">
        <v>0</v>
      </c>
      <c r="U231" s="169">
        <v>-28642.07475</v>
      </c>
      <c r="V231" s="163">
        <f ca="1">SUM(INDIRECT(Inputs!$C$11&amp;ROW()&amp;":"&amp;Inputs!$C$12&amp;ROW()))</f>
        <v>-2768.9759999999997</v>
      </c>
      <c r="W231" s="163">
        <f ca="1">SUM(INDIRECT(Inputs!$C$13&amp;ROW()&amp;":"&amp;Inputs!$C$14&amp;ROW()))</f>
        <v>-19329.62775</v>
      </c>
      <c r="X231" s="3" t="str">
        <f>IF(COUNTIFS(Lookups!$A:$A,C231)=1,"Gross Sales","")</f>
        <v>Gross Sales</v>
      </c>
      <c r="Y231" s="3" t="str">
        <f>IF(COUNTIFS(Lookups!$D:$D,C231)=1,"Bar Sales","")</f>
        <v/>
      </c>
      <c r="Z231" s="3" t="str">
        <f>IFERROR(VLOOKUP(C231*1,Lookups!$D:$F,3,FALSE),"")</f>
        <v/>
      </c>
      <c r="AA231" s="3" t="str">
        <f>IFERROR(VLOOKUP($C231*1,Lookups!$H:$N,3,FALSE),"")</f>
        <v/>
      </c>
      <c r="AB231" s="3" t="str">
        <f>IFERROR(VLOOKUP($C231*1,Lookups!$H:$N,4,FALSE),"")</f>
        <v/>
      </c>
      <c r="AC231" s="3" t="str">
        <f>IFERROR(VLOOKUP($C231*1,Lookups!$H:$N,5,FALSE),"")</f>
        <v/>
      </c>
      <c r="AD231" s="3" t="str">
        <f>IFERROR(VLOOKUP($C231*1,Lookups!$H:$N,6,FALSE),"")</f>
        <v/>
      </c>
      <c r="AE231" s="3" t="str">
        <f>IFERROR(VLOOKUP($C231*1,Lookups!$H:$N,7,FALSE),"")</f>
        <v/>
      </c>
      <c r="AF231" s="3" t="str">
        <f>VLOOKUP(B231*1,Stores!$A:$C,3,FALSE)</f>
        <v>DFDE</v>
      </c>
    </row>
    <row r="232" spans="1:32">
      <c r="A232" s="165" t="s">
        <v>923</v>
      </c>
      <c r="B232" s="166" t="s">
        <v>927</v>
      </c>
      <c r="C232" s="165" t="s">
        <v>456</v>
      </c>
      <c r="D232" s="165" t="s">
        <v>918</v>
      </c>
      <c r="E232" s="165" t="s">
        <v>955</v>
      </c>
      <c r="F232" s="167">
        <v>2017</v>
      </c>
      <c r="G232" s="168">
        <v>0</v>
      </c>
      <c r="H232" s="169">
        <v>-652.64399999999989</v>
      </c>
      <c r="I232" s="169">
        <v>-75.004874999999998</v>
      </c>
      <c r="J232" s="169">
        <v>-914.07585000000006</v>
      </c>
      <c r="K232" s="169">
        <v>-3322.6482000000001</v>
      </c>
      <c r="L232" s="169">
        <v>-4339.1407500000005</v>
      </c>
      <c r="M232" s="169">
        <v>-4234.1039999999994</v>
      </c>
      <c r="N232" s="169">
        <v>-1899.0517499999999</v>
      </c>
      <c r="O232" s="169">
        <v>-1124.4960000000001</v>
      </c>
      <c r="P232" s="169">
        <v>-3279.2107500000002</v>
      </c>
      <c r="Q232" s="169">
        <v>-1451.0159999999998</v>
      </c>
      <c r="R232" s="169">
        <v>-2131.6227750000003</v>
      </c>
      <c r="S232" s="169">
        <v>0</v>
      </c>
      <c r="T232" s="169">
        <v>0</v>
      </c>
      <c r="U232" s="169">
        <v>-23423.014949999997</v>
      </c>
      <c r="V232" s="163">
        <f ca="1">SUM(INDIRECT(Inputs!$C$11&amp;ROW()&amp;":"&amp;Inputs!$C$12&amp;ROW()))</f>
        <v>-1451.0159999999998</v>
      </c>
      <c r="W232" s="163">
        <f ca="1">SUM(INDIRECT(Inputs!$C$13&amp;ROW()&amp;":"&amp;Inputs!$C$14&amp;ROW()))</f>
        <v>-21291.392174999997</v>
      </c>
      <c r="X232" s="3" t="str">
        <f>IF(COUNTIFS(Lookups!$A:$A,C232)=1,"Gross Sales","")</f>
        <v>Gross Sales</v>
      </c>
      <c r="Y232" s="3" t="str">
        <f>IF(COUNTIFS(Lookups!$D:$D,C232)=1,"Bar Sales","")</f>
        <v/>
      </c>
      <c r="Z232" s="3" t="str">
        <f>IFERROR(VLOOKUP(C232*1,Lookups!$D:$F,3,FALSE),"")</f>
        <v/>
      </c>
      <c r="AA232" s="3" t="str">
        <f>IFERROR(VLOOKUP($C232*1,Lookups!$H:$N,3,FALSE),"")</f>
        <v/>
      </c>
      <c r="AB232" s="3" t="str">
        <f>IFERROR(VLOOKUP($C232*1,Lookups!$H:$N,4,FALSE),"")</f>
        <v/>
      </c>
      <c r="AC232" s="3" t="str">
        <f>IFERROR(VLOOKUP($C232*1,Lookups!$H:$N,5,FALSE),"")</f>
        <v/>
      </c>
      <c r="AD232" s="3" t="str">
        <f>IFERROR(VLOOKUP($C232*1,Lookups!$H:$N,6,FALSE),"")</f>
        <v/>
      </c>
      <c r="AE232" s="3" t="str">
        <f>IFERROR(VLOOKUP($C232*1,Lookups!$H:$N,7,FALSE),"")</f>
        <v/>
      </c>
      <c r="AF232" s="3" t="str">
        <f>VLOOKUP(B232*1,Stores!$A:$C,3,FALSE)</f>
        <v>DFDE</v>
      </c>
    </row>
    <row r="233" spans="1:32">
      <c r="A233" s="165" t="s">
        <v>922</v>
      </c>
      <c r="B233" s="166" t="s">
        <v>928</v>
      </c>
      <c r="C233" s="165" t="s">
        <v>456</v>
      </c>
      <c r="D233" s="165" t="s">
        <v>918</v>
      </c>
      <c r="E233" s="165" t="s">
        <v>955</v>
      </c>
      <c r="F233" s="167">
        <v>2017</v>
      </c>
      <c r="G233" s="168">
        <v>0</v>
      </c>
      <c r="H233" s="169">
        <v>-264.4425</v>
      </c>
      <c r="I233" s="169">
        <v>-3005.6568749999997</v>
      </c>
      <c r="J233" s="169">
        <v>-2481.3030000000003</v>
      </c>
      <c r="K233" s="169">
        <v>-1786.7936250000002</v>
      </c>
      <c r="L233" s="169">
        <v>-885.26182500000004</v>
      </c>
      <c r="M233" s="169">
        <v>-4440.1035000000002</v>
      </c>
      <c r="N233" s="169">
        <v>-1973.37075</v>
      </c>
      <c r="O233" s="169">
        <v>-75.210000000000008</v>
      </c>
      <c r="P233" s="169">
        <v>-1017.2549250000001</v>
      </c>
      <c r="Q233" s="169">
        <v>-4316.7473999999993</v>
      </c>
      <c r="R233" s="169">
        <v>-3534.77835</v>
      </c>
      <c r="S233" s="169">
        <v>0</v>
      </c>
      <c r="T233" s="169">
        <v>0</v>
      </c>
      <c r="U233" s="169">
        <v>-23780.922749999998</v>
      </c>
      <c r="V233" s="163">
        <f ca="1">SUM(INDIRECT(Inputs!$C$11&amp;ROW()&amp;":"&amp;Inputs!$C$12&amp;ROW()))</f>
        <v>-4316.7473999999993</v>
      </c>
      <c r="W233" s="163">
        <f ca="1">SUM(INDIRECT(Inputs!$C$13&amp;ROW()&amp;":"&amp;Inputs!$C$14&amp;ROW()))</f>
        <v>-20246.144399999997</v>
      </c>
      <c r="X233" s="3" t="str">
        <f>IF(COUNTIFS(Lookups!$A:$A,C233)=1,"Gross Sales","")</f>
        <v>Gross Sales</v>
      </c>
      <c r="Y233" s="3" t="str">
        <f>IF(COUNTIFS(Lookups!$D:$D,C233)=1,"Bar Sales","")</f>
        <v/>
      </c>
      <c r="Z233" s="3" t="str">
        <f>IFERROR(VLOOKUP(C233*1,Lookups!$D:$F,3,FALSE),"")</f>
        <v/>
      </c>
      <c r="AA233" s="3" t="str">
        <f>IFERROR(VLOOKUP($C233*1,Lookups!$H:$N,3,FALSE),"")</f>
        <v/>
      </c>
      <c r="AB233" s="3" t="str">
        <f>IFERROR(VLOOKUP($C233*1,Lookups!$H:$N,4,FALSE),"")</f>
        <v/>
      </c>
      <c r="AC233" s="3" t="str">
        <f>IFERROR(VLOOKUP($C233*1,Lookups!$H:$N,5,FALSE),"")</f>
        <v/>
      </c>
      <c r="AD233" s="3" t="str">
        <f>IFERROR(VLOOKUP($C233*1,Lookups!$H:$N,6,FALSE),"")</f>
        <v/>
      </c>
      <c r="AE233" s="3" t="str">
        <f>IFERROR(VLOOKUP($C233*1,Lookups!$H:$N,7,FALSE),"")</f>
        <v/>
      </c>
      <c r="AF233" s="3" t="str">
        <f>VLOOKUP(B233*1,Stores!$A:$C,3,FALSE)</f>
        <v>DFDE</v>
      </c>
    </row>
    <row r="234" spans="1:32">
      <c r="A234" s="165" t="s">
        <v>921</v>
      </c>
      <c r="B234" s="166" t="s">
        <v>929</v>
      </c>
      <c r="C234" s="165" t="s">
        <v>456</v>
      </c>
      <c r="D234" s="165" t="s">
        <v>918</v>
      </c>
      <c r="E234" s="165" t="s">
        <v>955</v>
      </c>
      <c r="F234" s="167">
        <v>2017</v>
      </c>
      <c r="G234" s="168">
        <v>0</v>
      </c>
      <c r="H234" s="169">
        <v>-851.31539999999995</v>
      </c>
      <c r="I234" s="169">
        <v>-1382.5185000000001</v>
      </c>
      <c r="J234" s="169">
        <v>-2836.89</v>
      </c>
      <c r="K234" s="169">
        <v>-1375.1595</v>
      </c>
      <c r="L234" s="169">
        <v>-2736.7262999999998</v>
      </c>
      <c r="M234" s="169">
        <v>-2762.8233</v>
      </c>
      <c r="N234" s="169">
        <v>-2353.9131000000002</v>
      </c>
      <c r="O234" s="169">
        <v>-446.08725000000004</v>
      </c>
      <c r="P234" s="169">
        <v>-2160.0212999999999</v>
      </c>
      <c r="Q234" s="169">
        <v>-5910.7824000000001</v>
      </c>
      <c r="R234" s="169">
        <v>-1907.202</v>
      </c>
      <c r="S234" s="169">
        <v>0</v>
      </c>
      <c r="T234" s="169">
        <v>0</v>
      </c>
      <c r="U234" s="169">
        <v>-24723.439050000001</v>
      </c>
      <c r="V234" s="163">
        <f ca="1">SUM(INDIRECT(Inputs!$C$11&amp;ROW()&amp;":"&amp;Inputs!$C$12&amp;ROW()))</f>
        <v>-5910.7824000000001</v>
      </c>
      <c r="W234" s="163">
        <f ca="1">SUM(INDIRECT(Inputs!$C$13&amp;ROW()&amp;":"&amp;Inputs!$C$14&amp;ROW()))</f>
        <v>-22816.23705</v>
      </c>
      <c r="X234" s="3" t="str">
        <f>IF(COUNTIFS(Lookups!$A:$A,C234)=1,"Gross Sales","")</f>
        <v>Gross Sales</v>
      </c>
      <c r="Y234" s="3" t="str">
        <f>IF(COUNTIFS(Lookups!$D:$D,C234)=1,"Bar Sales","")</f>
        <v/>
      </c>
      <c r="Z234" s="3" t="str">
        <f>IFERROR(VLOOKUP(C234*1,Lookups!$D:$F,3,FALSE),"")</f>
        <v/>
      </c>
      <c r="AA234" s="3" t="str">
        <f>IFERROR(VLOOKUP($C234*1,Lookups!$H:$N,3,FALSE),"")</f>
        <v/>
      </c>
      <c r="AB234" s="3" t="str">
        <f>IFERROR(VLOOKUP($C234*1,Lookups!$H:$N,4,FALSE),"")</f>
        <v/>
      </c>
      <c r="AC234" s="3" t="str">
        <f>IFERROR(VLOOKUP($C234*1,Lookups!$H:$N,5,FALSE),"")</f>
        <v/>
      </c>
      <c r="AD234" s="3" t="str">
        <f>IFERROR(VLOOKUP($C234*1,Lookups!$H:$N,6,FALSE),"")</f>
        <v/>
      </c>
      <c r="AE234" s="3" t="str">
        <f>IFERROR(VLOOKUP($C234*1,Lookups!$H:$N,7,FALSE),"")</f>
        <v/>
      </c>
      <c r="AF234" s="3" t="str">
        <f>VLOOKUP(B234*1,Stores!$A:$C,3,FALSE)</f>
        <v>DFDE</v>
      </c>
    </row>
    <row r="235" spans="1:32">
      <c r="A235" s="165" t="s">
        <v>920</v>
      </c>
      <c r="B235" s="166" t="s">
        <v>930</v>
      </c>
      <c r="C235" s="165" t="s">
        <v>456</v>
      </c>
      <c r="D235" s="165" t="s">
        <v>918</v>
      </c>
      <c r="E235" s="165" t="s">
        <v>955</v>
      </c>
      <c r="F235" s="167">
        <v>2017</v>
      </c>
      <c r="G235" s="168">
        <v>0</v>
      </c>
      <c r="H235" s="169">
        <v>5.6249999999999998E-3</v>
      </c>
      <c r="I235" s="169">
        <v>-1013.644125</v>
      </c>
      <c r="J235" s="169">
        <v>-5779.1242499999998</v>
      </c>
      <c r="K235" s="169">
        <v>-2908.2330000000002</v>
      </c>
      <c r="L235" s="169">
        <v>-2701.3545000000004</v>
      </c>
      <c r="M235" s="169">
        <v>-2468.0711250000004</v>
      </c>
      <c r="N235" s="169">
        <v>-2594.1255000000001</v>
      </c>
      <c r="O235" s="169">
        <v>-981.16987499999982</v>
      </c>
      <c r="P235" s="169">
        <v>-2456.5668000000001</v>
      </c>
      <c r="Q235" s="169">
        <v>-2725.4913749999996</v>
      </c>
      <c r="R235" s="169">
        <v>-3817.8217500000001</v>
      </c>
      <c r="S235" s="169">
        <v>0</v>
      </c>
      <c r="T235" s="169">
        <v>0</v>
      </c>
      <c r="U235" s="169">
        <v>-27445.596674999997</v>
      </c>
      <c r="V235" s="163">
        <f ca="1">SUM(INDIRECT(Inputs!$C$11&amp;ROW()&amp;":"&amp;Inputs!$C$12&amp;ROW()))</f>
        <v>-2725.4913749999996</v>
      </c>
      <c r="W235" s="163">
        <f ca="1">SUM(INDIRECT(Inputs!$C$13&amp;ROW()&amp;":"&amp;Inputs!$C$14&amp;ROW()))</f>
        <v>-23627.774924999998</v>
      </c>
      <c r="X235" s="3" t="str">
        <f>IF(COUNTIFS(Lookups!$A:$A,C235)=1,"Gross Sales","")</f>
        <v>Gross Sales</v>
      </c>
      <c r="Y235" s="3" t="str">
        <f>IF(COUNTIFS(Lookups!$D:$D,C235)=1,"Bar Sales","")</f>
        <v/>
      </c>
      <c r="Z235" s="3" t="str">
        <f>IFERROR(VLOOKUP(C235*1,Lookups!$D:$F,3,FALSE),"")</f>
        <v/>
      </c>
      <c r="AA235" s="3" t="str">
        <f>IFERROR(VLOOKUP($C235*1,Lookups!$H:$N,3,FALSE),"")</f>
        <v/>
      </c>
      <c r="AB235" s="3" t="str">
        <f>IFERROR(VLOOKUP($C235*1,Lookups!$H:$N,4,FALSE),"")</f>
        <v/>
      </c>
      <c r="AC235" s="3" t="str">
        <f>IFERROR(VLOOKUP($C235*1,Lookups!$H:$N,5,FALSE),"")</f>
        <v/>
      </c>
      <c r="AD235" s="3" t="str">
        <f>IFERROR(VLOOKUP($C235*1,Lookups!$H:$N,6,FALSE),"")</f>
        <v/>
      </c>
      <c r="AE235" s="3" t="str">
        <f>IFERROR(VLOOKUP($C235*1,Lookups!$H:$N,7,FALSE),"")</f>
        <v/>
      </c>
      <c r="AF235" s="3" t="str">
        <f>VLOOKUP(B235*1,Stores!$A:$C,3,FALSE)</f>
        <v>DFDE</v>
      </c>
    </row>
    <row r="236" spans="1:32">
      <c r="A236" s="165" t="s">
        <v>919</v>
      </c>
      <c r="B236" s="166" t="s">
        <v>931</v>
      </c>
      <c r="C236" s="165" t="s">
        <v>456</v>
      </c>
      <c r="D236" s="165" t="s">
        <v>918</v>
      </c>
      <c r="E236" s="165" t="s">
        <v>955</v>
      </c>
      <c r="F236" s="167">
        <v>2017</v>
      </c>
      <c r="G236" s="168">
        <v>0</v>
      </c>
      <c r="H236" s="169">
        <v>0</v>
      </c>
      <c r="I236" s="169">
        <v>-283.44074999999998</v>
      </c>
      <c r="J236" s="169">
        <v>-2910.0666000000001</v>
      </c>
      <c r="K236" s="169">
        <v>-2143.1741249999995</v>
      </c>
      <c r="L236" s="169">
        <v>-4267.7055</v>
      </c>
      <c r="M236" s="169">
        <v>-973.59750000000008</v>
      </c>
      <c r="N236" s="169">
        <v>-4955.5124999999998</v>
      </c>
      <c r="O236" s="169">
        <v>-2584.9388999999996</v>
      </c>
      <c r="P236" s="169">
        <v>-1482.6477</v>
      </c>
      <c r="Q236" s="169">
        <v>-4723.2922500000004</v>
      </c>
      <c r="R236" s="169">
        <v>-1888.6155749999998</v>
      </c>
      <c r="S236" s="169">
        <v>0</v>
      </c>
      <c r="T236" s="169">
        <v>0</v>
      </c>
      <c r="U236" s="169">
        <v>-26212.991400000003</v>
      </c>
      <c r="V236" s="163">
        <f ca="1">SUM(INDIRECT(Inputs!$C$11&amp;ROW()&amp;":"&amp;Inputs!$C$12&amp;ROW()))</f>
        <v>-4723.2922500000004</v>
      </c>
      <c r="W236" s="163">
        <f ca="1">SUM(INDIRECT(Inputs!$C$13&amp;ROW()&amp;":"&amp;Inputs!$C$14&amp;ROW()))</f>
        <v>-24324.375825000003</v>
      </c>
      <c r="X236" s="3" t="str">
        <f>IF(COUNTIFS(Lookups!$A:$A,C236)=1,"Gross Sales","")</f>
        <v>Gross Sales</v>
      </c>
      <c r="Y236" s="3" t="str">
        <f>IF(COUNTIFS(Lookups!$D:$D,C236)=1,"Bar Sales","")</f>
        <v/>
      </c>
      <c r="Z236" s="3" t="str">
        <f>IFERROR(VLOOKUP(C236*1,Lookups!$D:$F,3,FALSE),"")</f>
        <v/>
      </c>
      <c r="AA236" s="3" t="str">
        <f>IFERROR(VLOOKUP($C236*1,Lookups!$H:$N,3,FALSE),"")</f>
        <v/>
      </c>
      <c r="AB236" s="3" t="str">
        <f>IFERROR(VLOOKUP($C236*1,Lookups!$H:$N,4,FALSE),"")</f>
        <v/>
      </c>
      <c r="AC236" s="3" t="str">
        <f>IFERROR(VLOOKUP($C236*1,Lookups!$H:$N,5,FALSE),"")</f>
        <v/>
      </c>
      <c r="AD236" s="3" t="str">
        <f>IFERROR(VLOOKUP($C236*1,Lookups!$H:$N,6,FALSE),"")</f>
        <v/>
      </c>
      <c r="AE236" s="3" t="str">
        <f>IFERROR(VLOOKUP($C236*1,Lookups!$H:$N,7,FALSE),"")</f>
        <v/>
      </c>
      <c r="AF236" s="3" t="str">
        <f>VLOOKUP(B236*1,Stores!$A:$C,3,FALSE)</f>
        <v>DFDE</v>
      </c>
    </row>
    <row r="237" spans="1:32">
      <c r="A237" s="165" t="s">
        <v>959</v>
      </c>
      <c r="B237" s="166" t="s">
        <v>932</v>
      </c>
      <c r="C237" s="165" t="s">
        <v>456</v>
      </c>
      <c r="D237" s="165" t="s">
        <v>918</v>
      </c>
      <c r="E237" s="165" t="s">
        <v>955</v>
      </c>
      <c r="F237" s="167">
        <v>2017</v>
      </c>
      <c r="G237" s="168">
        <v>0</v>
      </c>
      <c r="H237" s="169">
        <v>0</v>
      </c>
      <c r="I237" s="169">
        <v>0</v>
      </c>
      <c r="J237" s="169">
        <v>-60.435000000000002</v>
      </c>
      <c r="K237" s="169">
        <v>-961.26</v>
      </c>
      <c r="L237" s="169">
        <v>-12856.148624999998</v>
      </c>
      <c r="M237" s="169">
        <v>0</v>
      </c>
      <c r="N237" s="169">
        <v>0</v>
      </c>
      <c r="O237" s="169">
        <v>-630.12374999999997</v>
      </c>
      <c r="P237" s="169">
        <v>-392.90625</v>
      </c>
      <c r="Q237" s="169">
        <v>-96.585750000000004</v>
      </c>
      <c r="R237" s="169">
        <v>0</v>
      </c>
      <c r="S237" s="169">
        <v>0</v>
      </c>
      <c r="T237" s="169">
        <v>0</v>
      </c>
      <c r="U237" s="169">
        <v>-14997.459374999999</v>
      </c>
      <c r="V237" s="163">
        <f ca="1">SUM(INDIRECT(Inputs!$C$11&amp;ROW()&amp;":"&amp;Inputs!$C$12&amp;ROW()))</f>
        <v>-96.585750000000004</v>
      </c>
      <c r="W237" s="163">
        <f ca="1">SUM(INDIRECT(Inputs!$C$13&amp;ROW()&amp;":"&amp;Inputs!$C$14&amp;ROW()))</f>
        <v>-14997.459374999999</v>
      </c>
      <c r="X237" s="3" t="str">
        <f>IF(COUNTIFS(Lookups!$A:$A,C237)=1,"Gross Sales","")</f>
        <v>Gross Sales</v>
      </c>
      <c r="Y237" s="3" t="str">
        <f>IF(COUNTIFS(Lookups!$D:$D,C237)=1,"Bar Sales","")</f>
        <v/>
      </c>
      <c r="Z237" s="3" t="str">
        <f>IFERROR(VLOOKUP(C237*1,Lookups!$D:$F,3,FALSE),"")</f>
        <v/>
      </c>
      <c r="AA237" s="3" t="str">
        <f>IFERROR(VLOOKUP($C237*1,Lookups!$H:$N,3,FALSE),"")</f>
        <v/>
      </c>
      <c r="AB237" s="3" t="str">
        <f>IFERROR(VLOOKUP($C237*1,Lookups!$H:$N,4,FALSE),"")</f>
        <v/>
      </c>
      <c r="AC237" s="3" t="str">
        <f>IFERROR(VLOOKUP($C237*1,Lookups!$H:$N,5,FALSE),"")</f>
        <v/>
      </c>
      <c r="AD237" s="3" t="str">
        <f>IFERROR(VLOOKUP($C237*1,Lookups!$H:$N,6,FALSE),"")</f>
        <v/>
      </c>
      <c r="AE237" s="3" t="str">
        <f>IFERROR(VLOOKUP($C237*1,Lookups!$H:$N,7,FALSE),"")</f>
        <v/>
      </c>
      <c r="AF237" s="3" t="str">
        <f>VLOOKUP(B237*1,Stores!$A:$C,3,FALSE)</f>
        <v>DFG</v>
      </c>
    </row>
    <row r="238" spans="1:32">
      <c r="A238" s="165" t="s">
        <v>954</v>
      </c>
      <c r="B238" s="166" t="s">
        <v>933</v>
      </c>
      <c r="C238" s="165" t="s">
        <v>456</v>
      </c>
      <c r="D238" s="165" t="s">
        <v>918</v>
      </c>
      <c r="E238" s="165" t="s">
        <v>955</v>
      </c>
      <c r="F238" s="167">
        <v>2017</v>
      </c>
      <c r="G238" s="168">
        <v>0</v>
      </c>
      <c r="H238" s="169">
        <v>0</v>
      </c>
      <c r="I238" s="169">
        <v>0</v>
      </c>
      <c r="J238" s="169">
        <v>0</v>
      </c>
      <c r="K238" s="169">
        <v>-182.04</v>
      </c>
      <c r="L238" s="169">
        <v>0</v>
      </c>
      <c r="M238" s="169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-1867.9769999999999</v>
      </c>
      <c r="S238" s="169">
        <v>0</v>
      </c>
      <c r="T238" s="169">
        <v>0</v>
      </c>
      <c r="U238" s="169">
        <v>-2050.0169999999998</v>
      </c>
      <c r="V238" s="163">
        <f ca="1">SUM(INDIRECT(Inputs!$C$11&amp;ROW()&amp;":"&amp;Inputs!$C$12&amp;ROW()))</f>
        <v>0</v>
      </c>
      <c r="W238" s="163">
        <f ca="1">SUM(INDIRECT(Inputs!$C$13&amp;ROW()&amp;":"&amp;Inputs!$C$14&amp;ROW()))</f>
        <v>-182.04</v>
      </c>
      <c r="X238" s="3" t="str">
        <f>IF(COUNTIFS(Lookups!$A:$A,C238)=1,"Gross Sales","")</f>
        <v>Gross Sales</v>
      </c>
      <c r="Y238" s="3" t="str">
        <f>IF(COUNTIFS(Lookups!$D:$D,C238)=1,"Bar Sales","")</f>
        <v/>
      </c>
      <c r="Z238" s="3" t="str">
        <f>IFERROR(VLOOKUP(C238*1,Lookups!$D:$F,3,FALSE),"")</f>
        <v/>
      </c>
      <c r="AA238" s="3" t="str">
        <f>IFERROR(VLOOKUP($C238*1,Lookups!$H:$N,3,FALSE),"")</f>
        <v/>
      </c>
      <c r="AB238" s="3" t="str">
        <f>IFERROR(VLOOKUP($C238*1,Lookups!$H:$N,4,FALSE),"")</f>
        <v/>
      </c>
      <c r="AC238" s="3" t="str">
        <f>IFERROR(VLOOKUP($C238*1,Lookups!$H:$N,5,FALSE),"")</f>
        <v/>
      </c>
      <c r="AD238" s="3" t="str">
        <f>IFERROR(VLOOKUP($C238*1,Lookups!$H:$N,6,FALSE),"")</f>
        <v/>
      </c>
      <c r="AE238" s="3" t="str">
        <f>IFERROR(VLOOKUP($C238*1,Lookups!$H:$N,7,FALSE),"")</f>
        <v/>
      </c>
      <c r="AF238" s="3" t="str">
        <f>VLOOKUP(B238*1,Stores!$A:$C,3,FALSE)</f>
        <v>DFG</v>
      </c>
    </row>
    <row r="239" spans="1:32">
      <c r="A239" s="165" t="s">
        <v>953</v>
      </c>
      <c r="B239" s="166" t="s">
        <v>934</v>
      </c>
      <c r="C239" s="165" t="s">
        <v>456</v>
      </c>
      <c r="D239" s="165" t="s">
        <v>918</v>
      </c>
      <c r="E239" s="165" t="s">
        <v>955</v>
      </c>
      <c r="F239" s="167">
        <v>2017</v>
      </c>
      <c r="G239" s="168">
        <v>0</v>
      </c>
      <c r="H239" s="169">
        <v>0</v>
      </c>
      <c r="I239" s="169">
        <v>0</v>
      </c>
      <c r="J239" s="169">
        <v>-74.024999999999991</v>
      </c>
      <c r="K239" s="169">
        <v>0</v>
      </c>
      <c r="L239" s="169">
        <v>0</v>
      </c>
      <c r="M239" s="169">
        <v>0</v>
      </c>
      <c r="N239" s="169">
        <v>-480.30937499999999</v>
      </c>
      <c r="O239" s="169">
        <v>-176.20874999999998</v>
      </c>
      <c r="P239" s="169">
        <v>0</v>
      </c>
      <c r="Q239" s="169">
        <v>-449.65124999999995</v>
      </c>
      <c r="R239" s="169">
        <v>-482.64</v>
      </c>
      <c r="S239" s="169">
        <v>0</v>
      </c>
      <c r="T239" s="169">
        <v>0</v>
      </c>
      <c r="U239" s="169">
        <v>-1662.8343749999999</v>
      </c>
      <c r="V239" s="163">
        <f ca="1">SUM(INDIRECT(Inputs!$C$11&amp;ROW()&amp;":"&amp;Inputs!$C$12&amp;ROW()))</f>
        <v>-449.65124999999995</v>
      </c>
      <c r="W239" s="163">
        <f ca="1">SUM(INDIRECT(Inputs!$C$13&amp;ROW()&amp;":"&amp;Inputs!$C$14&amp;ROW()))</f>
        <v>-1180.194375</v>
      </c>
      <c r="X239" s="3" t="str">
        <f>IF(COUNTIFS(Lookups!$A:$A,C239)=1,"Gross Sales","")</f>
        <v>Gross Sales</v>
      </c>
      <c r="Y239" s="3" t="str">
        <f>IF(COUNTIFS(Lookups!$D:$D,C239)=1,"Bar Sales","")</f>
        <v/>
      </c>
      <c r="Z239" s="3" t="str">
        <f>IFERROR(VLOOKUP(C239*1,Lookups!$D:$F,3,FALSE),"")</f>
        <v/>
      </c>
      <c r="AA239" s="3" t="str">
        <f>IFERROR(VLOOKUP($C239*1,Lookups!$H:$N,3,FALSE),"")</f>
        <v/>
      </c>
      <c r="AB239" s="3" t="str">
        <f>IFERROR(VLOOKUP($C239*1,Lookups!$H:$N,4,FALSE),"")</f>
        <v/>
      </c>
      <c r="AC239" s="3" t="str">
        <f>IFERROR(VLOOKUP($C239*1,Lookups!$H:$N,5,FALSE),"")</f>
        <v/>
      </c>
      <c r="AD239" s="3" t="str">
        <f>IFERROR(VLOOKUP($C239*1,Lookups!$H:$N,6,FALSE),"")</f>
        <v/>
      </c>
      <c r="AE239" s="3" t="str">
        <f>IFERROR(VLOOKUP($C239*1,Lookups!$H:$N,7,FALSE),"")</f>
        <v/>
      </c>
      <c r="AF239" s="3" t="str">
        <f>VLOOKUP(B239*1,Stores!$A:$C,3,FALSE)</f>
        <v>DFG</v>
      </c>
    </row>
    <row r="240" spans="1:32">
      <c r="A240" s="165" t="s">
        <v>950</v>
      </c>
      <c r="B240" s="166" t="s">
        <v>935</v>
      </c>
      <c r="C240" s="165" t="s">
        <v>456</v>
      </c>
      <c r="D240" s="165" t="s">
        <v>918</v>
      </c>
      <c r="E240" s="165" t="s">
        <v>955</v>
      </c>
      <c r="F240" s="167">
        <v>2017</v>
      </c>
      <c r="G240" s="168">
        <v>0</v>
      </c>
      <c r="H240" s="169">
        <v>-4064.5631250000001</v>
      </c>
      <c r="I240" s="169">
        <v>-3421.1399999999994</v>
      </c>
      <c r="J240" s="169">
        <v>-1008.0899999999999</v>
      </c>
      <c r="K240" s="169">
        <v>-1452.96225</v>
      </c>
      <c r="L240" s="169">
        <v>-2439.9562499999997</v>
      </c>
      <c r="M240" s="169">
        <v>-2850.2137500000003</v>
      </c>
      <c r="N240" s="169">
        <v>0</v>
      </c>
      <c r="O240" s="169">
        <v>-1472.2027499999997</v>
      </c>
      <c r="P240" s="169">
        <v>-1202.1975</v>
      </c>
      <c r="Q240" s="169">
        <v>-1107.5017499999999</v>
      </c>
      <c r="R240" s="169">
        <v>-3521.8799999999997</v>
      </c>
      <c r="S240" s="169">
        <v>0</v>
      </c>
      <c r="T240" s="169">
        <v>0</v>
      </c>
      <c r="U240" s="169">
        <v>-22540.707374999998</v>
      </c>
      <c r="V240" s="163">
        <f ca="1">SUM(INDIRECT(Inputs!$C$11&amp;ROW()&amp;":"&amp;Inputs!$C$12&amp;ROW()))</f>
        <v>-1107.5017499999999</v>
      </c>
      <c r="W240" s="163">
        <f ca="1">SUM(INDIRECT(Inputs!$C$13&amp;ROW()&amp;":"&amp;Inputs!$C$14&amp;ROW()))</f>
        <v>-19018.827374999997</v>
      </c>
      <c r="X240" s="3" t="str">
        <f>IF(COUNTIFS(Lookups!$A:$A,C240)=1,"Gross Sales","")</f>
        <v>Gross Sales</v>
      </c>
      <c r="Y240" s="3" t="str">
        <f>IF(COUNTIFS(Lookups!$D:$D,C240)=1,"Bar Sales","")</f>
        <v/>
      </c>
      <c r="Z240" s="3" t="str">
        <f>IFERROR(VLOOKUP(C240*1,Lookups!$D:$F,3,FALSE),"")</f>
        <v/>
      </c>
      <c r="AA240" s="3" t="str">
        <f>IFERROR(VLOOKUP($C240*1,Lookups!$H:$N,3,FALSE),"")</f>
        <v/>
      </c>
      <c r="AB240" s="3" t="str">
        <f>IFERROR(VLOOKUP($C240*1,Lookups!$H:$N,4,FALSE),"")</f>
        <v/>
      </c>
      <c r="AC240" s="3" t="str">
        <f>IFERROR(VLOOKUP($C240*1,Lookups!$H:$N,5,FALSE),"")</f>
        <v/>
      </c>
      <c r="AD240" s="3" t="str">
        <f>IFERROR(VLOOKUP($C240*1,Lookups!$H:$N,6,FALSE),"")</f>
        <v/>
      </c>
      <c r="AE240" s="3" t="str">
        <f>IFERROR(VLOOKUP($C240*1,Lookups!$H:$N,7,FALSE),"")</f>
        <v/>
      </c>
      <c r="AF240" s="3" t="str">
        <f>VLOOKUP(B240*1,Stores!$A:$C,3,FALSE)</f>
        <v>DFG</v>
      </c>
    </row>
    <row r="241" spans="1:32">
      <c r="A241" s="165" t="s">
        <v>949</v>
      </c>
      <c r="B241" s="166" t="s">
        <v>936</v>
      </c>
      <c r="C241" s="165" t="s">
        <v>456</v>
      </c>
      <c r="D241" s="165" t="s">
        <v>918</v>
      </c>
      <c r="E241" s="165" t="s">
        <v>955</v>
      </c>
      <c r="F241" s="167">
        <v>2017</v>
      </c>
      <c r="G241" s="168">
        <v>0</v>
      </c>
      <c r="H241" s="169">
        <v>0</v>
      </c>
      <c r="I241" s="169">
        <v>-1399.9177499999998</v>
      </c>
      <c r="J241" s="169">
        <v>-12.806625</v>
      </c>
      <c r="K241" s="169">
        <v>-489.173925</v>
      </c>
      <c r="L241" s="169">
        <v>-218.33850000000001</v>
      </c>
      <c r="M241" s="169">
        <v>-66.42</v>
      </c>
      <c r="N241" s="169">
        <v>-121.125</v>
      </c>
      <c r="O241" s="169">
        <v>0</v>
      </c>
      <c r="P241" s="169">
        <v>-159.35549999999998</v>
      </c>
      <c r="Q241" s="169">
        <v>-222.23864999999998</v>
      </c>
      <c r="R241" s="169">
        <v>-700.95712499999991</v>
      </c>
      <c r="S241" s="169">
        <v>0</v>
      </c>
      <c r="T241" s="169">
        <v>0</v>
      </c>
      <c r="U241" s="169">
        <v>-3390.3330749999996</v>
      </c>
      <c r="V241" s="163">
        <f ca="1">SUM(INDIRECT(Inputs!$C$11&amp;ROW()&amp;":"&amp;Inputs!$C$12&amp;ROW()))</f>
        <v>-222.23864999999998</v>
      </c>
      <c r="W241" s="163">
        <f ca="1">SUM(INDIRECT(Inputs!$C$13&amp;ROW()&amp;":"&amp;Inputs!$C$14&amp;ROW()))</f>
        <v>-2689.3759499999996</v>
      </c>
      <c r="X241" s="3" t="str">
        <f>IF(COUNTIFS(Lookups!$A:$A,C241)=1,"Gross Sales","")</f>
        <v>Gross Sales</v>
      </c>
      <c r="Y241" s="3" t="str">
        <f>IF(COUNTIFS(Lookups!$D:$D,C241)=1,"Bar Sales","")</f>
        <v/>
      </c>
      <c r="Z241" s="3" t="str">
        <f>IFERROR(VLOOKUP(C241*1,Lookups!$D:$F,3,FALSE),"")</f>
        <v/>
      </c>
      <c r="AA241" s="3" t="str">
        <f>IFERROR(VLOOKUP($C241*1,Lookups!$H:$N,3,FALSE),"")</f>
        <v/>
      </c>
      <c r="AB241" s="3" t="str">
        <f>IFERROR(VLOOKUP($C241*1,Lookups!$H:$N,4,FALSE),"")</f>
        <v/>
      </c>
      <c r="AC241" s="3" t="str">
        <f>IFERROR(VLOOKUP($C241*1,Lookups!$H:$N,5,FALSE),"")</f>
        <v/>
      </c>
      <c r="AD241" s="3" t="str">
        <f>IFERROR(VLOOKUP($C241*1,Lookups!$H:$N,6,FALSE),"")</f>
        <v/>
      </c>
      <c r="AE241" s="3" t="str">
        <f>IFERROR(VLOOKUP($C241*1,Lookups!$H:$N,7,FALSE),"")</f>
        <v/>
      </c>
      <c r="AF241" s="3" t="str">
        <f>VLOOKUP(B241*1,Stores!$A:$C,3,FALSE)</f>
        <v>DFG</v>
      </c>
    </row>
    <row r="242" spans="1:32">
      <c r="A242" s="165" t="s">
        <v>948</v>
      </c>
      <c r="B242" s="166" t="s">
        <v>937</v>
      </c>
      <c r="C242" s="165" t="s">
        <v>456</v>
      </c>
      <c r="D242" s="165" t="s">
        <v>918</v>
      </c>
      <c r="E242" s="165" t="s">
        <v>955</v>
      </c>
      <c r="F242" s="167">
        <v>2017</v>
      </c>
      <c r="G242" s="168">
        <v>0</v>
      </c>
      <c r="H242" s="169">
        <v>-183.45749999999998</v>
      </c>
      <c r="I242" s="169">
        <v>-274.95637500000004</v>
      </c>
      <c r="J242" s="169">
        <v>-678.35610000000008</v>
      </c>
      <c r="K242" s="169">
        <v>-1053.6600000000001</v>
      </c>
      <c r="L242" s="169">
        <v>-111.71587500000003</v>
      </c>
      <c r="M242" s="169">
        <v>-145.72500000000002</v>
      </c>
      <c r="N242" s="169">
        <v>-103.983</v>
      </c>
      <c r="O242" s="169">
        <v>-113.38650000000001</v>
      </c>
      <c r="P242" s="169">
        <v>-4.5389999999999997</v>
      </c>
      <c r="Q242" s="169">
        <v>-809.62874999999997</v>
      </c>
      <c r="R242" s="169">
        <v>-787.26375000000019</v>
      </c>
      <c r="S242" s="169">
        <v>0</v>
      </c>
      <c r="T242" s="169">
        <v>0</v>
      </c>
      <c r="U242" s="169">
        <v>-4266.6718500000006</v>
      </c>
      <c r="V242" s="163">
        <f ca="1">SUM(INDIRECT(Inputs!$C$11&amp;ROW()&amp;":"&amp;Inputs!$C$12&amp;ROW()))</f>
        <v>-809.62874999999997</v>
      </c>
      <c r="W242" s="163">
        <f ca="1">SUM(INDIRECT(Inputs!$C$13&amp;ROW()&amp;":"&amp;Inputs!$C$14&amp;ROW()))</f>
        <v>-3479.4081000000001</v>
      </c>
      <c r="X242" s="3" t="str">
        <f>IF(COUNTIFS(Lookups!$A:$A,C242)=1,"Gross Sales","")</f>
        <v>Gross Sales</v>
      </c>
      <c r="Y242" s="3" t="str">
        <f>IF(COUNTIFS(Lookups!$D:$D,C242)=1,"Bar Sales","")</f>
        <v/>
      </c>
      <c r="Z242" s="3" t="str">
        <f>IFERROR(VLOOKUP(C242*1,Lookups!$D:$F,3,FALSE),"")</f>
        <v/>
      </c>
      <c r="AA242" s="3" t="str">
        <f>IFERROR(VLOOKUP($C242*1,Lookups!$H:$N,3,FALSE),"")</f>
        <v/>
      </c>
      <c r="AB242" s="3" t="str">
        <f>IFERROR(VLOOKUP($C242*1,Lookups!$H:$N,4,FALSE),"")</f>
        <v/>
      </c>
      <c r="AC242" s="3" t="str">
        <f>IFERROR(VLOOKUP($C242*1,Lookups!$H:$N,5,FALSE),"")</f>
        <v/>
      </c>
      <c r="AD242" s="3" t="str">
        <f>IFERROR(VLOOKUP($C242*1,Lookups!$H:$N,6,FALSE),"")</f>
        <v/>
      </c>
      <c r="AE242" s="3" t="str">
        <f>IFERROR(VLOOKUP($C242*1,Lookups!$H:$N,7,FALSE),"")</f>
        <v/>
      </c>
      <c r="AF242" s="3" t="str">
        <f>VLOOKUP(B242*1,Stores!$A:$C,3,FALSE)</f>
        <v>DFG</v>
      </c>
    </row>
    <row r="243" spans="1:32">
      <c r="A243" s="165" t="s">
        <v>947</v>
      </c>
      <c r="B243" s="166" t="s">
        <v>938</v>
      </c>
      <c r="C243" s="165" t="s">
        <v>456</v>
      </c>
      <c r="D243" s="165" t="s">
        <v>918</v>
      </c>
      <c r="E243" s="165" t="s">
        <v>955</v>
      </c>
      <c r="F243" s="167">
        <v>2017</v>
      </c>
      <c r="G243" s="168">
        <v>0</v>
      </c>
      <c r="H243" s="169">
        <v>0</v>
      </c>
      <c r="I243" s="169">
        <v>-247.85999999999999</v>
      </c>
      <c r="J243" s="169">
        <v>-757.68899999999996</v>
      </c>
      <c r="K243" s="169">
        <v>-617.90849999999989</v>
      </c>
      <c r="L243" s="169">
        <v>-355.29600000000005</v>
      </c>
      <c r="M243" s="169">
        <v>-448.87087500000007</v>
      </c>
      <c r="N243" s="169">
        <v>0</v>
      </c>
      <c r="O243" s="169">
        <v>-1101.8422500000001</v>
      </c>
      <c r="P243" s="169">
        <v>-33.660000000000004</v>
      </c>
      <c r="Q243" s="169">
        <v>-295.815</v>
      </c>
      <c r="R243" s="169">
        <v>-197.510625</v>
      </c>
      <c r="S243" s="169">
        <v>0</v>
      </c>
      <c r="T243" s="169">
        <v>0</v>
      </c>
      <c r="U243" s="169">
        <v>-4056.4522500000003</v>
      </c>
      <c r="V243" s="163">
        <f ca="1">SUM(INDIRECT(Inputs!$C$11&amp;ROW()&amp;":"&amp;Inputs!$C$12&amp;ROW()))</f>
        <v>-295.815</v>
      </c>
      <c r="W243" s="163">
        <f ca="1">SUM(INDIRECT(Inputs!$C$13&amp;ROW()&amp;":"&amp;Inputs!$C$14&amp;ROW()))</f>
        <v>-3858.9416250000004</v>
      </c>
      <c r="X243" s="3" t="str">
        <f>IF(COUNTIFS(Lookups!$A:$A,C243)=1,"Gross Sales","")</f>
        <v>Gross Sales</v>
      </c>
      <c r="Y243" s="3" t="str">
        <f>IF(COUNTIFS(Lookups!$D:$D,C243)=1,"Bar Sales","")</f>
        <v/>
      </c>
      <c r="Z243" s="3" t="str">
        <f>IFERROR(VLOOKUP(C243*1,Lookups!$D:$F,3,FALSE),"")</f>
        <v/>
      </c>
      <c r="AA243" s="3" t="str">
        <f>IFERROR(VLOOKUP($C243*1,Lookups!$H:$N,3,FALSE),"")</f>
        <v/>
      </c>
      <c r="AB243" s="3" t="str">
        <f>IFERROR(VLOOKUP($C243*1,Lookups!$H:$N,4,FALSE),"")</f>
        <v/>
      </c>
      <c r="AC243" s="3" t="str">
        <f>IFERROR(VLOOKUP($C243*1,Lookups!$H:$N,5,FALSE),"")</f>
        <v/>
      </c>
      <c r="AD243" s="3" t="str">
        <f>IFERROR(VLOOKUP($C243*1,Lookups!$H:$N,6,FALSE),"")</f>
        <v/>
      </c>
      <c r="AE243" s="3" t="str">
        <f>IFERROR(VLOOKUP($C243*1,Lookups!$H:$N,7,FALSE),"")</f>
        <v/>
      </c>
      <c r="AF243" s="3" t="str">
        <f>VLOOKUP(B243*1,Stores!$A:$C,3,FALSE)</f>
        <v>DFG</v>
      </c>
    </row>
    <row r="244" spans="1:32">
      <c r="A244" s="165" t="s">
        <v>946</v>
      </c>
      <c r="B244" s="166" t="s">
        <v>939</v>
      </c>
      <c r="C244" s="165" t="s">
        <v>456</v>
      </c>
      <c r="D244" s="165" t="s">
        <v>918</v>
      </c>
      <c r="E244" s="165" t="s">
        <v>955</v>
      </c>
      <c r="F244" s="167">
        <v>2017</v>
      </c>
      <c r="G244" s="168">
        <v>0</v>
      </c>
      <c r="H244" s="169">
        <v>-236.54999999999998</v>
      </c>
      <c r="I244" s="169">
        <v>-528.39150000000006</v>
      </c>
      <c r="J244" s="169">
        <v>-560.71124999999995</v>
      </c>
      <c r="K244" s="169">
        <v>-133.40700000000001</v>
      </c>
      <c r="L244" s="169">
        <v>-280.0095</v>
      </c>
      <c r="M244" s="169">
        <v>-545.8203749999999</v>
      </c>
      <c r="N244" s="169">
        <v>-130.46250000000001</v>
      </c>
      <c r="O244" s="169">
        <v>-86.614499999999992</v>
      </c>
      <c r="P244" s="169">
        <v>0</v>
      </c>
      <c r="Q244" s="169">
        <v>-189.07199999999997</v>
      </c>
      <c r="R244" s="169">
        <v>-889.34062499999993</v>
      </c>
      <c r="S244" s="169">
        <v>0</v>
      </c>
      <c r="T244" s="169">
        <v>0</v>
      </c>
      <c r="U244" s="169">
        <v>-3580.37925</v>
      </c>
      <c r="V244" s="163">
        <f ca="1">SUM(INDIRECT(Inputs!$C$11&amp;ROW()&amp;":"&amp;Inputs!$C$12&amp;ROW()))</f>
        <v>-189.07199999999997</v>
      </c>
      <c r="W244" s="163">
        <f ca="1">SUM(INDIRECT(Inputs!$C$13&amp;ROW()&amp;":"&amp;Inputs!$C$14&amp;ROW()))</f>
        <v>-2691.0386250000001</v>
      </c>
      <c r="X244" s="3" t="str">
        <f>IF(COUNTIFS(Lookups!$A:$A,C244)=1,"Gross Sales","")</f>
        <v>Gross Sales</v>
      </c>
      <c r="Y244" s="3" t="str">
        <f>IF(COUNTIFS(Lookups!$D:$D,C244)=1,"Bar Sales","")</f>
        <v/>
      </c>
      <c r="Z244" s="3" t="str">
        <f>IFERROR(VLOOKUP(C244*1,Lookups!$D:$F,3,FALSE),"")</f>
        <v/>
      </c>
      <c r="AA244" s="3" t="str">
        <f>IFERROR(VLOOKUP($C244*1,Lookups!$H:$N,3,FALSE),"")</f>
        <v/>
      </c>
      <c r="AB244" s="3" t="str">
        <f>IFERROR(VLOOKUP($C244*1,Lookups!$H:$N,4,FALSE),"")</f>
        <v/>
      </c>
      <c r="AC244" s="3" t="str">
        <f>IFERROR(VLOOKUP($C244*1,Lookups!$H:$N,5,FALSE),"")</f>
        <v/>
      </c>
      <c r="AD244" s="3" t="str">
        <f>IFERROR(VLOOKUP($C244*1,Lookups!$H:$N,6,FALSE),"")</f>
        <v/>
      </c>
      <c r="AE244" s="3" t="str">
        <f>IFERROR(VLOOKUP($C244*1,Lookups!$H:$N,7,FALSE),"")</f>
        <v/>
      </c>
      <c r="AF244" s="3" t="str">
        <f>VLOOKUP(B244*1,Stores!$A:$C,3,FALSE)</f>
        <v>DFG</v>
      </c>
    </row>
    <row r="245" spans="1:32">
      <c r="A245" s="165" t="s">
        <v>945</v>
      </c>
      <c r="B245" s="166" t="s">
        <v>940</v>
      </c>
      <c r="C245" s="165" t="s">
        <v>456</v>
      </c>
      <c r="D245" s="165" t="s">
        <v>918</v>
      </c>
      <c r="E245" s="165" t="s">
        <v>955</v>
      </c>
      <c r="F245" s="167">
        <v>2017</v>
      </c>
      <c r="G245" s="168">
        <v>0</v>
      </c>
      <c r="H245" s="169">
        <v>0</v>
      </c>
      <c r="I245" s="169">
        <v>0</v>
      </c>
      <c r="J245" s="169">
        <v>0</v>
      </c>
      <c r="K245" s="169">
        <v>0</v>
      </c>
      <c r="L245" s="169">
        <v>-73.92</v>
      </c>
      <c r="M245" s="169">
        <v>236.16</v>
      </c>
      <c r="N245" s="169">
        <v>-716.56124999999997</v>
      </c>
      <c r="O245" s="169">
        <v>-988.59375</v>
      </c>
      <c r="P245" s="169">
        <v>-697.38600000000008</v>
      </c>
      <c r="Q245" s="169">
        <v>-5408.3720250000006</v>
      </c>
      <c r="R245" s="169">
        <v>-879.12899999999991</v>
      </c>
      <c r="S245" s="169">
        <v>0</v>
      </c>
      <c r="T245" s="169">
        <v>0</v>
      </c>
      <c r="U245" s="169">
        <v>-8527.8020250000009</v>
      </c>
      <c r="V245" s="163">
        <f ca="1">SUM(INDIRECT(Inputs!$C$11&amp;ROW()&amp;":"&amp;Inputs!$C$12&amp;ROW()))</f>
        <v>-5408.3720250000006</v>
      </c>
      <c r="W245" s="163">
        <f ca="1">SUM(INDIRECT(Inputs!$C$13&amp;ROW()&amp;":"&amp;Inputs!$C$14&amp;ROW()))</f>
        <v>-7648.6730250000001</v>
      </c>
      <c r="X245" s="3" t="str">
        <f>IF(COUNTIFS(Lookups!$A:$A,C245)=1,"Gross Sales","")</f>
        <v>Gross Sales</v>
      </c>
      <c r="Y245" s="3" t="str">
        <f>IF(COUNTIFS(Lookups!$D:$D,C245)=1,"Bar Sales","")</f>
        <v/>
      </c>
      <c r="Z245" s="3" t="str">
        <f>IFERROR(VLOOKUP(C245*1,Lookups!$D:$F,3,FALSE),"")</f>
        <v/>
      </c>
      <c r="AA245" s="3" t="str">
        <f>IFERROR(VLOOKUP($C245*1,Lookups!$H:$N,3,FALSE),"")</f>
        <v/>
      </c>
      <c r="AB245" s="3" t="str">
        <f>IFERROR(VLOOKUP($C245*1,Lookups!$H:$N,4,FALSE),"")</f>
        <v/>
      </c>
      <c r="AC245" s="3" t="str">
        <f>IFERROR(VLOOKUP($C245*1,Lookups!$H:$N,5,FALSE),"")</f>
        <v/>
      </c>
      <c r="AD245" s="3" t="str">
        <f>IFERROR(VLOOKUP($C245*1,Lookups!$H:$N,6,FALSE),"")</f>
        <v/>
      </c>
      <c r="AE245" s="3" t="str">
        <f>IFERROR(VLOOKUP($C245*1,Lookups!$H:$N,7,FALSE),"")</f>
        <v/>
      </c>
      <c r="AF245" s="3" t="str">
        <f>VLOOKUP(B245*1,Stores!$A:$C,3,FALSE)</f>
        <v>DFG</v>
      </c>
    </row>
    <row r="246" spans="1:32">
      <c r="A246" s="165" t="s">
        <v>944</v>
      </c>
      <c r="B246" s="166" t="s">
        <v>941</v>
      </c>
      <c r="C246" s="165" t="s">
        <v>456</v>
      </c>
      <c r="D246" s="165" t="s">
        <v>918</v>
      </c>
      <c r="E246" s="165" t="s">
        <v>955</v>
      </c>
      <c r="F246" s="167">
        <v>2017</v>
      </c>
      <c r="G246" s="168">
        <v>0</v>
      </c>
      <c r="H246" s="169">
        <v>-1126.295625</v>
      </c>
      <c r="I246" s="169">
        <v>-119.16150000000002</v>
      </c>
      <c r="J246" s="169">
        <v>-2182.1381249999999</v>
      </c>
      <c r="K246" s="169">
        <v>-816.81000000000006</v>
      </c>
      <c r="L246" s="169">
        <v>-1375.1369999999999</v>
      </c>
      <c r="M246" s="169">
        <v>-1864.4032500000003</v>
      </c>
      <c r="N246" s="169">
        <v>-389.10374999999999</v>
      </c>
      <c r="O246" s="169">
        <v>-293.13262499999996</v>
      </c>
      <c r="P246" s="169">
        <v>-719.64187499999991</v>
      </c>
      <c r="Q246" s="169">
        <v>-696.96599999999989</v>
      </c>
      <c r="R246" s="169">
        <v>-2035.4565</v>
      </c>
      <c r="S246" s="169">
        <v>0</v>
      </c>
      <c r="T246" s="169">
        <v>0</v>
      </c>
      <c r="U246" s="169">
        <v>-11618.24625</v>
      </c>
      <c r="V246" s="163">
        <f ca="1">SUM(INDIRECT(Inputs!$C$11&amp;ROW()&amp;":"&amp;Inputs!$C$12&amp;ROW()))</f>
        <v>-696.96599999999989</v>
      </c>
      <c r="W246" s="163">
        <f ca="1">SUM(INDIRECT(Inputs!$C$13&amp;ROW()&amp;":"&amp;Inputs!$C$14&amp;ROW()))</f>
        <v>-9582.7897499999999</v>
      </c>
      <c r="X246" s="3" t="str">
        <f>IF(COUNTIFS(Lookups!$A:$A,C246)=1,"Gross Sales","")</f>
        <v>Gross Sales</v>
      </c>
      <c r="Y246" s="3" t="str">
        <f>IF(COUNTIFS(Lookups!$D:$D,C246)=1,"Bar Sales","")</f>
        <v/>
      </c>
      <c r="Z246" s="3" t="str">
        <f>IFERROR(VLOOKUP(C246*1,Lookups!$D:$F,3,FALSE),"")</f>
        <v/>
      </c>
      <c r="AA246" s="3" t="str">
        <f>IFERROR(VLOOKUP($C246*1,Lookups!$H:$N,3,FALSE),"")</f>
        <v/>
      </c>
      <c r="AB246" s="3" t="str">
        <f>IFERROR(VLOOKUP($C246*1,Lookups!$H:$N,4,FALSE),"")</f>
        <v/>
      </c>
      <c r="AC246" s="3" t="str">
        <f>IFERROR(VLOOKUP($C246*1,Lookups!$H:$N,5,FALSE),"")</f>
        <v/>
      </c>
      <c r="AD246" s="3" t="str">
        <f>IFERROR(VLOOKUP($C246*1,Lookups!$H:$N,6,FALSE),"")</f>
        <v/>
      </c>
      <c r="AE246" s="3" t="str">
        <f>IFERROR(VLOOKUP($C246*1,Lookups!$H:$N,7,FALSE),"")</f>
        <v/>
      </c>
      <c r="AF246" s="3" t="str">
        <f>VLOOKUP(B246*1,Stores!$A:$C,3,FALSE)</f>
        <v>DFG</v>
      </c>
    </row>
    <row r="247" spans="1:32">
      <c r="A247" s="165" t="s">
        <v>943</v>
      </c>
      <c r="B247" s="166" t="s">
        <v>942</v>
      </c>
      <c r="C247" s="165" t="s">
        <v>456</v>
      </c>
      <c r="D247" s="165" t="s">
        <v>918</v>
      </c>
      <c r="E247" s="165" t="s">
        <v>955</v>
      </c>
      <c r="F247" s="167">
        <v>2017</v>
      </c>
      <c r="G247" s="168">
        <v>0</v>
      </c>
      <c r="H247" s="169">
        <v>-305.98050000000001</v>
      </c>
      <c r="I247" s="169">
        <v>-242.51849999999996</v>
      </c>
      <c r="J247" s="169">
        <v>-372.02287500000006</v>
      </c>
      <c r="K247" s="169">
        <v>-899.10397499999999</v>
      </c>
      <c r="L247" s="169">
        <v>-432.73124999999999</v>
      </c>
      <c r="M247" s="169">
        <v>-165.58499999999998</v>
      </c>
      <c r="N247" s="169">
        <v>-105</v>
      </c>
      <c r="O247" s="169">
        <v>74.872500000000002</v>
      </c>
      <c r="P247" s="169">
        <v>52.206525000000006</v>
      </c>
      <c r="Q247" s="169">
        <v>-506.26875000000001</v>
      </c>
      <c r="R247" s="169">
        <v>-600.22995000000003</v>
      </c>
      <c r="S247" s="169">
        <v>0</v>
      </c>
      <c r="T247" s="169">
        <v>0</v>
      </c>
      <c r="U247" s="169">
        <v>-3502.3617750000003</v>
      </c>
      <c r="V247" s="163">
        <f ca="1">SUM(INDIRECT(Inputs!$C$11&amp;ROW()&amp;":"&amp;Inputs!$C$12&amp;ROW()))</f>
        <v>-506.26875000000001</v>
      </c>
      <c r="W247" s="163">
        <f ca="1">SUM(INDIRECT(Inputs!$C$13&amp;ROW()&amp;":"&amp;Inputs!$C$14&amp;ROW()))</f>
        <v>-2902.1318250000004</v>
      </c>
      <c r="X247" s="3" t="str">
        <f>IF(COUNTIFS(Lookups!$A:$A,C247)=1,"Gross Sales","")</f>
        <v>Gross Sales</v>
      </c>
      <c r="Y247" s="3" t="str">
        <f>IF(COUNTIFS(Lookups!$D:$D,C247)=1,"Bar Sales","")</f>
        <v/>
      </c>
      <c r="Z247" s="3" t="str">
        <f>IFERROR(VLOOKUP(C247*1,Lookups!$D:$F,3,FALSE),"")</f>
        <v/>
      </c>
      <c r="AA247" s="3" t="str">
        <f>IFERROR(VLOOKUP($C247*1,Lookups!$H:$N,3,FALSE),"")</f>
        <v/>
      </c>
      <c r="AB247" s="3" t="str">
        <f>IFERROR(VLOOKUP($C247*1,Lookups!$H:$N,4,FALSE),"")</f>
        <v/>
      </c>
      <c r="AC247" s="3" t="str">
        <f>IFERROR(VLOOKUP($C247*1,Lookups!$H:$N,5,FALSE),"")</f>
        <v/>
      </c>
      <c r="AD247" s="3" t="str">
        <f>IFERROR(VLOOKUP($C247*1,Lookups!$H:$N,6,FALSE),"")</f>
        <v/>
      </c>
      <c r="AE247" s="3" t="str">
        <f>IFERROR(VLOOKUP($C247*1,Lookups!$H:$N,7,FALSE),"")</f>
        <v/>
      </c>
      <c r="AF247" s="3" t="str">
        <f>VLOOKUP(B247*1,Stores!$A:$C,3,FALSE)</f>
        <v>DFG</v>
      </c>
    </row>
    <row r="248" spans="1:32">
      <c r="A248" s="165" t="s">
        <v>942</v>
      </c>
      <c r="B248" s="166" t="s">
        <v>943</v>
      </c>
      <c r="C248" s="165" t="s">
        <v>456</v>
      </c>
      <c r="D248" s="165" t="s">
        <v>918</v>
      </c>
      <c r="E248" s="165" t="s">
        <v>955</v>
      </c>
      <c r="F248" s="167">
        <v>2017</v>
      </c>
      <c r="G248" s="168">
        <v>0</v>
      </c>
      <c r="H248" s="169">
        <v>0</v>
      </c>
      <c r="I248" s="169">
        <v>0</v>
      </c>
      <c r="J248" s="169">
        <v>0</v>
      </c>
      <c r="K248" s="169">
        <v>0</v>
      </c>
      <c r="L248" s="169">
        <v>0</v>
      </c>
      <c r="M248" s="169">
        <v>-69.75</v>
      </c>
      <c r="N248" s="169">
        <v>-606.58124999999995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169">
        <v>-676.33124999999995</v>
      </c>
      <c r="V248" s="163">
        <f ca="1">SUM(INDIRECT(Inputs!$C$11&amp;ROW()&amp;":"&amp;Inputs!$C$12&amp;ROW()))</f>
        <v>0</v>
      </c>
      <c r="W248" s="163">
        <f ca="1">SUM(INDIRECT(Inputs!$C$13&amp;ROW()&amp;":"&amp;Inputs!$C$14&amp;ROW()))</f>
        <v>-676.33124999999995</v>
      </c>
      <c r="X248" s="3" t="str">
        <f>IF(COUNTIFS(Lookups!$A:$A,C248)=1,"Gross Sales","")</f>
        <v>Gross Sales</v>
      </c>
      <c r="Y248" s="3" t="str">
        <f>IF(COUNTIFS(Lookups!$D:$D,C248)=1,"Bar Sales","")</f>
        <v/>
      </c>
      <c r="Z248" s="3" t="str">
        <f>IFERROR(VLOOKUP(C248*1,Lookups!$D:$F,3,FALSE),"")</f>
        <v/>
      </c>
      <c r="AA248" s="3" t="str">
        <f>IFERROR(VLOOKUP($C248*1,Lookups!$H:$N,3,FALSE),"")</f>
        <v/>
      </c>
      <c r="AB248" s="3" t="str">
        <f>IFERROR(VLOOKUP($C248*1,Lookups!$H:$N,4,FALSE),"")</f>
        <v/>
      </c>
      <c r="AC248" s="3" t="str">
        <f>IFERROR(VLOOKUP($C248*1,Lookups!$H:$N,5,FALSE),"")</f>
        <v/>
      </c>
      <c r="AD248" s="3" t="str">
        <f>IFERROR(VLOOKUP($C248*1,Lookups!$H:$N,6,FALSE),"")</f>
        <v/>
      </c>
      <c r="AE248" s="3" t="str">
        <f>IFERROR(VLOOKUP($C248*1,Lookups!$H:$N,7,FALSE),"")</f>
        <v/>
      </c>
      <c r="AF248" s="3" t="str">
        <f>VLOOKUP(B248*1,Stores!$A:$C,3,FALSE)</f>
        <v>DFG</v>
      </c>
    </row>
    <row r="249" spans="1:32">
      <c r="A249" s="165" t="s">
        <v>941</v>
      </c>
      <c r="B249" s="166" t="s">
        <v>944</v>
      </c>
      <c r="C249" s="165" t="s">
        <v>456</v>
      </c>
      <c r="D249" s="165" t="s">
        <v>918</v>
      </c>
      <c r="E249" s="165" t="s">
        <v>955</v>
      </c>
      <c r="F249" s="167">
        <v>2017</v>
      </c>
      <c r="G249" s="168">
        <v>0</v>
      </c>
      <c r="H249" s="169">
        <v>0</v>
      </c>
      <c r="I249" s="169">
        <v>0</v>
      </c>
      <c r="J249" s="169">
        <v>0</v>
      </c>
      <c r="K249" s="169">
        <v>5.3999999999999994E-3</v>
      </c>
      <c r="L249" s="169">
        <v>-66.599999999999994</v>
      </c>
      <c r="M249" s="169">
        <v>-28.223999999999997</v>
      </c>
      <c r="N249" s="169">
        <v>0</v>
      </c>
      <c r="O249" s="169">
        <v>0</v>
      </c>
      <c r="P249" s="169">
        <v>0</v>
      </c>
      <c r="Q249" s="169">
        <v>0</v>
      </c>
      <c r="R249" s="169">
        <v>-329.63737500000008</v>
      </c>
      <c r="S249" s="169">
        <v>0</v>
      </c>
      <c r="T249" s="169">
        <v>0</v>
      </c>
      <c r="U249" s="169">
        <v>-424.45597500000008</v>
      </c>
      <c r="V249" s="163">
        <f ca="1">SUM(INDIRECT(Inputs!$C$11&amp;ROW()&amp;":"&amp;Inputs!$C$12&amp;ROW()))</f>
        <v>0</v>
      </c>
      <c r="W249" s="163">
        <f ca="1">SUM(INDIRECT(Inputs!$C$13&amp;ROW()&amp;":"&amp;Inputs!$C$14&amp;ROW()))</f>
        <v>-94.818600000000004</v>
      </c>
      <c r="X249" s="3" t="str">
        <f>IF(COUNTIFS(Lookups!$A:$A,C249)=1,"Gross Sales","")</f>
        <v>Gross Sales</v>
      </c>
      <c r="Y249" s="3" t="str">
        <f>IF(COUNTIFS(Lookups!$D:$D,C249)=1,"Bar Sales","")</f>
        <v/>
      </c>
      <c r="Z249" s="3" t="str">
        <f>IFERROR(VLOOKUP(C249*1,Lookups!$D:$F,3,FALSE),"")</f>
        <v/>
      </c>
      <c r="AA249" s="3" t="str">
        <f>IFERROR(VLOOKUP($C249*1,Lookups!$H:$N,3,FALSE),"")</f>
        <v/>
      </c>
      <c r="AB249" s="3" t="str">
        <f>IFERROR(VLOOKUP($C249*1,Lookups!$H:$N,4,FALSE),"")</f>
        <v/>
      </c>
      <c r="AC249" s="3" t="str">
        <f>IFERROR(VLOOKUP($C249*1,Lookups!$H:$N,5,FALSE),"")</f>
        <v/>
      </c>
      <c r="AD249" s="3" t="str">
        <f>IFERROR(VLOOKUP($C249*1,Lookups!$H:$N,6,FALSE),"")</f>
        <v/>
      </c>
      <c r="AE249" s="3" t="str">
        <f>IFERROR(VLOOKUP($C249*1,Lookups!$H:$N,7,FALSE),"")</f>
        <v/>
      </c>
      <c r="AF249" s="3" t="str">
        <f>VLOOKUP(B249*1,Stores!$A:$C,3,FALSE)</f>
        <v>DFG</v>
      </c>
    </row>
    <row r="250" spans="1:32">
      <c r="A250" s="165" t="s">
        <v>940</v>
      </c>
      <c r="B250" s="166" t="s">
        <v>945</v>
      </c>
      <c r="C250" s="165" t="s">
        <v>456</v>
      </c>
      <c r="D250" s="165" t="s">
        <v>918</v>
      </c>
      <c r="E250" s="165" t="s">
        <v>955</v>
      </c>
      <c r="F250" s="167">
        <v>2017</v>
      </c>
      <c r="G250" s="168">
        <v>0</v>
      </c>
      <c r="H250" s="169">
        <v>0</v>
      </c>
      <c r="I250" s="169">
        <v>0</v>
      </c>
      <c r="J250" s="169">
        <v>0</v>
      </c>
      <c r="K250" s="169">
        <v>-407.8125</v>
      </c>
      <c r="L250" s="169">
        <v>-76.096125000000001</v>
      </c>
      <c r="M250" s="169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-591.19949999999994</v>
      </c>
      <c r="S250" s="169">
        <v>0</v>
      </c>
      <c r="T250" s="169">
        <v>0</v>
      </c>
      <c r="U250" s="169">
        <v>-1075.108125</v>
      </c>
      <c r="V250" s="163">
        <f ca="1">SUM(INDIRECT(Inputs!$C$11&amp;ROW()&amp;":"&amp;Inputs!$C$12&amp;ROW()))</f>
        <v>0</v>
      </c>
      <c r="W250" s="163">
        <f ca="1">SUM(INDIRECT(Inputs!$C$13&amp;ROW()&amp;":"&amp;Inputs!$C$14&amp;ROW()))</f>
        <v>-483.90862500000003</v>
      </c>
      <c r="X250" s="3" t="str">
        <f>IF(COUNTIFS(Lookups!$A:$A,C250)=1,"Gross Sales","")</f>
        <v>Gross Sales</v>
      </c>
      <c r="Y250" s="3" t="str">
        <f>IF(COUNTIFS(Lookups!$D:$D,C250)=1,"Bar Sales","")</f>
        <v/>
      </c>
      <c r="Z250" s="3" t="str">
        <f>IFERROR(VLOOKUP(C250*1,Lookups!$D:$F,3,FALSE),"")</f>
        <v/>
      </c>
      <c r="AA250" s="3" t="str">
        <f>IFERROR(VLOOKUP($C250*1,Lookups!$H:$N,3,FALSE),"")</f>
        <v/>
      </c>
      <c r="AB250" s="3" t="str">
        <f>IFERROR(VLOOKUP($C250*1,Lookups!$H:$N,4,FALSE),"")</f>
        <v/>
      </c>
      <c r="AC250" s="3" t="str">
        <f>IFERROR(VLOOKUP($C250*1,Lookups!$H:$N,5,FALSE),"")</f>
        <v/>
      </c>
      <c r="AD250" s="3" t="str">
        <f>IFERROR(VLOOKUP($C250*1,Lookups!$H:$N,6,FALSE),"")</f>
        <v/>
      </c>
      <c r="AE250" s="3" t="str">
        <f>IFERROR(VLOOKUP($C250*1,Lookups!$H:$N,7,FALSE),"")</f>
        <v/>
      </c>
      <c r="AF250" s="3" t="str">
        <f>VLOOKUP(B250*1,Stores!$A:$C,3,FALSE)</f>
        <v>DFG</v>
      </c>
    </row>
    <row r="251" spans="1:32">
      <c r="A251" s="165" t="s">
        <v>939</v>
      </c>
      <c r="B251" s="166" t="s">
        <v>946</v>
      </c>
      <c r="C251" s="165" t="s">
        <v>456</v>
      </c>
      <c r="D251" s="165" t="s">
        <v>918</v>
      </c>
      <c r="E251" s="165" t="s">
        <v>955</v>
      </c>
      <c r="F251" s="167">
        <v>2017</v>
      </c>
      <c r="G251" s="168">
        <v>0</v>
      </c>
      <c r="H251" s="169">
        <v>0</v>
      </c>
      <c r="I251" s="169">
        <v>0</v>
      </c>
      <c r="J251" s="169">
        <v>-35.4375</v>
      </c>
      <c r="K251" s="169">
        <v>-6.03</v>
      </c>
      <c r="L251" s="169">
        <v>0</v>
      </c>
      <c r="M251" s="169">
        <v>-738.81112500000006</v>
      </c>
      <c r="N251" s="169">
        <v>0</v>
      </c>
      <c r="O251" s="169">
        <v>-487.8</v>
      </c>
      <c r="P251" s="169">
        <v>0</v>
      </c>
      <c r="Q251" s="169">
        <v>-240.87375</v>
      </c>
      <c r="R251" s="169">
        <v>-22.875</v>
      </c>
      <c r="S251" s="169">
        <v>0</v>
      </c>
      <c r="T251" s="169">
        <v>0</v>
      </c>
      <c r="U251" s="169">
        <v>-1531.8273750000001</v>
      </c>
      <c r="V251" s="163">
        <f ca="1">SUM(INDIRECT(Inputs!$C$11&amp;ROW()&amp;":"&amp;Inputs!$C$12&amp;ROW()))</f>
        <v>-240.87375</v>
      </c>
      <c r="W251" s="163">
        <f ca="1">SUM(INDIRECT(Inputs!$C$13&amp;ROW()&amp;":"&amp;Inputs!$C$14&amp;ROW()))</f>
        <v>-1508.9523750000001</v>
      </c>
      <c r="X251" s="3" t="str">
        <f>IF(COUNTIFS(Lookups!$A:$A,C251)=1,"Gross Sales","")</f>
        <v>Gross Sales</v>
      </c>
      <c r="Y251" s="3" t="str">
        <f>IF(COUNTIFS(Lookups!$D:$D,C251)=1,"Bar Sales","")</f>
        <v/>
      </c>
      <c r="Z251" s="3" t="str">
        <f>IFERROR(VLOOKUP(C251*1,Lookups!$D:$F,3,FALSE),"")</f>
        <v/>
      </c>
      <c r="AA251" s="3" t="str">
        <f>IFERROR(VLOOKUP($C251*1,Lookups!$H:$N,3,FALSE),"")</f>
        <v/>
      </c>
      <c r="AB251" s="3" t="str">
        <f>IFERROR(VLOOKUP($C251*1,Lookups!$H:$N,4,FALSE),"")</f>
        <v/>
      </c>
      <c r="AC251" s="3" t="str">
        <f>IFERROR(VLOOKUP($C251*1,Lookups!$H:$N,5,FALSE),"")</f>
        <v/>
      </c>
      <c r="AD251" s="3" t="str">
        <f>IFERROR(VLOOKUP($C251*1,Lookups!$H:$N,6,FALSE),"")</f>
        <v/>
      </c>
      <c r="AE251" s="3" t="str">
        <f>IFERROR(VLOOKUP($C251*1,Lookups!$H:$N,7,FALSE),"")</f>
        <v/>
      </c>
      <c r="AF251" s="3" t="str">
        <f>VLOOKUP(B251*1,Stores!$A:$C,3,FALSE)</f>
        <v>DFG</v>
      </c>
    </row>
    <row r="252" spans="1:32">
      <c r="A252" s="165" t="s">
        <v>938</v>
      </c>
      <c r="B252" s="166" t="s">
        <v>947</v>
      </c>
      <c r="C252" s="165" t="s">
        <v>456</v>
      </c>
      <c r="D252" s="165" t="s">
        <v>918</v>
      </c>
      <c r="E252" s="165" t="s">
        <v>955</v>
      </c>
      <c r="F252" s="167">
        <v>2017</v>
      </c>
      <c r="G252" s="168">
        <v>0</v>
      </c>
      <c r="H252" s="169">
        <v>-152.78625000000002</v>
      </c>
      <c r="I252" s="169">
        <v>-237.3</v>
      </c>
      <c r="J252" s="169">
        <v>-142.74</v>
      </c>
      <c r="K252" s="169">
        <v>-234.71872499999998</v>
      </c>
      <c r="L252" s="169">
        <v>-112.26299999999999</v>
      </c>
      <c r="M252" s="169">
        <v>-353.685</v>
      </c>
      <c r="N252" s="169">
        <v>-432.87562500000001</v>
      </c>
      <c r="O252" s="169">
        <v>-424.35900000000004</v>
      </c>
      <c r="P252" s="169">
        <v>-308.835375</v>
      </c>
      <c r="Q252" s="169">
        <v>-363.42075</v>
      </c>
      <c r="R252" s="169">
        <v>-7.875</v>
      </c>
      <c r="S252" s="169">
        <v>0</v>
      </c>
      <c r="T252" s="169">
        <v>0</v>
      </c>
      <c r="U252" s="169">
        <v>-2770.858725</v>
      </c>
      <c r="V252" s="163">
        <f ca="1">SUM(INDIRECT(Inputs!$C$11&amp;ROW()&amp;":"&amp;Inputs!$C$12&amp;ROW()))</f>
        <v>-363.42075</v>
      </c>
      <c r="W252" s="163">
        <f ca="1">SUM(INDIRECT(Inputs!$C$13&amp;ROW()&amp;":"&amp;Inputs!$C$14&amp;ROW()))</f>
        <v>-2762.983725</v>
      </c>
      <c r="X252" s="3" t="str">
        <f>IF(COUNTIFS(Lookups!$A:$A,C252)=1,"Gross Sales","")</f>
        <v>Gross Sales</v>
      </c>
      <c r="Y252" s="3" t="str">
        <f>IF(COUNTIFS(Lookups!$D:$D,C252)=1,"Bar Sales","")</f>
        <v/>
      </c>
      <c r="Z252" s="3" t="str">
        <f>IFERROR(VLOOKUP(C252*1,Lookups!$D:$F,3,FALSE),"")</f>
        <v/>
      </c>
      <c r="AA252" s="3" t="str">
        <f>IFERROR(VLOOKUP($C252*1,Lookups!$H:$N,3,FALSE),"")</f>
        <v/>
      </c>
      <c r="AB252" s="3" t="str">
        <f>IFERROR(VLOOKUP($C252*1,Lookups!$H:$N,4,FALSE),"")</f>
        <v/>
      </c>
      <c r="AC252" s="3" t="str">
        <f>IFERROR(VLOOKUP($C252*1,Lookups!$H:$N,5,FALSE),"")</f>
        <v/>
      </c>
      <c r="AD252" s="3" t="str">
        <f>IFERROR(VLOOKUP($C252*1,Lookups!$H:$N,6,FALSE),"")</f>
        <v/>
      </c>
      <c r="AE252" s="3" t="str">
        <f>IFERROR(VLOOKUP($C252*1,Lookups!$H:$N,7,FALSE),"")</f>
        <v/>
      </c>
      <c r="AF252" s="3" t="str">
        <f>VLOOKUP(B252*1,Stores!$A:$C,3,FALSE)</f>
        <v>DFG</v>
      </c>
    </row>
    <row r="253" spans="1:32">
      <c r="A253" s="165" t="s">
        <v>937</v>
      </c>
      <c r="B253" s="166" t="s">
        <v>948</v>
      </c>
      <c r="C253" s="165" t="s">
        <v>456</v>
      </c>
      <c r="D253" s="165" t="s">
        <v>918</v>
      </c>
      <c r="E253" s="165" t="s">
        <v>955</v>
      </c>
      <c r="F253" s="167">
        <v>2017</v>
      </c>
      <c r="G253" s="168">
        <v>0</v>
      </c>
      <c r="H253" s="169">
        <v>0</v>
      </c>
      <c r="I253" s="169">
        <v>0</v>
      </c>
      <c r="J253" s="169">
        <v>-61.938749999999999</v>
      </c>
      <c r="K253" s="169">
        <v>-736.93687499999999</v>
      </c>
      <c r="L253" s="169">
        <v>-557.90250000000003</v>
      </c>
      <c r="M253" s="169">
        <v>-16.638749999999998</v>
      </c>
      <c r="N253" s="169">
        <v>-664.26750000000004</v>
      </c>
      <c r="O253" s="169">
        <v>0</v>
      </c>
      <c r="P253" s="169">
        <v>-1088.4750000000001</v>
      </c>
      <c r="Q253" s="169">
        <v>-217.08375000000001</v>
      </c>
      <c r="R253" s="169">
        <v>-210.59625</v>
      </c>
      <c r="S253" s="169">
        <v>0</v>
      </c>
      <c r="T253" s="169">
        <v>0</v>
      </c>
      <c r="U253" s="169">
        <v>-3553.839375</v>
      </c>
      <c r="V253" s="163">
        <f ca="1">SUM(INDIRECT(Inputs!$C$11&amp;ROW()&amp;":"&amp;Inputs!$C$12&amp;ROW()))</f>
        <v>-217.08375000000001</v>
      </c>
      <c r="W253" s="163">
        <f ca="1">SUM(INDIRECT(Inputs!$C$13&amp;ROW()&amp;":"&amp;Inputs!$C$14&amp;ROW()))</f>
        <v>-3343.243125</v>
      </c>
      <c r="X253" s="3" t="str">
        <f>IF(COUNTIFS(Lookups!$A:$A,C253)=1,"Gross Sales","")</f>
        <v>Gross Sales</v>
      </c>
      <c r="Y253" s="3" t="str">
        <f>IF(COUNTIFS(Lookups!$D:$D,C253)=1,"Bar Sales","")</f>
        <v/>
      </c>
      <c r="Z253" s="3" t="str">
        <f>IFERROR(VLOOKUP(C253*1,Lookups!$D:$F,3,FALSE),"")</f>
        <v/>
      </c>
      <c r="AA253" s="3" t="str">
        <f>IFERROR(VLOOKUP($C253*1,Lookups!$H:$N,3,FALSE),"")</f>
        <v/>
      </c>
      <c r="AB253" s="3" t="str">
        <f>IFERROR(VLOOKUP($C253*1,Lookups!$H:$N,4,FALSE),"")</f>
        <v/>
      </c>
      <c r="AC253" s="3" t="str">
        <f>IFERROR(VLOOKUP($C253*1,Lookups!$H:$N,5,FALSE),"")</f>
        <v/>
      </c>
      <c r="AD253" s="3" t="str">
        <f>IFERROR(VLOOKUP($C253*1,Lookups!$H:$N,6,FALSE),"")</f>
        <v/>
      </c>
      <c r="AE253" s="3" t="str">
        <f>IFERROR(VLOOKUP($C253*1,Lookups!$H:$N,7,FALSE),"")</f>
        <v/>
      </c>
      <c r="AF253" s="3" t="str">
        <f>VLOOKUP(B253*1,Stores!$A:$C,3,FALSE)</f>
        <v>DFG</v>
      </c>
    </row>
    <row r="254" spans="1:32">
      <c r="A254" s="165" t="s">
        <v>936</v>
      </c>
      <c r="B254" s="166" t="s">
        <v>949</v>
      </c>
      <c r="C254" s="165" t="s">
        <v>456</v>
      </c>
      <c r="D254" s="165" t="s">
        <v>918</v>
      </c>
      <c r="E254" s="165" t="s">
        <v>955</v>
      </c>
      <c r="F254" s="167">
        <v>2017</v>
      </c>
      <c r="G254" s="168">
        <v>0</v>
      </c>
      <c r="H254" s="169">
        <v>0</v>
      </c>
      <c r="I254" s="169">
        <v>-10.545</v>
      </c>
      <c r="J254" s="169">
        <v>-438.48000000000008</v>
      </c>
      <c r="K254" s="169">
        <v>24.9375</v>
      </c>
      <c r="L254" s="169">
        <v>-2.4494999999999996</v>
      </c>
      <c r="M254" s="169">
        <v>-139.24687500000002</v>
      </c>
      <c r="N254" s="169">
        <v>0</v>
      </c>
      <c r="O254" s="169">
        <v>0</v>
      </c>
      <c r="P254" s="169">
        <v>-45.063749999999999</v>
      </c>
      <c r="Q254" s="169">
        <v>-466.54500000000002</v>
      </c>
      <c r="R254" s="169">
        <v>-18.841500000000003</v>
      </c>
      <c r="S254" s="169">
        <v>0</v>
      </c>
      <c r="T254" s="169">
        <v>0</v>
      </c>
      <c r="U254" s="169">
        <v>-1096.2341250000002</v>
      </c>
      <c r="V254" s="163">
        <f ca="1">SUM(INDIRECT(Inputs!$C$11&amp;ROW()&amp;":"&amp;Inputs!$C$12&amp;ROW()))</f>
        <v>-466.54500000000002</v>
      </c>
      <c r="W254" s="163">
        <f ca="1">SUM(INDIRECT(Inputs!$C$13&amp;ROW()&amp;":"&amp;Inputs!$C$14&amp;ROW()))</f>
        <v>-1077.3926250000002</v>
      </c>
      <c r="X254" s="3" t="str">
        <f>IF(COUNTIFS(Lookups!$A:$A,C254)=1,"Gross Sales","")</f>
        <v>Gross Sales</v>
      </c>
      <c r="Y254" s="3" t="str">
        <f>IF(COUNTIFS(Lookups!$D:$D,C254)=1,"Bar Sales","")</f>
        <v/>
      </c>
      <c r="Z254" s="3" t="str">
        <f>IFERROR(VLOOKUP(C254*1,Lookups!$D:$F,3,FALSE),"")</f>
        <v/>
      </c>
      <c r="AA254" s="3" t="str">
        <f>IFERROR(VLOOKUP($C254*1,Lookups!$H:$N,3,FALSE),"")</f>
        <v/>
      </c>
      <c r="AB254" s="3" t="str">
        <f>IFERROR(VLOOKUP($C254*1,Lookups!$H:$N,4,FALSE),"")</f>
        <v/>
      </c>
      <c r="AC254" s="3" t="str">
        <f>IFERROR(VLOOKUP($C254*1,Lookups!$H:$N,5,FALSE),"")</f>
        <v/>
      </c>
      <c r="AD254" s="3" t="str">
        <f>IFERROR(VLOOKUP($C254*1,Lookups!$H:$N,6,FALSE),"")</f>
        <v/>
      </c>
      <c r="AE254" s="3" t="str">
        <f>IFERROR(VLOOKUP($C254*1,Lookups!$H:$N,7,FALSE),"")</f>
        <v/>
      </c>
      <c r="AF254" s="3" t="str">
        <f>VLOOKUP(B254*1,Stores!$A:$C,3,FALSE)</f>
        <v>DFG</v>
      </c>
    </row>
    <row r="255" spans="1:32">
      <c r="A255" s="165" t="s">
        <v>935</v>
      </c>
      <c r="B255" s="166" t="s">
        <v>950</v>
      </c>
      <c r="C255" s="165" t="s">
        <v>456</v>
      </c>
      <c r="D255" s="165" t="s">
        <v>918</v>
      </c>
      <c r="E255" s="165" t="s">
        <v>955</v>
      </c>
      <c r="F255" s="167">
        <v>2017</v>
      </c>
      <c r="G255" s="168">
        <v>0</v>
      </c>
      <c r="H255" s="169">
        <v>0</v>
      </c>
      <c r="I255" s="169">
        <v>0</v>
      </c>
      <c r="J255" s="169">
        <v>-704.57249999999999</v>
      </c>
      <c r="K255" s="169">
        <v>-62.302499999999995</v>
      </c>
      <c r="L255" s="169">
        <v>0</v>
      </c>
      <c r="M255" s="169">
        <v>0</v>
      </c>
      <c r="N255" s="169">
        <v>0</v>
      </c>
      <c r="O255" s="169">
        <v>0</v>
      </c>
      <c r="P255" s="169">
        <v>-194.95124999999999</v>
      </c>
      <c r="Q255" s="169">
        <v>0</v>
      </c>
      <c r="R255" s="169">
        <v>-11.625</v>
      </c>
      <c r="S255" s="169">
        <v>0</v>
      </c>
      <c r="T255" s="169">
        <v>0</v>
      </c>
      <c r="U255" s="169">
        <v>-973.45124999999996</v>
      </c>
      <c r="V255" s="163">
        <f ca="1">SUM(INDIRECT(Inputs!$C$11&amp;ROW()&amp;":"&amp;Inputs!$C$12&amp;ROW()))</f>
        <v>0</v>
      </c>
      <c r="W255" s="163">
        <f ca="1">SUM(INDIRECT(Inputs!$C$13&amp;ROW()&amp;":"&amp;Inputs!$C$14&amp;ROW()))</f>
        <v>-961.82624999999996</v>
      </c>
      <c r="X255" s="3" t="str">
        <f>IF(COUNTIFS(Lookups!$A:$A,C255)=1,"Gross Sales","")</f>
        <v>Gross Sales</v>
      </c>
      <c r="Y255" s="3" t="str">
        <f>IF(COUNTIFS(Lookups!$D:$D,C255)=1,"Bar Sales","")</f>
        <v/>
      </c>
      <c r="Z255" s="3" t="str">
        <f>IFERROR(VLOOKUP(C255*1,Lookups!$D:$F,3,FALSE),"")</f>
        <v/>
      </c>
      <c r="AA255" s="3" t="str">
        <f>IFERROR(VLOOKUP($C255*1,Lookups!$H:$N,3,FALSE),"")</f>
        <v/>
      </c>
      <c r="AB255" s="3" t="str">
        <f>IFERROR(VLOOKUP($C255*1,Lookups!$H:$N,4,FALSE),"")</f>
        <v/>
      </c>
      <c r="AC255" s="3" t="str">
        <f>IFERROR(VLOOKUP($C255*1,Lookups!$H:$N,5,FALSE),"")</f>
        <v/>
      </c>
      <c r="AD255" s="3" t="str">
        <f>IFERROR(VLOOKUP($C255*1,Lookups!$H:$N,6,FALSE),"")</f>
        <v/>
      </c>
      <c r="AE255" s="3" t="str">
        <f>IFERROR(VLOOKUP($C255*1,Lookups!$H:$N,7,FALSE),"")</f>
        <v/>
      </c>
      <c r="AF255" s="3" t="str">
        <f>VLOOKUP(B255*1,Stores!$A:$C,3,FALSE)</f>
        <v>DFG</v>
      </c>
    </row>
    <row r="256" spans="1:32">
      <c r="A256" s="165" t="s">
        <v>960</v>
      </c>
      <c r="B256" s="166" t="s">
        <v>951</v>
      </c>
      <c r="C256" s="165" t="s">
        <v>456</v>
      </c>
      <c r="D256" s="165" t="s">
        <v>918</v>
      </c>
      <c r="E256" s="165" t="s">
        <v>955</v>
      </c>
      <c r="F256" s="167">
        <v>2017</v>
      </c>
      <c r="G256" s="168">
        <v>0</v>
      </c>
      <c r="H256" s="169">
        <v>0</v>
      </c>
      <c r="I256" s="169">
        <v>0</v>
      </c>
      <c r="J256" s="169">
        <v>0</v>
      </c>
      <c r="K256" s="169">
        <v>0</v>
      </c>
      <c r="L256" s="169">
        <v>0</v>
      </c>
      <c r="M256" s="169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11.4375</v>
      </c>
      <c r="S256" s="169">
        <v>0</v>
      </c>
      <c r="T256" s="169">
        <v>0</v>
      </c>
      <c r="U256" s="169">
        <v>11.4375</v>
      </c>
      <c r="V256" s="163">
        <f ca="1">SUM(INDIRECT(Inputs!$C$11&amp;ROW()&amp;":"&amp;Inputs!$C$12&amp;ROW()))</f>
        <v>0</v>
      </c>
      <c r="W256" s="163">
        <f ca="1">SUM(INDIRECT(Inputs!$C$13&amp;ROW()&amp;":"&amp;Inputs!$C$14&amp;ROW()))</f>
        <v>0</v>
      </c>
      <c r="X256" s="3" t="str">
        <f>IF(COUNTIFS(Lookups!$A:$A,C256)=1,"Gross Sales","")</f>
        <v>Gross Sales</v>
      </c>
      <c r="Y256" s="3" t="str">
        <f>IF(COUNTIFS(Lookups!$D:$D,C256)=1,"Bar Sales","")</f>
        <v/>
      </c>
      <c r="Z256" s="3" t="str">
        <f>IFERROR(VLOOKUP(C256*1,Lookups!$D:$F,3,FALSE),"")</f>
        <v/>
      </c>
      <c r="AA256" s="3" t="str">
        <f>IFERROR(VLOOKUP($C256*1,Lookups!$H:$N,3,FALSE),"")</f>
        <v/>
      </c>
      <c r="AB256" s="3" t="str">
        <f>IFERROR(VLOOKUP($C256*1,Lookups!$H:$N,4,FALSE),"")</f>
        <v/>
      </c>
      <c r="AC256" s="3" t="str">
        <f>IFERROR(VLOOKUP($C256*1,Lookups!$H:$N,5,FALSE),"")</f>
        <v/>
      </c>
      <c r="AD256" s="3" t="str">
        <f>IFERROR(VLOOKUP($C256*1,Lookups!$H:$N,6,FALSE),"")</f>
        <v/>
      </c>
      <c r="AE256" s="3" t="str">
        <f>IFERROR(VLOOKUP($C256*1,Lookups!$H:$N,7,FALSE),"")</f>
        <v/>
      </c>
      <c r="AF256" s="3" t="str">
        <f>VLOOKUP(B256*1,Stores!$A:$C,3,FALSE)</f>
        <v>DFG</v>
      </c>
    </row>
    <row r="257" spans="1:32">
      <c r="A257" s="165" t="s">
        <v>961</v>
      </c>
      <c r="B257" s="166" t="s">
        <v>952</v>
      </c>
      <c r="C257" s="165" t="s">
        <v>456</v>
      </c>
      <c r="D257" s="165" t="s">
        <v>918</v>
      </c>
      <c r="E257" s="165" t="s">
        <v>955</v>
      </c>
      <c r="F257" s="167">
        <v>2017</v>
      </c>
      <c r="G257" s="168">
        <v>0</v>
      </c>
      <c r="H257" s="169">
        <v>0</v>
      </c>
      <c r="I257" s="169">
        <v>0</v>
      </c>
      <c r="J257" s="169">
        <v>0</v>
      </c>
      <c r="K257" s="169">
        <v>0</v>
      </c>
      <c r="L257" s="169">
        <v>-45.292499999999997</v>
      </c>
      <c r="M257" s="169">
        <v>0</v>
      </c>
      <c r="N257" s="169">
        <v>-180.65437500000002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169">
        <v>-225.94687500000001</v>
      </c>
      <c r="V257" s="163">
        <f ca="1">SUM(INDIRECT(Inputs!$C$11&amp;ROW()&amp;":"&amp;Inputs!$C$12&amp;ROW()))</f>
        <v>0</v>
      </c>
      <c r="W257" s="163">
        <f ca="1">SUM(INDIRECT(Inputs!$C$13&amp;ROW()&amp;":"&amp;Inputs!$C$14&amp;ROW()))</f>
        <v>-225.94687500000001</v>
      </c>
      <c r="X257" s="3" t="str">
        <f>IF(COUNTIFS(Lookups!$A:$A,C257)=1,"Gross Sales","")</f>
        <v>Gross Sales</v>
      </c>
      <c r="Y257" s="3" t="str">
        <f>IF(COUNTIFS(Lookups!$D:$D,C257)=1,"Bar Sales","")</f>
        <v/>
      </c>
      <c r="Z257" s="3" t="str">
        <f>IFERROR(VLOOKUP(C257*1,Lookups!$D:$F,3,FALSE),"")</f>
        <v/>
      </c>
      <c r="AA257" s="3" t="str">
        <f>IFERROR(VLOOKUP($C257*1,Lookups!$H:$N,3,FALSE),"")</f>
        <v/>
      </c>
      <c r="AB257" s="3" t="str">
        <f>IFERROR(VLOOKUP($C257*1,Lookups!$H:$N,4,FALSE),"")</f>
        <v/>
      </c>
      <c r="AC257" s="3" t="str">
        <f>IFERROR(VLOOKUP($C257*1,Lookups!$H:$N,5,FALSE),"")</f>
        <v/>
      </c>
      <c r="AD257" s="3" t="str">
        <f>IFERROR(VLOOKUP($C257*1,Lookups!$H:$N,6,FALSE),"")</f>
        <v/>
      </c>
      <c r="AE257" s="3" t="str">
        <f>IFERROR(VLOOKUP($C257*1,Lookups!$H:$N,7,FALSE),"")</f>
        <v/>
      </c>
      <c r="AF257" s="3" t="str">
        <f>VLOOKUP(B257*1,Stores!$A:$C,3,FALSE)</f>
        <v>DFG</v>
      </c>
    </row>
    <row r="258" spans="1:32">
      <c r="A258" s="165" t="s">
        <v>934</v>
      </c>
      <c r="B258" s="166" t="s">
        <v>953</v>
      </c>
      <c r="C258" s="165" t="s">
        <v>456</v>
      </c>
      <c r="D258" s="165" t="s">
        <v>918</v>
      </c>
      <c r="E258" s="165" t="s">
        <v>955</v>
      </c>
      <c r="F258" s="167">
        <v>2017</v>
      </c>
      <c r="G258" s="168">
        <v>0</v>
      </c>
      <c r="H258" s="169">
        <v>-114.64949999999999</v>
      </c>
      <c r="I258" s="169">
        <v>0</v>
      </c>
      <c r="J258" s="169">
        <v>-250.13400000000001</v>
      </c>
      <c r="K258" s="169">
        <v>0</v>
      </c>
      <c r="L258" s="169">
        <v>-357.8175</v>
      </c>
      <c r="M258" s="169">
        <v>-318.64125000000001</v>
      </c>
      <c r="N258" s="169">
        <v>-422.08950000000004</v>
      </c>
      <c r="O258" s="169">
        <v>-302.22000000000003</v>
      </c>
      <c r="P258" s="169">
        <v>-160.60499999999999</v>
      </c>
      <c r="Q258" s="169">
        <v>-39.78</v>
      </c>
      <c r="R258" s="169">
        <v>-827.3527499999999</v>
      </c>
      <c r="S258" s="169">
        <v>0</v>
      </c>
      <c r="T258" s="169">
        <v>0</v>
      </c>
      <c r="U258" s="169">
        <v>-2793.2894999999999</v>
      </c>
      <c r="V258" s="163">
        <f ca="1">SUM(INDIRECT(Inputs!$C$11&amp;ROW()&amp;":"&amp;Inputs!$C$12&amp;ROW()))</f>
        <v>-39.78</v>
      </c>
      <c r="W258" s="163">
        <f ca="1">SUM(INDIRECT(Inputs!$C$13&amp;ROW()&amp;":"&amp;Inputs!$C$14&amp;ROW()))</f>
        <v>-1965.9367500000001</v>
      </c>
      <c r="X258" s="3" t="str">
        <f>IF(COUNTIFS(Lookups!$A:$A,C258)=1,"Gross Sales","")</f>
        <v>Gross Sales</v>
      </c>
      <c r="Y258" s="3" t="str">
        <f>IF(COUNTIFS(Lookups!$D:$D,C258)=1,"Bar Sales","")</f>
        <v/>
      </c>
      <c r="Z258" s="3" t="str">
        <f>IFERROR(VLOOKUP(C258*1,Lookups!$D:$F,3,FALSE),"")</f>
        <v/>
      </c>
      <c r="AA258" s="3" t="str">
        <f>IFERROR(VLOOKUP($C258*1,Lookups!$H:$N,3,FALSE),"")</f>
        <v/>
      </c>
      <c r="AB258" s="3" t="str">
        <f>IFERROR(VLOOKUP($C258*1,Lookups!$H:$N,4,FALSE),"")</f>
        <v/>
      </c>
      <c r="AC258" s="3" t="str">
        <f>IFERROR(VLOOKUP($C258*1,Lookups!$H:$N,5,FALSE),"")</f>
        <v/>
      </c>
      <c r="AD258" s="3" t="str">
        <f>IFERROR(VLOOKUP($C258*1,Lookups!$H:$N,6,FALSE),"")</f>
        <v/>
      </c>
      <c r="AE258" s="3" t="str">
        <f>IFERROR(VLOOKUP($C258*1,Lookups!$H:$N,7,FALSE),"")</f>
        <v/>
      </c>
      <c r="AF258" s="3" t="str">
        <f>VLOOKUP(B258*1,Stores!$A:$C,3,FALSE)</f>
        <v>DFG</v>
      </c>
    </row>
    <row r="259" spans="1:32">
      <c r="A259" s="165" t="s">
        <v>933</v>
      </c>
      <c r="B259" s="166" t="s">
        <v>954</v>
      </c>
      <c r="C259" s="165" t="s">
        <v>456</v>
      </c>
      <c r="D259" s="165" t="s">
        <v>918</v>
      </c>
      <c r="E259" s="165" t="s">
        <v>955</v>
      </c>
      <c r="F259" s="167">
        <v>2017</v>
      </c>
      <c r="G259" s="168">
        <v>0</v>
      </c>
      <c r="H259" s="169">
        <v>0</v>
      </c>
      <c r="I259" s="169">
        <v>-1.92</v>
      </c>
      <c r="J259" s="169">
        <v>0</v>
      </c>
      <c r="K259" s="169">
        <v>0</v>
      </c>
      <c r="L259" s="169">
        <v>-172.71</v>
      </c>
      <c r="M259" s="169">
        <v>-384.43650000000002</v>
      </c>
      <c r="N259" s="169">
        <v>-200.32425000000003</v>
      </c>
      <c r="O259" s="169">
        <v>0</v>
      </c>
      <c r="P259" s="169">
        <v>-421.875</v>
      </c>
      <c r="Q259" s="169">
        <v>-88.413749999999993</v>
      </c>
      <c r="R259" s="169">
        <v>-426.10124999999999</v>
      </c>
      <c r="S259" s="169">
        <v>0</v>
      </c>
      <c r="T259" s="169">
        <v>0</v>
      </c>
      <c r="U259" s="169">
        <v>-1695.7807499999999</v>
      </c>
      <c r="V259" s="163">
        <f ca="1">SUM(INDIRECT(Inputs!$C$11&amp;ROW()&amp;":"&amp;Inputs!$C$12&amp;ROW()))</f>
        <v>-88.413749999999993</v>
      </c>
      <c r="W259" s="163">
        <f ca="1">SUM(INDIRECT(Inputs!$C$13&amp;ROW()&amp;":"&amp;Inputs!$C$14&amp;ROW()))</f>
        <v>-1269.6795</v>
      </c>
      <c r="X259" s="3" t="str">
        <f>IF(COUNTIFS(Lookups!$A:$A,C259)=1,"Gross Sales","")</f>
        <v>Gross Sales</v>
      </c>
      <c r="Y259" s="3" t="str">
        <f>IF(COUNTIFS(Lookups!$D:$D,C259)=1,"Bar Sales","")</f>
        <v/>
      </c>
      <c r="Z259" s="3" t="str">
        <f>IFERROR(VLOOKUP(C259*1,Lookups!$D:$F,3,FALSE),"")</f>
        <v/>
      </c>
      <c r="AA259" s="3" t="str">
        <f>IFERROR(VLOOKUP($C259*1,Lookups!$H:$N,3,FALSE),"")</f>
        <v/>
      </c>
      <c r="AB259" s="3" t="str">
        <f>IFERROR(VLOOKUP($C259*1,Lookups!$H:$N,4,FALSE),"")</f>
        <v/>
      </c>
      <c r="AC259" s="3" t="str">
        <f>IFERROR(VLOOKUP($C259*1,Lookups!$H:$N,5,FALSE),"")</f>
        <v/>
      </c>
      <c r="AD259" s="3" t="str">
        <f>IFERROR(VLOOKUP($C259*1,Lookups!$H:$N,6,FALSE),"")</f>
        <v/>
      </c>
      <c r="AE259" s="3" t="str">
        <f>IFERROR(VLOOKUP($C259*1,Lookups!$H:$N,7,FALSE),"")</f>
        <v/>
      </c>
      <c r="AF259" s="3" t="str">
        <f>VLOOKUP(B259*1,Stores!$A:$C,3,FALSE)</f>
        <v>DFG</v>
      </c>
    </row>
    <row r="260" spans="1:32">
      <c r="A260" s="165" t="s">
        <v>932</v>
      </c>
      <c r="B260" s="166" t="s">
        <v>959</v>
      </c>
      <c r="C260" s="165" t="s">
        <v>456</v>
      </c>
      <c r="D260" s="165" t="s">
        <v>918</v>
      </c>
      <c r="E260" s="165" t="s">
        <v>955</v>
      </c>
      <c r="F260" s="167">
        <v>2017</v>
      </c>
      <c r="G260" s="168">
        <v>0</v>
      </c>
      <c r="H260" s="169">
        <v>0</v>
      </c>
      <c r="I260" s="169">
        <v>0</v>
      </c>
      <c r="J260" s="169">
        <v>0</v>
      </c>
      <c r="K260" s="169">
        <v>0</v>
      </c>
      <c r="L260" s="169">
        <v>0</v>
      </c>
      <c r="M260" s="169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1032.9391499999999</v>
      </c>
      <c r="S260" s="169">
        <v>0</v>
      </c>
      <c r="T260" s="169">
        <v>0</v>
      </c>
      <c r="U260" s="169">
        <v>1032.9391499999999</v>
      </c>
      <c r="V260" s="163">
        <f ca="1">SUM(INDIRECT(Inputs!$C$11&amp;ROW()&amp;":"&amp;Inputs!$C$12&amp;ROW()))</f>
        <v>0</v>
      </c>
      <c r="W260" s="163">
        <f ca="1">SUM(INDIRECT(Inputs!$C$13&amp;ROW()&amp;":"&amp;Inputs!$C$14&amp;ROW()))</f>
        <v>0</v>
      </c>
      <c r="X260" s="3" t="str">
        <f>IF(COUNTIFS(Lookups!$A:$A,C260)=1,"Gross Sales","")</f>
        <v>Gross Sales</v>
      </c>
      <c r="Y260" s="3" t="str">
        <f>IF(COUNTIFS(Lookups!$D:$D,C260)=1,"Bar Sales","")</f>
        <v/>
      </c>
      <c r="Z260" s="3" t="str">
        <f>IFERROR(VLOOKUP(C260*1,Lookups!$D:$F,3,FALSE),"")</f>
        <v/>
      </c>
      <c r="AA260" s="3" t="str">
        <f>IFERROR(VLOOKUP($C260*1,Lookups!$H:$N,3,FALSE),"")</f>
        <v/>
      </c>
      <c r="AB260" s="3" t="str">
        <f>IFERROR(VLOOKUP($C260*1,Lookups!$H:$N,4,FALSE),"")</f>
        <v/>
      </c>
      <c r="AC260" s="3" t="str">
        <f>IFERROR(VLOOKUP($C260*1,Lookups!$H:$N,5,FALSE),"")</f>
        <v/>
      </c>
      <c r="AD260" s="3" t="str">
        <f>IFERROR(VLOOKUP($C260*1,Lookups!$H:$N,6,FALSE),"")</f>
        <v/>
      </c>
      <c r="AE260" s="3" t="str">
        <f>IFERROR(VLOOKUP($C260*1,Lookups!$H:$N,7,FALSE),"")</f>
        <v/>
      </c>
      <c r="AF260" s="3" t="str">
        <f>VLOOKUP(B260*1,Stores!$A:$C,3,FALSE)</f>
        <v>DFG</v>
      </c>
    </row>
    <row r="261" spans="1:32">
      <c r="A261" s="165" t="s">
        <v>930</v>
      </c>
      <c r="B261" s="166" t="s">
        <v>920</v>
      </c>
      <c r="C261" s="165" t="s">
        <v>460</v>
      </c>
      <c r="D261" s="165" t="s">
        <v>918</v>
      </c>
      <c r="E261" s="165" t="s">
        <v>956</v>
      </c>
      <c r="F261" s="167">
        <v>2017</v>
      </c>
      <c r="G261" s="168">
        <v>0</v>
      </c>
      <c r="H261" s="169">
        <v>2279.7422999999999</v>
      </c>
      <c r="I261" s="169">
        <v>2216.5805999999998</v>
      </c>
      <c r="J261" s="169">
        <v>1555.70865</v>
      </c>
      <c r="K261" s="169">
        <v>1254.3552</v>
      </c>
      <c r="L261" s="169">
        <v>2077.00875</v>
      </c>
      <c r="M261" s="169">
        <v>1197.197625</v>
      </c>
      <c r="N261" s="169">
        <v>2492.5634999999997</v>
      </c>
      <c r="O261" s="169">
        <v>3194.1689999999999</v>
      </c>
      <c r="P261" s="169">
        <v>3176.7393000000002</v>
      </c>
      <c r="Q261" s="169">
        <v>3148.4279999999999</v>
      </c>
      <c r="R261" s="169">
        <v>2035.8397499999996</v>
      </c>
      <c r="S261" s="169">
        <v>0</v>
      </c>
      <c r="T261" s="169">
        <v>0</v>
      </c>
      <c r="U261" s="169">
        <v>24628.332674999998</v>
      </c>
      <c r="V261" s="163">
        <f ca="1">SUM(INDIRECT(Inputs!$C$11&amp;ROW()&amp;":"&amp;Inputs!$C$12&amp;ROW()))</f>
        <v>3148.4279999999999</v>
      </c>
      <c r="W261" s="163">
        <f ca="1">SUM(INDIRECT(Inputs!$C$13&amp;ROW()&amp;":"&amp;Inputs!$C$14&amp;ROW()))</f>
        <v>22592.492924999999</v>
      </c>
      <c r="X261" s="3" t="str">
        <f>IF(COUNTIFS(Lookups!$A:$A,C261)=1,"Gross Sales","")</f>
        <v>Gross Sales</v>
      </c>
      <c r="Y261" s="3" t="str">
        <f>IF(COUNTIFS(Lookups!$D:$D,C261)=1,"Bar Sales","")</f>
        <v/>
      </c>
      <c r="Z261" s="3" t="str">
        <f>IFERROR(VLOOKUP(C261*1,Lookups!$D:$F,3,FALSE),"")</f>
        <v/>
      </c>
      <c r="AA261" s="3" t="str">
        <f>IFERROR(VLOOKUP($C261*1,Lookups!$H:$N,3,FALSE),"")</f>
        <v/>
      </c>
      <c r="AB261" s="3" t="str">
        <f>IFERROR(VLOOKUP($C261*1,Lookups!$H:$N,4,FALSE),"")</f>
        <v/>
      </c>
      <c r="AC261" s="3" t="str">
        <f>IFERROR(VLOOKUP($C261*1,Lookups!$H:$N,5,FALSE),"")</f>
        <v/>
      </c>
      <c r="AD261" s="3" t="str">
        <f>IFERROR(VLOOKUP($C261*1,Lookups!$H:$N,6,FALSE),"")</f>
        <v/>
      </c>
      <c r="AE261" s="3" t="str">
        <f>IFERROR(VLOOKUP($C261*1,Lookups!$H:$N,7,FALSE),"")</f>
        <v/>
      </c>
      <c r="AF261" s="3" t="str">
        <f>VLOOKUP(B261*1,Stores!$A:$C,3,FALSE)</f>
        <v>DFDE</v>
      </c>
    </row>
    <row r="262" spans="1:32">
      <c r="A262" s="165" t="s">
        <v>929</v>
      </c>
      <c r="B262" s="166" t="s">
        <v>921</v>
      </c>
      <c r="C262" s="165" t="s">
        <v>460</v>
      </c>
      <c r="D262" s="165" t="s">
        <v>918</v>
      </c>
      <c r="E262" s="165" t="s">
        <v>956</v>
      </c>
      <c r="F262" s="167">
        <v>2017</v>
      </c>
      <c r="G262" s="168">
        <v>0</v>
      </c>
      <c r="H262" s="169">
        <v>3155.4562500000002</v>
      </c>
      <c r="I262" s="169">
        <v>3701.5799999999995</v>
      </c>
      <c r="J262" s="169">
        <v>3261.4625999999994</v>
      </c>
      <c r="K262" s="169">
        <v>2134.77</v>
      </c>
      <c r="L262" s="169">
        <v>2552.4450000000002</v>
      </c>
      <c r="M262" s="169">
        <v>1748.53125</v>
      </c>
      <c r="N262" s="169">
        <v>1129.4099999999999</v>
      </c>
      <c r="O262" s="169">
        <v>2113.59375</v>
      </c>
      <c r="P262" s="169">
        <v>2027.3175000000001</v>
      </c>
      <c r="Q262" s="169">
        <v>1454.85</v>
      </c>
      <c r="R262" s="169">
        <v>2180.8484249999997</v>
      </c>
      <c r="S262" s="169">
        <v>0</v>
      </c>
      <c r="T262" s="169">
        <v>0</v>
      </c>
      <c r="U262" s="169">
        <v>25460.264775</v>
      </c>
      <c r="V262" s="163">
        <f ca="1">SUM(INDIRECT(Inputs!$C$11&amp;ROW()&amp;":"&amp;Inputs!$C$12&amp;ROW()))</f>
        <v>1454.85</v>
      </c>
      <c r="W262" s="163">
        <f ca="1">SUM(INDIRECT(Inputs!$C$13&amp;ROW()&amp;":"&amp;Inputs!$C$14&amp;ROW()))</f>
        <v>23279.41635</v>
      </c>
      <c r="X262" s="3" t="str">
        <f>IF(COUNTIFS(Lookups!$A:$A,C262)=1,"Gross Sales","")</f>
        <v>Gross Sales</v>
      </c>
      <c r="Y262" s="3" t="str">
        <f>IF(COUNTIFS(Lookups!$D:$D,C262)=1,"Bar Sales","")</f>
        <v/>
      </c>
      <c r="Z262" s="3" t="str">
        <f>IFERROR(VLOOKUP(C262*1,Lookups!$D:$F,3,FALSE),"")</f>
        <v/>
      </c>
      <c r="AA262" s="3" t="str">
        <f>IFERROR(VLOOKUP($C262*1,Lookups!$H:$N,3,FALSE),"")</f>
        <v/>
      </c>
      <c r="AB262" s="3" t="str">
        <f>IFERROR(VLOOKUP($C262*1,Lookups!$H:$N,4,FALSE),"")</f>
        <v/>
      </c>
      <c r="AC262" s="3" t="str">
        <f>IFERROR(VLOOKUP($C262*1,Lookups!$H:$N,5,FALSE),"")</f>
        <v/>
      </c>
      <c r="AD262" s="3" t="str">
        <f>IFERROR(VLOOKUP($C262*1,Lookups!$H:$N,6,FALSE),"")</f>
        <v/>
      </c>
      <c r="AE262" s="3" t="str">
        <f>IFERROR(VLOOKUP($C262*1,Lookups!$H:$N,7,FALSE),"")</f>
        <v/>
      </c>
      <c r="AF262" s="3" t="str">
        <f>VLOOKUP(B262*1,Stores!$A:$C,3,FALSE)</f>
        <v>DFDE</v>
      </c>
    </row>
    <row r="263" spans="1:32">
      <c r="A263" s="165" t="s">
        <v>928</v>
      </c>
      <c r="B263" s="166" t="s">
        <v>922</v>
      </c>
      <c r="C263" s="165" t="s">
        <v>460</v>
      </c>
      <c r="D263" s="165" t="s">
        <v>918</v>
      </c>
      <c r="E263" s="165" t="s">
        <v>956</v>
      </c>
      <c r="F263" s="167">
        <v>2017</v>
      </c>
      <c r="G263" s="168">
        <v>0</v>
      </c>
      <c r="H263" s="169">
        <v>1881.2249999999999</v>
      </c>
      <c r="I263" s="169">
        <v>4216.1166750000002</v>
      </c>
      <c r="J263" s="169">
        <v>3383.9324999999999</v>
      </c>
      <c r="K263" s="169">
        <v>2134.665</v>
      </c>
      <c r="L263" s="169">
        <v>2954.4124499999998</v>
      </c>
      <c r="M263" s="169">
        <v>1959.1314</v>
      </c>
      <c r="N263" s="169">
        <v>2198.6822250000005</v>
      </c>
      <c r="O263" s="169">
        <v>4732.268250000001</v>
      </c>
      <c r="P263" s="169">
        <v>3582.576</v>
      </c>
      <c r="Q263" s="169">
        <v>3515.4157499999997</v>
      </c>
      <c r="R263" s="169">
        <v>2526.8812499999999</v>
      </c>
      <c r="S263" s="169">
        <v>0</v>
      </c>
      <c r="T263" s="169">
        <v>0</v>
      </c>
      <c r="U263" s="169">
        <v>33085.306499999999</v>
      </c>
      <c r="V263" s="163">
        <f ca="1">SUM(INDIRECT(Inputs!$C$11&amp;ROW()&amp;":"&amp;Inputs!$C$12&amp;ROW()))</f>
        <v>3515.4157499999997</v>
      </c>
      <c r="W263" s="163">
        <f ca="1">SUM(INDIRECT(Inputs!$C$13&amp;ROW()&amp;":"&amp;Inputs!$C$14&amp;ROW()))</f>
        <v>30558.42525</v>
      </c>
      <c r="X263" s="3" t="str">
        <f>IF(COUNTIFS(Lookups!$A:$A,C263)=1,"Gross Sales","")</f>
        <v>Gross Sales</v>
      </c>
      <c r="Y263" s="3" t="str">
        <f>IF(COUNTIFS(Lookups!$D:$D,C263)=1,"Bar Sales","")</f>
        <v/>
      </c>
      <c r="Z263" s="3" t="str">
        <f>IFERROR(VLOOKUP(C263*1,Lookups!$D:$F,3,FALSE),"")</f>
        <v/>
      </c>
      <c r="AA263" s="3" t="str">
        <f>IFERROR(VLOOKUP($C263*1,Lookups!$H:$N,3,FALSE),"")</f>
        <v/>
      </c>
      <c r="AB263" s="3" t="str">
        <f>IFERROR(VLOOKUP($C263*1,Lookups!$H:$N,4,FALSE),"")</f>
        <v/>
      </c>
      <c r="AC263" s="3" t="str">
        <f>IFERROR(VLOOKUP($C263*1,Lookups!$H:$N,5,FALSE),"")</f>
        <v/>
      </c>
      <c r="AD263" s="3" t="str">
        <f>IFERROR(VLOOKUP($C263*1,Lookups!$H:$N,6,FALSE),"")</f>
        <v/>
      </c>
      <c r="AE263" s="3" t="str">
        <f>IFERROR(VLOOKUP($C263*1,Lookups!$H:$N,7,FALSE),"")</f>
        <v/>
      </c>
      <c r="AF263" s="3" t="str">
        <f>VLOOKUP(B263*1,Stores!$A:$C,3,FALSE)</f>
        <v>DFDE</v>
      </c>
    </row>
    <row r="264" spans="1:32">
      <c r="A264" s="165" t="s">
        <v>927</v>
      </c>
      <c r="B264" s="166" t="s">
        <v>923</v>
      </c>
      <c r="C264" s="165" t="s">
        <v>460</v>
      </c>
      <c r="D264" s="165" t="s">
        <v>918</v>
      </c>
      <c r="E264" s="165" t="s">
        <v>956</v>
      </c>
      <c r="F264" s="167">
        <v>2017</v>
      </c>
      <c r="G264" s="168">
        <v>0</v>
      </c>
      <c r="H264" s="169">
        <v>1804.8260999999998</v>
      </c>
      <c r="I264" s="169">
        <v>4165.9094999999998</v>
      </c>
      <c r="J264" s="169">
        <v>1419.1323</v>
      </c>
      <c r="K264" s="169">
        <v>1512.3297</v>
      </c>
      <c r="L264" s="169">
        <v>1645.8741000000002</v>
      </c>
      <c r="M264" s="169">
        <v>1486.7377499999998</v>
      </c>
      <c r="N264" s="169">
        <v>1073.2950000000001</v>
      </c>
      <c r="O264" s="169">
        <v>1492.1043750000001</v>
      </c>
      <c r="P264" s="169">
        <v>2629.7707500000001</v>
      </c>
      <c r="Q264" s="169">
        <v>2048.2194</v>
      </c>
      <c r="R264" s="169">
        <v>3554.2699499999999</v>
      </c>
      <c r="S264" s="169">
        <v>0</v>
      </c>
      <c r="T264" s="169">
        <v>0</v>
      </c>
      <c r="U264" s="169">
        <v>22832.468925000001</v>
      </c>
      <c r="V264" s="163">
        <f ca="1">SUM(INDIRECT(Inputs!$C$11&amp;ROW()&amp;":"&amp;Inputs!$C$12&amp;ROW()))</f>
        <v>2048.2194</v>
      </c>
      <c r="W264" s="163">
        <f ca="1">SUM(INDIRECT(Inputs!$C$13&amp;ROW()&amp;":"&amp;Inputs!$C$14&amp;ROW()))</f>
        <v>19278.198974999999</v>
      </c>
      <c r="X264" s="3" t="str">
        <f>IF(COUNTIFS(Lookups!$A:$A,C264)=1,"Gross Sales","")</f>
        <v>Gross Sales</v>
      </c>
      <c r="Y264" s="3" t="str">
        <f>IF(COUNTIFS(Lookups!$D:$D,C264)=1,"Bar Sales","")</f>
        <v/>
      </c>
      <c r="Z264" s="3" t="str">
        <f>IFERROR(VLOOKUP(C264*1,Lookups!$D:$F,3,FALSE),"")</f>
        <v/>
      </c>
      <c r="AA264" s="3" t="str">
        <f>IFERROR(VLOOKUP($C264*1,Lookups!$H:$N,3,FALSE),"")</f>
        <v/>
      </c>
      <c r="AB264" s="3" t="str">
        <f>IFERROR(VLOOKUP($C264*1,Lookups!$H:$N,4,FALSE),"")</f>
        <v/>
      </c>
      <c r="AC264" s="3" t="str">
        <f>IFERROR(VLOOKUP($C264*1,Lookups!$H:$N,5,FALSE),"")</f>
        <v/>
      </c>
      <c r="AD264" s="3" t="str">
        <f>IFERROR(VLOOKUP($C264*1,Lookups!$H:$N,6,FALSE),"")</f>
        <v/>
      </c>
      <c r="AE264" s="3" t="str">
        <f>IFERROR(VLOOKUP($C264*1,Lookups!$H:$N,7,FALSE),"")</f>
        <v/>
      </c>
      <c r="AF264" s="3" t="str">
        <f>VLOOKUP(B264*1,Stores!$A:$C,3,FALSE)</f>
        <v>DFDE</v>
      </c>
    </row>
    <row r="265" spans="1:32">
      <c r="A265" s="165" t="s">
        <v>926</v>
      </c>
      <c r="B265" s="166" t="s">
        <v>924</v>
      </c>
      <c r="C265" s="165" t="s">
        <v>460</v>
      </c>
      <c r="D265" s="165" t="s">
        <v>918</v>
      </c>
      <c r="E265" s="165" t="s">
        <v>956</v>
      </c>
      <c r="F265" s="167">
        <v>2017</v>
      </c>
      <c r="G265" s="168">
        <v>0</v>
      </c>
      <c r="H265" s="169">
        <v>3667.2817499999996</v>
      </c>
      <c r="I265" s="169">
        <v>3400.5374999999995</v>
      </c>
      <c r="J265" s="169">
        <v>3236.0600249999998</v>
      </c>
      <c r="K265" s="169">
        <v>3801.445725</v>
      </c>
      <c r="L265" s="169">
        <v>3939.3742499999998</v>
      </c>
      <c r="M265" s="169">
        <v>2557.3920750000002</v>
      </c>
      <c r="N265" s="169">
        <v>5129.0202749999989</v>
      </c>
      <c r="O265" s="169">
        <v>5066.9407499999988</v>
      </c>
      <c r="P265" s="169">
        <v>4049.1725999999994</v>
      </c>
      <c r="Q265" s="169">
        <v>5700.5188499999995</v>
      </c>
      <c r="R265" s="169">
        <v>4821.9666000000007</v>
      </c>
      <c r="S265" s="169">
        <v>0</v>
      </c>
      <c r="T265" s="169">
        <v>0</v>
      </c>
      <c r="U265" s="169">
        <v>45369.710399999996</v>
      </c>
      <c r="V265" s="163">
        <f ca="1">SUM(INDIRECT(Inputs!$C$11&amp;ROW()&amp;":"&amp;Inputs!$C$12&amp;ROW()))</f>
        <v>5700.5188499999995</v>
      </c>
      <c r="W265" s="163">
        <f ca="1">SUM(INDIRECT(Inputs!$C$13&amp;ROW()&amp;":"&amp;Inputs!$C$14&amp;ROW()))</f>
        <v>40547.743799999997</v>
      </c>
      <c r="X265" s="3" t="str">
        <f>IF(COUNTIFS(Lookups!$A:$A,C265)=1,"Gross Sales","")</f>
        <v>Gross Sales</v>
      </c>
      <c r="Y265" s="3" t="str">
        <f>IF(COUNTIFS(Lookups!$D:$D,C265)=1,"Bar Sales","")</f>
        <v/>
      </c>
      <c r="Z265" s="3" t="str">
        <f>IFERROR(VLOOKUP(C265*1,Lookups!$D:$F,3,FALSE),"")</f>
        <v/>
      </c>
      <c r="AA265" s="3" t="str">
        <f>IFERROR(VLOOKUP($C265*1,Lookups!$H:$N,3,FALSE),"")</f>
        <v/>
      </c>
      <c r="AB265" s="3" t="str">
        <f>IFERROR(VLOOKUP($C265*1,Lookups!$H:$N,4,FALSE),"")</f>
        <v/>
      </c>
      <c r="AC265" s="3" t="str">
        <f>IFERROR(VLOOKUP($C265*1,Lookups!$H:$N,5,FALSE),"")</f>
        <v/>
      </c>
      <c r="AD265" s="3" t="str">
        <f>IFERROR(VLOOKUP($C265*1,Lookups!$H:$N,6,FALSE),"")</f>
        <v/>
      </c>
      <c r="AE265" s="3" t="str">
        <f>IFERROR(VLOOKUP($C265*1,Lookups!$H:$N,7,FALSE),"")</f>
        <v/>
      </c>
      <c r="AF265" s="3" t="str">
        <f>VLOOKUP(B265*1,Stores!$A:$C,3,FALSE)</f>
        <v>DFDE</v>
      </c>
    </row>
    <row r="266" spans="1:32">
      <c r="A266" s="165" t="s">
        <v>925</v>
      </c>
      <c r="B266" s="166" t="s">
        <v>958</v>
      </c>
      <c r="C266" s="165" t="s">
        <v>460</v>
      </c>
      <c r="D266" s="165" t="s">
        <v>918</v>
      </c>
      <c r="E266" s="165" t="s">
        <v>956</v>
      </c>
      <c r="F266" s="167">
        <v>2017</v>
      </c>
      <c r="G266" s="168">
        <v>0</v>
      </c>
      <c r="H266" s="169">
        <v>0</v>
      </c>
      <c r="I266" s="169">
        <v>0</v>
      </c>
      <c r="J266" s="169">
        <v>0</v>
      </c>
      <c r="K266" s="169">
        <v>0</v>
      </c>
      <c r="L266" s="169">
        <v>5111.9056499999997</v>
      </c>
      <c r="M266" s="169">
        <v>5661.8617499999991</v>
      </c>
      <c r="N266" s="169">
        <v>5967.1044749999992</v>
      </c>
      <c r="O266" s="169">
        <v>5617.5798000000004</v>
      </c>
      <c r="P266" s="169">
        <v>3904.8351749999997</v>
      </c>
      <c r="Q266" s="169">
        <v>2882.3277750000002</v>
      </c>
      <c r="R266" s="169">
        <v>2676.6998250000001</v>
      </c>
      <c r="S266" s="169">
        <v>0</v>
      </c>
      <c r="T266" s="169">
        <v>0</v>
      </c>
      <c r="U266" s="169">
        <v>31822.314449999998</v>
      </c>
      <c r="V266" s="163">
        <f ca="1">SUM(INDIRECT(Inputs!$C$11&amp;ROW()&amp;":"&amp;Inputs!$C$12&amp;ROW()))</f>
        <v>2882.3277750000002</v>
      </c>
      <c r="W266" s="163">
        <f ca="1">SUM(INDIRECT(Inputs!$C$13&amp;ROW()&amp;":"&amp;Inputs!$C$14&amp;ROW()))</f>
        <v>29145.614624999998</v>
      </c>
      <c r="X266" s="3" t="str">
        <f>IF(COUNTIFS(Lookups!$A:$A,C266)=1,"Gross Sales","")</f>
        <v>Gross Sales</v>
      </c>
      <c r="Y266" s="3" t="str">
        <f>IF(COUNTIFS(Lookups!$D:$D,C266)=1,"Bar Sales","")</f>
        <v/>
      </c>
      <c r="Z266" s="3" t="str">
        <f>IFERROR(VLOOKUP(C266*1,Lookups!$D:$F,3,FALSE),"")</f>
        <v/>
      </c>
      <c r="AA266" s="3" t="str">
        <f>IFERROR(VLOOKUP($C266*1,Lookups!$H:$N,3,FALSE),"")</f>
        <v/>
      </c>
      <c r="AB266" s="3" t="str">
        <f>IFERROR(VLOOKUP($C266*1,Lookups!$H:$N,4,FALSE),"")</f>
        <v/>
      </c>
      <c r="AC266" s="3" t="str">
        <f>IFERROR(VLOOKUP($C266*1,Lookups!$H:$N,5,FALSE),"")</f>
        <v/>
      </c>
      <c r="AD266" s="3" t="str">
        <f>IFERROR(VLOOKUP($C266*1,Lookups!$H:$N,6,FALSE),"")</f>
        <v/>
      </c>
      <c r="AE266" s="3" t="str">
        <f>IFERROR(VLOOKUP($C266*1,Lookups!$H:$N,7,FALSE),"")</f>
        <v/>
      </c>
      <c r="AF266" s="3" t="str">
        <f>VLOOKUP(B266*1,Stores!$A:$C,3,FALSE)</f>
        <v>DFDE</v>
      </c>
    </row>
    <row r="267" spans="1:32">
      <c r="A267" s="165" t="s">
        <v>958</v>
      </c>
      <c r="B267" s="166" t="s">
        <v>925</v>
      </c>
      <c r="C267" s="165" t="s">
        <v>460</v>
      </c>
      <c r="D267" s="165" t="s">
        <v>918</v>
      </c>
      <c r="E267" s="165" t="s">
        <v>956</v>
      </c>
      <c r="F267" s="167">
        <v>2017</v>
      </c>
      <c r="G267" s="168">
        <v>0</v>
      </c>
      <c r="H267" s="169">
        <v>3664.2960000000003</v>
      </c>
      <c r="I267" s="169">
        <v>3277.1895000000004</v>
      </c>
      <c r="J267" s="169">
        <v>1739.76</v>
      </c>
      <c r="K267" s="169">
        <v>1600.425</v>
      </c>
      <c r="L267" s="169">
        <v>1555.5375000000001</v>
      </c>
      <c r="M267" s="169">
        <v>1926.54</v>
      </c>
      <c r="N267" s="169">
        <v>1719.6975</v>
      </c>
      <c r="O267" s="169">
        <v>1113.7124999999999</v>
      </c>
      <c r="P267" s="169">
        <v>1502.4498749999998</v>
      </c>
      <c r="Q267" s="169">
        <v>3749.81745</v>
      </c>
      <c r="R267" s="169">
        <v>3380.1375000000003</v>
      </c>
      <c r="S267" s="169">
        <v>0</v>
      </c>
      <c r="T267" s="169">
        <v>0</v>
      </c>
      <c r="U267" s="169">
        <v>25229.562824999997</v>
      </c>
      <c r="V267" s="163">
        <f ca="1">SUM(INDIRECT(Inputs!$C$11&amp;ROW()&amp;":"&amp;Inputs!$C$12&amp;ROW()))</f>
        <v>3749.81745</v>
      </c>
      <c r="W267" s="163">
        <f ca="1">SUM(INDIRECT(Inputs!$C$13&amp;ROW()&amp;":"&amp;Inputs!$C$14&amp;ROW()))</f>
        <v>21849.425324999997</v>
      </c>
      <c r="X267" s="3" t="str">
        <f>IF(COUNTIFS(Lookups!$A:$A,C267)=1,"Gross Sales","")</f>
        <v>Gross Sales</v>
      </c>
      <c r="Y267" s="3" t="str">
        <f>IF(COUNTIFS(Lookups!$D:$D,C267)=1,"Bar Sales","")</f>
        <v/>
      </c>
      <c r="Z267" s="3" t="str">
        <f>IFERROR(VLOOKUP(C267*1,Lookups!$D:$F,3,FALSE),"")</f>
        <v/>
      </c>
      <c r="AA267" s="3" t="str">
        <f>IFERROR(VLOOKUP($C267*1,Lookups!$H:$N,3,FALSE),"")</f>
        <v/>
      </c>
      <c r="AB267" s="3" t="str">
        <f>IFERROR(VLOOKUP($C267*1,Lookups!$H:$N,4,FALSE),"")</f>
        <v/>
      </c>
      <c r="AC267" s="3" t="str">
        <f>IFERROR(VLOOKUP($C267*1,Lookups!$H:$N,5,FALSE),"")</f>
        <v/>
      </c>
      <c r="AD267" s="3" t="str">
        <f>IFERROR(VLOOKUP($C267*1,Lookups!$H:$N,6,FALSE),"")</f>
        <v/>
      </c>
      <c r="AE267" s="3" t="str">
        <f>IFERROR(VLOOKUP($C267*1,Lookups!$H:$N,7,FALSE),"")</f>
        <v/>
      </c>
      <c r="AF267" s="3" t="str">
        <f>VLOOKUP(B267*1,Stores!$A:$C,3,FALSE)</f>
        <v>DFDE</v>
      </c>
    </row>
    <row r="268" spans="1:32">
      <c r="A268" s="165" t="s">
        <v>924</v>
      </c>
      <c r="B268" s="166" t="s">
        <v>926</v>
      </c>
      <c r="C268" s="165" t="s">
        <v>460</v>
      </c>
      <c r="D268" s="165" t="s">
        <v>918</v>
      </c>
      <c r="E268" s="165" t="s">
        <v>956</v>
      </c>
      <c r="F268" s="167">
        <v>2017</v>
      </c>
      <c r="G268" s="168">
        <v>0</v>
      </c>
      <c r="H268" s="169">
        <v>7582.9350000000004</v>
      </c>
      <c r="I268" s="169">
        <v>7607.5057500000003</v>
      </c>
      <c r="J268" s="169">
        <v>7010.0062500000004</v>
      </c>
      <c r="K268" s="169">
        <v>8092.5407999999989</v>
      </c>
      <c r="L268" s="169">
        <v>7900.9875000000002</v>
      </c>
      <c r="M268" s="169">
        <v>8199.7460999999985</v>
      </c>
      <c r="N268" s="169">
        <v>8070.44625</v>
      </c>
      <c r="O268" s="169">
        <v>6936.3693750000011</v>
      </c>
      <c r="P268" s="169">
        <v>5364.6750000000002</v>
      </c>
      <c r="Q268" s="169">
        <v>10589.242124999999</v>
      </c>
      <c r="R268" s="169">
        <v>12243.768900000001</v>
      </c>
      <c r="S268" s="169">
        <v>0</v>
      </c>
      <c r="T268" s="169">
        <v>0</v>
      </c>
      <c r="U268" s="169">
        <v>89598.223050000001</v>
      </c>
      <c r="V268" s="163">
        <f ca="1">SUM(INDIRECT(Inputs!$C$11&amp;ROW()&amp;":"&amp;Inputs!$C$12&amp;ROW()))</f>
        <v>10589.242124999999</v>
      </c>
      <c r="W268" s="163">
        <f ca="1">SUM(INDIRECT(Inputs!$C$13&amp;ROW()&amp;":"&amp;Inputs!$C$14&amp;ROW()))</f>
        <v>77354.454150000005</v>
      </c>
      <c r="X268" s="3" t="str">
        <f>IF(COUNTIFS(Lookups!$A:$A,C268)=1,"Gross Sales","")</f>
        <v>Gross Sales</v>
      </c>
      <c r="Y268" s="3" t="str">
        <f>IF(COUNTIFS(Lookups!$D:$D,C268)=1,"Bar Sales","")</f>
        <v/>
      </c>
      <c r="Z268" s="3" t="str">
        <f>IFERROR(VLOOKUP(C268*1,Lookups!$D:$F,3,FALSE),"")</f>
        <v/>
      </c>
      <c r="AA268" s="3" t="str">
        <f>IFERROR(VLOOKUP($C268*1,Lookups!$H:$N,3,FALSE),"")</f>
        <v/>
      </c>
      <c r="AB268" s="3" t="str">
        <f>IFERROR(VLOOKUP($C268*1,Lookups!$H:$N,4,FALSE),"")</f>
        <v/>
      </c>
      <c r="AC268" s="3" t="str">
        <f>IFERROR(VLOOKUP($C268*1,Lookups!$H:$N,5,FALSE),"")</f>
        <v/>
      </c>
      <c r="AD268" s="3" t="str">
        <f>IFERROR(VLOOKUP($C268*1,Lookups!$H:$N,6,FALSE),"")</f>
        <v/>
      </c>
      <c r="AE268" s="3" t="str">
        <f>IFERROR(VLOOKUP($C268*1,Lookups!$H:$N,7,FALSE),"")</f>
        <v/>
      </c>
      <c r="AF268" s="3" t="str">
        <f>VLOOKUP(B268*1,Stores!$A:$C,3,FALSE)</f>
        <v>DFDE</v>
      </c>
    </row>
    <row r="269" spans="1:32">
      <c r="A269" s="165" t="s">
        <v>923</v>
      </c>
      <c r="B269" s="166" t="s">
        <v>927</v>
      </c>
      <c r="C269" s="165" t="s">
        <v>460</v>
      </c>
      <c r="D269" s="165" t="s">
        <v>918</v>
      </c>
      <c r="E269" s="165" t="s">
        <v>956</v>
      </c>
      <c r="F269" s="167">
        <v>2017</v>
      </c>
      <c r="G269" s="168">
        <v>0</v>
      </c>
      <c r="H269" s="169">
        <v>3114.8495250000001</v>
      </c>
      <c r="I269" s="169">
        <v>4562.88</v>
      </c>
      <c r="J269" s="169">
        <v>2707.68</v>
      </c>
      <c r="K269" s="169">
        <v>4436.0550000000003</v>
      </c>
      <c r="L269" s="169">
        <v>5930.044425</v>
      </c>
      <c r="M269" s="169">
        <v>10784.011875</v>
      </c>
      <c r="N269" s="169">
        <v>10462.142249999999</v>
      </c>
      <c r="O269" s="169">
        <v>10419.759000000002</v>
      </c>
      <c r="P269" s="169">
        <v>13028.039999999999</v>
      </c>
      <c r="Q269" s="169">
        <v>5873.4000000000005</v>
      </c>
      <c r="R269" s="169">
        <v>4541.04</v>
      </c>
      <c r="S269" s="169">
        <v>0</v>
      </c>
      <c r="T269" s="169">
        <v>0</v>
      </c>
      <c r="U269" s="169">
        <v>75859.902075000005</v>
      </c>
      <c r="V269" s="163">
        <f ca="1">SUM(INDIRECT(Inputs!$C$11&amp;ROW()&amp;":"&amp;Inputs!$C$12&amp;ROW()))</f>
        <v>5873.4000000000005</v>
      </c>
      <c r="W269" s="163">
        <f ca="1">SUM(INDIRECT(Inputs!$C$13&amp;ROW()&amp;":"&amp;Inputs!$C$14&amp;ROW()))</f>
        <v>71318.862075000012</v>
      </c>
      <c r="X269" s="3" t="str">
        <f>IF(COUNTIFS(Lookups!$A:$A,C269)=1,"Gross Sales","")</f>
        <v>Gross Sales</v>
      </c>
      <c r="Y269" s="3" t="str">
        <f>IF(COUNTIFS(Lookups!$D:$D,C269)=1,"Bar Sales","")</f>
        <v/>
      </c>
      <c r="Z269" s="3" t="str">
        <f>IFERROR(VLOOKUP(C269*1,Lookups!$D:$F,3,FALSE),"")</f>
        <v/>
      </c>
      <c r="AA269" s="3" t="str">
        <f>IFERROR(VLOOKUP($C269*1,Lookups!$H:$N,3,FALSE),"")</f>
        <v/>
      </c>
      <c r="AB269" s="3" t="str">
        <f>IFERROR(VLOOKUP($C269*1,Lookups!$H:$N,4,FALSE),"")</f>
        <v/>
      </c>
      <c r="AC269" s="3" t="str">
        <f>IFERROR(VLOOKUP($C269*1,Lookups!$H:$N,5,FALSE),"")</f>
        <v/>
      </c>
      <c r="AD269" s="3" t="str">
        <f>IFERROR(VLOOKUP($C269*1,Lookups!$H:$N,6,FALSE),"")</f>
        <v/>
      </c>
      <c r="AE269" s="3" t="str">
        <f>IFERROR(VLOOKUP($C269*1,Lookups!$H:$N,7,FALSE),"")</f>
        <v/>
      </c>
      <c r="AF269" s="3" t="str">
        <f>VLOOKUP(B269*1,Stores!$A:$C,3,FALSE)</f>
        <v>DFDE</v>
      </c>
    </row>
    <row r="270" spans="1:32">
      <c r="A270" s="165" t="s">
        <v>922</v>
      </c>
      <c r="B270" s="166" t="s">
        <v>928</v>
      </c>
      <c r="C270" s="165" t="s">
        <v>460</v>
      </c>
      <c r="D270" s="165" t="s">
        <v>918</v>
      </c>
      <c r="E270" s="165" t="s">
        <v>956</v>
      </c>
      <c r="F270" s="167">
        <v>2017</v>
      </c>
      <c r="G270" s="168">
        <v>0</v>
      </c>
      <c r="H270" s="169">
        <v>4539.1927500000002</v>
      </c>
      <c r="I270" s="169">
        <v>3071.7398250000001</v>
      </c>
      <c r="J270" s="169">
        <v>2889</v>
      </c>
      <c r="K270" s="169">
        <v>2964.1442999999999</v>
      </c>
      <c r="L270" s="169">
        <v>3416.0790000000002</v>
      </c>
      <c r="M270" s="169">
        <v>3280.8487499999997</v>
      </c>
      <c r="N270" s="169">
        <v>1915.2558750000001</v>
      </c>
      <c r="O270" s="169">
        <v>1582.9647749999999</v>
      </c>
      <c r="P270" s="169">
        <v>1505.6684999999998</v>
      </c>
      <c r="Q270" s="169">
        <v>2404.0724999999998</v>
      </c>
      <c r="R270" s="169">
        <v>2072.7485999999999</v>
      </c>
      <c r="S270" s="169">
        <v>0</v>
      </c>
      <c r="T270" s="169">
        <v>0</v>
      </c>
      <c r="U270" s="169">
        <v>29641.714874999998</v>
      </c>
      <c r="V270" s="163">
        <f ca="1">SUM(INDIRECT(Inputs!$C$11&amp;ROW()&amp;":"&amp;Inputs!$C$12&amp;ROW()))</f>
        <v>2404.0724999999998</v>
      </c>
      <c r="W270" s="163">
        <f ca="1">SUM(INDIRECT(Inputs!$C$13&amp;ROW()&amp;":"&amp;Inputs!$C$14&amp;ROW()))</f>
        <v>27568.966274999999</v>
      </c>
      <c r="X270" s="3" t="str">
        <f>IF(COUNTIFS(Lookups!$A:$A,C270)=1,"Gross Sales","")</f>
        <v>Gross Sales</v>
      </c>
      <c r="Y270" s="3" t="str">
        <f>IF(COUNTIFS(Lookups!$D:$D,C270)=1,"Bar Sales","")</f>
        <v/>
      </c>
      <c r="Z270" s="3" t="str">
        <f>IFERROR(VLOOKUP(C270*1,Lookups!$D:$F,3,FALSE),"")</f>
        <v/>
      </c>
      <c r="AA270" s="3" t="str">
        <f>IFERROR(VLOOKUP($C270*1,Lookups!$H:$N,3,FALSE),"")</f>
        <v/>
      </c>
      <c r="AB270" s="3" t="str">
        <f>IFERROR(VLOOKUP($C270*1,Lookups!$H:$N,4,FALSE),"")</f>
        <v/>
      </c>
      <c r="AC270" s="3" t="str">
        <f>IFERROR(VLOOKUP($C270*1,Lookups!$H:$N,5,FALSE),"")</f>
        <v/>
      </c>
      <c r="AD270" s="3" t="str">
        <f>IFERROR(VLOOKUP($C270*1,Lookups!$H:$N,6,FALSE),"")</f>
        <v/>
      </c>
      <c r="AE270" s="3" t="str">
        <f>IFERROR(VLOOKUP($C270*1,Lookups!$H:$N,7,FALSE),"")</f>
        <v/>
      </c>
      <c r="AF270" s="3" t="str">
        <f>VLOOKUP(B270*1,Stores!$A:$C,3,FALSE)</f>
        <v>DFDE</v>
      </c>
    </row>
    <row r="271" spans="1:32">
      <c r="A271" s="165" t="s">
        <v>921</v>
      </c>
      <c r="B271" s="166" t="s">
        <v>929</v>
      </c>
      <c r="C271" s="165" t="s">
        <v>460</v>
      </c>
      <c r="D271" s="165" t="s">
        <v>918</v>
      </c>
      <c r="E271" s="165" t="s">
        <v>956</v>
      </c>
      <c r="F271" s="167">
        <v>2017</v>
      </c>
      <c r="G271" s="168">
        <v>0</v>
      </c>
      <c r="H271" s="169">
        <v>3706.1115</v>
      </c>
      <c r="I271" s="169">
        <v>1926.8111249999999</v>
      </c>
      <c r="J271" s="169">
        <v>1833.2325000000001</v>
      </c>
      <c r="K271" s="169">
        <v>1545.328125</v>
      </c>
      <c r="L271" s="169">
        <v>1287.2024999999996</v>
      </c>
      <c r="M271" s="169">
        <v>1046.12625</v>
      </c>
      <c r="N271" s="169">
        <v>537.6825</v>
      </c>
      <c r="O271" s="169">
        <v>1149.3787500000001</v>
      </c>
      <c r="P271" s="169">
        <v>832.265625</v>
      </c>
      <c r="Q271" s="169">
        <v>1052.415</v>
      </c>
      <c r="R271" s="169">
        <v>781.43999999999994</v>
      </c>
      <c r="S271" s="169">
        <v>0</v>
      </c>
      <c r="T271" s="169">
        <v>0</v>
      </c>
      <c r="U271" s="169">
        <v>15697.993875000002</v>
      </c>
      <c r="V271" s="163">
        <f ca="1">SUM(INDIRECT(Inputs!$C$11&amp;ROW()&amp;":"&amp;Inputs!$C$12&amp;ROW()))</f>
        <v>1052.415</v>
      </c>
      <c r="W271" s="163">
        <f ca="1">SUM(INDIRECT(Inputs!$C$13&amp;ROW()&amp;":"&amp;Inputs!$C$14&amp;ROW()))</f>
        <v>14916.553875000001</v>
      </c>
      <c r="X271" s="3" t="str">
        <f>IF(COUNTIFS(Lookups!$A:$A,C271)=1,"Gross Sales","")</f>
        <v>Gross Sales</v>
      </c>
      <c r="Y271" s="3" t="str">
        <f>IF(COUNTIFS(Lookups!$D:$D,C271)=1,"Bar Sales","")</f>
        <v/>
      </c>
      <c r="Z271" s="3" t="str">
        <f>IFERROR(VLOOKUP(C271*1,Lookups!$D:$F,3,FALSE),"")</f>
        <v/>
      </c>
      <c r="AA271" s="3" t="str">
        <f>IFERROR(VLOOKUP($C271*1,Lookups!$H:$N,3,FALSE),"")</f>
        <v/>
      </c>
      <c r="AB271" s="3" t="str">
        <f>IFERROR(VLOOKUP($C271*1,Lookups!$H:$N,4,FALSE),"")</f>
        <v/>
      </c>
      <c r="AC271" s="3" t="str">
        <f>IFERROR(VLOOKUP($C271*1,Lookups!$H:$N,5,FALSE),"")</f>
        <v/>
      </c>
      <c r="AD271" s="3" t="str">
        <f>IFERROR(VLOOKUP($C271*1,Lookups!$H:$N,6,FALSE),"")</f>
        <v/>
      </c>
      <c r="AE271" s="3" t="str">
        <f>IFERROR(VLOOKUP($C271*1,Lookups!$H:$N,7,FALSE),"")</f>
        <v/>
      </c>
      <c r="AF271" s="3" t="str">
        <f>VLOOKUP(B271*1,Stores!$A:$C,3,FALSE)</f>
        <v>DFDE</v>
      </c>
    </row>
    <row r="272" spans="1:32">
      <c r="A272" s="165" t="s">
        <v>920</v>
      </c>
      <c r="B272" s="166" t="s">
        <v>930</v>
      </c>
      <c r="C272" s="165" t="s">
        <v>460</v>
      </c>
      <c r="D272" s="165" t="s">
        <v>918</v>
      </c>
      <c r="E272" s="165" t="s">
        <v>956</v>
      </c>
      <c r="F272" s="167">
        <v>2017</v>
      </c>
      <c r="G272" s="168">
        <v>0</v>
      </c>
      <c r="H272" s="169">
        <v>3476.2292249999996</v>
      </c>
      <c r="I272" s="169">
        <v>4159.05</v>
      </c>
      <c r="J272" s="169">
        <v>3432.3134999999993</v>
      </c>
      <c r="K272" s="169">
        <v>4085.2020000000002</v>
      </c>
      <c r="L272" s="169">
        <v>3728.8117499999998</v>
      </c>
      <c r="M272" s="169">
        <v>3689.1824999999999</v>
      </c>
      <c r="N272" s="169">
        <v>5556.6689999999999</v>
      </c>
      <c r="O272" s="169">
        <v>4129.8206249999994</v>
      </c>
      <c r="P272" s="169">
        <v>4508.9865</v>
      </c>
      <c r="Q272" s="169">
        <v>4361.50515</v>
      </c>
      <c r="R272" s="169">
        <v>4258.17</v>
      </c>
      <c r="S272" s="169">
        <v>0</v>
      </c>
      <c r="T272" s="169">
        <v>0</v>
      </c>
      <c r="U272" s="169">
        <v>45385.940249999992</v>
      </c>
      <c r="V272" s="163">
        <f ca="1">SUM(INDIRECT(Inputs!$C$11&amp;ROW()&amp;":"&amp;Inputs!$C$12&amp;ROW()))</f>
        <v>4361.50515</v>
      </c>
      <c r="W272" s="163">
        <f ca="1">SUM(INDIRECT(Inputs!$C$13&amp;ROW()&amp;":"&amp;Inputs!$C$14&amp;ROW()))</f>
        <v>41127.770249999994</v>
      </c>
      <c r="X272" s="3" t="str">
        <f>IF(COUNTIFS(Lookups!$A:$A,C272)=1,"Gross Sales","")</f>
        <v>Gross Sales</v>
      </c>
      <c r="Y272" s="3" t="str">
        <f>IF(COUNTIFS(Lookups!$D:$D,C272)=1,"Bar Sales","")</f>
        <v/>
      </c>
      <c r="Z272" s="3" t="str">
        <f>IFERROR(VLOOKUP(C272*1,Lookups!$D:$F,3,FALSE),"")</f>
        <v/>
      </c>
      <c r="AA272" s="3" t="str">
        <f>IFERROR(VLOOKUP($C272*1,Lookups!$H:$N,3,FALSE),"")</f>
        <v/>
      </c>
      <c r="AB272" s="3" t="str">
        <f>IFERROR(VLOOKUP($C272*1,Lookups!$H:$N,4,FALSE),"")</f>
        <v/>
      </c>
      <c r="AC272" s="3" t="str">
        <f>IFERROR(VLOOKUP($C272*1,Lookups!$H:$N,5,FALSE),"")</f>
        <v/>
      </c>
      <c r="AD272" s="3" t="str">
        <f>IFERROR(VLOOKUP($C272*1,Lookups!$H:$N,6,FALSE),"")</f>
        <v/>
      </c>
      <c r="AE272" s="3" t="str">
        <f>IFERROR(VLOOKUP($C272*1,Lookups!$H:$N,7,FALSE),"")</f>
        <v/>
      </c>
      <c r="AF272" s="3" t="str">
        <f>VLOOKUP(B272*1,Stores!$A:$C,3,FALSE)</f>
        <v>DFDE</v>
      </c>
    </row>
    <row r="273" spans="1:32">
      <c r="A273" s="165" t="s">
        <v>919</v>
      </c>
      <c r="B273" s="166" t="s">
        <v>931</v>
      </c>
      <c r="C273" s="165" t="s">
        <v>460</v>
      </c>
      <c r="D273" s="165" t="s">
        <v>918</v>
      </c>
      <c r="E273" s="165" t="s">
        <v>956</v>
      </c>
      <c r="F273" s="167">
        <v>2017</v>
      </c>
      <c r="G273" s="168">
        <v>0</v>
      </c>
      <c r="H273" s="169">
        <v>6262.5188250000001</v>
      </c>
      <c r="I273" s="169">
        <v>6127.4784</v>
      </c>
      <c r="J273" s="169">
        <v>4583.9357249999994</v>
      </c>
      <c r="K273" s="169">
        <v>4523.71245</v>
      </c>
      <c r="L273" s="169">
        <v>5257.1436750000003</v>
      </c>
      <c r="M273" s="169">
        <v>4453.866</v>
      </c>
      <c r="N273" s="169">
        <v>4059.1481250000002</v>
      </c>
      <c r="O273" s="169">
        <v>2876.6617499999998</v>
      </c>
      <c r="P273" s="169">
        <v>4008.5212499999998</v>
      </c>
      <c r="Q273" s="169">
        <v>4115.9079000000002</v>
      </c>
      <c r="R273" s="169">
        <v>5289.0135</v>
      </c>
      <c r="S273" s="169">
        <v>0</v>
      </c>
      <c r="T273" s="169">
        <v>0</v>
      </c>
      <c r="U273" s="169">
        <v>51557.907599999991</v>
      </c>
      <c r="V273" s="163">
        <f ca="1">SUM(INDIRECT(Inputs!$C$11&amp;ROW()&amp;":"&amp;Inputs!$C$12&amp;ROW()))</f>
        <v>4115.9079000000002</v>
      </c>
      <c r="W273" s="163">
        <f ca="1">SUM(INDIRECT(Inputs!$C$13&amp;ROW()&amp;":"&amp;Inputs!$C$14&amp;ROW()))</f>
        <v>46268.89409999999</v>
      </c>
      <c r="X273" s="3" t="str">
        <f>IF(COUNTIFS(Lookups!$A:$A,C273)=1,"Gross Sales","")</f>
        <v>Gross Sales</v>
      </c>
      <c r="Y273" s="3" t="str">
        <f>IF(COUNTIFS(Lookups!$D:$D,C273)=1,"Bar Sales","")</f>
        <v/>
      </c>
      <c r="Z273" s="3" t="str">
        <f>IFERROR(VLOOKUP(C273*1,Lookups!$D:$F,3,FALSE),"")</f>
        <v/>
      </c>
      <c r="AA273" s="3" t="str">
        <f>IFERROR(VLOOKUP($C273*1,Lookups!$H:$N,3,FALSE),"")</f>
        <v/>
      </c>
      <c r="AB273" s="3" t="str">
        <f>IFERROR(VLOOKUP($C273*1,Lookups!$H:$N,4,FALSE),"")</f>
        <v/>
      </c>
      <c r="AC273" s="3" t="str">
        <f>IFERROR(VLOOKUP($C273*1,Lookups!$H:$N,5,FALSE),"")</f>
        <v/>
      </c>
      <c r="AD273" s="3" t="str">
        <f>IFERROR(VLOOKUP($C273*1,Lookups!$H:$N,6,FALSE),"")</f>
        <v/>
      </c>
      <c r="AE273" s="3" t="str">
        <f>IFERROR(VLOOKUP($C273*1,Lookups!$H:$N,7,FALSE),"")</f>
        <v/>
      </c>
      <c r="AF273" s="3" t="str">
        <f>VLOOKUP(B273*1,Stores!$A:$C,3,FALSE)</f>
        <v>DFDE</v>
      </c>
    </row>
    <row r="274" spans="1:32">
      <c r="A274" s="165" t="s">
        <v>959</v>
      </c>
      <c r="B274" s="166" t="s">
        <v>932</v>
      </c>
      <c r="C274" s="165" t="s">
        <v>460</v>
      </c>
      <c r="D274" s="165" t="s">
        <v>918</v>
      </c>
      <c r="E274" s="165" t="s">
        <v>956</v>
      </c>
      <c r="F274" s="167">
        <v>2017</v>
      </c>
      <c r="G274" s="168">
        <v>0</v>
      </c>
      <c r="H274" s="169">
        <v>1559.25</v>
      </c>
      <c r="I274" s="169">
        <v>1190.6784</v>
      </c>
      <c r="J274" s="169">
        <v>1177.335</v>
      </c>
      <c r="K274" s="169">
        <v>1716.7095000000002</v>
      </c>
      <c r="L274" s="169">
        <v>1589.8724999999999</v>
      </c>
      <c r="M274" s="169">
        <v>1477.4272500000002</v>
      </c>
      <c r="N274" s="169">
        <v>1559.098125</v>
      </c>
      <c r="O274" s="169">
        <v>1701.155925</v>
      </c>
      <c r="P274" s="169">
        <v>1295.9352000000001</v>
      </c>
      <c r="Q274" s="169">
        <v>1826.4869250000002</v>
      </c>
      <c r="R274" s="169">
        <v>3430.6921499999994</v>
      </c>
      <c r="S274" s="169">
        <v>0</v>
      </c>
      <c r="T274" s="169">
        <v>0</v>
      </c>
      <c r="U274" s="169">
        <v>18524.640975000002</v>
      </c>
      <c r="V274" s="163">
        <f ca="1">SUM(INDIRECT(Inputs!$C$11&amp;ROW()&amp;":"&amp;Inputs!$C$12&amp;ROW()))</f>
        <v>1826.4869250000002</v>
      </c>
      <c r="W274" s="163">
        <f ca="1">SUM(INDIRECT(Inputs!$C$13&amp;ROW()&amp;":"&amp;Inputs!$C$14&amp;ROW()))</f>
        <v>15093.948825000003</v>
      </c>
      <c r="X274" s="3" t="str">
        <f>IF(COUNTIFS(Lookups!$A:$A,C274)=1,"Gross Sales","")</f>
        <v>Gross Sales</v>
      </c>
      <c r="Y274" s="3" t="str">
        <f>IF(COUNTIFS(Lookups!$D:$D,C274)=1,"Bar Sales","")</f>
        <v/>
      </c>
      <c r="Z274" s="3" t="str">
        <f>IFERROR(VLOOKUP(C274*1,Lookups!$D:$F,3,FALSE),"")</f>
        <v/>
      </c>
      <c r="AA274" s="3" t="str">
        <f>IFERROR(VLOOKUP($C274*1,Lookups!$H:$N,3,FALSE),"")</f>
        <v/>
      </c>
      <c r="AB274" s="3" t="str">
        <f>IFERROR(VLOOKUP($C274*1,Lookups!$H:$N,4,FALSE),"")</f>
        <v/>
      </c>
      <c r="AC274" s="3" t="str">
        <f>IFERROR(VLOOKUP($C274*1,Lookups!$H:$N,5,FALSE),"")</f>
        <v/>
      </c>
      <c r="AD274" s="3" t="str">
        <f>IFERROR(VLOOKUP($C274*1,Lookups!$H:$N,6,FALSE),"")</f>
        <v/>
      </c>
      <c r="AE274" s="3" t="str">
        <f>IFERROR(VLOOKUP($C274*1,Lookups!$H:$N,7,FALSE),"")</f>
        <v/>
      </c>
      <c r="AF274" s="3" t="str">
        <f>VLOOKUP(B274*1,Stores!$A:$C,3,FALSE)</f>
        <v>DFG</v>
      </c>
    </row>
    <row r="275" spans="1:32">
      <c r="A275" s="165" t="s">
        <v>954</v>
      </c>
      <c r="B275" s="166" t="s">
        <v>933</v>
      </c>
      <c r="C275" s="165" t="s">
        <v>460</v>
      </c>
      <c r="D275" s="165" t="s">
        <v>918</v>
      </c>
      <c r="E275" s="165" t="s">
        <v>956</v>
      </c>
      <c r="F275" s="167">
        <v>2017</v>
      </c>
      <c r="G275" s="168">
        <v>0</v>
      </c>
      <c r="H275" s="169">
        <v>781.02719999999988</v>
      </c>
      <c r="I275" s="169">
        <v>942.29160000000002</v>
      </c>
      <c r="J275" s="169">
        <v>752.13075000000003</v>
      </c>
      <c r="K275" s="169">
        <v>470.17364999999995</v>
      </c>
      <c r="L275" s="169">
        <v>847.2543750000001</v>
      </c>
      <c r="M275" s="169">
        <v>580.95359999999994</v>
      </c>
      <c r="N275" s="169">
        <v>920.70944999999995</v>
      </c>
      <c r="O275" s="169">
        <v>658.05892500000004</v>
      </c>
      <c r="P275" s="169">
        <v>548.57820000000004</v>
      </c>
      <c r="Q275" s="169">
        <v>208.09530000000004</v>
      </c>
      <c r="R275" s="169">
        <v>413.80289999999997</v>
      </c>
      <c r="S275" s="169">
        <v>0</v>
      </c>
      <c r="T275" s="169">
        <v>0</v>
      </c>
      <c r="U275" s="169">
        <v>7123.0759500000004</v>
      </c>
      <c r="V275" s="163">
        <f ca="1">SUM(INDIRECT(Inputs!$C$11&amp;ROW()&amp;":"&amp;Inputs!$C$12&amp;ROW()))</f>
        <v>208.09530000000004</v>
      </c>
      <c r="W275" s="163">
        <f ca="1">SUM(INDIRECT(Inputs!$C$13&amp;ROW()&amp;":"&amp;Inputs!$C$14&amp;ROW()))</f>
        <v>6709.2730500000007</v>
      </c>
      <c r="X275" s="3" t="str">
        <f>IF(COUNTIFS(Lookups!$A:$A,C275)=1,"Gross Sales","")</f>
        <v>Gross Sales</v>
      </c>
      <c r="Y275" s="3" t="str">
        <f>IF(COUNTIFS(Lookups!$D:$D,C275)=1,"Bar Sales","")</f>
        <v/>
      </c>
      <c r="Z275" s="3" t="str">
        <f>IFERROR(VLOOKUP(C275*1,Lookups!$D:$F,3,FALSE),"")</f>
        <v/>
      </c>
      <c r="AA275" s="3" t="str">
        <f>IFERROR(VLOOKUP($C275*1,Lookups!$H:$N,3,FALSE),"")</f>
        <v/>
      </c>
      <c r="AB275" s="3" t="str">
        <f>IFERROR(VLOOKUP($C275*1,Lookups!$H:$N,4,FALSE),"")</f>
        <v/>
      </c>
      <c r="AC275" s="3" t="str">
        <f>IFERROR(VLOOKUP($C275*1,Lookups!$H:$N,5,FALSE),"")</f>
        <v/>
      </c>
      <c r="AD275" s="3" t="str">
        <f>IFERROR(VLOOKUP($C275*1,Lookups!$H:$N,6,FALSE),"")</f>
        <v/>
      </c>
      <c r="AE275" s="3" t="str">
        <f>IFERROR(VLOOKUP($C275*1,Lookups!$H:$N,7,FALSE),"")</f>
        <v/>
      </c>
      <c r="AF275" s="3" t="str">
        <f>VLOOKUP(B275*1,Stores!$A:$C,3,FALSE)</f>
        <v>DFG</v>
      </c>
    </row>
    <row r="276" spans="1:32">
      <c r="A276" s="165" t="s">
        <v>953</v>
      </c>
      <c r="B276" s="166" t="s">
        <v>934</v>
      </c>
      <c r="C276" s="165" t="s">
        <v>460</v>
      </c>
      <c r="D276" s="165" t="s">
        <v>918</v>
      </c>
      <c r="E276" s="165" t="s">
        <v>956</v>
      </c>
      <c r="F276" s="167">
        <v>2017</v>
      </c>
      <c r="G276" s="168">
        <v>0</v>
      </c>
      <c r="H276" s="169">
        <v>763.49362499999984</v>
      </c>
      <c r="I276" s="169">
        <v>1153.096875</v>
      </c>
      <c r="J276" s="169">
        <v>1209.8805000000002</v>
      </c>
      <c r="K276" s="169">
        <v>797.95912499999997</v>
      </c>
      <c r="L276" s="169">
        <v>1947.5625</v>
      </c>
      <c r="M276" s="169">
        <v>1097.5065000000002</v>
      </c>
      <c r="N276" s="169">
        <v>830.67600000000016</v>
      </c>
      <c r="O276" s="169">
        <v>962.22</v>
      </c>
      <c r="P276" s="169">
        <v>1073.0880000000002</v>
      </c>
      <c r="Q276" s="169">
        <v>961.28250000000003</v>
      </c>
      <c r="R276" s="169">
        <v>1447.2449999999999</v>
      </c>
      <c r="S276" s="169">
        <v>0</v>
      </c>
      <c r="T276" s="169">
        <v>0</v>
      </c>
      <c r="U276" s="169">
        <v>12244.010624999999</v>
      </c>
      <c r="V276" s="163">
        <f ca="1">SUM(INDIRECT(Inputs!$C$11&amp;ROW()&amp;":"&amp;Inputs!$C$12&amp;ROW()))</f>
        <v>961.28250000000003</v>
      </c>
      <c r="W276" s="163">
        <f ca="1">SUM(INDIRECT(Inputs!$C$13&amp;ROW()&amp;":"&amp;Inputs!$C$14&amp;ROW()))</f>
        <v>10796.765625</v>
      </c>
      <c r="X276" s="3" t="str">
        <f>IF(COUNTIFS(Lookups!$A:$A,C276)=1,"Gross Sales","")</f>
        <v>Gross Sales</v>
      </c>
      <c r="Y276" s="3" t="str">
        <f>IF(COUNTIFS(Lookups!$D:$D,C276)=1,"Bar Sales","")</f>
        <v/>
      </c>
      <c r="Z276" s="3" t="str">
        <f>IFERROR(VLOOKUP(C276*1,Lookups!$D:$F,3,FALSE),"")</f>
        <v/>
      </c>
      <c r="AA276" s="3" t="str">
        <f>IFERROR(VLOOKUP($C276*1,Lookups!$H:$N,3,FALSE),"")</f>
        <v/>
      </c>
      <c r="AB276" s="3" t="str">
        <f>IFERROR(VLOOKUP($C276*1,Lookups!$H:$N,4,FALSE),"")</f>
        <v/>
      </c>
      <c r="AC276" s="3" t="str">
        <f>IFERROR(VLOOKUP($C276*1,Lookups!$H:$N,5,FALSE),"")</f>
        <v/>
      </c>
      <c r="AD276" s="3" t="str">
        <f>IFERROR(VLOOKUP($C276*1,Lookups!$H:$N,6,FALSE),"")</f>
        <v/>
      </c>
      <c r="AE276" s="3" t="str">
        <f>IFERROR(VLOOKUP($C276*1,Lookups!$H:$N,7,FALSE),"")</f>
        <v/>
      </c>
      <c r="AF276" s="3" t="str">
        <f>VLOOKUP(B276*1,Stores!$A:$C,3,FALSE)</f>
        <v>DFG</v>
      </c>
    </row>
    <row r="277" spans="1:32">
      <c r="A277" s="165" t="s">
        <v>950</v>
      </c>
      <c r="B277" s="166" t="s">
        <v>935</v>
      </c>
      <c r="C277" s="165" t="s">
        <v>460</v>
      </c>
      <c r="D277" s="165" t="s">
        <v>918</v>
      </c>
      <c r="E277" s="165" t="s">
        <v>956</v>
      </c>
      <c r="F277" s="167">
        <v>2017</v>
      </c>
      <c r="G277" s="168">
        <v>0</v>
      </c>
      <c r="H277" s="169">
        <v>2444.3789999999999</v>
      </c>
      <c r="I277" s="169">
        <v>2932.10205</v>
      </c>
      <c r="J277" s="169">
        <v>2863.2869999999998</v>
      </c>
      <c r="K277" s="169">
        <v>2169.3783749999998</v>
      </c>
      <c r="L277" s="169">
        <v>2399.1215999999999</v>
      </c>
      <c r="M277" s="169">
        <v>2177.1750000000002</v>
      </c>
      <c r="N277" s="169">
        <v>1441.56</v>
      </c>
      <c r="O277" s="169">
        <v>1313.0774999999996</v>
      </c>
      <c r="P277" s="169">
        <v>2243.7660000000001</v>
      </c>
      <c r="Q277" s="169">
        <v>1849.683</v>
      </c>
      <c r="R277" s="169">
        <v>1753.6004999999998</v>
      </c>
      <c r="S277" s="169">
        <v>0</v>
      </c>
      <c r="T277" s="169">
        <v>0</v>
      </c>
      <c r="U277" s="169">
        <v>23587.130025000002</v>
      </c>
      <c r="V277" s="163">
        <f ca="1">SUM(INDIRECT(Inputs!$C$11&amp;ROW()&amp;":"&amp;Inputs!$C$12&amp;ROW()))</f>
        <v>1849.683</v>
      </c>
      <c r="W277" s="163">
        <f ca="1">SUM(INDIRECT(Inputs!$C$13&amp;ROW()&amp;":"&amp;Inputs!$C$14&amp;ROW()))</f>
        <v>21833.529525000002</v>
      </c>
      <c r="X277" s="3" t="str">
        <f>IF(COUNTIFS(Lookups!$A:$A,C277)=1,"Gross Sales","")</f>
        <v>Gross Sales</v>
      </c>
      <c r="Y277" s="3" t="str">
        <f>IF(COUNTIFS(Lookups!$D:$D,C277)=1,"Bar Sales","")</f>
        <v/>
      </c>
      <c r="Z277" s="3" t="str">
        <f>IFERROR(VLOOKUP(C277*1,Lookups!$D:$F,3,FALSE),"")</f>
        <v/>
      </c>
      <c r="AA277" s="3" t="str">
        <f>IFERROR(VLOOKUP($C277*1,Lookups!$H:$N,3,FALSE),"")</f>
        <v/>
      </c>
      <c r="AB277" s="3" t="str">
        <f>IFERROR(VLOOKUP($C277*1,Lookups!$H:$N,4,FALSE),"")</f>
        <v/>
      </c>
      <c r="AC277" s="3" t="str">
        <f>IFERROR(VLOOKUP($C277*1,Lookups!$H:$N,5,FALSE),"")</f>
        <v/>
      </c>
      <c r="AD277" s="3" t="str">
        <f>IFERROR(VLOOKUP($C277*1,Lookups!$H:$N,6,FALSE),"")</f>
        <v/>
      </c>
      <c r="AE277" s="3" t="str">
        <f>IFERROR(VLOOKUP($C277*1,Lookups!$H:$N,7,FALSE),"")</f>
        <v/>
      </c>
      <c r="AF277" s="3" t="str">
        <f>VLOOKUP(B277*1,Stores!$A:$C,3,FALSE)</f>
        <v>DFG</v>
      </c>
    </row>
    <row r="278" spans="1:32">
      <c r="A278" s="165" t="s">
        <v>949</v>
      </c>
      <c r="B278" s="166" t="s">
        <v>936</v>
      </c>
      <c r="C278" s="165" t="s">
        <v>460</v>
      </c>
      <c r="D278" s="165" t="s">
        <v>918</v>
      </c>
      <c r="E278" s="165" t="s">
        <v>956</v>
      </c>
      <c r="F278" s="167">
        <v>2017</v>
      </c>
      <c r="G278" s="168">
        <v>0</v>
      </c>
      <c r="H278" s="169">
        <v>1079.0802000000001</v>
      </c>
      <c r="I278" s="169">
        <v>2076.5802750000003</v>
      </c>
      <c r="J278" s="169">
        <v>844.96500000000003</v>
      </c>
      <c r="K278" s="169">
        <v>1308.549</v>
      </c>
      <c r="L278" s="169">
        <v>1634.5525499999999</v>
      </c>
      <c r="M278" s="169">
        <v>953.79375000000005</v>
      </c>
      <c r="N278" s="169">
        <v>1500.9457500000001</v>
      </c>
      <c r="O278" s="169">
        <v>1320.1188</v>
      </c>
      <c r="P278" s="169">
        <v>919.58759999999995</v>
      </c>
      <c r="Q278" s="169">
        <v>1463.9821499999998</v>
      </c>
      <c r="R278" s="169">
        <v>1861.8519000000001</v>
      </c>
      <c r="S278" s="169">
        <v>0</v>
      </c>
      <c r="T278" s="169">
        <v>0</v>
      </c>
      <c r="U278" s="169">
        <v>14964.006975</v>
      </c>
      <c r="V278" s="163">
        <f ca="1">SUM(INDIRECT(Inputs!$C$11&amp;ROW()&amp;":"&amp;Inputs!$C$12&amp;ROW()))</f>
        <v>1463.9821499999998</v>
      </c>
      <c r="W278" s="163">
        <f ca="1">SUM(INDIRECT(Inputs!$C$13&amp;ROW()&amp;":"&amp;Inputs!$C$14&amp;ROW()))</f>
        <v>13102.155075000001</v>
      </c>
      <c r="X278" s="3" t="str">
        <f>IF(COUNTIFS(Lookups!$A:$A,C278)=1,"Gross Sales","")</f>
        <v>Gross Sales</v>
      </c>
      <c r="Y278" s="3" t="str">
        <f>IF(COUNTIFS(Lookups!$D:$D,C278)=1,"Bar Sales","")</f>
        <v/>
      </c>
      <c r="Z278" s="3" t="str">
        <f>IFERROR(VLOOKUP(C278*1,Lookups!$D:$F,3,FALSE),"")</f>
        <v/>
      </c>
      <c r="AA278" s="3" t="str">
        <f>IFERROR(VLOOKUP($C278*1,Lookups!$H:$N,3,FALSE),"")</f>
        <v/>
      </c>
      <c r="AB278" s="3" t="str">
        <f>IFERROR(VLOOKUP($C278*1,Lookups!$H:$N,4,FALSE),"")</f>
        <v/>
      </c>
      <c r="AC278" s="3" t="str">
        <f>IFERROR(VLOOKUP($C278*1,Lookups!$H:$N,5,FALSE),"")</f>
        <v/>
      </c>
      <c r="AD278" s="3" t="str">
        <f>IFERROR(VLOOKUP($C278*1,Lookups!$H:$N,6,FALSE),"")</f>
        <v/>
      </c>
      <c r="AE278" s="3" t="str">
        <f>IFERROR(VLOOKUP($C278*1,Lookups!$H:$N,7,FALSE),"")</f>
        <v/>
      </c>
      <c r="AF278" s="3" t="str">
        <f>VLOOKUP(B278*1,Stores!$A:$C,3,FALSE)</f>
        <v>DFG</v>
      </c>
    </row>
    <row r="279" spans="1:32">
      <c r="A279" s="165" t="s">
        <v>948</v>
      </c>
      <c r="B279" s="166" t="s">
        <v>937</v>
      </c>
      <c r="C279" s="165" t="s">
        <v>460</v>
      </c>
      <c r="D279" s="165" t="s">
        <v>918</v>
      </c>
      <c r="E279" s="165" t="s">
        <v>956</v>
      </c>
      <c r="F279" s="167">
        <v>2017</v>
      </c>
      <c r="G279" s="168">
        <v>0</v>
      </c>
      <c r="H279" s="169">
        <v>867.0138750000001</v>
      </c>
      <c r="I279" s="169">
        <v>1725.2475000000002</v>
      </c>
      <c r="J279" s="169">
        <v>902.97000000000014</v>
      </c>
      <c r="K279" s="169">
        <v>1885.1018999999999</v>
      </c>
      <c r="L279" s="169">
        <v>1069.848</v>
      </c>
      <c r="M279" s="169">
        <v>1177.2090000000001</v>
      </c>
      <c r="N279" s="169">
        <v>1226.925</v>
      </c>
      <c r="O279" s="169">
        <v>943.85250000000008</v>
      </c>
      <c r="P279" s="169">
        <v>1445.2147499999999</v>
      </c>
      <c r="Q279" s="169">
        <v>1231.0973999999999</v>
      </c>
      <c r="R279" s="169">
        <v>2012.3999999999999</v>
      </c>
      <c r="S279" s="169">
        <v>0</v>
      </c>
      <c r="T279" s="169">
        <v>0</v>
      </c>
      <c r="U279" s="169">
        <v>14486.879924999999</v>
      </c>
      <c r="V279" s="163">
        <f ca="1">SUM(INDIRECT(Inputs!$C$11&amp;ROW()&amp;":"&amp;Inputs!$C$12&amp;ROW()))</f>
        <v>1231.0973999999999</v>
      </c>
      <c r="W279" s="163">
        <f ca="1">SUM(INDIRECT(Inputs!$C$13&amp;ROW()&amp;":"&amp;Inputs!$C$14&amp;ROW()))</f>
        <v>12474.479925</v>
      </c>
      <c r="X279" s="3" t="str">
        <f>IF(COUNTIFS(Lookups!$A:$A,C279)=1,"Gross Sales","")</f>
        <v>Gross Sales</v>
      </c>
      <c r="Y279" s="3" t="str">
        <f>IF(COUNTIFS(Lookups!$D:$D,C279)=1,"Bar Sales","")</f>
        <v/>
      </c>
      <c r="Z279" s="3" t="str">
        <f>IFERROR(VLOOKUP(C279*1,Lookups!$D:$F,3,FALSE),"")</f>
        <v/>
      </c>
      <c r="AA279" s="3" t="str">
        <f>IFERROR(VLOOKUP($C279*1,Lookups!$H:$N,3,FALSE),"")</f>
        <v/>
      </c>
      <c r="AB279" s="3" t="str">
        <f>IFERROR(VLOOKUP($C279*1,Lookups!$H:$N,4,FALSE),"")</f>
        <v/>
      </c>
      <c r="AC279" s="3" t="str">
        <f>IFERROR(VLOOKUP($C279*1,Lookups!$H:$N,5,FALSE),"")</f>
        <v/>
      </c>
      <c r="AD279" s="3" t="str">
        <f>IFERROR(VLOOKUP($C279*1,Lookups!$H:$N,6,FALSE),"")</f>
        <v/>
      </c>
      <c r="AE279" s="3" t="str">
        <f>IFERROR(VLOOKUP($C279*1,Lookups!$H:$N,7,FALSE),"")</f>
        <v/>
      </c>
      <c r="AF279" s="3" t="str">
        <f>VLOOKUP(B279*1,Stores!$A:$C,3,FALSE)</f>
        <v>DFG</v>
      </c>
    </row>
    <row r="280" spans="1:32">
      <c r="A280" s="165" t="s">
        <v>947</v>
      </c>
      <c r="B280" s="166" t="s">
        <v>938</v>
      </c>
      <c r="C280" s="165" t="s">
        <v>460</v>
      </c>
      <c r="D280" s="165" t="s">
        <v>918</v>
      </c>
      <c r="E280" s="165" t="s">
        <v>956</v>
      </c>
      <c r="F280" s="167">
        <v>2017</v>
      </c>
      <c r="G280" s="168">
        <v>0</v>
      </c>
      <c r="H280" s="169">
        <v>1174.845</v>
      </c>
      <c r="I280" s="169">
        <v>1630.5007500000002</v>
      </c>
      <c r="J280" s="169">
        <v>1778.5139999999997</v>
      </c>
      <c r="K280" s="169">
        <v>1932.7128749999997</v>
      </c>
      <c r="L280" s="169">
        <v>2925.3329999999996</v>
      </c>
      <c r="M280" s="169">
        <v>1032.27675</v>
      </c>
      <c r="N280" s="169">
        <v>2092.4715000000001</v>
      </c>
      <c r="O280" s="169">
        <v>2302.9083750000004</v>
      </c>
      <c r="P280" s="169">
        <v>1588.1760000000002</v>
      </c>
      <c r="Q280" s="169">
        <v>1255.5569999999998</v>
      </c>
      <c r="R280" s="169">
        <v>1400.4360000000001</v>
      </c>
      <c r="S280" s="169">
        <v>0</v>
      </c>
      <c r="T280" s="169">
        <v>0</v>
      </c>
      <c r="U280" s="169">
        <v>19113.731250000004</v>
      </c>
      <c r="V280" s="163">
        <f ca="1">SUM(INDIRECT(Inputs!$C$11&amp;ROW()&amp;":"&amp;Inputs!$C$12&amp;ROW()))</f>
        <v>1255.5569999999998</v>
      </c>
      <c r="W280" s="163">
        <f ca="1">SUM(INDIRECT(Inputs!$C$13&amp;ROW()&amp;":"&amp;Inputs!$C$14&amp;ROW()))</f>
        <v>17713.295250000003</v>
      </c>
      <c r="X280" s="3" t="str">
        <f>IF(COUNTIFS(Lookups!$A:$A,C280)=1,"Gross Sales","")</f>
        <v>Gross Sales</v>
      </c>
      <c r="Y280" s="3" t="str">
        <f>IF(COUNTIFS(Lookups!$D:$D,C280)=1,"Bar Sales","")</f>
        <v/>
      </c>
      <c r="Z280" s="3" t="str">
        <f>IFERROR(VLOOKUP(C280*1,Lookups!$D:$F,3,FALSE),"")</f>
        <v/>
      </c>
      <c r="AA280" s="3" t="str">
        <f>IFERROR(VLOOKUP($C280*1,Lookups!$H:$N,3,FALSE),"")</f>
        <v/>
      </c>
      <c r="AB280" s="3" t="str">
        <f>IFERROR(VLOOKUP($C280*1,Lookups!$H:$N,4,FALSE),"")</f>
        <v/>
      </c>
      <c r="AC280" s="3" t="str">
        <f>IFERROR(VLOOKUP($C280*1,Lookups!$H:$N,5,FALSE),"")</f>
        <v/>
      </c>
      <c r="AD280" s="3" t="str">
        <f>IFERROR(VLOOKUP($C280*1,Lookups!$H:$N,6,FALSE),"")</f>
        <v/>
      </c>
      <c r="AE280" s="3" t="str">
        <f>IFERROR(VLOOKUP($C280*1,Lookups!$H:$N,7,FALSE),"")</f>
        <v/>
      </c>
      <c r="AF280" s="3" t="str">
        <f>VLOOKUP(B280*1,Stores!$A:$C,3,FALSE)</f>
        <v>DFG</v>
      </c>
    </row>
    <row r="281" spans="1:32">
      <c r="A281" s="165" t="s">
        <v>946</v>
      </c>
      <c r="B281" s="166" t="s">
        <v>939</v>
      </c>
      <c r="C281" s="165" t="s">
        <v>460</v>
      </c>
      <c r="D281" s="165" t="s">
        <v>918</v>
      </c>
      <c r="E281" s="165" t="s">
        <v>956</v>
      </c>
      <c r="F281" s="167">
        <v>2017</v>
      </c>
      <c r="G281" s="168">
        <v>0</v>
      </c>
      <c r="H281" s="169">
        <v>1849.5728999999999</v>
      </c>
      <c r="I281" s="169">
        <v>1224.1005</v>
      </c>
      <c r="J281" s="169">
        <v>1713.5709750000001</v>
      </c>
      <c r="K281" s="169">
        <v>1507.9380749999998</v>
      </c>
      <c r="L281" s="169">
        <v>2560.2498000000001</v>
      </c>
      <c r="M281" s="169">
        <v>1158.7022999999999</v>
      </c>
      <c r="N281" s="169">
        <v>1154.3456249999999</v>
      </c>
      <c r="O281" s="169">
        <v>1665.156675</v>
      </c>
      <c r="P281" s="169">
        <v>1315.3968</v>
      </c>
      <c r="Q281" s="169">
        <v>2076.4833749999998</v>
      </c>
      <c r="R281" s="169">
        <v>2028.7196999999999</v>
      </c>
      <c r="S281" s="169">
        <v>0</v>
      </c>
      <c r="T281" s="169">
        <v>0</v>
      </c>
      <c r="U281" s="169">
        <v>18254.236724999999</v>
      </c>
      <c r="V281" s="163">
        <f ca="1">SUM(INDIRECT(Inputs!$C$11&amp;ROW()&amp;":"&amp;Inputs!$C$12&amp;ROW()))</f>
        <v>2076.4833749999998</v>
      </c>
      <c r="W281" s="163">
        <f ca="1">SUM(INDIRECT(Inputs!$C$13&amp;ROW()&amp;":"&amp;Inputs!$C$14&amp;ROW()))</f>
        <v>16225.517024999999</v>
      </c>
      <c r="X281" s="3" t="str">
        <f>IF(COUNTIFS(Lookups!$A:$A,C281)=1,"Gross Sales","")</f>
        <v>Gross Sales</v>
      </c>
      <c r="Y281" s="3" t="str">
        <f>IF(COUNTIFS(Lookups!$D:$D,C281)=1,"Bar Sales","")</f>
        <v/>
      </c>
      <c r="Z281" s="3" t="str">
        <f>IFERROR(VLOOKUP(C281*1,Lookups!$D:$F,3,FALSE),"")</f>
        <v/>
      </c>
      <c r="AA281" s="3" t="str">
        <f>IFERROR(VLOOKUP($C281*1,Lookups!$H:$N,3,FALSE),"")</f>
        <v/>
      </c>
      <c r="AB281" s="3" t="str">
        <f>IFERROR(VLOOKUP($C281*1,Lookups!$H:$N,4,FALSE),"")</f>
        <v/>
      </c>
      <c r="AC281" s="3" t="str">
        <f>IFERROR(VLOOKUP($C281*1,Lookups!$H:$N,5,FALSE),"")</f>
        <v/>
      </c>
      <c r="AD281" s="3" t="str">
        <f>IFERROR(VLOOKUP($C281*1,Lookups!$H:$N,6,FALSE),"")</f>
        <v/>
      </c>
      <c r="AE281" s="3" t="str">
        <f>IFERROR(VLOOKUP($C281*1,Lookups!$H:$N,7,FALSE),"")</f>
        <v/>
      </c>
      <c r="AF281" s="3" t="str">
        <f>VLOOKUP(B281*1,Stores!$A:$C,3,FALSE)</f>
        <v>DFG</v>
      </c>
    </row>
    <row r="282" spans="1:32">
      <c r="A282" s="165" t="s">
        <v>945</v>
      </c>
      <c r="B282" s="166" t="s">
        <v>940</v>
      </c>
      <c r="C282" s="165" t="s">
        <v>460</v>
      </c>
      <c r="D282" s="165" t="s">
        <v>918</v>
      </c>
      <c r="E282" s="165" t="s">
        <v>956</v>
      </c>
      <c r="F282" s="167">
        <v>2017</v>
      </c>
      <c r="G282" s="168">
        <v>0</v>
      </c>
      <c r="H282" s="169">
        <v>434.85750000000002</v>
      </c>
      <c r="I282" s="169">
        <v>851.86500000000001</v>
      </c>
      <c r="J282" s="169">
        <v>764.32499999999993</v>
      </c>
      <c r="K282" s="169">
        <v>726.59624999999994</v>
      </c>
      <c r="L282" s="169">
        <v>737.23500000000001</v>
      </c>
      <c r="M282" s="169">
        <v>519.43124999999998</v>
      </c>
      <c r="N282" s="169">
        <v>728.4375</v>
      </c>
      <c r="O282" s="169">
        <v>574.56000000000006</v>
      </c>
      <c r="P282" s="169">
        <v>728.42250000000001</v>
      </c>
      <c r="Q282" s="169">
        <v>441.69750000000005</v>
      </c>
      <c r="R282" s="169">
        <v>579.26880000000006</v>
      </c>
      <c r="S282" s="169">
        <v>0</v>
      </c>
      <c r="T282" s="169">
        <v>0</v>
      </c>
      <c r="U282" s="169">
        <v>7086.6963000000005</v>
      </c>
      <c r="V282" s="163">
        <f ca="1">SUM(INDIRECT(Inputs!$C$11&amp;ROW()&amp;":"&amp;Inputs!$C$12&amp;ROW()))</f>
        <v>441.69750000000005</v>
      </c>
      <c r="W282" s="163">
        <f ca="1">SUM(INDIRECT(Inputs!$C$13&amp;ROW()&amp;":"&amp;Inputs!$C$14&amp;ROW()))</f>
        <v>6507.4275000000007</v>
      </c>
      <c r="X282" s="3" t="str">
        <f>IF(COUNTIFS(Lookups!$A:$A,C282)=1,"Gross Sales","")</f>
        <v>Gross Sales</v>
      </c>
      <c r="Y282" s="3" t="str">
        <f>IF(COUNTIFS(Lookups!$D:$D,C282)=1,"Bar Sales","")</f>
        <v/>
      </c>
      <c r="Z282" s="3" t="str">
        <f>IFERROR(VLOOKUP(C282*1,Lookups!$D:$F,3,FALSE),"")</f>
        <v/>
      </c>
      <c r="AA282" s="3" t="str">
        <f>IFERROR(VLOOKUP($C282*1,Lookups!$H:$N,3,FALSE),"")</f>
        <v/>
      </c>
      <c r="AB282" s="3" t="str">
        <f>IFERROR(VLOOKUP($C282*1,Lookups!$H:$N,4,FALSE),"")</f>
        <v/>
      </c>
      <c r="AC282" s="3" t="str">
        <f>IFERROR(VLOOKUP($C282*1,Lookups!$H:$N,5,FALSE),"")</f>
        <v/>
      </c>
      <c r="AD282" s="3" t="str">
        <f>IFERROR(VLOOKUP($C282*1,Lookups!$H:$N,6,FALSE),"")</f>
        <v/>
      </c>
      <c r="AE282" s="3" t="str">
        <f>IFERROR(VLOOKUP($C282*1,Lookups!$H:$N,7,FALSE),"")</f>
        <v/>
      </c>
      <c r="AF282" s="3" t="str">
        <f>VLOOKUP(B282*1,Stores!$A:$C,3,FALSE)</f>
        <v>DFG</v>
      </c>
    </row>
    <row r="283" spans="1:32">
      <c r="A283" s="165" t="s">
        <v>944</v>
      </c>
      <c r="B283" s="166" t="s">
        <v>941</v>
      </c>
      <c r="C283" s="165" t="s">
        <v>460</v>
      </c>
      <c r="D283" s="165" t="s">
        <v>918</v>
      </c>
      <c r="E283" s="165" t="s">
        <v>956</v>
      </c>
      <c r="F283" s="167">
        <v>2017</v>
      </c>
      <c r="G283" s="168">
        <v>0</v>
      </c>
      <c r="H283" s="169">
        <v>1113.0941249999998</v>
      </c>
      <c r="I283" s="169">
        <v>2718.00225</v>
      </c>
      <c r="J283" s="169">
        <v>1800.1541999999999</v>
      </c>
      <c r="K283" s="169">
        <v>1869.7199999999998</v>
      </c>
      <c r="L283" s="169">
        <v>2365.9410000000003</v>
      </c>
      <c r="M283" s="169">
        <v>1083.77325</v>
      </c>
      <c r="N283" s="169">
        <v>1064.5078499999997</v>
      </c>
      <c r="O283" s="169">
        <v>2117.835</v>
      </c>
      <c r="P283" s="169">
        <v>1332.6713999999999</v>
      </c>
      <c r="Q283" s="169">
        <v>1513.7516999999998</v>
      </c>
      <c r="R283" s="169">
        <v>2365.0740000000001</v>
      </c>
      <c r="S283" s="169">
        <v>0</v>
      </c>
      <c r="T283" s="169">
        <v>0</v>
      </c>
      <c r="U283" s="169">
        <v>19344.524775000002</v>
      </c>
      <c r="V283" s="163">
        <f ca="1">SUM(INDIRECT(Inputs!$C$11&amp;ROW()&amp;":"&amp;Inputs!$C$12&amp;ROW()))</f>
        <v>1513.7516999999998</v>
      </c>
      <c r="W283" s="163">
        <f ca="1">SUM(INDIRECT(Inputs!$C$13&amp;ROW()&amp;":"&amp;Inputs!$C$14&amp;ROW()))</f>
        <v>16979.450775000001</v>
      </c>
      <c r="X283" s="3" t="str">
        <f>IF(COUNTIFS(Lookups!$A:$A,C283)=1,"Gross Sales","")</f>
        <v>Gross Sales</v>
      </c>
      <c r="Y283" s="3" t="str">
        <f>IF(COUNTIFS(Lookups!$D:$D,C283)=1,"Bar Sales","")</f>
        <v/>
      </c>
      <c r="Z283" s="3" t="str">
        <f>IFERROR(VLOOKUP(C283*1,Lookups!$D:$F,3,FALSE),"")</f>
        <v/>
      </c>
      <c r="AA283" s="3" t="str">
        <f>IFERROR(VLOOKUP($C283*1,Lookups!$H:$N,3,FALSE),"")</f>
        <v/>
      </c>
      <c r="AB283" s="3" t="str">
        <f>IFERROR(VLOOKUP($C283*1,Lookups!$H:$N,4,FALSE),"")</f>
        <v/>
      </c>
      <c r="AC283" s="3" t="str">
        <f>IFERROR(VLOOKUP($C283*1,Lookups!$H:$N,5,FALSE),"")</f>
        <v/>
      </c>
      <c r="AD283" s="3" t="str">
        <f>IFERROR(VLOOKUP($C283*1,Lookups!$H:$N,6,FALSE),"")</f>
        <v/>
      </c>
      <c r="AE283" s="3" t="str">
        <f>IFERROR(VLOOKUP($C283*1,Lookups!$H:$N,7,FALSE),"")</f>
        <v/>
      </c>
      <c r="AF283" s="3" t="str">
        <f>VLOOKUP(B283*1,Stores!$A:$C,3,FALSE)</f>
        <v>DFG</v>
      </c>
    </row>
    <row r="284" spans="1:32">
      <c r="A284" s="165" t="s">
        <v>943</v>
      </c>
      <c r="B284" s="166" t="s">
        <v>942</v>
      </c>
      <c r="C284" s="165" t="s">
        <v>460</v>
      </c>
      <c r="D284" s="165" t="s">
        <v>918</v>
      </c>
      <c r="E284" s="165" t="s">
        <v>956</v>
      </c>
      <c r="F284" s="167">
        <v>2017</v>
      </c>
      <c r="G284" s="168">
        <v>0</v>
      </c>
      <c r="H284" s="169">
        <v>1090.852875</v>
      </c>
      <c r="I284" s="169">
        <v>885.80250000000001</v>
      </c>
      <c r="J284" s="169">
        <v>1182.2028749999997</v>
      </c>
      <c r="K284" s="169">
        <v>1133.67</v>
      </c>
      <c r="L284" s="169">
        <v>1894.5476249999997</v>
      </c>
      <c r="M284" s="169">
        <v>1662.046875</v>
      </c>
      <c r="N284" s="169">
        <v>1300.9005000000002</v>
      </c>
      <c r="O284" s="169">
        <v>1554.8609999999999</v>
      </c>
      <c r="P284" s="169">
        <v>1966.4662499999999</v>
      </c>
      <c r="Q284" s="169">
        <v>915.27449999999988</v>
      </c>
      <c r="R284" s="169">
        <v>2299.21875</v>
      </c>
      <c r="S284" s="169">
        <v>0</v>
      </c>
      <c r="T284" s="169">
        <v>0</v>
      </c>
      <c r="U284" s="169">
        <v>15885.843749999998</v>
      </c>
      <c r="V284" s="163">
        <f ca="1">SUM(INDIRECT(Inputs!$C$11&amp;ROW()&amp;":"&amp;Inputs!$C$12&amp;ROW()))</f>
        <v>915.27449999999988</v>
      </c>
      <c r="W284" s="163">
        <f ca="1">SUM(INDIRECT(Inputs!$C$13&amp;ROW()&amp;":"&amp;Inputs!$C$14&amp;ROW()))</f>
        <v>13586.624999999998</v>
      </c>
      <c r="X284" s="3" t="str">
        <f>IF(COUNTIFS(Lookups!$A:$A,C284)=1,"Gross Sales","")</f>
        <v>Gross Sales</v>
      </c>
      <c r="Y284" s="3" t="str">
        <f>IF(COUNTIFS(Lookups!$D:$D,C284)=1,"Bar Sales","")</f>
        <v/>
      </c>
      <c r="Z284" s="3" t="str">
        <f>IFERROR(VLOOKUP(C284*1,Lookups!$D:$F,3,FALSE),"")</f>
        <v/>
      </c>
      <c r="AA284" s="3" t="str">
        <f>IFERROR(VLOOKUP($C284*1,Lookups!$H:$N,3,FALSE),"")</f>
        <v/>
      </c>
      <c r="AB284" s="3" t="str">
        <f>IFERROR(VLOOKUP($C284*1,Lookups!$H:$N,4,FALSE),"")</f>
        <v/>
      </c>
      <c r="AC284" s="3" t="str">
        <f>IFERROR(VLOOKUP($C284*1,Lookups!$H:$N,5,FALSE),"")</f>
        <v/>
      </c>
      <c r="AD284" s="3" t="str">
        <f>IFERROR(VLOOKUP($C284*1,Lookups!$H:$N,6,FALSE),"")</f>
        <v/>
      </c>
      <c r="AE284" s="3" t="str">
        <f>IFERROR(VLOOKUP($C284*1,Lookups!$H:$N,7,FALSE),"")</f>
        <v/>
      </c>
      <c r="AF284" s="3" t="str">
        <f>VLOOKUP(B284*1,Stores!$A:$C,3,FALSE)</f>
        <v>DFG</v>
      </c>
    </row>
    <row r="285" spans="1:32">
      <c r="A285" s="165" t="s">
        <v>942</v>
      </c>
      <c r="B285" s="166" t="s">
        <v>943</v>
      </c>
      <c r="C285" s="165" t="s">
        <v>460</v>
      </c>
      <c r="D285" s="165" t="s">
        <v>918</v>
      </c>
      <c r="E285" s="165" t="s">
        <v>956</v>
      </c>
      <c r="F285" s="167">
        <v>2017</v>
      </c>
      <c r="G285" s="168">
        <v>0</v>
      </c>
      <c r="H285" s="169">
        <v>1236.0498750000002</v>
      </c>
      <c r="I285" s="169">
        <v>949.18500000000006</v>
      </c>
      <c r="J285" s="169">
        <v>971.19749999999999</v>
      </c>
      <c r="K285" s="169">
        <v>721.30994999999996</v>
      </c>
      <c r="L285" s="169">
        <v>992.97075000000018</v>
      </c>
      <c r="M285" s="169">
        <v>965.39985000000001</v>
      </c>
      <c r="N285" s="169">
        <v>854.24400000000003</v>
      </c>
      <c r="O285" s="169">
        <v>836.91375000000005</v>
      </c>
      <c r="P285" s="169">
        <v>410.35200000000003</v>
      </c>
      <c r="Q285" s="169">
        <v>531.33225000000004</v>
      </c>
      <c r="R285" s="169">
        <v>705.26625000000013</v>
      </c>
      <c r="S285" s="169">
        <v>0</v>
      </c>
      <c r="T285" s="169">
        <v>0</v>
      </c>
      <c r="U285" s="169">
        <v>9174.2211750000006</v>
      </c>
      <c r="V285" s="163">
        <f ca="1">SUM(INDIRECT(Inputs!$C$11&amp;ROW()&amp;":"&amp;Inputs!$C$12&amp;ROW()))</f>
        <v>531.33225000000004</v>
      </c>
      <c r="W285" s="163">
        <f ca="1">SUM(INDIRECT(Inputs!$C$13&amp;ROW()&amp;":"&amp;Inputs!$C$14&amp;ROW()))</f>
        <v>8468.954925</v>
      </c>
      <c r="X285" s="3" t="str">
        <f>IF(COUNTIFS(Lookups!$A:$A,C285)=1,"Gross Sales","")</f>
        <v>Gross Sales</v>
      </c>
      <c r="Y285" s="3" t="str">
        <f>IF(COUNTIFS(Lookups!$D:$D,C285)=1,"Bar Sales","")</f>
        <v/>
      </c>
      <c r="Z285" s="3" t="str">
        <f>IFERROR(VLOOKUP(C285*1,Lookups!$D:$F,3,FALSE),"")</f>
        <v/>
      </c>
      <c r="AA285" s="3" t="str">
        <f>IFERROR(VLOOKUP($C285*1,Lookups!$H:$N,3,FALSE),"")</f>
        <v/>
      </c>
      <c r="AB285" s="3" t="str">
        <f>IFERROR(VLOOKUP($C285*1,Lookups!$H:$N,4,FALSE),"")</f>
        <v/>
      </c>
      <c r="AC285" s="3" t="str">
        <f>IFERROR(VLOOKUP($C285*1,Lookups!$H:$N,5,FALSE),"")</f>
        <v/>
      </c>
      <c r="AD285" s="3" t="str">
        <f>IFERROR(VLOOKUP($C285*1,Lookups!$H:$N,6,FALSE),"")</f>
        <v/>
      </c>
      <c r="AE285" s="3" t="str">
        <f>IFERROR(VLOOKUP($C285*1,Lookups!$H:$N,7,FALSE),"")</f>
        <v/>
      </c>
      <c r="AF285" s="3" t="str">
        <f>VLOOKUP(B285*1,Stores!$A:$C,3,FALSE)</f>
        <v>DFG</v>
      </c>
    </row>
    <row r="286" spans="1:32">
      <c r="A286" s="165" t="s">
        <v>941</v>
      </c>
      <c r="B286" s="166" t="s">
        <v>944</v>
      </c>
      <c r="C286" s="165" t="s">
        <v>460</v>
      </c>
      <c r="D286" s="165" t="s">
        <v>918</v>
      </c>
      <c r="E286" s="165" t="s">
        <v>956</v>
      </c>
      <c r="F286" s="167">
        <v>2017</v>
      </c>
      <c r="G286" s="168">
        <v>0</v>
      </c>
      <c r="H286" s="169">
        <v>678.5625</v>
      </c>
      <c r="I286" s="169">
        <v>1051.7849999999999</v>
      </c>
      <c r="J286" s="169">
        <v>932.40000000000009</v>
      </c>
      <c r="K286" s="169">
        <v>737.32500000000005</v>
      </c>
      <c r="L286" s="169">
        <v>825.63</v>
      </c>
      <c r="M286" s="169">
        <v>436.30500000000001</v>
      </c>
      <c r="N286" s="169">
        <v>1022.8049999999999</v>
      </c>
      <c r="O286" s="169">
        <v>628.66125</v>
      </c>
      <c r="P286" s="169">
        <v>581.34375</v>
      </c>
      <c r="Q286" s="169">
        <v>1284.739875</v>
      </c>
      <c r="R286" s="169">
        <v>687.84187500000007</v>
      </c>
      <c r="S286" s="169">
        <v>0</v>
      </c>
      <c r="T286" s="169">
        <v>0</v>
      </c>
      <c r="U286" s="169">
        <v>8867.3992500000022</v>
      </c>
      <c r="V286" s="163">
        <f ca="1">SUM(INDIRECT(Inputs!$C$11&amp;ROW()&amp;":"&amp;Inputs!$C$12&amp;ROW()))</f>
        <v>1284.739875</v>
      </c>
      <c r="W286" s="163">
        <f ca="1">SUM(INDIRECT(Inputs!$C$13&amp;ROW()&amp;":"&amp;Inputs!$C$14&amp;ROW()))</f>
        <v>8179.5573750000012</v>
      </c>
      <c r="X286" s="3" t="str">
        <f>IF(COUNTIFS(Lookups!$A:$A,C286)=1,"Gross Sales","")</f>
        <v>Gross Sales</v>
      </c>
      <c r="Y286" s="3" t="str">
        <f>IF(COUNTIFS(Lookups!$D:$D,C286)=1,"Bar Sales","")</f>
        <v/>
      </c>
      <c r="Z286" s="3" t="str">
        <f>IFERROR(VLOOKUP(C286*1,Lookups!$D:$F,3,FALSE),"")</f>
        <v/>
      </c>
      <c r="AA286" s="3" t="str">
        <f>IFERROR(VLOOKUP($C286*1,Lookups!$H:$N,3,FALSE),"")</f>
        <v/>
      </c>
      <c r="AB286" s="3" t="str">
        <f>IFERROR(VLOOKUP($C286*1,Lookups!$H:$N,4,FALSE),"")</f>
        <v/>
      </c>
      <c r="AC286" s="3" t="str">
        <f>IFERROR(VLOOKUP($C286*1,Lookups!$H:$N,5,FALSE),"")</f>
        <v/>
      </c>
      <c r="AD286" s="3" t="str">
        <f>IFERROR(VLOOKUP($C286*1,Lookups!$H:$N,6,FALSE),"")</f>
        <v/>
      </c>
      <c r="AE286" s="3" t="str">
        <f>IFERROR(VLOOKUP($C286*1,Lookups!$H:$N,7,FALSE),"")</f>
        <v/>
      </c>
      <c r="AF286" s="3" t="str">
        <f>VLOOKUP(B286*1,Stores!$A:$C,3,FALSE)</f>
        <v>DFG</v>
      </c>
    </row>
    <row r="287" spans="1:32">
      <c r="A287" s="165" t="s">
        <v>940</v>
      </c>
      <c r="B287" s="166" t="s">
        <v>945</v>
      </c>
      <c r="C287" s="165" t="s">
        <v>460</v>
      </c>
      <c r="D287" s="165" t="s">
        <v>918</v>
      </c>
      <c r="E287" s="165" t="s">
        <v>956</v>
      </c>
      <c r="F287" s="167">
        <v>2017</v>
      </c>
      <c r="G287" s="168">
        <v>0</v>
      </c>
      <c r="H287" s="169">
        <v>1201.9668750000001</v>
      </c>
      <c r="I287" s="169">
        <v>1132.4377499999998</v>
      </c>
      <c r="J287" s="169">
        <v>994.68337500000007</v>
      </c>
      <c r="K287" s="169">
        <v>1021.8731250000001</v>
      </c>
      <c r="L287" s="169">
        <v>1821.5287500000002</v>
      </c>
      <c r="M287" s="169">
        <v>1601.7434999999998</v>
      </c>
      <c r="N287" s="169">
        <v>2330.5518749999997</v>
      </c>
      <c r="O287" s="169">
        <v>1263.913125</v>
      </c>
      <c r="P287" s="169">
        <v>656.61675000000014</v>
      </c>
      <c r="Q287" s="169">
        <v>1379.0621250000002</v>
      </c>
      <c r="R287" s="169">
        <v>1317.6674999999998</v>
      </c>
      <c r="S287" s="169">
        <v>0</v>
      </c>
      <c r="T287" s="169">
        <v>0</v>
      </c>
      <c r="U287" s="169">
        <v>14722.044750000001</v>
      </c>
      <c r="V287" s="163">
        <f ca="1">SUM(INDIRECT(Inputs!$C$11&amp;ROW()&amp;":"&amp;Inputs!$C$12&amp;ROW()))</f>
        <v>1379.0621250000002</v>
      </c>
      <c r="W287" s="163">
        <f ca="1">SUM(INDIRECT(Inputs!$C$13&amp;ROW()&amp;":"&amp;Inputs!$C$14&amp;ROW()))</f>
        <v>13404.377250000001</v>
      </c>
      <c r="X287" s="3" t="str">
        <f>IF(COUNTIFS(Lookups!$A:$A,C287)=1,"Gross Sales","")</f>
        <v>Gross Sales</v>
      </c>
      <c r="Y287" s="3" t="str">
        <f>IF(COUNTIFS(Lookups!$D:$D,C287)=1,"Bar Sales","")</f>
        <v/>
      </c>
      <c r="Z287" s="3" t="str">
        <f>IFERROR(VLOOKUP(C287*1,Lookups!$D:$F,3,FALSE),"")</f>
        <v/>
      </c>
      <c r="AA287" s="3" t="str">
        <f>IFERROR(VLOOKUP($C287*1,Lookups!$H:$N,3,FALSE),"")</f>
        <v/>
      </c>
      <c r="AB287" s="3" t="str">
        <f>IFERROR(VLOOKUP($C287*1,Lookups!$H:$N,4,FALSE),"")</f>
        <v/>
      </c>
      <c r="AC287" s="3" t="str">
        <f>IFERROR(VLOOKUP($C287*1,Lookups!$H:$N,5,FALSE),"")</f>
        <v/>
      </c>
      <c r="AD287" s="3" t="str">
        <f>IFERROR(VLOOKUP($C287*1,Lookups!$H:$N,6,FALSE),"")</f>
        <v/>
      </c>
      <c r="AE287" s="3" t="str">
        <f>IFERROR(VLOOKUP($C287*1,Lookups!$H:$N,7,FALSE),"")</f>
        <v/>
      </c>
      <c r="AF287" s="3" t="str">
        <f>VLOOKUP(B287*1,Stores!$A:$C,3,FALSE)</f>
        <v>DFG</v>
      </c>
    </row>
    <row r="288" spans="1:32">
      <c r="A288" s="165" t="s">
        <v>939</v>
      </c>
      <c r="B288" s="166" t="s">
        <v>946</v>
      </c>
      <c r="C288" s="165" t="s">
        <v>460</v>
      </c>
      <c r="D288" s="165" t="s">
        <v>918</v>
      </c>
      <c r="E288" s="165" t="s">
        <v>956</v>
      </c>
      <c r="F288" s="167">
        <v>2017</v>
      </c>
      <c r="G288" s="168">
        <v>0</v>
      </c>
      <c r="H288" s="169">
        <v>1379.8398749999999</v>
      </c>
      <c r="I288" s="169">
        <v>1047.8568749999999</v>
      </c>
      <c r="J288" s="169">
        <v>841.75874999999985</v>
      </c>
      <c r="K288" s="169">
        <v>994.57169999999996</v>
      </c>
      <c r="L288" s="169">
        <v>1897.6290000000001</v>
      </c>
      <c r="M288" s="169">
        <v>458.1</v>
      </c>
      <c r="N288" s="169">
        <v>625.04999999999995</v>
      </c>
      <c r="O288" s="169">
        <v>915.03</v>
      </c>
      <c r="P288" s="169">
        <v>914.52</v>
      </c>
      <c r="Q288" s="169">
        <v>863.16412500000001</v>
      </c>
      <c r="R288" s="169">
        <v>1082.6265000000001</v>
      </c>
      <c r="S288" s="169">
        <v>0</v>
      </c>
      <c r="T288" s="169">
        <v>0</v>
      </c>
      <c r="U288" s="169">
        <v>11020.146825</v>
      </c>
      <c r="V288" s="163">
        <f ca="1">SUM(INDIRECT(Inputs!$C$11&amp;ROW()&amp;":"&amp;Inputs!$C$12&amp;ROW()))</f>
        <v>863.16412500000001</v>
      </c>
      <c r="W288" s="163">
        <f ca="1">SUM(INDIRECT(Inputs!$C$13&amp;ROW()&amp;":"&amp;Inputs!$C$14&amp;ROW()))</f>
        <v>9937.5203249999995</v>
      </c>
      <c r="X288" s="3" t="str">
        <f>IF(COUNTIFS(Lookups!$A:$A,C288)=1,"Gross Sales","")</f>
        <v>Gross Sales</v>
      </c>
      <c r="Y288" s="3" t="str">
        <f>IF(COUNTIFS(Lookups!$D:$D,C288)=1,"Bar Sales","")</f>
        <v/>
      </c>
      <c r="Z288" s="3" t="str">
        <f>IFERROR(VLOOKUP(C288*1,Lookups!$D:$F,3,FALSE),"")</f>
        <v/>
      </c>
      <c r="AA288" s="3" t="str">
        <f>IFERROR(VLOOKUP($C288*1,Lookups!$H:$N,3,FALSE),"")</f>
        <v/>
      </c>
      <c r="AB288" s="3" t="str">
        <f>IFERROR(VLOOKUP($C288*1,Lookups!$H:$N,4,FALSE),"")</f>
        <v/>
      </c>
      <c r="AC288" s="3" t="str">
        <f>IFERROR(VLOOKUP($C288*1,Lookups!$H:$N,5,FALSE),"")</f>
        <v/>
      </c>
      <c r="AD288" s="3" t="str">
        <f>IFERROR(VLOOKUP($C288*1,Lookups!$H:$N,6,FALSE),"")</f>
        <v/>
      </c>
      <c r="AE288" s="3" t="str">
        <f>IFERROR(VLOOKUP($C288*1,Lookups!$H:$N,7,FALSE),"")</f>
        <v/>
      </c>
      <c r="AF288" s="3" t="str">
        <f>VLOOKUP(B288*1,Stores!$A:$C,3,FALSE)</f>
        <v>DFG</v>
      </c>
    </row>
    <row r="289" spans="1:32">
      <c r="A289" s="165" t="s">
        <v>938</v>
      </c>
      <c r="B289" s="166" t="s">
        <v>947</v>
      </c>
      <c r="C289" s="165" t="s">
        <v>460</v>
      </c>
      <c r="D289" s="165" t="s">
        <v>918</v>
      </c>
      <c r="E289" s="165" t="s">
        <v>956</v>
      </c>
      <c r="F289" s="167">
        <v>2017</v>
      </c>
      <c r="G289" s="168">
        <v>0</v>
      </c>
      <c r="H289" s="169">
        <v>854.6579999999999</v>
      </c>
      <c r="I289" s="169">
        <v>1460.7846000000002</v>
      </c>
      <c r="J289" s="169">
        <v>862.33260000000007</v>
      </c>
      <c r="K289" s="169">
        <v>1114.3908749999998</v>
      </c>
      <c r="L289" s="169">
        <v>1530.5376000000001</v>
      </c>
      <c r="M289" s="169">
        <v>1403.7077999999999</v>
      </c>
      <c r="N289" s="169">
        <v>1294.5240000000001</v>
      </c>
      <c r="O289" s="169">
        <v>785.74920000000009</v>
      </c>
      <c r="P289" s="169">
        <v>915.86774999999989</v>
      </c>
      <c r="Q289" s="169">
        <v>1658.7317250000001</v>
      </c>
      <c r="R289" s="169">
        <v>1115.6309999999999</v>
      </c>
      <c r="S289" s="169">
        <v>0</v>
      </c>
      <c r="T289" s="169">
        <v>0</v>
      </c>
      <c r="U289" s="169">
        <v>12996.915149999999</v>
      </c>
      <c r="V289" s="163">
        <f ca="1">SUM(INDIRECT(Inputs!$C$11&amp;ROW()&amp;":"&amp;Inputs!$C$12&amp;ROW()))</f>
        <v>1658.7317250000001</v>
      </c>
      <c r="W289" s="163">
        <f ca="1">SUM(INDIRECT(Inputs!$C$13&amp;ROW()&amp;":"&amp;Inputs!$C$14&amp;ROW()))</f>
        <v>11881.284149999999</v>
      </c>
      <c r="X289" s="3" t="str">
        <f>IF(COUNTIFS(Lookups!$A:$A,C289)=1,"Gross Sales","")</f>
        <v>Gross Sales</v>
      </c>
      <c r="Y289" s="3" t="str">
        <f>IF(COUNTIFS(Lookups!$D:$D,C289)=1,"Bar Sales","")</f>
        <v/>
      </c>
      <c r="Z289" s="3" t="str">
        <f>IFERROR(VLOOKUP(C289*1,Lookups!$D:$F,3,FALSE),"")</f>
        <v/>
      </c>
      <c r="AA289" s="3" t="str">
        <f>IFERROR(VLOOKUP($C289*1,Lookups!$H:$N,3,FALSE),"")</f>
        <v/>
      </c>
      <c r="AB289" s="3" t="str">
        <f>IFERROR(VLOOKUP($C289*1,Lookups!$H:$N,4,FALSE),"")</f>
        <v/>
      </c>
      <c r="AC289" s="3" t="str">
        <f>IFERROR(VLOOKUP($C289*1,Lookups!$H:$N,5,FALSE),"")</f>
        <v/>
      </c>
      <c r="AD289" s="3" t="str">
        <f>IFERROR(VLOOKUP($C289*1,Lookups!$H:$N,6,FALSE),"")</f>
        <v/>
      </c>
      <c r="AE289" s="3" t="str">
        <f>IFERROR(VLOOKUP($C289*1,Lookups!$H:$N,7,FALSE),"")</f>
        <v/>
      </c>
      <c r="AF289" s="3" t="str">
        <f>VLOOKUP(B289*1,Stores!$A:$C,3,FALSE)</f>
        <v>DFG</v>
      </c>
    </row>
    <row r="290" spans="1:32">
      <c r="A290" s="165" t="s">
        <v>937</v>
      </c>
      <c r="B290" s="166" t="s">
        <v>948</v>
      </c>
      <c r="C290" s="165" t="s">
        <v>460</v>
      </c>
      <c r="D290" s="165" t="s">
        <v>918</v>
      </c>
      <c r="E290" s="165" t="s">
        <v>956</v>
      </c>
      <c r="F290" s="167">
        <v>2017</v>
      </c>
      <c r="G290" s="168">
        <v>0</v>
      </c>
      <c r="H290" s="169">
        <v>598.27499999999998</v>
      </c>
      <c r="I290" s="169">
        <v>1437.04125</v>
      </c>
      <c r="J290" s="169">
        <v>1262.3475000000001</v>
      </c>
      <c r="K290" s="169">
        <v>787.05</v>
      </c>
      <c r="L290" s="169">
        <v>884.90250000000003</v>
      </c>
      <c r="M290" s="169">
        <v>509.64375000000001</v>
      </c>
      <c r="N290" s="169">
        <v>633.30000000000007</v>
      </c>
      <c r="O290" s="169">
        <v>656.92499999999995</v>
      </c>
      <c r="P290" s="169">
        <v>655.13700000000006</v>
      </c>
      <c r="Q290" s="169">
        <v>641.87437499999999</v>
      </c>
      <c r="R290" s="169">
        <v>476.73149999999993</v>
      </c>
      <c r="S290" s="169">
        <v>0</v>
      </c>
      <c r="T290" s="169">
        <v>0</v>
      </c>
      <c r="U290" s="169">
        <v>8543.2278750000005</v>
      </c>
      <c r="V290" s="163">
        <f ca="1">SUM(INDIRECT(Inputs!$C$11&amp;ROW()&amp;":"&amp;Inputs!$C$12&amp;ROW()))</f>
        <v>641.87437499999999</v>
      </c>
      <c r="W290" s="163">
        <f ca="1">SUM(INDIRECT(Inputs!$C$13&amp;ROW()&amp;":"&amp;Inputs!$C$14&amp;ROW()))</f>
        <v>8066.4963750000006</v>
      </c>
      <c r="X290" s="3" t="str">
        <f>IF(COUNTIFS(Lookups!$A:$A,C290)=1,"Gross Sales","")</f>
        <v>Gross Sales</v>
      </c>
      <c r="Y290" s="3" t="str">
        <f>IF(COUNTIFS(Lookups!$D:$D,C290)=1,"Bar Sales","")</f>
        <v/>
      </c>
      <c r="Z290" s="3" t="str">
        <f>IFERROR(VLOOKUP(C290*1,Lookups!$D:$F,3,FALSE),"")</f>
        <v/>
      </c>
      <c r="AA290" s="3" t="str">
        <f>IFERROR(VLOOKUP($C290*1,Lookups!$H:$N,3,FALSE),"")</f>
        <v/>
      </c>
      <c r="AB290" s="3" t="str">
        <f>IFERROR(VLOOKUP($C290*1,Lookups!$H:$N,4,FALSE),"")</f>
        <v/>
      </c>
      <c r="AC290" s="3" t="str">
        <f>IFERROR(VLOOKUP($C290*1,Lookups!$H:$N,5,FALSE),"")</f>
        <v/>
      </c>
      <c r="AD290" s="3" t="str">
        <f>IFERROR(VLOOKUP($C290*1,Lookups!$H:$N,6,FALSE),"")</f>
        <v/>
      </c>
      <c r="AE290" s="3" t="str">
        <f>IFERROR(VLOOKUP($C290*1,Lookups!$H:$N,7,FALSE),"")</f>
        <v/>
      </c>
      <c r="AF290" s="3" t="str">
        <f>VLOOKUP(B290*1,Stores!$A:$C,3,FALSE)</f>
        <v>DFG</v>
      </c>
    </row>
    <row r="291" spans="1:32">
      <c r="A291" s="165" t="s">
        <v>936</v>
      </c>
      <c r="B291" s="166" t="s">
        <v>949</v>
      </c>
      <c r="C291" s="165" t="s">
        <v>460</v>
      </c>
      <c r="D291" s="165" t="s">
        <v>918</v>
      </c>
      <c r="E291" s="165" t="s">
        <v>956</v>
      </c>
      <c r="F291" s="167">
        <v>2017</v>
      </c>
      <c r="G291" s="168">
        <v>0</v>
      </c>
      <c r="H291" s="169">
        <v>1662.5118749999997</v>
      </c>
      <c r="I291" s="169">
        <v>2120.328</v>
      </c>
      <c r="J291" s="169">
        <v>1180.3736249999999</v>
      </c>
      <c r="K291" s="169">
        <v>1133.511225</v>
      </c>
      <c r="L291" s="169">
        <v>1731.097125</v>
      </c>
      <c r="M291" s="169">
        <v>1183.83195</v>
      </c>
      <c r="N291" s="169">
        <v>1669.9196250000002</v>
      </c>
      <c r="O291" s="169">
        <v>1136.1937500000001</v>
      </c>
      <c r="P291" s="169">
        <v>1540.7831999999999</v>
      </c>
      <c r="Q291" s="169">
        <v>1247.9670000000001</v>
      </c>
      <c r="R291" s="169">
        <v>1372.0787999999998</v>
      </c>
      <c r="S291" s="169">
        <v>0</v>
      </c>
      <c r="T291" s="169">
        <v>0</v>
      </c>
      <c r="U291" s="169">
        <v>15978.596175000001</v>
      </c>
      <c r="V291" s="163">
        <f ca="1">SUM(INDIRECT(Inputs!$C$11&amp;ROW()&amp;":"&amp;Inputs!$C$12&amp;ROW()))</f>
        <v>1247.9670000000001</v>
      </c>
      <c r="W291" s="163">
        <f ca="1">SUM(INDIRECT(Inputs!$C$13&amp;ROW()&amp;":"&amp;Inputs!$C$14&amp;ROW()))</f>
        <v>14606.517375000001</v>
      </c>
      <c r="X291" s="3" t="str">
        <f>IF(COUNTIFS(Lookups!$A:$A,C291)=1,"Gross Sales","")</f>
        <v>Gross Sales</v>
      </c>
      <c r="Y291" s="3" t="str">
        <f>IF(COUNTIFS(Lookups!$D:$D,C291)=1,"Bar Sales","")</f>
        <v/>
      </c>
      <c r="Z291" s="3" t="str">
        <f>IFERROR(VLOOKUP(C291*1,Lookups!$D:$F,3,FALSE),"")</f>
        <v/>
      </c>
      <c r="AA291" s="3" t="str">
        <f>IFERROR(VLOOKUP($C291*1,Lookups!$H:$N,3,FALSE),"")</f>
        <v/>
      </c>
      <c r="AB291" s="3" t="str">
        <f>IFERROR(VLOOKUP($C291*1,Lookups!$H:$N,4,FALSE),"")</f>
        <v/>
      </c>
      <c r="AC291" s="3" t="str">
        <f>IFERROR(VLOOKUP($C291*1,Lookups!$H:$N,5,FALSE),"")</f>
        <v/>
      </c>
      <c r="AD291" s="3" t="str">
        <f>IFERROR(VLOOKUP($C291*1,Lookups!$H:$N,6,FALSE),"")</f>
        <v/>
      </c>
      <c r="AE291" s="3" t="str">
        <f>IFERROR(VLOOKUP($C291*1,Lookups!$H:$N,7,FALSE),"")</f>
        <v/>
      </c>
      <c r="AF291" s="3" t="str">
        <f>VLOOKUP(B291*1,Stores!$A:$C,3,FALSE)</f>
        <v>DFG</v>
      </c>
    </row>
    <row r="292" spans="1:32">
      <c r="A292" s="165" t="s">
        <v>935</v>
      </c>
      <c r="B292" s="166" t="s">
        <v>950</v>
      </c>
      <c r="C292" s="165" t="s">
        <v>460</v>
      </c>
      <c r="D292" s="165" t="s">
        <v>918</v>
      </c>
      <c r="E292" s="165" t="s">
        <v>956</v>
      </c>
      <c r="F292" s="167">
        <v>2017</v>
      </c>
      <c r="G292" s="168">
        <v>0</v>
      </c>
      <c r="H292" s="169">
        <v>1017.80625</v>
      </c>
      <c r="I292" s="169">
        <v>577.17539999999997</v>
      </c>
      <c r="J292" s="169">
        <v>1131.0321750000001</v>
      </c>
      <c r="K292" s="169">
        <v>572.05875000000003</v>
      </c>
      <c r="L292" s="169">
        <v>640.71</v>
      </c>
      <c r="M292" s="169">
        <v>548.1</v>
      </c>
      <c r="N292" s="169">
        <v>888.05250000000001</v>
      </c>
      <c r="O292" s="169">
        <v>726.30000000000007</v>
      </c>
      <c r="P292" s="169">
        <v>1034.859825</v>
      </c>
      <c r="Q292" s="169">
        <v>885.03637499999991</v>
      </c>
      <c r="R292" s="169">
        <v>686.03250000000003</v>
      </c>
      <c r="S292" s="169">
        <v>0</v>
      </c>
      <c r="T292" s="169">
        <v>0</v>
      </c>
      <c r="U292" s="169">
        <v>8707.1637749999991</v>
      </c>
      <c r="V292" s="163">
        <f ca="1">SUM(INDIRECT(Inputs!$C$11&amp;ROW()&amp;":"&amp;Inputs!$C$12&amp;ROW()))</f>
        <v>885.03637499999991</v>
      </c>
      <c r="W292" s="163">
        <f ca="1">SUM(INDIRECT(Inputs!$C$13&amp;ROW()&amp;":"&amp;Inputs!$C$14&amp;ROW()))</f>
        <v>8021.1312749999997</v>
      </c>
      <c r="X292" s="3" t="str">
        <f>IF(COUNTIFS(Lookups!$A:$A,C292)=1,"Gross Sales","")</f>
        <v>Gross Sales</v>
      </c>
      <c r="Y292" s="3" t="str">
        <f>IF(COUNTIFS(Lookups!$D:$D,C292)=1,"Bar Sales","")</f>
        <v/>
      </c>
      <c r="Z292" s="3" t="str">
        <f>IFERROR(VLOOKUP(C292*1,Lookups!$D:$F,3,FALSE),"")</f>
        <v/>
      </c>
      <c r="AA292" s="3" t="str">
        <f>IFERROR(VLOOKUP($C292*1,Lookups!$H:$N,3,FALSE),"")</f>
        <v/>
      </c>
      <c r="AB292" s="3" t="str">
        <f>IFERROR(VLOOKUP($C292*1,Lookups!$H:$N,4,FALSE),"")</f>
        <v/>
      </c>
      <c r="AC292" s="3" t="str">
        <f>IFERROR(VLOOKUP($C292*1,Lookups!$H:$N,5,FALSE),"")</f>
        <v/>
      </c>
      <c r="AD292" s="3" t="str">
        <f>IFERROR(VLOOKUP($C292*1,Lookups!$H:$N,6,FALSE),"")</f>
        <v/>
      </c>
      <c r="AE292" s="3" t="str">
        <f>IFERROR(VLOOKUP($C292*1,Lookups!$H:$N,7,FALSE),"")</f>
        <v/>
      </c>
      <c r="AF292" s="3" t="str">
        <f>VLOOKUP(B292*1,Stores!$A:$C,3,FALSE)</f>
        <v>DFG</v>
      </c>
    </row>
    <row r="293" spans="1:32">
      <c r="A293" s="165" t="s">
        <v>960</v>
      </c>
      <c r="B293" s="166" t="s">
        <v>951</v>
      </c>
      <c r="C293" s="165" t="s">
        <v>460</v>
      </c>
      <c r="D293" s="165" t="s">
        <v>918</v>
      </c>
      <c r="E293" s="165" t="s">
        <v>956</v>
      </c>
      <c r="F293" s="167">
        <v>2017</v>
      </c>
      <c r="G293" s="168">
        <v>0</v>
      </c>
      <c r="H293" s="169">
        <v>939.18825000000015</v>
      </c>
      <c r="I293" s="169">
        <v>1423.42875</v>
      </c>
      <c r="J293" s="169">
        <v>994.11300000000017</v>
      </c>
      <c r="K293" s="169">
        <v>1448.8875</v>
      </c>
      <c r="L293" s="169">
        <v>1249.7804999999998</v>
      </c>
      <c r="M293" s="169">
        <v>960.02400000000023</v>
      </c>
      <c r="N293" s="169">
        <v>1236.9794999999999</v>
      </c>
      <c r="O293" s="169">
        <v>1723.6192499999997</v>
      </c>
      <c r="P293" s="169">
        <v>1097.8275000000001</v>
      </c>
      <c r="Q293" s="169">
        <v>894.12479999999994</v>
      </c>
      <c r="R293" s="169">
        <v>1209.7079999999999</v>
      </c>
      <c r="S293" s="169">
        <v>0</v>
      </c>
      <c r="T293" s="169">
        <v>0</v>
      </c>
      <c r="U293" s="169">
        <v>13177.681049999999</v>
      </c>
      <c r="V293" s="163">
        <f ca="1">SUM(INDIRECT(Inputs!$C$11&amp;ROW()&amp;":"&amp;Inputs!$C$12&amp;ROW()))</f>
        <v>894.12479999999994</v>
      </c>
      <c r="W293" s="163">
        <f ca="1">SUM(INDIRECT(Inputs!$C$13&amp;ROW()&amp;":"&amp;Inputs!$C$14&amp;ROW()))</f>
        <v>11967.973049999999</v>
      </c>
      <c r="X293" s="3" t="str">
        <f>IF(COUNTIFS(Lookups!$A:$A,C293)=1,"Gross Sales","")</f>
        <v>Gross Sales</v>
      </c>
      <c r="Y293" s="3" t="str">
        <f>IF(COUNTIFS(Lookups!$D:$D,C293)=1,"Bar Sales","")</f>
        <v/>
      </c>
      <c r="Z293" s="3" t="str">
        <f>IFERROR(VLOOKUP(C293*1,Lookups!$D:$F,3,FALSE),"")</f>
        <v/>
      </c>
      <c r="AA293" s="3" t="str">
        <f>IFERROR(VLOOKUP($C293*1,Lookups!$H:$N,3,FALSE),"")</f>
        <v/>
      </c>
      <c r="AB293" s="3" t="str">
        <f>IFERROR(VLOOKUP($C293*1,Lookups!$H:$N,4,FALSE),"")</f>
        <v/>
      </c>
      <c r="AC293" s="3" t="str">
        <f>IFERROR(VLOOKUP($C293*1,Lookups!$H:$N,5,FALSE),"")</f>
        <v/>
      </c>
      <c r="AD293" s="3" t="str">
        <f>IFERROR(VLOOKUP($C293*1,Lookups!$H:$N,6,FALSE),"")</f>
        <v/>
      </c>
      <c r="AE293" s="3" t="str">
        <f>IFERROR(VLOOKUP($C293*1,Lookups!$H:$N,7,FALSE),"")</f>
        <v/>
      </c>
      <c r="AF293" s="3" t="str">
        <f>VLOOKUP(B293*1,Stores!$A:$C,3,FALSE)</f>
        <v>DFG</v>
      </c>
    </row>
    <row r="294" spans="1:32">
      <c r="A294" s="165" t="s">
        <v>961</v>
      </c>
      <c r="B294" s="166" t="s">
        <v>952</v>
      </c>
      <c r="C294" s="165" t="s">
        <v>460</v>
      </c>
      <c r="D294" s="165" t="s">
        <v>918</v>
      </c>
      <c r="E294" s="165" t="s">
        <v>956</v>
      </c>
      <c r="F294" s="167">
        <v>2017</v>
      </c>
      <c r="G294" s="168">
        <v>0</v>
      </c>
      <c r="H294" s="169">
        <v>1671.3</v>
      </c>
      <c r="I294" s="169">
        <v>4275.4162500000002</v>
      </c>
      <c r="J294" s="169">
        <v>2465.3474999999999</v>
      </c>
      <c r="K294" s="169">
        <v>3435.096</v>
      </c>
      <c r="L294" s="169">
        <v>2783.82015</v>
      </c>
      <c r="M294" s="169">
        <v>2366.415375</v>
      </c>
      <c r="N294" s="169">
        <v>2894.373</v>
      </c>
      <c r="O294" s="169">
        <v>2279.0537999999997</v>
      </c>
      <c r="P294" s="169">
        <v>2353.3751999999999</v>
      </c>
      <c r="Q294" s="169">
        <v>1743.2025000000003</v>
      </c>
      <c r="R294" s="169">
        <v>1870.4699999999998</v>
      </c>
      <c r="S294" s="169">
        <v>0</v>
      </c>
      <c r="T294" s="169">
        <v>0</v>
      </c>
      <c r="U294" s="169">
        <v>28137.869774999996</v>
      </c>
      <c r="V294" s="163">
        <f ca="1">SUM(INDIRECT(Inputs!$C$11&amp;ROW()&amp;":"&amp;Inputs!$C$12&amp;ROW()))</f>
        <v>1743.2025000000003</v>
      </c>
      <c r="W294" s="163">
        <f ca="1">SUM(INDIRECT(Inputs!$C$13&amp;ROW()&amp;":"&amp;Inputs!$C$14&amp;ROW()))</f>
        <v>26267.399774999994</v>
      </c>
      <c r="X294" s="3" t="str">
        <f>IF(COUNTIFS(Lookups!$A:$A,C294)=1,"Gross Sales","")</f>
        <v>Gross Sales</v>
      </c>
      <c r="Y294" s="3" t="str">
        <f>IF(COUNTIFS(Lookups!$D:$D,C294)=1,"Bar Sales","")</f>
        <v/>
      </c>
      <c r="Z294" s="3" t="str">
        <f>IFERROR(VLOOKUP(C294*1,Lookups!$D:$F,3,FALSE),"")</f>
        <v/>
      </c>
      <c r="AA294" s="3" t="str">
        <f>IFERROR(VLOOKUP($C294*1,Lookups!$H:$N,3,FALSE),"")</f>
        <v/>
      </c>
      <c r="AB294" s="3" t="str">
        <f>IFERROR(VLOOKUP($C294*1,Lookups!$H:$N,4,FALSE),"")</f>
        <v/>
      </c>
      <c r="AC294" s="3" t="str">
        <f>IFERROR(VLOOKUP($C294*1,Lookups!$H:$N,5,FALSE),"")</f>
        <v/>
      </c>
      <c r="AD294" s="3" t="str">
        <f>IFERROR(VLOOKUP($C294*1,Lookups!$H:$N,6,FALSE),"")</f>
        <v/>
      </c>
      <c r="AE294" s="3" t="str">
        <f>IFERROR(VLOOKUP($C294*1,Lookups!$H:$N,7,FALSE),"")</f>
        <v/>
      </c>
      <c r="AF294" s="3" t="str">
        <f>VLOOKUP(B294*1,Stores!$A:$C,3,FALSE)</f>
        <v>DFG</v>
      </c>
    </row>
    <row r="295" spans="1:32">
      <c r="A295" s="165" t="s">
        <v>934</v>
      </c>
      <c r="B295" s="166" t="s">
        <v>953</v>
      </c>
      <c r="C295" s="165" t="s">
        <v>460</v>
      </c>
      <c r="D295" s="165" t="s">
        <v>918</v>
      </c>
      <c r="E295" s="165" t="s">
        <v>956</v>
      </c>
      <c r="F295" s="167">
        <v>2017</v>
      </c>
      <c r="G295" s="168">
        <v>0</v>
      </c>
      <c r="H295" s="169">
        <v>1356.0674999999999</v>
      </c>
      <c r="I295" s="169">
        <v>1995.1837499999997</v>
      </c>
      <c r="J295" s="169">
        <v>1698.06</v>
      </c>
      <c r="K295" s="169">
        <v>1119.1499999999999</v>
      </c>
      <c r="L295" s="169">
        <v>1092</v>
      </c>
      <c r="M295" s="169">
        <v>699.512925</v>
      </c>
      <c r="N295" s="169">
        <v>692.16</v>
      </c>
      <c r="O295" s="169">
        <v>711.42</v>
      </c>
      <c r="P295" s="169">
        <v>2151.6555000000003</v>
      </c>
      <c r="Q295" s="169">
        <v>1667.2481250000001</v>
      </c>
      <c r="R295" s="169">
        <v>1175.2350749999998</v>
      </c>
      <c r="S295" s="169">
        <v>0</v>
      </c>
      <c r="T295" s="169">
        <v>0</v>
      </c>
      <c r="U295" s="169">
        <v>14357.692875000001</v>
      </c>
      <c r="V295" s="163">
        <f ca="1">SUM(INDIRECT(Inputs!$C$11&amp;ROW()&amp;":"&amp;Inputs!$C$12&amp;ROW()))</f>
        <v>1667.2481250000001</v>
      </c>
      <c r="W295" s="163">
        <f ca="1">SUM(INDIRECT(Inputs!$C$13&amp;ROW()&amp;":"&amp;Inputs!$C$14&amp;ROW()))</f>
        <v>13182.4578</v>
      </c>
      <c r="X295" s="3" t="str">
        <f>IF(COUNTIFS(Lookups!$A:$A,C295)=1,"Gross Sales","")</f>
        <v>Gross Sales</v>
      </c>
      <c r="Y295" s="3" t="str">
        <f>IF(COUNTIFS(Lookups!$D:$D,C295)=1,"Bar Sales","")</f>
        <v/>
      </c>
      <c r="Z295" s="3" t="str">
        <f>IFERROR(VLOOKUP(C295*1,Lookups!$D:$F,3,FALSE),"")</f>
        <v/>
      </c>
      <c r="AA295" s="3" t="str">
        <f>IFERROR(VLOOKUP($C295*1,Lookups!$H:$N,3,FALSE),"")</f>
        <v/>
      </c>
      <c r="AB295" s="3" t="str">
        <f>IFERROR(VLOOKUP($C295*1,Lookups!$H:$N,4,FALSE),"")</f>
        <v/>
      </c>
      <c r="AC295" s="3" t="str">
        <f>IFERROR(VLOOKUP($C295*1,Lookups!$H:$N,5,FALSE),"")</f>
        <v/>
      </c>
      <c r="AD295" s="3" t="str">
        <f>IFERROR(VLOOKUP($C295*1,Lookups!$H:$N,6,FALSE),"")</f>
        <v/>
      </c>
      <c r="AE295" s="3" t="str">
        <f>IFERROR(VLOOKUP($C295*1,Lookups!$H:$N,7,FALSE),"")</f>
        <v/>
      </c>
      <c r="AF295" s="3" t="str">
        <f>VLOOKUP(B295*1,Stores!$A:$C,3,FALSE)</f>
        <v>DFG</v>
      </c>
    </row>
    <row r="296" spans="1:32">
      <c r="A296" s="165" t="s">
        <v>933</v>
      </c>
      <c r="B296" s="166" t="s">
        <v>954</v>
      </c>
      <c r="C296" s="165" t="s">
        <v>460</v>
      </c>
      <c r="D296" s="165" t="s">
        <v>918</v>
      </c>
      <c r="E296" s="165" t="s">
        <v>956</v>
      </c>
      <c r="F296" s="167">
        <v>2017</v>
      </c>
      <c r="G296" s="168">
        <v>0</v>
      </c>
      <c r="H296" s="169">
        <v>2313.8280000000004</v>
      </c>
      <c r="I296" s="169">
        <v>2323.8074999999999</v>
      </c>
      <c r="J296" s="169">
        <v>2786.9459999999999</v>
      </c>
      <c r="K296" s="169">
        <v>1496.7735</v>
      </c>
      <c r="L296" s="169">
        <v>1353.375</v>
      </c>
      <c r="M296" s="169">
        <v>817.00125000000014</v>
      </c>
      <c r="N296" s="169">
        <v>1421.3756249999999</v>
      </c>
      <c r="O296" s="169">
        <v>962.85600000000011</v>
      </c>
      <c r="P296" s="169">
        <v>927.71249999999998</v>
      </c>
      <c r="Q296" s="169">
        <v>1028.8110750000001</v>
      </c>
      <c r="R296" s="169">
        <v>1362.3675000000001</v>
      </c>
      <c r="S296" s="169">
        <v>0</v>
      </c>
      <c r="T296" s="169">
        <v>0</v>
      </c>
      <c r="U296" s="169">
        <v>16794.853949999997</v>
      </c>
      <c r="V296" s="163">
        <f ca="1">SUM(INDIRECT(Inputs!$C$11&amp;ROW()&amp;":"&amp;Inputs!$C$12&amp;ROW()))</f>
        <v>1028.8110750000001</v>
      </c>
      <c r="W296" s="163">
        <f ca="1">SUM(INDIRECT(Inputs!$C$13&amp;ROW()&amp;":"&amp;Inputs!$C$14&amp;ROW()))</f>
        <v>15432.486449999999</v>
      </c>
      <c r="X296" s="3" t="str">
        <f>IF(COUNTIFS(Lookups!$A:$A,C296)=1,"Gross Sales","")</f>
        <v>Gross Sales</v>
      </c>
      <c r="Y296" s="3" t="str">
        <f>IF(COUNTIFS(Lookups!$D:$D,C296)=1,"Bar Sales","")</f>
        <v/>
      </c>
      <c r="Z296" s="3" t="str">
        <f>IFERROR(VLOOKUP(C296*1,Lookups!$D:$F,3,FALSE),"")</f>
        <v/>
      </c>
      <c r="AA296" s="3" t="str">
        <f>IFERROR(VLOOKUP($C296*1,Lookups!$H:$N,3,FALSE),"")</f>
        <v/>
      </c>
      <c r="AB296" s="3" t="str">
        <f>IFERROR(VLOOKUP($C296*1,Lookups!$H:$N,4,FALSE),"")</f>
        <v/>
      </c>
      <c r="AC296" s="3" t="str">
        <f>IFERROR(VLOOKUP($C296*1,Lookups!$H:$N,5,FALSE),"")</f>
        <v/>
      </c>
      <c r="AD296" s="3" t="str">
        <f>IFERROR(VLOOKUP($C296*1,Lookups!$H:$N,6,FALSE),"")</f>
        <v/>
      </c>
      <c r="AE296" s="3" t="str">
        <f>IFERROR(VLOOKUP($C296*1,Lookups!$H:$N,7,FALSE),"")</f>
        <v/>
      </c>
      <c r="AF296" s="3" t="str">
        <f>VLOOKUP(B296*1,Stores!$A:$C,3,FALSE)</f>
        <v>DFG</v>
      </c>
    </row>
    <row r="297" spans="1:32">
      <c r="A297" s="165" t="s">
        <v>932</v>
      </c>
      <c r="B297" s="166" t="s">
        <v>959</v>
      </c>
      <c r="C297" s="165" t="s">
        <v>460</v>
      </c>
      <c r="D297" s="165" t="s">
        <v>918</v>
      </c>
      <c r="E297" s="165" t="s">
        <v>956</v>
      </c>
      <c r="F297" s="167">
        <v>2017</v>
      </c>
      <c r="G297" s="168">
        <v>0</v>
      </c>
      <c r="H297" s="169">
        <v>0</v>
      </c>
      <c r="I297" s="169">
        <v>0</v>
      </c>
      <c r="J297" s="169">
        <v>0</v>
      </c>
      <c r="K297" s="169">
        <v>0</v>
      </c>
      <c r="L297" s="169">
        <v>0</v>
      </c>
      <c r="M297" s="169">
        <v>0</v>
      </c>
      <c r="N297" s="169">
        <v>16313.889075000001</v>
      </c>
      <c r="O297" s="169">
        <v>-9326.2883999999995</v>
      </c>
      <c r="P297" s="169">
        <v>2016.5827499999998</v>
      </c>
      <c r="Q297" s="169">
        <v>2888.3249999999998</v>
      </c>
      <c r="R297" s="169">
        <v>2912.5275000000001</v>
      </c>
      <c r="S297" s="169">
        <v>0</v>
      </c>
      <c r="T297" s="169">
        <v>0</v>
      </c>
      <c r="U297" s="169">
        <v>14805.035925</v>
      </c>
      <c r="V297" s="163">
        <f ca="1">SUM(INDIRECT(Inputs!$C$11&amp;ROW()&amp;":"&amp;Inputs!$C$12&amp;ROW()))</f>
        <v>2888.3249999999998</v>
      </c>
      <c r="W297" s="163">
        <f ca="1">SUM(INDIRECT(Inputs!$C$13&amp;ROW()&amp;":"&amp;Inputs!$C$14&amp;ROW()))</f>
        <v>11892.508425</v>
      </c>
      <c r="X297" s="3" t="str">
        <f>IF(COUNTIFS(Lookups!$A:$A,C297)=1,"Gross Sales","")</f>
        <v>Gross Sales</v>
      </c>
      <c r="Y297" s="3" t="str">
        <f>IF(COUNTIFS(Lookups!$D:$D,C297)=1,"Bar Sales","")</f>
        <v/>
      </c>
      <c r="Z297" s="3" t="str">
        <f>IFERROR(VLOOKUP(C297*1,Lookups!$D:$F,3,FALSE),"")</f>
        <v/>
      </c>
      <c r="AA297" s="3" t="str">
        <f>IFERROR(VLOOKUP($C297*1,Lookups!$H:$N,3,FALSE),"")</f>
        <v/>
      </c>
      <c r="AB297" s="3" t="str">
        <f>IFERROR(VLOOKUP($C297*1,Lookups!$H:$N,4,FALSE),"")</f>
        <v/>
      </c>
      <c r="AC297" s="3" t="str">
        <f>IFERROR(VLOOKUP($C297*1,Lookups!$H:$N,5,FALSE),"")</f>
        <v/>
      </c>
      <c r="AD297" s="3" t="str">
        <f>IFERROR(VLOOKUP($C297*1,Lookups!$H:$N,6,FALSE),"")</f>
        <v/>
      </c>
      <c r="AE297" s="3" t="str">
        <f>IFERROR(VLOOKUP($C297*1,Lookups!$H:$N,7,FALSE),"")</f>
        <v/>
      </c>
      <c r="AF297" s="3" t="str">
        <f>VLOOKUP(B297*1,Stores!$A:$C,3,FALSE)</f>
        <v>DFG</v>
      </c>
    </row>
    <row r="298" spans="1:32">
      <c r="A298" s="165" t="s">
        <v>930</v>
      </c>
      <c r="B298" s="166" t="s">
        <v>920</v>
      </c>
      <c r="C298" s="165" t="s">
        <v>464</v>
      </c>
      <c r="D298" s="165" t="s">
        <v>918</v>
      </c>
      <c r="E298" s="165" t="s">
        <v>504</v>
      </c>
      <c r="F298" s="167">
        <v>2017</v>
      </c>
      <c r="G298" s="168">
        <v>0</v>
      </c>
      <c r="H298" s="169">
        <v>404.30587499999996</v>
      </c>
      <c r="I298" s="169">
        <v>403.80225000000002</v>
      </c>
      <c r="J298" s="169">
        <v>366.09840000000003</v>
      </c>
      <c r="K298" s="169">
        <v>335.39677499999993</v>
      </c>
      <c r="L298" s="169">
        <v>171.04095000000001</v>
      </c>
      <c r="M298" s="169">
        <v>168.46875</v>
      </c>
      <c r="N298" s="169">
        <v>129.70275000000001</v>
      </c>
      <c r="O298" s="169">
        <v>428.83987500000001</v>
      </c>
      <c r="P298" s="169">
        <v>239.77687500000005</v>
      </c>
      <c r="Q298" s="169">
        <v>320.15250000000003</v>
      </c>
      <c r="R298" s="169">
        <v>248.22997500000002</v>
      </c>
      <c r="S298" s="169">
        <v>0</v>
      </c>
      <c r="T298" s="169">
        <v>0</v>
      </c>
      <c r="U298" s="169">
        <v>3215.8149750000002</v>
      </c>
      <c r="V298" s="163">
        <f ca="1">SUM(INDIRECT(Inputs!$C$11&amp;ROW()&amp;":"&amp;Inputs!$C$12&amp;ROW()))</f>
        <v>320.15250000000003</v>
      </c>
      <c r="W298" s="163">
        <f ca="1">SUM(INDIRECT(Inputs!$C$13&amp;ROW()&amp;":"&amp;Inputs!$C$14&amp;ROW()))</f>
        <v>2967.585</v>
      </c>
      <c r="X298" s="3" t="str">
        <f>IF(COUNTIFS(Lookups!$A:$A,C298)=1,"Gross Sales","")</f>
        <v>Gross Sales</v>
      </c>
      <c r="Y298" s="3" t="str">
        <f>IF(COUNTIFS(Lookups!$D:$D,C298)=1,"Bar Sales","")</f>
        <v/>
      </c>
      <c r="Z298" s="3" t="str">
        <f>IFERROR(VLOOKUP(C298*1,Lookups!$D:$F,3,FALSE),"")</f>
        <v/>
      </c>
      <c r="AA298" s="3" t="str">
        <f>IFERROR(VLOOKUP($C298*1,Lookups!$H:$N,3,FALSE),"")</f>
        <v/>
      </c>
      <c r="AB298" s="3" t="str">
        <f>IFERROR(VLOOKUP($C298*1,Lookups!$H:$N,4,FALSE),"")</f>
        <v/>
      </c>
      <c r="AC298" s="3" t="str">
        <f>IFERROR(VLOOKUP($C298*1,Lookups!$H:$N,5,FALSE),"")</f>
        <v/>
      </c>
      <c r="AD298" s="3" t="str">
        <f>IFERROR(VLOOKUP($C298*1,Lookups!$H:$N,6,FALSE),"")</f>
        <v/>
      </c>
      <c r="AE298" s="3" t="str">
        <f>IFERROR(VLOOKUP($C298*1,Lookups!$H:$N,7,FALSE),"")</f>
        <v/>
      </c>
      <c r="AF298" s="3" t="str">
        <f>VLOOKUP(B298*1,Stores!$A:$C,3,FALSE)</f>
        <v>DFDE</v>
      </c>
    </row>
    <row r="299" spans="1:32">
      <c r="A299" s="165" t="s">
        <v>929</v>
      </c>
      <c r="B299" s="166" t="s">
        <v>921</v>
      </c>
      <c r="C299" s="165" t="s">
        <v>464</v>
      </c>
      <c r="D299" s="165" t="s">
        <v>918</v>
      </c>
      <c r="E299" s="165" t="s">
        <v>504</v>
      </c>
      <c r="F299" s="167">
        <v>2017</v>
      </c>
      <c r="G299" s="168">
        <v>0</v>
      </c>
      <c r="H299" s="169">
        <v>496.13602500000002</v>
      </c>
      <c r="I299" s="169">
        <v>533.05560000000003</v>
      </c>
      <c r="J299" s="169">
        <v>708.61282499999993</v>
      </c>
      <c r="K299" s="169">
        <v>1322.1403499999999</v>
      </c>
      <c r="L299" s="169">
        <v>460.64362500000004</v>
      </c>
      <c r="M299" s="169">
        <v>750.99150000000009</v>
      </c>
      <c r="N299" s="169">
        <v>861.73814999999991</v>
      </c>
      <c r="O299" s="169">
        <v>553.08690000000001</v>
      </c>
      <c r="P299" s="169">
        <v>658.85535000000004</v>
      </c>
      <c r="Q299" s="169">
        <v>529.81635000000006</v>
      </c>
      <c r="R299" s="169">
        <v>455.40749999999997</v>
      </c>
      <c r="S299" s="169">
        <v>0</v>
      </c>
      <c r="T299" s="169">
        <v>0</v>
      </c>
      <c r="U299" s="169">
        <v>7330.4841750000005</v>
      </c>
      <c r="V299" s="163">
        <f ca="1">SUM(INDIRECT(Inputs!$C$11&amp;ROW()&amp;":"&amp;Inputs!$C$12&amp;ROW()))</f>
        <v>529.81635000000006</v>
      </c>
      <c r="W299" s="163">
        <f ca="1">SUM(INDIRECT(Inputs!$C$13&amp;ROW()&amp;":"&amp;Inputs!$C$14&amp;ROW()))</f>
        <v>6875.0766750000003</v>
      </c>
      <c r="X299" s="3" t="str">
        <f>IF(COUNTIFS(Lookups!$A:$A,C299)=1,"Gross Sales","")</f>
        <v>Gross Sales</v>
      </c>
      <c r="Y299" s="3" t="str">
        <f>IF(COUNTIFS(Lookups!$D:$D,C299)=1,"Bar Sales","")</f>
        <v/>
      </c>
      <c r="Z299" s="3" t="str">
        <f>IFERROR(VLOOKUP(C299*1,Lookups!$D:$F,3,FALSE),"")</f>
        <v/>
      </c>
      <c r="AA299" s="3" t="str">
        <f>IFERROR(VLOOKUP($C299*1,Lookups!$H:$N,3,FALSE),"")</f>
        <v/>
      </c>
      <c r="AB299" s="3" t="str">
        <f>IFERROR(VLOOKUP($C299*1,Lookups!$H:$N,4,FALSE),"")</f>
        <v/>
      </c>
      <c r="AC299" s="3" t="str">
        <f>IFERROR(VLOOKUP($C299*1,Lookups!$H:$N,5,FALSE),"")</f>
        <v/>
      </c>
      <c r="AD299" s="3" t="str">
        <f>IFERROR(VLOOKUP($C299*1,Lookups!$H:$N,6,FALSE),"")</f>
        <v/>
      </c>
      <c r="AE299" s="3" t="str">
        <f>IFERROR(VLOOKUP($C299*1,Lookups!$H:$N,7,FALSE),"")</f>
        <v/>
      </c>
      <c r="AF299" s="3" t="str">
        <f>VLOOKUP(B299*1,Stores!$A:$C,3,FALSE)</f>
        <v>DFDE</v>
      </c>
    </row>
    <row r="300" spans="1:32">
      <c r="A300" s="165" t="s">
        <v>928</v>
      </c>
      <c r="B300" s="166" t="s">
        <v>922</v>
      </c>
      <c r="C300" s="165" t="s">
        <v>464</v>
      </c>
      <c r="D300" s="165" t="s">
        <v>918</v>
      </c>
      <c r="E300" s="165" t="s">
        <v>504</v>
      </c>
      <c r="F300" s="167">
        <v>2017</v>
      </c>
      <c r="G300" s="168">
        <v>0</v>
      </c>
      <c r="H300" s="169">
        <v>27.3</v>
      </c>
      <c r="I300" s="169">
        <v>383.58315000000005</v>
      </c>
      <c r="J300" s="169">
        <v>179.79749999999999</v>
      </c>
      <c r="K300" s="169">
        <v>47.201249999999995</v>
      </c>
      <c r="L300" s="169">
        <v>199.95000000000002</v>
      </c>
      <c r="M300" s="169">
        <v>55.207500000000003</v>
      </c>
      <c r="N300" s="169">
        <v>150.0795</v>
      </c>
      <c r="O300" s="169">
        <v>106.5933</v>
      </c>
      <c r="P300" s="169">
        <v>233.88750000000002</v>
      </c>
      <c r="Q300" s="169">
        <v>96.472649999999987</v>
      </c>
      <c r="R300" s="169">
        <v>115.990425</v>
      </c>
      <c r="S300" s="169">
        <v>0</v>
      </c>
      <c r="T300" s="169">
        <v>0</v>
      </c>
      <c r="U300" s="169">
        <v>1596.0627749999999</v>
      </c>
      <c r="V300" s="163">
        <f ca="1">SUM(INDIRECT(Inputs!$C$11&amp;ROW()&amp;":"&amp;Inputs!$C$12&amp;ROW()))</f>
        <v>96.472649999999987</v>
      </c>
      <c r="W300" s="163">
        <f ca="1">SUM(INDIRECT(Inputs!$C$13&amp;ROW()&amp;":"&amp;Inputs!$C$14&amp;ROW()))</f>
        <v>1480.0723499999999</v>
      </c>
      <c r="X300" s="3" t="str">
        <f>IF(COUNTIFS(Lookups!$A:$A,C300)=1,"Gross Sales","")</f>
        <v>Gross Sales</v>
      </c>
      <c r="Y300" s="3" t="str">
        <f>IF(COUNTIFS(Lookups!$D:$D,C300)=1,"Bar Sales","")</f>
        <v/>
      </c>
      <c r="Z300" s="3" t="str">
        <f>IFERROR(VLOOKUP(C300*1,Lookups!$D:$F,3,FALSE),"")</f>
        <v/>
      </c>
      <c r="AA300" s="3" t="str">
        <f>IFERROR(VLOOKUP($C300*1,Lookups!$H:$N,3,FALSE),"")</f>
        <v/>
      </c>
      <c r="AB300" s="3" t="str">
        <f>IFERROR(VLOOKUP($C300*1,Lookups!$H:$N,4,FALSE),"")</f>
        <v/>
      </c>
      <c r="AC300" s="3" t="str">
        <f>IFERROR(VLOOKUP($C300*1,Lookups!$H:$N,5,FALSE),"")</f>
        <v/>
      </c>
      <c r="AD300" s="3" t="str">
        <f>IFERROR(VLOOKUP($C300*1,Lookups!$H:$N,6,FALSE),"")</f>
        <v/>
      </c>
      <c r="AE300" s="3" t="str">
        <f>IFERROR(VLOOKUP($C300*1,Lookups!$H:$N,7,FALSE),"")</f>
        <v/>
      </c>
      <c r="AF300" s="3" t="str">
        <f>VLOOKUP(B300*1,Stores!$A:$C,3,FALSE)</f>
        <v>DFDE</v>
      </c>
    </row>
    <row r="301" spans="1:32">
      <c r="A301" s="165" t="s">
        <v>927</v>
      </c>
      <c r="B301" s="166" t="s">
        <v>923</v>
      </c>
      <c r="C301" s="165" t="s">
        <v>464</v>
      </c>
      <c r="D301" s="165" t="s">
        <v>918</v>
      </c>
      <c r="E301" s="165" t="s">
        <v>504</v>
      </c>
      <c r="F301" s="167">
        <v>2017</v>
      </c>
      <c r="G301" s="168">
        <v>0</v>
      </c>
      <c r="H301" s="169">
        <v>231.34065000000001</v>
      </c>
      <c r="I301" s="169">
        <v>712.31475</v>
      </c>
      <c r="J301" s="169">
        <v>208.60875000000001</v>
      </c>
      <c r="K301" s="169">
        <v>314.4042</v>
      </c>
      <c r="L301" s="169">
        <v>568.65134999999998</v>
      </c>
      <c r="M301" s="169">
        <v>503.74612500000001</v>
      </c>
      <c r="N301" s="169">
        <v>209.67314999999999</v>
      </c>
      <c r="O301" s="169">
        <v>297.38362500000005</v>
      </c>
      <c r="P301" s="169">
        <v>489.50339999999994</v>
      </c>
      <c r="Q301" s="169">
        <v>382.41157499999997</v>
      </c>
      <c r="R301" s="169">
        <v>390.30240000000003</v>
      </c>
      <c r="S301" s="169">
        <v>0</v>
      </c>
      <c r="T301" s="169">
        <v>0</v>
      </c>
      <c r="U301" s="169">
        <v>4308.3399750000008</v>
      </c>
      <c r="V301" s="163">
        <f ca="1">SUM(INDIRECT(Inputs!$C$11&amp;ROW()&amp;":"&amp;Inputs!$C$12&amp;ROW()))</f>
        <v>382.41157499999997</v>
      </c>
      <c r="W301" s="163">
        <f ca="1">SUM(INDIRECT(Inputs!$C$13&amp;ROW()&amp;":"&amp;Inputs!$C$14&amp;ROW()))</f>
        <v>3918.0375750000003</v>
      </c>
      <c r="X301" s="3" t="str">
        <f>IF(COUNTIFS(Lookups!$A:$A,C301)=1,"Gross Sales","")</f>
        <v>Gross Sales</v>
      </c>
      <c r="Y301" s="3" t="str">
        <f>IF(COUNTIFS(Lookups!$D:$D,C301)=1,"Bar Sales","")</f>
        <v/>
      </c>
      <c r="Z301" s="3" t="str">
        <f>IFERROR(VLOOKUP(C301*1,Lookups!$D:$F,3,FALSE),"")</f>
        <v/>
      </c>
      <c r="AA301" s="3" t="str">
        <f>IFERROR(VLOOKUP($C301*1,Lookups!$H:$N,3,FALSE),"")</f>
        <v/>
      </c>
      <c r="AB301" s="3" t="str">
        <f>IFERROR(VLOOKUP($C301*1,Lookups!$H:$N,4,FALSE),"")</f>
        <v/>
      </c>
      <c r="AC301" s="3" t="str">
        <f>IFERROR(VLOOKUP($C301*1,Lookups!$H:$N,5,FALSE),"")</f>
        <v/>
      </c>
      <c r="AD301" s="3" t="str">
        <f>IFERROR(VLOOKUP($C301*1,Lookups!$H:$N,6,FALSE),"")</f>
        <v/>
      </c>
      <c r="AE301" s="3" t="str">
        <f>IFERROR(VLOOKUP($C301*1,Lookups!$H:$N,7,FALSE),"")</f>
        <v/>
      </c>
      <c r="AF301" s="3" t="str">
        <f>VLOOKUP(B301*1,Stores!$A:$C,3,FALSE)</f>
        <v>DFDE</v>
      </c>
    </row>
    <row r="302" spans="1:32">
      <c r="A302" s="165" t="s">
        <v>926</v>
      </c>
      <c r="B302" s="166" t="s">
        <v>924</v>
      </c>
      <c r="C302" s="165" t="s">
        <v>464</v>
      </c>
      <c r="D302" s="165" t="s">
        <v>918</v>
      </c>
      <c r="E302" s="165" t="s">
        <v>504</v>
      </c>
      <c r="F302" s="167">
        <v>2017</v>
      </c>
      <c r="G302" s="168">
        <v>0</v>
      </c>
      <c r="H302" s="169">
        <v>455.33512499999995</v>
      </c>
      <c r="I302" s="169">
        <v>778.23202499999991</v>
      </c>
      <c r="J302" s="169">
        <v>566.67015000000004</v>
      </c>
      <c r="K302" s="169">
        <v>526.02202499999999</v>
      </c>
      <c r="L302" s="169">
        <v>917.5575</v>
      </c>
      <c r="M302" s="169">
        <v>863.75025000000005</v>
      </c>
      <c r="N302" s="169">
        <v>263.78625</v>
      </c>
      <c r="O302" s="169">
        <v>442.62382500000001</v>
      </c>
      <c r="P302" s="169">
        <v>547.03199999999993</v>
      </c>
      <c r="Q302" s="169">
        <v>378.50160000000005</v>
      </c>
      <c r="R302" s="169">
        <v>496.61910000000006</v>
      </c>
      <c r="S302" s="169">
        <v>0</v>
      </c>
      <c r="T302" s="169">
        <v>0</v>
      </c>
      <c r="U302" s="169">
        <v>6236.1298499999994</v>
      </c>
      <c r="V302" s="163">
        <f ca="1">SUM(INDIRECT(Inputs!$C$11&amp;ROW()&amp;":"&amp;Inputs!$C$12&amp;ROW()))</f>
        <v>378.50160000000005</v>
      </c>
      <c r="W302" s="163">
        <f ca="1">SUM(INDIRECT(Inputs!$C$13&amp;ROW()&amp;":"&amp;Inputs!$C$14&amp;ROW()))</f>
        <v>5739.5107499999995</v>
      </c>
      <c r="X302" s="3" t="str">
        <f>IF(COUNTIFS(Lookups!$A:$A,C302)=1,"Gross Sales","")</f>
        <v>Gross Sales</v>
      </c>
      <c r="Y302" s="3" t="str">
        <f>IF(COUNTIFS(Lookups!$D:$D,C302)=1,"Bar Sales","")</f>
        <v/>
      </c>
      <c r="Z302" s="3" t="str">
        <f>IFERROR(VLOOKUP(C302*1,Lookups!$D:$F,3,FALSE),"")</f>
        <v/>
      </c>
      <c r="AA302" s="3" t="str">
        <f>IFERROR(VLOOKUP($C302*1,Lookups!$H:$N,3,FALSE),"")</f>
        <v/>
      </c>
      <c r="AB302" s="3" t="str">
        <f>IFERROR(VLOOKUP($C302*1,Lookups!$H:$N,4,FALSE),"")</f>
        <v/>
      </c>
      <c r="AC302" s="3" t="str">
        <f>IFERROR(VLOOKUP($C302*1,Lookups!$H:$N,5,FALSE),"")</f>
        <v/>
      </c>
      <c r="AD302" s="3" t="str">
        <f>IFERROR(VLOOKUP($C302*1,Lookups!$H:$N,6,FALSE),"")</f>
        <v/>
      </c>
      <c r="AE302" s="3" t="str">
        <f>IFERROR(VLOOKUP($C302*1,Lookups!$H:$N,7,FALSE),"")</f>
        <v/>
      </c>
      <c r="AF302" s="3" t="str">
        <f>VLOOKUP(B302*1,Stores!$A:$C,3,FALSE)</f>
        <v>DFDE</v>
      </c>
    </row>
    <row r="303" spans="1:32">
      <c r="A303" s="165" t="s">
        <v>925</v>
      </c>
      <c r="B303" s="166" t="s">
        <v>958</v>
      </c>
      <c r="C303" s="165" t="s">
        <v>464</v>
      </c>
      <c r="D303" s="165" t="s">
        <v>918</v>
      </c>
      <c r="E303" s="165" t="s">
        <v>504</v>
      </c>
      <c r="F303" s="167">
        <v>2017</v>
      </c>
      <c r="G303" s="168">
        <v>0</v>
      </c>
      <c r="H303" s="169">
        <v>0</v>
      </c>
      <c r="I303" s="169">
        <v>0</v>
      </c>
      <c r="J303" s="169">
        <v>0</v>
      </c>
      <c r="K303" s="169">
        <v>0</v>
      </c>
      <c r="L303" s="169">
        <v>389.03062499999999</v>
      </c>
      <c r="M303" s="169">
        <v>858.48839999999996</v>
      </c>
      <c r="N303" s="169">
        <v>1287.1525500000002</v>
      </c>
      <c r="O303" s="169">
        <v>418.054575</v>
      </c>
      <c r="P303" s="169">
        <v>505.23037499999998</v>
      </c>
      <c r="Q303" s="169">
        <v>394.46250000000003</v>
      </c>
      <c r="R303" s="169">
        <v>219.324825</v>
      </c>
      <c r="S303" s="169">
        <v>0</v>
      </c>
      <c r="T303" s="169">
        <v>0</v>
      </c>
      <c r="U303" s="169">
        <v>4071.7438500000007</v>
      </c>
      <c r="V303" s="163">
        <f ca="1">SUM(INDIRECT(Inputs!$C$11&amp;ROW()&amp;":"&amp;Inputs!$C$12&amp;ROW()))</f>
        <v>394.46250000000003</v>
      </c>
      <c r="W303" s="163">
        <f ca="1">SUM(INDIRECT(Inputs!$C$13&amp;ROW()&amp;":"&amp;Inputs!$C$14&amp;ROW()))</f>
        <v>3852.4190250000006</v>
      </c>
      <c r="X303" s="3" t="str">
        <f>IF(COUNTIFS(Lookups!$A:$A,C303)=1,"Gross Sales","")</f>
        <v>Gross Sales</v>
      </c>
      <c r="Y303" s="3" t="str">
        <f>IF(COUNTIFS(Lookups!$D:$D,C303)=1,"Bar Sales","")</f>
        <v/>
      </c>
      <c r="Z303" s="3" t="str">
        <f>IFERROR(VLOOKUP(C303*1,Lookups!$D:$F,3,FALSE),"")</f>
        <v/>
      </c>
      <c r="AA303" s="3" t="str">
        <f>IFERROR(VLOOKUP($C303*1,Lookups!$H:$N,3,FALSE),"")</f>
        <v/>
      </c>
      <c r="AB303" s="3" t="str">
        <f>IFERROR(VLOOKUP($C303*1,Lookups!$H:$N,4,FALSE),"")</f>
        <v/>
      </c>
      <c r="AC303" s="3" t="str">
        <f>IFERROR(VLOOKUP($C303*1,Lookups!$H:$N,5,FALSE),"")</f>
        <v/>
      </c>
      <c r="AD303" s="3" t="str">
        <f>IFERROR(VLOOKUP($C303*1,Lookups!$H:$N,6,FALSE),"")</f>
        <v/>
      </c>
      <c r="AE303" s="3" t="str">
        <f>IFERROR(VLOOKUP($C303*1,Lookups!$H:$N,7,FALSE),"")</f>
        <v/>
      </c>
      <c r="AF303" s="3" t="str">
        <f>VLOOKUP(B303*1,Stores!$A:$C,3,FALSE)</f>
        <v>DFDE</v>
      </c>
    </row>
    <row r="304" spans="1:32">
      <c r="A304" s="165" t="s">
        <v>958</v>
      </c>
      <c r="B304" s="166" t="s">
        <v>925</v>
      </c>
      <c r="C304" s="165" t="s">
        <v>464</v>
      </c>
      <c r="D304" s="165" t="s">
        <v>918</v>
      </c>
      <c r="E304" s="165" t="s">
        <v>504</v>
      </c>
      <c r="F304" s="167">
        <v>2017</v>
      </c>
      <c r="G304" s="168">
        <v>0</v>
      </c>
      <c r="H304" s="169">
        <v>263.55779999999999</v>
      </c>
      <c r="I304" s="169">
        <v>328.16174999999998</v>
      </c>
      <c r="J304" s="169">
        <v>265.67925000000002</v>
      </c>
      <c r="K304" s="169">
        <v>530.8533000000001</v>
      </c>
      <c r="L304" s="169">
        <v>233.77814999999998</v>
      </c>
      <c r="M304" s="169">
        <v>375.56587499999995</v>
      </c>
      <c r="N304" s="169">
        <v>63.618750000000006</v>
      </c>
      <c r="O304" s="169">
        <v>55.800000000000004</v>
      </c>
      <c r="P304" s="169">
        <v>272.85750000000002</v>
      </c>
      <c r="Q304" s="169">
        <v>184.70760000000001</v>
      </c>
      <c r="R304" s="169">
        <v>218.13435000000001</v>
      </c>
      <c r="S304" s="169">
        <v>0</v>
      </c>
      <c r="T304" s="169">
        <v>0</v>
      </c>
      <c r="U304" s="169">
        <v>2792.7143250000004</v>
      </c>
      <c r="V304" s="163">
        <f ca="1">SUM(INDIRECT(Inputs!$C$11&amp;ROW()&amp;":"&amp;Inputs!$C$12&amp;ROW()))</f>
        <v>184.70760000000001</v>
      </c>
      <c r="W304" s="163">
        <f ca="1">SUM(INDIRECT(Inputs!$C$13&amp;ROW()&amp;":"&amp;Inputs!$C$14&amp;ROW()))</f>
        <v>2574.5799750000006</v>
      </c>
      <c r="X304" s="3" t="str">
        <f>IF(COUNTIFS(Lookups!$A:$A,C304)=1,"Gross Sales","")</f>
        <v>Gross Sales</v>
      </c>
      <c r="Y304" s="3" t="str">
        <f>IF(COUNTIFS(Lookups!$D:$D,C304)=1,"Bar Sales","")</f>
        <v/>
      </c>
      <c r="Z304" s="3" t="str">
        <f>IFERROR(VLOOKUP(C304*1,Lookups!$D:$F,3,FALSE),"")</f>
        <v/>
      </c>
      <c r="AA304" s="3" t="str">
        <f>IFERROR(VLOOKUP($C304*1,Lookups!$H:$N,3,FALSE),"")</f>
        <v/>
      </c>
      <c r="AB304" s="3" t="str">
        <f>IFERROR(VLOOKUP($C304*1,Lookups!$H:$N,4,FALSE),"")</f>
        <v/>
      </c>
      <c r="AC304" s="3" t="str">
        <f>IFERROR(VLOOKUP($C304*1,Lookups!$H:$N,5,FALSE),"")</f>
        <v/>
      </c>
      <c r="AD304" s="3" t="str">
        <f>IFERROR(VLOOKUP($C304*1,Lookups!$H:$N,6,FALSE),"")</f>
        <v/>
      </c>
      <c r="AE304" s="3" t="str">
        <f>IFERROR(VLOOKUP($C304*1,Lookups!$H:$N,7,FALSE),"")</f>
        <v/>
      </c>
      <c r="AF304" s="3" t="str">
        <f>VLOOKUP(B304*1,Stores!$A:$C,3,FALSE)</f>
        <v>DFDE</v>
      </c>
    </row>
    <row r="305" spans="1:32">
      <c r="A305" s="165" t="s">
        <v>924</v>
      </c>
      <c r="B305" s="166" t="s">
        <v>926</v>
      </c>
      <c r="C305" s="165" t="s">
        <v>464</v>
      </c>
      <c r="D305" s="165" t="s">
        <v>918</v>
      </c>
      <c r="E305" s="165" t="s">
        <v>504</v>
      </c>
      <c r="F305" s="167">
        <v>2017</v>
      </c>
      <c r="G305" s="168">
        <v>0</v>
      </c>
      <c r="H305" s="169">
        <v>261.305025</v>
      </c>
      <c r="I305" s="169">
        <v>800.09220000000005</v>
      </c>
      <c r="J305" s="169">
        <v>807.45899999999995</v>
      </c>
      <c r="K305" s="169">
        <v>431.52547500000009</v>
      </c>
      <c r="L305" s="169">
        <v>664.12237499999992</v>
      </c>
      <c r="M305" s="169">
        <v>758.17169999999999</v>
      </c>
      <c r="N305" s="169">
        <v>734.55900000000008</v>
      </c>
      <c r="O305" s="169">
        <v>941.46135000000004</v>
      </c>
      <c r="P305" s="169">
        <v>1060.02</v>
      </c>
      <c r="Q305" s="169">
        <v>669.12165000000005</v>
      </c>
      <c r="R305" s="169">
        <v>878.57602500000019</v>
      </c>
      <c r="S305" s="169">
        <v>0</v>
      </c>
      <c r="T305" s="169">
        <v>0</v>
      </c>
      <c r="U305" s="169">
        <v>8006.4138000000012</v>
      </c>
      <c r="V305" s="163">
        <f ca="1">SUM(INDIRECT(Inputs!$C$11&amp;ROW()&amp;":"&amp;Inputs!$C$12&amp;ROW()))</f>
        <v>669.12165000000005</v>
      </c>
      <c r="W305" s="163">
        <f ca="1">SUM(INDIRECT(Inputs!$C$13&amp;ROW()&amp;":"&amp;Inputs!$C$14&amp;ROW()))</f>
        <v>7127.8377750000009</v>
      </c>
      <c r="X305" s="3" t="str">
        <f>IF(COUNTIFS(Lookups!$A:$A,C305)=1,"Gross Sales","")</f>
        <v>Gross Sales</v>
      </c>
      <c r="Y305" s="3" t="str">
        <f>IF(COUNTIFS(Lookups!$D:$D,C305)=1,"Bar Sales","")</f>
        <v/>
      </c>
      <c r="Z305" s="3" t="str">
        <f>IFERROR(VLOOKUP(C305*1,Lookups!$D:$F,3,FALSE),"")</f>
        <v/>
      </c>
      <c r="AA305" s="3" t="str">
        <f>IFERROR(VLOOKUP($C305*1,Lookups!$H:$N,3,FALSE),"")</f>
        <v/>
      </c>
      <c r="AB305" s="3" t="str">
        <f>IFERROR(VLOOKUP($C305*1,Lookups!$H:$N,4,FALSE),"")</f>
        <v/>
      </c>
      <c r="AC305" s="3" t="str">
        <f>IFERROR(VLOOKUP($C305*1,Lookups!$H:$N,5,FALSE),"")</f>
        <v/>
      </c>
      <c r="AD305" s="3" t="str">
        <f>IFERROR(VLOOKUP($C305*1,Lookups!$H:$N,6,FALSE),"")</f>
        <v/>
      </c>
      <c r="AE305" s="3" t="str">
        <f>IFERROR(VLOOKUP($C305*1,Lookups!$H:$N,7,FALSE),"")</f>
        <v/>
      </c>
      <c r="AF305" s="3" t="str">
        <f>VLOOKUP(B305*1,Stores!$A:$C,3,FALSE)</f>
        <v>DFDE</v>
      </c>
    </row>
    <row r="306" spans="1:32">
      <c r="A306" s="165" t="s">
        <v>923</v>
      </c>
      <c r="B306" s="166" t="s">
        <v>927</v>
      </c>
      <c r="C306" s="165" t="s">
        <v>464</v>
      </c>
      <c r="D306" s="165" t="s">
        <v>918</v>
      </c>
      <c r="E306" s="165" t="s">
        <v>504</v>
      </c>
      <c r="F306" s="167">
        <v>2017</v>
      </c>
      <c r="G306" s="168">
        <v>0</v>
      </c>
      <c r="H306" s="169">
        <v>304.84619999999995</v>
      </c>
      <c r="I306" s="169">
        <v>690.27322500000002</v>
      </c>
      <c r="J306" s="169">
        <v>663.4914</v>
      </c>
      <c r="K306" s="169">
        <v>406.30200000000002</v>
      </c>
      <c r="L306" s="169">
        <v>575.80965000000003</v>
      </c>
      <c r="M306" s="169">
        <v>800.5086</v>
      </c>
      <c r="N306" s="169">
        <v>850.0920000000001</v>
      </c>
      <c r="O306" s="169">
        <v>385.89884999999998</v>
      </c>
      <c r="P306" s="169">
        <v>295.42320000000001</v>
      </c>
      <c r="Q306" s="169">
        <v>368.42662500000006</v>
      </c>
      <c r="R306" s="169">
        <v>436.45642500000002</v>
      </c>
      <c r="S306" s="169">
        <v>0</v>
      </c>
      <c r="T306" s="169">
        <v>0</v>
      </c>
      <c r="U306" s="169">
        <v>5777.5281750000004</v>
      </c>
      <c r="V306" s="163">
        <f ca="1">SUM(INDIRECT(Inputs!$C$11&amp;ROW()&amp;":"&amp;Inputs!$C$12&amp;ROW()))</f>
        <v>368.42662500000006</v>
      </c>
      <c r="W306" s="163">
        <f ca="1">SUM(INDIRECT(Inputs!$C$13&amp;ROW()&amp;":"&amp;Inputs!$C$14&amp;ROW()))</f>
        <v>5341.0717500000001</v>
      </c>
      <c r="X306" s="3" t="str">
        <f>IF(COUNTIFS(Lookups!$A:$A,C306)=1,"Gross Sales","")</f>
        <v>Gross Sales</v>
      </c>
      <c r="Y306" s="3" t="str">
        <f>IF(COUNTIFS(Lookups!$D:$D,C306)=1,"Bar Sales","")</f>
        <v/>
      </c>
      <c r="Z306" s="3" t="str">
        <f>IFERROR(VLOOKUP(C306*1,Lookups!$D:$F,3,FALSE),"")</f>
        <v/>
      </c>
      <c r="AA306" s="3" t="str">
        <f>IFERROR(VLOOKUP($C306*1,Lookups!$H:$N,3,FALSE),"")</f>
        <v/>
      </c>
      <c r="AB306" s="3" t="str">
        <f>IFERROR(VLOOKUP($C306*1,Lookups!$H:$N,4,FALSE),"")</f>
        <v/>
      </c>
      <c r="AC306" s="3" t="str">
        <f>IFERROR(VLOOKUP($C306*1,Lookups!$H:$N,5,FALSE),"")</f>
        <v/>
      </c>
      <c r="AD306" s="3" t="str">
        <f>IFERROR(VLOOKUP($C306*1,Lookups!$H:$N,6,FALSE),"")</f>
        <v/>
      </c>
      <c r="AE306" s="3" t="str">
        <f>IFERROR(VLOOKUP($C306*1,Lookups!$H:$N,7,FALSE),"")</f>
        <v/>
      </c>
      <c r="AF306" s="3" t="str">
        <f>VLOOKUP(B306*1,Stores!$A:$C,3,FALSE)</f>
        <v>DFDE</v>
      </c>
    </row>
    <row r="307" spans="1:32">
      <c r="A307" s="165" t="s">
        <v>922</v>
      </c>
      <c r="B307" s="166" t="s">
        <v>928</v>
      </c>
      <c r="C307" s="165" t="s">
        <v>464</v>
      </c>
      <c r="D307" s="165" t="s">
        <v>918</v>
      </c>
      <c r="E307" s="165" t="s">
        <v>504</v>
      </c>
      <c r="F307" s="167">
        <v>2017</v>
      </c>
      <c r="G307" s="168">
        <v>0</v>
      </c>
      <c r="H307" s="169">
        <v>132.05047499999998</v>
      </c>
      <c r="I307" s="169">
        <v>723.72930000000008</v>
      </c>
      <c r="J307" s="169">
        <v>402.69690000000003</v>
      </c>
      <c r="K307" s="169">
        <v>252.16199999999998</v>
      </c>
      <c r="L307" s="169">
        <v>378.559575</v>
      </c>
      <c r="M307" s="169">
        <v>511.82505000000009</v>
      </c>
      <c r="N307" s="169">
        <v>627.7038</v>
      </c>
      <c r="O307" s="169">
        <v>121.48784999999999</v>
      </c>
      <c r="P307" s="169">
        <v>504.88702499999999</v>
      </c>
      <c r="Q307" s="169">
        <v>281.42092500000001</v>
      </c>
      <c r="R307" s="169">
        <v>658.04662499999995</v>
      </c>
      <c r="S307" s="169">
        <v>0</v>
      </c>
      <c r="T307" s="169">
        <v>0</v>
      </c>
      <c r="U307" s="169">
        <v>4594.5695249999999</v>
      </c>
      <c r="V307" s="163">
        <f ca="1">SUM(INDIRECT(Inputs!$C$11&amp;ROW()&amp;":"&amp;Inputs!$C$12&amp;ROW()))</f>
        <v>281.42092500000001</v>
      </c>
      <c r="W307" s="163">
        <f ca="1">SUM(INDIRECT(Inputs!$C$13&amp;ROW()&amp;":"&amp;Inputs!$C$14&amp;ROW()))</f>
        <v>3936.5228999999999</v>
      </c>
      <c r="X307" s="3" t="str">
        <f>IF(COUNTIFS(Lookups!$A:$A,C307)=1,"Gross Sales","")</f>
        <v>Gross Sales</v>
      </c>
      <c r="Y307" s="3" t="str">
        <f>IF(COUNTIFS(Lookups!$D:$D,C307)=1,"Bar Sales","")</f>
        <v/>
      </c>
      <c r="Z307" s="3" t="str">
        <f>IFERROR(VLOOKUP(C307*1,Lookups!$D:$F,3,FALSE),"")</f>
        <v/>
      </c>
      <c r="AA307" s="3" t="str">
        <f>IFERROR(VLOOKUP($C307*1,Lookups!$H:$N,3,FALSE),"")</f>
        <v/>
      </c>
      <c r="AB307" s="3" t="str">
        <f>IFERROR(VLOOKUP($C307*1,Lookups!$H:$N,4,FALSE),"")</f>
        <v/>
      </c>
      <c r="AC307" s="3" t="str">
        <f>IFERROR(VLOOKUP($C307*1,Lookups!$H:$N,5,FALSE),"")</f>
        <v/>
      </c>
      <c r="AD307" s="3" t="str">
        <f>IFERROR(VLOOKUP($C307*1,Lookups!$H:$N,6,FALSE),"")</f>
        <v/>
      </c>
      <c r="AE307" s="3" t="str">
        <f>IFERROR(VLOOKUP($C307*1,Lookups!$H:$N,7,FALSE),"")</f>
        <v/>
      </c>
      <c r="AF307" s="3" t="str">
        <f>VLOOKUP(B307*1,Stores!$A:$C,3,FALSE)</f>
        <v>DFDE</v>
      </c>
    </row>
    <row r="308" spans="1:32">
      <c r="A308" s="165" t="s">
        <v>921</v>
      </c>
      <c r="B308" s="166" t="s">
        <v>929</v>
      </c>
      <c r="C308" s="165" t="s">
        <v>464</v>
      </c>
      <c r="D308" s="165" t="s">
        <v>918</v>
      </c>
      <c r="E308" s="165" t="s">
        <v>504</v>
      </c>
      <c r="F308" s="167">
        <v>2017</v>
      </c>
      <c r="G308" s="168">
        <v>0</v>
      </c>
      <c r="H308" s="169">
        <v>230.03999999999996</v>
      </c>
      <c r="I308" s="169">
        <v>267.58710000000008</v>
      </c>
      <c r="J308" s="169">
        <v>281.85885000000002</v>
      </c>
      <c r="K308" s="169">
        <v>309.16087499999998</v>
      </c>
      <c r="L308" s="169">
        <v>387.86969999999997</v>
      </c>
      <c r="M308" s="169">
        <v>508.45740000000001</v>
      </c>
      <c r="N308" s="169">
        <v>433.84320000000002</v>
      </c>
      <c r="O308" s="169">
        <v>200.745</v>
      </c>
      <c r="P308" s="169">
        <v>377.51122499999997</v>
      </c>
      <c r="Q308" s="169">
        <v>276.30180000000001</v>
      </c>
      <c r="R308" s="169">
        <v>104.08477499999999</v>
      </c>
      <c r="S308" s="169">
        <v>0</v>
      </c>
      <c r="T308" s="169">
        <v>0</v>
      </c>
      <c r="U308" s="169">
        <v>3377.4599249999997</v>
      </c>
      <c r="V308" s="163">
        <f ca="1">SUM(INDIRECT(Inputs!$C$11&amp;ROW()&amp;":"&amp;Inputs!$C$12&amp;ROW()))</f>
        <v>276.30180000000001</v>
      </c>
      <c r="W308" s="163">
        <f ca="1">SUM(INDIRECT(Inputs!$C$13&amp;ROW()&amp;":"&amp;Inputs!$C$14&amp;ROW()))</f>
        <v>3273.3751499999998</v>
      </c>
      <c r="X308" s="3" t="str">
        <f>IF(COUNTIFS(Lookups!$A:$A,C308)=1,"Gross Sales","")</f>
        <v>Gross Sales</v>
      </c>
      <c r="Y308" s="3" t="str">
        <f>IF(COUNTIFS(Lookups!$D:$D,C308)=1,"Bar Sales","")</f>
        <v/>
      </c>
      <c r="Z308" s="3" t="str">
        <f>IFERROR(VLOOKUP(C308*1,Lookups!$D:$F,3,FALSE),"")</f>
        <v/>
      </c>
      <c r="AA308" s="3" t="str">
        <f>IFERROR(VLOOKUP($C308*1,Lookups!$H:$N,3,FALSE),"")</f>
        <v/>
      </c>
      <c r="AB308" s="3" t="str">
        <f>IFERROR(VLOOKUP($C308*1,Lookups!$H:$N,4,FALSE),"")</f>
        <v/>
      </c>
      <c r="AC308" s="3" t="str">
        <f>IFERROR(VLOOKUP($C308*1,Lookups!$H:$N,5,FALSE),"")</f>
        <v/>
      </c>
      <c r="AD308" s="3" t="str">
        <f>IFERROR(VLOOKUP($C308*1,Lookups!$H:$N,6,FALSE),"")</f>
        <v/>
      </c>
      <c r="AE308" s="3" t="str">
        <f>IFERROR(VLOOKUP($C308*1,Lookups!$H:$N,7,FALSE),"")</f>
        <v/>
      </c>
      <c r="AF308" s="3" t="str">
        <f>VLOOKUP(B308*1,Stores!$A:$C,3,FALSE)</f>
        <v>DFDE</v>
      </c>
    </row>
    <row r="309" spans="1:32">
      <c r="A309" s="165" t="s">
        <v>920</v>
      </c>
      <c r="B309" s="166" t="s">
        <v>930</v>
      </c>
      <c r="C309" s="165" t="s">
        <v>464</v>
      </c>
      <c r="D309" s="165" t="s">
        <v>918</v>
      </c>
      <c r="E309" s="165" t="s">
        <v>504</v>
      </c>
      <c r="F309" s="167">
        <v>2017</v>
      </c>
      <c r="G309" s="168">
        <v>0</v>
      </c>
      <c r="H309" s="169">
        <v>123.3498</v>
      </c>
      <c r="I309" s="169">
        <v>203.81625</v>
      </c>
      <c r="J309" s="169">
        <v>344.54062500000003</v>
      </c>
      <c r="K309" s="169">
        <v>144.343875</v>
      </c>
      <c r="L309" s="169">
        <v>246.55589999999995</v>
      </c>
      <c r="M309" s="169">
        <v>253.8219</v>
      </c>
      <c r="N309" s="169">
        <v>127.33560000000003</v>
      </c>
      <c r="O309" s="169">
        <v>367.02600000000001</v>
      </c>
      <c r="P309" s="169">
        <v>183.21187499999999</v>
      </c>
      <c r="Q309" s="169">
        <v>430.3125</v>
      </c>
      <c r="R309" s="169">
        <v>438.44062500000001</v>
      </c>
      <c r="S309" s="169">
        <v>0</v>
      </c>
      <c r="T309" s="169">
        <v>0</v>
      </c>
      <c r="U309" s="169">
        <v>2862.7549500000005</v>
      </c>
      <c r="V309" s="163">
        <f ca="1">SUM(INDIRECT(Inputs!$C$11&amp;ROW()&amp;":"&amp;Inputs!$C$12&amp;ROW()))</f>
        <v>430.3125</v>
      </c>
      <c r="W309" s="163">
        <f ca="1">SUM(INDIRECT(Inputs!$C$13&amp;ROW()&amp;":"&amp;Inputs!$C$14&amp;ROW()))</f>
        <v>2424.3143250000003</v>
      </c>
      <c r="X309" s="3" t="str">
        <f>IF(COUNTIFS(Lookups!$A:$A,C309)=1,"Gross Sales","")</f>
        <v>Gross Sales</v>
      </c>
      <c r="Y309" s="3" t="str">
        <f>IF(COUNTIFS(Lookups!$D:$D,C309)=1,"Bar Sales","")</f>
        <v/>
      </c>
      <c r="Z309" s="3" t="str">
        <f>IFERROR(VLOOKUP(C309*1,Lookups!$D:$F,3,FALSE),"")</f>
        <v/>
      </c>
      <c r="AA309" s="3" t="str">
        <f>IFERROR(VLOOKUP($C309*1,Lookups!$H:$N,3,FALSE),"")</f>
        <v/>
      </c>
      <c r="AB309" s="3" t="str">
        <f>IFERROR(VLOOKUP($C309*1,Lookups!$H:$N,4,FALSE),"")</f>
        <v/>
      </c>
      <c r="AC309" s="3" t="str">
        <f>IFERROR(VLOOKUP($C309*1,Lookups!$H:$N,5,FALSE),"")</f>
        <v/>
      </c>
      <c r="AD309" s="3" t="str">
        <f>IFERROR(VLOOKUP($C309*1,Lookups!$H:$N,6,FALSE),"")</f>
        <v/>
      </c>
      <c r="AE309" s="3" t="str">
        <f>IFERROR(VLOOKUP($C309*1,Lookups!$H:$N,7,FALSE),"")</f>
        <v/>
      </c>
      <c r="AF309" s="3" t="str">
        <f>VLOOKUP(B309*1,Stores!$A:$C,3,FALSE)</f>
        <v>DFDE</v>
      </c>
    </row>
    <row r="310" spans="1:32">
      <c r="A310" s="165" t="s">
        <v>919</v>
      </c>
      <c r="B310" s="166" t="s">
        <v>931</v>
      </c>
      <c r="C310" s="165" t="s">
        <v>464</v>
      </c>
      <c r="D310" s="165" t="s">
        <v>918</v>
      </c>
      <c r="E310" s="165" t="s">
        <v>504</v>
      </c>
      <c r="F310" s="167">
        <v>2017</v>
      </c>
      <c r="G310" s="168">
        <v>0</v>
      </c>
      <c r="H310" s="169">
        <v>420.08842499999997</v>
      </c>
      <c r="I310" s="169">
        <v>1416.5486999999998</v>
      </c>
      <c r="J310" s="169">
        <v>421.24949999999995</v>
      </c>
      <c r="K310" s="169">
        <v>585.07920000000001</v>
      </c>
      <c r="L310" s="169">
        <v>687.65707499999996</v>
      </c>
      <c r="M310" s="169">
        <v>409.71082499999994</v>
      </c>
      <c r="N310" s="169">
        <v>573.97575000000006</v>
      </c>
      <c r="O310" s="169">
        <v>803.63887499999998</v>
      </c>
      <c r="P310" s="169">
        <v>324.10500000000002</v>
      </c>
      <c r="Q310" s="169">
        <v>342.05759999999998</v>
      </c>
      <c r="R310" s="169">
        <v>683.17919999999992</v>
      </c>
      <c r="S310" s="169">
        <v>0</v>
      </c>
      <c r="T310" s="169">
        <v>0</v>
      </c>
      <c r="U310" s="169">
        <v>6667.2901499999998</v>
      </c>
      <c r="V310" s="163">
        <f ca="1">SUM(INDIRECT(Inputs!$C$11&amp;ROW()&amp;":"&amp;Inputs!$C$12&amp;ROW()))</f>
        <v>342.05759999999998</v>
      </c>
      <c r="W310" s="163">
        <f ca="1">SUM(INDIRECT(Inputs!$C$13&amp;ROW()&amp;":"&amp;Inputs!$C$14&amp;ROW()))</f>
        <v>5984.1109500000002</v>
      </c>
      <c r="X310" s="3" t="str">
        <f>IF(COUNTIFS(Lookups!$A:$A,C310)=1,"Gross Sales","")</f>
        <v>Gross Sales</v>
      </c>
      <c r="Y310" s="3" t="str">
        <f>IF(COUNTIFS(Lookups!$D:$D,C310)=1,"Bar Sales","")</f>
        <v/>
      </c>
      <c r="Z310" s="3" t="str">
        <f>IFERROR(VLOOKUP(C310*1,Lookups!$D:$F,3,FALSE),"")</f>
        <v/>
      </c>
      <c r="AA310" s="3" t="str">
        <f>IFERROR(VLOOKUP($C310*1,Lookups!$H:$N,3,FALSE),"")</f>
        <v/>
      </c>
      <c r="AB310" s="3" t="str">
        <f>IFERROR(VLOOKUP($C310*1,Lookups!$H:$N,4,FALSE),"")</f>
        <v/>
      </c>
      <c r="AC310" s="3" t="str">
        <f>IFERROR(VLOOKUP($C310*1,Lookups!$H:$N,5,FALSE),"")</f>
        <v/>
      </c>
      <c r="AD310" s="3" t="str">
        <f>IFERROR(VLOOKUP($C310*1,Lookups!$H:$N,6,FALSE),"")</f>
        <v/>
      </c>
      <c r="AE310" s="3" t="str">
        <f>IFERROR(VLOOKUP($C310*1,Lookups!$H:$N,7,FALSE),"")</f>
        <v/>
      </c>
      <c r="AF310" s="3" t="str">
        <f>VLOOKUP(B310*1,Stores!$A:$C,3,FALSE)</f>
        <v>DFDE</v>
      </c>
    </row>
    <row r="311" spans="1:32">
      <c r="A311" s="165" t="s">
        <v>959</v>
      </c>
      <c r="B311" s="166" t="s">
        <v>932</v>
      </c>
      <c r="C311" s="165" t="s">
        <v>464</v>
      </c>
      <c r="D311" s="165" t="s">
        <v>918</v>
      </c>
      <c r="E311" s="165" t="s">
        <v>504</v>
      </c>
      <c r="F311" s="167">
        <v>2017</v>
      </c>
      <c r="G311" s="168">
        <v>0</v>
      </c>
      <c r="H311" s="169">
        <v>552.4140000000001</v>
      </c>
      <c r="I311" s="169">
        <v>785.96595000000013</v>
      </c>
      <c r="J311" s="169">
        <v>815.73029999999994</v>
      </c>
      <c r="K311" s="169">
        <v>820.57920000000001</v>
      </c>
      <c r="L311" s="169">
        <v>1139.0096249999999</v>
      </c>
      <c r="M311" s="169">
        <v>1341.6549750000001</v>
      </c>
      <c r="N311" s="169">
        <v>1226.2695000000001</v>
      </c>
      <c r="O311" s="169">
        <v>1086.311175</v>
      </c>
      <c r="P311" s="169">
        <v>1389.9294</v>
      </c>
      <c r="Q311" s="169">
        <v>1366.3534500000001</v>
      </c>
      <c r="R311" s="169">
        <v>1131.8287499999999</v>
      </c>
      <c r="S311" s="169">
        <v>0</v>
      </c>
      <c r="T311" s="169">
        <v>0</v>
      </c>
      <c r="U311" s="169">
        <v>11656.046325000001</v>
      </c>
      <c r="V311" s="163">
        <f ca="1">SUM(INDIRECT(Inputs!$C$11&amp;ROW()&amp;":"&amp;Inputs!$C$12&amp;ROW()))</f>
        <v>1366.3534500000001</v>
      </c>
      <c r="W311" s="163">
        <f ca="1">SUM(INDIRECT(Inputs!$C$13&amp;ROW()&amp;":"&amp;Inputs!$C$14&amp;ROW()))</f>
        <v>10524.217575000001</v>
      </c>
      <c r="X311" s="3" t="str">
        <f>IF(COUNTIFS(Lookups!$A:$A,C311)=1,"Gross Sales","")</f>
        <v>Gross Sales</v>
      </c>
      <c r="Y311" s="3" t="str">
        <f>IF(COUNTIFS(Lookups!$D:$D,C311)=1,"Bar Sales","")</f>
        <v/>
      </c>
      <c r="Z311" s="3" t="str">
        <f>IFERROR(VLOOKUP(C311*1,Lookups!$D:$F,3,FALSE),"")</f>
        <v/>
      </c>
      <c r="AA311" s="3" t="str">
        <f>IFERROR(VLOOKUP($C311*1,Lookups!$H:$N,3,FALSE),"")</f>
        <v/>
      </c>
      <c r="AB311" s="3" t="str">
        <f>IFERROR(VLOOKUP($C311*1,Lookups!$H:$N,4,FALSE),"")</f>
        <v/>
      </c>
      <c r="AC311" s="3" t="str">
        <f>IFERROR(VLOOKUP($C311*1,Lookups!$H:$N,5,FALSE),"")</f>
        <v/>
      </c>
      <c r="AD311" s="3" t="str">
        <f>IFERROR(VLOOKUP($C311*1,Lookups!$H:$N,6,FALSE),"")</f>
        <v/>
      </c>
      <c r="AE311" s="3" t="str">
        <f>IFERROR(VLOOKUP($C311*1,Lookups!$H:$N,7,FALSE),"")</f>
        <v/>
      </c>
      <c r="AF311" s="3" t="str">
        <f>VLOOKUP(B311*1,Stores!$A:$C,3,FALSE)</f>
        <v>DFG</v>
      </c>
    </row>
    <row r="312" spans="1:32">
      <c r="A312" s="165" t="s">
        <v>954</v>
      </c>
      <c r="B312" s="166" t="s">
        <v>933</v>
      </c>
      <c r="C312" s="165" t="s">
        <v>464</v>
      </c>
      <c r="D312" s="165" t="s">
        <v>918</v>
      </c>
      <c r="E312" s="165" t="s">
        <v>504</v>
      </c>
      <c r="F312" s="167">
        <v>2017</v>
      </c>
      <c r="G312" s="168">
        <v>0</v>
      </c>
      <c r="H312" s="169">
        <v>364.08375000000001</v>
      </c>
      <c r="I312" s="169">
        <v>503.2962</v>
      </c>
      <c r="J312" s="169">
        <v>672.2940000000001</v>
      </c>
      <c r="K312" s="169">
        <v>340.65000000000003</v>
      </c>
      <c r="L312" s="169">
        <v>585.97154999999998</v>
      </c>
      <c r="M312" s="169">
        <v>468.21375</v>
      </c>
      <c r="N312" s="169">
        <v>539.23642500000005</v>
      </c>
      <c r="O312" s="169">
        <v>608.52637499999992</v>
      </c>
      <c r="P312" s="169">
        <v>639.774</v>
      </c>
      <c r="Q312" s="169">
        <v>350.62462499999998</v>
      </c>
      <c r="R312" s="169">
        <v>408.81389999999999</v>
      </c>
      <c r="S312" s="169">
        <v>0</v>
      </c>
      <c r="T312" s="169">
        <v>0</v>
      </c>
      <c r="U312" s="169">
        <v>5481.4845750000004</v>
      </c>
      <c r="V312" s="163">
        <f ca="1">SUM(INDIRECT(Inputs!$C$11&amp;ROW()&amp;":"&amp;Inputs!$C$12&amp;ROW()))</f>
        <v>350.62462499999998</v>
      </c>
      <c r="W312" s="163">
        <f ca="1">SUM(INDIRECT(Inputs!$C$13&amp;ROW()&amp;":"&amp;Inputs!$C$14&amp;ROW()))</f>
        <v>5072.6706750000003</v>
      </c>
      <c r="X312" s="3" t="str">
        <f>IF(COUNTIFS(Lookups!$A:$A,C312)=1,"Gross Sales","")</f>
        <v>Gross Sales</v>
      </c>
      <c r="Y312" s="3" t="str">
        <f>IF(COUNTIFS(Lookups!$D:$D,C312)=1,"Bar Sales","")</f>
        <v/>
      </c>
      <c r="Z312" s="3" t="str">
        <f>IFERROR(VLOOKUP(C312*1,Lookups!$D:$F,3,FALSE),"")</f>
        <v/>
      </c>
      <c r="AA312" s="3" t="str">
        <f>IFERROR(VLOOKUP($C312*1,Lookups!$H:$N,3,FALSE),"")</f>
        <v/>
      </c>
      <c r="AB312" s="3" t="str">
        <f>IFERROR(VLOOKUP($C312*1,Lookups!$H:$N,4,FALSE),"")</f>
        <v/>
      </c>
      <c r="AC312" s="3" t="str">
        <f>IFERROR(VLOOKUP($C312*1,Lookups!$H:$N,5,FALSE),"")</f>
        <v/>
      </c>
      <c r="AD312" s="3" t="str">
        <f>IFERROR(VLOOKUP($C312*1,Lookups!$H:$N,6,FALSE),"")</f>
        <v/>
      </c>
      <c r="AE312" s="3" t="str">
        <f>IFERROR(VLOOKUP($C312*1,Lookups!$H:$N,7,FALSE),"")</f>
        <v/>
      </c>
      <c r="AF312" s="3" t="str">
        <f>VLOOKUP(B312*1,Stores!$A:$C,3,FALSE)</f>
        <v>DFG</v>
      </c>
    </row>
    <row r="313" spans="1:32">
      <c r="A313" s="165" t="s">
        <v>953</v>
      </c>
      <c r="B313" s="166" t="s">
        <v>934</v>
      </c>
      <c r="C313" s="165" t="s">
        <v>464</v>
      </c>
      <c r="D313" s="165" t="s">
        <v>918</v>
      </c>
      <c r="E313" s="165" t="s">
        <v>504</v>
      </c>
      <c r="F313" s="167">
        <v>2017</v>
      </c>
      <c r="G313" s="168">
        <v>0</v>
      </c>
      <c r="H313" s="169">
        <v>0</v>
      </c>
      <c r="I313" s="169">
        <v>56.7834</v>
      </c>
      <c r="J313" s="169">
        <v>106.386</v>
      </c>
      <c r="K313" s="169">
        <v>139.68899999999999</v>
      </c>
      <c r="L313" s="169">
        <v>112.47375</v>
      </c>
      <c r="M313" s="169">
        <v>113.28</v>
      </c>
      <c r="N313" s="169">
        <v>80.029949999999999</v>
      </c>
      <c r="O313" s="169">
        <v>320.57707499999998</v>
      </c>
      <c r="P313" s="169">
        <v>141.68519999999998</v>
      </c>
      <c r="Q313" s="169">
        <v>61.067249999999987</v>
      </c>
      <c r="R313" s="169">
        <v>84.427199999999999</v>
      </c>
      <c r="S313" s="169">
        <v>0</v>
      </c>
      <c r="T313" s="169">
        <v>0</v>
      </c>
      <c r="U313" s="169">
        <v>1216.398825</v>
      </c>
      <c r="V313" s="163">
        <f ca="1">SUM(INDIRECT(Inputs!$C$11&amp;ROW()&amp;":"&amp;Inputs!$C$12&amp;ROW()))</f>
        <v>61.067249999999987</v>
      </c>
      <c r="W313" s="163">
        <f ca="1">SUM(INDIRECT(Inputs!$C$13&amp;ROW()&amp;":"&amp;Inputs!$C$14&amp;ROW()))</f>
        <v>1131.9716249999999</v>
      </c>
      <c r="X313" s="3" t="str">
        <f>IF(COUNTIFS(Lookups!$A:$A,C313)=1,"Gross Sales","")</f>
        <v>Gross Sales</v>
      </c>
      <c r="Y313" s="3" t="str">
        <f>IF(COUNTIFS(Lookups!$D:$D,C313)=1,"Bar Sales","")</f>
        <v/>
      </c>
      <c r="Z313" s="3" t="str">
        <f>IFERROR(VLOOKUP(C313*1,Lookups!$D:$F,3,FALSE),"")</f>
        <v/>
      </c>
      <c r="AA313" s="3" t="str">
        <f>IFERROR(VLOOKUP($C313*1,Lookups!$H:$N,3,FALSE),"")</f>
        <v/>
      </c>
      <c r="AB313" s="3" t="str">
        <f>IFERROR(VLOOKUP($C313*1,Lookups!$H:$N,4,FALSE),"")</f>
        <v/>
      </c>
      <c r="AC313" s="3" t="str">
        <f>IFERROR(VLOOKUP($C313*1,Lookups!$H:$N,5,FALSE),"")</f>
        <v/>
      </c>
      <c r="AD313" s="3" t="str">
        <f>IFERROR(VLOOKUP($C313*1,Lookups!$H:$N,6,FALSE),"")</f>
        <v/>
      </c>
      <c r="AE313" s="3" t="str">
        <f>IFERROR(VLOOKUP($C313*1,Lookups!$H:$N,7,FALSE),"")</f>
        <v/>
      </c>
      <c r="AF313" s="3" t="str">
        <f>VLOOKUP(B313*1,Stores!$A:$C,3,FALSE)</f>
        <v>DFG</v>
      </c>
    </row>
    <row r="314" spans="1:32">
      <c r="A314" s="165" t="s">
        <v>950</v>
      </c>
      <c r="B314" s="166" t="s">
        <v>935</v>
      </c>
      <c r="C314" s="165" t="s">
        <v>464</v>
      </c>
      <c r="D314" s="165" t="s">
        <v>918</v>
      </c>
      <c r="E314" s="165" t="s">
        <v>504</v>
      </c>
      <c r="F314" s="167">
        <v>2017</v>
      </c>
      <c r="G314" s="168">
        <v>0</v>
      </c>
      <c r="H314" s="169">
        <v>110.99220000000001</v>
      </c>
      <c r="I314" s="169">
        <v>612.92939999999999</v>
      </c>
      <c r="J314" s="169">
        <v>541.92975000000001</v>
      </c>
      <c r="K314" s="169">
        <v>375.47820000000002</v>
      </c>
      <c r="L314" s="169">
        <v>882.11512500000003</v>
      </c>
      <c r="M314" s="169">
        <v>981.87825000000009</v>
      </c>
      <c r="N314" s="169">
        <v>775.78357500000004</v>
      </c>
      <c r="O314" s="169">
        <v>906.78570000000002</v>
      </c>
      <c r="P314" s="169">
        <v>739.29959999999994</v>
      </c>
      <c r="Q314" s="169">
        <v>490.42995000000002</v>
      </c>
      <c r="R314" s="169">
        <v>881.38605000000007</v>
      </c>
      <c r="S314" s="169">
        <v>0</v>
      </c>
      <c r="T314" s="169">
        <v>0</v>
      </c>
      <c r="U314" s="169">
        <v>7299.0078000000003</v>
      </c>
      <c r="V314" s="163">
        <f ca="1">SUM(INDIRECT(Inputs!$C$11&amp;ROW()&amp;":"&amp;Inputs!$C$12&amp;ROW()))</f>
        <v>490.42995000000002</v>
      </c>
      <c r="W314" s="163">
        <f ca="1">SUM(INDIRECT(Inputs!$C$13&amp;ROW()&amp;":"&amp;Inputs!$C$14&amp;ROW()))</f>
        <v>6417.6217500000002</v>
      </c>
      <c r="X314" s="3" t="str">
        <f>IF(COUNTIFS(Lookups!$A:$A,C314)=1,"Gross Sales","")</f>
        <v>Gross Sales</v>
      </c>
      <c r="Y314" s="3" t="str">
        <f>IF(COUNTIFS(Lookups!$D:$D,C314)=1,"Bar Sales","")</f>
        <v/>
      </c>
      <c r="Z314" s="3" t="str">
        <f>IFERROR(VLOOKUP(C314*1,Lookups!$D:$F,3,FALSE),"")</f>
        <v/>
      </c>
      <c r="AA314" s="3" t="str">
        <f>IFERROR(VLOOKUP($C314*1,Lookups!$H:$N,3,FALSE),"")</f>
        <v/>
      </c>
      <c r="AB314" s="3" t="str">
        <f>IFERROR(VLOOKUP($C314*1,Lookups!$H:$N,4,FALSE),"")</f>
        <v/>
      </c>
      <c r="AC314" s="3" t="str">
        <f>IFERROR(VLOOKUP($C314*1,Lookups!$H:$N,5,FALSE),"")</f>
        <v/>
      </c>
      <c r="AD314" s="3" t="str">
        <f>IFERROR(VLOOKUP($C314*1,Lookups!$H:$N,6,FALSE),"")</f>
        <v/>
      </c>
      <c r="AE314" s="3" t="str">
        <f>IFERROR(VLOOKUP($C314*1,Lookups!$H:$N,7,FALSE),"")</f>
        <v/>
      </c>
      <c r="AF314" s="3" t="str">
        <f>VLOOKUP(B314*1,Stores!$A:$C,3,FALSE)</f>
        <v>DFG</v>
      </c>
    </row>
    <row r="315" spans="1:32">
      <c r="A315" s="165" t="s">
        <v>949</v>
      </c>
      <c r="B315" s="166" t="s">
        <v>936</v>
      </c>
      <c r="C315" s="165" t="s">
        <v>464</v>
      </c>
      <c r="D315" s="165" t="s">
        <v>918</v>
      </c>
      <c r="E315" s="165" t="s">
        <v>504</v>
      </c>
      <c r="F315" s="167">
        <v>2017</v>
      </c>
      <c r="G315" s="168">
        <v>0</v>
      </c>
      <c r="H315" s="169">
        <v>129.852</v>
      </c>
      <c r="I315" s="169">
        <v>188.70202500000002</v>
      </c>
      <c r="J315" s="169">
        <v>329.67337499999996</v>
      </c>
      <c r="K315" s="169">
        <v>256.61789999999996</v>
      </c>
      <c r="L315" s="169">
        <v>314.59725000000003</v>
      </c>
      <c r="M315" s="169">
        <v>191.71822499999999</v>
      </c>
      <c r="N315" s="169">
        <v>78.756824999999992</v>
      </c>
      <c r="O315" s="169">
        <v>113.09767500000001</v>
      </c>
      <c r="P315" s="169">
        <v>288.48899999999998</v>
      </c>
      <c r="Q315" s="169">
        <v>106.86652499999998</v>
      </c>
      <c r="R315" s="169">
        <v>250.7406</v>
      </c>
      <c r="S315" s="169">
        <v>0</v>
      </c>
      <c r="T315" s="169">
        <v>0</v>
      </c>
      <c r="U315" s="169">
        <v>2249.1113999999998</v>
      </c>
      <c r="V315" s="163">
        <f ca="1">SUM(INDIRECT(Inputs!$C$11&amp;ROW()&amp;":"&amp;Inputs!$C$12&amp;ROW()))</f>
        <v>106.86652499999998</v>
      </c>
      <c r="W315" s="163">
        <f ca="1">SUM(INDIRECT(Inputs!$C$13&amp;ROW()&amp;":"&amp;Inputs!$C$14&amp;ROW()))</f>
        <v>1998.3707999999999</v>
      </c>
      <c r="X315" s="3" t="str">
        <f>IF(COUNTIFS(Lookups!$A:$A,C315)=1,"Gross Sales","")</f>
        <v>Gross Sales</v>
      </c>
      <c r="Y315" s="3" t="str">
        <f>IF(COUNTIFS(Lookups!$D:$D,C315)=1,"Bar Sales","")</f>
        <v/>
      </c>
      <c r="Z315" s="3" t="str">
        <f>IFERROR(VLOOKUP(C315*1,Lookups!$D:$F,3,FALSE),"")</f>
        <v/>
      </c>
      <c r="AA315" s="3" t="str">
        <f>IFERROR(VLOOKUP($C315*1,Lookups!$H:$N,3,FALSE),"")</f>
        <v/>
      </c>
      <c r="AB315" s="3" t="str">
        <f>IFERROR(VLOOKUP($C315*1,Lookups!$H:$N,4,FALSE),"")</f>
        <v/>
      </c>
      <c r="AC315" s="3" t="str">
        <f>IFERROR(VLOOKUP($C315*1,Lookups!$H:$N,5,FALSE),"")</f>
        <v/>
      </c>
      <c r="AD315" s="3" t="str">
        <f>IFERROR(VLOOKUP($C315*1,Lookups!$H:$N,6,FALSE),"")</f>
        <v/>
      </c>
      <c r="AE315" s="3" t="str">
        <f>IFERROR(VLOOKUP($C315*1,Lookups!$H:$N,7,FALSE),"")</f>
        <v/>
      </c>
      <c r="AF315" s="3" t="str">
        <f>VLOOKUP(B315*1,Stores!$A:$C,3,FALSE)</f>
        <v>DFG</v>
      </c>
    </row>
    <row r="316" spans="1:32">
      <c r="A316" s="165" t="s">
        <v>948</v>
      </c>
      <c r="B316" s="166" t="s">
        <v>937</v>
      </c>
      <c r="C316" s="165" t="s">
        <v>464</v>
      </c>
      <c r="D316" s="165" t="s">
        <v>918</v>
      </c>
      <c r="E316" s="165" t="s">
        <v>504</v>
      </c>
      <c r="F316" s="167">
        <v>2017</v>
      </c>
      <c r="G316" s="168">
        <v>0</v>
      </c>
      <c r="H316" s="169">
        <v>81.946949999999987</v>
      </c>
      <c r="I316" s="169">
        <v>104.77935000000001</v>
      </c>
      <c r="J316" s="169">
        <v>178.00859999999997</v>
      </c>
      <c r="K316" s="169">
        <v>292.05225000000002</v>
      </c>
      <c r="L316" s="169">
        <v>319.03364999999997</v>
      </c>
      <c r="M316" s="169">
        <v>346.80359999999996</v>
      </c>
      <c r="N316" s="169">
        <v>222.52109999999996</v>
      </c>
      <c r="O316" s="169">
        <v>301.51620000000003</v>
      </c>
      <c r="P316" s="169">
        <v>257.17905000000002</v>
      </c>
      <c r="Q316" s="169">
        <v>315.54689999999999</v>
      </c>
      <c r="R316" s="169">
        <v>522.26474999999994</v>
      </c>
      <c r="S316" s="169">
        <v>0</v>
      </c>
      <c r="T316" s="169">
        <v>0</v>
      </c>
      <c r="U316" s="169">
        <v>2941.6523999999995</v>
      </c>
      <c r="V316" s="163">
        <f ca="1">SUM(INDIRECT(Inputs!$C$11&amp;ROW()&amp;":"&amp;Inputs!$C$12&amp;ROW()))</f>
        <v>315.54689999999999</v>
      </c>
      <c r="W316" s="163">
        <f ca="1">SUM(INDIRECT(Inputs!$C$13&amp;ROW()&amp;":"&amp;Inputs!$C$14&amp;ROW()))</f>
        <v>2419.3876499999997</v>
      </c>
      <c r="X316" s="3" t="str">
        <f>IF(COUNTIFS(Lookups!$A:$A,C316)=1,"Gross Sales","")</f>
        <v>Gross Sales</v>
      </c>
      <c r="Y316" s="3" t="str">
        <f>IF(COUNTIFS(Lookups!$D:$D,C316)=1,"Bar Sales","")</f>
        <v/>
      </c>
      <c r="Z316" s="3" t="str">
        <f>IFERROR(VLOOKUP(C316*1,Lookups!$D:$F,3,FALSE),"")</f>
        <v/>
      </c>
      <c r="AA316" s="3" t="str">
        <f>IFERROR(VLOOKUP($C316*1,Lookups!$H:$N,3,FALSE),"")</f>
        <v/>
      </c>
      <c r="AB316" s="3" t="str">
        <f>IFERROR(VLOOKUP($C316*1,Lookups!$H:$N,4,FALSE),"")</f>
        <v/>
      </c>
      <c r="AC316" s="3" t="str">
        <f>IFERROR(VLOOKUP($C316*1,Lookups!$H:$N,5,FALSE),"")</f>
        <v/>
      </c>
      <c r="AD316" s="3" t="str">
        <f>IFERROR(VLOOKUP($C316*1,Lookups!$H:$N,6,FALSE),"")</f>
        <v/>
      </c>
      <c r="AE316" s="3" t="str">
        <f>IFERROR(VLOOKUP($C316*1,Lookups!$H:$N,7,FALSE),"")</f>
        <v/>
      </c>
      <c r="AF316" s="3" t="str">
        <f>VLOOKUP(B316*1,Stores!$A:$C,3,FALSE)</f>
        <v>DFG</v>
      </c>
    </row>
    <row r="317" spans="1:32">
      <c r="A317" s="165" t="s">
        <v>947</v>
      </c>
      <c r="B317" s="166" t="s">
        <v>938</v>
      </c>
      <c r="C317" s="165" t="s">
        <v>464</v>
      </c>
      <c r="D317" s="165" t="s">
        <v>918</v>
      </c>
      <c r="E317" s="165" t="s">
        <v>504</v>
      </c>
      <c r="F317" s="167">
        <v>2017</v>
      </c>
      <c r="G317" s="168">
        <v>0</v>
      </c>
      <c r="H317" s="169">
        <v>105.876</v>
      </c>
      <c r="I317" s="169">
        <v>178.84612500000003</v>
      </c>
      <c r="J317" s="169">
        <v>272.70600000000002</v>
      </c>
      <c r="K317" s="169">
        <v>382.95840000000004</v>
      </c>
      <c r="L317" s="169">
        <v>630.44235000000003</v>
      </c>
      <c r="M317" s="169">
        <v>849.59699999999998</v>
      </c>
      <c r="N317" s="169">
        <v>731.64269999999999</v>
      </c>
      <c r="O317" s="169">
        <v>673.51807500000007</v>
      </c>
      <c r="P317" s="169">
        <v>1140.8859</v>
      </c>
      <c r="Q317" s="169">
        <v>474.75689999999997</v>
      </c>
      <c r="R317" s="169">
        <v>528.60554999999999</v>
      </c>
      <c r="S317" s="169">
        <v>0</v>
      </c>
      <c r="T317" s="169">
        <v>0</v>
      </c>
      <c r="U317" s="169">
        <v>5969.835</v>
      </c>
      <c r="V317" s="163">
        <f ca="1">SUM(INDIRECT(Inputs!$C$11&amp;ROW()&amp;":"&amp;Inputs!$C$12&amp;ROW()))</f>
        <v>474.75689999999997</v>
      </c>
      <c r="W317" s="163">
        <f ca="1">SUM(INDIRECT(Inputs!$C$13&amp;ROW()&amp;":"&amp;Inputs!$C$14&amp;ROW()))</f>
        <v>5441.2294499999998</v>
      </c>
      <c r="X317" s="3" t="str">
        <f>IF(COUNTIFS(Lookups!$A:$A,C317)=1,"Gross Sales","")</f>
        <v>Gross Sales</v>
      </c>
      <c r="Y317" s="3" t="str">
        <f>IF(COUNTIFS(Lookups!$D:$D,C317)=1,"Bar Sales","")</f>
        <v/>
      </c>
      <c r="Z317" s="3" t="str">
        <f>IFERROR(VLOOKUP(C317*1,Lookups!$D:$F,3,FALSE),"")</f>
        <v/>
      </c>
      <c r="AA317" s="3" t="str">
        <f>IFERROR(VLOOKUP($C317*1,Lookups!$H:$N,3,FALSE),"")</f>
        <v/>
      </c>
      <c r="AB317" s="3" t="str">
        <f>IFERROR(VLOOKUP($C317*1,Lookups!$H:$N,4,FALSE),"")</f>
        <v/>
      </c>
      <c r="AC317" s="3" t="str">
        <f>IFERROR(VLOOKUP($C317*1,Lookups!$H:$N,5,FALSE),"")</f>
        <v/>
      </c>
      <c r="AD317" s="3" t="str">
        <f>IFERROR(VLOOKUP($C317*1,Lookups!$H:$N,6,FALSE),"")</f>
        <v/>
      </c>
      <c r="AE317" s="3" t="str">
        <f>IFERROR(VLOOKUP($C317*1,Lookups!$H:$N,7,FALSE),"")</f>
        <v/>
      </c>
      <c r="AF317" s="3" t="str">
        <f>VLOOKUP(B317*1,Stores!$A:$C,3,FALSE)</f>
        <v>DFG</v>
      </c>
    </row>
    <row r="318" spans="1:32">
      <c r="A318" s="165" t="s">
        <v>946</v>
      </c>
      <c r="B318" s="166" t="s">
        <v>939</v>
      </c>
      <c r="C318" s="165" t="s">
        <v>464</v>
      </c>
      <c r="D318" s="165" t="s">
        <v>918</v>
      </c>
      <c r="E318" s="165" t="s">
        <v>504</v>
      </c>
      <c r="F318" s="167">
        <v>2017</v>
      </c>
      <c r="G318" s="168">
        <v>0</v>
      </c>
      <c r="H318" s="169">
        <v>432.53437500000001</v>
      </c>
      <c r="I318" s="169">
        <v>1100.9409750000002</v>
      </c>
      <c r="J318" s="169">
        <v>778.93987499999992</v>
      </c>
      <c r="K318" s="169">
        <v>1187.6490749999998</v>
      </c>
      <c r="L318" s="169">
        <v>903.00127500000008</v>
      </c>
      <c r="M318" s="169">
        <v>766.71870000000001</v>
      </c>
      <c r="N318" s="169">
        <v>894.58852499999989</v>
      </c>
      <c r="O318" s="169">
        <v>557.04149999999993</v>
      </c>
      <c r="P318" s="169">
        <v>704.29499999999996</v>
      </c>
      <c r="Q318" s="169">
        <v>538.69679999999994</v>
      </c>
      <c r="R318" s="169">
        <v>501.61800000000005</v>
      </c>
      <c r="S318" s="169">
        <v>0</v>
      </c>
      <c r="T318" s="169">
        <v>0</v>
      </c>
      <c r="U318" s="169">
        <v>8366.0241000000005</v>
      </c>
      <c r="V318" s="163">
        <f ca="1">SUM(INDIRECT(Inputs!$C$11&amp;ROW()&amp;":"&amp;Inputs!$C$12&amp;ROW()))</f>
        <v>538.69679999999994</v>
      </c>
      <c r="W318" s="163">
        <f ca="1">SUM(INDIRECT(Inputs!$C$13&amp;ROW()&amp;":"&amp;Inputs!$C$14&amp;ROW()))</f>
        <v>7864.4061000000011</v>
      </c>
      <c r="X318" s="3" t="str">
        <f>IF(COUNTIFS(Lookups!$A:$A,C318)=1,"Gross Sales","")</f>
        <v>Gross Sales</v>
      </c>
      <c r="Y318" s="3" t="str">
        <f>IF(COUNTIFS(Lookups!$D:$D,C318)=1,"Bar Sales","")</f>
        <v/>
      </c>
      <c r="Z318" s="3" t="str">
        <f>IFERROR(VLOOKUP(C318*1,Lookups!$D:$F,3,FALSE),"")</f>
        <v/>
      </c>
      <c r="AA318" s="3" t="str">
        <f>IFERROR(VLOOKUP($C318*1,Lookups!$H:$N,3,FALSE),"")</f>
        <v/>
      </c>
      <c r="AB318" s="3" t="str">
        <f>IFERROR(VLOOKUP($C318*1,Lookups!$H:$N,4,FALSE),"")</f>
        <v/>
      </c>
      <c r="AC318" s="3" t="str">
        <f>IFERROR(VLOOKUP($C318*1,Lookups!$H:$N,5,FALSE),"")</f>
        <v/>
      </c>
      <c r="AD318" s="3" t="str">
        <f>IFERROR(VLOOKUP($C318*1,Lookups!$H:$N,6,FALSE),"")</f>
        <v/>
      </c>
      <c r="AE318" s="3" t="str">
        <f>IFERROR(VLOOKUP($C318*1,Lookups!$H:$N,7,FALSE),"")</f>
        <v/>
      </c>
      <c r="AF318" s="3" t="str">
        <f>VLOOKUP(B318*1,Stores!$A:$C,3,FALSE)</f>
        <v>DFG</v>
      </c>
    </row>
    <row r="319" spans="1:32">
      <c r="A319" s="165" t="s">
        <v>945</v>
      </c>
      <c r="B319" s="166" t="s">
        <v>940</v>
      </c>
      <c r="C319" s="165" t="s">
        <v>464</v>
      </c>
      <c r="D319" s="165" t="s">
        <v>918</v>
      </c>
      <c r="E319" s="165" t="s">
        <v>504</v>
      </c>
      <c r="F319" s="167">
        <v>2017</v>
      </c>
      <c r="G319" s="168">
        <v>0</v>
      </c>
      <c r="H319" s="169">
        <v>416.66062499999998</v>
      </c>
      <c r="I319" s="169">
        <v>752.85787499999992</v>
      </c>
      <c r="J319" s="169">
        <v>834.69960000000003</v>
      </c>
      <c r="K319" s="169">
        <v>681.62400000000002</v>
      </c>
      <c r="L319" s="169">
        <v>1300.857</v>
      </c>
      <c r="M319" s="169">
        <v>920.90774999999996</v>
      </c>
      <c r="N319" s="169">
        <v>996.33299999999997</v>
      </c>
      <c r="O319" s="169">
        <v>916.16204999999991</v>
      </c>
      <c r="P319" s="169">
        <v>1436.3465249999999</v>
      </c>
      <c r="Q319" s="169">
        <v>1042.2512999999999</v>
      </c>
      <c r="R319" s="169">
        <v>1072.4112</v>
      </c>
      <c r="S319" s="169">
        <v>0</v>
      </c>
      <c r="T319" s="169">
        <v>0</v>
      </c>
      <c r="U319" s="169">
        <v>10371.110924999999</v>
      </c>
      <c r="V319" s="163">
        <f ca="1">SUM(INDIRECT(Inputs!$C$11&amp;ROW()&amp;":"&amp;Inputs!$C$12&amp;ROW()))</f>
        <v>1042.2512999999999</v>
      </c>
      <c r="W319" s="163">
        <f ca="1">SUM(INDIRECT(Inputs!$C$13&amp;ROW()&amp;":"&amp;Inputs!$C$14&amp;ROW()))</f>
        <v>9298.6997249999986</v>
      </c>
      <c r="X319" s="3" t="str">
        <f>IF(COUNTIFS(Lookups!$A:$A,C319)=1,"Gross Sales","")</f>
        <v>Gross Sales</v>
      </c>
      <c r="Y319" s="3" t="str">
        <f>IF(COUNTIFS(Lookups!$D:$D,C319)=1,"Bar Sales","")</f>
        <v/>
      </c>
      <c r="Z319" s="3" t="str">
        <f>IFERROR(VLOOKUP(C319*1,Lookups!$D:$F,3,FALSE),"")</f>
        <v/>
      </c>
      <c r="AA319" s="3" t="str">
        <f>IFERROR(VLOOKUP($C319*1,Lookups!$H:$N,3,FALSE),"")</f>
        <v/>
      </c>
      <c r="AB319" s="3" t="str">
        <f>IFERROR(VLOOKUP($C319*1,Lookups!$H:$N,4,FALSE),"")</f>
        <v/>
      </c>
      <c r="AC319" s="3" t="str">
        <f>IFERROR(VLOOKUP($C319*1,Lookups!$H:$N,5,FALSE),"")</f>
        <v/>
      </c>
      <c r="AD319" s="3" t="str">
        <f>IFERROR(VLOOKUP($C319*1,Lookups!$H:$N,6,FALSE),"")</f>
        <v/>
      </c>
      <c r="AE319" s="3" t="str">
        <f>IFERROR(VLOOKUP($C319*1,Lookups!$H:$N,7,FALSE),"")</f>
        <v/>
      </c>
      <c r="AF319" s="3" t="str">
        <f>VLOOKUP(B319*1,Stores!$A:$C,3,FALSE)</f>
        <v>DFG</v>
      </c>
    </row>
    <row r="320" spans="1:32">
      <c r="A320" s="165" t="s">
        <v>944</v>
      </c>
      <c r="B320" s="166" t="s">
        <v>941</v>
      </c>
      <c r="C320" s="165" t="s">
        <v>464</v>
      </c>
      <c r="D320" s="165" t="s">
        <v>918</v>
      </c>
      <c r="E320" s="165" t="s">
        <v>504</v>
      </c>
      <c r="F320" s="167">
        <v>2017</v>
      </c>
      <c r="G320" s="168">
        <v>0</v>
      </c>
      <c r="H320" s="169">
        <v>1629.1019250000002</v>
      </c>
      <c r="I320" s="169">
        <v>1099.0089</v>
      </c>
      <c r="J320" s="169">
        <v>1552.2974999999999</v>
      </c>
      <c r="K320" s="169">
        <v>1424.6496</v>
      </c>
      <c r="L320" s="169">
        <v>974.83950000000016</v>
      </c>
      <c r="M320" s="169">
        <v>1809.4249500000001</v>
      </c>
      <c r="N320" s="169">
        <v>938.88630000000012</v>
      </c>
      <c r="O320" s="169">
        <v>980.67375000000004</v>
      </c>
      <c r="P320" s="169">
        <v>1051.585875</v>
      </c>
      <c r="Q320" s="169">
        <v>814.45979999999997</v>
      </c>
      <c r="R320" s="169">
        <v>649.72245000000009</v>
      </c>
      <c r="S320" s="169">
        <v>0</v>
      </c>
      <c r="T320" s="169">
        <v>0</v>
      </c>
      <c r="U320" s="169">
        <v>12924.65055</v>
      </c>
      <c r="V320" s="163">
        <f ca="1">SUM(INDIRECT(Inputs!$C$11&amp;ROW()&amp;":"&amp;Inputs!$C$12&amp;ROW()))</f>
        <v>814.45979999999997</v>
      </c>
      <c r="W320" s="163">
        <f ca="1">SUM(INDIRECT(Inputs!$C$13&amp;ROW()&amp;":"&amp;Inputs!$C$14&amp;ROW()))</f>
        <v>12274.928100000001</v>
      </c>
      <c r="X320" s="3" t="str">
        <f>IF(COUNTIFS(Lookups!$A:$A,C320)=1,"Gross Sales","")</f>
        <v>Gross Sales</v>
      </c>
      <c r="Y320" s="3" t="str">
        <f>IF(COUNTIFS(Lookups!$D:$D,C320)=1,"Bar Sales","")</f>
        <v/>
      </c>
      <c r="Z320" s="3" t="str">
        <f>IFERROR(VLOOKUP(C320*1,Lookups!$D:$F,3,FALSE),"")</f>
        <v/>
      </c>
      <c r="AA320" s="3" t="str">
        <f>IFERROR(VLOOKUP($C320*1,Lookups!$H:$N,3,FALSE),"")</f>
        <v/>
      </c>
      <c r="AB320" s="3" t="str">
        <f>IFERROR(VLOOKUP($C320*1,Lookups!$H:$N,4,FALSE),"")</f>
        <v/>
      </c>
      <c r="AC320" s="3" t="str">
        <f>IFERROR(VLOOKUP($C320*1,Lookups!$H:$N,5,FALSE),"")</f>
        <v/>
      </c>
      <c r="AD320" s="3" t="str">
        <f>IFERROR(VLOOKUP($C320*1,Lookups!$H:$N,6,FALSE),"")</f>
        <v/>
      </c>
      <c r="AE320" s="3" t="str">
        <f>IFERROR(VLOOKUP($C320*1,Lookups!$H:$N,7,FALSE),"")</f>
        <v/>
      </c>
      <c r="AF320" s="3" t="str">
        <f>VLOOKUP(B320*1,Stores!$A:$C,3,FALSE)</f>
        <v>DFG</v>
      </c>
    </row>
    <row r="321" spans="1:32">
      <c r="A321" s="165" t="s">
        <v>943</v>
      </c>
      <c r="B321" s="166" t="s">
        <v>942</v>
      </c>
      <c r="C321" s="165" t="s">
        <v>464</v>
      </c>
      <c r="D321" s="165" t="s">
        <v>918</v>
      </c>
      <c r="E321" s="165" t="s">
        <v>504</v>
      </c>
      <c r="F321" s="167">
        <v>2017</v>
      </c>
      <c r="G321" s="168">
        <v>0</v>
      </c>
      <c r="H321" s="169">
        <v>409.78439999999995</v>
      </c>
      <c r="I321" s="169">
        <v>726.06870000000004</v>
      </c>
      <c r="J321" s="169">
        <v>769.25850000000003</v>
      </c>
      <c r="K321" s="169">
        <v>783.515175</v>
      </c>
      <c r="L321" s="169">
        <v>923.79899999999986</v>
      </c>
      <c r="M321" s="169">
        <v>787.22790000000009</v>
      </c>
      <c r="N321" s="169">
        <v>730.79167500000005</v>
      </c>
      <c r="O321" s="169">
        <v>687.07200000000012</v>
      </c>
      <c r="P321" s="169">
        <v>688.36470000000008</v>
      </c>
      <c r="Q321" s="169">
        <v>846.34567499999991</v>
      </c>
      <c r="R321" s="169">
        <v>605.83949999999993</v>
      </c>
      <c r="S321" s="169">
        <v>0</v>
      </c>
      <c r="T321" s="169">
        <v>0</v>
      </c>
      <c r="U321" s="169">
        <v>7958.0672250000007</v>
      </c>
      <c r="V321" s="163">
        <f ca="1">SUM(INDIRECT(Inputs!$C$11&amp;ROW()&amp;":"&amp;Inputs!$C$12&amp;ROW()))</f>
        <v>846.34567499999991</v>
      </c>
      <c r="W321" s="163">
        <f ca="1">SUM(INDIRECT(Inputs!$C$13&amp;ROW()&amp;":"&amp;Inputs!$C$14&amp;ROW()))</f>
        <v>7352.2277250000006</v>
      </c>
      <c r="X321" s="3" t="str">
        <f>IF(COUNTIFS(Lookups!$A:$A,C321)=1,"Gross Sales","")</f>
        <v>Gross Sales</v>
      </c>
      <c r="Y321" s="3" t="str">
        <f>IF(COUNTIFS(Lookups!$D:$D,C321)=1,"Bar Sales","")</f>
        <v/>
      </c>
      <c r="Z321" s="3" t="str">
        <f>IFERROR(VLOOKUP(C321*1,Lookups!$D:$F,3,FALSE),"")</f>
        <v/>
      </c>
      <c r="AA321" s="3" t="str">
        <f>IFERROR(VLOOKUP($C321*1,Lookups!$H:$N,3,FALSE),"")</f>
        <v/>
      </c>
      <c r="AB321" s="3" t="str">
        <f>IFERROR(VLOOKUP($C321*1,Lookups!$H:$N,4,FALSE),"")</f>
        <v/>
      </c>
      <c r="AC321" s="3" t="str">
        <f>IFERROR(VLOOKUP($C321*1,Lookups!$H:$N,5,FALSE),"")</f>
        <v/>
      </c>
      <c r="AD321" s="3" t="str">
        <f>IFERROR(VLOOKUP($C321*1,Lookups!$H:$N,6,FALSE),"")</f>
        <v/>
      </c>
      <c r="AE321" s="3" t="str">
        <f>IFERROR(VLOOKUP($C321*1,Lookups!$H:$N,7,FALSE),"")</f>
        <v/>
      </c>
      <c r="AF321" s="3" t="str">
        <f>VLOOKUP(B321*1,Stores!$A:$C,3,FALSE)</f>
        <v>DFG</v>
      </c>
    </row>
    <row r="322" spans="1:32">
      <c r="A322" s="165" t="s">
        <v>942</v>
      </c>
      <c r="B322" s="166" t="s">
        <v>943</v>
      </c>
      <c r="C322" s="165" t="s">
        <v>464</v>
      </c>
      <c r="D322" s="165" t="s">
        <v>918</v>
      </c>
      <c r="E322" s="165" t="s">
        <v>504</v>
      </c>
      <c r="F322" s="167">
        <v>2017</v>
      </c>
      <c r="G322" s="168">
        <v>0</v>
      </c>
      <c r="H322" s="169">
        <v>296.90437500000007</v>
      </c>
      <c r="I322" s="169">
        <v>680.62800000000016</v>
      </c>
      <c r="J322" s="169">
        <v>556.66485</v>
      </c>
      <c r="K322" s="169">
        <v>390.02249999999998</v>
      </c>
      <c r="L322" s="169">
        <v>670.3098</v>
      </c>
      <c r="M322" s="169">
        <v>464.11087500000002</v>
      </c>
      <c r="N322" s="169">
        <v>492.52500000000003</v>
      </c>
      <c r="O322" s="169">
        <v>811.7897999999999</v>
      </c>
      <c r="P322" s="169">
        <v>753.84570000000008</v>
      </c>
      <c r="Q322" s="169">
        <v>446.44499999999999</v>
      </c>
      <c r="R322" s="169">
        <v>1033.9245000000001</v>
      </c>
      <c r="S322" s="169">
        <v>0</v>
      </c>
      <c r="T322" s="169">
        <v>0</v>
      </c>
      <c r="U322" s="169">
        <v>6597.1704</v>
      </c>
      <c r="V322" s="163">
        <f ca="1">SUM(INDIRECT(Inputs!$C$11&amp;ROW()&amp;":"&amp;Inputs!$C$12&amp;ROW()))</f>
        <v>446.44499999999999</v>
      </c>
      <c r="W322" s="163">
        <f ca="1">SUM(INDIRECT(Inputs!$C$13&amp;ROW()&amp;":"&amp;Inputs!$C$14&amp;ROW()))</f>
        <v>5563.2458999999999</v>
      </c>
      <c r="X322" s="3" t="str">
        <f>IF(COUNTIFS(Lookups!$A:$A,C322)=1,"Gross Sales","")</f>
        <v>Gross Sales</v>
      </c>
      <c r="Y322" s="3" t="str">
        <f>IF(COUNTIFS(Lookups!$D:$D,C322)=1,"Bar Sales","")</f>
        <v/>
      </c>
      <c r="Z322" s="3" t="str">
        <f>IFERROR(VLOOKUP(C322*1,Lookups!$D:$F,3,FALSE),"")</f>
        <v/>
      </c>
      <c r="AA322" s="3" t="str">
        <f>IFERROR(VLOOKUP($C322*1,Lookups!$H:$N,3,FALSE),"")</f>
        <v/>
      </c>
      <c r="AB322" s="3" t="str">
        <f>IFERROR(VLOOKUP($C322*1,Lookups!$H:$N,4,FALSE),"")</f>
        <v/>
      </c>
      <c r="AC322" s="3" t="str">
        <f>IFERROR(VLOOKUP($C322*1,Lookups!$H:$N,5,FALSE),"")</f>
        <v/>
      </c>
      <c r="AD322" s="3" t="str">
        <f>IFERROR(VLOOKUP($C322*1,Lookups!$H:$N,6,FALSE),"")</f>
        <v/>
      </c>
      <c r="AE322" s="3" t="str">
        <f>IFERROR(VLOOKUP($C322*1,Lookups!$H:$N,7,FALSE),"")</f>
        <v/>
      </c>
      <c r="AF322" s="3" t="str">
        <f>VLOOKUP(B322*1,Stores!$A:$C,3,FALSE)</f>
        <v>DFG</v>
      </c>
    </row>
    <row r="323" spans="1:32">
      <c r="A323" s="165" t="s">
        <v>941</v>
      </c>
      <c r="B323" s="166" t="s">
        <v>944</v>
      </c>
      <c r="C323" s="165" t="s">
        <v>464</v>
      </c>
      <c r="D323" s="165" t="s">
        <v>918</v>
      </c>
      <c r="E323" s="165" t="s">
        <v>504</v>
      </c>
      <c r="F323" s="167">
        <v>2017</v>
      </c>
      <c r="G323" s="168">
        <v>0</v>
      </c>
      <c r="H323" s="169">
        <v>150.27209999999999</v>
      </c>
      <c r="I323" s="169">
        <v>304.70400000000001</v>
      </c>
      <c r="J323" s="169">
        <v>341.36212499999999</v>
      </c>
      <c r="K323" s="169">
        <v>460.27649999999994</v>
      </c>
      <c r="L323" s="169">
        <v>486.79312500000003</v>
      </c>
      <c r="M323" s="169">
        <v>883.63799999999981</v>
      </c>
      <c r="N323" s="169">
        <v>555.541875</v>
      </c>
      <c r="O323" s="169">
        <v>639.5571000000001</v>
      </c>
      <c r="P323" s="169">
        <v>901.61369999999999</v>
      </c>
      <c r="Q323" s="169">
        <v>419.27024999999998</v>
      </c>
      <c r="R323" s="169">
        <v>1001.06475</v>
      </c>
      <c r="S323" s="169">
        <v>0</v>
      </c>
      <c r="T323" s="169">
        <v>0</v>
      </c>
      <c r="U323" s="169">
        <v>6144.0935250000002</v>
      </c>
      <c r="V323" s="163">
        <f ca="1">SUM(INDIRECT(Inputs!$C$11&amp;ROW()&amp;":"&amp;Inputs!$C$12&amp;ROW()))</f>
        <v>419.27024999999998</v>
      </c>
      <c r="W323" s="163">
        <f ca="1">SUM(INDIRECT(Inputs!$C$13&amp;ROW()&amp;":"&amp;Inputs!$C$14&amp;ROW()))</f>
        <v>5143.0287749999998</v>
      </c>
      <c r="X323" s="3" t="str">
        <f>IF(COUNTIFS(Lookups!$A:$A,C323)=1,"Gross Sales","")</f>
        <v>Gross Sales</v>
      </c>
      <c r="Y323" s="3" t="str">
        <f>IF(COUNTIFS(Lookups!$D:$D,C323)=1,"Bar Sales","")</f>
        <v/>
      </c>
      <c r="Z323" s="3" t="str">
        <f>IFERROR(VLOOKUP(C323*1,Lookups!$D:$F,3,FALSE),"")</f>
        <v/>
      </c>
      <c r="AA323" s="3" t="str">
        <f>IFERROR(VLOOKUP($C323*1,Lookups!$H:$N,3,FALSE),"")</f>
        <v/>
      </c>
      <c r="AB323" s="3" t="str">
        <f>IFERROR(VLOOKUP($C323*1,Lookups!$H:$N,4,FALSE),"")</f>
        <v/>
      </c>
      <c r="AC323" s="3" t="str">
        <f>IFERROR(VLOOKUP($C323*1,Lookups!$H:$N,5,FALSE),"")</f>
        <v/>
      </c>
      <c r="AD323" s="3" t="str">
        <f>IFERROR(VLOOKUP($C323*1,Lookups!$H:$N,6,FALSE),"")</f>
        <v/>
      </c>
      <c r="AE323" s="3" t="str">
        <f>IFERROR(VLOOKUP($C323*1,Lookups!$H:$N,7,FALSE),"")</f>
        <v/>
      </c>
      <c r="AF323" s="3" t="str">
        <f>VLOOKUP(B323*1,Stores!$A:$C,3,FALSE)</f>
        <v>DFG</v>
      </c>
    </row>
    <row r="324" spans="1:32">
      <c r="A324" s="165" t="s">
        <v>940</v>
      </c>
      <c r="B324" s="166" t="s">
        <v>945</v>
      </c>
      <c r="C324" s="165" t="s">
        <v>464</v>
      </c>
      <c r="D324" s="165" t="s">
        <v>918</v>
      </c>
      <c r="E324" s="165" t="s">
        <v>504</v>
      </c>
      <c r="F324" s="167">
        <v>2017</v>
      </c>
      <c r="G324" s="168">
        <v>0</v>
      </c>
      <c r="H324" s="169">
        <v>562.55759999999998</v>
      </c>
      <c r="I324" s="169">
        <v>1023.3407249999999</v>
      </c>
      <c r="J324" s="169">
        <v>1258.2911250000002</v>
      </c>
      <c r="K324" s="169">
        <v>1171.8251250000001</v>
      </c>
      <c r="L324" s="169">
        <v>1207.2266999999999</v>
      </c>
      <c r="M324" s="169">
        <v>1329.7635</v>
      </c>
      <c r="N324" s="169">
        <v>997.1781749999999</v>
      </c>
      <c r="O324" s="169">
        <v>915.47302500000001</v>
      </c>
      <c r="P324" s="169">
        <v>722.24324999999999</v>
      </c>
      <c r="Q324" s="169">
        <v>980.96519999999987</v>
      </c>
      <c r="R324" s="169">
        <v>992.23200000000008</v>
      </c>
      <c r="S324" s="169">
        <v>0</v>
      </c>
      <c r="T324" s="169">
        <v>0</v>
      </c>
      <c r="U324" s="169">
        <v>11161.096425</v>
      </c>
      <c r="V324" s="163">
        <f ca="1">SUM(INDIRECT(Inputs!$C$11&amp;ROW()&amp;":"&amp;Inputs!$C$12&amp;ROW()))</f>
        <v>980.96519999999987</v>
      </c>
      <c r="W324" s="163">
        <f ca="1">SUM(INDIRECT(Inputs!$C$13&amp;ROW()&amp;":"&amp;Inputs!$C$14&amp;ROW()))</f>
        <v>10168.864425</v>
      </c>
      <c r="X324" s="3" t="str">
        <f>IF(COUNTIFS(Lookups!$A:$A,C324)=1,"Gross Sales","")</f>
        <v>Gross Sales</v>
      </c>
      <c r="Y324" s="3" t="str">
        <f>IF(COUNTIFS(Lookups!$D:$D,C324)=1,"Bar Sales","")</f>
        <v/>
      </c>
      <c r="Z324" s="3" t="str">
        <f>IFERROR(VLOOKUP(C324*1,Lookups!$D:$F,3,FALSE),"")</f>
        <v/>
      </c>
      <c r="AA324" s="3" t="str">
        <f>IFERROR(VLOOKUP($C324*1,Lookups!$H:$N,3,FALSE),"")</f>
        <v/>
      </c>
      <c r="AB324" s="3" t="str">
        <f>IFERROR(VLOOKUP($C324*1,Lookups!$H:$N,4,FALSE),"")</f>
        <v/>
      </c>
      <c r="AC324" s="3" t="str">
        <f>IFERROR(VLOOKUP($C324*1,Lookups!$H:$N,5,FALSE),"")</f>
        <v/>
      </c>
      <c r="AD324" s="3" t="str">
        <f>IFERROR(VLOOKUP($C324*1,Lookups!$H:$N,6,FALSE),"")</f>
        <v/>
      </c>
      <c r="AE324" s="3" t="str">
        <f>IFERROR(VLOOKUP($C324*1,Lookups!$H:$N,7,FALSE),"")</f>
        <v/>
      </c>
      <c r="AF324" s="3" t="str">
        <f>VLOOKUP(B324*1,Stores!$A:$C,3,FALSE)</f>
        <v>DFG</v>
      </c>
    </row>
    <row r="325" spans="1:32">
      <c r="A325" s="165" t="s">
        <v>939</v>
      </c>
      <c r="B325" s="166" t="s">
        <v>946</v>
      </c>
      <c r="C325" s="165" t="s">
        <v>464</v>
      </c>
      <c r="D325" s="165" t="s">
        <v>918</v>
      </c>
      <c r="E325" s="165" t="s">
        <v>504</v>
      </c>
      <c r="F325" s="167">
        <v>2017</v>
      </c>
      <c r="G325" s="168">
        <v>0</v>
      </c>
      <c r="H325" s="169">
        <v>515.84587499999998</v>
      </c>
      <c r="I325" s="169">
        <v>282.77707500000002</v>
      </c>
      <c r="J325" s="169">
        <v>310.91444999999999</v>
      </c>
      <c r="K325" s="169">
        <v>281.44350000000003</v>
      </c>
      <c r="L325" s="169">
        <v>550.84319999999991</v>
      </c>
      <c r="M325" s="169">
        <v>514.89570000000003</v>
      </c>
      <c r="N325" s="169">
        <v>421.99454999999995</v>
      </c>
      <c r="O325" s="169">
        <v>432.99689999999993</v>
      </c>
      <c r="P325" s="169">
        <v>455.634975</v>
      </c>
      <c r="Q325" s="169">
        <v>596.29499999999996</v>
      </c>
      <c r="R325" s="169">
        <v>746.84550000000002</v>
      </c>
      <c r="S325" s="169">
        <v>0</v>
      </c>
      <c r="T325" s="169">
        <v>0</v>
      </c>
      <c r="U325" s="169">
        <v>5110.4867249999998</v>
      </c>
      <c r="V325" s="163">
        <f ca="1">SUM(INDIRECT(Inputs!$C$11&amp;ROW()&amp;":"&amp;Inputs!$C$12&amp;ROW()))</f>
        <v>596.29499999999996</v>
      </c>
      <c r="W325" s="163">
        <f ca="1">SUM(INDIRECT(Inputs!$C$13&amp;ROW()&amp;":"&amp;Inputs!$C$14&amp;ROW()))</f>
        <v>4363.6412249999994</v>
      </c>
      <c r="X325" s="3" t="str">
        <f>IF(COUNTIFS(Lookups!$A:$A,C325)=1,"Gross Sales","")</f>
        <v>Gross Sales</v>
      </c>
      <c r="Y325" s="3" t="str">
        <f>IF(COUNTIFS(Lookups!$D:$D,C325)=1,"Bar Sales","")</f>
        <v/>
      </c>
      <c r="Z325" s="3" t="str">
        <f>IFERROR(VLOOKUP(C325*1,Lookups!$D:$F,3,FALSE),"")</f>
        <v/>
      </c>
      <c r="AA325" s="3" t="str">
        <f>IFERROR(VLOOKUP($C325*1,Lookups!$H:$N,3,FALSE),"")</f>
        <v/>
      </c>
      <c r="AB325" s="3" t="str">
        <f>IFERROR(VLOOKUP($C325*1,Lookups!$H:$N,4,FALSE),"")</f>
        <v/>
      </c>
      <c r="AC325" s="3" t="str">
        <f>IFERROR(VLOOKUP($C325*1,Lookups!$H:$N,5,FALSE),"")</f>
        <v/>
      </c>
      <c r="AD325" s="3" t="str">
        <f>IFERROR(VLOOKUP($C325*1,Lookups!$H:$N,6,FALSE),"")</f>
        <v/>
      </c>
      <c r="AE325" s="3" t="str">
        <f>IFERROR(VLOOKUP($C325*1,Lookups!$H:$N,7,FALSE),"")</f>
        <v/>
      </c>
      <c r="AF325" s="3" t="str">
        <f>VLOOKUP(B325*1,Stores!$A:$C,3,FALSE)</f>
        <v>DFG</v>
      </c>
    </row>
    <row r="326" spans="1:32">
      <c r="A326" s="165" t="s">
        <v>938</v>
      </c>
      <c r="B326" s="166" t="s">
        <v>947</v>
      </c>
      <c r="C326" s="165" t="s">
        <v>464</v>
      </c>
      <c r="D326" s="165" t="s">
        <v>918</v>
      </c>
      <c r="E326" s="165" t="s">
        <v>504</v>
      </c>
      <c r="F326" s="167">
        <v>2017</v>
      </c>
      <c r="G326" s="168">
        <v>0</v>
      </c>
      <c r="H326" s="169">
        <v>274.10355000000004</v>
      </c>
      <c r="I326" s="169">
        <v>189.93112499999998</v>
      </c>
      <c r="J326" s="169">
        <v>163.95750000000001</v>
      </c>
      <c r="K326" s="169">
        <v>157.55339999999998</v>
      </c>
      <c r="L326" s="169">
        <v>178.42882500000002</v>
      </c>
      <c r="M326" s="169">
        <v>270.22410000000002</v>
      </c>
      <c r="N326" s="169">
        <v>194.62875</v>
      </c>
      <c r="O326" s="169">
        <v>258.856875</v>
      </c>
      <c r="P326" s="169">
        <v>135.4914</v>
      </c>
      <c r="Q326" s="169">
        <v>193.96259999999998</v>
      </c>
      <c r="R326" s="169">
        <v>255.47399999999999</v>
      </c>
      <c r="S326" s="169">
        <v>0</v>
      </c>
      <c r="T326" s="169">
        <v>0</v>
      </c>
      <c r="U326" s="169">
        <v>2272.6121250000001</v>
      </c>
      <c r="V326" s="163">
        <f ca="1">SUM(INDIRECT(Inputs!$C$11&amp;ROW()&amp;":"&amp;Inputs!$C$12&amp;ROW()))</f>
        <v>193.96259999999998</v>
      </c>
      <c r="W326" s="163">
        <f ca="1">SUM(INDIRECT(Inputs!$C$13&amp;ROW()&amp;":"&amp;Inputs!$C$14&amp;ROW()))</f>
        <v>2017.1381250000002</v>
      </c>
      <c r="X326" s="3" t="str">
        <f>IF(COUNTIFS(Lookups!$A:$A,C326)=1,"Gross Sales","")</f>
        <v>Gross Sales</v>
      </c>
      <c r="Y326" s="3" t="str">
        <f>IF(COUNTIFS(Lookups!$D:$D,C326)=1,"Bar Sales","")</f>
        <v/>
      </c>
      <c r="Z326" s="3" t="str">
        <f>IFERROR(VLOOKUP(C326*1,Lookups!$D:$F,3,FALSE),"")</f>
        <v/>
      </c>
      <c r="AA326" s="3" t="str">
        <f>IFERROR(VLOOKUP($C326*1,Lookups!$H:$N,3,FALSE),"")</f>
        <v/>
      </c>
      <c r="AB326" s="3" t="str">
        <f>IFERROR(VLOOKUP($C326*1,Lookups!$H:$N,4,FALSE),"")</f>
        <v/>
      </c>
      <c r="AC326" s="3" t="str">
        <f>IFERROR(VLOOKUP($C326*1,Lookups!$H:$N,5,FALSE),"")</f>
        <v/>
      </c>
      <c r="AD326" s="3" t="str">
        <f>IFERROR(VLOOKUP($C326*1,Lookups!$H:$N,6,FALSE),"")</f>
        <v/>
      </c>
      <c r="AE326" s="3" t="str">
        <f>IFERROR(VLOOKUP($C326*1,Lookups!$H:$N,7,FALSE),"")</f>
        <v/>
      </c>
      <c r="AF326" s="3" t="str">
        <f>VLOOKUP(B326*1,Stores!$A:$C,3,FALSE)</f>
        <v>DFG</v>
      </c>
    </row>
    <row r="327" spans="1:32">
      <c r="A327" s="165" t="s">
        <v>937</v>
      </c>
      <c r="B327" s="166" t="s">
        <v>948</v>
      </c>
      <c r="C327" s="165" t="s">
        <v>464</v>
      </c>
      <c r="D327" s="165" t="s">
        <v>918</v>
      </c>
      <c r="E327" s="165" t="s">
        <v>504</v>
      </c>
      <c r="F327" s="167">
        <v>2017</v>
      </c>
      <c r="G327" s="168">
        <v>0</v>
      </c>
      <c r="H327" s="169">
        <v>269.75835000000001</v>
      </c>
      <c r="I327" s="169">
        <v>141.35999999999999</v>
      </c>
      <c r="J327" s="169">
        <v>220.82557499999999</v>
      </c>
      <c r="K327" s="169">
        <v>261.54082499999998</v>
      </c>
      <c r="L327" s="169">
        <v>240.16905</v>
      </c>
      <c r="M327" s="169">
        <v>131.77170000000001</v>
      </c>
      <c r="N327" s="169">
        <v>209.32799999999997</v>
      </c>
      <c r="O327" s="169">
        <v>248.70720000000003</v>
      </c>
      <c r="P327" s="169">
        <v>202.09214999999998</v>
      </c>
      <c r="Q327" s="169">
        <v>124.3134</v>
      </c>
      <c r="R327" s="169">
        <v>159.19312500000001</v>
      </c>
      <c r="S327" s="169">
        <v>0</v>
      </c>
      <c r="T327" s="169">
        <v>0</v>
      </c>
      <c r="U327" s="169">
        <v>2209.0593749999998</v>
      </c>
      <c r="V327" s="163">
        <f ca="1">SUM(INDIRECT(Inputs!$C$11&amp;ROW()&amp;":"&amp;Inputs!$C$12&amp;ROW()))</f>
        <v>124.3134</v>
      </c>
      <c r="W327" s="163">
        <f ca="1">SUM(INDIRECT(Inputs!$C$13&amp;ROW()&amp;":"&amp;Inputs!$C$14&amp;ROW()))</f>
        <v>2049.86625</v>
      </c>
      <c r="X327" s="3" t="str">
        <f>IF(COUNTIFS(Lookups!$A:$A,C327)=1,"Gross Sales","")</f>
        <v>Gross Sales</v>
      </c>
      <c r="Y327" s="3" t="str">
        <f>IF(COUNTIFS(Lookups!$D:$D,C327)=1,"Bar Sales","")</f>
        <v/>
      </c>
      <c r="Z327" s="3" t="str">
        <f>IFERROR(VLOOKUP(C327*1,Lookups!$D:$F,3,FALSE),"")</f>
        <v/>
      </c>
      <c r="AA327" s="3" t="str">
        <f>IFERROR(VLOOKUP($C327*1,Lookups!$H:$N,3,FALSE),"")</f>
        <v/>
      </c>
      <c r="AB327" s="3" t="str">
        <f>IFERROR(VLOOKUP($C327*1,Lookups!$H:$N,4,FALSE),"")</f>
        <v/>
      </c>
      <c r="AC327" s="3" t="str">
        <f>IFERROR(VLOOKUP($C327*1,Lookups!$H:$N,5,FALSE),"")</f>
        <v/>
      </c>
      <c r="AD327" s="3" t="str">
        <f>IFERROR(VLOOKUP($C327*1,Lookups!$H:$N,6,FALSE),"")</f>
        <v/>
      </c>
      <c r="AE327" s="3" t="str">
        <f>IFERROR(VLOOKUP($C327*1,Lookups!$H:$N,7,FALSE),"")</f>
        <v/>
      </c>
      <c r="AF327" s="3" t="str">
        <f>VLOOKUP(B327*1,Stores!$A:$C,3,FALSE)</f>
        <v>DFG</v>
      </c>
    </row>
    <row r="328" spans="1:32">
      <c r="A328" s="165" t="s">
        <v>936</v>
      </c>
      <c r="B328" s="166" t="s">
        <v>949</v>
      </c>
      <c r="C328" s="165" t="s">
        <v>464</v>
      </c>
      <c r="D328" s="165" t="s">
        <v>918</v>
      </c>
      <c r="E328" s="165" t="s">
        <v>504</v>
      </c>
      <c r="F328" s="167">
        <v>2017</v>
      </c>
      <c r="G328" s="168">
        <v>0</v>
      </c>
      <c r="H328" s="169">
        <v>228.79912499999995</v>
      </c>
      <c r="I328" s="169">
        <v>501.58680000000004</v>
      </c>
      <c r="J328" s="169">
        <v>1067.7239999999999</v>
      </c>
      <c r="K328" s="169">
        <v>1051.0319999999999</v>
      </c>
      <c r="L328" s="169">
        <v>1099.2168000000001</v>
      </c>
      <c r="M328" s="169">
        <v>1081.5451499999999</v>
      </c>
      <c r="N328" s="169">
        <v>865.92757499999993</v>
      </c>
      <c r="O328" s="169">
        <v>1225.0896</v>
      </c>
      <c r="P328" s="169">
        <v>1208.8986</v>
      </c>
      <c r="Q328" s="169">
        <v>1093.9938749999999</v>
      </c>
      <c r="R328" s="169">
        <v>1411.5123000000001</v>
      </c>
      <c r="S328" s="169">
        <v>0</v>
      </c>
      <c r="T328" s="169">
        <v>0</v>
      </c>
      <c r="U328" s="169">
        <v>10835.325825</v>
      </c>
      <c r="V328" s="163">
        <f ca="1">SUM(INDIRECT(Inputs!$C$11&amp;ROW()&amp;":"&amp;Inputs!$C$12&amp;ROW()))</f>
        <v>1093.9938749999999</v>
      </c>
      <c r="W328" s="163">
        <f ca="1">SUM(INDIRECT(Inputs!$C$13&amp;ROW()&amp;":"&amp;Inputs!$C$14&amp;ROW()))</f>
        <v>9423.8135249999996</v>
      </c>
      <c r="X328" s="3" t="str">
        <f>IF(COUNTIFS(Lookups!$A:$A,C328)=1,"Gross Sales","")</f>
        <v>Gross Sales</v>
      </c>
      <c r="Y328" s="3" t="str">
        <f>IF(COUNTIFS(Lookups!$D:$D,C328)=1,"Bar Sales","")</f>
        <v/>
      </c>
      <c r="Z328" s="3" t="str">
        <f>IFERROR(VLOOKUP(C328*1,Lookups!$D:$F,3,FALSE),"")</f>
        <v/>
      </c>
      <c r="AA328" s="3" t="str">
        <f>IFERROR(VLOOKUP($C328*1,Lookups!$H:$N,3,FALSE),"")</f>
        <v/>
      </c>
      <c r="AB328" s="3" t="str">
        <f>IFERROR(VLOOKUP($C328*1,Lookups!$H:$N,4,FALSE),"")</f>
        <v/>
      </c>
      <c r="AC328" s="3" t="str">
        <f>IFERROR(VLOOKUP($C328*1,Lookups!$H:$N,5,FALSE),"")</f>
        <v/>
      </c>
      <c r="AD328" s="3" t="str">
        <f>IFERROR(VLOOKUP($C328*1,Lookups!$H:$N,6,FALSE),"")</f>
        <v/>
      </c>
      <c r="AE328" s="3" t="str">
        <f>IFERROR(VLOOKUP($C328*1,Lookups!$H:$N,7,FALSE),"")</f>
        <v/>
      </c>
      <c r="AF328" s="3" t="str">
        <f>VLOOKUP(B328*1,Stores!$A:$C,3,FALSE)</f>
        <v>DFG</v>
      </c>
    </row>
    <row r="329" spans="1:32">
      <c r="A329" s="165" t="s">
        <v>935</v>
      </c>
      <c r="B329" s="166" t="s">
        <v>950</v>
      </c>
      <c r="C329" s="165" t="s">
        <v>464</v>
      </c>
      <c r="D329" s="165" t="s">
        <v>918</v>
      </c>
      <c r="E329" s="165" t="s">
        <v>504</v>
      </c>
      <c r="F329" s="167">
        <v>2017</v>
      </c>
      <c r="G329" s="168">
        <v>0</v>
      </c>
      <c r="H329" s="169">
        <v>587.45519999999999</v>
      </c>
      <c r="I329" s="169">
        <v>595.73474999999996</v>
      </c>
      <c r="J329" s="169">
        <v>555.51599999999996</v>
      </c>
      <c r="K329" s="169">
        <v>467.22270000000003</v>
      </c>
      <c r="L329" s="169">
        <v>712.68119999999999</v>
      </c>
      <c r="M329" s="169">
        <v>648.90487499999995</v>
      </c>
      <c r="N329" s="169">
        <v>586.72905000000003</v>
      </c>
      <c r="O329" s="169">
        <v>677.45700000000011</v>
      </c>
      <c r="P329" s="169">
        <v>509.09460000000001</v>
      </c>
      <c r="Q329" s="169">
        <v>337.5</v>
      </c>
      <c r="R329" s="169">
        <v>582.55605000000003</v>
      </c>
      <c r="S329" s="169">
        <v>0</v>
      </c>
      <c r="T329" s="169">
        <v>0</v>
      </c>
      <c r="U329" s="169">
        <v>6260.8514250000007</v>
      </c>
      <c r="V329" s="163">
        <f ca="1">SUM(INDIRECT(Inputs!$C$11&amp;ROW()&amp;":"&amp;Inputs!$C$12&amp;ROW()))</f>
        <v>337.5</v>
      </c>
      <c r="W329" s="163">
        <f ca="1">SUM(INDIRECT(Inputs!$C$13&amp;ROW()&amp;":"&amp;Inputs!$C$14&amp;ROW()))</f>
        <v>5678.2953750000006</v>
      </c>
      <c r="X329" s="3" t="str">
        <f>IF(COUNTIFS(Lookups!$A:$A,C329)=1,"Gross Sales","")</f>
        <v>Gross Sales</v>
      </c>
      <c r="Y329" s="3" t="str">
        <f>IF(COUNTIFS(Lookups!$D:$D,C329)=1,"Bar Sales","")</f>
        <v/>
      </c>
      <c r="Z329" s="3" t="str">
        <f>IFERROR(VLOOKUP(C329*1,Lookups!$D:$F,3,FALSE),"")</f>
        <v/>
      </c>
      <c r="AA329" s="3" t="str">
        <f>IFERROR(VLOOKUP($C329*1,Lookups!$H:$N,3,FALSE),"")</f>
        <v/>
      </c>
      <c r="AB329" s="3" t="str">
        <f>IFERROR(VLOOKUP($C329*1,Lookups!$H:$N,4,FALSE),"")</f>
        <v/>
      </c>
      <c r="AC329" s="3" t="str">
        <f>IFERROR(VLOOKUP($C329*1,Lookups!$H:$N,5,FALSE),"")</f>
        <v/>
      </c>
      <c r="AD329" s="3" t="str">
        <f>IFERROR(VLOOKUP($C329*1,Lookups!$H:$N,6,FALSE),"")</f>
        <v/>
      </c>
      <c r="AE329" s="3" t="str">
        <f>IFERROR(VLOOKUP($C329*1,Lookups!$H:$N,7,FALSE),"")</f>
        <v/>
      </c>
      <c r="AF329" s="3" t="str">
        <f>VLOOKUP(B329*1,Stores!$A:$C,3,FALSE)</f>
        <v>DFG</v>
      </c>
    </row>
    <row r="330" spans="1:32">
      <c r="A330" s="165" t="s">
        <v>960</v>
      </c>
      <c r="B330" s="166" t="s">
        <v>951</v>
      </c>
      <c r="C330" s="165" t="s">
        <v>464</v>
      </c>
      <c r="D330" s="165" t="s">
        <v>918</v>
      </c>
      <c r="E330" s="165" t="s">
        <v>504</v>
      </c>
      <c r="F330" s="167">
        <v>2017</v>
      </c>
      <c r="G330" s="168">
        <v>0</v>
      </c>
      <c r="H330" s="169">
        <v>67.094999999999999</v>
      </c>
      <c r="I330" s="169">
        <v>648.50880000000006</v>
      </c>
      <c r="J330" s="169">
        <v>693.16319999999996</v>
      </c>
      <c r="K330" s="169">
        <v>850.43504999999993</v>
      </c>
      <c r="L330" s="169">
        <v>1192.7711250000002</v>
      </c>
      <c r="M330" s="169">
        <v>990.50857499999995</v>
      </c>
      <c r="N330" s="169">
        <v>853.00065000000006</v>
      </c>
      <c r="O330" s="169">
        <v>713.86559999999997</v>
      </c>
      <c r="P330" s="169">
        <v>1052.1358499999999</v>
      </c>
      <c r="Q330" s="169">
        <v>935.93250000000012</v>
      </c>
      <c r="R330" s="169">
        <v>888.37349999999992</v>
      </c>
      <c r="S330" s="169">
        <v>0</v>
      </c>
      <c r="T330" s="169">
        <v>0</v>
      </c>
      <c r="U330" s="169">
        <v>8885.7898499999992</v>
      </c>
      <c r="V330" s="163">
        <f ca="1">SUM(INDIRECT(Inputs!$C$11&amp;ROW()&amp;":"&amp;Inputs!$C$12&amp;ROW()))</f>
        <v>935.93250000000012</v>
      </c>
      <c r="W330" s="163">
        <f ca="1">SUM(INDIRECT(Inputs!$C$13&amp;ROW()&amp;":"&amp;Inputs!$C$14&amp;ROW()))</f>
        <v>7997.4163499999995</v>
      </c>
      <c r="X330" s="3" t="str">
        <f>IF(COUNTIFS(Lookups!$A:$A,C330)=1,"Gross Sales","")</f>
        <v>Gross Sales</v>
      </c>
      <c r="Y330" s="3" t="str">
        <f>IF(COUNTIFS(Lookups!$D:$D,C330)=1,"Bar Sales","")</f>
        <v/>
      </c>
      <c r="Z330" s="3" t="str">
        <f>IFERROR(VLOOKUP(C330*1,Lookups!$D:$F,3,FALSE),"")</f>
        <v/>
      </c>
      <c r="AA330" s="3" t="str">
        <f>IFERROR(VLOOKUP($C330*1,Lookups!$H:$N,3,FALSE),"")</f>
        <v/>
      </c>
      <c r="AB330" s="3" t="str">
        <f>IFERROR(VLOOKUP($C330*1,Lookups!$H:$N,4,FALSE),"")</f>
        <v/>
      </c>
      <c r="AC330" s="3" t="str">
        <f>IFERROR(VLOOKUP($C330*1,Lookups!$H:$N,5,FALSE),"")</f>
        <v/>
      </c>
      <c r="AD330" s="3" t="str">
        <f>IFERROR(VLOOKUP($C330*1,Lookups!$H:$N,6,FALSE),"")</f>
        <v/>
      </c>
      <c r="AE330" s="3" t="str">
        <f>IFERROR(VLOOKUP($C330*1,Lookups!$H:$N,7,FALSE),"")</f>
        <v/>
      </c>
      <c r="AF330" s="3" t="str">
        <f>VLOOKUP(B330*1,Stores!$A:$C,3,FALSE)</f>
        <v>DFG</v>
      </c>
    </row>
    <row r="331" spans="1:32">
      <c r="A331" s="165" t="s">
        <v>961</v>
      </c>
      <c r="B331" s="166" t="s">
        <v>952</v>
      </c>
      <c r="C331" s="165" t="s">
        <v>464</v>
      </c>
      <c r="D331" s="165" t="s">
        <v>918</v>
      </c>
      <c r="E331" s="165" t="s">
        <v>504</v>
      </c>
      <c r="F331" s="167">
        <v>2017</v>
      </c>
      <c r="G331" s="168">
        <v>0</v>
      </c>
      <c r="H331" s="169">
        <v>1005.3615000000001</v>
      </c>
      <c r="I331" s="169">
        <v>1509.8003999999999</v>
      </c>
      <c r="J331" s="169">
        <v>1101.1410000000001</v>
      </c>
      <c r="K331" s="169">
        <v>1598.8627500000002</v>
      </c>
      <c r="L331" s="169">
        <v>834.03329999999994</v>
      </c>
      <c r="M331" s="169">
        <v>1074.2256</v>
      </c>
      <c r="N331" s="169">
        <v>742.47705000000008</v>
      </c>
      <c r="O331" s="169">
        <v>966.06449999999995</v>
      </c>
      <c r="P331" s="169">
        <v>877.09522499999991</v>
      </c>
      <c r="Q331" s="169">
        <v>1016.9932500000001</v>
      </c>
      <c r="R331" s="169">
        <v>1309.0389749999999</v>
      </c>
      <c r="S331" s="169">
        <v>0</v>
      </c>
      <c r="T331" s="169">
        <v>0</v>
      </c>
      <c r="U331" s="169">
        <v>12035.09355</v>
      </c>
      <c r="V331" s="163">
        <f ca="1">SUM(INDIRECT(Inputs!$C$11&amp;ROW()&amp;":"&amp;Inputs!$C$12&amp;ROW()))</f>
        <v>1016.9932500000001</v>
      </c>
      <c r="W331" s="163">
        <f ca="1">SUM(INDIRECT(Inputs!$C$13&amp;ROW()&amp;":"&amp;Inputs!$C$14&amp;ROW()))</f>
        <v>10726.054575</v>
      </c>
      <c r="X331" s="3" t="str">
        <f>IF(COUNTIFS(Lookups!$A:$A,C331)=1,"Gross Sales","")</f>
        <v>Gross Sales</v>
      </c>
      <c r="Y331" s="3" t="str">
        <f>IF(COUNTIFS(Lookups!$D:$D,C331)=1,"Bar Sales","")</f>
        <v/>
      </c>
      <c r="Z331" s="3" t="str">
        <f>IFERROR(VLOOKUP(C331*1,Lookups!$D:$F,3,FALSE),"")</f>
        <v/>
      </c>
      <c r="AA331" s="3" t="str">
        <f>IFERROR(VLOOKUP($C331*1,Lookups!$H:$N,3,FALSE),"")</f>
        <v/>
      </c>
      <c r="AB331" s="3" t="str">
        <f>IFERROR(VLOOKUP($C331*1,Lookups!$H:$N,4,FALSE),"")</f>
        <v/>
      </c>
      <c r="AC331" s="3" t="str">
        <f>IFERROR(VLOOKUP($C331*1,Lookups!$H:$N,5,FALSE),"")</f>
        <v/>
      </c>
      <c r="AD331" s="3" t="str">
        <f>IFERROR(VLOOKUP($C331*1,Lookups!$H:$N,6,FALSE),"")</f>
        <v/>
      </c>
      <c r="AE331" s="3" t="str">
        <f>IFERROR(VLOOKUP($C331*1,Lookups!$H:$N,7,FALSE),"")</f>
        <v/>
      </c>
      <c r="AF331" s="3" t="str">
        <f>VLOOKUP(B331*1,Stores!$A:$C,3,FALSE)</f>
        <v>DFG</v>
      </c>
    </row>
    <row r="332" spans="1:32">
      <c r="A332" s="165" t="s">
        <v>934</v>
      </c>
      <c r="B332" s="166" t="s">
        <v>953</v>
      </c>
      <c r="C332" s="165" t="s">
        <v>464</v>
      </c>
      <c r="D332" s="165" t="s">
        <v>918</v>
      </c>
      <c r="E332" s="165" t="s">
        <v>504</v>
      </c>
      <c r="F332" s="167">
        <v>2017</v>
      </c>
      <c r="G332" s="168">
        <v>0</v>
      </c>
      <c r="H332" s="169">
        <v>598.25902500000007</v>
      </c>
      <c r="I332" s="169">
        <v>945.88874999999996</v>
      </c>
      <c r="J332" s="169">
        <v>925.45635000000004</v>
      </c>
      <c r="K332" s="169">
        <v>776.061825</v>
      </c>
      <c r="L332" s="169">
        <v>930.28319999999985</v>
      </c>
      <c r="M332" s="169">
        <v>502.41809999999998</v>
      </c>
      <c r="N332" s="169">
        <v>445.84664999999995</v>
      </c>
      <c r="O332" s="169">
        <v>266.08657499999998</v>
      </c>
      <c r="P332" s="169">
        <v>356.81624999999997</v>
      </c>
      <c r="Q332" s="169">
        <v>434.3895</v>
      </c>
      <c r="R332" s="169">
        <v>405.32842499999998</v>
      </c>
      <c r="S332" s="169">
        <v>0</v>
      </c>
      <c r="T332" s="169">
        <v>0</v>
      </c>
      <c r="U332" s="169">
        <v>6586.8346499999989</v>
      </c>
      <c r="V332" s="163">
        <f ca="1">SUM(INDIRECT(Inputs!$C$11&amp;ROW()&amp;":"&amp;Inputs!$C$12&amp;ROW()))</f>
        <v>434.3895</v>
      </c>
      <c r="W332" s="163">
        <f ca="1">SUM(INDIRECT(Inputs!$C$13&amp;ROW()&amp;":"&amp;Inputs!$C$14&amp;ROW()))</f>
        <v>6181.5062249999992</v>
      </c>
      <c r="X332" s="3" t="str">
        <f>IF(COUNTIFS(Lookups!$A:$A,C332)=1,"Gross Sales","")</f>
        <v>Gross Sales</v>
      </c>
      <c r="Y332" s="3" t="str">
        <f>IF(COUNTIFS(Lookups!$D:$D,C332)=1,"Bar Sales","")</f>
        <v/>
      </c>
      <c r="Z332" s="3" t="str">
        <f>IFERROR(VLOOKUP(C332*1,Lookups!$D:$F,3,FALSE),"")</f>
        <v/>
      </c>
      <c r="AA332" s="3" t="str">
        <f>IFERROR(VLOOKUP($C332*1,Lookups!$H:$N,3,FALSE),"")</f>
        <v/>
      </c>
      <c r="AB332" s="3" t="str">
        <f>IFERROR(VLOOKUP($C332*1,Lookups!$H:$N,4,FALSE),"")</f>
        <v/>
      </c>
      <c r="AC332" s="3" t="str">
        <f>IFERROR(VLOOKUP($C332*1,Lookups!$H:$N,5,FALSE),"")</f>
        <v/>
      </c>
      <c r="AD332" s="3" t="str">
        <f>IFERROR(VLOOKUP($C332*1,Lookups!$H:$N,6,FALSE),"")</f>
        <v/>
      </c>
      <c r="AE332" s="3" t="str">
        <f>IFERROR(VLOOKUP($C332*1,Lookups!$H:$N,7,FALSE),"")</f>
        <v/>
      </c>
      <c r="AF332" s="3" t="str">
        <f>VLOOKUP(B332*1,Stores!$A:$C,3,FALSE)</f>
        <v>DFG</v>
      </c>
    </row>
    <row r="333" spans="1:32">
      <c r="A333" s="165" t="s">
        <v>933</v>
      </c>
      <c r="B333" s="166" t="s">
        <v>954</v>
      </c>
      <c r="C333" s="165" t="s">
        <v>464</v>
      </c>
      <c r="D333" s="165" t="s">
        <v>918</v>
      </c>
      <c r="E333" s="165" t="s">
        <v>504</v>
      </c>
      <c r="F333" s="167">
        <v>2017</v>
      </c>
      <c r="G333" s="168">
        <v>0</v>
      </c>
      <c r="H333" s="169">
        <v>307.13624999999996</v>
      </c>
      <c r="I333" s="169">
        <v>899.80140000000006</v>
      </c>
      <c r="J333" s="169">
        <v>457.94774999999998</v>
      </c>
      <c r="K333" s="169">
        <v>387.984375</v>
      </c>
      <c r="L333" s="169">
        <v>389.390625</v>
      </c>
      <c r="M333" s="169">
        <v>383.26567500000004</v>
      </c>
      <c r="N333" s="169">
        <v>424.64099999999996</v>
      </c>
      <c r="O333" s="169">
        <v>355.78125</v>
      </c>
      <c r="P333" s="169">
        <v>314.44199999999995</v>
      </c>
      <c r="Q333" s="169">
        <v>323.53019999999998</v>
      </c>
      <c r="R333" s="169">
        <v>384.05640000000005</v>
      </c>
      <c r="S333" s="169">
        <v>0</v>
      </c>
      <c r="T333" s="169">
        <v>0</v>
      </c>
      <c r="U333" s="169">
        <v>4627.9769250000008</v>
      </c>
      <c r="V333" s="163">
        <f ca="1">SUM(INDIRECT(Inputs!$C$11&amp;ROW()&amp;":"&amp;Inputs!$C$12&amp;ROW()))</f>
        <v>323.53019999999998</v>
      </c>
      <c r="W333" s="163">
        <f ca="1">SUM(INDIRECT(Inputs!$C$13&amp;ROW()&amp;":"&amp;Inputs!$C$14&amp;ROW()))</f>
        <v>4243.9205250000005</v>
      </c>
      <c r="X333" s="3" t="str">
        <f>IF(COUNTIFS(Lookups!$A:$A,C333)=1,"Gross Sales","")</f>
        <v>Gross Sales</v>
      </c>
      <c r="Y333" s="3" t="str">
        <f>IF(COUNTIFS(Lookups!$D:$D,C333)=1,"Bar Sales","")</f>
        <v/>
      </c>
      <c r="Z333" s="3" t="str">
        <f>IFERROR(VLOOKUP(C333*1,Lookups!$D:$F,3,FALSE),"")</f>
        <v/>
      </c>
      <c r="AA333" s="3" t="str">
        <f>IFERROR(VLOOKUP($C333*1,Lookups!$H:$N,3,FALSE),"")</f>
        <v/>
      </c>
      <c r="AB333" s="3" t="str">
        <f>IFERROR(VLOOKUP($C333*1,Lookups!$H:$N,4,FALSE),"")</f>
        <v/>
      </c>
      <c r="AC333" s="3" t="str">
        <f>IFERROR(VLOOKUP($C333*1,Lookups!$H:$N,5,FALSE),"")</f>
        <v/>
      </c>
      <c r="AD333" s="3" t="str">
        <f>IFERROR(VLOOKUP($C333*1,Lookups!$H:$N,6,FALSE),"")</f>
        <v/>
      </c>
      <c r="AE333" s="3" t="str">
        <f>IFERROR(VLOOKUP($C333*1,Lookups!$H:$N,7,FALSE),"")</f>
        <v/>
      </c>
      <c r="AF333" s="3" t="str">
        <f>VLOOKUP(B333*1,Stores!$A:$C,3,FALSE)</f>
        <v>DFG</v>
      </c>
    </row>
    <row r="334" spans="1:32">
      <c r="A334" s="165" t="s">
        <v>932</v>
      </c>
      <c r="B334" s="166" t="s">
        <v>959</v>
      </c>
      <c r="C334" s="165" t="s">
        <v>464</v>
      </c>
      <c r="D334" s="165" t="s">
        <v>918</v>
      </c>
      <c r="E334" s="165" t="s">
        <v>504</v>
      </c>
      <c r="F334" s="167">
        <v>2017</v>
      </c>
      <c r="G334" s="168">
        <v>0</v>
      </c>
      <c r="H334" s="169">
        <v>0</v>
      </c>
      <c r="I334" s="169">
        <v>0</v>
      </c>
      <c r="J334" s="169">
        <v>0</v>
      </c>
      <c r="K334" s="169">
        <v>0</v>
      </c>
      <c r="L334" s="169">
        <v>0</v>
      </c>
      <c r="M334" s="169">
        <v>0</v>
      </c>
      <c r="N334" s="169">
        <v>2275.7484749999999</v>
      </c>
      <c r="O334" s="169">
        <v>-298.99349999999998</v>
      </c>
      <c r="P334" s="169">
        <v>667.75935000000004</v>
      </c>
      <c r="Q334" s="169">
        <v>679.14</v>
      </c>
      <c r="R334" s="169">
        <v>1097.97315</v>
      </c>
      <c r="S334" s="169">
        <v>0</v>
      </c>
      <c r="T334" s="169">
        <v>0</v>
      </c>
      <c r="U334" s="169">
        <v>4421.6274750000002</v>
      </c>
      <c r="V334" s="163">
        <f ca="1">SUM(INDIRECT(Inputs!$C$11&amp;ROW()&amp;":"&amp;Inputs!$C$12&amp;ROW()))</f>
        <v>679.14</v>
      </c>
      <c r="W334" s="163">
        <f ca="1">SUM(INDIRECT(Inputs!$C$13&amp;ROW()&amp;":"&amp;Inputs!$C$14&amp;ROW()))</f>
        <v>3323.654325</v>
      </c>
      <c r="X334" s="3" t="str">
        <f>IF(COUNTIFS(Lookups!$A:$A,C334)=1,"Gross Sales","")</f>
        <v>Gross Sales</v>
      </c>
      <c r="Y334" s="3" t="str">
        <f>IF(COUNTIFS(Lookups!$D:$D,C334)=1,"Bar Sales","")</f>
        <v/>
      </c>
      <c r="Z334" s="3" t="str">
        <f>IFERROR(VLOOKUP(C334*1,Lookups!$D:$F,3,FALSE),"")</f>
        <v/>
      </c>
      <c r="AA334" s="3" t="str">
        <f>IFERROR(VLOOKUP($C334*1,Lookups!$H:$N,3,FALSE),"")</f>
        <v/>
      </c>
      <c r="AB334" s="3" t="str">
        <f>IFERROR(VLOOKUP($C334*1,Lookups!$H:$N,4,FALSE),"")</f>
        <v/>
      </c>
      <c r="AC334" s="3" t="str">
        <f>IFERROR(VLOOKUP($C334*1,Lookups!$H:$N,5,FALSE),"")</f>
        <v/>
      </c>
      <c r="AD334" s="3" t="str">
        <f>IFERROR(VLOOKUP($C334*1,Lookups!$H:$N,6,FALSE),"")</f>
        <v/>
      </c>
      <c r="AE334" s="3" t="str">
        <f>IFERROR(VLOOKUP($C334*1,Lookups!$H:$N,7,FALSE),"")</f>
        <v/>
      </c>
      <c r="AF334" s="3" t="str">
        <f>VLOOKUP(B334*1,Stores!$A:$C,3,FALSE)</f>
        <v>DFG</v>
      </c>
    </row>
    <row r="335" spans="1:32">
      <c r="A335" s="165" t="s">
        <v>930</v>
      </c>
      <c r="B335" s="166" t="s">
        <v>920</v>
      </c>
      <c r="C335" s="165" t="s">
        <v>469</v>
      </c>
      <c r="D335" s="165" t="s">
        <v>918</v>
      </c>
      <c r="E335" s="165" t="s">
        <v>508</v>
      </c>
      <c r="F335" s="167">
        <v>2017</v>
      </c>
      <c r="G335" s="168">
        <v>0</v>
      </c>
      <c r="H335" s="169">
        <v>512.51250000000005</v>
      </c>
      <c r="I335" s="169">
        <v>665.47500000000002</v>
      </c>
      <c r="J335" s="169">
        <v>580.35044999999991</v>
      </c>
      <c r="K335" s="169">
        <v>887.66700000000003</v>
      </c>
      <c r="L335" s="169">
        <v>633.71010000000001</v>
      </c>
      <c r="M335" s="169">
        <v>462.80250000000001</v>
      </c>
      <c r="N335" s="169">
        <v>1300.0428750000001</v>
      </c>
      <c r="O335" s="169">
        <v>820.92285000000004</v>
      </c>
      <c r="P335" s="169">
        <v>543.61125000000004</v>
      </c>
      <c r="Q335" s="169">
        <v>1031.6812499999999</v>
      </c>
      <c r="R335" s="169">
        <v>1037.2752</v>
      </c>
      <c r="S335" s="169">
        <v>0</v>
      </c>
      <c r="T335" s="169">
        <v>0</v>
      </c>
      <c r="U335" s="169">
        <v>8476.0509749999983</v>
      </c>
      <c r="V335" s="163">
        <f ca="1">SUM(INDIRECT(Inputs!$C$11&amp;ROW()&amp;":"&amp;Inputs!$C$12&amp;ROW()))</f>
        <v>1031.6812499999999</v>
      </c>
      <c r="W335" s="163">
        <f ca="1">SUM(INDIRECT(Inputs!$C$13&amp;ROW()&amp;":"&amp;Inputs!$C$14&amp;ROW()))</f>
        <v>7438.7757749999992</v>
      </c>
      <c r="X335" s="3" t="str">
        <f>IF(COUNTIFS(Lookups!$A:$A,C335)=1,"Gross Sales","")</f>
        <v>Gross Sales</v>
      </c>
      <c r="Y335" s="3" t="str">
        <f>IF(COUNTIFS(Lookups!$D:$D,C335)=1,"Bar Sales","")</f>
        <v/>
      </c>
      <c r="Z335" s="3" t="str">
        <f>IFERROR(VLOOKUP(C335*1,Lookups!$D:$F,3,FALSE),"")</f>
        <v/>
      </c>
      <c r="AA335" s="3" t="str">
        <f>IFERROR(VLOOKUP($C335*1,Lookups!$H:$N,3,FALSE),"")</f>
        <v/>
      </c>
      <c r="AB335" s="3" t="str">
        <f>IFERROR(VLOOKUP($C335*1,Lookups!$H:$N,4,FALSE),"")</f>
        <v/>
      </c>
      <c r="AC335" s="3" t="str">
        <f>IFERROR(VLOOKUP($C335*1,Lookups!$H:$N,5,FALSE),"")</f>
        <v/>
      </c>
      <c r="AD335" s="3" t="str">
        <f>IFERROR(VLOOKUP($C335*1,Lookups!$H:$N,6,FALSE),"")</f>
        <v/>
      </c>
      <c r="AE335" s="3" t="str">
        <f>IFERROR(VLOOKUP($C335*1,Lookups!$H:$N,7,FALSE),"")</f>
        <v/>
      </c>
      <c r="AF335" s="3" t="str">
        <f>VLOOKUP(B335*1,Stores!$A:$C,3,FALSE)</f>
        <v>DFDE</v>
      </c>
    </row>
    <row r="336" spans="1:32">
      <c r="A336" s="165" t="s">
        <v>929</v>
      </c>
      <c r="B336" s="166" t="s">
        <v>921</v>
      </c>
      <c r="C336" s="165" t="s">
        <v>469</v>
      </c>
      <c r="D336" s="165" t="s">
        <v>918</v>
      </c>
      <c r="E336" s="165" t="s">
        <v>508</v>
      </c>
      <c r="F336" s="167">
        <v>2017</v>
      </c>
      <c r="G336" s="168">
        <v>0</v>
      </c>
      <c r="H336" s="169">
        <v>1608.9075</v>
      </c>
      <c r="I336" s="169">
        <v>1564.75125</v>
      </c>
      <c r="J336" s="169">
        <v>1566.97875</v>
      </c>
      <c r="K336" s="169">
        <v>1433.817</v>
      </c>
      <c r="L336" s="169">
        <v>1269.2760000000001</v>
      </c>
      <c r="M336" s="169">
        <v>1128.0674999999999</v>
      </c>
      <c r="N336" s="169">
        <v>1434.2399999999998</v>
      </c>
      <c r="O336" s="169">
        <v>761.625</v>
      </c>
      <c r="P336" s="169">
        <v>1128.8565000000001</v>
      </c>
      <c r="Q336" s="169">
        <v>1694.2837500000001</v>
      </c>
      <c r="R336" s="169">
        <v>2194.335</v>
      </c>
      <c r="S336" s="169">
        <v>0</v>
      </c>
      <c r="T336" s="169">
        <v>0</v>
      </c>
      <c r="U336" s="169">
        <v>15785.13825</v>
      </c>
      <c r="V336" s="163">
        <f ca="1">SUM(INDIRECT(Inputs!$C$11&amp;ROW()&amp;":"&amp;Inputs!$C$12&amp;ROW()))</f>
        <v>1694.2837500000001</v>
      </c>
      <c r="W336" s="163">
        <f ca="1">SUM(INDIRECT(Inputs!$C$13&amp;ROW()&amp;":"&amp;Inputs!$C$14&amp;ROW()))</f>
        <v>13590.803249999999</v>
      </c>
      <c r="X336" s="3" t="str">
        <f>IF(COUNTIFS(Lookups!$A:$A,C336)=1,"Gross Sales","")</f>
        <v>Gross Sales</v>
      </c>
      <c r="Y336" s="3" t="str">
        <f>IF(COUNTIFS(Lookups!$D:$D,C336)=1,"Bar Sales","")</f>
        <v/>
      </c>
      <c r="Z336" s="3" t="str">
        <f>IFERROR(VLOOKUP(C336*1,Lookups!$D:$F,3,FALSE),"")</f>
        <v/>
      </c>
      <c r="AA336" s="3" t="str">
        <f>IFERROR(VLOOKUP($C336*1,Lookups!$H:$N,3,FALSE),"")</f>
        <v/>
      </c>
      <c r="AB336" s="3" t="str">
        <f>IFERROR(VLOOKUP($C336*1,Lookups!$H:$N,4,FALSE),"")</f>
        <v/>
      </c>
      <c r="AC336" s="3" t="str">
        <f>IFERROR(VLOOKUP($C336*1,Lookups!$H:$N,5,FALSE),"")</f>
        <v/>
      </c>
      <c r="AD336" s="3" t="str">
        <f>IFERROR(VLOOKUP($C336*1,Lookups!$H:$N,6,FALSE),"")</f>
        <v/>
      </c>
      <c r="AE336" s="3" t="str">
        <f>IFERROR(VLOOKUP($C336*1,Lookups!$H:$N,7,FALSE),"")</f>
        <v/>
      </c>
      <c r="AF336" s="3" t="str">
        <f>VLOOKUP(B336*1,Stores!$A:$C,3,FALSE)</f>
        <v>DFDE</v>
      </c>
    </row>
    <row r="337" spans="1:32">
      <c r="A337" s="165" t="s">
        <v>928</v>
      </c>
      <c r="B337" s="166" t="s">
        <v>922</v>
      </c>
      <c r="C337" s="165" t="s">
        <v>469</v>
      </c>
      <c r="D337" s="165" t="s">
        <v>918</v>
      </c>
      <c r="E337" s="165" t="s">
        <v>508</v>
      </c>
      <c r="F337" s="167">
        <v>2017</v>
      </c>
      <c r="G337" s="168">
        <v>0</v>
      </c>
      <c r="H337" s="169">
        <v>1083.4274999999998</v>
      </c>
      <c r="I337" s="169">
        <v>1247.5874999999999</v>
      </c>
      <c r="J337" s="169">
        <v>983.10299999999995</v>
      </c>
      <c r="K337" s="169">
        <v>1272.121875</v>
      </c>
      <c r="L337" s="169">
        <v>1159.1790000000003</v>
      </c>
      <c r="M337" s="169">
        <v>1476.8909999999998</v>
      </c>
      <c r="N337" s="169">
        <v>1399.125</v>
      </c>
      <c r="O337" s="169">
        <v>882.33749999999998</v>
      </c>
      <c r="P337" s="169">
        <v>904.40849999999989</v>
      </c>
      <c r="Q337" s="169">
        <v>1142.037</v>
      </c>
      <c r="R337" s="169">
        <v>1083.24</v>
      </c>
      <c r="S337" s="169">
        <v>0</v>
      </c>
      <c r="T337" s="169">
        <v>0</v>
      </c>
      <c r="U337" s="169">
        <v>12633.457874999998</v>
      </c>
      <c r="V337" s="163">
        <f ca="1">SUM(INDIRECT(Inputs!$C$11&amp;ROW()&amp;":"&amp;Inputs!$C$12&amp;ROW()))</f>
        <v>1142.037</v>
      </c>
      <c r="W337" s="163">
        <f ca="1">SUM(INDIRECT(Inputs!$C$13&amp;ROW()&amp;":"&amp;Inputs!$C$14&amp;ROW()))</f>
        <v>11550.217874999998</v>
      </c>
      <c r="X337" s="3" t="str">
        <f>IF(COUNTIFS(Lookups!$A:$A,C337)=1,"Gross Sales","")</f>
        <v>Gross Sales</v>
      </c>
      <c r="Y337" s="3" t="str">
        <f>IF(COUNTIFS(Lookups!$D:$D,C337)=1,"Bar Sales","")</f>
        <v/>
      </c>
      <c r="Z337" s="3" t="str">
        <f>IFERROR(VLOOKUP(C337*1,Lookups!$D:$F,3,FALSE),"")</f>
        <v/>
      </c>
      <c r="AA337" s="3" t="str">
        <f>IFERROR(VLOOKUP($C337*1,Lookups!$H:$N,3,FALSE),"")</f>
        <v/>
      </c>
      <c r="AB337" s="3" t="str">
        <f>IFERROR(VLOOKUP($C337*1,Lookups!$H:$N,4,FALSE),"")</f>
        <v/>
      </c>
      <c r="AC337" s="3" t="str">
        <f>IFERROR(VLOOKUP($C337*1,Lookups!$H:$N,5,FALSE),"")</f>
        <v/>
      </c>
      <c r="AD337" s="3" t="str">
        <f>IFERROR(VLOOKUP($C337*1,Lookups!$H:$N,6,FALSE),"")</f>
        <v/>
      </c>
      <c r="AE337" s="3" t="str">
        <f>IFERROR(VLOOKUP($C337*1,Lookups!$H:$N,7,FALSE),"")</f>
        <v/>
      </c>
      <c r="AF337" s="3" t="str">
        <f>VLOOKUP(B337*1,Stores!$A:$C,3,FALSE)</f>
        <v>DFDE</v>
      </c>
    </row>
    <row r="338" spans="1:32">
      <c r="A338" s="165" t="s">
        <v>927</v>
      </c>
      <c r="B338" s="166" t="s">
        <v>923</v>
      </c>
      <c r="C338" s="165" t="s">
        <v>469</v>
      </c>
      <c r="D338" s="165" t="s">
        <v>918</v>
      </c>
      <c r="E338" s="165" t="s">
        <v>508</v>
      </c>
      <c r="F338" s="167">
        <v>2017</v>
      </c>
      <c r="G338" s="168">
        <v>0</v>
      </c>
      <c r="H338" s="169">
        <v>786.31500000000005</v>
      </c>
      <c r="I338" s="169">
        <v>1109.175</v>
      </c>
      <c r="J338" s="169">
        <v>854.16</v>
      </c>
      <c r="K338" s="169">
        <v>992.95800000000008</v>
      </c>
      <c r="L338" s="169">
        <v>1231.875</v>
      </c>
      <c r="M338" s="169">
        <v>1782.0776249999999</v>
      </c>
      <c r="N338" s="169">
        <v>793.77375000000006</v>
      </c>
      <c r="O338" s="169">
        <v>1292.4449999999999</v>
      </c>
      <c r="P338" s="169">
        <v>1053.5999999999999</v>
      </c>
      <c r="Q338" s="169">
        <v>1227.1306500000001</v>
      </c>
      <c r="R338" s="169">
        <v>493.68000000000006</v>
      </c>
      <c r="S338" s="169">
        <v>0</v>
      </c>
      <c r="T338" s="169">
        <v>0</v>
      </c>
      <c r="U338" s="169">
        <v>11617.190025</v>
      </c>
      <c r="V338" s="163">
        <f ca="1">SUM(INDIRECT(Inputs!$C$11&amp;ROW()&amp;":"&amp;Inputs!$C$12&amp;ROW()))</f>
        <v>1227.1306500000001</v>
      </c>
      <c r="W338" s="163">
        <f ca="1">SUM(INDIRECT(Inputs!$C$13&amp;ROW()&amp;":"&amp;Inputs!$C$14&amp;ROW()))</f>
        <v>11123.510025</v>
      </c>
      <c r="X338" s="3" t="str">
        <f>IF(COUNTIFS(Lookups!$A:$A,C338)=1,"Gross Sales","")</f>
        <v>Gross Sales</v>
      </c>
      <c r="Y338" s="3" t="str">
        <f>IF(COUNTIFS(Lookups!$D:$D,C338)=1,"Bar Sales","")</f>
        <v/>
      </c>
      <c r="Z338" s="3" t="str">
        <f>IFERROR(VLOOKUP(C338*1,Lookups!$D:$F,3,FALSE),"")</f>
        <v/>
      </c>
      <c r="AA338" s="3" t="str">
        <f>IFERROR(VLOOKUP($C338*1,Lookups!$H:$N,3,FALSE),"")</f>
        <v/>
      </c>
      <c r="AB338" s="3" t="str">
        <f>IFERROR(VLOOKUP($C338*1,Lookups!$H:$N,4,FALSE),"")</f>
        <v/>
      </c>
      <c r="AC338" s="3" t="str">
        <f>IFERROR(VLOOKUP($C338*1,Lookups!$H:$N,5,FALSE),"")</f>
        <v/>
      </c>
      <c r="AD338" s="3" t="str">
        <f>IFERROR(VLOOKUP($C338*1,Lookups!$H:$N,6,FALSE),"")</f>
        <v/>
      </c>
      <c r="AE338" s="3" t="str">
        <f>IFERROR(VLOOKUP($C338*1,Lookups!$H:$N,7,FALSE),"")</f>
        <v/>
      </c>
      <c r="AF338" s="3" t="str">
        <f>VLOOKUP(B338*1,Stores!$A:$C,3,FALSE)</f>
        <v>DFDE</v>
      </c>
    </row>
    <row r="339" spans="1:32">
      <c r="A339" s="165" t="s">
        <v>926</v>
      </c>
      <c r="B339" s="166" t="s">
        <v>924</v>
      </c>
      <c r="C339" s="165" t="s">
        <v>469</v>
      </c>
      <c r="D339" s="165" t="s">
        <v>918</v>
      </c>
      <c r="E339" s="165" t="s">
        <v>508</v>
      </c>
      <c r="F339" s="167">
        <v>2017</v>
      </c>
      <c r="G339" s="168">
        <v>0</v>
      </c>
      <c r="H339" s="169">
        <v>1931.0775000000001</v>
      </c>
      <c r="I339" s="169">
        <v>2330.5457249999999</v>
      </c>
      <c r="J339" s="169">
        <v>1734.3</v>
      </c>
      <c r="K339" s="169">
        <v>1210.5225</v>
      </c>
      <c r="L339" s="169">
        <v>1236.57</v>
      </c>
      <c r="M339" s="169">
        <v>1128.2625</v>
      </c>
      <c r="N339" s="169">
        <v>1107.9675</v>
      </c>
      <c r="O339" s="169">
        <v>1506.7301249999998</v>
      </c>
      <c r="P339" s="169">
        <v>1264.4099999999999</v>
      </c>
      <c r="Q339" s="169">
        <v>898.875</v>
      </c>
      <c r="R339" s="169">
        <v>1626.24</v>
      </c>
      <c r="S339" s="169">
        <v>0</v>
      </c>
      <c r="T339" s="169">
        <v>0</v>
      </c>
      <c r="U339" s="169">
        <v>15975.500850000002</v>
      </c>
      <c r="V339" s="163">
        <f ca="1">SUM(INDIRECT(Inputs!$C$11&amp;ROW()&amp;":"&amp;Inputs!$C$12&amp;ROW()))</f>
        <v>898.875</v>
      </c>
      <c r="W339" s="163">
        <f ca="1">SUM(INDIRECT(Inputs!$C$13&amp;ROW()&amp;":"&amp;Inputs!$C$14&amp;ROW()))</f>
        <v>14349.260850000002</v>
      </c>
      <c r="X339" s="3" t="str">
        <f>IF(COUNTIFS(Lookups!$A:$A,C339)=1,"Gross Sales","")</f>
        <v>Gross Sales</v>
      </c>
      <c r="Y339" s="3" t="str">
        <f>IF(COUNTIFS(Lookups!$D:$D,C339)=1,"Bar Sales","")</f>
        <v/>
      </c>
      <c r="Z339" s="3" t="str">
        <f>IFERROR(VLOOKUP(C339*1,Lookups!$D:$F,3,FALSE),"")</f>
        <v/>
      </c>
      <c r="AA339" s="3" t="str">
        <f>IFERROR(VLOOKUP($C339*1,Lookups!$H:$N,3,FALSE),"")</f>
        <v/>
      </c>
      <c r="AB339" s="3" t="str">
        <f>IFERROR(VLOOKUP($C339*1,Lookups!$H:$N,4,FALSE),"")</f>
        <v/>
      </c>
      <c r="AC339" s="3" t="str">
        <f>IFERROR(VLOOKUP($C339*1,Lookups!$H:$N,5,FALSE),"")</f>
        <v/>
      </c>
      <c r="AD339" s="3" t="str">
        <f>IFERROR(VLOOKUP($C339*1,Lookups!$H:$N,6,FALSE),"")</f>
        <v/>
      </c>
      <c r="AE339" s="3" t="str">
        <f>IFERROR(VLOOKUP($C339*1,Lookups!$H:$N,7,FALSE),"")</f>
        <v/>
      </c>
      <c r="AF339" s="3" t="str">
        <f>VLOOKUP(B339*1,Stores!$A:$C,3,FALSE)</f>
        <v>DFDE</v>
      </c>
    </row>
    <row r="340" spans="1:32">
      <c r="A340" s="165" t="s">
        <v>925</v>
      </c>
      <c r="B340" s="166" t="s">
        <v>958</v>
      </c>
      <c r="C340" s="165" t="s">
        <v>469</v>
      </c>
      <c r="D340" s="165" t="s">
        <v>918</v>
      </c>
      <c r="E340" s="165" t="s">
        <v>508</v>
      </c>
      <c r="F340" s="167">
        <v>2017</v>
      </c>
      <c r="G340" s="168">
        <v>0</v>
      </c>
      <c r="H340" s="169">
        <v>0</v>
      </c>
      <c r="I340" s="169">
        <v>0</v>
      </c>
      <c r="J340" s="169">
        <v>0</v>
      </c>
      <c r="K340" s="169">
        <v>0</v>
      </c>
      <c r="L340" s="169">
        <v>2682.7479750000002</v>
      </c>
      <c r="M340" s="169">
        <v>2337.3404999999998</v>
      </c>
      <c r="N340" s="169">
        <v>1816.4606249999997</v>
      </c>
      <c r="O340" s="169">
        <v>1420.18875</v>
      </c>
      <c r="P340" s="169">
        <v>1062.126</v>
      </c>
      <c r="Q340" s="169">
        <v>1526.9917500000001</v>
      </c>
      <c r="R340" s="169">
        <v>1070.5042500000002</v>
      </c>
      <c r="S340" s="169">
        <v>0</v>
      </c>
      <c r="T340" s="169">
        <v>0</v>
      </c>
      <c r="U340" s="169">
        <v>11916.359849999999</v>
      </c>
      <c r="V340" s="163">
        <f ca="1">SUM(INDIRECT(Inputs!$C$11&amp;ROW()&amp;":"&amp;Inputs!$C$12&amp;ROW()))</f>
        <v>1526.9917500000001</v>
      </c>
      <c r="W340" s="163">
        <f ca="1">SUM(INDIRECT(Inputs!$C$13&amp;ROW()&amp;":"&amp;Inputs!$C$14&amp;ROW()))</f>
        <v>10845.855599999999</v>
      </c>
      <c r="X340" s="3" t="str">
        <f>IF(COUNTIFS(Lookups!$A:$A,C340)=1,"Gross Sales","")</f>
        <v>Gross Sales</v>
      </c>
      <c r="Y340" s="3" t="str">
        <f>IF(COUNTIFS(Lookups!$D:$D,C340)=1,"Bar Sales","")</f>
        <v/>
      </c>
      <c r="Z340" s="3" t="str">
        <f>IFERROR(VLOOKUP(C340*1,Lookups!$D:$F,3,FALSE),"")</f>
        <v/>
      </c>
      <c r="AA340" s="3" t="str">
        <f>IFERROR(VLOOKUP($C340*1,Lookups!$H:$N,3,FALSE),"")</f>
        <v/>
      </c>
      <c r="AB340" s="3" t="str">
        <f>IFERROR(VLOOKUP($C340*1,Lookups!$H:$N,4,FALSE),"")</f>
        <v/>
      </c>
      <c r="AC340" s="3" t="str">
        <f>IFERROR(VLOOKUP($C340*1,Lookups!$H:$N,5,FALSE),"")</f>
        <v/>
      </c>
      <c r="AD340" s="3" t="str">
        <f>IFERROR(VLOOKUP($C340*1,Lookups!$H:$N,6,FALSE),"")</f>
        <v/>
      </c>
      <c r="AE340" s="3" t="str">
        <f>IFERROR(VLOOKUP($C340*1,Lookups!$H:$N,7,FALSE),"")</f>
        <v/>
      </c>
      <c r="AF340" s="3" t="str">
        <f>VLOOKUP(B340*1,Stores!$A:$C,3,FALSE)</f>
        <v>DFDE</v>
      </c>
    </row>
    <row r="341" spans="1:32">
      <c r="A341" s="165" t="s">
        <v>958</v>
      </c>
      <c r="B341" s="166" t="s">
        <v>925</v>
      </c>
      <c r="C341" s="165" t="s">
        <v>469</v>
      </c>
      <c r="D341" s="165" t="s">
        <v>918</v>
      </c>
      <c r="E341" s="165" t="s">
        <v>508</v>
      </c>
      <c r="F341" s="167">
        <v>2017</v>
      </c>
      <c r="G341" s="168">
        <v>0</v>
      </c>
      <c r="H341" s="169">
        <v>269.52824999999996</v>
      </c>
      <c r="I341" s="169">
        <v>533.59109999999998</v>
      </c>
      <c r="J341" s="169">
        <v>310.53750000000002</v>
      </c>
      <c r="K341" s="169">
        <v>578.1567</v>
      </c>
      <c r="L341" s="169">
        <v>375.76499999999999</v>
      </c>
      <c r="M341" s="169">
        <v>190.2225</v>
      </c>
      <c r="N341" s="169">
        <v>507.33</v>
      </c>
      <c r="O341" s="169">
        <v>693.31499999999994</v>
      </c>
      <c r="P341" s="169">
        <v>396.92475000000002</v>
      </c>
      <c r="Q341" s="169">
        <v>1187.7293999999999</v>
      </c>
      <c r="R341" s="169">
        <v>787.22249999999997</v>
      </c>
      <c r="S341" s="169">
        <v>0</v>
      </c>
      <c r="T341" s="169">
        <v>0</v>
      </c>
      <c r="U341" s="169">
        <v>5830.3226999999997</v>
      </c>
      <c r="V341" s="163">
        <f ca="1">SUM(INDIRECT(Inputs!$C$11&amp;ROW()&amp;":"&amp;Inputs!$C$12&amp;ROW()))</f>
        <v>1187.7293999999999</v>
      </c>
      <c r="W341" s="163">
        <f ca="1">SUM(INDIRECT(Inputs!$C$13&amp;ROW()&amp;":"&amp;Inputs!$C$14&amp;ROW()))</f>
        <v>5043.1001999999999</v>
      </c>
      <c r="X341" s="3" t="str">
        <f>IF(COUNTIFS(Lookups!$A:$A,C341)=1,"Gross Sales","")</f>
        <v>Gross Sales</v>
      </c>
      <c r="Y341" s="3" t="str">
        <f>IF(COUNTIFS(Lookups!$D:$D,C341)=1,"Bar Sales","")</f>
        <v/>
      </c>
      <c r="Z341" s="3" t="str">
        <f>IFERROR(VLOOKUP(C341*1,Lookups!$D:$F,3,FALSE),"")</f>
        <v/>
      </c>
      <c r="AA341" s="3" t="str">
        <f>IFERROR(VLOOKUP($C341*1,Lookups!$H:$N,3,FALSE),"")</f>
        <v/>
      </c>
      <c r="AB341" s="3" t="str">
        <f>IFERROR(VLOOKUP($C341*1,Lookups!$H:$N,4,FALSE),"")</f>
        <v/>
      </c>
      <c r="AC341" s="3" t="str">
        <f>IFERROR(VLOOKUP($C341*1,Lookups!$H:$N,5,FALSE),"")</f>
        <v/>
      </c>
      <c r="AD341" s="3" t="str">
        <f>IFERROR(VLOOKUP($C341*1,Lookups!$H:$N,6,FALSE),"")</f>
        <v/>
      </c>
      <c r="AE341" s="3" t="str">
        <f>IFERROR(VLOOKUP($C341*1,Lookups!$H:$N,7,FALSE),"")</f>
        <v/>
      </c>
      <c r="AF341" s="3" t="str">
        <f>VLOOKUP(B341*1,Stores!$A:$C,3,FALSE)</f>
        <v>DFDE</v>
      </c>
    </row>
    <row r="342" spans="1:32">
      <c r="A342" s="165" t="s">
        <v>924</v>
      </c>
      <c r="B342" s="166" t="s">
        <v>926</v>
      </c>
      <c r="C342" s="165" t="s">
        <v>469</v>
      </c>
      <c r="D342" s="165" t="s">
        <v>918</v>
      </c>
      <c r="E342" s="165" t="s">
        <v>508</v>
      </c>
      <c r="F342" s="167">
        <v>2017</v>
      </c>
      <c r="G342" s="168">
        <v>0</v>
      </c>
      <c r="H342" s="169">
        <v>5478.7950000000001</v>
      </c>
      <c r="I342" s="169">
        <v>4667.6175000000003</v>
      </c>
      <c r="J342" s="169">
        <v>3258.72</v>
      </c>
      <c r="K342" s="169">
        <v>3833.4450000000002</v>
      </c>
      <c r="L342" s="169">
        <v>3116.1712500000003</v>
      </c>
      <c r="M342" s="169">
        <v>2604.8924999999999</v>
      </c>
      <c r="N342" s="169">
        <v>2557.5442499999995</v>
      </c>
      <c r="O342" s="169">
        <v>2167.7220000000002</v>
      </c>
      <c r="P342" s="169">
        <v>1915.9679999999998</v>
      </c>
      <c r="Q342" s="169">
        <v>4320.1908750000002</v>
      </c>
      <c r="R342" s="169">
        <v>3876.1274999999996</v>
      </c>
      <c r="S342" s="169">
        <v>0</v>
      </c>
      <c r="T342" s="169">
        <v>0</v>
      </c>
      <c r="U342" s="169">
        <v>37797.193875000004</v>
      </c>
      <c r="V342" s="163">
        <f ca="1">SUM(INDIRECT(Inputs!$C$11&amp;ROW()&amp;":"&amp;Inputs!$C$12&amp;ROW()))</f>
        <v>4320.1908750000002</v>
      </c>
      <c r="W342" s="163">
        <f ca="1">SUM(INDIRECT(Inputs!$C$13&amp;ROW()&amp;":"&amp;Inputs!$C$14&amp;ROW()))</f>
        <v>33921.066375000002</v>
      </c>
      <c r="X342" s="3" t="str">
        <f>IF(COUNTIFS(Lookups!$A:$A,C342)=1,"Gross Sales","")</f>
        <v>Gross Sales</v>
      </c>
      <c r="Y342" s="3" t="str">
        <f>IF(COUNTIFS(Lookups!$D:$D,C342)=1,"Bar Sales","")</f>
        <v/>
      </c>
      <c r="Z342" s="3" t="str">
        <f>IFERROR(VLOOKUP(C342*1,Lookups!$D:$F,3,FALSE),"")</f>
        <v/>
      </c>
      <c r="AA342" s="3" t="str">
        <f>IFERROR(VLOOKUP($C342*1,Lookups!$H:$N,3,FALSE),"")</f>
        <v/>
      </c>
      <c r="AB342" s="3" t="str">
        <f>IFERROR(VLOOKUP($C342*1,Lookups!$H:$N,4,FALSE),"")</f>
        <v/>
      </c>
      <c r="AC342" s="3" t="str">
        <f>IFERROR(VLOOKUP($C342*1,Lookups!$H:$N,5,FALSE),"")</f>
        <v/>
      </c>
      <c r="AD342" s="3" t="str">
        <f>IFERROR(VLOOKUP($C342*1,Lookups!$H:$N,6,FALSE),"")</f>
        <v/>
      </c>
      <c r="AE342" s="3" t="str">
        <f>IFERROR(VLOOKUP($C342*1,Lookups!$H:$N,7,FALSE),"")</f>
        <v/>
      </c>
      <c r="AF342" s="3" t="str">
        <f>VLOOKUP(B342*1,Stores!$A:$C,3,FALSE)</f>
        <v>DFDE</v>
      </c>
    </row>
    <row r="343" spans="1:32">
      <c r="A343" s="165" t="s">
        <v>923</v>
      </c>
      <c r="B343" s="166" t="s">
        <v>927</v>
      </c>
      <c r="C343" s="165" t="s">
        <v>469</v>
      </c>
      <c r="D343" s="165" t="s">
        <v>918</v>
      </c>
      <c r="E343" s="165" t="s">
        <v>508</v>
      </c>
      <c r="F343" s="167">
        <v>2017</v>
      </c>
      <c r="G343" s="168">
        <v>0</v>
      </c>
      <c r="H343" s="169">
        <v>92.460000000000008</v>
      </c>
      <c r="I343" s="169">
        <v>678.61500000000001</v>
      </c>
      <c r="J343" s="169">
        <v>416.75625000000002</v>
      </c>
      <c r="K343" s="169">
        <v>175.74375000000001</v>
      </c>
      <c r="L343" s="169">
        <v>218.15625</v>
      </c>
      <c r="M343" s="169">
        <v>248.88000000000002</v>
      </c>
      <c r="N343" s="169">
        <v>259.63499999999999</v>
      </c>
      <c r="O343" s="169">
        <v>600.07500000000005</v>
      </c>
      <c r="P343" s="169">
        <v>513.67500000000007</v>
      </c>
      <c r="Q343" s="169">
        <v>693.5625</v>
      </c>
      <c r="R343" s="169">
        <v>340.875</v>
      </c>
      <c r="S343" s="169">
        <v>0</v>
      </c>
      <c r="T343" s="169">
        <v>0</v>
      </c>
      <c r="U343" s="169">
        <v>4238.4337500000001</v>
      </c>
      <c r="V343" s="163">
        <f ca="1">SUM(INDIRECT(Inputs!$C$11&amp;ROW()&amp;":"&amp;Inputs!$C$12&amp;ROW()))</f>
        <v>693.5625</v>
      </c>
      <c r="W343" s="163">
        <f ca="1">SUM(INDIRECT(Inputs!$C$13&amp;ROW()&amp;":"&amp;Inputs!$C$14&amp;ROW()))</f>
        <v>3897.5587500000001</v>
      </c>
      <c r="X343" s="3" t="str">
        <f>IF(COUNTIFS(Lookups!$A:$A,C343)=1,"Gross Sales","")</f>
        <v>Gross Sales</v>
      </c>
      <c r="Y343" s="3" t="str">
        <f>IF(COUNTIFS(Lookups!$D:$D,C343)=1,"Bar Sales","")</f>
        <v/>
      </c>
      <c r="Z343" s="3" t="str">
        <f>IFERROR(VLOOKUP(C343*1,Lookups!$D:$F,3,FALSE),"")</f>
        <v/>
      </c>
      <c r="AA343" s="3" t="str">
        <f>IFERROR(VLOOKUP($C343*1,Lookups!$H:$N,3,FALSE),"")</f>
        <v/>
      </c>
      <c r="AB343" s="3" t="str">
        <f>IFERROR(VLOOKUP($C343*1,Lookups!$H:$N,4,FALSE),"")</f>
        <v/>
      </c>
      <c r="AC343" s="3" t="str">
        <f>IFERROR(VLOOKUP($C343*1,Lookups!$H:$N,5,FALSE),"")</f>
        <v/>
      </c>
      <c r="AD343" s="3" t="str">
        <f>IFERROR(VLOOKUP($C343*1,Lookups!$H:$N,6,FALSE),"")</f>
        <v/>
      </c>
      <c r="AE343" s="3" t="str">
        <f>IFERROR(VLOOKUP($C343*1,Lookups!$H:$N,7,FALSE),"")</f>
        <v/>
      </c>
      <c r="AF343" s="3" t="str">
        <f>VLOOKUP(B343*1,Stores!$A:$C,3,FALSE)</f>
        <v>DFDE</v>
      </c>
    </row>
    <row r="344" spans="1:32">
      <c r="A344" s="165" t="s">
        <v>922</v>
      </c>
      <c r="B344" s="166" t="s">
        <v>928</v>
      </c>
      <c r="C344" s="165" t="s">
        <v>469</v>
      </c>
      <c r="D344" s="165" t="s">
        <v>918</v>
      </c>
      <c r="E344" s="165" t="s">
        <v>508</v>
      </c>
      <c r="F344" s="167">
        <v>2017</v>
      </c>
      <c r="G344" s="168">
        <v>0</v>
      </c>
      <c r="H344" s="169">
        <v>1096.1775</v>
      </c>
      <c r="I344" s="169">
        <v>961.97107500000016</v>
      </c>
      <c r="J344" s="169">
        <v>1084.1039999999998</v>
      </c>
      <c r="K344" s="169">
        <v>1236.3986249999998</v>
      </c>
      <c r="L344" s="169">
        <v>894.44925000000001</v>
      </c>
      <c r="M344" s="169">
        <v>616.005</v>
      </c>
      <c r="N344" s="169">
        <v>504.39</v>
      </c>
      <c r="O344" s="169">
        <v>463.82625000000002</v>
      </c>
      <c r="P344" s="169">
        <v>222.5025</v>
      </c>
      <c r="Q344" s="169">
        <v>296.45999999999998</v>
      </c>
      <c r="R344" s="169">
        <v>480.48014999999998</v>
      </c>
      <c r="S344" s="169">
        <v>0</v>
      </c>
      <c r="T344" s="169">
        <v>0</v>
      </c>
      <c r="U344" s="169">
        <v>7856.7643500000004</v>
      </c>
      <c r="V344" s="163">
        <f ca="1">SUM(INDIRECT(Inputs!$C$11&amp;ROW()&amp;":"&amp;Inputs!$C$12&amp;ROW()))</f>
        <v>296.45999999999998</v>
      </c>
      <c r="W344" s="163">
        <f ca="1">SUM(INDIRECT(Inputs!$C$13&amp;ROW()&amp;":"&amp;Inputs!$C$14&amp;ROW()))</f>
        <v>7376.2842000000001</v>
      </c>
      <c r="X344" s="3" t="str">
        <f>IF(COUNTIFS(Lookups!$A:$A,C344)=1,"Gross Sales","")</f>
        <v>Gross Sales</v>
      </c>
      <c r="Y344" s="3" t="str">
        <f>IF(COUNTIFS(Lookups!$D:$D,C344)=1,"Bar Sales","")</f>
        <v/>
      </c>
      <c r="Z344" s="3" t="str">
        <f>IFERROR(VLOOKUP(C344*1,Lookups!$D:$F,3,FALSE),"")</f>
        <v/>
      </c>
      <c r="AA344" s="3" t="str">
        <f>IFERROR(VLOOKUP($C344*1,Lookups!$H:$N,3,FALSE),"")</f>
        <v/>
      </c>
      <c r="AB344" s="3" t="str">
        <f>IFERROR(VLOOKUP($C344*1,Lookups!$H:$N,4,FALSE),"")</f>
        <v/>
      </c>
      <c r="AC344" s="3" t="str">
        <f>IFERROR(VLOOKUP($C344*1,Lookups!$H:$N,5,FALSE),"")</f>
        <v/>
      </c>
      <c r="AD344" s="3" t="str">
        <f>IFERROR(VLOOKUP($C344*1,Lookups!$H:$N,6,FALSE),"")</f>
        <v/>
      </c>
      <c r="AE344" s="3" t="str">
        <f>IFERROR(VLOOKUP($C344*1,Lookups!$H:$N,7,FALSE),"")</f>
        <v/>
      </c>
      <c r="AF344" s="3" t="str">
        <f>VLOOKUP(B344*1,Stores!$A:$C,3,FALSE)</f>
        <v>DFDE</v>
      </c>
    </row>
    <row r="345" spans="1:32">
      <c r="A345" s="165" t="s">
        <v>921</v>
      </c>
      <c r="B345" s="166" t="s">
        <v>929</v>
      </c>
      <c r="C345" s="165" t="s">
        <v>469</v>
      </c>
      <c r="D345" s="165" t="s">
        <v>918</v>
      </c>
      <c r="E345" s="165" t="s">
        <v>508</v>
      </c>
      <c r="F345" s="167">
        <v>2017</v>
      </c>
      <c r="G345" s="168">
        <v>0</v>
      </c>
      <c r="H345" s="169">
        <v>1275.105</v>
      </c>
      <c r="I345" s="169">
        <v>688.76999999999987</v>
      </c>
      <c r="J345" s="169">
        <v>1568.6954999999998</v>
      </c>
      <c r="K345" s="169">
        <v>1116.7155000000002</v>
      </c>
      <c r="L345" s="169">
        <v>971.46</v>
      </c>
      <c r="M345" s="169">
        <v>916.05600000000015</v>
      </c>
      <c r="N345" s="169">
        <v>892.10624999999993</v>
      </c>
      <c r="O345" s="169">
        <v>1106.4180000000001</v>
      </c>
      <c r="P345" s="169">
        <v>1123.8120000000001</v>
      </c>
      <c r="Q345" s="169">
        <v>1140.1687499999998</v>
      </c>
      <c r="R345" s="169">
        <v>1529.1802499999997</v>
      </c>
      <c r="S345" s="169">
        <v>0</v>
      </c>
      <c r="T345" s="169">
        <v>0</v>
      </c>
      <c r="U345" s="169">
        <v>12328.48725</v>
      </c>
      <c r="V345" s="163">
        <f ca="1">SUM(INDIRECT(Inputs!$C$11&amp;ROW()&amp;":"&amp;Inputs!$C$12&amp;ROW()))</f>
        <v>1140.1687499999998</v>
      </c>
      <c r="W345" s="163">
        <f ca="1">SUM(INDIRECT(Inputs!$C$13&amp;ROW()&amp;":"&amp;Inputs!$C$14&amp;ROW()))</f>
        <v>10799.307000000001</v>
      </c>
      <c r="X345" s="3" t="str">
        <f>IF(COUNTIFS(Lookups!$A:$A,C345)=1,"Gross Sales","")</f>
        <v>Gross Sales</v>
      </c>
      <c r="Y345" s="3" t="str">
        <f>IF(COUNTIFS(Lookups!$D:$D,C345)=1,"Bar Sales","")</f>
        <v/>
      </c>
      <c r="Z345" s="3" t="str">
        <f>IFERROR(VLOOKUP(C345*1,Lookups!$D:$F,3,FALSE),"")</f>
        <v/>
      </c>
      <c r="AA345" s="3" t="str">
        <f>IFERROR(VLOOKUP($C345*1,Lookups!$H:$N,3,FALSE),"")</f>
        <v/>
      </c>
      <c r="AB345" s="3" t="str">
        <f>IFERROR(VLOOKUP($C345*1,Lookups!$H:$N,4,FALSE),"")</f>
        <v/>
      </c>
      <c r="AC345" s="3" t="str">
        <f>IFERROR(VLOOKUP($C345*1,Lookups!$H:$N,5,FALSE),"")</f>
        <v/>
      </c>
      <c r="AD345" s="3" t="str">
        <f>IFERROR(VLOOKUP($C345*1,Lookups!$H:$N,6,FALSE),"")</f>
        <v/>
      </c>
      <c r="AE345" s="3" t="str">
        <f>IFERROR(VLOOKUP($C345*1,Lookups!$H:$N,7,FALSE),"")</f>
        <v/>
      </c>
      <c r="AF345" s="3" t="str">
        <f>VLOOKUP(B345*1,Stores!$A:$C,3,FALSE)</f>
        <v>DFDE</v>
      </c>
    </row>
    <row r="346" spans="1:32">
      <c r="A346" s="165" t="s">
        <v>920</v>
      </c>
      <c r="B346" s="166" t="s">
        <v>930</v>
      </c>
      <c r="C346" s="165" t="s">
        <v>469</v>
      </c>
      <c r="D346" s="165" t="s">
        <v>918</v>
      </c>
      <c r="E346" s="165" t="s">
        <v>508</v>
      </c>
      <c r="F346" s="167">
        <v>2017</v>
      </c>
      <c r="G346" s="168">
        <v>0</v>
      </c>
      <c r="H346" s="169">
        <v>890.1</v>
      </c>
      <c r="I346" s="169">
        <v>312.65325000000001</v>
      </c>
      <c r="J346" s="169">
        <v>442.10624999999999</v>
      </c>
      <c r="K346" s="169">
        <v>511.9425</v>
      </c>
      <c r="L346" s="169">
        <v>260.99699999999996</v>
      </c>
      <c r="M346" s="169">
        <v>127.68</v>
      </c>
      <c r="N346" s="169">
        <v>168.04500000000002</v>
      </c>
      <c r="O346" s="169">
        <v>603.9</v>
      </c>
      <c r="P346" s="169">
        <v>660.16950000000008</v>
      </c>
      <c r="Q346" s="169">
        <v>731.12625000000003</v>
      </c>
      <c r="R346" s="169">
        <v>592.17750000000001</v>
      </c>
      <c r="S346" s="169">
        <v>0</v>
      </c>
      <c r="T346" s="169">
        <v>0</v>
      </c>
      <c r="U346" s="169">
        <v>5300.89725</v>
      </c>
      <c r="V346" s="163">
        <f ca="1">SUM(INDIRECT(Inputs!$C$11&amp;ROW()&amp;":"&amp;Inputs!$C$12&amp;ROW()))</f>
        <v>731.12625000000003</v>
      </c>
      <c r="W346" s="163">
        <f ca="1">SUM(INDIRECT(Inputs!$C$13&amp;ROW()&amp;":"&amp;Inputs!$C$14&amp;ROW()))</f>
        <v>4708.7197500000002</v>
      </c>
      <c r="X346" s="3" t="str">
        <f>IF(COUNTIFS(Lookups!$A:$A,C346)=1,"Gross Sales","")</f>
        <v>Gross Sales</v>
      </c>
      <c r="Y346" s="3" t="str">
        <f>IF(COUNTIFS(Lookups!$D:$D,C346)=1,"Bar Sales","")</f>
        <v/>
      </c>
      <c r="Z346" s="3" t="str">
        <f>IFERROR(VLOOKUP(C346*1,Lookups!$D:$F,3,FALSE),"")</f>
        <v/>
      </c>
      <c r="AA346" s="3" t="str">
        <f>IFERROR(VLOOKUP($C346*1,Lookups!$H:$N,3,FALSE),"")</f>
        <v/>
      </c>
      <c r="AB346" s="3" t="str">
        <f>IFERROR(VLOOKUP($C346*1,Lookups!$H:$N,4,FALSE),"")</f>
        <v/>
      </c>
      <c r="AC346" s="3" t="str">
        <f>IFERROR(VLOOKUP($C346*1,Lookups!$H:$N,5,FALSE),"")</f>
        <v/>
      </c>
      <c r="AD346" s="3" t="str">
        <f>IFERROR(VLOOKUP($C346*1,Lookups!$H:$N,6,FALSE),"")</f>
        <v/>
      </c>
      <c r="AE346" s="3" t="str">
        <f>IFERROR(VLOOKUP($C346*1,Lookups!$H:$N,7,FALSE),"")</f>
        <v/>
      </c>
      <c r="AF346" s="3" t="str">
        <f>VLOOKUP(B346*1,Stores!$A:$C,3,FALSE)</f>
        <v>DFDE</v>
      </c>
    </row>
    <row r="347" spans="1:32">
      <c r="A347" s="165" t="s">
        <v>919</v>
      </c>
      <c r="B347" s="166" t="s">
        <v>931</v>
      </c>
      <c r="C347" s="165" t="s">
        <v>469</v>
      </c>
      <c r="D347" s="165" t="s">
        <v>918</v>
      </c>
      <c r="E347" s="165" t="s">
        <v>508</v>
      </c>
      <c r="F347" s="167">
        <v>2017</v>
      </c>
      <c r="G347" s="168">
        <v>0</v>
      </c>
      <c r="H347" s="169">
        <v>1079.4307499999998</v>
      </c>
      <c r="I347" s="169">
        <v>1029.9564</v>
      </c>
      <c r="J347" s="169">
        <v>1194.8453999999999</v>
      </c>
      <c r="K347" s="169">
        <v>999.57824999999991</v>
      </c>
      <c r="L347" s="169">
        <v>1546.322625</v>
      </c>
      <c r="M347" s="169">
        <v>1388.556</v>
      </c>
      <c r="N347" s="169">
        <v>1535.1165000000001</v>
      </c>
      <c r="O347" s="169">
        <v>1635.8988749999999</v>
      </c>
      <c r="P347" s="169">
        <v>1349.1975</v>
      </c>
      <c r="Q347" s="169">
        <v>1270.6436249999997</v>
      </c>
      <c r="R347" s="169">
        <v>1710.1139999999998</v>
      </c>
      <c r="S347" s="169">
        <v>0</v>
      </c>
      <c r="T347" s="169">
        <v>0</v>
      </c>
      <c r="U347" s="169">
        <v>14739.659924999998</v>
      </c>
      <c r="V347" s="163">
        <f ca="1">SUM(INDIRECT(Inputs!$C$11&amp;ROW()&amp;":"&amp;Inputs!$C$12&amp;ROW()))</f>
        <v>1270.6436249999997</v>
      </c>
      <c r="W347" s="163">
        <f ca="1">SUM(INDIRECT(Inputs!$C$13&amp;ROW()&amp;":"&amp;Inputs!$C$14&amp;ROW()))</f>
        <v>13029.545924999999</v>
      </c>
      <c r="X347" s="3" t="str">
        <f>IF(COUNTIFS(Lookups!$A:$A,C347)=1,"Gross Sales","")</f>
        <v>Gross Sales</v>
      </c>
      <c r="Y347" s="3" t="str">
        <f>IF(COUNTIFS(Lookups!$D:$D,C347)=1,"Bar Sales","")</f>
        <v/>
      </c>
      <c r="Z347" s="3" t="str">
        <f>IFERROR(VLOOKUP(C347*1,Lookups!$D:$F,3,FALSE),"")</f>
        <v/>
      </c>
      <c r="AA347" s="3" t="str">
        <f>IFERROR(VLOOKUP($C347*1,Lookups!$H:$N,3,FALSE),"")</f>
        <v/>
      </c>
      <c r="AB347" s="3" t="str">
        <f>IFERROR(VLOOKUP($C347*1,Lookups!$H:$N,4,FALSE),"")</f>
        <v/>
      </c>
      <c r="AC347" s="3" t="str">
        <f>IFERROR(VLOOKUP($C347*1,Lookups!$H:$N,5,FALSE),"")</f>
        <v/>
      </c>
      <c r="AD347" s="3" t="str">
        <f>IFERROR(VLOOKUP($C347*1,Lookups!$H:$N,6,FALSE),"")</f>
        <v/>
      </c>
      <c r="AE347" s="3" t="str">
        <f>IFERROR(VLOOKUP($C347*1,Lookups!$H:$N,7,FALSE),"")</f>
        <v/>
      </c>
      <c r="AF347" s="3" t="str">
        <f>VLOOKUP(B347*1,Stores!$A:$C,3,FALSE)</f>
        <v>DFDE</v>
      </c>
    </row>
    <row r="348" spans="1:32">
      <c r="A348" s="165" t="s">
        <v>959</v>
      </c>
      <c r="B348" s="166" t="s">
        <v>932</v>
      </c>
      <c r="C348" s="165" t="s">
        <v>469</v>
      </c>
      <c r="D348" s="165" t="s">
        <v>918</v>
      </c>
      <c r="E348" s="165" t="s">
        <v>508</v>
      </c>
      <c r="F348" s="167">
        <v>2017</v>
      </c>
      <c r="G348" s="168">
        <v>0</v>
      </c>
      <c r="H348" s="169">
        <v>1216.26</v>
      </c>
      <c r="I348" s="169">
        <v>865.83</v>
      </c>
      <c r="J348" s="169">
        <v>1404.9675</v>
      </c>
      <c r="K348" s="169">
        <v>1197.8287500000001</v>
      </c>
      <c r="L348" s="169">
        <v>851.19</v>
      </c>
      <c r="M348" s="169">
        <v>1433.8856250000001</v>
      </c>
      <c r="N348" s="169">
        <v>1293.2351249999999</v>
      </c>
      <c r="O348" s="169">
        <v>1351.3395</v>
      </c>
      <c r="P348" s="169">
        <v>1894.2239999999997</v>
      </c>
      <c r="Q348" s="169">
        <v>1392.7725000000003</v>
      </c>
      <c r="R348" s="169">
        <v>2522.0081250000003</v>
      </c>
      <c r="S348" s="169">
        <v>0</v>
      </c>
      <c r="T348" s="169">
        <v>0</v>
      </c>
      <c r="U348" s="169">
        <v>15423.541125000002</v>
      </c>
      <c r="V348" s="163">
        <f ca="1">SUM(INDIRECT(Inputs!$C$11&amp;ROW()&amp;":"&amp;Inputs!$C$12&amp;ROW()))</f>
        <v>1392.7725000000003</v>
      </c>
      <c r="W348" s="163">
        <f ca="1">SUM(INDIRECT(Inputs!$C$13&amp;ROW()&amp;":"&amp;Inputs!$C$14&amp;ROW()))</f>
        <v>12901.533000000001</v>
      </c>
      <c r="X348" s="3" t="str">
        <f>IF(COUNTIFS(Lookups!$A:$A,C348)=1,"Gross Sales","")</f>
        <v>Gross Sales</v>
      </c>
      <c r="Y348" s="3" t="str">
        <f>IF(COUNTIFS(Lookups!$D:$D,C348)=1,"Bar Sales","")</f>
        <v/>
      </c>
      <c r="Z348" s="3" t="str">
        <f>IFERROR(VLOOKUP(C348*1,Lookups!$D:$F,3,FALSE),"")</f>
        <v/>
      </c>
      <c r="AA348" s="3" t="str">
        <f>IFERROR(VLOOKUP($C348*1,Lookups!$H:$N,3,FALSE),"")</f>
        <v/>
      </c>
      <c r="AB348" s="3" t="str">
        <f>IFERROR(VLOOKUP($C348*1,Lookups!$H:$N,4,FALSE),"")</f>
        <v/>
      </c>
      <c r="AC348" s="3" t="str">
        <f>IFERROR(VLOOKUP($C348*1,Lookups!$H:$N,5,FALSE),"")</f>
        <v/>
      </c>
      <c r="AD348" s="3" t="str">
        <f>IFERROR(VLOOKUP($C348*1,Lookups!$H:$N,6,FALSE),"")</f>
        <v/>
      </c>
      <c r="AE348" s="3" t="str">
        <f>IFERROR(VLOOKUP($C348*1,Lookups!$H:$N,7,FALSE),"")</f>
        <v/>
      </c>
      <c r="AF348" s="3" t="str">
        <f>VLOOKUP(B348*1,Stores!$A:$C,3,FALSE)</f>
        <v>DFG</v>
      </c>
    </row>
    <row r="349" spans="1:32">
      <c r="A349" s="165" t="s">
        <v>954</v>
      </c>
      <c r="B349" s="166" t="s">
        <v>933</v>
      </c>
      <c r="C349" s="165" t="s">
        <v>469</v>
      </c>
      <c r="D349" s="165" t="s">
        <v>918</v>
      </c>
      <c r="E349" s="165" t="s">
        <v>508</v>
      </c>
      <c r="F349" s="167">
        <v>2017</v>
      </c>
      <c r="G349" s="168">
        <v>0</v>
      </c>
      <c r="H349" s="169">
        <v>436.87312499999996</v>
      </c>
      <c r="I349" s="169">
        <v>543.47040000000004</v>
      </c>
      <c r="J349" s="169">
        <v>639.68624999999997</v>
      </c>
      <c r="K349" s="169">
        <v>623.90250000000003</v>
      </c>
      <c r="L349" s="169">
        <v>474.56062500000002</v>
      </c>
      <c r="M349" s="169">
        <v>737.52869999999996</v>
      </c>
      <c r="N349" s="169">
        <v>782.14499999999998</v>
      </c>
      <c r="O349" s="169">
        <v>611.04375000000005</v>
      </c>
      <c r="P349" s="169">
        <v>574.89</v>
      </c>
      <c r="Q349" s="169">
        <v>987.07049999999981</v>
      </c>
      <c r="R349" s="169">
        <v>737.56124999999997</v>
      </c>
      <c r="S349" s="169">
        <v>0</v>
      </c>
      <c r="T349" s="169">
        <v>0</v>
      </c>
      <c r="U349" s="169">
        <v>7148.7321000000002</v>
      </c>
      <c r="V349" s="163">
        <f ca="1">SUM(INDIRECT(Inputs!$C$11&amp;ROW()&amp;":"&amp;Inputs!$C$12&amp;ROW()))</f>
        <v>987.07049999999981</v>
      </c>
      <c r="W349" s="163">
        <f ca="1">SUM(INDIRECT(Inputs!$C$13&amp;ROW()&amp;":"&amp;Inputs!$C$14&amp;ROW()))</f>
        <v>6411.1708500000004</v>
      </c>
      <c r="X349" s="3" t="str">
        <f>IF(COUNTIFS(Lookups!$A:$A,C349)=1,"Gross Sales","")</f>
        <v>Gross Sales</v>
      </c>
      <c r="Y349" s="3" t="str">
        <f>IF(COUNTIFS(Lookups!$D:$D,C349)=1,"Bar Sales","")</f>
        <v/>
      </c>
      <c r="Z349" s="3" t="str">
        <f>IFERROR(VLOOKUP(C349*1,Lookups!$D:$F,3,FALSE),"")</f>
        <v/>
      </c>
      <c r="AA349" s="3" t="str">
        <f>IFERROR(VLOOKUP($C349*1,Lookups!$H:$N,3,FALSE),"")</f>
        <v/>
      </c>
      <c r="AB349" s="3" t="str">
        <f>IFERROR(VLOOKUP($C349*1,Lookups!$H:$N,4,FALSE),"")</f>
        <v/>
      </c>
      <c r="AC349" s="3" t="str">
        <f>IFERROR(VLOOKUP($C349*1,Lookups!$H:$N,5,FALSE),"")</f>
        <v/>
      </c>
      <c r="AD349" s="3" t="str">
        <f>IFERROR(VLOOKUP($C349*1,Lookups!$H:$N,6,FALSE),"")</f>
        <v/>
      </c>
      <c r="AE349" s="3" t="str">
        <f>IFERROR(VLOOKUP($C349*1,Lookups!$H:$N,7,FALSE),"")</f>
        <v/>
      </c>
      <c r="AF349" s="3" t="str">
        <f>VLOOKUP(B349*1,Stores!$A:$C,3,FALSE)</f>
        <v>DFG</v>
      </c>
    </row>
    <row r="350" spans="1:32">
      <c r="A350" s="165" t="s">
        <v>953</v>
      </c>
      <c r="B350" s="166" t="s">
        <v>934</v>
      </c>
      <c r="C350" s="165" t="s">
        <v>469</v>
      </c>
      <c r="D350" s="165" t="s">
        <v>918</v>
      </c>
      <c r="E350" s="165" t="s">
        <v>508</v>
      </c>
      <c r="F350" s="167">
        <v>2017</v>
      </c>
      <c r="G350" s="168">
        <v>0</v>
      </c>
      <c r="H350" s="169">
        <v>1219.8</v>
      </c>
      <c r="I350" s="169">
        <v>1533.65625</v>
      </c>
      <c r="J350" s="169">
        <v>617.625</v>
      </c>
      <c r="K350" s="169">
        <v>702.87750000000005</v>
      </c>
      <c r="L350" s="169">
        <v>1390.2569999999998</v>
      </c>
      <c r="M350" s="169">
        <v>731.89125000000001</v>
      </c>
      <c r="N350" s="169">
        <v>456.42000000000007</v>
      </c>
      <c r="O350" s="169">
        <v>420.66787499999998</v>
      </c>
      <c r="P350" s="169">
        <v>481.70925</v>
      </c>
      <c r="Q350" s="169">
        <v>676.20937500000002</v>
      </c>
      <c r="R350" s="169">
        <v>551.47837500000003</v>
      </c>
      <c r="S350" s="169">
        <v>0</v>
      </c>
      <c r="T350" s="169">
        <v>0</v>
      </c>
      <c r="U350" s="169">
        <v>8782.5918750000001</v>
      </c>
      <c r="V350" s="163">
        <f ca="1">SUM(INDIRECT(Inputs!$C$11&amp;ROW()&amp;":"&amp;Inputs!$C$12&amp;ROW()))</f>
        <v>676.20937500000002</v>
      </c>
      <c r="W350" s="163">
        <f ca="1">SUM(INDIRECT(Inputs!$C$13&amp;ROW()&amp;":"&amp;Inputs!$C$14&amp;ROW()))</f>
        <v>8231.1134999999995</v>
      </c>
      <c r="X350" s="3" t="str">
        <f>IF(COUNTIFS(Lookups!$A:$A,C350)=1,"Gross Sales","")</f>
        <v>Gross Sales</v>
      </c>
      <c r="Y350" s="3" t="str">
        <f>IF(COUNTIFS(Lookups!$D:$D,C350)=1,"Bar Sales","")</f>
        <v/>
      </c>
      <c r="Z350" s="3" t="str">
        <f>IFERROR(VLOOKUP(C350*1,Lookups!$D:$F,3,FALSE),"")</f>
        <v/>
      </c>
      <c r="AA350" s="3" t="str">
        <f>IFERROR(VLOOKUP($C350*1,Lookups!$H:$N,3,FALSE),"")</f>
        <v/>
      </c>
      <c r="AB350" s="3" t="str">
        <f>IFERROR(VLOOKUP($C350*1,Lookups!$H:$N,4,FALSE),"")</f>
        <v/>
      </c>
      <c r="AC350" s="3" t="str">
        <f>IFERROR(VLOOKUP($C350*1,Lookups!$H:$N,5,FALSE),"")</f>
        <v/>
      </c>
      <c r="AD350" s="3" t="str">
        <f>IFERROR(VLOOKUP($C350*1,Lookups!$H:$N,6,FALSE),"")</f>
        <v/>
      </c>
      <c r="AE350" s="3" t="str">
        <f>IFERROR(VLOOKUP($C350*1,Lookups!$H:$N,7,FALSE),"")</f>
        <v/>
      </c>
      <c r="AF350" s="3" t="str">
        <f>VLOOKUP(B350*1,Stores!$A:$C,3,FALSE)</f>
        <v>DFG</v>
      </c>
    </row>
    <row r="351" spans="1:32">
      <c r="A351" s="165" t="s">
        <v>950</v>
      </c>
      <c r="B351" s="166" t="s">
        <v>935</v>
      </c>
      <c r="C351" s="165" t="s">
        <v>469</v>
      </c>
      <c r="D351" s="165" t="s">
        <v>918</v>
      </c>
      <c r="E351" s="165" t="s">
        <v>508</v>
      </c>
      <c r="F351" s="167">
        <v>2017</v>
      </c>
      <c r="G351" s="168">
        <v>0</v>
      </c>
      <c r="H351" s="169">
        <v>1594.4073749999998</v>
      </c>
      <c r="I351" s="169">
        <v>2130.1244999999999</v>
      </c>
      <c r="J351" s="169">
        <v>1935.5081249999998</v>
      </c>
      <c r="K351" s="169">
        <v>1994.0587500000001</v>
      </c>
      <c r="L351" s="169">
        <v>1298.9568750000001</v>
      </c>
      <c r="M351" s="169">
        <v>1847.5177500000002</v>
      </c>
      <c r="N351" s="169">
        <v>594.91500000000008</v>
      </c>
      <c r="O351" s="169">
        <v>1026.6967499999998</v>
      </c>
      <c r="P351" s="169">
        <v>1142.0925</v>
      </c>
      <c r="Q351" s="169">
        <v>1335.3862499999998</v>
      </c>
      <c r="R351" s="169">
        <v>861.10087500000009</v>
      </c>
      <c r="S351" s="169">
        <v>0</v>
      </c>
      <c r="T351" s="169">
        <v>0</v>
      </c>
      <c r="U351" s="169">
        <v>15760.76475</v>
      </c>
      <c r="V351" s="163">
        <f ca="1">SUM(INDIRECT(Inputs!$C$11&amp;ROW()&amp;":"&amp;Inputs!$C$12&amp;ROW()))</f>
        <v>1335.3862499999998</v>
      </c>
      <c r="W351" s="163">
        <f ca="1">SUM(INDIRECT(Inputs!$C$13&amp;ROW()&amp;":"&amp;Inputs!$C$14&amp;ROW()))</f>
        <v>14899.663875</v>
      </c>
      <c r="X351" s="3" t="str">
        <f>IF(COUNTIFS(Lookups!$A:$A,C351)=1,"Gross Sales","")</f>
        <v>Gross Sales</v>
      </c>
      <c r="Y351" s="3" t="str">
        <f>IF(COUNTIFS(Lookups!$D:$D,C351)=1,"Bar Sales","")</f>
        <v/>
      </c>
      <c r="Z351" s="3" t="str">
        <f>IFERROR(VLOOKUP(C351*1,Lookups!$D:$F,3,FALSE),"")</f>
        <v/>
      </c>
      <c r="AA351" s="3" t="str">
        <f>IFERROR(VLOOKUP($C351*1,Lookups!$H:$N,3,FALSE),"")</f>
        <v/>
      </c>
      <c r="AB351" s="3" t="str">
        <f>IFERROR(VLOOKUP($C351*1,Lookups!$H:$N,4,FALSE),"")</f>
        <v/>
      </c>
      <c r="AC351" s="3" t="str">
        <f>IFERROR(VLOOKUP($C351*1,Lookups!$H:$N,5,FALSE),"")</f>
        <v/>
      </c>
      <c r="AD351" s="3" t="str">
        <f>IFERROR(VLOOKUP($C351*1,Lookups!$H:$N,6,FALSE),"")</f>
        <v/>
      </c>
      <c r="AE351" s="3" t="str">
        <f>IFERROR(VLOOKUP($C351*1,Lookups!$H:$N,7,FALSE),"")</f>
        <v/>
      </c>
      <c r="AF351" s="3" t="str">
        <f>VLOOKUP(B351*1,Stores!$A:$C,3,FALSE)</f>
        <v>DFG</v>
      </c>
    </row>
    <row r="352" spans="1:32">
      <c r="A352" s="165" t="s">
        <v>949</v>
      </c>
      <c r="B352" s="166" t="s">
        <v>936</v>
      </c>
      <c r="C352" s="165" t="s">
        <v>469</v>
      </c>
      <c r="D352" s="165" t="s">
        <v>918</v>
      </c>
      <c r="E352" s="165" t="s">
        <v>508</v>
      </c>
      <c r="F352" s="167">
        <v>2017</v>
      </c>
      <c r="G352" s="168">
        <v>0</v>
      </c>
      <c r="H352" s="169">
        <v>830.72797500000001</v>
      </c>
      <c r="I352" s="169">
        <v>1144.2075</v>
      </c>
      <c r="J352" s="169">
        <v>1384.1893500000001</v>
      </c>
      <c r="K352" s="169">
        <v>1173.2175</v>
      </c>
      <c r="L352" s="169">
        <v>1026.8523</v>
      </c>
      <c r="M352" s="169">
        <v>1161.6313500000001</v>
      </c>
      <c r="N352" s="169">
        <v>1028.0732999999998</v>
      </c>
      <c r="O352" s="169">
        <v>1016.6890500000001</v>
      </c>
      <c r="P352" s="169">
        <v>1046.0407500000001</v>
      </c>
      <c r="Q352" s="169">
        <v>1107.2295000000001</v>
      </c>
      <c r="R352" s="169">
        <v>944.49450000000013</v>
      </c>
      <c r="S352" s="169">
        <v>0</v>
      </c>
      <c r="T352" s="169">
        <v>0</v>
      </c>
      <c r="U352" s="169">
        <v>11863.353075000001</v>
      </c>
      <c r="V352" s="163">
        <f ca="1">SUM(INDIRECT(Inputs!$C$11&amp;ROW()&amp;":"&amp;Inputs!$C$12&amp;ROW()))</f>
        <v>1107.2295000000001</v>
      </c>
      <c r="W352" s="163">
        <f ca="1">SUM(INDIRECT(Inputs!$C$13&amp;ROW()&amp;":"&amp;Inputs!$C$14&amp;ROW()))</f>
        <v>10918.858575</v>
      </c>
      <c r="X352" s="3" t="str">
        <f>IF(COUNTIFS(Lookups!$A:$A,C352)=1,"Gross Sales","")</f>
        <v>Gross Sales</v>
      </c>
      <c r="Y352" s="3" t="str">
        <f>IF(COUNTIFS(Lookups!$D:$D,C352)=1,"Bar Sales","")</f>
        <v/>
      </c>
      <c r="Z352" s="3" t="str">
        <f>IFERROR(VLOOKUP(C352*1,Lookups!$D:$F,3,FALSE),"")</f>
        <v/>
      </c>
      <c r="AA352" s="3" t="str">
        <f>IFERROR(VLOOKUP($C352*1,Lookups!$H:$N,3,FALSE),"")</f>
        <v/>
      </c>
      <c r="AB352" s="3" t="str">
        <f>IFERROR(VLOOKUP($C352*1,Lookups!$H:$N,4,FALSE),"")</f>
        <v/>
      </c>
      <c r="AC352" s="3" t="str">
        <f>IFERROR(VLOOKUP($C352*1,Lookups!$H:$N,5,FALSE),"")</f>
        <v/>
      </c>
      <c r="AD352" s="3" t="str">
        <f>IFERROR(VLOOKUP($C352*1,Lookups!$H:$N,6,FALSE),"")</f>
        <v/>
      </c>
      <c r="AE352" s="3" t="str">
        <f>IFERROR(VLOOKUP($C352*1,Lookups!$H:$N,7,FALSE),"")</f>
        <v/>
      </c>
      <c r="AF352" s="3" t="str">
        <f>VLOOKUP(B352*1,Stores!$A:$C,3,FALSE)</f>
        <v>DFG</v>
      </c>
    </row>
    <row r="353" spans="1:32">
      <c r="A353" s="165" t="s">
        <v>948</v>
      </c>
      <c r="B353" s="166" t="s">
        <v>937</v>
      </c>
      <c r="C353" s="165" t="s">
        <v>469</v>
      </c>
      <c r="D353" s="165" t="s">
        <v>918</v>
      </c>
      <c r="E353" s="165" t="s">
        <v>508</v>
      </c>
      <c r="F353" s="167">
        <v>2017</v>
      </c>
      <c r="G353" s="168">
        <v>0</v>
      </c>
      <c r="H353" s="169">
        <v>895.87275000000011</v>
      </c>
      <c r="I353" s="169">
        <v>1138.665</v>
      </c>
      <c r="J353" s="169">
        <v>839.71875</v>
      </c>
      <c r="K353" s="169">
        <v>773.19</v>
      </c>
      <c r="L353" s="169">
        <v>761.03625</v>
      </c>
      <c r="M353" s="169">
        <v>934.08750000000009</v>
      </c>
      <c r="N353" s="169">
        <v>945.24749999999995</v>
      </c>
      <c r="O353" s="169">
        <v>625.54499999999985</v>
      </c>
      <c r="P353" s="169">
        <v>854.28</v>
      </c>
      <c r="Q353" s="169">
        <v>861.82799999999997</v>
      </c>
      <c r="R353" s="169">
        <v>1311.4395000000002</v>
      </c>
      <c r="S353" s="169">
        <v>0</v>
      </c>
      <c r="T353" s="169">
        <v>0</v>
      </c>
      <c r="U353" s="169">
        <v>9940.9102500000008</v>
      </c>
      <c r="V353" s="163">
        <f ca="1">SUM(INDIRECT(Inputs!$C$11&amp;ROW()&amp;":"&amp;Inputs!$C$12&amp;ROW()))</f>
        <v>861.82799999999997</v>
      </c>
      <c r="W353" s="163">
        <f ca="1">SUM(INDIRECT(Inputs!$C$13&amp;ROW()&amp;":"&amp;Inputs!$C$14&amp;ROW()))</f>
        <v>8629.4707500000004</v>
      </c>
      <c r="X353" s="3" t="str">
        <f>IF(COUNTIFS(Lookups!$A:$A,C353)=1,"Gross Sales","")</f>
        <v>Gross Sales</v>
      </c>
      <c r="Y353" s="3" t="str">
        <f>IF(COUNTIFS(Lookups!$D:$D,C353)=1,"Bar Sales","")</f>
        <v/>
      </c>
      <c r="Z353" s="3" t="str">
        <f>IFERROR(VLOOKUP(C353*1,Lookups!$D:$F,3,FALSE),"")</f>
        <v/>
      </c>
      <c r="AA353" s="3" t="str">
        <f>IFERROR(VLOOKUP($C353*1,Lookups!$H:$N,3,FALSE),"")</f>
        <v/>
      </c>
      <c r="AB353" s="3" t="str">
        <f>IFERROR(VLOOKUP($C353*1,Lookups!$H:$N,4,FALSE),"")</f>
        <v/>
      </c>
      <c r="AC353" s="3" t="str">
        <f>IFERROR(VLOOKUP($C353*1,Lookups!$H:$N,5,FALSE),"")</f>
        <v/>
      </c>
      <c r="AD353" s="3" t="str">
        <f>IFERROR(VLOOKUP($C353*1,Lookups!$H:$N,6,FALSE),"")</f>
        <v/>
      </c>
      <c r="AE353" s="3" t="str">
        <f>IFERROR(VLOOKUP($C353*1,Lookups!$H:$N,7,FALSE),"")</f>
        <v/>
      </c>
      <c r="AF353" s="3" t="str">
        <f>VLOOKUP(B353*1,Stores!$A:$C,3,FALSE)</f>
        <v>DFG</v>
      </c>
    </row>
    <row r="354" spans="1:32">
      <c r="A354" s="165" t="s">
        <v>947</v>
      </c>
      <c r="B354" s="166" t="s">
        <v>938</v>
      </c>
      <c r="C354" s="165" t="s">
        <v>469</v>
      </c>
      <c r="D354" s="165" t="s">
        <v>918</v>
      </c>
      <c r="E354" s="165" t="s">
        <v>508</v>
      </c>
      <c r="F354" s="167">
        <v>2017</v>
      </c>
      <c r="G354" s="168">
        <v>0</v>
      </c>
      <c r="H354" s="169">
        <v>501.37499999999994</v>
      </c>
      <c r="I354" s="169">
        <v>1508.20875</v>
      </c>
      <c r="J354" s="169">
        <v>1025.0625</v>
      </c>
      <c r="K354" s="169">
        <v>1612.1775</v>
      </c>
      <c r="L354" s="169">
        <v>2228.5125000000003</v>
      </c>
      <c r="M354" s="169">
        <v>1281.3498749999999</v>
      </c>
      <c r="N354" s="169">
        <v>2980.0574999999999</v>
      </c>
      <c r="O354" s="169">
        <v>1408.671</v>
      </c>
      <c r="P354" s="169">
        <v>2328.4511249999996</v>
      </c>
      <c r="Q354" s="169">
        <v>1336.5780000000002</v>
      </c>
      <c r="R354" s="169">
        <v>1901.2350000000001</v>
      </c>
      <c r="S354" s="169">
        <v>0</v>
      </c>
      <c r="T354" s="169">
        <v>0</v>
      </c>
      <c r="U354" s="169">
        <v>18111.678749999999</v>
      </c>
      <c r="V354" s="163">
        <f ca="1">SUM(INDIRECT(Inputs!$C$11&amp;ROW()&amp;":"&amp;Inputs!$C$12&amp;ROW()))</f>
        <v>1336.5780000000002</v>
      </c>
      <c r="W354" s="163">
        <f ca="1">SUM(INDIRECT(Inputs!$C$13&amp;ROW()&amp;":"&amp;Inputs!$C$14&amp;ROW()))</f>
        <v>16210.443749999999</v>
      </c>
      <c r="X354" s="3" t="str">
        <f>IF(COUNTIFS(Lookups!$A:$A,C354)=1,"Gross Sales","")</f>
        <v>Gross Sales</v>
      </c>
      <c r="Y354" s="3" t="str">
        <f>IF(COUNTIFS(Lookups!$D:$D,C354)=1,"Bar Sales","")</f>
        <v/>
      </c>
      <c r="Z354" s="3" t="str">
        <f>IFERROR(VLOOKUP(C354*1,Lookups!$D:$F,3,FALSE),"")</f>
        <v/>
      </c>
      <c r="AA354" s="3" t="str">
        <f>IFERROR(VLOOKUP($C354*1,Lookups!$H:$N,3,FALSE),"")</f>
        <v/>
      </c>
      <c r="AB354" s="3" t="str">
        <f>IFERROR(VLOOKUP($C354*1,Lookups!$H:$N,4,FALSE),"")</f>
        <v/>
      </c>
      <c r="AC354" s="3" t="str">
        <f>IFERROR(VLOOKUP($C354*1,Lookups!$H:$N,5,FALSE),"")</f>
        <v/>
      </c>
      <c r="AD354" s="3" t="str">
        <f>IFERROR(VLOOKUP($C354*1,Lookups!$H:$N,6,FALSE),"")</f>
        <v/>
      </c>
      <c r="AE354" s="3" t="str">
        <f>IFERROR(VLOOKUP($C354*1,Lookups!$H:$N,7,FALSE),"")</f>
        <v/>
      </c>
      <c r="AF354" s="3" t="str">
        <f>VLOOKUP(B354*1,Stores!$A:$C,3,FALSE)</f>
        <v>DFG</v>
      </c>
    </row>
    <row r="355" spans="1:32">
      <c r="A355" s="165" t="s">
        <v>946</v>
      </c>
      <c r="B355" s="166" t="s">
        <v>939</v>
      </c>
      <c r="C355" s="165" t="s">
        <v>469</v>
      </c>
      <c r="D355" s="165" t="s">
        <v>918</v>
      </c>
      <c r="E355" s="165" t="s">
        <v>508</v>
      </c>
      <c r="F355" s="167">
        <v>2017</v>
      </c>
      <c r="G355" s="168">
        <v>0</v>
      </c>
      <c r="H355" s="169">
        <v>590.4</v>
      </c>
      <c r="I355" s="169">
        <v>656.625</v>
      </c>
      <c r="J355" s="169">
        <v>527.85</v>
      </c>
      <c r="K355" s="169">
        <v>657.83249999999998</v>
      </c>
      <c r="L355" s="169">
        <v>697.39499999999998</v>
      </c>
      <c r="M355" s="169">
        <v>526.55624999999998</v>
      </c>
      <c r="N355" s="169">
        <v>550.21124999999995</v>
      </c>
      <c r="O355" s="169">
        <v>537.79124999999999</v>
      </c>
      <c r="P355" s="169">
        <v>879.36112500000002</v>
      </c>
      <c r="Q355" s="169">
        <v>752.30250000000001</v>
      </c>
      <c r="R355" s="169">
        <v>580.59180000000003</v>
      </c>
      <c r="S355" s="169">
        <v>0</v>
      </c>
      <c r="T355" s="169">
        <v>0</v>
      </c>
      <c r="U355" s="169">
        <v>6956.9166750000004</v>
      </c>
      <c r="V355" s="163">
        <f ca="1">SUM(INDIRECT(Inputs!$C$11&amp;ROW()&amp;":"&amp;Inputs!$C$12&amp;ROW()))</f>
        <v>752.30250000000001</v>
      </c>
      <c r="W355" s="163">
        <f ca="1">SUM(INDIRECT(Inputs!$C$13&amp;ROW()&amp;":"&amp;Inputs!$C$14&amp;ROW()))</f>
        <v>6376.3248750000002</v>
      </c>
      <c r="X355" s="3" t="str">
        <f>IF(COUNTIFS(Lookups!$A:$A,C355)=1,"Gross Sales","")</f>
        <v>Gross Sales</v>
      </c>
      <c r="Y355" s="3" t="str">
        <f>IF(COUNTIFS(Lookups!$D:$D,C355)=1,"Bar Sales","")</f>
        <v/>
      </c>
      <c r="Z355" s="3" t="str">
        <f>IFERROR(VLOOKUP(C355*1,Lookups!$D:$F,3,FALSE),"")</f>
        <v/>
      </c>
      <c r="AA355" s="3" t="str">
        <f>IFERROR(VLOOKUP($C355*1,Lookups!$H:$N,3,FALSE),"")</f>
        <v/>
      </c>
      <c r="AB355" s="3" t="str">
        <f>IFERROR(VLOOKUP($C355*1,Lookups!$H:$N,4,FALSE),"")</f>
        <v/>
      </c>
      <c r="AC355" s="3" t="str">
        <f>IFERROR(VLOOKUP($C355*1,Lookups!$H:$N,5,FALSE),"")</f>
        <v/>
      </c>
      <c r="AD355" s="3" t="str">
        <f>IFERROR(VLOOKUP($C355*1,Lookups!$H:$N,6,FALSE),"")</f>
        <v/>
      </c>
      <c r="AE355" s="3" t="str">
        <f>IFERROR(VLOOKUP($C355*1,Lookups!$H:$N,7,FALSE),"")</f>
        <v/>
      </c>
      <c r="AF355" s="3" t="str">
        <f>VLOOKUP(B355*1,Stores!$A:$C,3,FALSE)</f>
        <v>DFG</v>
      </c>
    </row>
    <row r="356" spans="1:32">
      <c r="A356" s="165" t="s">
        <v>945</v>
      </c>
      <c r="B356" s="166" t="s">
        <v>940</v>
      </c>
      <c r="C356" s="165" t="s">
        <v>469</v>
      </c>
      <c r="D356" s="165" t="s">
        <v>918</v>
      </c>
      <c r="E356" s="165" t="s">
        <v>508</v>
      </c>
      <c r="F356" s="167">
        <v>2017</v>
      </c>
      <c r="G356" s="168">
        <v>0</v>
      </c>
      <c r="H356" s="169">
        <v>1637.9662500000002</v>
      </c>
      <c r="I356" s="169">
        <v>1192.2749999999999</v>
      </c>
      <c r="J356" s="169">
        <v>1226.900625</v>
      </c>
      <c r="K356" s="169">
        <v>1743.7725</v>
      </c>
      <c r="L356" s="169">
        <v>1871.0718749999999</v>
      </c>
      <c r="M356" s="169">
        <v>1362.8475000000001</v>
      </c>
      <c r="N356" s="169">
        <v>1591.527075</v>
      </c>
      <c r="O356" s="169">
        <v>1539.3933750000001</v>
      </c>
      <c r="P356" s="169">
        <v>1541.40075</v>
      </c>
      <c r="Q356" s="169">
        <v>1574.37</v>
      </c>
      <c r="R356" s="169">
        <v>1164.8017499999999</v>
      </c>
      <c r="S356" s="169">
        <v>0</v>
      </c>
      <c r="T356" s="169">
        <v>0</v>
      </c>
      <c r="U356" s="169">
        <v>16446.326699999998</v>
      </c>
      <c r="V356" s="163">
        <f ca="1">SUM(INDIRECT(Inputs!$C$11&amp;ROW()&amp;":"&amp;Inputs!$C$12&amp;ROW()))</f>
        <v>1574.37</v>
      </c>
      <c r="W356" s="163">
        <f ca="1">SUM(INDIRECT(Inputs!$C$13&amp;ROW()&amp;":"&amp;Inputs!$C$14&amp;ROW()))</f>
        <v>15281.524949999999</v>
      </c>
      <c r="X356" s="3" t="str">
        <f>IF(COUNTIFS(Lookups!$A:$A,C356)=1,"Gross Sales","")</f>
        <v>Gross Sales</v>
      </c>
      <c r="Y356" s="3" t="str">
        <f>IF(COUNTIFS(Lookups!$D:$D,C356)=1,"Bar Sales","")</f>
        <v/>
      </c>
      <c r="Z356" s="3" t="str">
        <f>IFERROR(VLOOKUP(C356*1,Lookups!$D:$F,3,FALSE),"")</f>
        <v/>
      </c>
      <c r="AA356" s="3" t="str">
        <f>IFERROR(VLOOKUP($C356*1,Lookups!$H:$N,3,FALSE),"")</f>
        <v/>
      </c>
      <c r="AB356" s="3" t="str">
        <f>IFERROR(VLOOKUP($C356*1,Lookups!$H:$N,4,FALSE),"")</f>
        <v/>
      </c>
      <c r="AC356" s="3" t="str">
        <f>IFERROR(VLOOKUP($C356*1,Lookups!$H:$N,5,FALSE),"")</f>
        <v/>
      </c>
      <c r="AD356" s="3" t="str">
        <f>IFERROR(VLOOKUP($C356*1,Lookups!$H:$N,6,FALSE),"")</f>
        <v/>
      </c>
      <c r="AE356" s="3" t="str">
        <f>IFERROR(VLOOKUP($C356*1,Lookups!$H:$N,7,FALSE),"")</f>
        <v/>
      </c>
      <c r="AF356" s="3" t="str">
        <f>VLOOKUP(B356*1,Stores!$A:$C,3,FALSE)</f>
        <v>DFG</v>
      </c>
    </row>
    <row r="357" spans="1:32">
      <c r="A357" s="165" t="s">
        <v>944</v>
      </c>
      <c r="B357" s="166" t="s">
        <v>941</v>
      </c>
      <c r="C357" s="165" t="s">
        <v>469</v>
      </c>
      <c r="D357" s="165" t="s">
        <v>918</v>
      </c>
      <c r="E357" s="165" t="s">
        <v>508</v>
      </c>
      <c r="F357" s="167">
        <v>2017</v>
      </c>
      <c r="G357" s="168">
        <v>0</v>
      </c>
      <c r="H357" s="169">
        <v>988.35097499999995</v>
      </c>
      <c r="I357" s="169">
        <v>1297.5</v>
      </c>
      <c r="J357" s="169">
        <v>1222.6368</v>
      </c>
      <c r="K357" s="169">
        <v>1007.4465000000001</v>
      </c>
      <c r="L357" s="169">
        <v>1073.059125</v>
      </c>
      <c r="M357" s="169">
        <v>946.17180000000008</v>
      </c>
      <c r="N357" s="169">
        <v>1269.02115</v>
      </c>
      <c r="O357" s="169">
        <v>1202.400975</v>
      </c>
      <c r="P357" s="169">
        <v>813.74152500000002</v>
      </c>
      <c r="Q357" s="169">
        <v>1067.5313999999998</v>
      </c>
      <c r="R357" s="169">
        <v>1349.1384</v>
      </c>
      <c r="S357" s="169">
        <v>0</v>
      </c>
      <c r="T357" s="169">
        <v>0</v>
      </c>
      <c r="U357" s="169">
        <v>12236.99865</v>
      </c>
      <c r="V357" s="163">
        <f ca="1">SUM(INDIRECT(Inputs!$C$11&amp;ROW()&amp;":"&amp;Inputs!$C$12&amp;ROW()))</f>
        <v>1067.5313999999998</v>
      </c>
      <c r="W357" s="163">
        <f ca="1">SUM(INDIRECT(Inputs!$C$13&amp;ROW()&amp;":"&amp;Inputs!$C$14&amp;ROW()))</f>
        <v>10887.86025</v>
      </c>
      <c r="X357" s="3" t="str">
        <f>IF(COUNTIFS(Lookups!$A:$A,C357)=1,"Gross Sales","")</f>
        <v>Gross Sales</v>
      </c>
      <c r="Y357" s="3" t="str">
        <f>IF(COUNTIFS(Lookups!$D:$D,C357)=1,"Bar Sales","")</f>
        <v/>
      </c>
      <c r="Z357" s="3" t="str">
        <f>IFERROR(VLOOKUP(C357*1,Lookups!$D:$F,3,FALSE),"")</f>
        <v/>
      </c>
      <c r="AA357" s="3" t="str">
        <f>IFERROR(VLOOKUP($C357*1,Lookups!$H:$N,3,FALSE),"")</f>
        <v/>
      </c>
      <c r="AB357" s="3" t="str">
        <f>IFERROR(VLOOKUP($C357*1,Lookups!$H:$N,4,FALSE),"")</f>
        <v/>
      </c>
      <c r="AC357" s="3" t="str">
        <f>IFERROR(VLOOKUP($C357*1,Lookups!$H:$N,5,FALSE),"")</f>
        <v/>
      </c>
      <c r="AD357" s="3" t="str">
        <f>IFERROR(VLOOKUP($C357*1,Lookups!$H:$N,6,FALSE),"")</f>
        <v/>
      </c>
      <c r="AE357" s="3" t="str">
        <f>IFERROR(VLOOKUP($C357*1,Lookups!$H:$N,7,FALSE),"")</f>
        <v/>
      </c>
      <c r="AF357" s="3" t="str">
        <f>VLOOKUP(B357*1,Stores!$A:$C,3,FALSE)</f>
        <v>DFG</v>
      </c>
    </row>
    <row r="358" spans="1:32">
      <c r="A358" s="165" t="s">
        <v>943</v>
      </c>
      <c r="B358" s="166" t="s">
        <v>942</v>
      </c>
      <c r="C358" s="165" t="s">
        <v>469</v>
      </c>
      <c r="D358" s="165" t="s">
        <v>918</v>
      </c>
      <c r="E358" s="165" t="s">
        <v>508</v>
      </c>
      <c r="F358" s="167">
        <v>2017</v>
      </c>
      <c r="G358" s="168">
        <v>0</v>
      </c>
      <c r="H358" s="169">
        <v>641.25</v>
      </c>
      <c r="I358" s="169">
        <v>853.39687499999991</v>
      </c>
      <c r="J358" s="169">
        <v>878.05312500000002</v>
      </c>
      <c r="K358" s="169">
        <v>746.25375000000008</v>
      </c>
      <c r="L358" s="169">
        <v>745.40250000000003</v>
      </c>
      <c r="M358" s="169">
        <v>1063.8</v>
      </c>
      <c r="N358" s="169">
        <v>685.07775000000015</v>
      </c>
      <c r="O358" s="169">
        <v>854.64449999999988</v>
      </c>
      <c r="P358" s="169">
        <v>777.59550000000013</v>
      </c>
      <c r="Q358" s="169">
        <v>523.62899999999991</v>
      </c>
      <c r="R358" s="169">
        <v>558.17099999999994</v>
      </c>
      <c r="S358" s="169">
        <v>0</v>
      </c>
      <c r="T358" s="169">
        <v>0</v>
      </c>
      <c r="U358" s="169">
        <v>8327.2740000000013</v>
      </c>
      <c r="V358" s="163">
        <f ca="1">SUM(INDIRECT(Inputs!$C$11&amp;ROW()&amp;":"&amp;Inputs!$C$12&amp;ROW()))</f>
        <v>523.62899999999991</v>
      </c>
      <c r="W358" s="163">
        <f ca="1">SUM(INDIRECT(Inputs!$C$13&amp;ROW()&amp;":"&amp;Inputs!$C$14&amp;ROW()))</f>
        <v>7769.103000000001</v>
      </c>
      <c r="X358" s="3" t="str">
        <f>IF(COUNTIFS(Lookups!$A:$A,C358)=1,"Gross Sales","")</f>
        <v>Gross Sales</v>
      </c>
      <c r="Y358" s="3" t="str">
        <f>IF(COUNTIFS(Lookups!$D:$D,C358)=1,"Bar Sales","")</f>
        <v/>
      </c>
      <c r="Z358" s="3" t="str">
        <f>IFERROR(VLOOKUP(C358*1,Lookups!$D:$F,3,FALSE),"")</f>
        <v/>
      </c>
      <c r="AA358" s="3" t="str">
        <f>IFERROR(VLOOKUP($C358*1,Lookups!$H:$N,3,FALSE),"")</f>
        <v/>
      </c>
      <c r="AB358" s="3" t="str">
        <f>IFERROR(VLOOKUP($C358*1,Lookups!$H:$N,4,FALSE),"")</f>
        <v/>
      </c>
      <c r="AC358" s="3" t="str">
        <f>IFERROR(VLOOKUP($C358*1,Lookups!$H:$N,5,FALSE),"")</f>
        <v/>
      </c>
      <c r="AD358" s="3" t="str">
        <f>IFERROR(VLOOKUP($C358*1,Lookups!$H:$N,6,FALSE),"")</f>
        <v/>
      </c>
      <c r="AE358" s="3" t="str">
        <f>IFERROR(VLOOKUP($C358*1,Lookups!$H:$N,7,FALSE),"")</f>
        <v/>
      </c>
      <c r="AF358" s="3" t="str">
        <f>VLOOKUP(B358*1,Stores!$A:$C,3,FALSE)</f>
        <v>DFG</v>
      </c>
    </row>
    <row r="359" spans="1:32">
      <c r="A359" s="165" t="s">
        <v>942</v>
      </c>
      <c r="B359" s="166" t="s">
        <v>943</v>
      </c>
      <c r="C359" s="165" t="s">
        <v>469</v>
      </c>
      <c r="D359" s="165" t="s">
        <v>918</v>
      </c>
      <c r="E359" s="165" t="s">
        <v>508</v>
      </c>
      <c r="F359" s="167">
        <v>2017</v>
      </c>
      <c r="G359" s="168">
        <v>0</v>
      </c>
      <c r="H359" s="169">
        <v>751.58999999999992</v>
      </c>
      <c r="I359" s="169">
        <v>825.07499999999993</v>
      </c>
      <c r="J359" s="169">
        <v>666.76499999999999</v>
      </c>
      <c r="K359" s="169">
        <v>610.16999999999996</v>
      </c>
      <c r="L359" s="169">
        <v>861.07500000000005</v>
      </c>
      <c r="M359" s="169">
        <v>750.75</v>
      </c>
      <c r="N359" s="169">
        <v>747.93374999999992</v>
      </c>
      <c r="O359" s="169">
        <v>1072.70625</v>
      </c>
      <c r="P359" s="169">
        <v>667.54612500000007</v>
      </c>
      <c r="Q359" s="169">
        <v>622.32112500000005</v>
      </c>
      <c r="R359" s="169">
        <v>837.37874999999997</v>
      </c>
      <c r="S359" s="169">
        <v>0</v>
      </c>
      <c r="T359" s="169">
        <v>0</v>
      </c>
      <c r="U359" s="169">
        <v>8413.3110000000015</v>
      </c>
      <c r="V359" s="163">
        <f ca="1">SUM(INDIRECT(Inputs!$C$11&amp;ROW()&amp;":"&amp;Inputs!$C$12&amp;ROW()))</f>
        <v>622.32112500000005</v>
      </c>
      <c r="W359" s="163">
        <f ca="1">SUM(INDIRECT(Inputs!$C$13&amp;ROW()&amp;":"&amp;Inputs!$C$14&amp;ROW()))</f>
        <v>7575.9322500000007</v>
      </c>
      <c r="X359" s="3" t="str">
        <f>IF(COUNTIFS(Lookups!$A:$A,C359)=1,"Gross Sales","")</f>
        <v>Gross Sales</v>
      </c>
      <c r="Y359" s="3" t="str">
        <f>IF(COUNTIFS(Lookups!$D:$D,C359)=1,"Bar Sales","")</f>
        <v/>
      </c>
      <c r="Z359" s="3" t="str">
        <f>IFERROR(VLOOKUP(C359*1,Lookups!$D:$F,3,FALSE),"")</f>
        <v/>
      </c>
      <c r="AA359" s="3" t="str">
        <f>IFERROR(VLOOKUP($C359*1,Lookups!$H:$N,3,FALSE),"")</f>
        <v/>
      </c>
      <c r="AB359" s="3" t="str">
        <f>IFERROR(VLOOKUP($C359*1,Lookups!$H:$N,4,FALSE),"")</f>
        <v/>
      </c>
      <c r="AC359" s="3" t="str">
        <f>IFERROR(VLOOKUP($C359*1,Lookups!$H:$N,5,FALSE),"")</f>
        <v/>
      </c>
      <c r="AD359" s="3" t="str">
        <f>IFERROR(VLOOKUP($C359*1,Lookups!$H:$N,6,FALSE),"")</f>
        <v/>
      </c>
      <c r="AE359" s="3" t="str">
        <f>IFERROR(VLOOKUP($C359*1,Lookups!$H:$N,7,FALSE),"")</f>
        <v/>
      </c>
      <c r="AF359" s="3" t="str">
        <f>VLOOKUP(B359*1,Stores!$A:$C,3,FALSE)</f>
        <v>DFG</v>
      </c>
    </row>
    <row r="360" spans="1:32">
      <c r="A360" s="165" t="s">
        <v>941</v>
      </c>
      <c r="B360" s="166" t="s">
        <v>944</v>
      </c>
      <c r="C360" s="165" t="s">
        <v>469</v>
      </c>
      <c r="D360" s="165" t="s">
        <v>918</v>
      </c>
      <c r="E360" s="165" t="s">
        <v>508</v>
      </c>
      <c r="F360" s="167">
        <v>2017</v>
      </c>
      <c r="G360" s="168">
        <v>0</v>
      </c>
      <c r="H360" s="169">
        <v>854.50500000000011</v>
      </c>
      <c r="I360" s="169">
        <v>923.99999999999989</v>
      </c>
      <c r="J360" s="169">
        <v>641.00250000000005</v>
      </c>
      <c r="K360" s="169">
        <v>640.84185000000014</v>
      </c>
      <c r="L360" s="169">
        <v>635.44500000000005</v>
      </c>
      <c r="M360" s="169">
        <v>681.8175</v>
      </c>
      <c r="N360" s="169">
        <v>754.86</v>
      </c>
      <c r="O360" s="169">
        <v>558.17624999999998</v>
      </c>
      <c r="P360" s="169">
        <v>788.75587500000006</v>
      </c>
      <c r="Q360" s="169">
        <v>515.00137500000005</v>
      </c>
      <c r="R360" s="169">
        <v>656.37525000000005</v>
      </c>
      <c r="S360" s="169">
        <v>0</v>
      </c>
      <c r="T360" s="169">
        <v>0</v>
      </c>
      <c r="U360" s="169">
        <v>7650.7806</v>
      </c>
      <c r="V360" s="163">
        <f ca="1">SUM(INDIRECT(Inputs!$C$11&amp;ROW()&amp;":"&amp;Inputs!$C$12&amp;ROW()))</f>
        <v>515.00137500000005</v>
      </c>
      <c r="W360" s="163">
        <f ca="1">SUM(INDIRECT(Inputs!$C$13&amp;ROW()&amp;":"&amp;Inputs!$C$14&amp;ROW()))</f>
        <v>6994.40535</v>
      </c>
      <c r="X360" s="3" t="str">
        <f>IF(COUNTIFS(Lookups!$A:$A,C360)=1,"Gross Sales","")</f>
        <v>Gross Sales</v>
      </c>
      <c r="Y360" s="3" t="str">
        <f>IF(COUNTIFS(Lookups!$D:$D,C360)=1,"Bar Sales","")</f>
        <v/>
      </c>
      <c r="Z360" s="3" t="str">
        <f>IFERROR(VLOOKUP(C360*1,Lookups!$D:$F,3,FALSE),"")</f>
        <v/>
      </c>
      <c r="AA360" s="3" t="str">
        <f>IFERROR(VLOOKUP($C360*1,Lookups!$H:$N,3,FALSE),"")</f>
        <v/>
      </c>
      <c r="AB360" s="3" t="str">
        <f>IFERROR(VLOOKUP($C360*1,Lookups!$H:$N,4,FALSE),"")</f>
        <v/>
      </c>
      <c r="AC360" s="3" t="str">
        <f>IFERROR(VLOOKUP($C360*1,Lookups!$H:$N,5,FALSE),"")</f>
        <v/>
      </c>
      <c r="AD360" s="3" t="str">
        <f>IFERROR(VLOOKUP($C360*1,Lookups!$H:$N,6,FALSE),"")</f>
        <v/>
      </c>
      <c r="AE360" s="3" t="str">
        <f>IFERROR(VLOOKUP($C360*1,Lookups!$H:$N,7,FALSE),"")</f>
        <v/>
      </c>
      <c r="AF360" s="3" t="str">
        <f>VLOOKUP(B360*1,Stores!$A:$C,3,FALSE)</f>
        <v>DFG</v>
      </c>
    </row>
    <row r="361" spans="1:32">
      <c r="A361" s="165" t="s">
        <v>940</v>
      </c>
      <c r="B361" s="166" t="s">
        <v>945</v>
      </c>
      <c r="C361" s="165" t="s">
        <v>469</v>
      </c>
      <c r="D361" s="165" t="s">
        <v>918</v>
      </c>
      <c r="E361" s="165" t="s">
        <v>508</v>
      </c>
      <c r="F361" s="167">
        <v>2017</v>
      </c>
      <c r="G361" s="168">
        <v>0</v>
      </c>
      <c r="H361" s="169">
        <v>735.49125000000004</v>
      </c>
      <c r="I361" s="169">
        <v>1519.003125</v>
      </c>
      <c r="J361" s="169">
        <v>981.12825000000009</v>
      </c>
      <c r="K361" s="169">
        <v>1705.8318750000001</v>
      </c>
      <c r="L361" s="169">
        <v>2009.1645000000001</v>
      </c>
      <c r="M361" s="169">
        <v>1357.2</v>
      </c>
      <c r="N361" s="169">
        <v>1514.1262499999998</v>
      </c>
      <c r="O361" s="169">
        <v>823.7924999999999</v>
      </c>
      <c r="P361" s="169">
        <v>1502.4142499999998</v>
      </c>
      <c r="Q361" s="169">
        <v>860.35537500000021</v>
      </c>
      <c r="R361" s="169">
        <v>884.32987499999979</v>
      </c>
      <c r="S361" s="169">
        <v>0</v>
      </c>
      <c r="T361" s="169">
        <v>0</v>
      </c>
      <c r="U361" s="169">
        <v>13892.83725</v>
      </c>
      <c r="V361" s="163">
        <f ca="1">SUM(INDIRECT(Inputs!$C$11&amp;ROW()&amp;":"&amp;Inputs!$C$12&amp;ROW()))</f>
        <v>860.35537500000021</v>
      </c>
      <c r="W361" s="163">
        <f ca="1">SUM(INDIRECT(Inputs!$C$13&amp;ROW()&amp;":"&amp;Inputs!$C$14&amp;ROW()))</f>
        <v>13008.507375000001</v>
      </c>
      <c r="X361" s="3" t="str">
        <f>IF(COUNTIFS(Lookups!$A:$A,C361)=1,"Gross Sales","")</f>
        <v>Gross Sales</v>
      </c>
      <c r="Y361" s="3" t="str">
        <f>IF(COUNTIFS(Lookups!$D:$D,C361)=1,"Bar Sales","")</f>
        <v/>
      </c>
      <c r="Z361" s="3" t="str">
        <f>IFERROR(VLOOKUP(C361*1,Lookups!$D:$F,3,FALSE),"")</f>
        <v/>
      </c>
      <c r="AA361" s="3" t="str">
        <f>IFERROR(VLOOKUP($C361*1,Lookups!$H:$N,3,FALSE),"")</f>
        <v/>
      </c>
      <c r="AB361" s="3" t="str">
        <f>IFERROR(VLOOKUP($C361*1,Lookups!$H:$N,4,FALSE),"")</f>
        <v/>
      </c>
      <c r="AC361" s="3" t="str">
        <f>IFERROR(VLOOKUP($C361*1,Lookups!$H:$N,5,FALSE),"")</f>
        <v/>
      </c>
      <c r="AD361" s="3" t="str">
        <f>IFERROR(VLOOKUP($C361*1,Lookups!$H:$N,6,FALSE),"")</f>
        <v/>
      </c>
      <c r="AE361" s="3" t="str">
        <f>IFERROR(VLOOKUP($C361*1,Lookups!$H:$N,7,FALSE),"")</f>
        <v/>
      </c>
      <c r="AF361" s="3" t="str">
        <f>VLOOKUP(B361*1,Stores!$A:$C,3,FALSE)</f>
        <v>DFG</v>
      </c>
    </row>
    <row r="362" spans="1:32">
      <c r="A362" s="165" t="s">
        <v>939</v>
      </c>
      <c r="B362" s="166" t="s">
        <v>946</v>
      </c>
      <c r="C362" s="165" t="s">
        <v>469</v>
      </c>
      <c r="D362" s="165" t="s">
        <v>918</v>
      </c>
      <c r="E362" s="165" t="s">
        <v>508</v>
      </c>
      <c r="F362" s="167">
        <v>2017</v>
      </c>
      <c r="G362" s="168">
        <v>0</v>
      </c>
      <c r="H362" s="169">
        <v>800.98500000000001</v>
      </c>
      <c r="I362" s="169">
        <v>507.12412500000005</v>
      </c>
      <c r="J362" s="169">
        <v>836.30624999999998</v>
      </c>
      <c r="K362" s="169">
        <v>534.10837500000002</v>
      </c>
      <c r="L362" s="169">
        <v>603.01049999999998</v>
      </c>
      <c r="M362" s="169">
        <v>770.96249999999998</v>
      </c>
      <c r="N362" s="169">
        <v>753.19387500000005</v>
      </c>
      <c r="O362" s="169">
        <v>320.61600000000004</v>
      </c>
      <c r="P362" s="169">
        <v>529.41187500000001</v>
      </c>
      <c r="Q362" s="169">
        <v>402.09750000000003</v>
      </c>
      <c r="R362" s="169">
        <v>409.05224999999996</v>
      </c>
      <c r="S362" s="169">
        <v>0</v>
      </c>
      <c r="T362" s="169">
        <v>0</v>
      </c>
      <c r="U362" s="169">
        <v>6466.8682499999995</v>
      </c>
      <c r="V362" s="163">
        <f ca="1">SUM(INDIRECT(Inputs!$C$11&amp;ROW()&amp;":"&amp;Inputs!$C$12&amp;ROW()))</f>
        <v>402.09750000000003</v>
      </c>
      <c r="W362" s="163">
        <f ca="1">SUM(INDIRECT(Inputs!$C$13&amp;ROW()&amp;":"&amp;Inputs!$C$14&amp;ROW()))</f>
        <v>6057.8159999999998</v>
      </c>
      <c r="X362" s="3" t="str">
        <f>IF(COUNTIFS(Lookups!$A:$A,C362)=1,"Gross Sales","")</f>
        <v>Gross Sales</v>
      </c>
      <c r="Y362" s="3" t="str">
        <f>IF(COUNTIFS(Lookups!$D:$D,C362)=1,"Bar Sales","")</f>
        <v/>
      </c>
      <c r="Z362" s="3" t="str">
        <f>IFERROR(VLOOKUP(C362*1,Lookups!$D:$F,3,FALSE),"")</f>
        <v/>
      </c>
      <c r="AA362" s="3" t="str">
        <f>IFERROR(VLOOKUP($C362*1,Lookups!$H:$N,3,FALSE),"")</f>
        <v/>
      </c>
      <c r="AB362" s="3" t="str">
        <f>IFERROR(VLOOKUP($C362*1,Lookups!$H:$N,4,FALSE),"")</f>
        <v/>
      </c>
      <c r="AC362" s="3" t="str">
        <f>IFERROR(VLOOKUP($C362*1,Lookups!$H:$N,5,FALSE),"")</f>
        <v/>
      </c>
      <c r="AD362" s="3" t="str">
        <f>IFERROR(VLOOKUP($C362*1,Lookups!$H:$N,6,FALSE),"")</f>
        <v/>
      </c>
      <c r="AE362" s="3" t="str">
        <f>IFERROR(VLOOKUP($C362*1,Lookups!$H:$N,7,FALSE),"")</f>
        <v/>
      </c>
      <c r="AF362" s="3" t="str">
        <f>VLOOKUP(B362*1,Stores!$A:$C,3,FALSE)</f>
        <v>DFG</v>
      </c>
    </row>
    <row r="363" spans="1:32">
      <c r="A363" s="165" t="s">
        <v>938</v>
      </c>
      <c r="B363" s="166" t="s">
        <v>947</v>
      </c>
      <c r="C363" s="165" t="s">
        <v>469</v>
      </c>
      <c r="D363" s="165" t="s">
        <v>918</v>
      </c>
      <c r="E363" s="165" t="s">
        <v>508</v>
      </c>
      <c r="F363" s="167">
        <v>2017</v>
      </c>
      <c r="G363" s="168">
        <v>0</v>
      </c>
      <c r="H363" s="169">
        <v>506.3175</v>
      </c>
      <c r="I363" s="169">
        <v>665.28494999999998</v>
      </c>
      <c r="J363" s="169">
        <v>751.22640000000001</v>
      </c>
      <c r="K363" s="169">
        <v>873.18202500000007</v>
      </c>
      <c r="L363" s="169">
        <v>721.50750000000005</v>
      </c>
      <c r="M363" s="169">
        <v>912.14250000000004</v>
      </c>
      <c r="N363" s="169">
        <v>992.5949250000001</v>
      </c>
      <c r="O363" s="169">
        <v>1330.3079999999998</v>
      </c>
      <c r="P363" s="169">
        <v>916.65000000000009</v>
      </c>
      <c r="Q363" s="169">
        <v>1823.4730500000001</v>
      </c>
      <c r="R363" s="169">
        <v>1264.3019999999999</v>
      </c>
      <c r="S363" s="169">
        <v>0</v>
      </c>
      <c r="T363" s="169">
        <v>0</v>
      </c>
      <c r="U363" s="169">
        <v>10756.988850000002</v>
      </c>
      <c r="V363" s="163">
        <f ca="1">SUM(INDIRECT(Inputs!$C$11&amp;ROW()&amp;":"&amp;Inputs!$C$12&amp;ROW()))</f>
        <v>1823.4730500000001</v>
      </c>
      <c r="W363" s="163">
        <f ca="1">SUM(INDIRECT(Inputs!$C$13&amp;ROW()&amp;":"&amp;Inputs!$C$14&amp;ROW()))</f>
        <v>9492.6868500000019</v>
      </c>
      <c r="X363" s="3" t="str">
        <f>IF(COUNTIFS(Lookups!$A:$A,C363)=1,"Gross Sales","")</f>
        <v>Gross Sales</v>
      </c>
      <c r="Y363" s="3" t="str">
        <f>IF(COUNTIFS(Lookups!$D:$D,C363)=1,"Bar Sales","")</f>
        <v/>
      </c>
      <c r="Z363" s="3" t="str">
        <f>IFERROR(VLOOKUP(C363*1,Lookups!$D:$F,3,FALSE),"")</f>
        <v/>
      </c>
      <c r="AA363" s="3" t="str">
        <f>IFERROR(VLOOKUP($C363*1,Lookups!$H:$N,3,FALSE),"")</f>
        <v/>
      </c>
      <c r="AB363" s="3" t="str">
        <f>IFERROR(VLOOKUP($C363*1,Lookups!$H:$N,4,FALSE),"")</f>
        <v/>
      </c>
      <c r="AC363" s="3" t="str">
        <f>IFERROR(VLOOKUP($C363*1,Lookups!$H:$N,5,FALSE),"")</f>
        <v/>
      </c>
      <c r="AD363" s="3" t="str">
        <f>IFERROR(VLOOKUP($C363*1,Lookups!$H:$N,6,FALSE),"")</f>
        <v/>
      </c>
      <c r="AE363" s="3" t="str">
        <f>IFERROR(VLOOKUP($C363*1,Lookups!$H:$N,7,FALSE),"")</f>
        <v/>
      </c>
      <c r="AF363" s="3" t="str">
        <f>VLOOKUP(B363*1,Stores!$A:$C,3,FALSE)</f>
        <v>DFG</v>
      </c>
    </row>
    <row r="364" spans="1:32">
      <c r="A364" s="165" t="s">
        <v>937</v>
      </c>
      <c r="B364" s="166" t="s">
        <v>948</v>
      </c>
      <c r="C364" s="165" t="s">
        <v>469</v>
      </c>
      <c r="D364" s="165" t="s">
        <v>918</v>
      </c>
      <c r="E364" s="165" t="s">
        <v>508</v>
      </c>
      <c r="F364" s="167">
        <v>2017</v>
      </c>
      <c r="G364" s="168">
        <v>0</v>
      </c>
      <c r="H364" s="169">
        <v>1579.7025000000001</v>
      </c>
      <c r="I364" s="169">
        <v>976.1400000000001</v>
      </c>
      <c r="J364" s="169">
        <v>1061.0550000000001</v>
      </c>
      <c r="K364" s="169">
        <v>654.4425</v>
      </c>
      <c r="L364" s="169">
        <v>1266.6712500000001</v>
      </c>
      <c r="M364" s="169">
        <v>513.59249999999997</v>
      </c>
      <c r="N364" s="169">
        <v>839.19</v>
      </c>
      <c r="O364" s="169">
        <v>915.42450000000008</v>
      </c>
      <c r="P364" s="169">
        <v>1015.4902500000002</v>
      </c>
      <c r="Q364" s="169">
        <v>926.71312499999999</v>
      </c>
      <c r="R364" s="169">
        <v>1107.8235</v>
      </c>
      <c r="S364" s="169">
        <v>0</v>
      </c>
      <c r="T364" s="169">
        <v>0</v>
      </c>
      <c r="U364" s="169">
        <v>10856.245125000001</v>
      </c>
      <c r="V364" s="163">
        <f ca="1">SUM(INDIRECT(Inputs!$C$11&amp;ROW()&amp;":"&amp;Inputs!$C$12&amp;ROW()))</f>
        <v>926.71312499999999</v>
      </c>
      <c r="W364" s="163">
        <f ca="1">SUM(INDIRECT(Inputs!$C$13&amp;ROW()&amp;":"&amp;Inputs!$C$14&amp;ROW()))</f>
        <v>9748.4216250000009</v>
      </c>
      <c r="X364" s="3" t="str">
        <f>IF(COUNTIFS(Lookups!$A:$A,C364)=1,"Gross Sales","")</f>
        <v>Gross Sales</v>
      </c>
      <c r="Y364" s="3" t="str">
        <f>IF(COUNTIFS(Lookups!$D:$D,C364)=1,"Bar Sales","")</f>
        <v/>
      </c>
      <c r="Z364" s="3" t="str">
        <f>IFERROR(VLOOKUP(C364*1,Lookups!$D:$F,3,FALSE),"")</f>
        <v/>
      </c>
      <c r="AA364" s="3" t="str">
        <f>IFERROR(VLOOKUP($C364*1,Lookups!$H:$N,3,FALSE),"")</f>
        <v/>
      </c>
      <c r="AB364" s="3" t="str">
        <f>IFERROR(VLOOKUP($C364*1,Lookups!$H:$N,4,FALSE),"")</f>
        <v/>
      </c>
      <c r="AC364" s="3" t="str">
        <f>IFERROR(VLOOKUP($C364*1,Lookups!$H:$N,5,FALSE),"")</f>
        <v/>
      </c>
      <c r="AD364" s="3" t="str">
        <f>IFERROR(VLOOKUP($C364*1,Lookups!$H:$N,6,FALSE),"")</f>
        <v/>
      </c>
      <c r="AE364" s="3" t="str">
        <f>IFERROR(VLOOKUP($C364*1,Lookups!$H:$N,7,FALSE),"")</f>
        <v/>
      </c>
      <c r="AF364" s="3" t="str">
        <f>VLOOKUP(B364*1,Stores!$A:$C,3,FALSE)</f>
        <v>DFG</v>
      </c>
    </row>
    <row r="365" spans="1:32">
      <c r="A365" s="165" t="s">
        <v>936</v>
      </c>
      <c r="B365" s="166" t="s">
        <v>949</v>
      </c>
      <c r="C365" s="165" t="s">
        <v>469</v>
      </c>
      <c r="D365" s="165" t="s">
        <v>918</v>
      </c>
      <c r="E365" s="165" t="s">
        <v>508</v>
      </c>
      <c r="F365" s="167">
        <v>2017</v>
      </c>
      <c r="G365" s="168">
        <v>0</v>
      </c>
      <c r="H365" s="169">
        <v>261.6345</v>
      </c>
      <c r="I365" s="169">
        <v>486.15750000000003</v>
      </c>
      <c r="J365" s="169">
        <v>1418.5908000000002</v>
      </c>
      <c r="K365" s="169">
        <v>594</v>
      </c>
      <c r="L365" s="169">
        <v>614.16</v>
      </c>
      <c r="M365" s="169">
        <v>809.34734999999989</v>
      </c>
      <c r="N365" s="169">
        <v>995.47087500000009</v>
      </c>
      <c r="O365" s="169">
        <v>922.32480000000021</v>
      </c>
      <c r="P365" s="169">
        <v>981.39644999999996</v>
      </c>
      <c r="Q365" s="169">
        <v>943.58699999999999</v>
      </c>
      <c r="R365" s="169">
        <v>817.37369999999999</v>
      </c>
      <c r="S365" s="169">
        <v>0</v>
      </c>
      <c r="T365" s="169">
        <v>0</v>
      </c>
      <c r="U365" s="169">
        <v>8844.0429750000003</v>
      </c>
      <c r="V365" s="163">
        <f ca="1">SUM(INDIRECT(Inputs!$C$11&amp;ROW()&amp;":"&amp;Inputs!$C$12&amp;ROW()))</f>
        <v>943.58699999999999</v>
      </c>
      <c r="W365" s="163">
        <f ca="1">SUM(INDIRECT(Inputs!$C$13&amp;ROW()&amp;":"&amp;Inputs!$C$14&amp;ROW()))</f>
        <v>8026.6692750000002</v>
      </c>
      <c r="X365" s="3" t="str">
        <f>IF(COUNTIFS(Lookups!$A:$A,C365)=1,"Gross Sales","")</f>
        <v>Gross Sales</v>
      </c>
      <c r="Y365" s="3" t="str">
        <f>IF(COUNTIFS(Lookups!$D:$D,C365)=1,"Bar Sales","")</f>
        <v/>
      </c>
      <c r="Z365" s="3" t="str">
        <f>IFERROR(VLOOKUP(C365*1,Lookups!$D:$F,3,FALSE),"")</f>
        <v/>
      </c>
      <c r="AA365" s="3" t="str">
        <f>IFERROR(VLOOKUP($C365*1,Lookups!$H:$N,3,FALSE),"")</f>
        <v/>
      </c>
      <c r="AB365" s="3" t="str">
        <f>IFERROR(VLOOKUP($C365*1,Lookups!$H:$N,4,FALSE),"")</f>
        <v/>
      </c>
      <c r="AC365" s="3" t="str">
        <f>IFERROR(VLOOKUP($C365*1,Lookups!$H:$N,5,FALSE),"")</f>
        <v/>
      </c>
      <c r="AD365" s="3" t="str">
        <f>IFERROR(VLOOKUP($C365*1,Lookups!$H:$N,6,FALSE),"")</f>
        <v/>
      </c>
      <c r="AE365" s="3" t="str">
        <f>IFERROR(VLOOKUP($C365*1,Lookups!$H:$N,7,FALSE),"")</f>
        <v/>
      </c>
      <c r="AF365" s="3" t="str">
        <f>VLOOKUP(B365*1,Stores!$A:$C,3,FALSE)</f>
        <v>DFG</v>
      </c>
    </row>
    <row r="366" spans="1:32">
      <c r="A366" s="165" t="s">
        <v>935</v>
      </c>
      <c r="B366" s="166" t="s">
        <v>950</v>
      </c>
      <c r="C366" s="165" t="s">
        <v>469</v>
      </c>
      <c r="D366" s="165" t="s">
        <v>918</v>
      </c>
      <c r="E366" s="165" t="s">
        <v>508</v>
      </c>
      <c r="F366" s="167">
        <v>2017</v>
      </c>
      <c r="G366" s="168">
        <v>0</v>
      </c>
      <c r="H366" s="169">
        <v>2440.1999999999998</v>
      </c>
      <c r="I366" s="169">
        <v>1927.95</v>
      </c>
      <c r="J366" s="169">
        <v>1633.3217999999999</v>
      </c>
      <c r="K366" s="169">
        <v>2142.1968750000001</v>
      </c>
      <c r="L366" s="169">
        <v>1532.3174999999999</v>
      </c>
      <c r="M366" s="169">
        <v>1864.3724999999999</v>
      </c>
      <c r="N366" s="169">
        <v>1664.5492500000003</v>
      </c>
      <c r="O366" s="169">
        <v>1271.6264999999999</v>
      </c>
      <c r="P366" s="169">
        <v>1860.9131249999998</v>
      </c>
      <c r="Q366" s="169">
        <v>1387.0559999999998</v>
      </c>
      <c r="R366" s="169">
        <v>1933.0803749999998</v>
      </c>
      <c r="S366" s="169">
        <v>0</v>
      </c>
      <c r="T366" s="169">
        <v>0</v>
      </c>
      <c r="U366" s="169">
        <v>19657.583924999999</v>
      </c>
      <c r="V366" s="163">
        <f ca="1">SUM(INDIRECT(Inputs!$C$11&amp;ROW()&amp;":"&amp;Inputs!$C$12&amp;ROW()))</f>
        <v>1387.0559999999998</v>
      </c>
      <c r="W366" s="163">
        <f ca="1">SUM(INDIRECT(Inputs!$C$13&amp;ROW()&amp;":"&amp;Inputs!$C$14&amp;ROW()))</f>
        <v>17724.503549999998</v>
      </c>
      <c r="X366" s="3" t="str">
        <f>IF(COUNTIFS(Lookups!$A:$A,C366)=1,"Gross Sales","")</f>
        <v>Gross Sales</v>
      </c>
      <c r="Y366" s="3" t="str">
        <f>IF(COUNTIFS(Lookups!$D:$D,C366)=1,"Bar Sales","")</f>
        <v/>
      </c>
      <c r="Z366" s="3" t="str">
        <f>IFERROR(VLOOKUP(C366*1,Lookups!$D:$F,3,FALSE),"")</f>
        <v/>
      </c>
      <c r="AA366" s="3" t="str">
        <f>IFERROR(VLOOKUP($C366*1,Lookups!$H:$N,3,FALSE),"")</f>
        <v/>
      </c>
      <c r="AB366" s="3" t="str">
        <f>IFERROR(VLOOKUP($C366*1,Lookups!$H:$N,4,FALSE),"")</f>
        <v/>
      </c>
      <c r="AC366" s="3" t="str">
        <f>IFERROR(VLOOKUP($C366*1,Lookups!$H:$N,5,FALSE),"")</f>
        <v/>
      </c>
      <c r="AD366" s="3" t="str">
        <f>IFERROR(VLOOKUP($C366*1,Lookups!$H:$N,6,FALSE),"")</f>
        <v/>
      </c>
      <c r="AE366" s="3" t="str">
        <f>IFERROR(VLOOKUP($C366*1,Lookups!$H:$N,7,FALSE),"")</f>
        <v/>
      </c>
      <c r="AF366" s="3" t="str">
        <f>VLOOKUP(B366*1,Stores!$A:$C,3,FALSE)</f>
        <v>DFG</v>
      </c>
    </row>
    <row r="367" spans="1:32">
      <c r="A367" s="165" t="s">
        <v>960</v>
      </c>
      <c r="B367" s="166" t="s">
        <v>951</v>
      </c>
      <c r="C367" s="165" t="s">
        <v>469</v>
      </c>
      <c r="D367" s="165" t="s">
        <v>918</v>
      </c>
      <c r="E367" s="165" t="s">
        <v>508</v>
      </c>
      <c r="F367" s="167">
        <v>2017</v>
      </c>
      <c r="G367" s="168">
        <v>0</v>
      </c>
      <c r="H367" s="169">
        <v>1213.4564999999998</v>
      </c>
      <c r="I367" s="169">
        <v>1125.9765</v>
      </c>
      <c r="J367" s="169">
        <v>1184.4479999999999</v>
      </c>
      <c r="K367" s="169">
        <v>1687.2974999999999</v>
      </c>
      <c r="L367" s="169">
        <v>1955.1037499999998</v>
      </c>
      <c r="M367" s="169">
        <v>1818.570375</v>
      </c>
      <c r="N367" s="169">
        <v>1343.8920000000001</v>
      </c>
      <c r="O367" s="169">
        <v>1326.4875</v>
      </c>
      <c r="P367" s="169">
        <v>1523.0696249999999</v>
      </c>
      <c r="Q367" s="169">
        <v>2434.3031249999999</v>
      </c>
      <c r="R367" s="169">
        <v>1756.524375</v>
      </c>
      <c r="S367" s="169">
        <v>0</v>
      </c>
      <c r="T367" s="169">
        <v>0</v>
      </c>
      <c r="U367" s="169">
        <v>17369.129249999998</v>
      </c>
      <c r="V367" s="163">
        <f ca="1">SUM(INDIRECT(Inputs!$C$11&amp;ROW()&amp;":"&amp;Inputs!$C$12&amp;ROW()))</f>
        <v>2434.3031249999999</v>
      </c>
      <c r="W367" s="163">
        <f ca="1">SUM(INDIRECT(Inputs!$C$13&amp;ROW()&amp;":"&amp;Inputs!$C$14&amp;ROW()))</f>
        <v>15612.604874999999</v>
      </c>
      <c r="X367" s="3" t="str">
        <f>IF(COUNTIFS(Lookups!$A:$A,C367)=1,"Gross Sales","")</f>
        <v>Gross Sales</v>
      </c>
      <c r="Y367" s="3" t="str">
        <f>IF(COUNTIFS(Lookups!$D:$D,C367)=1,"Bar Sales","")</f>
        <v/>
      </c>
      <c r="Z367" s="3" t="str">
        <f>IFERROR(VLOOKUP(C367*1,Lookups!$D:$F,3,FALSE),"")</f>
        <v/>
      </c>
      <c r="AA367" s="3" t="str">
        <f>IFERROR(VLOOKUP($C367*1,Lookups!$H:$N,3,FALSE),"")</f>
        <v/>
      </c>
      <c r="AB367" s="3" t="str">
        <f>IFERROR(VLOOKUP($C367*1,Lookups!$H:$N,4,FALSE),"")</f>
        <v/>
      </c>
      <c r="AC367" s="3" t="str">
        <f>IFERROR(VLOOKUP($C367*1,Lookups!$H:$N,5,FALSE),"")</f>
        <v/>
      </c>
      <c r="AD367" s="3" t="str">
        <f>IFERROR(VLOOKUP($C367*1,Lookups!$H:$N,6,FALSE),"")</f>
        <v/>
      </c>
      <c r="AE367" s="3" t="str">
        <f>IFERROR(VLOOKUP($C367*1,Lookups!$H:$N,7,FALSE),"")</f>
        <v/>
      </c>
      <c r="AF367" s="3" t="str">
        <f>VLOOKUP(B367*1,Stores!$A:$C,3,FALSE)</f>
        <v>DFG</v>
      </c>
    </row>
    <row r="368" spans="1:32">
      <c r="A368" s="165" t="s">
        <v>961</v>
      </c>
      <c r="B368" s="166" t="s">
        <v>952</v>
      </c>
      <c r="C368" s="165" t="s">
        <v>469</v>
      </c>
      <c r="D368" s="165" t="s">
        <v>918</v>
      </c>
      <c r="E368" s="165" t="s">
        <v>508</v>
      </c>
      <c r="F368" s="167">
        <v>2017</v>
      </c>
      <c r="G368" s="168">
        <v>0</v>
      </c>
      <c r="H368" s="169">
        <v>2243.4299999999998</v>
      </c>
      <c r="I368" s="169">
        <v>1512.48</v>
      </c>
      <c r="J368" s="169">
        <v>2361.6187500000001</v>
      </c>
      <c r="K368" s="169">
        <v>1636.2056249999998</v>
      </c>
      <c r="L368" s="169">
        <v>2173.1662499999998</v>
      </c>
      <c r="M368" s="169">
        <v>1454.5912499999999</v>
      </c>
      <c r="N368" s="169">
        <v>1838.3268750000002</v>
      </c>
      <c r="O368" s="169">
        <v>2168.2683749999997</v>
      </c>
      <c r="P368" s="169">
        <v>1402.8735000000001</v>
      </c>
      <c r="Q368" s="169">
        <v>599.03549999999996</v>
      </c>
      <c r="R368" s="169">
        <v>607.47375</v>
      </c>
      <c r="S368" s="169">
        <v>0</v>
      </c>
      <c r="T368" s="169">
        <v>0</v>
      </c>
      <c r="U368" s="169">
        <v>17997.469874999999</v>
      </c>
      <c r="V368" s="163">
        <f ca="1">SUM(INDIRECT(Inputs!$C$11&amp;ROW()&amp;":"&amp;Inputs!$C$12&amp;ROW()))</f>
        <v>599.03549999999996</v>
      </c>
      <c r="W368" s="163">
        <f ca="1">SUM(INDIRECT(Inputs!$C$13&amp;ROW()&amp;":"&amp;Inputs!$C$14&amp;ROW()))</f>
        <v>17389.996124999998</v>
      </c>
      <c r="X368" s="3" t="str">
        <f>IF(COUNTIFS(Lookups!$A:$A,C368)=1,"Gross Sales","")</f>
        <v>Gross Sales</v>
      </c>
      <c r="Y368" s="3" t="str">
        <f>IF(COUNTIFS(Lookups!$D:$D,C368)=1,"Bar Sales","")</f>
        <v/>
      </c>
      <c r="Z368" s="3" t="str">
        <f>IFERROR(VLOOKUP(C368*1,Lookups!$D:$F,3,FALSE),"")</f>
        <v/>
      </c>
      <c r="AA368" s="3" t="str">
        <f>IFERROR(VLOOKUP($C368*1,Lookups!$H:$N,3,FALSE),"")</f>
        <v/>
      </c>
      <c r="AB368" s="3" t="str">
        <f>IFERROR(VLOOKUP($C368*1,Lookups!$H:$N,4,FALSE),"")</f>
        <v/>
      </c>
      <c r="AC368" s="3" t="str">
        <f>IFERROR(VLOOKUP($C368*1,Lookups!$H:$N,5,FALSE),"")</f>
        <v/>
      </c>
      <c r="AD368" s="3" t="str">
        <f>IFERROR(VLOOKUP($C368*1,Lookups!$H:$N,6,FALSE),"")</f>
        <v/>
      </c>
      <c r="AE368" s="3" t="str">
        <f>IFERROR(VLOOKUP($C368*1,Lookups!$H:$N,7,FALSE),"")</f>
        <v/>
      </c>
      <c r="AF368" s="3" t="str">
        <f>VLOOKUP(B368*1,Stores!$A:$C,3,FALSE)</f>
        <v>DFG</v>
      </c>
    </row>
    <row r="369" spans="1:32">
      <c r="A369" s="165" t="s">
        <v>934</v>
      </c>
      <c r="B369" s="166" t="s">
        <v>953</v>
      </c>
      <c r="C369" s="165" t="s">
        <v>469</v>
      </c>
      <c r="D369" s="165" t="s">
        <v>918</v>
      </c>
      <c r="E369" s="165" t="s">
        <v>508</v>
      </c>
      <c r="F369" s="167">
        <v>2017</v>
      </c>
      <c r="G369" s="168">
        <v>0</v>
      </c>
      <c r="H369" s="169">
        <v>653.98125000000005</v>
      </c>
      <c r="I369" s="169">
        <v>1013.7757500000001</v>
      </c>
      <c r="J369" s="169">
        <v>969.04499999999985</v>
      </c>
      <c r="K369" s="169">
        <v>782.75250000000005</v>
      </c>
      <c r="L369" s="169">
        <v>1105.7250000000001</v>
      </c>
      <c r="M369" s="169">
        <v>1255.5269999999998</v>
      </c>
      <c r="N369" s="169">
        <v>1504.2479999999998</v>
      </c>
      <c r="O369" s="169">
        <v>1160.9568749999999</v>
      </c>
      <c r="P369" s="169">
        <v>1197.3674999999998</v>
      </c>
      <c r="Q369" s="169">
        <v>497.51474999999994</v>
      </c>
      <c r="R369" s="169">
        <v>661.17600000000004</v>
      </c>
      <c r="S369" s="169">
        <v>0</v>
      </c>
      <c r="T369" s="169">
        <v>0</v>
      </c>
      <c r="U369" s="169">
        <v>10802.069624999998</v>
      </c>
      <c r="V369" s="163">
        <f ca="1">SUM(INDIRECT(Inputs!$C$11&amp;ROW()&amp;":"&amp;Inputs!$C$12&amp;ROW()))</f>
        <v>497.51474999999994</v>
      </c>
      <c r="W369" s="163">
        <f ca="1">SUM(INDIRECT(Inputs!$C$13&amp;ROW()&amp;":"&amp;Inputs!$C$14&amp;ROW()))</f>
        <v>10140.893624999999</v>
      </c>
      <c r="X369" s="3" t="str">
        <f>IF(COUNTIFS(Lookups!$A:$A,C369)=1,"Gross Sales","")</f>
        <v>Gross Sales</v>
      </c>
      <c r="Y369" s="3" t="str">
        <f>IF(COUNTIFS(Lookups!$D:$D,C369)=1,"Bar Sales","")</f>
        <v/>
      </c>
      <c r="Z369" s="3" t="str">
        <f>IFERROR(VLOOKUP(C369*1,Lookups!$D:$F,3,FALSE),"")</f>
        <v/>
      </c>
      <c r="AA369" s="3" t="str">
        <f>IFERROR(VLOOKUP($C369*1,Lookups!$H:$N,3,FALSE),"")</f>
        <v/>
      </c>
      <c r="AB369" s="3" t="str">
        <f>IFERROR(VLOOKUP($C369*1,Lookups!$H:$N,4,FALSE),"")</f>
        <v/>
      </c>
      <c r="AC369" s="3" t="str">
        <f>IFERROR(VLOOKUP($C369*1,Lookups!$H:$N,5,FALSE),"")</f>
        <v/>
      </c>
      <c r="AD369" s="3" t="str">
        <f>IFERROR(VLOOKUP($C369*1,Lookups!$H:$N,6,FALSE),"")</f>
        <v/>
      </c>
      <c r="AE369" s="3" t="str">
        <f>IFERROR(VLOOKUP($C369*1,Lookups!$H:$N,7,FALSE),"")</f>
        <v/>
      </c>
      <c r="AF369" s="3" t="str">
        <f>VLOOKUP(B369*1,Stores!$A:$C,3,FALSE)</f>
        <v>DFG</v>
      </c>
    </row>
    <row r="370" spans="1:32">
      <c r="A370" s="165" t="s">
        <v>933</v>
      </c>
      <c r="B370" s="166" t="s">
        <v>954</v>
      </c>
      <c r="C370" s="165" t="s">
        <v>469</v>
      </c>
      <c r="D370" s="165" t="s">
        <v>918</v>
      </c>
      <c r="E370" s="165" t="s">
        <v>508</v>
      </c>
      <c r="F370" s="167">
        <v>2017</v>
      </c>
      <c r="G370" s="168">
        <v>0</v>
      </c>
      <c r="H370" s="169">
        <v>1063.4437499999999</v>
      </c>
      <c r="I370" s="169">
        <v>1589.925</v>
      </c>
      <c r="J370" s="169">
        <v>893.98124999999993</v>
      </c>
      <c r="K370" s="169">
        <v>1094.7375</v>
      </c>
      <c r="L370" s="169">
        <v>836.296875</v>
      </c>
      <c r="M370" s="169">
        <v>1323.2906249999999</v>
      </c>
      <c r="N370" s="169">
        <v>883.97249999999997</v>
      </c>
      <c r="O370" s="169">
        <v>1244.7539999999999</v>
      </c>
      <c r="P370" s="169">
        <v>1029.9052499999998</v>
      </c>
      <c r="Q370" s="169">
        <v>904.56150000000014</v>
      </c>
      <c r="R370" s="169">
        <v>537.30000000000007</v>
      </c>
      <c r="S370" s="169">
        <v>0</v>
      </c>
      <c r="T370" s="169">
        <v>0</v>
      </c>
      <c r="U370" s="169">
        <v>11402.168249999999</v>
      </c>
      <c r="V370" s="163">
        <f ca="1">SUM(INDIRECT(Inputs!$C$11&amp;ROW()&amp;":"&amp;Inputs!$C$12&amp;ROW()))</f>
        <v>904.56150000000014</v>
      </c>
      <c r="W370" s="163">
        <f ca="1">SUM(INDIRECT(Inputs!$C$13&amp;ROW()&amp;":"&amp;Inputs!$C$14&amp;ROW()))</f>
        <v>10864.86825</v>
      </c>
      <c r="X370" s="3" t="str">
        <f>IF(COUNTIFS(Lookups!$A:$A,C370)=1,"Gross Sales","")</f>
        <v>Gross Sales</v>
      </c>
      <c r="Y370" s="3" t="str">
        <f>IF(COUNTIFS(Lookups!$D:$D,C370)=1,"Bar Sales","")</f>
        <v/>
      </c>
      <c r="Z370" s="3" t="str">
        <f>IFERROR(VLOOKUP(C370*1,Lookups!$D:$F,3,FALSE),"")</f>
        <v/>
      </c>
      <c r="AA370" s="3" t="str">
        <f>IFERROR(VLOOKUP($C370*1,Lookups!$H:$N,3,FALSE),"")</f>
        <v/>
      </c>
      <c r="AB370" s="3" t="str">
        <f>IFERROR(VLOOKUP($C370*1,Lookups!$H:$N,4,FALSE),"")</f>
        <v/>
      </c>
      <c r="AC370" s="3" t="str">
        <f>IFERROR(VLOOKUP($C370*1,Lookups!$H:$N,5,FALSE),"")</f>
        <v/>
      </c>
      <c r="AD370" s="3" t="str">
        <f>IFERROR(VLOOKUP($C370*1,Lookups!$H:$N,6,FALSE),"")</f>
        <v/>
      </c>
      <c r="AE370" s="3" t="str">
        <f>IFERROR(VLOOKUP($C370*1,Lookups!$H:$N,7,FALSE),"")</f>
        <v/>
      </c>
      <c r="AF370" s="3" t="str">
        <f>VLOOKUP(B370*1,Stores!$A:$C,3,FALSE)</f>
        <v>DFG</v>
      </c>
    </row>
    <row r="371" spans="1:32">
      <c r="A371" s="165" t="s">
        <v>932</v>
      </c>
      <c r="B371" s="166" t="s">
        <v>959</v>
      </c>
      <c r="C371" s="165" t="s">
        <v>469</v>
      </c>
      <c r="D371" s="165" t="s">
        <v>918</v>
      </c>
      <c r="E371" s="165" t="s">
        <v>508</v>
      </c>
      <c r="F371" s="167">
        <v>2017</v>
      </c>
      <c r="G371" s="168">
        <v>0</v>
      </c>
      <c r="H371" s="169">
        <v>0</v>
      </c>
      <c r="I371" s="169">
        <v>0</v>
      </c>
      <c r="J371" s="169">
        <v>0</v>
      </c>
      <c r="K371" s="169">
        <v>0</v>
      </c>
      <c r="L371" s="169">
        <v>0</v>
      </c>
      <c r="M371" s="169">
        <v>0</v>
      </c>
      <c r="N371" s="169">
        <v>5224.0949999999993</v>
      </c>
      <c r="O371" s="169">
        <v>1922.0066250000002</v>
      </c>
      <c r="P371" s="169">
        <v>1389.4012500000001</v>
      </c>
      <c r="Q371" s="169">
        <v>1392.3960000000002</v>
      </c>
      <c r="R371" s="169">
        <v>1292.97</v>
      </c>
      <c r="S371" s="169">
        <v>0</v>
      </c>
      <c r="T371" s="169">
        <v>0</v>
      </c>
      <c r="U371" s="169">
        <v>11220.868875</v>
      </c>
      <c r="V371" s="163">
        <f ca="1">SUM(INDIRECT(Inputs!$C$11&amp;ROW()&amp;":"&amp;Inputs!$C$12&amp;ROW()))</f>
        <v>1392.3960000000002</v>
      </c>
      <c r="W371" s="163">
        <f ca="1">SUM(INDIRECT(Inputs!$C$13&amp;ROW()&amp;":"&amp;Inputs!$C$14&amp;ROW()))</f>
        <v>9927.8988750000008</v>
      </c>
      <c r="X371" s="3" t="str">
        <f>IF(COUNTIFS(Lookups!$A:$A,C371)=1,"Gross Sales","")</f>
        <v>Gross Sales</v>
      </c>
      <c r="Y371" s="3" t="str">
        <f>IF(COUNTIFS(Lookups!$D:$D,C371)=1,"Bar Sales","")</f>
        <v/>
      </c>
      <c r="Z371" s="3" t="str">
        <f>IFERROR(VLOOKUP(C371*1,Lookups!$D:$F,3,FALSE),"")</f>
        <v/>
      </c>
      <c r="AA371" s="3" t="str">
        <f>IFERROR(VLOOKUP($C371*1,Lookups!$H:$N,3,FALSE),"")</f>
        <v/>
      </c>
      <c r="AB371" s="3" t="str">
        <f>IFERROR(VLOOKUP($C371*1,Lookups!$H:$N,4,FALSE),"")</f>
        <v/>
      </c>
      <c r="AC371" s="3" t="str">
        <f>IFERROR(VLOOKUP($C371*1,Lookups!$H:$N,5,FALSE),"")</f>
        <v/>
      </c>
      <c r="AD371" s="3" t="str">
        <f>IFERROR(VLOOKUP($C371*1,Lookups!$H:$N,6,FALSE),"")</f>
        <v/>
      </c>
      <c r="AE371" s="3" t="str">
        <f>IFERROR(VLOOKUP($C371*1,Lookups!$H:$N,7,FALSE),"")</f>
        <v/>
      </c>
      <c r="AF371" s="3" t="str">
        <f>VLOOKUP(B371*1,Stores!$A:$C,3,FALSE)</f>
        <v>DFG</v>
      </c>
    </row>
    <row r="372" spans="1:32">
      <c r="A372" s="165" t="s">
        <v>930</v>
      </c>
      <c r="B372" s="166" t="s">
        <v>920</v>
      </c>
      <c r="C372" s="165" t="s">
        <v>474</v>
      </c>
      <c r="D372" s="165" t="s">
        <v>918</v>
      </c>
      <c r="E372" s="165" t="s">
        <v>513</v>
      </c>
      <c r="F372" s="167">
        <v>2017</v>
      </c>
      <c r="G372" s="168">
        <v>0</v>
      </c>
      <c r="H372" s="169">
        <v>167.40202500000001</v>
      </c>
      <c r="I372" s="169">
        <v>1886.9593500000001</v>
      </c>
      <c r="J372" s="169">
        <v>604.2014999999999</v>
      </c>
      <c r="K372" s="169">
        <v>105.05249999999999</v>
      </c>
      <c r="L372" s="169">
        <v>41.58</v>
      </c>
      <c r="M372" s="169">
        <v>0</v>
      </c>
      <c r="N372" s="169">
        <v>19.8</v>
      </c>
      <c r="O372" s="169">
        <v>0</v>
      </c>
      <c r="P372" s="169">
        <v>0</v>
      </c>
      <c r="Q372" s="169">
        <v>18.3675</v>
      </c>
      <c r="R372" s="169">
        <v>0</v>
      </c>
      <c r="S372" s="169">
        <v>0</v>
      </c>
      <c r="T372" s="169">
        <v>0</v>
      </c>
      <c r="U372" s="169">
        <v>2843.3628749999993</v>
      </c>
      <c r="V372" s="163">
        <f ca="1">SUM(INDIRECT(Inputs!$C$11&amp;ROW()&amp;":"&amp;Inputs!$C$12&amp;ROW()))</f>
        <v>18.3675</v>
      </c>
      <c r="W372" s="163">
        <f ca="1">SUM(INDIRECT(Inputs!$C$13&amp;ROW()&amp;":"&amp;Inputs!$C$14&amp;ROW()))</f>
        <v>2843.3628749999993</v>
      </c>
      <c r="X372" s="3" t="str">
        <f>IF(COUNTIFS(Lookups!$A:$A,C372)=1,"Gross Sales","")</f>
        <v>Gross Sales</v>
      </c>
      <c r="Y372" s="3" t="str">
        <f>IF(COUNTIFS(Lookups!$D:$D,C372)=1,"Bar Sales","")</f>
        <v/>
      </c>
      <c r="Z372" s="3" t="str">
        <f>IFERROR(VLOOKUP(C372*1,Lookups!$D:$F,3,FALSE),"")</f>
        <v/>
      </c>
      <c r="AA372" s="3" t="str">
        <f>IFERROR(VLOOKUP($C372*1,Lookups!$H:$N,3,FALSE),"")</f>
        <v/>
      </c>
      <c r="AB372" s="3" t="str">
        <f>IFERROR(VLOOKUP($C372*1,Lookups!$H:$N,4,FALSE),"")</f>
        <v/>
      </c>
      <c r="AC372" s="3" t="str">
        <f>IFERROR(VLOOKUP($C372*1,Lookups!$H:$N,5,FALSE),"")</f>
        <v/>
      </c>
      <c r="AD372" s="3" t="str">
        <f>IFERROR(VLOOKUP($C372*1,Lookups!$H:$N,6,FALSE),"")</f>
        <v/>
      </c>
      <c r="AE372" s="3" t="str">
        <f>IFERROR(VLOOKUP($C372*1,Lookups!$H:$N,7,FALSE),"")</f>
        <v/>
      </c>
      <c r="AF372" s="3" t="str">
        <f>VLOOKUP(B372*1,Stores!$A:$C,3,FALSE)</f>
        <v>DFDE</v>
      </c>
    </row>
    <row r="373" spans="1:32">
      <c r="A373" s="165" t="s">
        <v>929</v>
      </c>
      <c r="B373" s="166" t="s">
        <v>921</v>
      </c>
      <c r="C373" s="165" t="s">
        <v>474</v>
      </c>
      <c r="D373" s="165" t="s">
        <v>918</v>
      </c>
      <c r="E373" s="165" t="s">
        <v>513</v>
      </c>
      <c r="F373" s="167">
        <v>2017</v>
      </c>
      <c r="G373" s="168">
        <v>0</v>
      </c>
      <c r="H373" s="169">
        <v>0</v>
      </c>
      <c r="I373" s="169">
        <v>0</v>
      </c>
      <c r="J373" s="169">
        <v>0</v>
      </c>
      <c r="K373" s="169">
        <v>54.12</v>
      </c>
      <c r="L373" s="169">
        <v>0</v>
      </c>
      <c r="M373" s="169">
        <v>8.6527500000000011</v>
      </c>
      <c r="N373" s="169">
        <v>185.47199999999998</v>
      </c>
      <c r="O373" s="169">
        <v>74.641499999999994</v>
      </c>
      <c r="P373" s="169">
        <v>0</v>
      </c>
      <c r="Q373" s="169">
        <v>100.71</v>
      </c>
      <c r="R373" s="169">
        <v>0</v>
      </c>
      <c r="S373" s="169">
        <v>0</v>
      </c>
      <c r="T373" s="169">
        <v>0</v>
      </c>
      <c r="U373" s="169">
        <v>423.59624999999994</v>
      </c>
      <c r="V373" s="163">
        <f ca="1">SUM(INDIRECT(Inputs!$C$11&amp;ROW()&amp;":"&amp;Inputs!$C$12&amp;ROW()))</f>
        <v>100.71</v>
      </c>
      <c r="W373" s="163">
        <f ca="1">SUM(INDIRECT(Inputs!$C$13&amp;ROW()&amp;":"&amp;Inputs!$C$14&amp;ROW()))</f>
        <v>423.59624999999994</v>
      </c>
      <c r="X373" s="3" t="str">
        <f>IF(COUNTIFS(Lookups!$A:$A,C373)=1,"Gross Sales","")</f>
        <v>Gross Sales</v>
      </c>
      <c r="Y373" s="3" t="str">
        <f>IF(COUNTIFS(Lookups!$D:$D,C373)=1,"Bar Sales","")</f>
        <v/>
      </c>
      <c r="Z373" s="3" t="str">
        <f>IFERROR(VLOOKUP(C373*1,Lookups!$D:$F,3,FALSE),"")</f>
        <v/>
      </c>
      <c r="AA373" s="3" t="str">
        <f>IFERROR(VLOOKUP($C373*1,Lookups!$H:$N,3,FALSE),"")</f>
        <v/>
      </c>
      <c r="AB373" s="3" t="str">
        <f>IFERROR(VLOOKUP($C373*1,Lookups!$H:$N,4,FALSE),"")</f>
        <v/>
      </c>
      <c r="AC373" s="3" t="str">
        <f>IFERROR(VLOOKUP($C373*1,Lookups!$H:$N,5,FALSE),"")</f>
        <v/>
      </c>
      <c r="AD373" s="3" t="str">
        <f>IFERROR(VLOOKUP($C373*1,Lookups!$H:$N,6,FALSE),"")</f>
        <v/>
      </c>
      <c r="AE373" s="3" t="str">
        <f>IFERROR(VLOOKUP($C373*1,Lookups!$H:$N,7,FALSE),"")</f>
        <v/>
      </c>
      <c r="AF373" s="3" t="str">
        <f>VLOOKUP(B373*1,Stores!$A:$C,3,FALSE)</f>
        <v>DFDE</v>
      </c>
    </row>
    <row r="374" spans="1:32">
      <c r="A374" s="165" t="s">
        <v>928</v>
      </c>
      <c r="B374" s="166" t="s">
        <v>922</v>
      </c>
      <c r="C374" s="165" t="s">
        <v>474</v>
      </c>
      <c r="D374" s="165" t="s">
        <v>918</v>
      </c>
      <c r="E374" s="165" t="s">
        <v>513</v>
      </c>
      <c r="F374" s="167">
        <v>2017</v>
      </c>
      <c r="G374" s="168">
        <v>0</v>
      </c>
      <c r="H374" s="169">
        <v>0</v>
      </c>
      <c r="I374" s="169">
        <v>0</v>
      </c>
      <c r="J374" s="169">
        <v>408.28125</v>
      </c>
      <c r="K374" s="169">
        <v>278.09999999999997</v>
      </c>
      <c r="L374" s="169">
        <v>0</v>
      </c>
      <c r="M374" s="169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169">
        <v>686.38124999999991</v>
      </c>
      <c r="V374" s="163">
        <f ca="1">SUM(INDIRECT(Inputs!$C$11&amp;ROW()&amp;":"&amp;Inputs!$C$12&amp;ROW()))</f>
        <v>0</v>
      </c>
      <c r="W374" s="163">
        <f ca="1">SUM(INDIRECT(Inputs!$C$13&amp;ROW()&amp;":"&amp;Inputs!$C$14&amp;ROW()))</f>
        <v>686.38124999999991</v>
      </c>
      <c r="X374" s="3" t="str">
        <f>IF(COUNTIFS(Lookups!$A:$A,C374)=1,"Gross Sales","")</f>
        <v>Gross Sales</v>
      </c>
      <c r="Y374" s="3" t="str">
        <f>IF(COUNTIFS(Lookups!$D:$D,C374)=1,"Bar Sales","")</f>
        <v/>
      </c>
      <c r="Z374" s="3" t="str">
        <f>IFERROR(VLOOKUP(C374*1,Lookups!$D:$F,3,FALSE),"")</f>
        <v/>
      </c>
      <c r="AA374" s="3" t="str">
        <f>IFERROR(VLOOKUP($C374*1,Lookups!$H:$N,3,FALSE),"")</f>
        <v/>
      </c>
      <c r="AB374" s="3" t="str">
        <f>IFERROR(VLOOKUP($C374*1,Lookups!$H:$N,4,FALSE),"")</f>
        <v/>
      </c>
      <c r="AC374" s="3" t="str">
        <f>IFERROR(VLOOKUP($C374*1,Lookups!$H:$N,5,FALSE),"")</f>
        <v/>
      </c>
      <c r="AD374" s="3" t="str">
        <f>IFERROR(VLOOKUP($C374*1,Lookups!$H:$N,6,FALSE),"")</f>
        <v/>
      </c>
      <c r="AE374" s="3" t="str">
        <f>IFERROR(VLOOKUP($C374*1,Lookups!$H:$N,7,FALSE),"")</f>
        <v/>
      </c>
      <c r="AF374" s="3" t="str">
        <f>VLOOKUP(B374*1,Stores!$A:$C,3,FALSE)</f>
        <v>DFDE</v>
      </c>
    </row>
    <row r="375" spans="1:32">
      <c r="A375" s="165" t="s">
        <v>927</v>
      </c>
      <c r="B375" s="166" t="s">
        <v>923</v>
      </c>
      <c r="C375" s="165" t="s">
        <v>474</v>
      </c>
      <c r="D375" s="165" t="s">
        <v>918</v>
      </c>
      <c r="E375" s="165" t="s">
        <v>513</v>
      </c>
      <c r="F375" s="167">
        <v>2017</v>
      </c>
      <c r="G375" s="168">
        <v>0</v>
      </c>
      <c r="H375" s="169">
        <v>0</v>
      </c>
      <c r="I375" s="169">
        <v>0</v>
      </c>
      <c r="J375" s="169">
        <v>0</v>
      </c>
      <c r="K375" s="169">
        <v>211.3425</v>
      </c>
      <c r="L375" s="169">
        <v>0</v>
      </c>
      <c r="M375" s="169">
        <v>45.15</v>
      </c>
      <c r="N375" s="169">
        <v>121.3875</v>
      </c>
      <c r="O375" s="169">
        <v>0</v>
      </c>
      <c r="P375" s="169">
        <v>24.674999999999997</v>
      </c>
      <c r="Q375" s="169">
        <v>0</v>
      </c>
      <c r="R375" s="169">
        <v>33.787500000000001</v>
      </c>
      <c r="S375" s="169">
        <v>0</v>
      </c>
      <c r="T375" s="169">
        <v>0</v>
      </c>
      <c r="U375" s="169">
        <v>436.34250000000003</v>
      </c>
      <c r="V375" s="163">
        <f ca="1">SUM(INDIRECT(Inputs!$C$11&amp;ROW()&amp;":"&amp;Inputs!$C$12&amp;ROW()))</f>
        <v>0</v>
      </c>
      <c r="W375" s="163">
        <f ca="1">SUM(INDIRECT(Inputs!$C$13&amp;ROW()&amp;":"&amp;Inputs!$C$14&amp;ROW()))</f>
        <v>402.55500000000001</v>
      </c>
      <c r="X375" s="3" t="str">
        <f>IF(COUNTIFS(Lookups!$A:$A,C375)=1,"Gross Sales","")</f>
        <v>Gross Sales</v>
      </c>
      <c r="Y375" s="3" t="str">
        <f>IF(COUNTIFS(Lookups!$D:$D,C375)=1,"Bar Sales","")</f>
        <v/>
      </c>
      <c r="Z375" s="3" t="str">
        <f>IFERROR(VLOOKUP(C375*1,Lookups!$D:$F,3,FALSE),"")</f>
        <v/>
      </c>
      <c r="AA375" s="3" t="str">
        <f>IFERROR(VLOOKUP($C375*1,Lookups!$H:$N,3,FALSE),"")</f>
        <v/>
      </c>
      <c r="AB375" s="3" t="str">
        <f>IFERROR(VLOOKUP($C375*1,Lookups!$H:$N,4,FALSE),"")</f>
        <v/>
      </c>
      <c r="AC375" s="3" t="str">
        <f>IFERROR(VLOOKUP($C375*1,Lookups!$H:$N,5,FALSE),"")</f>
        <v/>
      </c>
      <c r="AD375" s="3" t="str">
        <f>IFERROR(VLOOKUP($C375*1,Lookups!$H:$N,6,FALSE),"")</f>
        <v/>
      </c>
      <c r="AE375" s="3" t="str">
        <f>IFERROR(VLOOKUP($C375*1,Lookups!$H:$N,7,FALSE),"")</f>
        <v/>
      </c>
      <c r="AF375" s="3" t="str">
        <f>VLOOKUP(B375*1,Stores!$A:$C,3,FALSE)</f>
        <v>DFDE</v>
      </c>
    </row>
    <row r="376" spans="1:32">
      <c r="A376" s="165" t="s">
        <v>926</v>
      </c>
      <c r="B376" s="166" t="s">
        <v>924</v>
      </c>
      <c r="C376" s="165" t="s">
        <v>474</v>
      </c>
      <c r="D376" s="165" t="s">
        <v>918</v>
      </c>
      <c r="E376" s="165" t="s">
        <v>513</v>
      </c>
      <c r="F376" s="167">
        <v>2017</v>
      </c>
      <c r="G376" s="168">
        <v>0</v>
      </c>
      <c r="H376" s="169">
        <v>15.266249999999999</v>
      </c>
      <c r="I376" s="169">
        <v>259.40249999999997</v>
      </c>
      <c r="J376" s="169">
        <v>18.315000000000001</v>
      </c>
      <c r="K376" s="169">
        <v>480.57750000000004</v>
      </c>
      <c r="L376" s="169">
        <v>115.5</v>
      </c>
      <c r="M376" s="169">
        <v>26.032500000000002</v>
      </c>
      <c r="N376" s="169">
        <v>84</v>
      </c>
      <c r="O376" s="169">
        <v>7.5075000000000003</v>
      </c>
      <c r="P376" s="169">
        <v>0</v>
      </c>
      <c r="Q376" s="169">
        <v>148.995</v>
      </c>
      <c r="R376" s="169">
        <v>72.708749999999995</v>
      </c>
      <c r="S376" s="169">
        <v>0</v>
      </c>
      <c r="T376" s="169">
        <v>0</v>
      </c>
      <c r="U376" s="169">
        <v>1228.3050000000001</v>
      </c>
      <c r="V376" s="163">
        <f ca="1">SUM(INDIRECT(Inputs!$C$11&amp;ROW()&amp;":"&amp;Inputs!$C$12&amp;ROW()))</f>
        <v>148.995</v>
      </c>
      <c r="W376" s="163">
        <f ca="1">SUM(INDIRECT(Inputs!$C$13&amp;ROW()&amp;":"&amp;Inputs!$C$14&amp;ROW()))</f>
        <v>1155.5962500000001</v>
      </c>
      <c r="X376" s="3" t="str">
        <f>IF(COUNTIFS(Lookups!$A:$A,C376)=1,"Gross Sales","")</f>
        <v>Gross Sales</v>
      </c>
      <c r="Y376" s="3" t="str">
        <f>IF(COUNTIFS(Lookups!$D:$D,C376)=1,"Bar Sales","")</f>
        <v/>
      </c>
      <c r="Z376" s="3" t="str">
        <f>IFERROR(VLOOKUP(C376*1,Lookups!$D:$F,3,FALSE),"")</f>
        <v/>
      </c>
      <c r="AA376" s="3" t="str">
        <f>IFERROR(VLOOKUP($C376*1,Lookups!$H:$N,3,FALSE),"")</f>
        <v/>
      </c>
      <c r="AB376" s="3" t="str">
        <f>IFERROR(VLOOKUP($C376*1,Lookups!$H:$N,4,FALSE),"")</f>
        <v/>
      </c>
      <c r="AC376" s="3" t="str">
        <f>IFERROR(VLOOKUP($C376*1,Lookups!$H:$N,5,FALSE),"")</f>
        <v/>
      </c>
      <c r="AD376" s="3" t="str">
        <f>IFERROR(VLOOKUP($C376*1,Lookups!$H:$N,6,FALSE),"")</f>
        <v/>
      </c>
      <c r="AE376" s="3" t="str">
        <f>IFERROR(VLOOKUP($C376*1,Lookups!$H:$N,7,FALSE),"")</f>
        <v/>
      </c>
      <c r="AF376" s="3" t="str">
        <f>VLOOKUP(B376*1,Stores!$A:$C,3,FALSE)</f>
        <v>DFDE</v>
      </c>
    </row>
    <row r="377" spans="1:32">
      <c r="A377" s="165" t="s">
        <v>925</v>
      </c>
      <c r="B377" s="166" t="s">
        <v>958</v>
      </c>
      <c r="C377" s="165" t="s">
        <v>474</v>
      </c>
      <c r="D377" s="165" t="s">
        <v>918</v>
      </c>
      <c r="E377" s="165" t="s">
        <v>513</v>
      </c>
      <c r="F377" s="167">
        <v>2017</v>
      </c>
      <c r="G377" s="168">
        <v>0</v>
      </c>
      <c r="H377" s="169">
        <v>0</v>
      </c>
      <c r="I377" s="169">
        <v>0</v>
      </c>
      <c r="J377" s="169">
        <v>0</v>
      </c>
      <c r="K377" s="169">
        <v>0</v>
      </c>
      <c r="L377" s="169">
        <v>97.717800000000011</v>
      </c>
      <c r="M377" s="169">
        <v>7.02</v>
      </c>
      <c r="N377" s="169">
        <v>167.26499999999999</v>
      </c>
      <c r="O377" s="169">
        <v>5.1749999999999998</v>
      </c>
      <c r="P377" s="169">
        <v>0</v>
      </c>
      <c r="Q377" s="169">
        <v>0</v>
      </c>
      <c r="R377" s="169">
        <v>58.012500000000003</v>
      </c>
      <c r="S377" s="169">
        <v>0</v>
      </c>
      <c r="T377" s="169">
        <v>0</v>
      </c>
      <c r="U377" s="169">
        <v>335.19029999999998</v>
      </c>
      <c r="V377" s="163">
        <f ca="1">SUM(INDIRECT(Inputs!$C$11&amp;ROW()&amp;":"&amp;Inputs!$C$12&amp;ROW()))</f>
        <v>0</v>
      </c>
      <c r="W377" s="163">
        <f ca="1">SUM(INDIRECT(Inputs!$C$13&amp;ROW()&amp;":"&amp;Inputs!$C$14&amp;ROW()))</f>
        <v>277.17779999999999</v>
      </c>
      <c r="X377" s="3" t="str">
        <f>IF(COUNTIFS(Lookups!$A:$A,C377)=1,"Gross Sales","")</f>
        <v>Gross Sales</v>
      </c>
      <c r="Y377" s="3" t="str">
        <f>IF(COUNTIFS(Lookups!$D:$D,C377)=1,"Bar Sales","")</f>
        <v/>
      </c>
      <c r="Z377" s="3" t="str">
        <f>IFERROR(VLOOKUP(C377*1,Lookups!$D:$F,3,FALSE),"")</f>
        <v/>
      </c>
      <c r="AA377" s="3" t="str">
        <f>IFERROR(VLOOKUP($C377*1,Lookups!$H:$N,3,FALSE),"")</f>
        <v/>
      </c>
      <c r="AB377" s="3" t="str">
        <f>IFERROR(VLOOKUP($C377*1,Lookups!$H:$N,4,FALSE),"")</f>
        <v/>
      </c>
      <c r="AC377" s="3" t="str">
        <f>IFERROR(VLOOKUP($C377*1,Lookups!$H:$N,5,FALSE),"")</f>
        <v/>
      </c>
      <c r="AD377" s="3" t="str">
        <f>IFERROR(VLOOKUP($C377*1,Lookups!$H:$N,6,FALSE),"")</f>
        <v/>
      </c>
      <c r="AE377" s="3" t="str">
        <f>IFERROR(VLOOKUP($C377*1,Lookups!$H:$N,7,FALSE),"")</f>
        <v/>
      </c>
      <c r="AF377" s="3" t="str">
        <f>VLOOKUP(B377*1,Stores!$A:$C,3,FALSE)</f>
        <v>DFDE</v>
      </c>
    </row>
    <row r="378" spans="1:32">
      <c r="A378" s="165" t="s">
        <v>958</v>
      </c>
      <c r="B378" s="166" t="s">
        <v>925</v>
      </c>
      <c r="C378" s="165" t="s">
        <v>474</v>
      </c>
      <c r="D378" s="165" t="s">
        <v>918</v>
      </c>
      <c r="E378" s="165" t="s">
        <v>513</v>
      </c>
      <c r="F378" s="167">
        <v>2017</v>
      </c>
      <c r="G378" s="168">
        <v>0</v>
      </c>
      <c r="H378" s="169">
        <v>301.5</v>
      </c>
      <c r="I378" s="169">
        <v>0</v>
      </c>
      <c r="J378" s="169">
        <v>129.03749999999999</v>
      </c>
      <c r="K378" s="169">
        <v>78.463874999999987</v>
      </c>
      <c r="L378" s="169">
        <v>237.79799999999997</v>
      </c>
      <c r="M378" s="169">
        <v>37.327500000000001</v>
      </c>
      <c r="N378" s="169">
        <v>43.244999999999997</v>
      </c>
      <c r="O378" s="169">
        <v>20.475000000000001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169">
        <v>847.84687499999995</v>
      </c>
      <c r="V378" s="163">
        <f ca="1">SUM(INDIRECT(Inputs!$C$11&amp;ROW()&amp;":"&amp;Inputs!$C$12&amp;ROW()))</f>
        <v>0</v>
      </c>
      <c r="W378" s="163">
        <f ca="1">SUM(INDIRECT(Inputs!$C$13&amp;ROW()&amp;":"&amp;Inputs!$C$14&amp;ROW()))</f>
        <v>847.84687499999995</v>
      </c>
      <c r="X378" s="3" t="str">
        <f>IF(COUNTIFS(Lookups!$A:$A,C378)=1,"Gross Sales","")</f>
        <v>Gross Sales</v>
      </c>
      <c r="Y378" s="3" t="str">
        <f>IF(COUNTIFS(Lookups!$D:$D,C378)=1,"Bar Sales","")</f>
        <v/>
      </c>
      <c r="Z378" s="3" t="str">
        <f>IFERROR(VLOOKUP(C378*1,Lookups!$D:$F,3,FALSE),"")</f>
        <v/>
      </c>
      <c r="AA378" s="3" t="str">
        <f>IFERROR(VLOOKUP($C378*1,Lookups!$H:$N,3,FALSE),"")</f>
        <v/>
      </c>
      <c r="AB378" s="3" t="str">
        <f>IFERROR(VLOOKUP($C378*1,Lookups!$H:$N,4,FALSE),"")</f>
        <v/>
      </c>
      <c r="AC378" s="3" t="str">
        <f>IFERROR(VLOOKUP($C378*1,Lookups!$H:$N,5,FALSE),"")</f>
        <v/>
      </c>
      <c r="AD378" s="3" t="str">
        <f>IFERROR(VLOOKUP($C378*1,Lookups!$H:$N,6,FALSE),"")</f>
        <v/>
      </c>
      <c r="AE378" s="3" t="str">
        <f>IFERROR(VLOOKUP($C378*1,Lookups!$H:$N,7,FALSE),"")</f>
        <v/>
      </c>
      <c r="AF378" s="3" t="str">
        <f>VLOOKUP(B378*1,Stores!$A:$C,3,FALSE)</f>
        <v>DFDE</v>
      </c>
    </row>
    <row r="379" spans="1:32">
      <c r="A379" s="165" t="s">
        <v>924</v>
      </c>
      <c r="B379" s="166" t="s">
        <v>926</v>
      </c>
      <c r="C379" s="165" t="s">
        <v>474</v>
      </c>
      <c r="D379" s="165" t="s">
        <v>918</v>
      </c>
      <c r="E379" s="165" t="s">
        <v>513</v>
      </c>
      <c r="F379" s="167">
        <v>2017</v>
      </c>
      <c r="G379" s="168">
        <v>0</v>
      </c>
      <c r="H379" s="169">
        <v>0</v>
      </c>
      <c r="I379" s="169">
        <v>49.814999999999998</v>
      </c>
      <c r="J379" s="169">
        <v>0</v>
      </c>
      <c r="K379" s="169">
        <v>0</v>
      </c>
      <c r="L379" s="169">
        <v>0</v>
      </c>
      <c r="M379" s="169">
        <v>0</v>
      </c>
      <c r="N379" s="169">
        <v>0</v>
      </c>
      <c r="O379" s="169">
        <v>0</v>
      </c>
      <c r="P379" s="169">
        <v>0</v>
      </c>
      <c r="Q379" s="169">
        <v>6.75</v>
      </c>
      <c r="R379" s="169">
        <v>0</v>
      </c>
      <c r="S379" s="169">
        <v>0</v>
      </c>
      <c r="T379" s="169">
        <v>0</v>
      </c>
      <c r="U379" s="169">
        <v>56.564999999999998</v>
      </c>
      <c r="V379" s="163">
        <f ca="1">SUM(INDIRECT(Inputs!$C$11&amp;ROW()&amp;":"&amp;Inputs!$C$12&amp;ROW()))</f>
        <v>6.75</v>
      </c>
      <c r="W379" s="163">
        <f ca="1">SUM(INDIRECT(Inputs!$C$13&amp;ROW()&amp;":"&amp;Inputs!$C$14&amp;ROW()))</f>
        <v>56.564999999999998</v>
      </c>
      <c r="X379" s="3" t="str">
        <f>IF(COUNTIFS(Lookups!$A:$A,C379)=1,"Gross Sales","")</f>
        <v>Gross Sales</v>
      </c>
      <c r="Y379" s="3" t="str">
        <f>IF(COUNTIFS(Lookups!$D:$D,C379)=1,"Bar Sales","")</f>
        <v/>
      </c>
      <c r="Z379" s="3" t="str">
        <f>IFERROR(VLOOKUP(C379*1,Lookups!$D:$F,3,FALSE),"")</f>
        <v/>
      </c>
      <c r="AA379" s="3" t="str">
        <f>IFERROR(VLOOKUP($C379*1,Lookups!$H:$N,3,FALSE),"")</f>
        <v/>
      </c>
      <c r="AB379" s="3" t="str">
        <f>IFERROR(VLOOKUP($C379*1,Lookups!$H:$N,4,FALSE),"")</f>
        <v/>
      </c>
      <c r="AC379" s="3" t="str">
        <f>IFERROR(VLOOKUP($C379*1,Lookups!$H:$N,5,FALSE),"")</f>
        <v/>
      </c>
      <c r="AD379" s="3" t="str">
        <f>IFERROR(VLOOKUP($C379*1,Lookups!$H:$N,6,FALSE),"")</f>
        <v/>
      </c>
      <c r="AE379" s="3" t="str">
        <f>IFERROR(VLOOKUP($C379*1,Lookups!$H:$N,7,FALSE),"")</f>
        <v/>
      </c>
      <c r="AF379" s="3" t="str">
        <f>VLOOKUP(B379*1,Stores!$A:$C,3,FALSE)</f>
        <v>DFDE</v>
      </c>
    </row>
    <row r="380" spans="1:32">
      <c r="A380" s="165" t="s">
        <v>923</v>
      </c>
      <c r="B380" s="166" t="s">
        <v>927</v>
      </c>
      <c r="C380" s="165" t="s">
        <v>474</v>
      </c>
      <c r="D380" s="165" t="s">
        <v>918</v>
      </c>
      <c r="E380" s="165" t="s">
        <v>513</v>
      </c>
      <c r="F380" s="167">
        <v>2017</v>
      </c>
      <c r="G380" s="168">
        <v>0</v>
      </c>
      <c r="H380" s="169">
        <v>140.16</v>
      </c>
      <c r="I380" s="169">
        <v>178.935</v>
      </c>
      <c r="J380" s="169">
        <v>358.42500000000001</v>
      </c>
      <c r="K380" s="169">
        <v>29.006250000000001</v>
      </c>
      <c r="L380" s="169">
        <v>55.147500000000001</v>
      </c>
      <c r="M380" s="169">
        <v>0</v>
      </c>
      <c r="N380" s="169">
        <v>41.0625</v>
      </c>
      <c r="O380" s="169">
        <v>219.39</v>
      </c>
      <c r="P380" s="169">
        <v>354.11250000000001</v>
      </c>
      <c r="Q380" s="169">
        <v>27.982499999999998</v>
      </c>
      <c r="R380" s="169">
        <v>104.47499999999999</v>
      </c>
      <c r="S380" s="169">
        <v>0</v>
      </c>
      <c r="T380" s="169">
        <v>0</v>
      </c>
      <c r="U380" s="169">
        <v>1508.69625</v>
      </c>
      <c r="V380" s="163">
        <f ca="1">SUM(INDIRECT(Inputs!$C$11&amp;ROW()&amp;":"&amp;Inputs!$C$12&amp;ROW()))</f>
        <v>27.982499999999998</v>
      </c>
      <c r="W380" s="163">
        <f ca="1">SUM(INDIRECT(Inputs!$C$13&amp;ROW()&amp;":"&amp;Inputs!$C$14&amp;ROW()))</f>
        <v>1404.2212500000001</v>
      </c>
      <c r="X380" s="3" t="str">
        <f>IF(COUNTIFS(Lookups!$A:$A,C380)=1,"Gross Sales","")</f>
        <v>Gross Sales</v>
      </c>
      <c r="Y380" s="3" t="str">
        <f>IF(COUNTIFS(Lookups!$D:$D,C380)=1,"Bar Sales","")</f>
        <v/>
      </c>
      <c r="Z380" s="3" t="str">
        <f>IFERROR(VLOOKUP(C380*1,Lookups!$D:$F,3,FALSE),"")</f>
        <v/>
      </c>
      <c r="AA380" s="3" t="str">
        <f>IFERROR(VLOOKUP($C380*1,Lookups!$H:$N,3,FALSE),"")</f>
        <v/>
      </c>
      <c r="AB380" s="3" t="str">
        <f>IFERROR(VLOOKUP($C380*1,Lookups!$H:$N,4,FALSE),"")</f>
        <v/>
      </c>
      <c r="AC380" s="3" t="str">
        <f>IFERROR(VLOOKUP($C380*1,Lookups!$H:$N,5,FALSE),"")</f>
        <v/>
      </c>
      <c r="AD380" s="3" t="str">
        <f>IFERROR(VLOOKUP($C380*1,Lookups!$H:$N,6,FALSE),"")</f>
        <v/>
      </c>
      <c r="AE380" s="3" t="str">
        <f>IFERROR(VLOOKUP($C380*1,Lookups!$H:$N,7,FALSE),"")</f>
        <v/>
      </c>
      <c r="AF380" s="3" t="str">
        <f>VLOOKUP(B380*1,Stores!$A:$C,3,FALSE)</f>
        <v>DFDE</v>
      </c>
    </row>
    <row r="381" spans="1:32">
      <c r="A381" s="165" t="s">
        <v>922</v>
      </c>
      <c r="B381" s="166" t="s">
        <v>928</v>
      </c>
      <c r="C381" s="165" t="s">
        <v>474</v>
      </c>
      <c r="D381" s="165" t="s">
        <v>918</v>
      </c>
      <c r="E381" s="165" t="s">
        <v>513</v>
      </c>
      <c r="F381" s="167">
        <v>2017</v>
      </c>
      <c r="G381" s="168">
        <v>0</v>
      </c>
      <c r="H381" s="169">
        <v>498.69299999999998</v>
      </c>
      <c r="I381" s="169">
        <v>905.31000000000006</v>
      </c>
      <c r="J381" s="169">
        <v>274.27499999999998</v>
      </c>
      <c r="K381" s="169">
        <v>0</v>
      </c>
      <c r="L381" s="169">
        <v>0</v>
      </c>
      <c r="M381" s="169">
        <v>0</v>
      </c>
      <c r="N381" s="169">
        <v>0</v>
      </c>
      <c r="O381" s="169">
        <v>0</v>
      </c>
      <c r="P381" s="169">
        <v>16.093350000000001</v>
      </c>
      <c r="Q381" s="169">
        <v>0</v>
      </c>
      <c r="R381" s="169">
        <v>0</v>
      </c>
      <c r="S381" s="169">
        <v>0</v>
      </c>
      <c r="T381" s="169">
        <v>0</v>
      </c>
      <c r="U381" s="169">
        <v>1694.3713500000003</v>
      </c>
      <c r="V381" s="163">
        <f ca="1">SUM(INDIRECT(Inputs!$C$11&amp;ROW()&amp;":"&amp;Inputs!$C$12&amp;ROW()))</f>
        <v>0</v>
      </c>
      <c r="W381" s="163">
        <f ca="1">SUM(INDIRECT(Inputs!$C$13&amp;ROW()&amp;":"&amp;Inputs!$C$14&amp;ROW()))</f>
        <v>1694.3713500000003</v>
      </c>
      <c r="X381" s="3" t="str">
        <f>IF(COUNTIFS(Lookups!$A:$A,C381)=1,"Gross Sales","")</f>
        <v>Gross Sales</v>
      </c>
      <c r="Y381" s="3" t="str">
        <f>IF(COUNTIFS(Lookups!$D:$D,C381)=1,"Bar Sales","")</f>
        <v/>
      </c>
      <c r="Z381" s="3" t="str">
        <f>IFERROR(VLOOKUP(C381*1,Lookups!$D:$F,3,FALSE),"")</f>
        <v/>
      </c>
      <c r="AA381" s="3" t="str">
        <f>IFERROR(VLOOKUP($C381*1,Lookups!$H:$N,3,FALSE),"")</f>
        <v/>
      </c>
      <c r="AB381" s="3" t="str">
        <f>IFERROR(VLOOKUP($C381*1,Lookups!$H:$N,4,FALSE),"")</f>
        <v/>
      </c>
      <c r="AC381" s="3" t="str">
        <f>IFERROR(VLOOKUP($C381*1,Lookups!$H:$N,5,FALSE),"")</f>
        <v/>
      </c>
      <c r="AD381" s="3" t="str">
        <f>IFERROR(VLOOKUP($C381*1,Lookups!$H:$N,6,FALSE),"")</f>
        <v/>
      </c>
      <c r="AE381" s="3" t="str">
        <f>IFERROR(VLOOKUP($C381*1,Lookups!$H:$N,7,FALSE),"")</f>
        <v/>
      </c>
      <c r="AF381" s="3" t="str">
        <f>VLOOKUP(B381*1,Stores!$A:$C,3,FALSE)</f>
        <v>DFDE</v>
      </c>
    </row>
    <row r="382" spans="1:32">
      <c r="A382" s="165" t="s">
        <v>921</v>
      </c>
      <c r="B382" s="166" t="s">
        <v>929</v>
      </c>
      <c r="C382" s="165" t="s">
        <v>474</v>
      </c>
      <c r="D382" s="165" t="s">
        <v>918</v>
      </c>
      <c r="E382" s="165" t="s">
        <v>513</v>
      </c>
      <c r="F382" s="167">
        <v>2017</v>
      </c>
      <c r="G382" s="168">
        <v>0</v>
      </c>
      <c r="H382" s="169">
        <v>0</v>
      </c>
      <c r="I382" s="169">
        <v>0</v>
      </c>
      <c r="J382" s="169">
        <v>0</v>
      </c>
      <c r="K382" s="169">
        <v>0</v>
      </c>
      <c r="L382" s="169">
        <v>0</v>
      </c>
      <c r="M382" s="169">
        <v>0</v>
      </c>
      <c r="N382" s="169">
        <v>0</v>
      </c>
      <c r="O382" s="169">
        <v>0</v>
      </c>
      <c r="P382" s="169">
        <v>19.6875</v>
      </c>
      <c r="Q382" s="169">
        <v>160.14375000000001</v>
      </c>
      <c r="R382" s="169">
        <v>281.96249999999998</v>
      </c>
      <c r="S382" s="169">
        <v>0</v>
      </c>
      <c r="T382" s="169">
        <v>0</v>
      </c>
      <c r="U382" s="169">
        <v>461.79374999999999</v>
      </c>
      <c r="V382" s="163">
        <f ca="1">SUM(INDIRECT(Inputs!$C$11&amp;ROW()&amp;":"&amp;Inputs!$C$12&amp;ROW()))</f>
        <v>160.14375000000001</v>
      </c>
      <c r="W382" s="163">
        <f ca="1">SUM(INDIRECT(Inputs!$C$13&amp;ROW()&amp;":"&amp;Inputs!$C$14&amp;ROW()))</f>
        <v>179.83125000000001</v>
      </c>
      <c r="X382" s="3" t="str">
        <f>IF(COUNTIFS(Lookups!$A:$A,C382)=1,"Gross Sales","")</f>
        <v>Gross Sales</v>
      </c>
      <c r="Y382" s="3" t="str">
        <f>IF(COUNTIFS(Lookups!$D:$D,C382)=1,"Bar Sales","")</f>
        <v/>
      </c>
      <c r="Z382" s="3" t="str">
        <f>IFERROR(VLOOKUP(C382*1,Lookups!$D:$F,3,FALSE),"")</f>
        <v/>
      </c>
      <c r="AA382" s="3" t="str">
        <f>IFERROR(VLOOKUP($C382*1,Lookups!$H:$N,3,FALSE),"")</f>
        <v/>
      </c>
      <c r="AB382" s="3" t="str">
        <f>IFERROR(VLOOKUP($C382*1,Lookups!$H:$N,4,FALSE),"")</f>
        <v/>
      </c>
      <c r="AC382" s="3" t="str">
        <f>IFERROR(VLOOKUP($C382*1,Lookups!$H:$N,5,FALSE),"")</f>
        <v/>
      </c>
      <c r="AD382" s="3" t="str">
        <f>IFERROR(VLOOKUP($C382*1,Lookups!$H:$N,6,FALSE),"")</f>
        <v/>
      </c>
      <c r="AE382" s="3" t="str">
        <f>IFERROR(VLOOKUP($C382*1,Lookups!$H:$N,7,FALSE),"")</f>
        <v/>
      </c>
      <c r="AF382" s="3" t="str">
        <f>VLOOKUP(B382*1,Stores!$A:$C,3,FALSE)</f>
        <v>DFDE</v>
      </c>
    </row>
    <row r="383" spans="1:32">
      <c r="A383" s="165" t="s">
        <v>920</v>
      </c>
      <c r="B383" s="166" t="s">
        <v>930</v>
      </c>
      <c r="C383" s="165" t="s">
        <v>474</v>
      </c>
      <c r="D383" s="165" t="s">
        <v>918</v>
      </c>
      <c r="E383" s="165" t="s">
        <v>513</v>
      </c>
      <c r="F383" s="167">
        <v>2017</v>
      </c>
      <c r="G383" s="168">
        <v>0</v>
      </c>
      <c r="H383" s="169">
        <v>0</v>
      </c>
      <c r="I383" s="169">
        <v>0</v>
      </c>
      <c r="J383" s="169">
        <v>0</v>
      </c>
      <c r="K383" s="169">
        <v>19.702500000000001</v>
      </c>
      <c r="L383" s="169">
        <v>577.06500000000005</v>
      </c>
      <c r="M383" s="169">
        <v>369.18</v>
      </c>
      <c r="N383" s="169">
        <v>36.416249999999998</v>
      </c>
      <c r="O383" s="169">
        <v>0</v>
      </c>
      <c r="P383" s="169">
        <v>41.917500000000004</v>
      </c>
      <c r="Q383" s="169">
        <v>94.185000000000002</v>
      </c>
      <c r="R383" s="169">
        <v>0</v>
      </c>
      <c r="S383" s="169">
        <v>0</v>
      </c>
      <c r="T383" s="169">
        <v>0</v>
      </c>
      <c r="U383" s="169">
        <v>1138.4662499999999</v>
      </c>
      <c r="V383" s="163">
        <f ca="1">SUM(INDIRECT(Inputs!$C$11&amp;ROW()&amp;":"&amp;Inputs!$C$12&amp;ROW()))</f>
        <v>94.185000000000002</v>
      </c>
      <c r="W383" s="163">
        <f ca="1">SUM(INDIRECT(Inputs!$C$13&amp;ROW()&amp;":"&amp;Inputs!$C$14&amp;ROW()))</f>
        <v>1138.4662499999999</v>
      </c>
      <c r="X383" s="3" t="str">
        <f>IF(COUNTIFS(Lookups!$A:$A,C383)=1,"Gross Sales","")</f>
        <v>Gross Sales</v>
      </c>
      <c r="Y383" s="3" t="str">
        <f>IF(COUNTIFS(Lookups!$D:$D,C383)=1,"Bar Sales","")</f>
        <v/>
      </c>
      <c r="Z383" s="3" t="str">
        <f>IFERROR(VLOOKUP(C383*1,Lookups!$D:$F,3,FALSE),"")</f>
        <v/>
      </c>
      <c r="AA383" s="3" t="str">
        <f>IFERROR(VLOOKUP($C383*1,Lookups!$H:$N,3,FALSE),"")</f>
        <v/>
      </c>
      <c r="AB383" s="3" t="str">
        <f>IFERROR(VLOOKUP($C383*1,Lookups!$H:$N,4,FALSE),"")</f>
        <v/>
      </c>
      <c r="AC383" s="3" t="str">
        <f>IFERROR(VLOOKUP($C383*1,Lookups!$H:$N,5,FALSE),"")</f>
        <v/>
      </c>
      <c r="AD383" s="3" t="str">
        <f>IFERROR(VLOOKUP($C383*1,Lookups!$H:$N,6,FALSE),"")</f>
        <v/>
      </c>
      <c r="AE383" s="3" t="str">
        <f>IFERROR(VLOOKUP($C383*1,Lookups!$H:$N,7,FALSE),"")</f>
        <v/>
      </c>
      <c r="AF383" s="3" t="str">
        <f>VLOOKUP(B383*1,Stores!$A:$C,3,FALSE)</f>
        <v>DFDE</v>
      </c>
    </row>
    <row r="384" spans="1:32">
      <c r="A384" s="165" t="s">
        <v>919</v>
      </c>
      <c r="B384" s="166" t="s">
        <v>931</v>
      </c>
      <c r="C384" s="165" t="s">
        <v>474</v>
      </c>
      <c r="D384" s="165" t="s">
        <v>918</v>
      </c>
      <c r="E384" s="165" t="s">
        <v>513</v>
      </c>
      <c r="F384" s="167">
        <v>2017</v>
      </c>
      <c r="G384" s="168">
        <v>0</v>
      </c>
      <c r="H384" s="169">
        <v>26.91</v>
      </c>
      <c r="I384" s="169">
        <v>265.51199999999994</v>
      </c>
      <c r="J384" s="169">
        <v>27.037499999999998</v>
      </c>
      <c r="K384" s="169">
        <v>0</v>
      </c>
      <c r="L384" s="169">
        <v>7.4550000000000001</v>
      </c>
      <c r="M384" s="169">
        <v>17.838749999999997</v>
      </c>
      <c r="N384" s="169">
        <v>30.314999999999998</v>
      </c>
      <c r="O384" s="169">
        <v>0</v>
      </c>
      <c r="P384" s="169">
        <v>136.5</v>
      </c>
      <c r="Q384" s="169">
        <v>9.4499999999999993</v>
      </c>
      <c r="R384" s="169">
        <v>10.4625</v>
      </c>
      <c r="S384" s="169">
        <v>0</v>
      </c>
      <c r="T384" s="169">
        <v>0</v>
      </c>
      <c r="U384" s="169">
        <v>531.48074999999994</v>
      </c>
      <c r="V384" s="163">
        <f ca="1">SUM(INDIRECT(Inputs!$C$11&amp;ROW()&amp;":"&amp;Inputs!$C$12&amp;ROW()))</f>
        <v>9.4499999999999993</v>
      </c>
      <c r="W384" s="163">
        <f ca="1">SUM(INDIRECT(Inputs!$C$13&amp;ROW()&amp;":"&amp;Inputs!$C$14&amp;ROW()))</f>
        <v>521.01824999999997</v>
      </c>
      <c r="X384" s="3" t="str">
        <f>IF(COUNTIFS(Lookups!$A:$A,C384)=1,"Gross Sales","")</f>
        <v>Gross Sales</v>
      </c>
      <c r="Y384" s="3" t="str">
        <f>IF(COUNTIFS(Lookups!$D:$D,C384)=1,"Bar Sales","")</f>
        <v/>
      </c>
      <c r="Z384" s="3" t="str">
        <f>IFERROR(VLOOKUP(C384*1,Lookups!$D:$F,3,FALSE),"")</f>
        <v/>
      </c>
      <c r="AA384" s="3" t="str">
        <f>IFERROR(VLOOKUP($C384*1,Lookups!$H:$N,3,FALSE),"")</f>
        <v/>
      </c>
      <c r="AB384" s="3" t="str">
        <f>IFERROR(VLOOKUP($C384*1,Lookups!$H:$N,4,FALSE),"")</f>
        <v/>
      </c>
      <c r="AC384" s="3" t="str">
        <f>IFERROR(VLOOKUP($C384*1,Lookups!$H:$N,5,FALSE),"")</f>
        <v/>
      </c>
      <c r="AD384" s="3" t="str">
        <f>IFERROR(VLOOKUP($C384*1,Lookups!$H:$N,6,FALSE),"")</f>
        <v/>
      </c>
      <c r="AE384" s="3" t="str">
        <f>IFERROR(VLOOKUP($C384*1,Lookups!$H:$N,7,FALSE),"")</f>
        <v/>
      </c>
      <c r="AF384" s="3" t="str">
        <f>VLOOKUP(B384*1,Stores!$A:$C,3,FALSE)</f>
        <v>DFDE</v>
      </c>
    </row>
    <row r="385" spans="1:32">
      <c r="A385" s="165" t="s">
        <v>959</v>
      </c>
      <c r="B385" s="166" t="s">
        <v>932</v>
      </c>
      <c r="C385" s="165" t="s">
        <v>474</v>
      </c>
      <c r="D385" s="165" t="s">
        <v>918</v>
      </c>
      <c r="E385" s="165" t="s">
        <v>513</v>
      </c>
      <c r="F385" s="167">
        <v>2017</v>
      </c>
      <c r="G385" s="168">
        <v>0</v>
      </c>
      <c r="H385" s="169">
        <v>0</v>
      </c>
      <c r="I385" s="169">
        <v>69.817499999999995</v>
      </c>
      <c r="J385" s="169">
        <v>192.72</v>
      </c>
      <c r="K385" s="169">
        <v>82.777500000000003</v>
      </c>
      <c r="L385" s="169">
        <v>0</v>
      </c>
      <c r="M385" s="169">
        <v>6.5625</v>
      </c>
      <c r="N385" s="169">
        <v>7.1999999999999993</v>
      </c>
      <c r="O385" s="169">
        <v>0</v>
      </c>
      <c r="P385" s="169">
        <v>113.78250000000001</v>
      </c>
      <c r="Q385" s="169">
        <v>0</v>
      </c>
      <c r="R385" s="169">
        <v>131.13</v>
      </c>
      <c r="S385" s="169">
        <v>0</v>
      </c>
      <c r="T385" s="169">
        <v>0</v>
      </c>
      <c r="U385" s="169">
        <v>603.99</v>
      </c>
      <c r="V385" s="163">
        <f ca="1">SUM(INDIRECT(Inputs!$C$11&amp;ROW()&amp;":"&amp;Inputs!$C$12&amp;ROW()))</f>
        <v>0</v>
      </c>
      <c r="W385" s="163">
        <f ca="1">SUM(INDIRECT(Inputs!$C$13&amp;ROW()&amp;":"&amp;Inputs!$C$14&amp;ROW()))</f>
        <v>472.86000000000007</v>
      </c>
      <c r="X385" s="3" t="str">
        <f>IF(COUNTIFS(Lookups!$A:$A,C385)=1,"Gross Sales","")</f>
        <v>Gross Sales</v>
      </c>
      <c r="Y385" s="3" t="str">
        <f>IF(COUNTIFS(Lookups!$D:$D,C385)=1,"Bar Sales","")</f>
        <v/>
      </c>
      <c r="Z385" s="3" t="str">
        <f>IFERROR(VLOOKUP(C385*1,Lookups!$D:$F,3,FALSE),"")</f>
        <v/>
      </c>
      <c r="AA385" s="3" t="str">
        <f>IFERROR(VLOOKUP($C385*1,Lookups!$H:$N,3,FALSE),"")</f>
        <v/>
      </c>
      <c r="AB385" s="3" t="str">
        <f>IFERROR(VLOOKUP($C385*1,Lookups!$H:$N,4,FALSE),"")</f>
        <v/>
      </c>
      <c r="AC385" s="3" t="str">
        <f>IFERROR(VLOOKUP($C385*1,Lookups!$H:$N,5,FALSE),"")</f>
        <v/>
      </c>
      <c r="AD385" s="3" t="str">
        <f>IFERROR(VLOOKUP($C385*1,Lookups!$H:$N,6,FALSE),"")</f>
        <v/>
      </c>
      <c r="AE385" s="3" t="str">
        <f>IFERROR(VLOOKUP($C385*1,Lookups!$H:$N,7,FALSE),"")</f>
        <v/>
      </c>
      <c r="AF385" s="3" t="str">
        <f>VLOOKUP(B385*1,Stores!$A:$C,3,FALSE)</f>
        <v>DFG</v>
      </c>
    </row>
    <row r="386" spans="1:32">
      <c r="A386" s="165" t="s">
        <v>954</v>
      </c>
      <c r="B386" s="166" t="s">
        <v>933</v>
      </c>
      <c r="C386" s="165" t="s">
        <v>474</v>
      </c>
      <c r="D386" s="165" t="s">
        <v>918</v>
      </c>
      <c r="E386" s="165" t="s">
        <v>513</v>
      </c>
      <c r="F386" s="167">
        <v>2017</v>
      </c>
      <c r="G386" s="168">
        <v>0</v>
      </c>
      <c r="H386" s="169">
        <v>0</v>
      </c>
      <c r="I386" s="169">
        <v>0</v>
      </c>
      <c r="J386" s="169">
        <v>0</v>
      </c>
      <c r="K386" s="169">
        <v>0</v>
      </c>
      <c r="L386" s="169">
        <v>0</v>
      </c>
      <c r="M386" s="169">
        <v>82.293750000000003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169">
        <v>82.293750000000003</v>
      </c>
      <c r="V386" s="163">
        <f ca="1">SUM(INDIRECT(Inputs!$C$11&amp;ROW()&amp;":"&amp;Inputs!$C$12&amp;ROW()))</f>
        <v>0</v>
      </c>
      <c r="W386" s="163">
        <f ca="1">SUM(INDIRECT(Inputs!$C$13&amp;ROW()&amp;":"&amp;Inputs!$C$14&amp;ROW()))</f>
        <v>82.293750000000003</v>
      </c>
      <c r="X386" s="3" t="str">
        <f>IF(COUNTIFS(Lookups!$A:$A,C386)=1,"Gross Sales","")</f>
        <v>Gross Sales</v>
      </c>
      <c r="Y386" s="3" t="str">
        <f>IF(COUNTIFS(Lookups!$D:$D,C386)=1,"Bar Sales","")</f>
        <v/>
      </c>
      <c r="Z386" s="3" t="str">
        <f>IFERROR(VLOOKUP(C386*1,Lookups!$D:$F,3,FALSE),"")</f>
        <v/>
      </c>
      <c r="AA386" s="3" t="str">
        <f>IFERROR(VLOOKUP($C386*1,Lookups!$H:$N,3,FALSE),"")</f>
        <v/>
      </c>
      <c r="AB386" s="3" t="str">
        <f>IFERROR(VLOOKUP($C386*1,Lookups!$H:$N,4,FALSE),"")</f>
        <v/>
      </c>
      <c r="AC386" s="3" t="str">
        <f>IFERROR(VLOOKUP($C386*1,Lookups!$H:$N,5,FALSE),"")</f>
        <v/>
      </c>
      <c r="AD386" s="3" t="str">
        <f>IFERROR(VLOOKUP($C386*1,Lookups!$H:$N,6,FALSE),"")</f>
        <v/>
      </c>
      <c r="AE386" s="3" t="str">
        <f>IFERROR(VLOOKUP($C386*1,Lookups!$H:$N,7,FALSE),"")</f>
        <v/>
      </c>
      <c r="AF386" s="3" t="str">
        <f>VLOOKUP(B386*1,Stores!$A:$C,3,FALSE)</f>
        <v>DFG</v>
      </c>
    </row>
    <row r="387" spans="1:32">
      <c r="A387" s="165" t="s">
        <v>953</v>
      </c>
      <c r="B387" s="166" t="s">
        <v>934</v>
      </c>
      <c r="C387" s="165" t="s">
        <v>474</v>
      </c>
      <c r="D387" s="165" t="s">
        <v>918</v>
      </c>
      <c r="E387" s="165" t="s">
        <v>513</v>
      </c>
      <c r="F387" s="167">
        <v>2017</v>
      </c>
      <c r="G387" s="168">
        <v>0</v>
      </c>
      <c r="H387" s="169">
        <v>0</v>
      </c>
      <c r="I387" s="169">
        <v>7.0200000000000005</v>
      </c>
      <c r="J387" s="169">
        <v>14.411250000000001</v>
      </c>
      <c r="K387" s="169">
        <v>142.875</v>
      </c>
      <c r="L387" s="169">
        <v>20.475000000000001</v>
      </c>
      <c r="M387" s="169">
        <v>4.5900000000000007</v>
      </c>
      <c r="N387" s="169">
        <v>0</v>
      </c>
      <c r="O387" s="169">
        <v>18.08625</v>
      </c>
      <c r="P387" s="169">
        <v>0</v>
      </c>
      <c r="Q387" s="169">
        <v>21.626249999999999</v>
      </c>
      <c r="R387" s="169">
        <v>9.3375000000000004</v>
      </c>
      <c r="S387" s="169">
        <v>0</v>
      </c>
      <c r="T387" s="169">
        <v>0</v>
      </c>
      <c r="U387" s="169">
        <v>238.42125000000001</v>
      </c>
      <c r="V387" s="163">
        <f ca="1">SUM(INDIRECT(Inputs!$C$11&amp;ROW()&amp;":"&amp;Inputs!$C$12&amp;ROW()))</f>
        <v>21.626249999999999</v>
      </c>
      <c r="W387" s="163">
        <f ca="1">SUM(INDIRECT(Inputs!$C$13&amp;ROW()&amp;":"&amp;Inputs!$C$14&amp;ROW()))</f>
        <v>229.08375000000001</v>
      </c>
      <c r="X387" s="3" t="str">
        <f>IF(COUNTIFS(Lookups!$A:$A,C387)=1,"Gross Sales","")</f>
        <v>Gross Sales</v>
      </c>
      <c r="Y387" s="3" t="str">
        <f>IF(COUNTIFS(Lookups!$D:$D,C387)=1,"Bar Sales","")</f>
        <v/>
      </c>
      <c r="Z387" s="3" t="str">
        <f>IFERROR(VLOOKUP(C387*1,Lookups!$D:$F,3,FALSE),"")</f>
        <v/>
      </c>
      <c r="AA387" s="3" t="str">
        <f>IFERROR(VLOOKUP($C387*1,Lookups!$H:$N,3,FALSE),"")</f>
        <v/>
      </c>
      <c r="AB387" s="3" t="str">
        <f>IFERROR(VLOOKUP($C387*1,Lookups!$H:$N,4,FALSE),"")</f>
        <v/>
      </c>
      <c r="AC387" s="3" t="str">
        <f>IFERROR(VLOOKUP($C387*1,Lookups!$H:$N,5,FALSE),"")</f>
        <v/>
      </c>
      <c r="AD387" s="3" t="str">
        <f>IFERROR(VLOOKUP($C387*1,Lookups!$H:$N,6,FALSE),"")</f>
        <v/>
      </c>
      <c r="AE387" s="3" t="str">
        <f>IFERROR(VLOOKUP($C387*1,Lookups!$H:$N,7,FALSE),"")</f>
        <v/>
      </c>
      <c r="AF387" s="3" t="str">
        <f>VLOOKUP(B387*1,Stores!$A:$C,3,FALSE)</f>
        <v>DFG</v>
      </c>
    </row>
    <row r="388" spans="1:32">
      <c r="A388" s="165" t="s">
        <v>950</v>
      </c>
      <c r="B388" s="166" t="s">
        <v>935</v>
      </c>
      <c r="C388" s="165" t="s">
        <v>474</v>
      </c>
      <c r="D388" s="165" t="s">
        <v>918</v>
      </c>
      <c r="E388" s="165" t="s">
        <v>513</v>
      </c>
      <c r="F388" s="167">
        <v>2017</v>
      </c>
      <c r="G388" s="168">
        <v>0</v>
      </c>
      <c r="H388" s="169">
        <v>50.962499999999999</v>
      </c>
      <c r="I388" s="169">
        <v>107.47724999999998</v>
      </c>
      <c r="J388" s="169">
        <v>0</v>
      </c>
      <c r="K388" s="169">
        <v>0</v>
      </c>
      <c r="L388" s="169">
        <v>0</v>
      </c>
      <c r="M388" s="169">
        <v>22.574999999999999</v>
      </c>
      <c r="N388" s="169">
        <v>0</v>
      </c>
      <c r="O388" s="169">
        <v>0</v>
      </c>
      <c r="P388" s="169">
        <v>0</v>
      </c>
      <c r="Q388" s="169">
        <v>63.618749999999999</v>
      </c>
      <c r="R388" s="169">
        <v>3.5343750000000003</v>
      </c>
      <c r="S388" s="169">
        <v>0</v>
      </c>
      <c r="T388" s="169">
        <v>0</v>
      </c>
      <c r="U388" s="169">
        <v>248.16787499999998</v>
      </c>
      <c r="V388" s="163">
        <f ca="1">SUM(INDIRECT(Inputs!$C$11&amp;ROW()&amp;":"&amp;Inputs!$C$12&amp;ROW()))</f>
        <v>63.618749999999999</v>
      </c>
      <c r="W388" s="163">
        <f ca="1">SUM(INDIRECT(Inputs!$C$13&amp;ROW()&amp;":"&amp;Inputs!$C$14&amp;ROW()))</f>
        <v>244.63349999999997</v>
      </c>
      <c r="X388" s="3" t="str">
        <f>IF(COUNTIFS(Lookups!$A:$A,C388)=1,"Gross Sales","")</f>
        <v>Gross Sales</v>
      </c>
      <c r="Y388" s="3" t="str">
        <f>IF(COUNTIFS(Lookups!$D:$D,C388)=1,"Bar Sales","")</f>
        <v/>
      </c>
      <c r="Z388" s="3" t="str">
        <f>IFERROR(VLOOKUP(C388*1,Lookups!$D:$F,3,FALSE),"")</f>
        <v/>
      </c>
      <c r="AA388" s="3" t="str">
        <f>IFERROR(VLOOKUP($C388*1,Lookups!$H:$N,3,FALSE),"")</f>
        <v/>
      </c>
      <c r="AB388" s="3" t="str">
        <f>IFERROR(VLOOKUP($C388*1,Lookups!$H:$N,4,FALSE),"")</f>
        <v/>
      </c>
      <c r="AC388" s="3" t="str">
        <f>IFERROR(VLOOKUP($C388*1,Lookups!$H:$N,5,FALSE),"")</f>
        <v/>
      </c>
      <c r="AD388" s="3" t="str">
        <f>IFERROR(VLOOKUP($C388*1,Lookups!$H:$N,6,FALSE),"")</f>
        <v/>
      </c>
      <c r="AE388" s="3" t="str">
        <f>IFERROR(VLOOKUP($C388*1,Lookups!$H:$N,7,FALSE),"")</f>
        <v/>
      </c>
      <c r="AF388" s="3" t="str">
        <f>VLOOKUP(B388*1,Stores!$A:$C,3,FALSE)</f>
        <v>DFG</v>
      </c>
    </row>
    <row r="389" spans="1:32">
      <c r="A389" s="165" t="s">
        <v>949</v>
      </c>
      <c r="B389" s="166" t="s">
        <v>936</v>
      </c>
      <c r="C389" s="165" t="s">
        <v>474</v>
      </c>
      <c r="D389" s="165" t="s">
        <v>918</v>
      </c>
      <c r="E389" s="165" t="s">
        <v>513</v>
      </c>
      <c r="F389" s="167">
        <v>2017</v>
      </c>
      <c r="G389" s="168">
        <v>0</v>
      </c>
      <c r="H389" s="169">
        <v>7.1662500000000007</v>
      </c>
      <c r="I389" s="169">
        <v>0</v>
      </c>
      <c r="J389" s="169">
        <v>0</v>
      </c>
      <c r="K389" s="169">
        <v>0</v>
      </c>
      <c r="L389" s="169">
        <v>127.2</v>
      </c>
      <c r="M389" s="169">
        <v>14.38125</v>
      </c>
      <c r="N389" s="169">
        <v>5.90625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169">
        <v>154.65375</v>
      </c>
      <c r="V389" s="163">
        <f ca="1">SUM(INDIRECT(Inputs!$C$11&amp;ROW()&amp;":"&amp;Inputs!$C$12&amp;ROW()))</f>
        <v>0</v>
      </c>
      <c r="W389" s="163">
        <f ca="1">SUM(INDIRECT(Inputs!$C$13&amp;ROW()&amp;":"&amp;Inputs!$C$14&amp;ROW()))</f>
        <v>154.65375</v>
      </c>
      <c r="X389" s="3" t="str">
        <f>IF(COUNTIFS(Lookups!$A:$A,C389)=1,"Gross Sales","")</f>
        <v>Gross Sales</v>
      </c>
      <c r="Y389" s="3" t="str">
        <f>IF(COUNTIFS(Lookups!$D:$D,C389)=1,"Bar Sales","")</f>
        <v/>
      </c>
      <c r="Z389" s="3" t="str">
        <f>IFERROR(VLOOKUP(C389*1,Lookups!$D:$F,3,FALSE),"")</f>
        <v/>
      </c>
      <c r="AA389" s="3" t="str">
        <f>IFERROR(VLOOKUP($C389*1,Lookups!$H:$N,3,FALSE),"")</f>
        <v/>
      </c>
      <c r="AB389" s="3" t="str">
        <f>IFERROR(VLOOKUP($C389*1,Lookups!$H:$N,4,FALSE),"")</f>
        <v/>
      </c>
      <c r="AC389" s="3" t="str">
        <f>IFERROR(VLOOKUP($C389*1,Lookups!$H:$N,5,FALSE),"")</f>
        <v/>
      </c>
      <c r="AD389" s="3" t="str">
        <f>IFERROR(VLOOKUP($C389*1,Lookups!$H:$N,6,FALSE),"")</f>
        <v/>
      </c>
      <c r="AE389" s="3" t="str">
        <f>IFERROR(VLOOKUP($C389*1,Lookups!$H:$N,7,FALSE),"")</f>
        <v/>
      </c>
      <c r="AF389" s="3" t="str">
        <f>VLOOKUP(B389*1,Stores!$A:$C,3,FALSE)</f>
        <v>DFG</v>
      </c>
    </row>
    <row r="390" spans="1:32">
      <c r="A390" s="165" t="s">
        <v>948</v>
      </c>
      <c r="B390" s="166" t="s">
        <v>937</v>
      </c>
      <c r="C390" s="165" t="s">
        <v>474</v>
      </c>
      <c r="D390" s="165" t="s">
        <v>918</v>
      </c>
      <c r="E390" s="165" t="s">
        <v>513</v>
      </c>
      <c r="F390" s="167">
        <v>2017</v>
      </c>
      <c r="G390" s="168">
        <v>0</v>
      </c>
      <c r="H390" s="169">
        <v>0</v>
      </c>
      <c r="I390" s="169">
        <v>0</v>
      </c>
      <c r="J390" s="169">
        <v>0</v>
      </c>
      <c r="K390" s="169">
        <v>299.46487500000001</v>
      </c>
      <c r="L390" s="169">
        <v>328.3125</v>
      </c>
      <c r="M390" s="169">
        <v>2.5500000000000003</v>
      </c>
      <c r="N390" s="169">
        <v>0</v>
      </c>
      <c r="O390" s="169">
        <v>0</v>
      </c>
      <c r="P390" s="169">
        <v>21.330000000000002</v>
      </c>
      <c r="Q390" s="169">
        <v>77.287500000000009</v>
      </c>
      <c r="R390" s="169">
        <v>66.366</v>
      </c>
      <c r="S390" s="169">
        <v>0</v>
      </c>
      <c r="T390" s="169">
        <v>0</v>
      </c>
      <c r="U390" s="169">
        <v>795.31087500000001</v>
      </c>
      <c r="V390" s="163">
        <f ca="1">SUM(INDIRECT(Inputs!$C$11&amp;ROW()&amp;":"&amp;Inputs!$C$12&amp;ROW()))</f>
        <v>77.287500000000009</v>
      </c>
      <c r="W390" s="163">
        <f ca="1">SUM(INDIRECT(Inputs!$C$13&amp;ROW()&amp;":"&amp;Inputs!$C$14&amp;ROW()))</f>
        <v>728.94487500000002</v>
      </c>
      <c r="X390" s="3" t="str">
        <f>IF(COUNTIFS(Lookups!$A:$A,C390)=1,"Gross Sales","")</f>
        <v>Gross Sales</v>
      </c>
      <c r="Y390" s="3" t="str">
        <f>IF(COUNTIFS(Lookups!$D:$D,C390)=1,"Bar Sales","")</f>
        <v/>
      </c>
      <c r="Z390" s="3" t="str">
        <f>IFERROR(VLOOKUP(C390*1,Lookups!$D:$F,3,FALSE),"")</f>
        <v/>
      </c>
      <c r="AA390" s="3" t="str">
        <f>IFERROR(VLOOKUP($C390*1,Lookups!$H:$N,3,FALSE),"")</f>
        <v/>
      </c>
      <c r="AB390" s="3" t="str">
        <f>IFERROR(VLOOKUP($C390*1,Lookups!$H:$N,4,FALSE),"")</f>
        <v/>
      </c>
      <c r="AC390" s="3" t="str">
        <f>IFERROR(VLOOKUP($C390*1,Lookups!$H:$N,5,FALSE),"")</f>
        <v/>
      </c>
      <c r="AD390" s="3" t="str">
        <f>IFERROR(VLOOKUP($C390*1,Lookups!$H:$N,6,FALSE),"")</f>
        <v/>
      </c>
      <c r="AE390" s="3" t="str">
        <f>IFERROR(VLOOKUP($C390*1,Lookups!$H:$N,7,FALSE),"")</f>
        <v/>
      </c>
      <c r="AF390" s="3" t="str">
        <f>VLOOKUP(B390*1,Stores!$A:$C,3,FALSE)</f>
        <v>DFG</v>
      </c>
    </row>
    <row r="391" spans="1:32">
      <c r="A391" s="165" t="s">
        <v>947</v>
      </c>
      <c r="B391" s="166" t="s">
        <v>938</v>
      </c>
      <c r="C391" s="165" t="s">
        <v>474</v>
      </c>
      <c r="D391" s="165" t="s">
        <v>918</v>
      </c>
      <c r="E391" s="165" t="s">
        <v>513</v>
      </c>
      <c r="F391" s="167">
        <v>2017</v>
      </c>
      <c r="G391" s="168">
        <v>0</v>
      </c>
      <c r="H391" s="169">
        <v>318.26249999999999</v>
      </c>
      <c r="I391" s="169">
        <v>85.323750000000004</v>
      </c>
      <c r="J391" s="169">
        <v>88.751249999999999</v>
      </c>
      <c r="K391" s="169">
        <v>358.12125000000003</v>
      </c>
      <c r="L391" s="169">
        <v>134.66249999999999</v>
      </c>
      <c r="M391" s="169">
        <v>0</v>
      </c>
      <c r="N391" s="169">
        <v>17.61375</v>
      </c>
      <c r="O391" s="169">
        <v>0</v>
      </c>
      <c r="P391" s="169">
        <v>53.4375</v>
      </c>
      <c r="Q391" s="169">
        <v>0</v>
      </c>
      <c r="R391" s="169">
        <v>0</v>
      </c>
      <c r="S391" s="169">
        <v>0</v>
      </c>
      <c r="T391" s="169">
        <v>0</v>
      </c>
      <c r="U391" s="169">
        <v>1056.1725000000001</v>
      </c>
      <c r="V391" s="163">
        <f ca="1">SUM(INDIRECT(Inputs!$C$11&amp;ROW()&amp;":"&amp;Inputs!$C$12&amp;ROW()))</f>
        <v>0</v>
      </c>
      <c r="W391" s="163">
        <f ca="1">SUM(INDIRECT(Inputs!$C$13&amp;ROW()&amp;":"&amp;Inputs!$C$14&amp;ROW()))</f>
        <v>1056.1725000000001</v>
      </c>
      <c r="X391" s="3" t="str">
        <f>IF(COUNTIFS(Lookups!$A:$A,C391)=1,"Gross Sales","")</f>
        <v>Gross Sales</v>
      </c>
      <c r="Y391" s="3" t="str">
        <f>IF(COUNTIFS(Lookups!$D:$D,C391)=1,"Bar Sales","")</f>
        <v/>
      </c>
      <c r="Z391" s="3" t="str">
        <f>IFERROR(VLOOKUP(C391*1,Lookups!$D:$F,3,FALSE),"")</f>
        <v/>
      </c>
      <c r="AA391" s="3" t="str">
        <f>IFERROR(VLOOKUP($C391*1,Lookups!$H:$N,3,FALSE),"")</f>
        <v/>
      </c>
      <c r="AB391" s="3" t="str">
        <f>IFERROR(VLOOKUP($C391*1,Lookups!$H:$N,4,FALSE),"")</f>
        <v/>
      </c>
      <c r="AC391" s="3" t="str">
        <f>IFERROR(VLOOKUP($C391*1,Lookups!$H:$N,5,FALSE),"")</f>
        <v/>
      </c>
      <c r="AD391" s="3" t="str">
        <f>IFERROR(VLOOKUP($C391*1,Lookups!$H:$N,6,FALSE),"")</f>
        <v/>
      </c>
      <c r="AE391" s="3" t="str">
        <f>IFERROR(VLOOKUP($C391*1,Lookups!$H:$N,7,FALSE),"")</f>
        <v/>
      </c>
      <c r="AF391" s="3" t="str">
        <f>VLOOKUP(B391*1,Stores!$A:$C,3,FALSE)</f>
        <v>DFG</v>
      </c>
    </row>
    <row r="392" spans="1:32">
      <c r="A392" s="165" t="s">
        <v>946</v>
      </c>
      <c r="B392" s="166" t="s">
        <v>939</v>
      </c>
      <c r="C392" s="165" t="s">
        <v>474</v>
      </c>
      <c r="D392" s="165" t="s">
        <v>918</v>
      </c>
      <c r="E392" s="165" t="s">
        <v>513</v>
      </c>
      <c r="F392" s="167">
        <v>2017</v>
      </c>
      <c r="G392" s="168">
        <v>0</v>
      </c>
      <c r="H392" s="169">
        <v>0</v>
      </c>
      <c r="I392" s="169">
        <v>18.675000000000001</v>
      </c>
      <c r="J392" s="169">
        <v>24.72</v>
      </c>
      <c r="K392" s="169">
        <v>0</v>
      </c>
      <c r="L392" s="169">
        <v>142.72874999999999</v>
      </c>
      <c r="M392" s="169">
        <v>161.04</v>
      </c>
      <c r="N392" s="169">
        <v>7.4924999999999997</v>
      </c>
      <c r="O392" s="169">
        <v>13.260000000000002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169">
        <v>367.91624999999993</v>
      </c>
      <c r="V392" s="163">
        <f ca="1">SUM(INDIRECT(Inputs!$C$11&amp;ROW()&amp;":"&amp;Inputs!$C$12&amp;ROW()))</f>
        <v>0</v>
      </c>
      <c r="W392" s="163">
        <f ca="1">SUM(INDIRECT(Inputs!$C$13&amp;ROW()&amp;":"&amp;Inputs!$C$14&amp;ROW()))</f>
        <v>367.91624999999993</v>
      </c>
      <c r="X392" s="3" t="str">
        <f>IF(COUNTIFS(Lookups!$A:$A,C392)=1,"Gross Sales","")</f>
        <v>Gross Sales</v>
      </c>
      <c r="Y392" s="3" t="str">
        <f>IF(COUNTIFS(Lookups!$D:$D,C392)=1,"Bar Sales","")</f>
        <v/>
      </c>
      <c r="Z392" s="3" t="str">
        <f>IFERROR(VLOOKUP(C392*1,Lookups!$D:$F,3,FALSE),"")</f>
        <v/>
      </c>
      <c r="AA392" s="3" t="str">
        <f>IFERROR(VLOOKUP($C392*1,Lookups!$H:$N,3,FALSE),"")</f>
        <v/>
      </c>
      <c r="AB392" s="3" t="str">
        <f>IFERROR(VLOOKUP($C392*1,Lookups!$H:$N,4,FALSE),"")</f>
        <v/>
      </c>
      <c r="AC392" s="3" t="str">
        <f>IFERROR(VLOOKUP($C392*1,Lookups!$H:$N,5,FALSE),"")</f>
        <v/>
      </c>
      <c r="AD392" s="3" t="str">
        <f>IFERROR(VLOOKUP($C392*1,Lookups!$H:$N,6,FALSE),"")</f>
        <v/>
      </c>
      <c r="AE392" s="3" t="str">
        <f>IFERROR(VLOOKUP($C392*1,Lookups!$H:$N,7,FALSE),"")</f>
        <v/>
      </c>
      <c r="AF392" s="3" t="str">
        <f>VLOOKUP(B392*1,Stores!$A:$C,3,FALSE)</f>
        <v>DFG</v>
      </c>
    </row>
    <row r="393" spans="1:32">
      <c r="A393" s="165" t="s">
        <v>945</v>
      </c>
      <c r="B393" s="166" t="s">
        <v>940</v>
      </c>
      <c r="C393" s="165" t="s">
        <v>474</v>
      </c>
      <c r="D393" s="165" t="s">
        <v>918</v>
      </c>
      <c r="E393" s="165" t="s">
        <v>513</v>
      </c>
      <c r="F393" s="167">
        <v>2017</v>
      </c>
      <c r="G393" s="168">
        <v>0</v>
      </c>
      <c r="H393" s="169">
        <v>211.55250000000001</v>
      </c>
      <c r="I393" s="169">
        <v>602.77499999999998</v>
      </c>
      <c r="J393" s="169">
        <v>36</v>
      </c>
      <c r="K393" s="169">
        <v>0</v>
      </c>
      <c r="L393" s="169">
        <v>0</v>
      </c>
      <c r="M393" s="169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169">
        <v>850.32749999999999</v>
      </c>
      <c r="V393" s="163">
        <f ca="1">SUM(INDIRECT(Inputs!$C$11&amp;ROW()&amp;":"&amp;Inputs!$C$12&amp;ROW()))</f>
        <v>0</v>
      </c>
      <c r="W393" s="163">
        <f ca="1">SUM(INDIRECT(Inputs!$C$13&amp;ROW()&amp;":"&amp;Inputs!$C$14&amp;ROW()))</f>
        <v>850.32749999999999</v>
      </c>
      <c r="X393" s="3" t="str">
        <f>IF(COUNTIFS(Lookups!$A:$A,C393)=1,"Gross Sales","")</f>
        <v>Gross Sales</v>
      </c>
      <c r="Y393" s="3" t="str">
        <f>IF(COUNTIFS(Lookups!$D:$D,C393)=1,"Bar Sales","")</f>
        <v/>
      </c>
      <c r="Z393" s="3" t="str">
        <f>IFERROR(VLOOKUP(C393*1,Lookups!$D:$F,3,FALSE),"")</f>
        <v/>
      </c>
      <c r="AA393" s="3" t="str">
        <f>IFERROR(VLOOKUP($C393*1,Lookups!$H:$N,3,FALSE),"")</f>
        <v/>
      </c>
      <c r="AB393" s="3" t="str">
        <f>IFERROR(VLOOKUP($C393*1,Lookups!$H:$N,4,FALSE),"")</f>
        <v/>
      </c>
      <c r="AC393" s="3" t="str">
        <f>IFERROR(VLOOKUP($C393*1,Lookups!$H:$N,5,FALSE),"")</f>
        <v/>
      </c>
      <c r="AD393" s="3" t="str">
        <f>IFERROR(VLOOKUP($C393*1,Lookups!$H:$N,6,FALSE),"")</f>
        <v/>
      </c>
      <c r="AE393" s="3" t="str">
        <f>IFERROR(VLOOKUP($C393*1,Lookups!$H:$N,7,FALSE),"")</f>
        <v/>
      </c>
      <c r="AF393" s="3" t="str">
        <f>VLOOKUP(B393*1,Stores!$A:$C,3,FALSE)</f>
        <v>DFG</v>
      </c>
    </row>
    <row r="394" spans="1:32">
      <c r="A394" s="165" t="s">
        <v>944</v>
      </c>
      <c r="B394" s="166" t="s">
        <v>941</v>
      </c>
      <c r="C394" s="165" t="s">
        <v>474</v>
      </c>
      <c r="D394" s="165" t="s">
        <v>918</v>
      </c>
      <c r="E394" s="165" t="s">
        <v>513</v>
      </c>
      <c r="F394" s="167">
        <v>2017</v>
      </c>
      <c r="G394" s="168">
        <v>0</v>
      </c>
      <c r="H394" s="169">
        <v>425.25600000000003</v>
      </c>
      <c r="I394" s="169">
        <v>881.68500000000006</v>
      </c>
      <c r="J394" s="169">
        <v>444.88875000000002</v>
      </c>
      <c r="K394" s="169">
        <v>699.31125000000009</v>
      </c>
      <c r="L394" s="169">
        <v>453.40650000000005</v>
      </c>
      <c r="M394" s="169">
        <v>26.444999999999997</v>
      </c>
      <c r="N394" s="169">
        <v>77.137500000000003</v>
      </c>
      <c r="O394" s="169">
        <v>14.625</v>
      </c>
      <c r="P394" s="169">
        <v>2.9362499999999998</v>
      </c>
      <c r="Q394" s="169">
        <v>152.51999999999998</v>
      </c>
      <c r="R394" s="169">
        <v>293.89162500000003</v>
      </c>
      <c r="S394" s="169">
        <v>0</v>
      </c>
      <c r="T394" s="169">
        <v>0</v>
      </c>
      <c r="U394" s="169">
        <v>3472.1028750000005</v>
      </c>
      <c r="V394" s="163">
        <f ca="1">SUM(INDIRECT(Inputs!$C$11&amp;ROW()&amp;":"&amp;Inputs!$C$12&amp;ROW()))</f>
        <v>152.51999999999998</v>
      </c>
      <c r="W394" s="163">
        <f ca="1">SUM(INDIRECT(Inputs!$C$13&amp;ROW()&amp;":"&amp;Inputs!$C$14&amp;ROW()))</f>
        <v>3178.2112500000003</v>
      </c>
      <c r="X394" s="3" t="str">
        <f>IF(COUNTIFS(Lookups!$A:$A,C394)=1,"Gross Sales","")</f>
        <v>Gross Sales</v>
      </c>
      <c r="Y394" s="3" t="str">
        <f>IF(COUNTIFS(Lookups!$D:$D,C394)=1,"Bar Sales","")</f>
        <v/>
      </c>
      <c r="Z394" s="3" t="str">
        <f>IFERROR(VLOOKUP(C394*1,Lookups!$D:$F,3,FALSE),"")</f>
        <v/>
      </c>
      <c r="AA394" s="3" t="str">
        <f>IFERROR(VLOOKUP($C394*1,Lookups!$H:$N,3,FALSE),"")</f>
        <v/>
      </c>
      <c r="AB394" s="3" t="str">
        <f>IFERROR(VLOOKUP($C394*1,Lookups!$H:$N,4,FALSE),"")</f>
        <v/>
      </c>
      <c r="AC394" s="3" t="str">
        <f>IFERROR(VLOOKUP($C394*1,Lookups!$H:$N,5,FALSE),"")</f>
        <v/>
      </c>
      <c r="AD394" s="3" t="str">
        <f>IFERROR(VLOOKUP($C394*1,Lookups!$H:$N,6,FALSE),"")</f>
        <v/>
      </c>
      <c r="AE394" s="3" t="str">
        <f>IFERROR(VLOOKUP($C394*1,Lookups!$H:$N,7,FALSE),"")</f>
        <v/>
      </c>
      <c r="AF394" s="3" t="str">
        <f>VLOOKUP(B394*1,Stores!$A:$C,3,FALSE)</f>
        <v>DFG</v>
      </c>
    </row>
    <row r="395" spans="1:32">
      <c r="A395" s="165" t="s">
        <v>943</v>
      </c>
      <c r="B395" s="166" t="s">
        <v>942</v>
      </c>
      <c r="C395" s="165" t="s">
        <v>474</v>
      </c>
      <c r="D395" s="165" t="s">
        <v>918</v>
      </c>
      <c r="E395" s="165" t="s">
        <v>513</v>
      </c>
      <c r="F395" s="167">
        <v>2017</v>
      </c>
      <c r="G395" s="168">
        <v>0</v>
      </c>
      <c r="H395" s="169">
        <v>55.44</v>
      </c>
      <c r="I395" s="169">
        <v>0</v>
      </c>
      <c r="J395" s="169">
        <v>0</v>
      </c>
      <c r="K395" s="169">
        <v>11.16</v>
      </c>
      <c r="L395" s="169">
        <v>44.01</v>
      </c>
      <c r="M395" s="169">
        <v>0</v>
      </c>
      <c r="N395" s="169">
        <v>243.42750000000001</v>
      </c>
      <c r="O395" s="169">
        <v>73.431000000000012</v>
      </c>
      <c r="P395" s="169">
        <v>17.9025</v>
      </c>
      <c r="Q395" s="169">
        <v>0</v>
      </c>
      <c r="R395" s="169">
        <v>0</v>
      </c>
      <c r="S395" s="169">
        <v>0</v>
      </c>
      <c r="T395" s="169">
        <v>0</v>
      </c>
      <c r="U395" s="169">
        <v>445.37100000000004</v>
      </c>
      <c r="V395" s="163">
        <f ca="1">SUM(INDIRECT(Inputs!$C$11&amp;ROW()&amp;":"&amp;Inputs!$C$12&amp;ROW()))</f>
        <v>0</v>
      </c>
      <c r="W395" s="163">
        <f ca="1">SUM(INDIRECT(Inputs!$C$13&amp;ROW()&amp;":"&amp;Inputs!$C$14&amp;ROW()))</f>
        <v>445.37100000000004</v>
      </c>
      <c r="X395" s="3" t="str">
        <f>IF(COUNTIFS(Lookups!$A:$A,C395)=1,"Gross Sales","")</f>
        <v>Gross Sales</v>
      </c>
      <c r="Y395" s="3" t="str">
        <f>IF(COUNTIFS(Lookups!$D:$D,C395)=1,"Bar Sales","")</f>
        <v/>
      </c>
      <c r="Z395" s="3" t="str">
        <f>IFERROR(VLOOKUP(C395*1,Lookups!$D:$F,3,FALSE),"")</f>
        <v/>
      </c>
      <c r="AA395" s="3" t="str">
        <f>IFERROR(VLOOKUP($C395*1,Lookups!$H:$N,3,FALSE),"")</f>
        <v/>
      </c>
      <c r="AB395" s="3" t="str">
        <f>IFERROR(VLOOKUP($C395*1,Lookups!$H:$N,4,FALSE),"")</f>
        <v/>
      </c>
      <c r="AC395" s="3" t="str">
        <f>IFERROR(VLOOKUP($C395*1,Lookups!$H:$N,5,FALSE),"")</f>
        <v/>
      </c>
      <c r="AD395" s="3" t="str">
        <f>IFERROR(VLOOKUP($C395*1,Lookups!$H:$N,6,FALSE),"")</f>
        <v/>
      </c>
      <c r="AE395" s="3" t="str">
        <f>IFERROR(VLOOKUP($C395*1,Lookups!$H:$N,7,FALSE),"")</f>
        <v/>
      </c>
      <c r="AF395" s="3" t="str">
        <f>VLOOKUP(B395*1,Stores!$A:$C,3,FALSE)</f>
        <v>DFG</v>
      </c>
    </row>
    <row r="396" spans="1:32">
      <c r="A396" s="165" t="s">
        <v>942</v>
      </c>
      <c r="B396" s="166" t="s">
        <v>943</v>
      </c>
      <c r="C396" s="165" t="s">
        <v>474</v>
      </c>
      <c r="D396" s="165" t="s">
        <v>918</v>
      </c>
      <c r="E396" s="165" t="s">
        <v>513</v>
      </c>
      <c r="F396" s="167">
        <v>2017</v>
      </c>
      <c r="G396" s="168">
        <v>0</v>
      </c>
      <c r="H396" s="169">
        <v>0</v>
      </c>
      <c r="I396" s="169">
        <v>0</v>
      </c>
      <c r="J396" s="169">
        <v>0</v>
      </c>
      <c r="K396" s="169">
        <v>115.7415</v>
      </c>
      <c r="L396" s="169">
        <v>251.53874999999999</v>
      </c>
      <c r="M396" s="169">
        <v>0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169">
        <v>367.28025000000002</v>
      </c>
      <c r="V396" s="163">
        <f ca="1">SUM(INDIRECT(Inputs!$C$11&amp;ROW()&amp;":"&amp;Inputs!$C$12&amp;ROW()))</f>
        <v>0</v>
      </c>
      <c r="W396" s="163">
        <f ca="1">SUM(INDIRECT(Inputs!$C$13&amp;ROW()&amp;":"&amp;Inputs!$C$14&amp;ROW()))</f>
        <v>367.28025000000002</v>
      </c>
      <c r="X396" s="3" t="str">
        <f>IF(COUNTIFS(Lookups!$A:$A,C396)=1,"Gross Sales","")</f>
        <v>Gross Sales</v>
      </c>
      <c r="Y396" s="3" t="str">
        <f>IF(COUNTIFS(Lookups!$D:$D,C396)=1,"Bar Sales","")</f>
        <v/>
      </c>
      <c r="Z396" s="3" t="str">
        <f>IFERROR(VLOOKUP(C396*1,Lookups!$D:$F,3,FALSE),"")</f>
        <v/>
      </c>
      <c r="AA396" s="3" t="str">
        <f>IFERROR(VLOOKUP($C396*1,Lookups!$H:$N,3,FALSE),"")</f>
        <v/>
      </c>
      <c r="AB396" s="3" t="str">
        <f>IFERROR(VLOOKUP($C396*1,Lookups!$H:$N,4,FALSE),"")</f>
        <v/>
      </c>
      <c r="AC396" s="3" t="str">
        <f>IFERROR(VLOOKUP($C396*1,Lookups!$H:$N,5,FALSE),"")</f>
        <v/>
      </c>
      <c r="AD396" s="3" t="str">
        <f>IFERROR(VLOOKUP($C396*1,Lookups!$H:$N,6,FALSE),"")</f>
        <v/>
      </c>
      <c r="AE396" s="3" t="str">
        <f>IFERROR(VLOOKUP($C396*1,Lookups!$H:$N,7,FALSE),"")</f>
        <v/>
      </c>
      <c r="AF396" s="3" t="str">
        <f>VLOOKUP(B396*1,Stores!$A:$C,3,FALSE)</f>
        <v>DFG</v>
      </c>
    </row>
    <row r="397" spans="1:32">
      <c r="A397" s="165" t="s">
        <v>941</v>
      </c>
      <c r="B397" s="166" t="s">
        <v>944</v>
      </c>
      <c r="C397" s="165" t="s">
        <v>474</v>
      </c>
      <c r="D397" s="165" t="s">
        <v>918</v>
      </c>
      <c r="E397" s="165" t="s">
        <v>513</v>
      </c>
      <c r="F397" s="167">
        <v>2017</v>
      </c>
      <c r="G397" s="168">
        <v>0</v>
      </c>
      <c r="H397" s="169">
        <v>153.82575</v>
      </c>
      <c r="I397" s="169">
        <v>764.46</v>
      </c>
      <c r="J397" s="169">
        <v>256.05</v>
      </c>
      <c r="K397" s="169">
        <v>29.291249999999998</v>
      </c>
      <c r="L397" s="169">
        <v>37.049999999999997</v>
      </c>
      <c r="M397" s="169">
        <v>6.9862499999999992</v>
      </c>
      <c r="N397" s="169">
        <v>34.409999999999997</v>
      </c>
      <c r="O397" s="169">
        <v>228.51187499999997</v>
      </c>
      <c r="P397" s="169">
        <v>46.833749999999995</v>
      </c>
      <c r="Q397" s="169">
        <v>414.50400000000008</v>
      </c>
      <c r="R397" s="169">
        <v>233.75624999999999</v>
      </c>
      <c r="S397" s="169">
        <v>0</v>
      </c>
      <c r="T397" s="169">
        <v>0</v>
      </c>
      <c r="U397" s="169">
        <v>2205.6791250000001</v>
      </c>
      <c r="V397" s="163">
        <f ca="1">SUM(INDIRECT(Inputs!$C$11&amp;ROW()&amp;":"&amp;Inputs!$C$12&amp;ROW()))</f>
        <v>414.50400000000008</v>
      </c>
      <c r="W397" s="163">
        <f ca="1">SUM(INDIRECT(Inputs!$C$13&amp;ROW()&amp;":"&amp;Inputs!$C$14&amp;ROW()))</f>
        <v>1971.922875</v>
      </c>
      <c r="X397" s="3" t="str">
        <f>IF(COUNTIFS(Lookups!$A:$A,C397)=1,"Gross Sales","")</f>
        <v>Gross Sales</v>
      </c>
      <c r="Y397" s="3" t="str">
        <f>IF(COUNTIFS(Lookups!$D:$D,C397)=1,"Bar Sales","")</f>
        <v/>
      </c>
      <c r="Z397" s="3" t="str">
        <f>IFERROR(VLOOKUP(C397*1,Lookups!$D:$F,3,FALSE),"")</f>
        <v/>
      </c>
      <c r="AA397" s="3" t="str">
        <f>IFERROR(VLOOKUP($C397*1,Lookups!$H:$N,3,FALSE),"")</f>
        <v/>
      </c>
      <c r="AB397" s="3" t="str">
        <f>IFERROR(VLOOKUP($C397*1,Lookups!$H:$N,4,FALSE),"")</f>
        <v/>
      </c>
      <c r="AC397" s="3" t="str">
        <f>IFERROR(VLOOKUP($C397*1,Lookups!$H:$N,5,FALSE),"")</f>
        <v/>
      </c>
      <c r="AD397" s="3" t="str">
        <f>IFERROR(VLOOKUP($C397*1,Lookups!$H:$N,6,FALSE),"")</f>
        <v/>
      </c>
      <c r="AE397" s="3" t="str">
        <f>IFERROR(VLOOKUP($C397*1,Lookups!$H:$N,7,FALSE),"")</f>
        <v/>
      </c>
      <c r="AF397" s="3" t="str">
        <f>VLOOKUP(B397*1,Stores!$A:$C,3,FALSE)</f>
        <v>DFG</v>
      </c>
    </row>
    <row r="398" spans="1:32">
      <c r="A398" s="165" t="s">
        <v>940</v>
      </c>
      <c r="B398" s="166" t="s">
        <v>945</v>
      </c>
      <c r="C398" s="165" t="s">
        <v>474</v>
      </c>
      <c r="D398" s="165" t="s">
        <v>918</v>
      </c>
      <c r="E398" s="165" t="s">
        <v>513</v>
      </c>
      <c r="F398" s="167">
        <v>2017</v>
      </c>
      <c r="G398" s="168">
        <v>0</v>
      </c>
      <c r="H398" s="169">
        <v>0</v>
      </c>
      <c r="I398" s="169">
        <v>0</v>
      </c>
      <c r="J398" s="169">
        <v>0</v>
      </c>
      <c r="K398" s="169">
        <v>0</v>
      </c>
      <c r="L398" s="169">
        <v>0</v>
      </c>
      <c r="M398" s="169">
        <v>19.5975</v>
      </c>
      <c r="N398" s="169">
        <v>70.901250000000005</v>
      </c>
      <c r="O398" s="169">
        <v>19.8</v>
      </c>
      <c r="P398" s="169">
        <v>0</v>
      </c>
      <c r="Q398" s="169">
        <v>0</v>
      </c>
      <c r="R398" s="169">
        <v>63</v>
      </c>
      <c r="S398" s="169">
        <v>0</v>
      </c>
      <c r="T398" s="169">
        <v>0</v>
      </c>
      <c r="U398" s="169">
        <v>173.29874999999998</v>
      </c>
      <c r="V398" s="163">
        <f ca="1">SUM(INDIRECT(Inputs!$C$11&amp;ROW()&amp;":"&amp;Inputs!$C$12&amp;ROW()))</f>
        <v>0</v>
      </c>
      <c r="W398" s="163">
        <f ca="1">SUM(INDIRECT(Inputs!$C$13&amp;ROW()&amp;":"&amp;Inputs!$C$14&amp;ROW()))</f>
        <v>110.29875</v>
      </c>
      <c r="X398" s="3" t="str">
        <f>IF(COUNTIFS(Lookups!$A:$A,C398)=1,"Gross Sales","")</f>
        <v>Gross Sales</v>
      </c>
      <c r="Y398" s="3" t="str">
        <f>IF(COUNTIFS(Lookups!$D:$D,C398)=1,"Bar Sales","")</f>
        <v/>
      </c>
      <c r="Z398" s="3" t="str">
        <f>IFERROR(VLOOKUP(C398*1,Lookups!$D:$F,3,FALSE),"")</f>
        <v/>
      </c>
      <c r="AA398" s="3" t="str">
        <f>IFERROR(VLOOKUP($C398*1,Lookups!$H:$N,3,FALSE),"")</f>
        <v/>
      </c>
      <c r="AB398" s="3" t="str">
        <f>IFERROR(VLOOKUP($C398*1,Lookups!$H:$N,4,FALSE),"")</f>
        <v/>
      </c>
      <c r="AC398" s="3" t="str">
        <f>IFERROR(VLOOKUP($C398*1,Lookups!$H:$N,5,FALSE),"")</f>
        <v/>
      </c>
      <c r="AD398" s="3" t="str">
        <f>IFERROR(VLOOKUP($C398*1,Lookups!$H:$N,6,FALSE),"")</f>
        <v/>
      </c>
      <c r="AE398" s="3" t="str">
        <f>IFERROR(VLOOKUP($C398*1,Lookups!$H:$N,7,FALSE),"")</f>
        <v/>
      </c>
      <c r="AF398" s="3" t="str">
        <f>VLOOKUP(B398*1,Stores!$A:$C,3,FALSE)</f>
        <v>DFG</v>
      </c>
    </row>
    <row r="399" spans="1:32">
      <c r="A399" s="165" t="s">
        <v>939</v>
      </c>
      <c r="B399" s="166" t="s">
        <v>946</v>
      </c>
      <c r="C399" s="165" t="s">
        <v>474</v>
      </c>
      <c r="D399" s="165" t="s">
        <v>918</v>
      </c>
      <c r="E399" s="165" t="s">
        <v>513</v>
      </c>
      <c r="F399" s="167">
        <v>2017</v>
      </c>
      <c r="G399" s="168">
        <v>0</v>
      </c>
      <c r="H399" s="169">
        <v>12.015000000000001</v>
      </c>
      <c r="I399" s="169">
        <v>0</v>
      </c>
      <c r="J399" s="169">
        <v>0</v>
      </c>
      <c r="K399" s="169">
        <v>0</v>
      </c>
      <c r="L399" s="169">
        <v>0</v>
      </c>
      <c r="M399" s="169">
        <v>0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169">
        <v>12.015000000000001</v>
      </c>
      <c r="V399" s="163">
        <f ca="1">SUM(INDIRECT(Inputs!$C$11&amp;ROW()&amp;":"&amp;Inputs!$C$12&amp;ROW()))</f>
        <v>0</v>
      </c>
      <c r="W399" s="163">
        <f ca="1">SUM(INDIRECT(Inputs!$C$13&amp;ROW()&amp;":"&amp;Inputs!$C$14&amp;ROW()))</f>
        <v>12.015000000000001</v>
      </c>
      <c r="X399" s="3" t="str">
        <f>IF(COUNTIFS(Lookups!$A:$A,C399)=1,"Gross Sales","")</f>
        <v>Gross Sales</v>
      </c>
      <c r="Y399" s="3" t="str">
        <f>IF(COUNTIFS(Lookups!$D:$D,C399)=1,"Bar Sales","")</f>
        <v/>
      </c>
      <c r="Z399" s="3" t="str">
        <f>IFERROR(VLOOKUP(C399*1,Lookups!$D:$F,3,FALSE),"")</f>
        <v/>
      </c>
      <c r="AA399" s="3" t="str">
        <f>IFERROR(VLOOKUP($C399*1,Lookups!$H:$N,3,FALSE),"")</f>
        <v/>
      </c>
      <c r="AB399" s="3" t="str">
        <f>IFERROR(VLOOKUP($C399*1,Lookups!$H:$N,4,FALSE),"")</f>
        <v/>
      </c>
      <c r="AC399" s="3" t="str">
        <f>IFERROR(VLOOKUP($C399*1,Lookups!$H:$N,5,FALSE),"")</f>
        <v/>
      </c>
      <c r="AD399" s="3" t="str">
        <f>IFERROR(VLOOKUP($C399*1,Lookups!$H:$N,6,FALSE),"")</f>
        <v/>
      </c>
      <c r="AE399" s="3" t="str">
        <f>IFERROR(VLOOKUP($C399*1,Lookups!$H:$N,7,FALSE),"")</f>
        <v/>
      </c>
      <c r="AF399" s="3" t="str">
        <f>VLOOKUP(B399*1,Stores!$A:$C,3,FALSE)</f>
        <v>DFG</v>
      </c>
    </row>
    <row r="400" spans="1:32">
      <c r="A400" s="165" t="s">
        <v>938</v>
      </c>
      <c r="B400" s="166" t="s">
        <v>947</v>
      </c>
      <c r="C400" s="165" t="s">
        <v>474</v>
      </c>
      <c r="D400" s="165" t="s">
        <v>918</v>
      </c>
      <c r="E400" s="165" t="s">
        <v>513</v>
      </c>
      <c r="F400" s="167">
        <v>2017</v>
      </c>
      <c r="G400" s="168">
        <v>0</v>
      </c>
      <c r="H400" s="169">
        <v>121.14375</v>
      </c>
      <c r="I400" s="169">
        <v>174.9</v>
      </c>
      <c r="J400" s="169">
        <v>372.59999999999997</v>
      </c>
      <c r="K400" s="169">
        <v>135.97499999999999</v>
      </c>
      <c r="L400" s="169">
        <v>0</v>
      </c>
      <c r="M400" s="169">
        <v>224.4975</v>
      </c>
      <c r="N400" s="169">
        <v>192.03562499999998</v>
      </c>
      <c r="O400" s="169">
        <v>252.703125</v>
      </c>
      <c r="P400" s="169">
        <v>0</v>
      </c>
      <c r="Q400" s="169">
        <v>24.36375</v>
      </c>
      <c r="R400" s="169">
        <v>208.04999999999998</v>
      </c>
      <c r="S400" s="169">
        <v>0</v>
      </c>
      <c r="T400" s="169">
        <v>0</v>
      </c>
      <c r="U400" s="169">
        <v>1706.26875</v>
      </c>
      <c r="V400" s="163">
        <f ca="1">SUM(INDIRECT(Inputs!$C$11&amp;ROW()&amp;":"&amp;Inputs!$C$12&amp;ROW()))</f>
        <v>24.36375</v>
      </c>
      <c r="W400" s="163">
        <f ca="1">SUM(INDIRECT(Inputs!$C$13&amp;ROW()&amp;":"&amp;Inputs!$C$14&amp;ROW()))</f>
        <v>1498.21875</v>
      </c>
      <c r="X400" s="3" t="str">
        <f>IF(COUNTIFS(Lookups!$A:$A,C400)=1,"Gross Sales","")</f>
        <v>Gross Sales</v>
      </c>
      <c r="Y400" s="3" t="str">
        <f>IF(COUNTIFS(Lookups!$D:$D,C400)=1,"Bar Sales","")</f>
        <v/>
      </c>
      <c r="Z400" s="3" t="str">
        <f>IFERROR(VLOOKUP(C400*1,Lookups!$D:$F,3,FALSE),"")</f>
        <v/>
      </c>
      <c r="AA400" s="3" t="str">
        <f>IFERROR(VLOOKUP($C400*1,Lookups!$H:$N,3,FALSE),"")</f>
        <v/>
      </c>
      <c r="AB400" s="3" t="str">
        <f>IFERROR(VLOOKUP($C400*1,Lookups!$H:$N,4,FALSE),"")</f>
        <v/>
      </c>
      <c r="AC400" s="3" t="str">
        <f>IFERROR(VLOOKUP($C400*1,Lookups!$H:$N,5,FALSE),"")</f>
        <v/>
      </c>
      <c r="AD400" s="3" t="str">
        <f>IFERROR(VLOOKUP($C400*1,Lookups!$H:$N,6,FALSE),"")</f>
        <v/>
      </c>
      <c r="AE400" s="3" t="str">
        <f>IFERROR(VLOOKUP($C400*1,Lookups!$H:$N,7,FALSE),"")</f>
        <v/>
      </c>
      <c r="AF400" s="3" t="str">
        <f>VLOOKUP(B400*1,Stores!$A:$C,3,FALSE)</f>
        <v>DFG</v>
      </c>
    </row>
    <row r="401" spans="1:32">
      <c r="A401" s="165" t="s">
        <v>937</v>
      </c>
      <c r="B401" s="166" t="s">
        <v>948</v>
      </c>
      <c r="C401" s="165" t="s">
        <v>474</v>
      </c>
      <c r="D401" s="165" t="s">
        <v>918</v>
      </c>
      <c r="E401" s="165" t="s">
        <v>513</v>
      </c>
      <c r="F401" s="167">
        <v>2017</v>
      </c>
      <c r="G401" s="168">
        <v>0</v>
      </c>
      <c r="H401" s="169">
        <v>0</v>
      </c>
      <c r="I401" s="169">
        <v>25.875</v>
      </c>
      <c r="J401" s="169">
        <v>0</v>
      </c>
      <c r="K401" s="169">
        <v>0</v>
      </c>
      <c r="L401" s="169">
        <v>0</v>
      </c>
      <c r="M401" s="169">
        <v>0</v>
      </c>
      <c r="N401" s="169">
        <v>0</v>
      </c>
      <c r="O401" s="169">
        <v>9.4499999999999993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169">
        <v>35.325000000000003</v>
      </c>
      <c r="V401" s="163">
        <f ca="1">SUM(INDIRECT(Inputs!$C$11&amp;ROW()&amp;":"&amp;Inputs!$C$12&amp;ROW()))</f>
        <v>0</v>
      </c>
      <c r="W401" s="163">
        <f ca="1">SUM(INDIRECT(Inputs!$C$13&amp;ROW()&amp;":"&amp;Inputs!$C$14&amp;ROW()))</f>
        <v>35.325000000000003</v>
      </c>
      <c r="X401" s="3" t="str">
        <f>IF(COUNTIFS(Lookups!$A:$A,C401)=1,"Gross Sales","")</f>
        <v>Gross Sales</v>
      </c>
      <c r="Y401" s="3" t="str">
        <f>IF(COUNTIFS(Lookups!$D:$D,C401)=1,"Bar Sales","")</f>
        <v/>
      </c>
      <c r="Z401" s="3" t="str">
        <f>IFERROR(VLOOKUP(C401*1,Lookups!$D:$F,3,FALSE),"")</f>
        <v/>
      </c>
      <c r="AA401" s="3" t="str">
        <f>IFERROR(VLOOKUP($C401*1,Lookups!$H:$N,3,FALSE),"")</f>
        <v/>
      </c>
      <c r="AB401" s="3" t="str">
        <f>IFERROR(VLOOKUP($C401*1,Lookups!$H:$N,4,FALSE),"")</f>
        <v/>
      </c>
      <c r="AC401" s="3" t="str">
        <f>IFERROR(VLOOKUP($C401*1,Lookups!$H:$N,5,FALSE),"")</f>
        <v/>
      </c>
      <c r="AD401" s="3" t="str">
        <f>IFERROR(VLOOKUP($C401*1,Lookups!$H:$N,6,FALSE),"")</f>
        <v/>
      </c>
      <c r="AE401" s="3" t="str">
        <f>IFERROR(VLOOKUP($C401*1,Lookups!$H:$N,7,FALSE),"")</f>
        <v/>
      </c>
      <c r="AF401" s="3" t="str">
        <f>VLOOKUP(B401*1,Stores!$A:$C,3,FALSE)</f>
        <v>DFG</v>
      </c>
    </row>
    <row r="402" spans="1:32">
      <c r="A402" s="165" t="s">
        <v>936</v>
      </c>
      <c r="B402" s="166" t="s">
        <v>949</v>
      </c>
      <c r="C402" s="165" t="s">
        <v>474</v>
      </c>
      <c r="D402" s="165" t="s">
        <v>918</v>
      </c>
      <c r="E402" s="165" t="s">
        <v>513</v>
      </c>
      <c r="F402" s="167">
        <v>2017</v>
      </c>
      <c r="G402" s="168">
        <v>0</v>
      </c>
      <c r="H402" s="169">
        <v>164.1525</v>
      </c>
      <c r="I402" s="169">
        <v>666</v>
      </c>
      <c r="J402" s="169">
        <v>706.23749999999995</v>
      </c>
      <c r="K402" s="169">
        <v>222.57554999999996</v>
      </c>
      <c r="L402" s="169">
        <v>539.50829999999996</v>
      </c>
      <c r="M402" s="169">
        <v>305.43375000000003</v>
      </c>
      <c r="N402" s="169">
        <v>171.61500000000001</v>
      </c>
      <c r="O402" s="169">
        <v>77.017499999999998</v>
      </c>
      <c r="P402" s="169">
        <v>22.252499999999998</v>
      </c>
      <c r="Q402" s="169">
        <v>0</v>
      </c>
      <c r="R402" s="169">
        <v>89.745000000000005</v>
      </c>
      <c r="S402" s="169">
        <v>0</v>
      </c>
      <c r="T402" s="169">
        <v>0</v>
      </c>
      <c r="U402" s="169">
        <v>2964.5376000000001</v>
      </c>
      <c r="V402" s="163">
        <f ca="1">SUM(INDIRECT(Inputs!$C$11&amp;ROW()&amp;":"&amp;Inputs!$C$12&amp;ROW()))</f>
        <v>0</v>
      </c>
      <c r="W402" s="163">
        <f ca="1">SUM(INDIRECT(Inputs!$C$13&amp;ROW()&amp;":"&amp;Inputs!$C$14&amp;ROW()))</f>
        <v>2874.7926000000002</v>
      </c>
      <c r="X402" s="3" t="str">
        <f>IF(COUNTIFS(Lookups!$A:$A,C402)=1,"Gross Sales","")</f>
        <v>Gross Sales</v>
      </c>
      <c r="Y402" s="3" t="str">
        <f>IF(COUNTIFS(Lookups!$D:$D,C402)=1,"Bar Sales","")</f>
        <v/>
      </c>
      <c r="Z402" s="3" t="str">
        <f>IFERROR(VLOOKUP(C402*1,Lookups!$D:$F,3,FALSE),"")</f>
        <v/>
      </c>
      <c r="AA402" s="3" t="str">
        <f>IFERROR(VLOOKUP($C402*1,Lookups!$H:$N,3,FALSE),"")</f>
        <v/>
      </c>
      <c r="AB402" s="3" t="str">
        <f>IFERROR(VLOOKUP($C402*1,Lookups!$H:$N,4,FALSE),"")</f>
        <v/>
      </c>
      <c r="AC402" s="3" t="str">
        <f>IFERROR(VLOOKUP($C402*1,Lookups!$H:$N,5,FALSE),"")</f>
        <v/>
      </c>
      <c r="AD402" s="3" t="str">
        <f>IFERROR(VLOOKUP($C402*1,Lookups!$H:$N,6,FALSE),"")</f>
        <v/>
      </c>
      <c r="AE402" s="3" t="str">
        <f>IFERROR(VLOOKUP($C402*1,Lookups!$H:$N,7,FALSE),"")</f>
        <v/>
      </c>
      <c r="AF402" s="3" t="str">
        <f>VLOOKUP(B402*1,Stores!$A:$C,3,FALSE)</f>
        <v>DFG</v>
      </c>
    </row>
    <row r="403" spans="1:32">
      <c r="A403" s="165" t="s">
        <v>935</v>
      </c>
      <c r="B403" s="166" t="s">
        <v>950</v>
      </c>
      <c r="C403" s="165" t="s">
        <v>474</v>
      </c>
      <c r="D403" s="165" t="s">
        <v>918</v>
      </c>
      <c r="E403" s="165" t="s">
        <v>513</v>
      </c>
      <c r="F403" s="167">
        <v>2017</v>
      </c>
      <c r="G403" s="168">
        <v>0</v>
      </c>
      <c r="H403" s="169">
        <v>0</v>
      </c>
      <c r="I403" s="169">
        <v>9.9975000000000005</v>
      </c>
      <c r="J403" s="169">
        <v>5.7374999999999998</v>
      </c>
      <c r="K403" s="169">
        <v>0</v>
      </c>
      <c r="L403" s="169">
        <v>0</v>
      </c>
      <c r="M403" s="169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11.15625</v>
      </c>
      <c r="S403" s="169">
        <v>0</v>
      </c>
      <c r="T403" s="169">
        <v>0</v>
      </c>
      <c r="U403" s="169">
        <v>26.891249999999999</v>
      </c>
      <c r="V403" s="163">
        <f ca="1">SUM(INDIRECT(Inputs!$C$11&amp;ROW()&amp;":"&amp;Inputs!$C$12&amp;ROW()))</f>
        <v>0</v>
      </c>
      <c r="W403" s="163">
        <f ca="1">SUM(INDIRECT(Inputs!$C$13&amp;ROW()&amp;":"&amp;Inputs!$C$14&amp;ROW()))</f>
        <v>15.734999999999999</v>
      </c>
      <c r="X403" s="3" t="str">
        <f>IF(COUNTIFS(Lookups!$A:$A,C403)=1,"Gross Sales","")</f>
        <v>Gross Sales</v>
      </c>
      <c r="Y403" s="3" t="str">
        <f>IF(COUNTIFS(Lookups!$D:$D,C403)=1,"Bar Sales","")</f>
        <v/>
      </c>
      <c r="Z403" s="3" t="str">
        <f>IFERROR(VLOOKUP(C403*1,Lookups!$D:$F,3,FALSE),"")</f>
        <v/>
      </c>
      <c r="AA403" s="3" t="str">
        <f>IFERROR(VLOOKUP($C403*1,Lookups!$H:$N,3,FALSE),"")</f>
        <v/>
      </c>
      <c r="AB403" s="3" t="str">
        <f>IFERROR(VLOOKUP($C403*1,Lookups!$H:$N,4,FALSE),"")</f>
        <v/>
      </c>
      <c r="AC403" s="3" t="str">
        <f>IFERROR(VLOOKUP($C403*1,Lookups!$H:$N,5,FALSE),"")</f>
        <v/>
      </c>
      <c r="AD403" s="3" t="str">
        <f>IFERROR(VLOOKUP($C403*1,Lookups!$H:$N,6,FALSE),"")</f>
        <v/>
      </c>
      <c r="AE403" s="3" t="str">
        <f>IFERROR(VLOOKUP($C403*1,Lookups!$H:$N,7,FALSE),"")</f>
        <v/>
      </c>
      <c r="AF403" s="3" t="str">
        <f>VLOOKUP(B403*1,Stores!$A:$C,3,FALSE)</f>
        <v>DFG</v>
      </c>
    </row>
    <row r="404" spans="1:32">
      <c r="A404" s="165" t="s">
        <v>960</v>
      </c>
      <c r="B404" s="166" t="s">
        <v>951</v>
      </c>
      <c r="C404" s="165" t="s">
        <v>474</v>
      </c>
      <c r="D404" s="165" t="s">
        <v>918</v>
      </c>
      <c r="E404" s="165" t="s">
        <v>513</v>
      </c>
      <c r="F404" s="167">
        <v>2017</v>
      </c>
      <c r="G404" s="168">
        <v>0</v>
      </c>
      <c r="H404" s="169">
        <v>8.8800000000000008</v>
      </c>
      <c r="I404" s="169">
        <v>0</v>
      </c>
      <c r="J404" s="169">
        <v>73.173749999999998</v>
      </c>
      <c r="K404" s="169">
        <v>0</v>
      </c>
      <c r="L404" s="169">
        <v>6.7687499999999998</v>
      </c>
      <c r="M404" s="169">
        <v>17.745000000000001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169">
        <v>106.5675</v>
      </c>
      <c r="V404" s="163">
        <f ca="1">SUM(INDIRECT(Inputs!$C$11&amp;ROW()&amp;":"&amp;Inputs!$C$12&amp;ROW()))</f>
        <v>0</v>
      </c>
      <c r="W404" s="163">
        <f ca="1">SUM(INDIRECT(Inputs!$C$13&amp;ROW()&amp;":"&amp;Inputs!$C$14&amp;ROW()))</f>
        <v>106.5675</v>
      </c>
      <c r="X404" s="3" t="str">
        <f>IF(COUNTIFS(Lookups!$A:$A,C404)=1,"Gross Sales","")</f>
        <v>Gross Sales</v>
      </c>
      <c r="Y404" s="3" t="str">
        <f>IF(COUNTIFS(Lookups!$D:$D,C404)=1,"Bar Sales","")</f>
        <v/>
      </c>
      <c r="Z404" s="3" t="str">
        <f>IFERROR(VLOOKUP(C404*1,Lookups!$D:$F,3,FALSE),"")</f>
        <v/>
      </c>
      <c r="AA404" s="3" t="str">
        <f>IFERROR(VLOOKUP($C404*1,Lookups!$H:$N,3,FALSE),"")</f>
        <v/>
      </c>
      <c r="AB404" s="3" t="str">
        <f>IFERROR(VLOOKUP($C404*1,Lookups!$H:$N,4,FALSE),"")</f>
        <v/>
      </c>
      <c r="AC404" s="3" t="str">
        <f>IFERROR(VLOOKUP($C404*1,Lookups!$H:$N,5,FALSE),"")</f>
        <v/>
      </c>
      <c r="AD404" s="3" t="str">
        <f>IFERROR(VLOOKUP($C404*1,Lookups!$H:$N,6,FALSE),"")</f>
        <v/>
      </c>
      <c r="AE404" s="3" t="str">
        <f>IFERROR(VLOOKUP($C404*1,Lookups!$H:$N,7,FALSE),"")</f>
        <v/>
      </c>
      <c r="AF404" s="3" t="str">
        <f>VLOOKUP(B404*1,Stores!$A:$C,3,FALSE)</f>
        <v>DFG</v>
      </c>
    </row>
    <row r="405" spans="1:32">
      <c r="A405" s="165" t="s">
        <v>961</v>
      </c>
      <c r="B405" s="166" t="s">
        <v>952</v>
      </c>
      <c r="C405" s="165" t="s">
        <v>474</v>
      </c>
      <c r="D405" s="165" t="s">
        <v>918</v>
      </c>
      <c r="E405" s="165" t="s">
        <v>513</v>
      </c>
      <c r="F405" s="167">
        <v>2017</v>
      </c>
      <c r="G405" s="168">
        <v>0</v>
      </c>
      <c r="H405" s="169">
        <v>0</v>
      </c>
      <c r="I405" s="169">
        <v>0</v>
      </c>
      <c r="J405" s="169">
        <v>546</v>
      </c>
      <c r="K405" s="169">
        <v>176.625</v>
      </c>
      <c r="L405" s="169">
        <v>0</v>
      </c>
      <c r="M405" s="169">
        <v>0</v>
      </c>
      <c r="N405" s="169">
        <v>0</v>
      </c>
      <c r="O405" s="169">
        <v>0</v>
      </c>
      <c r="P405" s="169">
        <v>0</v>
      </c>
      <c r="Q405" s="169">
        <v>0</v>
      </c>
      <c r="R405" s="169">
        <v>94.668750000000003</v>
      </c>
      <c r="S405" s="169">
        <v>0</v>
      </c>
      <c r="T405" s="169">
        <v>0</v>
      </c>
      <c r="U405" s="169">
        <v>817.29375000000005</v>
      </c>
      <c r="V405" s="163">
        <f ca="1">SUM(INDIRECT(Inputs!$C$11&amp;ROW()&amp;":"&amp;Inputs!$C$12&amp;ROW()))</f>
        <v>0</v>
      </c>
      <c r="W405" s="163">
        <f ca="1">SUM(INDIRECT(Inputs!$C$13&amp;ROW()&amp;":"&amp;Inputs!$C$14&amp;ROW()))</f>
        <v>722.625</v>
      </c>
      <c r="X405" s="3" t="str">
        <f>IF(COUNTIFS(Lookups!$A:$A,C405)=1,"Gross Sales","")</f>
        <v>Gross Sales</v>
      </c>
      <c r="Y405" s="3" t="str">
        <f>IF(COUNTIFS(Lookups!$D:$D,C405)=1,"Bar Sales","")</f>
        <v/>
      </c>
      <c r="Z405" s="3" t="str">
        <f>IFERROR(VLOOKUP(C405*1,Lookups!$D:$F,3,FALSE),"")</f>
        <v/>
      </c>
      <c r="AA405" s="3" t="str">
        <f>IFERROR(VLOOKUP($C405*1,Lookups!$H:$N,3,FALSE),"")</f>
        <v/>
      </c>
      <c r="AB405" s="3" t="str">
        <f>IFERROR(VLOOKUP($C405*1,Lookups!$H:$N,4,FALSE),"")</f>
        <v/>
      </c>
      <c r="AC405" s="3" t="str">
        <f>IFERROR(VLOOKUP($C405*1,Lookups!$H:$N,5,FALSE),"")</f>
        <v/>
      </c>
      <c r="AD405" s="3" t="str">
        <f>IFERROR(VLOOKUP($C405*1,Lookups!$H:$N,6,FALSE),"")</f>
        <v/>
      </c>
      <c r="AE405" s="3" t="str">
        <f>IFERROR(VLOOKUP($C405*1,Lookups!$H:$N,7,FALSE),"")</f>
        <v/>
      </c>
      <c r="AF405" s="3" t="str">
        <f>VLOOKUP(B405*1,Stores!$A:$C,3,FALSE)</f>
        <v>DFG</v>
      </c>
    </row>
    <row r="406" spans="1:32">
      <c r="A406" s="165" t="s">
        <v>933</v>
      </c>
      <c r="B406" s="166" t="s">
        <v>954</v>
      </c>
      <c r="C406" s="165" t="s">
        <v>474</v>
      </c>
      <c r="D406" s="165" t="s">
        <v>918</v>
      </c>
      <c r="E406" s="165" t="s">
        <v>513</v>
      </c>
      <c r="F406" s="167">
        <v>2017</v>
      </c>
      <c r="G406" s="168">
        <v>0</v>
      </c>
      <c r="H406" s="169">
        <v>7.0912499999999996</v>
      </c>
      <c r="I406" s="169">
        <v>26.324999999999999</v>
      </c>
      <c r="J406" s="169">
        <v>0</v>
      </c>
      <c r="K406" s="169">
        <v>0</v>
      </c>
      <c r="L406" s="169">
        <v>0</v>
      </c>
      <c r="M406" s="169">
        <v>28.762499999999999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169">
        <v>62.178749999999994</v>
      </c>
      <c r="V406" s="163">
        <f ca="1">SUM(INDIRECT(Inputs!$C$11&amp;ROW()&amp;":"&amp;Inputs!$C$12&amp;ROW()))</f>
        <v>0</v>
      </c>
      <c r="W406" s="163">
        <f ca="1">SUM(INDIRECT(Inputs!$C$13&amp;ROW()&amp;":"&amp;Inputs!$C$14&amp;ROW()))</f>
        <v>62.178749999999994</v>
      </c>
      <c r="X406" s="3" t="str">
        <f>IF(COUNTIFS(Lookups!$A:$A,C406)=1,"Gross Sales","")</f>
        <v>Gross Sales</v>
      </c>
      <c r="Y406" s="3" t="str">
        <f>IF(COUNTIFS(Lookups!$D:$D,C406)=1,"Bar Sales","")</f>
        <v/>
      </c>
      <c r="Z406" s="3" t="str">
        <f>IFERROR(VLOOKUP(C406*1,Lookups!$D:$F,3,FALSE),"")</f>
        <v/>
      </c>
      <c r="AA406" s="3" t="str">
        <f>IFERROR(VLOOKUP($C406*1,Lookups!$H:$N,3,FALSE),"")</f>
        <v/>
      </c>
      <c r="AB406" s="3" t="str">
        <f>IFERROR(VLOOKUP($C406*1,Lookups!$H:$N,4,FALSE),"")</f>
        <v/>
      </c>
      <c r="AC406" s="3" t="str">
        <f>IFERROR(VLOOKUP($C406*1,Lookups!$H:$N,5,FALSE),"")</f>
        <v/>
      </c>
      <c r="AD406" s="3" t="str">
        <f>IFERROR(VLOOKUP($C406*1,Lookups!$H:$N,6,FALSE),"")</f>
        <v/>
      </c>
      <c r="AE406" s="3" t="str">
        <f>IFERROR(VLOOKUP($C406*1,Lookups!$H:$N,7,FALSE),"")</f>
        <v/>
      </c>
      <c r="AF406" s="3" t="str">
        <f>VLOOKUP(B406*1,Stores!$A:$C,3,FALSE)</f>
        <v>DFG</v>
      </c>
    </row>
    <row r="407" spans="1:32">
      <c r="A407" s="165" t="s">
        <v>932</v>
      </c>
      <c r="B407" s="166" t="s">
        <v>959</v>
      </c>
      <c r="C407" s="165" t="s">
        <v>474</v>
      </c>
      <c r="D407" s="165" t="s">
        <v>918</v>
      </c>
      <c r="E407" s="165" t="s">
        <v>513</v>
      </c>
      <c r="F407" s="167">
        <v>2017</v>
      </c>
      <c r="G407" s="168">
        <v>0</v>
      </c>
      <c r="H407" s="169">
        <v>0</v>
      </c>
      <c r="I407" s="169">
        <v>0</v>
      </c>
      <c r="J407" s="169">
        <v>0</v>
      </c>
      <c r="K407" s="169">
        <v>0</v>
      </c>
      <c r="L407" s="169">
        <v>0</v>
      </c>
      <c r="M407" s="169">
        <v>0</v>
      </c>
      <c r="N407" s="169">
        <v>115.14</v>
      </c>
      <c r="O407" s="169">
        <v>0</v>
      </c>
      <c r="P407" s="169">
        <v>24.84</v>
      </c>
      <c r="Q407" s="169">
        <v>12.967500000000001</v>
      </c>
      <c r="R407" s="169">
        <v>0</v>
      </c>
      <c r="S407" s="169">
        <v>0</v>
      </c>
      <c r="T407" s="169">
        <v>0</v>
      </c>
      <c r="U407" s="169">
        <v>152.94749999999999</v>
      </c>
      <c r="V407" s="163">
        <f ca="1">SUM(INDIRECT(Inputs!$C$11&amp;ROW()&amp;":"&amp;Inputs!$C$12&amp;ROW()))</f>
        <v>12.967500000000001</v>
      </c>
      <c r="W407" s="163">
        <f ca="1">SUM(INDIRECT(Inputs!$C$13&amp;ROW()&amp;":"&amp;Inputs!$C$14&amp;ROW()))</f>
        <v>152.94749999999999</v>
      </c>
      <c r="X407" s="3" t="str">
        <f>IF(COUNTIFS(Lookups!$A:$A,C407)=1,"Gross Sales","")</f>
        <v>Gross Sales</v>
      </c>
      <c r="Y407" s="3" t="str">
        <f>IF(COUNTIFS(Lookups!$D:$D,C407)=1,"Bar Sales","")</f>
        <v/>
      </c>
      <c r="Z407" s="3" t="str">
        <f>IFERROR(VLOOKUP(C407*1,Lookups!$D:$F,3,FALSE),"")</f>
        <v/>
      </c>
      <c r="AA407" s="3" t="str">
        <f>IFERROR(VLOOKUP($C407*1,Lookups!$H:$N,3,FALSE),"")</f>
        <v/>
      </c>
      <c r="AB407" s="3" t="str">
        <f>IFERROR(VLOOKUP($C407*1,Lookups!$H:$N,4,FALSE),"")</f>
        <v/>
      </c>
      <c r="AC407" s="3" t="str">
        <f>IFERROR(VLOOKUP($C407*1,Lookups!$H:$N,5,FALSE),"")</f>
        <v/>
      </c>
      <c r="AD407" s="3" t="str">
        <f>IFERROR(VLOOKUP($C407*1,Lookups!$H:$N,6,FALSE),"")</f>
        <v/>
      </c>
      <c r="AE407" s="3" t="str">
        <f>IFERROR(VLOOKUP($C407*1,Lookups!$H:$N,7,FALSE),"")</f>
        <v/>
      </c>
      <c r="AF407" s="3" t="str">
        <f>VLOOKUP(B407*1,Stores!$A:$C,3,FALSE)</f>
        <v>DFG</v>
      </c>
    </row>
    <row r="408" spans="1:32">
      <c r="A408" s="165" t="s">
        <v>930</v>
      </c>
      <c r="B408" s="166" t="s">
        <v>920</v>
      </c>
      <c r="C408" s="165" t="s">
        <v>478</v>
      </c>
      <c r="D408" s="165" t="s">
        <v>918</v>
      </c>
      <c r="E408" s="165" t="s">
        <v>957</v>
      </c>
      <c r="F408" s="167">
        <v>2017</v>
      </c>
      <c r="G408" s="168">
        <v>0</v>
      </c>
      <c r="H408" s="169">
        <v>19219.422825000001</v>
      </c>
      <c r="I408" s="169">
        <v>16669.535400000001</v>
      </c>
      <c r="J408" s="169">
        <v>19493.565000000002</v>
      </c>
      <c r="K408" s="169">
        <v>18180.891</v>
      </c>
      <c r="L408" s="169">
        <v>7535.9247750000004</v>
      </c>
      <c r="M408" s="169">
        <v>8788.3561499999996</v>
      </c>
      <c r="N408" s="169">
        <v>7958.0735999999997</v>
      </c>
      <c r="O408" s="169">
        <v>7753.3955999999998</v>
      </c>
      <c r="P408" s="169">
        <v>8424.6581249999999</v>
      </c>
      <c r="Q408" s="169">
        <v>12833.776725</v>
      </c>
      <c r="R408" s="169">
        <v>11268.821025000001</v>
      </c>
      <c r="S408" s="169">
        <v>0</v>
      </c>
      <c r="T408" s="169">
        <v>0</v>
      </c>
      <c r="U408" s="169">
        <v>138126.42022500004</v>
      </c>
      <c r="V408" s="163">
        <f ca="1">SUM(INDIRECT(Inputs!$C$11&amp;ROW()&amp;":"&amp;Inputs!$C$12&amp;ROW()))</f>
        <v>12833.776725</v>
      </c>
      <c r="W408" s="163">
        <f ca="1">SUM(INDIRECT(Inputs!$C$13&amp;ROW()&amp;":"&amp;Inputs!$C$14&amp;ROW()))</f>
        <v>126857.59920000003</v>
      </c>
      <c r="X408" s="3" t="str">
        <f>IF(COUNTIFS(Lookups!$A:$A,C408)=1,"Gross Sales","")</f>
        <v>Gross Sales</v>
      </c>
      <c r="Y408" s="3" t="str">
        <f>IF(COUNTIFS(Lookups!$D:$D,C408)=1,"Bar Sales","")</f>
        <v/>
      </c>
      <c r="Z408" s="3" t="str">
        <f>IFERROR(VLOOKUP(C408*1,Lookups!$D:$F,3,FALSE),"")</f>
        <v/>
      </c>
      <c r="AA408" s="3" t="str">
        <f>IFERROR(VLOOKUP($C408*1,Lookups!$H:$N,3,FALSE),"")</f>
        <v/>
      </c>
      <c r="AB408" s="3" t="str">
        <f>IFERROR(VLOOKUP($C408*1,Lookups!$H:$N,4,FALSE),"")</f>
        <v/>
      </c>
      <c r="AC408" s="3" t="str">
        <f>IFERROR(VLOOKUP($C408*1,Lookups!$H:$N,5,FALSE),"")</f>
        <v/>
      </c>
      <c r="AD408" s="3" t="str">
        <f>IFERROR(VLOOKUP($C408*1,Lookups!$H:$N,6,FALSE),"")</f>
        <v/>
      </c>
      <c r="AE408" s="3" t="str">
        <f>IFERROR(VLOOKUP($C408*1,Lookups!$H:$N,7,FALSE),"")</f>
        <v/>
      </c>
      <c r="AF408" s="3" t="str">
        <f>VLOOKUP(B408*1,Stores!$A:$C,3,FALSE)</f>
        <v>DFDE</v>
      </c>
    </row>
    <row r="409" spans="1:32">
      <c r="A409" s="165" t="s">
        <v>929</v>
      </c>
      <c r="B409" s="166" t="s">
        <v>921</v>
      </c>
      <c r="C409" s="165" t="s">
        <v>478</v>
      </c>
      <c r="D409" s="165" t="s">
        <v>918</v>
      </c>
      <c r="E409" s="165" t="s">
        <v>957</v>
      </c>
      <c r="F409" s="167">
        <v>2017</v>
      </c>
      <c r="G409" s="168">
        <v>0</v>
      </c>
      <c r="H409" s="169">
        <v>26164.682999999997</v>
      </c>
      <c r="I409" s="169">
        <v>30031.696425000002</v>
      </c>
      <c r="J409" s="169">
        <v>32571.877349999999</v>
      </c>
      <c r="K409" s="169">
        <v>17944.991999999998</v>
      </c>
      <c r="L409" s="169">
        <v>15220.308300000001</v>
      </c>
      <c r="M409" s="169">
        <v>11320.48065</v>
      </c>
      <c r="N409" s="169">
        <v>13617.56475</v>
      </c>
      <c r="O409" s="169">
        <v>9121.3053749999999</v>
      </c>
      <c r="P409" s="169">
        <v>14909.402700000002</v>
      </c>
      <c r="Q409" s="169">
        <v>13411.291949999999</v>
      </c>
      <c r="R409" s="169">
        <v>16562.317050000001</v>
      </c>
      <c r="S409" s="169">
        <v>0</v>
      </c>
      <c r="T409" s="169">
        <v>0</v>
      </c>
      <c r="U409" s="169">
        <v>200875.91954999999</v>
      </c>
      <c r="V409" s="163">
        <f ca="1">SUM(INDIRECT(Inputs!$C$11&amp;ROW()&amp;":"&amp;Inputs!$C$12&amp;ROW()))</f>
        <v>13411.291949999999</v>
      </c>
      <c r="W409" s="163">
        <f ca="1">SUM(INDIRECT(Inputs!$C$13&amp;ROW()&amp;":"&amp;Inputs!$C$14&amp;ROW()))</f>
        <v>184313.60249999998</v>
      </c>
      <c r="X409" s="3" t="str">
        <f>IF(COUNTIFS(Lookups!$A:$A,C409)=1,"Gross Sales","")</f>
        <v>Gross Sales</v>
      </c>
      <c r="Y409" s="3" t="str">
        <f>IF(COUNTIFS(Lookups!$D:$D,C409)=1,"Bar Sales","")</f>
        <v/>
      </c>
      <c r="Z409" s="3" t="str">
        <f>IFERROR(VLOOKUP(C409*1,Lookups!$D:$F,3,FALSE),"")</f>
        <v/>
      </c>
      <c r="AA409" s="3" t="str">
        <f>IFERROR(VLOOKUP($C409*1,Lookups!$H:$N,3,FALSE),"")</f>
        <v/>
      </c>
      <c r="AB409" s="3" t="str">
        <f>IFERROR(VLOOKUP($C409*1,Lookups!$H:$N,4,FALSE),"")</f>
        <v/>
      </c>
      <c r="AC409" s="3" t="str">
        <f>IFERROR(VLOOKUP($C409*1,Lookups!$H:$N,5,FALSE),"")</f>
        <v/>
      </c>
      <c r="AD409" s="3" t="str">
        <f>IFERROR(VLOOKUP($C409*1,Lookups!$H:$N,6,FALSE),"")</f>
        <v/>
      </c>
      <c r="AE409" s="3" t="str">
        <f>IFERROR(VLOOKUP($C409*1,Lookups!$H:$N,7,FALSE),"")</f>
        <v/>
      </c>
      <c r="AF409" s="3" t="str">
        <f>VLOOKUP(B409*1,Stores!$A:$C,3,FALSE)</f>
        <v>DFDE</v>
      </c>
    </row>
    <row r="410" spans="1:32">
      <c r="A410" s="165" t="s">
        <v>928</v>
      </c>
      <c r="B410" s="166" t="s">
        <v>922</v>
      </c>
      <c r="C410" s="165" t="s">
        <v>478</v>
      </c>
      <c r="D410" s="165" t="s">
        <v>918</v>
      </c>
      <c r="E410" s="165" t="s">
        <v>957</v>
      </c>
      <c r="F410" s="167">
        <v>2017</v>
      </c>
      <c r="G410" s="168">
        <v>0</v>
      </c>
      <c r="H410" s="169">
        <v>12260.49315</v>
      </c>
      <c r="I410" s="169">
        <v>13174.068749999999</v>
      </c>
      <c r="J410" s="169">
        <v>12538.325025000002</v>
      </c>
      <c r="K410" s="169">
        <v>9892.2258750000001</v>
      </c>
      <c r="L410" s="169">
        <v>8254.7282250000007</v>
      </c>
      <c r="M410" s="169">
        <v>8082.3330000000005</v>
      </c>
      <c r="N410" s="169">
        <v>6987.3624</v>
      </c>
      <c r="O410" s="169">
        <v>9841.0357500000009</v>
      </c>
      <c r="P410" s="169">
        <v>4723.3746000000001</v>
      </c>
      <c r="Q410" s="169">
        <v>5738.6157750000002</v>
      </c>
      <c r="R410" s="169">
        <v>7442.3002500000002</v>
      </c>
      <c r="S410" s="169">
        <v>0</v>
      </c>
      <c r="T410" s="169">
        <v>0</v>
      </c>
      <c r="U410" s="169">
        <v>98934.862799999988</v>
      </c>
      <c r="V410" s="163">
        <f ca="1">SUM(INDIRECT(Inputs!$C$11&amp;ROW()&amp;":"&amp;Inputs!$C$12&amp;ROW()))</f>
        <v>5738.6157750000002</v>
      </c>
      <c r="W410" s="163">
        <f ca="1">SUM(INDIRECT(Inputs!$C$13&amp;ROW()&amp;":"&amp;Inputs!$C$14&amp;ROW()))</f>
        <v>91492.562549999988</v>
      </c>
      <c r="X410" s="3" t="str">
        <f>IF(COUNTIFS(Lookups!$A:$A,C410)=1,"Gross Sales","")</f>
        <v>Gross Sales</v>
      </c>
      <c r="Y410" s="3" t="str">
        <f>IF(COUNTIFS(Lookups!$D:$D,C410)=1,"Bar Sales","")</f>
        <v/>
      </c>
      <c r="Z410" s="3" t="str">
        <f>IFERROR(VLOOKUP(C410*1,Lookups!$D:$F,3,FALSE),"")</f>
        <v/>
      </c>
      <c r="AA410" s="3" t="str">
        <f>IFERROR(VLOOKUP($C410*1,Lookups!$H:$N,3,FALSE),"")</f>
        <v/>
      </c>
      <c r="AB410" s="3" t="str">
        <f>IFERROR(VLOOKUP($C410*1,Lookups!$H:$N,4,FALSE),"")</f>
        <v/>
      </c>
      <c r="AC410" s="3" t="str">
        <f>IFERROR(VLOOKUP($C410*1,Lookups!$H:$N,5,FALSE),"")</f>
        <v/>
      </c>
      <c r="AD410" s="3" t="str">
        <f>IFERROR(VLOOKUP($C410*1,Lookups!$H:$N,6,FALSE),"")</f>
        <v/>
      </c>
      <c r="AE410" s="3" t="str">
        <f>IFERROR(VLOOKUP($C410*1,Lookups!$H:$N,7,FALSE),"")</f>
        <v/>
      </c>
      <c r="AF410" s="3" t="str">
        <f>VLOOKUP(B410*1,Stores!$A:$C,3,FALSE)</f>
        <v>DFDE</v>
      </c>
    </row>
    <row r="411" spans="1:32">
      <c r="A411" s="165" t="s">
        <v>927</v>
      </c>
      <c r="B411" s="166" t="s">
        <v>923</v>
      </c>
      <c r="C411" s="165" t="s">
        <v>478</v>
      </c>
      <c r="D411" s="165" t="s">
        <v>918</v>
      </c>
      <c r="E411" s="165" t="s">
        <v>957</v>
      </c>
      <c r="F411" s="167">
        <v>2017</v>
      </c>
      <c r="G411" s="168">
        <v>0</v>
      </c>
      <c r="H411" s="169">
        <v>10991.253000000001</v>
      </c>
      <c r="I411" s="169">
        <v>13206.661050000001</v>
      </c>
      <c r="J411" s="169">
        <v>9501.9343499999995</v>
      </c>
      <c r="K411" s="169">
        <v>9706.6247999999996</v>
      </c>
      <c r="L411" s="169">
        <v>7061.3819999999996</v>
      </c>
      <c r="M411" s="169">
        <v>6843.2004000000006</v>
      </c>
      <c r="N411" s="169">
        <v>2846.5143749999997</v>
      </c>
      <c r="O411" s="169">
        <v>4641.7886999999992</v>
      </c>
      <c r="P411" s="169">
        <v>5891.6022000000003</v>
      </c>
      <c r="Q411" s="169">
        <v>9988.5720000000019</v>
      </c>
      <c r="R411" s="169">
        <v>11356.6698</v>
      </c>
      <c r="S411" s="169">
        <v>0</v>
      </c>
      <c r="T411" s="169">
        <v>0</v>
      </c>
      <c r="U411" s="169">
        <v>92036.202674999993</v>
      </c>
      <c r="V411" s="163">
        <f ca="1">SUM(INDIRECT(Inputs!$C$11&amp;ROW()&amp;":"&amp;Inputs!$C$12&amp;ROW()))</f>
        <v>9988.5720000000019</v>
      </c>
      <c r="W411" s="163">
        <f ca="1">SUM(INDIRECT(Inputs!$C$13&amp;ROW()&amp;":"&amp;Inputs!$C$14&amp;ROW()))</f>
        <v>80679.53287499999</v>
      </c>
      <c r="X411" s="3" t="str">
        <f>IF(COUNTIFS(Lookups!$A:$A,C411)=1,"Gross Sales","")</f>
        <v>Gross Sales</v>
      </c>
      <c r="Y411" s="3" t="str">
        <f>IF(COUNTIFS(Lookups!$D:$D,C411)=1,"Bar Sales","")</f>
        <v/>
      </c>
      <c r="Z411" s="3" t="str">
        <f>IFERROR(VLOOKUP(C411*1,Lookups!$D:$F,3,FALSE),"")</f>
        <v/>
      </c>
      <c r="AA411" s="3" t="str">
        <f>IFERROR(VLOOKUP($C411*1,Lookups!$H:$N,3,FALSE),"")</f>
        <v/>
      </c>
      <c r="AB411" s="3" t="str">
        <f>IFERROR(VLOOKUP($C411*1,Lookups!$H:$N,4,FALSE),"")</f>
        <v/>
      </c>
      <c r="AC411" s="3" t="str">
        <f>IFERROR(VLOOKUP($C411*1,Lookups!$H:$N,5,FALSE),"")</f>
        <v/>
      </c>
      <c r="AD411" s="3" t="str">
        <f>IFERROR(VLOOKUP($C411*1,Lookups!$H:$N,6,FALSE),"")</f>
        <v/>
      </c>
      <c r="AE411" s="3" t="str">
        <f>IFERROR(VLOOKUP($C411*1,Lookups!$H:$N,7,FALSE),"")</f>
        <v/>
      </c>
      <c r="AF411" s="3" t="str">
        <f>VLOOKUP(B411*1,Stores!$A:$C,3,FALSE)</f>
        <v>DFDE</v>
      </c>
    </row>
    <row r="412" spans="1:32">
      <c r="A412" s="165" t="s">
        <v>926</v>
      </c>
      <c r="B412" s="166" t="s">
        <v>924</v>
      </c>
      <c r="C412" s="165" t="s">
        <v>478</v>
      </c>
      <c r="D412" s="165" t="s">
        <v>918</v>
      </c>
      <c r="E412" s="165" t="s">
        <v>957</v>
      </c>
      <c r="F412" s="167">
        <v>2017</v>
      </c>
      <c r="G412" s="168">
        <v>0</v>
      </c>
      <c r="H412" s="169">
        <v>19740.163725000002</v>
      </c>
      <c r="I412" s="169">
        <v>20795.142599999999</v>
      </c>
      <c r="J412" s="169">
        <v>15970.841174999998</v>
      </c>
      <c r="K412" s="169">
        <v>15518.532599999999</v>
      </c>
      <c r="L412" s="169">
        <v>8731.3787999999986</v>
      </c>
      <c r="M412" s="169">
        <v>8049.7304999999997</v>
      </c>
      <c r="N412" s="169">
        <v>9600.8617499999982</v>
      </c>
      <c r="O412" s="169">
        <v>12811.722750000001</v>
      </c>
      <c r="P412" s="169">
        <v>11905.732125000002</v>
      </c>
      <c r="Q412" s="169">
        <v>7743.7658999999994</v>
      </c>
      <c r="R412" s="169">
        <v>8828.6921999999995</v>
      </c>
      <c r="S412" s="169">
        <v>0</v>
      </c>
      <c r="T412" s="169">
        <v>0</v>
      </c>
      <c r="U412" s="169">
        <v>139696.564125</v>
      </c>
      <c r="V412" s="163">
        <f ca="1">SUM(INDIRECT(Inputs!$C$11&amp;ROW()&amp;":"&amp;Inputs!$C$12&amp;ROW()))</f>
        <v>7743.7658999999994</v>
      </c>
      <c r="W412" s="163">
        <f ca="1">SUM(INDIRECT(Inputs!$C$13&amp;ROW()&amp;":"&amp;Inputs!$C$14&amp;ROW()))</f>
        <v>130867.87192500001</v>
      </c>
      <c r="X412" s="3" t="str">
        <f>IF(COUNTIFS(Lookups!$A:$A,C412)=1,"Gross Sales","")</f>
        <v>Gross Sales</v>
      </c>
      <c r="Y412" s="3" t="str">
        <f>IF(COUNTIFS(Lookups!$D:$D,C412)=1,"Bar Sales","")</f>
        <v/>
      </c>
      <c r="Z412" s="3" t="str">
        <f>IFERROR(VLOOKUP(C412*1,Lookups!$D:$F,3,FALSE),"")</f>
        <v/>
      </c>
      <c r="AA412" s="3" t="str">
        <f>IFERROR(VLOOKUP($C412*1,Lookups!$H:$N,3,FALSE),"")</f>
        <v/>
      </c>
      <c r="AB412" s="3" t="str">
        <f>IFERROR(VLOOKUP($C412*1,Lookups!$H:$N,4,FALSE),"")</f>
        <v/>
      </c>
      <c r="AC412" s="3" t="str">
        <f>IFERROR(VLOOKUP($C412*1,Lookups!$H:$N,5,FALSE),"")</f>
        <v/>
      </c>
      <c r="AD412" s="3" t="str">
        <f>IFERROR(VLOOKUP($C412*1,Lookups!$H:$N,6,FALSE),"")</f>
        <v/>
      </c>
      <c r="AE412" s="3" t="str">
        <f>IFERROR(VLOOKUP($C412*1,Lookups!$H:$N,7,FALSE),"")</f>
        <v/>
      </c>
      <c r="AF412" s="3" t="str">
        <f>VLOOKUP(B412*1,Stores!$A:$C,3,FALSE)</f>
        <v>DFDE</v>
      </c>
    </row>
    <row r="413" spans="1:32">
      <c r="A413" s="165" t="s">
        <v>925</v>
      </c>
      <c r="B413" s="166" t="s">
        <v>958</v>
      </c>
      <c r="C413" s="165" t="s">
        <v>478</v>
      </c>
      <c r="D413" s="165" t="s">
        <v>918</v>
      </c>
      <c r="E413" s="165" t="s">
        <v>957</v>
      </c>
      <c r="F413" s="167">
        <v>2017</v>
      </c>
      <c r="G413" s="168">
        <v>0</v>
      </c>
      <c r="H413" s="169">
        <v>0</v>
      </c>
      <c r="I413" s="169">
        <v>0</v>
      </c>
      <c r="J413" s="169">
        <v>0</v>
      </c>
      <c r="K413" s="169">
        <v>0</v>
      </c>
      <c r="L413" s="169">
        <v>5829.8072999999995</v>
      </c>
      <c r="M413" s="169">
        <v>11832.935325</v>
      </c>
      <c r="N413" s="169">
        <v>12479.73825</v>
      </c>
      <c r="O413" s="169">
        <v>13722.191999999999</v>
      </c>
      <c r="P413" s="169">
        <v>9401.2361250000013</v>
      </c>
      <c r="Q413" s="169">
        <v>8394.7612499999996</v>
      </c>
      <c r="R413" s="169">
        <v>12778.770000000002</v>
      </c>
      <c r="S413" s="169">
        <v>0</v>
      </c>
      <c r="T413" s="169">
        <v>0</v>
      </c>
      <c r="U413" s="169">
        <v>74439.440250000014</v>
      </c>
      <c r="V413" s="163">
        <f ca="1">SUM(INDIRECT(Inputs!$C$11&amp;ROW()&amp;":"&amp;Inputs!$C$12&amp;ROW()))</f>
        <v>8394.7612499999996</v>
      </c>
      <c r="W413" s="163">
        <f ca="1">SUM(INDIRECT(Inputs!$C$13&amp;ROW()&amp;":"&amp;Inputs!$C$14&amp;ROW()))</f>
        <v>61660.67025000001</v>
      </c>
      <c r="X413" s="3" t="str">
        <f>IF(COUNTIFS(Lookups!$A:$A,C413)=1,"Gross Sales","")</f>
        <v>Gross Sales</v>
      </c>
      <c r="Y413" s="3" t="str">
        <f>IF(COUNTIFS(Lookups!$D:$D,C413)=1,"Bar Sales","")</f>
        <v/>
      </c>
      <c r="Z413" s="3" t="str">
        <f>IFERROR(VLOOKUP(C413*1,Lookups!$D:$F,3,FALSE),"")</f>
        <v/>
      </c>
      <c r="AA413" s="3" t="str">
        <f>IFERROR(VLOOKUP($C413*1,Lookups!$H:$N,3,FALSE),"")</f>
        <v/>
      </c>
      <c r="AB413" s="3" t="str">
        <f>IFERROR(VLOOKUP($C413*1,Lookups!$H:$N,4,FALSE),"")</f>
        <v/>
      </c>
      <c r="AC413" s="3" t="str">
        <f>IFERROR(VLOOKUP($C413*1,Lookups!$H:$N,5,FALSE),"")</f>
        <v/>
      </c>
      <c r="AD413" s="3" t="str">
        <f>IFERROR(VLOOKUP($C413*1,Lookups!$H:$N,6,FALSE),"")</f>
        <v/>
      </c>
      <c r="AE413" s="3" t="str">
        <f>IFERROR(VLOOKUP($C413*1,Lookups!$H:$N,7,FALSE),"")</f>
        <v/>
      </c>
      <c r="AF413" s="3" t="str">
        <f>VLOOKUP(B413*1,Stores!$A:$C,3,FALSE)</f>
        <v>DFDE</v>
      </c>
    </row>
    <row r="414" spans="1:32">
      <c r="A414" s="165" t="s">
        <v>958</v>
      </c>
      <c r="B414" s="166" t="s">
        <v>925</v>
      </c>
      <c r="C414" s="165" t="s">
        <v>478</v>
      </c>
      <c r="D414" s="165" t="s">
        <v>918</v>
      </c>
      <c r="E414" s="165" t="s">
        <v>957</v>
      </c>
      <c r="F414" s="167">
        <v>2017</v>
      </c>
      <c r="G414" s="168">
        <v>0</v>
      </c>
      <c r="H414" s="169">
        <v>5580.5343750000002</v>
      </c>
      <c r="I414" s="169">
        <v>7579.0117500000006</v>
      </c>
      <c r="J414" s="169">
        <v>5380.4339999999993</v>
      </c>
      <c r="K414" s="169">
        <v>6446.7837</v>
      </c>
      <c r="L414" s="169">
        <v>3358.2480750000004</v>
      </c>
      <c r="M414" s="169">
        <v>3417.4968750000003</v>
      </c>
      <c r="N414" s="169">
        <v>3852.1958999999997</v>
      </c>
      <c r="O414" s="169">
        <v>3488.9749499999998</v>
      </c>
      <c r="P414" s="169">
        <v>6556.5553500000005</v>
      </c>
      <c r="Q414" s="169">
        <v>4458.8069999999998</v>
      </c>
      <c r="R414" s="169">
        <v>7179.2489999999998</v>
      </c>
      <c r="S414" s="169">
        <v>0</v>
      </c>
      <c r="T414" s="169">
        <v>0</v>
      </c>
      <c r="U414" s="169">
        <v>57298.290975000011</v>
      </c>
      <c r="V414" s="163">
        <f ca="1">SUM(INDIRECT(Inputs!$C$11&amp;ROW()&amp;":"&amp;Inputs!$C$12&amp;ROW()))</f>
        <v>4458.8069999999998</v>
      </c>
      <c r="W414" s="163">
        <f ca="1">SUM(INDIRECT(Inputs!$C$13&amp;ROW()&amp;":"&amp;Inputs!$C$14&amp;ROW()))</f>
        <v>50119.041975000007</v>
      </c>
      <c r="X414" s="3" t="str">
        <f>IF(COUNTIFS(Lookups!$A:$A,C414)=1,"Gross Sales","")</f>
        <v>Gross Sales</v>
      </c>
      <c r="Y414" s="3" t="str">
        <f>IF(COUNTIFS(Lookups!$D:$D,C414)=1,"Bar Sales","")</f>
        <v/>
      </c>
      <c r="Z414" s="3" t="str">
        <f>IFERROR(VLOOKUP(C414*1,Lookups!$D:$F,3,FALSE),"")</f>
        <v/>
      </c>
      <c r="AA414" s="3" t="str">
        <f>IFERROR(VLOOKUP($C414*1,Lookups!$H:$N,3,FALSE),"")</f>
        <v/>
      </c>
      <c r="AB414" s="3" t="str">
        <f>IFERROR(VLOOKUP($C414*1,Lookups!$H:$N,4,FALSE),"")</f>
        <v/>
      </c>
      <c r="AC414" s="3" t="str">
        <f>IFERROR(VLOOKUP($C414*1,Lookups!$H:$N,5,FALSE),"")</f>
        <v/>
      </c>
      <c r="AD414" s="3" t="str">
        <f>IFERROR(VLOOKUP($C414*1,Lookups!$H:$N,6,FALSE),"")</f>
        <v/>
      </c>
      <c r="AE414" s="3" t="str">
        <f>IFERROR(VLOOKUP($C414*1,Lookups!$H:$N,7,FALSE),"")</f>
        <v/>
      </c>
      <c r="AF414" s="3" t="str">
        <f>VLOOKUP(B414*1,Stores!$A:$C,3,FALSE)</f>
        <v>DFDE</v>
      </c>
    </row>
    <row r="415" spans="1:32">
      <c r="A415" s="165" t="s">
        <v>924</v>
      </c>
      <c r="B415" s="166" t="s">
        <v>926</v>
      </c>
      <c r="C415" s="165" t="s">
        <v>478</v>
      </c>
      <c r="D415" s="165" t="s">
        <v>918</v>
      </c>
      <c r="E415" s="165" t="s">
        <v>957</v>
      </c>
      <c r="F415" s="167">
        <v>2017</v>
      </c>
      <c r="G415" s="168">
        <v>0</v>
      </c>
      <c r="H415" s="169">
        <v>31627.309800000003</v>
      </c>
      <c r="I415" s="169">
        <v>55048.0455</v>
      </c>
      <c r="J415" s="169">
        <v>49832.698500000006</v>
      </c>
      <c r="K415" s="169">
        <v>37892.923649999997</v>
      </c>
      <c r="L415" s="169">
        <v>29492.960849999999</v>
      </c>
      <c r="M415" s="169">
        <v>35065.424999999996</v>
      </c>
      <c r="N415" s="169">
        <v>24468.252</v>
      </c>
      <c r="O415" s="169">
        <v>31138.389974999998</v>
      </c>
      <c r="P415" s="169">
        <v>40287.76425</v>
      </c>
      <c r="Q415" s="169">
        <v>37477.593824999996</v>
      </c>
      <c r="R415" s="169">
        <v>38350.257749999997</v>
      </c>
      <c r="S415" s="169">
        <v>0</v>
      </c>
      <c r="T415" s="169">
        <v>0</v>
      </c>
      <c r="U415" s="169">
        <v>410681.62109999999</v>
      </c>
      <c r="V415" s="163">
        <f ca="1">SUM(INDIRECT(Inputs!$C$11&amp;ROW()&amp;":"&amp;Inputs!$C$12&amp;ROW()))</f>
        <v>37477.593824999996</v>
      </c>
      <c r="W415" s="163">
        <f ca="1">SUM(INDIRECT(Inputs!$C$13&amp;ROW()&amp;":"&amp;Inputs!$C$14&amp;ROW()))</f>
        <v>372331.36335</v>
      </c>
      <c r="X415" s="3" t="str">
        <f>IF(COUNTIFS(Lookups!$A:$A,C415)=1,"Gross Sales","")</f>
        <v>Gross Sales</v>
      </c>
      <c r="Y415" s="3" t="str">
        <f>IF(COUNTIFS(Lookups!$D:$D,C415)=1,"Bar Sales","")</f>
        <v/>
      </c>
      <c r="Z415" s="3" t="str">
        <f>IFERROR(VLOOKUP(C415*1,Lookups!$D:$F,3,FALSE),"")</f>
        <v/>
      </c>
      <c r="AA415" s="3" t="str">
        <f>IFERROR(VLOOKUP($C415*1,Lookups!$H:$N,3,FALSE),"")</f>
        <v/>
      </c>
      <c r="AB415" s="3" t="str">
        <f>IFERROR(VLOOKUP($C415*1,Lookups!$H:$N,4,FALSE),"")</f>
        <v/>
      </c>
      <c r="AC415" s="3" t="str">
        <f>IFERROR(VLOOKUP($C415*1,Lookups!$H:$N,5,FALSE),"")</f>
        <v/>
      </c>
      <c r="AD415" s="3" t="str">
        <f>IFERROR(VLOOKUP($C415*1,Lookups!$H:$N,6,FALSE),"")</f>
        <v/>
      </c>
      <c r="AE415" s="3" t="str">
        <f>IFERROR(VLOOKUP($C415*1,Lookups!$H:$N,7,FALSE),"")</f>
        <v/>
      </c>
      <c r="AF415" s="3" t="str">
        <f>VLOOKUP(B415*1,Stores!$A:$C,3,FALSE)</f>
        <v>DFDE</v>
      </c>
    </row>
    <row r="416" spans="1:32">
      <c r="A416" s="165" t="s">
        <v>923</v>
      </c>
      <c r="B416" s="166" t="s">
        <v>927</v>
      </c>
      <c r="C416" s="165" t="s">
        <v>478</v>
      </c>
      <c r="D416" s="165" t="s">
        <v>918</v>
      </c>
      <c r="E416" s="165" t="s">
        <v>957</v>
      </c>
      <c r="F416" s="167">
        <v>2017</v>
      </c>
      <c r="G416" s="168">
        <v>0</v>
      </c>
      <c r="H416" s="169">
        <v>21640.921575000004</v>
      </c>
      <c r="I416" s="169">
        <v>28470.595125</v>
      </c>
      <c r="J416" s="169">
        <v>28604.306249999998</v>
      </c>
      <c r="K416" s="169">
        <v>20259.928499999998</v>
      </c>
      <c r="L416" s="169">
        <v>13088.822249999999</v>
      </c>
      <c r="M416" s="169">
        <v>16060.537124999997</v>
      </c>
      <c r="N416" s="169">
        <v>11251.345275</v>
      </c>
      <c r="O416" s="169">
        <v>13148.52195</v>
      </c>
      <c r="P416" s="169">
        <v>14254.919250000003</v>
      </c>
      <c r="Q416" s="169">
        <v>16945.09635</v>
      </c>
      <c r="R416" s="169">
        <v>15167.848800000002</v>
      </c>
      <c r="S416" s="169">
        <v>0</v>
      </c>
      <c r="T416" s="169">
        <v>0</v>
      </c>
      <c r="U416" s="169">
        <v>198892.84245000003</v>
      </c>
      <c r="V416" s="163">
        <f ca="1">SUM(INDIRECT(Inputs!$C$11&amp;ROW()&amp;":"&amp;Inputs!$C$12&amp;ROW()))</f>
        <v>16945.09635</v>
      </c>
      <c r="W416" s="163">
        <f ca="1">SUM(INDIRECT(Inputs!$C$13&amp;ROW()&amp;":"&amp;Inputs!$C$14&amp;ROW()))</f>
        <v>183724.99365000002</v>
      </c>
      <c r="X416" s="3" t="str">
        <f>IF(COUNTIFS(Lookups!$A:$A,C416)=1,"Gross Sales","")</f>
        <v>Gross Sales</v>
      </c>
      <c r="Y416" s="3" t="str">
        <f>IF(COUNTIFS(Lookups!$D:$D,C416)=1,"Bar Sales","")</f>
        <v/>
      </c>
      <c r="Z416" s="3" t="str">
        <f>IFERROR(VLOOKUP(C416*1,Lookups!$D:$F,3,FALSE),"")</f>
        <v/>
      </c>
      <c r="AA416" s="3" t="str">
        <f>IFERROR(VLOOKUP($C416*1,Lookups!$H:$N,3,FALSE),"")</f>
        <v/>
      </c>
      <c r="AB416" s="3" t="str">
        <f>IFERROR(VLOOKUP($C416*1,Lookups!$H:$N,4,FALSE),"")</f>
        <v/>
      </c>
      <c r="AC416" s="3" t="str">
        <f>IFERROR(VLOOKUP($C416*1,Lookups!$H:$N,5,FALSE),"")</f>
        <v/>
      </c>
      <c r="AD416" s="3" t="str">
        <f>IFERROR(VLOOKUP($C416*1,Lookups!$H:$N,6,FALSE),"")</f>
        <v/>
      </c>
      <c r="AE416" s="3" t="str">
        <f>IFERROR(VLOOKUP($C416*1,Lookups!$H:$N,7,FALSE),"")</f>
        <v/>
      </c>
      <c r="AF416" s="3" t="str">
        <f>VLOOKUP(B416*1,Stores!$A:$C,3,FALSE)</f>
        <v>DFDE</v>
      </c>
    </row>
    <row r="417" spans="1:32">
      <c r="A417" s="165" t="s">
        <v>922</v>
      </c>
      <c r="B417" s="166" t="s">
        <v>928</v>
      </c>
      <c r="C417" s="165" t="s">
        <v>478</v>
      </c>
      <c r="D417" s="165" t="s">
        <v>918</v>
      </c>
      <c r="E417" s="165" t="s">
        <v>957</v>
      </c>
      <c r="F417" s="167">
        <v>2017</v>
      </c>
      <c r="G417" s="168">
        <v>0</v>
      </c>
      <c r="H417" s="169">
        <v>9778.3335000000006</v>
      </c>
      <c r="I417" s="169">
        <v>7677.5115750000004</v>
      </c>
      <c r="J417" s="169">
        <v>11203.29225</v>
      </c>
      <c r="K417" s="169">
        <v>6347.3486999999996</v>
      </c>
      <c r="L417" s="169">
        <v>5399.0706000000009</v>
      </c>
      <c r="M417" s="169">
        <v>7445.3512499999997</v>
      </c>
      <c r="N417" s="169">
        <v>4666.3937250000008</v>
      </c>
      <c r="O417" s="169">
        <v>5871.4992000000011</v>
      </c>
      <c r="P417" s="169">
        <v>5090.1675000000005</v>
      </c>
      <c r="Q417" s="169">
        <v>7889.8876499999988</v>
      </c>
      <c r="R417" s="169">
        <v>7631.1396000000004</v>
      </c>
      <c r="S417" s="169">
        <v>0</v>
      </c>
      <c r="T417" s="169">
        <v>0</v>
      </c>
      <c r="U417" s="169">
        <v>78999.995550000007</v>
      </c>
      <c r="V417" s="163">
        <f ca="1">SUM(INDIRECT(Inputs!$C$11&amp;ROW()&amp;":"&amp;Inputs!$C$12&amp;ROW()))</f>
        <v>7889.8876499999988</v>
      </c>
      <c r="W417" s="163">
        <f ca="1">SUM(INDIRECT(Inputs!$C$13&amp;ROW()&amp;":"&amp;Inputs!$C$14&amp;ROW()))</f>
        <v>71368.855950000012</v>
      </c>
      <c r="X417" s="3" t="str">
        <f>IF(COUNTIFS(Lookups!$A:$A,C417)=1,"Gross Sales","")</f>
        <v>Gross Sales</v>
      </c>
      <c r="Y417" s="3" t="str">
        <f>IF(COUNTIFS(Lookups!$D:$D,C417)=1,"Bar Sales","")</f>
        <v/>
      </c>
      <c r="Z417" s="3" t="str">
        <f>IFERROR(VLOOKUP(C417*1,Lookups!$D:$F,3,FALSE),"")</f>
        <v/>
      </c>
      <c r="AA417" s="3" t="str">
        <f>IFERROR(VLOOKUP($C417*1,Lookups!$H:$N,3,FALSE),"")</f>
        <v/>
      </c>
      <c r="AB417" s="3" t="str">
        <f>IFERROR(VLOOKUP($C417*1,Lookups!$H:$N,4,FALSE),"")</f>
        <v/>
      </c>
      <c r="AC417" s="3" t="str">
        <f>IFERROR(VLOOKUP($C417*1,Lookups!$H:$N,5,FALSE),"")</f>
        <v/>
      </c>
      <c r="AD417" s="3" t="str">
        <f>IFERROR(VLOOKUP($C417*1,Lookups!$H:$N,6,FALSE),"")</f>
        <v/>
      </c>
      <c r="AE417" s="3" t="str">
        <f>IFERROR(VLOOKUP($C417*1,Lookups!$H:$N,7,FALSE),"")</f>
        <v/>
      </c>
      <c r="AF417" s="3" t="str">
        <f>VLOOKUP(B417*1,Stores!$A:$C,3,FALSE)</f>
        <v>DFDE</v>
      </c>
    </row>
    <row r="418" spans="1:32">
      <c r="A418" s="165" t="s">
        <v>921</v>
      </c>
      <c r="B418" s="166" t="s">
        <v>929</v>
      </c>
      <c r="C418" s="165" t="s">
        <v>478</v>
      </c>
      <c r="D418" s="165" t="s">
        <v>918</v>
      </c>
      <c r="E418" s="165" t="s">
        <v>957</v>
      </c>
      <c r="F418" s="167">
        <v>2017</v>
      </c>
      <c r="G418" s="168">
        <v>0</v>
      </c>
      <c r="H418" s="169">
        <v>7622.9586000000008</v>
      </c>
      <c r="I418" s="169">
        <v>6526.7590499999997</v>
      </c>
      <c r="J418" s="169">
        <v>8073.5617499999989</v>
      </c>
      <c r="K418" s="169">
        <v>7146.8317500000003</v>
      </c>
      <c r="L418" s="169">
        <v>4619.7054750000007</v>
      </c>
      <c r="M418" s="169">
        <v>3869.2068000000004</v>
      </c>
      <c r="N418" s="169">
        <v>2583.0960749999999</v>
      </c>
      <c r="O418" s="169">
        <v>3332.2440000000006</v>
      </c>
      <c r="P418" s="169">
        <v>3631.6755000000003</v>
      </c>
      <c r="Q418" s="169">
        <v>7636.1670000000013</v>
      </c>
      <c r="R418" s="169">
        <v>8603.5676999999996</v>
      </c>
      <c r="S418" s="169">
        <v>0</v>
      </c>
      <c r="T418" s="169">
        <v>0</v>
      </c>
      <c r="U418" s="169">
        <v>63645.773699999998</v>
      </c>
      <c r="V418" s="163">
        <f ca="1">SUM(INDIRECT(Inputs!$C$11&amp;ROW()&amp;":"&amp;Inputs!$C$12&amp;ROW()))</f>
        <v>7636.1670000000013</v>
      </c>
      <c r="W418" s="163">
        <f ca="1">SUM(INDIRECT(Inputs!$C$13&amp;ROW()&amp;":"&amp;Inputs!$C$14&amp;ROW()))</f>
        <v>55042.205999999998</v>
      </c>
      <c r="X418" s="3" t="str">
        <f>IF(COUNTIFS(Lookups!$A:$A,C418)=1,"Gross Sales","")</f>
        <v>Gross Sales</v>
      </c>
      <c r="Y418" s="3" t="str">
        <f>IF(COUNTIFS(Lookups!$D:$D,C418)=1,"Bar Sales","")</f>
        <v/>
      </c>
      <c r="Z418" s="3" t="str">
        <f>IFERROR(VLOOKUP(C418*1,Lookups!$D:$F,3,FALSE),"")</f>
        <v/>
      </c>
      <c r="AA418" s="3" t="str">
        <f>IFERROR(VLOOKUP($C418*1,Lookups!$H:$N,3,FALSE),"")</f>
        <v/>
      </c>
      <c r="AB418" s="3" t="str">
        <f>IFERROR(VLOOKUP($C418*1,Lookups!$H:$N,4,FALSE),"")</f>
        <v/>
      </c>
      <c r="AC418" s="3" t="str">
        <f>IFERROR(VLOOKUP($C418*1,Lookups!$H:$N,5,FALSE),"")</f>
        <v/>
      </c>
      <c r="AD418" s="3" t="str">
        <f>IFERROR(VLOOKUP($C418*1,Lookups!$H:$N,6,FALSE),"")</f>
        <v/>
      </c>
      <c r="AE418" s="3" t="str">
        <f>IFERROR(VLOOKUP($C418*1,Lookups!$H:$N,7,FALSE),"")</f>
        <v/>
      </c>
      <c r="AF418" s="3" t="str">
        <f>VLOOKUP(B418*1,Stores!$A:$C,3,FALSE)</f>
        <v>DFDE</v>
      </c>
    </row>
    <row r="419" spans="1:32">
      <c r="A419" s="165" t="s">
        <v>920</v>
      </c>
      <c r="B419" s="166" t="s">
        <v>930</v>
      </c>
      <c r="C419" s="165" t="s">
        <v>478</v>
      </c>
      <c r="D419" s="165" t="s">
        <v>918</v>
      </c>
      <c r="E419" s="165" t="s">
        <v>957</v>
      </c>
      <c r="F419" s="167">
        <v>2017</v>
      </c>
      <c r="G419" s="168">
        <v>0</v>
      </c>
      <c r="H419" s="169">
        <v>10768.960125</v>
      </c>
      <c r="I419" s="169">
        <v>8470.8259500000004</v>
      </c>
      <c r="J419" s="169">
        <v>9585.5627999999997</v>
      </c>
      <c r="K419" s="169">
        <v>10271.786549999999</v>
      </c>
      <c r="L419" s="169">
        <v>8793.2830500000018</v>
      </c>
      <c r="M419" s="169">
        <v>6226.9680000000008</v>
      </c>
      <c r="N419" s="169">
        <v>8242.057499999999</v>
      </c>
      <c r="O419" s="169">
        <v>9266.1693749999995</v>
      </c>
      <c r="P419" s="169">
        <v>8241.2579999999998</v>
      </c>
      <c r="Q419" s="169">
        <v>8838.6857999999993</v>
      </c>
      <c r="R419" s="169">
        <v>8917.2391499999994</v>
      </c>
      <c r="S419" s="169">
        <v>0</v>
      </c>
      <c r="T419" s="169">
        <v>0</v>
      </c>
      <c r="U419" s="169">
        <v>97622.796300000002</v>
      </c>
      <c r="V419" s="163">
        <f ca="1">SUM(INDIRECT(Inputs!$C$11&amp;ROW()&amp;":"&amp;Inputs!$C$12&amp;ROW()))</f>
        <v>8838.6857999999993</v>
      </c>
      <c r="W419" s="163">
        <f ca="1">SUM(INDIRECT(Inputs!$C$13&amp;ROW()&amp;":"&amp;Inputs!$C$14&amp;ROW()))</f>
        <v>88705.557150000008</v>
      </c>
      <c r="X419" s="3" t="str">
        <f>IF(COUNTIFS(Lookups!$A:$A,C419)=1,"Gross Sales","")</f>
        <v>Gross Sales</v>
      </c>
      <c r="Y419" s="3" t="str">
        <f>IF(COUNTIFS(Lookups!$D:$D,C419)=1,"Bar Sales","")</f>
        <v/>
      </c>
      <c r="Z419" s="3" t="str">
        <f>IFERROR(VLOOKUP(C419*1,Lookups!$D:$F,3,FALSE),"")</f>
        <v/>
      </c>
      <c r="AA419" s="3" t="str">
        <f>IFERROR(VLOOKUP($C419*1,Lookups!$H:$N,3,FALSE),"")</f>
        <v/>
      </c>
      <c r="AB419" s="3" t="str">
        <f>IFERROR(VLOOKUP($C419*1,Lookups!$H:$N,4,FALSE),"")</f>
        <v/>
      </c>
      <c r="AC419" s="3" t="str">
        <f>IFERROR(VLOOKUP($C419*1,Lookups!$H:$N,5,FALSE),"")</f>
        <v/>
      </c>
      <c r="AD419" s="3" t="str">
        <f>IFERROR(VLOOKUP($C419*1,Lookups!$H:$N,6,FALSE),"")</f>
        <v/>
      </c>
      <c r="AE419" s="3" t="str">
        <f>IFERROR(VLOOKUP($C419*1,Lookups!$H:$N,7,FALSE),"")</f>
        <v/>
      </c>
      <c r="AF419" s="3" t="str">
        <f>VLOOKUP(B419*1,Stores!$A:$C,3,FALSE)</f>
        <v>DFDE</v>
      </c>
    </row>
    <row r="420" spans="1:32">
      <c r="A420" s="165" t="s">
        <v>919</v>
      </c>
      <c r="B420" s="166" t="s">
        <v>931</v>
      </c>
      <c r="C420" s="165" t="s">
        <v>478</v>
      </c>
      <c r="D420" s="165" t="s">
        <v>918</v>
      </c>
      <c r="E420" s="165" t="s">
        <v>957</v>
      </c>
      <c r="F420" s="167">
        <v>2017</v>
      </c>
      <c r="G420" s="168">
        <v>0</v>
      </c>
      <c r="H420" s="169">
        <v>19506.583049999997</v>
      </c>
      <c r="I420" s="169">
        <v>34207.089750000006</v>
      </c>
      <c r="J420" s="169">
        <v>28814.804549999997</v>
      </c>
      <c r="K420" s="169">
        <v>31609.646250000002</v>
      </c>
      <c r="L420" s="169">
        <v>23275.393274999999</v>
      </c>
      <c r="M420" s="169">
        <v>17282.33685</v>
      </c>
      <c r="N420" s="169">
        <v>14629.761225</v>
      </c>
      <c r="O420" s="169">
        <v>15228.258750000001</v>
      </c>
      <c r="P420" s="169">
        <v>27520.112100000002</v>
      </c>
      <c r="Q420" s="169">
        <v>26664.055874999998</v>
      </c>
      <c r="R420" s="169">
        <v>32691.923999999999</v>
      </c>
      <c r="S420" s="169">
        <v>0</v>
      </c>
      <c r="T420" s="169">
        <v>0</v>
      </c>
      <c r="U420" s="169">
        <v>271429.96567499998</v>
      </c>
      <c r="V420" s="163">
        <f ca="1">SUM(INDIRECT(Inputs!$C$11&amp;ROW()&amp;":"&amp;Inputs!$C$12&amp;ROW()))</f>
        <v>26664.055874999998</v>
      </c>
      <c r="W420" s="163">
        <f ca="1">SUM(INDIRECT(Inputs!$C$13&amp;ROW()&amp;":"&amp;Inputs!$C$14&amp;ROW()))</f>
        <v>238738.04167499999</v>
      </c>
      <c r="X420" s="3" t="str">
        <f>IF(COUNTIFS(Lookups!$A:$A,C420)=1,"Gross Sales","")</f>
        <v>Gross Sales</v>
      </c>
      <c r="Y420" s="3" t="str">
        <f>IF(COUNTIFS(Lookups!$D:$D,C420)=1,"Bar Sales","")</f>
        <v/>
      </c>
      <c r="Z420" s="3" t="str">
        <f>IFERROR(VLOOKUP(C420*1,Lookups!$D:$F,3,FALSE),"")</f>
        <v/>
      </c>
      <c r="AA420" s="3" t="str">
        <f>IFERROR(VLOOKUP($C420*1,Lookups!$H:$N,3,FALSE),"")</f>
        <v/>
      </c>
      <c r="AB420" s="3" t="str">
        <f>IFERROR(VLOOKUP($C420*1,Lookups!$H:$N,4,FALSE),"")</f>
        <v/>
      </c>
      <c r="AC420" s="3" t="str">
        <f>IFERROR(VLOOKUP($C420*1,Lookups!$H:$N,5,FALSE),"")</f>
        <v/>
      </c>
      <c r="AD420" s="3" t="str">
        <f>IFERROR(VLOOKUP($C420*1,Lookups!$H:$N,6,FALSE),"")</f>
        <v/>
      </c>
      <c r="AE420" s="3" t="str">
        <f>IFERROR(VLOOKUP($C420*1,Lookups!$H:$N,7,FALSE),"")</f>
        <v/>
      </c>
      <c r="AF420" s="3" t="str">
        <f>VLOOKUP(B420*1,Stores!$A:$C,3,FALSE)</f>
        <v>DFDE</v>
      </c>
    </row>
    <row r="421" spans="1:32">
      <c r="A421" s="165" t="s">
        <v>959</v>
      </c>
      <c r="B421" s="166" t="s">
        <v>932</v>
      </c>
      <c r="C421" s="165" t="s">
        <v>478</v>
      </c>
      <c r="D421" s="165" t="s">
        <v>918</v>
      </c>
      <c r="E421" s="165" t="s">
        <v>957</v>
      </c>
      <c r="F421" s="167">
        <v>2017</v>
      </c>
      <c r="G421" s="168">
        <v>0</v>
      </c>
      <c r="H421" s="169">
        <v>7174.2077999999992</v>
      </c>
      <c r="I421" s="169">
        <v>8905.9522500000003</v>
      </c>
      <c r="J421" s="169">
        <v>11588.95635</v>
      </c>
      <c r="K421" s="169">
        <v>11715.416624999998</v>
      </c>
      <c r="L421" s="169">
        <v>8310.0275999999994</v>
      </c>
      <c r="M421" s="169">
        <v>5522.4239999999991</v>
      </c>
      <c r="N421" s="169">
        <v>7396.8979499999996</v>
      </c>
      <c r="O421" s="169">
        <v>9081.916874999999</v>
      </c>
      <c r="P421" s="169">
        <v>5875.0357499999991</v>
      </c>
      <c r="Q421" s="169">
        <v>8610.84</v>
      </c>
      <c r="R421" s="169">
        <v>8134.6809000000003</v>
      </c>
      <c r="S421" s="169">
        <v>0</v>
      </c>
      <c r="T421" s="169">
        <v>0</v>
      </c>
      <c r="U421" s="169">
        <v>92316.35609999999</v>
      </c>
      <c r="V421" s="163">
        <f ca="1">SUM(INDIRECT(Inputs!$C$11&amp;ROW()&amp;":"&amp;Inputs!$C$12&amp;ROW()))</f>
        <v>8610.84</v>
      </c>
      <c r="W421" s="163">
        <f ca="1">SUM(INDIRECT(Inputs!$C$13&amp;ROW()&amp;":"&amp;Inputs!$C$14&amp;ROW()))</f>
        <v>84181.675199999983</v>
      </c>
      <c r="X421" s="3" t="str">
        <f>IF(COUNTIFS(Lookups!$A:$A,C421)=1,"Gross Sales","")</f>
        <v>Gross Sales</v>
      </c>
      <c r="Y421" s="3" t="str">
        <f>IF(COUNTIFS(Lookups!$D:$D,C421)=1,"Bar Sales","")</f>
        <v/>
      </c>
      <c r="Z421" s="3" t="str">
        <f>IFERROR(VLOOKUP(C421*1,Lookups!$D:$F,3,FALSE),"")</f>
        <v/>
      </c>
      <c r="AA421" s="3" t="str">
        <f>IFERROR(VLOOKUP($C421*1,Lookups!$H:$N,3,FALSE),"")</f>
        <v/>
      </c>
      <c r="AB421" s="3" t="str">
        <f>IFERROR(VLOOKUP($C421*1,Lookups!$H:$N,4,FALSE),"")</f>
        <v/>
      </c>
      <c r="AC421" s="3" t="str">
        <f>IFERROR(VLOOKUP($C421*1,Lookups!$H:$N,5,FALSE),"")</f>
        <v/>
      </c>
      <c r="AD421" s="3" t="str">
        <f>IFERROR(VLOOKUP($C421*1,Lookups!$H:$N,6,FALSE),"")</f>
        <v/>
      </c>
      <c r="AE421" s="3" t="str">
        <f>IFERROR(VLOOKUP($C421*1,Lookups!$H:$N,7,FALSE),"")</f>
        <v/>
      </c>
      <c r="AF421" s="3" t="str">
        <f>VLOOKUP(B421*1,Stores!$A:$C,3,FALSE)</f>
        <v>DFG</v>
      </c>
    </row>
    <row r="422" spans="1:32">
      <c r="A422" s="165" t="s">
        <v>954</v>
      </c>
      <c r="B422" s="166" t="s">
        <v>933</v>
      </c>
      <c r="C422" s="165" t="s">
        <v>478</v>
      </c>
      <c r="D422" s="165" t="s">
        <v>918</v>
      </c>
      <c r="E422" s="165" t="s">
        <v>957</v>
      </c>
      <c r="F422" s="167">
        <v>2017</v>
      </c>
      <c r="G422" s="168">
        <v>0</v>
      </c>
      <c r="H422" s="169">
        <v>3471.5840250000001</v>
      </c>
      <c r="I422" s="169">
        <v>3962.0236500000001</v>
      </c>
      <c r="J422" s="169">
        <v>4609.147575</v>
      </c>
      <c r="K422" s="169">
        <v>4730.6445750000003</v>
      </c>
      <c r="L422" s="169">
        <v>2392.7426249999999</v>
      </c>
      <c r="M422" s="169">
        <v>2530.4313000000002</v>
      </c>
      <c r="N422" s="169">
        <v>2479.2378750000003</v>
      </c>
      <c r="O422" s="169">
        <v>2877.7335750000002</v>
      </c>
      <c r="P422" s="169">
        <v>2581.0485749999998</v>
      </c>
      <c r="Q422" s="169">
        <v>1948.1808000000001</v>
      </c>
      <c r="R422" s="169">
        <v>3031.1259</v>
      </c>
      <c r="S422" s="169">
        <v>0</v>
      </c>
      <c r="T422" s="169">
        <v>0</v>
      </c>
      <c r="U422" s="169">
        <v>34613.900475000002</v>
      </c>
      <c r="V422" s="163">
        <f ca="1">SUM(INDIRECT(Inputs!$C$11&amp;ROW()&amp;":"&amp;Inputs!$C$12&amp;ROW()))</f>
        <v>1948.1808000000001</v>
      </c>
      <c r="W422" s="163">
        <f ca="1">SUM(INDIRECT(Inputs!$C$13&amp;ROW()&amp;":"&amp;Inputs!$C$14&amp;ROW()))</f>
        <v>31582.774575000003</v>
      </c>
      <c r="X422" s="3" t="str">
        <f>IF(COUNTIFS(Lookups!$A:$A,C422)=1,"Gross Sales","")</f>
        <v>Gross Sales</v>
      </c>
      <c r="Y422" s="3" t="str">
        <f>IF(COUNTIFS(Lookups!$D:$D,C422)=1,"Bar Sales","")</f>
        <v/>
      </c>
      <c r="Z422" s="3" t="str">
        <f>IFERROR(VLOOKUP(C422*1,Lookups!$D:$F,3,FALSE),"")</f>
        <v/>
      </c>
      <c r="AA422" s="3" t="str">
        <f>IFERROR(VLOOKUP($C422*1,Lookups!$H:$N,3,FALSE),"")</f>
        <v/>
      </c>
      <c r="AB422" s="3" t="str">
        <f>IFERROR(VLOOKUP($C422*1,Lookups!$H:$N,4,FALSE),"")</f>
        <v/>
      </c>
      <c r="AC422" s="3" t="str">
        <f>IFERROR(VLOOKUP($C422*1,Lookups!$H:$N,5,FALSE),"")</f>
        <v/>
      </c>
      <c r="AD422" s="3" t="str">
        <f>IFERROR(VLOOKUP($C422*1,Lookups!$H:$N,6,FALSE),"")</f>
        <v/>
      </c>
      <c r="AE422" s="3" t="str">
        <f>IFERROR(VLOOKUP($C422*1,Lookups!$H:$N,7,FALSE),"")</f>
        <v/>
      </c>
      <c r="AF422" s="3" t="str">
        <f>VLOOKUP(B422*1,Stores!$A:$C,3,FALSE)</f>
        <v>DFG</v>
      </c>
    </row>
    <row r="423" spans="1:32">
      <c r="A423" s="165" t="s">
        <v>953</v>
      </c>
      <c r="B423" s="166" t="s">
        <v>934</v>
      </c>
      <c r="C423" s="165" t="s">
        <v>478</v>
      </c>
      <c r="D423" s="165" t="s">
        <v>918</v>
      </c>
      <c r="E423" s="165" t="s">
        <v>957</v>
      </c>
      <c r="F423" s="167">
        <v>2017</v>
      </c>
      <c r="G423" s="168">
        <v>0</v>
      </c>
      <c r="H423" s="169">
        <v>3132.4312499999996</v>
      </c>
      <c r="I423" s="169">
        <v>3062.7817500000001</v>
      </c>
      <c r="J423" s="169">
        <v>3024.2572500000001</v>
      </c>
      <c r="K423" s="169">
        <v>2963.7821249999997</v>
      </c>
      <c r="L423" s="169">
        <v>2820.8160750000002</v>
      </c>
      <c r="M423" s="169">
        <v>2470.3148250000004</v>
      </c>
      <c r="N423" s="169">
        <v>1830.7406249999999</v>
      </c>
      <c r="O423" s="169">
        <v>1401.9671250000001</v>
      </c>
      <c r="P423" s="169">
        <v>1113.2896499999999</v>
      </c>
      <c r="Q423" s="169">
        <v>1437.2913749999998</v>
      </c>
      <c r="R423" s="169">
        <v>1989.865125</v>
      </c>
      <c r="S423" s="169">
        <v>0</v>
      </c>
      <c r="T423" s="169">
        <v>0</v>
      </c>
      <c r="U423" s="169">
        <v>25247.537174999998</v>
      </c>
      <c r="V423" s="163">
        <f ca="1">SUM(INDIRECT(Inputs!$C$11&amp;ROW()&amp;":"&amp;Inputs!$C$12&amp;ROW()))</f>
        <v>1437.2913749999998</v>
      </c>
      <c r="W423" s="163">
        <f ca="1">SUM(INDIRECT(Inputs!$C$13&amp;ROW()&amp;":"&amp;Inputs!$C$14&amp;ROW()))</f>
        <v>23257.672049999997</v>
      </c>
      <c r="X423" s="3" t="str">
        <f>IF(COUNTIFS(Lookups!$A:$A,C423)=1,"Gross Sales","")</f>
        <v>Gross Sales</v>
      </c>
      <c r="Y423" s="3" t="str">
        <f>IF(COUNTIFS(Lookups!$D:$D,C423)=1,"Bar Sales","")</f>
        <v/>
      </c>
      <c r="Z423" s="3" t="str">
        <f>IFERROR(VLOOKUP(C423*1,Lookups!$D:$F,3,FALSE),"")</f>
        <v/>
      </c>
      <c r="AA423" s="3" t="str">
        <f>IFERROR(VLOOKUP($C423*1,Lookups!$H:$N,3,FALSE),"")</f>
        <v/>
      </c>
      <c r="AB423" s="3" t="str">
        <f>IFERROR(VLOOKUP($C423*1,Lookups!$H:$N,4,FALSE),"")</f>
        <v/>
      </c>
      <c r="AC423" s="3" t="str">
        <f>IFERROR(VLOOKUP($C423*1,Lookups!$H:$N,5,FALSE),"")</f>
        <v/>
      </c>
      <c r="AD423" s="3" t="str">
        <f>IFERROR(VLOOKUP($C423*1,Lookups!$H:$N,6,FALSE),"")</f>
        <v/>
      </c>
      <c r="AE423" s="3" t="str">
        <f>IFERROR(VLOOKUP($C423*1,Lookups!$H:$N,7,FALSE),"")</f>
        <v/>
      </c>
      <c r="AF423" s="3" t="str">
        <f>VLOOKUP(B423*1,Stores!$A:$C,3,FALSE)</f>
        <v>DFG</v>
      </c>
    </row>
    <row r="424" spans="1:32">
      <c r="A424" s="165" t="s">
        <v>950</v>
      </c>
      <c r="B424" s="166" t="s">
        <v>935</v>
      </c>
      <c r="C424" s="165" t="s">
        <v>478</v>
      </c>
      <c r="D424" s="165" t="s">
        <v>918</v>
      </c>
      <c r="E424" s="165" t="s">
        <v>957</v>
      </c>
      <c r="F424" s="167">
        <v>2017</v>
      </c>
      <c r="G424" s="168">
        <v>0</v>
      </c>
      <c r="H424" s="169">
        <v>4837.8517500000007</v>
      </c>
      <c r="I424" s="169">
        <v>5542.2697499999995</v>
      </c>
      <c r="J424" s="169">
        <v>4577.5762500000001</v>
      </c>
      <c r="K424" s="169">
        <v>4582.7549999999992</v>
      </c>
      <c r="L424" s="169">
        <v>5879.2560000000003</v>
      </c>
      <c r="M424" s="169">
        <v>5556.3007500000012</v>
      </c>
      <c r="N424" s="169">
        <v>4979.3775000000005</v>
      </c>
      <c r="O424" s="169">
        <v>5933.0402249999997</v>
      </c>
      <c r="P424" s="169">
        <v>6119.2277999999997</v>
      </c>
      <c r="Q424" s="169">
        <v>4309.8236999999999</v>
      </c>
      <c r="R424" s="169">
        <v>4615.1366250000001</v>
      </c>
      <c r="S424" s="169">
        <v>0</v>
      </c>
      <c r="T424" s="169">
        <v>0</v>
      </c>
      <c r="U424" s="169">
        <v>56932.61535</v>
      </c>
      <c r="V424" s="163">
        <f ca="1">SUM(INDIRECT(Inputs!$C$11&amp;ROW()&amp;":"&amp;Inputs!$C$12&amp;ROW()))</f>
        <v>4309.8236999999999</v>
      </c>
      <c r="W424" s="163">
        <f ca="1">SUM(INDIRECT(Inputs!$C$13&amp;ROW()&amp;":"&amp;Inputs!$C$14&amp;ROW()))</f>
        <v>52317.478725000001</v>
      </c>
      <c r="X424" s="3" t="str">
        <f>IF(COUNTIFS(Lookups!$A:$A,C424)=1,"Gross Sales","")</f>
        <v>Gross Sales</v>
      </c>
      <c r="Y424" s="3" t="str">
        <f>IF(COUNTIFS(Lookups!$D:$D,C424)=1,"Bar Sales","")</f>
        <v/>
      </c>
      <c r="Z424" s="3" t="str">
        <f>IFERROR(VLOOKUP(C424*1,Lookups!$D:$F,3,FALSE),"")</f>
        <v/>
      </c>
      <c r="AA424" s="3" t="str">
        <f>IFERROR(VLOOKUP($C424*1,Lookups!$H:$N,3,FALSE),"")</f>
        <v/>
      </c>
      <c r="AB424" s="3" t="str">
        <f>IFERROR(VLOOKUP($C424*1,Lookups!$H:$N,4,FALSE),"")</f>
        <v/>
      </c>
      <c r="AC424" s="3" t="str">
        <f>IFERROR(VLOOKUP($C424*1,Lookups!$H:$N,5,FALSE),"")</f>
        <v/>
      </c>
      <c r="AD424" s="3" t="str">
        <f>IFERROR(VLOOKUP($C424*1,Lookups!$H:$N,6,FALSE),"")</f>
        <v/>
      </c>
      <c r="AE424" s="3" t="str">
        <f>IFERROR(VLOOKUP($C424*1,Lookups!$H:$N,7,FALSE),"")</f>
        <v/>
      </c>
      <c r="AF424" s="3" t="str">
        <f>VLOOKUP(B424*1,Stores!$A:$C,3,FALSE)</f>
        <v>DFG</v>
      </c>
    </row>
    <row r="425" spans="1:32">
      <c r="A425" s="165" t="s">
        <v>949</v>
      </c>
      <c r="B425" s="166" t="s">
        <v>936</v>
      </c>
      <c r="C425" s="165" t="s">
        <v>478</v>
      </c>
      <c r="D425" s="165" t="s">
        <v>918</v>
      </c>
      <c r="E425" s="165" t="s">
        <v>957</v>
      </c>
      <c r="F425" s="167">
        <v>2017</v>
      </c>
      <c r="G425" s="168">
        <v>0</v>
      </c>
      <c r="H425" s="169">
        <v>3890.6064000000001</v>
      </c>
      <c r="I425" s="169">
        <v>4705.5127499999999</v>
      </c>
      <c r="J425" s="169">
        <v>3680.9454000000001</v>
      </c>
      <c r="K425" s="169">
        <v>3918.7152000000001</v>
      </c>
      <c r="L425" s="169">
        <v>2827.31925</v>
      </c>
      <c r="M425" s="169">
        <v>3303.5134499999999</v>
      </c>
      <c r="N425" s="169">
        <v>1621.435725</v>
      </c>
      <c r="O425" s="169">
        <v>2594.2440000000001</v>
      </c>
      <c r="P425" s="169">
        <v>1711.6161000000002</v>
      </c>
      <c r="Q425" s="169">
        <v>2468.5581749999997</v>
      </c>
      <c r="R425" s="169">
        <v>2445.5155500000001</v>
      </c>
      <c r="S425" s="169">
        <v>0</v>
      </c>
      <c r="T425" s="169">
        <v>0</v>
      </c>
      <c r="U425" s="169">
        <v>33167.981999999996</v>
      </c>
      <c r="V425" s="163">
        <f ca="1">SUM(INDIRECT(Inputs!$C$11&amp;ROW()&amp;":"&amp;Inputs!$C$12&amp;ROW()))</f>
        <v>2468.5581749999997</v>
      </c>
      <c r="W425" s="163">
        <f ca="1">SUM(INDIRECT(Inputs!$C$13&amp;ROW()&amp;":"&amp;Inputs!$C$14&amp;ROW()))</f>
        <v>30722.466449999996</v>
      </c>
      <c r="X425" s="3" t="str">
        <f>IF(COUNTIFS(Lookups!$A:$A,C425)=1,"Gross Sales","")</f>
        <v>Gross Sales</v>
      </c>
      <c r="Y425" s="3" t="str">
        <f>IF(COUNTIFS(Lookups!$D:$D,C425)=1,"Bar Sales","")</f>
        <v/>
      </c>
      <c r="Z425" s="3" t="str">
        <f>IFERROR(VLOOKUP(C425*1,Lookups!$D:$F,3,FALSE),"")</f>
        <v/>
      </c>
      <c r="AA425" s="3" t="str">
        <f>IFERROR(VLOOKUP($C425*1,Lookups!$H:$N,3,FALSE),"")</f>
        <v/>
      </c>
      <c r="AB425" s="3" t="str">
        <f>IFERROR(VLOOKUP($C425*1,Lookups!$H:$N,4,FALSE),"")</f>
        <v/>
      </c>
      <c r="AC425" s="3" t="str">
        <f>IFERROR(VLOOKUP($C425*1,Lookups!$H:$N,5,FALSE),"")</f>
        <v/>
      </c>
      <c r="AD425" s="3" t="str">
        <f>IFERROR(VLOOKUP($C425*1,Lookups!$H:$N,6,FALSE),"")</f>
        <v/>
      </c>
      <c r="AE425" s="3" t="str">
        <f>IFERROR(VLOOKUP($C425*1,Lookups!$H:$N,7,FALSE),"")</f>
        <v/>
      </c>
      <c r="AF425" s="3" t="str">
        <f>VLOOKUP(B425*1,Stores!$A:$C,3,FALSE)</f>
        <v>DFG</v>
      </c>
    </row>
    <row r="426" spans="1:32">
      <c r="A426" s="165" t="s">
        <v>948</v>
      </c>
      <c r="B426" s="166" t="s">
        <v>937</v>
      </c>
      <c r="C426" s="165" t="s">
        <v>478</v>
      </c>
      <c r="D426" s="165" t="s">
        <v>918</v>
      </c>
      <c r="E426" s="165" t="s">
        <v>957</v>
      </c>
      <c r="F426" s="167">
        <v>2017</v>
      </c>
      <c r="G426" s="168">
        <v>0</v>
      </c>
      <c r="H426" s="169">
        <v>3086.8330499999997</v>
      </c>
      <c r="I426" s="169">
        <v>6607.8592500000004</v>
      </c>
      <c r="J426" s="169">
        <v>4266.57</v>
      </c>
      <c r="K426" s="169">
        <v>5136.5424000000003</v>
      </c>
      <c r="L426" s="169">
        <v>2514.3045000000002</v>
      </c>
      <c r="M426" s="169">
        <v>2053.5075000000002</v>
      </c>
      <c r="N426" s="169">
        <v>1430.0516250000001</v>
      </c>
      <c r="O426" s="169">
        <v>1758.7248749999999</v>
      </c>
      <c r="P426" s="169">
        <v>2101.2502500000001</v>
      </c>
      <c r="Q426" s="169">
        <v>2488.6616249999997</v>
      </c>
      <c r="R426" s="169">
        <v>1791.3372749999999</v>
      </c>
      <c r="S426" s="169">
        <v>0</v>
      </c>
      <c r="T426" s="169">
        <v>0</v>
      </c>
      <c r="U426" s="169">
        <v>33235.642350000002</v>
      </c>
      <c r="V426" s="163">
        <f ca="1">SUM(INDIRECT(Inputs!$C$11&amp;ROW()&amp;":"&amp;Inputs!$C$12&amp;ROW()))</f>
        <v>2488.6616249999997</v>
      </c>
      <c r="W426" s="163">
        <f ca="1">SUM(INDIRECT(Inputs!$C$13&amp;ROW()&amp;":"&amp;Inputs!$C$14&amp;ROW()))</f>
        <v>31444.305075</v>
      </c>
      <c r="X426" s="3" t="str">
        <f>IF(COUNTIFS(Lookups!$A:$A,C426)=1,"Gross Sales","")</f>
        <v>Gross Sales</v>
      </c>
      <c r="Y426" s="3" t="str">
        <f>IF(COUNTIFS(Lookups!$D:$D,C426)=1,"Bar Sales","")</f>
        <v/>
      </c>
      <c r="Z426" s="3" t="str">
        <f>IFERROR(VLOOKUP(C426*1,Lookups!$D:$F,3,FALSE),"")</f>
        <v/>
      </c>
      <c r="AA426" s="3" t="str">
        <f>IFERROR(VLOOKUP($C426*1,Lookups!$H:$N,3,FALSE),"")</f>
        <v/>
      </c>
      <c r="AB426" s="3" t="str">
        <f>IFERROR(VLOOKUP($C426*1,Lookups!$H:$N,4,FALSE),"")</f>
        <v/>
      </c>
      <c r="AC426" s="3" t="str">
        <f>IFERROR(VLOOKUP($C426*1,Lookups!$H:$N,5,FALSE),"")</f>
        <v/>
      </c>
      <c r="AD426" s="3" t="str">
        <f>IFERROR(VLOOKUP($C426*1,Lookups!$H:$N,6,FALSE),"")</f>
        <v/>
      </c>
      <c r="AE426" s="3" t="str">
        <f>IFERROR(VLOOKUP($C426*1,Lookups!$H:$N,7,FALSE),"")</f>
        <v/>
      </c>
      <c r="AF426" s="3" t="str">
        <f>VLOOKUP(B426*1,Stores!$A:$C,3,FALSE)</f>
        <v>DFG</v>
      </c>
    </row>
    <row r="427" spans="1:32">
      <c r="A427" s="165" t="s">
        <v>947</v>
      </c>
      <c r="B427" s="166" t="s">
        <v>938</v>
      </c>
      <c r="C427" s="165" t="s">
        <v>478</v>
      </c>
      <c r="D427" s="165" t="s">
        <v>918</v>
      </c>
      <c r="E427" s="165" t="s">
        <v>957</v>
      </c>
      <c r="F427" s="167">
        <v>2017</v>
      </c>
      <c r="G427" s="168">
        <v>0</v>
      </c>
      <c r="H427" s="169">
        <v>5779.6733250000007</v>
      </c>
      <c r="I427" s="169">
        <v>4325.0415750000002</v>
      </c>
      <c r="J427" s="169">
        <v>5842.4220000000005</v>
      </c>
      <c r="K427" s="169">
        <v>5467.5927000000011</v>
      </c>
      <c r="L427" s="169">
        <v>6647.7246000000005</v>
      </c>
      <c r="M427" s="169">
        <v>5238.3120000000008</v>
      </c>
      <c r="N427" s="169">
        <v>5670.6051000000007</v>
      </c>
      <c r="O427" s="169">
        <v>6072.6720000000005</v>
      </c>
      <c r="P427" s="169">
        <v>5207.2919250000004</v>
      </c>
      <c r="Q427" s="169">
        <v>4246.0031250000002</v>
      </c>
      <c r="R427" s="169">
        <v>4832.8811999999998</v>
      </c>
      <c r="S427" s="169">
        <v>0</v>
      </c>
      <c r="T427" s="169">
        <v>0</v>
      </c>
      <c r="U427" s="169">
        <v>59330.219550000009</v>
      </c>
      <c r="V427" s="163">
        <f ca="1">SUM(INDIRECT(Inputs!$C$11&amp;ROW()&amp;":"&amp;Inputs!$C$12&amp;ROW()))</f>
        <v>4246.0031250000002</v>
      </c>
      <c r="W427" s="163">
        <f ca="1">SUM(INDIRECT(Inputs!$C$13&amp;ROW()&amp;":"&amp;Inputs!$C$14&amp;ROW()))</f>
        <v>54497.338350000005</v>
      </c>
      <c r="X427" s="3" t="str">
        <f>IF(COUNTIFS(Lookups!$A:$A,C427)=1,"Gross Sales","")</f>
        <v>Gross Sales</v>
      </c>
      <c r="Y427" s="3" t="str">
        <f>IF(COUNTIFS(Lookups!$D:$D,C427)=1,"Bar Sales","")</f>
        <v/>
      </c>
      <c r="Z427" s="3" t="str">
        <f>IFERROR(VLOOKUP(C427*1,Lookups!$D:$F,3,FALSE),"")</f>
        <v/>
      </c>
      <c r="AA427" s="3" t="str">
        <f>IFERROR(VLOOKUP($C427*1,Lookups!$H:$N,3,FALSE),"")</f>
        <v/>
      </c>
      <c r="AB427" s="3" t="str">
        <f>IFERROR(VLOOKUP($C427*1,Lookups!$H:$N,4,FALSE),"")</f>
        <v/>
      </c>
      <c r="AC427" s="3" t="str">
        <f>IFERROR(VLOOKUP($C427*1,Lookups!$H:$N,5,FALSE),"")</f>
        <v/>
      </c>
      <c r="AD427" s="3" t="str">
        <f>IFERROR(VLOOKUP($C427*1,Lookups!$H:$N,6,FALSE),"")</f>
        <v/>
      </c>
      <c r="AE427" s="3" t="str">
        <f>IFERROR(VLOOKUP($C427*1,Lookups!$H:$N,7,FALSE),"")</f>
        <v/>
      </c>
      <c r="AF427" s="3" t="str">
        <f>VLOOKUP(B427*1,Stores!$A:$C,3,FALSE)</f>
        <v>DFG</v>
      </c>
    </row>
    <row r="428" spans="1:32">
      <c r="A428" s="165" t="s">
        <v>946</v>
      </c>
      <c r="B428" s="166" t="s">
        <v>939</v>
      </c>
      <c r="C428" s="165" t="s">
        <v>478</v>
      </c>
      <c r="D428" s="165" t="s">
        <v>918</v>
      </c>
      <c r="E428" s="165" t="s">
        <v>957</v>
      </c>
      <c r="F428" s="167">
        <v>2017</v>
      </c>
      <c r="G428" s="168">
        <v>0</v>
      </c>
      <c r="H428" s="169">
        <v>6944.34465</v>
      </c>
      <c r="I428" s="169">
        <v>7313.3816249999982</v>
      </c>
      <c r="J428" s="169">
        <v>8517.6935999999987</v>
      </c>
      <c r="K428" s="169">
        <v>6299.6624999999995</v>
      </c>
      <c r="L428" s="169">
        <v>3064.7058749999997</v>
      </c>
      <c r="M428" s="169">
        <v>4188.64815</v>
      </c>
      <c r="N428" s="169">
        <v>3226.6721999999995</v>
      </c>
      <c r="O428" s="169">
        <v>5221.4117249999999</v>
      </c>
      <c r="P428" s="169">
        <v>4596.6536999999998</v>
      </c>
      <c r="Q428" s="169">
        <v>4579.5267000000003</v>
      </c>
      <c r="R428" s="169">
        <v>4286.4939000000004</v>
      </c>
      <c r="S428" s="169">
        <v>0</v>
      </c>
      <c r="T428" s="169">
        <v>0</v>
      </c>
      <c r="U428" s="169">
        <v>58239.194624999996</v>
      </c>
      <c r="V428" s="163">
        <f ca="1">SUM(INDIRECT(Inputs!$C$11&amp;ROW()&amp;":"&amp;Inputs!$C$12&amp;ROW()))</f>
        <v>4579.5267000000003</v>
      </c>
      <c r="W428" s="163">
        <f ca="1">SUM(INDIRECT(Inputs!$C$13&amp;ROW()&amp;":"&amp;Inputs!$C$14&amp;ROW()))</f>
        <v>53952.700724999995</v>
      </c>
      <c r="X428" s="3" t="str">
        <f>IF(COUNTIFS(Lookups!$A:$A,C428)=1,"Gross Sales","")</f>
        <v>Gross Sales</v>
      </c>
      <c r="Y428" s="3" t="str">
        <f>IF(COUNTIFS(Lookups!$D:$D,C428)=1,"Bar Sales","")</f>
        <v/>
      </c>
      <c r="Z428" s="3" t="str">
        <f>IFERROR(VLOOKUP(C428*1,Lookups!$D:$F,3,FALSE),"")</f>
        <v/>
      </c>
      <c r="AA428" s="3" t="str">
        <f>IFERROR(VLOOKUP($C428*1,Lookups!$H:$N,3,FALSE),"")</f>
        <v/>
      </c>
      <c r="AB428" s="3" t="str">
        <f>IFERROR(VLOOKUP($C428*1,Lookups!$H:$N,4,FALSE),"")</f>
        <v/>
      </c>
      <c r="AC428" s="3" t="str">
        <f>IFERROR(VLOOKUP($C428*1,Lookups!$H:$N,5,FALSE),"")</f>
        <v/>
      </c>
      <c r="AD428" s="3" t="str">
        <f>IFERROR(VLOOKUP($C428*1,Lookups!$H:$N,6,FALSE),"")</f>
        <v/>
      </c>
      <c r="AE428" s="3" t="str">
        <f>IFERROR(VLOOKUP($C428*1,Lookups!$H:$N,7,FALSE),"")</f>
        <v/>
      </c>
      <c r="AF428" s="3" t="str">
        <f>VLOOKUP(B428*1,Stores!$A:$C,3,FALSE)</f>
        <v>DFG</v>
      </c>
    </row>
    <row r="429" spans="1:32">
      <c r="A429" s="165" t="s">
        <v>945</v>
      </c>
      <c r="B429" s="166" t="s">
        <v>940</v>
      </c>
      <c r="C429" s="165" t="s">
        <v>478</v>
      </c>
      <c r="D429" s="165" t="s">
        <v>918</v>
      </c>
      <c r="E429" s="165" t="s">
        <v>957</v>
      </c>
      <c r="F429" s="167">
        <v>2017</v>
      </c>
      <c r="G429" s="168">
        <v>0</v>
      </c>
      <c r="H429" s="169">
        <v>6333.9502500000008</v>
      </c>
      <c r="I429" s="169">
        <v>11161.653749999999</v>
      </c>
      <c r="J429" s="169">
        <v>9680.2728749999987</v>
      </c>
      <c r="K429" s="169">
        <v>8140.2236999999996</v>
      </c>
      <c r="L429" s="169">
        <v>8115.5144249999994</v>
      </c>
      <c r="M429" s="169">
        <v>6127.76055</v>
      </c>
      <c r="N429" s="169">
        <v>6971.6405250000007</v>
      </c>
      <c r="O429" s="169">
        <v>7499.560199999999</v>
      </c>
      <c r="P429" s="169">
        <v>6307.4495999999999</v>
      </c>
      <c r="Q429" s="169">
        <v>4763.1419999999998</v>
      </c>
      <c r="R429" s="169">
        <v>5997.6449999999995</v>
      </c>
      <c r="S429" s="169">
        <v>0</v>
      </c>
      <c r="T429" s="169">
        <v>0</v>
      </c>
      <c r="U429" s="169">
        <v>81098.812874999989</v>
      </c>
      <c r="V429" s="163">
        <f ca="1">SUM(INDIRECT(Inputs!$C$11&amp;ROW()&amp;":"&amp;Inputs!$C$12&amp;ROW()))</f>
        <v>4763.1419999999998</v>
      </c>
      <c r="W429" s="163">
        <f ca="1">SUM(INDIRECT(Inputs!$C$13&amp;ROW()&amp;":"&amp;Inputs!$C$14&amp;ROW()))</f>
        <v>75101.167874999985</v>
      </c>
      <c r="X429" s="3" t="str">
        <f>IF(COUNTIFS(Lookups!$A:$A,C429)=1,"Gross Sales","")</f>
        <v>Gross Sales</v>
      </c>
      <c r="Y429" s="3" t="str">
        <f>IF(COUNTIFS(Lookups!$D:$D,C429)=1,"Bar Sales","")</f>
        <v/>
      </c>
      <c r="Z429" s="3" t="str">
        <f>IFERROR(VLOOKUP(C429*1,Lookups!$D:$F,3,FALSE),"")</f>
        <v/>
      </c>
      <c r="AA429" s="3" t="str">
        <f>IFERROR(VLOOKUP($C429*1,Lookups!$H:$N,3,FALSE),"")</f>
        <v/>
      </c>
      <c r="AB429" s="3" t="str">
        <f>IFERROR(VLOOKUP($C429*1,Lookups!$H:$N,4,FALSE),"")</f>
        <v/>
      </c>
      <c r="AC429" s="3" t="str">
        <f>IFERROR(VLOOKUP($C429*1,Lookups!$H:$N,5,FALSE),"")</f>
        <v/>
      </c>
      <c r="AD429" s="3" t="str">
        <f>IFERROR(VLOOKUP($C429*1,Lookups!$H:$N,6,FALSE),"")</f>
        <v/>
      </c>
      <c r="AE429" s="3" t="str">
        <f>IFERROR(VLOOKUP($C429*1,Lookups!$H:$N,7,FALSE),"")</f>
        <v/>
      </c>
      <c r="AF429" s="3" t="str">
        <f>VLOOKUP(B429*1,Stores!$A:$C,3,FALSE)</f>
        <v>DFG</v>
      </c>
    </row>
    <row r="430" spans="1:32">
      <c r="A430" s="165" t="s">
        <v>944</v>
      </c>
      <c r="B430" s="166" t="s">
        <v>941</v>
      </c>
      <c r="C430" s="165" t="s">
        <v>478</v>
      </c>
      <c r="D430" s="165" t="s">
        <v>918</v>
      </c>
      <c r="E430" s="165" t="s">
        <v>957</v>
      </c>
      <c r="F430" s="167">
        <v>2017</v>
      </c>
      <c r="G430" s="168">
        <v>0</v>
      </c>
      <c r="H430" s="169">
        <v>9831.0302999999985</v>
      </c>
      <c r="I430" s="169">
        <v>14565.0393</v>
      </c>
      <c r="J430" s="169">
        <v>13067.115075</v>
      </c>
      <c r="K430" s="169">
        <v>14883.414375</v>
      </c>
      <c r="L430" s="169">
        <v>8300.6365499999993</v>
      </c>
      <c r="M430" s="169">
        <v>7950.8314499999997</v>
      </c>
      <c r="N430" s="169">
        <v>7456.6559999999999</v>
      </c>
      <c r="O430" s="169">
        <v>7654.8720000000003</v>
      </c>
      <c r="P430" s="169">
        <v>7331.5110000000004</v>
      </c>
      <c r="Q430" s="169">
        <v>5836.1168250000001</v>
      </c>
      <c r="R430" s="169">
        <v>7546.6887000000006</v>
      </c>
      <c r="S430" s="169">
        <v>0</v>
      </c>
      <c r="T430" s="169">
        <v>0</v>
      </c>
      <c r="U430" s="169">
        <v>104423.91157500001</v>
      </c>
      <c r="V430" s="163">
        <f ca="1">SUM(INDIRECT(Inputs!$C$11&amp;ROW()&amp;":"&amp;Inputs!$C$12&amp;ROW()))</f>
        <v>5836.1168250000001</v>
      </c>
      <c r="W430" s="163">
        <f ca="1">SUM(INDIRECT(Inputs!$C$13&amp;ROW()&amp;":"&amp;Inputs!$C$14&amp;ROW()))</f>
        <v>96877.222875000007</v>
      </c>
      <c r="X430" s="3" t="str">
        <f>IF(COUNTIFS(Lookups!$A:$A,C430)=1,"Gross Sales","")</f>
        <v>Gross Sales</v>
      </c>
      <c r="Y430" s="3" t="str">
        <f>IF(COUNTIFS(Lookups!$D:$D,C430)=1,"Bar Sales","")</f>
        <v/>
      </c>
      <c r="Z430" s="3" t="str">
        <f>IFERROR(VLOOKUP(C430*1,Lookups!$D:$F,3,FALSE),"")</f>
        <v/>
      </c>
      <c r="AA430" s="3" t="str">
        <f>IFERROR(VLOOKUP($C430*1,Lookups!$H:$N,3,FALSE),"")</f>
        <v/>
      </c>
      <c r="AB430" s="3" t="str">
        <f>IFERROR(VLOOKUP($C430*1,Lookups!$H:$N,4,FALSE),"")</f>
        <v/>
      </c>
      <c r="AC430" s="3" t="str">
        <f>IFERROR(VLOOKUP($C430*1,Lookups!$H:$N,5,FALSE),"")</f>
        <v/>
      </c>
      <c r="AD430" s="3" t="str">
        <f>IFERROR(VLOOKUP($C430*1,Lookups!$H:$N,6,FALSE),"")</f>
        <v/>
      </c>
      <c r="AE430" s="3" t="str">
        <f>IFERROR(VLOOKUP($C430*1,Lookups!$H:$N,7,FALSE),"")</f>
        <v/>
      </c>
      <c r="AF430" s="3" t="str">
        <f>VLOOKUP(B430*1,Stores!$A:$C,3,FALSE)</f>
        <v>DFG</v>
      </c>
    </row>
    <row r="431" spans="1:32">
      <c r="A431" s="165" t="s">
        <v>943</v>
      </c>
      <c r="B431" s="166" t="s">
        <v>942</v>
      </c>
      <c r="C431" s="165" t="s">
        <v>478</v>
      </c>
      <c r="D431" s="165" t="s">
        <v>918</v>
      </c>
      <c r="E431" s="165" t="s">
        <v>957</v>
      </c>
      <c r="F431" s="167">
        <v>2017</v>
      </c>
      <c r="G431" s="168">
        <v>0</v>
      </c>
      <c r="H431" s="169">
        <v>5079.5316000000003</v>
      </c>
      <c r="I431" s="169">
        <v>8326.4816250000003</v>
      </c>
      <c r="J431" s="169">
        <v>7235.9750250000006</v>
      </c>
      <c r="K431" s="169">
        <v>6819.5504999999994</v>
      </c>
      <c r="L431" s="169">
        <v>4901.7413250000009</v>
      </c>
      <c r="M431" s="169">
        <v>6327.7170000000006</v>
      </c>
      <c r="N431" s="169">
        <v>3940.8407999999999</v>
      </c>
      <c r="O431" s="169">
        <v>3490.2562499999999</v>
      </c>
      <c r="P431" s="169">
        <v>4209.6795000000002</v>
      </c>
      <c r="Q431" s="169">
        <v>4525.8866250000001</v>
      </c>
      <c r="R431" s="169">
        <v>6331.7033999999994</v>
      </c>
      <c r="S431" s="169">
        <v>0</v>
      </c>
      <c r="T431" s="169">
        <v>0</v>
      </c>
      <c r="U431" s="169">
        <v>61189.363649999999</v>
      </c>
      <c r="V431" s="163">
        <f ca="1">SUM(INDIRECT(Inputs!$C$11&amp;ROW()&amp;":"&amp;Inputs!$C$12&amp;ROW()))</f>
        <v>4525.8866250000001</v>
      </c>
      <c r="W431" s="163">
        <f ca="1">SUM(INDIRECT(Inputs!$C$13&amp;ROW()&amp;":"&amp;Inputs!$C$14&amp;ROW()))</f>
        <v>54857.660250000001</v>
      </c>
      <c r="X431" s="3" t="str">
        <f>IF(COUNTIFS(Lookups!$A:$A,C431)=1,"Gross Sales","")</f>
        <v>Gross Sales</v>
      </c>
      <c r="Y431" s="3" t="str">
        <f>IF(COUNTIFS(Lookups!$D:$D,C431)=1,"Bar Sales","")</f>
        <v/>
      </c>
      <c r="Z431" s="3" t="str">
        <f>IFERROR(VLOOKUP(C431*1,Lookups!$D:$F,3,FALSE),"")</f>
        <v/>
      </c>
      <c r="AA431" s="3" t="str">
        <f>IFERROR(VLOOKUP($C431*1,Lookups!$H:$N,3,FALSE),"")</f>
        <v/>
      </c>
      <c r="AB431" s="3" t="str">
        <f>IFERROR(VLOOKUP($C431*1,Lookups!$H:$N,4,FALSE),"")</f>
        <v/>
      </c>
      <c r="AC431" s="3" t="str">
        <f>IFERROR(VLOOKUP($C431*1,Lookups!$H:$N,5,FALSE),"")</f>
        <v/>
      </c>
      <c r="AD431" s="3" t="str">
        <f>IFERROR(VLOOKUP($C431*1,Lookups!$H:$N,6,FALSE),"")</f>
        <v/>
      </c>
      <c r="AE431" s="3" t="str">
        <f>IFERROR(VLOOKUP($C431*1,Lookups!$H:$N,7,FALSE),"")</f>
        <v/>
      </c>
      <c r="AF431" s="3" t="str">
        <f>VLOOKUP(B431*1,Stores!$A:$C,3,FALSE)</f>
        <v>DFG</v>
      </c>
    </row>
    <row r="432" spans="1:32">
      <c r="A432" s="165" t="s">
        <v>942</v>
      </c>
      <c r="B432" s="166" t="s">
        <v>943</v>
      </c>
      <c r="C432" s="165" t="s">
        <v>478</v>
      </c>
      <c r="D432" s="165" t="s">
        <v>918</v>
      </c>
      <c r="E432" s="165" t="s">
        <v>957</v>
      </c>
      <c r="F432" s="167">
        <v>2017</v>
      </c>
      <c r="G432" s="168">
        <v>0</v>
      </c>
      <c r="H432" s="169">
        <v>1654.0117499999999</v>
      </c>
      <c r="I432" s="169">
        <v>2533.7655</v>
      </c>
      <c r="J432" s="169">
        <v>2349.9225750000001</v>
      </c>
      <c r="K432" s="169">
        <v>1913.2146</v>
      </c>
      <c r="L432" s="169">
        <v>2024.3514</v>
      </c>
      <c r="M432" s="169">
        <v>1594.6012499999999</v>
      </c>
      <c r="N432" s="169">
        <v>2066.9292</v>
      </c>
      <c r="O432" s="169">
        <v>3225.3065999999999</v>
      </c>
      <c r="P432" s="169">
        <v>2222.6431500000003</v>
      </c>
      <c r="Q432" s="169">
        <v>2406.0803999999998</v>
      </c>
      <c r="R432" s="169">
        <v>2681.4934499999999</v>
      </c>
      <c r="S432" s="169">
        <v>0</v>
      </c>
      <c r="T432" s="169">
        <v>0</v>
      </c>
      <c r="U432" s="169">
        <v>24672.319874999994</v>
      </c>
      <c r="V432" s="163">
        <f ca="1">SUM(INDIRECT(Inputs!$C$11&amp;ROW()&amp;":"&amp;Inputs!$C$12&amp;ROW()))</f>
        <v>2406.0803999999998</v>
      </c>
      <c r="W432" s="163">
        <f ca="1">SUM(INDIRECT(Inputs!$C$13&amp;ROW()&amp;":"&amp;Inputs!$C$14&amp;ROW()))</f>
        <v>21990.826424999996</v>
      </c>
      <c r="X432" s="3" t="str">
        <f>IF(COUNTIFS(Lookups!$A:$A,C432)=1,"Gross Sales","")</f>
        <v>Gross Sales</v>
      </c>
      <c r="Y432" s="3" t="str">
        <f>IF(COUNTIFS(Lookups!$D:$D,C432)=1,"Bar Sales","")</f>
        <v/>
      </c>
      <c r="Z432" s="3" t="str">
        <f>IFERROR(VLOOKUP(C432*1,Lookups!$D:$F,3,FALSE),"")</f>
        <v/>
      </c>
      <c r="AA432" s="3" t="str">
        <f>IFERROR(VLOOKUP($C432*1,Lookups!$H:$N,3,FALSE),"")</f>
        <v/>
      </c>
      <c r="AB432" s="3" t="str">
        <f>IFERROR(VLOOKUP($C432*1,Lookups!$H:$N,4,FALSE),"")</f>
        <v/>
      </c>
      <c r="AC432" s="3" t="str">
        <f>IFERROR(VLOOKUP($C432*1,Lookups!$H:$N,5,FALSE),"")</f>
        <v/>
      </c>
      <c r="AD432" s="3" t="str">
        <f>IFERROR(VLOOKUP($C432*1,Lookups!$H:$N,6,FALSE),"")</f>
        <v/>
      </c>
      <c r="AE432" s="3" t="str">
        <f>IFERROR(VLOOKUP($C432*1,Lookups!$H:$N,7,FALSE),"")</f>
        <v/>
      </c>
      <c r="AF432" s="3" t="str">
        <f>VLOOKUP(B432*1,Stores!$A:$C,3,FALSE)</f>
        <v>DFG</v>
      </c>
    </row>
    <row r="433" spans="1:32">
      <c r="A433" s="165" t="s">
        <v>941</v>
      </c>
      <c r="B433" s="166" t="s">
        <v>944</v>
      </c>
      <c r="C433" s="165" t="s">
        <v>478</v>
      </c>
      <c r="D433" s="165" t="s">
        <v>918</v>
      </c>
      <c r="E433" s="165" t="s">
        <v>957</v>
      </c>
      <c r="F433" s="167">
        <v>2017</v>
      </c>
      <c r="G433" s="168">
        <v>0</v>
      </c>
      <c r="H433" s="169">
        <v>3844.5075000000006</v>
      </c>
      <c r="I433" s="169">
        <v>5781.4778249999999</v>
      </c>
      <c r="J433" s="169">
        <v>3577.77</v>
      </c>
      <c r="K433" s="169">
        <v>4012.5778500000001</v>
      </c>
      <c r="L433" s="169">
        <v>3886.4293499999994</v>
      </c>
      <c r="M433" s="169">
        <v>4097.2837500000005</v>
      </c>
      <c r="N433" s="169">
        <v>4119.8220000000001</v>
      </c>
      <c r="O433" s="169">
        <v>3377.6900999999993</v>
      </c>
      <c r="P433" s="169">
        <v>5244.3072000000002</v>
      </c>
      <c r="Q433" s="169">
        <v>4533.353325</v>
      </c>
      <c r="R433" s="169">
        <v>3838.4906249999999</v>
      </c>
      <c r="S433" s="169">
        <v>0</v>
      </c>
      <c r="T433" s="169">
        <v>0</v>
      </c>
      <c r="U433" s="169">
        <v>46313.709525000006</v>
      </c>
      <c r="V433" s="163">
        <f ca="1">SUM(INDIRECT(Inputs!$C$11&amp;ROW()&amp;":"&amp;Inputs!$C$12&amp;ROW()))</f>
        <v>4533.353325</v>
      </c>
      <c r="W433" s="163">
        <f ca="1">SUM(INDIRECT(Inputs!$C$13&amp;ROW()&amp;":"&amp;Inputs!$C$14&amp;ROW()))</f>
        <v>42475.218900000007</v>
      </c>
      <c r="X433" s="3" t="str">
        <f>IF(COUNTIFS(Lookups!$A:$A,C433)=1,"Gross Sales","")</f>
        <v>Gross Sales</v>
      </c>
      <c r="Y433" s="3" t="str">
        <f>IF(COUNTIFS(Lookups!$D:$D,C433)=1,"Bar Sales","")</f>
        <v/>
      </c>
      <c r="Z433" s="3" t="str">
        <f>IFERROR(VLOOKUP(C433*1,Lookups!$D:$F,3,FALSE),"")</f>
        <v/>
      </c>
      <c r="AA433" s="3" t="str">
        <f>IFERROR(VLOOKUP($C433*1,Lookups!$H:$N,3,FALSE),"")</f>
        <v/>
      </c>
      <c r="AB433" s="3" t="str">
        <f>IFERROR(VLOOKUP($C433*1,Lookups!$H:$N,4,FALSE),"")</f>
        <v/>
      </c>
      <c r="AC433" s="3" t="str">
        <f>IFERROR(VLOOKUP($C433*1,Lookups!$H:$N,5,FALSE),"")</f>
        <v/>
      </c>
      <c r="AD433" s="3" t="str">
        <f>IFERROR(VLOOKUP($C433*1,Lookups!$H:$N,6,FALSE),"")</f>
        <v/>
      </c>
      <c r="AE433" s="3" t="str">
        <f>IFERROR(VLOOKUP($C433*1,Lookups!$H:$N,7,FALSE),"")</f>
        <v/>
      </c>
      <c r="AF433" s="3" t="str">
        <f>VLOOKUP(B433*1,Stores!$A:$C,3,FALSE)</f>
        <v>DFG</v>
      </c>
    </row>
    <row r="434" spans="1:32">
      <c r="A434" s="165" t="s">
        <v>940</v>
      </c>
      <c r="B434" s="166" t="s">
        <v>945</v>
      </c>
      <c r="C434" s="165" t="s">
        <v>478</v>
      </c>
      <c r="D434" s="165" t="s">
        <v>918</v>
      </c>
      <c r="E434" s="165" t="s">
        <v>957</v>
      </c>
      <c r="F434" s="167">
        <v>2017</v>
      </c>
      <c r="G434" s="168">
        <v>0</v>
      </c>
      <c r="H434" s="169">
        <v>6419.2340249999997</v>
      </c>
      <c r="I434" s="169">
        <v>5257.9828500000003</v>
      </c>
      <c r="J434" s="169">
        <v>4885.8022499999997</v>
      </c>
      <c r="K434" s="169">
        <v>4512.6229499999999</v>
      </c>
      <c r="L434" s="169">
        <v>4090.0214999999998</v>
      </c>
      <c r="M434" s="169">
        <v>5214.8760000000002</v>
      </c>
      <c r="N434" s="169">
        <v>3957.1106249999998</v>
      </c>
      <c r="O434" s="169">
        <v>3931.2357750000006</v>
      </c>
      <c r="P434" s="169">
        <v>3086.5038750000003</v>
      </c>
      <c r="Q434" s="169">
        <v>1586.3962499999998</v>
      </c>
      <c r="R434" s="169">
        <v>2535.8454000000002</v>
      </c>
      <c r="S434" s="169">
        <v>0</v>
      </c>
      <c r="T434" s="169">
        <v>0</v>
      </c>
      <c r="U434" s="169">
        <v>45477.631499999996</v>
      </c>
      <c r="V434" s="163">
        <f ca="1">SUM(INDIRECT(Inputs!$C$11&amp;ROW()&amp;":"&amp;Inputs!$C$12&amp;ROW()))</f>
        <v>1586.3962499999998</v>
      </c>
      <c r="W434" s="163">
        <f ca="1">SUM(INDIRECT(Inputs!$C$13&amp;ROW()&amp;":"&amp;Inputs!$C$14&amp;ROW()))</f>
        <v>42941.786099999998</v>
      </c>
      <c r="X434" s="3" t="str">
        <f>IF(COUNTIFS(Lookups!$A:$A,C434)=1,"Gross Sales","")</f>
        <v>Gross Sales</v>
      </c>
      <c r="Y434" s="3" t="str">
        <f>IF(COUNTIFS(Lookups!$D:$D,C434)=1,"Bar Sales","")</f>
        <v/>
      </c>
      <c r="Z434" s="3" t="str">
        <f>IFERROR(VLOOKUP(C434*1,Lookups!$D:$F,3,FALSE),"")</f>
        <v/>
      </c>
      <c r="AA434" s="3" t="str">
        <f>IFERROR(VLOOKUP($C434*1,Lookups!$H:$N,3,FALSE),"")</f>
        <v/>
      </c>
      <c r="AB434" s="3" t="str">
        <f>IFERROR(VLOOKUP($C434*1,Lookups!$H:$N,4,FALSE),"")</f>
        <v/>
      </c>
      <c r="AC434" s="3" t="str">
        <f>IFERROR(VLOOKUP($C434*1,Lookups!$H:$N,5,FALSE),"")</f>
        <v/>
      </c>
      <c r="AD434" s="3" t="str">
        <f>IFERROR(VLOOKUP($C434*1,Lookups!$H:$N,6,FALSE),"")</f>
        <v/>
      </c>
      <c r="AE434" s="3" t="str">
        <f>IFERROR(VLOOKUP($C434*1,Lookups!$H:$N,7,FALSE),"")</f>
        <v/>
      </c>
      <c r="AF434" s="3" t="str">
        <f>VLOOKUP(B434*1,Stores!$A:$C,3,FALSE)</f>
        <v>DFG</v>
      </c>
    </row>
    <row r="435" spans="1:32">
      <c r="A435" s="165" t="s">
        <v>939</v>
      </c>
      <c r="B435" s="166" t="s">
        <v>946</v>
      </c>
      <c r="C435" s="165" t="s">
        <v>478</v>
      </c>
      <c r="D435" s="165" t="s">
        <v>918</v>
      </c>
      <c r="E435" s="165" t="s">
        <v>957</v>
      </c>
      <c r="F435" s="167">
        <v>2017</v>
      </c>
      <c r="G435" s="168">
        <v>0</v>
      </c>
      <c r="H435" s="169">
        <v>2256.8300999999997</v>
      </c>
      <c r="I435" s="169">
        <v>2783.7585000000004</v>
      </c>
      <c r="J435" s="169">
        <v>3592.7514000000001</v>
      </c>
      <c r="K435" s="169">
        <v>2635.0695000000001</v>
      </c>
      <c r="L435" s="169">
        <v>2215.5476250000002</v>
      </c>
      <c r="M435" s="169">
        <v>3079.8949500000003</v>
      </c>
      <c r="N435" s="169">
        <v>2524.5990000000002</v>
      </c>
      <c r="O435" s="169">
        <v>1681.0521749999998</v>
      </c>
      <c r="P435" s="169">
        <v>2480.538</v>
      </c>
      <c r="Q435" s="169">
        <v>2017.722</v>
      </c>
      <c r="R435" s="169">
        <v>2524.3598249999995</v>
      </c>
      <c r="S435" s="169">
        <v>0</v>
      </c>
      <c r="T435" s="169">
        <v>0</v>
      </c>
      <c r="U435" s="169">
        <v>27792.123075000007</v>
      </c>
      <c r="V435" s="163">
        <f ca="1">SUM(INDIRECT(Inputs!$C$11&amp;ROW()&amp;":"&amp;Inputs!$C$12&amp;ROW()))</f>
        <v>2017.722</v>
      </c>
      <c r="W435" s="163">
        <f ca="1">SUM(INDIRECT(Inputs!$C$13&amp;ROW()&amp;":"&amp;Inputs!$C$14&amp;ROW()))</f>
        <v>25267.763250000007</v>
      </c>
      <c r="X435" s="3" t="str">
        <f>IF(COUNTIFS(Lookups!$A:$A,C435)=1,"Gross Sales","")</f>
        <v>Gross Sales</v>
      </c>
      <c r="Y435" s="3" t="str">
        <f>IF(COUNTIFS(Lookups!$D:$D,C435)=1,"Bar Sales","")</f>
        <v/>
      </c>
      <c r="Z435" s="3" t="str">
        <f>IFERROR(VLOOKUP(C435*1,Lookups!$D:$F,3,FALSE),"")</f>
        <v/>
      </c>
      <c r="AA435" s="3" t="str">
        <f>IFERROR(VLOOKUP($C435*1,Lookups!$H:$N,3,FALSE),"")</f>
        <v/>
      </c>
      <c r="AB435" s="3" t="str">
        <f>IFERROR(VLOOKUP($C435*1,Lookups!$H:$N,4,FALSE),"")</f>
        <v/>
      </c>
      <c r="AC435" s="3" t="str">
        <f>IFERROR(VLOOKUP($C435*1,Lookups!$H:$N,5,FALSE),"")</f>
        <v/>
      </c>
      <c r="AD435" s="3" t="str">
        <f>IFERROR(VLOOKUP($C435*1,Lookups!$H:$N,6,FALSE),"")</f>
        <v/>
      </c>
      <c r="AE435" s="3" t="str">
        <f>IFERROR(VLOOKUP($C435*1,Lookups!$H:$N,7,FALSE),"")</f>
        <v/>
      </c>
      <c r="AF435" s="3" t="str">
        <f>VLOOKUP(B435*1,Stores!$A:$C,3,FALSE)</f>
        <v>DFG</v>
      </c>
    </row>
    <row r="436" spans="1:32">
      <c r="A436" s="165" t="s">
        <v>938</v>
      </c>
      <c r="B436" s="166" t="s">
        <v>947</v>
      </c>
      <c r="C436" s="165" t="s">
        <v>478</v>
      </c>
      <c r="D436" s="165" t="s">
        <v>918</v>
      </c>
      <c r="E436" s="165" t="s">
        <v>957</v>
      </c>
      <c r="F436" s="167">
        <v>2017</v>
      </c>
      <c r="G436" s="168">
        <v>0</v>
      </c>
      <c r="H436" s="169">
        <v>5539.0207499999997</v>
      </c>
      <c r="I436" s="169">
        <v>6876.3240000000005</v>
      </c>
      <c r="J436" s="169">
        <v>4926.3903</v>
      </c>
      <c r="K436" s="169">
        <v>5096.8764000000001</v>
      </c>
      <c r="L436" s="169">
        <v>3628.3414499999999</v>
      </c>
      <c r="M436" s="169">
        <v>4870.7640000000001</v>
      </c>
      <c r="N436" s="169">
        <v>4648.6125000000002</v>
      </c>
      <c r="O436" s="169">
        <v>4028.0205000000001</v>
      </c>
      <c r="P436" s="169">
        <v>3001.5144749999999</v>
      </c>
      <c r="Q436" s="169">
        <v>4142.6809499999999</v>
      </c>
      <c r="R436" s="169">
        <v>4961.1352499999994</v>
      </c>
      <c r="S436" s="169">
        <v>0</v>
      </c>
      <c r="T436" s="169">
        <v>0</v>
      </c>
      <c r="U436" s="169">
        <v>51719.680575000006</v>
      </c>
      <c r="V436" s="163">
        <f ca="1">SUM(INDIRECT(Inputs!$C$11&amp;ROW()&amp;":"&amp;Inputs!$C$12&amp;ROW()))</f>
        <v>4142.6809499999999</v>
      </c>
      <c r="W436" s="163">
        <f ca="1">SUM(INDIRECT(Inputs!$C$13&amp;ROW()&amp;":"&amp;Inputs!$C$14&amp;ROW()))</f>
        <v>46758.545325000006</v>
      </c>
      <c r="X436" s="3" t="str">
        <f>IF(COUNTIFS(Lookups!$A:$A,C436)=1,"Gross Sales","")</f>
        <v>Gross Sales</v>
      </c>
      <c r="Y436" s="3" t="str">
        <f>IF(COUNTIFS(Lookups!$D:$D,C436)=1,"Bar Sales","")</f>
        <v/>
      </c>
      <c r="Z436" s="3" t="str">
        <f>IFERROR(VLOOKUP(C436*1,Lookups!$D:$F,3,FALSE),"")</f>
        <v/>
      </c>
      <c r="AA436" s="3" t="str">
        <f>IFERROR(VLOOKUP($C436*1,Lookups!$H:$N,3,FALSE),"")</f>
        <v/>
      </c>
      <c r="AB436" s="3" t="str">
        <f>IFERROR(VLOOKUP($C436*1,Lookups!$H:$N,4,FALSE),"")</f>
        <v/>
      </c>
      <c r="AC436" s="3" t="str">
        <f>IFERROR(VLOOKUP($C436*1,Lookups!$H:$N,5,FALSE),"")</f>
        <v/>
      </c>
      <c r="AD436" s="3" t="str">
        <f>IFERROR(VLOOKUP($C436*1,Lookups!$H:$N,6,FALSE),"")</f>
        <v/>
      </c>
      <c r="AE436" s="3" t="str">
        <f>IFERROR(VLOOKUP($C436*1,Lookups!$H:$N,7,FALSE),"")</f>
        <v/>
      </c>
      <c r="AF436" s="3" t="str">
        <f>VLOOKUP(B436*1,Stores!$A:$C,3,FALSE)</f>
        <v>DFG</v>
      </c>
    </row>
    <row r="437" spans="1:32">
      <c r="A437" s="165" t="s">
        <v>937</v>
      </c>
      <c r="B437" s="166" t="s">
        <v>948</v>
      </c>
      <c r="C437" s="165" t="s">
        <v>478</v>
      </c>
      <c r="D437" s="165" t="s">
        <v>918</v>
      </c>
      <c r="E437" s="165" t="s">
        <v>957</v>
      </c>
      <c r="F437" s="167">
        <v>2017</v>
      </c>
      <c r="G437" s="168">
        <v>0</v>
      </c>
      <c r="H437" s="169">
        <v>4525.7480999999998</v>
      </c>
      <c r="I437" s="169">
        <v>3929.3262</v>
      </c>
      <c r="J437" s="169">
        <v>3593.5758000000001</v>
      </c>
      <c r="K437" s="169">
        <v>3582.1305750000001</v>
      </c>
      <c r="L437" s="169">
        <v>2995.2449999999999</v>
      </c>
      <c r="M437" s="169">
        <v>2579.8665000000005</v>
      </c>
      <c r="N437" s="169">
        <v>3324.7619999999997</v>
      </c>
      <c r="O437" s="169">
        <v>3221.8357500000002</v>
      </c>
      <c r="P437" s="169">
        <v>2658.7108499999999</v>
      </c>
      <c r="Q437" s="169">
        <v>2667.1277249999998</v>
      </c>
      <c r="R437" s="169">
        <v>3285.5960999999998</v>
      </c>
      <c r="S437" s="169">
        <v>0</v>
      </c>
      <c r="T437" s="169">
        <v>0</v>
      </c>
      <c r="U437" s="169">
        <v>36363.924600000006</v>
      </c>
      <c r="V437" s="163">
        <f ca="1">SUM(INDIRECT(Inputs!$C$11&amp;ROW()&amp;":"&amp;Inputs!$C$12&amp;ROW()))</f>
        <v>2667.1277249999998</v>
      </c>
      <c r="W437" s="163">
        <f ca="1">SUM(INDIRECT(Inputs!$C$13&amp;ROW()&amp;":"&amp;Inputs!$C$14&amp;ROW()))</f>
        <v>33078.328500000003</v>
      </c>
      <c r="X437" s="3" t="str">
        <f>IF(COUNTIFS(Lookups!$A:$A,C437)=1,"Gross Sales","")</f>
        <v>Gross Sales</v>
      </c>
      <c r="Y437" s="3" t="str">
        <f>IF(COUNTIFS(Lookups!$D:$D,C437)=1,"Bar Sales","")</f>
        <v/>
      </c>
      <c r="Z437" s="3" t="str">
        <f>IFERROR(VLOOKUP(C437*1,Lookups!$D:$F,3,FALSE),"")</f>
        <v/>
      </c>
      <c r="AA437" s="3" t="str">
        <f>IFERROR(VLOOKUP($C437*1,Lookups!$H:$N,3,FALSE),"")</f>
        <v/>
      </c>
      <c r="AB437" s="3" t="str">
        <f>IFERROR(VLOOKUP($C437*1,Lookups!$H:$N,4,FALSE),"")</f>
        <v/>
      </c>
      <c r="AC437" s="3" t="str">
        <f>IFERROR(VLOOKUP($C437*1,Lookups!$H:$N,5,FALSE),"")</f>
        <v/>
      </c>
      <c r="AD437" s="3" t="str">
        <f>IFERROR(VLOOKUP($C437*1,Lookups!$H:$N,6,FALSE),"")</f>
        <v/>
      </c>
      <c r="AE437" s="3" t="str">
        <f>IFERROR(VLOOKUP($C437*1,Lookups!$H:$N,7,FALSE),"")</f>
        <v/>
      </c>
      <c r="AF437" s="3" t="str">
        <f>VLOOKUP(B437*1,Stores!$A:$C,3,FALSE)</f>
        <v>DFG</v>
      </c>
    </row>
    <row r="438" spans="1:32">
      <c r="A438" s="165" t="s">
        <v>936</v>
      </c>
      <c r="B438" s="166" t="s">
        <v>949</v>
      </c>
      <c r="C438" s="165" t="s">
        <v>478</v>
      </c>
      <c r="D438" s="165" t="s">
        <v>918</v>
      </c>
      <c r="E438" s="165" t="s">
        <v>957</v>
      </c>
      <c r="F438" s="167">
        <v>2017</v>
      </c>
      <c r="G438" s="168">
        <v>0</v>
      </c>
      <c r="H438" s="169">
        <v>6695.2026000000005</v>
      </c>
      <c r="I438" s="169">
        <v>8672.7360000000008</v>
      </c>
      <c r="J438" s="169">
        <v>8653.7492999999995</v>
      </c>
      <c r="K438" s="169">
        <v>9634.1265000000003</v>
      </c>
      <c r="L438" s="169">
        <v>5992.4745000000003</v>
      </c>
      <c r="M438" s="169">
        <v>5930.31405</v>
      </c>
      <c r="N438" s="169">
        <v>5713.2293999999993</v>
      </c>
      <c r="O438" s="169">
        <v>4101.7226250000003</v>
      </c>
      <c r="P438" s="169">
        <v>6000.0345000000007</v>
      </c>
      <c r="Q438" s="169">
        <v>4197.4031250000007</v>
      </c>
      <c r="R438" s="169">
        <v>4469.7176999999992</v>
      </c>
      <c r="S438" s="169">
        <v>0</v>
      </c>
      <c r="T438" s="169">
        <v>0</v>
      </c>
      <c r="U438" s="169">
        <v>70060.710299999992</v>
      </c>
      <c r="V438" s="163">
        <f ca="1">SUM(INDIRECT(Inputs!$C$11&amp;ROW()&amp;":"&amp;Inputs!$C$12&amp;ROW()))</f>
        <v>4197.4031250000007</v>
      </c>
      <c r="W438" s="163">
        <f ca="1">SUM(INDIRECT(Inputs!$C$13&amp;ROW()&amp;":"&amp;Inputs!$C$14&amp;ROW()))</f>
        <v>65590.992599999998</v>
      </c>
      <c r="X438" s="3" t="str">
        <f>IF(COUNTIFS(Lookups!$A:$A,C438)=1,"Gross Sales","")</f>
        <v>Gross Sales</v>
      </c>
      <c r="Y438" s="3" t="str">
        <f>IF(COUNTIFS(Lookups!$D:$D,C438)=1,"Bar Sales","")</f>
        <v/>
      </c>
      <c r="Z438" s="3" t="str">
        <f>IFERROR(VLOOKUP(C438*1,Lookups!$D:$F,3,FALSE),"")</f>
        <v/>
      </c>
      <c r="AA438" s="3" t="str">
        <f>IFERROR(VLOOKUP($C438*1,Lookups!$H:$N,3,FALSE),"")</f>
        <v/>
      </c>
      <c r="AB438" s="3" t="str">
        <f>IFERROR(VLOOKUP($C438*1,Lookups!$H:$N,4,FALSE),"")</f>
        <v/>
      </c>
      <c r="AC438" s="3" t="str">
        <f>IFERROR(VLOOKUP($C438*1,Lookups!$H:$N,5,FALSE),"")</f>
        <v/>
      </c>
      <c r="AD438" s="3" t="str">
        <f>IFERROR(VLOOKUP($C438*1,Lookups!$H:$N,6,FALSE),"")</f>
        <v/>
      </c>
      <c r="AE438" s="3" t="str">
        <f>IFERROR(VLOOKUP($C438*1,Lookups!$H:$N,7,FALSE),"")</f>
        <v/>
      </c>
      <c r="AF438" s="3" t="str">
        <f>VLOOKUP(B438*1,Stores!$A:$C,3,FALSE)</f>
        <v>DFG</v>
      </c>
    </row>
    <row r="439" spans="1:32">
      <c r="A439" s="165" t="s">
        <v>935</v>
      </c>
      <c r="B439" s="166" t="s">
        <v>950</v>
      </c>
      <c r="C439" s="165" t="s">
        <v>478</v>
      </c>
      <c r="D439" s="165" t="s">
        <v>918</v>
      </c>
      <c r="E439" s="165" t="s">
        <v>957</v>
      </c>
      <c r="F439" s="167">
        <v>2017</v>
      </c>
      <c r="G439" s="168">
        <v>0</v>
      </c>
      <c r="H439" s="169">
        <v>2198.4339</v>
      </c>
      <c r="I439" s="169">
        <v>3131.8717499999998</v>
      </c>
      <c r="J439" s="169">
        <v>3102.8751000000002</v>
      </c>
      <c r="K439" s="169">
        <v>2345.4</v>
      </c>
      <c r="L439" s="169">
        <v>2963.204475</v>
      </c>
      <c r="M439" s="169">
        <v>2686.4639999999999</v>
      </c>
      <c r="N439" s="169">
        <v>3020.4</v>
      </c>
      <c r="O439" s="169">
        <v>2166.0250500000002</v>
      </c>
      <c r="P439" s="169">
        <v>2338.6713</v>
      </c>
      <c r="Q439" s="169">
        <v>2861.1776999999997</v>
      </c>
      <c r="R439" s="169">
        <v>4204.47</v>
      </c>
      <c r="S439" s="169">
        <v>0</v>
      </c>
      <c r="T439" s="169">
        <v>0</v>
      </c>
      <c r="U439" s="169">
        <v>31018.993275000001</v>
      </c>
      <c r="V439" s="163">
        <f ca="1">SUM(INDIRECT(Inputs!$C$11&amp;ROW()&amp;":"&amp;Inputs!$C$12&amp;ROW()))</f>
        <v>2861.1776999999997</v>
      </c>
      <c r="W439" s="163">
        <f ca="1">SUM(INDIRECT(Inputs!$C$13&amp;ROW()&amp;":"&amp;Inputs!$C$14&amp;ROW()))</f>
        <v>26814.523275</v>
      </c>
      <c r="X439" s="3" t="str">
        <f>IF(COUNTIFS(Lookups!$A:$A,C439)=1,"Gross Sales","")</f>
        <v>Gross Sales</v>
      </c>
      <c r="Y439" s="3" t="str">
        <f>IF(COUNTIFS(Lookups!$D:$D,C439)=1,"Bar Sales","")</f>
        <v/>
      </c>
      <c r="Z439" s="3" t="str">
        <f>IFERROR(VLOOKUP(C439*1,Lookups!$D:$F,3,FALSE),"")</f>
        <v/>
      </c>
      <c r="AA439" s="3" t="str">
        <f>IFERROR(VLOOKUP($C439*1,Lookups!$H:$N,3,FALSE),"")</f>
        <v/>
      </c>
      <c r="AB439" s="3" t="str">
        <f>IFERROR(VLOOKUP($C439*1,Lookups!$H:$N,4,FALSE),"")</f>
        <v/>
      </c>
      <c r="AC439" s="3" t="str">
        <f>IFERROR(VLOOKUP($C439*1,Lookups!$H:$N,5,FALSE),"")</f>
        <v/>
      </c>
      <c r="AD439" s="3" t="str">
        <f>IFERROR(VLOOKUP($C439*1,Lookups!$H:$N,6,FALSE),"")</f>
        <v/>
      </c>
      <c r="AE439" s="3" t="str">
        <f>IFERROR(VLOOKUP($C439*1,Lookups!$H:$N,7,FALSE),"")</f>
        <v/>
      </c>
      <c r="AF439" s="3" t="str">
        <f>VLOOKUP(B439*1,Stores!$A:$C,3,FALSE)</f>
        <v>DFG</v>
      </c>
    </row>
    <row r="440" spans="1:32">
      <c r="A440" s="165" t="s">
        <v>960</v>
      </c>
      <c r="B440" s="166" t="s">
        <v>951</v>
      </c>
      <c r="C440" s="165" t="s">
        <v>478</v>
      </c>
      <c r="D440" s="165" t="s">
        <v>918</v>
      </c>
      <c r="E440" s="165" t="s">
        <v>957</v>
      </c>
      <c r="F440" s="167">
        <v>2017</v>
      </c>
      <c r="G440" s="168">
        <v>0</v>
      </c>
      <c r="H440" s="169">
        <v>5987.9097000000002</v>
      </c>
      <c r="I440" s="169">
        <v>5957.6363999999994</v>
      </c>
      <c r="J440" s="169">
        <v>5423.3204999999998</v>
      </c>
      <c r="K440" s="169">
        <v>7823.0371500000001</v>
      </c>
      <c r="L440" s="169">
        <v>5328.0843000000004</v>
      </c>
      <c r="M440" s="169">
        <v>4612.5239999999994</v>
      </c>
      <c r="N440" s="169">
        <v>6096.6013500000008</v>
      </c>
      <c r="O440" s="169">
        <v>4796.9232000000002</v>
      </c>
      <c r="P440" s="169">
        <v>5002.2423749999998</v>
      </c>
      <c r="Q440" s="169">
        <v>8153.8784999999998</v>
      </c>
      <c r="R440" s="169">
        <v>7423.5727499999994</v>
      </c>
      <c r="S440" s="169">
        <v>0</v>
      </c>
      <c r="T440" s="169">
        <v>0</v>
      </c>
      <c r="U440" s="169">
        <v>66605.730225000007</v>
      </c>
      <c r="V440" s="163">
        <f ca="1">SUM(INDIRECT(Inputs!$C$11&amp;ROW()&amp;":"&amp;Inputs!$C$12&amp;ROW()))</f>
        <v>8153.8784999999998</v>
      </c>
      <c r="W440" s="163">
        <f ca="1">SUM(INDIRECT(Inputs!$C$13&amp;ROW()&amp;":"&amp;Inputs!$C$14&amp;ROW()))</f>
        <v>59182.157475</v>
      </c>
      <c r="X440" s="3" t="str">
        <f>IF(COUNTIFS(Lookups!$A:$A,C440)=1,"Gross Sales","")</f>
        <v>Gross Sales</v>
      </c>
      <c r="Y440" s="3" t="str">
        <f>IF(COUNTIFS(Lookups!$D:$D,C440)=1,"Bar Sales","")</f>
        <v/>
      </c>
      <c r="Z440" s="3" t="str">
        <f>IFERROR(VLOOKUP(C440*1,Lookups!$D:$F,3,FALSE),"")</f>
        <v/>
      </c>
      <c r="AA440" s="3" t="str">
        <f>IFERROR(VLOOKUP($C440*1,Lookups!$H:$N,3,FALSE),"")</f>
        <v/>
      </c>
      <c r="AB440" s="3" t="str">
        <f>IFERROR(VLOOKUP($C440*1,Lookups!$H:$N,4,FALSE),"")</f>
        <v/>
      </c>
      <c r="AC440" s="3" t="str">
        <f>IFERROR(VLOOKUP($C440*1,Lookups!$H:$N,5,FALSE),"")</f>
        <v/>
      </c>
      <c r="AD440" s="3" t="str">
        <f>IFERROR(VLOOKUP($C440*1,Lookups!$H:$N,6,FALSE),"")</f>
        <v/>
      </c>
      <c r="AE440" s="3" t="str">
        <f>IFERROR(VLOOKUP($C440*1,Lookups!$H:$N,7,FALSE),"")</f>
        <v/>
      </c>
      <c r="AF440" s="3" t="str">
        <f>VLOOKUP(B440*1,Stores!$A:$C,3,FALSE)</f>
        <v>DFG</v>
      </c>
    </row>
    <row r="441" spans="1:32">
      <c r="A441" s="165" t="s">
        <v>961</v>
      </c>
      <c r="B441" s="166" t="s">
        <v>952</v>
      </c>
      <c r="C441" s="165" t="s">
        <v>478</v>
      </c>
      <c r="D441" s="165" t="s">
        <v>918</v>
      </c>
      <c r="E441" s="165" t="s">
        <v>957</v>
      </c>
      <c r="F441" s="167">
        <v>2017</v>
      </c>
      <c r="G441" s="168">
        <v>0</v>
      </c>
      <c r="H441" s="169">
        <v>9292.2489000000005</v>
      </c>
      <c r="I441" s="169">
        <v>7158.9771000000001</v>
      </c>
      <c r="J441" s="169">
        <v>6117.9390000000003</v>
      </c>
      <c r="K441" s="169">
        <v>7236.8114999999989</v>
      </c>
      <c r="L441" s="169">
        <v>5224.2525000000005</v>
      </c>
      <c r="M441" s="169">
        <v>5210.2669499999993</v>
      </c>
      <c r="N441" s="169">
        <v>6345.5307000000003</v>
      </c>
      <c r="O441" s="169">
        <v>4529.28</v>
      </c>
      <c r="P441" s="169">
        <v>3764.292825</v>
      </c>
      <c r="Q441" s="169">
        <v>4656.1709249999994</v>
      </c>
      <c r="R441" s="169">
        <v>5262.8839500000004</v>
      </c>
      <c r="S441" s="169">
        <v>0</v>
      </c>
      <c r="T441" s="169">
        <v>0</v>
      </c>
      <c r="U441" s="169">
        <v>64798.654349999997</v>
      </c>
      <c r="V441" s="163">
        <f ca="1">SUM(INDIRECT(Inputs!$C$11&amp;ROW()&amp;":"&amp;Inputs!$C$12&amp;ROW()))</f>
        <v>4656.1709249999994</v>
      </c>
      <c r="W441" s="163">
        <f ca="1">SUM(INDIRECT(Inputs!$C$13&amp;ROW()&amp;":"&amp;Inputs!$C$14&amp;ROW()))</f>
        <v>59535.770399999994</v>
      </c>
      <c r="X441" s="3" t="str">
        <f>IF(COUNTIFS(Lookups!$A:$A,C441)=1,"Gross Sales","")</f>
        <v>Gross Sales</v>
      </c>
      <c r="Y441" s="3" t="str">
        <f>IF(COUNTIFS(Lookups!$D:$D,C441)=1,"Bar Sales","")</f>
        <v/>
      </c>
      <c r="Z441" s="3" t="str">
        <f>IFERROR(VLOOKUP(C441*1,Lookups!$D:$F,3,FALSE),"")</f>
        <v/>
      </c>
      <c r="AA441" s="3" t="str">
        <f>IFERROR(VLOOKUP($C441*1,Lookups!$H:$N,3,FALSE),"")</f>
        <v/>
      </c>
      <c r="AB441" s="3" t="str">
        <f>IFERROR(VLOOKUP($C441*1,Lookups!$H:$N,4,FALSE),"")</f>
        <v/>
      </c>
      <c r="AC441" s="3" t="str">
        <f>IFERROR(VLOOKUP($C441*1,Lookups!$H:$N,5,FALSE),"")</f>
        <v/>
      </c>
      <c r="AD441" s="3" t="str">
        <f>IFERROR(VLOOKUP($C441*1,Lookups!$H:$N,6,FALSE),"")</f>
        <v/>
      </c>
      <c r="AE441" s="3" t="str">
        <f>IFERROR(VLOOKUP($C441*1,Lookups!$H:$N,7,FALSE),"")</f>
        <v/>
      </c>
      <c r="AF441" s="3" t="str">
        <f>VLOOKUP(B441*1,Stores!$A:$C,3,FALSE)</f>
        <v>DFG</v>
      </c>
    </row>
    <row r="442" spans="1:32">
      <c r="A442" s="165" t="s">
        <v>934</v>
      </c>
      <c r="B442" s="166" t="s">
        <v>953</v>
      </c>
      <c r="C442" s="165" t="s">
        <v>478</v>
      </c>
      <c r="D442" s="165" t="s">
        <v>918</v>
      </c>
      <c r="E442" s="165" t="s">
        <v>957</v>
      </c>
      <c r="F442" s="167">
        <v>2017</v>
      </c>
      <c r="G442" s="168">
        <v>0</v>
      </c>
      <c r="H442" s="169">
        <v>3266.2406249999995</v>
      </c>
      <c r="I442" s="169">
        <v>3039.2880000000005</v>
      </c>
      <c r="J442" s="169">
        <v>2954.403675</v>
      </c>
      <c r="K442" s="169">
        <v>3230.7862499999997</v>
      </c>
      <c r="L442" s="169">
        <v>2323.3472999999999</v>
      </c>
      <c r="M442" s="169">
        <v>3494.3528249999999</v>
      </c>
      <c r="N442" s="169">
        <v>2651.3624999999997</v>
      </c>
      <c r="O442" s="169">
        <v>2551.7362499999995</v>
      </c>
      <c r="P442" s="169">
        <v>2877.9552000000003</v>
      </c>
      <c r="Q442" s="169">
        <v>2590.2969749999997</v>
      </c>
      <c r="R442" s="169">
        <v>3791.2597499999993</v>
      </c>
      <c r="S442" s="169">
        <v>0</v>
      </c>
      <c r="T442" s="169">
        <v>0</v>
      </c>
      <c r="U442" s="169">
        <v>32771.029349999997</v>
      </c>
      <c r="V442" s="163">
        <f ca="1">SUM(INDIRECT(Inputs!$C$11&amp;ROW()&amp;":"&amp;Inputs!$C$12&amp;ROW()))</f>
        <v>2590.2969749999997</v>
      </c>
      <c r="W442" s="163">
        <f ca="1">SUM(INDIRECT(Inputs!$C$13&amp;ROW()&amp;":"&amp;Inputs!$C$14&amp;ROW()))</f>
        <v>28979.7696</v>
      </c>
      <c r="X442" s="3" t="str">
        <f>IF(COUNTIFS(Lookups!$A:$A,C442)=1,"Gross Sales","")</f>
        <v>Gross Sales</v>
      </c>
      <c r="Y442" s="3" t="str">
        <f>IF(COUNTIFS(Lookups!$D:$D,C442)=1,"Bar Sales","")</f>
        <v/>
      </c>
      <c r="Z442" s="3" t="str">
        <f>IFERROR(VLOOKUP(C442*1,Lookups!$D:$F,3,FALSE),"")</f>
        <v/>
      </c>
      <c r="AA442" s="3" t="str">
        <f>IFERROR(VLOOKUP($C442*1,Lookups!$H:$N,3,FALSE),"")</f>
        <v/>
      </c>
      <c r="AB442" s="3" t="str">
        <f>IFERROR(VLOOKUP($C442*1,Lookups!$H:$N,4,FALSE),"")</f>
        <v/>
      </c>
      <c r="AC442" s="3" t="str">
        <f>IFERROR(VLOOKUP($C442*1,Lookups!$H:$N,5,FALSE),"")</f>
        <v/>
      </c>
      <c r="AD442" s="3" t="str">
        <f>IFERROR(VLOOKUP($C442*1,Lookups!$H:$N,6,FALSE),"")</f>
        <v/>
      </c>
      <c r="AE442" s="3" t="str">
        <f>IFERROR(VLOOKUP($C442*1,Lookups!$H:$N,7,FALSE),"")</f>
        <v/>
      </c>
      <c r="AF442" s="3" t="str">
        <f>VLOOKUP(B442*1,Stores!$A:$C,3,FALSE)</f>
        <v>DFG</v>
      </c>
    </row>
    <row r="443" spans="1:32">
      <c r="A443" s="165" t="s">
        <v>933</v>
      </c>
      <c r="B443" s="166" t="s">
        <v>954</v>
      </c>
      <c r="C443" s="165" t="s">
        <v>478</v>
      </c>
      <c r="D443" s="165" t="s">
        <v>918</v>
      </c>
      <c r="E443" s="165" t="s">
        <v>957</v>
      </c>
      <c r="F443" s="167">
        <v>2017</v>
      </c>
      <c r="G443" s="168">
        <v>0</v>
      </c>
      <c r="H443" s="169">
        <v>3504.2972999999997</v>
      </c>
      <c r="I443" s="169">
        <v>3486.2866499999996</v>
      </c>
      <c r="J443" s="169">
        <v>4221.6131999999998</v>
      </c>
      <c r="K443" s="169">
        <v>2376.8137499999998</v>
      </c>
      <c r="L443" s="169">
        <v>2065.8690000000001</v>
      </c>
      <c r="M443" s="169">
        <v>1845.8345249999998</v>
      </c>
      <c r="N443" s="169">
        <v>2778.24</v>
      </c>
      <c r="O443" s="169">
        <v>2089.1778749999999</v>
      </c>
      <c r="P443" s="169">
        <v>3281.8432499999999</v>
      </c>
      <c r="Q443" s="169">
        <v>2786.232</v>
      </c>
      <c r="R443" s="169">
        <v>2950.5558749999996</v>
      </c>
      <c r="S443" s="169">
        <v>0</v>
      </c>
      <c r="T443" s="169">
        <v>0</v>
      </c>
      <c r="U443" s="169">
        <v>31386.763424999994</v>
      </c>
      <c r="V443" s="163">
        <f ca="1">SUM(INDIRECT(Inputs!$C$11&amp;ROW()&amp;":"&amp;Inputs!$C$12&amp;ROW()))</f>
        <v>2786.232</v>
      </c>
      <c r="W443" s="163">
        <f ca="1">SUM(INDIRECT(Inputs!$C$13&amp;ROW()&amp;":"&amp;Inputs!$C$14&amp;ROW()))</f>
        <v>28436.207549999996</v>
      </c>
      <c r="X443" s="3" t="str">
        <f>IF(COUNTIFS(Lookups!$A:$A,C443)=1,"Gross Sales","")</f>
        <v>Gross Sales</v>
      </c>
      <c r="Y443" s="3" t="str">
        <f>IF(COUNTIFS(Lookups!$D:$D,C443)=1,"Bar Sales","")</f>
        <v/>
      </c>
      <c r="Z443" s="3" t="str">
        <f>IFERROR(VLOOKUP(C443*1,Lookups!$D:$F,3,FALSE),"")</f>
        <v/>
      </c>
      <c r="AA443" s="3" t="str">
        <f>IFERROR(VLOOKUP($C443*1,Lookups!$H:$N,3,FALSE),"")</f>
        <v/>
      </c>
      <c r="AB443" s="3" t="str">
        <f>IFERROR(VLOOKUP($C443*1,Lookups!$H:$N,4,FALSE),"")</f>
        <v/>
      </c>
      <c r="AC443" s="3" t="str">
        <f>IFERROR(VLOOKUP($C443*1,Lookups!$H:$N,5,FALSE),"")</f>
        <v/>
      </c>
      <c r="AD443" s="3" t="str">
        <f>IFERROR(VLOOKUP($C443*1,Lookups!$H:$N,6,FALSE),"")</f>
        <v/>
      </c>
      <c r="AE443" s="3" t="str">
        <f>IFERROR(VLOOKUP($C443*1,Lookups!$H:$N,7,FALSE),"")</f>
        <v/>
      </c>
      <c r="AF443" s="3" t="str">
        <f>VLOOKUP(B443*1,Stores!$A:$C,3,FALSE)</f>
        <v>DFG</v>
      </c>
    </row>
    <row r="444" spans="1:32">
      <c r="A444" s="165" t="s">
        <v>932</v>
      </c>
      <c r="B444" s="166" t="s">
        <v>959</v>
      </c>
      <c r="C444" s="165" t="s">
        <v>478</v>
      </c>
      <c r="D444" s="165" t="s">
        <v>918</v>
      </c>
      <c r="E444" s="165" t="s">
        <v>957</v>
      </c>
      <c r="F444" s="167">
        <v>2017</v>
      </c>
      <c r="G444" s="168">
        <v>0</v>
      </c>
      <c r="H444" s="169">
        <v>0</v>
      </c>
      <c r="I444" s="169">
        <v>0</v>
      </c>
      <c r="J444" s="169">
        <v>0</v>
      </c>
      <c r="K444" s="169">
        <v>0</v>
      </c>
      <c r="L444" s="169">
        <v>0</v>
      </c>
      <c r="M444" s="169">
        <v>0</v>
      </c>
      <c r="N444" s="169">
        <v>7056.1405499999992</v>
      </c>
      <c r="O444" s="169">
        <v>3564.8586</v>
      </c>
      <c r="P444" s="169">
        <v>3697.7579999999998</v>
      </c>
      <c r="Q444" s="169">
        <v>4377.3405000000002</v>
      </c>
      <c r="R444" s="169">
        <v>4232.109375</v>
      </c>
      <c r="S444" s="169">
        <v>0</v>
      </c>
      <c r="T444" s="169">
        <v>0</v>
      </c>
      <c r="U444" s="169">
        <v>22928.207025</v>
      </c>
      <c r="V444" s="163">
        <f ca="1">SUM(INDIRECT(Inputs!$C$11&amp;ROW()&amp;":"&amp;Inputs!$C$12&amp;ROW()))</f>
        <v>4377.3405000000002</v>
      </c>
      <c r="W444" s="163">
        <f ca="1">SUM(INDIRECT(Inputs!$C$13&amp;ROW()&amp;":"&amp;Inputs!$C$14&amp;ROW()))</f>
        <v>18696.09765</v>
      </c>
      <c r="X444" s="3" t="str">
        <f>IF(COUNTIFS(Lookups!$A:$A,C444)=1,"Gross Sales","")</f>
        <v>Gross Sales</v>
      </c>
      <c r="Y444" s="3" t="str">
        <f>IF(COUNTIFS(Lookups!$D:$D,C444)=1,"Bar Sales","")</f>
        <v/>
      </c>
      <c r="Z444" s="3" t="str">
        <f>IFERROR(VLOOKUP(C444*1,Lookups!$D:$F,3,FALSE),"")</f>
        <v/>
      </c>
      <c r="AA444" s="3" t="str">
        <f>IFERROR(VLOOKUP($C444*1,Lookups!$H:$N,3,FALSE),"")</f>
        <v/>
      </c>
      <c r="AB444" s="3" t="str">
        <f>IFERROR(VLOOKUP($C444*1,Lookups!$H:$N,4,FALSE),"")</f>
        <v/>
      </c>
      <c r="AC444" s="3" t="str">
        <f>IFERROR(VLOOKUP($C444*1,Lookups!$H:$N,5,FALSE),"")</f>
        <v/>
      </c>
      <c r="AD444" s="3" t="str">
        <f>IFERROR(VLOOKUP($C444*1,Lookups!$H:$N,6,FALSE),"")</f>
        <v/>
      </c>
      <c r="AE444" s="3" t="str">
        <f>IFERROR(VLOOKUP($C444*1,Lookups!$H:$N,7,FALSE),"")</f>
        <v/>
      </c>
      <c r="AF444" s="3" t="str">
        <f>VLOOKUP(B444*1,Stores!$A:$C,3,FALSE)</f>
        <v>DFG</v>
      </c>
    </row>
    <row r="445" spans="1:32">
      <c r="A445" s="165" t="s">
        <v>940</v>
      </c>
      <c r="B445" s="166" t="s">
        <v>945</v>
      </c>
      <c r="C445" s="165" t="s">
        <v>482</v>
      </c>
      <c r="D445" s="165" t="s">
        <v>918</v>
      </c>
      <c r="E445" s="165" t="s">
        <v>523</v>
      </c>
      <c r="F445" s="167">
        <v>2017</v>
      </c>
      <c r="G445" s="168">
        <v>0</v>
      </c>
      <c r="H445" s="169">
        <v>-1747.875</v>
      </c>
      <c r="I445" s="169">
        <v>0</v>
      </c>
      <c r="J445" s="169">
        <v>-1579.5</v>
      </c>
      <c r="K445" s="169">
        <v>0</v>
      </c>
      <c r="L445" s="169">
        <v>0</v>
      </c>
      <c r="M445" s="169">
        <v>0</v>
      </c>
      <c r="N445" s="169">
        <v>-1779.375</v>
      </c>
      <c r="O445" s="169">
        <v>0</v>
      </c>
      <c r="P445" s="169">
        <v>-960</v>
      </c>
      <c r="Q445" s="169">
        <v>0</v>
      </c>
      <c r="R445" s="169">
        <v>0</v>
      </c>
      <c r="S445" s="169">
        <v>0</v>
      </c>
      <c r="T445" s="169">
        <v>0</v>
      </c>
      <c r="U445" s="169">
        <v>-6066.75</v>
      </c>
      <c r="V445" s="163">
        <f ca="1">SUM(INDIRECT(Inputs!$C$11&amp;ROW()&amp;":"&amp;Inputs!$C$12&amp;ROW()))</f>
        <v>0</v>
      </c>
      <c r="W445" s="163">
        <f ca="1">SUM(INDIRECT(Inputs!$C$13&amp;ROW()&amp;":"&amp;Inputs!$C$14&amp;ROW()))</f>
        <v>-6066.75</v>
      </c>
      <c r="X445" s="3" t="str">
        <f>IF(COUNTIFS(Lookups!$A:$A,C445)=1,"Gross Sales","")</f>
        <v>Gross Sales</v>
      </c>
      <c r="Y445" s="3" t="str">
        <f>IF(COUNTIFS(Lookups!$D:$D,C445)=1,"Bar Sales","")</f>
        <v/>
      </c>
      <c r="Z445" s="3" t="str">
        <f>IFERROR(VLOOKUP(C445*1,Lookups!$D:$F,3,FALSE),"")</f>
        <v/>
      </c>
      <c r="AA445" s="3" t="str">
        <f>IFERROR(VLOOKUP($C445*1,Lookups!$H:$N,3,FALSE),"")</f>
        <v/>
      </c>
      <c r="AB445" s="3" t="str">
        <f>IFERROR(VLOOKUP($C445*1,Lookups!$H:$N,4,FALSE),"")</f>
        <v/>
      </c>
      <c r="AC445" s="3" t="str">
        <f>IFERROR(VLOOKUP($C445*1,Lookups!$H:$N,5,FALSE),"")</f>
        <v/>
      </c>
      <c r="AD445" s="3" t="str">
        <f>IFERROR(VLOOKUP($C445*1,Lookups!$H:$N,6,FALSE),"")</f>
        <v/>
      </c>
      <c r="AE445" s="3" t="str">
        <f>IFERROR(VLOOKUP($C445*1,Lookups!$H:$N,7,FALSE),"")</f>
        <v/>
      </c>
      <c r="AF445" s="3" t="str">
        <f>VLOOKUP(B445*1,Stores!$A:$C,3,FALSE)</f>
        <v>DFG</v>
      </c>
    </row>
    <row r="446" spans="1:32">
      <c r="A446" s="165" t="s">
        <v>930</v>
      </c>
      <c r="B446" s="166" t="s">
        <v>920</v>
      </c>
      <c r="C446" s="165" t="s">
        <v>488</v>
      </c>
      <c r="D446" s="165" t="s">
        <v>918</v>
      </c>
      <c r="E446" s="165" t="s">
        <v>418</v>
      </c>
      <c r="F446" s="167">
        <v>2017</v>
      </c>
      <c r="G446" s="168">
        <v>0</v>
      </c>
      <c r="H446" s="169">
        <v>-6.3449999999999998</v>
      </c>
      <c r="I446" s="169">
        <v>3.1124999999999998</v>
      </c>
      <c r="J446" s="169">
        <v>0</v>
      </c>
      <c r="K446" s="169">
        <v>149.625</v>
      </c>
      <c r="L446" s="169">
        <v>161.46</v>
      </c>
      <c r="M446" s="169">
        <v>0</v>
      </c>
      <c r="N446" s="169">
        <v>7.0949999999999998</v>
      </c>
      <c r="O446" s="169">
        <v>6.1499999999999995</v>
      </c>
      <c r="P446" s="169">
        <v>0</v>
      </c>
      <c r="Q446" s="169">
        <v>12.540000000000001</v>
      </c>
      <c r="R446" s="169">
        <v>181.56</v>
      </c>
      <c r="S446" s="169">
        <v>0</v>
      </c>
      <c r="T446" s="169">
        <v>0</v>
      </c>
      <c r="U446" s="169">
        <v>515.19749999999999</v>
      </c>
      <c r="V446" s="163">
        <f ca="1">SUM(INDIRECT(Inputs!$C$11&amp;ROW()&amp;":"&amp;Inputs!$C$12&amp;ROW()))</f>
        <v>12.540000000000001</v>
      </c>
      <c r="W446" s="163">
        <f ca="1">SUM(INDIRECT(Inputs!$C$13&amp;ROW()&amp;":"&amp;Inputs!$C$14&amp;ROW()))</f>
        <v>333.63750000000005</v>
      </c>
      <c r="X446" s="3" t="str">
        <f>IF(COUNTIFS(Lookups!$A:$A,C446)=1,"Gross Sales","")</f>
        <v/>
      </c>
      <c r="Y446" s="3" t="str">
        <f>IF(COUNTIFS(Lookups!$D:$D,C446)=1,"Bar Sales","")</f>
        <v/>
      </c>
      <c r="Z446" s="3" t="str">
        <f>IFERROR(VLOOKUP(C446*1,Lookups!$D:$F,3,FALSE),"")</f>
        <v/>
      </c>
      <c r="AA446" s="3" t="str">
        <f>IFERROR(VLOOKUP($C446*1,Lookups!$H:$N,3,FALSE),"")</f>
        <v>Entrees</v>
      </c>
      <c r="AB446" s="3" t="str">
        <f>IFERROR(VLOOKUP($C446*1,Lookups!$H:$N,4,FALSE),"")</f>
        <v>Lunch</v>
      </c>
      <c r="AC446" s="3" t="str">
        <f>IFERROR(VLOOKUP($C446*1,Lookups!$H:$N,5,FALSE),"")</f>
        <v>Dining room</v>
      </c>
      <c r="AD446" s="3">
        <f>IFERROR(VLOOKUP($C446*1,Lookups!$H:$N,6,FALSE),"")</f>
        <v>0</v>
      </c>
      <c r="AE446" s="3">
        <f>IFERROR(VLOOKUP($C446*1,Lookups!$H:$N,7,FALSE),"")</f>
        <v>0</v>
      </c>
      <c r="AF446" s="3" t="str">
        <f>VLOOKUP(B446*1,Stores!$A:$C,3,FALSE)</f>
        <v>DFDE</v>
      </c>
    </row>
    <row r="447" spans="1:32">
      <c r="A447" s="165" t="s">
        <v>929</v>
      </c>
      <c r="B447" s="166" t="s">
        <v>921</v>
      </c>
      <c r="C447" s="165" t="s">
        <v>488</v>
      </c>
      <c r="D447" s="165" t="s">
        <v>918</v>
      </c>
      <c r="E447" s="165" t="s">
        <v>418</v>
      </c>
      <c r="F447" s="167">
        <v>2017</v>
      </c>
      <c r="G447" s="168">
        <v>0</v>
      </c>
      <c r="H447" s="169">
        <v>1219.02</v>
      </c>
      <c r="I447" s="169">
        <v>1029.6000000000001</v>
      </c>
      <c r="J447" s="169">
        <v>970.125</v>
      </c>
      <c r="K447" s="169">
        <v>1211.55</v>
      </c>
      <c r="L447" s="169">
        <v>1399.125</v>
      </c>
      <c r="M447" s="169">
        <v>980.4375</v>
      </c>
      <c r="N447" s="169">
        <v>790.02</v>
      </c>
      <c r="O447" s="169">
        <v>813.15</v>
      </c>
      <c r="P447" s="169">
        <v>1111.3875</v>
      </c>
      <c r="Q447" s="169">
        <v>1206.0149999999999</v>
      </c>
      <c r="R447" s="169">
        <v>813.15</v>
      </c>
      <c r="S447" s="169">
        <v>0</v>
      </c>
      <c r="T447" s="169">
        <v>0</v>
      </c>
      <c r="U447" s="169">
        <v>11543.58</v>
      </c>
      <c r="V447" s="163">
        <f ca="1">SUM(INDIRECT(Inputs!$C$11&amp;ROW()&amp;":"&amp;Inputs!$C$12&amp;ROW()))</f>
        <v>1206.0149999999999</v>
      </c>
      <c r="W447" s="163">
        <f ca="1">SUM(INDIRECT(Inputs!$C$13&amp;ROW()&amp;":"&amp;Inputs!$C$14&amp;ROW()))</f>
        <v>10730.43</v>
      </c>
      <c r="X447" s="3" t="str">
        <f>IF(COUNTIFS(Lookups!$A:$A,C447)=1,"Gross Sales","")</f>
        <v/>
      </c>
      <c r="Y447" s="3" t="str">
        <f>IF(COUNTIFS(Lookups!$D:$D,C447)=1,"Bar Sales","")</f>
        <v/>
      </c>
      <c r="Z447" s="3" t="str">
        <f>IFERROR(VLOOKUP(C447*1,Lookups!$D:$F,3,FALSE),"")</f>
        <v/>
      </c>
      <c r="AA447" s="3" t="str">
        <f>IFERROR(VLOOKUP($C447*1,Lookups!$H:$N,3,FALSE),"")</f>
        <v>Entrees</v>
      </c>
      <c r="AB447" s="3" t="str">
        <f>IFERROR(VLOOKUP($C447*1,Lookups!$H:$N,4,FALSE),"")</f>
        <v>Lunch</v>
      </c>
      <c r="AC447" s="3" t="str">
        <f>IFERROR(VLOOKUP($C447*1,Lookups!$H:$N,5,FALSE),"")</f>
        <v>Dining room</v>
      </c>
      <c r="AD447" s="3">
        <f>IFERROR(VLOOKUP($C447*1,Lookups!$H:$N,6,FALSE),"")</f>
        <v>0</v>
      </c>
      <c r="AE447" s="3">
        <f>IFERROR(VLOOKUP($C447*1,Lookups!$H:$N,7,FALSE),"")</f>
        <v>0</v>
      </c>
      <c r="AF447" s="3" t="str">
        <f>VLOOKUP(B447*1,Stores!$A:$C,3,FALSE)</f>
        <v>DFDE</v>
      </c>
    </row>
    <row r="448" spans="1:32">
      <c r="A448" s="165" t="s">
        <v>928</v>
      </c>
      <c r="B448" s="166" t="s">
        <v>922</v>
      </c>
      <c r="C448" s="165" t="s">
        <v>488</v>
      </c>
      <c r="D448" s="165" t="s">
        <v>918</v>
      </c>
      <c r="E448" s="165" t="s">
        <v>418</v>
      </c>
      <c r="F448" s="167">
        <v>2017</v>
      </c>
      <c r="G448" s="168">
        <v>0</v>
      </c>
      <c r="H448" s="169">
        <v>89.467500000000001</v>
      </c>
      <c r="I448" s="169">
        <v>101.83500000000001</v>
      </c>
      <c r="J448" s="169">
        <v>-0.62249999999999994</v>
      </c>
      <c r="K448" s="169">
        <v>181.89</v>
      </c>
      <c r="L448" s="169">
        <v>223.965</v>
      </c>
      <c r="M448" s="169">
        <v>0</v>
      </c>
      <c r="N448" s="169">
        <v>64.125</v>
      </c>
      <c r="O448" s="169">
        <v>106.2</v>
      </c>
      <c r="P448" s="169">
        <v>2.79</v>
      </c>
      <c r="Q448" s="169">
        <v>0</v>
      </c>
      <c r="R448" s="169">
        <v>0</v>
      </c>
      <c r="S448" s="169">
        <v>0</v>
      </c>
      <c r="T448" s="169">
        <v>0</v>
      </c>
      <c r="U448" s="169">
        <v>769.65</v>
      </c>
      <c r="V448" s="163">
        <f ca="1">SUM(INDIRECT(Inputs!$C$11&amp;ROW()&amp;":"&amp;Inputs!$C$12&amp;ROW()))</f>
        <v>0</v>
      </c>
      <c r="W448" s="163">
        <f ca="1">SUM(INDIRECT(Inputs!$C$13&amp;ROW()&amp;":"&amp;Inputs!$C$14&amp;ROW()))</f>
        <v>769.65</v>
      </c>
      <c r="X448" s="3" t="str">
        <f>IF(COUNTIFS(Lookups!$A:$A,C448)=1,"Gross Sales","")</f>
        <v/>
      </c>
      <c r="Y448" s="3" t="str">
        <f>IF(COUNTIFS(Lookups!$D:$D,C448)=1,"Bar Sales","")</f>
        <v/>
      </c>
      <c r="Z448" s="3" t="str">
        <f>IFERROR(VLOOKUP(C448*1,Lookups!$D:$F,3,FALSE),"")</f>
        <v/>
      </c>
      <c r="AA448" s="3" t="str">
        <f>IFERROR(VLOOKUP($C448*1,Lookups!$H:$N,3,FALSE),"")</f>
        <v>Entrees</v>
      </c>
      <c r="AB448" s="3" t="str">
        <f>IFERROR(VLOOKUP($C448*1,Lookups!$H:$N,4,FALSE),"")</f>
        <v>Lunch</v>
      </c>
      <c r="AC448" s="3" t="str">
        <f>IFERROR(VLOOKUP($C448*1,Lookups!$H:$N,5,FALSE),"")</f>
        <v>Dining room</v>
      </c>
      <c r="AD448" s="3">
        <f>IFERROR(VLOOKUP($C448*1,Lookups!$H:$N,6,FALSE),"")</f>
        <v>0</v>
      </c>
      <c r="AE448" s="3">
        <f>IFERROR(VLOOKUP($C448*1,Lookups!$H:$N,7,FALSE),"")</f>
        <v>0</v>
      </c>
      <c r="AF448" s="3" t="str">
        <f>VLOOKUP(B448*1,Stores!$A:$C,3,FALSE)</f>
        <v>DFDE</v>
      </c>
    </row>
    <row r="449" spans="1:32">
      <c r="A449" s="165" t="s">
        <v>927</v>
      </c>
      <c r="B449" s="166" t="s">
        <v>923</v>
      </c>
      <c r="C449" s="165" t="s">
        <v>488</v>
      </c>
      <c r="D449" s="165" t="s">
        <v>918</v>
      </c>
      <c r="E449" s="165" t="s">
        <v>418</v>
      </c>
      <c r="F449" s="167">
        <v>2017</v>
      </c>
      <c r="G449" s="168">
        <v>0</v>
      </c>
      <c r="H449" s="169">
        <v>453.375</v>
      </c>
      <c r="I449" s="169">
        <v>715.27499999999998</v>
      </c>
      <c r="J449" s="169">
        <v>716.89499999999998</v>
      </c>
      <c r="K449" s="169">
        <v>632.14499999999998</v>
      </c>
      <c r="L449" s="169">
        <v>1044.9000000000001</v>
      </c>
      <c r="M449" s="169">
        <v>473.76</v>
      </c>
      <c r="N449" s="169">
        <v>362.41500000000002</v>
      </c>
      <c r="O449" s="169">
        <v>933.12000000000012</v>
      </c>
      <c r="P449" s="169">
        <v>1092.81</v>
      </c>
      <c r="Q449" s="169">
        <v>1180.1699999999998</v>
      </c>
      <c r="R449" s="169">
        <v>691.84500000000003</v>
      </c>
      <c r="S449" s="169">
        <v>0</v>
      </c>
      <c r="T449" s="169">
        <v>0</v>
      </c>
      <c r="U449" s="169">
        <v>8296.7099999999991</v>
      </c>
      <c r="V449" s="163">
        <f ca="1">SUM(INDIRECT(Inputs!$C$11&amp;ROW()&amp;":"&amp;Inputs!$C$12&amp;ROW()))</f>
        <v>1180.1699999999998</v>
      </c>
      <c r="W449" s="163">
        <f ca="1">SUM(INDIRECT(Inputs!$C$13&amp;ROW()&amp;":"&amp;Inputs!$C$14&amp;ROW()))</f>
        <v>7604.8649999999998</v>
      </c>
      <c r="X449" s="3" t="str">
        <f>IF(COUNTIFS(Lookups!$A:$A,C449)=1,"Gross Sales","")</f>
        <v/>
      </c>
      <c r="Y449" s="3" t="str">
        <f>IF(COUNTIFS(Lookups!$D:$D,C449)=1,"Bar Sales","")</f>
        <v/>
      </c>
      <c r="Z449" s="3" t="str">
        <f>IFERROR(VLOOKUP(C449*1,Lookups!$D:$F,3,FALSE),"")</f>
        <v/>
      </c>
      <c r="AA449" s="3" t="str">
        <f>IFERROR(VLOOKUP($C449*1,Lookups!$H:$N,3,FALSE),"")</f>
        <v>Entrees</v>
      </c>
      <c r="AB449" s="3" t="str">
        <f>IFERROR(VLOOKUP($C449*1,Lookups!$H:$N,4,FALSE),"")</f>
        <v>Lunch</v>
      </c>
      <c r="AC449" s="3" t="str">
        <f>IFERROR(VLOOKUP($C449*1,Lookups!$H:$N,5,FALSE),"")</f>
        <v>Dining room</v>
      </c>
      <c r="AD449" s="3">
        <f>IFERROR(VLOOKUP($C449*1,Lookups!$H:$N,6,FALSE),"")</f>
        <v>0</v>
      </c>
      <c r="AE449" s="3">
        <f>IFERROR(VLOOKUP($C449*1,Lookups!$H:$N,7,FALSE),"")</f>
        <v>0</v>
      </c>
      <c r="AF449" s="3" t="str">
        <f>VLOOKUP(B449*1,Stores!$A:$C,3,FALSE)</f>
        <v>DFDE</v>
      </c>
    </row>
    <row r="450" spans="1:32">
      <c r="A450" s="165" t="s">
        <v>926</v>
      </c>
      <c r="B450" s="166" t="s">
        <v>924</v>
      </c>
      <c r="C450" s="165" t="s">
        <v>488</v>
      </c>
      <c r="D450" s="165" t="s">
        <v>918</v>
      </c>
      <c r="E450" s="165" t="s">
        <v>418</v>
      </c>
      <c r="F450" s="167">
        <v>2017</v>
      </c>
      <c r="G450" s="168">
        <v>0</v>
      </c>
      <c r="H450" s="169">
        <v>948.48</v>
      </c>
      <c r="I450" s="169">
        <v>821.58750000000009</v>
      </c>
      <c r="J450" s="169">
        <v>1012.68</v>
      </c>
      <c r="K450" s="169">
        <v>827.64</v>
      </c>
      <c r="L450" s="169">
        <v>868.23750000000007</v>
      </c>
      <c r="M450" s="169">
        <v>654.88499999999999</v>
      </c>
      <c r="N450" s="169">
        <v>786.10500000000002</v>
      </c>
      <c r="O450" s="169">
        <v>1127.925</v>
      </c>
      <c r="P450" s="169">
        <v>1404.15</v>
      </c>
      <c r="Q450" s="169">
        <v>792.67500000000007</v>
      </c>
      <c r="R450" s="169">
        <v>894.82499999999993</v>
      </c>
      <c r="S450" s="169">
        <v>0</v>
      </c>
      <c r="T450" s="169">
        <v>0</v>
      </c>
      <c r="U450" s="169">
        <v>10139.19</v>
      </c>
      <c r="V450" s="163">
        <f ca="1">SUM(INDIRECT(Inputs!$C$11&amp;ROW()&amp;":"&amp;Inputs!$C$12&amp;ROW()))</f>
        <v>792.67500000000007</v>
      </c>
      <c r="W450" s="163">
        <f ca="1">SUM(INDIRECT(Inputs!$C$13&amp;ROW()&amp;":"&amp;Inputs!$C$14&amp;ROW()))</f>
        <v>9244.3649999999998</v>
      </c>
      <c r="X450" s="3" t="str">
        <f>IF(COUNTIFS(Lookups!$A:$A,C450)=1,"Gross Sales","")</f>
        <v/>
      </c>
      <c r="Y450" s="3" t="str">
        <f>IF(COUNTIFS(Lookups!$D:$D,C450)=1,"Bar Sales","")</f>
        <v/>
      </c>
      <c r="Z450" s="3" t="str">
        <f>IFERROR(VLOOKUP(C450*1,Lookups!$D:$F,3,FALSE),"")</f>
        <v/>
      </c>
      <c r="AA450" s="3" t="str">
        <f>IFERROR(VLOOKUP($C450*1,Lookups!$H:$N,3,FALSE),"")</f>
        <v>Entrees</v>
      </c>
      <c r="AB450" s="3" t="str">
        <f>IFERROR(VLOOKUP($C450*1,Lookups!$H:$N,4,FALSE),"")</f>
        <v>Lunch</v>
      </c>
      <c r="AC450" s="3" t="str">
        <f>IFERROR(VLOOKUP($C450*1,Lookups!$H:$N,5,FALSE),"")</f>
        <v>Dining room</v>
      </c>
      <c r="AD450" s="3">
        <f>IFERROR(VLOOKUP($C450*1,Lookups!$H:$N,6,FALSE),"")</f>
        <v>0</v>
      </c>
      <c r="AE450" s="3">
        <f>IFERROR(VLOOKUP($C450*1,Lookups!$H:$N,7,FALSE),"")</f>
        <v>0</v>
      </c>
      <c r="AF450" s="3" t="str">
        <f>VLOOKUP(B450*1,Stores!$A:$C,3,FALSE)</f>
        <v>DFDE</v>
      </c>
    </row>
    <row r="451" spans="1:32">
      <c r="A451" s="165" t="s">
        <v>925</v>
      </c>
      <c r="B451" s="166" t="s">
        <v>958</v>
      </c>
      <c r="C451" s="165" t="s">
        <v>488</v>
      </c>
      <c r="D451" s="165" t="s">
        <v>918</v>
      </c>
      <c r="E451" s="165" t="s">
        <v>418</v>
      </c>
      <c r="F451" s="167">
        <v>2017</v>
      </c>
      <c r="G451" s="168">
        <v>0</v>
      </c>
      <c r="H451" s="169">
        <v>0</v>
      </c>
      <c r="I451" s="169">
        <v>0</v>
      </c>
      <c r="J451" s="169">
        <v>0</v>
      </c>
      <c r="K451" s="169">
        <v>0</v>
      </c>
      <c r="L451" s="169">
        <v>377.47499999999997</v>
      </c>
      <c r="M451" s="169">
        <v>316.8</v>
      </c>
      <c r="N451" s="169">
        <v>362.09999999999997</v>
      </c>
      <c r="O451" s="169">
        <v>377.19</v>
      </c>
      <c r="P451" s="169">
        <v>602.42999999999995</v>
      </c>
      <c r="Q451" s="169">
        <v>466.005</v>
      </c>
      <c r="R451" s="169">
        <v>374.88</v>
      </c>
      <c r="S451" s="169">
        <v>0</v>
      </c>
      <c r="T451" s="169">
        <v>0</v>
      </c>
      <c r="U451" s="169">
        <v>2876.88</v>
      </c>
      <c r="V451" s="163">
        <f ca="1">SUM(INDIRECT(Inputs!$C$11&amp;ROW()&amp;":"&amp;Inputs!$C$12&amp;ROW()))</f>
        <v>466.005</v>
      </c>
      <c r="W451" s="163">
        <f ca="1">SUM(INDIRECT(Inputs!$C$13&amp;ROW()&amp;":"&amp;Inputs!$C$14&amp;ROW()))</f>
        <v>2502</v>
      </c>
      <c r="X451" s="3" t="str">
        <f>IF(COUNTIFS(Lookups!$A:$A,C451)=1,"Gross Sales","")</f>
        <v/>
      </c>
      <c r="Y451" s="3" t="str">
        <f>IF(COUNTIFS(Lookups!$D:$D,C451)=1,"Bar Sales","")</f>
        <v/>
      </c>
      <c r="Z451" s="3" t="str">
        <f>IFERROR(VLOOKUP(C451*1,Lookups!$D:$F,3,FALSE),"")</f>
        <v/>
      </c>
      <c r="AA451" s="3" t="str">
        <f>IFERROR(VLOOKUP($C451*1,Lookups!$H:$N,3,FALSE),"")</f>
        <v>Entrees</v>
      </c>
      <c r="AB451" s="3" t="str">
        <f>IFERROR(VLOOKUP($C451*1,Lookups!$H:$N,4,FALSE),"")</f>
        <v>Lunch</v>
      </c>
      <c r="AC451" s="3" t="str">
        <f>IFERROR(VLOOKUP($C451*1,Lookups!$H:$N,5,FALSE),"")</f>
        <v>Dining room</v>
      </c>
      <c r="AD451" s="3">
        <f>IFERROR(VLOOKUP($C451*1,Lookups!$H:$N,6,FALSE),"")</f>
        <v>0</v>
      </c>
      <c r="AE451" s="3">
        <f>IFERROR(VLOOKUP($C451*1,Lookups!$H:$N,7,FALSE),"")</f>
        <v>0</v>
      </c>
      <c r="AF451" s="3" t="str">
        <f>VLOOKUP(B451*1,Stores!$A:$C,3,FALSE)</f>
        <v>DFDE</v>
      </c>
    </row>
    <row r="452" spans="1:32">
      <c r="A452" s="165" t="s">
        <v>958</v>
      </c>
      <c r="B452" s="166" t="s">
        <v>925</v>
      </c>
      <c r="C452" s="165" t="s">
        <v>488</v>
      </c>
      <c r="D452" s="165" t="s">
        <v>918</v>
      </c>
      <c r="E452" s="165" t="s">
        <v>418</v>
      </c>
      <c r="F452" s="167">
        <v>2017</v>
      </c>
      <c r="G452" s="168">
        <v>0</v>
      </c>
      <c r="H452" s="169">
        <v>-2.34</v>
      </c>
      <c r="I452" s="169">
        <v>-0.5625</v>
      </c>
      <c r="J452" s="169">
        <v>0</v>
      </c>
      <c r="K452" s="169">
        <v>61.334999999999994</v>
      </c>
      <c r="L452" s="169">
        <v>75.48</v>
      </c>
      <c r="M452" s="169">
        <v>-0.61499999999999999</v>
      </c>
      <c r="N452" s="169">
        <v>66.202500000000001</v>
      </c>
      <c r="O452" s="169">
        <v>0</v>
      </c>
      <c r="P452" s="169">
        <v>-0.96</v>
      </c>
      <c r="Q452" s="169">
        <v>-2.19</v>
      </c>
      <c r="R452" s="169">
        <v>-0.51749999999999996</v>
      </c>
      <c r="S452" s="169">
        <v>0</v>
      </c>
      <c r="T452" s="169">
        <v>0</v>
      </c>
      <c r="U452" s="169">
        <v>195.83249999999998</v>
      </c>
      <c r="V452" s="163">
        <f ca="1">SUM(INDIRECT(Inputs!$C$11&amp;ROW()&amp;":"&amp;Inputs!$C$12&amp;ROW()))</f>
        <v>-2.19</v>
      </c>
      <c r="W452" s="163">
        <f ca="1">SUM(INDIRECT(Inputs!$C$13&amp;ROW()&amp;":"&amp;Inputs!$C$14&amp;ROW()))</f>
        <v>196.35</v>
      </c>
      <c r="X452" s="3" t="str">
        <f>IF(COUNTIFS(Lookups!$A:$A,C452)=1,"Gross Sales","")</f>
        <v/>
      </c>
      <c r="Y452" s="3" t="str">
        <f>IF(COUNTIFS(Lookups!$D:$D,C452)=1,"Bar Sales","")</f>
        <v/>
      </c>
      <c r="Z452" s="3" t="str">
        <f>IFERROR(VLOOKUP(C452*1,Lookups!$D:$F,3,FALSE),"")</f>
        <v/>
      </c>
      <c r="AA452" s="3" t="str">
        <f>IFERROR(VLOOKUP($C452*1,Lookups!$H:$N,3,FALSE),"")</f>
        <v>Entrees</v>
      </c>
      <c r="AB452" s="3" t="str">
        <f>IFERROR(VLOOKUP($C452*1,Lookups!$H:$N,4,FALSE),"")</f>
        <v>Lunch</v>
      </c>
      <c r="AC452" s="3" t="str">
        <f>IFERROR(VLOOKUP($C452*1,Lookups!$H:$N,5,FALSE),"")</f>
        <v>Dining room</v>
      </c>
      <c r="AD452" s="3">
        <f>IFERROR(VLOOKUP($C452*1,Lookups!$H:$N,6,FALSE),"")</f>
        <v>0</v>
      </c>
      <c r="AE452" s="3">
        <f>IFERROR(VLOOKUP($C452*1,Lookups!$H:$N,7,FALSE),"")</f>
        <v>0</v>
      </c>
      <c r="AF452" s="3" t="str">
        <f>VLOOKUP(B452*1,Stores!$A:$C,3,FALSE)</f>
        <v>DFDE</v>
      </c>
    </row>
    <row r="453" spans="1:32">
      <c r="A453" s="165" t="s">
        <v>924</v>
      </c>
      <c r="B453" s="166" t="s">
        <v>926</v>
      </c>
      <c r="C453" s="165" t="s">
        <v>488</v>
      </c>
      <c r="D453" s="165" t="s">
        <v>918</v>
      </c>
      <c r="E453" s="165" t="s">
        <v>418</v>
      </c>
      <c r="F453" s="167">
        <v>2017</v>
      </c>
      <c r="G453" s="168">
        <v>0</v>
      </c>
      <c r="H453" s="169">
        <v>2527.2000000000003</v>
      </c>
      <c r="I453" s="169">
        <v>2390.355</v>
      </c>
      <c r="J453" s="169">
        <v>1904.2950000000001</v>
      </c>
      <c r="K453" s="169">
        <v>1680.3</v>
      </c>
      <c r="L453" s="169">
        <v>2379.4649999999997</v>
      </c>
      <c r="M453" s="169">
        <v>2692.8</v>
      </c>
      <c r="N453" s="169">
        <v>2145.8249999999998</v>
      </c>
      <c r="O453" s="169">
        <v>2723.625</v>
      </c>
      <c r="P453" s="169">
        <v>2389.7774999999997</v>
      </c>
      <c r="Q453" s="169">
        <v>1718.175</v>
      </c>
      <c r="R453" s="169">
        <v>2723.835</v>
      </c>
      <c r="S453" s="169">
        <v>0</v>
      </c>
      <c r="T453" s="169">
        <v>0</v>
      </c>
      <c r="U453" s="169">
        <v>25275.6525</v>
      </c>
      <c r="V453" s="163">
        <f ca="1">SUM(INDIRECT(Inputs!$C$11&amp;ROW()&amp;":"&amp;Inputs!$C$12&amp;ROW()))</f>
        <v>1718.175</v>
      </c>
      <c r="W453" s="163">
        <f ca="1">SUM(INDIRECT(Inputs!$C$13&amp;ROW()&amp;":"&amp;Inputs!$C$14&amp;ROW()))</f>
        <v>22551.817500000001</v>
      </c>
      <c r="X453" s="3" t="str">
        <f>IF(COUNTIFS(Lookups!$A:$A,C453)=1,"Gross Sales","")</f>
        <v/>
      </c>
      <c r="Y453" s="3" t="str">
        <f>IF(COUNTIFS(Lookups!$D:$D,C453)=1,"Bar Sales","")</f>
        <v/>
      </c>
      <c r="Z453" s="3" t="str">
        <f>IFERROR(VLOOKUP(C453*1,Lookups!$D:$F,3,FALSE),"")</f>
        <v/>
      </c>
      <c r="AA453" s="3" t="str">
        <f>IFERROR(VLOOKUP($C453*1,Lookups!$H:$N,3,FALSE),"")</f>
        <v>Entrees</v>
      </c>
      <c r="AB453" s="3" t="str">
        <f>IFERROR(VLOOKUP($C453*1,Lookups!$H:$N,4,FALSE),"")</f>
        <v>Lunch</v>
      </c>
      <c r="AC453" s="3" t="str">
        <f>IFERROR(VLOOKUP($C453*1,Lookups!$H:$N,5,FALSE),"")</f>
        <v>Dining room</v>
      </c>
      <c r="AD453" s="3">
        <f>IFERROR(VLOOKUP($C453*1,Lookups!$H:$N,6,FALSE),"")</f>
        <v>0</v>
      </c>
      <c r="AE453" s="3">
        <f>IFERROR(VLOOKUP($C453*1,Lookups!$H:$N,7,FALSE),"")</f>
        <v>0</v>
      </c>
      <c r="AF453" s="3" t="str">
        <f>VLOOKUP(B453*1,Stores!$A:$C,3,FALSE)</f>
        <v>DFDE</v>
      </c>
    </row>
    <row r="454" spans="1:32">
      <c r="A454" s="165" t="s">
        <v>923</v>
      </c>
      <c r="B454" s="166" t="s">
        <v>927</v>
      </c>
      <c r="C454" s="165" t="s">
        <v>488</v>
      </c>
      <c r="D454" s="165" t="s">
        <v>918</v>
      </c>
      <c r="E454" s="165" t="s">
        <v>418</v>
      </c>
      <c r="F454" s="167">
        <v>2017</v>
      </c>
      <c r="G454" s="168">
        <v>0</v>
      </c>
      <c r="H454" s="169">
        <v>405.69749999999999</v>
      </c>
      <c r="I454" s="169">
        <v>473.24250000000001</v>
      </c>
      <c r="J454" s="169">
        <v>950.4</v>
      </c>
      <c r="K454" s="169">
        <v>651.52499999999998</v>
      </c>
      <c r="L454" s="169">
        <v>1090.0274999999999</v>
      </c>
      <c r="M454" s="169">
        <v>935.68499999999995</v>
      </c>
      <c r="N454" s="169">
        <v>630.96749999999997</v>
      </c>
      <c r="O454" s="169">
        <v>677.04000000000008</v>
      </c>
      <c r="P454" s="169">
        <v>755.37</v>
      </c>
      <c r="Q454" s="169">
        <v>292.47750000000002</v>
      </c>
      <c r="R454" s="169">
        <v>371.04</v>
      </c>
      <c r="S454" s="169">
        <v>0</v>
      </c>
      <c r="T454" s="169">
        <v>0</v>
      </c>
      <c r="U454" s="169">
        <v>7233.4724999999989</v>
      </c>
      <c r="V454" s="163">
        <f ca="1">SUM(INDIRECT(Inputs!$C$11&amp;ROW()&amp;":"&amp;Inputs!$C$12&amp;ROW()))</f>
        <v>292.47750000000002</v>
      </c>
      <c r="W454" s="163">
        <f ca="1">SUM(INDIRECT(Inputs!$C$13&amp;ROW()&amp;":"&amp;Inputs!$C$14&amp;ROW()))</f>
        <v>6862.432499999999</v>
      </c>
      <c r="X454" s="3" t="str">
        <f>IF(COUNTIFS(Lookups!$A:$A,C454)=1,"Gross Sales","")</f>
        <v/>
      </c>
      <c r="Y454" s="3" t="str">
        <f>IF(COUNTIFS(Lookups!$D:$D,C454)=1,"Bar Sales","")</f>
        <v/>
      </c>
      <c r="Z454" s="3" t="str">
        <f>IFERROR(VLOOKUP(C454*1,Lookups!$D:$F,3,FALSE),"")</f>
        <v/>
      </c>
      <c r="AA454" s="3" t="str">
        <f>IFERROR(VLOOKUP($C454*1,Lookups!$H:$N,3,FALSE),"")</f>
        <v>Entrees</v>
      </c>
      <c r="AB454" s="3" t="str">
        <f>IFERROR(VLOOKUP($C454*1,Lookups!$H:$N,4,FALSE),"")</f>
        <v>Lunch</v>
      </c>
      <c r="AC454" s="3" t="str">
        <f>IFERROR(VLOOKUP($C454*1,Lookups!$H:$N,5,FALSE),"")</f>
        <v>Dining room</v>
      </c>
      <c r="AD454" s="3">
        <f>IFERROR(VLOOKUP($C454*1,Lookups!$H:$N,6,FALSE),"")</f>
        <v>0</v>
      </c>
      <c r="AE454" s="3">
        <f>IFERROR(VLOOKUP($C454*1,Lookups!$H:$N,7,FALSE),"")</f>
        <v>0</v>
      </c>
      <c r="AF454" s="3" t="str">
        <f>VLOOKUP(B454*1,Stores!$A:$C,3,FALSE)</f>
        <v>DFDE</v>
      </c>
    </row>
    <row r="455" spans="1:32">
      <c r="A455" s="165" t="s">
        <v>922</v>
      </c>
      <c r="B455" s="166" t="s">
        <v>928</v>
      </c>
      <c r="C455" s="165" t="s">
        <v>488</v>
      </c>
      <c r="D455" s="165" t="s">
        <v>918</v>
      </c>
      <c r="E455" s="165" t="s">
        <v>418</v>
      </c>
      <c r="F455" s="167">
        <v>2017</v>
      </c>
      <c r="G455" s="168">
        <v>0</v>
      </c>
      <c r="H455" s="169">
        <v>1.4249999999999998</v>
      </c>
      <c r="I455" s="169">
        <v>0</v>
      </c>
      <c r="J455" s="169">
        <v>0</v>
      </c>
      <c r="K455" s="169">
        <v>14.834999999999999</v>
      </c>
      <c r="L455" s="169">
        <v>8.67</v>
      </c>
      <c r="M455" s="169">
        <v>0</v>
      </c>
      <c r="N455" s="169">
        <v>0</v>
      </c>
      <c r="O455" s="169">
        <v>0</v>
      </c>
      <c r="P455" s="169">
        <v>0</v>
      </c>
      <c r="Q455" s="169">
        <v>0.51749999999999996</v>
      </c>
      <c r="R455" s="169">
        <v>5.22</v>
      </c>
      <c r="S455" s="169">
        <v>0</v>
      </c>
      <c r="T455" s="169">
        <v>0</v>
      </c>
      <c r="U455" s="169">
        <v>30.667499999999997</v>
      </c>
      <c r="V455" s="163">
        <f ca="1">SUM(INDIRECT(Inputs!$C$11&amp;ROW()&amp;":"&amp;Inputs!$C$12&amp;ROW()))</f>
        <v>0.51749999999999996</v>
      </c>
      <c r="W455" s="163">
        <f ca="1">SUM(INDIRECT(Inputs!$C$13&amp;ROW()&amp;":"&amp;Inputs!$C$14&amp;ROW()))</f>
        <v>25.447499999999998</v>
      </c>
      <c r="X455" s="3" t="str">
        <f>IF(COUNTIFS(Lookups!$A:$A,C455)=1,"Gross Sales","")</f>
        <v/>
      </c>
      <c r="Y455" s="3" t="str">
        <f>IF(COUNTIFS(Lookups!$D:$D,C455)=1,"Bar Sales","")</f>
        <v/>
      </c>
      <c r="Z455" s="3" t="str">
        <f>IFERROR(VLOOKUP(C455*1,Lookups!$D:$F,3,FALSE),"")</f>
        <v/>
      </c>
      <c r="AA455" s="3" t="str">
        <f>IFERROR(VLOOKUP($C455*1,Lookups!$H:$N,3,FALSE),"")</f>
        <v>Entrees</v>
      </c>
      <c r="AB455" s="3" t="str">
        <f>IFERROR(VLOOKUP($C455*1,Lookups!$H:$N,4,FALSE),"")</f>
        <v>Lunch</v>
      </c>
      <c r="AC455" s="3" t="str">
        <f>IFERROR(VLOOKUP($C455*1,Lookups!$H:$N,5,FALSE),"")</f>
        <v>Dining room</v>
      </c>
      <c r="AD455" s="3">
        <f>IFERROR(VLOOKUP($C455*1,Lookups!$H:$N,6,FALSE),"")</f>
        <v>0</v>
      </c>
      <c r="AE455" s="3">
        <f>IFERROR(VLOOKUP($C455*1,Lookups!$H:$N,7,FALSE),"")</f>
        <v>0</v>
      </c>
      <c r="AF455" s="3" t="str">
        <f>VLOOKUP(B455*1,Stores!$A:$C,3,FALSE)</f>
        <v>DFDE</v>
      </c>
    </row>
    <row r="456" spans="1:32">
      <c r="A456" s="165" t="s">
        <v>921</v>
      </c>
      <c r="B456" s="166" t="s">
        <v>929</v>
      </c>
      <c r="C456" s="165" t="s">
        <v>488</v>
      </c>
      <c r="D456" s="165" t="s">
        <v>918</v>
      </c>
      <c r="E456" s="165" t="s">
        <v>418</v>
      </c>
      <c r="F456" s="167">
        <v>2017</v>
      </c>
      <c r="G456" s="168">
        <v>0</v>
      </c>
      <c r="H456" s="169">
        <v>128.31</v>
      </c>
      <c r="I456" s="169">
        <v>212.4</v>
      </c>
      <c r="J456" s="169">
        <v>47.04</v>
      </c>
      <c r="K456" s="169">
        <v>37.125</v>
      </c>
      <c r="L456" s="169">
        <v>35.1</v>
      </c>
      <c r="M456" s="169">
        <v>-0.57750000000000001</v>
      </c>
      <c r="N456" s="169">
        <v>-0.48</v>
      </c>
      <c r="O456" s="169">
        <v>6.0750000000000002</v>
      </c>
      <c r="P456" s="169">
        <v>-2.2875000000000001</v>
      </c>
      <c r="Q456" s="169">
        <v>-4.1400000000000006</v>
      </c>
      <c r="R456" s="169">
        <v>-7.6050000000000004</v>
      </c>
      <c r="S456" s="169">
        <v>0</v>
      </c>
      <c r="T456" s="169">
        <v>0</v>
      </c>
      <c r="U456" s="169">
        <v>450.96000000000004</v>
      </c>
      <c r="V456" s="163">
        <f ca="1">SUM(INDIRECT(Inputs!$C$11&amp;ROW()&amp;":"&amp;Inputs!$C$12&amp;ROW()))</f>
        <v>-4.1400000000000006</v>
      </c>
      <c r="W456" s="163">
        <f ca="1">SUM(INDIRECT(Inputs!$C$13&amp;ROW()&amp;":"&amp;Inputs!$C$14&amp;ROW()))</f>
        <v>458.56500000000005</v>
      </c>
      <c r="X456" s="3" t="str">
        <f>IF(COUNTIFS(Lookups!$A:$A,C456)=1,"Gross Sales","")</f>
        <v/>
      </c>
      <c r="Y456" s="3" t="str">
        <f>IF(COUNTIFS(Lookups!$D:$D,C456)=1,"Bar Sales","")</f>
        <v/>
      </c>
      <c r="Z456" s="3" t="str">
        <f>IFERROR(VLOOKUP(C456*1,Lookups!$D:$F,3,FALSE),"")</f>
        <v/>
      </c>
      <c r="AA456" s="3" t="str">
        <f>IFERROR(VLOOKUP($C456*1,Lookups!$H:$N,3,FALSE),"")</f>
        <v>Entrees</v>
      </c>
      <c r="AB456" s="3" t="str">
        <f>IFERROR(VLOOKUP($C456*1,Lookups!$H:$N,4,FALSE),"")</f>
        <v>Lunch</v>
      </c>
      <c r="AC456" s="3" t="str">
        <f>IFERROR(VLOOKUP($C456*1,Lookups!$H:$N,5,FALSE),"")</f>
        <v>Dining room</v>
      </c>
      <c r="AD456" s="3">
        <f>IFERROR(VLOOKUP($C456*1,Lookups!$H:$N,6,FALSE),"")</f>
        <v>0</v>
      </c>
      <c r="AE456" s="3">
        <f>IFERROR(VLOOKUP($C456*1,Lookups!$H:$N,7,FALSE),"")</f>
        <v>0</v>
      </c>
      <c r="AF456" s="3" t="str">
        <f>VLOOKUP(B456*1,Stores!$A:$C,3,FALSE)</f>
        <v>DFDE</v>
      </c>
    </row>
    <row r="457" spans="1:32">
      <c r="A457" s="165" t="s">
        <v>920</v>
      </c>
      <c r="B457" s="166" t="s">
        <v>930</v>
      </c>
      <c r="C457" s="165" t="s">
        <v>488</v>
      </c>
      <c r="D457" s="165" t="s">
        <v>918</v>
      </c>
      <c r="E457" s="165" t="s">
        <v>418</v>
      </c>
      <c r="F457" s="167">
        <v>2017</v>
      </c>
      <c r="G457" s="168">
        <v>0</v>
      </c>
      <c r="H457" s="169">
        <v>934.18499999999995</v>
      </c>
      <c r="I457" s="169">
        <v>1143.45</v>
      </c>
      <c r="J457" s="169">
        <v>1056.6524999999999</v>
      </c>
      <c r="K457" s="169">
        <v>1021.275</v>
      </c>
      <c r="L457" s="169">
        <v>967.98</v>
      </c>
      <c r="M457" s="169">
        <v>796.62</v>
      </c>
      <c r="N457" s="169">
        <v>876.66</v>
      </c>
      <c r="O457" s="169">
        <v>995.76750000000004</v>
      </c>
      <c r="P457" s="169">
        <v>1166.04</v>
      </c>
      <c r="Q457" s="169">
        <v>742.09499999999991</v>
      </c>
      <c r="R457" s="169">
        <v>843.00749999999994</v>
      </c>
      <c r="S457" s="169">
        <v>0</v>
      </c>
      <c r="T457" s="169">
        <v>0</v>
      </c>
      <c r="U457" s="169">
        <v>10543.732499999998</v>
      </c>
      <c r="V457" s="163">
        <f ca="1">SUM(INDIRECT(Inputs!$C$11&amp;ROW()&amp;":"&amp;Inputs!$C$12&amp;ROW()))</f>
        <v>742.09499999999991</v>
      </c>
      <c r="W457" s="163">
        <f ca="1">SUM(INDIRECT(Inputs!$C$13&amp;ROW()&amp;":"&amp;Inputs!$C$14&amp;ROW()))</f>
        <v>9700.7249999999985</v>
      </c>
      <c r="X457" s="3" t="str">
        <f>IF(COUNTIFS(Lookups!$A:$A,C457)=1,"Gross Sales","")</f>
        <v/>
      </c>
      <c r="Y457" s="3" t="str">
        <f>IF(COUNTIFS(Lookups!$D:$D,C457)=1,"Bar Sales","")</f>
        <v/>
      </c>
      <c r="Z457" s="3" t="str">
        <f>IFERROR(VLOOKUP(C457*1,Lookups!$D:$F,3,FALSE),"")</f>
        <v/>
      </c>
      <c r="AA457" s="3" t="str">
        <f>IFERROR(VLOOKUP($C457*1,Lookups!$H:$N,3,FALSE),"")</f>
        <v>Entrees</v>
      </c>
      <c r="AB457" s="3" t="str">
        <f>IFERROR(VLOOKUP($C457*1,Lookups!$H:$N,4,FALSE),"")</f>
        <v>Lunch</v>
      </c>
      <c r="AC457" s="3" t="str">
        <f>IFERROR(VLOOKUP($C457*1,Lookups!$H:$N,5,FALSE),"")</f>
        <v>Dining room</v>
      </c>
      <c r="AD457" s="3">
        <f>IFERROR(VLOOKUP($C457*1,Lookups!$H:$N,6,FALSE),"")</f>
        <v>0</v>
      </c>
      <c r="AE457" s="3">
        <f>IFERROR(VLOOKUP($C457*1,Lookups!$H:$N,7,FALSE),"")</f>
        <v>0</v>
      </c>
      <c r="AF457" s="3" t="str">
        <f>VLOOKUP(B457*1,Stores!$A:$C,3,FALSE)</f>
        <v>DFDE</v>
      </c>
    </row>
    <row r="458" spans="1:32">
      <c r="A458" s="165" t="s">
        <v>919</v>
      </c>
      <c r="B458" s="166" t="s">
        <v>931</v>
      </c>
      <c r="C458" s="165" t="s">
        <v>488</v>
      </c>
      <c r="D458" s="165" t="s">
        <v>918</v>
      </c>
      <c r="E458" s="165" t="s">
        <v>418</v>
      </c>
      <c r="F458" s="167">
        <v>2017</v>
      </c>
      <c r="G458" s="168">
        <v>0</v>
      </c>
      <c r="H458" s="169">
        <v>790.27499999999998</v>
      </c>
      <c r="I458" s="169">
        <v>1451.3625</v>
      </c>
      <c r="J458" s="169">
        <v>511.91249999999997</v>
      </c>
      <c r="K458" s="169">
        <v>578.25</v>
      </c>
      <c r="L458" s="169">
        <v>1209.2925</v>
      </c>
      <c r="M458" s="169">
        <v>500.64</v>
      </c>
      <c r="N458" s="169">
        <v>438.26249999999999</v>
      </c>
      <c r="O458" s="169">
        <v>561.6</v>
      </c>
      <c r="P458" s="169">
        <v>371.25</v>
      </c>
      <c r="Q458" s="169">
        <v>1104.03</v>
      </c>
      <c r="R458" s="169">
        <v>693.53250000000003</v>
      </c>
      <c r="S458" s="169">
        <v>0</v>
      </c>
      <c r="T458" s="169">
        <v>0</v>
      </c>
      <c r="U458" s="169">
        <v>8210.4074999999993</v>
      </c>
      <c r="V458" s="163">
        <f ca="1">SUM(INDIRECT(Inputs!$C$11&amp;ROW()&amp;":"&amp;Inputs!$C$12&amp;ROW()))</f>
        <v>1104.03</v>
      </c>
      <c r="W458" s="163">
        <f ca="1">SUM(INDIRECT(Inputs!$C$13&amp;ROW()&amp;":"&amp;Inputs!$C$14&amp;ROW()))</f>
        <v>7516.875</v>
      </c>
      <c r="X458" s="3" t="str">
        <f>IF(COUNTIFS(Lookups!$A:$A,C458)=1,"Gross Sales","")</f>
        <v/>
      </c>
      <c r="Y458" s="3" t="str">
        <f>IF(COUNTIFS(Lookups!$D:$D,C458)=1,"Bar Sales","")</f>
        <v/>
      </c>
      <c r="Z458" s="3" t="str">
        <f>IFERROR(VLOOKUP(C458*1,Lookups!$D:$F,3,FALSE),"")</f>
        <v/>
      </c>
      <c r="AA458" s="3" t="str">
        <f>IFERROR(VLOOKUP($C458*1,Lookups!$H:$N,3,FALSE),"")</f>
        <v>Entrees</v>
      </c>
      <c r="AB458" s="3" t="str">
        <f>IFERROR(VLOOKUP($C458*1,Lookups!$H:$N,4,FALSE),"")</f>
        <v>Lunch</v>
      </c>
      <c r="AC458" s="3" t="str">
        <f>IFERROR(VLOOKUP($C458*1,Lookups!$H:$N,5,FALSE),"")</f>
        <v>Dining room</v>
      </c>
      <c r="AD458" s="3">
        <f>IFERROR(VLOOKUP($C458*1,Lookups!$H:$N,6,FALSE),"")</f>
        <v>0</v>
      </c>
      <c r="AE458" s="3">
        <f>IFERROR(VLOOKUP($C458*1,Lookups!$H:$N,7,FALSE),"")</f>
        <v>0</v>
      </c>
      <c r="AF458" s="3" t="str">
        <f>VLOOKUP(B458*1,Stores!$A:$C,3,FALSE)</f>
        <v>DFDE</v>
      </c>
    </row>
    <row r="459" spans="1:32">
      <c r="A459" s="165" t="s">
        <v>959</v>
      </c>
      <c r="B459" s="166" t="s">
        <v>932</v>
      </c>
      <c r="C459" s="165" t="s">
        <v>488</v>
      </c>
      <c r="D459" s="165" t="s">
        <v>918</v>
      </c>
      <c r="E459" s="165" t="s">
        <v>418</v>
      </c>
      <c r="F459" s="167">
        <v>2017</v>
      </c>
      <c r="G459" s="168">
        <v>0</v>
      </c>
      <c r="H459" s="169">
        <v>2560.8000000000002</v>
      </c>
      <c r="I459" s="169">
        <v>1858.86</v>
      </c>
      <c r="J459" s="169">
        <v>2564.3250000000003</v>
      </c>
      <c r="K459" s="169">
        <v>2006.5500000000002</v>
      </c>
      <c r="L459" s="169">
        <v>2560.1999999999998</v>
      </c>
      <c r="M459" s="169">
        <v>1786.08</v>
      </c>
      <c r="N459" s="169">
        <v>2361.7350000000001</v>
      </c>
      <c r="O459" s="169">
        <v>2730.4649999999997</v>
      </c>
      <c r="P459" s="169">
        <v>2290.4700000000003</v>
      </c>
      <c r="Q459" s="169">
        <v>2141.4</v>
      </c>
      <c r="R459" s="169">
        <v>2613.2549999999997</v>
      </c>
      <c r="S459" s="169">
        <v>0</v>
      </c>
      <c r="T459" s="169">
        <v>0</v>
      </c>
      <c r="U459" s="169">
        <v>25474.140000000003</v>
      </c>
      <c r="V459" s="163">
        <f ca="1">SUM(INDIRECT(Inputs!$C$11&amp;ROW()&amp;":"&amp;Inputs!$C$12&amp;ROW()))</f>
        <v>2141.4</v>
      </c>
      <c r="W459" s="163">
        <f ca="1">SUM(INDIRECT(Inputs!$C$13&amp;ROW()&amp;":"&amp;Inputs!$C$14&amp;ROW()))</f>
        <v>22860.885000000002</v>
      </c>
      <c r="X459" s="3" t="str">
        <f>IF(COUNTIFS(Lookups!$A:$A,C459)=1,"Gross Sales","")</f>
        <v/>
      </c>
      <c r="Y459" s="3" t="str">
        <f>IF(COUNTIFS(Lookups!$D:$D,C459)=1,"Bar Sales","")</f>
        <v/>
      </c>
      <c r="Z459" s="3" t="str">
        <f>IFERROR(VLOOKUP(C459*1,Lookups!$D:$F,3,FALSE),"")</f>
        <v/>
      </c>
      <c r="AA459" s="3" t="str">
        <f>IFERROR(VLOOKUP($C459*1,Lookups!$H:$N,3,FALSE),"")</f>
        <v>Entrees</v>
      </c>
      <c r="AB459" s="3" t="str">
        <f>IFERROR(VLOOKUP($C459*1,Lookups!$H:$N,4,FALSE),"")</f>
        <v>Lunch</v>
      </c>
      <c r="AC459" s="3" t="str">
        <f>IFERROR(VLOOKUP($C459*1,Lookups!$H:$N,5,FALSE),"")</f>
        <v>Dining room</v>
      </c>
      <c r="AD459" s="3">
        <f>IFERROR(VLOOKUP($C459*1,Lookups!$H:$N,6,FALSE),"")</f>
        <v>0</v>
      </c>
      <c r="AE459" s="3">
        <f>IFERROR(VLOOKUP($C459*1,Lookups!$H:$N,7,FALSE),"")</f>
        <v>0</v>
      </c>
      <c r="AF459" s="3" t="str">
        <f>VLOOKUP(B459*1,Stores!$A:$C,3,FALSE)</f>
        <v>DFG</v>
      </c>
    </row>
    <row r="460" spans="1:32">
      <c r="A460" s="165" t="s">
        <v>954</v>
      </c>
      <c r="B460" s="166" t="s">
        <v>933</v>
      </c>
      <c r="C460" s="165" t="s">
        <v>488</v>
      </c>
      <c r="D460" s="165" t="s">
        <v>918</v>
      </c>
      <c r="E460" s="165" t="s">
        <v>418</v>
      </c>
      <c r="F460" s="167">
        <v>2017</v>
      </c>
      <c r="G460" s="168">
        <v>0</v>
      </c>
      <c r="H460" s="169">
        <v>1423.5149999999999</v>
      </c>
      <c r="I460" s="169">
        <v>982.80000000000007</v>
      </c>
      <c r="J460" s="169">
        <v>1277.595</v>
      </c>
      <c r="K460" s="169">
        <v>1096.3125</v>
      </c>
      <c r="L460" s="169">
        <v>1479.72</v>
      </c>
      <c r="M460" s="169">
        <v>1196.5874999999999</v>
      </c>
      <c r="N460" s="169">
        <v>1096.7249999999999</v>
      </c>
      <c r="O460" s="169">
        <v>1392.4349999999999</v>
      </c>
      <c r="P460" s="169">
        <v>1010.6774999999999</v>
      </c>
      <c r="Q460" s="169">
        <v>935.81999999999994</v>
      </c>
      <c r="R460" s="169">
        <v>826.15500000000009</v>
      </c>
      <c r="S460" s="169">
        <v>0</v>
      </c>
      <c r="T460" s="169">
        <v>0</v>
      </c>
      <c r="U460" s="169">
        <v>12718.342499999999</v>
      </c>
      <c r="V460" s="163">
        <f ca="1">SUM(INDIRECT(Inputs!$C$11&amp;ROW()&amp;":"&amp;Inputs!$C$12&amp;ROW()))</f>
        <v>935.81999999999994</v>
      </c>
      <c r="W460" s="163">
        <f ca="1">SUM(INDIRECT(Inputs!$C$13&amp;ROW()&amp;":"&amp;Inputs!$C$14&amp;ROW()))</f>
        <v>11892.187499999998</v>
      </c>
      <c r="X460" s="3" t="str">
        <f>IF(COUNTIFS(Lookups!$A:$A,C460)=1,"Gross Sales","")</f>
        <v/>
      </c>
      <c r="Y460" s="3" t="str">
        <f>IF(COUNTIFS(Lookups!$D:$D,C460)=1,"Bar Sales","")</f>
        <v/>
      </c>
      <c r="Z460" s="3" t="str">
        <f>IFERROR(VLOOKUP(C460*1,Lookups!$D:$F,3,FALSE),"")</f>
        <v/>
      </c>
      <c r="AA460" s="3" t="str">
        <f>IFERROR(VLOOKUP($C460*1,Lookups!$H:$N,3,FALSE),"")</f>
        <v>Entrees</v>
      </c>
      <c r="AB460" s="3" t="str">
        <f>IFERROR(VLOOKUP($C460*1,Lookups!$H:$N,4,FALSE),"")</f>
        <v>Lunch</v>
      </c>
      <c r="AC460" s="3" t="str">
        <f>IFERROR(VLOOKUP($C460*1,Lookups!$H:$N,5,FALSE),"")</f>
        <v>Dining room</v>
      </c>
      <c r="AD460" s="3">
        <f>IFERROR(VLOOKUP($C460*1,Lookups!$H:$N,6,FALSE),"")</f>
        <v>0</v>
      </c>
      <c r="AE460" s="3">
        <f>IFERROR(VLOOKUP($C460*1,Lookups!$H:$N,7,FALSE),"")</f>
        <v>0</v>
      </c>
      <c r="AF460" s="3" t="str">
        <f>VLOOKUP(B460*1,Stores!$A:$C,3,FALSE)</f>
        <v>DFG</v>
      </c>
    </row>
    <row r="461" spans="1:32">
      <c r="A461" s="165" t="s">
        <v>953</v>
      </c>
      <c r="B461" s="166" t="s">
        <v>934</v>
      </c>
      <c r="C461" s="165" t="s">
        <v>488</v>
      </c>
      <c r="D461" s="165" t="s">
        <v>918</v>
      </c>
      <c r="E461" s="165" t="s">
        <v>418</v>
      </c>
      <c r="F461" s="167">
        <v>2017</v>
      </c>
      <c r="G461" s="168">
        <v>0</v>
      </c>
      <c r="H461" s="169">
        <v>1328.22</v>
      </c>
      <c r="I461" s="169">
        <v>1172.835</v>
      </c>
      <c r="J461" s="169">
        <v>1299.8700000000001</v>
      </c>
      <c r="K461" s="169">
        <v>1840.7549999999999</v>
      </c>
      <c r="L461" s="169">
        <v>1663.41</v>
      </c>
      <c r="M461" s="169">
        <v>1379.7225000000001</v>
      </c>
      <c r="N461" s="169">
        <v>1105.47</v>
      </c>
      <c r="O461" s="169">
        <v>1111.0275000000001</v>
      </c>
      <c r="P461" s="169">
        <v>1128.4349999999999</v>
      </c>
      <c r="Q461" s="169">
        <v>1369.8149999999998</v>
      </c>
      <c r="R461" s="169">
        <v>979.37250000000006</v>
      </c>
      <c r="S461" s="169">
        <v>0</v>
      </c>
      <c r="T461" s="169">
        <v>0</v>
      </c>
      <c r="U461" s="169">
        <v>14378.932499999999</v>
      </c>
      <c r="V461" s="163">
        <f ca="1">SUM(INDIRECT(Inputs!$C$11&amp;ROW()&amp;":"&amp;Inputs!$C$12&amp;ROW()))</f>
        <v>1369.8149999999998</v>
      </c>
      <c r="W461" s="163">
        <f ca="1">SUM(INDIRECT(Inputs!$C$13&amp;ROW()&amp;":"&amp;Inputs!$C$14&amp;ROW()))</f>
        <v>13399.56</v>
      </c>
      <c r="X461" s="3" t="str">
        <f>IF(COUNTIFS(Lookups!$A:$A,C461)=1,"Gross Sales","")</f>
        <v/>
      </c>
      <c r="Y461" s="3" t="str">
        <f>IF(COUNTIFS(Lookups!$D:$D,C461)=1,"Bar Sales","")</f>
        <v/>
      </c>
      <c r="Z461" s="3" t="str">
        <f>IFERROR(VLOOKUP(C461*1,Lookups!$D:$F,3,FALSE),"")</f>
        <v/>
      </c>
      <c r="AA461" s="3" t="str">
        <f>IFERROR(VLOOKUP($C461*1,Lookups!$H:$N,3,FALSE),"")</f>
        <v>Entrees</v>
      </c>
      <c r="AB461" s="3" t="str">
        <f>IFERROR(VLOOKUP($C461*1,Lookups!$H:$N,4,FALSE),"")</f>
        <v>Lunch</v>
      </c>
      <c r="AC461" s="3" t="str">
        <f>IFERROR(VLOOKUP($C461*1,Lookups!$H:$N,5,FALSE),"")</f>
        <v>Dining room</v>
      </c>
      <c r="AD461" s="3">
        <f>IFERROR(VLOOKUP($C461*1,Lookups!$H:$N,6,FALSE),"")</f>
        <v>0</v>
      </c>
      <c r="AE461" s="3">
        <f>IFERROR(VLOOKUP($C461*1,Lookups!$H:$N,7,FALSE),"")</f>
        <v>0</v>
      </c>
      <c r="AF461" s="3" t="str">
        <f>VLOOKUP(B461*1,Stores!$A:$C,3,FALSE)</f>
        <v>DFG</v>
      </c>
    </row>
    <row r="462" spans="1:32">
      <c r="A462" s="165" t="s">
        <v>950</v>
      </c>
      <c r="B462" s="166" t="s">
        <v>935</v>
      </c>
      <c r="C462" s="165" t="s">
        <v>488</v>
      </c>
      <c r="D462" s="165" t="s">
        <v>918</v>
      </c>
      <c r="E462" s="165" t="s">
        <v>418</v>
      </c>
      <c r="F462" s="167">
        <v>2017</v>
      </c>
      <c r="G462" s="168">
        <v>0</v>
      </c>
      <c r="H462" s="169">
        <v>1119.0899999999999</v>
      </c>
      <c r="I462" s="169">
        <v>1336.395</v>
      </c>
      <c r="J462" s="169">
        <v>1396.5225</v>
      </c>
      <c r="K462" s="169">
        <v>1309.0350000000001</v>
      </c>
      <c r="L462" s="169">
        <v>1572.51</v>
      </c>
      <c r="M462" s="169">
        <v>1159.6125</v>
      </c>
      <c r="N462" s="169">
        <v>1254.96</v>
      </c>
      <c r="O462" s="169">
        <v>1013.235</v>
      </c>
      <c r="P462" s="169">
        <v>1012.0500000000001</v>
      </c>
      <c r="Q462" s="169">
        <v>1030.71</v>
      </c>
      <c r="R462" s="169">
        <v>1361.5874999999999</v>
      </c>
      <c r="S462" s="169">
        <v>0</v>
      </c>
      <c r="T462" s="169">
        <v>0</v>
      </c>
      <c r="U462" s="169">
        <v>13565.707499999999</v>
      </c>
      <c r="V462" s="163">
        <f ca="1">SUM(INDIRECT(Inputs!$C$11&amp;ROW()&amp;":"&amp;Inputs!$C$12&amp;ROW()))</f>
        <v>1030.71</v>
      </c>
      <c r="W462" s="163">
        <f ca="1">SUM(INDIRECT(Inputs!$C$13&amp;ROW()&amp;":"&amp;Inputs!$C$14&amp;ROW()))</f>
        <v>12204.119999999999</v>
      </c>
      <c r="X462" s="3" t="str">
        <f>IF(COUNTIFS(Lookups!$A:$A,C462)=1,"Gross Sales","")</f>
        <v/>
      </c>
      <c r="Y462" s="3" t="str">
        <f>IF(COUNTIFS(Lookups!$D:$D,C462)=1,"Bar Sales","")</f>
        <v/>
      </c>
      <c r="Z462" s="3" t="str">
        <f>IFERROR(VLOOKUP(C462*1,Lookups!$D:$F,3,FALSE),"")</f>
        <v/>
      </c>
      <c r="AA462" s="3" t="str">
        <f>IFERROR(VLOOKUP($C462*1,Lookups!$H:$N,3,FALSE),"")</f>
        <v>Entrees</v>
      </c>
      <c r="AB462" s="3" t="str">
        <f>IFERROR(VLOOKUP($C462*1,Lookups!$H:$N,4,FALSE),"")</f>
        <v>Lunch</v>
      </c>
      <c r="AC462" s="3" t="str">
        <f>IFERROR(VLOOKUP($C462*1,Lookups!$H:$N,5,FALSE),"")</f>
        <v>Dining room</v>
      </c>
      <c r="AD462" s="3">
        <f>IFERROR(VLOOKUP($C462*1,Lookups!$H:$N,6,FALSE),"")</f>
        <v>0</v>
      </c>
      <c r="AE462" s="3">
        <f>IFERROR(VLOOKUP($C462*1,Lookups!$H:$N,7,FALSE),"")</f>
        <v>0</v>
      </c>
      <c r="AF462" s="3" t="str">
        <f>VLOOKUP(B462*1,Stores!$A:$C,3,FALSE)</f>
        <v>DFG</v>
      </c>
    </row>
    <row r="463" spans="1:32">
      <c r="A463" s="165" t="s">
        <v>949</v>
      </c>
      <c r="B463" s="166" t="s">
        <v>936</v>
      </c>
      <c r="C463" s="165" t="s">
        <v>488</v>
      </c>
      <c r="D463" s="165" t="s">
        <v>918</v>
      </c>
      <c r="E463" s="165" t="s">
        <v>418</v>
      </c>
      <c r="F463" s="167">
        <v>2017</v>
      </c>
      <c r="G463" s="168">
        <v>0</v>
      </c>
      <c r="H463" s="169">
        <v>863.25750000000005</v>
      </c>
      <c r="I463" s="169">
        <v>1119.3374999999999</v>
      </c>
      <c r="J463" s="169">
        <v>788.625</v>
      </c>
      <c r="K463" s="169">
        <v>966.55499999999995</v>
      </c>
      <c r="L463" s="169">
        <v>683.08500000000004</v>
      </c>
      <c r="M463" s="169">
        <v>842.37749999999994</v>
      </c>
      <c r="N463" s="169">
        <v>976.25250000000005</v>
      </c>
      <c r="O463" s="169">
        <v>953.745</v>
      </c>
      <c r="P463" s="169">
        <v>997.17750000000001</v>
      </c>
      <c r="Q463" s="169">
        <v>986.85</v>
      </c>
      <c r="R463" s="169">
        <v>719.29500000000007</v>
      </c>
      <c r="S463" s="169">
        <v>0</v>
      </c>
      <c r="T463" s="169">
        <v>0</v>
      </c>
      <c r="U463" s="169">
        <v>9896.557499999999</v>
      </c>
      <c r="V463" s="163">
        <f ca="1">SUM(INDIRECT(Inputs!$C$11&amp;ROW()&amp;":"&amp;Inputs!$C$12&amp;ROW()))</f>
        <v>986.85</v>
      </c>
      <c r="W463" s="163">
        <f ca="1">SUM(INDIRECT(Inputs!$C$13&amp;ROW()&amp;":"&amp;Inputs!$C$14&amp;ROW()))</f>
        <v>9177.2624999999989</v>
      </c>
      <c r="X463" s="3" t="str">
        <f>IF(COUNTIFS(Lookups!$A:$A,C463)=1,"Gross Sales","")</f>
        <v/>
      </c>
      <c r="Y463" s="3" t="str">
        <f>IF(COUNTIFS(Lookups!$D:$D,C463)=1,"Bar Sales","")</f>
        <v/>
      </c>
      <c r="Z463" s="3" t="str">
        <f>IFERROR(VLOOKUP(C463*1,Lookups!$D:$F,3,FALSE),"")</f>
        <v/>
      </c>
      <c r="AA463" s="3" t="str">
        <f>IFERROR(VLOOKUP($C463*1,Lookups!$H:$N,3,FALSE),"")</f>
        <v>Entrees</v>
      </c>
      <c r="AB463" s="3" t="str">
        <f>IFERROR(VLOOKUP($C463*1,Lookups!$H:$N,4,FALSE),"")</f>
        <v>Lunch</v>
      </c>
      <c r="AC463" s="3" t="str">
        <f>IFERROR(VLOOKUP($C463*1,Lookups!$H:$N,5,FALSE),"")</f>
        <v>Dining room</v>
      </c>
      <c r="AD463" s="3">
        <f>IFERROR(VLOOKUP($C463*1,Lookups!$H:$N,6,FALSE),"")</f>
        <v>0</v>
      </c>
      <c r="AE463" s="3">
        <f>IFERROR(VLOOKUP($C463*1,Lookups!$H:$N,7,FALSE),"")</f>
        <v>0</v>
      </c>
      <c r="AF463" s="3" t="str">
        <f>VLOOKUP(B463*1,Stores!$A:$C,3,FALSE)</f>
        <v>DFG</v>
      </c>
    </row>
    <row r="464" spans="1:32">
      <c r="A464" s="165" t="s">
        <v>948</v>
      </c>
      <c r="B464" s="166" t="s">
        <v>937</v>
      </c>
      <c r="C464" s="165" t="s">
        <v>488</v>
      </c>
      <c r="D464" s="165" t="s">
        <v>918</v>
      </c>
      <c r="E464" s="165" t="s">
        <v>418</v>
      </c>
      <c r="F464" s="167">
        <v>2017</v>
      </c>
      <c r="G464" s="168">
        <v>0</v>
      </c>
      <c r="H464" s="169">
        <v>462.21</v>
      </c>
      <c r="I464" s="169">
        <v>580.35</v>
      </c>
      <c r="J464" s="169">
        <v>796.54500000000007</v>
      </c>
      <c r="K464" s="169">
        <v>730.6875</v>
      </c>
      <c r="L464" s="169">
        <v>971.13749999999993</v>
      </c>
      <c r="M464" s="169">
        <v>694.80000000000007</v>
      </c>
      <c r="N464" s="169">
        <v>476.05499999999995</v>
      </c>
      <c r="O464" s="169">
        <v>379.05</v>
      </c>
      <c r="P464" s="169">
        <v>498.6</v>
      </c>
      <c r="Q464" s="169">
        <v>453.39000000000004</v>
      </c>
      <c r="R464" s="169">
        <v>555.55500000000006</v>
      </c>
      <c r="S464" s="169">
        <v>0</v>
      </c>
      <c r="T464" s="169">
        <v>0</v>
      </c>
      <c r="U464" s="169">
        <v>6598.380000000001</v>
      </c>
      <c r="V464" s="163">
        <f ca="1">SUM(INDIRECT(Inputs!$C$11&amp;ROW()&amp;":"&amp;Inputs!$C$12&amp;ROW()))</f>
        <v>453.39000000000004</v>
      </c>
      <c r="W464" s="163">
        <f ca="1">SUM(INDIRECT(Inputs!$C$13&amp;ROW()&amp;":"&amp;Inputs!$C$14&amp;ROW()))</f>
        <v>6042.8250000000007</v>
      </c>
      <c r="X464" s="3" t="str">
        <f>IF(COUNTIFS(Lookups!$A:$A,C464)=1,"Gross Sales","")</f>
        <v/>
      </c>
      <c r="Y464" s="3" t="str">
        <f>IF(COUNTIFS(Lookups!$D:$D,C464)=1,"Bar Sales","")</f>
        <v/>
      </c>
      <c r="Z464" s="3" t="str">
        <f>IFERROR(VLOOKUP(C464*1,Lookups!$D:$F,3,FALSE),"")</f>
        <v/>
      </c>
      <c r="AA464" s="3" t="str">
        <f>IFERROR(VLOOKUP($C464*1,Lookups!$H:$N,3,FALSE),"")</f>
        <v>Entrees</v>
      </c>
      <c r="AB464" s="3" t="str">
        <f>IFERROR(VLOOKUP($C464*1,Lookups!$H:$N,4,FALSE),"")</f>
        <v>Lunch</v>
      </c>
      <c r="AC464" s="3" t="str">
        <f>IFERROR(VLOOKUP($C464*1,Lookups!$H:$N,5,FALSE),"")</f>
        <v>Dining room</v>
      </c>
      <c r="AD464" s="3">
        <f>IFERROR(VLOOKUP($C464*1,Lookups!$H:$N,6,FALSE),"")</f>
        <v>0</v>
      </c>
      <c r="AE464" s="3">
        <f>IFERROR(VLOOKUP($C464*1,Lookups!$H:$N,7,FALSE),"")</f>
        <v>0</v>
      </c>
      <c r="AF464" s="3" t="str">
        <f>VLOOKUP(B464*1,Stores!$A:$C,3,FALSE)</f>
        <v>DFG</v>
      </c>
    </row>
    <row r="465" spans="1:32">
      <c r="A465" s="165" t="s">
        <v>947</v>
      </c>
      <c r="B465" s="166" t="s">
        <v>938</v>
      </c>
      <c r="C465" s="165" t="s">
        <v>488</v>
      </c>
      <c r="D465" s="165" t="s">
        <v>918</v>
      </c>
      <c r="E465" s="165" t="s">
        <v>418</v>
      </c>
      <c r="F465" s="167">
        <v>2017</v>
      </c>
      <c r="G465" s="168">
        <v>0</v>
      </c>
      <c r="H465" s="169">
        <v>1772.3475000000001</v>
      </c>
      <c r="I465" s="169">
        <v>1354.56</v>
      </c>
      <c r="J465" s="169">
        <v>1540.35</v>
      </c>
      <c r="K465" s="169">
        <v>2202.48</v>
      </c>
      <c r="L465" s="169">
        <v>1684.74</v>
      </c>
      <c r="M465" s="169">
        <v>1586.0550000000001</v>
      </c>
      <c r="N465" s="169">
        <v>1598.3400000000001</v>
      </c>
      <c r="O465" s="169">
        <v>1966.5</v>
      </c>
      <c r="P465" s="169">
        <v>1453.1999999999998</v>
      </c>
      <c r="Q465" s="169">
        <v>1039.2450000000001</v>
      </c>
      <c r="R465" s="169">
        <v>1060.92</v>
      </c>
      <c r="S465" s="169">
        <v>0</v>
      </c>
      <c r="T465" s="169">
        <v>0</v>
      </c>
      <c r="U465" s="169">
        <v>17258.737499999999</v>
      </c>
      <c r="V465" s="163">
        <f ca="1">SUM(INDIRECT(Inputs!$C$11&amp;ROW()&amp;":"&amp;Inputs!$C$12&amp;ROW()))</f>
        <v>1039.2450000000001</v>
      </c>
      <c r="W465" s="163">
        <f ca="1">SUM(INDIRECT(Inputs!$C$13&amp;ROW()&amp;":"&amp;Inputs!$C$14&amp;ROW()))</f>
        <v>16197.817499999999</v>
      </c>
      <c r="X465" s="3" t="str">
        <f>IF(COUNTIFS(Lookups!$A:$A,C465)=1,"Gross Sales","")</f>
        <v/>
      </c>
      <c r="Y465" s="3" t="str">
        <f>IF(COUNTIFS(Lookups!$D:$D,C465)=1,"Bar Sales","")</f>
        <v/>
      </c>
      <c r="Z465" s="3" t="str">
        <f>IFERROR(VLOOKUP(C465*1,Lookups!$D:$F,3,FALSE),"")</f>
        <v/>
      </c>
      <c r="AA465" s="3" t="str">
        <f>IFERROR(VLOOKUP($C465*1,Lookups!$H:$N,3,FALSE),"")</f>
        <v>Entrees</v>
      </c>
      <c r="AB465" s="3" t="str">
        <f>IFERROR(VLOOKUP($C465*1,Lookups!$H:$N,4,FALSE),"")</f>
        <v>Lunch</v>
      </c>
      <c r="AC465" s="3" t="str">
        <f>IFERROR(VLOOKUP($C465*1,Lookups!$H:$N,5,FALSE),"")</f>
        <v>Dining room</v>
      </c>
      <c r="AD465" s="3">
        <f>IFERROR(VLOOKUP($C465*1,Lookups!$H:$N,6,FALSE),"")</f>
        <v>0</v>
      </c>
      <c r="AE465" s="3">
        <f>IFERROR(VLOOKUP($C465*1,Lookups!$H:$N,7,FALSE),"")</f>
        <v>0</v>
      </c>
      <c r="AF465" s="3" t="str">
        <f>VLOOKUP(B465*1,Stores!$A:$C,3,FALSE)</f>
        <v>DFG</v>
      </c>
    </row>
    <row r="466" spans="1:32">
      <c r="A466" s="165" t="s">
        <v>946</v>
      </c>
      <c r="B466" s="166" t="s">
        <v>939</v>
      </c>
      <c r="C466" s="165" t="s">
        <v>488</v>
      </c>
      <c r="D466" s="165" t="s">
        <v>918</v>
      </c>
      <c r="E466" s="165" t="s">
        <v>418</v>
      </c>
      <c r="F466" s="167">
        <v>2017</v>
      </c>
      <c r="G466" s="168">
        <v>0</v>
      </c>
      <c r="H466" s="169">
        <v>1566.45</v>
      </c>
      <c r="I466" s="169">
        <v>1737.9375</v>
      </c>
      <c r="J466" s="169">
        <v>1674.7124999999999</v>
      </c>
      <c r="K466" s="169">
        <v>1929.2850000000001</v>
      </c>
      <c r="L466" s="169">
        <v>2548.5749999999998</v>
      </c>
      <c r="M466" s="169">
        <v>1499.0625</v>
      </c>
      <c r="N466" s="169">
        <v>2057.58</v>
      </c>
      <c r="O466" s="169">
        <v>1660.365</v>
      </c>
      <c r="P466" s="169">
        <v>1744.05</v>
      </c>
      <c r="Q466" s="169">
        <v>1453.5675000000001</v>
      </c>
      <c r="R466" s="169">
        <v>1256.3249999999998</v>
      </c>
      <c r="S466" s="169">
        <v>0</v>
      </c>
      <c r="T466" s="169">
        <v>0</v>
      </c>
      <c r="U466" s="169">
        <v>19127.91</v>
      </c>
      <c r="V466" s="163">
        <f ca="1">SUM(INDIRECT(Inputs!$C$11&amp;ROW()&amp;":"&amp;Inputs!$C$12&amp;ROW()))</f>
        <v>1453.5675000000001</v>
      </c>
      <c r="W466" s="163">
        <f ca="1">SUM(INDIRECT(Inputs!$C$13&amp;ROW()&amp;":"&amp;Inputs!$C$14&amp;ROW()))</f>
        <v>17871.584999999999</v>
      </c>
      <c r="X466" s="3" t="str">
        <f>IF(COUNTIFS(Lookups!$A:$A,C466)=1,"Gross Sales","")</f>
        <v/>
      </c>
      <c r="Y466" s="3" t="str">
        <f>IF(COUNTIFS(Lookups!$D:$D,C466)=1,"Bar Sales","")</f>
        <v/>
      </c>
      <c r="Z466" s="3" t="str">
        <f>IFERROR(VLOOKUP(C466*1,Lookups!$D:$F,3,FALSE),"")</f>
        <v/>
      </c>
      <c r="AA466" s="3" t="str">
        <f>IFERROR(VLOOKUP($C466*1,Lookups!$H:$N,3,FALSE),"")</f>
        <v>Entrees</v>
      </c>
      <c r="AB466" s="3" t="str">
        <f>IFERROR(VLOOKUP($C466*1,Lookups!$H:$N,4,FALSE),"")</f>
        <v>Lunch</v>
      </c>
      <c r="AC466" s="3" t="str">
        <f>IFERROR(VLOOKUP($C466*1,Lookups!$H:$N,5,FALSE),"")</f>
        <v>Dining room</v>
      </c>
      <c r="AD466" s="3">
        <f>IFERROR(VLOOKUP($C466*1,Lookups!$H:$N,6,FALSE),"")</f>
        <v>0</v>
      </c>
      <c r="AE466" s="3">
        <f>IFERROR(VLOOKUP($C466*1,Lookups!$H:$N,7,FALSE),"")</f>
        <v>0</v>
      </c>
      <c r="AF466" s="3" t="str">
        <f>VLOOKUP(B466*1,Stores!$A:$C,3,FALSE)</f>
        <v>DFG</v>
      </c>
    </row>
    <row r="467" spans="1:32">
      <c r="A467" s="165" t="s">
        <v>945</v>
      </c>
      <c r="B467" s="166" t="s">
        <v>940</v>
      </c>
      <c r="C467" s="165" t="s">
        <v>488</v>
      </c>
      <c r="D467" s="165" t="s">
        <v>918</v>
      </c>
      <c r="E467" s="165" t="s">
        <v>418</v>
      </c>
      <c r="F467" s="167">
        <v>2017</v>
      </c>
      <c r="G467" s="168">
        <v>0</v>
      </c>
      <c r="H467" s="169">
        <v>750.73500000000001</v>
      </c>
      <c r="I467" s="169">
        <v>851.92499999999995</v>
      </c>
      <c r="J467" s="169">
        <v>825.36</v>
      </c>
      <c r="K467" s="169">
        <v>734.23500000000001</v>
      </c>
      <c r="L467" s="169">
        <v>704.09249999999997</v>
      </c>
      <c r="M467" s="169">
        <v>728.17499999999995</v>
      </c>
      <c r="N467" s="169">
        <v>668.25</v>
      </c>
      <c r="O467" s="169">
        <v>694.70999999999992</v>
      </c>
      <c r="P467" s="169">
        <v>610.13249999999994</v>
      </c>
      <c r="Q467" s="169">
        <v>620.28750000000002</v>
      </c>
      <c r="R467" s="169">
        <v>707.85</v>
      </c>
      <c r="S467" s="169">
        <v>0</v>
      </c>
      <c r="T467" s="169">
        <v>0</v>
      </c>
      <c r="U467" s="169">
        <v>7895.7525000000005</v>
      </c>
      <c r="V467" s="163">
        <f ca="1">SUM(INDIRECT(Inputs!$C$11&amp;ROW()&amp;":"&amp;Inputs!$C$12&amp;ROW()))</f>
        <v>620.28750000000002</v>
      </c>
      <c r="W467" s="163">
        <f ca="1">SUM(INDIRECT(Inputs!$C$13&amp;ROW()&amp;":"&amp;Inputs!$C$14&amp;ROW()))</f>
        <v>7187.9025000000001</v>
      </c>
      <c r="X467" s="3" t="str">
        <f>IF(COUNTIFS(Lookups!$A:$A,C467)=1,"Gross Sales","")</f>
        <v/>
      </c>
      <c r="Y467" s="3" t="str">
        <f>IF(COUNTIFS(Lookups!$D:$D,C467)=1,"Bar Sales","")</f>
        <v/>
      </c>
      <c r="Z467" s="3" t="str">
        <f>IFERROR(VLOOKUP(C467*1,Lookups!$D:$F,3,FALSE),"")</f>
        <v/>
      </c>
      <c r="AA467" s="3" t="str">
        <f>IFERROR(VLOOKUP($C467*1,Lookups!$H:$N,3,FALSE),"")</f>
        <v>Entrees</v>
      </c>
      <c r="AB467" s="3" t="str">
        <f>IFERROR(VLOOKUP($C467*1,Lookups!$H:$N,4,FALSE),"")</f>
        <v>Lunch</v>
      </c>
      <c r="AC467" s="3" t="str">
        <f>IFERROR(VLOOKUP($C467*1,Lookups!$H:$N,5,FALSE),"")</f>
        <v>Dining room</v>
      </c>
      <c r="AD467" s="3">
        <f>IFERROR(VLOOKUP($C467*1,Lookups!$H:$N,6,FALSE),"")</f>
        <v>0</v>
      </c>
      <c r="AE467" s="3">
        <f>IFERROR(VLOOKUP($C467*1,Lookups!$H:$N,7,FALSE),"")</f>
        <v>0</v>
      </c>
      <c r="AF467" s="3" t="str">
        <f>VLOOKUP(B467*1,Stores!$A:$C,3,FALSE)</f>
        <v>DFG</v>
      </c>
    </row>
    <row r="468" spans="1:32">
      <c r="A468" s="165" t="s">
        <v>944</v>
      </c>
      <c r="B468" s="166" t="s">
        <v>941</v>
      </c>
      <c r="C468" s="165" t="s">
        <v>488</v>
      </c>
      <c r="D468" s="165" t="s">
        <v>918</v>
      </c>
      <c r="E468" s="165" t="s">
        <v>418</v>
      </c>
      <c r="F468" s="167">
        <v>2017</v>
      </c>
      <c r="G468" s="168">
        <v>0</v>
      </c>
      <c r="H468" s="169">
        <v>2285.8199999999997</v>
      </c>
      <c r="I468" s="169">
        <v>1897.83</v>
      </c>
      <c r="J468" s="169">
        <v>1440.21</v>
      </c>
      <c r="K468" s="169">
        <v>2104.6349999999998</v>
      </c>
      <c r="L468" s="169">
        <v>2218.1025</v>
      </c>
      <c r="M468" s="169">
        <v>1459.17</v>
      </c>
      <c r="N468" s="169">
        <v>1858.5</v>
      </c>
      <c r="O468" s="169">
        <v>1507.0049999999999</v>
      </c>
      <c r="P468" s="169">
        <v>1808.46</v>
      </c>
      <c r="Q468" s="169">
        <v>1249.875</v>
      </c>
      <c r="R468" s="169">
        <v>1330.56</v>
      </c>
      <c r="S468" s="169">
        <v>0</v>
      </c>
      <c r="T468" s="169">
        <v>0</v>
      </c>
      <c r="U468" s="169">
        <v>19160.1675</v>
      </c>
      <c r="V468" s="163">
        <f ca="1">SUM(INDIRECT(Inputs!$C$11&amp;ROW()&amp;":"&amp;Inputs!$C$12&amp;ROW()))</f>
        <v>1249.875</v>
      </c>
      <c r="W468" s="163">
        <f ca="1">SUM(INDIRECT(Inputs!$C$13&amp;ROW()&amp;":"&amp;Inputs!$C$14&amp;ROW()))</f>
        <v>17829.607499999998</v>
      </c>
      <c r="X468" s="3" t="str">
        <f>IF(COUNTIFS(Lookups!$A:$A,C468)=1,"Gross Sales","")</f>
        <v/>
      </c>
      <c r="Y468" s="3" t="str">
        <f>IF(COUNTIFS(Lookups!$D:$D,C468)=1,"Bar Sales","")</f>
        <v/>
      </c>
      <c r="Z468" s="3" t="str">
        <f>IFERROR(VLOOKUP(C468*1,Lookups!$D:$F,3,FALSE),"")</f>
        <v/>
      </c>
      <c r="AA468" s="3" t="str">
        <f>IFERROR(VLOOKUP($C468*1,Lookups!$H:$N,3,FALSE),"")</f>
        <v>Entrees</v>
      </c>
      <c r="AB468" s="3" t="str">
        <f>IFERROR(VLOOKUP($C468*1,Lookups!$H:$N,4,FALSE),"")</f>
        <v>Lunch</v>
      </c>
      <c r="AC468" s="3" t="str">
        <f>IFERROR(VLOOKUP($C468*1,Lookups!$H:$N,5,FALSE),"")</f>
        <v>Dining room</v>
      </c>
      <c r="AD468" s="3">
        <f>IFERROR(VLOOKUP($C468*1,Lookups!$H:$N,6,FALSE),"")</f>
        <v>0</v>
      </c>
      <c r="AE468" s="3">
        <f>IFERROR(VLOOKUP($C468*1,Lookups!$H:$N,7,FALSE),"")</f>
        <v>0</v>
      </c>
      <c r="AF468" s="3" t="str">
        <f>VLOOKUP(B468*1,Stores!$A:$C,3,FALSE)</f>
        <v>DFG</v>
      </c>
    </row>
    <row r="469" spans="1:32">
      <c r="A469" s="165" t="s">
        <v>943</v>
      </c>
      <c r="B469" s="166" t="s">
        <v>942</v>
      </c>
      <c r="C469" s="165" t="s">
        <v>488</v>
      </c>
      <c r="D469" s="165" t="s">
        <v>918</v>
      </c>
      <c r="E469" s="165" t="s">
        <v>418</v>
      </c>
      <c r="F469" s="167">
        <v>2017</v>
      </c>
      <c r="G469" s="168">
        <v>0</v>
      </c>
      <c r="H469" s="169">
        <v>1260.5625</v>
      </c>
      <c r="I469" s="169">
        <v>907.2</v>
      </c>
      <c r="J469" s="169">
        <v>1484.1225000000002</v>
      </c>
      <c r="K469" s="169">
        <v>1280.385</v>
      </c>
      <c r="L469" s="169">
        <v>1416.2850000000001</v>
      </c>
      <c r="M469" s="169">
        <v>779.625</v>
      </c>
      <c r="N469" s="169">
        <v>912.6</v>
      </c>
      <c r="O469" s="169">
        <v>1059.8400000000001</v>
      </c>
      <c r="P469" s="169">
        <v>882.45</v>
      </c>
      <c r="Q469" s="169">
        <v>854.4375</v>
      </c>
      <c r="R469" s="169">
        <v>1038.45</v>
      </c>
      <c r="S469" s="169">
        <v>0</v>
      </c>
      <c r="T469" s="169">
        <v>0</v>
      </c>
      <c r="U469" s="169">
        <v>11875.957500000002</v>
      </c>
      <c r="V469" s="163">
        <f ca="1">SUM(INDIRECT(Inputs!$C$11&amp;ROW()&amp;":"&amp;Inputs!$C$12&amp;ROW()))</f>
        <v>854.4375</v>
      </c>
      <c r="W469" s="163">
        <f ca="1">SUM(INDIRECT(Inputs!$C$13&amp;ROW()&amp;":"&amp;Inputs!$C$14&amp;ROW()))</f>
        <v>10837.507500000002</v>
      </c>
      <c r="X469" s="3" t="str">
        <f>IF(COUNTIFS(Lookups!$A:$A,C469)=1,"Gross Sales","")</f>
        <v/>
      </c>
      <c r="Y469" s="3" t="str">
        <f>IF(COUNTIFS(Lookups!$D:$D,C469)=1,"Bar Sales","")</f>
        <v/>
      </c>
      <c r="Z469" s="3" t="str">
        <f>IFERROR(VLOOKUP(C469*1,Lookups!$D:$F,3,FALSE),"")</f>
        <v/>
      </c>
      <c r="AA469" s="3" t="str">
        <f>IFERROR(VLOOKUP($C469*1,Lookups!$H:$N,3,FALSE),"")</f>
        <v>Entrees</v>
      </c>
      <c r="AB469" s="3" t="str">
        <f>IFERROR(VLOOKUP($C469*1,Lookups!$H:$N,4,FALSE),"")</f>
        <v>Lunch</v>
      </c>
      <c r="AC469" s="3" t="str">
        <f>IFERROR(VLOOKUP($C469*1,Lookups!$H:$N,5,FALSE),"")</f>
        <v>Dining room</v>
      </c>
      <c r="AD469" s="3">
        <f>IFERROR(VLOOKUP($C469*1,Lookups!$H:$N,6,FALSE),"")</f>
        <v>0</v>
      </c>
      <c r="AE469" s="3">
        <f>IFERROR(VLOOKUP($C469*1,Lookups!$H:$N,7,FALSE),"")</f>
        <v>0</v>
      </c>
      <c r="AF469" s="3" t="str">
        <f>VLOOKUP(B469*1,Stores!$A:$C,3,FALSE)</f>
        <v>DFG</v>
      </c>
    </row>
    <row r="470" spans="1:32">
      <c r="A470" s="165" t="s">
        <v>942</v>
      </c>
      <c r="B470" s="166" t="s">
        <v>943</v>
      </c>
      <c r="C470" s="165" t="s">
        <v>488</v>
      </c>
      <c r="D470" s="165" t="s">
        <v>918</v>
      </c>
      <c r="E470" s="165" t="s">
        <v>418</v>
      </c>
      <c r="F470" s="167">
        <v>2017</v>
      </c>
      <c r="G470" s="168">
        <v>0</v>
      </c>
      <c r="H470" s="169">
        <v>1012.5</v>
      </c>
      <c r="I470" s="169">
        <v>787.5</v>
      </c>
      <c r="J470" s="169">
        <v>684.5625</v>
      </c>
      <c r="K470" s="169">
        <v>870.75</v>
      </c>
      <c r="L470" s="169">
        <v>924.75</v>
      </c>
      <c r="M470" s="169">
        <v>799.69500000000005</v>
      </c>
      <c r="N470" s="169">
        <v>678.21</v>
      </c>
      <c r="O470" s="169">
        <v>643.11</v>
      </c>
      <c r="P470" s="169">
        <v>767.33999999999992</v>
      </c>
      <c r="Q470" s="169">
        <v>796.5</v>
      </c>
      <c r="R470" s="169">
        <v>592.41</v>
      </c>
      <c r="S470" s="169">
        <v>0</v>
      </c>
      <c r="T470" s="169">
        <v>0</v>
      </c>
      <c r="U470" s="169">
        <v>8557.3274999999994</v>
      </c>
      <c r="V470" s="163">
        <f ca="1">SUM(INDIRECT(Inputs!$C$11&amp;ROW()&amp;":"&amp;Inputs!$C$12&amp;ROW()))</f>
        <v>796.5</v>
      </c>
      <c r="W470" s="163">
        <f ca="1">SUM(INDIRECT(Inputs!$C$13&amp;ROW()&amp;":"&amp;Inputs!$C$14&amp;ROW()))</f>
        <v>7964.9174999999996</v>
      </c>
      <c r="X470" s="3" t="str">
        <f>IF(COUNTIFS(Lookups!$A:$A,C470)=1,"Gross Sales","")</f>
        <v/>
      </c>
      <c r="Y470" s="3" t="str">
        <f>IF(COUNTIFS(Lookups!$D:$D,C470)=1,"Bar Sales","")</f>
        <v/>
      </c>
      <c r="Z470" s="3" t="str">
        <f>IFERROR(VLOOKUP(C470*1,Lookups!$D:$F,3,FALSE),"")</f>
        <v/>
      </c>
      <c r="AA470" s="3" t="str">
        <f>IFERROR(VLOOKUP($C470*1,Lookups!$H:$N,3,FALSE),"")</f>
        <v>Entrees</v>
      </c>
      <c r="AB470" s="3" t="str">
        <f>IFERROR(VLOOKUP($C470*1,Lookups!$H:$N,4,FALSE),"")</f>
        <v>Lunch</v>
      </c>
      <c r="AC470" s="3" t="str">
        <f>IFERROR(VLOOKUP($C470*1,Lookups!$H:$N,5,FALSE),"")</f>
        <v>Dining room</v>
      </c>
      <c r="AD470" s="3">
        <f>IFERROR(VLOOKUP($C470*1,Lookups!$H:$N,6,FALSE),"")</f>
        <v>0</v>
      </c>
      <c r="AE470" s="3">
        <f>IFERROR(VLOOKUP($C470*1,Lookups!$H:$N,7,FALSE),"")</f>
        <v>0</v>
      </c>
      <c r="AF470" s="3" t="str">
        <f>VLOOKUP(B470*1,Stores!$A:$C,3,FALSE)</f>
        <v>DFG</v>
      </c>
    </row>
    <row r="471" spans="1:32">
      <c r="A471" s="165" t="s">
        <v>941</v>
      </c>
      <c r="B471" s="166" t="s">
        <v>944</v>
      </c>
      <c r="C471" s="165" t="s">
        <v>488</v>
      </c>
      <c r="D471" s="165" t="s">
        <v>918</v>
      </c>
      <c r="E471" s="165" t="s">
        <v>418</v>
      </c>
      <c r="F471" s="167">
        <v>2017</v>
      </c>
      <c r="G471" s="168">
        <v>0</v>
      </c>
      <c r="H471" s="169">
        <v>831.62249999999995</v>
      </c>
      <c r="I471" s="169">
        <v>1036.3499999999999</v>
      </c>
      <c r="J471" s="169">
        <v>959.57999999999993</v>
      </c>
      <c r="K471" s="169">
        <v>820.05</v>
      </c>
      <c r="L471" s="169">
        <v>922.08</v>
      </c>
      <c r="M471" s="169">
        <v>1143.1875</v>
      </c>
      <c r="N471" s="169">
        <v>901.89</v>
      </c>
      <c r="O471" s="169">
        <v>784.40250000000003</v>
      </c>
      <c r="P471" s="169">
        <v>755.625</v>
      </c>
      <c r="Q471" s="169">
        <v>741.82499999999993</v>
      </c>
      <c r="R471" s="169">
        <v>607.94999999999993</v>
      </c>
      <c r="S471" s="169">
        <v>0</v>
      </c>
      <c r="T471" s="169">
        <v>0</v>
      </c>
      <c r="U471" s="169">
        <v>9504.5625000000018</v>
      </c>
      <c r="V471" s="163">
        <f ca="1">SUM(INDIRECT(Inputs!$C$11&amp;ROW()&amp;":"&amp;Inputs!$C$12&amp;ROW()))</f>
        <v>741.82499999999993</v>
      </c>
      <c r="W471" s="163">
        <f ca="1">SUM(INDIRECT(Inputs!$C$13&amp;ROW()&amp;":"&amp;Inputs!$C$14&amp;ROW()))</f>
        <v>8896.6125000000011</v>
      </c>
      <c r="X471" s="3" t="str">
        <f>IF(COUNTIFS(Lookups!$A:$A,C471)=1,"Gross Sales","")</f>
        <v/>
      </c>
      <c r="Y471" s="3" t="str">
        <f>IF(COUNTIFS(Lookups!$D:$D,C471)=1,"Bar Sales","")</f>
        <v/>
      </c>
      <c r="Z471" s="3" t="str">
        <f>IFERROR(VLOOKUP(C471*1,Lookups!$D:$F,3,FALSE),"")</f>
        <v/>
      </c>
      <c r="AA471" s="3" t="str">
        <f>IFERROR(VLOOKUP($C471*1,Lookups!$H:$N,3,FALSE),"")</f>
        <v>Entrees</v>
      </c>
      <c r="AB471" s="3" t="str">
        <f>IFERROR(VLOOKUP($C471*1,Lookups!$H:$N,4,FALSE),"")</f>
        <v>Lunch</v>
      </c>
      <c r="AC471" s="3" t="str">
        <f>IFERROR(VLOOKUP($C471*1,Lookups!$H:$N,5,FALSE),"")</f>
        <v>Dining room</v>
      </c>
      <c r="AD471" s="3">
        <f>IFERROR(VLOOKUP($C471*1,Lookups!$H:$N,6,FALSE),"")</f>
        <v>0</v>
      </c>
      <c r="AE471" s="3">
        <f>IFERROR(VLOOKUP($C471*1,Lookups!$H:$N,7,FALSE),"")</f>
        <v>0</v>
      </c>
      <c r="AF471" s="3" t="str">
        <f>VLOOKUP(B471*1,Stores!$A:$C,3,FALSE)</f>
        <v>DFG</v>
      </c>
    </row>
    <row r="472" spans="1:32">
      <c r="A472" s="165" t="s">
        <v>940</v>
      </c>
      <c r="B472" s="166" t="s">
        <v>945</v>
      </c>
      <c r="C472" s="165" t="s">
        <v>488</v>
      </c>
      <c r="D472" s="165" t="s">
        <v>918</v>
      </c>
      <c r="E472" s="165" t="s">
        <v>418</v>
      </c>
      <c r="F472" s="167">
        <v>2017</v>
      </c>
      <c r="G472" s="168">
        <v>0</v>
      </c>
      <c r="H472" s="169">
        <v>1517.34</v>
      </c>
      <c r="I472" s="169">
        <v>1700.3925000000002</v>
      </c>
      <c r="J472" s="169">
        <v>1507.5450000000001</v>
      </c>
      <c r="K472" s="169">
        <v>1216.3499999999999</v>
      </c>
      <c r="L472" s="169">
        <v>1590.4875</v>
      </c>
      <c r="M472" s="169">
        <v>1114.2450000000001</v>
      </c>
      <c r="N472" s="169">
        <v>1421.4075</v>
      </c>
      <c r="O472" s="169">
        <v>1202.9850000000001</v>
      </c>
      <c r="P472" s="169">
        <v>1535.25</v>
      </c>
      <c r="Q472" s="169">
        <v>1171.1699999999998</v>
      </c>
      <c r="R472" s="169">
        <v>1475.5649999999998</v>
      </c>
      <c r="S472" s="169">
        <v>0</v>
      </c>
      <c r="T472" s="169">
        <v>0</v>
      </c>
      <c r="U472" s="169">
        <v>15452.737500000001</v>
      </c>
      <c r="V472" s="163">
        <f ca="1">SUM(INDIRECT(Inputs!$C$11&amp;ROW()&amp;":"&amp;Inputs!$C$12&amp;ROW()))</f>
        <v>1171.1699999999998</v>
      </c>
      <c r="W472" s="163">
        <f ca="1">SUM(INDIRECT(Inputs!$C$13&amp;ROW()&amp;":"&amp;Inputs!$C$14&amp;ROW()))</f>
        <v>13977.172500000001</v>
      </c>
      <c r="X472" s="3" t="str">
        <f>IF(COUNTIFS(Lookups!$A:$A,C472)=1,"Gross Sales","")</f>
        <v/>
      </c>
      <c r="Y472" s="3" t="str">
        <f>IF(COUNTIFS(Lookups!$D:$D,C472)=1,"Bar Sales","")</f>
        <v/>
      </c>
      <c r="Z472" s="3" t="str">
        <f>IFERROR(VLOOKUP(C472*1,Lookups!$D:$F,3,FALSE),"")</f>
        <v/>
      </c>
      <c r="AA472" s="3" t="str">
        <f>IFERROR(VLOOKUP($C472*1,Lookups!$H:$N,3,FALSE),"")</f>
        <v>Entrees</v>
      </c>
      <c r="AB472" s="3" t="str">
        <f>IFERROR(VLOOKUP($C472*1,Lookups!$H:$N,4,FALSE),"")</f>
        <v>Lunch</v>
      </c>
      <c r="AC472" s="3" t="str">
        <f>IFERROR(VLOOKUP($C472*1,Lookups!$H:$N,5,FALSE),"")</f>
        <v>Dining room</v>
      </c>
      <c r="AD472" s="3">
        <f>IFERROR(VLOOKUP($C472*1,Lookups!$H:$N,6,FALSE),"")</f>
        <v>0</v>
      </c>
      <c r="AE472" s="3">
        <f>IFERROR(VLOOKUP($C472*1,Lookups!$H:$N,7,FALSE),"")</f>
        <v>0</v>
      </c>
      <c r="AF472" s="3" t="str">
        <f>VLOOKUP(B472*1,Stores!$A:$C,3,FALSE)</f>
        <v>DFG</v>
      </c>
    </row>
    <row r="473" spans="1:32">
      <c r="A473" s="165" t="s">
        <v>939</v>
      </c>
      <c r="B473" s="166" t="s">
        <v>946</v>
      </c>
      <c r="C473" s="165" t="s">
        <v>488</v>
      </c>
      <c r="D473" s="165" t="s">
        <v>918</v>
      </c>
      <c r="E473" s="165" t="s">
        <v>418</v>
      </c>
      <c r="F473" s="167">
        <v>2017</v>
      </c>
      <c r="G473" s="168">
        <v>0</v>
      </c>
      <c r="H473" s="169">
        <v>1000.395</v>
      </c>
      <c r="I473" s="169">
        <v>1007.775</v>
      </c>
      <c r="J473" s="169">
        <v>849.42</v>
      </c>
      <c r="K473" s="169">
        <v>965.31000000000006</v>
      </c>
      <c r="L473" s="169">
        <v>1139.7149999999999</v>
      </c>
      <c r="M473" s="169">
        <v>829.02</v>
      </c>
      <c r="N473" s="169">
        <v>752.7</v>
      </c>
      <c r="O473" s="169">
        <v>958.78499999999997</v>
      </c>
      <c r="P473" s="169">
        <v>998.32500000000005</v>
      </c>
      <c r="Q473" s="169">
        <v>659.83500000000004</v>
      </c>
      <c r="R473" s="169">
        <v>754.45499999999993</v>
      </c>
      <c r="S473" s="169">
        <v>0</v>
      </c>
      <c r="T473" s="169">
        <v>0</v>
      </c>
      <c r="U473" s="169">
        <v>9915.7349999999988</v>
      </c>
      <c r="V473" s="163">
        <f ca="1">SUM(INDIRECT(Inputs!$C$11&amp;ROW()&amp;":"&amp;Inputs!$C$12&amp;ROW()))</f>
        <v>659.83500000000004</v>
      </c>
      <c r="W473" s="163">
        <f ca="1">SUM(INDIRECT(Inputs!$C$13&amp;ROW()&amp;":"&amp;Inputs!$C$14&amp;ROW()))</f>
        <v>9161.2799999999988</v>
      </c>
      <c r="X473" s="3" t="str">
        <f>IF(COUNTIFS(Lookups!$A:$A,C473)=1,"Gross Sales","")</f>
        <v/>
      </c>
      <c r="Y473" s="3" t="str">
        <f>IF(COUNTIFS(Lookups!$D:$D,C473)=1,"Bar Sales","")</f>
        <v/>
      </c>
      <c r="Z473" s="3" t="str">
        <f>IFERROR(VLOOKUP(C473*1,Lookups!$D:$F,3,FALSE),"")</f>
        <v/>
      </c>
      <c r="AA473" s="3" t="str">
        <f>IFERROR(VLOOKUP($C473*1,Lookups!$H:$N,3,FALSE),"")</f>
        <v>Entrees</v>
      </c>
      <c r="AB473" s="3" t="str">
        <f>IFERROR(VLOOKUP($C473*1,Lookups!$H:$N,4,FALSE),"")</f>
        <v>Lunch</v>
      </c>
      <c r="AC473" s="3" t="str">
        <f>IFERROR(VLOOKUP($C473*1,Lookups!$H:$N,5,FALSE),"")</f>
        <v>Dining room</v>
      </c>
      <c r="AD473" s="3">
        <f>IFERROR(VLOOKUP($C473*1,Lookups!$H:$N,6,FALSE),"")</f>
        <v>0</v>
      </c>
      <c r="AE473" s="3">
        <f>IFERROR(VLOOKUP($C473*1,Lookups!$H:$N,7,FALSE),"")</f>
        <v>0</v>
      </c>
      <c r="AF473" s="3" t="str">
        <f>VLOOKUP(B473*1,Stores!$A:$C,3,FALSE)</f>
        <v>DFG</v>
      </c>
    </row>
    <row r="474" spans="1:32">
      <c r="A474" s="165" t="s">
        <v>938</v>
      </c>
      <c r="B474" s="166" t="s">
        <v>947</v>
      </c>
      <c r="C474" s="165" t="s">
        <v>488</v>
      </c>
      <c r="D474" s="165" t="s">
        <v>918</v>
      </c>
      <c r="E474" s="165" t="s">
        <v>418</v>
      </c>
      <c r="F474" s="167">
        <v>2017</v>
      </c>
      <c r="G474" s="168">
        <v>0</v>
      </c>
      <c r="H474" s="169">
        <v>1449.675</v>
      </c>
      <c r="I474" s="169">
        <v>1587.9299999999998</v>
      </c>
      <c r="J474" s="169">
        <v>1266.7650000000001</v>
      </c>
      <c r="K474" s="169">
        <v>1187.55</v>
      </c>
      <c r="L474" s="169">
        <v>1638.6000000000001</v>
      </c>
      <c r="M474" s="169">
        <v>1689.8999999999999</v>
      </c>
      <c r="N474" s="169">
        <v>1507.5</v>
      </c>
      <c r="O474" s="169">
        <v>1337.73</v>
      </c>
      <c r="P474" s="169">
        <v>1297.8</v>
      </c>
      <c r="Q474" s="169">
        <v>1078.6499999999999</v>
      </c>
      <c r="R474" s="169">
        <v>1323.27</v>
      </c>
      <c r="S474" s="169">
        <v>0</v>
      </c>
      <c r="T474" s="169">
        <v>0</v>
      </c>
      <c r="U474" s="169">
        <v>15365.369999999999</v>
      </c>
      <c r="V474" s="163">
        <f ca="1">SUM(INDIRECT(Inputs!$C$11&amp;ROW()&amp;":"&amp;Inputs!$C$12&amp;ROW()))</f>
        <v>1078.6499999999999</v>
      </c>
      <c r="W474" s="163">
        <f ca="1">SUM(INDIRECT(Inputs!$C$13&amp;ROW()&amp;":"&amp;Inputs!$C$14&amp;ROW()))</f>
        <v>14042.099999999999</v>
      </c>
      <c r="X474" s="3" t="str">
        <f>IF(COUNTIFS(Lookups!$A:$A,C474)=1,"Gross Sales","")</f>
        <v/>
      </c>
      <c r="Y474" s="3" t="str">
        <f>IF(COUNTIFS(Lookups!$D:$D,C474)=1,"Bar Sales","")</f>
        <v/>
      </c>
      <c r="Z474" s="3" t="str">
        <f>IFERROR(VLOOKUP(C474*1,Lookups!$D:$F,3,FALSE),"")</f>
        <v/>
      </c>
      <c r="AA474" s="3" t="str">
        <f>IFERROR(VLOOKUP($C474*1,Lookups!$H:$N,3,FALSE),"")</f>
        <v>Entrees</v>
      </c>
      <c r="AB474" s="3" t="str">
        <f>IFERROR(VLOOKUP($C474*1,Lookups!$H:$N,4,FALSE),"")</f>
        <v>Lunch</v>
      </c>
      <c r="AC474" s="3" t="str">
        <f>IFERROR(VLOOKUP($C474*1,Lookups!$H:$N,5,FALSE),"")</f>
        <v>Dining room</v>
      </c>
      <c r="AD474" s="3">
        <f>IFERROR(VLOOKUP($C474*1,Lookups!$H:$N,6,FALSE),"")</f>
        <v>0</v>
      </c>
      <c r="AE474" s="3">
        <f>IFERROR(VLOOKUP($C474*1,Lookups!$H:$N,7,FALSE),"")</f>
        <v>0</v>
      </c>
      <c r="AF474" s="3" t="str">
        <f>VLOOKUP(B474*1,Stores!$A:$C,3,FALSE)</f>
        <v>DFG</v>
      </c>
    </row>
    <row r="475" spans="1:32">
      <c r="A475" s="165" t="s">
        <v>937</v>
      </c>
      <c r="B475" s="166" t="s">
        <v>948</v>
      </c>
      <c r="C475" s="165" t="s">
        <v>488</v>
      </c>
      <c r="D475" s="165" t="s">
        <v>918</v>
      </c>
      <c r="E475" s="165" t="s">
        <v>418</v>
      </c>
      <c r="F475" s="167">
        <v>2017</v>
      </c>
      <c r="G475" s="168">
        <v>0</v>
      </c>
      <c r="H475" s="169">
        <v>513.82500000000005</v>
      </c>
      <c r="I475" s="169">
        <v>515.28</v>
      </c>
      <c r="J475" s="169">
        <v>408.96000000000004</v>
      </c>
      <c r="K475" s="169">
        <v>559.91250000000002</v>
      </c>
      <c r="L475" s="169">
        <v>622.6875</v>
      </c>
      <c r="M475" s="169">
        <v>324.82499999999999</v>
      </c>
      <c r="N475" s="169">
        <v>366.88499999999999</v>
      </c>
      <c r="O475" s="169">
        <v>485.76</v>
      </c>
      <c r="P475" s="169">
        <v>415.8</v>
      </c>
      <c r="Q475" s="169">
        <v>303.315</v>
      </c>
      <c r="R475" s="169">
        <v>261.85500000000002</v>
      </c>
      <c r="S475" s="169">
        <v>0</v>
      </c>
      <c r="T475" s="169">
        <v>0</v>
      </c>
      <c r="U475" s="169">
        <v>4779.1049999999996</v>
      </c>
      <c r="V475" s="163">
        <f ca="1">SUM(INDIRECT(Inputs!$C$11&amp;ROW()&amp;":"&amp;Inputs!$C$12&amp;ROW()))</f>
        <v>303.315</v>
      </c>
      <c r="W475" s="163">
        <f ca="1">SUM(INDIRECT(Inputs!$C$13&amp;ROW()&amp;":"&amp;Inputs!$C$14&amp;ROW()))</f>
        <v>4517.25</v>
      </c>
      <c r="X475" s="3" t="str">
        <f>IF(COUNTIFS(Lookups!$A:$A,C475)=1,"Gross Sales","")</f>
        <v/>
      </c>
      <c r="Y475" s="3" t="str">
        <f>IF(COUNTIFS(Lookups!$D:$D,C475)=1,"Bar Sales","")</f>
        <v/>
      </c>
      <c r="Z475" s="3" t="str">
        <f>IFERROR(VLOOKUP(C475*1,Lookups!$D:$F,3,FALSE),"")</f>
        <v/>
      </c>
      <c r="AA475" s="3" t="str">
        <f>IFERROR(VLOOKUP($C475*1,Lookups!$H:$N,3,FALSE),"")</f>
        <v>Entrees</v>
      </c>
      <c r="AB475" s="3" t="str">
        <f>IFERROR(VLOOKUP($C475*1,Lookups!$H:$N,4,FALSE),"")</f>
        <v>Lunch</v>
      </c>
      <c r="AC475" s="3" t="str">
        <f>IFERROR(VLOOKUP($C475*1,Lookups!$H:$N,5,FALSE),"")</f>
        <v>Dining room</v>
      </c>
      <c r="AD475" s="3">
        <f>IFERROR(VLOOKUP($C475*1,Lookups!$H:$N,6,FALSE),"")</f>
        <v>0</v>
      </c>
      <c r="AE475" s="3">
        <f>IFERROR(VLOOKUP($C475*1,Lookups!$H:$N,7,FALSE),"")</f>
        <v>0</v>
      </c>
      <c r="AF475" s="3" t="str">
        <f>VLOOKUP(B475*1,Stores!$A:$C,3,FALSE)</f>
        <v>DFG</v>
      </c>
    </row>
    <row r="476" spans="1:32">
      <c r="A476" s="165" t="s">
        <v>936</v>
      </c>
      <c r="B476" s="166" t="s">
        <v>949</v>
      </c>
      <c r="C476" s="165" t="s">
        <v>488</v>
      </c>
      <c r="D476" s="165" t="s">
        <v>918</v>
      </c>
      <c r="E476" s="165" t="s">
        <v>418</v>
      </c>
      <c r="F476" s="167">
        <v>2017</v>
      </c>
      <c r="G476" s="168">
        <v>0</v>
      </c>
      <c r="H476" s="169">
        <v>1293.4350000000002</v>
      </c>
      <c r="I476" s="169">
        <v>1643.4</v>
      </c>
      <c r="J476" s="169">
        <v>1338.48</v>
      </c>
      <c r="K476" s="169">
        <v>1529.8724999999999</v>
      </c>
      <c r="L476" s="169">
        <v>1549.2750000000001</v>
      </c>
      <c r="M476" s="169">
        <v>1673.1000000000001</v>
      </c>
      <c r="N476" s="169">
        <v>1525.6949999999999</v>
      </c>
      <c r="O476" s="169">
        <v>1587.9299999999998</v>
      </c>
      <c r="P476" s="169">
        <v>1173.6000000000001</v>
      </c>
      <c r="Q476" s="169">
        <v>909.05250000000001</v>
      </c>
      <c r="R476" s="169">
        <v>1121.6025</v>
      </c>
      <c r="S476" s="169">
        <v>0</v>
      </c>
      <c r="T476" s="169">
        <v>0</v>
      </c>
      <c r="U476" s="169">
        <v>15345.442500000001</v>
      </c>
      <c r="V476" s="163">
        <f ca="1">SUM(INDIRECT(Inputs!$C$11&amp;ROW()&amp;":"&amp;Inputs!$C$12&amp;ROW()))</f>
        <v>909.05250000000001</v>
      </c>
      <c r="W476" s="163">
        <f ca="1">SUM(INDIRECT(Inputs!$C$13&amp;ROW()&amp;":"&amp;Inputs!$C$14&amp;ROW()))</f>
        <v>14223.84</v>
      </c>
      <c r="X476" s="3" t="str">
        <f>IF(COUNTIFS(Lookups!$A:$A,C476)=1,"Gross Sales","")</f>
        <v/>
      </c>
      <c r="Y476" s="3" t="str">
        <f>IF(COUNTIFS(Lookups!$D:$D,C476)=1,"Bar Sales","")</f>
        <v/>
      </c>
      <c r="Z476" s="3" t="str">
        <f>IFERROR(VLOOKUP(C476*1,Lookups!$D:$F,3,FALSE),"")</f>
        <v/>
      </c>
      <c r="AA476" s="3" t="str">
        <f>IFERROR(VLOOKUP($C476*1,Lookups!$H:$N,3,FALSE),"")</f>
        <v>Entrees</v>
      </c>
      <c r="AB476" s="3" t="str">
        <f>IFERROR(VLOOKUP($C476*1,Lookups!$H:$N,4,FALSE),"")</f>
        <v>Lunch</v>
      </c>
      <c r="AC476" s="3" t="str">
        <f>IFERROR(VLOOKUP($C476*1,Lookups!$H:$N,5,FALSE),"")</f>
        <v>Dining room</v>
      </c>
      <c r="AD476" s="3">
        <f>IFERROR(VLOOKUP($C476*1,Lookups!$H:$N,6,FALSE),"")</f>
        <v>0</v>
      </c>
      <c r="AE476" s="3">
        <f>IFERROR(VLOOKUP($C476*1,Lookups!$H:$N,7,FALSE),"")</f>
        <v>0</v>
      </c>
      <c r="AF476" s="3" t="str">
        <f>VLOOKUP(B476*1,Stores!$A:$C,3,FALSE)</f>
        <v>DFG</v>
      </c>
    </row>
    <row r="477" spans="1:32">
      <c r="A477" s="165" t="s">
        <v>935</v>
      </c>
      <c r="B477" s="166" t="s">
        <v>950</v>
      </c>
      <c r="C477" s="165" t="s">
        <v>488</v>
      </c>
      <c r="D477" s="165" t="s">
        <v>918</v>
      </c>
      <c r="E477" s="165" t="s">
        <v>418</v>
      </c>
      <c r="F477" s="167">
        <v>2017</v>
      </c>
      <c r="G477" s="168">
        <v>0</v>
      </c>
      <c r="H477" s="169">
        <v>712.5</v>
      </c>
      <c r="I477" s="169">
        <v>730.35</v>
      </c>
      <c r="J477" s="169">
        <v>614.79</v>
      </c>
      <c r="K477" s="169">
        <v>636.48</v>
      </c>
      <c r="L477" s="169">
        <v>853.44749999999999</v>
      </c>
      <c r="M477" s="169">
        <v>526.80000000000007</v>
      </c>
      <c r="N477" s="169">
        <v>547.96499999999992</v>
      </c>
      <c r="O477" s="169">
        <v>556.63499999999999</v>
      </c>
      <c r="P477" s="169">
        <v>511.07249999999999</v>
      </c>
      <c r="Q477" s="169">
        <v>599.25</v>
      </c>
      <c r="R477" s="169">
        <v>483.36</v>
      </c>
      <c r="S477" s="169">
        <v>0</v>
      </c>
      <c r="T477" s="169">
        <v>0</v>
      </c>
      <c r="U477" s="169">
        <v>6772.6500000000005</v>
      </c>
      <c r="V477" s="163">
        <f ca="1">SUM(INDIRECT(Inputs!$C$11&amp;ROW()&amp;":"&amp;Inputs!$C$12&amp;ROW()))</f>
        <v>599.25</v>
      </c>
      <c r="W477" s="163">
        <f ca="1">SUM(INDIRECT(Inputs!$C$13&amp;ROW()&amp;":"&amp;Inputs!$C$14&amp;ROW()))</f>
        <v>6289.2900000000009</v>
      </c>
      <c r="X477" s="3" t="str">
        <f>IF(COUNTIFS(Lookups!$A:$A,C477)=1,"Gross Sales","")</f>
        <v/>
      </c>
      <c r="Y477" s="3" t="str">
        <f>IF(COUNTIFS(Lookups!$D:$D,C477)=1,"Bar Sales","")</f>
        <v/>
      </c>
      <c r="Z477" s="3" t="str">
        <f>IFERROR(VLOOKUP(C477*1,Lookups!$D:$F,3,FALSE),"")</f>
        <v/>
      </c>
      <c r="AA477" s="3" t="str">
        <f>IFERROR(VLOOKUP($C477*1,Lookups!$H:$N,3,FALSE),"")</f>
        <v>Entrees</v>
      </c>
      <c r="AB477" s="3" t="str">
        <f>IFERROR(VLOOKUP($C477*1,Lookups!$H:$N,4,FALSE),"")</f>
        <v>Lunch</v>
      </c>
      <c r="AC477" s="3" t="str">
        <f>IFERROR(VLOOKUP($C477*1,Lookups!$H:$N,5,FALSE),"")</f>
        <v>Dining room</v>
      </c>
      <c r="AD477" s="3">
        <f>IFERROR(VLOOKUP($C477*1,Lookups!$H:$N,6,FALSE),"")</f>
        <v>0</v>
      </c>
      <c r="AE477" s="3">
        <f>IFERROR(VLOOKUP($C477*1,Lookups!$H:$N,7,FALSE),"")</f>
        <v>0</v>
      </c>
      <c r="AF477" s="3" t="str">
        <f>VLOOKUP(B477*1,Stores!$A:$C,3,FALSE)</f>
        <v>DFG</v>
      </c>
    </row>
    <row r="478" spans="1:32">
      <c r="A478" s="165" t="s">
        <v>960</v>
      </c>
      <c r="B478" s="166" t="s">
        <v>951</v>
      </c>
      <c r="C478" s="165" t="s">
        <v>488</v>
      </c>
      <c r="D478" s="165" t="s">
        <v>918</v>
      </c>
      <c r="E478" s="165" t="s">
        <v>418</v>
      </c>
      <c r="F478" s="167">
        <v>2017</v>
      </c>
      <c r="G478" s="168">
        <v>0</v>
      </c>
      <c r="H478" s="169">
        <v>1467.75</v>
      </c>
      <c r="I478" s="169">
        <v>1732.47</v>
      </c>
      <c r="J478" s="169">
        <v>1621.6200000000001</v>
      </c>
      <c r="K478" s="169">
        <v>1584.5700000000002</v>
      </c>
      <c r="L478" s="169">
        <v>1642.1999999999998</v>
      </c>
      <c r="M478" s="169">
        <v>1646.9699999999998</v>
      </c>
      <c r="N478" s="169">
        <v>1496.2124999999999</v>
      </c>
      <c r="O478" s="169">
        <v>1700.8500000000001</v>
      </c>
      <c r="P478" s="169">
        <v>1143.3</v>
      </c>
      <c r="Q478" s="169">
        <v>1523.5049999999999</v>
      </c>
      <c r="R478" s="169">
        <v>1222.1999999999998</v>
      </c>
      <c r="S478" s="169">
        <v>0</v>
      </c>
      <c r="T478" s="169">
        <v>0</v>
      </c>
      <c r="U478" s="169">
        <v>16781.647499999999</v>
      </c>
      <c r="V478" s="163">
        <f ca="1">SUM(INDIRECT(Inputs!$C$11&amp;ROW()&amp;":"&amp;Inputs!$C$12&amp;ROW()))</f>
        <v>1523.5049999999999</v>
      </c>
      <c r="W478" s="163">
        <f ca="1">SUM(INDIRECT(Inputs!$C$13&amp;ROW()&amp;":"&amp;Inputs!$C$14&amp;ROW()))</f>
        <v>15559.447499999998</v>
      </c>
      <c r="X478" s="3" t="str">
        <f>IF(COUNTIFS(Lookups!$A:$A,C478)=1,"Gross Sales","")</f>
        <v/>
      </c>
      <c r="Y478" s="3" t="str">
        <f>IF(COUNTIFS(Lookups!$D:$D,C478)=1,"Bar Sales","")</f>
        <v/>
      </c>
      <c r="Z478" s="3" t="str">
        <f>IFERROR(VLOOKUP(C478*1,Lookups!$D:$F,3,FALSE),"")</f>
        <v/>
      </c>
      <c r="AA478" s="3" t="str">
        <f>IFERROR(VLOOKUP($C478*1,Lookups!$H:$N,3,FALSE),"")</f>
        <v>Entrees</v>
      </c>
      <c r="AB478" s="3" t="str">
        <f>IFERROR(VLOOKUP($C478*1,Lookups!$H:$N,4,FALSE),"")</f>
        <v>Lunch</v>
      </c>
      <c r="AC478" s="3" t="str">
        <f>IFERROR(VLOOKUP($C478*1,Lookups!$H:$N,5,FALSE),"")</f>
        <v>Dining room</v>
      </c>
      <c r="AD478" s="3">
        <f>IFERROR(VLOOKUP($C478*1,Lookups!$H:$N,6,FALSE),"")</f>
        <v>0</v>
      </c>
      <c r="AE478" s="3">
        <f>IFERROR(VLOOKUP($C478*1,Lookups!$H:$N,7,FALSE),"")</f>
        <v>0</v>
      </c>
      <c r="AF478" s="3" t="str">
        <f>VLOOKUP(B478*1,Stores!$A:$C,3,FALSE)</f>
        <v>DFG</v>
      </c>
    </row>
    <row r="479" spans="1:32">
      <c r="A479" s="165" t="s">
        <v>961</v>
      </c>
      <c r="B479" s="166" t="s">
        <v>952</v>
      </c>
      <c r="C479" s="165" t="s">
        <v>488</v>
      </c>
      <c r="D479" s="165" t="s">
        <v>918</v>
      </c>
      <c r="E479" s="165" t="s">
        <v>418</v>
      </c>
      <c r="F479" s="167">
        <v>2017</v>
      </c>
      <c r="G479" s="168">
        <v>0</v>
      </c>
      <c r="H479" s="169">
        <v>2059.9425000000001</v>
      </c>
      <c r="I479" s="169">
        <v>1706.94</v>
      </c>
      <c r="J479" s="169">
        <v>1174.05</v>
      </c>
      <c r="K479" s="169">
        <v>1459.62</v>
      </c>
      <c r="L479" s="169">
        <v>1270.425</v>
      </c>
      <c r="M479" s="169">
        <v>1495.2</v>
      </c>
      <c r="N479" s="169">
        <v>1179.585</v>
      </c>
      <c r="O479" s="169">
        <v>1469.7</v>
      </c>
      <c r="P479" s="169">
        <v>1257.48</v>
      </c>
      <c r="Q479" s="169">
        <v>1015.7400000000001</v>
      </c>
      <c r="R479" s="169">
        <v>1086.99</v>
      </c>
      <c r="S479" s="169">
        <v>0</v>
      </c>
      <c r="T479" s="169">
        <v>0</v>
      </c>
      <c r="U479" s="169">
        <v>15175.672500000001</v>
      </c>
      <c r="V479" s="163">
        <f ca="1">SUM(INDIRECT(Inputs!$C$11&amp;ROW()&amp;":"&amp;Inputs!$C$12&amp;ROW()))</f>
        <v>1015.7400000000001</v>
      </c>
      <c r="W479" s="163">
        <f ca="1">SUM(INDIRECT(Inputs!$C$13&amp;ROW()&amp;":"&amp;Inputs!$C$14&amp;ROW()))</f>
        <v>14088.682500000001</v>
      </c>
      <c r="X479" s="3" t="str">
        <f>IF(COUNTIFS(Lookups!$A:$A,C479)=1,"Gross Sales","")</f>
        <v/>
      </c>
      <c r="Y479" s="3" t="str">
        <f>IF(COUNTIFS(Lookups!$D:$D,C479)=1,"Bar Sales","")</f>
        <v/>
      </c>
      <c r="Z479" s="3" t="str">
        <f>IFERROR(VLOOKUP(C479*1,Lookups!$D:$F,3,FALSE),"")</f>
        <v/>
      </c>
      <c r="AA479" s="3" t="str">
        <f>IFERROR(VLOOKUP($C479*1,Lookups!$H:$N,3,FALSE),"")</f>
        <v>Entrees</v>
      </c>
      <c r="AB479" s="3" t="str">
        <f>IFERROR(VLOOKUP($C479*1,Lookups!$H:$N,4,FALSE),"")</f>
        <v>Lunch</v>
      </c>
      <c r="AC479" s="3" t="str">
        <f>IFERROR(VLOOKUP($C479*1,Lookups!$H:$N,5,FALSE),"")</f>
        <v>Dining room</v>
      </c>
      <c r="AD479" s="3">
        <f>IFERROR(VLOOKUP($C479*1,Lookups!$H:$N,6,FALSE),"")</f>
        <v>0</v>
      </c>
      <c r="AE479" s="3">
        <f>IFERROR(VLOOKUP($C479*1,Lookups!$H:$N,7,FALSE),"")</f>
        <v>0</v>
      </c>
      <c r="AF479" s="3" t="str">
        <f>VLOOKUP(B479*1,Stores!$A:$C,3,FALSE)</f>
        <v>DFG</v>
      </c>
    </row>
    <row r="480" spans="1:32">
      <c r="A480" s="165" t="s">
        <v>934</v>
      </c>
      <c r="B480" s="166" t="s">
        <v>953</v>
      </c>
      <c r="C480" s="165" t="s">
        <v>488</v>
      </c>
      <c r="D480" s="165" t="s">
        <v>918</v>
      </c>
      <c r="E480" s="165" t="s">
        <v>418</v>
      </c>
      <c r="F480" s="167">
        <v>2017</v>
      </c>
      <c r="G480" s="168">
        <v>0</v>
      </c>
      <c r="H480" s="169">
        <v>1795.365</v>
      </c>
      <c r="I480" s="169">
        <v>1588.7025000000001</v>
      </c>
      <c r="J480" s="169">
        <v>1337.55</v>
      </c>
      <c r="K480" s="169">
        <v>1151.4375</v>
      </c>
      <c r="L480" s="169">
        <v>1687.4624999999999</v>
      </c>
      <c r="M480" s="169">
        <v>1146.6000000000001</v>
      </c>
      <c r="N480" s="169">
        <v>1254.33</v>
      </c>
      <c r="O480" s="169">
        <v>1229.3699999999999</v>
      </c>
      <c r="P480" s="169">
        <v>1299.1275000000001</v>
      </c>
      <c r="Q480" s="169">
        <v>1254.825</v>
      </c>
      <c r="R480" s="169">
        <v>1024.4325000000001</v>
      </c>
      <c r="S480" s="169">
        <v>0</v>
      </c>
      <c r="T480" s="169">
        <v>0</v>
      </c>
      <c r="U480" s="169">
        <v>14769.202500000003</v>
      </c>
      <c r="V480" s="163">
        <f ca="1">SUM(INDIRECT(Inputs!$C$11&amp;ROW()&amp;":"&amp;Inputs!$C$12&amp;ROW()))</f>
        <v>1254.825</v>
      </c>
      <c r="W480" s="163">
        <f ca="1">SUM(INDIRECT(Inputs!$C$13&amp;ROW()&amp;":"&amp;Inputs!$C$14&amp;ROW()))</f>
        <v>13744.770000000002</v>
      </c>
      <c r="X480" s="3" t="str">
        <f>IF(COUNTIFS(Lookups!$A:$A,C480)=1,"Gross Sales","")</f>
        <v/>
      </c>
      <c r="Y480" s="3" t="str">
        <f>IF(COUNTIFS(Lookups!$D:$D,C480)=1,"Bar Sales","")</f>
        <v/>
      </c>
      <c r="Z480" s="3" t="str">
        <f>IFERROR(VLOOKUP(C480*1,Lookups!$D:$F,3,FALSE),"")</f>
        <v/>
      </c>
      <c r="AA480" s="3" t="str">
        <f>IFERROR(VLOOKUP($C480*1,Lookups!$H:$N,3,FALSE),"")</f>
        <v>Entrees</v>
      </c>
      <c r="AB480" s="3" t="str">
        <f>IFERROR(VLOOKUP($C480*1,Lookups!$H:$N,4,FALSE),"")</f>
        <v>Lunch</v>
      </c>
      <c r="AC480" s="3" t="str">
        <f>IFERROR(VLOOKUP($C480*1,Lookups!$H:$N,5,FALSE),"")</f>
        <v>Dining room</v>
      </c>
      <c r="AD480" s="3">
        <f>IFERROR(VLOOKUP($C480*1,Lookups!$H:$N,6,FALSE),"")</f>
        <v>0</v>
      </c>
      <c r="AE480" s="3">
        <f>IFERROR(VLOOKUP($C480*1,Lookups!$H:$N,7,FALSE),"")</f>
        <v>0</v>
      </c>
      <c r="AF480" s="3" t="str">
        <f>VLOOKUP(B480*1,Stores!$A:$C,3,FALSE)</f>
        <v>DFG</v>
      </c>
    </row>
    <row r="481" spans="1:32">
      <c r="A481" s="165" t="s">
        <v>933</v>
      </c>
      <c r="B481" s="166" t="s">
        <v>954</v>
      </c>
      <c r="C481" s="165" t="s">
        <v>488</v>
      </c>
      <c r="D481" s="165" t="s">
        <v>918</v>
      </c>
      <c r="E481" s="165" t="s">
        <v>418</v>
      </c>
      <c r="F481" s="167">
        <v>2017</v>
      </c>
      <c r="G481" s="168">
        <v>0</v>
      </c>
      <c r="H481" s="169">
        <v>2210.4974999999999</v>
      </c>
      <c r="I481" s="169">
        <v>2587.6124999999997</v>
      </c>
      <c r="J481" s="169">
        <v>1895.67</v>
      </c>
      <c r="K481" s="169">
        <v>1594.8675000000001</v>
      </c>
      <c r="L481" s="169">
        <v>1746.585</v>
      </c>
      <c r="M481" s="169">
        <v>1601.9775000000002</v>
      </c>
      <c r="N481" s="169">
        <v>1488.87</v>
      </c>
      <c r="O481" s="169">
        <v>1355.4749999999999</v>
      </c>
      <c r="P481" s="169">
        <v>1960.3125</v>
      </c>
      <c r="Q481" s="169">
        <v>1436.145</v>
      </c>
      <c r="R481" s="169">
        <v>1570.92</v>
      </c>
      <c r="S481" s="169">
        <v>0</v>
      </c>
      <c r="T481" s="169">
        <v>0</v>
      </c>
      <c r="U481" s="169">
        <v>19448.932500000003</v>
      </c>
      <c r="V481" s="163">
        <f ca="1">SUM(INDIRECT(Inputs!$C$11&amp;ROW()&amp;":"&amp;Inputs!$C$12&amp;ROW()))</f>
        <v>1436.145</v>
      </c>
      <c r="W481" s="163">
        <f ca="1">SUM(INDIRECT(Inputs!$C$13&amp;ROW()&amp;":"&amp;Inputs!$C$14&amp;ROW()))</f>
        <v>17878.012500000001</v>
      </c>
      <c r="X481" s="3" t="str">
        <f>IF(COUNTIFS(Lookups!$A:$A,C481)=1,"Gross Sales","")</f>
        <v/>
      </c>
      <c r="Y481" s="3" t="str">
        <f>IF(COUNTIFS(Lookups!$D:$D,C481)=1,"Bar Sales","")</f>
        <v/>
      </c>
      <c r="Z481" s="3" t="str">
        <f>IFERROR(VLOOKUP(C481*1,Lookups!$D:$F,3,FALSE),"")</f>
        <v/>
      </c>
      <c r="AA481" s="3" t="str">
        <f>IFERROR(VLOOKUP($C481*1,Lookups!$H:$N,3,FALSE),"")</f>
        <v>Entrees</v>
      </c>
      <c r="AB481" s="3" t="str">
        <f>IFERROR(VLOOKUP($C481*1,Lookups!$H:$N,4,FALSE),"")</f>
        <v>Lunch</v>
      </c>
      <c r="AC481" s="3" t="str">
        <f>IFERROR(VLOOKUP($C481*1,Lookups!$H:$N,5,FALSE),"")</f>
        <v>Dining room</v>
      </c>
      <c r="AD481" s="3">
        <f>IFERROR(VLOOKUP($C481*1,Lookups!$H:$N,6,FALSE),"")</f>
        <v>0</v>
      </c>
      <c r="AE481" s="3">
        <f>IFERROR(VLOOKUP($C481*1,Lookups!$H:$N,7,FALSE),"")</f>
        <v>0</v>
      </c>
      <c r="AF481" s="3" t="str">
        <f>VLOOKUP(B481*1,Stores!$A:$C,3,FALSE)</f>
        <v>DFG</v>
      </c>
    </row>
    <row r="482" spans="1:32">
      <c r="A482" s="165" t="s">
        <v>932</v>
      </c>
      <c r="B482" s="166" t="s">
        <v>959</v>
      </c>
      <c r="C482" s="165" t="s">
        <v>488</v>
      </c>
      <c r="D482" s="165" t="s">
        <v>918</v>
      </c>
      <c r="E482" s="165" t="s">
        <v>418</v>
      </c>
      <c r="F482" s="167">
        <v>2017</v>
      </c>
      <c r="G482" s="168">
        <v>0</v>
      </c>
      <c r="H482" s="169">
        <v>0</v>
      </c>
      <c r="I482" s="169">
        <v>0</v>
      </c>
      <c r="J482" s="169">
        <v>0</v>
      </c>
      <c r="K482" s="169">
        <v>0</v>
      </c>
      <c r="L482" s="169">
        <v>0</v>
      </c>
      <c r="M482" s="169">
        <v>0</v>
      </c>
      <c r="N482" s="169">
        <v>1129.05</v>
      </c>
      <c r="O482" s="169">
        <v>1561.1399999999999</v>
      </c>
      <c r="P482" s="169">
        <v>1236.9075</v>
      </c>
      <c r="Q482" s="169">
        <v>1340.82</v>
      </c>
      <c r="R482" s="169">
        <v>1564.8000000000002</v>
      </c>
      <c r="S482" s="169">
        <v>0</v>
      </c>
      <c r="T482" s="169">
        <v>0</v>
      </c>
      <c r="U482" s="169">
        <v>6832.7174999999997</v>
      </c>
      <c r="V482" s="163">
        <f ca="1">SUM(INDIRECT(Inputs!$C$11&amp;ROW()&amp;":"&amp;Inputs!$C$12&amp;ROW()))</f>
        <v>1340.82</v>
      </c>
      <c r="W482" s="163">
        <f ca="1">SUM(INDIRECT(Inputs!$C$13&amp;ROW()&amp;":"&amp;Inputs!$C$14&amp;ROW()))</f>
        <v>5267.9174999999996</v>
      </c>
      <c r="X482" s="3" t="str">
        <f>IF(COUNTIFS(Lookups!$A:$A,C482)=1,"Gross Sales","")</f>
        <v/>
      </c>
      <c r="Y482" s="3" t="str">
        <f>IF(COUNTIFS(Lookups!$D:$D,C482)=1,"Bar Sales","")</f>
        <v/>
      </c>
      <c r="Z482" s="3" t="str">
        <f>IFERROR(VLOOKUP(C482*1,Lookups!$D:$F,3,FALSE),"")</f>
        <v/>
      </c>
      <c r="AA482" s="3" t="str">
        <f>IFERROR(VLOOKUP($C482*1,Lookups!$H:$N,3,FALSE),"")</f>
        <v>Entrees</v>
      </c>
      <c r="AB482" s="3" t="str">
        <f>IFERROR(VLOOKUP($C482*1,Lookups!$H:$N,4,FALSE),"")</f>
        <v>Lunch</v>
      </c>
      <c r="AC482" s="3" t="str">
        <f>IFERROR(VLOOKUP($C482*1,Lookups!$H:$N,5,FALSE),"")</f>
        <v>Dining room</v>
      </c>
      <c r="AD482" s="3">
        <f>IFERROR(VLOOKUP($C482*1,Lookups!$H:$N,6,FALSE),"")</f>
        <v>0</v>
      </c>
      <c r="AE482" s="3">
        <f>IFERROR(VLOOKUP($C482*1,Lookups!$H:$N,7,FALSE),"")</f>
        <v>0</v>
      </c>
      <c r="AF482" s="3" t="str">
        <f>VLOOKUP(B482*1,Stores!$A:$C,3,FALSE)</f>
        <v>DFG</v>
      </c>
    </row>
    <row r="483" spans="1:32">
      <c r="A483" s="165" t="s">
        <v>930</v>
      </c>
      <c r="B483" s="166" t="s">
        <v>920</v>
      </c>
      <c r="C483" s="165" t="s">
        <v>492</v>
      </c>
      <c r="D483" s="165" t="s">
        <v>918</v>
      </c>
      <c r="E483" s="165" t="s">
        <v>425</v>
      </c>
      <c r="F483" s="167">
        <v>2017</v>
      </c>
      <c r="G483" s="168">
        <v>0</v>
      </c>
      <c r="H483" s="169">
        <v>3058.6499999999996</v>
      </c>
      <c r="I483" s="169">
        <v>4523.3850000000002</v>
      </c>
      <c r="J483" s="169">
        <v>2567.3174999999997</v>
      </c>
      <c r="K483" s="169">
        <v>3238.3575000000001</v>
      </c>
      <c r="L483" s="169">
        <v>2681.67</v>
      </c>
      <c r="M483" s="169">
        <v>2413.125</v>
      </c>
      <c r="N483" s="169">
        <v>2535.2324999999996</v>
      </c>
      <c r="O483" s="169">
        <v>2611.125</v>
      </c>
      <c r="P483" s="169">
        <v>4607.0249999999996</v>
      </c>
      <c r="Q483" s="169">
        <v>3819.27</v>
      </c>
      <c r="R483" s="169">
        <v>3094.68</v>
      </c>
      <c r="S483" s="169">
        <v>0</v>
      </c>
      <c r="T483" s="169">
        <v>0</v>
      </c>
      <c r="U483" s="169">
        <v>35149.837499999994</v>
      </c>
      <c r="V483" s="163">
        <f ca="1">SUM(INDIRECT(Inputs!$C$11&amp;ROW()&amp;":"&amp;Inputs!$C$12&amp;ROW()))</f>
        <v>3819.27</v>
      </c>
      <c r="W483" s="163">
        <f ca="1">SUM(INDIRECT(Inputs!$C$13&amp;ROW()&amp;":"&amp;Inputs!$C$14&amp;ROW()))</f>
        <v>32055.157499999998</v>
      </c>
      <c r="X483" s="3" t="str">
        <f>IF(COUNTIFS(Lookups!$A:$A,C483)=1,"Gross Sales","")</f>
        <v/>
      </c>
      <c r="Y483" s="3" t="str">
        <f>IF(COUNTIFS(Lookups!$D:$D,C483)=1,"Bar Sales","")</f>
        <v/>
      </c>
      <c r="Z483" s="3" t="str">
        <f>IFERROR(VLOOKUP(C483*1,Lookups!$D:$F,3,FALSE),"")</f>
        <v/>
      </c>
      <c r="AA483" s="3" t="str">
        <f>IFERROR(VLOOKUP($C483*1,Lookups!$H:$N,3,FALSE),"")</f>
        <v>Entrees</v>
      </c>
      <c r="AB483" s="3" t="str">
        <f>IFERROR(VLOOKUP($C483*1,Lookups!$H:$N,4,FALSE),"")</f>
        <v>Dinner</v>
      </c>
      <c r="AC483" s="3" t="str">
        <f>IFERROR(VLOOKUP($C483*1,Lookups!$H:$N,5,FALSE),"")</f>
        <v>Dining room</v>
      </c>
      <c r="AD483" s="3">
        <f>IFERROR(VLOOKUP($C483*1,Lookups!$H:$N,6,FALSE),"")</f>
        <v>0</v>
      </c>
      <c r="AE483" s="3">
        <f>IFERROR(VLOOKUP($C483*1,Lookups!$H:$N,7,FALSE),"")</f>
        <v>0</v>
      </c>
      <c r="AF483" s="3" t="str">
        <f>VLOOKUP(B483*1,Stores!$A:$C,3,FALSE)</f>
        <v>DFDE</v>
      </c>
    </row>
    <row r="484" spans="1:32">
      <c r="A484" s="165" t="s">
        <v>929</v>
      </c>
      <c r="B484" s="166" t="s">
        <v>921</v>
      </c>
      <c r="C484" s="165" t="s">
        <v>492</v>
      </c>
      <c r="D484" s="165" t="s">
        <v>918</v>
      </c>
      <c r="E484" s="165" t="s">
        <v>425</v>
      </c>
      <c r="F484" s="167">
        <v>2017</v>
      </c>
      <c r="G484" s="168">
        <v>0</v>
      </c>
      <c r="H484" s="169">
        <v>2964.3074999999999</v>
      </c>
      <c r="I484" s="169">
        <v>3772.7550000000001</v>
      </c>
      <c r="J484" s="169">
        <v>3949.875</v>
      </c>
      <c r="K484" s="169">
        <v>2234.895</v>
      </c>
      <c r="L484" s="169">
        <v>2889.81</v>
      </c>
      <c r="M484" s="169">
        <v>3041.7975000000001</v>
      </c>
      <c r="N484" s="169">
        <v>2106.54</v>
      </c>
      <c r="O484" s="169">
        <v>2433</v>
      </c>
      <c r="P484" s="169">
        <v>2506.4549999999999</v>
      </c>
      <c r="Q484" s="169">
        <v>2114.355</v>
      </c>
      <c r="R484" s="169">
        <v>2932.2825000000003</v>
      </c>
      <c r="S484" s="169">
        <v>0</v>
      </c>
      <c r="T484" s="169">
        <v>0</v>
      </c>
      <c r="U484" s="169">
        <v>30946.072499999998</v>
      </c>
      <c r="V484" s="163">
        <f ca="1">SUM(INDIRECT(Inputs!$C$11&amp;ROW()&amp;":"&amp;Inputs!$C$12&amp;ROW()))</f>
        <v>2114.355</v>
      </c>
      <c r="W484" s="163">
        <f ca="1">SUM(INDIRECT(Inputs!$C$13&amp;ROW()&amp;":"&amp;Inputs!$C$14&amp;ROW()))</f>
        <v>28013.789999999997</v>
      </c>
      <c r="X484" s="3" t="str">
        <f>IF(COUNTIFS(Lookups!$A:$A,C484)=1,"Gross Sales","")</f>
        <v/>
      </c>
      <c r="Y484" s="3" t="str">
        <f>IF(COUNTIFS(Lookups!$D:$D,C484)=1,"Bar Sales","")</f>
        <v/>
      </c>
      <c r="Z484" s="3" t="str">
        <f>IFERROR(VLOOKUP(C484*1,Lookups!$D:$F,3,FALSE),"")</f>
        <v/>
      </c>
      <c r="AA484" s="3" t="str">
        <f>IFERROR(VLOOKUP($C484*1,Lookups!$H:$N,3,FALSE),"")</f>
        <v>Entrees</v>
      </c>
      <c r="AB484" s="3" t="str">
        <f>IFERROR(VLOOKUP($C484*1,Lookups!$H:$N,4,FALSE),"")</f>
        <v>Dinner</v>
      </c>
      <c r="AC484" s="3" t="str">
        <f>IFERROR(VLOOKUP($C484*1,Lookups!$H:$N,5,FALSE),"")</f>
        <v>Dining room</v>
      </c>
      <c r="AD484" s="3">
        <f>IFERROR(VLOOKUP($C484*1,Lookups!$H:$N,6,FALSE),"")</f>
        <v>0</v>
      </c>
      <c r="AE484" s="3">
        <f>IFERROR(VLOOKUP($C484*1,Lookups!$H:$N,7,FALSE),"")</f>
        <v>0</v>
      </c>
      <c r="AF484" s="3" t="str">
        <f>VLOOKUP(B484*1,Stores!$A:$C,3,FALSE)</f>
        <v>DFDE</v>
      </c>
    </row>
    <row r="485" spans="1:32">
      <c r="A485" s="165" t="s">
        <v>928</v>
      </c>
      <c r="B485" s="166" t="s">
        <v>922</v>
      </c>
      <c r="C485" s="165" t="s">
        <v>492</v>
      </c>
      <c r="D485" s="165" t="s">
        <v>918</v>
      </c>
      <c r="E485" s="165" t="s">
        <v>425</v>
      </c>
      <c r="F485" s="167">
        <v>2017</v>
      </c>
      <c r="G485" s="168">
        <v>0</v>
      </c>
      <c r="H485" s="169">
        <v>2564.1</v>
      </c>
      <c r="I485" s="169">
        <v>4607.8200000000006</v>
      </c>
      <c r="J485" s="169">
        <v>2136.3449999999998</v>
      </c>
      <c r="K485" s="169">
        <v>2166.6</v>
      </c>
      <c r="L485" s="169">
        <v>2460.1949999999997</v>
      </c>
      <c r="M485" s="169">
        <v>2247.8249999999998</v>
      </c>
      <c r="N485" s="169">
        <v>2336.1975000000002</v>
      </c>
      <c r="O485" s="169">
        <v>4247.6400000000003</v>
      </c>
      <c r="P485" s="169">
        <v>2406.0749999999998</v>
      </c>
      <c r="Q485" s="169">
        <v>2641.95</v>
      </c>
      <c r="R485" s="169">
        <v>2594.7000000000003</v>
      </c>
      <c r="S485" s="169">
        <v>0</v>
      </c>
      <c r="T485" s="169">
        <v>0</v>
      </c>
      <c r="U485" s="169">
        <v>30409.447499999998</v>
      </c>
      <c r="V485" s="163">
        <f ca="1">SUM(INDIRECT(Inputs!$C$11&amp;ROW()&amp;":"&amp;Inputs!$C$12&amp;ROW()))</f>
        <v>2641.95</v>
      </c>
      <c r="W485" s="163">
        <f ca="1">SUM(INDIRECT(Inputs!$C$13&amp;ROW()&amp;":"&amp;Inputs!$C$14&amp;ROW()))</f>
        <v>27814.747499999998</v>
      </c>
      <c r="X485" s="3" t="str">
        <f>IF(COUNTIFS(Lookups!$A:$A,C485)=1,"Gross Sales","")</f>
        <v/>
      </c>
      <c r="Y485" s="3" t="str">
        <f>IF(COUNTIFS(Lookups!$D:$D,C485)=1,"Bar Sales","")</f>
        <v/>
      </c>
      <c r="Z485" s="3" t="str">
        <f>IFERROR(VLOOKUP(C485*1,Lookups!$D:$F,3,FALSE),"")</f>
        <v/>
      </c>
      <c r="AA485" s="3" t="str">
        <f>IFERROR(VLOOKUP($C485*1,Lookups!$H:$N,3,FALSE),"")</f>
        <v>Entrees</v>
      </c>
      <c r="AB485" s="3" t="str">
        <f>IFERROR(VLOOKUP($C485*1,Lookups!$H:$N,4,FALSE),"")</f>
        <v>Dinner</v>
      </c>
      <c r="AC485" s="3" t="str">
        <f>IFERROR(VLOOKUP($C485*1,Lookups!$H:$N,5,FALSE),"")</f>
        <v>Dining room</v>
      </c>
      <c r="AD485" s="3">
        <f>IFERROR(VLOOKUP($C485*1,Lookups!$H:$N,6,FALSE),"")</f>
        <v>0</v>
      </c>
      <c r="AE485" s="3">
        <f>IFERROR(VLOOKUP($C485*1,Lookups!$H:$N,7,FALSE),"")</f>
        <v>0</v>
      </c>
      <c r="AF485" s="3" t="str">
        <f>VLOOKUP(B485*1,Stores!$A:$C,3,FALSE)</f>
        <v>DFDE</v>
      </c>
    </row>
    <row r="486" spans="1:32">
      <c r="A486" s="165" t="s">
        <v>927</v>
      </c>
      <c r="B486" s="166" t="s">
        <v>923</v>
      </c>
      <c r="C486" s="165" t="s">
        <v>492</v>
      </c>
      <c r="D486" s="165" t="s">
        <v>918</v>
      </c>
      <c r="E486" s="165" t="s">
        <v>425</v>
      </c>
      <c r="F486" s="167">
        <v>2017</v>
      </c>
      <c r="G486" s="168">
        <v>0</v>
      </c>
      <c r="H486" s="169">
        <v>2361.3975</v>
      </c>
      <c r="I486" s="169">
        <v>3335.64</v>
      </c>
      <c r="J486" s="169">
        <v>2103.6</v>
      </c>
      <c r="K486" s="169">
        <v>1651.3425</v>
      </c>
      <c r="L486" s="169">
        <v>2311.875</v>
      </c>
      <c r="M486" s="169">
        <v>1552.8150000000001</v>
      </c>
      <c r="N486" s="169">
        <v>1094.82</v>
      </c>
      <c r="O486" s="169">
        <v>2536.8075000000003</v>
      </c>
      <c r="P486" s="169">
        <v>2406.915</v>
      </c>
      <c r="Q486" s="169">
        <v>3068.3025000000002</v>
      </c>
      <c r="R486" s="169">
        <v>2763.18</v>
      </c>
      <c r="S486" s="169">
        <v>0</v>
      </c>
      <c r="T486" s="169">
        <v>0</v>
      </c>
      <c r="U486" s="169">
        <v>25186.695000000003</v>
      </c>
      <c r="V486" s="163">
        <f ca="1">SUM(INDIRECT(Inputs!$C$11&amp;ROW()&amp;":"&amp;Inputs!$C$12&amp;ROW()))</f>
        <v>3068.3025000000002</v>
      </c>
      <c r="W486" s="163">
        <f ca="1">SUM(INDIRECT(Inputs!$C$13&amp;ROW()&amp;":"&amp;Inputs!$C$14&amp;ROW()))</f>
        <v>22423.515000000003</v>
      </c>
      <c r="X486" s="3" t="str">
        <f>IF(COUNTIFS(Lookups!$A:$A,C486)=1,"Gross Sales","")</f>
        <v/>
      </c>
      <c r="Y486" s="3" t="str">
        <f>IF(COUNTIFS(Lookups!$D:$D,C486)=1,"Bar Sales","")</f>
        <v/>
      </c>
      <c r="Z486" s="3" t="str">
        <f>IFERROR(VLOOKUP(C486*1,Lookups!$D:$F,3,FALSE),"")</f>
        <v/>
      </c>
      <c r="AA486" s="3" t="str">
        <f>IFERROR(VLOOKUP($C486*1,Lookups!$H:$N,3,FALSE),"")</f>
        <v>Entrees</v>
      </c>
      <c r="AB486" s="3" t="str">
        <f>IFERROR(VLOOKUP($C486*1,Lookups!$H:$N,4,FALSE),"")</f>
        <v>Dinner</v>
      </c>
      <c r="AC486" s="3" t="str">
        <f>IFERROR(VLOOKUP($C486*1,Lookups!$H:$N,5,FALSE),"")</f>
        <v>Dining room</v>
      </c>
      <c r="AD486" s="3">
        <f>IFERROR(VLOOKUP($C486*1,Lookups!$H:$N,6,FALSE),"")</f>
        <v>0</v>
      </c>
      <c r="AE486" s="3">
        <f>IFERROR(VLOOKUP($C486*1,Lookups!$H:$N,7,FALSE),"")</f>
        <v>0</v>
      </c>
      <c r="AF486" s="3" t="str">
        <f>VLOOKUP(B486*1,Stores!$A:$C,3,FALSE)</f>
        <v>DFDE</v>
      </c>
    </row>
    <row r="487" spans="1:32">
      <c r="A487" s="165" t="s">
        <v>926</v>
      </c>
      <c r="B487" s="166" t="s">
        <v>924</v>
      </c>
      <c r="C487" s="165" t="s">
        <v>492</v>
      </c>
      <c r="D487" s="165" t="s">
        <v>918</v>
      </c>
      <c r="E487" s="165" t="s">
        <v>425</v>
      </c>
      <c r="F487" s="167">
        <v>2017</v>
      </c>
      <c r="G487" s="168">
        <v>0</v>
      </c>
      <c r="H487" s="169">
        <v>2937.6750000000002</v>
      </c>
      <c r="I487" s="169">
        <v>3728.01</v>
      </c>
      <c r="J487" s="169">
        <v>3030.12</v>
      </c>
      <c r="K487" s="169">
        <v>2106</v>
      </c>
      <c r="L487" s="169">
        <v>2860.11</v>
      </c>
      <c r="M487" s="169">
        <v>2760.7275</v>
      </c>
      <c r="N487" s="169">
        <v>2650.2525000000001</v>
      </c>
      <c r="O487" s="169">
        <v>3399.5099999999998</v>
      </c>
      <c r="P487" s="169">
        <v>2430.9</v>
      </c>
      <c r="Q487" s="169">
        <v>2809.8</v>
      </c>
      <c r="R487" s="169">
        <v>2418.1499999999996</v>
      </c>
      <c r="S487" s="169">
        <v>0</v>
      </c>
      <c r="T487" s="169">
        <v>0</v>
      </c>
      <c r="U487" s="169">
        <v>31131.254999999997</v>
      </c>
      <c r="V487" s="163">
        <f ca="1">SUM(INDIRECT(Inputs!$C$11&amp;ROW()&amp;":"&amp;Inputs!$C$12&amp;ROW()))</f>
        <v>2809.8</v>
      </c>
      <c r="W487" s="163">
        <f ca="1">SUM(INDIRECT(Inputs!$C$13&amp;ROW()&amp;":"&amp;Inputs!$C$14&amp;ROW()))</f>
        <v>28713.105</v>
      </c>
      <c r="X487" s="3" t="str">
        <f>IF(COUNTIFS(Lookups!$A:$A,C487)=1,"Gross Sales","")</f>
        <v/>
      </c>
      <c r="Y487" s="3" t="str">
        <f>IF(COUNTIFS(Lookups!$D:$D,C487)=1,"Bar Sales","")</f>
        <v/>
      </c>
      <c r="Z487" s="3" t="str">
        <f>IFERROR(VLOOKUP(C487*1,Lookups!$D:$F,3,FALSE),"")</f>
        <v/>
      </c>
      <c r="AA487" s="3" t="str">
        <f>IFERROR(VLOOKUP($C487*1,Lookups!$H:$N,3,FALSE),"")</f>
        <v>Entrees</v>
      </c>
      <c r="AB487" s="3" t="str">
        <f>IFERROR(VLOOKUP($C487*1,Lookups!$H:$N,4,FALSE),"")</f>
        <v>Dinner</v>
      </c>
      <c r="AC487" s="3" t="str">
        <f>IFERROR(VLOOKUP($C487*1,Lookups!$H:$N,5,FALSE),"")</f>
        <v>Dining room</v>
      </c>
      <c r="AD487" s="3">
        <f>IFERROR(VLOOKUP($C487*1,Lookups!$H:$N,6,FALSE),"")</f>
        <v>0</v>
      </c>
      <c r="AE487" s="3">
        <f>IFERROR(VLOOKUP($C487*1,Lookups!$H:$N,7,FALSE),"")</f>
        <v>0</v>
      </c>
      <c r="AF487" s="3" t="str">
        <f>VLOOKUP(B487*1,Stores!$A:$C,3,FALSE)</f>
        <v>DFDE</v>
      </c>
    </row>
    <row r="488" spans="1:32">
      <c r="A488" s="165" t="s">
        <v>925</v>
      </c>
      <c r="B488" s="166" t="s">
        <v>958</v>
      </c>
      <c r="C488" s="165" t="s">
        <v>492</v>
      </c>
      <c r="D488" s="165" t="s">
        <v>918</v>
      </c>
      <c r="E488" s="165" t="s">
        <v>425</v>
      </c>
      <c r="F488" s="167">
        <v>2017</v>
      </c>
      <c r="G488" s="168">
        <v>0</v>
      </c>
      <c r="H488" s="169">
        <v>0</v>
      </c>
      <c r="I488" s="169">
        <v>0</v>
      </c>
      <c r="J488" s="169">
        <v>0</v>
      </c>
      <c r="K488" s="169">
        <v>0</v>
      </c>
      <c r="L488" s="169">
        <v>1827.5625</v>
      </c>
      <c r="M488" s="169">
        <v>3133.7249999999999</v>
      </c>
      <c r="N488" s="169">
        <v>2412</v>
      </c>
      <c r="O488" s="169">
        <v>2868.2550000000001</v>
      </c>
      <c r="P488" s="169">
        <v>3039.0450000000001</v>
      </c>
      <c r="Q488" s="169">
        <v>2867.0250000000001</v>
      </c>
      <c r="R488" s="169">
        <v>2917.6875</v>
      </c>
      <c r="S488" s="169">
        <v>0</v>
      </c>
      <c r="T488" s="169">
        <v>0</v>
      </c>
      <c r="U488" s="169">
        <v>19065.3</v>
      </c>
      <c r="V488" s="163">
        <f ca="1">SUM(INDIRECT(Inputs!$C$11&amp;ROW()&amp;":"&amp;Inputs!$C$12&amp;ROW()))</f>
        <v>2867.0250000000001</v>
      </c>
      <c r="W488" s="163">
        <f ca="1">SUM(INDIRECT(Inputs!$C$13&amp;ROW()&amp;":"&amp;Inputs!$C$14&amp;ROW()))</f>
        <v>16147.612499999999</v>
      </c>
      <c r="X488" s="3" t="str">
        <f>IF(COUNTIFS(Lookups!$A:$A,C488)=1,"Gross Sales","")</f>
        <v/>
      </c>
      <c r="Y488" s="3" t="str">
        <f>IF(COUNTIFS(Lookups!$D:$D,C488)=1,"Bar Sales","")</f>
        <v/>
      </c>
      <c r="Z488" s="3" t="str">
        <f>IFERROR(VLOOKUP(C488*1,Lookups!$D:$F,3,FALSE),"")</f>
        <v/>
      </c>
      <c r="AA488" s="3" t="str">
        <f>IFERROR(VLOOKUP($C488*1,Lookups!$H:$N,3,FALSE),"")</f>
        <v>Entrees</v>
      </c>
      <c r="AB488" s="3" t="str">
        <f>IFERROR(VLOOKUP($C488*1,Lookups!$H:$N,4,FALSE),"")</f>
        <v>Dinner</v>
      </c>
      <c r="AC488" s="3" t="str">
        <f>IFERROR(VLOOKUP($C488*1,Lookups!$H:$N,5,FALSE),"")</f>
        <v>Dining room</v>
      </c>
      <c r="AD488" s="3">
        <f>IFERROR(VLOOKUP($C488*1,Lookups!$H:$N,6,FALSE),"")</f>
        <v>0</v>
      </c>
      <c r="AE488" s="3">
        <f>IFERROR(VLOOKUP($C488*1,Lookups!$H:$N,7,FALSE),"")</f>
        <v>0</v>
      </c>
      <c r="AF488" s="3" t="str">
        <f>VLOOKUP(B488*1,Stores!$A:$C,3,FALSE)</f>
        <v>DFDE</v>
      </c>
    </row>
    <row r="489" spans="1:32">
      <c r="A489" s="165" t="s">
        <v>958</v>
      </c>
      <c r="B489" s="166" t="s">
        <v>925</v>
      </c>
      <c r="C489" s="165" t="s">
        <v>492</v>
      </c>
      <c r="D489" s="165" t="s">
        <v>918</v>
      </c>
      <c r="E489" s="165" t="s">
        <v>425</v>
      </c>
      <c r="F489" s="167">
        <v>2017</v>
      </c>
      <c r="G489" s="168">
        <v>0</v>
      </c>
      <c r="H489" s="169">
        <v>2587.23</v>
      </c>
      <c r="I489" s="169">
        <v>3235.7549999999997</v>
      </c>
      <c r="J489" s="169">
        <v>2478.645</v>
      </c>
      <c r="K489" s="169">
        <v>1783.2075</v>
      </c>
      <c r="L489" s="169">
        <v>1832.6175000000001</v>
      </c>
      <c r="M489" s="169">
        <v>1450.2150000000001</v>
      </c>
      <c r="N489" s="169">
        <v>1651.26</v>
      </c>
      <c r="O489" s="169">
        <v>1525.1399999999999</v>
      </c>
      <c r="P489" s="169">
        <v>1955.79</v>
      </c>
      <c r="Q489" s="169">
        <v>4496.9925000000003</v>
      </c>
      <c r="R489" s="169">
        <v>2913.1875</v>
      </c>
      <c r="S489" s="169">
        <v>0</v>
      </c>
      <c r="T489" s="169">
        <v>0</v>
      </c>
      <c r="U489" s="169">
        <v>25910.04</v>
      </c>
      <c r="V489" s="163">
        <f ca="1">SUM(INDIRECT(Inputs!$C$11&amp;ROW()&amp;":"&amp;Inputs!$C$12&amp;ROW()))</f>
        <v>4496.9925000000003</v>
      </c>
      <c r="W489" s="163">
        <f ca="1">SUM(INDIRECT(Inputs!$C$13&amp;ROW()&amp;":"&amp;Inputs!$C$14&amp;ROW()))</f>
        <v>22996.852500000001</v>
      </c>
      <c r="X489" s="3" t="str">
        <f>IF(COUNTIFS(Lookups!$A:$A,C489)=1,"Gross Sales","")</f>
        <v/>
      </c>
      <c r="Y489" s="3" t="str">
        <f>IF(COUNTIFS(Lookups!$D:$D,C489)=1,"Bar Sales","")</f>
        <v/>
      </c>
      <c r="Z489" s="3" t="str">
        <f>IFERROR(VLOOKUP(C489*1,Lookups!$D:$F,3,FALSE),"")</f>
        <v/>
      </c>
      <c r="AA489" s="3" t="str">
        <f>IFERROR(VLOOKUP($C489*1,Lookups!$H:$N,3,FALSE),"")</f>
        <v>Entrees</v>
      </c>
      <c r="AB489" s="3" t="str">
        <f>IFERROR(VLOOKUP($C489*1,Lookups!$H:$N,4,FALSE),"")</f>
        <v>Dinner</v>
      </c>
      <c r="AC489" s="3" t="str">
        <f>IFERROR(VLOOKUP($C489*1,Lookups!$H:$N,5,FALSE),"")</f>
        <v>Dining room</v>
      </c>
      <c r="AD489" s="3">
        <f>IFERROR(VLOOKUP($C489*1,Lookups!$H:$N,6,FALSE),"")</f>
        <v>0</v>
      </c>
      <c r="AE489" s="3">
        <f>IFERROR(VLOOKUP($C489*1,Lookups!$H:$N,7,FALSE),"")</f>
        <v>0</v>
      </c>
      <c r="AF489" s="3" t="str">
        <f>VLOOKUP(B489*1,Stores!$A:$C,3,FALSE)</f>
        <v>DFDE</v>
      </c>
    </row>
    <row r="490" spans="1:32">
      <c r="A490" s="165" t="s">
        <v>924</v>
      </c>
      <c r="B490" s="166" t="s">
        <v>926</v>
      </c>
      <c r="C490" s="165" t="s">
        <v>492</v>
      </c>
      <c r="D490" s="165" t="s">
        <v>918</v>
      </c>
      <c r="E490" s="165" t="s">
        <v>425</v>
      </c>
      <c r="F490" s="167">
        <v>2017</v>
      </c>
      <c r="G490" s="168">
        <v>0</v>
      </c>
      <c r="H490" s="169">
        <v>7270.2</v>
      </c>
      <c r="I490" s="169">
        <v>8775.15</v>
      </c>
      <c r="J490" s="169">
        <v>9362.1</v>
      </c>
      <c r="K490" s="169">
        <v>10665.33</v>
      </c>
      <c r="L490" s="169">
        <v>9194.4150000000009</v>
      </c>
      <c r="M490" s="169">
        <v>7603.0499999999993</v>
      </c>
      <c r="N490" s="169">
        <v>6928.3575000000001</v>
      </c>
      <c r="O490" s="169">
        <v>10212.262499999999</v>
      </c>
      <c r="P490" s="169">
        <v>7864.6950000000006</v>
      </c>
      <c r="Q490" s="169">
        <v>9409.2075000000004</v>
      </c>
      <c r="R490" s="169">
        <v>9799.7024999999994</v>
      </c>
      <c r="S490" s="169">
        <v>0</v>
      </c>
      <c r="T490" s="169">
        <v>0</v>
      </c>
      <c r="U490" s="169">
        <v>97084.47</v>
      </c>
      <c r="V490" s="163">
        <f ca="1">SUM(INDIRECT(Inputs!$C$11&amp;ROW()&amp;":"&amp;Inputs!$C$12&amp;ROW()))</f>
        <v>9409.2075000000004</v>
      </c>
      <c r="W490" s="163">
        <f ca="1">SUM(INDIRECT(Inputs!$C$13&amp;ROW()&amp;":"&amp;Inputs!$C$14&amp;ROW()))</f>
        <v>87284.767500000002</v>
      </c>
      <c r="X490" s="3" t="str">
        <f>IF(COUNTIFS(Lookups!$A:$A,C490)=1,"Gross Sales","")</f>
        <v/>
      </c>
      <c r="Y490" s="3" t="str">
        <f>IF(COUNTIFS(Lookups!$D:$D,C490)=1,"Bar Sales","")</f>
        <v/>
      </c>
      <c r="Z490" s="3" t="str">
        <f>IFERROR(VLOOKUP(C490*1,Lookups!$D:$F,3,FALSE),"")</f>
        <v/>
      </c>
      <c r="AA490" s="3" t="str">
        <f>IFERROR(VLOOKUP($C490*1,Lookups!$H:$N,3,FALSE),"")</f>
        <v>Entrees</v>
      </c>
      <c r="AB490" s="3" t="str">
        <f>IFERROR(VLOOKUP($C490*1,Lookups!$H:$N,4,FALSE),"")</f>
        <v>Dinner</v>
      </c>
      <c r="AC490" s="3" t="str">
        <f>IFERROR(VLOOKUP($C490*1,Lookups!$H:$N,5,FALSE),"")</f>
        <v>Dining room</v>
      </c>
      <c r="AD490" s="3">
        <f>IFERROR(VLOOKUP($C490*1,Lookups!$H:$N,6,FALSE),"")</f>
        <v>0</v>
      </c>
      <c r="AE490" s="3">
        <f>IFERROR(VLOOKUP($C490*1,Lookups!$H:$N,7,FALSE),"")</f>
        <v>0</v>
      </c>
      <c r="AF490" s="3" t="str">
        <f>VLOOKUP(B490*1,Stores!$A:$C,3,FALSE)</f>
        <v>DFDE</v>
      </c>
    </row>
    <row r="491" spans="1:32">
      <c r="A491" s="165" t="s">
        <v>923</v>
      </c>
      <c r="B491" s="166" t="s">
        <v>927</v>
      </c>
      <c r="C491" s="165" t="s">
        <v>492</v>
      </c>
      <c r="D491" s="165" t="s">
        <v>918</v>
      </c>
      <c r="E491" s="165" t="s">
        <v>425</v>
      </c>
      <c r="F491" s="167">
        <v>2017</v>
      </c>
      <c r="G491" s="168">
        <v>0</v>
      </c>
      <c r="H491" s="169">
        <v>3394.17</v>
      </c>
      <c r="I491" s="169">
        <v>3717.72</v>
      </c>
      <c r="J491" s="169">
        <v>3198.3525</v>
      </c>
      <c r="K491" s="169">
        <v>3202.0425</v>
      </c>
      <c r="L491" s="169">
        <v>5321.4525000000003</v>
      </c>
      <c r="M491" s="169">
        <v>5780.7</v>
      </c>
      <c r="N491" s="169">
        <v>4159.125</v>
      </c>
      <c r="O491" s="169">
        <v>4732.3125</v>
      </c>
      <c r="P491" s="169">
        <v>4483.92</v>
      </c>
      <c r="Q491" s="169">
        <v>4293.7125000000005</v>
      </c>
      <c r="R491" s="169">
        <v>4553.0550000000003</v>
      </c>
      <c r="S491" s="169">
        <v>0</v>
      </c>
      <c r="T491" s="169">
        <v>0</v>
      </c>
      <c r="U491" s="169">
        <v>46836.5625</v>
      </c>
      <c r="V491" s="163">
        <f ca="1">SUM(INDIRECT(Inputs!$C$11&amp;ROW()&amp;":"&amp;Inputs!$C$12&amp;ROW()))</f>
        <v>4293.7125000000005</v>
      </c>
      <c r="W491" s="163">
        <f ca="1">SUM(INDIRECT(Inputs!$C$13&amp;ROW()&amp;":"&amp;Inputs!$C$14&amp;ROW()))</f>
        <v>42283.5075</v>
      </c>
      <c r="X491" s="3" t="str">
        <f>IF(COUNTIFS(Lookups!$A:$A,C491)=1,"Gross Sales","")</f>
        <v/>
      </c>
      <c r="Y491" s="3" t="str">
        <f>IF(COUNTIFS(Lookups!$D:$D,C491)=1,"Bar Sales","")</f>
        <v/>
      </c>
      <c r="Z491" s="3" t="str">
        <f>IFERROR(VLOOKUP(C491*1,Lookups!$D:$F,3,FALSE),"")</f>
        <v/>
      </c>
      <c r="AA491" s="3" t="str">
        <f>IFERROR(VLOOKUP($C491*1,Lookups!$H:$N,3,FALSE),"")</f>
        <v>Entrees</v>
      </c>
      <c r="AB491" s="3" t="str">
        <f>IFERROR(VLOOKUP($C491*1,Lookups!$H:$N,4,FALSE),"")</f>
        <v>Dinner</v>
      </c>
      <c r="AC491" s="3" t="str">
        <f>IFERROR(VLOOKUP($C491*1,Lookups!$H:$N,5,FALSE),"")</f>
        <v>Dining room</v>
      </c>
      <c r="AD491" s="3">
        <f>IFERROR(VLOOKUP($C491*1,Lookups!$H:$N,6,FALSE),"")</f>
        <v>0</v>
      </c>
      <c r="AE491" s="3">
        <f>IFERROR(VLOOKUP($C491*1,Lookups!$H:$N,7,FALSE),"")</f>
        <v>0</v>
      </c>
      <c r="AF491" s="3" t="str">
        <f>VLOOKUP(B491*1,Stores!$A:$C,3,FALSE)</f>
        <v>DFDE</v>
      </c>
    </row>
    <row r="492" spans="1:32">
      <c r="A492" s="165" t="s">
        <v>922</v>
      </c>
      <c r="B492" s="166" t="s">
        <v>928</v>
      </c>
      <c r="C492" s="165" t="s">
        <v>492</v>
      </c>
      <c r="D492" s="165" t="s">
        <v>918</v>
      </c>
      <c r="E492" s="165" t="s">
        <v>425</v>
      </c>
      <c r="F492" s="167">
        <v>2017</v>
      </c>
      <c r="G492" s="168">
        <v>0</v>
      </c>
      <c r="H492" s="169">
        <v>3727.6875</v>
      </c>
      <c r="I492" s="169">
        <v>2917.4249999999997</v>
      </c>
      <c r="J492" s="169">
        <v>3880.2000000000003</v>
      </c>
      <c r="K492" s="169">
        <v>2878.9275000000002</v>
      </c>
      <c r="L492" s="169">
        <v>2347.6799999999998</v>
      </c>
      <c r="M492" s="169">
        <v>2117.1824999999999</v>
      </c>
      <c r="N492" s="169">
        <v>2237.2649999999999</v>
      </c>
      <c r="O492" s="169">
        <v>2350.9349999999999</v>
      </c>
      <c r="P492" s="169">
        <v>2067.75</v>
      </c>
      <c r="Q492" s="169">
        <v>3004.26</v>
      </c>
      <c r="R492" s="169">
        <v>2479.2000000000003</v>
      </c>
      <c r="S492" s="169">
        <v>0</v>
      </c>
      <c r="T492" s="169">
        <v>0</v>
      </c>
      <c r="U492" s="169">
        <v>30008.512500000001</v>
      </c>
      <c r="V492" s="163">
        <f ca="1">SUM(INDIRECT(Inputs!$C$11&amp;ROW()&amp;":"&amp;Inputs!$C$12&amp;ROW()))</f>
        <v>3004.26</v>
      </c>
      <c r="W492" s="163">
        <f ca="1">SUM(INDIRECT(Inputs!$C$13&amp;ROW()&amp;":"&amp;Inputs!$C$14&amp;ROW()))</f>
        <v>27529.3125</v>
      </c>
      <c r="X492" s="3" t="str">
        <f>IF(COUNTIFS(Lookups!$A:$A,C492)=1,"Gross Sales","")</f>
        <v/>
      </c>
      <c r="Y492" s="3" t="str">
        <f>IF(COUNTIFS(Lookups!$D:$D,C492)=1,"Bar Sales","")</f>
        <v/>
      </c>
      <c r="Z492" s="3" t="str">
        <f>IFERROR(VLOOKUP(C492*1,Lookups!$D:$F,3,FALSE),"")</f>
        <v/>
      </c>
      <c r="AA492" s="3" t="str">
        <f>IFERROR(VLOOKUP($C492*1,Lookups!$H:$N,3,FALSE),"")</f>
        <v>Entrees</v>
      </c>
      <c r="AB492" s="3" t="str">
        <f>IFERROR(VLOOKUP($C492*1,Lookups!$H:$N,4,FALSE),"")</f>
        <v>Dinner</v>
      </c>
      <c r="AC492" s="3" t="str">
        <f>IFERROR(VLOOKUP($C492*1,Lookups!$H:$N,5,FALSE),"")</f>
        <v>Dining room</v>
      </c>
      <c r="AD492" s="3">
        <f>IFERROR(VLOOKUP($C492*1,Lookups!$H:$N,6,FALSE),"")</f>
        <v>0</v>
      </c>
      <c r="AE492" s="3">
        <f>IFERROR(VLOOKUP($C492*1,Lookups!$H:$N,7,FALSE),"")</f>
        <v>0</v>
      </c>
      <c r="AF492" s="3" t="str">
        <f>VLOOKUP(B492*1,Stores!$A:$C,3,FALSE)</f>
        <v>DFDE</v>
      </c>
    </row>
    <row r="493" spans="1:32">
      <c r="A493" s="165" t="s">
        <v>921</v>
      </c>
      <c r="B493" s="166" t="s">
        <v>929</v>
      </c>
      <c r="C493" s="165" t="s">
        <v>492</v>
      </c>
      <c r="D493" s="165" t="s">
        <v>918</v>
      </c>
      <c r="E493" s="165" t="s">
        <v>425</v>
      </c>
      <c r="F493" s="167">
        <v>2017</v>
      </c>
      <c r="G493" s="168">
        <v>0</v>
      </c>
      <c r="H493" s="169">
        <v>1390.26</v>
      </c>
      <c r="I493" s="169">
        <v>2317.77</v>
      </c>
      <c r="J493" s="169">
        <v>1668.03</v>
      </c>
      <c r="K493" s="169">
        <v>1349.7</v>
      </c>
      <c r="L493" s="169">
        <v>1700.0249999999999</v>
      </c>
      <c r="M493" s="169">
        <v>1266.03</v>
      </c>
      <c r="N493" s="169">
        <v>1218.375</v>
      </c>
      <c r="O493" s="169">
        <v>864.5625</v>
      </c>
      <c r="P493" s="169">
        <v>1155.1949999999999</v>
      </c>
      <c r="Q493" s="169">
        <v>1292.94</v>
      </c>
      <c r="R493" s="169">
        <v>1403.325</v>
      </c>
      <c r="S493" s="169">
        <v>0</v>
      </c>
      <c r="T493" s="169">
        <v>0</v>
      </c>
      <c r="U493" s="169">
        <v>15626.212500000001</v>
      </c>
      <c r="V493" s="163">
        <f ca="1">SUM(INDIRECT(Inputs!$C$11&amp;ROW()&amp;":"&amp;Inputs!$C$12&amp;ROW()))</f>
        <v>1292.94</v>
      </c>
      <c r="W493" s="163">
        <f ca="1">SUM(INDIRECT(Inputs!$C$13&amp;ROW()&amp;":"&amp;Inputs!$C$14&amp;ROW()))</f>
        <v>14222.887500000001</v>
      </c>
      <c r="X493" s="3" t="str">
        <f>IF(COUNTIFS(Lookups!$A:$A,C493)=1,"Gross Sales","")</f>
        <v/>
      </c>
      <c r="Y493" s="3" t="str">
        <f>IF(COUNTIFS(Lookups!$D:$D,C493)=1,"Bar Sales","")</f>
        <v/>
      </c>
      <c r="Z493" s="3" t="str">
        <f>IFERROR(VLOOKUP(C493*1,Lookups!$D:$F,3,FALSE),"")</f>
        <v/>
      </c>
      <c r="AA493" s="3" t="str">
        <f>IFERROR(VLOOKUP($C493*1,Lookups!$H:$N,3,FALSE),"")</f>
        <v>Entrees</v>
      </c>
      <c r="AB493" s="3" t="str">
        <f>IFERROR(VLOOKUP($C493*1,Lookups!$H:$N,4,FALSE),"")</f>
        <v>Dinner</v>
      </c>
      <c r="AC493" s="3" t="str">
        <f>IFERROR(VLOOKUP($C493*1,Lookups!$H:$N,5,FALSE),"")</f>
        <v>Dining room</v>
      </c>
      <c r="AD493" s="3">
        <f>IFERROR(VLOOKUP($C493*1,Lookups!$H:$N,6,FALSE),"")</f>
        <v>0</v>
      </c>
      <c r="AE493" s="3">
        <f>IFERROR(VLOOKUP($C493*1,Lookups!$H:$N,7,FALSE),"")</f>
        <v>0</v>
      </c>
      <c r="AF493" s="3" t="str">
        <f>VLOOKUP(B493*1,Stores!$A:$C,3,FALSE)</f>
        <v>DFDE</v>
      </c>
    </row>
    <row r="494" spans="1:32">
      <c r="A494" s="165" t="s">
        <v>920</v>
      </c>
      <c r="B494" s="166" t="s">
        <v>930</v>
      </c>
      <c r="C494" s="165" t="s">
        <v>492</v>
      </c>
      <c r="D494" s="165" t="s">
        <v>918</v>
      </c>
      <c r="E494" s="165" t="s">
        <v>425</v>
      </c>
      <c r="F494" s="167">
        <v>2017</v>
      </c>
      <c r="G494" s="168">
        <v>0</v>
      </c>
      <c r="H494" s="169">
        <v>3142.125</v>
      </c>
      <c r="I494" s="169">
        <v>3704.145</v>
      </c>
      <c r="J494" s="169">
        <v>3166.6349999999998</v>
      </c>
      <c r="K494" s="169">
        <v>3275.58</v>
      </c>
      <c r="L494" s="169">
        <v>3592.68</v>
      </c>
      <c r="M494" s="169">
        <v>1988.55</v>
      </c>
      <c r="N494" s="169">
        <v>2397.9375</v>
      </c>
      <c r="O494" s="169">
        <v>1815.75</v>
      </c>
      <c r="P494" s="169">
        <v>2535.75</v>
      </c>
      <c r="Q494" s="169">
        <v>2357.4974999999999</v>
      </c>
      <c r="R494" s="169">
        <v>3644.895</v>
      </c>
      <c r="S494" s="169">
        <v>0</v>
      </c>
      <c r="T494" s="169">
        <v>0</v>
      </c>
      <c r="U494" s="169">
        <v>31621.545000000002</v>
      </c>
      <c r="V494" s="163">
        <f ca="1">SUM(INDIRECT(Inputs!$C$11&amp;ROW()&amp;":"&amp;Inputs!$C$12&amp;ROW()))</f>
        <v>2357.4974999999999</v>
      </c>
      <c r="W494" s="163">
        <f ca="1">SUM(INDIRECT(Inputs!$C$13&amp;ROW()&amp;":"&amp;Inputs!$C$14&amp;ROW()))</f>
        <v>27976.65</v>
      </c>
      <c r="X494" s="3" t="str">
        <f>IF(COUNTIFS(Lookups!$A:$A,C494)=1,"Gross Sales","")</f>
        <v/>
      </c>
      <c r="Y494" s="3" t="str">
        <f>IF(COUNTIFS(Lookups!$D:$D,C494)=1,"Bar Sales","")</f>
        <v/>
      </c>
      <c r="Z494" s="3" t="str">
        <f>IFERROR(VLOOKUP(C494*1,Lookups!$D:$F,3,FALSE),"")</f>
        <v/>
      </c>
      <c r="AA494" s="3" t="str">
        <f>IFERROR(VLOOKUP($C494*1,Lookups!$H:$N,3,FALSE),"")</f>
        <v>Entrees</v>
      </c>
      <c r="AB494" s="3" t="str">
        <f>IFERROR(VLOOKUP($C494*1,Lookups!$H:$N,4,FALSE),"")</f>
        <v>Dinner</v>
      </c>
      <c r="AC494" s="3" t="str">
        <f>IFERROR(VLOOKUP($C494*1,Lookups!$H:$N,5,FALSE),"")</f>
        <v>Dining room</v>
      </c>
      <c r="AD494" s="3">
        <f>IFERROR(VLOOKUP($C494*1,Lookups!$H:$N,6,FALSE),"")</f>
        <v>0</v>
      </c>
      <c r="AE494" s="3">
        <f>IFERROR(VLOOKUP($C494*1,Lookups!$H:$N,7,FALSE),"")</f>
        <v>0</v>
      </c>
      <c r="AF494" s="3" t="str">
        <f>VLOOKUP(B494*1,Stores!$A:$C,3,FALSE)</f>
        <v>DFDE</v>
      </c>
    </row>
    <row r="495" spans="1:32">
      <c r="A495" s="165" t="s">
        <v>919</v>
      </c>
      <c r="B495" s="166" t="s">
        <v>931</v>
      </c>
      <c r="C495" s="165" t="s">
        <v>492</v>
      </c>
      <c r="D495" s="165" t="s">
        <v>918</v>
      </c>
      <c r="E495" s="165" t="s">
        <v>425</v>
      </c>
      <c r="F495" s="167">
        <v>2017</v>
      </c>
      <c r="G495" s="168">
        <v>0</v>
      </c>
      <c r="H495" s="169">
        <v>5454.9</v>
      </c>
      <c r="I495" s="169">
        <v>5309.415</v>
      </c>
      <c r="J495" s="169">
        <v>5027.9775</v>
      </c>
      <c r="K495" s="169">
        <v>3968.91</v>
      </c>
      <c r="L495" s="169">
        <v>4113.9450000000006</v>
      </c>
      <c r="M495" s="169">
        <v>3965.625</v>
      </c>
      <c r="N495" s="169">
        <v>2630.7</v>
      </c>
      <c r="O495" s="169">
        <v>4066.2000000000003</v>
      </c>
      <c r="P495" s="169">
        <v>4406.9025000000001</v>
      </c>
      <c r="Q495" s="169">
        <v>5461.6725000000006</v>
      </c>
      <c r="R495" s="169">
        <v>5742.75</v>
      </c>
      <c r="S495" s="169">
        <v>0</v>
      </c>
      <c r="T495" s="169">
        <v>0</v>
      </c>
      <c r="U495" s="169">
        <v>50148.997499999998</v>
      </c>
      <c r="V495" s="163">
        <f ca="1">SUM(INDIRECT(Inputs!$C$11&amp;ROW()&amp;":"&amp;Inputs!$C$12&amp;ROW()))</f>
        <v>5461.6725000000006</v>
      </c>
      <c r="W495" s="163">
        <f ca="1">SUM(INDIRECT(Inputs!$C$13&amp;ROW()&amp;":"&amp;Inputs!$C$14&amp;ROW()))</f>
        <v>44406.247499999998</v>
      </c>
      <c r="X495" s="3" t="str">
        <f>IF(COUNTIFS(Lookups!$A:$A,C495)=1,"Gross Sales","")</f>
        <v/>
      </c>
      <c r="Y495" s="3" t="str">
        <f>IF(COUNTIFS(Lookups!$D:$D,C495)=1,"Bar Sales","")</f>
        <v/>
      </c>
      <c r="Z495" s="3" t="str">
        <f>IFERROR(VLOOKUP(C495*1,Lookups!$D:$F,3,FALSE),"")</f>
        <v/>
      </c>
      <c r="AA495" s="3" t="str">
        <f>IFERROR(VLOOKUP($C495*1,Lookups!$H:$N,3,FALSE),"")</f>
        <v>Entrees</v>
      </c>
      <c r="AB495" s="3" t="str">
        <f>IFERROR(VLOOKUP($C495*1,Lookups!$H:$N,4,FALSE),"")</f>
        <v>Dinner</v>
      </c>
      <c r="AC495" s="3" t="str">
        <f>IFERROR(VLOOKUP($C495*1,Lookups!$H:$N,5,FALSE),"")</f>
        <v>Dining room</v>
      </c>
      <c r="AD495" s="3">
        <f>IFERROR(VLOOKUP($C495*1,Lookups!$H:$N,6,FALSE),"")</f>
        <v>0</v>
      </c>
      <c r="AE495" s="3">
        <f>IFERROR(VLOOKUP($C495*1,Lookups!$H:$N,7,FALSE),"")</f>
        <v>0</v>
      </c>
      <c r="AF495" s="3" t="str">
        <f>VLOOKUP(B495*1,Stores!$A:$C,3,FALSE)</f>
        <v>DFDE</v>
      </c>
    </row>
    <row r="496" spans="1:32">
      <c r="A496" s="165" t="s">
        <v>959</v>
      </c>
      <c r="B496" s="166" t="s">
        <v>932</v>
      </c>
      <c r="C496" s="165" t="s">
        <v>492</v>
      </c>
      <c r="D496" s="165" t="s">
        <v>918</v>
      </c>
      <c r="E496" s="165" t="s">
        <v>425</v>
      </c>
      <c r="F496" s="167">
        <v>2017</v>
      </c>
      <c r="G496" s="168">
        <v>0</v>
      </c>
      <c r="H496" s="169">
        <v>2349.645</v>
      </c>
      <c r="I496" s="169">
        <v>2604.8249999999998</v>
      </c>
      <c r="J496" s="169">
        <v>2023.0650000000001</v>
      </c>
      <c r="K496" s="169">
        <v>2249.9850000000001</v>
      </c>
      <c r="L496" s="169">
        <v>2891.7000000000003</v>
      </c>
      <c r="M496" s="169">
        <v>2101.92</v>
      </c>
      <c r="N496" s="169">
        <v>2429.0174999999999</v>
      </c>
      <c r="O496" s="169">
        <v>2005.8300000000002</v>
      </c>
      <c r="P496" s="169">
        <v>2122.56</v>
      </c>
      <c r="Q496" s="169">
        <v>2156.7000000000003</v>
      </c>
      <c r="R496" s="169">
        <v>2190.6149999999998</v>
      </c>
      <c r="S496" s="169">
        <v>0</v>
      </c>
      <c r="T496" s="169">
        <v>0</v>
      </c>
      <c r="U496" s="169">
        <v>25125.862500000003</v>
      </c>
      <c r="V496" s="163">
        <f ca="1">SUM(INDIRECT(Inputs!$C$11&amp;ROW()&amp;":"&amp;Inputs!$C$12&amp;ROW()))</f>
        <v>2156.7000000000003</v>
      </c>
      <c r="W496" s="163">
        <f ca="1">SUM(INDIRECT(Inputs!$C$13&amp;ROW()&amp;":"&amp;Inputs!$C$14&amp;ROW()))</f>
        <v>22935.247500000005</v>
      </c>
      <c r="X496" s="3" t="str">
        <f>IF(COUNTIFS(Lookups!$A:$A,C496)=1,"Gross Sales","")</f>
        <v/>
      </c>
      <c r="Y496" s="3" t="str">
        <f>IF(COUNTIFS(Lookups!$D:$D,C496)=1,"Bar Sales","")</f>
        <v/>
      </c>
      <c r="Z496" s="3" t="str">
        <f>IFERROR(VLOOKUP(C496*1,Lookups!$D:$F,3,FALSE),"")</f>
        <v/>
      </c>
      <c r="AA496" s="3" t="str">
        <f>IFERROR(VLOOKUP($C496*1,Lookups!$H:$N,3,FALSE),"")</f>
        <v>Entrees</v>
      </c>
      <c r="AB496" s="3" t="str">
        <f>IFERROR(VLOOKUP($C496*1,Lookups!$H:$N,4,FALSE),"")</f>
        <v>Dinner</v>
      </c>
      <c r="AC496" s="3" t="str">
        <f>IFERROR(VLOOKUP($C496*1,Lookups!$H:$N,5,FALSE),"")</f>
        <v>Dining room</v>
      </c>
      <c r="AD496" s="3">
        <f>IFERROR(VLOOKUP($C496*1,Lookups!$H:$N,6,FALSE),"")</f>
        <v>0</v>
      </c>
      <c r="AE496" s="3">
        <f>IFERROR(VLOOKUP($C496*1,Lookups!$H:$N,7,FALSE),"")</f>
        <v>0</v>
      </c>
      <c r="AF496" s="3" t="str">
        <f>VLOOKUP(B496*1,Stores!$A:$C,3,FALSE)</f>
        <v>DFG</v>
      </c>
    </row>
    <row r="497" spans="1:32">
      <c r="A497" s="165" t="s">
        <v>954</v>
      </c>
      <c r="B497" s="166" t="s">
        <v>933</v>
      </c>
      <c r="C497" s="165" t="s">
        <v>492</v>
      </c>
      <c r="D497" s="165" t="s">
        <v>918</v>
      </c>
      <c r="E497" s="165" t="s">
        <v>425</v>
      </c>
      <c r="F497" s="167">
        <v>2017</v>
      </c>
      <c r="G497" s="168">
        <v>0</v>
      </c>
      <c r="H497" s="169">
        <v>1847.7749999999999</v>
      </c>
      <c r="I497" s="169">
        <v>1663.2750000000001</v>
      </c>
      <c r="J497" s="169">
        <v>1507.2</v>
      </c>
      <c r="K497" s="169">
        <v>1245.4650000000001</v>
      </c>
      <c r="L497" s="169">
        <v>1483.875</v>
      </c>
      <c r="M497" s="169">
        <v>1138.8</v>
      </c>
      <c r="N497" s="169">
        <v>1569.93</v>
      </c>
      <c r="O497" s="169">
        <v>1533.87</v>
      </c>
      <c r="P497" s="169">
        <v>1620</v>
      </c>
      <c r="Q497" s="169">
        <v>1653.7725</v>
      </c>
      <c r="R497" s="169">
        <v>1166.4000000000001</v>
      </c>
      <c r="S497" s="169">
        <v>0</v>
      </c>
      <c r="T497" s="169">
        <v>0</v>
      </c>
      <c r="U497" s="169">
        <v>16430.362499999999</v>
      </c>
      <c r="V497" s="163">
        <f ca="1">SUM(INDIRECT(Inputs!$C$11&amp;ROW()&amp;":"&amp;Inputs!$C$12&amp;ROW()))</f>
        <v>1653.7725</v>
      </c>
      <c r="W497" s="163">
        <f ca="1">SUM(INDIRECT(Inputs!$C$13&amp;ROW()&amp;":"&amp;Inputs!$C$14&amp;ROW()))</f>
        <v>15263.962499999998</v>
      </c>
      <c r="X497" s="3" t="str">
        <f>IF(COUNTIFS(Lookups!$A:$A,C497)=1,"Gross Sales","")</f>
        <v/>
      </c>
      <c r="Y497" s="3" t="str">
        <f>IF(COUNTIFS(Lookups!$D:$D,C497)=1,"Bar Sales","")</f>
        <v/>
      </c>
      <c r="Z497" s="3" t="str">
        <f>IFERROR(VLOOKUP(C497*1,Lookups!$D:$F,3,FALSE),"")</f>
        <v/>
      </c>
      <c r="AA497" s="3" t="str">
        <f>IFERROR(VLOOKUP($C497*1,Lookups!$H:$N,3,FALSE),"")</f>
        <v>Entrees</v>
      </c>
      <c r="AB497" s="3" t="str">
        <f>IFERROR(VLOOKUP($C497*1,Lookups!$H:$N,4,FALSE),"")</f>
        <v>Dinner</v>
      </c>
      <c r="AC497" s="3" t="str">
        <f>IFERROR(VLOOKUP($C497*1,Lookups!$H:$N,5,FALSE),"")</f>
        <v>Dining room</v>
      </c>
      <c r="AD497" s="3">
        <f>IFERROR(VLOOKUP($C497*1,Lookups!$H:$N,6,FALSE),"")</f>
        <v>0</v>
      </c>
      <c r="AE497" s="3">
        <f>IFERROR(VLOOKUP($C497*1,Lookups!$H:$N,7,FALSE),"")</f>
        <v>0</v>
      </c>
      <c r="AF497" s="3" t="str">
        <f>VLOOKUP(B497*1,Stores!$A:$C,3,FALSE)</f>
        <v>DFG</v>
      </c>
    </row>
    <row r="498" spans="1:32">
      <c r="A498" s="165" t="s">
        <v>953</v>
      </c>
      <c r="B498" s="166" t="s">
        <v>934</v>
      </c>
      <c r="C498" s="165" t="s">
        <v>492</v>
      </c>
      <c r="D498" s="165" t="s">
        <v>918</v>
      </c>
      <c r="E498" s="165" t="s">
        <v>425</v>
      </c>
      <c r="F498" s="167">
        <v>2017</v>
      </c>
      <c r="G498" s="168">
        <v>0</v>
      </c>
      <c r="H498" s="169">
        <v>1464.8400000000001</v>
      </c>
      <c r="I498" s="169">
        <v>1619.865</v>
      </c>
      <c r="J498" s="169">
        <v>1655.6399999999999</v>
      </c>
      <c r="K498" s="169">
        <v>1679.5350000000001</v>
      </c>
      <c r="L498" s="169">
        <v>1637.9550000000002</v>
      </c>
      <c r="M498" s="169">
        <v>1410.1499999999999</v>
      </c>
      <c r="N498" s="169">
        <v>1669.5</v>
      </c>
      <c r="O498" s="169">
        <v>1153.3724999999999</v>
      </c>
      <c r="P498" s="169">
        <v>1276.7549999999999</v>
      </c>
      <c r="Q498" s="169">
        <v>1220.9849999999999</v>
      </c>
      <c r="R498" s="169">
        <v>1445.1375</v>
      </c>
      <c r="S498" s="169">
        <v>0</v>
      </c>
      <c r="T498" s="169">
        <v>0</v>
      </c>
      <c r="U498" s="169">
        <v>16233.734999999999</v>
      </c>
      <c r="V498" s="163">
        <f ca="1">SUM(INDIRECT(Inputs!$C$11&amp;ROW()&amp;":"&amp;Inputs!$C$12&amp;ROW()))</f>
        <v>1220.9849999999999</v>
      </c>
      <c r="W498" s="163">
        <f ca="1">SUM(INDIRECT(Inputs!$C$13&amp;ROW()&amp;":"&amp;Inputs!$C$14&amp;ROW()))</f>
        <v>14788.597499999998</v>
      </c>
      <c r="X498" s="3" t="str">
        <f>IF(COUNTIFS(Lookups!$A:$A,C498)=1,"Gross Sales","")</f>
        <v/>
      </c>
      <c r="Y498" s="3" t="str">
        <f>IF(COUNTIFS(Lookups!$D:$D,C498)=1,"Bar Sales","")</f>
        <v/>
      </c>
      <c r="Z498" s="3" t="str">
        <f>IFERROR(VLOOKUP(C498*1,Lookups!$D:$F,3,FALSE),"")</f>
        <v/>
      </c>
      <c r="AA498" s="3" t="str">
        <f>IFERROR(VLOOKUP($C498*1,Lookups!$H:$N,3,FALSE),"")</f>
        <v>Entrees</v>
      </c>
      <c r="AB498" s="3" t="str">
        <f>IFERROR(VLOOKUP($C498*1,Lookups!$H:$N,4,FALSE),"")</f>
        <v>Dinner</v>
      </c>
      <c r="AC498" s="3" t="str">
        <f>IFERROR(VLOOKUP($C498*1,Lookups!$H:$N,5,FALSE),"")</f>
        <v>Dining room</v>
      </c>
      <c r="AD498" s="3">
        <f>IFERROR(VLOOKUP($C498*1,Lookups!$H:$N,6,FALSE),"")</f>
        <v>0</v>
      </c>
      <c r="AE498" s="3">
        <f>IFERROR(VLOOKUP($C498*1,Lookups!$H:$N,7,FALSE),"")</f>
        <v>0</v>
      </c>
      <c r="AF498" s="3" t="str">
        <f>VLOOKUP(B498*1,Stores!$A:$C,3,FALSE)</f>
        <v>DFG</v>
      </c>
    </row>
    <row r="499" spans="1:32">
      <c r="A499" s="165" t="s">
        <v>950</v>
      </c>
      <c r="B499" s="166" t="s">
        <v>935</v>
      </c>
      <c r="C499" s="165" t="s">
        <v>492</v>
      </c>
      <c r="D499" s="165" t="s">
        <v>918</v>
      </c>
      <c r="E499" s="165" t="s">
        <v>425</v>
      </c>
      <c r="F499" s="167">
        <v>2017</v>
      </c>
      <c r="G499" s="168">
        <v>0</v>
      </c>
      <c r="H499" s="169">
        <v>2501.73</v>
      </c>
      <c r="I499" s="169">
        <v>3193.1550000000002</v>
      </c>
      <c r="J499" s="169">
        <v>1766.7</v>
      </c>
      <c r="K499" s="169">
        <v>1867.1399999999999</v>
      </c>
      <c r="L499" s="169">
        <v>1597.5</v>
      </c>
      <c r="M499" s="169">
        <v>1112.6399999999999</v>
      </c>
      <c r="N499" s="169">
        <v>1995.345</v>
      </c>
      <c r="O499" s="169">
        <v>2102.31</v>
      </c>
      <c r="P499" s="169">
        <v>1356.7125000000001</v>
      </c>
      <c r="Q499" s="169">
        <v>1645.2</v>
      </c>
      <c r="R499" s="169">
        <v>1439.64</v>
      </c>
      <c r="S499" s="169">
        <v>0</v>
      </c>
      <c r="T499" s="169">
        <v>0</v>
      </c>
      <c r="U499" s="169">
        <v>20578.072499999998</v>
      </c>
      <c r="V499" s="163">
        <f ca="1">SUM(INDIRECT(Inputs!$C$11&amp;ROW()&amp;":"&amp;Inputs!$C$12&amp;ROW()))</f>
        <v>1645.2</v>
      </c>
      <c r="W499" s="163">
        <f ca="1">SUM(INDIRECT(Inputs!$C$13&amp;ROW()&amp;":"&amp;Inputs!$C$14&amp;ROW()))</f>
        <v>19138.432499999999</v>
      </c>
      <c r="X499" s="3" t="str">
        <f>IF(COUNTIFS(Lookups!$A:$A,C499)=1,"Gross Sales","")</f>
        <v/>
      </c>
      <c r="Y499" s="3" t="str">
        <f>IF(COUNTIFS(Lookups!$D:$D,C499)=1,"Bar Sales","")</f>
        <v/>
      </c>
      <c r="Z499" s="3" t="str">
        <f>IFERROR(VLOOKUP(C499*1,Lookups!$D:$F,3,FALSE),"")</f>
        <v/>
      </c>
      <c r="AA499" s="3" t="str">
        <f>IFERROR(VLOOKUP($C499*1,Lookups!$H:$N,3,FALSE),"")</f>
        <v>Entrees</v>
      </c>
      <c r="AB499" s="3" t="str">
        <f>IFERROR(VLOOKUP($C499*1,Lookups!$H:$N,4,FALSE),"")</f>
        <v>Dinner</v>
      </c>
      <c r="AC499" s="3" t="str">
        <f>IFERROR(VLOOKUP($C499*1,Lookups!$H:$N,5,FALSE),"")</f>
        <v>Dining room</v>
      </c>
      <c r="AD499" s="3">
        <f>IFERROR(VLOOKUP($C499*1,Lookups!$H:$N,6,FALSE),"")</f>
        <v>0</v>
      </c>
      <c r="AE499" s="3">
        <f>IFERROR(VLOOKUP($C499*1,Lookups!$H:$N,7,FALSE),"")</f>
        <v>0</v>
      </c>
      <c r="AF499" s="3" t="str">
        <f>VLOOKUP(B499*1,Stores!$A:$C,3,FALSE)</f>
        <v>DFG</v>
      </c>
    </row>
    <row r="500" spans="1:32">
      <c r="A500" s="165" t="s">
        <v>949</v>
      </c>
      <c r="B500" s="166" t="s">
        <v>936</v>
      </c>
      <c r="C500" s="165" t="s">
        <v>492</v>
      </c>
      <c r="D500" s="165" t="s">
        <v>918</v>
      </c>
      <c r="E500" s="165" t="s">
        <v>425</v>
      </c>
      <c r="F500" s="167">
        <v>2017</v>
      </c>
      <c r="G500" s="168">
        <v>0</v>
      </c>
      <c r="H500" s="169">
        <v>1040.6475</v>
      </c>
      <c r="I500" s="169">
        <v>1203.4875000000002</v>
      </c>
      <c r="J500" s="169">
        <v>798.66</v>
      </c>
      <c r="K500" s="169">
        <v>582.19499999999994</v>
      </c>
      <c r="L500" s="169">
        <v>711.75</v>
      </c>
      <c r="M500" s="169">
        <v>798.75</v>
      </c>
      <c r="N500" s="169">
        <v>942.34500000000003</v>
      </c>
      <c r="O500" s="169">
        <v>972.84</v>
      </c>
      <c r="P500" s="169">
        <v>1344.1200000000001</v>
      </c>
      <c r="Q500" s="169">
        <v>976.95</v>
      </c>
      <c r="R500" s="169">
        <v>950.13</v>
      </c>
      <c r="S500" s="169">
        <v>0</v>
      </c>
      <c r="T500" s="169">
        <v>0</v>
      </c>
      <c r="U500" s="169">
        <v>10321.875</v>
      </c>
      <c r="V500" s="163">
        <f ca="1">SUM(INDIRECT(Inputs!$C$11&amp;ROW()&amp;":"&amp;Inputs!$C$12&amp;ROW()))</f>
        <v>976.95</v>
      </c>
      <c r="W500" s="163">
        <f ca="1">SUM(INDIRECT(Inputs!$C$13&amp;ROW()&amp;":"&amp;Inputs!$C$14&amp;ROW()))</f>
        <v>9371.7450000000008</v>
      </c>
      <c r="X500" s="3" t="str">
        <f>IF(COUNTIFS(Lookups!$A:$A,C500)=1,"Gross Sales","")</f>
        <v/>
      </c>
      <c r="Y500" s="3" t="str">
        <f>IF(COUNTIFS(Lookups!$D:$D,C500)=1,"Bar Sales","")</f>
        <v/>
      </c>
      <c r="Z500" s="3" t="str">
        <f>IFERROR(VLOOKUP(C500*1,Lookups!$D:$F,3,FALSE),"")</f>
        <v/>
      </c>
      <c r="AA500" s="3" t="str">
        <f>IFERROR(VLOOKUP($C500*1,Lookups!$H:$N,3,FALSE),"")</f>
        <v>Entrees</v>
      </c>
      <c r="AB500" s="3" t="str">
        <f>IFERROR(VLOOKUP($C500*1,Lookups!$H:$N,4,FALSE),"")</f>
        <v>Dinner</v>
      </c>
      <c r="AC500" s="3" t="str">
        <f>IFERROR(VLOOKUP($C500*1,Lookups!$H:$N,5,FALSE),"")</f>
        <v>Dining room</v>
      </c>
      <c r="AD500" s="3">
        <f>IFERROR(VLOOKUP($C500*1,Lookups!$H:$N,6,FALSE),"")</f>
        <v>0</v>
      </c>
      <c r="AE500" s="3">
        <f>IFERROR(VLOOKUP($C500*1,Lookups!$H:$N,7,FALSE),"")</f>
        <v>0</v>
      </c>
      <c r="AF500" s="3" t="str">
        <f>VLOOKUP(B500*1,Stores!$A:$C,3,FALSE)</f>
        <v>DFG</v>
      </c>
    </row>
    <row r="501" spans="1:32">
      <c r="A501" s="165" t="s">
        <v>948</v>
      </c>
      <c r="B501" s="166" t="s">
        <v>937</v>
      </c>
      <c r="C501" s="165" t="s">
        <v>492</v>
      </c>
      <c r="D501" s="165" t="s">
        <v>918</v>
      </c>
      <c r="E501" s="165" t="s">
        <v>425</v>
      </c>
      <c r="F501" s="167">
        <v>2017</v>
      </c>
      <c r="G501" s="168">
        <v>0</v>
      </c>
      <c r="H501" s="169">
        <v>1882.0350000000001</v>
      </c>
      <c r="I501" s="169">
        <v>2442.12</v>
      </c>
      <c r="J501" s="169">
        <v>2110.7625000000003</v>
      </c>
      <c r="K501" s="169">
        <v>2041.2</v>
      </c>
      <c r="L501" s="169">
        <v>1805.9999999999998</v>
      </c>
      <c r="M501" s="169">
        <v>1657.7249999999999</v>
      </c>
      <c r="N501" s="169">
        <v>1218.1499999999999</v>
      </c>
      <c r="O501" s="169">
        <v>1372.92</v>
      </c>
      <c r="P501" s="169">
        <v>2359.44</v>
      </c>
      <c r="Q501" s="169">
        <v>2251.125</v>
      </c>
      <c r="R501" s="169">
        <v>1696.2749999999999</v>
      </c>
      <c r="S501" s="169">
        <v>0</v>
      </c>
      <c r="T501" s="169">
        <v>0</v>
      </c>
      <c r="U501" s="169">
        <v>20837.752500000002</v>
      </c>
      <c r="V501" s="163">
        <f ca="1">SUM(INDIRECT(Inputs!$C$11&amp;ROW()&amp;":"&amp;Inputs!$C$12&amp;ROW()))</f>
        <v>2251.125</v>
      </c>
      <c r="W501" s="163">
        <f ca="1">SUM(INDIRECT(Inputs!$C$13&amp;ROW()&amp;":"&amp;Inputs!$C$14&amp;ROW()))</f>
        <v>19141.477500000001</v>
      </c>
      <c r="X501" s="3" t="str">
        <f>IF(COUNTIFS(Lookups!$A:$A,C501)=1,"Gross Sales","")</f>
        <v/>
      </c>
      <c r="Y501" s="3" t="str">
        <f>IF(COUNTIFS(Lookups!$D:$D,C501)=1,"Bar Sales","")</f>
        <v/>
      </c>
      <c r="Z501" s="3" t="str">
        <f>IFERROR(VLOOKUP(C501*1,Lookups!$D:$F,3,FALSE),"")</f>
        <v/>
      </c>
      <c r="AA501" s="3" t="str">
        <f>IFERROR(VLOOKUP($C501*1,Lookups!$H:$N,3,FALSE),"")</f>
        <v>Entrees</v>
      </c>
      <c r="AB501" s="3" t="str">
        <f>IFERROR(VLOOKUP($C501*1,Lookups!$H:$N,4,FALSE),"")</f>
        <v>Dinner</v>
      </c>
      <c r="AC501" s="3" t="str">
        <f>IFERROR(VLOOKUP($C501*1,Lookups!$H:$N,5,FALSE),"")</f>
        <v>Dining room</v>
      </c>
      <c r="AD501" s="3">
        <f>IFERROR(VLOOKUP($C501*1,Lookups!$H:$N,6,FALSE),"")</f>
        <v>0</v>
      </c>
      <c r="AE501" s="3">
        <f>IFERROR(VLOOKUP($C501*1,Lookups!$H:$N,7,FALSE),"")</f>
        <v>0</v>
      </c>
      <c r="AF501" s="3" t="str">
        <f>VLOOKUP(B501*1,Stores!$A:$C,3,FALSE)</f>
        <v>DFG</v>
      </c>
    </row>
    <row r="502" spans="1:32">
      <c r="A502" s="165" t="s">
        <v>947</v>
      </c>
      <c r="B502" s="166" t="s">
        <v>938</v>
      </c>
      <c r="C502" s="165" t="s">
        <v>492</v>
      </c>
      <c r="D502" s="165" t="s">
        <v>918</v>
      </c>
      <c r="E502" s="165" t="s">
        <v>425</v>
      </c>
      <c r="F502" s="167">
        <v>2017</v>
      </c>
      <c r="G502" s="168">
        <v>0</v>
      </c>
      <c r="H502" s="169">
        <v>3483.4049999999997</v>
      </c>
      <c r="I502" s="169">
        <v>2568</v>
      </c>
      <c r="J502" s="169">
        <v>2573.46</v>
      </c>
      <c r="K502" s="169">
        <v>3114.2999999999997</v>
      </c>
      <c r="L502" s="169">
        <v>3124.38</v>
      </c>
      <c r="M502" s="169">
        <v>3797.625</v>
      </c>
      <c r="N502" s="169">
        <v>2908.3274999999999</v>
      </c>
      <c r="O502" s="169">
        <v>4642.6500000000005</v>
      </c>
      <c r="P502" s="169">
        <v>2611.2000000000003</v>
      </c>
      <c r="Q502" s="169">
        <v>2143.77</v>
      </c>
      <c r="R502" s="169">
        <v>1837.4099999999999</v>
      </c>
      <c r="S502" s="169">
        <v>0</v>
      </c>
      <c r="T502" s="169">
        <v>0</v>
      </c>
      <c r="U502" s="169">
        <v>32804.527499999997</v>
      </c>
      <c r="V502" s="163">
        <f ca="1">SUM(INDIRECT(Inputs!$C$11&amp;ROW()&amp;":"&amp;Inputs!$C$12&amp;ROW()))</f>
        <v>2143.77</v>
      </c>
      <c r="W502" s="163">
        <f ca="1">SUM(INDIRECT(Inputs!$C$13&amp;ROW()&amp;":"&amp;Inputs!$C$14&amp;ROW()))</f>
        <v>30967.1175</v>
      </c>
      <c r="X502" s="3" t="str">
        <f>IF(COUNTIFS(Lookups!$A:$A,C502)=1,"Gross Sales","")</f>
        <v/>
      </c>
      <c r="Y502" s="3" t="str">
        <f>IF(COUNTIFS(Lookups!$D:$D,C502)=1,"Bar Sales","")</f>
        <v/>
      </c>
      <c r="Z502" s="3" t="str">
        <f>IFERROR(VLOOKUP(C502*1,Lookups!$D:$F,3,FALSE),"")</f>
        <v/>
      </c>
      <c r="AA502" s="3" t="str">
        <f>IFERROR(VLOOKUP($C502*1,Lookups!$H:$N,3,FALSE),"")</f>
        <v>Entrees</v>
      </c>
      <c r="AB502" s="3" t="str">
        <f>IFERROR(VLOOKUP($C502*1,Lookups!$H:$N,4,FALSE),"")</f>
        <v>Dinner</v>
      </c>
      <c r="AC502" s="3" t="str">
        <f>IFERROR(VLOOKUP($C502*1,Lookups!$H:$N,5,FALSE),"")</f>
        <v>Dining room</v>
      </c>
      <c r="AD502" s="3">
        <f>IFERROR(VLOOKUP($C502*1,Lookups!$H:$N,6,FALSE),"")</f>
        <v>0</v>
      </c>
      <c r="AE502" s="3">
        <f>IFERROR(VLOOKUP($C502*1,Lookups!$H:$N,7,FALSE),"")</f>
        <v>0</v>
      </c>
      <c r="AF502" s="3" t="str">
        <f>VLOOKUP(B502*1,Stores!$A:$C,3,FALSE)</f>
        <v>DFG</v>
      </c>
    </row>
    <row r="503" spans="1:32">
      <c r="A503" s="165" t="s">
        <v>946</v>
      </c>
      <c r="B503" s="166" t="s">
        <v>939</v>
      </c>
      <c r="C503" s="165" t="s">
        <v>492</v>
      </c>
      <c r="D503" s="165" t="s">
        <v>918</v>
      </c>
      <c r="E503" s="165" t="s">
        <v>425</v>
      </c>
      <c r="F503" s="167">
        <v>2017</v>
      </c>
      <c r="G503" s="168">
        <v>0</v>
      </c>
      <c r="H503" s="169">
        <v>3164.5499999999997</v>
      </c>
      <c r="I503" s="169">
        <v>3816.7649999999999</v>
      </c>
      <c r="J503" s="169">
        <v>2448.6825000000003</v>
      </c>
      <c r="K503" s="169">
        <v>2425.1025</v>
      </c>
      <c r="L503" s="169">
        <v>3072.6224999999999</v>
      </c>
      <c r="M503" s="169">
        <v>2203.0125000000003</v>
      </c>
      <c r="N503" s="169">
        <v>2488.14</v>
      </c>
      <c r="O503" s="169">
        <v>3352.8</v>
      </c>
      <c r="P503" s="169">
        <v>3204.3150000000001</v>
      </c>
      <c r="Q503" s="169">
        <v>3243</v>
      </c>
      <c r="R503" s="169">
        <v>2346.75</v>
      </c>
      <c r="S503" s="169">
        <v>0</v>
      </c>
      <c r="T503" s="169">
        <v>0</v>
      </c>
      <c r="U503" s="169">
        <v>31765.739999999994</v>
      </c>
      <c r="V503" s="163">
        <f ca="1">SUM(INDIRECT(Inputs!$C$11&amp;ROW()&amp;":"&amp;Inputs!$C$12&amp;ROW()))</f>
        <v>3243</v>
      </c>
      <c r="W503" s="163">
        <f ca="1">SUM(INDIRECT(Inputs!$C$13&amp;ROW()&amp;":"&amp;Inputs!$C$14&amp;ROW()))</f>
        <v>29418.989999999994</v>
      </c>
      <c r="X503" s="3" t="str">
        <f>IF(COUNTIFS(Lookups!$A:$A,C503)=1,"Gross Sales","")</f>
        <v/>
      </c>
      <c r="Y503" s="3" t="str">
        <f>IF(COUNTIFS(Lookups!$D:$D,C503)=1,"Bar Sales","")</f>
        <v/>
      </c>
      <c r="Z503" s="3" t="str">
        <f>IFERROR(VLOOKUP(C503*1,Lookups!$D:$F,3,FALSE),"")</f>
        <v/>
      </c>
      <c r="AA503" s="3" t="str">
        <f>IFERROR(VLOOKUP($C503*1,Lookups!$H:$N,3,FALSE),"")</f>
        <v>Entrees</v>
      </c>
      <c r="AB503" s="3" t="str">
        <f>IFERROR(VLOOKUP($C503*1,Lookups!$H:$N,4,FALSE),"")</f>
        <v>Dinner</v>
      </c>
      <c r="AC503" s="3" t="str">
        <f>IFERROR(VLOOKUP($C503*1,Lookups!$H:$N,5,FALSE),"")</f>
        <v>Dining room</v>
      </c>
      <c r="AD503" s="3">
        <f>IFERROR(VLOOKUP($C503*1,Lookups!$H:$N,6,FALSE),"")</f>
        <v>0</v>
      </c>
      <c r="AE503" s="3">
        <f>IFERROR(VLOOKUP($C503*1,Lookups!$H:$N,7,FALSE),"")</f>
        <v>0</v>
      </c>
      <c r="AF503" s="3" t="str">
        <f>VLOOKUP(B503*1,Stores!$A:$C,3,FALSE)</f>
        <v>DFG</v>
      </c>
    </row>
    <row r="504" spans="1:32">
      <c r="A504" s="165" t="s">
        <v>945</v>
      </c>
      <c r="B504" s="166" t="s">
        <v>940</v>
      </c>
      <c r="C504" s="165" t="s">
        <v>492</v>
      </c>
      <c r="D504" s="165" t="s">
        <v>918</v>
      </c>
      <c r="E504" s="165" t="s">
        <v>425</v>
      </c>
      <c r="F504" s="167">
        <v>2017</v>
      </c>
      <c r="G504" s="168">
        <v>0</v>
      </c>
      <c r="H504" s="169">
        <v>1696.3125</v>
      </c>
      <c r="I504" s="169">
        <v>1989</v>
      </c>
      <c r="J504" s="169">
        <v>1724.7674999999999</v>
      </c>
      <c r="K504" s="169">
        <v>1336.9125000000001</v>
      </c>
      <c r="L504" s="169">
        <v>1738.8375000000001</v>
      </c>
      <c r="M504" s="169">
        <v>1701.165</v>
      </c>
      <c r="N504" s="169">
        <v>1212.5024999999998</v>
      </c>
      <c r="O504" s="169">
        <v>1208.8799999999999</v>
      </c>
      <c r="P504" s="169">
        <v>1422.8999999999999</v>
      </c>
      <c r="Q504" s="169">
        <v>1219.8600000000001</v>
      </c>
      <c r="R504" s="169">
        <v>1453.5675000000001</v>
      </c>
      <c r="S504" s="169">
        <v>0</v>
      </c>
      <c r="T504" s="169">
        <v>0</v>
      </c>
      <c r="U504" s="169">
        <v>16704.704999999998</v>
      </c>
      <c r="V504" s="163">
        <f ca="1">SUM(INDIRECT(Inputs!$C$11&amp;ROW()&amp;":"&amp;Inputs!$C$12&amp;ROW()))</f>
        <v>1219.8600000000001</v>
      </c>
      <c r="W504" s="163">
        <f ca="1">SUM(INDIRECT(Inputs!$C$13&amp;ROW()&amp;":"&amp;Inputs!$C$14&amp;ROW()))</f>
        <v>15251.137499999999</v>
      </c>
      <c r="X504" s="3" t="str">
        <f>IF(COUNTIFS(Lookups!$A:$A,C504)=1,"Gross Sales","")</f>
        <v/>
      </c>
      <c r="Y504" s="3" t="str">
        <f>IF(COUNTIFS(Lookups!$D:$D,C504)=1,"Bar Sales","")</f>
        <v/>
      </c>
      <c r="Z504" s="3" t="str">
        <f>IFERROR(VLOOKUP(C504*1,Lookups!$D:$F,3,FALSE),"")</f>
        <v/>
      </c>
      <c r="AA504" s="3" t="str">
        <f>IFERROR(VLOOKUP($C504*1,Lookups!$H:$N,3,FALSE),"")</f>
        <v>Entrees</v>
      </c>
      <c r="AB504" s="3" t="str">
        <f>IFERROR(VLOOKUP($C504*1,Lookups!$H:$N,4,FALSE),"")</f>
        <v>Dinner</v>
      </c>
      <c r="AC504" s="3" t="str">
        <f>IFERROR(VLOOKUP($C504*1,Lookups!$H:$N,5,FALSE),"")</f>
        <v>Dining room</v>
      </c>
      <c r="AD504" s="3">
        <f>IFERROR(VLOOKUP($C504*1,Lookups!$H:$N,6,FALSE),"")</f>
        <v>0</v>
      </c>
      <c r="AE504" s="3">
        <f>IFERROR(VLOOKUP($C504*1,Lookups!$H:$N,7,FALSE),"")</f>
        <v>0</v>
      </c>
      <c r="AF504" s="3" t="str">
        <f>VLOOKUP(B504*1,Stores!$A:$C,3,FALSE)</f>
        <v>DFG</v>
      </c>
    </row>
    <row r="505" spans="1:32">
      <c r="A505" s="165" t="s">
        <v>944</v>
      </c>
      <c r="B505" s="166" t="s">
        <v>941</v>
      </c>
      <c r="C505" s="165" t="s">
        <v>492</v>
      </c>
      <c r="D505" s="165" t="s">
        <v>918</v>
      </c>
      <c r="E505" s="165" t="s">
        <v>425</v>
      </c>
      <c r="F505" s="167">
        <v>2017</v>
      </c>
      <c r="G505" s="168">
        <v>0</v>
      </c>
      <c r="H505" s="169">
        <v>2372.1374999999998</v>
      </c>
      <c r="I505" s="169">
        <v>2827.29</v>
      </c>
      <c r="J505" s="169">
        <v>2235.915</v>
      </c>
      <c r="K505" s="169">
        <v>2043.675</v>
      </c>
      <c r="L505" s="169">
        <v>2287.8825000000002</v>
      </c>
      <c r="M505" s="169">
        <v>2257.125</v>
      </c>
      <c r="N505" s="169">
        <v>2591.145</v>
      </c>
      <c r="O505" s="169">
        <v>3132.81</v>
      </c>
      <c r="P505" s="169">
        <v>2471.625</v>
      </c>
      <c r="Q505" s="169">
        <v>1926.99</v>
      </c>
      <c r="R505" s="169">
        <v>2225.3175000000001</v>
      </c>
      <c r="S505" s="169">
        <v>0</v>
      </c>
      <c r="T505" s="169">
        <v>0</v>
      </c>
      <c r="U505" s="169">
        <v>26371.912500000002</v>
      </c>
      <c r="V505" s="163">
        <f ca="1">SUM(INDIRECT(Inputs!$C$11&amp;ROW()&amp;":"&amp;Inputs!$C$12&amp;ROW()))</f>
        <v>1926.99</v>
      </c>
      <c r="W505" s="163">
        <f ca="1">SUM(INDIRECT(Inputs!$C$13&amp;ROW()&amp;":"&amp;Inputs!$C$14&amp;ROW()))</f>
        <v>24146.595000000001</v>
      </c>
      <c r="X505" s="3" t="str">
        <f>IF(COUNTIFS(Lookups!$A:$A,C505)=1,"Gross Sales","")</f>
        <v/>
      </c>
      <c r="Y505" s="3" t="str">
        <f>IF(COUNTIFS(Lookups!$D:$D,C505)=1,"Bar Sales","")</f>
        <v/>
      </c>
      <c r="Z505" s="3" t="str">
        <f>IFERROR(VLOOKUP(C505*1,Lookups!$D:$F,3,FALSE),"")</f>
        <v/>
      </c>
      <c r="AA505" s="3" t="str">
        <f>IFERROR(VLOOKUP($C505*1,Lookups!$H:$N,3,FALSE),"")</f>
        <v>Entrees</v>
      </c>
      <c r="AB505" s="3" t="str">
        <f>IFERROR(VLOOKUP($C505*1,Lookups!$H:$N,4,FALSE),"")</f>
        <v>Dinner</v>
      </c>
      <c r="AC505" s="3" t="str">
        <f>IFERROR(VLOOKUP($C505*1,Lookups!$H:$N,5,FALSE),"")</f>
        <v>Dining room</v>
      </c>
      <c r="AD505" s="3">
        <f>IFERROR(VLOOKUP($C505*1,Lookups!$H:$N,6,FALSE),"")</f>
        <v>0</v>
      </c>
      <c r="AE505" s="3">
        <f>IFERROR(VLOOKUP($C505*1,Lookups!$H:$N,7,FALSE),"")</f>
        <v>0</v>
      </c>
      <c r="AF505" s="3" t="str">
        <f>VLOOKUP(B505*1,Stores!$A:$C,3,FALSE)</f>
        <v>DFG</v>
      </c>
    </row>
    <row r="506" spans="1:32">
      <c r="A506" s="165" t="s">
        <v>943</v>
      </c>
      <c r="B506" s="166" t="s">
        <v>942</v>
      </c>
      <c r="C506" s="165" t="s">
        <v>492</v>
      </c>
      <c r="D506" s="165" t="s">
        <v>918</v>
      </c>
      <c r="E506" s="165" t="s">
        <v>425</v>
      </c>
      <c r="F506" s="167">
        <v>2017</v>
      </c>
      <c r="G506" s="168">
        <v>0</v>
      </c>
      <c r="H506" s="169">
        <v>1966.2825</v>
      </c>
      <c r="I506" s="169">
        <v>3094.95</v>
      </c>
      <c r="J506" s="169">
        <v>2938.2000000000003</v>
      </c>
      <c r="K506" s="169">
        <v>1703.2950000000001</v>
      </c>
      <c r="L506" s="169">
        <v>1939.7625</v>
      </c>
      <c r="M506" s="169">
        <v>2247.1424999999999</v>
      </c>
      <c r="N506" s="169">
        <v>1924.0350000000001</v>
      </c>
      <c r="O506" s="169">
        <v>1872.42</v>
      </c>
      <c r="P506" s="169">
        <v>2194.7400000000002</v>
      </c>
      <c r="Q506" s="169">
        <v>1635.135</v>
      </c>
      <c r="R506" s="169">
        <v>1879.1924999999999</v>
      </c>
      <c r="S506" s="169">
        <v>0</v>
      </c>
      <c r="T506" s="169">
        <v>0</v>
      </c>
      <c r="U506" s="169">
        <v>23395.155000000002</v>
      </c>
      <c r="V506" s="163">
        <f ca="1">SUM(INDIRECT(Inputs!$C$11&amp;ROW()&amp;":"&amp;Inputs!$C$12&amp;ROW()))</f>
        <v>1635.135</v>
      </c>
      <c r="W506" s="163">
        <f ca="1">SUM(INDIRECT(Inputs!$C$13&amp;ROW()&amp;":"&amp;Inputs!$C$14&amp;ROW()))</f>
        <v>21515.962500000001</v>
      </c>
      <c r="X506" s="3" t="str">
        <f>IF(COUNTIFS(Lookups!$A:$A,C506)=1,"Gross Sales","")</f>
        <v/>
      </c>
      <c r="Y506" s="3" t="str">
        <f>IF(COUNTIFS(Lookups!$D:$D,C506)=1,"Bar Sales","")</f>
        <v/>
      </c>
      <c r="Z506" s="3" t="str">
        <f>IFERROR(VLOOKUP(C506*1,Lookups!$D:$F,3,FALSE),"")</f>
        <v/>
      </c>
      <c r="AA506" s="3" t="str">
        <f>IFERROR(VLOOKUP($C506*1,Lookups!$H:$N,3,FALSE),"")</f>
        <v>Entrees</v>
      </c>
      <c r="AB506" s="3" t="str">
        <f>IFERROR(VLOOKUP($C506*1,Lookups!$H:$N,4,FALSE),"")</f>
        <v>Dinner</v>
      </c>
      <c r="AC506" s="3" t="str">
        <f>IFERROR(VLOOKUP($C506*1,Lookups!$H:$N,5,FALSE),"")</f>
        <v>Dining room</v>
      </c>
      <c r="AD506" s="3">
        <f>IFERROR(VLOOKUP($C506*1,Lookups!$H:$N,6,FALSE),"")</f>
        <v>0</v>
      </c>
      <c r="AE506" s="3">
        <f>IFERROR(VLOOKUP($C506*1,Lookups!$H:$N,7,FALSE),"")</f>
        <v>0</v>
      </c>
      <c r="AF506" s="3" t="str">
        <f>VLOOKUP(B506*1,Stores!$A:$C,3,FALSE)</f>
        <v>DFG</v>
      </c>
    </row>
    <row r="507" spans="1:32">
      <c r="A507" s="165" t="s">
        <v>942</v>
      </c>
      <c r="B507" s="166" t="s">
        <v>943</v>
      </c>
      <c r="C507" s="165" t="s">
        <v>492</v>
      </c>
      <c r="D507" s="165" t="s">
        <v>918</v>
      </c>
      <c r="E507" s="165" t="s">
        <v>425</v>
      </c>
      <c r="F507" s="167">
        <v>2017</v>
      </c>
      <c r="G507" s="168">
        <v>0</v>
      </c>
      <c r="H507" s="169">
        <v>1731.84</v>
      </c>
      <c r="I507" s="169">
        <v>1814.2350000000001</v>
      </c>
      <c r="J507" s="169">
        <v>1951.2675000000002</v>
      </c>
      <c r="K507" s="169">
        <v>1245.42</v>
      </c>
      <c r="L507" s="169">
        <v>1577.76</v>
      </c>
      <c r="M507" s="169">
        <v>1772.6999999999998</v>
      </c>
      <c r="N507" s="169">
        <v>1650.66</v>
      </c>
      <c r="O507" s="169">
        <v>1217.1599999999999</v>
      </c>
      <c r="P507" s="169">
        <v>899.31</v>
      </c>
      <c r="Q507" s="169">
        <v>953.88749999999993</v>
      </c>
      <c r="R507" s="169">
        <v>1892.3175000000001</v>
      </c>
      <c r="S507" s="169">
        <v>0</v>
      </c>
      <c r="T507" s="169">
        <v>0</v>
      </c>
      <c r="U507" s="169">
        <v>16706.557499999999</v>
      </c>
      <c r="V507" s="163">
        <f ca="1">SUM(INDIRECT(Inputs!$C$11&amp;ROW()&amp;":"&amp;Inputs!$C$12&amp;ROW()))</f>
        <v>953.88749999999993</v>
      </c>
      <c r="W507" s="163">
        <f ca="1">SUM(INDIRECT(Inputs!$C$13&amp;ROW()&amp;":"&amp;Inputs!$C$14&amp;ROW()))</f>
        <v>14814.24</v>
      </c>
      <c r="X507" s="3" t="str">
        <f>IF(COUNTIFS(Lookups!$A:$A,C507)=1,"Gross Sales","")</f>
        <v/>
      </c>
      <c r="Y507" s="3" t="str">
        <f>IF(COUNTIFS(Lookups!$D:$D,C507)=1,"Bar Sales","")</f>
        <v/>
      </c>
      <c r="Z507" s="3" t="str">
        <f>IFERROR(VLOOKUP(C507*1,Lookups!$D:$F,3,FALSE),"")</f>
        <v/>
      </c>
      <c r="AA507" s="3" t="str">
        <f>IFERROR(VLOOKUP($C507*1,Lookups!$H:$N,3,FALSE),"")</f>
        <v>Entrees</v>
      </c>
      <c r="AB507" s="3" t="str">
        <f>IFERROR(VLOOKUP($C507*1,Lookups!$H:$N,4,FALSE),"")</f>
        <v>Dinner</v>
      </c>
      <c r="AC507" s="3" t="str">
        <f>IFERROR(VLOOKUP($C507*1,Lookups!$H:$N,5,FALSE),"")</f>
        <v>Dining room</v>
      </c>
      <c r="AD507" s="3">
        <f>IFERROR(VLOOKUP($C507*1,Lookups!$H:$N,6,FALSE),"")</f>
        <v>0</v>
      </c>
      <c r="AE507" s="3">
        <f>IFERROR(VLOOKUP($C507*1,Lookups!$H:$N,7,FALSE),"")</f>
        <v>0</v>
      </c>
      <c r="AF507" s="3" t="str">
        <f>VLOOKUP(B507*1,Stores!$A:$C,3,FALSE)</f>
        <v>DFG</v>
      </c>
    </row>
    <row r="508" spans="1:32">
      <c r="A508" s="165" t="s">
        <v>941</v>
      </c>
      <c r="B508" s="166" t="s">
        <v>944</v>
      </c>
      <c r="C508" s="165" t="s">
        <v>492</v>
      </c>
      <c r="D508" s="165" t="s">
        <v>918</v>
      </c>
      <c r="E508" s="165" t="s">
        <v>425</v>
      </c>
      <c r="F508" s="167">
        <v>2017</v>
      </c>
      <c r="G508" s="168">
        <v>0</v>
      </c>
      <c r="H508" s="169">
        <v>2044.1624999999999</v>
      </c>
      <c r="I508" s="169">
        <v>1657.9499999999998</v>
      </c>
      <c r="J508" s="169">
        <v>1363.23</v>
      </c>
      <c r="K508" s="169">
        <v>1633.905</v>
      </c>
      <c r="L508" s="169">
        <v>1297.4550000000002</v>
      </c>
      <c r="M508" s="169">
        <v>1058.8800000000001</v>
      </c>
      <c r="N508" s="169">
        <v>1732.05</v>
      </c>
      <c r="O508" s="169">
        <v>1129.5375000000001</v>
      </c>
      <c r="P508" s="169">
        <v>909</v>
      </c>
      <c r="Q508" s="169">
        <v>992.25</v>
      </c>
      <c r="R508" s="169">
        <v>1268.1299999999999</v>
      </c>
      <c r="S508" s="169">
        <v>0</v>
      </c>
      <c r="T508" s="169">
        <v>0</v>
      </c>
      <c r="U508" s="169">
        <v>15086.55</v>
      </c>
      <c r="V508" s="163">
        <f ca="1">SUM(INDIRECT(Inputs!$C$11&amp;ROW()&amp;":"&amp;Inputs!$C$12&amp;ROW()))</f>
        <v>992.25</v>
      </c>
      <c r="W508" s="163">
        <f ca="1">SUM(INDIRECT(Inputs!$C$13&amp;ROW()&amp;":"&amp;Inputs!$C$14&amp;ROW()))</f>
        <v>13818.42</v>
      </c>
      <c r="X508" s="3" t="str">
        <f>IF(COUNTIFS(Lookups!$A:$A,C508)=1,"Gross Sales","")</f>
        <v/>
      </c>
      <c r="Y508" s="3" t="str">
        <f>IF(COUNTIFS(Lookups!$D:$D,C508)=1,"Bar Sales","")</f>
        <v/>
      </c>
      <c r="Z508" s="3" t="str">
        <f>IFERROR(VLOOKUP(C508*1,Lookups!$D:$F,3,FALSE),"")</f>
        <v/>
      </c>
      <c r="AA508" s="3" t="str">
        <f>IFERROR(VLOOKUP($C508*1,Lookups!$H:$N,3,FALSE),"")</f>
        <v>Entrees</v>
      </c>
      <c r="AB508" s="3" t="str">
        <f>IFERROR(VLOOKUP($C508*1,Lookups!$H:$N,4,FALSE),"")</f>
        <v>Dinner</v>
      </c>
      <c r="AC508" s="3" t="str">
        <f>IFERROR(VLOOKUP($C508*1,Lookups!$H:$N,5,FALSE),"")</f>
        <v>Dining room</v>
      </c>
      <c r="AD508" s="3">
        <f>IFERROR(VLOOKUP($C508*1,Lookups!$H:$N,6,FALSE),"")</f>
        <v>0</v>
      </c>
      <c r="AE508" s="3">
        <f>IFERROR(VLOOKUP($C508*1,Lookups!$H:$N,7,FALSE),"")</f>
        <v>0</v>
      </c>
      <c r="AF508" s="3" t="str">
        <f>VLOOKUP(B508*1,Stores!$A:$C,3,FALSE)</f>
        <v>DFG</v>
      </c>
    </row>
    <row r="509" spans="1:32">
      <c r="A509" s="165" t="s">
        <v>940</v>
      </c>
      <c r="B509" s="166" t="s">
        <v>945</v>
      </c>
      <c r="C509" s="165" t="s">
        <v>492</v>
      </c>
      <c r="D509" s="165" t="s">
        <v>918</v>
      </c>
      <c r="E509" s="165" t="s">
        <v>425</v>
      </c>
      <c r="F509" s="167">
        <v>2017</v>
      </c>
      <c r="G509" s="168">
        <v>0</v>
      </c>
      <c r="H509" s="169">
        <v>1971.8400000000001</v>
      </c>
      <c r="I509" s="169">
        <v>2574.66</v>
      </c>
      <c r="J509" s="169">
        <v>1964.25</v>
      </c>
      <c r="K509" s="169">
        <v>2196.27</v>
      </c>
      <c r="L509" s="169">
        <v>1904.595</v>
      </c>
      <c r="M509" s="169">
        <v>1876.5675000000001</v>
      </c>
      <c r="N509" s="169">
        <v>1848.2024999999999</v>
      </c>
      <c r="O509" s="169">
        <v>1414.8</v>
      </c>
      <c r="P509" s="169">
        <v>1544.7</v>
      </c>
      <c r="Q509" s="169">
        <v>1479.2175</v>
      </c>
      <c r="R509" s="169">
        <v>1716.4124999999999</v>
      </c>
      <c r="S509" s="169">
        <v>0</v>
      </c>
      <c r="T509" s="169">
        <v>0</v>
      </c>
      <c r="U509" s="169">
        <v>20491.514999999996</v>
      </c>
      <c r="V509" s="163">
        <f ca="1">SUM(INDIRECT(Inputs!$C$11&amp;ROW()&amp;":"&amp;Inputs!$C$12&amp;ROW()))</f>
        <v>1479.2175</v>
      </c>
      <c r="W509" s="163">
        <f ca="1">SUM(INDIRECT(Inputs!$C$13&amp;ROW()&amp;":"&amp;Inputs!$C$14&amp;ROW()))</f>
        <v>18775.102499999997</v>
      </c>
      <c r="X509" s="3" t="str">
        <f>IF(COUNTIFS(Lookups!$A:$A,C509)=1,"Gross Sales","")</f>
        <v/>
      </c>
      <c r="Y509" s="3" t="str">
        <f>IF(COUNTIFS(Lookups!$D:$D,C509)=1,"Bar Sales","")</f>
        <v/>
      </c>
      <c r="Z509" s="3" t="str">
        <f>IFERROR(VLOOKUP(C509*1,Lookups!$D:$F,3,FALSE),"")</f>
        <v/>
      </c>
      <c r="AA509" s="3" t="str">
        <f>IFERROR(VLOOKUP($C509*1,Lookups!$H:$N,3,FALSE),"")</f>
        <v>Entrees</v>
      </c>
      <c r="AB509" s="3" t="str">
        <f>IFERROR(VLOOKUP($C509*1,Lookups!$H:$N,4,FALSE),"")</f>
        <v>Dinner</v>
      </c>
      <c r="AC509" s="3" t="str">
        <f>IFERROR(VLOOKUP($C509*1,Lookups!$H:$N,5,FALSE),"")</f>
        <v>Dining room</v>
      </c>
      <c r="AD509" s="3">
        <f>IFERROR(VLOOKUP($C509*1,Lookups!$H:$N,6,FALSE),"")</f>
        <v>0</v>
      </c>
      <c r="AE509" s="3">
        <f>IFERROR(VLOOKUP($C509*1,Lookups!$H:$N,7,FALSE),"")</f>
        <v>0</v>
      </c>
      <c r="AF509" s="3" t="str">
        <f>VLOOKUP(B509*1,Stores!$A:$C,3,FALSE)</f>
        <v>DFG</v>
      </c>
    </row>
    <row r="510" spans="1:32">
      <c r="A510" s="165" t="s">
        <v>939</v>
      </c>
      <c r="B510" s="166" t="s">
        <v>946</v>
      </c>
      <c r="C510" s="165" t="s">
        <v>492</v>
      </c>
      <c r="D510" s="165" t="s">
        <v>918</v>
      </c>
      <c r="E510" s="165" t="s">
        <v>425</v>
      </c>
      <c r="F510" s="167">
        <v>2017</v>
      </c>
      <c r="G510" s="168">
        <v>0</v>
      </c>
      <c r="H510" s="169">
        <v>1541.0925</v>
      </c>
      <c r="I510" s="169">
        <v>1409.7</v>
      </c>
      <c r="J510" s="169">
        <v>920.43</v>
      </c>
      <c r="K510" s="169">
        <v>1129.26</v>
      </c>
      <c r="L510" s="169">
        <v>893.25</v>
      </c>
      <c r="M510" s="169">
        <v>900.40500000000009</v>
      </c>
      <c r="N510" s="169">
        <v>1114.74</v>
      </c>
      <c r="O510" s="169">
        <v>768.39749999999992</v>
      </c>
      <c r="P510" s="169">
        <v>1093.2750000000001</v>
      </c>
      <c r="Q510" s="169">
        <v>935.03250000000003</v>
      </c>
      <c r="R510" s="169">
        <v>861.52499999999998</v>
      </c>
      <c r="S510" s="169">
        <v>0</v>
      </c>
      <c r="T510" s="169">
        <v>0</v>
      </c>
      <c r="U510" s="169">
        <v>11567.107499999998</v>
      </c>
      <c r="V510" s="163">
        <f ca="1">SUM(INDIRECT(Inputs!$C$11&amp;ROW()&amp;":"&amp;Inputs!$C$12&amp;ROW()))</f>
        <v>935.03250000000003</v>
      </c>
      <c r="W510" s="163">
        <f ca="1">SUM(INDIRECT(Inputs!$C$13&amp;ROW()&amp;":"&amp;Inputs!$C$14&amp;ROW()))</f>
        <v>10705.582499999999</v>
      </c>
      <c r="X510" s="3" t="str">
        <f>IF(COUNTIFS(Lookups!$A:$A,C510)=1,"Gross Sales","")</f>
        <v/>
      </c>
      <c r="Y510" s="3" t="str">
        <f>IF(COUNTIFS(Lookups!$D:$D,C510)=1,"Bar Sales","")</f>
        <v/>
      </c>
      <c r="Z510" s="3" t="str">
        <f>IFERROR(VLOOKUP(C510*1,Lookups!$D:$F,3,FALSE),"")</f>
        <v/>
      </c>
      <c r="AA510" s="3" t="str">
        <f>IFERROR(VLOOKUP($C510*1,Lookups!$H:$N,3,FALSE),"")</f>
        <v>Entrees</v>
      </c>
      <c r="AB510" s="3" t="str">
        <f>IFERROR(VLOOKUP($C510*1,Lookups!$H:$N,4,FALSE),"")</f>
        <v>Dinner</v>
      </c>
      <c r="AC510" s="3" t="str">
        <f>IFERROR(VLOOKUP($C510*1,Lookups!$H:$N,5,FALSE),"")</f>
        <v>Dining room</v>
      </c>
      <c r="AD510" s="3">
        <f>IFERROR(VLOOKUP($C510*1,Lookups!$H:$N,6,FALSE),"")</f>
        <v>0</v>
      </c>
      <c r="AE510" s="3">
        <f>IFERROR(VLOOKUP($C510*1,Lookups!$H:$N,7,FALSE),"")</f>
        <v>0</v>
      </c>
      <c r="AF510" s="3" t="str">
        <f>VLOOKUP(B510*1,Stores!$A:$C,3,FALSE)</f>
        <v>DFG</v>
      </c>
    </row>
    <row r="511" spans="1:32">
      <c r="A511" s="165" t="s">
        <v>938</v>
      </c>
      <c r="B511" s="166" t="s">
        <v>947</v>
      </c>
      <c r="C511" s="165" t="s">
        <v>492</v>
      </c>
      <c r="D511" s="165" t="s">
        <v>918</v>
      </c>
      <c r="E511" s="165" t="s">
        <v>425</v>
      </c>
      <c r="F511" s="167">
        <v>2017</v>
      </c>
      <c r="G511" s="168">
        <v>0</v>
      </c>
      <c r="H511" s="169">
        <v>2364.0075000000002</v>
      </c>
      <c r="I511" s="169">
        <v>2128.35</v>
      </c>
      <c r="J511" s="169">
        <v>1784.6100000000001</v>
      </c>
      <c r="K511" s="169">
        <v>1718.8425</v>
      </c>
      <c r="L511" s="169">
        <v>2117.1150000000002</v>
      </c>
      <c r="M511" s="169">
        <v>1948.2</v>
      </c>
      <c r="N511" s="169">
        <v>2215.9500000000003</v>
      </c>
      <c r="O511" s="169">
        <v>1985.0925</v>
      </c>
      <c r="P511" s="169">
        <v>1915.77</v>
      </c>
      <c r="Q511" s="169">
        <v>1687.4549999999999</v>
      </c>
      <c r="R511" s="169">
        <v>1633.4399999999998</v>
      </c>
      <c r="S511" s="169">
        <v>0</v>
      </c>
      <c r="T511" s="169">
        <v>0</v>
      </c>
      <c r="U511" s="169">
        <v>21498.8325</v>
      </c>
      <c r="V511" s="163">
        <f ca="1">SUM(INDIRECT(Inputs!$C$11&amp;ROW()&amp;":"&amp;Inputs!$C$12&amp;ROW()))</f>
        <v>1687.4549999999999</v>
      </c>
      <c r="W511" s="163">
        <f ca="1">SUM(INDIRECT(Inputs!$C$13&amp;ROW()&amp;":"&amp;Inputs!$C$14&amp;ROW()))</f>
        <v>19865.392500000002</v>
      </c>
      <c r="X511" s="3" t="str">
        <f>IF(COUNTIFS(Lookups!$A:$A,C511)=1,"Gross Sales","")</f>
        <v/>
      </c>
      <c r="Y511" s="3" t="str">
        <f>IF(COUNTIFS(Lookups!$D:$D,C511)=1,"Bar Sales","")</f>
        <v/>
      </c>
      <c r="Z511" s="3" t="str">
        <f>IFERROR(VLOOKUP(C511*1,Lookups!$D:$F,3,FALSE),"")</f>
        <v/>
      </c>
      <c r="AA511" s="3" t="str">
        <f>IFERROR(VLOOKUP($C511*1,Lookups!$H:$N,3,FALSE),"")</f>
        <v>Entrees</v>
      </c>
      <c r="AB511" s="3" t="str">
        <f>IFERROR(VLOOKUP($C511*1,Lookups!$H:$N,4,FALSE),"")</f>
        <v>Dinner</v>
      </c>
      <c r="AC511" s="3" t="str">
        <f>IFERROR(VLOOKUP($C511*1,Lookups!$H:$N,5,FALSE),"")</f>
        <v>Dining room</v>
      </c>
      <c r="AD511" s="3">
        <f>IFERROR(VLOOKUP($C511*1,Lookups!$H:$N,6,FALSE),"")</f>
        <v>0</v>
      </c>
      <c r="AE511" s="3">
        <f>IFERROR(VLOOKUP($C511*1,Lookups!$H:$N,7,FALSE),"")</f>
        <v>0</v>
      </c>
      <c r="AF511" s="3" t="str">
        <f>VLOOKUP(B511*1,Stores!$A:$C,3,FALSE)</f>
        <v>DFG</v>
      </c>
    </row>
    <row r="512" spans="1:32">
      <c r="A512" s="165" t="s">
        <v>937</v>
      </c>
      <c r="B512" s="166" t="s">
        <v>948</v>
      </c>
      <c r="C512" s="165" t="s">
        <v>492</v>
      </c>
      <c r="D512" s="165" t="s">
        <v>918</v>
      </c>
      <c r="E512" s="165" t="s">
        <v>425</v>
      </c>
      <c r="F512" s="167">
        <v>2017</v>
      </c>
      <c r="G512" s="168">
        <v>0</v>
      </c>
      <c r="H512" s="169">
        <v>1000.3499999999999</v>
      </c>
      <c r="I512" s="169">
        <v>1528.8074999999999</v>
      </c>
      <c r="J512" s="169">
        <v>1315.8300000000002</v>
      </c>
      <c r="K512" s="169">
        <v>963.3</v>
      </c>
      <c r="L512" s="169">
        <v>774.18000000000006</v>
      </c>
      <c r="M512" s="169">
        <v>582.12</v>
      </c>
      <c r="N512" s="169">
        <v>798.09750000000008</v>
      </c>
      <c r="O512" s="169">
        <v>746.79</v>
      </c>
      <c r="P512" s="169">
        <v>525.45000000000005</v>
      </c>
      <c r="Q512" s="169">
        <v>610.53</v>
      </c>
      <c r="R512" s="169">
        <v>410.55</v>
      </c>
      <c r="S512" s="169">
        <v>0</v>
      </c>
      <c r="T512" s="169">
        <v>0</v>
      </c>
      <c r="U512" s="169">
        <v>9256.005000000001</v>
      </c>
      <c r="V512" s="163">
        <f ca="1">SUM(INDIRECT(Inputs!$C$11&amp;ROW()&amp;":"&amp;Inputs!$C$12&amp;ROW()))</f>
        <v>610.53</v>
      </c>
      <c r="W512" s="163">
        <f ca="1">SUM(INDIRECT(Inputs!$C$13&amp;ROW()&amp;":"&amp;Inputs!$C$14&amp;ROW()))</f>
        <v>8845.4550000000017</v>
      </c>
      <c r="X512" s="3" t="str">
        <f>IF(COUNTIFS(Lookups!$A:$A,C512)=1,"Gross Sales","")</f>
        <v/>
      </c>
      <c r="Y512" s="3" t="str">
        <f>IF(COUNTIFS(Lookups!$D:$D,C512)=1,"Bar Sales","")</f>
        <v/>
      </c>
      <c r="Z512" s="3" t="str">
        <f>IFERROR(VLOOKUP(C512*1,Lookups!$D:$F,3,FALSE),"")</f>
        <v/>
      </c>
      <c r="AA512" s="3" t="str">
        <f>IFERROR(VLOOKUP($C512*1,Lookups!$H:$N,3,FALSE),"")</f>
        <v>Entrees</v>
      </c>
      <c r="AB512" s="3" t="str">
        <f>IFERROR(VLOOKUP($C512*1,Lookups!$H:$N,4,FALSE),"")</f>
        <v>Dinner</v>
      </c>
      <c r="AC512" s="3" t="str">
        <f>IFERROR(VLOOKUP($C512*1,Lookups!$H:$N,5,FALSE),"")</f>
        <v>Dining room</v>
      </c>
      <c r="AD512" s="3">
        <f>IFERROR(VLOOKUP($C512*1,Lookups!$H:$N,6,FALSE),"")</f>
        <v>0</v>
      </c>
      <c r="AE512" s="3">
        <f>IFERROR(VLOOKUP($C512*1,Lookups!$H:$N,7,FALSE),"")</f>
        <v>0</v>
      </c>
      <c r="AF512" s="3" t="str">
        <f>VLOOKUP(B512*1,Stores!$A:$C,3,FALSE)</f>
        <v>DFG</v>
      </c>
    </row>
    <row r="513" spans="1:32">
      <c r="A513" s="165" t="s">
        <v>936</v>
      </c>
      <c r="B513" s="166" t="s">
        <v>949</v>
      </c>
      <c r="C513" s="165" t="s">
        <v>492</v>
      </c>
      <c r="D513" s="165" t="s">
        <v>918</v>
      </c>
      <c r="E513" s="165" t="s">
        <v>425</v>
      </c>
      <c r="F513" s="167">
        <v>2017</v>
      </c>
      <c r="G513" s="168">
        <v>0</v>
      </c>
      <c r="H513" s="169">
        <v>2436.75</v>
      </c>
      <c r="I513" s="169">
        <v>2943.645</v>
      </c>
      <c r="J513" s="169">
        <v>2623.4249999999997</v>
      </c>
      <c r="K513" s="169">
        <v>2634.12</v>
      </c>
      <c r="L513" s="169">
        <v>2750.5124999999998</v>
      </c>
      <c r="M513" s="169">
        <v>2871.1800000000003</v>
      </c>
      <c r="N513" s="169">
        <v>3542.5499999999997</v>
      </c>
      <c r="O513" s="169">
        <v>3557.7750000000001</v>
      </c>
      <c r="P513" s="169">
        <v>2990.22</v>
      </c>
      <c r="Q513" s="169">
        <v>2273.2650000000003</v>
      </c>
      <c r="R513" s="169">
        <v>1774.56</v>
      </c>
      <c r="S513" s="169">
        <v>0</v>
      </c>
      <c r="T513" s="169">
        <v>0</v>
      </c>
      <c r="U513" s="169">
        <v>30398.002500000002</v>
      </c>
      <c r="V513" s="163">
        <f ca="1">SUM(INDIRECT(Inputs!$C$11&amp;ROW()&amp;":"&amp;Inputs!$C$12&amp;ROW()))</f>
        <v>2273.2650000000003</v>
      </c>
      <c r="W513" s="163">
        <f ca="1">SUM(INDIRECT(Inputs!$C$13&amp;ROW()&amp;":"&amp;Inputs!$C$14&amp;ROW()))</f>
        <v>28623.442500000001</v>
      </c>
      <c r="X513" s="3" t="str">
        <f>IF(COUNTIFS(Lookups!$A:$A,C513)=1,"Gross Sales","")</f>
        <v/>
      </c>
      <c r="Y513" s="3" t="str">
        <f>IF(COUNTIFS(Lookups!$D:$D,C513)=1,"Bar Sales","")</f>
        <v/>
      </c>
      <c r="Z513" s="3" t="str">
        <f>IFERROR(VLOOKUP(C513*1,Lookups!$D:$F,3,FALSE),"")</f>
        <v/>
      </c>
      <c r="AA513" s="3" t="str">
        <f>IFERROR(VLOOKUP($C513*1,Lookups!$H:$N,3,FALSE),"")</f>
        <v>Entrees</v>
      </c>
      <c r="AB513" s="3" t="str">
        <f>IFERROR(VLOOKUP($C513*1,Lookups!$H:$N,4,FALSE),"")</f>
        <v>Dinner</v>
      </c>
      <c r="AC513" s="3" t="str">
        <f>IFERROR(VLOOKUP($C513*1,Lookups!$H:$N,5,FALSE),"")</f>
        <v>Dining room</v>
      </c>
      <c r="AD513" s="3">
        <f>IFERROR(VLOOKUP($C513*1,Lookups!$H:$N,6,FALSE),"")</f>
        <v>0</v>
      </c>
      <c r="AE513" s="3">
        <f>IFERROR(VLOOKUP($C513*1,Lookups!$H:$N,7,FALSE),"")</f>
        <v>0</v>
      </c>
      <c r="AF513" s="3" t="str">
        <f>VLOOKUP(B513*1,Stores!$A:$C,3,FALSE)</f>
        <v>DFG</v>
      </c>
    </row>
    <row r="514" spans="1:32">
      <c r="A514" s="165" t="s">
        <v>935</v>
      </c>
      <c r="B514" s="166" t="s">
        <v>950</v>
      </c>
      <c r="C514" s="165" t="s">
        <v>492</v>
      </c>
      <c r="D514" s="165" t="s">
        <v>918</v>
      </c>
      <c r="E514" s="165" t="s">
        <v>425</v>
      </c>
      <c r="F514" s="167">
        <v>2017</v>
      </c>
      <c r="G514" s="168">
        <v>0</v>
      </c>
      <c r="H514" s="169">
        <v>1008.48</v>
      </c>
      <c r="I514" s="169">
        <v>1241.46</v>
      </c>
      <c r="J514" s="169">
        <v>1872.4499999999998</v>
      </c>
      <c r="K514" s="169">
        <v>1135.9425000000001</v>
      </c>
      <c r="L514" s="169">
        <v>1417.77</v>
      </c>
      <c r="M514" s="169">
        <v>964.03499999999997</v>
      </c>
      <c r="N514" s="169">
        <v>1189.335</v>
      </c>
      <c r="O514" s="169">
        <v>821.08500000000004</v>
      </c>
      <c r="P514" s="169">
        <v>1009.62</v>
      </c>
      <c r="Q514" s="169">
        <v>703.55250000000001</v>
      </c>
      <c r="R514" s="169">
        <v>1023.9749999999999</v>
      </c>
      <c r="S514" s="169">
        <v>0</v>
      </c>
      <c r="T514" s="169">
        <v>0</v>
      </c>
      <c r="U514" s="169">
        <v>12387.705</v>
      </c>
      <c r="V514" s="163">
        <f ca="1">SUM(INDIRECT(Inputs!$C$11&amp;ROW()&amp;":"&amp;Inputs!$C$12&amp;ROW()))</f>
        <v>703.55250000000001</v>
      </c>
      <c r="W514" s="163">
        <f ca="1">SUM(INDIRECT(Inputs!$C$13&amp;ROW()&amp;":"&amp;Inputs!$C$14&amp;ROW()))</f>
        <v>11363.73</v>
      </c>
      <c r="X514" s="3" t="str">
        <f>IF(COUNTIFS(Lookups!$A:$A,C514)=1,"Gross Sales","")</f>
        <v/>
      </c>
      <c r="Y514" s="3" t="str">
        <f>IF(COUNTIFS(Lookups!$D:$D,C514)=1,"Bar Sales","")</f>
        <v/>
      </c>
      <c r="Z514" s="3" t="str">
        <f>IFERROR(VLOOKUP(C514*1,Lookups!$D:$F,3,FALSE),"")</f>
        <v/>
      </c>
      <c r="AA514" s="3" t="str">
        <f>IFERROR(VLOOKUP($C514*1,Lookups!$H:$N,3,FALSE),"")</f>
        <v>Entrees</v>
      </c>
      <c r="AB514" s="3" t="str">
        <f>IFERROR(VLOOKUP($C514*1,Lookups!$H:$N,4,FALSE),"")</f>
        <v>Dinner</v>
      </c>
      <c r="AC514" s="3" t="str">
        <f>IFERROR(VLOOKUP($C514*1,Lookups!$H:$N,5,FALSE),"")</f>
        <v>Dining room</v>
      </c>
      <c r="AD514" s="3">
        <f>IFERROR(VLOOKUP($C514*1,Lookups!$H:$N,6,FALSE),"")</f>
        <v>0</v>
      </c>
      <c r="AE514" s="3">
        <f>IFERROR(VLOOKUP($C514*1,Lookups!$H:$N,7,FALSE),"")</f>
        <v>0</v>
      </c>
      <c r="AF514" s="3" t="str">
        <f>VLOOKUP(B514*1,Stores!$A:$C,3,FALSE)</f>
        <v>DFG</v>
      </c>
    </row>
    <row r="515" spans="1:32">
      <c r="A515" s="165" t="s">
        <v>960</v>
      </c>
      <c r="B515" s="166" t="s">
        <v>951</v>
      </c>
      <c r="C515" s="165" t="s">
        <v>492</v>
      </c>
      <c r="D515" s="165" t="s">
        <v>918</v>
      </c>
      <c r="E515" s="165" t="s">
        <v>425</v>
      </c>
      <c r="F515" s="167">
        <v>2017</v>
      </c>
      <c r="G515" s="168">
        <v>0</v>
      </c>
      <c r="H515" s="169">
        <v>3063.2249999999999</v>
      </c>
      <c r="I515" s="169">
        <v>3111.0750000000003</v>
      </c>
      <c r="J515" s="169">
        <v>2749.0499999999997</v>
      </c>
      <c r="K515" s="169">
        <v>3372.915</v>
      </c>
      <c r="L515" s="169">
        <v>2551.7925</v>
      </c>
      <c r="M515" s="169">
        <v>2863.8224999999998</v>
      </c>
      <c r="N515" s="169">
        <v>2932.2000000000003</v>
      </c>
      <c r="O515" s="169">
        <v>3029.7825000000003</v>
      </c>
      <c r="P515" s="169">
        <v>2439.7125000000001</v>
      </c>
      <c r="Q515" s="169">
        <v>2624.58</v>
      </c>
      <c r="R515" s="169">
        <v>3008.8874999999998</v>
      </c>
      <c r="S515" s="169">
        <v>0</v>
      </c>
      <c r="T515" s="169">
        <v>0</v>
      </c>
      <c r="U515" s="169">
        <v>31747.0425</v>
      </c>
      <c r="V515" s="163">
        <f ca="1">SUM(INDIRECT(Inputs!$C$11&amp;ROW()&amp;":"&amp;Inputs!$C$12&amp;ROW()))</f>
        <v>2624.58</v>
      </c>
      <c r="W515" s="163">
        <f ca="1">SUM(INDIRECT(Inputs!$C$13&amp;ROW()&amp;":"&amp;Inputs!$C$14&amp;ROW()))</f>
        <v>28738.154999999999</v>
      </c>
      <c r="X515" s="3" t="str">
        <f>IF(COUNTIFS(Lookups!$A:$A,C515)=1,"Gross Sales","")</f>
        <v/>
      </c>
      <c r="Y515" s="3" t="str">
        <f>IF(COUNTIFS(Lookups!$D:$D,C515)=1,"Bar Sales","")</f>
        <v/>
      </c>
      <c r="Z515" s="3" t="str">
        <f>IFERROR(VLOOKUP(C515*1,Lookups!$D:$F,3,FALSE),"")</f>
        <v/>
      </c>
      <c r="AA515" s="3" t="str">
        <f>IFERROR(VLOOKUP($C515*1,Lookups!$H:$N,3,FALSE),"")</f>
        <v>Entrees</v>
      </c>
      <c r="AB515" s="3" t="str">
        <f>IFERROR(VLOOKUP($C515*1,Lookups!$H:$N,4,FALSE),"")</f>
        <v>Dinner</v>
      </c>
      <c r="AC515" s="3" t="str">
        <f>IFERROR(VLOOKUP($C515*1,Lookups!$H:$N,5,FALSE),"")</f>
        <v>Dining room</v>
      </c>
      <c r="AD515" s="3">
        <f>IFERROR(VLOOKUP($C515*1,Lookups!$H:$N,6,FALSE),"")</f>
        <v>0</v>
      </c>
      <c r="AE515" s="3">
        <f>IFERROR(VLOOKUP($C515*1,Lookups!$H:$N,7,FALSE),"")</f>
        <v>0</v>
      </c>
      <c r="AF515" s="3" t="str">
        <f>VLOOKUP(B515*1,Stores!$A:$C,3,FALSE)</f>
        <v>DFG</v>
      </c>
    </row>
    <row r="516" spans="1:32">
      <c r="A516" s="165" t="s">
        <v>961</v>
      </c>
      <c r="B516" s="166" t="s">
        <v>952</v>
      </c>
      <c r="C516" s="165" t="s">
        <v>492</v>
      </c>
      <c r="D516" s="165" t="s">
        <v>918</v>
      </c>
      <c r="E516" s="165" t="s">
        <v>425</v>
      </c>
      <c r="F516" s="167">
        <v>2017</v>
      </c>
      <c r="G516" s="168">
        <v>0</v>
      </c>
      <c r="H516" s="169">
        <v>3030.855</v>
      </c>
      <c r="I516" s="169">
        <v>3366.87</v>
      </c>
      <c r="J516" s="169">
        <v>2276.5050000000001</v>
      </c>
      <c r="K516" s="169">
        <v>2613.1950000000002</v>
      </c>
      <c r="L516" s="169">
        <v>2804.4</v>
      </c>
      <c r="M516" s="169">
        <v>2469.54</v>
      </c>
      <c r="N516" s="169">
        <v>2776.62</v>
      </c>
      <c r="O516" s="169">
        <v>2102.895</v>
      </c>
      <c r="P516" s="169">
        <v>2205</v>
      </c>
      <c r="Q516" s="169">
        <v>1954.9350000000002</v>
      </c>
      <c r="R516" s="169">
        <v>1941.75</v>
      </c>
      <c r="S516" s="169">
        <v>0</v>
      </c>
      <c r="T516" s="169">
        <v>0</v>
      </c>
      <c r="U516" s="169">
        <v>27542.564999999999</v>
      </c>
      <c r="V516" s="163">
        <f ca="1">SUM(INDIRECT(Inputs!$C$11&amp;ROW()&amp;":"&amp;Inputs!$C$12&amp;ROW()))</f>
        <v>1954.9350000000002</v>
      </c>
      <c r="W516" s="163">
        <f ca="1">SUM(INDIRECT(Inputs!$C$13&amp;ROW()&amp;":"&amp;Inputs!$C$14&amp;ROW()))</f>
        <v>25600.814999999999</v>
      </c>
      <c r="X516" s="3" t="str">
        <f>IF(COUNTIFS(Lookups!$A:$A,C516)=1,"Gross Sales","")</f>
        <v/>
      </c>
      <c r="Y516" s="3" t="str">
        <f>IF(COUNTIFS(Lookups!$D:$D,C516)=1,"Bar Sales","")</f>
        <v/>
      </c>
      <c r="Z516" s="3" t="str">
        <f>IFERROR(VLOOKUP(C516*1,Lookups!$D:$F,3,FALSE),"")</f>
        <v/>
      </c>
      <c r="AA516" s="3" t="str">
        <f>IFERROR(VLOOKUP($C516*1,Lookups!$H:$N,3,FALSE),"")</f>
        <v>Entrees</v>
      </c>
      <c r="AB516" s="3" t="str">
        <f>IFERROR(VLOOKUP($C516*1,Lookups!$H:$N,4,FALSE),"")</f>
        <v>Dinner</v>
      </c>
      <c r="AC516" s="3" t="str">
        <f>IFERROR(VLOOKUP($C516*1,Lookups!$H:$N,5,FALSE),"")</f>
        <v>Dining room</v>
      </c>
      <c r="AD516" s="3">
        <f>IFERROR(VLOOKUP($C516*1,Lookups!$H:$N,6,FALSE),"")</f>
        <v>0</v>
      </c>
      <c r="AE516" s="3">
        <f>IFERROR(VLOOKUP($C516*1,Lookups!$H:$N,7,FALSE),"")</f>
        <v>0</v>
      </c>
      <c r="AF516" s="3" t="str">
        <f>VLOOKUP(B516*1,Stores!$A:$C,3,FALSE)</f>
        <v>DFG</v>
      </c>
    </row>
    <row r="517" spans="1:32">
      <c r="A517" s="165" t="s">
        <v>934</v>
      </c>
      <c r="B517" s="166" t="s">
        <v>953</v>
      </c>
      <c r="C517" s="165" t="s">
        <v>492</v>
      </c>
      <c r="D517" s="165" t="s">
        <v>918</v>
      </c>
      <c r="E517" s="165" t="s">
        <v>425</v>
      </c>
      <c r="F517" s="167">
        <v>2017</v>
      </c>
      <c r="G517" s="168">
        <v>0</v>
      </c>
      <c r="H517" s="169">
        <v>1584.4950000000001</v>
      </c>
      <c r="I517" s="169">
        <v>2576.1374999999998</v>
      </c>
      <c r="J517" s="169">
        <v>1611.2249999999999</v>
      </c>
      <c r="K517" s="169">
        <v>1529.31</v>
      </c>
      <c r="L517" s="169">
        <v>1497.3899999999999</v>
      </c>
      <c r="M517" s="169">
        <v>1492.53</v>
      </c>
      <c r="N517" s="169">
        <v>897.3</v>
      </c>
      <c r="O517" s="169">
        <v>1520.91</v>
      </c>
      <c r="P517" s="169">
        <v>1335.96</v>
      </c>
      <c r="Q517" s="169">
        <v>1238.49</v>
      </c>
      <c r="R517" s="169">
        <v>1219.68</v>
      </c>
      <c r="S517" s="169">
        <v>0</v>
      </c>
      <c r="T517" s="169">
        <v>0</v>
      </c>
      <c r="U517" s="169">
        <v>16503.427499999998</v>
      </c>
      <c r="V517" s="163">
        <f ca="1">SUM(INDIRECT(Inputs!$C$11&amp;ROW()&amp;":"&amp;Inputs!$C$12&amp;ROW()))</f>
        <v>1238.49</v>
      </c>
      <c r="W517" s="163">
        <f ca="1">SUM(INDIRECT(Inputs!$C$13&amp;ROW()&amp;":"&amp;Inputs!$C$14&amp;ROW()))</f>
        <v>15283.747499999999</v>
      </c>
      <c r="X517" s="3" t="str">
        <f>IF(COUNTIFS(Lookups!$A:$A,C517)=1,"Gross Sales","")</f>
        <v/>
      </c>
      <c r="Y517" s="3" t="str">
        <f>IF(COUNTIFS(Lookups!$D:$D,C517)=1,"Bar Sales","")</f>
        <v/>
      </c>
      <c r="Z517" s="3" t="str">
        <f>IFERROR(VLOOKUP(C517*1,Lookups!$D:$F,3,FALSE),"")</f>
        <v/>
      </c>
      <c r="AA517" s="3" t="str">
        <f>IFERROR(VLOOKUP($C517*1,Lookups!$H:$N,3,FALSE),"")</f>
        <v>Entrees</v>
      </c>
      <c r="AB517" s="3" t="str">
        <f>IFERROR(VLOOKUP($C517*1,Lookups!$H:$N,4,FALSE),"")</f>
        <v>Dinner</v>
      </c>
      <c r="AC517" s="3" t="str">
        <f>IFERROR(VLOOKUP($C517*1,Lookups!$H:$N,5,FALSE),"")</f>
        <v>Dining room</v>
      </c>
      <c r="AD517" s="3">
        <f>IFERROR(VLOOKUP($C517*1,Lookups!$H:$N,6,FALSE),"")</f>
        <v>0</v>
      </c>
      <c r="AE517" s="3">
        <f>IFERROR(VLOOKUP($C517*1,Lookups!$H:$N,7,FALSE),"")</f>
        <v>0</v>
      </c>
      <c r="AF517" s="3" t="str">
        <f>VLOOKUP(B517*1,Stores!$A:$C,3,FALSE)</f>
        <v>DFG</v>
      </c>
    </row>
    <row r="518" spans="1:32">
      <c r="A518" s="165" t="s">
        <v>933</v>
      </c>
      <c r="B518" s="166" t="s">
        <v>954</v>
      </c>
      <c r="C518" s="165" t="s">
        <v>492</v>
      </c>
      <c r="D518" s="165" t="s">
        <v>918</v>
      </c>
      <c r="E518" s="165" t="s">
        <v>425</v>
      </c>
      <c r="F518" s="167">
        <v>2017</v>
      </c>
      <c r="G518" s="168">
        <v>0</v>
      </c>
      <c r="H518" s="169">
        <v>3135.2474999999999</v>
      </c>
      <c r="I518" s="169">
        <v>3630.0449999999996</v>
      </c>
      <c r="J518" s="169">
        <v>2858.55</v>
      </c>
      <c r="K518" s="169">
        <v>2205.0149999999999</v>
      </c>
      <c r="L518" s="169">
        <v>2461.56</v>
      </c>
      <c r="M518" s="169">
        <v>2356.4250000000002</v>
      </c>
      <c r="N518" s="169">
        <v>1949.7</v>
      </c>
      <c r="O518" s="169">
        <v>1984.125</v>
      </c>
      <c r="P518" s="169">
        <v>2070.645</v>
      </c>
      <c r="Q518" s="169">
        <v>1578.1499999999999</v>
      </c>
      <c r="R518" s="169">
        <v>2337.7199999999998</v>
      </c>
      <c r="S518" s="169">
        <v>0</v>
      </c>
      <c r="T518" s="169">
        <v>0</v>
      </c>
      <c r="U518" s="169">
        <v>26567.182500000003</v>
      </c>
      <c r="V518" s="163">
        <f ca="1">SUM(INDIRECT(Inputs!$C$11&amp;ROW()&amp;":"&amp;Inputs!$C$12&amp;ROW()))</f>
        <v>1578.1499999999999</v>
      </c>
      <c r="W518" s="163">
        <f ca="1">SUM(INDIRECT(Inputs!$C$13&amp;ROW()&amp;":"&amp;Inputs!$C$14&amp;ROW()))</f>
        <v>24229.462500000001</v>
      </c>
      <c r="X518" s="3" t="str">
        <f>IF(COUNTIFS(Lookups!$A:$A,C518)=1,"Gross Sales","")</f>
        <v/>
      </c>
      <c r="Y518" s="3" t="str">
        <f>IF(COUNTIFS(Lookups!$D:$D,C518)=1,"Bar Sales","")</f>
        <v/>
      </c>
      <c r="Z518" s="3" t="str">
        <f>IFERROR(VLOOKUP(C518*1,Lookups!$D:$F,3,FALSE),"")</f>
        <v/>
      </c>
      <c r="AA518" s="3" t="str">
        <f>IFERROR(VLOOKUP($C518*1,Lookups!$H:$N,3,FALSE),"")</f>
        <v>Entrees</v>
      </c>
      <c r="AB518" s="3" t="str">
        <f>IFERROR(VLOOKUP($C518*1,Lookups!$H:$N,4,FALSE),"")</f>
        <v>Dinner</v>
      </c>
      <c r="AC518" s="3" t="str">
        <f>IFERROR(VLOOKUP($C518*1,Lookups!$H:$N,5,FALSE),"")</f>
        <v>Dining room</v>
      </c>
      <c r="AD518" s="3">
        <f>IFERROR(VLOOKUP($C518*1,Lookups!$H:$N,6,FALSE),"")</f>
        <v>0</v>
      </c>
      <c r="AE518" s="3">
        <f>IFERROR(VLOOKUP($C518*1,Lookups!$H:$N,7,FALSE),"")</f>
        <v>0</v>
      </c>
      <c r="AF518" s="3" t="str">
        <f>VLOOKUP(B518*1,Stores!$A:$C,3,FALSE)</f>
        <v>DFG</v>
      </c>
    </row>
    <row r="519" spans="1:32">
      <c r="A519" s="165" t="s">
        <v>932</v>
      </c>
      <c r="B519" s="166" t="s">
        <v>959</v>
      </c>
      <c r="C519" s="165" t="s">
        <v>492</v>
      </c>
      <c r="D519" s="165" t="s">
        <v>918</v>
      </c>
      <c r="E519" s="165" t="s">
        <v>425</v>
      </c>
      <c r="F519" s="167">
        <v>2017</v>
      </c>
      <c r="G519" s="168">
        <v>0</v>
      </c>
      <c r="H519" s="169">
        <v>0</v>
      </c>
      <c r="I519" s="169">
        <v>0</v>
      </c>
      <c r="J519" s="169">
        <v>0</v>
      </c>
      <c r="K519" s="169">
        <v>0</v>
      </c>
      <c r="L519" s="169">
        <v>0</v>
      </c>
      <c r="M519" s="169">
        <v>0</v>
      </c>
      <c r="N519" s="169">
        <v>1589.0625</v>
      </c>
      <c r="O519" s="169">
        <v>2089.7249999999999</v>
      </c>
      <c r="P519" s="169">
        <v>1176.03</v>
      </c>
      <c r="Q519" s="169">
        <v>1662.78</v>
      </c>
      <c r="R519" s="169">
        <v>1634.04</v>
      </c>
      <c r="S519" s="169">
        <v>0</v>
      </c>
      <c r="T519" s="169">
        <v>0</v>
      </c>
      <c r="U519" s="169">
        <v>8151.6374999999998</v>
      </c>
      <c r="V519" s="163">
        <f ca="1">SUM(INDIRECT(Inputs!$C$11&amp;ROW()&amp;":"&amp;Inputs!$C$12&amp;ROW()))</f>
        <v>1662.78</v>
      </c>
      <c r="W519" s="163">
        <f ca="1">SUM(INDIRECT(Inputs!$C$13&amp;ROW()&amp;":"&amp;Inputs!$C$14&amp;ROW()))</f>
        <v>6517.5974999999999</v>
      </c>
      <c r="X519" s="3" t="str">
        <f>IF(COUNTIFS(Lookups!$A:$A,C519)=1,"Gross Sales","")</f>
        <v/>
      </c>
      <c r="Y519" s="3" t="str">
        <f>IF(COUNTIFS(Lookups!$D:$D,C519)=1,"Bar Sales","")</f>
        <v/>
      </c>
      <c r="Z519" s="3" t="str">
        <f>IFERROR(VLOOKUP(C519*1,Lookups!$D:$F,3,FALSE),"")</f>
        <v/>
      </c>
      <c r="AA519" s="3" t="str">
        <f>IFERROR(VLOOKUP($C519*1,Lookups!$H:$N,3,FALSE),"")</f>
        <v>Entrees</v>
      </c>
      <c r="AB519" s="3" t="str">
        <f>IFERROR(VLOOKUP($C519*1,Lookups!$H:$N,4,FALSE),"")</f>
        <v>Dinner</v>
      </c>
      <c r="AC519" s="3" t="str">
        <f>IFERROR(VLOOKUP($C519*1,Lookups!$H:$N,5,FALSE),"")</f>
        <v>Dining room</v>
      </c>
      <c r="AD519" s="3">
        <f>IFERROR(VLOOKUP($C519*1,Lookups!$H:$N,6,FALSE),"")</f>
        <v>0</v>
      </c>
      <c r="AE519" s="3">
        <f>IFERROR(VLOOKUP($C519*1,Lookups!$H:$N,7,FALSE),"")</f>
        <v>0</v>
      </c>
      <c r="AF519" s="3" t="str">
        <f>VLOOKUP(B519*1,Stores!$A:$C,3,FALSE)</f>
        <v>DFG</v>
      </c>
    </row>
    <row r="520" spans="1:32">
      <c r="A520" s="165" t="s">
        <v>930</v>
      </c>
      <c r="B520" s="166" t="s">
        <v>920</v>
      </c>
      <c r="C520" s="165" t="s">
        <v>496</v>
      </c>
      <c r="D520" s="165" t="s">
        <v>918</v>
      </c>
      <c r="E520" s="165" t="s">
        <v>431</v>
      </c>
      <c r="F520" s="167">
        <v>2017</v>
      </c>
      <c r="G520" s="168">
        <v>0</v>
      </c>
      <c r="H520" s="169">
        <v>53.534999999999997</v>
      </c>
      <c r="I520" s="169">
        <v>40.92</v>
      </c>
      <c r="J520" s="169">
        <v>96.899999999999991</v>
      </c>
      <c r="K520" s="169">
        <v>0.55499999999999994</v>
      </c>
      <c r="L520" s="169">
        <v>42.72</v>
      </c>
      <c r="M520" s="169">
        <v>67.260000000000005</v>
      </c>
      <c r="N520" s="169">
        <v>47.61</v>
      </c>
      <c r="O520" s="169">
        <v>4.62</v>
      </c>
      <c r="P520" s="169">
        <v>12.48</v>
      </c>
      <c r="Q520" s="169">
        <v>57.164999999999999</v>
      </c>
      <c r="R520" s="169">
        <v>61.11</v>
      </c>
      <c r="S520" s="169">
        <v>0</v>
      </c>
      <c r="T520" s="169">
        <v>0</v>
      </c>
      <c r="U520" s="169">
        <v>484.87500000000006</v>
      </c>
      <c r="V520" s="163">
        <f ca="1">SUM(INDIRECT(Inputs!$C$11&amp;ROW()&amp;":"&amp;Inputs!$C$12&amp;ROW()))</f>
        <v>57.164999999999999</v>
      </c>
      <c r="W520" s="163">
        <f ca="1">SUM(INDIRECT(Inputs!$C$13&amp;ROW()&amp;":"&amp;Inputs!$C$14&amp;ROW()))</f>
        <v>423.76500000000004</v>
      </c>
      <c r="X520" s="3" t="str">
        <f>IF(COUNTIFS(Lookups!$A:$A,C520)=1,"Gross Sales","")</f>
        <v/>
      </c>
      <c r="Y520" s="3" t="str">
        <f>IF(COUNTIFS(Lookups!$D:$D,C520)=1,"Bar Sales","")</f>
        <v/>
      </c>
      <c r="Z520" s="3" t="str">
        <f>IFERROR(VLOOKUP(C520*1,Lookups!$D:$F,3,FALSE),"")</f>
        <v/>
      </c>
      <c r="AA520" s="3" t="str">
        <f>IFERROR(VLOOKUP($C520*1,Lookups!$H:$N,3,FALSE),"")</f>
        <v>Entrees</v>
      </c>
      <c r="AB520" s="3" t="str">
        <f>IFERROR(VLOOKUP($C520*1,Lookups!$H:$N,4,FALSE),"")</f>
        <v>Lunch</v>
      </c>
      <c r="AC520" s="3" t="str">
        <f>IFERROR(VLOOKUP($C520*1,Lookups!$H:$N,5,FALSE),"")</f>
        <v>Private</v>
      </c>
      <c r="AD520" s="3">
        <f>IFERROR(VLOOKUP($C520*1,Lookups!$H:$N,6,FALSE),"")</f>
        <v>0</v>
      </c>
      <c r="AE520" s="3">
        <f>IFERROR(VLOOKUP($C520*1,Lookups!$H:$N,7,FALSE),"")</f>
        <v>0</v>
      </c>
      <c r="AF520" s="3" t="str">
        <f>VLOOKUP(B520*1,Stores!$A:$C,3,FALSE)</f>
        <v>DFDE</v>
      </c>
    </row>
    <row r="521" spans="1:32">
      <c r="A521" s="165" t="s">
        <v>929</v>
      </c>
      <c r="B521" s="166" t="s">
        <v>921</v>
      </c>
      <c r="C521" s="165" t="s">
        <v>496</v>
      </c>
      <c r="D521" s="165" t="s">
        <v>918</v>
      </c>
      <c r="E521" s="165" t="s">
        <v>431</v>
      </c>
      <c r="F521" s="167">
        <v>2017</v>
      </c>
      <c r="G521" s="168">
        <v>0</v>
      </c>
      <c r="H521" s="169">
        <v>153</v>
      </c>
      <c r="I521" s="169">
        <v>238.005</v>
      </c>
      <c r="J521" s="169">
        <v>284.31</v>
      </c>
      <c r="K521" s="169">
        <v>236.77500000000001</v>
      </c>
      <c r="L521" s="169">
        <v>246.22500000000002</v>
      </c>
      <c r="M521" s="169">
        <v>204.75</v>
      </c>
      <c r="N521" s="169">
        <v>156.97499999999999</v>
      </c>
      <c r="O521" s="169">
        <v>271.17</v>
      </c>
      <c r="P521" s="169">
        <v>222.80250000000001</v>
      </c>
      <c r="Q521" s="169">
        <v>206.92500000000001</v>
      </c>
      <c r="R521" s="169">
        <v>325.33499999999998</v>
      </c>
      <c r="S521" s="169">
        <v>0</v>
      </c>
      <c r="T521" s="169">
        <v>0</v>
      </c>
      <c r="U521" s="169">
        <v>2546.2725</v>
      </c>
      <c r="V521" s="163">
        <f ca="1">SUM(INDIRECT(Inputs!$C$11&amp;ROW()&amp;":"&amp;Inputs!$C$12&amp;ROW()))</f>
        <v>206.92500000000001</v>
      </c>
      <c r="W521" s="163">
        <f ca="1">SUM(INDIRECT(Inputs!$C$13&amp;ROW()&amp;":"&amp;Inputs!$C$14&amp;ROW()))</f>
        <v>2220.9375</v>
      </c>
      <c r="X521" s="3" t="str">
        <f>IF(COUNTIFS(Lookups!$A:$A,C521)=1,"Gross Sales","")</f>
        <v/>
      </c>
      <c r="Y521" s="3" t="str">
        <f>IF(COUNTIFS(Lookups!$D:$D,C521)=1,"Bar Sales","")</f>
        <v/>
      </c>
      <c r="Z521" s="3" t="str">
        <f>IFERROR(VLOOKUP(C521*1,Lookups!$D:$F,3,FALSE),"")</f>
        <v/>
      </c>
      <c r="AA521" s="3" t="str">
        <f>IFERROR(VLOOKUP($C521*1,Lookups!$H:$N,3,FALSE),"")</f>
        <v>Entrees</v>
      </c>
      <c r="AB521" s="3" t="str">
        <f>IFERROR(VLOOKUP($C521*1,Lookups!$H:$N,4,FALSE),"")</f>
        <v>Lunch</v>
      </c>
      <c r="AC521" s="3" t="str">
        <f>IFERROR(VLOOKUP($C521*1,Lookups!$H:$N,5,FALSE),"")</f>
        <v>Private</v>
      </c>
      <c r="AD521" s="3">
        <f>IFERROR(VLOOKUP($C521*1,Lookups!$H:$N,6,FALSE),"")</f>
        <v>0</v>
      </c>
      <c r="AE521" s="3">
        <f>IFERROR(VLOOKUP($C521*1,Lookups!$H:$N,7,FALSE),"")</f>
        <v>0</v>
      </c>
      <c r="AF521" s="3" t="str">
        <f>VLOOKUP(B521*1,Stores!$A:$C,3,FALSE)</f>
        <v>DFDE</v>
      </c>
    </row>
    <row r="522" spans="1:32">
      <c r="A522" s="165" t="s">
        <v>928</v>
      </c>
      <c r="B522" s="166" t="s">
        <v>922</v>
      </c>
      <c r="C522" s="165" t="s">
        <v>496</v>
      </c>
      <c r="D522" s="165" t="s">
        <v>918</v>
      </c>
      <c r="E522" s="165" t="s">
        <v>431</v>
      </c>
      <c r="F522" s="167">
        <v>2017</v>
      </c>
      <c r="G522" s="168">
        <v>0</v>
      </c>
      <c r="H522" s="169">
        <v>8.9775000000000009</v>
      </c>
      <c r="I522" s="169">
        <v>62.400000000000006</v>
      </c>
      <c r="J522" s="169">
        <v>56.737500000000004</v>
      </c>
      <c r="K522" s="169">
        <v>0</v>
      </c>
      <c r="L522" s="169">
        <v>76.147499999999994</v>
      </c>
      <c r="M522" s="169">
        <v>71.039999999999992</v>
      </c>
      <c r="N522" s="169">
        <v>18.45</v>
      </c>
      <c r="O522" s="169">
        <v>11.52</v>
      </c>
      <c r="P522" s="169">
        <v>22.95</v>
      </c>
      <c r="Q522" s="169">
        <v>47.174999999999997</v>
      </c>
      <c r="R522" s="169">
        <v>101.4</v>
      </c>
      <c r="S522" s="169">
        <v>0</v>
      </c>
      <c r="T522" s="169">
        <v>0</v>
      </c>
      <c r="U522" s="169">
        <v>476.79750000000001</v>
      </c>
      <c r="V522" s="163">
        <f ca="1">SUM(INDIRECT(Inputs!$C$11&amp;ROW()&amp;":"&amp;Inputs!$C$12&amp;ROW()))</f>
        <v>47.174999999999997</v>
      </c>
      <c r="W522" s="163">
        <f ca="1">SUM(INDIRECT(Inputs!$C$13&amp;ROW()&amp;":"&amp;Inputs!$C$14&amp;ROW()))</f>
        <v>375.39749999999998</v>
      </c>
      <c r="X522" s="3" t="str">
        <f>IF(COUNTIFS(Lookups!$A:$A,C522)=1,"Gross Sales","")</f>
        <v/>
      </c>
      <c r="Y522" s="3" t="str">
        <f>IF(COUNTIFS(Lookups!$D:$D,C522)=1,"Bar Sales","")</f>
        <v/>
      </c>
      <c r="Z522" s="3" t="str">
        <f>IFERROR(VLOOKUP(C522*1,Lookups!$D:$F,3,FALSE),"")</f>
        <v/>
      </c>
      <c r="AA522" s="3" t="str">
        <f>IFERROR(VLOOKUP($C522*1,Lookups!$H:$N,3,FALSE),"")</f>
        <v>Entrees</v>
      </c>
      <c r="AB522" s="3" t="str">
        <f>IFERROR(VLOOKUP($C522*1,Lookups!$H:$N,4,FALSE),"")</f>
        <v>Lunch</v>
      </c>
      <c r="AC522" s="3" t="str">
        <f>IFERROR(VLOOKUP($C522*1,Lookups!$H:$N,5,FALSE),"")</f>
        <v>Private</v>
      </c>
      <c r="AD522" s="3">
        <f>IFERROR(VLOOKUP($C522*1,Lookups!$H:$N,6,FALSE),"")</f>
        <v>0</v>
      </c>
      <c r="AE522" s="3">
        <f>IFERROR(VLOOKUP($C522*1,Lookups!$H:$N,7,FALSE),"")</f>
        <v>0</v>
      </c>
      <c r="AF522" s="3" t="str">
        <f>VLOOKUP(B522*1,Stores!$A:$C,3,FALSE)</f>
        <v>DFDE</v>
      </c>
    </row>
    <row r="523" spans="1:32">
      <c r="A523" s="165" t="s">
        <v>927</v>
      </c>
      <c r="B523" s="166" t="s">
        <v>923</v>
      </c>
      <c r="C523" s="165" t="s">
        <v>496</v>
      </c>
      <c r="D523" s="165" t="s">
        <v>918</v>
      </c>
      <c r="E523" s="165" t="s">
        <v>431</v>
      </c>
      <c r="F523" s="167">
        <v>2017</v>
      </c>
      <c r="G523" s="168">
        <v>0</v>
      </c>
      <c r="H523" s="169">
        <v>43.244999999999997</v>
      </c>
      <c r="I523" s="169">
        <v>418.9425</v>
      </c>
      <c r="J523" s="169">
        <v>88.357500000000002</v>
      </c>
      <c r="K523" s="169">
        <v>124.11</v>
      </c>
      <c r="L523" s="169">
        <v>218.54999999999998</v>
      </c>
      <c r="M523" s="169">
        <v>185.61</v>
      </c>
      <c r="N523" s="169">
        <v>128.99250000000001</v>
      </c>
      <c r="O523" s="169">
        <v>114.66000000000001</v>
      </c>
      <c r="P523" s="169">
        <v>24.862500000000001</v>
      </c>
      <c r="Q523" s="169">
        <v>106.875</v>
      </c>
      <c r="R523" s="169">
        <v>261.63</v>
      </c>
      <c r="S523" s="169">
        <v>0</v>
      </c>
      <c r="T523" s="169">
        <v>0</v>
      </c>
      <c r="U523" s="169">
        <v>1715.835</v>
      </c>
      <c r="V523" s="163">
        <f ca="1">SUM(INDIRECT(Inputs!$C$11&amp;ROW()&amp;":"&amp;Inputs!$C$12&amp;ROW()))</f>
        <v>106.875</v>
      </c>
      <c r="W523" s="163">
        <f ca="1">SUM(INDIRECT(Inputs!$C$13&amp;ROW()&amp;":"&amp;Inputs!$C$14&amp;ROW()))</f>
        <v>1454.2050000000002</v>
      </c>
      <c r="X523" s="3" t="str">
        <f>IF(COUNTIFS(Lookups!$A:$A,C523)=1,"Gross Sales","")</f>
        <v/>
      </c>
      <c r="Y523" s="3" t="str">
        <f>IF(COUNTIFS(Lookups!$D:$D,C523)=1,"Bar Sales","")</f>
        <v/>
      </c>
      <c r="Z523" s="3" t="str">
        <f>IFERROR(VLOOKUP(C523*1,Lookups!$D:$F,3,FALSE),"")</f>
        <v/>
      </c>
      <c r="AA523" s="3" t="str">
        <f>IFERROR(VLOOKUP($C523*1,Lookups!$H:$N,3,FALSE),"")</f>
        <v>Entrees</v>
      </c>
      <c r="AB523" s="3" t="str">
        <f>IFERROR(VLOOKUP($C523*1,Lookups!$H:$N,4,FALSE),"")</f>
        <v>Lunch</v>
      </c>
      <c r="AC523" s="3" t="str">
        <f>IFERROR(VLOOKUP($C523*1,Lookups!$H:$N,5,FALSE),"")</f>
        <v>Private</v>
      </c>
      <c r="AD523" s="3">
        <f>IFERROR(VLOOKUP($C523*1,Lookups!$H:$N,6,FALSE),"")</f>
        <v>0</v>
      </c>
      <c r="AE523" s="3">
        <f>IFERROR(VLOOKUP($C523*1,Lookups!$H:$N,7,FALSE),"")</f>
        <v>0</v>
      </c>
      <c r="AF523" s="3" t="str">
        <f>VLOOKUP(B523*1,Stores!$A:$C,3,FALSE)</f>
        <v>DFDE</v>
      </c>
    </row>
    <row r="524" spans="1:32">
      <c r="A524" s="165" t="s">
        <v>926</v>
      </c>
      <c r="B524" s="166" t="s">
        <v>924</v>
      </c>
      <c r="C524" s="165" t="s">
        <v>496</v>
      </c>
      <c r="D524" s="165" t="s">
        <v>918</v>
      </c>
      <c r="E524" s="165" t="s">
        <v>431</v>
      </c>
      <c r="F524" s="167">
        <v>2017</v>
      </c>
      <c r="G524" s="168">
        <v>0</v>
      </c>
      <c r="H524" s="169">
        <v>37.972499999999997</v>
      </c>
      <c r="I524" s="169">
        <v>56.580000000000005</v>
      </c>
      <c r="J524" s="169">
        <v>151.11000000000001</v>
      </c>
      <c r="K524" s="169">
        <v>139.91249999999999</v>
      </c>
      <c r="L524" s="169">
        <v>173.05499999999998</v>
      </c>
      <c r="M524" s="169">
        <v>82.62</v>
      </c>
      <c r="N524" s="169">
        <v>64.17</v>
      </c>
      <c r="O524" s="169">
        <v>59.287500000000001</v>
      </c>
      <c r="P524" s="169">
        <v>102.12</v>
      </c>
      <c r="Q524" s="169">
        <v>184.53749999999999</v>
      </c>
      <c r="R524" s="169">
        <v>87.69</v>
      </c>
      <c r="S524" s="169">
        <v>0</v>
      </c>
      <c r="T524" s="169">
        <v>0</v>
      </c>
      <c r="U524" s="169">
        <v>1139.0550000000001</v>
      </c>
      <c r="V524" s="163">
        <f ca="1">SUM(INDIRECT(Inputs!$C$11&amp;ROW()&amp;":"&amp;Inputs!$C$12&amp;ROW()))</f>
        <v>184.53749999999999</v>
      </c>
      <c r="W524" s="163">
        <f ca="1">SUM(INDIRECT(Inputs!$C$13&amp;ROW()&amp;":"&amp;Inputs!$C$14&amp;ROW()))</f>
        <v>1051.365</v>
      </c>
      <c r="X524" s="3" t="str">
        <f>IF(COUNTIFS(Lookups!$A:$A,C524)=1,"Gross Sales","")</f>
        <v/>
      </c>
      <c r="Y524" s="3" t="str">
        <f>IF(COUNTIFS(Lookups!$D:$D,C524)=1,"Bar Sales","")</f>
        <v/>
      </c>
      <c r="Z524" s="3" t="str">
        <f>IFERROR(VLOOKUP(C524*1,Lookups!$D:$F,3,FALSE),"")</f>
        <v/>
      </c>
      <c r="AA524" s="3" t="str">
        <f>IFERROR(VLOOKUP($C524*1,Lookups!$H:$N,3,FALSE),"")</f>
        <v>Entrees</v>
      </c>
      <c r="AB524" s="3" t="str">
        <f>IFERROR(VLOOKUP($C524*1,Lookups!$H:$N,4,FALSE),"")</f>
        <v>Lunch</v>
      </c>
      <c r="AC524" s="3" t="str">
        <f>IFERROR(VLOOKUP($C524*1,Lookups!$H:$N,5,FALSE),"")</f>
        <v>Private</v>
      </c>
      <c r="AD524" s="3">
        <f>IFERROR(VLOOKUP($C524*1,Lookups!$H:$N,6,FALSE),"")</f>
        <v>0</v>
      </c>
      <c r="AE524" s="3">
        <f>IFERROR(VLOOKUP($C524*1,Lookups!$H:$N,7,FALSE),"")</f>
        <v>0</v>
      </c>
      <c r="AF524" s="3" t="str">
        <f>VLOOKUP(B524*1,Stores!$A:$C,3,FALSE)</f>
        <v>DFDE</v>
      </c>
    </row>
    <row r="525" spans="1:32">
      <c r="A525" s="165" t="s">
        <v>925</v>
      </c>
      <c r="B525" s="166" t="s">
        <v>958</v>
      </c>
      <c r="C525" s="165" t="s">
        <v>496</v>
      </c>
      <c r="D525" s="165" t="s">
        <v>918</v>
      </c>
      <c r="E525" s="165" t="s">
        <v>431</v>
      </c>
      <c r="F525" s="167">
        <v>2017</v>
      </c>
      <c r="G525" s="168">
        <v>0</v>
      </c>
      <c r="H525" s="169">
        <v>0</v>
      </c>
      <c r="I525" s="169">
        <v>0</v>
      </c>
      <c r="J525" s="169">
        <v>0</v>
      </c>
      <c r="K525" s="169">
        <v>0</v>
      </c>
      <c r="L525" s="169">
        <v>4.8</v>
      </c>
      <c r="M525" s="169">
        <v>91.732500000000002</v>
      </c>
      <c r="N525" s="169">
        <v>32.549999999999997</v>
      </c>
      <c r="O525" s="169">
        <v>128.25</v>
      </c>
      <c r="P525" s="169">
        <v>87.097500000000011</v>
      </c>
      <c r="Q525" s="169">
        <v>38.28</v>
      </c>
      <c r="R525" s="169">
        <v>70.342500000000001</v>
      </c>
      <c r="S525" s="169">
        <v>0</v>
      </c>
      <c r="T525" s="169">
        <v>0</v>
      </c>
      <c r="U525" s="169">
        <v>453.05250000000001</v>
      </c>
      <c r="V525" s="163">
        <f ca="1">SUM(INDIRECT(Inputs!$C$11&amp;ROW()&amp;":"&amp;Inputs!$C$12&amp;ROW()))</f>
        <v>38.28</v>
      </c>
      <c r="W525" s="163">
        <f ca="1">SUM(INDIRECT(Inputs!$C$13&amp;ROW()&amp;":"&amp;Inputs!$C$14&amp;ROW()))</f>
        <v>382.71000000000004</v>
      </c>
      <c r="X525" s="3" t="str">
        <f>IF(COUNTIFS(Lookups!$A:$A,C525)=1,"Gross Sales","")</f>
        <v/>
      </c>
      <c r="Y525" s="3" t="str">
        <f>IF(COUNTIFS(Lookups!$D:$D,C525)=1,"Bar Sales","")</f>
        <v/>
      </c>
      <c r="Z525" s="3" t="str">
        <f>IFERROR(VLOOKUP(C525*1,Lookups!$D:$F,3,FALSE),"")</f>
        <v/>
      </c>
      <c r="AA525" s="3" t="str">
        <f>IFERROR(VLOOKUP($C525*1,Lookups!$H:$N,3,FALSE),"")</f>
        <v>Entrees</v>
      </c>
      <c r="AB525" s="3" t="str">
        <f>IFERROR(VLOOKUP($C525*1,Lookups!$H:$N,4,FALSE),"")</f>
        <v>Lunch</v>
      </c>
      <c r="AC525" s="3" t="str">
        <f>IFERROR(VLOOKUP($C525*1,Lookups!$H:$N,5,FALSE),"")</f>
        <v>Private</v>
      </c>
      <c r="AD525" s="3">
        <f>IFERROR(VLOOKUP($C525*1,Lookups!$H:$N,6,FALSE),"")</f>
        <v>0</v>
      </c>
      <c r="AE525" s="3">
        <f>IFERROR(VLOOKUP($C525*1,Lookups!$H:$N,7,FALSE),"")</f>
        <v>0</v>
      </c>
      <c r="AF525" s="3" t="str">
        <f>VLOOKUP(B525*1,Stores!$A:$C,3,FALSE)</f>
        <v>DFDE</v>
      </c>
    </row>
    <row r="526" spans="1:32">
      <c r="A526" s="165" t="s">
        <v>958</v>
      </c>
      <c r="B526" s="166" t="s">
        <v>925</v>
      </c>
      <c r="C526" s="165" t="s">
        <v>496</v>
      </c>
      <c r="D526" s="165" t="s">
        <v>918</v>
      </c>
      <c r="E526" s="165" t="s">
        <v>431</v>
      </c>
      <c r="F526" s="167">
        <v>2017</v>
      </c>
      <c r="G526" s="168">
        <v>0</v>
      </c>
      <c r="H526" s="169">
        <v>48.644999999999996</v>
      </c>
      <c r="I526" s="169">
        <v>68.34</v>
      </c>
      <c r="J526" s="169">
        <v>118.125</v>
      </c>
      <c r="K526" s="169">
        <v>154.36499999999998</v>
      </c>
      <c r="L526" s="169">
        <v>40.267499999999998</v>
      </c>
      <c r="M526" s="169">
        <v>122.715</v>
      </c>
      <c r="N526" s="169">
        <v>19.357500000000002</v>
      </c>
      <c r="O526" s="169">
        <v>19.32</v>
      </c>
      <c r="P526" s="169">
        <v>13.8</v>
      </c>
      <c r="Q526" s="169">
        <v>15.749999999999998</v>
      </c>
      <c r="R526" s="169">
        <v>3.0150000000000001</v>
      </c>
      <c r="S526" s="169">
        <v>0</v>
      </c>
      <c r="T526" s="169">
        <v>0</v>
      </c>
      <c r="U526" s="169">
        <v>623.69999999999993</v>
      </c>
      <c r="V526" s="163">
        <f ca="1">SUM(INDIRECT(Inputs!$C$11&amp;ROW()&amp;":"&amp;Inputs!$C$12&amp;ROW()))</f>
        <v>15.749999999999998</v>
      </c>
      <c r="W526" s="163">
        <f ca="1">SUM(INDIRECT(Inputs!$C$13&amp;ROW()&amp;":"&amp;Inputs!$C$14&amp;ROW()))</f>
        <v>620.68499999999995</v>
      </c>
      <c r="X526" s="3" t="str">
        <f>IF(COUNTIFS(Lookups!$A:$A,C526)=1,"Gross Sales","")</f>
        <v/>
      </c>
      <c r="Y526" s="3" t="str">
        <f>IF(COUNTIFS(Lookups!$D:$D,C526)=1,"Bar Sales","")</f>
        <v/>
      </c>
      <c r="Z526" s="3" t="str">
        <f>IFERROR(VLOOKUP(C526*1,Lookups!$D:$F,3,FALSE),"")</f>
        <v/>
      </c>
      <c r="AA526" s="3" t="str">
        <f>IFERROR(VLOOKUP($C526*1,Lookups!$H:$N,3,FALSE),"")</f>
        <v>Entrees</v>
      </c>
      <c r="AB526" s="3" t="str">
        <f>IFERROR(VLOOKUP($C526*1,Lookups!$H:$N,4,FALSE),"")</f>
        <v>Lunch</v>
      </c>
      <c r="AC526" s="3" t="str">
        <f>IFERROR(VLOOKUP($C526*1,Lookups!$H:$N,5,FALSE),"")</f>
        <v>Private</v>
      </c>
      <c r="AD526" s="3">
        <f>IFERROR(VLOOKUP($C526*1,Lookups!$H:$N,6,FALSE),"")</f>
        <v>0</v>
      </c>
      <c r="AE526" s="3">
        <f>IFERROR(VLOOKUP($C526*1,Lookups!$H:$N,7,FALSE),"")</f>
        <v>0</v>
      </c>
      <c r="AF526" s="3" t="str">
        <f>VLOOKUP(B526*1,Stores!$A:$C,3,FALSE)</f>
        <v>DFDE</v>
      </c>
    </row>
    <row r="527" spans="1:32">
      <c r="A527" s="165" t="s">
        <v>924</v>
      </c>
      <c r="B527" s="166" t="s">
        <v>926</v>
      </c>
      <c r="C527" s="165" t="s">
        <v>496</v>
      </c>
      <c r="D527" s="165" t="s">
        <v>918</v>
      </c>
      <c r="E527" s="165" t="s">
        <v>431</v>
      </c>
      <c r="F527" s="167">
        <v>2017</v>
      </c>
      <c r="G527" s="168">
        <v>0</v>
      </c>
      <c r="H527" s="169">
        <v>146.52000000000001</v>
      </c>
      <c r="I527" s="169">
        <v>408.13499999999999</v>
      </c>
      <c r="J527" s="169">
        <v>335.52749999999997</v>
      </c>
      <c r="K527" s="169">
        <v>358.38</v>
      </c>
      <c r="L527" s="169">
        <v>388.23750000000001</v>
      </c>
      <c r="M527" s="169">
        <v>413.77500000000003</v>
      </c>
      <c r="N527" s="169">
        <v>242.30999999999997</v>
      </c>
      <c r="O527" s="169">
        <v>172.125</v>
      </c>
      <c r="P527" s="169">
        <v>163.125</v>
      </c>
      <c r="Q527" s="169">
        <v>374.0625</v>
      </c>
      <c r="R527" s="169">
        <v>196.26749999999998</v>
      </c>
      <c r="S527" s="169">
        <v>0</v>
      </c>
      <c r="T527" s="169">
        <v>0</v>
      </c>
      <c r="U527" s="169">
        <v>3198.4649999999997</v>
      </c>
      <c r="V527" s="163">
        <f ca="1">SUM(INDIRECT(Inputs!$C$11&amp;ROW()&amp;":"&amp;Inputs!$C$12&amp;ROW()))</f>
        <v>374.0625</v>
      </c>
      <c r="W527" s="163">
        <f ca="1">SUM(INDIRECT(Inputs!$C$13&amp;ROW()&amp;":"&amp;Inputs!$C$14&amp;ROW()))</f>
        <v>3002.1974999999998</v>
      </c>
      <c r="X527" s="3" t="str">
        <f>IF(COUNTIFS(Lookups!$A:$A,C527)=1,"Gross Sales","")</f>
        <v/>
      </c>
      <c r="Y527" s="3" t="str">
        <f>IF(COUNTIFS(Lookups!$D:$D,C527)=1,"Bar Sales","")</f>
        <v/>
      </c>
      <c r="Z527" s="3" t="str">
        <f>IFERROR(VLOOKUP(C527*1,Lookups!$D:$F,3,FALSE),"")</f>
        <v/>
      </c>
      <c r="AA527" s="3" t="str">
        <f>IFERROR(VLOOKUP($C527*1,Lookups!$H:$N,3,FALSE),"")</f>
        <v>Entrees</v>
      </c>
      <c r="AB527" s="3" t="str">
        <f>IFERROR(VLOOKUP($C527*1,Lookups!$H:$N,4,FALSE),"")</f>
        <v>Lunch</v>
      </c>
      <c r="AC527" s="3" t="str">
        <f>IFERROR(VLOOKUP($C527*1,Lookups!$H:$N,5,FALSE),"")</f>
        <v>Private</v>
      </c>
      <c r="AD527" s="3">
        <f>IFERROR(VLOOKUP($C527*1,Lookups!$H:$N,6,FALSE),"")</f>
        <v>0</v>
      </c>
      <c r="AE527" s="3">
        <f>IFERROR(VLOOKUP($C527*1,Lookups!$H:$N,7,FALSE),"")</f>
        <v>0</v>
      </c>
      <c r="AF527" s="3" t="str">
        <f>VLOOKUP(B527*1,Stores!$A:$C,3,FALSE)</f>
        <v>DFDE</v>
      </c>
    </row>
    <row r="528" spans="1:32">
      <c r="A528" s="165" t="s">
        <v>923</v>
      </c>
      <c r="B528" s="166" t="s">
        <v>927</v>
      </c>
      <c r="C528" s="165" t="s">
        <v>496</v>
      </c>
      <c r="D528" s="165" t="s">
        <v>918</v>
      </c>
      <c r="E528" s="165" t="s">
        <v>431</v>
      </c>
      <c r="F528" s="167">
        <v>2017</v>
      </c>
      <c r="G528" s="168">
        <v>0</v>
      </c>
      <c r="H528" s="169">
        <v>66.795000000000002</v>
      </c>
      <c r="I528" s="169">
        <v>35.227499999999999</v>
      </c>
      <c r="J528" s="169">
        <v>54</v>
      </c>
      <c r="K528" s="169">
        <v>90.78</v>
      </c>
      <c r="L528" s="169">
        <v>253.07999999999998</v>
      </c>
      <c r="M528" s="169">
        <v>327.79499999999996</v>
      </c>
      <c r="N528" s="169">
        <v>195.07500000000002</v>
      </c>
      <c r="O528" s="169">
        <v>53.76</v>
      </c>
      <c r="P528" s="169">
        <v>1.89</v>
      </c>
      <c r="Q528" s="169">
        <v>197.19</v>
      </c>
      <c r="R528" s="169">
        <v>86.49</v>
      </c>
      <c r="S528" s="169">
        <v>0</v>
      </c>
      <c r="T528" s="169">
        <v>0</v>
      </c>
      <c r="U528" s="169">
        <v>1362.0825000000002</v>
      </c>
      <c r="V528" s="163">
        <f ca="1">SUM(INDIRECT(Inputs!$C$11&amp;ROW()&amp;":"&amp;Inputs!$C$12&amp;ROW()))</f>
        <v>197.19</v>
      </c>
      <c r="W528" s="163">
        <f ca="1">SUM(INDIRECT(Inputs!$C$13&amp;ROW()&amp;":"&amp;Inputs!$C$14&amp;ROW()))</f>
        <v>1275.5925000000002</v>
      </c>
      <c r="X528" s="3" t="str">
        <f>IF(COUNTIFS(Lookups!$A:$A,C528)=1,"Gross Sales","")</f>
        <v/>
      </c>
      <c r="Y528" s="3" t="str">
        <f>IF(COUNTIFS(Lookups!$D:$D,C528)=1,"Bar Sales","")</f>
        <v/>
      </c>
      <c r="Z528" s="3" t="str">
        <f>IFERROR(VLOOKUP(C528*1,Lookups!$D:$F,3,FALSE),"")</f>
        <v/>
      </c>
      <c r="AA528" s="3" t="str">
        <f>IFERROR(VLOOKUP($C528*1,Lookups!$H:$N,3,FALSE),"")</f>
        <v>Entrees</v>
      </c>
      <c r="AB528" s="3" t="str">
        <f>IFERROR(VLOOKUP($C528*1,Lookups!$H:$N,4,FALSE),"")</f>
        <v>Lunch</v>
      </c>
      <c r="AC528" s="3" t="str">
        <f>IFERROR(VLOOKUP($C528*1,Lookups!$H:$N,5,FALSE),"")</f>
        <v>Private</v>
      </c>
      <c r="AD528" s="3">
        <f>IFERROR(VLOOKUP($C528*1,Lookups!$H:$N,6,FALSE),"")</f>
        <v>0</v>
      </c>
      <c r="AE528" s="3">
        <f>IFERROR(VLOOKUP($C528*1,Lookups!$H:$N,7,FALSE),"")</f>
        <v>0</v>
      </c>
      <c r="AF528" s="3" t="str">
        <f>VLOOKUP(B528*1,Stores!$A:$C,3,FALSE)</f>
        <v>DFDE</v>
      </c>
    </row>
    <row r="529" spans="1:32">
      <c r="A529" s="165" t="s">
        <v>922</v>
      </c>
      <c r="B529" s="166" t="s">
        <v>928</v>
      </c>
      <c r="C529" s="165" t="s">
        <v>496</v>
      </c>
      <c r="D529" s="165" t="s">
        <v>918</v>
      </c>
      <c r="E529" s="165" t="s">
        <v>431</v>
      </c>
      <c r="F529" s="167">
        <v>2017</v>
      </c>
      <c r="G529" s="168">
        <v>0</v>
      </c>
      <c r="H529" s="169">
        <v>0</v>
      </c>
      <c r="I529" s="169">
        <v>0</v>
      </c>
      <c r="J529" s="169">
        <v>35.340000000000003</v>
      </c>
      <c r="K529" s="169">
        <v>34.185000000000002</v>
      </c>
      <c r="L529" s="169">
        <v>0</v>
      </c>
      <c r="M529" s="169">
        <v>6.2775000000000007</v>
      </c>
      <c r="N529" s="169">
        <v>0</v>
      </c>
      <c r="O529" s="169">
        <v>0</v>
      </c>
      <c r="P529" s="169">
        <v>16.807499999999997</v>
      </c>
      <c r="Q529" s="169">
        <v>20.587499999999999</v>
      </c>
      <c r="R529" s="169">
        <v>0</v>
      </c>
      <c r="S529" s="169">
        <v>0</v>
      </c>
      <c r="T529" s="169">
        <v>0</v>
      </c>
      <c r="U529" s="169">
        <v>113.19750000000002</v>
      </c>
      <c r="V529" s="163">
        <f ca="1">SUM(INDIRECT(Inputs!$C$11&amp;ROW()&amp;":"&amp;Inputs!$C$12&amp;ROW()))</f>
        <v>20.587499999999999</v>
      </c>
      <c r="W529" s="163">
        <f ca="1">SUM(INDIRECT(Inputs!$C$13&amp;ROW()&amp;":"&amp;Inputs!$C$14&amp;ROW()))</f>
        <v>113.19750000000002</v>
      </c>
      <c r="X529" s="3" t="str">
        <f>IF(COUNTIFS(Lookups!$A:$A,C529)=1,"Gross Sales","")</f>
        <v/>
      </c>
      <c r="Y529" s="3" t="str">
        <f>IF(COUNTIFS(Lookups!$D:$D,C529)=1,"Bar Sales","")</f>
        <v/>
      </c>
      <c r="Z529" s="3" t="str">
        <f>IFERROR(VLOOKUP(C529*1,Lookups!$D:$F,3,FALSE),"")</f>
        <v/>
      </c>
      <c r="AA529" s="3" t="str">
        <f>IFERROR(VLOOKUP($C529*1,Lookups!$H:$N,3,FALSE),"")</f>
        <v>Entrees</v>
      </c>
      <c r="AB529" s="3" t="str">
        <f>IFERROR(VLOOKUP($C529*1,Lookups!$H:$N,4,FALSE),"")</f>
        <v>Lunch</v>
      </c>
      <c r="AC529" s="3" t="str">
        <f>IFERROR(VLOOKUP($C529*1,Lookups!$H:$N,5,FALSE),"")</f>
        <v>Private</v>
      </c>
      <c r="AD529" s="3">
        <f>IFERROR(VLOOKUP($C529*1,Lookups!$H:$N,6,FALSE),"")</f>
        <v>0</v>
      </c>
      <c r="AE529" s="3">
        <f>IFERROR(VLOOKUP($C529*1,Lookups!$H:$N,7,FALSE),"")</f>
        <v>0</v>
      </c>
      <c r="AF529" s="3" t="str">
        <f>VLOOKUP(B529*1,Stores!$A:$C,3,FALSE)</f>
        <v>DFDE</v>
      </c>
    </row>
    <row r="530" spans="1:32">
      <c r="A530" s="165" t="s">
        <v>921</v>
      </c>
      <c r="B530" s="166" t="s">
        <v>929</v>
      </c>
      <c r="C530" s="165" t="s">
        <v>496</v>
      </c>
      <c r="D530" s="165" t="s">
        <v>918</v>
      </c>
      <c r="E530" s="165" t="s">
        <v>431</v>
      </c>
      <c r="F530" s="167">
        <v>2017</v>
      </c>
      <c r="G530" s="168">
        <v>0</v>
      </c>
      <c r="H530" s="169">
        <v>36.480000000000004</v>
      </c>
      <c r="I530" s="169">
        <v>55.44</v>
      </c>
      <c r="J530" s="169">
        <v>36</v>
      </c>
      <c r="K530" s="169">
        <v>43.1325</v>
      </c>
      <c r="L530" s="169">
        <v>10.050000000000001</v>
      </c>
      <c r="M530" s="169">
        <v>75.03</v>
      </c>
      <c r="N530" s="169">
        <v>28.35</v>
      </c>
      <c r="O530" s="169">
        <v>61.199999999999996</v>
      </c>
      <c r="P530" s="169">
        <v>112.05</v>
      </c>
      <c r="Q530" s="169">
        <v>35.49</v>
      </c>
      <c r="R530" s="169">
        <v>0.69750000000000001</v>
      </c>
      <c r="S530" s="169">
        <v>0</v>
      </c>
      <c r="T530" s="169">
        <v>0</v>
      </c>
      <c r="U530" s="169">
        <v>493.92000000000007</v>
      </c>
      <c r="V530" s="163">
        <f ca="1">SUM(INDIRECT(Inputs!$C$11&amp;ROW()&amp;":"&amp;Inputs!$C$12&amp;ROW()))</f>
        <v>35.49</v>
      </c>
      <c r="W530" s="163">
        <f ca="1">SUM(INDIRECT(Inputs!$C$13&amp;ROW()&amp;":"&amp;Inputs!$C$14&amp;ROW()))</f>
        <v>493.22250000000008</v>
      </c>
      <c r="X530" s="3" t="str">
        <f>IF(COUNTIFS(Lookups!$A:$A,C530)=1,"Gross Sales","")</f>
        <v/>
      </c>
      <c r="Y530" s="3" t="str">
        <f>IF(COUNTIFS(Lookups!$D:$D,C530)=1,"Bar Sales","")</f>
        <v/>
      </c>
      <c r="Z530" s="3" t="str">
        <f>IFERROR(VLOOKUP(C530*1,Lookups!$D:$F,3,FALSE),"")</f>
        <v/>
      </c>
      <c r="AA530" s="3" t="str">
        <f>IFERROR(VLOOKUP($C530*1,Lookups!$H:$N,3,FALSE),"")</f>
        <v>Entrees</v>
      </c>
      <c r="AB530" s="3" t="str">
        <f>IFERROR(VLOOKUP($C530*1,Lookups!$H:$N,4,FALSE),"")</f>
        <v>Lunch</v>
      </c>
      <c r="AC530" s="3" t="str">
        <f>IFERROR(VLOOKUP($C530*1,Lookups!$H:$N,5,FALSE),"")</f>
        <v>Private</v>
      </c>
      <c r="AD530" s="3">
        <f>IFERROR(VLOOKUP($C530*1,Lookups!$H:$N,6,FALSE),"")</f>
        <v>0</v>
      </c>
      <c r="AE530" s="3">
        <f>IFERROR(VLOOKUP($C530*1,Lookups!$H:$N,7,FALSE),"")</f>
        <v>0</v>
      </c>
      <c r="AF530" s="3" t="str">
        <f>VLOOKUP(B530*1,Stores!$A:$C,3,FALSE)</f>
        <v>DFDE</v>
      </c>
    </row>
    <row r="531" spans="1:32">
      <c r="A531" s="165" t="s">
        <v>920</v>
      </c>
      <c r="B531" s="166" t="s">
        <v>930</v>
      </c>
      <c r="C531" s="165" t="s">
        <v>496</v>
      </c>
      <c r="D531" s="165" t="s">
        <v>918</v>
      </c>
      <c r="E531" s="165" t="s">
        <v>431</v>
      </c>
      <c r="F531" s="167">
        <v>2017</v>
      </c>
      <c r="G531" s="168">
        <v>0</v>
      </c>
      <c r="H531" s="169">
        <v>104.57249999999999</v>
      </c>
      <c r="I531" s="169">
        <v>103.23</v>
      </c>
      <c r="J531" s="169">
        <v>89.445000000000007</v>
      </c>
      <c r="K531" s="169">
        <v>204.2175</v>
      </c>
      <c r="L531" s="169">
        <v>147.5325</v>
      </c>
      <c r="M531" s="169">
        <v>138.6</v>
      </c>
      <c r="N531" s="169">
        <v>139.965</v>
      </c>
      <c r="O531" s="169">
        <v>24.637499999999999</v>
      </c>
      <c r="P531" s="169">
        <v>73.260000000000005</v>
      </c>
      <c r="Q531" s="169">
        <v>108</v>
      </c>
      <c r="R531" s="169">
        <v>166.95</v>
      </c>
      <c r="S531" s="169">
        <v>0</v>
      </c>
      <c r="T531" s="169">
        <v>0</v>
      </c>
      <c r="U531" s="169">
        <v>1300.4100000000003</v>
      </c>
      <c r="V531" s="163">
        <f ca="1">SUM(INDIRECT(Inputs!$C$11&amp;ROW()&amp;":"&amp;Inputs!$C$12&amp;ROW()))</f>
        <v>108</v>
      </c>
      <c r="W531" s="163">
        <f ca="1">SUM(INDIRECT(Inputs!$C$13&amp;ROW()&amp;":"&amp;Inputs!$C$14&amp;ROW()))</f>
        <v>1133.4600000000003</v>
      </c>
      <c r="X531" s="3" t="str">
        <f>IF(COUNTIFS(Lookups!$A:$A,C531)=1,"Gross Sales","")</f>
        <v/>
      </c>
      <c r="Y531" s="3" t="str">
        <f>IF(COUNTIFS(Lookups!$D:$D,C531)=1,"Bar Sales","")</f>
        <v/>
      </c>
      <c r="Z531" s="3" t="str">
        <f>IFERROR(VLOOKUP(C531*1,Lookups!$D:$F,3,FALSE),"")</f>
        <v/>
      </c>
      <c r="AA531" s="3" t="str">
        <f>IFERROR(VLOOKUP($C531*1,Lookups!$H:$N,3,FALSE),"")</f>
        <v>Entrees</v>
      </c>
      <c r="AB531" s="3" t="str">
        <f>IFERROR(VLOOKUP($C531*1,Lookups!$H:$N,4,FALSE),"")</f>
        <v>Lunch</v>
      </c>
      <c r="AC531" s="3" t="str">
        <f>IFERROR(VLOOKUP($C531*1,Lookups!$H:$N,5,FALSE),"")</f>
        <v>Private</v>
      </c>
      <c r="AD531" s="3">
        <f>IFERROR(VLOOKUP($C531*1,Lookups!$H:$N,6,FALSE),"")</f>
        <v>0</v>
      </c>
      <c r="AE531" s="3">
        <f>IFERROR(VLOOKUP($C531*1,Lookups!$H:$N,7,FALSE),"")</f>
        <v>0</v>
      </c>
      <c r="AF531" s="3" t="str">
        <f>VLOOKUP(B531*1,Stores!$A:$C,3,FALSE)</f>
        <v>DFDE</v>
      </c>
    </row>
    <row r="532" spans="1:32">
      <c r="A532" s="165" t="s">
        <v>919</v>
      </c>
      <c r="B532" s="166" t="s">
        <v>931</v>
      </c>
      <c r="C532" s="165" t="s">
        <v>496</v>
      </c>
      <c r="D532" s="165" t="s">
        <v>918</v>
      </c>
      <c r="E532" s="165" t="s">
        <v>431</v>
      </c>
      <c r="F532" s="167">
        <v>2017</v>
      </c>
      <c r="G532" s="168">
        <v>0</v>
      </c>
      <c r="H532" s="169">
        <v>75.037499999999994</v>
      </c>
      <c r="I532" s="169">
        <v>259.2</v>
      </c>
      <c r="J532" s="169">
        <v>259.35000000000002</v>
      </c>
      <c r="K532" s="169">
        <v>155.94</v>
      </c>
      <c r="L532" s="169">
        <v>228.22499999999999</v>
      </c>
      <c r="M532" s="169">
        <v>428.61</v>
      </c>
      <c r="N532" s="169">
        <v>121.58999999999999</v>
      </c>
      <c r="O532" s="169">
        <v>89.392499999999998</v>
      </c>
      <c r="P532" s="169">
        <v>101.49000000000001</v>
      </c>
      <c r="Q532" s="169">
        <v>81.45</v>
      </c>
      <c r="R532" s="169">
        <v>234.48750000000001</v>
      </c>
      <c r="S532" s="169">
        <v>0</v>
      </c>
      <c r="T532" s="169">
        <v>0</v>
      </c>
      <c r="U532" s="169">
        <v>2034.7724999999998</v>
      </c>
      <c r="V532" s="163">
        <f ca="1">SUM(INDIRECT(Inputs!$C$11&amp;ROW()&amp;":"&amp;Inputs!$C$12&amp;ROW()))</f>
        <v>81.45</v>
      </c>
      <c r="W532" s="163">
        <f ca="1">SUM(INDIRECT(Inputs!$C$13&amp;ROW()&amp;":"&amp;Inputs!$C$14&amp;ROW()))</f>
        <v>1800.2849999999999</v>
      </c>
      <c r="X532" s="3" t="str">
        <f>IF(COUNTIFS(Lookups!$A:$A,C532)=1,"Gross Sales","")</f>
        <v/>
      </c>
      <c r="Y532" s="3" t="str">
        <f>IF(COUNTIFS(Lookups!$D:$D,C532)=1,"Bar Sales","")</f>
        <v/>
      </c>
      <c r="Z532" s="3" t="str">
        <f>IFERROR(VLOOKUP(C532*1,Lookups!$D:$F,3,FALSE),"")</f>
        <v/>
      </c>
      <c r="AA532" s="3" t="str">
        <f>IFERROR(VLOOKUP($C532*1,Lookups!$H:$N,3,FALSE),"")</f>
        <v>Entrees</v>
      </c>
      <c r="AB532" s="3" t="str">
        <f>IFERROR(VLOOKUP($C532*1,Lookups!$H:$N,4,FALSE),"")</f>
        <v>Lunch</v>
      </c>
      <c r="AC532" s="3" t="str">
        <f>IFERROR(VLOOKUP($C532*1,Lookups!$H:$N,5,FALSE),"")</f>
        <v>Private</v>
      </c>
      <c r="AD532" s="3">
        <f>IFERROR(VLOOKUP($C532*1,Lookups!$H:$N,6,FALSE),"")</f>
        <v>0</v>
      </c>
      <c r="AE532" s="3">
        <f>IFERROR(VLOOKUP($C532*1,Lookups!$H:$N,7,FALSE),"")</f>
        <v>0</v>
      </c>
      <c r="AF532" s="3" t="str">
        <f>VLOOKUP(B532*1,Stores!$A:$C,3,FALSE)</f>
        <v>DFDE</v>
      </c>
    </row>
    <row r="533" spans="1:32">
      <c r="A533" s="165" t="s">
        <v>959</v>
      </c>
      <c r="B533" s="166" t="s">
        <v>932</v>
      </c>
      <c r="C533" s="165" t="s">
        <v>496</v>
      </c>
      <c r="D533" s="165" t="s">
        <v>918</v>
      </c>
      <c r="E533" s="165" t="s">
        <v>431</v>
      </c>
      <c r="F533" s="167">
        <v>2017</v>
      </c>
      <c r="G533" s="168">
        <v>0</v>
      </c>
      <c r="H533" s="169">
        <v>0</v>
      </c>
      <c r="I533" s="169">
        <v>0</v>
      </c>
      <c r="J533" s="169">
        <v>0</v>
      </c>
      <c r="K533" s="169">
        <v>0</v>
      </c>
      <c r="L533" s="169">
        <v>38.055</v>
      </c>
      <c r="M533" s="169">
        <v>0</v>
      </c>
      <c r="N533" s="169">
        <v>3.84</v>
      </c>
      <c r="O533" s="169">
        <v>8.4599999999999991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169">
        <v>50.354999999999997</v>
      </c>
      <c r="V533" s="163">
        <f ca="1">SUM(INDIRECT(Inputs!$C$11&amp;ROW()&amp;":"&amp;Inputs!$C$12&amp;ROW()))</f>
        <v>0</v>
      </c>
      <c r="W533" s="163">
        <f ca="1">SUM(INDIRECT(Inputs!$C$13&amp;ROW()&amp;":"&amp;Inputs!$C$14&amp;ROW()))</f>
        <v>50.354999999999997</v>
      </c>
      <c r="X533" s="3" t="str">
        <f>IF(COUNTIFS(Lookups!$A:$A,C533)=1,"Gross Sales","")</f>
        <v/>
      </c>
      <c r="Y533" s="3" t="str">
        <f>IF(COUNTIFS(Lookups!$D:$D,C533)=1,"Bar Sales","")</f>
        <v/>
      </c>
      <c r="Z533" s="3" t="str">
        <f>IFERROR(VLOOKUP(C533*1,Lookups!$D:$F,3,FALSE),"")</f>
        <v/>
      </c>
      <c r="AA533" s="3" t="str">
        <f>IFERROR(VLOOKUP($C533*1,Lookups!$H:$N,3,FALSE),"")</f>
        <v>Entrees</v>
      </c>
      <c r="AB533" s="3" t="str">
        <f>IFERROR(VLOOKUP($C533*1,Lookups!$H:$N,4,FALSE),"")</f>
        <v>Lunch</v>
      </c>
      <c r="AC533" s="3" t="str">
        <f>IFERROR(VLOOKUP($C533*1,Lookups!$H:$N,5,FALSE),"")</f>
        <v>Private</v>
      </c>
      <c r="AD533" s="3">
        <f>IFERROR(VLOOKUP($C533*1,Lookups!$H:$N,6,FALSE),"")</f>
        <v>0</v>
      </c>
      <c r="AE533" s="3">
        <f>IFERROR(VLOOKUP($C533*1,Lookups!$H:$N,7,FALSE),"")</f>
        <v>0</v>
      </c>
      <c r="AF533" s="3" t="str">
        <f>VLOOKUP(B533*1,Stores!$A:$C,3,FALSE)</f>
        <v>DFG</v>
      </c>
    </row>
    <row r="534" spans="1:32">
      <c r="A534" s="165" t="s">
        <v>954</v>
      </c>
      <c r="B534" s="166" t="s">
        <v>933</v>
      </c>
      <c r="C534" s="165" t="s">
        <v>496</v>
      </c>
      <c r="D534" s="165" t="s">
        <v>918</v>
      </c>
      <c r="E534" s="165" t="s">
        <v>431</v>
      </c>
      <c r="F534" s="167">
        <v>2017</v>
      </c>
      <c r="G534" s="168">
        <v>0</v>
      </c>
      <c r="H534" s="169">
        <v>21.42</v>
      </c>
      <c r="I534" s="169">
        <v>0</v>
      </c>
      <c r="J534" s="169">
        <v>13.5</v>
      </c>
      <c r="K534" s="169">
        <v>22.754999999999999</v>
      </c>
      <c r="L534" s="169">
        <v>4.0049999999999999</v>
      </c>
      <c r="M534" s="169">
        <v>35.04</v>
      </c>
      <c r="N534" s="169">
        <v>40.462499999999999</v>
      </c>
      <c r="O534" s="169">
        <v>7.7025000000000006</v>
      </c>
      <c r="P534" s="169">
        <v>17.25</v>
      </c>
      <c r="Q534" s="169">
        <v>13.95</v>
      </c>
      <c r="R534" s="169">
        <v>0</v>
      </c>
      <c r="S534" s="169">
        <v>0</v>
      </c>
      <c r="T534" s="169">
        <v>0</v>
      </c>
      <c r="U534" s="169">
        <v>176.08499999999998</v>
      </c>
      <c r="V534" s="163">
        <f ca="1">SUM(INDIRECT(Inputs!$C$11&amp;ROW()&amp;":"&amp;Inputs!$C$12&amp;ROW()))</f>
        <v>13.95</v>
      </c>
      <c r="W534" s="163">
        <f ca="1">SUM(INDIRECT(Inputs!$C$13&amp;ROW()&amp;":"&amp;Inputs!$C$14&amp;ROW()))</f>
        <v>176.08499999999998</v>
      </c>
      <c r="X534" s="3" t="str">
        <f>IF(COUNTIFS(Lookups!$A:$A,C534)=1,"Gross Sales","")</f>
        <v/>
      </c>
      <c r="Y534" s="3" t="str">
        <f>IF(COUNTIFS(Lookups!$D:$D,C534)=1,"Bar Sales","")</f>
        <v/>
      </c>
      <c r="Z534" s="3" t="str">
        <f>IFERROR(VLOOKUP(C534*1,Lookups!$D:$F,3,FALSE),"")</f>
        <v/>
      </c>
      <c r="AA534" s="3" t="str">
        <f>IFERROR(VLOOKUP($C534*1,Lookups!$H:$N,3,FALSE),"")</f>
        <v>Entrees</v>
      </c>
      <c r="AB534" s="3" t="str">
        <f>IFERROR(VLOOKUP($C534*1,Lookups!$H:$N,4,FALSE),"")</f>
        <v>Lunch</v>
      </c>
      <c r="AC534" s="3" t="str">
        <f>IFERROR(VLOOKUP($C534*1,Lookups!$H:$N,5,FALSE),"")</f>
        <v>Private</v>
      </c>
      <c r="AD534" s="3">
        <f>IFERROR(VLOOKUP($C534*1,Lookups!$H:$N,6,FALSE),"")</f>
        <v>0</v>
      </c>
      <c r="AE534" s="3">
        <f>IFERROR(VLOOKUP($C534*1,Lookups!$H:$N,7,FALSE),"")</f>
        <v>0</v>
      </c>
      <c r="AF534" s="3" t="str">
        <f>VLOOKUP(B534*1,Stores!$A:$C,3,FALSE)</f>
        <v>DFG</v>
      </c>
    </row>
    <row r="535" spans="1:32">
      <c r="A535" s="165" t="s">
        <v>953</v>
      </c>
      <c r="B535" s="166" t="s">
        <v>934</v>
      </c>
      <c r="C535" s="165" t="s">
        <v>496</v>
      </c>
      <c r="D535" s="165" t="s">
        <v>918</v>
      </c>
      <c r="E535" s="165" t="s">
        <v>431</v>
      </c>
      <c r="F535" s="167">
        <v>2017</v>
      </c>
      <c r="G535" s="168">
        <v>0</v>
      </c>
      <c r="H535" s="169">
        <v>90.3</v>
      </c>
      <c r="I535" s="169">
        <v>27.689999999999998</v>
      </c>
      <c r="J535" s="169">
        <v>13.92</v>
      </c>
      <c r="K535" s="169">
        <v>16.2</v>
      </c>
      <c r="L535" s="169">
        <v>26.25</v>
      </c>
      <c r="M535" s="169">
        <v>49.14</v>
      </c>
      <c r="N535" s="169">
        <v>53.13</v>
      </c>
      <c r="O535" s="169">
        <v>10.530000000000001</v>
      </c>
      <c r="P535" s="169">
        <v>23.625</v>
      </c>
      <c r="Q535" s="169">
        <v>45.449999999999996</v>
      </c>
      <c r="R535" s="169">
        <v>11.55</v>
      </c>
      <c r="S535" s="169">
        <v>0</v>
      </c>
      <c r="T535" s="169">
        <v>0</v>
      </c>
      <c r="U535" s="169">
        <v>367.78499999999997</v>
      </c>
      <c r="V535" s="163">
        <f ca="1">SUM(INDIRECT(Inputs!$C$11&amp;ROW()&amp;":"&amp;Inputs!$C$12&amp;ROW()))</f>
        <v>45.449999999999996</v>
      </c>
      <c r="W535" s="163">
        <f ca="1">SUM(INDIRECT(Inputs!$C$13&amp;ROW()&amp;":"&amp;Inputs!$C$14&amp;ROW()))</f>
        <v>356.23499999999996</v>
      </c>
      <c r="X535" s="3" t="str">
        <f>IF(COUNTIFS(Lookups!$A:$A,C535)=1,"Gross Sales","")</f>
        <v/>
      </c>
      <c r="Y535" s="3" t="str">
        <f>IF(COUNTIFS(Lookups!$D:$D,C535)=1,"Bar Sales","")</f>
        <v/>
      </c>
      <c r="Z535" s="3" t="str">
        <f>IFERROR(VLOOKUP(C535*1,Lookups!$D:$F,3,FALSE),"")</f>
        <v/>
      </c>
      <c r="AA535" s="3" t="str">
        <f>IFERROR(VLOOKUP($C535*1,Lookups!$H:$N,3,FALSE),"")</f>
        <v>Entrees</v>
      </c>
      <c r="AB535" s="3" t="str">
        <f>IFERROR(VLOOKUP($C535*1,Lookups!$H:$N,4,FALSE),"")</f>
        <v>Lunch</v>
      </c>
      <c r="AC535" s="3" t="str">
        <f>IFERROR(VLOOKUP($C535*1,Lookups!$H:$N,5,FALSE),"")</f>
        <v>Private</v>
      </c>
      <c r="AD535" s="3">
        <f>IFERROR(VLOOKUP($C535*1,Lookups!$H:$N,6,FALSE),"")</f>
        <v>0</v>
      </c>
      <c r="AE535" s="3">
        <f>IFERROR(VLOOKUP($C535*1,Lookups!$H:$N,7,FALSE),"")</f>
        <v>0</v>
      </c>
      <c r="AF535" s="3" t="str">
        <f>VLOOKUP(B535*1,Stores!$A:$C,3,FALSE)</f>
        <v>DFG</v>
      </c>
    </row>
    <row r="536" spans="1:32">
      <c r="A536" s="165" t="s">
        <v>950</v>
      </c>
      <c r="B536" s="166" t="s">
        <v>935</v>
      </c>
      <c r="C536" s="165" t="s">
        <v>496</v>
      </c>
      <c r="D536" s="165" t="s">
        <v>918</v>
      </c>
      <c r="E536" s="165" t="s">
        <v>431</v>
      </c>
      <c r="F536" s="167">
        <v>2017</v>
      </c>
      <c r="G536" s="168">
        <v>0</v>
      </c>
      <c r="H536" s="169">
        <v>49.59</v>
      </c>
      <c r="I536" s="169">
        <v>95.0625</v>
      </c>
      <c r="J536" s="169">
        <v>12.112499999999999</v>
      </c>
      <c r="K536" s="169">
        <v>27.495000000000001</v>
      </c>
      <c r="L536" s="169">
        <v>88.74</v>
      </c>
      <c r="M536" s="169">
        <v>72.817499999999995</v>
      </c>
      <c r="N536" s="169">
        <v>9.6</v>
      </c>
      <c r="O536" s="169">
        <v>90.1875</v>
      </c>
      <c r="P536" s="169">
        <v>49.394999999999996</v>
      </c>
      <c r="Q536" s="169">
        <v>88.2</v>
      </c>
      <c r="R536" s="169">
        <v>133.245</v>
      </c>
      <c r="S536" s="169">
        <v>0</v>
      </c>
      <c r="T536" s="169">
        <v>0</v>
      </c>
      <c r="U536" s="169">
        <v>716.44500000000005</v>
      </c>
      <c r="V536" s="163">
        <f ca="1">SUM(INDIRECT(Inputs!$C$11&amp;ROW()&amp;":"&amp;Inputs!$C$12&amp;ROW()))</f>
        <v>88.2</v>
      </c>
      <c r="W536" s="163">
        <f ca="1">SUM(INDIRECT(Inputs!$C$13&amp;ROW()&amp;":"&amp;Inputs!$C$14&amp;ROW()))</f>
        <v>583.20000000000005</v>
      </c>
      <c r="X536" s="3" t="str">
        <f>IF(COUNTIFS(Lookups!$A:$A,C536)=1,"Gross Sales","")</f>
        <v/>
      </c>
      <c r="Y536" s="3" t="str">
        <f>IF(COUNTIFS(Lookups!$D:$D,C536)=1,"Bar Sales","")</f>
        <v/>
      </c>
      <c r="Z536" s="3" t="str">
        <f>IFERROR(VLOOKUP(C536*1,Lookups!$D:$F,3,FALSE),"")</f>
        <v/>
      </c>
      <c r="AA536" s="3" t="str">
        <f>IFERROR(VLOOKUP($C536*1,Lookups!$H:$N,3,FALSE),"")</f>
        <v>Entrees</v>
      </c>
      <c r="AB536" s="3" t="str">
        <f>IFERROR(VLOOKUP($C536*1,Lookups!$H:$N,4,FALSE),"")</f>
        <v>Lunch</v>
      </c>
      <c r="AC536" s="3" t="str">
        <f>IFERROR(VLOOKUP($C536*1,Lookups!$H:$N,5,FALSE),"")</f>
        <v>Private</v>
      </c>
      <c r="AD536" s="3">
        <f>IFERROR(VLOOKUP($C536*1,Lookups!$H:$N,6,FALSE),"")</f>
        <v>0</v>
      </c>
      <c r="AE536" s="3">
        <f>IFERROR(VLOOKUP($C536*1,Lookups!$H:$N,7,FALSE),"")</f>
        <v>0</v>
      </c>
      <c r="AF536" s="3" t="str">
        <f>VLOOKUP(B536*1,Stores!$A:$C,3,FALSE)</f>
        <v>DFG</v>
      </c>
    </row>
    <row r="537" spans="1:32">
      <c r="A537" s="165" t="s">
        <v>949</v>
      </c>
      <c r="B537" s="166" t="s">
        <v>936</v>
      </c>
      <c r="C537" s="165" t="s">
        <v>496</v>
      </c>
      <c r="D537" s="165" t="s">
        <v>918</v>
      </c>
      <c r="E537" s="165" t="s">
        <v>431</v>
      </c>
      <c r="F537" s="167">
        <v>2017</v>
      </c>
      <c r="G537" s="168">
        <v>0</v>
      </c>
      <c r="H537" s="169">
        <v>9.99</v>
      </c>
      <c r="I537" s="169">
        <v>29.669999999999998</v>
      </c>
      <c r="J537" s="169">
        <v>47.774999999999999</v>
      </c>
      <c r="K537" s="169">
        <v>35.49</v>
      </c>
      <c r="L537" s="169">
        <v>42.9</v>
      </c>
      <c r="M537" s="169">
        <v>86.212499999999991</v>
      </c>
      <c r="N537" s="169">
        <v>79.98</v>
      </c>
      <c r="O537" s="169">
        <v>3.2025000000000001</v>
      </c>
      <c r="P537" s="169">
        <v>11.040000000000001</v>
      </c>
      <c r="Q537" s="169">
        <v>39.487500000000004</v>
      </c>
      <c r="R537" s="169">
        <v>71.077500000000001</v>
      </c>
      <c r="S537" s="169">
        <v>0</v>
      </c>
      <c r="T537" s="169">
        <v>0</v>
      </c>
      <c r="U537" s="169">
        <v>456.82500000000005</v>
      </c>
      <c r="V537" s="163">
        <f ca="1">SUM(INDIRECT(Inputs!$C$11&amp;ROW()&amp;":"&amp;Inputs!$C$12&amp;ROW()))</f>
        <v>39.487500000000004</v>
      </c>
      <c r="W537" s="163">
        <f ca="1">SUM(INDIRECT(Inputs!$C$13&amp;ROW()&amp;":"&amp;Inputs!$C$14&amp;ROW()))</f>
        <v>385.74750000000006</v>
      </c>
      <c r="X537" s="3" t="str">
        <f>IF(COUNTIFS(Lookups!$A:$A,C537)=1,"Gross Sales","")</f>
        <v/>
      </c>
      <c r="Y537" s="3" t="str">
        <f>IF(COUNTIFS(Lookups!$D:$D,C537)=1,"Bar Sales","")</f>
        <v/>
      </c>
      <c r="Z537" s="3" t="str">
        <f>IFERROR(VLOOKUP(C537*1,Lookups!$D:$F,3,FALSE),"")</f>
        <v/>
      </c>
      <c r="AA537" s="3" t="str">
        <f>IFERROR(VLOOKUP($C537*1,Lookups!$H:$N,3,FALSE),"")</f>
        <v>Entrees</v>
      </c>
      <c r="AB537" s="3" t="str">
        <f>IFERROR(VLOOKUP($C537*1,Lookups!$H:$N,4,FALSE),"")</f>
        <v>Lunch</v>
      </c>
      <c r="AC537" s="3" t="str">
        <f>IFERROR(VLOOKUP($C537*1,Lookups!$H:$N,5,FALSE),"")</f>
        <v>Private</v>
      </c>
      <c r="AD537" s="3">
        <f>IFERROR(VLOOKUP($C537*1,Lookups!$H:$N,6,FALSE),"")</f>
        <v>0</v>
      </c>
      <c r="AE537" s="3">
        <f>IFERROR(VLOOKUP($C537*1,Lookups!$H:$N,7,FALSE),"")</f>
        <v>0</v>
      </c>
      <c r="AF537" s="3" t="str">
        <f>VLOOKUP(B537*1,Stores!$A:$C,3,FALSE)</f>
        <v>DFG</v>
      </c>
    </row>
    <row r="538" spans="1:32">
      <c r="A538" s="165" t="s">
        <v>948</v>
      </c>
      <c r="B538" s="166" t="s">
        <v>937</v>
      </c>
      <c r="C538" s="165" t="s">
        <v>496</v>
      </c>
      <c r="D538" s="165" t="s">
        <v>918</v>
      </c>
      <c r="E538" s="165" t="s">
        <v>431</v>
      </c>
      <c r="F538" s="167">
        <v>2017</v>
      </c>
      <c r="G538" s="168">
        <v>0</v>
      </c>
      <c r="H538" s="169">
        <v>21</v>
      </c>
      <c r="I538" s="169">
        <v>32.4</v>
      </c>
      <c r="J538" s="169">
        <v>29.295000000000002</v>
      </c>
      <c r="K538" s="169">
        <v>7.38</v>
      </c>
      <c r="L538" s="169">
        <v>47.234999999999999</v>
      </c>
      <c r="M538" s="169">
        <v>37.515000000000001</v>
      </c>
      <c r="N538" s="169">
        <v>0</v>
      </c>
      <c r="O538" s="169">
        <v>21.39</v>
      </c>
      <c r="P538" s="169">
        <v>37.74</v>
      </c>
      <c r="Q538" s="169">
        <v>61.965000000000003</v>
      </c>
      <c r="R538" s="169">
        <v>13.9725</v>
      </c>
      <c r="S538" s="169">
        <v>0</v>
      </c>
      <c r="T538" s="169">
        <v>0</v>
      </c>
      <c r="U538" s="169">
        <v>309.89249999999998</v>
      </c>
      <c r="V538" s="163">
        <f ca="1">SUM(INDIRECT(Inputs!$C$11&amp;ROW()&amp;":"&amp;Inputs!$C$12&amp;ROW()))</f>
        <v>61.965000000000003</v>
      </c>
      <c r="W538" s="163">
        <f ca="1">SUM(INDIRECT(Inputs!$C$13&amp;ROW()&amp;":"&amp;Inputs!$C$14&amp;ROW()))</f>
        <v>295.91999999999996</v>
      </c>
      <c r="X538" s="3" t="str">
        <f>IF(COUNTIFS(Lookups!$A:$A,C538)=1,"Gross Sales","")</f>
        <v/>
      </c>
      <c r="Y538" s="3" t="str">
        <f>IF(COUNTIFS(Lookups!$D:$D,C538)=1,"Bar Sales","")</f>
        <v/>
      </c>
      <c r="Z538" s="3" t="str">
        <f>IFERROR(VLOOKUP(C538*1,Lookups!$D:$F,3,FALSE),"")</f>
        <v/>
      </c>
      <c r="AA538" s="3" t="str">
        <f>IFERROR(VLOOKUP($C538*1,Lookups!$H:$N,3,FALSE),"")</f>
        <v>Entrees</v>
      </c>
      <c r="AB538" s="3" t="str">
        <f>IFERROR(VLOOKUP($C538*1,Lookups!$H:$N,4,FALSE),"")</f>
        <v>Lunch</v>
      </c>
      <c r="AC538" s="3" t="str">
        <f>IFERROR(VLOOKUP($C538*1,Lookups!$H:$N,5,FALSE),"")</f>
        <v>Private</v>
      </c>
      <c r="AD538" s="3">
        <f>IFERROR(VLOOKUP($C538*1,Lookups!$H:$N,6,FALSE),"")</f>
        <v>0</v>
      </c>
      <c r="AE538" s="3">
        <f>IFERROR(VLOOKUP($C538*1,Lookups!$H:$N,7,FALSE),"")</f>
        <v>0</v>
      </c>
      <c r="AF538" s="3" t="str">
        <f>VLOOKUP(B538*1,Stores!$A:$C,3,FALSE)</f>
        <v>DFG</v>
      </c>
    </row>
    <row r="539" spans="1:32">
      <c r="A539" s="165" t="s">
        <v>947</v>
      </c>
      <c r="B539" s="166" t="s">
        <v>938</v>
      </c>
      <c r="C539" s="165" t="s">
        <v>496</v>
      </c>
      <c r="D539" s="165" t="s">
        <v>918</v>
      </c>
      <c r="E539" s="165" t="s">
        <v>431</v>
      </c>
      <c r="F539" s="167">
        <v>2017</v>
      </c>
      <c r="G539" s="168">
        <v>0</v>
      </c>
      <c r="H539" s="169">
        <v>27.299999999999997</v>
      </c>
      <c r="I539" s="169">
        <v>70.125</v>
      </c>
      <c r="J539" s="169">
        <v>42.314999999999998</v>
      </c>
      <c r="K539" s="169">
        <v>51.75</v>
      </c>
      <c r="L539" s="169">
        <v>51</v>
      </c>
      <c r="M539" s="169">
        <v>23.625</v>
      </c>
      <c r="N539" s="169">
        <v>19.305</v>
      </c>
      <c r="O539" s="169">
        <v>14.91</v>
      </c>
      <c r="P539" s="169">
        <v>39.059999999999995</v>
      </c>
      <c r="Q539" s="169">
        <v>31.59</v>
      </c>
      <c r="R539" s="169">
        <v>8.9700000000000006</v>
      </c>
      <c r="S539" s="169">
        <v>0</v>
      </c>
      <c r="T539" s="169">
        <v>0</v>
      </c>
      <c r="U539" s="169">
        <v>379.95000000000005</v>
      </c>
      <c r="V539" s="163">
        <f ca="1">SUM(INDIRECT(Inputs!$C$11&amp;ROW()&amp;":"&amp;Inputs!$C$12&amp;ROW()))</f>
        <v>31.59</v>
      </c>
      <c r="W539" s="163">
        <f ca="1">SUM(INDIRECT(Inputs!$C$13&amp;ROW()&amp;":"&amp;Inputs!$C$14&amp;ROW()))</f>
        <v>370.98</v>
      </c>
      <c r="X539" s="3" t="str">
        <f>IF(COUNTIFS(Lookups!$A:$A,C539)=1,"Gross Sales","")</f>
        <v/>
      </c>
      <c r="Y539" s="3" t="str">
        <f>IF(COUNTIFS(Lookups!$D:$D,C539)=1,"Bar Sales","")</f>
        <v/>
      </c>
      <c r="Z539" s="3" t="str">
        <f>IFERROR(VLOOKUP(C539*1,Lookups!$D:$F,3,FALSE),"")</f>
        <v/>
      </c>
      <c r="AA539" s="3" t="str">
        <f>IFERROR(VLOOKUP($C539*1,Lookups!$H:$N,3,FALSE),"")</f>
        <v>Entrees</v>
      </c>
      <c r="AB539" s="3" t="str">
        <f>IFERROR(VLOOKUP($C539*1,Lookups!$H:$N,4,FALSE),"")</f>
        <v>Lunch</v>
      </c>
      <c r="AC539" s="3" t="str">
        <f>IFERROR(VLOOKUP($C539*1,Lookups!$H:$N,5,FALSE),"")</f>
        <v>Private</v>
      </c>
      <c r="AD539" s="3">
        <f>IFERROR(VLOOKUP($C539*1,Lookups!$H:$N,6,FALSE),"")</f>
        <v>0</v>
      </c>
      <c r="AE539" s="3">
        <f>IFERROR(VLOOKUP($C539*1,Lookups!$H:$N,7,FALSE),"")</f>
        <v>0</v>
      </c>
      <c r="AF539" s="3" t="str">
        <f>VLOOKUP(B539*1,Stores!$A:$C,3,FALSE)</f>
        <v>DFG</v>
      </c>
    </row>
    <row r="540" spans="1:32">
      <c r="A540" s="165" t="s">
        <v>946</v>
      </c>
      <c r="B540" s="166" t="s">
        <v>939</v>
      </c>
      <c r="C540" s="165" t="s">
        <v>496</v>
      </c>
      <c r="D540" s="165" t="s">
        <v>918</v>
      </c>
      <c r="E540" s="165" t="s">
        <v>431</v>
      </c>
      <c r="F540" s="167">
        <v>2017</v>
      </c>
      <c r="G540" s="168">
        <v>0</v>
      </c>
      <c r="H540" s="169">
        <v>18.637499999999999</v>
      </c>
      <c r="I540" s="169">
        <v>39.487500000000004</v>
      </c>
      <c r="J540" s="169">
        <v>7.1400000000000006</v>
      </c>
      <c r="K540" s="169">
        <v>31.08</v>
      </c>
      <c r="L540" s="169">
        <v>62.744999999999997</v>
      </c>
      <c r="M540" s="169">
        <v>26.46</v>
      </c>
      <c r="N540" s="169">
        <v>22.5</v>
      </c>
      <c r="O540" s="169">
        <v>14.145</v>
      </c>
      <c r="P540" s="169">
        <v>28.057500000000001</v>
      </c>
      <c r="Q540" s="169">
        <v>48.494999999999997</v>
      </c>
      <c r="R540" s="169">
        <v>86.94</v>
      </c>
      <c r="S540" s="169">
        <v>0</v>
      </c>
      <c r="T540" s="169">
        <v>0</v>
      </c>
      <c r="U540" s="169">
        <v>385.6875</v>
      </c>
      <c r="V540" s="163">
        <f ca="1">SUM(INDIRECT(Inputs!$C$11&amp;ROW()&amp;":"&amp;Inputs!$C$12&amp;ROW()))</f>
        <v>48.494999999999997</v>
      </c>
      <c r="W540" s="163">
        <f ca="1">SUM(INDIRECT(Inputs!$C$13&amp;ROW()&amp;":"&amp;Inputs!$C$14&amp;ROW()))</f>
        <v>298.7475</v>
      </c>
      <c r="X540" s="3" t="str">
        <f>IF(COUNTIFS(Lookups!$A:$A,C540)=1,"Gross Sales","")</f>
        <v/>
      </c>
      <c r="Y540" s="3" t="str">
        <f>IF(COUNTIFS(Lookups!$D:$D,C540)=1,"Bar Sales","")</f>
        <v/>
      </c>
      <c r="Z540" s="3" t="str">
        <f>IFERROR(VLOOKUP(C540*1,Lookups!$D:$F,3,FALSE),"")</f>
        <v/>
      </c>
      <c r="AA540" s="3" t="str">
        <f>IFERROR(VLOOKUP($C540*1,Lookups!$H:$N,3,FALSE),"")</f>
        <v>Entrees</v>
      </c>
      <c r="AB540" s="3" t="str">
        <f>IFERROR(VLOOKUP($C540*1,Lookups!$H:$N,4,FALSE),"")</f>
        <v>Lunch</v>
      </c>
      <c r="AC540" s="3" t="str">
        <f>IFERROR(VLOOKUP($C540*1,Lookups!$H:$N,5,FALSE),"")</f>
        <v>Private</v>
      </c>
      <c r="AD540" s="3">
        <f>IFERROR(VLOOKUP($C540*1,Lookups!$H:$N,6,FALSE),"")</f>
        <v>0</v>
      </c>
      <c r="AE540" s="3">
        <f>IFERROR(VLOOKUP($C540*1,Lookups!$H:$N,7,FALSE),"")</f>
        <v>0</v>
      </c>
      <c r="AF540" s="3" t="str">
        <f>VLOOKUP(B540*1,Stores!$A:$C,3,FALSE)</f>
        <v>DFG</v>
      </c>
    </row>
    <row r="541" spans="1:32">
      <c r="A541" s="165" t="s">
        <v>945</v>
      </c>
      <c r="B541" s="166" t="s">
        <v>940</v>
      </c>
      <c r="C541" s="165" t="s">
        <v>496</v>
      </c>
      <c r="D541" s="165" t="s">
        <v>918</v>
      </c>
      <c r="E541" s="165" t="s">
        <v>431</v>
      </c>
      <c r="F541" s="167">
        <v>2017</v>
      </c>
      <c r="G541" s="168">
        <v>0</v>
      </c>
      <c r="H541" s="169">
        <v>67.762500000000003</v>
      </c>
      <c r="I541" s="169">
        <v>28.200000000000003</v>
      </c>
      <c r="J541" s="169">
        <v>0</v>
      </c>
      <c r="K541" s="169">
        <v>13.125</v>
      </c>
      <c r="L541" s="169">
        <v>14.647500000000001</v>
      </c>
      <c r="M541" s="169">
        <v>11.549999999999999</v>
      </c>
      <c r="N541" s="169">
        <v>4.9874999999999998</v>
      </c>
      <c r="O541" s="169">
        <v>36.57</v>
      </c>
      <c r="P541" s="169">
        <v>25.0425</v>
      </c>
      <c r="Q541" s="169">
        <v>0</v>
      </c>
      <c r="R541" s="169">
        <v>13.14</v>
      </c>
      <c r="S541" s="169">
        <v>0</v>
      </c>
      <c r="T541" s="169">
        <v>0</v>
      </c>
      <c r="U541" s="169">
        <v>215.02500000000003</v>
      </c>
      <c r="V541" s="163">
        <f ca="1">SUM(INDIRECT(Inputs!$C$11&amp;ROW()&amp;":"&amp;Inputs!$C$12&amp;ROW()))</f>
        <v>0</v>
      </c>
      <c r="W541" s="163">
        <f ca="1">SUM(INDIRECT(Inputs!$C$13&amp;ROW()&amp;":"&amp;Inputs!$C$14&amp;ROW()))</f>
        <v>201.88500000000002</v>
      </c>
      <c r="X541" s="3" t="str">
        <f>IF(COUNTIFS(Lookups!$A:$A,C541)=1,"Gross Sales","")</f>
        <v/>
      </c>
      <c r="Y541" s="3" t="str">
        <f>IF(COUNTIFS(Lookups!$D:$D,C541)=1,"Bar Sales","")</f>
        <v/>
      </c>
      <c r="Z541" s="3" t="str">
        <f>IFERROR(VLOOKUP(C541*1,Lookups!$D:$F,3,FALSE),"")</f>
        <v/>
      </c>
      <c r="AA541" s="3" t="str">
        <f>IFERROR(VLOOKUP($C541*1,Lookups!$H:$N,3,FALSE),"")</f>
        <v>Entrees</v>
      </c>
      <c r="AB541" s="3" t="str">
        <f>IFERROR(VLOOKUP($C541*1,Lookups!$H:$N,4,FALSE),"")</f>
        <v>Lunch</v>
      </c>
      <c r="AC541" s="3" t="str">
        <f>IFERROR(VLOOKUP($C541*1,Lookups!$H:$N,5,FALSE),"")</f>
        <v>Private</v>
      </c>
      <c r="AD541" s="3">
        <f>IFERROR(VLOOKUP($C541*1,Lookups!$H:$N,6,FALSE),"")</f>
        <v>0</v>
      </c>
      <c r="AE541" s="3">
        <f>IFERROR(VLOOKUP($C541*1,Lookups!$H:$N,7,FALSE),"")</f>
        <v>0</v>
      </c>
      <c r="AF541" s="3" t="str">
        <f>VLOOKUP(B541*1,Stores!$A:$C,3,FALSE)</f>
        <v>DFG</v>
      </c>
    </row>
    <row r="542" spans="1:32">
      <c r="A542" s="165" t="s">
        <v>944</v>
      </c>
      <c r="B542" s="166" t="s">
        <v>941</v>
      </c>
      <c r="C542" s="165" t="s">
        <v>496</v>
      </c>
      <c r="D542" s="165" t="s">
        <v>918</v>
      </c>
      <c r="E542" s="165" t="s">
        <v>431</v>
      </c>
      <c r="F542" s="167">
        <v>2017</v>
      </c>
      <c r="G542" s="168">
        <v>0</v>
      </c>
      <c r="H542" s="169">
        <v>22.995000000000001</v>
      </c>
      <c r="I542" s="169">
        <v>16.830000000000002</v>
      </c>
      <c r="J542" s="169">
        <v>25.522499999999997</v>
      </c>
      <c r="K542" s="169">
        <v>29.67</v>
      </c>
      <c r="L542" s="169">
        <v>25.65</v>
      </c>
      <c r="M542" s="169">
        <v>8.6624999999999996</v>
      </c>
      <c r="N542" s="169">
        <v>28.47</v>
      </c>
      <c r="O542" s="169">
        <v>43.664999999999999</v>
      </c>
      <c r="P542" s="169">
        <v>45.5625</v>
      </c>
      <c r="Q542" s="169">
        <v>37.35</v>
      </c>
      <c r="R542" s="169">
        <v>54.284999999999997</v>
      </c>
      <c r="S542" s="169">
        <v>0</v>
      </c>
      <c r="T542" s="169">
        <v>0</v>
      </c>
      <c r="U542" s="169">
        <v>338.66250000000002</v>
      </c>
      <c r="V542" s="163">
        <f ca="1">SUM(INDIRECT(Inputs!$C$11&amp;ROW()&amp;":"&amp;Inputs!$C$12&amp;ROW()))</f>
        <v>37.35</v>
      </c>
      <c r="W542" s="163">
        <f ca="1">SUM(INDIRECT(Inputs!$C$13&amp;ROW()&amp;":"&amp;Inputs!$C$14&amp;ROW()))</f>
        <v>284.3775</v>
      </c>
      <c r="X542" s="3" t="str">
        <f>IF(COUNTIFS(Lookups!$A:$A,C542)=1,"Gross Sales","")</f>
        <v/>
      </c>
      <c r="Y542" s="3" t="str">
        <f>IF(COUNTIFS(Lookups!$D:$D,C542)=1,"Bar Sales","")</f>
        <v/>
      </c>
      <c r="Z542" s="3" t="str">
        <f>IFERROR(VLOOKUP(C542*1,Lookups!$D:$F,3,FALSE),"")</f>
        <v/>
      </c>
      <c r="AA542" s="3" t="str">
        <f>IFERROR(VLOOKUP($C542*1,Lookups!$H:$N,3,FALSE),"")</f>
        <v>Entrees</v>
      </c>
      <c r="AB542" s="3" t="str">
        <f>IFERROR(VLOOKUP($C542*1,Lookups!$H:$N,4,FALSE),"")</f>
        <v>Lunch</v>
      </c>
      <c r="AC542" s="3" t="str">
        <f>IFERROR(VLOOKUP($C542*1,Lookups!$H:$N,5,FALSE),"")</f>
        <v>Private</v>
      </c>
      <c r="AD542" s="3">
        <f>IFERROR(VLOOKUP($C542*1,Lookups!$H:$N,6,FALSE),"")</f>
        <v>0</v>
      </c>
      <c r="AE542" s="3">
        <f>IFERROR(VLOOKUP($C542*1,Lookups!$H:$N,7,FALSE),"")</f>
        <v>0</v>
      </c>
      <c r="AF542" s="3" t="str">
        <f>VLOOKUP(B542*1,Stores!$A:$C,3,FALSE)</f>
        <v>DFG</v>
      </c>
    </row>
    <row r="543" spans="1:32">
      <c r="A543" s="165" t="s">
        <v>943</v>
      </c>
      <c r="B543" s="166" t="s">
        <v>942</v>
      </c>
      <c r="C543" s="165" t="s">
        <v>496</v>
      </c>
      <c r="D543" s="165" t="s">
        <v>918</v>
      </c>
      <c r="E543" s="165" t="s">
        <v>431</v>
      </c>
      <c r="F543" s="167">
        <v>2017</v>
      </c>
      <c r="G543" s="168">
        <v>0</v>
      </c>
      <c r="H543" s="169">
        <v>21.060000000000002</v>
      </c>
      <c r="I543" s="169">
        <v>41.002499999999998</v>
      </c>
      <c r="J543" s="169">
        <v>8.4150000000000009</v>
      </c>
      <c r="K543" s="169">
        <v>25.837500000000002</v>
      </c>
      <c r="L543" s="169">
        <v>91.649999999999991</v>
      </c>
      <c r="M543" s="169">
        <v>49.274999999999999</v>
      </c>
      <c r="N543" s="169">
        <v>23.76</v>
      </c>
      <c r="O543" s="169">
        <v>55.2</v>
      </c>
      <c r="P543" s="169">
        <v>9</v>
      </c>
      <c r="Q543" s="169">
        <v>18.72</v>
      </c>
      <c r="R543" s="169">
        <v>24.255000000000003</v>
      </c>
      <c r="S543" s="169">
        <v>0</v>
      </c>
      <c r="T543" s="169">
        <v>0</v>
      </c>
      <c r="U543" s="169">
        <v>368.17499999999995</v>
      </c>
      <c r="V543" s="163">
        <f ca="1">SUM(INDIRECT(Inputs!$C$11&amp;ROW()&amp;":"&amp;Inputs!$C$12&amp;ROW()))</f>
        <v>18.72</v>
      </c>
      <c r="W543" s="163">
        <f ca="1">SUM(INDIRECT(Inputs!$C$13&amp;ROW()&amp;":"&amp;Inputs!$C$14&amp;ROW()))</f>
        <v>343.91999999999996</v>
      </c>
      <c r="X543" s="3" t="str">
        <f>IF(COUNTIFS(Lookups!$A:$A,C543)=1,"Gross Sales","")</f>
        <v/>
      </c>
      <c r="Y543" s="3" t="str">
        <f>IF(COUNTIFS(Lookups!$D:$D,C543)=1,"Bar Sales","")</f>
        <v/>
      </c>
      <c r="Z543" s="3" t="str">
        <f>IFERROR(VLOOKUP(C543*1,Lookups!$D:$F,3,FALSE),"")</f>
        <v/>
      </c>
      <c r="AA543" s="3" t="str">
        <f>IFERROR(VLOOKUP($C543*1,Lookups!$H:$N,3,FALSE),"")</f>
        <v>Entrees</v>
      </c>
      <c r="AB543" s="3" t="str">
        <f>IFERROR(VLOOKUP($C543*1,Lookups!$H:$N,4,FALSE),"")</f>
        <v>Lunch</v>
      </c>
      <c r="AC543" s="3" t="str">
        <f>IFERROR(VLOOKUP($C543*1,Lookups!$H:$N,5,FALSE),"")</f>
        <v>Private</v>
      </c>
      <c r="AD543" s="3">
        <f>IFERROR(VLOOKUP($C543*1,Lookups!$H:$N,6,FALSE),"")</f>
        <v>0</v>
      </c>
      <c r="AE543" s="3">
        <f>IFERROR(VLOOKUP($C543*1,Lookups!$H:$N,7,FALSE),"")</f>
        <v>0</v>
      </c>
      <c r="AF543" s="3" t="str">
        <f>VLOOKUP(B543*1,Stores!$A:$C,3,FALSE)</f>
        <v>DFG</v>
      </c>
    </row>
    <row r="544" spans="1:32">
      <c r="A544" s="165" t="s">
        <v>942</v>
      </c>
      <c r="B544" s="166" t="s">
        <v>943</v>
      </c>
      <c r="C544" s="165" t="s">
        <v>496</v>
      </c>
      <c r="D544" s="165" t="s">
        <v>918</v>
      </c>
      <c r="E544" s="165" t="s">
        <v>431</v>
      </c>
      <c r="F544" s="167">
        <v>2017</v>
      </c>
      <c r="G544" s="168">
        <v>0</v>
      </c>
      <c r="H544" s="169">
        <v>0</v>
      </c>
      <c r="I544" s="169">
        <v>0</v>
      </c>
      <c r="J544" s="169">
        <v>0</v>
      </c>
      <c r="K544" s="169">
        <v>0</v>
      </c>
      <c r="L544" s="169">
        <v>21.352499999999999</v>
      </c>
      <c r="M544" s="169">
        <v>0</v>
      </c>
      <c r="N544" s="169">
        <v>0</v>
      </c>
      <c r="O544" s="169">
        <v>0</v>
      </c>
      <c r="P544" s="169">
        <v>0</v>
      </c>
      <c r="Q544" s="169">
        <v>9</v>
      </c>
      <c r="R544" s="169">
        <v>0</v>
      </c>
      <c r="S544" s="169">
        <v>0</v>
      </c>
      <c r="T544" s="169">
        <v>0</v>
      </c>
      <c r="U544" s="169">
        <v>30.352499999999999</v>
      </c>
      <c r="V544" s="163">
        <f ca="1">SUM(INDIRECT(Inputs!$C$11&amp;ROW()&amp;":"&amp;Inputs!$C$12&amp;ROW()))</f>
        <v>9</v>
      </c>
      <c r="W544" s="163">
        <f ca="1">SUM(INDIRECT(Inputs!$C$13&amp;ROW()&amp;":"&amp;Inputs!$C$14&amp;ROW()))</f>
        <v>30.352499999999999</v>
      </c>
      <c r="X544" s="3" t="str">
        <f>IF(COUNTIFS(Lookups!$A:$A,C544)=1,"Gross Sales","")</f>
        <v/>
      </c>
      <c r="Y544" s="3" t="str">
        <f>IF(COUNTIFS(Lookups!$D:$D,C544)=1,"Bar Sales","")</f>
        <v/>
      </c>
      <c r="Z544" s="3" t="str">
        <f>IFERROR(VLOOKUP(C544*1,Lookups!$D:$F,3,FALSE),"")</f>
        <v/>
      </c>
      <c r="AA544" s="3" t="str">
        <f>IFERROR(VLOOKUP($C544*1,Lookups!$H:$N,3,FALSE),"")</f>
        <v>Entrees</v>
      </c>
      <c r="AB544" s="3" t="str">
        <f>IFERROR(VLOOKUP($C544*1,Lookups!$H:$N,4,FALSE),"")</f>
        <v>Lunch</v>
      </c>
      <c r="AC544" s="3" t="str">
        <f>IFERROR(VLOOKUP($C544*1,Lookups!$H:$N,5,FALSE),"")</f>
        <v>Private</v>
      </c>
      <c r="AD544" s="3">
        <f>IFERROR(VLOOKUP($C544*1,Lookups!$H:$N,6,FALSE),"")</f>
        <v>0</v>
      </c>
      <c r="AE544" s="3">
        <f>IFERROR(VLOOKUP($C544*1,Lookups!$H:$N,7,FALSE),"")</f>
        <v>0</v>
      </c>
      <c r="AF544" s="3" t="str">
        <f>VLOOKUP(B544*1,Stores!$A:$C,3,FALSE)</f>
        <v>DFG</v>
      </c>
    </row>
    <row r="545" spans="1:32">
      <c r="A545" s="165" t="s">
        <v>941</v>
      </c>
      <c r="B545" s="166" t="s">
        <v>944</v>
      </c>
      <c r="C545" s="165" t="s">
        <v>496</v>
      </c>
      <c r="D545" s="165" t="s">
        <v>918</v>
      </c>
      <c r="E545" s="165" t="s">
        <v>431</v>
      </c>
      <c r="F545" s="167">
        <v>2017</v>
      </c>
      <c r="G545" s="168">
        <v>0</v>
      </c>
      <c r="H545" s="169">
        <v>38.872499999999995</v>
      </c>
      <c r="I545" s="169">
        <v>58.56</v>
      </c>
      <c r="J545" s="169">
        <v>21.502500000000001</v>
      </c>
      <c r="K545" s="169">
        <v>96.899999999999991</v>
      </c>
      <c r="L545" s="169">
        <v>34.200000000000003</v>
      </c>
      <c r="M545" s="169">
        <v>12.600000000000001</v>
      </c>
      <c r="N545" s="169">
        <v>74.400000000000006</v>
      </c>
      <c r="O545" s="169">
        <v>48.84</v>
      </c>
      <c r="P545" s="169">
        <v>49.995000000000005</v>
      </c>
      <c r="Q545" s="169">
        <v>66.495000000000005</v>
      </c>
      <c r="R545" s="169">
        <v>61.92</v>
      </c>
      <c r="S545" s="169">
        <v>0</v>
      </c>
      <c r="T545" s="169">
        <v>0</v>
      </c>
      <c r="U545" s="169">
        <v>564.28499999999997</v>
      </c>
      <c r="V545" s="163">
        <f ca="1">SUM(INDIRECT(Inputs!$C$11&amp;ROW()&amp;":"&amp;Inputs!$C$12&amp;ROW()))</f>
        <v>66.495000000000005</v>
      </c>
      <c r="W545" s="163">
        <f ca="1">SUM(INDIRECT(Inputs!$C$13&amp;ROW()&amp;":"&amp;Inputs!$C$14&amp;ROW()))</f>
        <v>502.36500000000001</v>
      </c>
      <c r="X545" s="3" t="str">
        <f>IF(COUNTIFS(Lookups!$A:$A,C545)=1,"Gross Sales","")</f>
        <v/>
      </c>
      <c r="Y545" s="3" t="str">
        <f>IF(COUNTIFS(Lookups!$D:$D,C545)=1,"Bar Sales","")</f>
        <v/>
      </c>
      <c r="Z545" s="3" t="str">
        <f>IFERROR(VLOOKUP(C545*1,Lookups!$D:$F,3,FALSE),"")</f>
        <v/>
      </c>
      <c r="AA545" s="3" t="str">
        <f>IFERROR(VLOOKUP($C545*1,Lookups!$H:$N,3,FALSE),"")</f>
        <v>Entrees</v>
      </c>
      <c r="AB545" s="3" t="str">
        <f>IFERROR(VLOOKUP($C545*1,Lookups!$H:$N,4,FALSE),"")</f>
        <v>Lunch</v>
      </c>
      <c r="AC545" s="3" t="str">
        <f>IFERROR(VLOOKUP($C545*1,Lookups!$H:$N,5,FALSE),"")</f>
        <v>Private</v>
      </c>
      <c r="AD545" s="3">
        <f>IFERROR(VLOOKUP($C545*1,Lookups!$H:$N,6,FALSE),"")</f>
        <v>0</v>
      </c>
      <c r="AE545" s="3">
        <f>IFERROR(VLOOKUP($C545*1,Lookups!$H:$N,7,FALSE),"")</f>
        <v>0</v>
      </c>
      <c r="AF545" s="3" t="str">
        <f>VLOOKUP(B545*1,Stores!$A:$C,3,FALSE)</f>
        <v>DFG</v>
      </c>
    </row>
    <row r="546" spans="1:32">
      <c r="A546" s="165" t="s">
        <v>940</v>
      </c>
      <c r="B546" s="166" t="s">
        <v>945</v>
      </c>
      <c r="C546" s="165" t="s">
        <v>496</v>
      </c>
      <c r="D546" s="165" t="s">
        <v>918</v>
      </c>
      <c r="E546" s="165" t="s">
        <v>431</v>
      </c>
      <c r="F546" s="167">
        <v>2017</v>
      </c>
      <c r="G546" s="168">
        <v>0</v>
      </c>
      <c r="H546" s="169">
        <v>0</v>
      </c>
      <c r="I546" s="169">
        <v>0</v>
      </c>
      <c r="J546" s="169">
        <v>8.7974999999999994</v>
      </c>
      <c r="K546" s="169">
        <v>0</v>
      </c>
      <c r="L546" s="169">
        <v>11.7</v>
      </c>
      <c r="M546" s="169">
        <v>5.04</v>
      </c>
      <c r="N546" s="169">
        <v>0</v>
      </c>
      <c r="O546" s="169">
        <v>6.1425000000000001</v>
      </c>
      <c r="P546" s="169">
        <v>29.400000000000002</v>
      </c>
      <c r="Q546" s="169">
        <v>8.7750000000000004</v>
      </c>
      <c r="R546" s="169">
        <v>24.2925</v>
      </c>
      <c r="S546" s="169">
        <v>0</v>
      </c>
      <c r="T546" s="169">
        <v>0</v>
      </c>
      <c r="U546" s="169">
        <v>94.147500000000008</v>
      </c>
      <c r="V546" s="163">
        <f ca="1">SUM(INDIRECT(Inputs!$C$11&amp;ROW()&amp;":"&amp;Inputs!$C$12&amp;ROW()))</f>
        <v>8.7750000000000004</v>
      </c>
      <c r="W546" s="163">
        <f ca="1">SUM(INDIRECT(Inputs!$C$13&amp;ROW()&amp;":"&amp;Inputs!$C$14&amp;ROW()))</f>
        <v>69.855000000000004</v>
      </c>
      <c r="X546" s="3" t="str">
        <f>IF(COUNTIFS(Lookups!$A:$A,C546)=1,"Gross Sales","")</f>
        <v/>
      </c>
      <c r="Y546" s="3" t="str">
        <f>IF(COUNTIFS(Lookups!$D:$D,C546)=1,"Bar Sales","")</f>
        <v/>
      </c>
      <c r="Z546" s="3" t="str">
        <f>IFERROR(VLOOKUP(C546*1,Lookups!$D:$F,3,FALSE),"")</f>
        <v/>
      </c>
      <c r="AA546" s="3" t="str">
        <f>IFERROR(VLOOKUP($C546*1,Lookups!$H:$N,3,FALSE),"")</f>
        <v>Entrees</v>
      </c>
      <c r="AB546" s="3" t="str">
        <f>IFERROR(VLOOKUP($C546*1,Lookups!$H:$N,4,FALSE),"")</f>
        <v>Lunch</v>
      </c>
      <c r="AC546" s="3" t="str">
        <f>IFERROR(VLOOKUP($C546*1,Lookups!$H:$N,5,FALSE),"")</f>
        <v>Private</v>
      </c>
      <c r="AD546" s="3">
        <f>IFERROR(VLOOKUP($C546*1,Lookups!$H:$N,6,FALSE),"")</f>
        <v>0</v>
      </c>
      <c r="AE546" s="3">
        <f>IFERROR(VLOOKUP($C546*1,Lookups!$H:$N,7,FALSE),"")</f>
        <v>0</v>
      </c>
      <c r="AF546" s="3" t="str">
        <f>VLOOKUP(B546*1,Stores!$A:$C,3,FALSE)</f>
        <v>DFG</v>
      </c>
    </row>
    <row r="547" spans="1:32">
      <c r="A547" s="165" t="s">
        <v>939</v>
      </c>
      <c r="B547" s="166" t="s">
        <v>946</v>
      </c>
      <c r="C547" s="165" t="s">
        <v>496</v>
      </c>
      <c r="D547" s="165" t="s">
        <v>918</v>
      </c>
      <c r="E547" s="165" t="s">
        <v>431</v>
      </c>
      <c r="F547" s="167">
        <v>2017</v>
      </c>
      <c r="G547" s="168">
        <v>0</v>
      </c>
      <c r="H547" s="169">
        <v>50.0625</v>
      </c>
      <c r="I547" s="169">
        <v>37.229999999999997</v>
      </c>
      <c r="J547" s="169">
        <v>33.599999999999994</v>
      </c>
      <c r="K547" s="169">
        <v>35.144999999999996</v>
      </c>
      <c r="L547" s="169">
        <v>66.42</v>
      </c>
      <c r="M547" s="169">
        <v>59.64</v>
      </c>
      <c r="N547" s="169">
        <v>27.3</v>
      </c>
      <c r="O547" s="169">
        <v>30.014999999999997</v>
      </c>
      <c r="P547" s="169">
        <v>180.52499999999998</v>
      </c>
      <c r="Q547" s="169">
        <v>23.6175</v>
      </c>
      <c r="R547" s="169">
        <v>58.042499999999997</v>
      </c>
      <c r="S547" s="169">
        <v>0</v>
      </c>
      <c r="T547" s="169">
        <v>0</v>
      </c>
      <c r="U547" s="169">
        <v>601.59749999999997</v>
      </c>
      <c r="V547" s="163">
        <f ca="1">SUM(INDIRECT(Inputs!$C$11&amp;ROW()&amp;":"&amp;Inputs!$C$12&amp;ROW()))</f>
        <v>23.6175</v>
      </c>
      <c r="W547" s="163">
        <f ca="1">SUM(INDIRECT(Inputs!$C$13&amp;ROW()&amp;":"&amp;Inputs!$C$14&amp;ROW()))</f>
        <v>543.55499999999995</v>
      </c>
      <c r="X547" s="3" t="str">
        <f>IF(COUNTIFS(Lookups!$A:$A,C547)=1,"Gross Sales","")</f>
        <v/>
      </c>
      <c r="Y547" s="3" t="str">
        <f>IF(COUNTIFS(Lookups!$D:$D,C547)=1,"Bar Sales","")</f>
        <v/>
      </c>
      <c r="Z547" s="3" t="str">
        <f>IFERROR(VLOOKUP(C547*1,Lookups!$D:$F,3,FALSE),"")</f>
        <v/>
      </c>
      <c r="AA547" s="3" t="str">
        <f>IFERROR(VLOOKUP($C547*1,Lookups!$H:$N,3,FALSE),"")</f>
        <v>Entrees</v>
      </c>
      <c r="AB547" s="3" t="str">
        <f>IFERROR(VLOOKUP($C547*1,Lookups!$H:$N,4,FALSE),"")</f>
        <v>Lunch</v>
      </c>
      <c r="AC547" s="3" t="str">
        <f>IFERROR(VLOOKUP($C547*1,Lookups!$H:$N,5,FALSE),"")</f>
        <v>Private</v>
      </c>
      <c r="AD547" s="3">
        <f>IFERROR(VLOOKUP($C547*1,Lookups!$H:$N,6,FALSE),"")</f>
        <v>0</v>
      </c>
      <c r="AE547" s="3">
        <f>IFERROR(VLOOKUP($C547*1,Lookups!$H:$N,7,FALSE),"")</f>
        <v>0</v>
      </c>
      <c r="AF547" s="3" t="str">
        <f>VLOOKUP(B547*1,Stores!$A:$C,3,FALSE)</f>
        <v>DFG</v>
      </c>
    </row>
    <row r="548" spans="1:32">
      <c r="A548" s="165" t="s">
        <v>938</v>
      </c>
      <c r="B548" s="166" t="s">
        <v>947</v>
      </c>
      <c r="C548" s="165" t="s">
        <v>496</v>
      </c>
      <c r="D548" s="165" t="s">
        <v>918</v>
      </c>
      <c r="E548" s="165" t="s">
        <v>431</v>
      </c>
      <c r="F548" s="167">
        <v>2017</v>
      </c>
      <c r="G548" s="168">
        <v>0</v>
      </c>
      <c r="H548" s="169">
        <v>12.299999999999999</v>
      </c>
      <c r="I548" s="169">
        <v>70.38000000000001</v>
      </c>
      <c r="J548" s="169">
        <v>-0.54749999999999999</v>
      </c>
      <c r="K548" s="169">
        <v>14.580000000000002</v>
      </c>
      <c r="L548" s="169">
        <v>39.697500000000005</v>
      </c>
      <c r="M548" s="169">
        <v>26.505000000000003</v>
      </c>
      <c r="N548" s="169">
        <v>60.435000000000002</v>
      </c>
      <c r="O548" s="169">
        <v>54.15</v>
      </c>
      <c r="P548" s="169">
        <v>6.5175000000000001</v>
      </c>
      <c r="Q548" s="169">
        <v>39.974999999999994</v>
      </c>
      <c r="R548" s="169">
        <v>23.264999999999997</v>
      </c>
      <c r="S548" s="169">
        <v>0</v>
      </c>
      <c r="T548" s="169">
        <v>0</v>
      </c>
      <c r="U548" s="169">
        <v>347.25749999999994</v>
      </c>
      <c r="V548" s="163">
        <f ca="1">SUM(INDIRECT(Inputs!$C$11&amp;ROW()&amp;":"&amp;Inputs!$C$12&amp;ROW()))</f>
        <v>39.974999999999994</v>
      </c>
      <c r="W548" s="163">
        <f ca="1">SUM(INDIRECT(Inputs!$C$13&amp;ROW()&amp;":"&amp;Inputs!$C$14&amp;ROW()))</f>
        <v>323.99249999999995</v>
      </c>
      <c r="X548" s="3" t="str">
        <f>IF(COUNTIFS(Lookups!$A:$A,C548)=1,"Gross Sales","")</f>
        <v/>
      </c>
      <c r="Y548" s="3" t="str">
        <f>IF(COUNTIFS(Lookups!$D:$D,C548)=1,"Bar Sales","")</f>
        <v/>
      </c>
      <c r="Z548" s="3" t="str">
        <f>IFERROR(VLOOKUP(C548*1,Lookups!$D:$F,3,FALSE),"")</f>
        <v/>
      </c>
      <c r="AA548" s="3" t="str">
        <f>IFERROR(VLOOKUP($C548*1,Lookups!$H:$N,3,FALSE),"")</f>
        <v>Entrees</v>
      </c>
      <c r="AB548" s="3" t="str">
        <f>IFERROR(VLOOKUP($C548*1,Lookups!$H:$N,4,FALSE),"")</f>
        <v>Lunch</v>
      </c>
      <c r="AC548" s="3" t="str">
        <f>IFERROR(VLOOKUP($C548*1,Lookups!$H:$N,5,FALSE),"")</f>
        <v>Private</v>
      </c>
      <c r="AD548" s="3">
        <f>IFERROR(VLOOKUP($C548*1,Lookups!$H:$N,6,FALSE),"")</f>
        <v>0</v>
      </c>
      <c r="AE548" s="3">
        <f>IFERROR(VLOOKUP($C548*1,Lookups!$H:$N,7,FALSE),"")</f>
        <v>0</v>
      </c>
      <c r="AF548" s="3" t="str">
        <f>VLOOKUP(B548*1,Stores!$A:$C,3,FALSE)</f>
        <v>DFG</v>
      </c>
    </row>
    <row r="549" spans="1:32">
      <c r="A549" s="165" t="s">
        <v>937</v>
      </c>
      <c r="B549" s="166" t="s">
        <v>948</v>
      </c>
      <c r="C549" s="165" t="s">
        <v>496</v>
      </c>
      <c r="D549" s="165" t="s">
        <v>918</v>
      </c>
      <c r="E549" s="165" t="s">
        <v>431</v>
      </c>
      <c r="F549" s="167">
        <v>2017</v>
      </c>
      <c r="G549" s="168">
        <v>0</v>
      </c>
      <c r="H549" s="169">
        <v>0</v>
      </c>
      <c r="I549" s="169">
        <v>15.374999999999998</v>
      </c>
      <c r="J549" s="169">
        <v>21.599999999999998</v>
      </c>
      <c r="K549" s="169">
        <v>9.7650000000000006</v>
      </c>
      <c r="L549" s="169">
        <v>42.412500000000001</v>
      </c>
      <c r="M549" s="169">
        <v>5.8574999999999999</v>
      </c>
      <c r="N549" s="169">
        <v>12.6</v>
      </c>
      <c r="O549" s="169">
        <v>12.540000000000001</v>
      </c>
      <c r="P549" s="169">
        <v>9.9</v>
      </c>
      <c r="Q549" s="169">
        <v>0</v>
      </c>
      <c r="R549" s="169">
        <v>4.08</v>
      </c>
      <c r="S549" s="169">
        <v>0</v>
      </c>
      <c r="T549" s="169">
        <v>0</v>
      </c>
      <c r="U549" s="169">
        <v>134.13000000000002</v>
      </c>
      <c r="V549" s="163">
        <f ca="1">SUM(INDIRECT(Inputs!$C$11&amp;ROW()&amp;":"&amp;Inputs!$C$12&amp;ROW()))</f>
        <v>0</v>
      </c>
      <c r="W549" s="163">
        <f ca="1">SUM(INDIRECT(Inputs!$C$13&amp;ROW()&amp;":"&amp;Inputs!$C$14&amp;ROW()))</f>
        <v>130.05000000000001</v>
      </c>
      <c r="X549" s="3" t="str">
        <f>IF(COUNTIFS(Lookups!$A:$A,C549)=1,"Gross Sales","")</f>
        <v/>
      </c>
      <c r="Y549" s="3" t="str">
        <f>IF(COUNTIFS(Lookups!$D:$D,C549)=1,"Bar Sales","")</f>
        <v/>
      </c>
      <c r="Z549" s="3" t="str">
        <f>IFERROR(VLOOKUP(C549*1,Lookups!$D:$F,3,FALSE),"")</f>
        <v/>
      </c>
      <c r="AA549" s="3" t="str">
        <f>IFERROR(VLOOKUP($C549*1,Lookups!$H:$N,3,FALSE),"")</f>
        <v>Entrees</v>
      </c>
      <c r="AB549" s="3" t="str">
        <f>IFERROR(VLOOKUP($C549*1,Lookups!$H:$N,4,FALSE),"")</f>
        <v>Lunch</v>
      </c>
      <c r="AC549" s="3" t="str">
        <f>IFERROR(VLOOKUP($C549*1,Lookups!$H:$N,5,FALSE),"")</f>
        <v>Private</v>
      </c>
      <c r="AD549" s="3">
        <f>IFERROR(VLOOKUP($C549*1,Lookups!$H:$N,6,FALSE),"")</f>
        <v>0</v>
      </c>
      <c r="AE549" s="3">
        <f>IFERROR(VLOOKUP($C549*1,Lookups!$H:$N,7,FALSE),"")</f>
        <v>0</v>
      </c>
      <c r="AF549" s="3" t="str">
        <f>VLOOKUP(B549*1,Stores!$A:$C,3,FALSE)</f>
        <v>DFG</v>
      </c>
    </row>
    <row r="550" spans="1:32">
      <c r="A550" s="165" t="s">
        <v>936</v>
      </c>
      <c r="B550" s="166" t="s">
        <v>949</v>
      </c>
      <c r="C550" s="165" t="s">
        <v>496</v>
      </c>
      <c r="D550" s="165" t="s">
        <v>918</v>
      </c>
      <c r="E550" s="165" t="s">
        <v>431</v>
      </c>
      <c r="F550" s="167">
        <v>2017</v>
      </c>
      <c r="G550" s="168">
        <v>0</v>
      </c>
      <c r="H550" s="169">
        <v>47.774999999999999</v>
      </c>
      <c r="I550" s="169">
        <v>62.842500000000001</v>
      </c>
      <c r="J550" s="169">
        <v>44.550000000000004</v>
      </c>
      <c r="K550" s="169">
        <v>31.747499999999999</v>
      </c>
      <c r="L550" s="169">
        <v>8.16</v>
      </c>
      <c r="M550" s="169">
        <v>6.2249999999999996</v>
      </c>
      <c r="N550" s="169">
        <v>0</v>
      </c>
      <c r="O550" s="169">
        <v>0</v>
      </c>
      <c r="P550" s="169">
        <v>18.637499999999999</v>
      </c>
      <c r="Q550" s="169">
        <v>25.53</v>
      </c>
      <c r="R550" s="169">
        <v>42.525000000000006</v>
      </c>
      <c r="S550" s="169">
        <v>0</v>
      </c>
      <c r="T550" s="169">
        <v>0</v>
      </c>
      <c r="U550" s="169">
        <v>287.99250000000001</v>
      </c>
      <c r="V550" s="163">
        <f ca="1">SUM(INDIRECT(Inputs!$C$11&amp;ROW()&amp;":"&amp;Inputs!$C$12&amp;ROW()))</f>
        <v>25.53</v>
      </c>
      <c r="W550" s="163">
        <f ca="1">SUM(INDIRECT(Inputs!$C$13&amp;ROW()&amp;":"&amp;Inputs!$C$14&amp;ROW()))</f>
        <v>245.4675</v>
      </c>
      <c r="X550" s="3" t="str">
        <f>IF(COUNTIFS(Lookups!$A:$A,C550)=1,"Gross Sales","")</f>
        <v/>
      </c>
      <c r="Y550" s="3" t="str">
        <f>IF(COUNTIFS(Lookups!$D:$D,C550)=1,"Bar Sales","")</f>
        <v/>
      </c>
      <c r="Z550" s="3" t="str">
        <f>IFERROR(VLOOKUP(C550*1,Lookups!$D:$F,3,FALSE),"")</f>
        <v/>
      </c>
      <c r="AA550" s="3" t="str">
        <f>IFERROR(VLOOKUP($C550*1,Lookups!$H:$N,3,FALSE),"")</f>
        <v>Entrees</v>
      </c>
      <c r="AB550" s="3" t="str">
        <f>IFERROR(VLOOKUP($C550*1,Lookups!$H:$N,4,FALSE),"")</f>
        <v>Lunch</v>
      </c>
      <c r="AC550" s="3" t="str">
        <f>IFERROR(VLOOKUP($C550*1,Lookups!$H:$N,5,FALSE),"")</f>
        <v>Private</v>
      </c>
      <c r="AD550" s="3">
        <f>IFERROR(VLOOKUP($C550*1,Lookups!$H:$N,6,FALSE),"")</f>
        <v>0</v>
      </c>
      <c r="AE550" s="3">
        <f>IFERROR(VLOOKUP($C550*1,Lookups!$H:$N,7,FALSE),"")</f>
        <v>0</v>
      </c>
      <c r="AF550" s="3" t="str">
        <f>VLOOKUP(B550*1,Stores!$A:$C,3,FALSE)</f>
        <v>DFG</v>
      </c>
    </row>
    <row r="551" spans="1:32">
      <c r="A551" s="165" t="s">
        <v>935</v>
      </c>
      <c r="B551" s="166" t="s">
        <v>950</v>
      </c>
      <c r="C551" s="165" t="s">
        <v>496</v>
      </c>
      <c r="D551" s="165" t="s">
        <v>918</v>
      </c>
      <c r="E551" s="165" t="s">
        <v>431</v>
      </c>
      <c r="F551" s="167">
        <v>2017</v>
      </c>
      <c r="G551" s="168">
        <v>0</v>
      </c>
      <c r="H551" s="169">
        <v>0</v>
      </c>
      <c r="I551" s="169">
        <v>20.212500000000002</v>
      </c>
      <c r="J551" s="169">
        <v>36.104999999999997</v>
      </c>
      <c r="K551" s="169">
        <v>35.625</v>
      </c>
      <c r="L551" s="169">
        <v>20.475000000000001</v>
      </c>
      <c r="M551" s="169">
        <v>4.1849999999999996</v>
      </c>
      <c r="N551" s="169">
        <v>5.94</v>
      </c>
      <c r="O551" s="169">
        <v>20.445</v>
      </c>
      <c r="P551" s="169">
        <v>5.8500000000000005</v>
      </c>
      <c r="Q551" s="169">
        <v>20.317499999999999</v>
      </c>
      <c r="R551" s="169">
        <v>10.0725</v>
      </c>
      <c r="S551" s="169">
        <v>0</v>
      </c>
      <c r="T551" s="169">
        <v>0</v>
      </c>
      <c r="U551" s="169">
        <v>179.22749999999996</v>
      </c>
      <c r="V551" s="163">
        <f ca="1">SUM(INDIRECT(Inputs!$C$11&amp;ROW()&amp;":"&amp;Inputs!$C$12&amp;ROW()))</f>
        <v>20.317499999999999</v>
      </c>
      <c r="W551" s="163">
        <f ca="1">SUM(INDIRECT(Inputs!$C$13&amp;ROW()&amp;":"&amp;Inputs!$C$14&amp;ROW()))</f>
        <v>169.15499999999997</v>
      </c>
      <c r="X551" s="3" t="str">
        <f>IF(COUNTIFS(Lookups!$A:$A,C551)=1,"Gross Sales","")</f>
        <v/>
      </c>
      <c r="Y551" s="3" t="str">
        <f>IF(COUNTIFS(Lookups!$D:$D,C551)=1,"Bar Sales","")</f>
        <v/>
      </c>
      <c r="Z551" s="3" t="str">
        <f>IFERROR(VLOOKUP(C551*1,Lookups!$D:$F,3,FALSE),"")</f>
        <v/>
      </c>
      <c r="AA551" s="3" t="str">
        <f>IFERROR(VLOOKUP($C551*1,Lookups!$H:$N,3,FALSE),"")</f>
        <v>Entrees</v>
      </c>
      <c r="AB551" s="3" t="str">
        <f>IFERROR(VLOOKUP($C551*1,Lookups!$H:$N,4,FALSE),"")</f>
        <v>Lunch</v>
      </c>
      <c r="AC551" s="3" t="str">
        <f>IFERROR(VLOOKUP($C551*1,Lookups!$H:$N,5,FALSE),"")</f>
        <v>Private</v>
      </c>
      <c r="AD551" s="3">
        <f>IFERROR(VLOOKUP($C551*1,Lookups!$H:$N,6,FALSE),"")</f>
        <v>0</v>
      </c>
      <c r="AE551" s="3">
        <f>IFERROR(VLOOKUP($C551*1,Lookups!$H:$N,7,FALSE),"")</f>
        <v>0</v>
      </c>
      <c r="AF551" s="3" t="str">
        <f>VLOOKUP(B551*1,Stores!$A:$C,3,FALSE)</f>
        <v>DFG</v>
      </c>
    </row>
    <row r="552" spans="1:32">
      <c r="A552" s="165" t="s">
        <v>960</v>
      </c>
      <c r="B552" s="166" t="s">
        <v>951</v>
      </c>
      <c r="C552" s="165" t="s">
        <v>496</v>
      </c>
      <c r="D552" s="165" t="s">
        <v>918</v>
      </c>
      <c r="E552" s="165" t="s">
        <v>431</v>
      </c>
      <c r="F552" s="167">
        <v>2017</v>
      </c>
      <c r="G552" s="168">
        <v>0</v>
      </c>
      <c r="H552" s="169">
        <v>36.6</v>
      </c>
      <c r="I552" s="169">
        <v>34.125</v>
      </c>
      <c r="J552" s="169">
        <v>14.984999999999999</v>
      </c>
      <c r="K552" s="169">
        <v>25.74</v>
      </c>
      <c r="L552" s="169">
        <v>48.262500000000003</v>
      </c>
      <c r="M552" s="169">
        <v>72.600000000000009</v>
      </c>
      <c r="N552" s="169">
        <v>16.739999999999998</v>
      </c>
      <c r="O552" s="169">
        <v>22.95</v>
      </c>
      <c r="P552" s="169">
        <v>25.807500000000001</v>
      </c>
      <c r="Q552" s="169">
        <v>33.15</v>
      </c>
      <c r="R552" s="169">
        <v>50.895000000000003</v>
      </c>
      <c r="S552" s="169">
        <v>0</v>
      </c>
      <c r="T552" s="169">
        <v>0</v>
      </c>
      <c r="U552" s="169">
        <v>381.85499999999996</v>
      </c>
      <c r="V552" s="163">
        <f ca="1">SUM(INDIRECT(Inputs!$C$11&amp;ROW()&amp;":"&amp;Inputs!$C$12&amp;ROW()))</f>
        <v>33.15</v>
      </c>
      <c r="W552" s="163">
        <f ca="1">SUM(INDIRECT(Inputs!$C$13&amp;ROW()&amp;":"&amp;Inputs!$C$14&amp;ROW()))</f>
        <v>330.96</v>
      </c>
      <c r="X552" s="3" t="str">
        <f>IF(COUNTIFS(Lookups!$A:$A,C552)=1,"Gross Sales","")</f>
        <v/>
      </c>
      <c r="Y552" s="3" t="str">
        <f>IF(COUNTIFS(Lookups!$D:$D,C552)=1,"Bar Sales","")</f>
        <v/>
      </c>
      <c r="Z552" s="3" t="str">
        <f>IFERROR(VLOOKUP(C552*1,Lookups!$D:$F,3,FALSE),"")</f>
        <v/>
      </c>
      <c r="AA552" s="3" t="str">
        <f>IFERROR(VLOOKUP($C552*1,Lookups!$H:$N,3,FALSE),"")</f>
        <v>Entrees</v>
      </c>
      <c r="AB552" s="3" t="str">
        <f>IFERROR(VLOOKUP($C552*1,Lookups!$H:$N,4,FALSE),"")</f>
        <v>Lunch</v>
      </c>
      <c r="AC552" s="3" t="str">
        <f>IFERROR(VLOOKUP($C552*1,Lookups!$H:$N,5,FALSE),"")</f>
        <v>Private</v>
      </c>
      <c r="AD552" s="3">
        <f>IFERROR(VLOOKUP($C552*1,Lookups!$H:$N,6,FALSE),"")</f>
        <v>0</v>
      </c>
      <c r="AE552" s="3">
        <f>IFERROR(VLOOKUP($C552*1,Lookups!$H:$N,7,FALSE),"")</f>
        <v>0</v>
      </c>
      <c r="AF552" s="3" t="str">
        <f>VLOOKUP(B552*1,Stores!$A:$C,3,FALSE)</f>
        <v>DFG</v>
      </c>
    </row>
    <row r="553" spans="1:32">
      <c r="A553" s="165" t="s">
        <v>961</v>
      </c>
      <c r="B553" s="166" t="s">
        <v>952</v>
      </c>
      <c r="C553" s="165" t="s">
        <v>496</v>
      </c>
      <c r="D553" s="165" t="s">
        <v>918</v>
      </c>
      <c r="E553" s="165" t="s">
        <v>431</v>
      </c>
      <c r="F553" s="167">
        <v>2017</v>
      </c>
      <c r="G553" s="168">
        <v>0</v>
      </c>
      <c r="H553" s="169">
        <v>36.480000000000004</v>
      </c>
      <c r="I553" s="169">
        <v>40.364999999999995</v>
      </c>
      <c r="J553" s="169">
        <v>34.199999999999996</v>
      </c>
      <c r="K553" s="169">
        <v>27.06</v>
      </c>
      <c r="L553" s="169">
        <v>58.5</v>
      </c>
      <c r="M553" s="169">
        <v>56.699999999999996</v>
      </c>
      <c r="N553" s="169">
        <v>23.22</v>
      </c>
      <c r="O553" s="169">
        <v>0</v>
      </c>
      <c r="P553" s="169">
        <v>12.112499999999999</v>
      </c>
      <c r="Q553" s="169">
        <v>46.575000000000003</v>
      </c>
      <c r="R553" s="169">
        <v>41.58</v>
      </c>
      <c r="S553" s="169">
        <v>0</v>
      </c>
      <c r="T553" s="169">
        <v>0</v>
      </c>
      <c r="U553" s="169">
        <v>376.79249999999996</v>
      </c>
      <c r="V553" s="163">
        <f ca="1">SUM(INDIRECT(Inputs!$C$11&amp;ROW()&amp;":"&amp;Inputs!$C$12&amp;ROW()))</f>
        <v>46.575000000000003</v>
      </c>
      <c r="W553" s="163">
        <f ca="1">SUM(INDIRECT(Inputs!$C$13&amp;ROW()&amp;":"&amp;Inputs!$C$14&amp;ROW()))</f>
        <v>335.21249999999998</v>
      </c>
      <c r="X553" s="3" t="str">
        <f>IF(COUNTIFS(Lookups!$A:$A,C553)=1,"Gross Sales","")</f>
        <v/>
      </c>
      <c r="Y553" s="3" t="str">
        <f>IF(COUNTIFS(Lookups!$D:$D,C553)=1,"Bar Sales","")</f>
        <v/>
      </c>
      <c r="Z553" s="3" t="str">
        <f>IFERROR(VLOOKUP(C553*1,Lookups!$D:$F,3,FALSE),"")</f>
        <v/>
      </c>
      <c r="AA553" s="3" t="str">
        <f>IFERROR(VLOOKUP($C553*1,Lookups!$H:$N,3,FALSE),"")</f>
        <v>Entrees</v>
      </c>
      <c r="AB553" s="3" t="str">
        <f>IFERROR(VLOOKUP($C553*1,Lookups!$H:$N,4,FALSE),"")</f>
        <v>Lunch</v>
      </c>
      <c r="AC553" s="3" t="str">
        <f>IFERROR(VLOOKUP($C553*1,Lookups!$H:$N,5,FALSE),"")</f>
        <v>Private</v>
      </c>
      <c r="AD553" s="3">
        <f>IFERROR(VLOOKUP($C553*1,Lookups!$H:$N,6,FALSE),"")</f>
        <v>0</v>
      </c>
      <c r="AE553" s="3">
        <f>IFERROR(VLOOKUP($C553*1,Lookups!$H:$N,7,FALSE),"")</f>
        <v>0</v>
      </c>
      <c r="AF553" s="3" t="str">
        <f>VLOOKUP(B553*1,Stores!$A:$C,3,FALSE)</f>
        <v>DFG</v>
      </c>
    </row>
    <row r="554" spans="1:32">
      <c r="A554" s="165" t="s">
        <v>934</v>
      </c>
      <c r="B554" s="166" t="s">
        <v>953</v>
      </c>
      <c r="C554" s="165" t="s">
        <v>496</v>
      </c>
      <c r="D554" s="165" t="s">
        <v>918</v>
      </c>
      <c r="E554" s="165" t="s">
        <v>431</v>
      </c>
      <c r="F554" s="167">
        <v>2017</v>
      </c>
      <c r="G554" s="168">
        <v>0</v>
      </c>
      <c r="H554" s="169">
        <v>15.007499999999999</v>
      </c>
      <c r="I554" s="169">
        <v>0</v>
      </c>
      <c r="J554" s="169">
        <v>16.335000000000001</v>
      </c>
      <c r="K554" s="169">
        <v>13.770000000000001</v>
      </c>
      <c r="L554" s="169">
        <v>56.017499999999998</v>
      </c>
      <c r="M554" s="169">
        <v>31.68</v>
      </c>
      <c r="N554" s="169">
        <v>4.8000000000000007</v>
      </c>
      <c r="O554" s="169">
        <v>14.4</v>
      </c>
      <c r="P554" s="169">
        <v>23.099999999999998</v>
      </c>
      <c r="Q554" s="169">
        <v>18.637499999999999</v>
      </c>
      <c r="R554" s="169">
        <v>46.17</v>
      </c>
      <c r="S554" s="169">
        <v>0</v>
      </c>
      <c r="T554" s="169">
        <v>0</v>
      </c>
      <c r="U554" s="169">
        <v>239.91750000000002</v>
      </c>
      <c r="V554" s="163">
        <f ca="1">SUM(INDIRECT(Inputs!$C$11&amp;ROW()&amp;":"&amp;Inputs!$C$12&amp;ROW()))</f>
        <v>18.637499999999999</v>
      </c>
      <c r="W554" s="163">
        <f ca="1">SUM(INDIRECT(Inputs!$C$13&amp;ROW()&amp;":"&amp;Inputs!$C$14&amp;ROW()))</f>
        <v>193.7475</v>
      </c>
      <c r="X554" s="3" t="str">
        <f>IF(COUNTIFS(Lookups!$A:$A,C554)=1,"Gross Sales","")</f>
        <v/>
      </c>
      <c r="Y554" s="3" t="str">
        <f>IF(COUNTIFS(Lookups!$D:$D,C554)=1,"Bar Sales","")</f>
        <v/>
      </c>
      <c r="Z554" s="3" t="str">
        <f>IFERROR(VLOOKUP(C554*1,Lookups!$D:$F,3,FALSE),"")</f>
        <v/>
      </c>
      <c r="AA554" s="3" t="str">
        <f>IFERROR(VLOOKUP($C554*1,Lookups!$H:$N,3,FALSE),"")</f>
        <v>Entrees</v>
      </c>
      <c r="AB554" s="3" t="str">
        <f>IFERROR(VLOOKUP($C554*1,Lookups!$H:$N,4,FALSE),"")</f>
        <v>Lunch</v>
      </c>
      <c r="AC554" s="3" t="str">
        <f>IFERROR(VLOOKUP($C554*1,Lookups!$H:$N,5,FALSE),"")</f>
        <v>Private</v>
      </c>
      <c r="AD554" s="3">
        <f>IFERROR(VLOOKUP($C554*1,Lookups!$H:$N,6,FALSE),"")</f>
        <v>0</v>
      </c>
      <c r="AE554" s="3">
        <f>IFERROR(VLOOKUP($C554*1,Lookups!$H:$N,7,FALSE),"")</f>
        <v>0</v>
      </c>
      <c r="AF554" s="3" t="str">
        <f>VLOOKUP(B554*1,Stores!$A:$C,3,FALSE)</f>
        <v>DFG</v>
      </c>
    </row>
    <row r="555" spans="1:32">
      <c r="A555" s="165" t="s">
        <v>933</v>
      </c>
      <c r="B555" s="166" t="s">
        <v>954</v>
      </c>
      <c r="C555" s="165" t="s">
        <v>496</v>
      </c>
      <c r="D555" s="165" t="s">
        <v>918</v>
      </c>
      <c r="E555" s="165" t="s">
        <v>431</v>
      </c>
      <c r="F555" s="167">
        <v>2017</v>
      </c>
      <c r="G555" s="168">
        <v>0</v>
      </c>
      <c r="H555" s="169">
        <v>8.4150000000000009</v>
      </c>
      <c r="I555" s="169">
        <v>22.32</v>
      </c>
      <c r="J555" s="169">
        <v>21.060000000000002</v>
      </c>
      <c r="K555" s="169">
        <v>26.392499999999998</v>
      </c>
      <c r="L555" s="169">
        <v>9.4499999999999993</v>
      </c>
      <c r="M555" s="169">
        <v>65.984999999999999</v>
      </c>
      <c r="N555" s="169">
        <v>27.8475</v>
      </c>
      <c r="O555" s="169">
        <v>16.6875</v>
      </c>
      <c r="P555" s="169">
        <v>10.237500000000001</v>
      </c>
      <c r="Q555" s="169">
        <v>24.2775</v>
      </c>
      <c r="R555" s="169">
        <v>13.455</v>
      </c>
      <c r="S555" s="169">
        <v>0</v>
      </c>
      <c r="T555" s="169">
        <v>0</v>
      </c>
      <c r="U555" s="169">
        <v>246.12750000000003</v>
      </c>
      <c r="V555" s="163">
        <f ca="1">SUM(INDIRECT(Inputs!$C$11&amp;ROW()&amp;":"&amp;Inputs!$C$12&amp;ROW()))</f>
        <v>24.2775</v>
      </c>
      <c r="W555" s="163">
        <f ca="1">SUM(INDIRECT(Inputs!$C$13&amp;ROW()&amp;":"&amp;Inputs!$C$14&amp;ROW()))</f>
        <v>232.67250000000001</v>
      </c>
      <c r="X555" s="3" t="str">
        <f>IF(COUNTIFS(Lookups!$A:$A,C555)=1,"Gross Sales","")</f>
        <v/>
      </c>
      <c r="Y555" s="3" t="str">
        <f>IF(COUNTIFS(Lookups!$D:$D,C555)=1,"Bar Sales","")</f>
        <v/>
      </c>
      <c r="Z555" s="3" t="str">
        <f>IFERROR(VLOOKUP(C555*1,Lookups!$D:$F,3,FALSE),"")</f>
        <v/>
      </c>
      <c r="AA555" s="3" t="str">
        <f>IFERROR(VLOOKUP($C555*1,Lookups!$H:$N,3,FALSE),"")</f>
        <v>Entrees</v>
      </c>
      <c r="AB555" s="3" t="str">
        <f>IFERROR(VLOOKUP($C555*1,Lookups!$H:$N,4,FALSE),"")</f>
        <v>Lunch</v>
      </c>
      <c r="AC555" s="3" t="str">
        <f>IFERROR(VLOOKUP($C555*1,Lookups!$H:$N,5,FALSE),"")</f>
        <v>Private</v>
      </c>
      <c r="AD555" s="3">
        <f>IFERROR(VLOOKUP($C555*1,Lookups!$H:$N,6,FALSE),"")</f>
        <v>0</v>
      </c>
      <c r="AE555" s="3">
        <f>IFERROR(VLOOKUP($C555*1,Lookups!$H:$N,7,FALSE),"")</f>
        <v>0</v>
      </c>
      <c r="AF555" s="3" t="str">
        <f>VLOOKUP(B555*1,Stores!$A:$C,3,FALSE)</f>
        <v>DFG</v>
      </c>
    </row>
    <row r="556" spans="1:32">
      <c r="A556" s="165" t="s">
        <v>932</v>
      </c>
      <c r="B556" s="166" t="s">
        <v>959</v>
      </c>
      <c r="C556" s="165" t="s">
        <v>496</v>
      </c>
      <c r="D556" s="165" t="s">
        <v>918</v>
      </c>
      <c r="E556" s="165" t="s">
        <v>431</v>
      </c>
      <c r="F556" s="167">
        <v>2017</v>
      </c>
      <c r="G556" s="168">
        <v>0</v>
      </c>
      <c r="H556" s="169">
        <v>0</v>
      </c>
      <c r="I556" s="169">
        <v>0</v>
      </c>
      <c r="J556" s="169">
        <v>0</v>
      </c>
      <c r="K556" s="169">
        <v>0</v>
      </c>
      <c r="L556" s="169">
        <v>0</v>
      </c>
      <c r="M556" s="169">
        <v>0</v>
      </c>
      <c r="N556" s="169">
        <v>0.61499999999999999</v>
      </c>
      <c r="O556" s="169">
        <v>5.7</v>
      </c>
      <c r="P556" s="169">
        <v>1.6199999999999999</v>
      </c>
      <c r="Q556" s="169">
        <v>15.8775</v>
      </c>
      <c r="R556" s="169">
        <v>0</v>
      </c>
      <c r="S556" s="169">
        <v>0</v>
      </c>
      <c r="T556" s="169">
        <v>0</v>
      </c>
      <c r="U556" s="169">
        <v>23.8125</v>
      </c>
      <c r="V556" s="163">
        <f ca="1">SUM(INDIRECT(Inputs!$C$11&amp;ROW()&amp;":"&amp;Inputs!$C$12&amp;ROW()))</f>
        <v>15.8775</v>
      </c>
      <c r="W556" s="163">
        <f ca="1">SUM(INDIRECT(Inputs!$C$13&amp;ROW()&amp;":"&amp;Inputs!$C$14&amp;ROW()))</f>
        <v>23.8125</v>
      </c>
      <c r="X556" s="3" t="str">
        <f>IF(COUNTIFS(Lookups!$A:$A,C556)=1,"Gross Sales","")</f>
        <v/>
      </c>
      <c r="Y556" s="3" t="str">
        <f>IF(COUNTIFS(Lookups!$D:$D,C556)=1,"Bar Sales","")</f>
        <v/>
      </c>
      <c r="Z556" s="3" t="str">
        <f>IFERROR(VLOOKUP(C556*1,Lookups!$D:$F,3,FALSE),"")</f>
        <v/>
      </c>
      <c r="AA556" s="3" t="str">
        <f>IFERROR(VLOOKUP($C556*1,Lookups!$H:$N,3,FALSE),"")</f>
        <v>Entrees</v>
      </c>
      <c r="AB556" s="3" t="str">
        <f>IFERROR(VLOOKUP($C556*1,Lookups!$H:$N,4,FALSE),"")</f>
        <v>Lunch</v>
      </c>
      <c r="AC556" s="3" t="str">
        <f>IFERROR(VLOOKUP($C556*1,Lookups!$H:$N,5,FALSE),"")</f>
        <v>Private</v>
      </c>
      <c r="AD556" s="3">
        <f>IFERROR(VLOOKUP($C556*1,Lookups!$H:$N,6,FALSE),"")</f>
        <v>0</v>
      </c>
      <c r="AE556" s="3">
        <f>IFERROR(VLOOKUP($C556*1,Lookups!$H:$N,7,FALSE),"")</f>
        <v>0</v>
      </c>
      <c r="AF556" s="3" t="str">
        <f>VLOOKUP(B556*1,Stores!$A:$C,3,FALSE)</f>
        <v>DFG</v>
      </c>
    </row>
    <row r="557" spans="1:32">
      <c r="A557" s="165" t="s">
        <v>930</v>
      </c>
      <c r="B557" s="166" t="s">
        <v>920</v>
      </c>
      <c r="C557" s="165" t="s">
        <v>499</v>
      </c>
      <c r="D557" s="165" t="s">
        <v>918</v>
      </c>
      <c r="E557" s="165" t="s">
        <v>437</v>
      </c>
      <c r="F557" s="167">
        <v>2017</v>
      </c>
      <c r="G557" s="168">
        <v>0</v>
      </c>
      <c r="H557" s="169">
        <v>454.05</v>
      </c>
      <c r="I557" s="169">
        <v>655.65000000000009</v>
      </c>
      <c r="J557" s="169">
        <v>801.9375</v>
      </c>
      <c r="K557" s="169">
        <v>632.36249999999995</v>
      </c>
      <c r="L557" s="169">
        <v>765.67499999999995</v>
      </c>
      <c r="M557" s="169">
        <v>525.375</v>
      </c>
      <c r="N557" s="169">
        <v>501.16500000000002</v>
      </c>
      <c r="O557" s="169">
        <v>488.90999999999997</v>
      </c>
      <c r="P557" s="169">
        <v>487.41750000000002</v>
      </c>
      <c r="Q557" s="169">
        <v>573.12</v>
      </c>
      <c r="R557" s="169">
        <v>624.24</v>
      </c>
      <c r="S557" s="169">
        <v>0</v>
      </c>
      <c r="T557" s="169">
        <v>0</v>
      </c>
      <c r="U557" s="169">
        <v>6509.9024999999992</v>
      </c>
      <c r="V557" s="163">
        <f ca="1">SUM(INDIRECT(Inputs!$C$11&amp;ROW()&amp;":"&amp;Inputs!$C$12&amp;ROW()))</f>
        <v>573.12</v>
      </c>
      <c r="W557" s="163">
        <f ca="1">SUM(INDIRECT(Inputs!$C$13&amp;ROW()&amp;":"&amp;Inputs!$C$14&amp;ROW()))</f>
        <v>5885.6624999999995</v>
      </c>
      <c r="X557" s="3" t="str">
        <f>IF(COUNTIFS(Lookups!$A:$A,C557)=1,"Gross Sales","")</f>
        <v/>
      </c>
      <c r="Y557" s="3" t="str">
        <f>IF(COUNTIFS(Lookups!$D:$D,C557)=1,"Bar Sales","")</f>
        <v/>
      </c>
      <c r="Z557" s="3" t="str">
        <f>IFERROR(VLOOKUP(C557*1,Lookups!$D:$F,3,FALSE),"")</f>
        <v/>
      </c>
      <c r="AA557" s="3" t="str">
        <f>IFERROR(VLOOKUP($C557*1,Lookups!$H:$N,3,FALSE),"")</f>
        <v>Entrees</v>
      </c>
      <c r="AB557" s="3" t="str">
        <f>IFERROR(VLOOKUP($C557*1,Lookups!$H:$N,4,FALSE),"")</f>
        <v>Dinner</v>
      </c>
      <c r="AC557" s="3" t="str">
        <f>IFERROR(VLOOKUP($C557*1,Lookups!$H:$N,5,FALSE),"")</f>
        <v>Private</v>
      </c>
      <c r="AD557" s="3">
        <f>IFERROR(VLOOKUP($C557*1,Lookups!$H:$N,6,FALSE),"")</f>
        <v>0</v>
      </c>
      <c r="AE557" s="3">
        <f>IFERROR(VLOOKUP($C557*1,Lookups!$H:$N,7,FALSE),"")</f>
        <v>0</v>
      </c>
      <c r="AF557" s="3" t="str">
        <f>VLOOKUP(B557*1,Stores!$A:$C,3,FALSE)</f>
        <v>DFDE</v>
      </c>
    </row>
    <row r="558" spans="1:32">
      <c r="A558" s="165" t="s">
        <v>929</v>
      </c>
      <c r="B558" s="166" t="s">
        <v>921</v>
      </c>
      <c r="C558" s="165" t="s">
        <v>499</v>
      </c>
      <c r="D558" s="165" t="s">
        <v>918</v>
      </c>
      <c r="E558" s="165" t="s">
        <v>437</v>
      </c>
      <c r="F558" s="167">
        <v>2017</v>
      </c>
      <c r="G558" s="168">
        <v>0</v>
      </c>
      <c r="H558" s="169">
        <v>602.25750000000005</v>
      </c>
      <c r="I558" s="169">
        <v>568.57499999999993</v>
      </c>
      <c r="J558" s="169">
        <v>453.9375</v>
      </c>
      <c r="K558" s="169">
        <v>432.54</v>
      </c>
      <c r="L558" s="169">
        <v>670.96499999999992</v>
      </c>
      <c r="M558" s="169">
        <v>279</v>
      </c>
      <c r="N558" s="169">
        <v>661.74</v>
      </c>
      <c r="O558" s="169">
        <v>442.21500000000003</v>
      </c>
      <c r="P558" s="169">
        <v>514.06499999999994</v>
      </c>
      <c r="Q558" s="169">
        <v>540.67500000000007</v>
      </c>
      <c r="R558" s="169">
        <v>583.72500000000002</v>
      </c>
      <c r="S558" s="169">
        <v>0</v>
      </c>
      <c r="T558" s="169">
        <v>0</v>
      </c>
      <c r="U558" s="169">
        <v>5749.6949999999997</v>
      </c>
      <c r="V558" s="163">
        <f ca="1">SUM(INDIRECT(Inputs!$C$11&amp;ROW()&amp;":"&amp;Inputs!$C$12&amp;ROW()))</f>
        <v>540.67500000000007</v>
      </c>
      <c r="W558" s="163">
        <f ca="1">SUM(INDIRECT(Inputs!$C$13&amp;ROW()&amp;":"&amp;Inputs!$C$14&amp;ROW()))</f>
        <v>5165.9699999999993</v>
      </c>
      <c r="X558" s="3" t="str">
        <f>IF(COUNTIFS(Lookups!$A:$A,C558)=1,"Gross Sales","")</f>
        <v/>
      </c>
      <c r="Y558" s="3" t="str">
        <f>IF(COUNTIFS(Lookups!$D:$D,C558)=1,"Bar Sales","")</f>
        <v/>
      </c>
      <c r="Z558" s="3" t="str">
        <f>IFERROR(VLOOKUP(C558*1,Lookups!$D:$F,3,FALSE),"")</f>
        <v/>
      </c>
      <c r="AA558" s="3" t="str">
        <f>IFERROR(VLOOKUP($C558*1,Lookups!$H:$N,3,FALSE),"")</f>
        <v>Entrees</v>
      </c>
      <c r="AB558" s="3" t="str">
        <f>IFERROR(VLOOKUP($C558*1,Lookups!$H:$N,4,FALSE),"")</f>
        <v>Dinner</v>
      </c>
      <c r="AC558" s="3" t="str">
        <f>IFERROR(VLOOKUP($C558*1,Lookups!$H:$N,5,FALSE),"")</f>
        <v>Private</v>
      </c>
      <c r="AD558" s="3">
        <f>IFERROR(VLOOKUP($C558*1,Lookups!$H:$N,6,FALSE),"")</f>
        <v>0</v>
      </c>
      <c r="AE558" s="3">
        <f>IFERROR(VLOOKUP($C558*1,Lookups!$H:$N,7,FALSE),"")</f>
        <v>0</v>
      </c>
      <c r="AF558" s="3" t="str">
        <f>VLOOKUP(B558*1,Stores!$A:$C,3,FALSE)</f>
        <v>DFDE</v>
      </c>
    </row>
    <row r="559" spans="1:32">
      <c r="A559" s="165" t="s">
        <v>928</v>
      </c>
      <c r="B559" s="166" t="s">
        <v>922</v>
      </c>
      <c r="C559" s="165" t="s">
        <v>499</v>
      </c>
      <c r="D559" s="165" t="s">
        <v>918</v>
      </c>
      <c r="E559" s="165" t="s">
        <v>437</v>
      </c>
      <c r="F559" s="167">
        <v>2017</v>
      </c>
      <c r="G559" s="168">
        <v>0</v>
      </c>
      <c r="H559" s="169">
        <v>261.36</v>
      </c>
      <c r="I559" s="169">
        <v>403.83750000000003</v>
      </c>
      <c r="J559" s="169">
        <v>519.75</v>
      </c>
      <c r="K559" s="169">
        <v>357.8175</v>
      </c>
      <c r="L559" s="169">
        <v>417.57</v>
      </c>
      <c r="M559" s="169">
        <v>352.5</v>
      </c>
      <c r="N559" s="169">
        <v>285.09000000000003</v>
      </c>
      <c r="O559" s="169">
        <v>383.9325</v>
      </c>
      <c r="P559" s="169">
        <v>489.03749999999997</v>
      </c>
      <c r="Q559" s="169">
        <v>453.06</v>
      </c>
      <c r="R559" s="169">
        <v>369.6</v>
      </c>
      <c r="S559" s="169">
        <v>0</v>
      </c>
      <c r="T559" s="169">
        <v>0</v>
      </c>
      <c r="U559" s="169">
        <v>4293.5550000000003</v>
      </c>
      <c r="V559" s="163">
        <f ca="1">SUM(INDIRECT(Inputs!$C$11&amp;ROW()&amp;":"&amp;Inputs!$C$12&amp;ROW()))</f>
        <v>453.06</v>
      </c>
      <c r="W559" s="163">
        <f ca="1">SUM(INDIRECT(Inputs!$C$13&amp;ROW()&amp;":"&amp;Inputs!$C$14&amp;ROW()))</f>
        <v>3923.9549999999999</v>
      </c>
      <c r="X559" s="3" t="str">
        <f>IF(COUNTIFS(Lookups!$A:$A,C559)=1,"Gross Sales","")</f>
        <v/>
      </c>
      <c r="Y559" s="3" t="str">
        <f>IF(COUNTIFS(Lookups!$D:$D,C559)=1,"Bar Sales","")</f>
        <v/>
      </c>
      <c r="Z559" s="3" t="str">
        <f>IFERROR(VLOOKUP(C559*1,Lookups!$D:$F,3,FALSE),"")</f>
        <v/>
      </c>
      <c r="AA559" s="3" t="str">
        <f>IFERROR(VLOOKUP($C559*1,Lookups!$H:$N,3,FALSE),"")</f>
        <v>Entrees</v>
      </c>
      <c r="AB559" s="3" t="str">
        <f>IFERROR(VLOOKUP($C559*1,Lookups!$H:$N,4,FALSE),"")</f>
        <v>Dinner</v>
      </c>
      <c r="AC559" s="3" t="str">
        <f>IFERROR(VLOOKUP($C559*1,Lookups!$H:$N,5,FALSE),"")</f>
        <v>Private</v>
      </c>
      <c r="AD559" s="3">
        <f>IFERROR(VLOOKUP($C559*1,Lookups!$H:$N,6,FALSE),"")</f>
        <v>0</v>
      </c>
      <c r="AE559" s="3">
        <f>IFERROR(VLOOKUP($C559*1,Lookups!$H:$N,7,FALSE),"")</f>
        <v>0</v>
      </c>
      <c r="AF559" s="3" t="str">
        <f>VLOOKUP(B559*1,Stores!$A:$C,3,FALSE)</f>
        <v>DFDE</v>
      </c>
    </row>
    <row r="560" spans="1:32">
      <c r="A560" s="165" t="s">
        <v>927</v>
      </c>
      <c r="B560" s="166" t="s">
        <v>923</v>
      </c>
      <c r="C560" s="165" t="s">
        <v>499</v>
      </c>
      <c r="D560" s="165" t="s">
        <v>918</v>
      </c>
      <c r="E560" s="165" t="s">
        <v>437</v>
      </c>
      <c r="F560" s="167">
        <v>2017</v>
      </c>
      <c r="G560" s="168">
        <v>0</v>
      </c>
      <c r="H560" s="169">
        <v>307.8</v>
      </c>
      <c r="I560" s="169">
        <v>499.13249999999999</v>
      </c>
      <c r="J560" s="169">
        <v>295.02000000000004</v>
      </c>
      <c r="K560" s="169">
        <v>479.25</v>
      </c>
      <c r="L560" s="169">
        <v>642.39</v>
      </c>
      <c r="M560" s="169">
        <v>392.23500000000001</v>
      </c>
      <c r="N560" s="169">
        <v>241.02</v>
      </c>
      <c r="O560" s="169">
        <v>214.01999999999998</v>
      </c>
      <c r="P560" s="169">
        <v>186.23250000000002</v>
      </c>
      <c r="Q560" s="169">
        <v>422.21250000000003</v>
      </c>
      <c r="R560" s="169">
        <v>476.01</v>
      </c>
      <c r="S560" s="169">
        <v>0</v>
      </c>
      <c r="T560" s="169">
        <v>0</v>
      </c>
      <c r="U560" s="169">
        <v>4155.3225000000002</v>
      </c>
      <c r="V560" s="163">
        <f ca="1">SUM(INDIRECT(Inputs!$C$11&amp;ROW()&amp;":"&amp;Inputs!$C$12&amp;ROW()))</f>
        <v>422.21250000000003</v>
      </c>
      <c r="W560" s="163">
        <f ca="1">SUM(INDIRECT(Inputs!$C$13&amp;ROW()&amp;":"&amp;Inputs!$C$14&amp;ROW()))</f>
        <v>3679.3125000000005</v>
      </c>
      <c r="X560" s="3" t="str">
        <f>IF(COUNTIFS(Lookups!$A:$A,C560)=1,"Gross Sales","")</f>
        <v/>
      </c>
      <c r="Y560" s="3" t="str">
        <f>IF(COUNTIFS(Lookups!$D:$D,C560)=1,"Bar Sales","")</f>
        <v/>
      </c>
      <c r="Z560" s="3" t="str">
        <f>IFERROR(VLOOKUP(C560*1,Lookups!$D:$F,3,FALSE),"")</f>
        <v/>
      </c>
      <c r="AA560" s="3" t="str">
        <f>IFERROR(VLOOKUP($C560*1,Lookups!$H:$N,3,FALSE),"")</f>
        <v>Entrees</v>
      </c>
      <c r="AB560" s="3" t="str">
        <f>IFERROR(VLOOKUP($C560*1,Lookups!$H:$N,4,FALSE),"")</f>
        <v>Dinner</v>
      </c>
      <c r="AC560" s="3" t="str">
        <f>IFERROR(VLOOKUP($C560*1,Lookups!$H:$N,5,FALSE),"")</f>
        <v>Private</v>
      </c>
      <c r="AD560" s="3">
        <f>IFERROR(VLOOKUP($C560*1,Lookups!$H:$N,6,FALSE),"")</f>
        <v>0</v>
      </c>
      <c r="AE560" s="3">
        <f>IFERROR(VLOOKUP($C560*1,Lookups!$H:$N,7,FALSE),"")</f>
        <v>0</v>
      </c>
      <c r="AF560" s="3" t="str">
        <f>VLOOKUP(B560*1,Stores!$A:$C,3,FALSE)</f>
        <v>DFDE</v>
      </c>
    </row>
    <row r="561" spans="1:32">
      <c r="A561" s="165" t="s">
        <v>926</v>
      </c>
      <c r="B561" s="166" t="s">
        <v>924</v>
      </c>
      <c r="C561" s="165" t="s">
        <v>499</v>
      </c>
      <c r="D561" s="165" t="s">
        <v>918</v>
      </c>
      <c r="E561" s="165" t="s">
        <v>437</v>
      </c>
      <c r="F561" s="167">
        <v>2017</v>
      </c>
      <c r="G561" s="168">
        <v>0</v>
      </c>
      <c r="H561" s="169">
        <v>513.32999999999993</v>
      </c>
      <c r="I561" s="169">
        <v>570.28499999999997</v>
      </c>
      <c r="J561" s="169">
        <v>679.2</v>
      </c>
      <c r="K561" s="169">
        <v>519.17250000000001</v>
      </c>
      <c r="L561" s="169">
        <v>784.125</v>
      </c>
      <c r="M561" s="169">
        <v>485.63249999999999</v>
      </c>
      <c r="N561" s="169">
        <v>340.56</v>
      </c>
      <c r="O561" s="169">
        <v>531.03750000000002</v>
      </c>
      <c r="P561" s="169">
        <v>265.64999999999998</v>
      </c>
      <c r="Q561" s="169">
        <v>566.41499999999996</v>
      </c>
      <c r="R561" s="169">
        <v>677.97</v>
      </c>
      <c r="S561" s="169">
        <v>0</v>
      </c>
      <c r="T561" s="169">
        <v>0</v>
      </c>
      <c r="U561" s="169">
        <v>5933.3774999999996</v>
      </c>
      <c r="V561" s="163">
        <f ca="1">SUM(INDIRECT(Inputs!$C$11&amp;ROW()&amp;":"&amp;Inputs!$C$12&amp;ROW()))</f>
        <v>566.41499999999996</v>
      </c>
      <c r="W561" s="163">
        <f ca="1">SUM(INDIRECT(Inputs!$C$13&amp;ROW()&amp;":"&amp;Inputs!$C$14&amp;ROW()))</f>
        <v>5255.4074999999993</v>
      </c>
      <c r="X561" s="3" t="str">
        <f>IF(COUNTIFS(Lookups!$A:$A,C561)=1,"Gross Sales","")</f>
        <v/>
      </c>
      <c r="Y561" s="3" t="str">
        <f>IF(COUNTIFS(Lookups!$D:$D,C561)=1,"Bar Sales","")</f>
        <v/>
      </c>
      <c r="Z561" s="3" t="str">
        <f>IFERROR(VLOOKUP(C561*1,Lookups!$D:$F,3,FALSE),"")</f>
        <v/>
      </c>
      <c r="AA561" s="3" t="str">
        <f>IFERROR(VLOOKUP($C561*1,Lookups!$H:$N,3,FALSE),"")</f>
        <v>Entrees</v>
      </c>
      <c r="AB561" s="3" t="str">
        <f>IFERROR(VLOOKUP($C561*1,Lookups!$H:$N,4,FALSE),"")</f>
        <v>Dinner</v>
      </c>
      <c r="AC561" s="3" t="str">
        <f>IFERROR(VLOOKUP($C561*1,Lookups!$H:$N,5,FALSE),"")</f>
        <v>Private</v>
      </c>
      <c r="AD561" s="3">
        <f>IFERROR(VLOOKUP($C561*1,Lookups!$H:$N,6,FALSE),"")</f>
        <v>0</v>
      </c>
      <c r="AE561" s="3">
        <f>IFERROR(VLOOKUP($C561*1,Lookups!$H:$N,7,FALSE),"")</f>
        <v>0</v>
      </c>
      <c r="AF561" s="3" t="str">
        <f>VLOOKUP(B561*1,Stores!$A:$C,3,FALSE)</f>
        <v>DFDE</v>
      </c>
    </row>
    <row r="562" spans="1:32">
      <c r="A562" s="165" t="s">
        <v>925</v>
      </c>
      <c r="B562" s="166" t="s">
        <v>958</v>
      </c>
      <c r="C562" s="165" t="s">
        <v>499</v>
      </c>
      <c r="D562" s="165" t="s">
        <v>918</v>
      </c>
      <c r="E562" s="165" t="s">
        <v>437</v>
      </c>
      <c r="F562" s="167">
        <v>2017</v>
      </c>
      <c r="G562" s="168">
        <v>0</v>
      </c>
      <c r="H562" s="169">
        <v>0</v>
      </c>
      <c r="I562" s="169">
        <v>0</v>
      </c>
      <c r="J562" s="169">
        <v>0</v>
      </c>
      <c r="K562" s="169">
        <v>0</v>
      </c>
      <c r="L562" s="169">
        <v>93</v>
      </c>
      <c r="M562" s="169">
        <v>245.48249999999999</v>
      </c>
      <c r="N562" s="169">
        <v>507.6</v>
      </c>
      <c r="O562" s="169">
        <v>439.88249999999999</v>
      </c>
      <c r="P562" s="169">
        <v>355.5</v>
      </c>
      <c r="Q562" s="169">
        <v>559.74</v>
      </c>
      <c r="R562" s="169">
        <v>449.72249999999997</v>
      </c>
      <c r="S562" s="169">
        <v>0</v>
      </c>
      <c r="T562" s="169">
        <v>0</v>
      </c>
      <c r="U562" s="169">
        <v>2650.9274999999998</v>
      </c>
      <c r="V562" s="163">
        <f ca="1">SUM(INDIRECT(Inputs!$C$11&amp;ROW()&amp;":"&amp;Inputs!$C$12&amp;ROW()))</f>
        <v>559.74</v>
      </c>
      <c r="W562" s="163">
        <f ca="1">SUM(INDIRECT(Inputs!$C$13&amp;ROW()&amp;":"&amp;Inputs!$C$14&amp;ROW()))</f>
        <v>2201.2049999999999</v>
      </c>
      <c r="X562" s="3" t="str">
        <f>IF(COUNTIFS(Lookups!$A:$A,C562)=1,"Gross Sales","")</f>
        <v/>
      </c>
      <c r="Y562" s="3" t="str">
        <f>IF(COUNTIFS(Lookups!$D:$D,C562)=1,"Bar Sales","")</f>
        <v/>
      </c>
      <c r="Z562" s="3" t="str">
        <f>IFERROR(VLOOKUP(C562*1,Lookups!$D:$F,3,FALSE),"")</f>
        <v/>
      </c>
      <c r="AA562" s="3" t="str">
        <f>IFERROR(VLOOKUP($C562*1,Lookups!$H:$N,3,FALSE),"")</f>
        <v>Entrees</v>
      </c>
      <c r="AB562" s="3" t="str">
        <f>IFERROR(VLOOKUP($C562*1,Lookups!$H:$N,4,FALSE),"")</f>
        <v>Dinner</v>
      </c>
      <c r="AC562" s="3" t="str">
        <f>IFERROR(VLOOKUP($C562*1,Lookups!$H:$N,5,FALSE),"")</f>
        <v>Private</v>
      </c>
      <c r="AD562" s="3">
        <f>IFERROR(VLOOKUP($C562*1,Lookups!$H:$N,6,FALSE),"")</f>
        <v>0</v>
      </c>
      <c r="AE562" s="3">
        <f>IFERROR(VLOOKUP($C562*1,Lookups!$H:$N,7,FALSE),"")</f>
        <v>0</v>
      </c>
      <c r="AF562" s="3" t="str">
        <f>VLOOKUP(B562*1,Stores!$A:$C,3,FALSE)</f>
        <v>DFDE</v>
      </c>
    </row>
    <row r="563" spans="1:32">
      <c r="A563" s="165" t="s">
        <v>958</v>
      </c>
      <c r="B563" s="166" t="s">
        <v>925</v>
      </c>
      <c r="C563" s="165" t="s">
        <v>499</v>
      </c>
      <c r="D563" s="165" t="s">
        <v>918</v>
      </c>
      <c r="E563" s="165" t="s">
        <v>437</v>
      </c>
      <c r="F563" s="167">
        <v>2017</v>
      </c>
      <c r="G563" s="168">
        <v>0</v>
      </c>
      <c r="H563" s="169">
        <v>423.9</v>
      </c>
      <c r="I563" s="169">
        <v>1015.1999999999999</v>
      </c>
      <c r="J563" s="169">
        <v>713.16</v>
      </c>
      <c r="K563" s="169">
        <v>415.35</v>
      </c>
      <c r="L563" s="169">
        <v>810.12</v>
      </c>
      <c r="M563" s="169">
        <v>428.13000000000005</v>
      </c>
      <c r="N563" s="169">
        <v>256.5</v>
      </c>
      <c r="O563" s="169">
        <v>201.69</v>
      </c>
      <c r="P563" s="169">
        <v>303.435</v>
      </c>
      <c r="Q563" s="169">
        <v>303.22500000000002</v>
      </c>
      <c r="R563" s="169">
        <v>470.40000000000003</v>
      </c>
      <c r="S563" s="169">
        <v>0</v>
      </c>
      <c r="T563" s="169">
        <v>0</v>
      </c>
      <c r="U563" s="169">
        <v>5341.11</v>
      </c>
      <c r="V563" s="163">
        <f ca="1">SUM(INDIRECT(Inputs!$C$11&amp;ROW()&amp;":"&amp;Inputs!$C$12&amp;ROW()))</f>
        <v>303.22500000000002</v>
      </c>
      <c r="W563" s="163">
        <f ca="1">SUM(INDIRECT(Inputs!$C$13&amp;ROW()&amp;":"&amp;Inputs!$C$14&amp;ROW()))</f>
        <v>4870.71</v>
      </c>
      <c r="X563" s="3" t="str">
        <f>IF(COUNTIFS(Lookups!$A:$A,C563)=1,"Gross Sales","")</f>
        <v/>
      </c>
      <c r="Y563" s="3" t="str">
        <f>IF(COUNTIFS(Lookups!$D:$D,C563)=1,"Bar Sales","")</f>
        <v/>
      </c>
      <c r="Z563" s="3" t="str">
        <f>IFERROR(VLOOKUP(C563*1,Lookups!$D:$F,3,FALSE),"")</f>
        <v/>
      </c>
      <c r="AA563" s="3" t="str">
        <f>IFERROR(VLOOKUP($C563*1,Lookups!$H:$N,3,FALSE),"")</f>
        <v>Entrees</v>
      </c>
      <c r="AB563" s="3" t="str">
        <f>IFERROR(VLOOKUP($C563*1,Lookups!$H:$N,4,FALSE),"")</f>
        <v>Dinner</v>
      </c>
      <c r="AC563" s="3" t="str">
        <f>IFERROR(VLOOKUP($C563*1,Lookups!$H:$N,5,FALSE),"")</f>
        <v>Private</v>
      </c>
      <c r="AD563" s="3">
        <f>IFERROR(VLOOKUP($C563*1,Lookups!$H:$N,6,FALSE),"")</f>
        <v>0</v>
      </c>
      <c r="AE563" s="3">
        <f>IFERROR(VLOOKUP($C563*1,Lookups!$H:$N,7,FALSE),"")</f>
        <v>0</v>
      </c>
      <c r="AF563" s="3" t="str">
        <f>VLOOKUP(B563*1,Stores!$A:$C,3,FALSE)</f>
        <v>DFDE</v>
      </c>
    </row>
    <row r="564" spans="1:32">
      <c r="A564" s="165" t="s">
        <v>924</v>
      </c>
      <c r="B564" s="166" t="s">
        <v>926</v>
      </c>
      <c r="C564" s="165" t="s">
        <v>499</v>
      </c>
      <c r="D564" s="165" t="s">
        <v>918</v>
      </c>
      <c r="E564" s="165" t="s">
        <v>437</v>
      </c>
      <c r="F564" s="167">
        <v>2017</v>
      </c>
      <c r="G564" s="168">
        <v>0</v>
      </c>
      <c r="H564" s="169">
        <v>758.1825</v>
      </c>
      <c r="I564" s="169">
        <v>796.95</v>
      </c>
      <c r="J564" s="169">
        <v>581.625</v>
      </c>
      <c r="K564" s="169">
        <v>590.93999999999994</v>
      </c>
      <c r="L564" s="169">
        <v>637.40249999999992</v>
      </c>
      <c r="M564" s="169">
        <v>817.08</v>
      </c>
      <c r="N564" s="169">
        <v>613.27499999999998</v>
      </c>
      <c r="O564" s="169">
        <v>460.05749999999995</v>
      </c>
      <c r="P564" s="169">
        <v>503.60249999999996</v>
      </c>
      <c r="Q564" s="169">
        <v>863.45999999999992</v>
      </c>
      <c r="R564" s="169">
        <v>1158.5475000000001</v>
      </c>
      <c r="S564" s="169">
        <v>0</v>
      </c>
      <c r="T564" s="169">
        <v>0</v>
      </c>
      <c r="U564" s="169">
        <v>7781.1224999999995</v>
      </c>
      <c r="V564" s="163">
        <f ca="1">SUM(INDIRECT(Inputs!$C$11&amp;ROW()&amp;":"&amp;Inputs!$C$12&amp;ROW()))</f>
        <v>863.45999999999992</v>
      </c>
      <c r="W564" s="163">
        <f ca="1">SUM(INDIRECT(Inputs!$C$13&amp;ROW()&amp;":"&amp;Inputs!$C$14&amp;ROW()))</f>
        <v>6622.5749999999998</v>
      </c>
      <c r="X564" s="3" t="str">
        <f>IF(COUNTIFS(Lookups!$A:$A,C564)=1,"Gross Sales","")</f>
        <v/>
      </c>
      <c r="Y564" s="3" t="str">
        <f>IF(COUNTIFS(Lookups!$D:$D,C564)=1,"Bar Sales","")</f>
        <v/>
      </c>
      <c r="Z564" s="3" t="str">
        <f>IFERROR(VLOOKUP(C564*1,Lookups!$D:$F,3,FALSE),"")</f>
        <v/>
      </c>
      <c r="AA564" s="3" t="str">
        <f>IFERROR(VLOOKUP($C564*1,Lookups!$H:$N,3,FALSE),"")</f>
        <v>Entrees</v>
      </c>
      <c r="AB564" s="3" t="str">
        <f>IFERROR(VLOOKUP($C564*1,Lookups!$H:$N,4,FALSE),"")</f>
        <v>Dinner</v>
      </c>
      <c r="AC564" s="3" t="str">
        <f>IFERROR(VLOOKUP($C564*1,Lookups!$H:$N,5,FALSE),"")</f>
        <v>Private</v>
      </c>
      <c r="AD564" s="3">
        <f>IFERROR(VLOOKUP($C564*1,Lookups!$H:$N,6,FALSE),"")</f>
        <v>0</v>
      </c>
      <c r="AE564" s="3">
        <f>IFERROR(VLOOKUP($C564*1,Lookups!$H:$N,7,FALSE),"")</f>
        <v>0</v>
      </c>
      <c r="AF564" s="3" t="str">
        <f>VLOOKUP(B564*1,Stores!$A:$C,3,FALSE)</f>
        <v>DFDE</v>
      </c>
    </row>
    <row r="565" spans="1:32">
      <c r="A565" s="165" t="s">
        <v>923</v>
      </c>
      <c r="B565" s="166" t="s">
        <v>927</v>
      </c>
      <c r="C565" s="165" t="s">
        <v>499</v>
      </c>
      <c r="D565" s="165" t="s">
        <v>918</v>
      </c>
      <c r="E565" s="165" t="s">
        <v>437</v>
      </c>
      <c r="F565" s="167">
        <v>2017</v>
      </c>
      <c r="G565" s="168">
        <v>0</v>
      </c>
      <c r="H565" s="169">
        <v>445.16999999999996</v>
      </c>
      <c r="I565" s="169">
        <v>485.13749999999999</v>
      </c>
      <c r="J565" s="169">
        <v>448.2</v>
      </c>
      <c r="K565" s="169">
        <v>619.20000000000005</v>
      </c>
      <c r="L565" s="169">
        <v>1223.3625</v>
      </c>
      <c r="M565" s="169">
        <v>1007.5724999999999</v>
      </c>
      <c r="N565" s="169">
        <v>441.19500000000005</v>
      </c>
      <c r="O565" s="169">
        <v>857.49749999999995</v>
      </c>
      <c r="P565" s="169">
        <v>523.77</v>
      </c>
      <c r="Q565" s="169">
        <v>657.42750000000001</v>
      </c>
      <c r="R565" s="169">
        <v>674.7</v>
      </c>
      <c r="S565" s="169">
        <v>0</v>
      </c>
      <c r="T565" s="169">
        <v>0</v>
      </c>
      <c r="U565" s="169">
        <v>7383.2324999999992</v>
      </c>
      <c r="V565" s="163">
        <f ca="1">SUM(INDIRECT(Inputs!$C$11&amp;ROW()&amp;":"&amp;Inputs!$C$12&amp;ROW()))</f>
        <v>657.42750000000001</v>
      </c>
      <c r="W565" s="163">
        <f ca="1">SUM(INDIRECT(Inputs!$C$13&amp;ROW()&amp;":"&amp;Inputs!$C$14&amp;ROW()))</f>
        <v>6708.5324999999993</v>
      </c>
      <c r="X565" s="3" t="str">
        <f>IF(COUNTIFS(Lookups!$A:$A,C565)=1,"Gross Sales","")</f>
        <v/>
      </c>
      <c r="Y565" s="3" t="str">
        <f>IF(COUNTIFS(Lookups!$D:$D,C565)=1,"Bar Sales","")</f>
        <v/>
      </c>
      <c r="Z565" s="3" t="str">
        <f>IFERROR(VLOOKUP(C565*1,Lookups!$D:$F,3,FALSE),"")</f>
        <v/>
      </c>
      <c r="AA565" s="3" t="str">
        <f>IFERROR(VLOOKUP($C565*1,Lookups!$H:$N,3,FALSE),"")</f>
        <v>Entrees</v>
      </c>
      <c r="AB565" s="3" t="str">
        <f>IFERROR(VLOOKUP($C565*1,Lookups!$H:$N,4,FALSE),"")</f>
        <v>Dinner</v>
      </c>
      <c r="AC565" s="3" t="str">
        <f>IFERROR(VLOOKUP($C565*1,Lookups!$H:$N,5,FALSE),"")</f>
        <v>Private</v>
      </c>
      <c r="AD565" s="3">
        <f>IFERROR(VLOOKUP($C565*1,Lookups!$H:$N,6,FALSE),"")</f>
        <v>0</v>
      </c>
      <c r="AE565" s="3">
        <f>IFERROR(VLOOKUP($C565*1,Lookups!$H:$N,7,FALSE),"")</f>
        <v>0</v>
      </c>
      <c r="AF565" s="3" t="str">
        <f>VLOOKUP(B565*1,Stores!$A:$C,3,FALSE)</f>
        <v>DFDE</v>
      </c>
    </row>
    <row r="566" spans="1:32">
      <c r="A566" s="165" t="s">
        <v>922</v>
      </c>
      <c r="B566" s="166" t="s">
        <v>928</v>
      </c>
      <c r="C566" s="165" t="s">
        <v>499</v>
      </c>
      <c r="D566" s="165" t="s">
        <v>918</v>
      </c>
      <c r="E566" s="165" t="s">
        <v>437</v>
      </c>
      <c r="F566" s="167">
        <v>2017</v>
      </c>
      <c r="G566" s="168">
        <v>0</v>
      </c>
      <c r="H566" s="169">
        <v>876.82500000000005</v>
      </c>
      <c r="I566" s="169">
        <v>594.67500000000007</v>
      </c>
      <c r="J566" s="169">
        <v>709.82249999999999</v>
      </c>
      <c r="K566" s="169">
        <v>312.48</v>
      </c>
      <c r="L566" s="169">
        <v>686.33999999999992</v>
      </c>
      <c r="M566" s="169">
        <v>739.5</v>
      </c>
      <c r="N566" s="169">
        <v>275.94</v>
      </c>
      <c r="O566" s="169">
        <v>504.29999999999995</v>
      </c>
      <c r="P566" s="169">
        <v>264.95999999999998</v>
      </c>
      <c r="Q566" s="169">
        <v>740.52</v>
      </c>
      <c r="R566" s="169">
        <v>1064.55</v>
      </c>
      <c r="S566" s="169">
        <v>0</v>
      </c>
      <c r="T566" s="169">
        <v>0</v>
      </c>
      <c r="U566" s="169">
        <v>6769.9124999999995</v>
      </c>
      <c r="V566" s="163">
        <f ca="1">SUM(INDIRECT(Inputs!$C$11&amp;ROW()&amp;":"&amp;Inputs!$C$12&amp;ROW()))</f>
        <v>740.52</v>
      </c>
      <c r="W566" s="163">
        <f ca="1">SUM(INDIRECT(Inputs!$C$13&amp;ROW()&amp;":"&amp;Inputs!$C$14&amp;ROW()))</f>
        <v>5705.3624999999993</v>
      </c>
      <c r="X566" s="3" t="str">
        <f>IF(COUNTIFS(Lookups!$A:$A,C566)=1,"Gross Sales","")</f>
        <v/>
      </c>
      <c r="Y566" s="3" t="str">
        <f>IF(COUNTIFS(Lookups!$D:$D,C566)=1,"Bar Sales","")</f>
        <v/>
      </c>
      <c r="Z566" s="3" t="str">
        <f>IFERROR(VLOOKUP(C566*1,Lookups!$D:$F,3,FALSE),"")</f>
        <v/>
      </c>
      <c r="AA566" s="3" t="str">
        <f>IFERROR(VLOOKUP($C566*1,Lookups!$H:$N,3,FALSE),"")</f>
        <v>Entrees</v>
      </c>
      <c r="AB566" s="3" t="str">
        <f>IFERROR(VLOOKUP($C566*1,Lookups!$H:$N,4,FALSE),"")</f>
        <v>Dinner</v>
      </c>
      <c r="AC566" s="3" t="str">
        <f>IFERROR(VLOOKUP($C566*1,Lookups!$H:$N,5,FALSE),"")</f>
        <v>Private</v>
      </c>
      <c r="AD566" s="3">
        <f>IFERROR(VLOOKUP($C566*1,Lookups!$H:$N,6,FALSE),"")</f>
        <v>0</v>
      </c>
      <c r="AE566" s="3">
        <f>IFERROR(VLOOKUP($C566*1,Lookups!$H:$N,7,FALSE),"")</f>
        <v>0</v>
      </c>
      <c r="AF566" s="3" t="str">
        <f>VLOOKUP(B566*1,Stores!$A:$C,3,FALSE)</f>
        <v>DFDE</v>
      </c>
    </row>
    <row r="567" spans="1:32">
      <c r="A567" s="165" t="s">
        <v>921</v>
      </c>
      <c r="B567" s="166" t="s">
        <v>929</v>
      </c>
      <c r="C567" s="165" t="s">
        <v>499</v>
      </c>
      <c r="D567" s="165" t="s">
        <v>918</v>
      </c>
      <c r="E567" s="165" t="s">
        <v>437</v>
      </c>
      <c r="F567" s="167">
        <v>2017</v>
      </c>
      <c r="G567" s="168">
        <v>0</v>
      </c>
      <c r="H567" s="169">
        <v>299.25</v>
      </c>
      <c r="I567" s="169">
        <v>311.53499999999997</v>
      </c>
      <c r="J567" s="169">
        <v>368.49</v>
      </c>
      <c r="K567" s="169">
        <v>316.34999999999997</v>
      </c>
      <c r="L567" s="169">
        <v>955.26</v>
      </c>
      <c r="M567" s="169">
        <v>900.45</v>
      </c>
      <c r="N567" s="169">
        <v>275.41500000000002</v>
      </c>
      <c r="O567" s="169">
        <v>940.68000000000006</v>
      </c>
      <c r="P567" s="169">
        <v>601.28250000000003</v>
      </c>
      <c r="Q567" s="169">
        <v>991.67250000000001</v>
      </c>
      <c r="R567" s="169">
        <v>981.8850000000001</v>
      </c>
      <c r="S567" s="169">
        <v>0</v>
      </c>
      <c r="T567" s="169">
        <v>0</v>
      </c>
      <c r="U567" s="169">
        <v>6942.27</v>
      </c>
      <c r="V567" s="163">
        <f ca="1">SUM(INDIRECT(Inputs!$C$11&amp;ROW()&amp;":"&amp;Inputs!$C$12&amp;ROW()))</f>
        <v>991.67250000000001</v>
      </c>
      <c r="W567" s="163">
        <f ca="1">SUM(INDIRECT(Inputs!$C$13&amp;ROW()&amp;":"&amp;Inputs!$C$14&amp;ROW()))</f>
        <v>5960.3850000000002</v>
      </c>
      <c r="X567" s="3" t="str">
        <f>IF(COUNTIFS(Lookups!$A:$A,C567)=1,"Gross Sales","")</f>
        <v/>
      </c>
      <c r="Y567" s="3" t="str">
        <f>IF(COUNTIFS(Lookups!$D:$D,C567)=1,"Bar Sales","")</f>
        <v/>
      </c>
      <c r="Z567" s="3" t="str">
        <f>IFERROR(VLOOKUP(C567*1,Lookups!$D:$F,3,FALSE),"")</f>
        <v/>
      </c>
      <c r="AA567" s="3" t="str">
        <f>IFERROR(VLOOKUP($C567*1,Lookups!$H:$N,3,FALSE),"")</f>
        <v>Entrees</v>
      </c>
      <c r="AB567" s="3" t="str">
        <f>IFERROR(VLOOKUP($C567*1,Lookups!$H:$N,4,FALSE),"")</f>
        <v>Dinner</v>
      </c>
      <c r="AC567" s="3" t="str">
        <f>IFERROR(VLOOKUP($C567*1,Lookups!$H:$N,5,FALSE),"")</f>
        <v>Private</v>
      </c>
      <c r="AD567" s="3">
        <f>IFERROR(VLOOKUP($C567*1,Lookups!$H:$N,6,FALSE),"")</f>
        <v>0</v>
      </c>
      <c r="AE567" s="3">
        <f>IFERROR(VLOOKUP($C567*1,Lookups!$H:$N,7,FALSE),"")</f>
        <v>0</v>
      </c>
      <c r="AF567" s="3" t="str">
        <f>VLOOKUP(B567*1,Stores!$A:$C,3,FALSE)</f>
        <v>DFDE</v>
      </c>
    </row>
    <row r="568" spans="1:32">
      <c r="A568" s="165" t="s">
        <v>920</v>
      </c>
      <c r="B568" s="166" t="s">
        <v>930</v>
      </c>
      <c r="C568" s="165" t="s">
        <v>499</v>
      </c>
      <c r="D568" s="165" t="s">
        <v>918</v>
      </c>
      <c r="E568" s="165" t="s">
        <v>437</v>
      </c>
      <c r="F568" s="167">
        <v>2017</v>
      </c>
      <c r="G568" s="168">
        <v>0</v>
      </c>
      <c r="H568" s="169">
        <v>220.185</v>
      </c>
      <c r="I568" s="169">
        <v>429.24</v>
      </c>
      <c r="J568" s="169">
        <v>690.66</v>
      </c>
      <c r="K568" s="169">
        <v>658.35</v>
      </c>
      <c r="L568" s="169">
        <v>853.73249999999996</v>
      </c>
      <c r="M568" s="169">
        <v>511.87499999999994</v>
      </c>
      <c r="N568" s="169">
        <v>411.19499999999999</v>
      </c>
      <c r="O568" s="169">
        <v>378.74250000000001</v>
      </c>
      <c r="P568" s="169">
        <v>194.04</v>
      </c>
      <c r="Q568" s="169">
        <v>438.24</v>
      </c>
      <c r="R568" s="169">
        <v>462.67500000000001</v>
      </c>
      <c r="S568" s="169">
        <v>0</v>
      </c>
      <c r="T568" s="169">
        <v>0</v>
      </c>
      <c r="U568" s="169">
        <v>5248.9350000000004</v>
      </c>
      <c r="V568" s="163">
        <f ca="1">SUM(INDIRECT(Inputs!$C$11&amp;ROW()&amp;":"&amp;Inputs!$C$12&amp;ROW()))</f>
        <v>438.24</v>
      </c>
      <c r="W568" s="163">
        <f ca="1">SUM(INDIRECT(Inputs!$C$13&amp;ROW()&amp;":"&amp;Inputs!$C$14&amp;ROW()))</f>
        <v>4786.26</v>
      </c>
      <c r="X568" s="3" t="str">
        <f>IF(COUNTIFS(Lookups!$A:$A,C568)=1,"Gross Sales","")</f>
        <v/>
      </c>
      <c r="Y568" s="3" t="str">
        <f>IF(COUNTIFS(Lookups!$D:$D,C568)=1,"Bar Sales","")</f>
        <v/>
      </c>
      <c r="Z568" s="3" t="str">
        <f>IFERROR(VLOOKUP(C568*1,Lookups!$D:$F,3,FALSE),"")</f>
        <v/>
      </c>
      <c r="AA568" s="3" t="str">
        <f>IFERROR(VLOOKUP($C568*1,Lookups!$H:$N,3,FALSE),"")</f>
        <v>Entrees</v>
      </c>
      <c r="AB568" s="3" t="str">
        <f>IFERROR(VLOOKUP($C568*1,Lookups!$H:$N,4,FALSE),"")</f>
        <v>Dinner</v>
      </c>
      <c r="AC568" s="3" t="str">
        <f>IFERROR(VLOOKUP($C568*1,Lookups!$H:$N,5,FALSE),"")</f>
        <v>Private</v>
      </c>
      <c r="AD568" s="3">
        <f>IFERROR(VLOOKUP($C568*1,Lookups!$H:$N,6,FALSE),"")</f>
        <v>0</v>
      </c>
      <c r="AE568" s="3">
        <f>IFERROR(VLOOKUP($C568*1,Lookups!$H:$N,7,FALSE),"")</f>
        <v>0</v>
      </c>
      <c r="AF568" s="3" t="str">
        <f>VLOOKUP(B568*1,Stores!$A:$C,3,FALSE)</f>
        <v>DFDE</v>
      </c>
    </row>
    <row r="569" spans="1:32">
      <c r="A569" s="165" t="s">
        <v>919</v>
      </c>
      <c r="B569" s="166" t="s">
        <v>931</v>
      </c>
      <c r="C569" s="165" t="s">
        <v>499</v>
      </c>
      <c r="D569" s="165" t="s">
        <v>918</v>
      </c>
      <c r="E569" s="165" t="s">
        <v>437</v>
      </c>
      <c r="F569" s="167">
        <v>2017</v>
      </c>
      <c r="G569" s="168">
        <v>0</v>
      </c>
      <c r="H569" s="169">
        <v>716.04000000000008</v>
      </c>
      <c r="I569" s="169">
        <v>701.92499999999995</v>
      </c>
      <c r="J569" s="169">
        <v>774.35250000000008</v>
      </c>
      <c r="K569" s="169">
        <v>704.55</v>
      </c>
      <c r="L569" s="169">
        <v>1682.1000000000001</v>
      </c>
      <c r="M569" s="169">
        <v>1551.1125</v>
      </c>
      <c r="N569" s="169">
        <v>737.40000000000009</v>
      </c>
      <c r="O569" s="169">
        <v>654.24</v>
      </c>
      <c r="P569" s="169">
        <v>586.09499999999991</v>
      </c>
      <c r="Q569" s="169">
        <v>1304.625</v>
      </c>
      <c r="R569" s="169">
        <v>1007.4</v>
      </c>
      <c r="S569" s="169">
        <v>0</v>
      </c>
      <c r="T569" s="169">
        <v>0</v>
      </c>
      <c r="U569" s="169">
        <v>10419.840000000002</v>
      </c>
      <c r="V569" s="163">
        <f ca="1">SUM(INDIRECT(Inputs!$C$11&amp;ROW()&amp;":"&amp;Inputs!$C$12&amp;ROW()))</f>
        <v>1304.625</v>
      </c>
      <c r="W569" s="163">
        <f ca="1">SUM(INDIRECT(Inputs!$C$13&amp;ROW()&amp;":"&amp;Inputs!$C$14&amp;ROW()))</f>
        <v>9412.4400000000023</v>
      </c>
      <c r="X569" s="3" t="str">
        <f>IF(COUNTIFS(Lookups!$A:$A,C569)=1,"Gross Sales","")</f>
        <v/>
      </c>
      <c r="Y569" s="3" t="str">
        <f>IF(COUNTIFS(Lookups!$D:$D,C569)=1,"Bar Sales","")</f>
        <v/>
      </c>
      <c r="Z569" s="3" t="str">
        <f>IFERROR(VLOOKUP(C569*1,Lookups!$D:$F,3,FALSE),"")</f>
        <v/>
      </c>
      <c r="AA569" s="3" t="str">
        <f>IFERROR(VLOOKUP($C569*1,Lookups!$H:$N,3,FALSE),"")</f>
        <v>Entrees</v>
      </c>
      <c r="AB569" s="3" t="str">
        <f>IFERROR(VLOOKUP($C569*1,Lookups!$H:$N,4,FALSE),"")</f>
        <v>Dinner</v>
      </c>
      <c r="AC569" s="3" t="str">
        <f>IFERROR(VLOOKUP($C569*1,Lookups!$H:$N,5,FALSE),"")</f>
        <v>Private</v>
      </c>
      <c r="AD569" s="3">
        <f>IFERROR(VLOOKUP($C569*1,Lookups!$H:$N,6,FALSE),"")</f>
        <v>0</v>
      </c>
      <c r="AE569" s="3">
        <f>IFERROR(VLOOKUP($C569*1,Lookups!$H:$N,7,FALSE),"")</f>
        <v>0</v>
      </c>
      <c r="AF569" s="3" t="str">
        <f>VLOOKUP(B569*1,Stores!$A:$C,3,FALSE)</f>
        <v>DFDE</v>
      </c>
    </row>
    <row r="570" spans="1:32">
      <c r="A570" s="165" t="s">
        <v>959</v>
      </c>
      <c r="B570" s="166" t="s">
        <v>932</v>
      </c>
      <c r="C570" s="165" t="s">
        <v>499</v>
      </c>
      <c r="D570" s="165" t="s">
        <v>918</v>
      </c>
      <c r="E570" s="165" t="s">
        <v>437</v>
      </c>
      <c r="F570" s="167">
        <v>2017</v>
      </c>
      <c r="G570" s="168">
        <v>0</v>
      </c>
      <c r="H570" s="169">
        <v>0</v>
      </c>
      <c r="I570" s="169">
        <v>0</v>
      </c>
      <c r="J570" s="169">
        <v>0</v>
      </c>
      <c r="K570" s="169">
        <v>0.44999999999999996</v>
      </c>
      <c r="L570" s="169">
        <v>0</v>
      </c>
      <c r="M570" s="169">
        <v>0</v>
      </c>
      <c r="N570" s="169">
        <v>39.96</v>
      </c>
      <c r="O570" s="169">
        <v>11.8575</v>
      </c>
      <c r="P570" s="169">
        <v>8.3999999999999986</v>
      </c>
      <c r="Q570" s="169">
        <v>15.81</v>
      </c>
      <c r="R570" s="169">
        <v>0</v>
      </c>
      <c r="S570" s="169">
        <v>0</v>
      </c>
      <c r="T570" s="169">
        <v>0</v>
      </c>
      <c r="U570" s="169">
        <v>76.477500000000006</v>
      </c>
      <c r="V570" s="163">
        <f ca="1">SUM(INDIRECT(Inputs!$C$11&amp;ROW()&amp;":"&amp;Inputs!$C$12&amp;ROW()))</f>
        <v>15.81</v>
      </c>
      <c r="W570" s="163">
        <f ca="1">SUM(INDIRECT(Inputs!$C$13&amp;ROW()&amp;":"&amp;Inputs!$C$14&amp;ROW()))</f>
        <v>76.477500000000006</v>
      </c>
      <c r="X570" s="3" t="str">
        <f>IF(COUNTIFS(Lookups!$A:$A,C570)=1,"Gross Sales","")</f>
        <v/>
      </c>
      <c r="Y570" s="3" t="str">
        <f>IF(COUNTIFS(Lookups!$D:$D,C570)=1,"Bar Sales","")</f>
        <v/>
      </c>
      <c r="Z570" s="3" t="str">
        <f>IFERROR(VLOOKUP(C570*1,Lookups!$D:$F,3,FALSE),"")</f>
        <v/>
      </c>
      <c r="AA570" s="3" t="str">
        <f>IFERROR(VLOOKUP($C570*1,Lookups!$H:$N,3,FALSE),"")</f>
        <v>Entrees</v>
      </c>
      <c r="AB570" s="3" t="str">
        <f>IFERROR(VLOOKUP($C570*1,Lookups!$H:$N,4,FALSE),"")</f>
        <v>Dinner</v>
      </c>
      <c r="AC570" s="3" t="str">
        <f>IFERROR(VLOOKUP($C570*1,Lookups!$H:$N,5,FALSE),"")</f>
        <v>Private</v>
      </c>
      <c r="AD570" s="3">
        <f>IFERROR(VLOOKUP($C570*1,Lookups!$H:$N,6,FALSE),"")</f>
        <v>0</v>
      </c>
      <c r="AE570" s="3">
        <f>IFERROR(VLOOKUP($C570*1,Lookups!$H:$N,7,FALSE),"")</f>
        <v>0</v>
      </c>
      <c r="AF570" s="3" t="str">
        <f>VLOOKUP(B570*1,Stores!$A:$C,3,FALSE)</f>
        <v>DFG</v>
      </c>
    </row>
    <row r="571" spans="1:32">
      <c r="A571" s="165" t="s">
        <v>954</v>
      </c>
      <c r="B571" s="166" t="s">
        <v>933</v>
      </c>
      <c r="C571" s="165" t="s">
        <v>499</v>
      </c>
      <c r="D571" s="165" t="s">
        <v>918</v>
      </c>
      <c r="E571" s="165" t="s">
        <v>437</v>
      </c>
      <c r="F571" s="167">
        <v>2017</v>
      </c>
      <c r="G571" s="168">
        <v>0</v>
      </c>
      <c r="H571" s="169">
        <v>48.3</v>
      </c>
      <c r="I571" s="169">
        <v>82.102500000000006</v>
      </c>
      <c r="J571" s="169">
        <v>130.95000000000002</v>
      </c>
      <c r="K571" s="169">
        <v>62.370000000000005</v>
      </c>
      <c r="L571" s="169">
        <v>30.03</v>
      </c>
      <c r="M571" s="169">
        <v>24.75</v>
      </c>
      <c r="N571" s="169">
        <v>33.074999999999996</v>
      </c>
      <c r="O571" s="169">
        <v>25.807500000000001</v>
      </c>
      <c r="P571" s="169">
        <v>62.099999999999994</v>
      </c>
      <c r="Q571" s="169">
        <v>181.35</v>
      </c>
      <c r="R571" s="169">
        <v>114.42749999999999</v>
      </c>
      <c r="S571" s="169">
        <v>0</v>
      </c>
      <c r="T571" s="169">
        <v>0</v>
      </c>
      <c r="U571" s="169">
        <v>795.26250000000005</v>
      </c>
      <c r="V571" s="163">
        <f ca="1">SUM(INDIRECT(Inputs!$C$11&amp;ROW()&amp;":"&amp;Inputs!$C$12&amp;ROW()))</f>
        <v>181.35</v>
      </c>
      <c r="W571" s="163">
        <f ca="1">SUM(INDIRECT(Inputs!$C$13&amp;ROW()&amp;":"&amp;Inputs!$C$14&amp;ROW()))</f>
        <v>680.83500000000004</v>
      </c>
      <c r="X571" s="3" t="str">
        <f>IF(COUNTIFS(Lookups!$A:$A,C571)=1,"Gross Sales","")</f>
        <v/>
      </c>
      <c r="Y571" s="3" t="str">
        <f>IF(COUNTIFS(Lookups!$D:$D,C571)=1,"Bar Sales","")</f>
        <v/>
      </c>
      <c r="Z571" s="3" t="str">
        <f>IFERROR(VLOOKUP(C571*1,Lookups!$D:$F,3,FALSE),"")</f>
        <v/>
      </c>
      <c r="AA571" s="3" t="str">
        <f>IFERROR(VLOOKUP($C571*1,Lookups!$H:$N,3,FALSE),"")</f>
        <v>Entrees</v>
      </c>
      <c r="AB571" s="3" t="str">
        <f>IFERROR(VLOOKUP($C571*1,Lookups!$H:$N,4,FALSE),"")</f>
        <v>Dinner</v>
      </c>
      <c r="AC571" s="3" t="str">
        <f>IFERROR(VLOOKUP($C571*1,Lookups!$H:$N,5,FALSE),"")</f>
        <v>Private</v>
      </c>
      <c r="AD571" s="3">
        <f>IFERROR(VLOOKUP($C571*1,Lookups!$H:$N,6,FALSE),"")</f>
        <v>0</v>
      </c>
      <c r="AE571" s="3">
        <f>IFERROR(VLOOKUP($C571*1,Lookups!$H:$N,7,FALSE),"")</f>
        <v>0</v>
      </c>
      <c r="AF571" s="3" t="str">
        <f>VLOOKUP(B571*1,Stores!$A:$C,3,FALSE)</f>
        <v>DFG</v>
      </c>
    </row>
    <row r="572" spans="1:32">
      <c r="A572" s="165" t="s">
        <v>953</v>
      </c>
      <c r="B572" s="166" t="s">
        <v>934</v>
      </c>
      <c r="C572" s="165" t="s">
        <v>499</v>
      </c>
      <c r="D572" s="165" t="s">
        <v>918</v>
      </c>
      <c r="E572" s="165" t="s">
        <v>437</v>
      </c>
      <c r="F572" s="167">
        <v>2017</v>
      </c>
      <c r="G572" s="168">
        <v>0</v>
      </c>
      <c r="H572" s="169">
        <v>10.83</v>
      </c>
      <c r="I572" s="169">
        <v>74.632500000000007</v>
      </c>
      <c r="J572" s="169">
        <v>154.97999999999999</v>
      </c>
      <c r="K572" s="169">
        <v>217.86749999999998</v>
      </c>
      <c r="L572" s="169">
        <v>74.400000000000006</v>
      </c>
      <c r="M572" s="169">
        <v>98.28</v>
      </c>
      <c r="N572" s="169">
        <v>101.25</v>
      </c>
      <c r="O572" s="169">
        <v>55.964999999999996</v>
      </c>
      <c r="P572" s="169">
        <v>14.49</v>
      </c>
      <c r="Q572" s="169">
        <v>60.39</v>
      </c>
      <c r="R572" s="169">
        <v>53.4375</v>
      </c>
      <c r="S572" s="169">
        <v>0</v>
      </c>
      <c r="T572" s="169">
        <v>0</v>
      </c>
      <c r="U572" s="169">
        <v>916.52249999999992</v>
      </c>
      <c r="V572" s="163">
        <f ca="1">SUM(INDIRECT(Inputs!$C$11&amp;ROW()&amp;":"&amp;Inputs!$C$12&amp;ROW()))</f>
        <v>60.39</v>
      </c>
      <c r="W572" s="163">
        <f ca="1">SUM(INDIRECT(Inputs!$C$13&amp;ROW()&amp;":"&amp;Inputs!$C$14&amp;ROW()))</f>
        <v>863.08499999999992</v>
      </c>
      <c r="X572" s="3" t="str">
        <f>IF(COUNTIFS(Lookups!$A:$A,C572)=1,"Gross Sales","")</f>
        <v/>
      </c>
      <c r="Y572" s="3" t="str">
        <f>IF(COUNTIFS(Lookups!$D:$D,C572)=1,"Bar Sales","")</f>
        <v/>
      </c>
      <c r="Z572" s="3" t="str">
        <f>IFERROR(VLOOKUP(C572*1,Lookups!$D:$F,3,FALSE),"")</f>
        <v/>
      </c>
      <c r="AA572" s="3" t="str">
        <f>IFERROR(VLOOKUP($C572*1,Lookups!$H:$N,3,FALSE),"")</f>
        <v>Entrees</v>
      </c>
      <c r="AB572" s="3" t="str">
        <f>IFERROR(VLOOKUP($C572*1,Lookups!$H:$N,4,FALSE),"")</f>
        <v>Dinner</v>
      </c>
      <c r="AC572" s="3" t="str">
        <f>IFERROR(VLOOKUP($C572*1,Lookups!$H:$N,5,FALSE),"")</f>
        <v>Private</v>
      </c>
      <c r="AD572" s="3">
        <f>IFERROR(VLOOKUP($C572*1,Lookups!$H:$N,6,FALSE),"")</f>
        <v>0</v>
      </c>
      <c r="AE572" s="3">
        <f>IFERROR(VLOOKUP($C572*1,Lookups!$H:$N,7,FALSE),"")</f>
        <v>0</v>
      </c>
      <c r="AF572" s="3" t="str">
        <f>VLOOKUP(B572*1,Stores!$A:$C,3,FALSE)</f>
        <v>DFG</v>
      </c>
    </row>
    <row r="573" spans="1:32">
      <c r="A573" s="165" t="s">
        <v>950</v>
      </c>
      <c r="B573" s="166" t="s">
        <v>935</v>
      </c>
      <c r="C573" s="165" t="s">
        <v>499</v>
      </c>
      <c r="D573" s="165" t="s">
        <v>918</v>
      </c>
      <c r="E573" s="165" t="s">
        <v>437</v>
      </c>
      <c r="F573" s="167">
        <v>2017</v>
      </c>
      <c r="G573" s="168">
        <v>0</v>
      </c>
      <c r="H573" s="169">
        <v>236.54999999999998</v>
      </c>
      <c r="I573" s="169">
        <v>184.245</v>
      </c>
      <c r="J573" s="169">
        <v>235.17000000000002</v>
      </c>
      <c r="K573" s="169">
        <v>109.27500000000001</v>
      </c>
      <c r="L573" s="169">
        <v>185.28</v>
      </c>
      <c r="M573" s="169">
        <v>175.3725</v>
      </c>
      <c r="N573" s="169">
        <v>137.76</v>
      </c>
      <c r="O573" s="169">
        <v>136.53</v>
      </c>
      <c r="P573" s="169">
        <v>172.14000000000001</v>
      </c>
      <c r="Q573" s="169">
        <v>241.74</v>
      </c>
      <c r="R573" s="169">
        <v>330.33</v>
      </c>
      <c r="S573" s="169">
        <v>0</v>
      </c>
      <c r="T573" s="169">
        <v>0</v>
      </c>
      <c r="U573" s="169">
        <v>2144.3924999999999</v>
      </c>
      <c r="V573" s="163">
        <f ca="1">SUM(INDIRECT(Inputs!$C$11&amp;ROW()&amp;":"&amp;Inputs!$C$12&amp;ROW()))</f>
        <v>241.74</v>
      </c>
      <c r="W573" s="163">
        <f ca="1">SUM(INDIRECT(Inputs!$C$13&amp;ROW()&amp;":"&amp;Inputs!$C$14&amp;ROW()))</f>
        <v>1814.0625</v>
      </c>
      <c r="X573" s="3" t="str">
        <f>IF(COUNTIFS(Lookups!$A:$A,C573)=1,"Gross Sales","")</f>
        <v/>
      </c>
      <c r="Y573" s="3" t="str">
        <f>IF(COUNTIFS(Lookups!$D:$D,C573)=1,"Bar Sales","")</f>
        <v/>
      </c>
      <c r="Z573" s="3" t="str">
        <f>IFERROR(VLOOKUP(C573*1,Lookups!$D:$F,3,FALSE),"")</f>
        <v/>
      </c>
      <c r="AA573" s="3" t="str">
        <f>IFERROR(VLOOKUP($C573*1,Lookups!$H:$N,3,FALSE),"")</f>
        <v>Entrees</v>
      </c>
      <c r="AB573" s="3" t="str">
        <f>IFERROR(VLOOKUP($C573*1,Lookups!$H:$N,4,FALSE),"")</f>
        <v>Dinner</v>
      </c>
      <c r="AC573" s="3" t="str">
        <f>IFERROR(VLOOKUP($C573*1,Lookups!$H:$N,5,FALSE),"")</f>
        <v>Private</v>
      </c>
      <c r="AD573" s="3">
        <f>IFERROR(VLOOKUP($C573*1,Lookups!$H:$N,6,FALSE),"")</f>
        <v>0</v>
      </c>
      <c r="AE573" s="3">
        <f>IFERROR(VLOOKUP($C573*1,Lookups!$H:$N,7,FALSE),"")</f>
        <v>0</v>
      </c>
      <c r="AF573" s="3" t="str">
        <f>VLOOKUP(B573*1,Stores!$A:$C,3,FALSE)</f>
        <v>DFG</v>
      </c>
    </row>
    <row r="574" spans="1:32">
      <c r="A574" s="165" t="s">
        <v>949</v>
      </c>
      <c r="B574" s="166" t="s">
        <v>936</v>
      </c>
      <c r="C574" s="165" t="s">
        <v>499</v>
      </c>
      <c r="D574" s="165" t="s">
        <v>918</v>
      </c>
      <c r="E574" s="165" t="s">
        <v>437</v>
      </c>
      <c r="F574" s="167">
        <v>2017</v>
      </c>
      <c r="G574" s="168">
        <v>0</v>
      </c>
      <c r="H574" s="169">
        <v>6.7649999999999997</v>
      </c>
      <c r="I574" s="169">
        <v>35.1</v>
      </c>
      <c r="J574" s="169">
        <v>37.185000000000002</v>
      </c>
      <c r="K574" s="169">
        <v>44.88</v>
      </c>
      <c r="L574" s="169">
        <v>37.049999999999997</v>
      </c>
      <c r="M574" s="169">
        <v>31.92</v>
      </c>
      <c r="N574" s="169">
        <v>22.875</v>
      </c>
      <c r="O574" s="169">
        <v>52.065000000000005</v>
      </c>
      <c r="P574" s="169">
        <v>19.98</v>
      </c>
      <c r="Q574" s="169">
        <v>38.497500000000002</v>
      </c>
      <c r="R574" s="169">
        <v>52.784999999999997</v>
      </c>
      <c r="S574" s="169">
        <v>0</v>
      </c>
      <c r="T574" s="169">
        <v>0</v>
      </c>
      <c r="U574" s="169">
        <v>379.10250000000008</v>
      </c>
      <c r="V574" s="163">
        <f ca="1">SUM(INDIRECT(Inputs!$C$11&amp;ROW()&amp;":"&amp;Inputs!$C$12&amp;ROW()))</f>
        <v>38.497500000000002</v>
      </c>
      <c r="W574" s="163">
        <f ca="1">SUM(INDIRECT(Inputs!$C$13&amp;ROW()&amp;":"&amp;Inputs!$C$14&amp;ROW()))</f>
        <v>326.31750000000005</v>
      </c>
      <c r="X574" s="3" t="str">
        <f>IF(COUNTIFS(Lookups!$A:$A,C574)=1,"Gross Sales","")</f>
        <v/>
      </c>
      <c r="Y574" s="3" t="str">
        <f>IF(COUNTIFS(Lookups!$D:$D,C574)=1,"Bar Sales","")</f>
        <v/>
      </c>
      <c r="Z574" s="3" t="str">
        <f>IFERROR(VLOOKUP(C574*1,Lookups!$D:$F,3,FALSE),"")</f>
        <v/>
      </c>
      <c r="AA574" s="3" t="str">
        <f>IFERROR(VLOOKUP($C574*1,Lookups!$H:$N,3,FALSE),"")</f>
        <v>Entrees</v>
      </c>
      <c r="AB574" s="3" t="str">
        <f>IFERROR(VLOOKUP($C574*1,Lookups!$H:$N,4,FALSE),"")</f>
        <v>Dinner</v>
      </c>
      <c r="AC574" s="3" t="str">
        <f>IFERROR(VLOOKUP($C574*1,Lookups!$H:$N,5,FALSE),"")</f>
        <v>Private</v>
      </c>
      <c r="AD574" s="3">
        <f>IFERROR(VLOOKUP($C574*1,Lookups!$H:$N,6,FALSE),"")</f>
        <v>0</v>
      </c>
      <c r="AE574" s="3">
        <f>IFERROR(VLOOKUP($C574*1,Lookups!$H:$N,7,FALSE),"")</f>
        <v>0</v>
      </c>
      <c r="AF574" s="3" t="str">
        <f>VLOOKUP(B574*1,Stores!$A:$C,3,FALSE)</f>
        <v>DFG</v>
      </c>
    </row>
    <row r="575" spans="1:32">
      <c r="A575" s="165" t="s">
        <v>948</v>
      </c>
      <c r="B575" s="166" t="s">
        <v>937</v>
      </c>
      <c r="C575" s="165" t="s">
        <v>499</v>
      </c>
      <c r="D575" s="165" t="s">
        <v>918</v>
      </c>
      <c r="E575" s="165" t="s">
        <v>437</v>
      </c>
      <c r="F575" s="167">
        <v>2017</v>
      </c>
      <c r="G575" s="168">
        <v>0</v>
      </c>
      <c r="H575" s="169">
        <v>64.77000000000001</v>
      </c>
      <c r="I575" s="169">
        <v>83.835000000000008</v>
      </c>
      <c r="J575" s="169">
        <v>142.83000000000001</v>
      </c>
      <c r="K575" s="169">
        <v>45.54</v>
      </c>
      <c r="L575" s="169">
        <v>86.94</v>
      </c>
      <c r="M575" s="169">
        <v>123.11999999999999</v>
      </c>
      <c r="N575" s="169">
        <v>75.210000000000008</v>
      </c>
      <c r="O575" s="169">
        <v>69.540000000000006</v>
      </c>
      <c r="P575" s="169">
        <v>40.717500000000001</v>
      </c>
      <c r="Q575" s="169">
        <v>109.71000000000001</v>
      </c>
      <c r="R575" s="169">
        <v>62.744999999999997</v>
      </c>
      <c r="S575" s="169">
        <v>0</v>
      </c>
      <c r="T575" s="169">
        <v>0</v>
      </c>
      <c r="U575" s="169">
        <v>904.9575000000001</v>
      </c>
      <c r="V575" s="163">
        <f ca="1">SUM(INDIRECT(Inputs!$C$11&amp;ROW()&amp;":"&amp;Inputs!$C$12&amp;ROW()))</f>
        <v>109.71000000000001</v>
      </c>
      <c r="W575" s="163">
        <f ca="1">SUM(INDIRECT(Inputs!$C$13&amp;ROW()&amp;":"&amp;Inputs!$C$14&amp;ROW()))</f>
        <v>842.21250000000009</v>
      </c>
      <c r="X575" s="3" t="str">
        <f>IF(COUNTIFS(Lookups!$A:$A,C575)=1,"Gross Sales","")</f>
        <v/>
      </c>
      <c r="Y575" s="3" t="str">
        <f>IF(COUNTIFS(Lookups!$D:$D,C575)=1,"Bar Sales","")</f>
        <v/>
      </c>
      <c r="Z575" s="3" t="str">
        <f>IFERROR(VLOOKUP(C575*1,Lookups!$D:$F,3,FALSE),"")</f>
        <v/>
      </c>
      <c r="AA575" s="3" t="str">
        <f>IFERROR(VLOOKUP($C575*1,Lookups!$H:$N,3,FALSE),"")</f>
        <v>Entrees</v>
      </c>
      <c r="AB575" s="3" t="str">
        <f>IFERROR(VLOOKUP($C575*1,Lookups!$H:$N,4,FALSE),"")</f>
        <v>Dinner</v>
      </c>
      <c r="AC575" s="3" t="str">
        <f>IFERROR(VLOOKUP($C575*1,Lookups!$H:$N,5,FALSE),"")</f>
        <v>Private</v>
      </c>
      <c r="AD575" s="3">
        <f>IFERROR(VLOOKUP($C575*1,Lookups!$H:$N,6,FALSE),"")</f>
        <v>0</v>
      </c>
      <c r="AE575" s="3">
        <f>IFERROR(VLOOKUP($C575*1,Lookups!$H:$N,7,FALSE),"")</f>
        <v>0</v>
      </c>
      <c r="AF575" s="3" t="str">
        <f>VLOOKUP(B575*1,Stores!$A:$C,3,FALSE)</f>
        <v>DFG</v>
      </c>
    </row>
    <row r="576" spans="1:32">
      <c r="A576" s="165" t="s">
        <v>947</v>
      </c>
      <c r="B576" s="166" t="s">
        <v>938</v>
      </c>
      <c r="C576" s="165" t="s">
        <v>499</v>
      </c>
      <c r="D576" s="165" t="s">
        <v>918</v>
      </c>
      <c r="E576" s="165" t="s">
        <v>437</v>
      </c>
      <c r="F576" s="167">
        <v>2017</v>
      </c>
      <c r="G576" s="168">
        <v>0</v>
      </c>
      <c r="H576" s="169">
        <v>102</v>
      </c>
      <c r="I576" s="169">
        <v>155.60999999999999</v>
      </c>
      <c r="J576" s="169">
        <v>139.20000000000002</v>
      </c>
      <c r="K576" s="169">
        <v>81.765000000000001</v>
      </c>
      <c r="L576" s="169">
        <v>159.03</v>
      </c>
      <c r="M576" s="169">
        <v>76.95</v>
      </c>
      <c r="N576" s="169">
        <v>103.5</v>
      </c>
      <c r="O576" s="169">
        <v>55.275000000000006</v>
      </c>
      <c r="P576" s="169">
        <v>59.28</v>
      </c>
      <c r="Q576" s="169">
        <v>104.88000000000001</v>
      </c>
      <c r="R576" s="169">
        <v>119.25</v>
      </c>
      <c r="S576" s="169">
        <v>0</v>
      </c>
      <c r="T576" s="169">
        <v>0</v>
      </c>
      <c r="U576" s="169">
        <v>1156.74</v>
      </c>
      <c r="V576" s="163">
        <f ca="1">SUM(INDIRECT(Inputs!$C$11&amp;ROW()&amp;":"&amp;Inputs!$C$12&amp;ROW()))</f>
        <v>104.88000000000001</v>
      </c>
      <c r="W576" s="163">
        <f ca="1">SUM(INDIRECT(Inputs!$C$13&amp;ROW()&amp;":"&amp;Inputs!$C$14&amp;ROW()))</f>
        <v>1037.49</v>
      </c>
      <c r="X576" s="3" t="str">
        <f>IF(COUNTIFS(Lookups!$A:$A,C576)=1,"Gross Sales","")</f>
        <v/>
      </c>
      <c r="Y576" s="3" t="str">
        <f>IF(COUNTIFS(Lookups!$D:$D,C576)=1,"Bar Sales","")</f>
        <v/>
      </c>
      <c r="Z576" s="3" t="str">
        <f>IFERROR(VLOOKUP(C576*1,Lookups!$D:$F,3,FALSE),"")</f>
        <v/>
      </c>
      <c r="AA576" s="3" t="str">
        <f>IFERROR(VLOOKUP($C576*1,Lookups!$H:$N,3,FALSE),"")</f>
        <v>Entrees</v>
      </c>
      <c r="AB576" s="3" t="str">
        <f>IFERROR(VLOOKUP($C576*1,Lookups!$H:$N,4,FALSE),"")</f>
        <v>Dinner</v>
      </c>
      <c r="AC576" s="3" t="str">
        <f>IFERROR(VLOOKUP($C576*1,Lookups!$H:$N,5,FALSE),"")</f>
        <v>Private</v>
      </c>
      <c r="AD576" s="3">
        <f>IFERROR(VLOOKUP($C576*1,Lookups!$H:$N,6,FALSE),"")</f>
        <v>0</v>
      </c>
      <c r="AE576" s="3">
        <f>IFERROR(VLOOKUP($C576*1,Lookups!$H:$N,7,FALSE),"")</f>
        <v>0</v>
      </c>
      <c r="AF576" s="3" t="str">
        <f>VLOOKUP(B576*1,Stores!$A:$C,3,FALSE)</f>
        <v>DFG</v>
      </c>
    </row>
    <row r="577" spans="1:32">
      <c r="A577" s="165" t="s">
        <v>946</v>
      </c>
      <c r="B577" s="166" t="s">
        <v>939</v>
      </c>
      <c r="C577" s="165" t="s">
        <v>499</v>
      </c>
      <c r="D577" s="165" t="s">
        <v>918</v>
      </c>
      <c r="E577" s="165" t="s">
        <v>437</v>
      </c>
      <c r="F577" s="167">
        <v>2017</v>
      </c>
      <c r="G577" s="168">
        <v>0</v>
      </c>
      <c r="H577" s="169">
        <v>223.47749999999999</v>
      </c>
      <c r="I577" s="169">
        <v>369.02250000000004</v>
      </c>
      <c r="J577" s="169">
        <v>133.92000000000002</v>
      </c>
      <c r="K577" s="169">
        <v>59.849999999999994</v>
      </c>
      <c r="L577" s="169">
        <v>152.19</v>
      </c>
      <c r="M577" s="169">
        <v>167.04</v>
      </c>
      <c r="N577" s="169">
        <v>50.37</v>
      </c>
      <c r="O577" s="169">
        <v>93</v>
      </c>
      <c r="P577" s="169">
        <v>41.61</v>
      </c>
      <c r="Q577" s="169">
        <v>77.760000000000005</v>
      </c>
      <c r="R577" s="169">
        <v>189.23999999999998</v>
      </c>
      <c r="S577" s="169">
        <v>0</v>
      </c>
      <c r="T577" s="169">
        <v>0</v>
      </c>
      <c r="U577" s="169">
        <v>1557.4799999999998</v>
      </c>
      <c r="V577" s="163">
        <f ca="1">SUM(INDIRECT(Inputs!$C$11&amp;ROW()&amp;":"&amp;Inputs!$C$12&amp;ROW()))</f>
        <v>77.760000000000005</v>
      </c>
      <c r="W577" s="163">
        <f ca="1">SUM(INDIRECT(Inputs!$C$13&amp;ROW()&amp;":"&amp;Inputs!$C$14&amp;ROW()))</f>
        <v>1368.2399999999998</v>
      </c>
      <c r="X577" s="3" t="str">
        <f>IF(COUNTIFS(Lookups!$A:$A,C577)=1,"Gross Sales","")</f>
        <v/>
      </c>
      <c r="Y577" s="3" t="str">
        <f>IF(COUNTIFS(Lookups!$D:$D,C577)=1,"Bar Sales","")</f>
        <v/>
      </c>
      <c r="Z577" s="3" t="str">
        <f>IFERROR(VLOOKUP(C577*1,Lookups!$D:$F,3,FALSE),"")</f>
        <v/>
      </c>
      <c r="AA577" s="3" t="str">
        <f>IFERROR(VLOOKUP($C577*1,Lookups!$H:$N,3,FALSE),"")</f>
        <v>Entrees</v>
      </c>
      <c r="AB577" s="3" t="str">
        <f>IFERROR(VLOOKUP($C577*1,Lookups!$H:$N,4,FALSE),"")</f>
        <v>Dinner</v>
      </c>
      <c r="AC577" s="3" t="str">
        <f>IFERROR(VLOOKUP($C577*1,Lookups!$H:$N,5,FALSE),"")</f>
        <v>Private</v>
      </c>
      <c r="AD577" s="3">
        <f>IFERROR(VLOOKUP($C577*1,Lookups!$H:$N,6,FALSE),"")</f>
        <v>0</v>
      </c>
      <c r="AE577" s="3">
        <f>IFERROR(VLOOKUP($C577*1,Lookups!$H:$N,7,FALSE),"")</f>
        <v>0</v>
      </c>
      <c r="AF577" s="3" t="str">
        <f>VLOOKUP(B577*1,Stores!$A:$C,3,FALSE)</f>
        <v>DFG</v>
      </c>
    </row>
    <row r="578" spans="1:32">
      <c r="A578" s="165" t="s">
        <v>945</v>
      </c>
      <c r="B578" s="166" t="s">
        <v>940</v>
      </c>
      <c r="C578" s="165" t="s">
        <v>499</v>
      </c>
      <c r="D578" s="165" t="s">
        <v>918</v>
      </c>
      <c r="E578" s="165" t="s">
        <v>437</v>
      </c>
      <c r="F578" s="167">
        <v>2017</v>
      </c>
      <c r="G578" s="168">
        <v>0</v>
      </c>
      <c r="H578" s="169">
        <v>10.237500000000001</v>
      </c>
      <c r="I578" s="169">
        <v>55.440000000000005</v>
      </c>
      <c r="J578" s="169">
        <v>77.385000000000005</v>
      </c>
      <c r="K578" s="169">
        <v>177.22499999999999</v>
      </c>
      <c r="L578" s="169">
        <v>214.2</v>
      </c>
      <c r="M578" s="169">
        <v>164.34</v>
      </c>
      <c r="N578" s="169">
        <v>234.41249999999999</v>
      </c>
      <c r="O578" s="169">
        <v>59.339999999999996</v>
      </c>
      <c r="P578" s="169">
        <v>63.21</v>
      </c>
      <c r="Q578" s="169">
        <v>286.70999999999998</v>
      </c>
      <c r="R578" s="169">
        <v>125.13749999999999</v>
      </c>
      <c r="S578" s="169">
        <v>0</v>
      </c>
      <c r="T578" s="169">
        <v>0</v>
      </c>
      <c r="U578" s="169">
        <v>1467.6375</v>
      </c>
      <c r="V578" s="163">
        <f ca="1">SUM(INDIRECT(Inputs!$C$11&amp;ROW()&amp;":"&amp;Inputs!$C$12&amp;ROW()))</f>
        <v>286.70999999999998</v>
      </c>
      <c r="W578" s="163">
        <f ca="1">SUM(INDIRECT(Inputs!$C$13&amp;ROW()&amp;":"&amp;Inputs!$C$14&amp;ROW()))</f>
        <v>1342.5</v>
      </c>
      <c r="X578" s="3" t="str">
        <f>IF(COUNTIFS(Lookups!$A:$A,C578)=1,"Gross Sales","")</f>
        <v/>
      </c>
      <c r="Y578" s="3" t="str">
        <f>IF(COUNTIFS(Lookups!$D:$D,C578)=1,"Bar Sales","")</f>
        <v/>
      </c>
      <c r="Z578" s="3" t="str">
        <f>IFERROR(VLOOKUP(C578*1,Lookups!$D:$F,3,FALSE),"")</f>
        <v/>
      </c>
      <c r="AA578" s="3" t="str">
        <f>IFERROR(VLOOKUP($C578*1,Lookups!$H:$N,3,FALSE),"")</f>
        <v>Entrees</v>
      </c>
      <c r="AB578" s="3" t="str">
        <f>IFERROR(VLOOKUP($C578*1,Lookups!$H:$N,4,FALSE),"")</f>
        <v>Dinner</v>
      </c>
      <c r="AC578" s="3" t="str">
        <f>IFERROR(VLOOKUP($C578*1,Lookups!$H:$N,5,FALSE),"")</f>
        <v>Private</v>
      </c>
      <c r="AD578" s="3">
        <f>IFERROR(VLOOKUP($C578*1,Lookups!$H:$N,6,FALSE),"")</f>
        <v>0</v>
      </c>
      <c r="AE578" s="3">
        <f>IFERROR(VLOOKUP($C578*1,Lookups!$H:$N,7,FALSE),"")</f>
        <v>0</v>
      </c>
      <c r="AF578" s="3" t="str">
        <f>VLOOKUP(B578*1,Stores!$A:$C,3,FALSE)</f>
        <v>DFG</v>
      </c>
    </row>
    <row r="579" spans="1:32">
      <c r="A579" s="165" t="s">
        <v>944</v>
      </c>
      <c r="B579" s="166" t="s">
        <v>941</v>
      </c>
      <c r="C579" s="165" t="s">
        <v>499</v>
      </c>
      <c r="D579" s="165" t="s">
        <v>918</v>
      </c>
      <c r="E579" s="165" t="s">
        <v>437</v>
      </c>
      <c r="F579" s="167">
        <v>2017</v>
      </c>
      <c r="G579" s="168">
        <v>0</v>
      </c>
      <c r="H579" s="169">
        <v>113.39999999999999</v>
      </c>
      <c r="I579" s="169">
        <v>133.23749999999998</v>
      </c>
      <c r="J579" s="169">
        <v>94.350000000000009</v>
      </c>
      <c r="K579" s="169">
        <v>100.125</v>
      </c>
      <c r="L579" s="169">
        <v>150.29999999999998</v>
      </c>
      <c r="M579" s="169">
        <v>68.647500000000008</v>
      </c>
      <c r="N579" s="169">
        <v>54.24</v>
      </c>
      <c r="O579" s="169">
        <v>83.415000000000006</v>
      </c>
      <c r="P579" s="169">
        <v>78.254999999999995</v>
      </c>
      <c r="Q579" s="169">
        <v>172.26000000000002</v>
      </c>
      <c r="R579" s="169">
        <v>166.32000000000002</v>
      </c>
      <c r="S579" s="169">
        <v>0</v>
      </c>
      <c r="T579" s="169">
        <v>0</v>
      </c>
      <c r="U579" s="169">
        <v>1214.55</v>
      </c>
      <c r="V579" s="163">
        <f ca="1">SUM(INDIRECT(Inputs!$C$11&amp;ROW()&amp;":"&amp;Inputs!$C$12&amp;ROW()))</f>
        <v>172.26000000000002</v>
      </c>
      <c r="W579" s="163">
        <f ca="1">SUM(INDIRECT(Inputs!$C$13&amp;ROW()&amp;":"&amp;Inputs!$C$14&amp;ROW()))</f>
        <v>1048.23</v>
      </c>
      <c r="X579" s="3" t="str">
        <f>IF(COUNTIFS(Lookups!$A:$A,C579)=1,"Gross Sales","")</f>
        <v/>
      </c>
      <c r="Y579" s="3" t="str">
        <f>IF(COUNTIFS(Lookups!$D:$D,C579)=1,"Bar Sales","")</f>
        <v/>
      </c>
      <c r="Z579" s="3" t="str">
        <f>IFERROR(VLOOKUP(C579*1,Lookups!$D:$F,3,FALSE),"")</f>
        <v/>
      </c>
      <c r="AA579" s="3" t="str">
        <f>IFERROR(VLOOKUP($C579*1,Lookups!$H:$N,3,FALSE),"")</f>
        <v>Entrees</v>
      </c>
      <c r="AB579" s="3" t="str">
        <f>IFERROR(VLOOKUP($C579*1,Lookups!$H:$N,4,FALSE),"")</f>
        <v>Dinner</v>
      </c>
      <c r="AC579" s="3" t="str">
        <f>IFERROR(VLOOKUP($C579*1,Lookups!$H:$N,5,FALSE),"")</f>
        <v>Private</v>
      </c>
      <c r="AD579" s="3">
        <f>IFERROR(VLOOKUP($C579*1,Lookups!$H:$N,6,FALSE),"")</f>
        <v>0</v>
      </c>
      <c r="AE579" s="3">
        <f>IFERROR(VLOOKUP($C579*1,Lookups!$H:$N,7,FALSE),"")</f>
        <v>0</v>
      </c>
      <c r="AF579" s="3" t="str">
        <f>VLOOKUP(B579*1,Stores!$A:$C,3,FALSE)</f>
        <v>DFG</v>
      </c>
    </row>
    <row r="580" spans="1:32">
      <c r="A580" s="165" t="s">
        <v>943</v>
      </c>
      <c r="B580" s="166" t="s">
        <v>942</v>
      </c>
      <c r="C580" s="165" t="s">
        <v>499</v>
      </c>
      <c r="D580" s="165" t="s">
        <v>918</v>
      </c>
      <c r="E580" s="165" t="s">
        <v>437</v>
      </c>
      <c r="F580" s="167">
        <v>2017</v>
      </c>
      <c r="G580" s="168">
        <v>0</v>
      </c>
      <c r="H580" s="169">
        <v>110.8125</v>
      </c>
      <c r="I580" s="169">
        <v>73.125</v>
      </c>
      <c r="J580" s="169">
        <v>75.652500000000003</v>
      </c>
      <c r="K580" s="169">
        <v>58.994999999999997</v>
      </c>
      <c r="L580" s="169">
        <v>136.3725</v>
      </c>
      <c r="M580" s="169">
        <v>138</v>
      </c>
      <c r="N580" s="169">
        <v>105.06</v>
      </c>
      <c r="O580" s="169">
        <v>98.174999999999997</v>
      </c>
      <c r="P580" s="169">
        <v>71.662500000000009</v>
      </c>
      <c r="Q580" s="169">
        <v>109.56</v>
      </c>
      <c r="R580" s="169">
        <v>173.88</v>
      </c>
      <c r="S580" s="169">
        <v>0</v>
      </c>
      <c r="T580" s="169">
        <v>0</v>
      </c>
      <c r="U580" s="169">
        <v>1151.2950000000001</v>
      </c>
      <c r="V580" s="163">
        <f ca="1">SUM(INDIRECT(Inputs!$C$11&amp;ROW()&amp;":"&amp;Inputs!$C$12&amp;ROW()))</f>
        <v>109.56</v>
      </c>
      <c r="W580" s="163">
        <f ca="1">SUM(INDIRECT(Inputs!$C$13&amp;ROW()&amp;":"&amp;Inputs!$C$14&amp;ROW()))</f>
        <v>977.41499999999996</v>
      </c>
      <c r="X580" s="3" t="str">
        <f>IF(COUNTIFS(Lookups!$A:$A,C580)=1,"Gross Sales","")</f>
        <v/>
      </c>
      <c r="Y580" s="3" t="str">
        <f>IF(COUNTIFS(Lookups!$D:$D,C580)=1,"Bar Sales","")</f>
        <v/>
      </c>
      <c r="Z580" s="3" t="str">
        <f>IFERROR(VLOOKUP(C580*1,Lookups!$D:$F,3,FALSE),"")</f>
        <v/>
      </c>
      <c r="AA580" s="3" t="str">
        <f>IFERROR(VLOOKUP($C580*1,Lookups!$H:$N,3,FALSE),"")</f>
        <v>Entrees</v>
      </c>
      <c r="AB580" s="3" t="str">
        <f>IFERROR(VLOOKUP($C580*1,Lookups!$H:$N,4,FALSE),"")</f>
        <v>Dinner</v>
      </c>
      <c r="AC580" s="3" t="str">
        <f>IFERROR(VLOOKUP($C580*1,Lookups!$H:$N,5,FALSE),"")</f>
        <v>Private</v>
      </c>
      <c r="AD580" s="3">
        <f>IFERROR(VLOOKUP($C580*1,Lookups!$H:$N,6,FALSE),"")</f>
        <v>0</v>
      </c>
      <c r="AE580" s="3">
        <f>IFERROR(VLOOKUP($C580*1,Lookups!$H:$N,7,FALSE),"")</f>
        <v>0</v>
      </c>
      <c r="AF580" s="3" t="str">
        <f>VLOOKUP(B580*1,Stores!$A:$C,3,FALSE)</f>
        <v>DFG</v>
      </c>
    </row>
    <row r="581" spans="1:32">
      <c r="A581" s="165" t="s">
        <v>942</v>
      </c>
      <c r="B581" s="166" t="s">
        <v>943</v>
      </c>
      <c r="C581" s="165" t="s">
        <v>499</v>
      </c>
      <c r="D581" s="165" t="s">
        <v>918</v>
      </c>
      <c r="E581" s="165" t="s">
        <v>437</v>
      </c>
      <c r="F581" s="167">
        <v>2017</v>
      </c>
      <c r="G581" s="168">
        <v>0</v>
      </c>
      <c r="H581" s="169">
        <v>0</v>
      </c>
      <c r="I581" s="169">
        <v>0</v>
      </c>
      <c r="J581" s="169">
        <v>0</v>
      </c>
      <c r="K581" s="169">
        <v>0</v>
      </c>
      <c r="L581" s="169">
        <v>0</v>
      </c>
      <c r="M581" s="169">
        <v>0</v>
      </c>
      <c r="N581" s="169">
        <v>18.067499999999999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169">
        <v>18.067499999999999</v>
      </c>
      <c r="V581" s="163">
        <f ca="1">SUM(INDIRECT(Inputs!$C$11&amp;ROW()&amp;":"&amp;Inputs!$C$12&amp;ROW()))</f>
        <v>0</v>
      </c>
      <c r="W581" s="163">
        <f ca="1">SUM(INDIRECT(Inputs!$C$13&amp;ROW()&amp;":"&amp;Inputs!$C$14&amp;ROW()))</f>
        <v>18.067499999999999</v>
      </c>
      <c r="X581" s="3" t="str">
        <f>IF(COUNTIFS(Lookups!$A:$A,C581)=1,"Gross Sales","")</f>
        <v/>
      </c>
      <c r="Y581" s="3" t="str">
        <f>IF(COUNTIFS(Lookups!$D:$D,C581)=1,"Bar Sales","")</f>
        <v/>
      </c>
      <c r="Z581" s="3" t="str">
        <f>IFERROR(VLOOKUP(C581*1,Lookups!$D:$F,3,FALSE),"")</f>
        <v/>
      </c>
      <c r="AA581" s="3" t="str">
        <f>IFERROR(VLOOKUP($C581*1,Lookups!$H:$N,3,FALSE),"")</f>
        <v>Entrees</v>
      </c>
      <c r="AB581" s="3" t="str">
        <f>IFERROR(VLOOKUP($C581*1,Lookups!$H:$N,4,FALSE),"")</f>
        <v>Dinner</v>
      </c>
      <c r="AC581" s="3" t="str">
        <f>IFERROR(VLOOKUP($C581*1,Lookups!$H:$N,5,FALSE),"")</f>
        <v>Private</v>
      </c>
      <c r="AD581" s="3">
        <f>IFERROR(VLOOKUP($C581*1,Lookups!$H:$N,6,FALSE),"")</f>
        <v>0</v>
      </c>
      <c r="AE581" s="3">
        <f>IFERROR(VLOOKUP($C581*1,Lookups!$H:$N,7,FALSE),"")</f>
        <v>0</v>
      </c>
      <c r="AF581" s="3" t="str">
        <f>VLOOKUP(B581*1,Stores!$A:$C,3,FALSE)</f>
        <v>DFG</v>
      </c>
    </row>
    <row r="582" spans="1:32">
      <c r="A582" s="165" t="s">
        <v>941</v>
      </c>
      <c r="B582" s="166" t="s">
        <v>944</v>
      </c>
      <c r="C582" s="165" t="s">
        <v>499</v>
      </c>
      <c r="D582" s="165" t="s">
        <v>918</v>
      </c>
      <c r="E582" s="165" t="s">
        <v>437</v>
      </c>
      <c r="F582" s="167">
        <v>2017</v>
      </c>
      <c r="G582" s="168">
        <v>0</v>
      </c>
      <c r="H582" s="169">
        <v>73.92</v>
      </c>
      <c r="I582" s="169">
        <v>86.46</v>
      </c>
      <c r="J582" s="169">
        <v>80.64</v>
      </c>
      <c r="K582" s="169">
        <v>55.89</v>
      </c>
      <c r="L582" s="169">
        <v>70.125</v>
      </c>
      <c r="M582" s="169">
        <v>31.875</v>
      </c>
      <c r="N582" s="169">
        <v>0</v>
      </c>
      <c r="O582" s="169">
        <v>103.095</v>
      </c>
      <c r="P582" s="169">
        <v>51.652499999999996</v>
      </c>
      <c r="Q582" s="169">
        <v>113.4</v>
      </c>
      <c r="R582" s="169">
        <v>93.449999999999989</v>
      </c>
      <c r="S582" s="169">
        <v>0</v>
      </c>
      <c r="T582" s="169">
        <v>0</v>
      </c>
      <c r="U582" s="169">
        <v>760.50749999999994</v>
      </c>
      <c r="V582" s="163">
        <f ca="1">SUM(INDIRECT(Inputs!$C$11&amp;ROW()&amp;":"&amp;Inputs!$C$12&amp;ROW()))</f>
        <v>113.4</v>
      </c>
      <c r="W582" s="163">
        <f ca="1">SUM(INDIRECT(Inputs!$C$13&amp;ROW()&amp;":"&amp;Inputs!$C$14&amp;ROW()))</f>
        <v>667.0575</v>
      </c>
      <c r="X582" s="3" t="str">
        <f>IF(COUNTIFS(Lookups!$A:$A,C582)=1,"Gross Sales","")</f>
        <v/>
      </c>
      <c r="Y582" s="3" t="str">
        <f>IF(COUNTIFS(Lookups!$D:$D,C582)=1,"Bar Sales","")</f>
        <v/>
      </c>
      <c r="Z582" s="3" t="str">
        <f>IFERROR(VLOOKUP(C582*1,Lookups!$D:$F,3,FALSE),"")</f>
        <v/>
      </c>
      <c r="AA582" s="3" t="str">
        <f>IFERROR(VLOOKUP($C582*1,Lookups!$H:$N,3,FALSE),"")</f>
        <v>Entrees</v>
      </c>
      <c r="AB582" s="3" t="str">
        <f>IFERROR(VLOOKUP($C582*1,Lookups!$H:$N,4,FALSE),"")</f>
        <v>Dinner</v>
      </c>
      <c r="AC582" s="3" t="str">
        <f>IFERROR(VLOOKUP($C582*1,Lookups!$H:$N,5,FALSE),"")</f>
        <v>Private</v>
      </c>
      <c r="AD582" s="3">
        <f>IFERROR(VLOOKUP($C582*1,Lookups!$H:$N,6,FALSE),"")</f>
        <v>0</v>
      </c>
      <c r="AE582" s="3">
        <f>IFERROR(VLOOKUP($C582*1,Lookups!$H:$N,7,FALSE),"")</f>
        <v>0</v>
      </c>
      <c r="AF582" s="3" t="str">
        <f>VLOOKUP(B582*1,Stores!$A:$C,3,FALSE)</f>
        <v>DFG</v>
      </c>
    </row>
    <row r="583" spans="1:32">
      <c r="A583" s="165" t="s">
        <v>940</v>
      </c>
      <c r="B583" s="166" t="s">
        <v>945</v>
      </c>
      <c r="C583" s="165" t="s">
        <v>499</v>
      </c>
      <c r="D583" s="165" t="s">
        <v>918</v>
      </c>
      <c r="E583" s="165" t="s">
        <v>437</v>
      </c>
      <c r="F583" s="167">
        <v>2017</v>
      </c>
      <c r="G583" s="168">
        <v>0</v>
      </c>
      <c r="H583" s="169">
        <v>31.9725</v>
      </c>
      <c r="I583" s="169">
        <v>64.597499999999997</v>
      </c>
      <c r="J583" s="169">
        <v>117.46499999999999</v>
      </c>
      <c r="K583" s="169">
        <v>35.339999999999996</v>
      </c>
      <c r="L583" s="169">
        <v>107.715</v>
      </c>
      <c r="M583" s="169">
        <v>102.14999999999999</v>
      </c>
      <c r="N583" s="169">
        <v>19.68</v>
      </c>
      <c r="O583" s="169">
        <v>52.65</v>
      </c>
      <c r="P583" s="169">
        <v>15.015000000000001</v>
      </c>
      <c r="Q583" s="169">
        <v>10.8675</v>
      </c>
      <c r="R583" s="169">
        <v>71.94</v>
      </c>
      <c r="S583" s="169">
        <v>0</v>
      </c>
      <c r="T583" s="169">
        <v>0</v>
      </c>
      <c r="U583" s="169">
        <v>629.39249999999993</v>
      </c>
      <c r="V583" s="163">
        <f ca="1">SUM(INDIRECT(Inputs!$C$11&amp;ROW()&amp;":"&amp;Inputs!$C$12&amp;ROW()))</f>
        <v>10.8675</v>
      </c>
      <c r="W583" s="163">
        <f ca="1">SUM(INDIRECT(Inputs!$C$13&amp;ROW()&amp;":"&amp;Inputs!$C$14&amp;ROW()))</f>
        <v>557.45249999999987</v>
      </c>
      <c r="X583" s="3" t="str">
        <f>IF(COUNTIFS(Lookups!$A:$A,C583)=1,"Gross Sales","")</f>
        <v/>
      </c>
      <c r="Y583" s="3" t="str">
        <f>IF(COUNTIFS(Lookups!$D:$D,C583)=1,"Bar Sales","")</f>
        <v/>
      </c>
      <c r="Z583" s="3" t="str">
        <f>IFERROR(VLOOKUP(C583*1,Lookups!$D:$F,3,FALSE),"")</f>
        <v/>
      </c>
      <c r="AA583" s="3" t="str">
        <f>IFERROR(VLOOKUP($C583*1,Lookups!$H:$N,3,FALSE),"")</f>
        <v>Entrees</v>
      </c>
      <c r="AB583" s="3" t="str">
        <f>IFERROR(VLOOKUP($C583*1,Lookups!$H:$N,4,FALSE),"")</f>
        <v>Dinner</v>
      </c>
      <c r="AC583" s="3" t="str">
        <f>IFERROR(VLOOKUP($C583*1,Lookups!$H:$N,5,FALSE),"")</f>
        <v>Private</v>
      </c>
      <c r="AD583" s="3">
        <f>IFERROR(VLOOKUP($C583*1,Lookups!$H:$N,6,FALSE),"")</f>
        <v>0</v>
      </c>
      <c r="AE583" s="3">
        <f>IFERROR(VLOOKUP($C583*1,Lookups!$H:$N,7,FALSE),"")</f>
        <v>0</v>
      </c>
      <c r="AF583" s="3" t="str">
        <f>VLOOKUP(B583*1,Stores!$A:$C,3,FALSE)</f>
        <v>DFG</v>
      </c>
    </row>
    <row r="584" spans="1:32">
      <c r="A584" s="165" t="s">
        <v>939</v>
      </c>
      <c r="B584" s="166" t="s">
        <v>946</v>
      </c>
      <c r="C584" s="165" t="s">
        <v>499</v>
      </c>
      <c r="D584" s="165" t="s">
        <v>918</v>
      </c>
      <c r="E584" s="165" t="s">
        <v>437</v>
      </c>
      <c r="F584" s="167">
        <v>2017</v>
      </c>
      <c r="G584" s="168">
        <v>0</v>
      </c>
      <c r="H584" s="169">
        <v>50.0625</v>
      </c>
      <c r="I584" s="169">
        <v>36.119999999999997</v>
      </c>
      <c r="J584" s="169">
        <v>34.5</v>
      </c>
      <c r="K584" s="169">
        <v>19.89</v>
      </c>
      <c r="L584" s="169">
        <v>27.540000000000003</v>
      </c>
      <c r="M584" s="169">
        <v>139.72499999999999</v>
      </c>
      <c r="N584" s="169">
        <v>22.5</v>
      </c>
      <c r="O584" s="169">
        <v>82.649999999999991</v>
      </c>
      <c r="P584" s="169">
        <v>35.145000000000003</v>
      </c>
      <c r="Q584" s="169">
        <v>88.282499999999999</v>
      </c>
      <c r="R584" s="169">
        <v>56.550000000000004</v>
      </c>
      <c r="S584" s="169">
        <v>0</v>
      </c>
      <c r="T584" s="169">
        <v>0</v>
      </c>
      <c r="U584" s="169">
        <v>592.96499999999992</v>
      </c>
      <c r="V584" s="163">
        <f ca="1">SUM(INDIRECT(Inputs!$C$11&amp;ROW()&amp;":"&amp;Inputs!$C$12&amp;ROW()))</f>
        <v>88.282499999999999</v>
      </c>
      <c r="W584" s="163">
        <f ca="1">SUM(INDIRECT(Inputs!$C$13&amp;ROW()&amp;":"&amp;Inputs!$C$14&amp;ROW()))</f>
        <v>536.41499999999996</v>
      </c>
      <c r="X584" s="3" t="str">
        <f>IF(COUNTIFS(Lookups!$A:$A,C584)=1,"Gross Sales","")</f>
        <v/>
      </c>
      <c r="Y584" s="3" t="str">
        <f>IF(COUNTIFS(Lookups!$D:$D,C584)=1,"Bar Sales","")</f>
        <v/>
      </c>
      <c r="Z584" s="3" t="str">
        <f>IFERROR(VLOOKUP(C584*1,Lookups!$D:$F,3,FALSE),"")</f>
        <v/>
      </c>
      <c r="AA584" s="3" t="str">
        <f>IFERROR(VLOOKUP($C584*1,Lookups!$H:$N,3,FALSE),"")</f>
        <v>Entrees</v>
      </c>
      <c r="AB584" s="3" t="str">
        <f>IFERROR(VLOOKUP($C584*1,Lookups!$H:$N,4,FALSE),"")</f>
        <v>Dinner</v>
      </c>
      <c r="AC584" s="3" t="str">
        <f>IFERROR(VLOOKUP($C584*1,Lookups!$H:$N,5,FALSE),"")</f>
        <v>Private</v>
      </c>
      <c r="AD584" s="3">
        <f>IFERROR(VLOOKUP($C584*1,Lookups!$H:$N,6,FALSE),"")</f>
        <v>0</v>
      </c>
      <c r="AE584" s="3">
        <f>IFERROR(VLOOKUP($C584*1,Lookups!$H:$N,7,FALSE),"")</f>
        <v>0</v>
      </c>
      <c r="AF584" s="3" t="str">
        <f>VLOOKUP(B584*1,Stores!$A:$C,3,FALSE)</f>
        <v>DFG</v>
      </c>
    </row>
    <row r="585" spans="1:32">
      <c r="A585" s="165" t="s">
        <v>938</v>
      </c>
      <c r="B585" s="166" t="s">
        <v>947</v>
      </c>
      <c r="C585" s="165" t="s">
        <v>499</v>
      </c>
      <c r="D585" s="165" t="s">
        <v>918</v>
      </c>
      <c r="E585" s="165" t="s">
        <v>437</v>
      </c>
      <c r="F585" s="167">
        <v>2017</v>
      </c>
      <c r="G585" s="168">
        <v>0</v>
      </c>
      <c r="H585" s="169">
        <v>67.5</v>
      </c>
      <c r="I585" s="169">
        <v>66.989999999999995</v>
      </c>
      <c r="J585" s="169">
        <v>45.825000000000003</v>
      </c>
      <c r="K585" s="169">
        <v>52.155000000000001</v>
      </c>
      <c r="L585" s="169">
        <v>83.52</v>
      </c>
      <c r="M585" s="169">
        <v>70.679999999999993</v>
      </c>
      <c r="N585" s="169">
        <v>52.732500000000002</v>
      </c>
      <c r="O585" s="169">
        <v>35.055</v>
      </c>
      <c r="P585" s="169">
        <v>58.424999999999997</v>
      </c>
      <c r="Q585" s="169">
        <v>69.12</v>
      </c>
      <c r="R585" s="169">
        <v>122.715</v>
      </c>
      <c r="S585" s="169">
        <v>0</v>
      </c>
      <c r="T585" s="169">
        <v>0</v>
      </c>
      <c r="U585" s="169">
        <v>724.71750000000009</v>
      </c>
      <c r="V585" s="163">
        <f ca="1">SUM(INDIRECT(Inputs!$C$11&amp;ROW()&amp;":"&amp;Inputs!$C$12&amp;ROW()))</f>
        <v>69.12</v>
      </c>
      <c r="W585" s="163">
        <f ca="1">SUM(INDIRECT(Inputs!$C$13&amp;ROW()&amp;":"&amp;Inputs!$C$14&amp;ROW()))</f>
        <v>602.00250000000005</v>
      </c>
      <c r="X585" s="3" t="str">
        <f>IF(COUNTIFS(Lookups!$A:$A,C585)=1,"Gross Sales","")</f>
        <v/>
      </c>
      <c r="Y585" s="3" t="str">
        <f>IF(COUNTIFS(Lookups!$D:$D,C585)=1,"Bar Sales","")</f>
        <v/>
      </c>
      <c r="Z585" s="3" t="str">
        <f>IFERROR(VLOOKUP(C585*1,Lookups!$D:$F,3,FALSE),"")</f>
        <v/>
      </c>
      <c r="AA585" s="3" t="str">
        <f>IFERROR(VLOOKUP($C585*1,Lookups!$H:$N,3,FALSE),"")</f>
        <v>Entrees</v>
      </c>
      <c r="AB585" s="3" t="str">
        <f>IFERROR(VLOOKUP($C585*1,Lookups!$H:$N,4,FALSE),"")</f>
        <v>Dinner</v>
      </c>
      <c r="AC585" s="3" t="str">
        <f>IFERROR(VLOOKUP($C585*1,Lookups!$H:$N,5,FALSE),"")</f>
        <v>Private</v>
      </c>
      <c r="AD585" s="3">
        <f>IFERROR(VLOOKUP($C585*1,Lookups!$H:$N,6,FALSE),"")</f>
        <v>0</v>
      </c>
      <c r="AE585" s="3">
        <f>IFERROR(VLOOKUP($C585*1,Lookups!$H:$N,7,FALSE),"")</f>
        <v>0</v>
      </c>
      <c r="AF585" s="3" t="str">
        <f>VLOOKUP(B585*1,Stores!$A:$C,3,FALSE)</f>
        <v>DFG</v>
      </c>
    </row>
    <row r="586" spans="1:32">
      <c r="A586" s="165" t="s">
        <v>937</v>
      </c>
      <c r="B586" s="166" t="s">
        <v>948</v>
      </c>
      <c r="C586" s="165" t="s">
        <v>499</v>
      </c>
      <c r="D586" s="165" t="s">
        <v>918</v>
      </c>
      <c r="E586" s="165" t="s">
        <v>437</v>
      </c>
      <c r="F586" s="167">
        <v>2017</v>
      </c>
      <c r="G586" s="168">
        <v>0</v>
      </c>
      <c r="H586" s="169">
        <v>79.679999999999993</v>
      </c>
      <c r="I586" s="169">
        <v>94.612499999999997</v>
      </c>
      <c r="J586" s="169">
        <v>142.14000000000001</v>
      </c>
      <c r="K586" s="169">
        <v>79.39500000000001</v>
      </c>
      <c r="L586" s="169">
        <v>57.1875</v>
      </c>
      <c r="M586" s="169">
        <v>56.699999999999996</v>
      </c>
      <c r="N586" s="169">
        <v>48.824999999999996</v>
      </c>
      <c r="O586" s="169">
        <v>44.88</v>
      </c>
      <c r="P586" s="169">
        <v>27.9</v>
      </c>
      <c r="Q586" s="169">
        <v>50.31</v>
      </c>
      <c r="R586" s="169">
        <v>100.72500000000001</v>
      </c>
      <c r="S586" s="169">
        <v>0</v>
      </c>
      <c r="T586" s="169">
        <v>0</v>
      </c>
      <c r="U586" s="169">
        <v>782.3549999999999</v>
      </c>
      <c r="V586" s="163">
        <f ca="1">SUM(INDIRECT(Inputs!$C$11&amp;ROW()&amp;":"&amp;Inputs!$C$12&amp;ROW()))</f>
        <v>50.31</v>
      </c>
      <c r="W586" s="163">
        <f ca="1">SUM(INDIRECT(Inputs!$C$13&amp;ROW()&amp;":"&amp;Inputs!$C$14&amp;ROW()))</f>
        <v>681.62999999999988</v>
      </c>
      <c r="X586" s="3" t="str">
        <f>IF(COUNTIFS(Lookups!$A:$A,C586)=1,"Gross Sales","")</f>
        <v/>
      </c>
      <c r="Y586" s="3" t="str">
        <f>IF(COUNTIFS(Lookups!$D:$D,C586)=1,"Bar Sales","")</f>
        <v/>
      </c>
      <c r="Z586" s="3" t="str">
        <f>IFERROR(VLOOKUP(C586*1,Lookups!$D:$F,3,FALSE),"")</f>
        <v/>
      </c>
      <c r="AA586" s="3" t="str">
        <f>IFERROR(VLOOKUP($C586*1,Lookups!$H:$N,3,FALSE),"")</f>
        <v>Entrees</v>
      </c>
      <c r="AB586" s="3" t="str">
        <f>IFERROR(VLOOKUP($C586*1,Lookups!$H:$N,4,FALSE),"")</f>
        <v>Dinner</v>
      </c>
      <c r="AC586" s="3" t="str">
        <f>IFERROR(VLOOKUP($C586*1,Lookups!$H:$N,5,FALSE),"")</f>
        <v>Private</v>
      </c>
      <c r="AD586" s="3">
        <f>IFERROR(VLOOKUP($C586*1,Lookups!$H:$N,6,FALSE),"")</f>
        <v>0</v>
      </c>
      <c r="AE586" s="3">
        <f>IFERROR(VLOOKUP($C586*1,Lookups!$H:$N,7,FALSE),"")</f>
        <v>0</v>
      </c>
      <c r="AF586" s="3" t="str">
        <f>VLOOKUP(B586*1,Stores!$A:$C,3,FALSE)</f>
        <v>DFG</v>
      </c>
    </row>
    <row r="587" spans="1:32">
      <c r="A587" s="165" t="s">
        <v>936</v>
      </c>
      <c r="B587" s="166" t="s">
        <v>949</v>
      </c>
      <c r="C587" s="165" t="s">
        <v>499</v>
      </c>
      <c r="D587" s="165" t="s">
        <v>918</v>
      </c>
      <c r="E587" s="165" t="s">
        <v>437</v>
      </c>
      <c r="F587" s="167">
        <v>2017</v>
      </c>
      <c r="G587" s="168">
        <v>0</v>
      </c>
      <c r="H587" s="169">
        <v>54.989999999999995</v>
      </c>
      <c r="I587" s="169">
        <v>89.76</v>
      </c>
      <c r="J587" s="169">
        <v>99.36</v>
      </c>
      <c r="K587" s="169">
        <v>116.4825</v>
      </c>
      <c r="L587" s="169">
        <v>86.467500000000001</v>
      </c>
      <c r="M587" s="169">
        <v>47.43</v>
      </c>
      <c r="N587" s="169">
        <v>44.85</v>
      </c>
      <c r="O587" s="169">
        <v>183.5925</v>
      </c>
      <c r="P587" s="169">
        <v>66.81</v>
      </c>
      <c r="Q587" s="169">
        <v>87.75</v>
      </c>
      <c r="R587" s="169">
        <v>106.3125</v>
      </c>
      <c r="S587" s="169">
        <v>0</v>
      </c>
      <c r="T587" s="169">
        <v>0</v>
      </c>
      <c r="U587" s="169">
        <v>983.80500000000006</v>
      </c>
      <c r="V587" s="163">
        <f ca="1">SUM(INDIRECT(Inputs!$C$11&amp;ROW()&amp;":"&amp;Inputs!$C$12&amp;ROW()))</f>
        <v>87.75</v>
      </c>
      <c r="W587" s="163">
        <f ca="1">SUM(INDIRECT(Inputs!$C$13&amp;ROW()&amp;":"&amp;Inputs!$C$14&amp;ROW()))</f>
        <v>877.49250000000006</v>
      </c>
      <c r="X587" s="3" t="str">
        <f>IF(COUNTIFS(Lookups!$A:$A,C587)=1,"Gross Sales","")</f>
        <v/>
      </c>
      <c r="Y587" s="3" t="str">
        <f>IF(COUNTIFS(Lookups!$D:$D,C587)=1,"Bar Sales","")</f>
        <v/>
      </c>
      <c r="Z587" s="3" t="str">
        <f>IFERROR(VLOOKUP(C587*1,Lookups!$D:$F,3,FALSE),"")</f>
        <v/>
      </c>
      <c r="AA587" s="3" t="str">
        <f>IFERROR(VLOOKUP($C587*1,Lookups!$H:$N,3,FALSE),"")</f>
        <v>Entrees</v>
      </c>
      <c r="AB587" s="3" t="str">
        <f>IFERROR(VLOOKUP($C587*1,Lookups!$H:$N,4,FALSE),"")</f>
        <v>Dinner</v>
      </c>
      <c r="AC587" s="3" t="str">
        <f>IFERROR(VLOOKUP($C587*1,Lookups!$H:$N,5,FALSE),"")</f>
        <v>Private</v>
      </c>
      <c r="AD587" s="3">
        <f>IFERROR(VLOOKUP($C587*1,Lookups!$H:$N,6,FALSE),"")</f>
        <v>0</v>
      </c>
      <c r="AE587" s="3">
        <f>IFERROR(VLOOKUP($C587*1,Lookups!$H:$N,7,FALSE),"")</f>
        <v>0</v>
      </c>
      <c r="AF587" s="3" t="str">
        <f>VLOOKUP(B587*1,Stores!$A:$C,3,FALSE)</f>
        <v>DFG</v>
      </c>
    </row>
    <row r="588" spans="1:32">
      <c r="A588" s="165" t="s">
        <v>935</v>
      </c>
      <c r="B588" s="166" t="s">
        <v>950</v>
      </c>
      <c r="C588" s="165" t="s">
        <v>499</v>
      </c>
      <c r="D588" s="165" t="s">
        <v>918</v>
      </c>
      <c r="E588" s="165" t="s">
        <v>437</v>
      </c>
      <c r="F588" s="167">
        <v>2017</v>
      </c>
      <c r="G588" s="168">
        <v>0</v>
      </c>
      <c r="H588" s="169">
        <v>5.2650000000000006</v>
      </c>
      <c r="I588" s="169">
        <v>19.439999999999998</v>
      </c>
      <c r="J588" s="169">
        <v>65.25</v>
      </c>
      <c r="K588" s="169">
        <v>8.879999999999999</v>
      </c>
      <c r="L588" s="169">
        <v>39.33</v>
      </c>
      <c r="M588" s="169">
        <v>52.02</v>
      </c>
      <c r="N588" s="169">
        <v>31.62</v>
      </c>
      <c r="O588" s="169">
        <v>21.157500000000002</v>
      </c>
      <c r="P588" s="169">
        <v>26.505000000000003</v>
      </c>
      <c r="Q588" s="169">
        <v>93.465000000000003</v>
      </c>
      <c r="R588" s="169">
        <v>33.945</v>
      </c>
      <c r="S588" s="169">
        <v>0</v>
      </c>
      <c r="T588" s="169">
        <v>0</v>
      </c>
      <c r="U588" s="169">
        <v>396.8775</v>
      </c>
      <c r="V588" s="163">
        <f ca="1">SUM(INDIRECT(Inputs!$C$11&amp;ROW()&amp;":"&amp;Inputs!$C$12&amp;ROW()))</f>
        <v>93.465000000000003</v>
      </c>
      <c r="W588" s="163">
        <f ca="1">SUM(INDIRECT(Inputs!$C$13&amp;ROW()&amp;":"&amp;Inputs!$C$14&amp;ROW()))</f>
        <v>362.9325</v>
      </c>
      <c r="X588" s="3" t="str">
        <f>IF(COUNTIFS(Lookups!$A:$A,C588)=1,"Gross Sales","")</f>
        <v/>
      </c>
      <c r="Y588" s="3" t="str">
        <f>IF(COUNTIFS(Lookups!$D:$D,C588)=1,"Bar Sales","")</f>
        <v/>
      </c>
      <c r="Z588" s="3" t="str">
        <f>IFERROR(VLOOKUP(C588*1,Lookups!$D:$F,3,FALSE),"")</f>
        <v/>
      </c>
      <c r="AA588" s="3" t="str">
        <f>IFERROR(VLOOKUP($C588*1,Lookups!$H:$N,3,FALSE),"")</f>
        <v>Entrees</v>
      </c>
      <c r="AB588" s="3" t="str">
        <f>IFERROR(VLOOKUP($C588*1,Lookups!$H:$N,4,FALSE),"")</f>
        <v>Dinner</v>
      </c>
      <c r="AC588" s="3" t="str">
        <f>IFERROR(VLOOKUP($C588*1,Lookups!$H:$N,5,FALSE),"")</f>
        <v>Private</v>
      </c>
      <c r="AD588" s="3">
        <f>IFERROR(VLOOKUP($C588*1,Lookups!$H:$N,6,FALSE),"")</f>
        <v>0</v>
      </c>
      <c r="AE588" s="3">
        <f>IFERROR(VLOOKUP($C588*1,Lookups!$H:$N,7,FALSE),"")</f>
        <v>0</v>
      </c>
      <c r="AF588" s="3" t="str">
        <f>VLOOKUP(B588*1,Stores!$A:$C,3,FALSE)</f>
        <v>DFG</v>
      </c>
    </row>
    <row r="589" spans="1:32">
      <c r="A589" s="165" t="s">
        <v>960</v>
      </c>
      <c r="B589" s="166" t="s">
        <v>951</v>
      </c>
      <c r="C589" s="165" t="s">
        <v>499</v>
      </c>
      <c r="D589" s="165" t="s">
        <v>918</v>
      </c>
      <c r="E589" s="165" t="s">
        <v>437</v>
      </c>
      <c r="F589" s="167">
        <v>2017</v>
      </c>
      <c r="G589" s="168">
        <v>0</v>
      </c>
      <c r="H589" s="169">
        <v>43.47</v>
      </c>
      <c r="I589" s="169">
        <v>0</v>
      </c>
      <c r="J589" s="169">
        <v>32.024999999999999</v>
      </c>
      <c r="K589" s="169">
        <v>33.1875</v>
      </c>
      <c r="L589" s="169">
        <v>116.64000000000001</v>
      </c>
      <c r="M589" s="169">
        <v>22.087499999999999</v>
      </c>
      <c r="N589" s="169">
        <v>70.11</v>
      </c>
      <c r="O589" s="169">
        <v>66.72</v>
      </c>
      <c r="P589" s="169">
        <v>50.362500000000004</v>
      </c>
      <c r="Q589" s="169">
        <v>12.6</v>
      </c>
      <c r="R589" s="169">
        <v>83.79</v>
      </c>
      <c r="S589" s="169">
        <v>0</v>
      </c>
      <c r="T589" s="169">
        <v>0</v>
      </c>
      <c r="U589" s="169">
        <v>530.99250000000006</v>
      </c>
      <c r="V589" s="163">
        <f ca="1">SUM(INDIRECT(Inputs!$C$11&amp;ROW()&amp;":"&amp;Inputs!$C$12&amp;ROW()))</f>
        <v>12.6</v>
      </c>
      <c r="W589" s="163">
        <f ca="1">SUM(INDIRECT(Inputs!$C$13&amp;ROW()&amp;":"&amp;Inputs!$C$14&amp;ROW()))</f>
        <v>447.20250000000004</v>
      </c>
      <c r="X589" s="3" t="str">
        <f>IF(COUNTIFS(Lookups!$A:$A,C589)=1,"Gross Sales","")</f>
        <v/>
      </c>
      <c r="Y589" s="3" t="str">
        <f>IF(COUNTIFS(Lookups!$D:$D,C589)=1,"Bar Sales","")</f>
        <v/>
      </c>
      <c r="Z589" s="3" t="str">
        <f>IFERROR(VLOOKUP(C589*1,Lookups!$D:$F,3,FALSE),"")</f>
        <v/>
      </c>
      <c r="AA589" s="3" t="str">
        <f>IFERROR(VLOOKUP($C589*1,Lookups!$H:$N,3,FALSE),"")</f>
        <v>Entrees</v>
      </c>
      <c r="AB589" s="3" t="str">
        <f>IFERROR(VLOOKUP($C589*1,Lookups!$H:$N,4,FALSE),"")</f>
        <v>Dinner</v>
      </c>
      <c r="AC589" s="3" t="str">
        <f>IFERROR(VLOOKUP($C589*1,Lookups!$H:$N,5,FALSE),"")</f>
        <v>Private</v>
      </c>
      <c r="AD589" s="3">
        <f>IFERROR(VLOOKUP($C589*1,Lookups!$H:$N,6,FALSE),"")</f>
        <v>0</v>
      </c>
      <c r="AE589" s="3">
        <f>IFERROR(VLOOKUP($C589*1,Lookups!$H:$N,7,FALSE),"")</f>
        <v>0</v>
      </c>
      <c r="AF589" s="3" t="str">
        <f>VLOOKUP(B589*1,Stores!$A:$C,3,FALSE)</f>
        <v>DFG</v>
      </c>
    </row>
    <row r="590" spans="1:32">
      <c r="A590" s="165" t="s">
        <v>961</v>
      </c>
      <c r="B590" s="166" t="s">
        <v>952</v>
      </c>
      <c r="C590" s="165" t="s">
        <v>499</v>
      </c>
      <c r="D590" s="165" t="s">
        <v>918</v>
      </c>
      <c r="E590" s="165" t="s">
        <v>437</v>
      </c>
      <c r="F590" s="167">
        <v>2017</v>
      </c>
      <c r="G590" s="168">
        <v>0</v>
      </c>
      <c r="H590" s="169">
        <v>60.9375</v>
      </c>
      <c r="I590" s="169">
        <v>0</v>
      </c>
      <c r="J590" s="169">
        <v>11.73</v>
      </c>
      <c r="K590" s="169">
        <v>57.27</v>
      </c>
      <c r="L590" s="169">
        <v>36.75</v>
      </c>
      <c r="M590" s="169">
        <v>30.352499999999999</v>
      </c>
      <c r="N590" s="169">
        <v>28.462499999999999</v>
      </c>
      <c r="O590" s="169">
        <v>23.3325</v>
      </c>
      <c r="P590" s="169">
        <v>18.899999999999999</v>
      </c>
      <c r="Q590" s="169">
        <v>50.917500000000004</v>
      </c>
      <c r="R590" s="169">
        <v>72.960000000000008</v>
      </c>
      <c r="S590" s="169">
        <v>0</v>
      </c>
      <c r="T590" s="169">
        <v>0</v>
      </c>
      <c r="U590" s="169">
        <v>391.61250000000007</v>
      </c>
      <c r="V590" s="163">
        <f ca="1">SUM(INDIRECT(Inputs!$C$11&amp;ROW()&amp;":"&amp;Inputs!$C$12&amp;ROW()))</f>
        <v>50.917500000000004</v>
      </c>
      <c r="W590" s="163">
        <f ca="1">SUM(INDIRECT(Inputs!$C$13&amp;ROW()&amp;":"&amp;Inputs!$C$14&amp;ROW()))</f>
        <v>318.65250000000003</v>
      </c>
      <c r="X590" s="3" t="str">
        <f>IF(COUNTIFS(Lookups!$A:$A,C590)=1,"Gross Sales","")</f>
        <v/>
      </c>
      <c r="Y590" s="3" t="str">
        <f>IF(COUNTIFS(Lookups!$D:$D,C590)=1,"Bar Sales","")</f>
        <v/>
      </c>
      <c r="Z590" s="3" t="str">
        <f>IFERROR(VLOOKUP(C590*1,Lookups!$D:$F,3,FALSE),"")</f>
        <v/>
      </c>
      <c r="AA590" s="3" t="str">
        <f>IFERROR(VLOOKUP($C590*1,Lookups!$H:$N,3,FALSE),"")</f>
        <v>Entrees</v>
      </c>
      <c r="AB590" s="3" t="str">
        <f>IFERROR(VLOOKUP($C590*1,Lookups!$H:$N,4,FALSE),"")</f>
        <v>Dinner</v>
      </c>
      <c r="AC590" s="3" t="str">
        <f>IFERROR(VLOOKUP($C590*1,Lookups!$H:$N,5,FALSE),"")</f>
        <v>Private</v>
      </c>
      <c r="AD590" s="3">
        <f>IFERROR(VLOOKUP($C590*1,Lookups!$H:$N,6,FALSE),"")</f>
        <v>0</v>
      </c>
      <c r="AE590" s="3">
        <f>IFERROR(VLOOKUP($C590*1,Lookups!$H:$N,7,FALSE),"")</f>
        <v>0</v>
      </c>
      <c r="AF590" s="3" t="str">
        <f>VLOOKUP(B590*1,Stores!$A:$C,3,FALSE)</f>
        <v>DFG</v>
      </c>
    </row>
    <row r="591" spans="1:32">
      <c r="A591" s="165" t="s">
        <v>934</v>
      </c>
      <c r="B591" s="166" t="s">
        <v>953</v>
      </c>
      <c r="C591" s="165" t="s">
        <v>499</v>
      </c>
      <c r="D591" s="165" t="s">
        <v>918</v>
      </c>
      <c r="E591" s="165" t="s">
        <v>437</v>
      </c>
      <c r="F591" s="167">
        <v>2017</v>
      </c>
      <c r="G591" s="168">
        <v>0</v>
      </c>
      <c r="H591" s="169">
        <v>83.820000000000007</v>
      </c>
      <c r="I591" s="169">
        <v>46.56</v>
      </c>
      <c r="J591" s="169">
        <v>108.12</v>
      </c>
      <c r="K591" s="169">
        <v>105.12</v>
      </c>
      <c r="L591" s="169">
        <v>115.77000000000001</v>
      </c>
      <c r="M591" s="169">
        <v>118.67999999999999</v>
      </c>
      <c r="N591" s="169">
        <v>97.289999999999992</v>
      </c>
      <c r="O591" s="169">
        <v>54.06</v>
      </c>
      <c r="P591" s="169">
        <v>33.630000000000003</v>
      </c>
      <c r="Q591" s="169">
        <v>94.5</v>
      </c>
      <c r="R591" s="169">
        <v>61.425000000000004</v>
      </c>
      <c r="S591" s="169">
        <v>0</v>
      </c>
      <c r="T591" s="169">
        <v>0</v>
      </c>
      <c r="U591" s="169">
        <v>918.9749999999998</v>
      </c>
      <c r="V591" s="163">
        <f ca="1">SUM(INDIRECT(Inputs!$C$11&amp;ROW()&amp;":"&amp;Inputs!$C$12&amp;ROW()))</f>
        <v>94.5</v>
      </c>
      <c r="W591" s="163">
        <f ca="1">SUM(INDIRECT(Inputs!$C$13&amp;ROW()&amp;":"&amp;Inputs!$C$14&amp;ROW()))</f>
        <v>857.54999999999984</v>
      </c>
      <c r="X591" s="3" t="str">
        <f>IF(COUNTIFS(Lookups!$A:$A,C591)=1,"Gross Sales","")</f>
        <v/>
      </c>
      <c r="Y591" s="3" t="str">
        <f>IF(COUNTIFS(Lookups!$D:$D,C591)=1,"Bar Sales","")</f>
        <v/>
      </c>
      <c r="Z591" s="3" t="str">
        <f>IFERROR(VLOOKUP(C591*1,Lookups!$D:$F,3,FALSE),"")</f>
        <v/>
      </c>
      <c r="AA591" s="3" t="str">
        <f>IFERROR(VLOOKUP($C591*1,Lookups!$H:$N,3,FALSE),"")</f>
        <v>Entrees</v>
      </c>
      <c r="AB591" s="3" t="str">
        <f>IFERROR(VLOOKUP($C591*1,Lookups!$H:$N,4,FALSE),"")</f>
        <v>Dinner</v>
      </c>
      <c r="AC591" s="3" t="str">
        <f>IFERROR(VLOOKUP($C591*1,Lookups!$H:$N,5,FALSE),"")</f>
        <v>Private</v>
      </c>
      <c r="AD591" s="3">
        <f>IFERROR(VLOOKUP($C591*1,Lookups!$H:$N,6,FALSE),"")</f>
        <v>0</v>
      </c>
      <c r="AE591" s="3">
        <f>IFERROR(VLOOKUP($C591*1,Lookups!$H:$N,7,FALSE),"")</f>
        <v>0</v>
      </c>
      <c r="AF591" s="3" t="str">
        <f>VLOOKUP(B591*1,Stores!$A:$C,3,FALSE)</f>
        <v>DFG</v>
      </c>
    </row>
    <row r="592" spans="1:32">
      <c r="A592" s="165" t="s">
        <v>933</v>
      </c>
      <c r="B592" s="166" t="s">
        <v>954</v>
      </c>
      <c r="C592" s="165" t="s">
        <v>499</v>
      </c>
      <c r="D592" s="165" t="s">
        <v>918</v>
      </c>
      <c r="E592" s="165" t="s">
        <v>437</v>
      </c>
      <c r="F592" s="167">
        <v>2017</v>
      </c>
      <c r="G592" s="168">
        <v>0</v>
      </c>
      <c r="H592" s="169">
        <v>0</v>
      </c>
      <c r="I592" s="169">
        <v>92.947500000000005</v>
      </c>
      <c r="J592" s="169">
        <v>59.04</v>
      </c>
      <c r="K592" s="169">
        <v>99.457499999999996</v>
      </c>
      <c r="L592" s="169">
        <v>104.4</v>
      </c>
      <c r="M592" s="169">
        <v>64.17</v>
      </c>
      <c r="N592" s="169">
        <v>15.39</v>
      </c>
      <c r="O592" s="169">
        <v>118.14</v>
      </c>
      <c r="P592" s="169">
        <v>27.45</v>
      </c>
      <c r="Q592" s="169">
        <v>180.09</v>
      </c>
      <c r="R592" s="169">
        <v>85.2</v>
      </c>
      <c r="S592" s="169">
        <v>0</v>
      </c>
      <c r="T592" s="169">
        <v>0</v>
      </c>
      <c r="U592" s="169">
        <v>846.2850000000002</v>
      </c>
      <c r="V592" s="163">
        <f ca="1">SUM(INDIRECT(Inputs!$C$11&amp;ROW()&amp;":"&amp;Inputs!$C$12&amp;ROW()))</f>
        <v>180.09</v>
      </c>
      <c r="W592" s="163">
        <f ca="1">SUM(INDIRECT(Inputs!$C$13&amp;ROW()&amp;":"&amp;Inputs!$C$14&amp;ROW()))</f>
        <v>761.08500000000015</v>
      </c>
      <c r="X592" s="3" t="str">
        <f>IF(COUNTIFS(Lookups!$A:$A,C592)=1,"Gross Sales","")</f>
        <v/>
      </c>
      <c r="Y592" s="3" t="str">
        <f>IF(COUNTIFS(Lookups!$D:$D,C592)=1,"Bar Sales","")</f>
        <v/>
      </c>
      <c r="Z592" s="3" t="str">
        <f>IFERROR(VLOOKUP(C592*1,Lookups!$D:$F,3,FALSE),"")</f>
        <v/>
      </c>
      <c r="AA592" s="3" t="str">
        <f>IFERROR(VLOOKUP($C592*1,Lookups!$H:$N,3,FALSE),"")</f>
        <v>Entrees</v>
      </c>
      <c r="AB592" s="3" t="str">
        <f>IFERROR(VLOOKUP($C592*1,Lookups!$H:$N,4,FALSE),"")</f>
        <v>Dinner</v>
      </c>
      <c r="AC592" s="3" t="str">
        <f>IFERROR(VLOOKUP($C592*1,Lookups!$H:$N,5,FALSE),"")</f>
        <v>Private</v>
      </c>
      <c r="AD592" s="3">
        <f>IFERROR(VLOOKUP($C592*1,Lookups!$H:$N,6,FALSE),"")</f>
        <v>0</v>
      </c>
      <c r="AE592" s="3">
        <f>IFERROR(VLOOKUP($C592*1,Lookups!$H:$N,7,FALSE),"")</f>
        <v>0</v>
      </c>
      <c r="AF592" s="3" t="str">
        <f>VLOOKUP(B592*1,Stores!$A:$C,3,FALSE)</f>
        <v>DFG</v>
      </c>
    </row>
    <row r="593" spans="1:32">
      <c r="A593" s="165" t="s">
        <v>932</v>
      </c>
      <c r="B593" s="166" t="s">
        <v>959</v>
      </c>
      <c r="C593" s="165" t="s">
        <v>499</v>
      </c>
      <c r="D593" s="165" t="s">
        <v>918</v>
      </c>
      <c r="E593" s="165" t="s">
        <v>437</v>
      </c>
      <c r="F593" s="167">
        <v>2017</v>
      </c>
      <c r="G593" s="168">
        <v>0</v>
      </c>
      <c r="H593" s="169">
        <v>0</v>
      </c>
      <c r="I593" s="169">
        <v>0</v>
      </c>
      <c r="J593" s="169">
        <v>0</v>
      </c>
      <c r="K593" s="169">
        <v>0</v>
      </c>
      <c r="L593" s="169">
        <v>0</v>
      </c>
      <c r="M593" s="169">
        <v>0</v>
      </c>
      <c r="N593" s="169">
        <v>-0.60750000000000004</v>
      </c>
      <c r="O593" s="169">
        <v>21.675000000000001</v>
      </c>
      <c r="P593" s="169">
        <v>41.625</v>
      </c>
      <c r="Q593" s="169">
        <v>54.405000000000001</v>
      </c>
      <c r="R593" s="169">
        <v>52.155000000000001</v>
      </c>
      <c r="S593" s="169">
        <v>0</v>
      </c>
      <c r="T593" s="169">
        <v>0</v>
      </c>
      <c r="U593" s="169">
        <v>169.2525</v>
      </c>
      <c r="V593" s="163">
        <f ca="1">SUM(INDIRECT(Inputs!$C$11&amp;ROW()&amp;":"&amp;Inputs!$C$12&amp;ROW()))</f>
        <v>54.405000000000001</v>
      </c>
      <c r="W593" s="163">
        <f ca="1">SUM(INDIRECT(Inputs!$C$13&amp;ROW()&amp;":"&amp;Inputs!$C$14&amp;ROW()))</f>
        <v>117.0975</v>
      </c>
      <c r="X593" s="3" t="str">
        <f>IF(COUNTIFS(Lookups!$A:$A,C593)=1,"Gross Sales","")</f>
        <v/>
      </c>
      <c r="Y593" s="3" t="str">
        <f>IF(COUNTIFS(Lookups!$D:$D,C593)=1,"Bar Sales","")</f>
        <v/>
      </c>
      <c r="Z593" s="3" t="str">
        <f>IFERROR(VLOOKUP(C593*1,Lookups!$D:$F,3,FALSE),"")</f>
        <v/>
      </c>
      <c r="AA593" s="3" t="str">
        <f>IFERROR(VLOOKUP($C593*1,Lookups!$H:$N,3,FALSE),"")</f>
        <v>Entrees</v>
      </c>
      <c r="AB593" s="3" t="str">
        <f>IFERROR(VLOOKUP($C593*1,Lookups!$H:$N,4,FALSE),"")</f>
        <v>Dinner</v>
      </c>
      <c r="AC593" s="3" t="str">
        <f>IFERROR(VLOOKUP($C593*1,Lookups!$H:$N,5,FALSE),"")</f>
        <v>Private</v>
      </c>
      <c r="AD593" s="3">
        <f>IFERROR(VLOOKUP($C593*1,Lookups!$H:$N,6,FALSE),"")</f>
        <v>0</v>
      </c>
      <c r="AE593" s="3">
        <f>IFERROR(VLOOKUP($C593*1,Lookups!$H:$N,7,FALSE),"")</f>
        <v>0</v>
      </c>
      <c r="AF593" s="3" t="str">
        <f>VLOOKUP(B593*1,Stores!$A:$C,3,FALSE)</f>
        <v>DFG</v>
      </c>
    </row>
    <row r="594" spans="1:32">
      <c r="A594" s="165" t="s">
        <v>930</v>
      </c>
      <c r="B594" s="166" t="s">
        <v>920</v>
      </c>
      <c r="C594" s="165" t="s">
        <v>503</v>
      </c>
      <c r="D594" s="165" t="s">
        <v>918</v>
      </c>
      <c r="E594" s="165" t="s">
        <v>442</v>
      </c>
      <c r="F594" s="167">
        <v>2017</v>
      </c>
      <c r="G594" s="168">
        <v>0</v>
      </c>
      <c r="H594" s="169">
        <v>0.99</v>
      </c>
      <c r="I594" s="169">
        <v>-1.35</v>
      </c>
      <c r="J594" s="169">
        <v>0</v>
      </c>
      <c r="K594" s="169">
        <v>0.64500000000000002</v>
      </c>
      <c r="L594" s="169">
        <v>1.0649999999999999</v>
      </c>
      <c r="M594" s="169">
        <v>-0.66749999999999998</v>
      </c>
      <c r="N594" s="169">
        <v>-0.46499999999999997</v>
      </c>
      <c r="O594" s="169">
        <v>-1.2150000000000001</v>
      </c>
      <c r="P594" s="169">
        <v>0</v>
      </c>
      <c r="Q594" s="169">
        <v>0</v>
      </c>
      <c r="R594" s="169">
        <v>16.387499999999999</v>
      </c>
      <c r="S594" s="169">
        <v>0</v>
      </c>
      <c r="T594" s="169">
        <v>0</v>
      </c>
      <c r="U594" s="169">
        <v>15.389999999999999</v>
      </c>
      <c r="V594" s="163">
        <f ca="1">SUM(INDIRECT(Inputs!$C$11&amp;ROW()&amp;":"&amp;Inputs!$C$12&amp;ROW()))</f>
        <v>0</v>
      </c>
      <c r="W594" s="163">
        <f ca="1">SUM(INDIRECT(Inputs!$C$13&amp;ROW()&amp;":"&amp;Inputs!$C$14&amp;ROW()))</f>
        <v>-0.99750000000000016</v>
      </c>
      <c r="X594" s="3" t="str">
        <f>IF(COUNTIFS(Lookups!$A:$A,C594)=1,"Gross Sales","")</f>
        <v/>
      </c>
      <c r="Y594" s="3" t="str">
        <f>IF(COUNTIFS(Lookups!$D:$D,C594)=1,"Bar Sales","")</f>
        <v/>
      </c>
      <c r="Z594" s="3" t="str">
        <f>IFERROR(VLOOKUP(C594*1,Lookups!$D:$F,3,FALSE),"")</f>
        <v/>
      </c>
      <c r="AA594" s="3" t="str">
        <f>IFERROR(VLOOKUP($C594*1,Lookups!$H:$N,3,FALSE),"")</f>
        <v>Entrees</v>
      </c>
      <c r="AB594" s="3" t="str">
        <f>IFERROR(VLOOKUP($C594*1,Lookups!$H:$N,4,FALSE),"")</f>
        <v>Lunch</v>
      </c>
      <c r="AC594" s="3" t="str">
        <f>IFERROR(VLOOKUP($C594*1,Lookups!$H:$N,5,FALSE),"")</f>
        <v>Bar</v>
      </c>
      <c r="AD594" s="3">
        <f>IFERROR(VLOOKUP($C594*1,Lookups!$H:$N,6,FALSE),"")</f>
        <v>0</v>
      </c>
      <c r="AE594" s="3">
        <f>IFERROR(VLOOKUP($C594*1,Lookups!$H:$N,7,FALSE),"")</f>
        <v>0</v>
      </c>
      <c r="AF594" s="3" t="str">
        <f>VLOOKUP(B594*1,Stores!$A:$C,3,FALSE)</f>
        <v>DFDE</v>
      </c>
    </row>
    <row r="595" spans="1:32">
      <c r="A595" s="165" t="s">
        <v>929</v>
      </c>
      <c r="B595" s="166" t="s">
        <v>921</v>
      </c>
      <c r="C595" s="165" t="s">
        <v>503</v>
      </c>
      <c r="D595" s="165" t="s">
        <v>918</v>
      </c>
      <c r="E595" s="165" t="s">
        <v>442</v>
      </c>
      <c r="F595" s="167">
        <v>2017</v>
      </c>
      <c r="G595" s="168">
        <v>0</v>
      </c>
      <c r="H595" s="169">
        <v>210.78749999999999</v>
      </c>
      <c r="I595" s="169">
        <v>308.07</v>
      </c>
      <c r="J595" s="169">
        <v>204.22499999999999</v>
      </c>
      <c r="K595" s="169">
        <v>275.65499999999997</v>
      </c>
      <c r="L595" s="169">
        <v>205.44749999999999</v>
      </c>
      <c r="M595" s="169">
        <v>172.845</v>
      </c>
      <c r="N595" s="169">
        <v>203.94</v>
      </c>
      <c r="O595" s="169">
        <v>271.85250000000002</v>
      </c>
      <c r="P595" s="169">
        <v>309.15000000000003</v>
      </c>
      <c r="Q595" s="169">
        <v>313.56</v>
      </c>
      <c r="R595" s="169">
        <v>222.345</v>
      </c>
      <c r="S595" s="169">
        <v>0</v>
      </c>
      <c r="T595" s="169">
        <v>0</v>
      </c>
      <c r="U595" s="169">
        <v>2697.8774999999996</v>
      </c>
      <c r="V595" s="163">
        <f ca="1">SUM(INDIRECT(Inputs!$C$11&amp;ROW()&amp;":"&amp;Inputs!$C$12&amp;ROW()))</f>
        <v>313.56</v>
      </c>
      <c r="W595" s="163">
        <f ca="1">SUM(INDIRECT(Inputs!$C$13&amp;ROW()&amp;":"&amp;Inputs!$C$14&amp;ROW()))</f>
        <v>2475.5324999999998</v>
      </c>
      <c r="X595" s="3" t="str">
        <f>IF(COUNTIFS(Lookups!$A:$A,C595)=1,"Gross Sales","")</f>
        <v/>
      </c>
      <c r="Y595" s="3" t="str">
        <f>IF(COUNTIFS(Lookups!$D:$D,C595)=1,"Bar Sales","")</f>
        <v/>
      </c>
      <c r="Z595" s="3" t="str">
        <f>IFERROR(VLOOKUP(C595*1,Lookups!$D:$F,3,FALSE),"")</f>
        <v/>
      </c>
      <c r="AA595" s="3" t="str">
        <f>IFERROR(VLOOKUP($C595*1,Lookups!$H:$N,3,FALSE),"")</f>
        <v>Entrees</v>
      </c>
      <c r="AB595" s="3" t="str">
        <f>IFERROR(VLOOKUP($C595*1,Lookups!$H:$N,4,FALSE),"")</f>
        <v>Lunch</v>
      </c>
      <c r="AC595" s="3" t="str">
        <f>IFERROR(VLOOKUP($C595*1,Lookups!$H:$N,5,FALSE),"")</f>
        <v>Bar</v>
      </c>
      <c r="AD595" s="3">
        <f>IFERROR(VLOOKUP($C595*1,Lookups!$H:$N,6,FALSE),"")</f>
        <v>0</v>
      </c>
      <c r="AE595" s="3">
        <f>IFERROR(VLOOKUP($C595*1,Lookups!$H:$N,7,FALSE),"")</f>
        <v>0</v>
      </c>
      <c r="AF595" s="3" t="str">
        <f>VLOOKUP(B595*1,Stores!$A:$C,3,FALSE)</f>
        <v>DFDE</v>
      </c>
    </row>
    <row r="596" spans="1:32">
      <c r="A596" s="165" t="s">
        <v>928</v>
      </c>
      <c r="B596" s="166" t="s">
        <v>922</v>
      </c>
      <c r="C596" s="165" t="s">
        <v>503</v>
      </c>
      <c r="D596" s="165" t="s">
        <v>918</v>
      </c>
      <c r="E596" s="165" t="s">
        <v>442</v>
      </c>
      <c r="F596" s="167">
        <v>2017</v>
      </c>
      <c r="G596" s="168">
        <v>0</v>
      </c>
      <c r="H596" s="169">
        <v>10.965</v>
      </c>
      <c r="I596" s="169">
        <v>3.6749999999999998</v>
      </c>
      <c r="J596" s="169">
        <v>0</v>
      </c>
      <c r="K596" s="169">
        <v>3.69</v>
      </c>
      <c r="L596" s="169">
        <v>26.6325</v>
      </c>
      <c r="M596" s="169">
        <v>0</v>
      </c>
      <c r="N596" s="169">
        <v>5.64</v>
      </c>
      <c r="O596" s="169">
        <v>-0.70499999999999996</v>
      </c>
      <c r="P596" s="169">
        <v>-2.0024999999999999</v>
      </c>
      <c r="Q596" s="169">
        <v>0</v>
      </c>
      <c r="R596" s="169">
        <v>0</v>
      </c>
      <c r="S596" s="169">
        <v>0</v>
      </c>
      <c r="T596" s="169">
        <v>0</v>
      </c>
      <c r="U596" s="169">
        <v>47.89500000000001</v>
      </c>
      <c r="V596" s="163">
        <f ca="1">SUM(INDIRECT(Inputs!$C$11&amp;ROW()&amp;":"&amp;Inputs!$C$12&amp;ROW()))</f>
        <v>0</v>
      </c>
      <c r="W596" s="163">
        <f ca="1">SUM(INDIRECT(Inputs!$C$13&amp;ROW()&amp;":"&amp;Inputs!$C$14&amp;ROW()))</f>
        <v>47.89500000000001</v>
      </c>
      <c r="X596" s="3" t="str">
        <f>IF(COUNTIFS(Lookups!$A:$A,C596)=1,"Gross Sales","")</f>
        <v/>
      </c>
      <c r="Y596" s="3" t="str">
        <f>IF(COUNTIFS(Lookups!$D:$D,C596)=1,"Bar Sales","")</f>
        <v/>
      </c>
      <c r="Z596" s="3" t="str">
        <f>IFERROR(VLOOKUP(C596*1,Lookups!$D:$F,3,FALSE),"")</f>
        <v/>
      </c>
      <c r="AA596" s="3" t="str">
        <f>IFERROR(VLOOKUP($C596*1,Lookups!$H:$N,3,FALSE),"")</f>
        <v>Entrees</v>
      </c>
      <c r="AB596" s="3" t="str">
        <f>IFERROR(VLOOKUP($C596*1,Lookups!$H:$N,4,FALSE),"")</f>
        <v>Lunch</v>
      </c>
      <c r="AC596" s="3" t="str">
        <f>IFERROR(VLOOKUP($C596*1,Lookups!$H:$N,5,FALSE),"")</f>
        <v>Bar</v>
      </c>
      <c r="AD596" s="3">
        <f>IFERROR(VLOOKUP($C596*1,Lookups!$H:$N,6,FALSE),"")</f>
        <v>0</v>
      </c>
      <c r="AE596" s="3">
        <f>IFERROR(VLOOKUP($C596*1,Lookups!$H:$N,7,FALSE),"")</f>
        <v>0</v>
      </c>
      <c r="AF596" s="3" t="str">
        <f>VLOOKUP(B596*1,Stores!$A:$C,3,FALSE)</f>
        <v>DFDE</v>
      </c>
    </row>
    <row r="597" spans="1:32">
      <c r="A597" s="165" t="s">
        <v>927</v>
      </c>
      <c r="B597" s="166" t="s">
        <v>923</v>
      </c>
      <c r="C597" s="165" t="s">
        <v>503</v>
      </c>
      <c r="D597" s="165" t="s">
        <v>918</v>
      </c>
      <c r="E597" s="165" t="s">
        <v>442</v>
      </c>
      <c r="F597" s="167">
        <v>2017</v>
      </c>
      <c r="G597" s="168">
        <v>0</v>
      </c>
      <c r="H597" s="169">
        <v>89.46</v>
      </c>
      <c r="I597" s="169">
        <v>184.89750000000001</v>
      </c>
      <c r="J597" s="169">
        <v>86.025000000000006</v>
      </c>
      <c r="K597" s="169">
        <v>101.31750000000001</v>
      </c>
      <c r="L597" s="169">
        <v>71.827500000000001</v>
      </c>
      <c r="M597" s="169">
        <v>65.760000000000005</v>
      </c>
      <c r="N597" s="169">
        <v>33.630000000000003</v>
      </c>
      <c r="O597" s="169">
        <v>91.454999999999998</v>
      </c>
      <c r="P597" s="169">
        <v>57.472500000000004</v>
      </c>
      <c r="Q597" s="169">
        <v>91.125</v>
      </c>
      <c r="R597" s="169">
        <v>74.182500000000005</v>
      </c>
      <c r="S597" s="169">
        <v>0</v>
      </c>
      <c r="T597" s="169">
        <v>0</v>
      </c>
      <c r="U597" s="169">
        <v>947.15250000000003</v>
      </c>
      <c r="V597" s="163">
        <f ca="1">SUM(INDIRECT(Inputs!$C$11&amp;ROW()&amp;":"&amp;Inputs!$C$12&amp;ROW()))</f>
        <v>91.125</v>
      </c>
      <c r="W597" s="163">
        <f ca="1">SUM(INDIRECT(Inputs!$C$13&amp;ROW()&amp;":"&amp;Inputs!$C$14&amp;ROW()))</f>
        <v>872.97</v>
      </c>
      <c r="X597" s="3" t="str">
        <f>IF(COUNTIFS(Lookups!$A:$A,C597)=1,"Gross Sales","")</f>
        <v/>
      </c>
      <c r="Y597" s="3" t="str">
        <f>IF(COUNTIFS(Lookups!$D:$D,C597)=1,"Bar Sales","")</f>
        <v/>
      </c>
      <c r="Z597" s="3" t="str">
        <f>IFERROR(VLOOKUP(C597*1,Lookups!$D:$F,3,FALSE),"")</f>
        <v/>
      </c>
      <c r="AA597" s="3" t="str">
        <f>IFERROR(VLOOKUP($C597*1,Lookups!$H:$N,3,FALSE),"")</f>
        <v>Entrees</v>
      </c>
      <c r="AB597" s="3" t="str">
        <f>IFERROR(VLOOKUP($C597*1,Lookups!$H:$N,4,FALSE),"")</f>
        <v>Lunch</v>
      </c>
      <c r="AC597" s="3" t="str">
        <f>IFERROR(VLOOKUP($C597*1,Lookups!$H:$N,5,FALSE),"")</f>
        <v>Bar</v>
      </c>
      <c r="AD597" s="3">
        <f>IFERROR(VLOOKUP($C597*1,Lookups!$H:$N,6,FALSE),"")</f>
        <v>0</v>
      </c>
      <c r="AE597" s="3">
        <f>IFERROR(VLOOKUP($C597*1,Lookups!$H:$N,7,FALSE),"")</f>
        <v>0</v>
      </c>
      <c r="AF597" s="3" t="str">
        <f>VLOOKUP(B597*1,Stores!$A:$C,3,FALSE)</f>
        <v>DFDE</v>
      </c>
    </row>
    <row r="598" spans="1:32">
      <c r="A598" s="165" t="s">
        <v>926</v>
      </c>
      <c r="B598" s="166" t="s">
        <v>924</v>
      </c>
      <c r="C598" s="165" t="s">
        <v>503</v>
      </c>
      <c r="D598" s="165" t="s">
        <v>918</v>
      </c>
      <c r="E598" s="165" t="s">
        <v>442</v>
      </c>
      <c r="F598" s="167">
        <v>2017</v>
      </c>
      <c r="G598" s="168">
        <v>0</v>
      </c>
      <c r="H598" s="169">
        <v>126.54</v>
      </c>
      <c r="I598" s="169">
        <v>119.925</v>
      </c>
      <c r="J598" s="169">
        <v>96.57</v>
      </c>
      <c r="K598" s="169">
        <v>150.16499999999999</v>
      </c>
      <c r="L598" s="169">
        <v>119.9025</v>
      </c>
      <c r="M598" s="169">
        <v>151.35750000000002</v>
      </c>
      <c r="N598" s="169">
        <v>92.4</v>
      </c>
      <c r="O598" s="169">
        <v>132.45750000000001</v>
      </c>
      <c r="P598" s="169">
        <v>137.4975</v>
      </c>
      <c r="Q598" s="169">
        <v>125.12249999999999</v>
      </c>
      <c r="R598" s="169">
        <v>193.905</v>
      </c>
      <c r="S598" s="169">
        <v>0</v>
      </c>
      <c r="T598" s="169">
        <v>0</v>
      </c>
      <c r="U598" s="169">
        <v>1445.8425</v>
      </c>
      <c r="V598" s="163">
        <f ca="1">SUM(INDIRECT(Inputs!$C$11&amp;ROW()&amp;":"&amp;Inputs!$C$12&amp;ROW()))</f>
        <v>125.12249999999999</v>
      </c>
      <c r="W598" s="163">
        <f ca="1">SUM(INDIRECT(Inputs!$C$13&amp;ROW()&amp;":"&amp;Inputs!$C$14&amp;ROW()))</f>
        <v>1251.9375</v>
      </c>
      <c r="X598" s="3" t="str">
        <f>IF(COUNTIFS(Lookups!$A:$A,C598)=1,"Gross Sales","")</f>
        <v/>
      </c>
      <c r="Y598" s="3" t="str">
        <f>IF(COUNTIFS(Lookups!$D:$D,C598)=1,"Bar Sales","")</f>
        <v/>
      </c>
      <c r="Z598" s="3" t="str">
        <f>IFERROR(VLOOKUP(C598*1,Lookups!$D:$F,3,FALSE),"")</f>
        <v/>
      </c>
      <c r="AA598" s="3" t="str">
        <f>IFERROR(VLOOKUP($C598*1,Lookups!$H:$N,3,FALSE),"")</f>
        <v>Entrees</v>
      </c>
      <c r="AB598" s="3" t="str">
        <f>IFERROR(VLOOKUP($C598*1,Lookups!$H:$N,4,FALSE),"")</f>
        <v>Lunch</v>
      </c>
      <c r="AC598" s="3" t="str">
        <f>IFERROR(VLOOKUP($C598*1,Lookups!$H:$N,5,FALSE),"")</f>
        <v>Bar</v>
      </c>
      <c r="AD598" s="3">
        <f>IFERROR(VLOOKUP($C598*1,Lookups!$H:$N,6,FALSE),"")</f>
        <v>0</v>
      </c>
      <c r="AE598" s="3">
        <f>IFERROR(VLOOKUP($C598*1,Lookups!$H:$N,7,FALSE),"")</f>
        <v>0</v>
      </c>
      <c r="AF598" s="3" t="str">
        <f>VLOOKUP(B598*1,Stores!$A:$C,3,FALSE)</f>
        <v>DFDE</v>
      </c>
    </row>
    <row r="599" spans="1:32">
      <c r="A599" s="165" t="s">
        <v>925</v>
      </c>
      <c r="B599" s="166" t="s">
        <v>958</v>
      </c>
      <c r="C599" s="165" t="s">
        <v>503</v>
      </c>
      <c r="D599" s="165" t="s">
        <v>918</v>
      </c>
      <c r="E599" s="165" t="s">
        <v>442</v>
      </c>
      <c r="F599" s="167">
        <v>2017</v>
      </c>
      <c r="G599" s="168">
        <v>0</v>
      </c>
      <c r="H599" s="169">
        <v>0</v>
      </c>
      <c r="I599" s="169">
        <v>0</v>
      </c>
      <c r="J599" s="169">
        <v>0</v>
      </c>
      <c r="K599" s="169">
        <v>0</v>
      </c>
      <c r="L599" s="169">
        <v>149.26500000000001</v>
      </c>
      <c r="M599" s="169">
        <v>132.93</v>
      </c>
      <c r="N599" s="169">
        <v>74.8125</v>
      </c>
      <c r="O599" s="169">
        <v>105.05249999999999</v>
      </c>
      <c r="P599" s="169">
        <v>101.1375</v>
      </c>
      <c r="Q599" s="169">
        <v>78.72</v>
      </c>
      <c r="R599" s="169">
        <v>82.95</v>
      </c>
      <c r="S599" s="169">
        <v>0</v>
      </c>
      <c r="T599" s="169">
        <v>0</v>
      </c>
      <c r="U599" s="169">
        <v>724.86750000000018</v>
      </c>
      <c r="V599" s="163">
        <f ca="1">SUM(INDIRECT(Inputs!$C$11&amp;ROW()&amp;":"&amp;Inputs!$C$12&amp;ROW()))</f>
        <v>78.72</v>
      </c>
      <c r="W599" s="163">
        <f ca="1">SUM(INDIRECT(Inputs!$C$13&amp;ROW()&amp;":"&amp;Inputs!$C$14&amp;ROW()))</f>
        <v>641.91750000000013</v>
      </c>
      <c r="X599" s="3" t="str">
        <f>IF(COUNTIFS(Lookups!$A:$A,C599)=1,"Gross Sales","")</f>
        <v/>
      </c>
      <c r="Y599" s="3" t="str">
        <f>IF(COUNTIFS(Lookups!$D:$D,C599)=1,"Bar Sales","")</f>
        <v/>
      </c>
      <c r="Z599" s="3" t="str">
        <f>IFERROR(VLOOKUP(C599*1,Lookups!$D:$F,3,FALSE),"")</f>
        <v/>
      </c>
      <c r="AA599" s="3" t="str">
        <f>IFERROR(VLOOKUP($C599*1,Lookups!$H:$N,3,FALSE),"")</f>
        <v>Entrees</v>
      </c>
      <c r="AB599" s="3" t="str">
        <f>IFERROR(VLOOKUP($C599*1,Lookups!$H:$N,4,FALSE),"")</f>
        <v>Lunch</v>
      </c>
      <c r="AC599" s="3" t="str">
        <f>IFERROR(VLOOKUP($C599*1,Lookups!$H:$N,5,FALSE),"")</f>
        <v>Bar</v>
      </c>
      <c r="AD599" s="3">
        <f>IFERROR(VLOOKUP($C599*1,Lookups!$H:$N,6,FALSE),"")</f>
        <v>0</v>
      </c>
      <c r="AE599" s="3">
        <f>IFERROR(VLOOKUP($C599*1,Lookups!$H:$N,7,FALSE),"")</f>
        <v>0</v>
      </c>
      <c r="AF599" s="3" t="str">
        <f>VLOOKUP(B599*1,Stores!$A:$C,3,FALSE)</f>
        <v>DFDE</v>
      </c>
    </row>
    <row r="600" spans="1:32">
      <c r="A600" s="165" t="s">
        <v>958</v>
      </c>
      <c r="B600" s="166" t="s">
        <v>925</v>
      </c>
      <c r="C600" s="165" t="s">
        <v>503</v>
      </c>
      <c r="D600" s="165" t="s">
        <v>918</v>
      </c>
      <c r="E600" s="165" t="s">
        <v>442</v>
      </c>
      <c r="F600" s="167">
        <v>2017</v>
      </c>
      <c r="G600" s="168">
        <v>0</v>
      </c>
      <c r="H600" s="169">
        <v>0</v>
      </c>
      <c r="I600" s="169">
        <v>-0.60000000000000009</v>
      </c>
      <c r="J600" s="169">
        <v>-0.50250000000000006</v>
      </c>
      <c r="K600" s="169">
        <v>2.67</v>
      </c>
      <c r="L600" s="169">
        <v>0.59250000000000003</v>
      </c>
      <c r="M600" s="169">
        <v>0.44999999999999996</v>
      </c>
      <c r="N600" s="169">
        <v>3.0150000000000001</v>
      </c>
      <c r="O600" s="169">
        <v>0</v>
      </c>
      <c r="P600" s="169">
        <v>0</v>
      </c>
      <c r="Q600" s="169">
        <v>0</v>
      </c>
      <c r="R600" s="169">
        <v>0.66749999999999998</v>
      </c>
      <c r="S600" s="169">
        <v>0</v>
      </c>
      <c r="T600" s="169">
        <v>0</v>
      </c>
      <c r="U600" s="169">
        <v>6.2925000000000004</v>
      </c>
      <c r="V600" s="163">
        <f ca="1">SUM(INDIRECT(Inputs!$C$11&amp;ROW()&amp;":"&amp;Inputs!$C$12&amp;ROW()))</f>
        <v>0</v>
      </c>
      <c r="W600" s="163">
        <f ca="1">SUM(INDIRECT(Inputs!$C$13&amp;ROW()&amp;":"&amp;Inputs!$C$14&amp;ROW()))</f>
        <v>5.625</v>
      </c>
      <c r="X600" s="3" t="str">
        <f>IF(COUNTIFS(Lookups!$A:$A,C600)=1,"Gross Sales","")</f>
        <v/>
      </c>
      <c r="Y600" s="3" t="str">
        <f>IF(COUNTIFS(Lookups!$D:$D,C600)=1,"Bar Sales","")</f>
        <v/>
      </c>
      <c r="Z600" s="3" t="str">
        <f>IFERROR(VLOOKUP(C600*1,Lookups!$D:$F,3,FALSE),"")</f>
        <v/>
      </c>
      <c r="AA600" s="3" t="str">
        <f>IFERROR(VLOOKUP($C600*1,Lookups!$H:$N,3,FALSE),"")</f>
        <v>Entrees</v>
      </c>
      <c r="AB600" s="3" t="str">
        <f>IFERROR(VLOOKUP($C600*1,Lookups!$H:$N,4,FALSE),"")</f>
        <v>Lunch</v>
      </c>
      <c r="AC600" s="3" t="str">
        <f>IFERROR(VLOOKUP($C600*1,Lookups!$H:$N,5,FALSE),"")</f>
        <v>Bar</v>
      </c>
      <c r="AD600" s="3">
        <f>IFERROR(VLOOKUP($C600*1,Lookups!$H:$N,6,FALSE),"")</f>
        <v>0</v>
      </c>
      <c r="AE600" s="3">
        <f>IFERROR(VLOOKUP($C600*1,Lookups!$H:$N,7,FALSE),"")</f>
        <v>0</v>
      </c>
      <c r="AF600" s="3" t="str">
        <f>VLOOKUP(B600*1,Stores!$A:$C,3,FALSE)</f>
        <v>DFDE</v>
      </c>
    </row>
    <row r="601" spans="1:32">
      <c r="A601" s="165" t="s">
        <v>924</v>
      </c>
      <c r="B601" s="166" t="s">
        <v>926</v>
      </c>
      <c r="C601" s="165" t="s">
        <v>503</v>
      </c>
      <c r="D601" s="165" t="s">
        <v>918</v>
      </c>
      <c r="E601" s="165" t="s">
        <v>442</v>
      </c>
      <c r="F601" s="167">
        <v>2017</v>
      </c>
      <c r="G601" s="168">
        <v>0</v>
      </c>
      <c r="H601" s="169">
        <v>323.32499999999999</v>
      </c>
      <c r="I601" s="169">
        <v>387.5025</v>
      </c>
      <c r="J601" s="169">
        <v>226.56</v>
      </c>
      <c r="K601" s="169">
        <v>222.80250000000001</v>
      </c>
      <c r="L601" s="169">
        <v>295.53749999999997</v>
      </c>
      <c r="M601" s="169">
        <v>372.63749999999999</v>
      </c>
      <c r="N601" s="169">
        <v>201</v>
      </c>
      <c r="O601" s="169">
        <v>309.54000000000002</v>
      </c>
      <c r="P601" s="169">
        <v>286.44</v>
      </c>
      <c r="Q601" s="169">
        <v>209.07749999999999</v>
      </c>
      <c r="R601" s="169">
        <v>308.84999999999997</v>
      </c>
      <c r="S601" s="169">
        <v>0</v>
      </c>
      <c r="T601" s="169">
        <v>0</v>
      </c>
      <c r="U601" s="169">
        <v>3143.2725</v>
      </c>
      <c r="V601" s="163">
        <f ca="1">SUM(INDIRECT(Inputs!$C$11&amp;ROW()&amp;":"&amp;Inputs!$C$12&amp;ROW()))</f>
        <v>209.07749999999999</v>
      </c>
      <c r="W601" s="163">
        <f ca="1">SUM(INDIRECT(Inputs!$C$13&amp;ROW()&amp;":"&amp;Inputs!$C$14&amp;ROW()))</f>
        <v>2834.4225000000001</v>
      </c>
      <c r="X601" s="3" t="str">
        <f>IF(COUNTIFS(Lookups!$A:$A,C601)=1,"Gross Sales","")</f>
        <v/>
      </c>
      <c r="Y601" s="3" t="str">
        <f>IF(COUNTIFS(Lookups!$D:$D,C601)=1,"Bar Sales","")</f>
        <v/>
      </c>
      <c r="Z601" s="3" t="str">
        <f>IFERROR(VLOOKUP(C601*1,Lookups!$D:$F,3,FALSE),"")</f>
        <v/>
      </c>
      <c r="AA601" s="3" t="str">
        <f>IFERROR(VLOOKUP($C601*1,Lookups!$H:$N,3,FALSE),"")</f>
        <v>Entrees</v>
      </c>
      <c r="AB601" s="3" t="str">
        <f>IFERROR(VLOOKUP($C601*1,Lookups!$H:$N,4,FALSE),"")</f>
        <v>Lunch</v>
      </c>
      <c r="AC601" s="3" t="str">
        <f>IFERROR(VLOOKUP($C601*1,Lookups!$H:$N,5,FALSE),"")</f>
        <v>Bar</v>
      </c>
      <c r="AD601" s="3">
        <f>IFERROR(VLOOKUP($C601*1,Lookups!$H:$N,6,FALSE),"")</f>
        <v>0</v>
      </c>
      <c r="AE601" s="3">
        <f>IFERROR(VLOOKUP($C601*1,Lookups!$H:$N,7,FALSE),"")</f>
        <v>0</v>
      </c>
      <c r="AF601" s="3" t="str">
        <f>VLOOKUP(B601*1,Stores!$A:$C,3,FALSE)</f>
        <v>DFDE</v>
      </c>
    </row>
    <row r="602" spans="1:32">
      <c r="A602" s="165" t="s">
        <v>923</v>
      </c>
      <c r="B602" s="166" t="s">
        <v>927</v>
      </c>
      <c r="C602" s="165" t="s">
        <v>503</v>
      </c>
      <c r="D602" s="165" t="s">
        <v>918</v>
      </c>
      <c r="E602" s="165" t="s">
        <v>442</v>
      </c>
      <c r="F602" s="167">
        <v>2017</v>
      </c>
      <c r="G602" s="168">
        <v>0</v>
      </c>
      <c r="H602" s="169">
        <v>91.2</v>
      </c>
      <c r="I602" s="169">
        <v>138.19499999999999</v>
      </c>
      <c r="J602" s="169">
        <v>129.6</v>
      </c>
      <c r="K602" s="169">
        <v>148.125</v>
      </c>
      <c r="L602" s="169">
        <v>109.72499999999999</v>
      </c>
      <c r="M602" s="169">
        <v>127.6275</v>
      </c>
      <c r="N602" s="169">
        <v>108.99</v>
      </c>
      <c r="O602" s="169">
        <v>74.400000000000006</v>
      </c>
      <c r="P602" s="169">
        <v>132</v>
      </c>
      <c r="Q602" s="169">
        <v>84.375</v>
      </c>
      <c r="R602" s="169">
        <v>139.22999999999999</v>
      </c>
      <c r="S602" s="169">
        <v>0</v>
      </c>
      <c r="T602" s="169">
        <v>0</v>
      </c>
      <c r="U602" s="169">
        <v>1283.4675000000002</v>
      </c>
      <c r="V602" s="163">
        <f ca="1">SUM(INDIRECT(Inputs!$C$11&amp;ROW()&amp;":"&amp;Inputs!$C$12&amp;ROW()))</f>
        <v>84.375</v>
      </c>
      <c r="W602" s="163">
        <f ca="1">SUM(INDIRECT(Inputs!$C$13&amp;ROW()&amp;":"&amp;Inputs!$C$14&amp;ROW()))</f>
        <v>1144.2375000000002</v>
      </c>
      <c r="X602" s="3" t="str">
        <f>IF(COUNTIFS(Lookups!$A:$A,C602)=1,"Gross Sales","")</f>
        <v/>
      </c>
      <c r="Y602" s="3" t="str">
        <f>IF(COUNTIFS(Lookups!$D:$D,C602)=1,"Bar Sales","")</f>
        <v/>
      </c>
      <c r="Z602" s="3" t="str">
        <f>IFERROR(VLOOKUP(C602*1,Lookups!$D:$F,3,FALSE),"")</f>
        <v/>
      </c>
      <c r="AA602" s="3" t="str">
        <f>IFERROR(VLOOKUP($C602*1,Lookups!$H:$N,3,FALSE),"")</f>
        <v>Entrees</v>
      </c>
      <c r="AB602" s="3" t="str">
        <f>IFERROR(VLOOKUP($C602*1,Lookups!$H:$N,4,FALSE),"")</f>
        <v>Lunch</v>
      </c>
      <c r="AC602" s="3" t="str">
        <f>IFERROR(VLOOKUP($C602*1,Lookups!$H:$N,5,FALSE),"")</f>
        <v>Bar</v>
      </c>
      <c r="AD602" s="3">
        <f>IFERROR(VLOOKUP($C602*1,Lookups!$H:$N,6,FALSE),"")</f>
        <v>0</v>
      </c>
      <c r="AE602" s="3">
        <f>IFERROR(VLOOKUP($C602*1,Lookups!$H:$N,7,FALSE),"")</f>
        <v>0</v>
      </c>
      <c r="AF602" s="3" t="str">
        <f>VLOOKUP(B602*1,Stores!$A:$C,3,FALSE)</f>
        <v>DFDE</v>
      </c>
    </row>
    <row r="603" spans="1:32">
      <c r="A603" s="165" t="s">
        <v>922</v>
      </c>
      <c r="B603" s="166" t="s">
        <v>928</v>
      </c>
      <c r="C603" s="165" t="s">
        <v>503</v>
      </c>
      <c r="D603" s="165" t="s">
        <v>918</v>
      </c>
      <c r="E603" s="165" t="s">
        <v>442</v>
      </c>
      <c r="F603" s="167">
        <v>2017</v>
      </c>
      <c r="G603" s="168">
        <v>0</v>
      </c>
      <c r="H603" s="169">
        <v>0</v>
      </c>
      <c r="I603" s="169">
        <v>-0.44999999999999996</v>
      </c>
      <c r="J603" s="169">
        <v>0</v>
      </c>
      <c r="K603" s="169">
        <v>0.60750000000000004</v>
      </c>
      <c r="L603" s="169">
        <v>-1.41</v>
      </c>
      <c r="M603" s="169">
        <v>-1.395</v>
      </c>
      <c r="N603" s="169">
        <v>0</v>
      </c>
      <c r="O603" s="169">
        <v>0.63749999999999996</v>
      </c>
      <c r="P603" s="169">
        <v>-1.0050000000000001</v>
      </c>
      <c r="Q603" s="169">
        <v>0</v>
      </c>
      <c r="R603" s="169">
        <v>-1.9575</v>
      </c>
      <c r="S603" s="169">
        <v>0</v>
      </c>
      <c r="T603" s="169">
        <v>0</v>
      </c>
      <c r="U603" s="169">
        <v>-4.9725000000000001</v>
      </c>
      <c r="V603" s="163">
        <f ca="1">SUM(INDIRECT(Inputs!$C$11&amp;ROW()&amp;":"&amp;Inputs!$C$12&amp;ROW()))</f>
        <v>0</v>
      </c>
      <c r="W603" s="163">
        <f ca="1">SUM(INDIRECT(Inputs!$C$13&amp;ROW()&amp;":"&amp;Inputs!$C$14&amp;ROW()))</f>
        <v>-3.0149999999999997</v>
      </c>
      <c r="X603" s="3" t="str">
        <f>IF(COUNTIFS(Lookups!$A:$A,C603)=1,"Gross Sales","")</f>
        <v/>
      </c>
      <c r="Y603" s="3" t="str">
        <f>IF(COUNTIFS(Lookups!$D:$D,C603)=1,"Bar Sales","")</f>
        <v/>
      </c>
      <c r="Z603" s="3" t="str">
        <f>IFERROR(VLOOKUP(C603*1,Lookups!$D:$F,3,FALSE),"")</f>
        <v/>
      </c>
      <c r="AA603" s="3" t="str">
        <f>IFERROR(VLOOKUP($C603*1,Lookups!$H:$N,3,FALSE),"")</f>
        <v>Entrees</v>
      </c>
      <c r="AB603" s="3" t="str">
        <f>IFERROR(VLOOKUP($C603*1,Lookups!$H:$N,4,FALSE),"")</f>
        <v>Lunch</v>
      </c>
      <c r="AC603" s="3" t="str">
        <f>IFERROR(VLOOKUP($C603*1,Lookups!$H:$N,5,FALSE),"")</f>
        <v>Bar</v>
      </c>
      <c r="AD603" s="3">
        <f>IFERROR(VLOOKUP($C603*1,Lookups!$H:$N,6,FALSE),"")</f>
        <v>0</v>
      </c>
      <c r="AE603" s="3">
        <f>IFERROR(VLOOKUP($C603*1,Lookups!$H:$N,7,FALSE),"")</f>
        <v>0</v>
      </c>
      <c r="AF603" s="3" t="str">
        <f>VLOOKUP(B603*1,Stores!$A:$C,3,FALSE)</f>
        <v>DFDE</v>
      </c>
    </row>
    <row r="604" spans="1:32">
      <c r="A604" s="165" t="s">
        <v>921</v>
      </c>
      <c r="B604" s="166" t="s">
        <v>929</v>
      </c>
      <c r="C604" s="165" t="s">
        <v>503</v>
      </c>
      <c r="D604" s="165" t="s">
        <v>918</v>
      </c>
      <c r="E604" s="165" t="s">
        <v>442</v>
      </c>
      <c r="F604" s="167">
        <v>2017</v>
      </c>
      <c r="G604" s="168">
        <v>0</v>
      </c>
      <c r="H604" s="169">
        <v>22.8</v>
      </c>
      <c r="I604" s="169">
        <v>27</v>
      </c>
      <c r="J604" s="169">
        <v>33.277499999999996</v>
      </c>
      <c r="K604" s="169">
        <v>0.51749999999999996</v>
      </c>
      <c r="L604" s="169">
        <v>0.48750000000000004</v>
      </c>
      <c r="M604" s="169">
        <v>-0.69000000000000006</v>
      </c>
      <c r="N604" s="169">
        <v>0</v>
      </c>
      <c r="O604" s="169">
        <v>0</v>
      </c>
      <c r="P604" s="169">
        <v>-1.395</v>
      </c>
      <c r="Q604" s="169">
        <v>0</v>
      </c>
      <c r="R604" s="169">
        <v>0</v>
      </c>
      <c r="S604" s="169">
        <v>0</v>
      </c>
      <c r="T604" s="169">
        <v>0</v>
      </c>
      <c r="U604" s="169">
        <v>81.997499999999988</v>
      </c>
      <c r="V604" s="163">
        <f ca="1">SUM(INDIRECT(Inputs!$C$11&amp;ROW()&amp;":"&amp;Inputs!$C$12&amp;ROW()))</f>
        <v>0</v>
      </c>
      <c r="W604" s="163">
        <f ca="1">SUM(INDIRECT(Inputs!$C$13&amp;ROW()&amp;":"&amp;Inputs!$C$14&amp;ROW()))</f>
        <v>81.997499999999988</v>
      </c>
      <c r="X604" s="3" t="str">
        <f>IF(COUNTIFS(Lookups!$A:$A,C604)=1,"Gross Sales","")</f>
        <v/>
      </c>
      <c r="Y604" s="3" t="str">
        <f>IF(COUNTIFS(Lookups!$D:$D,C604)=1,"Bar Sales","")</f>
        <v/>
      </c>
      <c r="Z604" s="3" t="str">
        <f>IFERROR(VLOOKUP(C604*1,Lookups!$D:$F,3,FALSE),"")</f>
        <v/>
      </c>
      <c r="AA604" s="3" t="str">
        <f>IFERROR(VLOOKUP($C604*1,Lookups!$H:$N,3,FALSE),"")</f>
        <v>Entrees</v>
      </c>
      <c r="AB604" s="3" t="str">
        <f>IFERROR(VLOOKUP($C604*1,Lookups!$H:$N,4,FALSE),"")</f>
        <v>Lunch</v>
      </c>
      <c r="AC604" s="3" t="str">
        <f>IFERROR(VLOOKUP($C604*1,Lookups!$H:$N,5,FALSE),"")</f>
        <v>Bar</v>
      </c>
      <c r="AD604" s="3">
        <f>IFERROR(VLOOKUP($C604*1,Lookups!$H:$N,6,FALSE),"")</f>
        <v>0</v>
      </c>
      <c r="AE604" s="3">
        <f>IFERROR(VLOOKUP($C604*1,Lookups!$H:$N,7,FALSE),"")</f>
        <v>0</v>
      </c>
      <c r="AF604" s="3" t="str">
        <f>VLOOKUP(B604*1,Stores!$A:$C,3,FALSE)</f>
        <v>DFDE</v>
      </c>
    </row>
    <row r="605" spans="1:32">
      <c r="A605" s="165" t="s">
        <v>920</v>
      </c>
      <c r="B605" s="166" t="s">
        <v>930</v>
      </c>
      <c r="C605" s="165" t="s">
        <v>503</v>
      </c>
      <c r="D605" s="165" t="s">
        <v>918</v>
      </c>
      <c r="E605" s="165" t="s">
        <v>442</v>
      </c>
      <c r="F605" s="167">
        <v>2017</v>
      </c>
      <c r="G605" s="168">
        <v>0</v>
      </c>
      <c r="H605" s="169">
        <v>263.25</v>
      </c>
      <c r="I605" s="169">
        <v>354.24</v>
      </c>
      <c r="J605" s="169">
        <v>339.15</v>
      </c>
      <c r="K605" s="169">
        <v>245.76</v>
      </c>
      <c r="L605" s="169">
        <v>210.78749999999999</v>
      </c>
      <c r="M605" s="169">
        <v>232.67250000000001</v>
      </c>
      <c r="N605" s="169">
        <v>213.03749999999999</v>
      </c>
      <c r="O605" s="169">
        <v>195.35249999999999</v>
      </c>
      <c r="P605" s="169">
        <v>306.05250000000001</v>
      </c>
      <c r="Q605" s="169">
        <v>325.70999999999998</v>
      </c>
      <c r="R605" s="169">
        <v>191.1</v>
      </c>
      <c r="S605" s="169">
        <v>0</v>
      </c>
      <c r="T605" s="169">
        <v>0</v>
      </c>
      <c r="U605" s="169">
        <v>2877.1124999999997</v>
      </c>
      <c r="V605" s="163">
        <f ca="1">SUM(INDIRECT(Inputs!$C$11&amp;ROW()&amp;":"&amp;Inputs!$C$12&amp;ROW()))</f>
        <v>325.70999999999998</v>
      </c>
      <c r="W605" s="163">
        <f ca="1">SUM(INDIRECT(Inputs!$C$13&amp;ROW()&amp;":"&amp;Inputs!$C$14&amp;ROW()))</f>
        <v>2686.0124999999998</v>
      </c>
      <c r="X605" s="3" t="str">
        <f>IF(COUNTIFS(Lookups!$A:$A,C605)=1,"Gross Sales","")</f>
        <v/>
      </c>
      <c r="Y605" s="3" t="str">
        <f>IF(COUNTIFS(Lookups!$D:$D,C605)=1,"Bar Sales","")</f>
        <v/>
      </c>
      <c r="Z605" s="3" t="str">
        <f>IFERROR(VLOOKUP(C605*1,Lookups!$D:$F,3,FALSE),"")</f>
        <v/>
      </c>
      <c r="AA605" s="3" t="str">
        <f>IFERROR(VLOOKUP($C605*1,Lookups!$H:$N,3,FALSE),"")</f>
        <v>Entrees</v>
      </c>
      <c r="AB605" s="3" t="str">
        <f>IFERROR(VLOOKUP($C605*1,Lookups!$H:$N,4,FALSE),"")</f>
        <v>Lunch</v>
      </c>
      <c r="AC605" s="3" t="str">
        <f>IFERROR(VLOOKUP($C605*1,Lookups!$H:$N,5,FALSE),"")</f>
        <v>Bar</v>
      </c>
      <c r="AD605" s="3">
        <f>IFERROR(VLOOKUP($C605*1,Lookups!$H:$N,6,FALSE),"")</f>
        <v>0</v>
      </c>
      <c r="AE605" s="3">
        <f>IFERROR(VLOOKUP($C605*1,Lookups!$H:$N,7,FALSE),"")</f>
        <v>0</v>
      </c>
      <c r="AF605" s="3" t="str">
        <f>VLOOKUP(B605*1,Stores!$A:$C,3,FALSE)</f>
        <v>DFDE</v>
      </c>
    </row>
    <row r="606" spans="1:32">
      <c r="A606" s="165" t="s">
        <v>919</v>
      </c>
      <c r="B606" s="166" t="s">
        <v>931</v>
      </c>
      <c r="C606" s="165" t="s">
        <v>503</v>
      </c>
      <c r="D606" s="165" t="s">
        <v>918</v>
      </c>
      <c r="E606" s="165" t="s">
        <v>442</v>
      </c>
      <c r="F606" s="167">
        <v>2017</v>
      </c>
      <c r="G606" s="168">
        <v>0</v>
      </c>
      <c r="H606" s="169">
        <v>116.7975</v>
      </c>
      <c r="I606" s="169">
        <v>204.48</v>
      </c>
      <c r="J606" s="169">
        <v>114.54</v>
      </c>
      <c r="K606" s="169">
        <v>71.400000000000006</v>
      </c>
      <c r="L606" s="169">
        <v>172.72499999999999</v>
      </c>
      <c r="M606" s="169">
        <v>56.160000000000004</v>
      </c>
      <c r="N606" s="169">
        <v>87.442499999999995</v>
      </c>
      <c r="O606" s="169">
        <v>56.227499999999999</v>
      </c>
      <c r="P606" s="169">
        <v>69.66</v>
      </c>
      <c r="Q606" s="169">
        <v>249.75</v>
      </c>
      <c r="R606" s="169">
        <v>62.774999999999999</v>
      </c>
      <c r="S606" s="169">
        <v>0</v>
      </c>
      <c r="T606" s="169">
        <v>0</v>
      </c>
      <c r="U606" s="169">
        <v>1261.9575</v>
      </c>
      <c r="V606" s="163">
        <f ca="1">SUM(INDIRECT(Inputs!$C$11&amp;ROW()&amp;":"&amp;Inputs!$C$12&amp;ROW()))</f>
        <v>249.75</v>
      </c>
      <c r="W606" s="163">
        <f ca="1">SUM(INDIRECT(Inputs!$C$13&amp;ROW()&amp;":"&amp;Inputs!$C$14&amp;ROW()))</f>
        <v>1199.1824999999999</v>
      </c>
      <c r="X606" s="3" t="str">
        <f>IF(COUNTIFS(Lookups!$A:$A,C606)=1,"Gross Sales","")</f>
        <v/>
      </c>
      <c r="Y606" s="3" t="str">
        <f>IF(COUNTIFS(Lookups!$D:$D,C606)=1,"Bar Sales","")</f>
        <v/>
      </c>
      <c r="Z606" s="3" t="str">
        <f>IFERROR(VLOOKUP(C606*1,Lookups!$D:$F,3,FALSE),"")</f>
        <v/>
      </c>
      <c r="AA606" s="3" t="str">
        <f>IFERROR(VLOOKUP($C606*1,Lookups!$H:$N,3,FALSE),"")</f>
        <v>Entrees</v>
      </c>
      <c r="AB606" s="3" t="str">
        <f>IFERROR(VLOOKUP($C606*1,Lookups!$H:$N,4,FALSE),"")</f>
        <v>Lunch</v>
      </c>
      <c r="AC606" s="3" t="str">
        <f>IFERROR(VLOOKUP($C606*1,Lookups!$H:$N,5,FALSE),"")</f>
        <v>Bar</v>
      </c>
      <c r="AD606" s="3">
        <f>IFERROR(VLOOKUP($C606*1,Lookups!$H:$N,6,FALSE),"")</f>
        <v>0</v>
      </c>
      <c r="AE606" s="3">
        <f>IFERROR(VLOOKUP($C606*1,Lookups!$H:$N,7,FALSE),"")</f>
        <v>0</v>
      </c>
      <c r="AF606" s="3" t="str">
        <f>VLOOKUP(B606*1,Stores!$A:$C,3,FALSE)</f>
        <v>DFDE</v>
      </c>
    </row>
    <row r="607" spans="1:32">
      <c r="A607" s="165" t="s">
        <v>959</v>
      </c>
      <c r="B607" s="166" t="s">
        <v>932</v>
      </c>
      <c r="C607" s="165" t="s">
        <v>503</v>
      </c>
      <c r="D607" s="165" t="s">
        <v>918</v>
      </c>
      <c r="E607" s="165" t="s">
        <v>442</v>
      </c>
      <c r="F607" s="167">
        <v>2017</v>
      </c>
      <c r="G607" s="168">
        <v>0</v>
      </c>
      <c r="H607" s="169">
        <v>545.93999999999994</v>
      </c>
      <c r="I607" s="169">
        <v>720.22500000000002</v>
      </c>
      <c r="J607" s="169">
        <v>578.07749999999999</v>
      </c>
      <c r="K607" s="169">
        <v>723.3075</v>
      </c>
      <c r="L607" s="169">
        <v>648.82499999999993</v>
      </c>
      <c r="M607" s="169">
        <v>614.29499999999996</v>
      </c>
      <c r="N607" s="169">
        <v>483.99</v>
      </c>
      <c r="O607" s="169">
        <v>646.38</v>
      </c>
      <c r="P607" s="169">
        <v>551.36249999999995</v>
      </c>
      <c r="Q607" s="169">
        <v>588.6</v>
      </c>
      <c r="R607" s="169">
        <v>834.01499999999999</v>
      </c>
      <c r="S607" s="169">
        <v>0</v>
      </c>
      <c r="T607" s="169">
        <v>0</v>
      </c>
      <c r="U607" s="169">
        <v>6935.0175000000008</v>
      </c>
      <c r="V607" s="163">
        <f ca="1">SUM(INDIRECT(Inputs!$C$11&amp;ROW()&amp;":"&amp;Inputs!$C$12&amp;ROW()))</f>
        <v>588.6</v>
      </c>
      <c r="W607" s="163">
        <f ca="1">SUM(INDIRECT(Inputs!$C$13&amp;ROW()&amp;":"&amp;Inputs!$C$14&amp;ROW()))</f>
        <v>6101.0025000000005</v>
      </c>
      <c r="X607" s="3" t="str">
        <f>IF(COUNTIFS(Lookups!$A:$A,C607)=1,"Gross Sales","")</f>
        <v/>
      </c>
      <c r="Y607" s="3" t="str">
        <f>IF(COUNTIFS(Lookups!$D:$D,C607)=1,"Bar Sales","")</f>
        <v/>
      </c>
      <c r="Z607" s="3" t="str">
        <f>IFERROR(VLOOKUP(C607*1,Lookups!$D:$F,3,FALSE),"")</f>
        <v/>
      </c>
      <c r="AA607" s="3" t="str">
        <f>IFERROR(VLOOKUP($C607*1,Lookups!$H:$N,3,FALSE),"")</f>
        <v>Entrees</v>
      </c>
      <c r="AB607" s="3" t="str">
        <f>IFERROR(VLOOKUP($C607*1,Lookups!$H:$N,4,FALSE),"")</f>
        <v>Lunch</v>
      </c>
      <c r="AC607" s="3" t="str">
        <f>IFERROR(VLOOKUP($C607*1,Lookups!$H:$N,5,FALSE),"")</f>
        <v>Bar</v>
      </c>
      <c r="AD607" s="3">
        <f>IFERROR(VLOOKUP($C607*1,Lookups!$H:$N,6,FALSE),"")</f>
        <v>0</v>
      </c>
      <c r="AE607" s="3">
        <f>IFERROR(VLOOKUP($C607*1,Lookups!$H:$N,7,FALSE),"")</f>
        <v>0</v>
      </c>
      <c r="AF607" s="3" t="str">
        <f>VLOOKUP(B607*1,Stores!$A:$C,3,FALSE)</f>
        <v>DFG</v>
      </c>
    </row>
    <row r="608" spans="1:32">
      <c r="A608" s="165" t="s">
        <v>954</v>
      </c>
      <c r="B608" s="166" t="s">
        <v>933</v>
      </c>
      <c r="C608" s="165" t="s">
        <v>503</v>
      </c>
      <c r="D608" s="165" t="s">
        <v>918</v>
      </c>
      <c r="E608" s="165" t="s">
        <v>442</v>
      </c>
      <c r="F608" s="167">
        <v>2017</v>
      </c>
      <c r="G608" s="168">
        <v>0</v>
      </c>
      <c r="H608" s="169">
        <v>190.905</v>
      </c>
      <c r="I608" s="169">
        <v>199.6875</v>
      </c>
      <c r="J608" s="169">
        <v>153.60000000000002</v>
      </c>
      <c r="K608" s="169">
        <v>184.8</v>
      </c>
      <c r="L608" s="169">
        <v>141.6</v>
      </c>
      <c r="M608" s="169">
        <v>130.42500000000001</v>
      </c>
      <c r="N608" s="169">
        <v>91.05749999999999</v>
      </c>
      <c r="O608" s="169">
        <v>133.215</v>
      </c>
      <c r="P608" s="169">
        <v>136.32749999999999</v>
      </c>
      <c r="Q608" s="169">
        <v>156.41999999999999</v>
      </c>
      <c r="R608" s="169">
        <v>131.34</v>
      </c>
      <c r="S608" s="169">
        <v>0</v>
      </c>
      <c r="T608" s="169">
        <v>0</v>
      </c>
      <c r="U608" s="169">
        <v>1649.3774999999998</v>
      </c>
      <c r="V608" s="163">
        <f ca="1">SUM(INDIRECT(Inputs!$C$11&amp;ROW()&amp;":"&amp;Inputs!$C$12&amp;ROW()))</f>
        <v>156.41999999999999</v>
      </c>
      <c r="W608" s="163">
        <f ca="1">SUM(INDIRECT(Inputs!$C$13&amp;ROW()&amp;":"&amp;Inputs!$C$14&amp;ROW()))</f>
        <v>1518.0374999999999</v>
      </c>
      <c r="X608" s="3" t="str">
        <f>IF(COUNTIFS(Lookups!$A:$A,C608)=1,"Gross Sales","")</f>
        <v/>
      </c>
      <c r="Y608" s="3" t="str">
        <f>IF(COUNTIFS(Lookups!$D:$D,C608)=1,"Bar Sales","")</f>
        <v/>
      </c>
      <c r="Z608" s="3" t="str">
        <f>IFERROR(VLOOKUP(C608*1,Lookups!$D:$F,3,FALSE),"")</f>
        <v/>
      </c>
      <c r="AA608" s="3" t="str">
        <f>IFERROR(VLOOKUP($C608*1,Lookups!$H:$N,3,FALSE),"")</f>
        <v>Entrees</v>
      </c>
      <c r="AB608" s="3" t="str">
        <f>IFERROR(VLOOKUP($C608*1,Lookups!$H:$N,4,FALSE),"")</f>
        <v>Lunch</v>
      </c>
      <c r="AC608" s="3" t="str">
        <f>IFERROR(VLOOKUP($C608*1,Lookups!$H:$N,5,FALSE),"")</f>
        <v>Bar</v>
      </c>
      <c r="AD608" s="3">
        <f>IFERROR(VLOOKUP($C608*1,Lookups!$H:$N,6,FALSE),"")</f>
        <v>0</v>
      </c>
      <c r="AE608" s="3">
        <f>IFERROR(VLOOKUP($C608*1,Lookups!$H:$N,7,FALSE),"")</f>
        <v>0</v>
      </c>
      <c r="AF608" s="3" t="str">
        <f>VLOOKUP(B608*1,Stores!$A:$C,3,FALSE)</f>
        <v>DFG</v>
      </c>
    </row>
    <row r="609" spans="1:32">
      <c r="A609" s="165" t="s">
        <v>953</v>
      </c>
      <c r="B609" s="166" t="s">
        <v>934</v>
      </c>
      <c r="C609" s="165" t="s">
        <v>503</v>
      </c>
      <c r="D609" s="165" t="s">
        <v>918</v>
      </c>
      <c r="E609" s="165" t="s">
        <v>442</v>
      </c>
      <c r="F609" s="167">
        <v>2017</v>
      </c>
      <c r="G609" s="168">
        <v>0</v>
      </c>
      <c r="H609" s="169">
        <v>439.72499999999997</v>
      </c>
      <c r="I609" s="169">
        <v>493.35</v>
      </c>
      <c r="J609" s="169">
        <v>365.24250000000001</v>
      </c>
      <c r="K609" s="169">
        <v>462.78</v>
      </c>
      <c r="L609" s="169">
        <v>406.26</v>
      </c>
      <c r="M609" s="169">
        <v>371.85750000000002</v>
      </c>
      <c r="N609" s="169">
        <v>307.34999999999997</v>
      </c>
      <c r="O609" s="169">
        <v>479.7</v>
      </c>
      <c r="P609" s="169">
        <v>322.08</v>
      </c>
      <c r="Q609" s="169">
        <v>484.39499999999998</v>
      </c>
      <c r="R609" s="169">
        <v>529.45499999999993</v>
      </c>
      <c r="S609" s="169">
        <v>0</v>
      </c>
      <c r="T609" s="169">
        <v>0</v>
      </c>
      <c r="U609" s="169">
        <v>4662.1949999999997</v>
      </c>
      <c r="V609" s="163">
        <f ca="1">SUM(INDIRECT(Inputs!$C$11&amp;ROW()&amp;":"&amp;Inputs!$C$12&amp;ROW()))</f>
        <v>484.39499999999998</v>
      </c>
      <c r="W609" s="163">
        <f ca="1">SUM(INDIRECT(Inputs!$C$13&amp;ROW()&amp;":"&amp;Inputs!$C$14&amp;ROW()))</f>
        <v>4132.74</v>
      </c>
      <c r="X609" s="3" t="str">
        <f>IF(COUNTIFS(Lookups!$A:$A,C609)=1,"Gross Sales","")</f>
        <v/>
      </c>
      <c r="Y609" s="3" t="str">
        <f>IF(COUNTIFS(Lookups!$D:$D,C609)=1,"Bar Sales","")</f>
        <v/>
      </c>
      <c r="Z609" s="3" t="str">
        <f>IFERROR(VLOOKUP(C609*1,Lookups!$D:$F,3,FALSE),"")</f>
        <v/>
      </c>
      <c r="AA609" s="3" t="str">
        <f>IFERROR(VLOOKUP($C609*1,Lookups!$H:$N,3,FALSE),"")</f>
        <v>Entrees</v>
      </c>
      <c r="AB609" s="3" t="str">
        <f>IFERROR(VLOOKUP($C609*1,Lookups!$H:$N,4,FALSE),"")</f>
        <v>Lunch</v>
      </c>
      <c r="AC609" s="3" t="str">
        <f>IFERROR(VLOOKUP($C609*1,Lookups!$H:$N,5,FALSE),"")</f>
        <v>Bar</v>
      </c>
      <c r="AD609" s="3">
        <f>IFERROR(VLOOKUP($C609*1,Lookups!$H:$N,6,FALSE),"")</f>
        <v>0</v>
      </c>
      <c r="AE609" s="3">
        <f>IFERROR(VLOOKUP($C609*1,Lookups!$H:$N,7,FALSE),"")</f>
        <v>0</v>
      </c>
      <c r="AF609" s="3" t="str">
        <f>VLOOKUP(B609*1,Stores!$A:$C,3,FALSE)</f>
        <v>DFG</v>
      </c>
    </row>
    <row r="610" spans="1:32">
      <c r="A610" s="165" t="s">
        <v>950</v>
      </c>
      <c r="B610" s="166" t="s">
        <v>935</v>
      </c>
      <c r="C610" s="165" t="s">
        <v>503</v>
      </c>
      <c r="D610" s="165" t="s">
        <v>918</v>
      </c>
      <c r="E610" s="165" t="s">
        <v>442</v>
      </c>
      <c r="F610" s="167">
        <v>2017</v>
      </c>
      <c r="G610" s="168">
        <v>0</v>
      </c>
      <c r="H610" s="169">
        <v>338.94</v>
      </c>
      <c r="I610" s="169">
        <v>388.3125</v>
      </c>
      <c r="J610" s="169">
        <v>285.04500000000002</v>
      </c>
      <c r="K610" s="169">
        <v>392.685</v>
      </c>
      <c r="L610" s="169">
        <v>385.77</v>
      </c>
      <c r="M610" s="169">
        <v>328.83750000000003</v>
      </c>
      <c r="N610" s="169">
        <v>329.26500000000004</v>
      </c>
      <c r="O610" s="169">
        <v>354.06</v>
      </c>
      <c r="P610" s="169">
        <v>419.52000000000004</v>
      </c>
      <c r="Q610" s="169">
        <v>359.04</v>
      </c>
      <c r="R610" s="169">
        <v>287.34750000000003</v>
      </c>
      <c r="S610" s="169">
        <v>0</v>
      </c>
      <c r="T610" s="169">
        <v>0</v>
      </c>
      <c r="U610" s="169">
        <v>3868.8224999999998</v>
      </c>
      <c r="V610" s="163">
        <f ca="1">SUM(INDIRECT(Inputs!$C$11&amp;ROW()&amp;":"&amp;Inputs!$C$12&amp;ROW()))</f>
        <v>359.04</v>
      </c>
      <c r="W610" s="163">
        <f ca="1">SUM(INDIRECT(Inputs!$C$13&amp;ROW()&amp;":"&amp;Inputs!$C$14&amp;ROW()))</f>
        <v>3581.4749999999999</v>
      </c>
      <c r="X610" s="3" t="str">
        <f>IF(COUNTIFS(Lookups!$A:$A,C610)=1,"Gross Sales","")</f>
        <v/>
      </c>
      <c r="Y610" s="3" t="str">
        <f>IF(COUNTIFS(Lookups!$D:$D,C610)=1,"Bar Sales","")</f>
        <v/>
      </c>
      <c r="Z610" s="3" t="str">
        <f>IFERROR(VLOOKUP(C610*1,Lookups!$D:$F,3,FALSE),"")</f>
        <v/>
      </c>
      <c r="AA610" s="3" t="str">
        <f>IFERROR(VLOOKUP($C610*1,Lookups!$H:$N,3,FALSE),"")</f>
        <v>Entrees</v>
      </c>
      <c r="AB610" s="3" t="str">
        <f>IFERROR(VLOOKUP($C610*1,Lookups!$H:$N,4,FALSE),"")</f>
        <v>Lunch</v>
      </c>
      <c r="AC610" s="3" t="str">
        <f>IFERROR(VLOOKUP($C610*1,Lookups!$H:$N,5,FALSE),"")</f>
        <v>Bar</v>
      </c>
      <c r="AD610" s="3">
        <f>IFERROR(VLOOKUP($C610*1,Lookups!$H:$N,6,FALSE),"")</f>
        <v>0</v>
      </c>
      <c r="AE610" s="3">
        <f>IFERROR(VLOOKUP($C610*1,Lookups!$H:$N,7,FALSE),"")</f>
        <v>0</v>
      </c>
      <c r="AF610" s="3" t="str">
        <f>VLOOKUP(B610*1,Stores!$A:$C,3,FALSE)</f>
        <v>DFG</v>
      </c>
    </row>
    <row r="611" spans="1:32">
      <c r="A611" s="165" t="s">
        <v>949</v>
      </c>
      <c r="B611" s="166" t="s">
        <v>936</v>
      </c>
      <c r="C611" s="165" t="s">
        <v>503</v>
      </c>
      <c r="D611" s="165" t="s">
        <v>918</v>
      </c>
      <c r="E611" s="165" t="s">
        <v>442</v>
      </c>
      <c r="F611" s="167">
        <v>2017</v>
      </c>
      <c r="G611" s="168">
        <v>0</v>
      </c>
      <c r="H611" s="169">
        <v>374.745</v>
      </c>
      <c r="I611" s="169">
        <v>433.2</v>
      </c>
      <c r="J611" s="169">
        <v>279.18</v>
      </c>
      <c r="K611" s="169">
        <v>229.04999999999998</v>
      </c>
      <c r="L611" s="169">
        <v>263.02499999999998</v>
      </c>
      <c r="M611" s="169">
        <v>385.71750000000003</v>
      </c>
      <c r="N611" s="169">
        <v>252.03750000000002</v>
      </c>
      <c r="O611" s="169">
        <v>371.22</v>
      </c>
      <c r="P611" s="169">
        <v>358.11</v>
      </c>
      <c r="Q611" s="169">
        <v>336.6</v>
      </c>
      <c r="R611" s="169">
        <v>322.33499999999998</v>
      </c>
      <c r="S611" s="169">
        <v>0</v>
      </c>
      <c r="T611" s="169">
        <v>0</v>
      </c>
      <c r="U611" s="169">
        <v>3605.2200000000003</v>
      </c>
      <c r="V611" s="163">
        <f ca="1">SUM(INDIRECT(Inputs!$C$11&amp;ROW()&amp;":"&amp;Inputs!$C$12&amp;ROW()))</f>
        <v>336.6</v>
      </c>
      <c r="W611" s="163">
        <f ca="1">SUM(INDIRECT(Inputs!$C$13&amp;ROW()&amp;":"&amp;Inputs!$C$14&amp;ROW()))</f>
        <v>3282.8850000000002</v>
      </c>
      <c r="X611" s="3" t="str">
        <f>IF(COUNTIFS(Lookups!$A:$A,C611)=1,"Gross Sales","")</f>
        <v/>
      </c>
      <c r="Y611" s="3" t="str">
        <f>IF(COUNTIFS(Lookups!$D:$D,C611)=1,"Bar Sales","")</f>
        <v/>
      </c>
      <c r="Z611" s="3" t="str">
        <f>IFERROR(VLOOKUP(C611*1,Lookups!$D:$F,3,FALSE),"")</f>
        <v/>
      </c>
      <c r="AA611" s="3" t="str">
        <f>IFERROR(VLOOKUP($C611*1,Lookups!$H:$N,3,FALSE),"")</f>
        <v>Entrees</v>
      </c>
      <c r="AB611" s="3" t="str">
        <f>IFERROR(VLOOKUP($C611*1,Lookups!$H:$N,4,FALSE),"")</f>
        <v>Lunch</v>
      </c>
      <c r="AC611" s="3" t="str">
        <f>IFERROR(VLOOKUP($C611*1,Lookups!$H:$N,5,FALSE),"")</f>
        <v>Bar</v>
      </c>
      <c r="AD611" s="3">
        <f>IFERROR(VLOOKUP($C611*1,Lookups!$H:$N,6,FALSE),"")</f>
        <v>0</v>
      </c>
      <c r="AE611" s="3">
        <f>IFERROR(VLOOKUP($C611*1,Lookups!$H:$N,7,FALSE),"")</f>
        <v>0</v>
      </c>
      <c r="AF611" s="3" t="str">
        <f>VLOOKUP(B611*1,Stores!$A:$C,3,FALSE)</f>
        <v>DFG</v>
      </c>
    </row>
    <row r="612" spans="1:32">
      <c r="A612" s="165" t="s">
        <v>948</v>
      </c>
      <c r="B612" s="166" t="s">
        <v>937</v>
      </c>
      <c r="C612" s="165" t="s">
        <v>503</v>
      </c>
      <c r="D612" s="165" t="s">
        <v>918</v>
      </c>
      <c r="E612" s="165" t="s">
        <v>442</v>
      </c>
      <c r="F612" s="167">
        <v>2017</v>
      </c>
      <c r="G612" s="168">
        <v>0</v>
      </c>
      <c r="H612" s="169">
        <v>388.935</v>
      </c>
      <c r="I612" s="169">
        <v>314.82</v>
      </c>
      <c r="J612" s="169">
        <v>318.77999999999997</v>
      </c>
      <c r="K612" s="169">
        <v>399.9375</v>
      </c>
      <c r="L612" s="169">
        <v>338.78250000000003</v>
      </c>
      <c r="M612" s="169">
        <v>429.29250000000002</v>
      </c>
      <c r="N612" s="169">
        <v>411.75</v>
      </c>
      <c r="O612" s="169">
        <v>284.64</v>
      </c>
      <c r="P612" s="169">
        <v>406.57499999999999</v>
      </c>
      <c r="Q612" s="169">
        <v>399.255</v>
      </c>
      <c r="R612" s="169">
        <v>353.4</v>
      </c>
      <c r="S612" s="169">
        <v>0</v>
      </c>
      <c r="T612" s="169">
        <v>0</v>
      </c>
      <c r="U612" s="169">
        <v>4046.1674999999996</v>
      </c>
      <c r="V612" s="163">
        <f ca="1">SUM(INDIRECT(Inputs!$C$11&amp;ROW()&amp;":"&amp;Inputs!$C$12&amp;ROW()))</f>
        <v>399.255</v>
      </c>
      <c r="W612" s="163">
        <f ca="1">SUM(INDIRECT(Inputs!$C$13&amp;ROW()&amp;":"&amp;Inputs!$C$14&amp;ROW()))</f>
        <v>3692.7674999999995</v>
      </c>
      <c r="X612" s="3" t="str">
        <f>IF(COUNTIFS(Lookups!$A:$A,C612)=1,"Gross Sales","")</f>
        <v/>
      </c>
      <c r="Y612" s="3" t="str">
        <f>IF(COUNTIFS(Lookups!$D:$D,C612)=1,"Bar Sales","")</f>
        <v/>
      </c>
      <c r="Z612" s="3" t="str">
        <f>IFERROR(VLOOKUP(C612*1,Lookups!$D:$F,3,FALSE),"")</f>
        <v/>
      </c>
      <c r="AA612" s="3" t="str">
        <f>IFERROR(VLOOKUP($C612*1,Lookups!$H:$N,3,FALSE),"")</f>
        <v>Entrees</v>
      </c>
      <c r="AB612" s="3" t="str">
        <f>IFERROR(VLOOKUP($C612*1,Lookups!$H:$N,4,FALSE),"")</f>
        <v>Lunch</v>
      </c>
      <c r="AC612" s="3" t="str">
        <f>IFERROR(VLOOKUP($C612*1,Lookups!$H:$N,5,FALSE),"")</f>
        <v>Bar</v>
      </c>
      <c r="AD612" s="3">
        <f>IFERROR(VLOOKUP($C612*1,Lookups!$H:$N,6,FALSE),"")</f>
        <v>0</v>
      </c>
      <c r="AE612" s="3">
        <f>IFERROR(VLOOKUP($C612*1,Lookups!$H:$N,7,FALSE),"")</f>
        <v>0</v>
      </c>
      <c r="AF612" s="3" t="str">
        <f>VLOOKUP(B612*1,Stores!$A:$C,3,FALSE)</f>
        <v>DFG</v>
      </c>
    </row>
    <row r="613" spans="1:32">
      <c r="A613" s="165" t="s">
        <v>947</v>
      </c>
      <c r="B613" s="166" t="s">
        <v>938</v>
      </c>
      <c r="C613" s="165" t="s">
        <v>503</v>
      </c>
      <c r="D613" s="165" t="s">
        <v>918</v>
      </c>
      <c r="E613" s="165" t="s">
        <v>442</v>
      </c>
      <c r="F613" s="167">
        <v>2017</v>
      </c>
      <c r="G613" s="168">
        <v>0</v>
      </c>
      <c r="H613" s="169">
        <v>177.84</v>
      </c>
      <c r="I613" s="169">
        <v>195.22499999999999</v>
      </c>
      <c r="J613" s="169">
        <v>172.57500000000002</v>
      </c>
      <c r="K613" s="169">
        <v>203.94</v>
      </c>
      <c r="L613" s="169">
        <v>225.38250000000002</v>
      </c>
      <c r="M613" s="169">
        <v>138.4425</v>
      </c>
      <c r="N613" s="169">
        <v>226.30499999999998</v>
      </c>
      <c r="O613" s="169">
        <v>220.11</v>
      </c>
      <c r="P613" s="169">
        <v>189.60000000000002</v>
      </c>
      <c r="Q613" s="169">
        <v>133.51499999999999</v>
      </c>
      <c r="R613" s="169">
        <v>134.7225</v>
      </c>
      <c r="S613" s="169">
        <v>0</v>
      </c>
      <c r="T613" s="169">
        <v>0</v>
      </c>
      <c r="U613" s="169">
        <v>2017.6575</v>
      </c>
      <c r="V613" s="163">
        <f ca="1">SUM(INDIRECT(Inputs!$C$11&amp;ROW()&amp;":"&amp;Inputs!$C$12&amp;ROW()))</f>
        <v>133.51499999999999</v>
      </c>
      <c r="W613" s="163">
        <f ca="1">SUM(INDIRECT(Inputs!$C$13&amp;ROW()&amp;":"&amp;Inputs!$C$14&amp;ROW()))</f>
        <v>1882.9349999999999</v>
      </c>
      <c r="X613" s="3" t="str">
        <f>IF(COUNTIFS(Lookups!$A:$A,C613)=1,"Gross Sales","")</f>
        <v/>
      </c>
      <c r="Y613" s="3" t="str">
        <f>IF(COUNTIFS(Lookups!$D:$D,C613)=1,"Bar Sales","")</f>
        <v/>
      </c>
      <c r="Z613" s="3" t="str">
        <f>IFERROR(VLOOKUP(C613*1,Lookups!$D:$F,3,FALSE),"")</f>
        <v/>
      </c>
      <c r="AA613" s="3" t="str">
        <f>IFERROR(VLOOKUP($C613*1,Lookups!$H:$N,3,FALSE),"")</f>
        <v>Entrees</v>
      </c>
      <c r="AB613" s="3" t="str">
        <f>IFERROR(VLOOKUP($C613*1,Lookups!$H:$N,4,FALSE),"")</f>
        <v>Lunch</v>
      </c>
      <c r="AC613" s="3" t="str">
        <f>IFERROR(VLOOKUP($C613*1,Lookups!$H:$N,5,FALSE),"")</f>
        <v>Bar</v>
      </c>
      <c r="AD613" s="3">
        <f>IFERROR(VLOOKUP($C613*1,Lookups!$H:$N,6,FALSE),"")</f>
        <v>0</v>
      </c>
      <c r="AE613" s="3">
        <f>IFERROR(VLOOKUP($C613*1,Lookups!$H:$N,7,FALSE),"")</f>
        <v>0</v>
      </c>
      <c r="AF613" s="3" t="str">
        <f>VLOOKUP(B613*1,Stores!$A:$C,3,FALSE)</f>
        <v>DFG</v>
      </c>
    </row>
    <row r="614" spans="1:32">
      <c r="A614" s="165" t="s">
        <v>946</v>
      </c>
      <c r="B614" s="166" t="s">
        <v>939</v>
      </c>
      <c r="C614" s="165" t="s">
        <v>503</v>
      </c>
      <c r="D614" s="165" t="s">
        <v>918</v>
      </c>
      <c r="E614" s="165" t="s">
        <v>442</v>
      </c>
      <c r="F614" s="167">
        <v>2017</v>
      </c>
      <c r="G614" s="168">
        <v>0</v>
      </c>
      <c r="H614" s="169">
        <v>182.7</v>
      </c>
      <c r="I614" s="169">
        <v>185.625</v>
      </c>
      <c r="J614" s="169">
        <v>149.28</v>
      </c>
      <c r="K614" s="169">
        <v>134.88</v>
      </c>
      <c r="L614" s="169">
        <v>185.73750000000001</v>
      </c>
      <c r="M614" s="169">
        <v>125.28</v>
      </c>
      <c r="N614" s="169">
        <v>170.04750000000001</v>
      </c>
      <c r="O614" s="169">
        <v>184.26</v>
      </c>
      <c r="P614" s="169">
        <v>159.12</v>
      </c>
      <c r="Q614" s="169">
        <v>209.79</v>
      </c>
      <c r="R614" s="169">
        <v>175.54499999999999</v>
      </c>
      <c r="S614" s="169">
        <v>0</v>
      </c>
      <c r="T614" s="169">
        <v>0</v>
      </c>
      <c r="U614" s="169">
        <v>1862.2650000000003</v>
      </c>
      <c r="V614" s="163">
        <f ca="1">SUM(INDIRECT(Inputs!$C$11&amp;ROW()&amp;":"&amp;Inputs!$C$12&amp;ROW()))</f>
        <v>209.79</v>
      </c>
      <c r="W614" s="163">
        <f ca="1">SUM(INDIRECT(Inputs!$C$13&amp;ROW()&amp;":"&amp;Inputs!$C$14&amp;ROW()))</f>
        <v>1686.7200000000003</v>
      </c>
      <c r="X614" s="3" t="str">
        <f>IF(COUNTIFS(Lookups!$A:$A,C614)=1,"Gross Sales","")</f>
        <v/>
      </c>
      <c r="Y614" s="3" t="str">
        <f>IF(COUNTIFS(Lookups!$D:$D,C614)=1,"Bar Sales","")</f>
        <v/>
      </c>
      <c r="Z614" s="3" t="str">
        <f>IFERROR(VLOOKUP(C614*1,Lookups!$D:$F,3,FALSE),"")</f>
        <v/>
      </c>
      <c r="AA614" s="3" t="str">
        <f>IFERROR(VLOOKUP($C614*1,Lookups!$H:$N,3,FALSE),"")</f>
        <v>Entrees</v>
      </c>
      <c r="AB614" s="3" t="str">
        <f>IFERROR(VLOOKUP($C614*1,Lookups!$H:$N,4,FALSE),"")</f>
        <v>Lunch</v>
      </c>
      <c r="AC614" s="3" t="str">
        <f>IFERROR(VLOOKUP($C614*1,Lookups!$H:$N,5,FALSE),"")</f>
        <v>Bar</v>
      </c>
      <c r="AD614" s="3">
        <f>IFERROR(VLOOKUP($C614*1,Lookups!$H:$N,6,FALSE),"")</f>
        <v>0</v>
      </c>
      <c r="AE614" s="3">
        <f>IFERROR(VLOOKUP($C614*1,Lookups!$H:$N,7,FALSE),"")</f>
        <v>0</v>
      </c>
      <c r="AF614" s="3" t="str">
        <f>VLOOKUP(B614*1,Stores!$A:$C,3,FALSE)</f>
        <v>DFG</v>
      </c>
    </row>
    <row r="615" spans="1:32">
      <c r="A615" s="165" t="s">
        <v>945</v>
      </c>
      <c r="B615" s="166" t="s">
        <v>940</v>
      </c>
      <c r="C615" s="165" t="s">
        <v>503</v>
      </c>
      <c r="D615" s="165" t="s">
        <v>918</v>
      </c>
      <c r="E615" s="165" t="s">
        <v>442</v>
      </c>
      <c r="F615" s="167">
        <v>2017</v>
      </c>
      <c r="G615" s="168">
        <v>0</v>
      </c>
      <c r="H615" s="169">
        <v>378.80999999999995</v>
      </c>
      <c r="I615" s="169">
        <v>564.42000000000007</v>
      </c>
      <c r="J615" s="169">
        <v>494.73</v>
      </c>
      <c r="K615" s="169">
        <v>474.54</v>
      </c>
      <c r="L615" s="169">
        <v>487.98750000000001</v>
      </c>
      <c r="M615" s="169">
        <v>326.625</v>
      </c>
      <c r="N615" s="169">
        <v>312.05250000000001</v>
      </c>
      <c r="O615" s="169">
        <v>242.28749999999999</v>
      </c>
      <c r="P615" s="169">
        <v>320.565</v>
      </c>
      <c r="Q615" s="169">
        <v>222.73499999999999</v>
      </c>
      <c r="R615" s="169">
        <v>305.03999999999996</v>
      </c>
      <c r="S615" s="169">
        <v>0</v>
      </c>
      <c r="T615" s="169">
        <v>0</v>
      </c>
      <c r="U615" s="169">
        <v>4129.7924999999996</v>
      </c>
      <c r="V615" s="163">
        <f ca="1">SUM(INDIRECT(Inputs!$C$11&amp;ROW()&amp;":"&amp;Inputs!$C$12&amp;ROW()))</f>
        <v>222.73499999999999</v>
      </c>
      <c r="W615" s="163">
        <f ca="1">SUM(INDIRECT(Inputs!$C$13&amp;ROW()&amp;":"&amp;Inputs!$C$14&amp;ROW()))</f>
        <v>3824.7525000000001</v>
      </c>
      <c r="X615" s="3" t="str">
        <f>IF(COUNTIFS(Lookups!$A:$A,C615)=1,"Gross Sales","")</f>
        <v/>
      </c>
      <c r="Y615" s="3" t="str">
        <f>IF(COUNTIFS(Lookups!$D:$D,C615)=1,"Bar Sales","")</f>
        <v/>
      </c>
      <c r="Z615" s="3" t="str">
        <f>IFERROR(VLOOKUP(C615*1,Lookups!$D:$F,3,FALSE),"")</f>
        <v/>
      </c>
      <c r="AA615" s="3" t="str">
        <f>IFERROR(VLOOKUP($C615*1,Lookups!$H:$N,3,FALSE),"")</f>
        <v>Entrees</v>
      </c>
      <c r="AB615" s="3" t="str">
        <f>IFERROR(VLOOKUP($C615*1,Lookups!$H:$N,4,FALSE),"")</f>
        <v>Lunch</v>
      </c>
      <c r="AC615" s="3" t="str">
        <f>IFERROR(VLOOKUP($C615*1,Lookups!$H:$N,5,FALSE),"")</f>
        <v>Bar</v>
      </c>
      <c r="AD615" s="3">
        <f>IFERROR(VLOOKUP($C615*1,Lookups!$H:$N,6,FALSE),"")</f>
        <v>0</v>
      </c>
      <c r="AE615" s="3">
        <f>IFERROR(VLOOKUP($C615*1,Lookups!$H:$N,7,FALSE),"")</f>
        <v>0</v>
      </c>
      <c r="AF615" s="3" t="str">
        <f>VLOOKUP(B615*1,Stores!$A:$C,3,FALSE)</f>
        <v>DFG</v>
      </c>
    </row>
    <row r="616" spans="1:32">
      <c r="A616" s="165" t="s">
        <v>944</v>
      </c>
      <c r="B616" s="166" t="s">
        <v>941</v>
      </c>
      <c r="C616" s="165" t="s">
        <v>503</v>
      </c>
      <c r="D616" s="165" t="s">
        <v>918</v>
      </c>
      <c r="E616" s="165" t="s">
        <v>442</v>
      </c>
      <c r="F616" s="167">
        <v>2017</v>
      </c>
      <c r="G616" s="168">
        <v>0</v>
      </c>
      <c r="H616" s="169">
        <v>323.73</v>
      </c>
      <c r="I616" s="169">
        <v>369.84000000000003</v>
      </c>
      <c r="J616" s="169">
        <v>302.88</v>
      </c>
      <c r="K616" s="169">
        <v>474.03000000000003</v>
      </c>
      <c r="L616" s="169">
        <v>400.8</v>
      </c>
      <c r="M616" s="169">
        <v>335.61750000000001</v>
      </c>
      <c r="N616" s="169">
        <v>402.16500000000002</v>
      </c>
      <c r="O616" s="169">
        <v>467.13</v>
      </c>
      <c r="P616" s="169">
        <v>409.34249999999997</v>
      </c>
      <c r="Q616" s="169">
        <v>372.59999999999997</v>
      </c>
      <c r="R616" s="169">
        <v>446.03999999999996</v>
      </c>
      <c r="S616" s="169">
        <v>0</v>
      </c>
      <c r="T616" s="169">
        <v>0</v>
      </c>
      <c r="U616" s="169">
        <v>4304.1749999999993</v>
      </c>
      <c r="V616" s="163">
        <f ca="1">SUM(INDIRECT(Inputs!$C$11&amp;ROW()&amp;":"&amp;Inputs!$C$12&amp;ROW()))</f>
        <v>372.59999999999997</v>
      </c>
      <c r="W616" s="163">
        <f ca="1">SUM(INDIRECT(Inputs!$C$13&amp;ROW()&amp;":"&amp;Inputs!$C$14&amp;ROW()))</f>
        <v>3858.1349999999998</v>
      </c>
      <c r="X616" s="3" t="str">
        <f>IF(COUNTIFS(Lookups!$A:$A,C616)=1,"Gross Sales","")</f>
        <v/>
      </c>
      <c r="Y616" s="3" t="str">
        <f>IF(COUNTIFS(Lookups!$D:$D,C616)=1,"Bar Sales","")</f>
        <v/>
      </c>
      <c r="Z616" s="3" t="str">
        <f>IFERROR(VLOOKUP(C616*1,Lookups!$D:$F,3,FALSE),"")</f>
        <v/>
      </c>
      <c r="AA616" s="3" t="str">
        <f>IFERROR(VLOOKUP($C616*1,Lookups!$H:$N,3,FALSE),"")</f>
        <v>Entrees</v>
      </c>
      <c r="AB616" s="3" t="str">
        <f>IFERROR(VLOOKUP($C616*1,Lookups!$H:$N,4,FALSE),"")</f>
        <v>Lunch</v>
      </c>
      <c r="AC616" s="3" t="str">
        <f>IFERROR(VLOOKUP($C616*1,Lookups!$H:$N,5,FALSE),"")</f>
        <v>Bar</v>
      </c>
      <c r="AD616" s="3">
        <f>IFERROR(VLOOKUP($C616*1,Lookups!$H:$N,6,FALSE),"")</f>
        <v>0</v>
      </c>
      <c r="AE616" s="3">
        <f>IFERROR(VLOOKUP($C616*1,Lookups!$H:$N,7,FALSE),"")</f>
        <v>0</v>
      </c>
      <c r="AF616" s="3" t="str">
        <f>VLOOKUP(B616*1,Stores!$A:$C,3,FALSE)</f>
        <v>DFG</v>
      </c>
    </row>
    <row r="617" spans="1:32">
      <c r="A617" s="165" t="s">
        <v>943</v>
      </c>
      <c r="B617" s="166" t="s">
        <v>942</v>
      </c>
      <c r="C617" s="165" t="s">
        <v>503</v>
      </c>
      <c r="D617" s="165" t="s">
        <v>918</v>
      </c>
      <c r="E617" s="165" t="s">
        <v>442</v>
      </c>
      <c r="F617" s="167">
        <v>2017</v>
      </c>
      <c r="G617" s="168">
        <v>0</v>
      </c>
      <c r="H617" s="169">
        <v>309.28500000000003</v>
      </c>
      <c r="I617" s="169">
        <v>313.26749999999998</v>
      </c>
      <c r="J617" s="169">
        <v>378.84</v>
      </c>
      <c r="K617" s="169">
        <v>298.11</v>
      </c>
      <c r="L617" s="169">
        <v>295.65750000000003</v>
      </c>
      <c r="M617" s="169">
        <v>281.21999999999997</v>
      </c>
      <c r="N617" s="169">
        <v>298.3725</v>
      </c>
      <c r="O617" s="169">
        <v>247.47</v>
      </c>
      <c r="P617" s="169">
        <v>197.97749999999999</v>
      </c>
      <c r="Q617" s="169">
        <v>271.01249999999999</v>
      </c>
      <c r="R617" s="169">
        <v>222.10500000000002</v>
      </c>
      <c r="S617" s="169">
        <v>0</v>
      </c>
      <c r="T617" s="169">
        <v>0</v>
      </c>
      <c r="U617" s="169">
        <v>3113.3174999999997</v>
      </c>
      <c r="V617" s="163">
        <f ca="1">SUM(INDIRECT(Inputs!$C$11&amp;ROW()&amp;":"&amp;Inputs!$C$12&amp;ROW()))</f>
        <v>271.01249999999999</v>
      </c>
      <c r="W617" s="163">
        <f ca="1">SUM(INDIRECT(Inputs!$C$13&amp;ROW()&amp;":"&amp;Inputs!$C$14&amp;ROW()))</f>
        <v>2891.2124999999996</v>
      </c>
      <c r="X617" s="3" t="str">
        <f>IF(COUNTIFS(Lookups!$A:$A,C617)=1,"Gross Sales","")</f>
        <v/>
      </c>
      <c r="Y617" s="3" t="str">
        <f>IF(COUNTIFS(Lookups!$D:$D,C617)=1,"Bar Sales","")</f>
        <v/>
      </c>
      <c r="Z617" s="3" t="str">
        <f>IFERROR(VLOOKUP(C617*1,Lookups!$D:$F,3,FALSE),"")</f>
        <v/>
      </c>
      <c r="AA617" s="3" t="str">
        <f>IFERROR(VLOOKUP($C617*1,Lookups!$H:$N,3,FALSE),"")</f>
        <v>Entrees</v>
      </c>
      <c r="AB617" s="3" t="str">
        <f>IFERROR(VLOOKUP($C617*1,Lookups!$H:$N,4,FALSE),"")</f>
        <v>Lunch</v>
      </c>
      <c r="AC617" s="3" t="str">
        <f>IFERROR(VLOOKUP($C617*1,Lookups!$H:$N,5,FALSE),"")</f>
        <v>Bar</v>
      </c>
      <c r="AD617" s="3">
        <f>IFERROR(VLOOKUP($C617*1,Lookups!$H:$N,6,FALSE),"")</f>
        <v>0</v>
      </c>
      <c r="AE617" s="3">
        <f>IFERROR(VLOOKUP($C617*1,Lookups!$H:$N,7,FALSE),"")</f>
        <v>0</v>
      </c>
      <c r="AF617" s="3" t="str">
        <f>VLOOKUP(B617*1,Stores!$A:$C,3,FALSE)</f>
        <v>DFG</v>
      </c>
    </row>
    <row r="618" spans="1:32">
      <c r="A618" s="165" t="s">
        <v>942</v>
      </c>
      <c r="B618" s="166" t="s">
        <v>943</v>
      </c>
      <c r="C618" s="165" t="s">
        <v>503</v>
      </c>
      <c r="D618" s="165" t="s">
        <v>918</v>
      </c>
      <c r="E618" s="165" t="s">
        <v>442</v>
      </c>
      <c r="F618" s="167">
        <v>2017</v>
      </c>
      <c r="G618" s="168">
        <v>0</v>
      </c>
      <c r="H618" s="169">
        <v>148.6875</v>
      </c>
      <c r="I618" s="169">
        <v>183.08250000000001</v>
      </c>
      <c r="J618" s="169">
        <v>241.5</v>
      </c>
      <c r="K618" s="169">
        <v>175.54499999999999</v>
      </c>
      <c r="L618" s="169">
        <v>231.12</v>
      </c>
      <c r="M618" s="169">
        <v>172.125</v>
      </c>
      <c r="N618" s="169">
        <v>143.52000000000001</v>
      </c>
      <c r="O618" s="169">
        <v>139.20000000000002</v>
      </c>
      <c r="P618" s="169">
        <v>177.84</v>
      </c>
      <c r="Q618" s="169">
        <v>172.125</v>
      </c>
      <c r="R618" s="169">
        <v>193.72499999999999</v>
      </c>
      <c r="S618" s="169">
        <v>0</v>
      </c>
      <c r="T618" s="169">
        <v>0</v>
      </c>
      <c r="U618" s="169">
        <v>1978.4699999999998</v>
      </c>
      <c r="V618" s="163">
        <f ca="1">SUM(INDIRECT(Inputs!$C$11&amp;ROW()&amp;":"&amp;Inputs!$C$12&amp;ROW()))</f>
        <v>172.125</v>
      </c>
      <c r="W618" s="163">
        <f ca="1">SUM(INDIRECT(Inputs!$C$13&amp;ROW()&amp;":"&amp;Inputs!$C$14&amp;ROW()))</f>
        <v>1784.7449999999999</v>
      </c>
      <c r="X618" s="3" t="str">
        <f>IF(COUNTIFS(Lookups!$A:$A,C618)=1,"Gross Sales","")</f>
        <v/>
      </c>
      <c r="Y618" s="3" t="str">
        <f>IF(COUNTIFS(Lookups!$D:$D,C618)=1,"Bar Sales","")</f>
        <v/>
      </c>
      <c r="Z618" s="3" t="str">
        <f>IFERROR(VLOOKUP(C618*1,Lookups!$D:$F,3,FALSE),"")</f>
        <v/>
      </c>
      <c r="AA618" s="3" t="str">
        <f>IFERROR(VLOOKUP($C618*1,Lookups!$H:$N,3,FALSE),"")</f>
        <v>Entrees</v>
      </c>
      <c r="AB618" s="3" t="str">
        <f>IFERROR(VLOOKUP($C618*1,Lookups!$H:$N,4,FALSE),"")</f>
        <v>Lunch</v>
      </c>
      <c r="AC618" s="3" t="str">
        <f>IFERROR(VLOOKUP($C618*1,Lookups!$H:$N,5,FALSE),"")</f>
        <v>Bar</v>
      </c>
      <c r="AD618" s="3">
        <f>IFERROR(VLOOKUP($C618*1,Lookups!$H:$N,6,FALSE),"")</f>
        <v>0</v>
      </c>
      <c r="AE618" s="3">
        <f>IFERROR(VLOOKUP($C618*1,Lookups!$H:$N,7,FALSE),"")</f>
        <v>0</v>
      </c>
      <c r="AF618" s="3" t="str">
        <f>VLOOKUP(B618*1,Stores!$A:$C,3,FALSE)</f>
        <v>DFG</v>
      </c>
    </row>
    <row r="619" spans="1:32">
      <c r="A619" s="165" t="s">
        <v>941</v>
      </c>
      <c r="B619" s="166" t="s">
        <v>944</v>
      </c>
      <c r="C619" s="165" t="s">
        <v>503</v>
      </c>
      <c r="D619" s="165" t="s">
        <v>918</v>
      </c>
      <c r="E619" s="165" t="s">
        <v>442</v>
      </c>
      <c r="F619" s="167">
        <v>2017</v>
      </c>
      <c r="G619" s="168">
        <v>0</v>
      </c>
      <c r="H619" s="169">
        <v>296.88749999999999</v>
      </c>
      <c r="I619" s="169">
        <v>498.6225</v>
      </c>
      <c r="J619" s="169">
        <v>411</v>
      </c>
      <c r="K619" s="169">
        <v>456.86250000000001</v>
      </c>
      <c r="L619" s="169">
        <v>489.72</v>
      </c>
      <c r="M619" s="169">
        <v>312.97500000000002</v>
      </c>
      <c r="N619" s="169">
        <v>351.39000000000004</v>
      </c>
      <c r="O619" s="169">
        <v>390.16500000000002</v>
      </c>
      <c r="P619" s="169">
        <v>471.60750000000002</v>
      </c>
      <c r="Q619" s="169">
        <v>445.08749999999998</v>
      </c>
      <c r="R619" s="169">
        <v>334.0575</v>
      </c>
      <c r="S619" s="169">
        <v>0</v>
      </c>
      <c r="T619" s="169">
        <v>0</v>
      </c>
      <c r="U619" s="169">
        <v>4458.3749999999991</v>
      </c>
      <c r="V619" s="163">
        <f ca="1">SUM(INDIRECT(Inputs!$C$11&amp;ROW()&amp;":"&amp;Inputs!$C$12&amp;ROW()))</f>
        <v>445.08749999999998</v>
      </c>
      <c r="W619" s="163">
        <f ca="1">SUM(INDIRECT(Inputs!$C$13&amp;ROW()&amp;":"&amp;Inputs!$C$14&amp;ROW()))</f>
        <v>4124.3174999999992</v>
      </c>
      <c r="X619" s="3" t="str">
        <f>IF(COUNTIFS(Lookups!$A:$A,C619)=1,"Gross Sales","")</f>
        <v/>
      </c>
      <c r="Y619" s="3" t="str">
        <f>IF(COUNTIFS(Lookups!$D:$D,C619)=1,"Bar Sales","")</f>
        <v/>
      </c>
      <c r="Z619" s="3" t="str">
        <f>IFERROR(VLOOKUP(C619*1,Lookups!$D:$F,3,FALSE),"")</f>
        <v/>
      </c>
      <c r="AA619" s="3" t="str">
        <f>IFERROR(VLOOKUP($C619*1,Lookups!$H:$N,3,FALSE),"")</f>
        <v>Entrees</v>
      </c>
      <c r="AB619" s="3" t="str">
        <f>IFERROR(VLOOKUP($C619*1,Lookups!$H:$N,4,FALSE),"")</f>
        <v>Lunch</v>
      </c>
      <c r="AC619" s="3" t="str">
        <f>IFERROR(VLOOKUP($C619*1,Lookups!$H:$N,5,FALSE),"")</f>
        <v>Bar</v>
      </c>
      <c r="AD619" s="3">
        <f>IFERROR(VLOOKUP($C619*1,Lookups!$H:$N,6,FALSE),"")</f>
        <v>0</v>
      </c>
      <c r="AE619" s="3">
        <f>IFERROR(VLOOKUP($C619*1,Lookups!$H:$N,7,FALSE),"")</f>
        <v>0</v>
      </c>
      <c r="AF619" s="3" t="str">
        <f>VLOOKUP(B619*1,Stores!$A:$C,3,FALSE)</f>
        <v>DFG</v>
      </c>
    </row>
    <row r="620" spans="1:32">
      <c r="A620" s="165" t="s">
        <v>940</v>
      </c>
      <c r="B620" s="166" t="s">
        <v>945</v>
      </c>
      <c r="C620" s="165" t="s">
        <v>503</v>
      </c>
      <c r="D620" s="165" t="s">
        <v>918</v>
      </c>
      <c r="E620" s="165" t="s">
        <v>442</v>
      </c>
      <c r="F620" s="167">
        <v>2017</v>
      </c>
      <c r="G620" s="168">
        <v>0</v>
      </c>
      <c r="H620" s="169">
        <v>282.26249999999999</v>
      </c>
      <c r="I620" s="169">
        <v>225.72</v>
      </c>
      <c r="J620" s="169">
        <v>208.785</v>
      </c>
      <c r="K620" s="169">
        <v>217.125</v>
      </c>
      <c r="L620" s="169">
        <v>278.88</v>
      </c>
      <c r="M620" s="169">
        <v>360.9375</v>
      </c>
      <c r="N620" s="169">
        <v>481.14</v>
      </c>
      <c r="O620" s="169">
        <v>477.35999999999996</v>
      </c>
      <c r="P620" s="169">
        <v>402.57</v>
      </c>
      <c r="Q620" s="169">
        <v>322.245</v>
      </c>
      <c r="R620" s="169">
        <v>373.27499999999998</v>
      </c>
      <c r="S620" s="169">
        <v>0</v>
      </c>
      <c r="T620" s="169">
        <v>0</v>
      </c>
      <c r="U620" s="169">
        <v>3630.3</v>
      </c>
      <c r="V620" s="163">
        <f ca="1">SUM(INDIRECT(Inputs!$C$11&amp;ROW()&amp;":"&amp;Inputs!$C$12&amp;ROW()))</f>
        <v>322.245</v>
      </c>
      <c r="W620" s="163">
        <f ca="1">SUM(INDIRECT(Inputs!$C$13&amp;ROW()&amp;":"&amp;Inputs!$C$14&amp;ROW()))</f>
        <v>3257.0250000000001</v>
      </c>
      <c r="X620" s="3" t="str">
        <f>IF(COUNTIFS(Lookups!$A:$A,C620)=1,"Gross Sales","")</f>
        <v/>
      </c>
      <c r="Y620" s="3" t="str">
        <f>IF(COUNTIFS(Lookups!$D:$D,C620)=1,"Bar Sales","")</f>
        <v/>
      </c>
      <c r="Z620" s="3" t="str">
        <f>IFERROR(VLOOKUP(C620*1,Lookups!$D:$F,3,FALSE),"")</f>
        <v/>
      </c>
      <c r="AA620" s="3" t="str">
        <f>IFERROR(VLOOKUP($C620*1,Lookups!$H:$N,3,FALSE),"")</f>
        <v>Entrees</v>
      </c>
      <c r="AB620" s="3" t="str">
        <f>IFERROR(VLOOKUP($C620*1,Lookups!$H:$N,4,FALSE),"")</f>
        <v>Lunch</v>
      </c>
      <c r="AC620" s="3" t="str">
        <f>IFERROR(VLOOKUP($C620*1,Lookups!$H:$N,5,FALSE),"")</f>
        <v>Bar</v>
      </c>
      <c r="AD620" s="3">
        <f>IFERROR(VLOOKUP($C620*1,Lookups!$H:$N,6,FALSE),"")</f>
        <v>0</v>
      </c>
      <c r="AE620" s="3">
        <f>IFERROR(VLOOKUP($C620*1,Lookups!$H:$N,7,FALSE),"")</f>
        <v>0</v>
      </c>
      <c r="AF620" s="3" t="str">
        <f>VLOOKUP(B620*1,Stores!$A:$C,3,FALSE)</f>
        <v>DFG</v>
      </c>
    </row>
    <row r="621" spans="1:32">
      <c r="A621" s="165" t="s">
        <v>939</v>
      </c>
      <c r="B621" s="166" t="s">
        <v>946</v>
      </c>
      <c r="C621" s="165" t="s">
        <v>503</v>
      </c>
      <c r="D621" s="165" t="s">
        <v>918</v>
      </c>
      <c r="E621" s="165" t="s">
        <v>442</v>
      </c>
      <c r="F621" s="167">
        <v>2017</v>
      </c>
      <c r="G621" s="168">
        <v>0</v>
      </c>
      <c r="H621" s="169">
        <v>135.97499999999999</v>
      </c>
      <c r="I621" s="169">
        <v>95.88000000000001</v>
      </c>
      <c r="J621" s="169">
        <v>112.455</v>
      </c>
      <c r="K621" s="169">
        <v>92.88</v>
      </c>
      <c r="L621" s="169">
        <v>116.28</v>
      </c>
      <c r="M621" s="169">
        <v>79.147499999999994</v>
      </c>
      <c r="N621" s="169">
        <v>149.26500000000001</v>
      </c>
      <c r="O621" s="169">
        <v>174.03749999999999</v>
      </c>
      <c r="P621" s="169">
        <v>149.17499999999998</v>
      </c>
      <c r="Q621" s="169">
        <v>111.14999999999999</v>
      </c>
      <c r="R621" s="169">
        <v>202.27500000000001</v>
      </c>
      <c r="S621" s="169">
        <v>0</v>
      </c>
      <c r="T621" s="169">
        <v>0</v>
      </c>
      <c r="U621" s="169">
        <v>1418.5200000000002</v>
      </c>
      <c r="V621" s="163">
        <f ca="1">SUM(INDIRECT(Inputs!$C$11&amp;ROW()&amp;":"&amp;Inputs!$C$12&amp;ROW()))</f>
        <v>111.14999999999999</v>
      </c>
      <c r="W621" s="163">
        <f ca="1">SUM(INDIRECT(Inputs!$C$13&amp;ROW()&amp;":"&amp;Inputs!$C$14&amp;ROW()))</f>
        <v>1216.2450000000001</v>
      </c>
      <c r="X621" s="3" t="str">
        <f>IF(COUNTIFS(Lookups!$A:$A,C621)=1,"Gross Sales","")</f>
        <v/>
      </c>
      <c r="Y621" s="3" t="str">
        <f>IF(COUNTIFS(Lookups!$D:$D,C621)=1,"Bar Sales","")</f>
        <v/>
      </c>
      <c r="Z621" s="3" t="str">
        <f>IFERROR(VLOOKUP(C621*1,Lookups!$D:$F,3,FALSE),"")</f>
        <v/>
      </c>
      <c r="AA621" s="3" t="str">
        <f>IFERROR(VLOOKUP($C621*1,Lookups!$H:$N,3,FALSE),"")</f>
        <v>Entrees</v>
      </c>
      <c r="AB621" s="3" t="str">
        <f>IFERROR(VLOOKUP($C621*1,Lookups!$H:$N,4,FALSE),"")</f>
        <v>Lunch</v>
      </c>
      <c r="AC621" s="3" t="str">
        <f>IFERROR(VLOOKUP($C621*1,Lookups!$H:$N,5,FALSE),"")</f>
        <v>Bar</v>
      </c>
      <c r="AD621" s="3">
        <f>IFERROR(VLOOKUP($C621*1,Lookups!$H:$N,6,FALSE),"")</f>
        <v>0</v>
      </c>
      <c r="AE621" s="3">
        <f>IFERROR(VLOOKUP($C621*1,Lookups!$H:$N,7,FALSE),"")</f>
        <v>0</v>
      </c>
      <c r="AF621" s="3" t="str">
        <f>VLOOKUP(B621*1,Stores!$A:$C,3,FALSE)</f>
        <v>DFG</v>
      </c>
    </row>
    <row r="622" spans="1:32">
      <c r="A622" s="165" t="s">
        <v>938</v>
      </c>
      <c r="B622" s="166" t="s">
        <v>947</v>
      </c>
      <c r="C622" s="165" t="s">
        <v>503</v>
      </c>
      <c r="D622" s="165" t="s">
        <v>918</v>
      </c>
      <c r="E622" s="165" t="s">
        <v>442</v>
      </c>
      <c r="F622" s="167">
        <v>2017</v>
      </c>
      <c r="G622" s="168">
        <v>0</v>
      </c>
      <c r="H622" s="169">
        <v>264</v>
      </c>
      <c r="I622" s="169">
        <v>267.21750000000003</v>
      </c>
      <c r="J622" s="169">
        <v>261.375</v>
      </c>
      <c r="K622" s="169">
        <v>244.035</v>
      </c>
      <c r="L622" s="169">
        <v>262.8</v>
      </c>
      <c r="M622" s="169">
        <v>300.375</v>
      </c>
      <c r="N622" s="169">
        <v>281.01</v>
      </c>
      <c r="O622" s="169">
        <v>283.14</v>
      </c>
      <c r="P622" s="169">
        <v>332.70750000000004</v>
      </c>
      <c r="Q622" s="169">
        <v>253.04999999999998</v>
      </c>
      <c r="R622" s="169">
        <v>278.40000000000003</v>
      </c>
      <c r="S622" s="169">
        <v>0</v>
      </c>
      <c r="T622" s="169">
        <v>0</v>
      </c>
      <c r="U622" s="169">
        <v>3028.11</v>
      </c>
      <c r="V622" s="163">
        <f ca="1">SUM(INDIRECT(Inputs!$C$11&amp;ROW()&amp;":"&amp;Inputs!$C$12&amp;ROW()))</f>
        <v>253.04999999999998</v>
      </c>
      <c r="W622" s="163">
        <f ca="1">SUM(INDIRECT(Inputs!$C$13&amp;ROW()&amp;":"&amp;Inputs!$C$14&amp;ROW()))</f>
        <v>2749.71</v>
      </c>
      <c r="X622" s="3" t="str">
        <f>IF(COUNTIFS(Lookups!$A:$A,C622)=1,"Gross Sales","")</f>
        <v/>
      </c>
      <c r="Y622" s="3" t="str">
        <f>IF(COUNTIFS(Lookups!$D:$D,C622)=1,"Bar Sales","")</f>
        <v/>
      </c>
      <c r="Z622" s="3" t="str">
        <f>IFERROR(VLOOKUP(C622*1,Lookups!$D:$F,3,FALSE),"")</f>
        <v/>
      </c>
      <c r="AA622" s="3" t="str">
        <f>IFERROR(VLOOKUP($C622*1,Lookups!$H:$N,3,FALSE),"")</f>
        <v>Entrees</v>
      </c>
      <c r="AB622" s="3" t="str">
        <f>IFERROR(VLOOKUP($C622*1,Lookups!$H:$N,4,FALSE),"")</f>
        <v>Lunch</v>
      </c>
      <c r="AC622" s="3" t="str">
        <f>IFERROR(VLOOKUP($C622*1,Lookups!$H:$N,5,FALSE),"")</f>
        <v>Bar</v>
      </c>
      <c r="AD622" s="3">
        <f>IFERROR(VLOOKUP($C622*1,Lookups!$H:$N,6,FALSE),"")</f>
        <v>0</v>
      </c>
      <c r="AE622" s="3">
        <f>IFERROR(VLOOKUP($C622*1,Lookups!$H:$N,7,FALSE),"")</f>
        <v>0</v>
      </c>
      <c r="AF622" s="3" t="str">
        <f>VLOOKUP(B622*1,Stores!$A:$C,3,FALSE)</f>
        <v>DFG</v>
      </c>
    </row>
    <row r="623" spans="1:32">
      <c r="A623" s="165" t="s">
        <v>937</v>
      </c>
      <c r="B623" s="166" t="s">
        <v>948</v>
      </c>
      <c r="C623" s="165" t="s">
        <v>503</v>
      </c>
      <c r="D623" s="165" t="s">
        <v>918</v>
      </c>
      <c r="E623" s="165" t="s">
        <v>442</v>
      </c>
      <c r="F623" s="167">
        <v>2017</v>
      </c>
      <c r="G623" s="168">
        <v>0</v>
      </c>
      <c r="H623" s="169">
        <v>493.35</v>
      </c>
      <c r="I623" s="169">
        <v>432.79500000000002</v>
      </c>
      <c r="J623" s="169">
        <v>332.33249999999998</v>
      </c>
      <c r="K623" s="169">
        <v>450.29999999999995</v>
      </c>
      <c r="L623" s="169">
        <v>479.4</v>
      </c>
      <c r="M623" s="169">
        <v>369.72</v>
      </c>
      <c r="N623" s="169">
        <v>356.94</v>
      </c>
      <c r="O623" s="169">
        <v>401.76</v>
      </c>
      <c r="P623" s="169">
        <v>269.09999999999997</v>
      </c>
      <c r="Q623" s="169">
        <v>361.78500000000003</v>
      </c>
      <c r="R623" s="169">
        <v>293.625</v>
      </c>
      <c r="S623" s="169">
        <v>0</v>
      </c>
      <c r="T623" s="169">
        <v>0</v>
      </c>
      <c r="U623" s="169">
        <v>4241.1075000000001</v>
      </c>
      <c r="V623" s="163">
        <f ca="1">SUM(INDIRECT(Inputs!$C$11&amp;ROW()&amp;":"&amp;Inputs!$C$12&amp;ROW()))</f>
        <v>361.78500000000003</v>
      </c>
      <c r="W623" s="163">
        <f ca="1">SUM(INDIRECT(Inputs!$C$13&amp;ROW()&amp;":"&amp;Inputs!$C$14&amp;ROW()))</f>
        <v>3947.4824999999996</v>
      </c>
      <c r="X623" s="3" t="str">
        <f>IF(COUNTIFS(Lookups!$A:$A,C623)=1,"Gross Sales","")</f>
        <v/>
      </c>
      <c r="Y623" s="3" t="str">
        <f>IF(COUNTIFS(Lookups!$D:$D,C623)=1,"Bar Sales","")</f>
        <v/>
      </c>
      <c r="Z623" s="3" t="str">
        <f>IFERROR(VLOOKUP(C623*1,Lookups!$D:$F,3,FALSE),"")</f>
        <v/>
      </c>
      <c r="AA623" s="3" t="str">
        <f>IFERROR(VLOOKUP($C623*1,Lookups!$H:$N,3,FALSE),"")</f>
        <v>Entrees</v>
      </c>
      <c r="AB623" s="3" t="str">
        <f>IFERROR(VLOOKUP($C623*1,Lookups!$H:$N,4,FALSE),"")</f>
        <v>Lunch</v>
      </c>
      <c r="AC623" s="3" t="str">
        <f>IFERROR(VLOOKUP($C623*1,Lookups!$H:$N,5,FALSE),"")</f>
        <v>Bar</v>
      </c>
      <c r="AD623" s="3">
        <f>IFERROR(VLOOKUP($C623*1,Lookups!$H:$N,6,FALSE),"")</f>
        <v>0</v>
      </c>
      <c r="AE623" s="3">
        <f>IFERROR(VLOOKUP($C623*1,Lookups!$H:$N,7,FALSE),"")</f>
        <v>0</v>
      </c>
      <c r="AF623" s="3" t="str">
        <f>VLOOKUP(B623*1,Stores!$A:$C,3,FALSE)</f>
        <v>DFG</v>
      </c>
    </row>
    <row r="624" spans="1:32">
      <c r="A624" s="165" t="s">
        <v>936</v>
      </c>
      <c r="B624" s="166" t="s">
        <v>949</v>
      </c>
      <c r="C624" s="165" t="s">
        <v>503</v>
      </c>
      <c r="D624" s="165" t="s">
        <v>918</v>
      </c>
      <c r="E624" s="165" t="s">
        <v>442</v>
      </c>
      <c r="F624" s="167">
        <v>2017</v>
      </c>
      <c r="G624" s="168">
        <v>0</v>
      </c>
      <c r="H624" s="169">
        <v>227.01</v>
      </c>
      <c r="I624" s="169">
        <v>167.86500000000001</v>
      </c>
      <c r="J624" s="169">
        <v>181.56</v>
      </c>
      <c r="K624" s="169">
        <v>167.73750000000001</v>
      </c>
      <c r="L624" s="169">
        <v>126.44999999999999</v>
      </c>
      <c r="M624" s="169">
        <v>124.32000000000001</v>
      </c>
      <c r="N624" s="169">
        <v>113.39999999999999</v>
      </c>
      <c r="O624" s="169">
        <v>150.05250000000001</v>
      </c>
      <c r="P624" s="169">
        <v>142.56</v>
      </c>
      <c r="Q624" s="169">
        <v>147.41999999999999</v>
      </c>
      <c r="R624" s="169">
        <v>183.11249999999998</v>
      </c>
      <c r="S624" s="169">
        <v>0</v>
      </c>
      <c r="T624" s="169">
        <v>0</v>
      </c>
      <c r="U624" s="169">
        <v>1731.4875</v>
      </c>
      <c r="V624" s="163">
        <f ca="1">SUM(INDIRECT(Inputs!$C$11&amp;ROW()&amp;":"&amp;Inputs!$C$12&amp;ROW()))</f>
        <v>147.41999999999999</v>
      </c>
      <c r="W624" s="163">
        <f ca="1">SUM(INDIRECT(Inputs!$C$13&amp;ROW()&amp;":"&amp;Inputs!$C$14&amp;ROW()))</f>
        <v>1548.375</v>
      </c>
      <c r="X624" s="3" t="str">
        <f>IF(COUNTIFS(Lookups!$A:$A,C624)=1,"Gross Sales","")</f>
        <v/>
      </c>
      <c r="Y624" s="3" t="str">
        <f>IF(COUNTIFS(Lookups!$D:$D,C624)=1,"Bar Sales","")</f>
        <v/>
      </c>
      <c r="Z624" s="3" t="str">
        <f>IFERROR(VLOOKUP(C624*1,Lookups!$D:$F,3,FALSE),"")</f>
        <v/>
      </c>
      <c r="AA624" s="3" t="str">
        <f>IFERROR(VLOOKUP($C624*1,Lookups!$H:$N,3,FALSE),"")</f>
        <v>Entrees</v>
      </c>
      <c r="AB624" s="3" t="str">
        <f>IFERROR(VLOOKUP($C624*1,Lookups!$H:$N,4,FALSE),"")</f>
        <v>Lunch</v>
      </c>
      <c r="AC624" s="3" t="str">
        <f>IFERROR(VLOOKUP($C624*1,Lookups!$H:$N,5,FALSE),"")</f>
        <v>Bar</v>
      </c>
      <c r="AD624" s="3">
        <f>IFERROR(VLOOKUP($C624*1,Lookups!$H:$N,6,FALSE),"")</f>
        <v>0</v>
      </c>
      <c r="AE624" s="3">
        <f>IFERROR(VLOOKUP($C624*1,Lookups!$H:$N,7,FALSE),"")</f>
        <v>0</v>
      </c>
      <c r="AF624" s="3" t="str">
        <f>VLOOKUP(B624*1,Stores!$A:$C,3,FALSE)</f>
        <v>DFG</v>
      </c>
    </row>
    <row r="625" spans="1:32">
      <c r="A625" s="165" t="s">
        <v>935</v>
      </c>
      <c r="B625" s="166" t="s">
        <v>950</v>
      </c>
      <c r="C625" s="165" t="s">
        <v>503</v>
      </c>
      <c r="D625" s="165" t="s">
        <v>918</v>
      </c>
      <c r="E625" s="165" t="s">
        <v>442</v>
      </c>
      <c r="F625" s="167">
        <v>2017</v>
      </c>
      <c r="G625" s="168">
        <v>0</v>
      </c>
      <c r="H625" s="169">
        <v>258.82499999999999</v>
      </c>
      <c r="I625" s="169">
        <v>397.57499999999999</v>
      </c>
      <c r="J625" s="169">
        <v>333.6</v>
      </c>
      <c r="K625" s="169">
        <v>242.55</v>
      </c>
      <c r="L625" s="169">
        <v>348.3</v>
      </c>
      <c r="M625" s="169">
        <v>287.40000000000003</v>
      </c>
      <c r="N625" s="169">
        <v>314.64</v>
      </c>
      <c r="O625" s="169">
        <v>298.28250000000003</v>
      </c>
      <c r="P625" s="169">
        <v>243.09</v>
      </c>
      <c r="Q625" s="169">
        <v>287.76</v>
      </c>
      <c r="R625" s="169">
        <v>229.66499999999999</v>
      </c>
      <c r="S625" s="169">
        <v>0</v>
      </c>
      <c r="T625" s="169">
        <v>0</v>
      </c>
      <c r="U625" s="169">
        <v>3241.6875</v>
      </c>
      <c r="V625" s="163">
        <f ca="1">SUM(INDIRECT(Inputs!$C$11&amp;ROW()&amp;":"&amp;Inputs!$C$12&amp;ROW()))</f>
        <v>287.76</v>
      </c>
      <c r="W625" s="163">
        <f ca="1">SUM(INDIRECT(Inputs!$C$13&amp;ROW()&amp;":"&amp;Inputs!$C$14&amp;ROW()))</f>
        <v>3012.0225</v>
      </c>
      <c r="X625" s="3" t="str">
        <f>IF(COUNTIFS(Lookups!$A:$A,C625)=1,"Gross Sales","")</f>
        <v/>
      </c>
      <c r="Y625" s="3" t="str">
        <f>IF(COUNTIFS(Lookups!$D:$D,C625)=1,"Bar Sales","")</f>
        <v/>
      </c>
      <c r="Z625" s="3" t="str">
        <f>IFERROR(VLOOKUP(C625*1,Lookups!$D:$F,3,FALSE),"")</f>
        <v/>
      </c>
      <c r="AA625" s="3" t="str">
        <f>IFERROR(VLOOKUP($C625*1,Lookups!$H:$N,3,FALSE),"")</f>
        <v>Entrees</v>
      </c>
      <c r="AB625" s="3" t="str">
        <f>IFERROR(VLOOKUP($C625*1,Lookups!$H:$N,4,FALSE),"")</f>
        <v>Lunch</v>
      </c>
      <c r="AC625" s="3" t="str">
        <f>IFERROR(VLOOKUP($C625*1,Lookups!$H:$N,5,FALSE),"")</f>
        <v>Bar</v>
      </c>
      <c r="AD625" s="3">
        <f>IFERROR(VLOOKUP($C625*1,Lookups!$H:$N,6,FALSE),"")</f>
        <v>0</v>
      </c>
      <c r="AE625" s="3">
        <f>IFERROR(VLOOKUP($C625*1,Lookups!$H:$N,7,FALSE),"")</f>
        <v>0</v>
      </c>
      <c r="AF625" s="3" t="str">
        <f>VLOOKUP(B625*1,Stores!$A:$C,3,FALSE)</f>
        <v>DFG</v>
      </c>
    </row>
    <row r="626" spans="1:32">
      <c r="A626" s="165" t="s">
        <v>960</v>
      </c>
      <c r="B626" s="166" t="s">
        <v>951</v>
      </c>
      <c r="C626" s="165" t="s">
        <v>503</v>
      </c>
      <c r="D626" s="165" t="s">
        <v>918</v>
      </c>
      <c r="E626" s="165" t="s">
        <v>442</v>
      </c>
      <c r="F626" s="167">
        <v>2017</v>
      </c>
      <c r="G626" s="168">
        <v>0</v>
      </c>
      <c r="H626" s="169">
        <v>510.63749999999999</v>
      </c>
      <c r="I626" s="169">
        <v>377.3775</v>
      </c>
      <c r="J626" s="169">
        <v>369.21</v>
      </c>
      <c r="K626" s="169">
        <v>610.875</v>
      </c>
      <c r="L626" s="169">
        <v>514.14</v>
      </c>
      <c r="M626" s="169">
        <v>387.6</v>
      </c>
      <c r="N626" s="169">
        <v>473.66249999999997</v>
      </c>
      <c r="O626" s="169">
        <v>360.96749999999997</v>
      </c>
      <c r="P626" s="169">
        <v>376.15500000000003</v>
      </c>
      <c r="Q626" s="169">
        <v>418.89750000000004</v>
      </c>
      <c r="R626" s="169">
        <v>375.9</v>
      </c>
      <c r="S626" s="169">
        <v>0</v>
      </c>
      <c r="T626" s="169">
        <v>0</v>
      </c>
      <c r="U626" s="169">
        <v>4775.4224999999988</v>
      </c>
      <c r="V626" s="163">
        <f ca="1">SUM(INDIRECT(Inputs!$C$11&amp;ROW()&amp;":"&amp;Inputs!$C$12&amp;ROW()))</f>
        <v>418.89750000000004</v>
      </c>
      <c r="W626" s="163">
        <f ca="1">SUM(INDIRECT(Inputs!$C$13&amp;ROW()&amp;":"&amp;Inputs!$C$14&amp;ROW()))</f>
        <v>4399.5224999999991</v>
      </c>
      <c r="X626" s="3" t="str">
        <f>IF(COUNTIFS(Lookups!$A:$A,C626)=1,"Gross Sales","")</f>
        <v/>
      </c>
      <c r="Y626" s="3" t="str">
        <f>IF(COUNTIFS(Lookups!$D:$D,C626)=1,"Bar Sales","")</f>
        <v/>
      </c>
      <c r="Z626" s="3" t="str">
        <f>IFERROR(VLOOKUP(C626*1,Lookups!$D:$F,3,FALSE),"")</f>
        <v/>
      </c>
      <c r="AA626" s="3" t="str">
        <f>IFERROR(VLOOKUP($C626*1,Lookups!$H:$N,3,FALSE),"")</f>
        <v>Entrees</v>
      </c>
      <c r="AB626" s="3" t="str">
        <f>IFERROR(VLOOKUP($C626*1,Lookups!$H:$N,4,FALSE),"")</f>
        <v>Lunch</v>
      </c>
      <c r="AC626" s="3" t="str">
        <f>IFERROR(VLOOKUP($C626*1,Lookups!$H:$N,5,FALSE),"")</f>
        <v>Bar</v>
      </c>
      <c r="AD626" s="3">
        <f>IFERROR(VLOOKUP($C626*1,Lookups!$H:$N,6,FALSE),"")</f>
        <v>0</v>
      </c>
      <c r="AE626" s="3">
        <f>IFERROR(VLOOKUP($C626*1,Lookups!$H:$N,7,FALSE),"")</f>
        <v>0</v>
      </c>
      <c r="AF626" s="3" t="str">
        <f>VLOOKUP(B626*1,Stores!$A:$C,3,FALSE)</f>
        <v>DFG</v>
      </c>
    </row>
    <row r="627" spans="1:32">
      <c r="A627" s="165" t="s">
        <v>961</v>
      </c>
      <c r="B627" s="166" t="s">
        <v>952</v>
      </c>
      <c r="C627" s="165" t="s">
        <v>503</v>
      </c>
      <c r="D627" s="165" t="s">
        <v>918</v>
      </c>
      <c r="E627" s="165" t="s">
        <v>442</v>
      </c>
      <c r="F627" s="167">
        <v>2017</v>
      </c>
      <c r="G627" s="168">
        <v>0</v>
      </c>
      <c r="H627" s="169">
        <v>456.75</v>
      </c>
      <c r="I627" s="169">
        <v>275.41500000000002</v>
      </c>
      <c r="J627" s="169">
        <v>387</v>
      </c>
      <c r="K627" s="169">
        <v>287.31</v>
      </c>
      <c r="L627" s="169">
        <v>314.21249999999998</v>
      </c>
      <c r="M627" s="169">
        <v>376.2</v>
      </c>
      <c r="N627" s="169">
        <v>284.21250000000003</v>
      </c>
      <c r="O627" s="169">
        <v>336.55500000000001</v>
      </c>
      <c r="P627" s="169">
        <v>242.25000000000003</v>
      </c>
      <c r="Q627" s="169">
        <v>268.85250000000002</v>
      </c>
      <c r="R627" s="169">
        <v>292.47750000000002</v>
      </c>
      <c r="S627" s="169">
        <v>0</v>
      </c>
      <c r="T627" s="169">
        <v>0</v>
      </c>
      <c r="U627" s="169">
        <v>3521.2349999999997</v>
      </c>
      <c r="V627" s="163">
        <f ca="1">SUM(INDIRECT(Inputs!$C$11&amp;ROW()&amp;":"&amp;Inputs!$C$12&amp;ROW()))</f>
        <v>268.85250000000002</v>
      </c>
      <c r="W627" s="163">
        <f ca="1">SUM(INDIRECT(Inputs!$C$13&amp;ROW()&amp;":"&amp;Inputs!$C$14&amp;ROW()))</f>
        <v>3228.7574999999997</v>
      </c>
      <c r="X627" s="3" t="str">
        <f>IF(COUNTIFS(Lookups!$A:$A,C627)=1,"Gross Sales","")</f>
        <v/>
      </c>
      <c r="Y627" s="3" t="str">
        <f>IF(COUNTIFS(Lookups!$D:$D,C627)=1,"Bar Sales","")</f>
        <v/>
      </c>
      <c r="Z627" s="3" t="str">
        <f>IFERROR(VLOOKUP(C627*1,Lookups!$D:$F,3,FALSE),"")</f>
        <v/>
      </c>
      <c r="AA627" s="3" t="str">
        <f>IFERROR(VLOOKUP($C627*1,Lookups!$H:$N,3,FALSE),"")</f>
        <v>Entrees</v>
      </c>
      <c r="AB627" s="3" t="str">
        <f>IFERROR(VLOOKUP($C627*1,Lookups!$H:$N,4,FALSE),"")</f>
        <v>Lunch</v>
      </c>
      <c r="AC627" s="3" t="str">
        <f>IFERROR(VLOOKUP($C627*1,Lookups!$H:$N,5,FALSE),"")</f>
        <v>Bar</v>
      </c>
      <c r="AD627" s="3">
        <f>IFERROR(VLOOKUP($C627*1,Lookups!$H:$N,6,FALSE),"")</f>
        <v>0</v>
      </c>
      <c r="AE627" s="3">
        <f>IFERROR(VLOOKUP($C627*1,Lookups!$H:$N,7,FALSE),"")</f>
        <v>0</v>
      </c>
      <c r="AF627" s="3" t="str">
        <f>VLOOKUP(B627*1,Stores!$A:$C,3,FALSE)</f>
        <v>DFG</v>
      </c>
    </row>
    <row r="628" spans="1:32">
      <c r="A628" s="165" t="s">
        <v>934</v>
      </c>
      <c r="B628" s="166" t="s">
        <v>953</v>
      </c>
      <c r="C628" s="165" t="s">
        <v>503</v>
      </c>
      <c r="D628" s="165" t="s">
        <v>918</v>
      </c>
      <c r="E628" s="165" t="s">
        <v>442</v>
      </c>
      <c r="F628" s="167">
        <v>2017</v>
      </c>
      <c r="G628" s="168">
        <v>0</v>
      </c>
      <c r="H628" s="169">
        <v>483.36750000000001</v>
      </c>
      <c r="I628" s="169">
        <v>454.07249999999999</v>
      </c>
      <c r="J628" s="169">
        <v>654.12</v>
      </c>
      <c r="K628" s="169">
        <v>470.25</v>
      </c>
      <c r="L628" s="169">
        <v>443.20500000000004</v>
      </c>
      <c r="M628" s="169">
        <v>346.89</v>
      </c>
      <c r="N628" s="169">
        <v>381.15000000000003</v>
      </c>
      <c r="O628" s="169">
        <v>381.39750000000004</v>
      </c>
      <c r="P628" s="169">
        <v>431.9325</v>
      </c>
      <c r="Q628" s="169">
        <v>461.54249999999996</v>
      </c>
      <c r="R628" s="169">
        <v>351.48750000000001</v>
      </c>
      <c r="S628" s="169">
        <v>0</v>
      </c>
      <c r="T628" s="169">
        <v>0</v>
      </c>
      <c r="U628" s="169">
        <v>4859.415</v>
      </c>
      <c r="V628" s="163">
        <f ca="1">SUM(INDIRECT(Inputs!$C$11&amp;ROW()&amp;":"&amp;Inputs!$C$12&amp;ROW()))</f>
        <v>461.54249999999996</v>
      </c>
      <c r="W628" s="163">
        <f ca="1">SUM(INDIRECT(Inputs!$C$13&amp;ROW()&amp;":"&amp;Inputs!$C$14&amp;ROW()))</f>
        <v>4507.9274999999998</v>
      </c>
      <c r="X628" s="3" t="str">
        <f>IF(COUNTIFS(Lookups!$A:$A,C628)=1,"Gross Sales","")</f>
        <v/>
      </c>
      <c r="Y628" s="3" t="str">
        <f>IF(COUNTIFS(Lookups!$D:$D,C628)=1,"Bar Sales","")</f>
        <v/>
      </c>
      <c r="Z628" s="3" t="str">
        <f>IFERROR(VLOOKUP(C628*1,Lookups!$D:$F,3,FALSE),"")</f>
        <v/>
      </c>
      <c r="AA628" s="3" t="str">
        <f>IFERROR(VLOOKUP($C628*1,Lookups!$H:$N,3,FALSE),"")</f>
        <v>Entrees</v>
      </c>
      <c r="AB628" s="3" t="str">
        <f>IFERROR(VLOOKUP($C628*1,Lookups!$H:$N,4,FALSE),"")</f>
        <v>Lunch</v>
      </c>
      <c r="AC628" s="3" t="str">
        <f>IFERROR(VLOOKUP($C628*1,Lookups!$H:$N,5,FALSE),"")</f>
        <v>Bar</v>
      </c>
      <c r="AD628" s="3">
        <f>IFERROR(VLOOKUP($C628*1,Lookups!$H:$N,6,FALSE),"")</f>
        <v>0</v>
      </c>
      <c r="AE628" s="3">
        <f>IFERROR(VLOOKUP($C628*1,Lookups!$H:$N,7,FALSE),"")</f>
        <v>0</v>
      </c>
      <c r="AF628" s="3" t="str">
        <f>VLOOKUP(B628*1,Stores!$A:$C,3,FALSE)</f>
        <v>DFG</v>
      </c>
    </row>
    <row r="629" spans="1:32">
      <c r="A629" s="165" t="s">
        <v>933</v>
      </c>
      <c r="B629" s="166" t="s">
        <v>954</v>
      </c>
      <c r="C629" s="165" t="s">
        <v>503</v>
      </c>
      <c r="D629" s="165" t="s">
        <v>918</v>
      </c>
      <c r="E629" s="165" t="s">
        <v>442</v>
      </c>
      <c r="F629" s="167">
        <v>2017</v>
      </c>
      <c r="G629" s="168">
        <v>0</v>
      </c>
      <c r="H629" s="169">
        <v>510.29999999999995</v>
      </c>
      <c r="I629" s="169">
        <v>654.78750000000002</v>
      </c>
      <c r="J629" s="169">
        <v>317.7</v>
      </c>
      <c r="K629" s="169">
        <v>262.8</v>
      </c>
      <c r="L629" s="169">
        <v>468.72</v>
      </c>
      <c r="M629" s="169">
        <v>320.25</v>
      </c>
      <c r="N629" s="169">
        <v>359.78250000000003</v>
      </c>
      <c r="O629" s="169">
        <v>324.97499999999997</v>
      </c>
      <c r="P629" s="169">
        <v>413.73750000000001</v>
      </c>
      <c r="Q629" s="169">
        <v>428.34</v>
      </c>
      <c r="R629" s="169">
        <v>368.66250000000002</v>
      </c>
      <c r="S629" s="169">
        <v>0</v>
      </c>
      <c r="T629" s="169">
        <v>0</v>
      </c>
      <c r="U629" s="169">
        <v>4430.0550000000003</v>
      </c>
      <c r="V629" s="163">
        <f ca="1">SUM(INDIRECT(Inputs!$C$11&amp;ROW()&amp;":"&amp;Inputs!$C$12&amp;ROW()))</f>
        <v>428.34</v>
      </c>
      <c r="W629" s="163">
        <f ca="1">SUM(INDIRECT(Inputs!$C$13&amp;ROW()&amp;":"&amp;Inputs!$C$14&amp;ROW()))</f>
        <v>4061.3925000000004</v>
      </c>
      <c r="X629" s="3" t="str">
        <f>IF(COUNTIFS(Lookups!$A:$A,C629)=1,"Gross Sales","")</f>
        <v/>
      </c>
      <c r="Y629" s="3" t="str">
        <f>IF(COUNTIFS(Lookups!$D:$D,C629)=1,"Bar Sales","")</f>
        <v/>
      </c>
      <c r="Z629" s="3" t="str">
        <f>IFERROR(VLOOKUP(C629*1,Lookups!$D:$F,3,FALSE),"")</f>
        <v/>
      </c>
      <c r="AA629" s="3" t="str">
        <f>IFERROR(VLOOKUP($C629*1,Lookups!$H:$N,3,FALSE),"")</f>
        <v>Entrees</v>
      </c>
      <c r="AB629" s="3" t="str">
        <f>IFERROR(VLOOKUP($C629*1,Lookups!$H:$N,4,FALSE),"")</f>
        <v>Lunch</v>
      </c>
      <c r="AC629" s="3" t="str">
        <f>IFERROR(VLOOKUP($C629*1,Lookups!$H:$N,5,FALSE),"")</f>
        <v>Bar</v>
      </c>
      <c r="AD629" s="3">
        <f>IFERROR(VLOOKUP($C629*1,Lookups!$H:$N,6,FALSE),"")</f>
        <v>0</v>
      </c>
      <c r="AE629" s="3">
        <f>IFERROR(VLOOKUP($C629*1,Lookups!$H:$N,7,FALSE),"")</f>
        <v>0</v>
      </c>
      <c r="AF629" s="3" t="str">
        <f>VLOOKUP(B629*1,Stores!$A:$C,3,FALSE)</f>
        <v>DFG</v>
      </c>
    </row>
    <row r="630" spans="1:32">
      <c r="A630" s="165" t="s">
        <v>932</v>
      </c>
      <c r="B630" s="166" t="s">
        <v>959</v>
      </c>
      <c r="C630" s="165" t="s">
        <v>503</v>
      </c>
      <c r="D630" s="165" t="s">
        <v>918</v>
      </c>
      <c r="E630" s="165" t="s">
        <v>442</v>
      </c>
      <c r="F630" s="167">
        <v>2017</v>
      </c>
      <c r="G630" s="168">
        <v>0</v>
      </c>
      <c r="H630" s="169">
        <v>0</v>
      </c>
      <c r="I630" s="169">
        <v>0</v>
      </c>
      <c r="J630" s="169">
        <v>0</v>
      </c>
      <c r="K630" s="169">
        <v>0</v>
      </c>
      <c r="L630" s="169">
        <v>0</v>
      </c>
      <c r="M630" s="169">
        <v>0</v>
      </c>
      <c r="N630" s="169">
        <v>261</v>
      </c>
      <c r="O630" s="169">
        <v>412.02</v>
      </c>
      <c r="P630" s="169">
        <v>399</v>
      </c>
      <c r="Q630" s="169">
        <v>465.07499999999999</v>
      </c>
      <c r="R630" s="169">
        <v>452.4375</v>
      </c>
      <c r="S630" s="169">
        <v>0</v>
      </c>
      <c r="T630" s="169">
        <v>0</v>
      </c>
      <c r="U630" s="169">
        <v>1989.5325</v>
      </c>
      <c r="V630" s="163">
        <f ca="1">SUM(INDIRECT(Inputs!$C$11&amp;ROW()&amp;":"&amp;Inputs!$C$12&amp;ROW()))</f>
        <v>465.07499999999999</v>
      </c>
      <c r="W630" s="163">
        <f ca="1">SUM(INDIRECT(Inputs!$C$13&amp;ROW()&amp;":"&amp;Inputs!$C$14&amp;ROW()))</f>
        <v>1537.095</v>
      </c>
      <c r="X630" s="3" t="str">
        <f>IF(COUNTIFS(Lookups!$A:$A,C630)=1,"Gross Sales","")</f>
        <v/>
      </c>
      <c r="Y630" s="3" t="str">
        <f>IF(COUNTIFS(Lookups!$D:$D,C630)=1,"Bar Sales","")</f>
        <v/>
      </c>
      <c r="Z630" s="3" t="str">
        <f>IFERROR(VLOOKUP(C630*1,Lookups!$D:$F,3,FALSE),"")</f>
        <v/>
      </c>
      <c r="AA630" s="3" t="str">
        <f>IFERROR(VLOOKUP($C630*1,Lookups!$H:$N,3,FALSE),"")</f>
        <v>Entrees</v>
      </c>
      <c r="AB630" s="3" t="str">
        <f>IFERROR(VLOOKUP($C630*1,Lookups!$H:$N,4,FALSE),"")</f>
        <v>Lunch</v>
      </c>
      <c r="AC630" s="3" t="str">
        <f>IFERROR(VLOOKUP($C630*1,Lookups!$H:$N,5,FALSE),"")</f>
        <v>Bar</v>
      </c>
      <c r="AD630" s="3">
        <f>IFERROR(VLOOKUP($C630*1,Lookups!$H:$N,6,FALSE),"")</f>
        <v>0</v>
      </c>
      <c r="AE630" s="3">
        <f>IFERROR(VLOOKUP($C630*1,Lookups!$H:$N,7,FALSE),"")</f>
        <v>0</v>
      </c>
      <c r="AF630" s="3" t="str">
        <f>VLOOKUP(B630*1,Stores!$A:$C,3,FALSE)</f>
        <v>DFG</v>
      </c>
    </row>
    <row r="631" spans="1:32">
      <c r="A631" s="165" t="s">
        <v>930</v>
      </c>
      <c r="B631" s="166" t="s">
        <v>920</v>
      </c>
      <c r="C631" s="165" t="s">
        <v>507</v>
      </c>
      <c r="D631" s="165" t="s">
        <v>918</v>
      </c>
      <c r="E631" s="165" t="s">
        <v>446</v>
      </c>
      <c r="F631" s="167">
        <v>2017</v>
      </c>
      <c r="G631" s="168">
        <v>0</v>
      </c>
      <c r="H631" s="169">
        <v>174.91499999999999</v>
      </c>
      <c r="I631" s="169">
        <v>177.9375</v>
      </c>
      <c r="J631" s="169">
        <v>264.375</v>
      </c>
      <c r="K631" s="169">
        <v>179.31</v>
      </c>
      <c r="L631" s="169">
        <v>148.185</v>
      </c>
      <c r="M631" s="169">
        <v>134.86500000000001</v>
      </c>
      <c r="N631" s="169">
        <v>124.605</v>
      </c>
      <c r="O631" s="169">
        <v>172.72499999999999</v>
      </c>
      <c r="P631" s="169">
        <v>229.5</v>
      </c>
      <c r="Q631" s="169">
        <v>288.54750000000001</v>
      </c>
      <c r="R631" s="169">
        <v>190.95749999999998</v>
      </c>
      <c r="S631" s="169">
        <v>0</v>
      </c>
      <c r="T631" s="169">
        <v>0</v>
      </c>
      <c r="U631" s="169">
        <v>2085.9224999999997</v>
      </c>
      <c r="V631" s="163">
        <f ca="1">SUM(INDIRECT(Inputs!$C$11&amp;ROW()&amp;":"&amp;Inputs!$C$12&amp;ROW()))</f>
        <v>288.54750000000001</v>
      </c>
      <c r="W631" s="163">
        <f ca="1">SUM(INDIRECT(Inputs!$C$13&amp;ROW()&amp;":"&amp;Inputs!$C$14&amp;ROW()))</f>
        <v>1894.9649999999997</v>
      </c>
      <c r="X631" s="3" t="str">
        <f>IF(COUNTIFS(Lookups!$A:$A,C631)=1,"Gross Sales","")</f>
        <v/>
      </c>
      <c r="Y631" s="3" t="str">
        <f>IF(COUNTIFS(Lookups!$D:$D,C631)=1,"Bar Sales","")</f>
        <v/>
      </c>
      <c r="Z631" s="3" t="str">
        <f>IFERROR(VLOOKUP(C631*1,Lookups!$D:$F,3,FALSE),"")</f>
        <v/>
      </c>
      <c r="AA631" s="3" t="str">
        <f>IFERROR(VLOOKUP($C631*1,Lookups!$H:$N,3,FALSE),"")</f>
        <v>Entrees</v>
      </c>
      <c r="AB631" s="3" t="str">
        <f>IFERROR(VLOOKUP($C631*1,Lookups!$H:$N,4,FALSE),"")</f>
        <v>Dinner</v>
      </c>
      <c r="AC631" s="3" t="str">
        <f>IFERROR(VLOOKUP($C631*1,Lookups!$H:$N,5,FALSE),"")</f>
        <v>Bar</v>
      </c>
      <c r="AD631" s="3">
        <f>IFERROR(VLOOKUP($C631*1,Lookups!$H:$N,6,FALSE),"")</f>
        <v>0</v>
      </c>
      <c r="AE631" s="3">
        <f>IFERROR(VLOOKUP($C631*1,Lookups!$H:$N,7,FALSE),"")</f>
        <v>0</v>
      </c>
      <c r="AF631" s="3" t="str">
        <f>VLOOKUP(B631*1,Stores!$A:$C,3,FALSE)</f>
        <v>DFDE</v>
      </c>
    </row>
    <row r="632" spans="1:32">
      <c r="A632" s="165" t="s">
        <v>929</v>
      </c>
      <c r="B632" s="166" t="s">
        <v>921</v>
      </c>
      <c r="C632" s="165" t="s">
        <v>507</v>
      </c>
      <c r="D632" s="165" t="s">
        <v>918</v>
      </c>
      <c r="E632" s="165" t="s">
        <v>446</v>
      </c>
      <c r="F632" s="167">
        <v>2017</v>
      </c>
      <c r="G632" s="168">
        <v>0</v>
      </c>
      <c r="H632" s="169">
        <v>448.92</v>
      </c>
      <c r="I632" s="169">
        <v>413.82</v>
      </c>
      <c r="J632" s="169">
        <v>520.65</v>
      </c>
      <c r="K632" s="169">
        <v>380.55</v>
      </c>
      <c r="L632" s="169">
        <v>366.89249999999998</v>
      </c>
      <c r="M632" s="169">
        <v>435.375</v>
      </c>
      <c r="N632" s="169">
        <v>376.74</v>
      </c>
      <c r="O632" s="169">
        <v>338.98500000000001</v>
      </c>
      <c r="P632" s="169">
        <v>506.34</v>
      </c>
      <c r="Q632" s="169">
        <v>494.0625</v>
      </c>
      <c r="R632" s="169">
        <v>512.4</v>
      </c>
      <c r="S632" s="169">
        <v>0</v>
      </c>
      <c r="T632" s="169">
        <v>0</v>
      </c>
      <c r="U632" s="169">
        <v>4794.7350000000006</v>
      </c>
      <c r="V632" s="163">
        <f ca="1">SUM(INDIRECT(Inputs!$C$11&amp;ROW()&amp;":"&amp;Inputs!$C$12&amp;ROW()))</f>
        <v>494.0625</v>
      </c>
      <c r="W632" s="163">
        <f ca="1">SUM(INDIRECT(Inputs!$C$13&amp;ROW()&amp;":"&amp;Inputs!$C$14&amp;ROW()))</f>
        <v>4282.3350000000009</v>
      </c>
      <c r="X632" s="3" t="str">
        <f>IF(COUNTIFS(Lookups!$A:$A,C632)=1,"Gross Sales","")</f>
        <v/>
      </c>
      <c r="Y632" s="3" t="str">
        <f>IF(COUNTIFS(Lookups!$D:$D,C632)=1,"Bar Sales","")</f>
        <v/>
      </c>
      <c r="Z632" s="3" t="str">
        <f>IFERROR(VLOOKUP(C632*1,Lookups!$D:$F,3,FALSE),"")</f>
        <v/>
      </c>
      <c r="AA632" s="3" t="str">
        <f>IFERROR(VLOOKUP($C632*1,Lookups!$H:$N,3,FALSE),"")</f>
        <v>Entrees</v>
      </c>
      <c r="AB632" s="3" t="str">
        <f>IFERROR(VLOOKUP($C632*1,Lookups!$H:$N,4,FALSE),"")</f>
        <v>Dinner</v>
      </c>
      <c r="AC632" s="3" t="str">
        <f>IFERROR(VLOOKUP($C632*1,Lookups!$H:$N,5,FALSE),"")</f>
        <v>Bar</v>
      </c>
      <c r="AD632" s="3">
        <f>IFERROR(VLOOKUP($C632*1,Lookups!$H:$N,6,FALSE),"")</f>
        <v>0</v>
      </c>
      <c r="AE632" s="3">
        <f>IFERROR(VLOOKUP($C632*1,Lookups!$H:$N,7,FALSE),"")</f>
        <v>0</v>
      </c>
      <c r="AF632" s="3" t="str">
        <f>VLOOKUP(B632*1,Stores!$A:$C,3,FALSE)</f>
        <v>DFDE</v>
      </c>
    </row>
    <row r="633" spans="1:32">
      <c r="A633" s="165" t="s">
        <v>928</v>
      </c>
      <c r="B633" s="166" t="s">
        <v>922</v>
      </c>
      <c r="C633" s="165" t="s">
        <v>507</v>
      </c>
      <c r="D633" s="165" t="s">
        <v>918</v>
      </c>
      <c r="E633" s="165" t="s">
        <v>446</v>
      </c>
      <c r="F633" s="167">
        <v>2017</v>
      </c>
      <c r="G633" s="168">
        <v>0</v>
      </c>
      <c r="H633" s="169">
        <v>570.83249999999998</v>
      </c>
      <c r="I633" s="169">
        <v>450.29250000000002</v>
      </c>
      <c r="J633" s="169">
        <v>379.66500000000002</v>
      </c>
      <c r="K633" s="169">
        <v>475.36500000000001</v>
      </c>
      <c r="L633" s="169">
        <v>414.78</v>
      </c>
      <c r="M633" s="169">
        <v>358.53000000000003</v>
      </c>
      <c r="N633" s="169">
        <v>274.5</v>
      </c>
      <c r="O633" s="169">
        <v>961.875</v>
      </c>
      <c r="P633" s="169">
        <v>511.065</v>
      </c>
      <c r="Q633" s="169">
        <v>306</v>
      </c>
      <c r="R633" s="169">
        <v>436.66500000000002</v>
      </c>
      <c r="S633" s="169">
        <v>0</v>
      </c>
      <c r="T633" s="169">
        <v>0</v>
      </c>
      <c r="U633" s="169">
        <v>5139.57</v>
      </c>
      <c r="V633" s="163">
        <f ca="1">SUM(INDIRECT(Inputs!$C$11&amp;ROW()&amp;":"&amp;Inputs!$C$12&amp;ROW()))</f>
        <v>306</v>
      </c>
      <c r="W633" s="163">
        <f ca="1">SUM(INDIRECT(Inputs!$C$13&amp;ROW()&amp;":"&amp;Inputs!$C$14&amp;ROW()))</f>
        <v>4702.9049999999997</v>
      </c>
      <c r="X633" s="3" t="str">
        <f>IF(COUNTIFS(Lookups!$A:$A,C633)=1,"Gross Sales","")</f>
        <v/>
      </c>
      <c r="Y633" s="3" t="str">
        <f>IF(COUNTIFS(Lookups!$D:$D,C633)=1,"Bar Sales","")</f>
        <v/>
      </c>
      <c r="Z633" s="3" t="str">
        <f>IFERROR(VLOOKUP(C633*1,Lookups!$D:$F,3,FALSE),"")</f>
        <v/>
      </c>
      <c r="AA633" s="3" t="str">
        <f>IFERROR(VLOOKUP($C633*1,Lookups!$H:$N,3,FALSE),"")</f>
        <v>Entrees</v>
      </c>
      <c r="AB633" s="3" t="str">
        <f>IFERROR(VLOOKUP($C633*1,Lookups!$H:$N,4,FALSE),"")</f>
        <v>Dinner</v>
      </c>
      <c r="AC633" s="3" t="str">
        <f>IFERROR(VLOOKUP($C633*1,Lookups!$H:$N,5,FALSE),"")</f>
        <v>Bar</v>
      </c>
      <c r="AD633" s="3">
        <f>IFERROR(VLOOKUP($C633*1,Lookups!$H:$N,6,FALSE),"")</f>
        <v>0</v>
      </c>
      <c r="AE633" s="3">
        <f>IFERROR(VLOOKUP($C633*1,Lookups!$H:$N,7,FALSE),"")</f>
        <v>0</v>
      </c>
      <c r="AF633" s="3" t="str">
        <f>VLOOKUP(B633*1,Stores!$A:$C,3,FALSE)</f>
        <v>DFDE</v>
      </c>
    </row>
    <row r="634" spans="1:32">
      <c r="A634" s="165" t="s">
        <v>927</v>
      </c>
      <c r="B634" s="166" t="s">
        <v>923</v>
      </c>
      <c r="C634" s="165" t="s">
        <v>507</v>
      </c>
      <c r="D634" s="165" t="s">
        <v>918</v>
      </c>
      <c r="E634" s="165" t="s">
        <v>446</v>
      </c>
      <c r="F634" s="167">
        <v>2017</v>
      </c>
      <c r="G634" s="168">
        <v>0</v>
      </c>
      <c r="H634" s="169">
        <v>308.47500000000002</v>
      </c>
      <c r="I634" s="169">
        <v>474.54</v>
      </c>
      <c r="J634" s="169">
        <v>225.22499999999999</v>
      </c>
      <c r="K634" s="169">
        <v>289.46249999999998</v>
      </c>
      <c r="L634" s="169">
        <v>235.11</v>
      </c>
      <c r="M634" s="169">
        <v>213.1875</v>
      </c>
      <c r="N634" s="169">
        <v>123.735</v>
      </c>
      <c r="O634" s="169">
        <v>272.65499999999997</v>
      </c>
      <c r="P634" s="169">
        <v>248.32499999999999</v>
      </c>
      <c r="Q634" s="169">
        <v>384.32250000000005</v>
      </c>
      <c r="R634" s="169">
        <v>456</v>
      </c>
      <c r="S634" s="169">
        <v>0</v>
      </c>
      <c r="T634" s="169">
        <v>0</v>
      </c>
      <c r="U634" s="169">
        <v>3231.0374999999999</v>
      </c>
      <c r="V634" s="163">
        <f ca="1">SUM(INDIRECT(Inputs!$C$11&amp;ROW()&amp;":"&amp;Inputs!$C$12&amp;ROW()))</f>
        <v>384.32250000000005</v>
      </c>
      <c r="W634" s="163">
        <f ca="1">SUM(INDIRECT(Inputs!$C$13&amp;ROW()&amp;":"&amp;Inputs!$C$14&amp;ROW()))</f>
        <v>2775.0374999999999</v>
      </c>
      <c r="X634" s="3" t="str">
        <f>IF(COUNTIFS(Lookups!$A:$A,C634)=1,"Gross Sales","")</f>
        <v/>
      </c>
      <c r="Y634" s="3" t="str">
        <f>IF(COUNTIFS(Lookups!$D:$D,C634)=1,"Bar Sales","")</f>
        <v/>
      </c>
      <c r="Z634" s="3" t="str">
        <f>IFERROR(VLOOKUP(C634*1,Lookups!$D:$F,3,FALSE),"")</f>
        <v/>
      </c>
      <c r="AA634" s="3" t="str">
        <f>IFERROR(VLOOKUP($C634*1,Lookups!$H:$N,3,FALSE),"")</f>
        <v>Entrees</v>
      </c>
      <c r="AB634" s="3" t="str">
        <f>IFERROR(VLOOKUP($C634*1,Lookups!$H:$N,4,FALSE),"")</f>
        <v>Dinner</v>
      </c>
      <c r="AC634" s="3" t="str">
        <f>IFERROR(VLOOKUP($C634*1,Lookups!$H:$N,5,FALSE),"")</f>
        <v>Bar</v>
      </c>
      <c r="AD634" s="3">
        <f>IFERROR(VLOOKUP($C634*1,Lookups!$H:$N,6,FALSE),"")</f>
        <v>0</v>
      </c>
      <c r="AE634" s="3">
        <f>IFERROR(VLOOKUP($C634*1,Lookups!$H:$N,7,FALSE),"")</f>
        <v>0</v>
      </c>
      <c r="AF634" s="3" t="str">
        <f>VLOOKUP(B634*1,Stores!$A:$C,3,FALSE)</f>
        <v>DFDE</v>
      </c>
    </row>
    <row r="635" spans="1:32">
      <c r="A635" s="165" t="s">
        <v>926</v>
      </c>
      <c r="B635" s="166" t="s">
        <v>924</v>
      </c>
      <c r="C635" s="165" t="s">
        <v>507</v>
      </c>
      <c r="D635" s="165" t="s">
        <v>918</v>
      </c>
      <c r="E635" s="165" t="s">
        <v>446</v>
      </c>
      <c r="F635" s="167">
        <v>2017</v>
      </c>
      <c r="G635" s="168">
        <v>0</v>
      </c>
      <c r="H635" s="169">
        <v>364.69499999999999</v>
      </c>
      <c r="I635" s="169">
        <v>487.85999999999996</v>
      </c>
      <c r="J635" s="169">
        <v>367.29</v>
      </c>
      <c r="K635" s="169">
        <v>350.625</v>
      </c>
      <c r="L635" s="169">
        <v>229.92000000000002</v>
      </c>
      <c r="M635" s="169">
        <v>268.51500000000004</v>
      </c>
      <c r="N635" s="169">
        <v>323.40000000000003</v>
      </c>
      <c r="O635" s="169">
        <v>341.09250000000003</v>
      </c>
      <c r="P635" s="169">
        <v>269.10000000000002</v>
      </c>
      <c r="Q635" s="169">
        <v>284.43</v>
      </c>
      <c r="R635" s="169">
        <v>339.3</v>
      </c>
      <c r="S635" s="169">
        <v>0</v>
      </c>
      <c r="T635" s="169">
        <v>0</v>
      </c>
      <c r="U635" s="169">
        <v>3626.2275000000004</v>
      </c>
      <c r="V635" s="163">
        <f ca="1">SUM(INDIRECT(Inputs!$C$11&amp;ROW()&amp;":"&amp;Inputs!$C$12&amp;ROW()))</f>
        <v>284.43</v>
      </c>
      <c r="W635" s="163">
        <f ca="1">SUM(INDIRECT(Inputs!$C$13&amp;ROW()&amp;":"&amp;Inputs!$C$14&amp;ROW()))</f>
        <v>3286.9275000000002</v>
      </c>
      <c r="X635" s="3" t="str">
        <f>IF(COUNTIFS(Lookups!$A:$A,C635)=1,"Gross Sales","")</f>
        <v/>
      </c>
      <c r="Y635" s="3" t="str">
        <f>IF(COUNTIFS(Lookups!$D:$D,C635)=1,"Bar Sales","")</f>
        <v/>
      </c>
      <c r="Z635" s="3" t="str">
        <f>IFERROR(VLOOKUP(C635*1,Lookups!$D:$F,3,FALSE),"")</f>
        <v/>
      </c>
      <c r="AA635" s="3" t="str">
        <f>IFERROR(VLOOKUP($C635*1,Lookups!$H:$N,3,FALSE),"")</f>
        <v>Entrees</v>
      </c>
      <c r="AB635" s="3" t="str">
        <f>IFERROR(VLOOKUP($C635*1,Lookups!$H:$N,4,FALSE),"")</f>
        <v>Dinner</v>
      </c>
      <c r="AC635" s="3" t="str">
        <f>IFERROR(VLOOKUP($C635*1,Lookups!$H:$N,5,FALSE),"")</f>
        <v>Bar</v>
      </c>
      <c r="AD635" s="3">
        <f>IFERROR(VLOOKUP($C635*1,Lookups!$H:$N,6,FALSE),"")</f>
        <v>0</v>
      </c>
      <c r="AE635" s="3">
        <f>IFERROR(VLOOKUP($C635*1,Lookups!$H:$N,7,FALSE),"")</f>
        <v>0</v>
      </c>
      <c r="AF635" s="3" t="str">
        <f>VLOOKUP(B635*1,Stores!$A:$C,3,FALSE)</f>
        <v>DFDE</v>
      </c>
    </row>
    <row r="636" spans="1:32">
      <c r="A636" s="165" t="s">
        <v>925</v>
      </c>
      <c r="B636" s="166" t="s">
        <v>958</v>
      </c>
      <c r="C636" s="165" t="s">
        <v>507</v>
      </c>
      <c r="D636" s="165" t="s">
        <v>918</v>
      </c>
      <c r="E636" s="165" t="s">
        <v>446</v>
      </c>
      <c r="F636" s="167">
        <v>2017</v>
      </c>
      <c r="G636" s="168">
        <v>0</v>
      </c>
      <c r="H636" s="169">
        <v>0</v>
      </c>
      <c r="I636" s="169">
        <v>0</v>
      </c>
      <c r="J636" s="169">
        <v>0</v>
      </c>
      <c r="K636" s="169">
        <v>0</v>
      </c>
      <c r="L636" s="169">
        <v>535.5</v>
      </c>
      <c r="M636" s="169">
        <v>763.8</v>
      </c>
      <c r="N636" s="169">
        <v>667.47</v>
      </c>
      <c r="O636" s="169">
        <v>667.57499999999993</v>
      </c>
      <c r="P636" s="169">
        <v>600.2700000000001</v>
      </c>
      <c r="Q636" s="169">
        <v>759</v>
      </c>
      <c r="R636" s="169">
        <v>778.8</v>
      </c>
      <c r="S636" s="169">
        <v>0</v>
      </c>
      <c r="T636" s="169">
        <v>0</v>
      </c>
      <c r="U636" s="169">
        <v>4772.415</v>
      </c>
      <c r="V636" s="163">
        <f ca="1">SUM(INDIRECT(Inputs!$C$11&amp;ROW()&amp;":"&amp;Inputs!$C$12&amp;ROW()))</f>
        <v>759</v>
      </c>
      <c r="W636" s="163">
        <f ca="1">SUM(INDIRECT(Inputs!$C$13&amp;ROW()&amp;":"&amp;Inputs!$C$14&amp;ROW()))</f>
        <v>3993.6149999999998</v>
      </c>
      <c r="X636" s="3" t="str">
        <f>IF(COUNTIFS(Lookups!$A:$A,C636)=1,"Gross Sales","")</f>
        <v/>
      </c>
      <c r="Y636" s="3" t="str">
        <f>IF(COUNTIFS(Lookups!$D:$D,C636)=1,"Bar Sales","")</f>
        <v/>
      </c>
      <c r="Z636" s="3" t="str">
        <f>IFERROR(VLOOKUP(C636*1,Lookups!$D:$F,3,FALSE),"")</f>
        <v/>
      </c>
      <c r="AA636" s="3" t="str">
        <f>IFERROR(VLOOKUP($C636*1,Lookups!$H:$N,3,FALSE),"")</f>
        <v>Entrees</v>
      </c>
      <c r="AB636" s="3" t="str">
        <f>IFERROR(VLOOKUP($C636*1,Lookups!$H:$N,4,FALSE),"")</f>
        <v>Dinner</v>
      </c>
      <c r="AC636" s="3" t="str">
        <f>IFERROR(VLOOKUP($C636*1,Lookups!$H:$N,5,FALSE),"")</f>
        <v>Bar</v>
      </c>
      <c r="AD636" s="3">
        <f>IFERROR(VLOOKUP($C636*1,Lookups!$H:$N,6,FALSE),"")</f>
        <v>0</v>
      </c>
      <c r="AE636" s="3">
        <f>IFERROR(VLOOKUP($C636*1,Lookups!$H:$N,7,FALSE),"")</f>
        <v>0</v>
      </c>
      <c r="AF636" s="3" t="str">
        <f>VLOOKUP(B636*1,Stores!$A:$C,3,FALSE)</f>
        <v>DFDE</v>
      </c>
    </row>
    <row r="637" spans="1:32">
      <c r="A637" s="165" t="s">
        <v>958</v>
      </c>
      <c r="B637" s="166" t="s">
        <v>925</v>
      </c>
      <c r="C637" s="165" t="s">
        <v>507</v>
      </c>
      <c r="D637" s="165" t="s">
        <v>918</v>
      </c>
      <c r="E637" s="165" t="s">
        <v>446</v>
      </c>
      <c r="F637" s="167">
        <v>2017</v>
      </c>
      <c r="G637" s="168">
        <v>0</v>
      </c>
      <c r="H637" s="169">
        <v>291.35249999999996</v>
      </c>
      <c r="I637" s="169">
        <v>451.6875</v>
      </c>
      <c r="J637" s="169">
        <v>373.32749999999999</v>
      </c>
      <c r="K637" s="169">
        <v>143.685</v>
      </c>
      <c r="L637" s="169">
        <v>241.63499999999999</v>
      </c>
      <c r="M637" s="169">
        <v>252.98250000000002</v>
      </c>
      <c r="N637" s="169">
        <v>258.06</v>
      </c>
      <c r="O637" s="169">
        <v>121.92</v>
      </c>
      <c r="P637" s="169">
        <v>335.47500000000002</v>
      </c>
      <c r="Q637" s="169">
        <v>408.96</v>
      </c>
      <c r="R637" s="169">
        <v>432.3</v>
      </c>
      <c r="S637" s="169">
        <v>0</v>
      </c>
      <c r="T637" s="169">
        <v>0</v>
      </c>
      <c r="U637" s="169">
        <v>3311.3849999999998</v>
      </c>
      <c r="V637" s="163">
        <f ca="1">SUM(INDIRECT(Inputs!$C$11&amp;ROW()&amp;":"&amp;Inputs!$C$12&amp;ROW()))</f>
        <v>408.96</v>
      </c>
      <c r="W637" s="163">
        <f ca="1">SUM(INDIRECT(Inputs!$C$13&amp;ROW()&amp;":"&amp;Inputs!$C$14&amp;ROW()))</f>
        <v>2879.0849999999996</v>
      </c>
      <c r="X637" s="3" t="str">
        <f>IF(COUNTIFS(Lookups!$A:$A,C637)=1,"Gross Sales","")</f>
        <v/>
      </c>
      <c r="Y637" s="3" t="str">
        <f>IF(COUNTIFS(Lookups!$D:$D,C637)=1,"Bar Sales","")</f>
        <v/>
      </c>
      <c r="Z637" s="3" t="str">
        <f>IFERROR(VLOOKUP(C637*1,Lookups!$D:$F,3,FALSE),"")</f>
        <v/>
      </c>
      <c r="AA637" s="3" t="str">
        <f>IFERROR(VLOOKUP($C637*1,Lookups!$H:$N,3,FALSE),"")</f>
        <v>Entrees</v>
      </c>
      <c r="AB637" s="3" t="str">
        <f>IFERROR(VLOOKUP($C637*1,Lookups!$H:$N,4,FALSE),"")</f>
        <v>Dinner</v>
      </c>
      <c r="AC637" s="3" t="str">
        <f>IFERROR(VLOOKUP($C637*1,Lookups!$H:$N,5,FALSE),"")</f>
        <v>Bar</v>
      </c>
      <c r="AD637" s="3">
        <f>IFERROR(VLOOKUP($C637*1,Lookups!$H:$N,6,FALSE),"")</f>
        <v>0</v>
      </c>
      <c r="AE637" s="3">
        <f>IFERROR(VLOOKUP($C637*1,Lookups!$H:$N,7,FALSE),"")</f>
        <v>0</v>
      </c>
      <c r="AF637" s="3" t="str">
        <f>VLOOKUP(B637*1,Stores!$A:$C,3,FALSE)</f>
        <v>DFDE</v>
      </c>
    </row>
    <row r="638" spans="1:32">
      <c r="A638" s="165" t="s">
        <v>924</v>
      </c>
      <c r="B638" s="166" t="s">
        <v>926</v>
      </c>
      <c r="C638" s="165" t="s">
        <v>507</v>
      </c>
      <c r="D638" s="165" t="s">
        <v>918</v>
      </c>
      <c r="E638" s="165" t="s">
        <v>446</v>
      </c>
      <c r="F638" s="167">
        <v>2017</v>
      </c>
      <c r="G638" s="168">
        <v>0</v>
      </c>
      <c r="H638" s="169">
        <v>560.36249999999995</v>
      </c>
      <c r="I638" s="169">
        <v>561.95999999999992</v>
      </c>
      <c r="J638" s="169">
        <v>472.09500000000003</v>
      </c>
      <c r="K638" s="169">
        <v>471.36</v>
      </c>
      <c r="L638" s="169">
        <v>556.8075</v>
      </c>
      <c r="M638" s="169">
        <v>507.87</v>
      </c>
      <c r="N638" s="169">
        <v>434.25</v>
      </c>
      <c r="O638" s="169">
        <v>523.98</v>
      </c>
      <c r="P638" s="169">
        <v>406.08</v>
      </c>
      <c r="Q638" s="169">
        <v>544.94999999999993</v>
      </c>
      <c r="R638" s="169">
        <v>711.55499999999995</v>
      </c>
      <c r="S638" s="169">
        <v>0</v>
      </c>
      <c r="T638" s="169">
        <v>0</v>
      </c>
      <c r="U638" s="169">
        <v>5751.2699999999995</v>
      </c>
      <c r="V638" s="163">
        <f ca="1">SUM(INDIRECT(Inputs!$C$11&amp;ROW()&amp;":"&amp;Inputs!$C$12&amp;ROW()))</f>
        <v>544.94999999999993</v>
      </c>
      <c r="W638" s="163">
        <f ca="1">SUM(INDIRECT(Inputs!$C$13&amp;ROW()&amp;":"&amp;Inputs!$C$14&amp;ROW()))</f>
        <v>5039.7149999999992</v>
      </c>
      <c r="X638" s="3" t="str">
        <f>IF(COUNTIFS(Lookups!$A:$A,C638)=1,"Gross Sales","")</f>
        <v/>
      </c>
      <c r="Y638" s="3" t="str">
        <f>IF(COUNTIFS(Lookups!$D:$D,C638)=1,"Bar Sales","")</f>
        <v/>
      </c>
      <c r="Z638" s="3" t="str">
        <f>IFERROR(VLOOKUP(C638*1,Lookups!$D:$F,3,FALSE),"")</f>
        <v/>
      </c>
      <c r="AA638" s="3" t="str">
        <f>IFERROR(VLOOKUP($C638*1,Lookups!$H:$N,3,FALSE),"")</f>
        <v>Entrees</v>
      </c>
      <c r="AB638" s="3" t="str">
        <f>IFERROR(VLOOKUP($C638*1,Lookups!$H:$N,4,FALSE),"")</f>
        <v>Dinner</v>
      </c>
      <c r="AC638" s="3" t="str">
        <f>IFERROR(VLOOKUP($C638*1,Lookups!$H:$N,5,FALSE),"")</f>
        <v>Bar</v>
      </c>
      <c r="AD638" s="3">
        <f>IFERROR(VLOOKUP($C638*1,Lookups!$H:$N,6,FALSE),"")</f>
        <v>0</v>
      </c>
      <c r="AE638" s="3">
        <f>IFERROR(VLOOKUP($C638*1,Lookups!$H:$N,7,FALSE),"")</f>
        <v>0</v>
      </c>
      <c r="AF638" s="3" t="str">
        <f>VLOOKUP(B638*1,Stores!$A:$C,3,FALSE)</f>
        <v>DFDE</v>
      </c>
    </row>
    <row r="639" spans="1:32">
      <c r="A639" s="165" t="s">
        <v>923</v>
      </c>
      <c r="B639" s="166" t="s">
        <v>927</v>
      </c>
      <c r="C639" s="165" t="s">
        <v>507</v>
      </c>
      <c r="D639" s="165" t="s">
        <v>918</v>
      </c>
      <c r="E639" s="165" t="s">
        <v>446</v>
      </c>
      <c r="F639" s="167">
        <v>2017</v>
      </c>
      <c r="G639" s="168">
        <v>0</v>
      </c>
      <c r="H639" s="169">
        <v>406.245</v>
      </c>
      <c r="I639" s="169">
        <v>504</v>
      </c>
      <c r="J639" s="169">
        <v>499.99499999999995</v>
      </c>
      <c r="K639" s="169">
        <v>545.6925</v>
      </c>
      <c r="L639" s="169">
        <v>454.05</v>
      </c>
      <c r="M639" s="169">
        <v>782.82749999999999</v>
      </c>
      <c r="N639" s="169">
        <v>864.26249999999993</v>
      </c>
      <c r="O639" s="169">
        <v>940.3125</v>
      </c>
      <c r="P639" s="169">
        <v>607.29</v>
      </c>
      <c r="Q639" s="169">
        <v>827.40000000000009</v>
      </c>
      <c r="R639" s="169">
        <v>854.49</v>
      </c>
      <c r="S639" s="169">
        <v>0</v>
      </c>
      <c r="T639" s="169">
        <v>0</v>
      </c>
      <c r="U639" s="169">
        <v>7286.5650000000005</v>
      </c>
      <c r="V639" s="163">
        <f ca="1">SUM(INDIRECT(Inputs!$C$11&amp;ROW()&amp;":"&amp;Inputs!$C$12&amp;ROW()))</f>
        <v>827.40000000000009</v>
      </c>
      <c r="W639" s="163">
        <f ca="1">SUM(INDIRECT(Inputs!$C$13&amp;ROW()&amp;":"&amp;Inputs!$C$14&amp;ROW()))</f>
        <v>6432.0750000000007</v>
      </c>
      <c r="X639" s="3" t="str">
        <f>IF(COUNTIFS(Lookups!$A:$A,C639)=1,"Gross Sales","")</f>
        <v/>
      </c>
      <c r="Y639" s="3" t="str">
        <f>IF(COUNTIFS(Lookups!$D:$D,C639)=1,"Bar Sales","")</f>
        <v/>
      </c>
      <c r="Z639" s="3" t="str">
        <f>IFERROR(VLOOKUP(C639*1,Lookups!$D:$F,3,FALSE),"")</f>
        <v/>
      </c>
      <c r="AA639" s="3" t="str">
        <f>IFERROR(VLOOKUP($C639*1,Lookups!$H:$N,3,FALSE),"")</f>
        <v>Entrees</v>
      </c>
      <c r="AB639" s="3" t="str">
        <f>IFERROR(VLOOKUP($C639*1,Lookups!$H:$N,4,FALSE),"")</f>
        <v>Dinner</v>
      </c>
      <c r="AC639" s="3" t="str">
        <f>IFERROR(VLOOKUP($C639*1,Lookups!$H:$N,5,FALSE),"")</f>
        <v>Bar</v>
      </c>
      <c r="AD639" s="3">
        <f>IFERROR(VLOOKUP($C639*1,Lookups!$H:$N,6,FALSE),"")</f>
        <v>0</v>
      </c>
      <c r="AE639" s="3">
        <f>IFERROR(VLOOKUP($C639*1,Lookups!$H:$N,7,FALSE),"")</f>
        <v>0</v>
      </c>
      <c r="AF639" s="3" t="str">
        <f>VLOOKUP(B639*1,Stores!$A:$C,3,FALSE)</f>
        <v>DFDE</v>
      </c>
    </row>
    <row r="640" spans="1:32">
      <c r="A640" s="165" t="s">
        <v>922</v>
      </c>
      <c r="B640" s="166" t="s">
        <v>928</v>
      </c>
      <c r="C640" s="165" t="s">
        <v>507</v>
      </c>
      <c r="D640" s="165" t="s">
        <v>918</v>
      </c>
      <c r="E640" s="165" t="s">
        <v>446</v>
      </c>
      <c r="F640" s="167">
        <v>2017</v>
      </c>
      <c r="G640" s="168">
        <v>0</v>
      </c>
      <c r="H640" s="169">
        <v>240.1575</v>
      </c>
      <c r="I640" s="169">
        <v>276.07499999999999</v>
      </c>
      <c r="J640" s="169">
        <v>212.625</v>
      </c>
      <c r="K640" s="169">
        <v>189.4725</v>
      </c>
      <c r="L640" s="169">
        <v>168.35999999999999</v>
      </c>
      <c r="M640" s="169">
        <v>196.13249999999999</v>
      </c>
      <c r="N640" s="169">
        <v>182.91000000000003</v>
      </c>
      <c r="O640" s="169">
        <v>298.08000000000004</v>
      </c>
      <c r="P640" s="169">
        <v>283.6875</v>
      </c>
      <c r="Q640" s="169">
        <v>289.8</v>
      </c>
      <c r="R640" s="169">
        <v>248.85000000000002</v>
      </c>
      <c r="S640" s="169">
        <v>0</v>
      </c>
      <c r="T640" s="169">
        <v>0</v>
      </c>
      <c r="U640" s="169">
        <v>2586.15</v>
      </c>
      <c r="V640" s="163">
        <f ca="1">SUM(INDIRECT(Inputs!$C$11&amp;ROW()&amp;":"&amp;Inputs!$C$12&amp;ROW()))</f>
        <v>289.8</v>
      </c>
      <c r="W640" s="163">
        <f ca="1">SUM(INDIRECT(Inputs!$C$13&amp;ROW()&amp;":"&amp;Inputs!$C$14&amp;ROW()))</f>
        <v>2337.3000000000002</v>
      </c>
      <c r="X640" s="3" t="str">
        <f>IF(COUNTIFS(Lookups!$A:$A,C640)=1,"Gross Sales","")</f>
        <v/>
      </c>
      <c r="Y640" s="3" t="str">
        <f>IF(COUNTIFS(Lookups!$D:$D,C640)=1,"Bar Sales","")</f>
        <v/>
      </c>
      <c r="Z640" s="3" t="str">
        <f>IFERROR(VLOOKUP(C640*1,Lookups!$D:$F,3,FALSE),"")</f>
        <v/>
      </c>
      <c r="AA640" s="3" t="str">
        <f>IFERROR(VLOOKUP($C640*1,Lookups!$H:$N,3,FALSE),"")</f>
        <v>Entrees</v>
      </c>
      <c r="AB640" s="3" t="str">
        <f>IFERROR(VLOOKUP($C640*1,Lookups!$H:$N,4,FALSE),"")</f>
        <v>Dinner</v>
      </c>
      <c r="AC640" s="3" t="str">
        <f>IFERROR(VLOOKUP($C640*1,Lookups!$H:$N,5,FALSE),"")</f>
        <v>Bar</v>
      </c>
      <c r="AD640" s="3">
        <f>IFERROR(VLOOKUP($C640*1,Lookups!$H:$N,6,FALSE),"")</f>
        <v>0</v>
      </c>
      <c r="AE640" s="3">
        <f>IFERROR(VLOOKUP($C640*1,Lookups!$H:$N,7,FALSE),"")</f>
        <v>0</v>
      </c>
      <c r="AF640" s="3" t="str">
        <f>VLOOKUP(B640*1,Stores!$A:$C,3,FALSE)</f>
        <v>DFDE</v>
      </c>
    </row>
    <row r="641" spans="1:32">
      <c r="A641" s="165" t="s">
        <v>921</v>
      </c>
      <c r="B641" s="166" t="s">
        <v>929</v>
      </c>
      <c r="C641" s="165" t="s">
        <v>507</v>
      </c>
      <c r="D641" s="165" t="s">
        <v>918</v>
      </c>
      <c r="E641" s="165" t="s">
        <v>446</v>
      </c>
      <c r="F641" s="167">
        <v>2017</v>
      </c>
      <c r="G641" s="168">
        <v>0</v>
      </c>
      <c r="H641" s="169">
        <v>168.3</v>
      </c>
      <c r="I641" s="169">
        <v>150.67499999999998</v>
      </c>
      <c r="J641" s="169">
        <v>126.72749999999999</v>
      </c>
      <c r="K641" s="169">
        <v>129.315</v>
      </c>
      <c r="L641" s="169">
        <v>104.94000000000001</v>
      </c>
      <c r="M641" s="169">
        <v>111.9375</v>
      </c>
      <c r="N641" s="169">
        <v>71.52</v>
      </c>
      <c r="O641" s="169">
        <v>84.86999999999999</v>
      </c>
      <c r="P641" s="169">
        <v>111.69000000000001</v>
      </c>
      <c r="Q641" s="169">
        <v>121.875</v>
      </c>
      <c r="R641" s="169">
        <v>113.4225</v>
      </c>
      <c r="S641" s="169">
        <v>0</v>
      </c>
      <c r="T641" s="169">
        <v>0</v>
      </c>
      <c r="U641" s="169">
        <v>1295.2724999999998</v>
      </c>
      <c r="V641" s="163">
        <f ca="1">SUM(INDIRECT(Inputs!$C$11&amp;ROW()&amp;":"&amp;Inputs!$C$12&amp;ROW()))</f>
        <v>121.875</v>
      </c>
      <c r="W641" s="163">
        <f ca="1">SUM(INDIRECT(Inputs!$C$13&amp;ROW()&amp;":"&amp;Inputs!$C$14&amp;ROW()))</f>
        <v>1181.8499999999999</v>
      </c>
      <c r="X641" s="3" t="str">
        <f>IF(COUNTIFS(Lookups!$A:$A,C641)=1,"Gross Sales","")</f>
        <v/>
      </c>
      <c r="Y641" s="3" t="str">
        <f>IF(COUNTIFS(Lookups!$D:$D,C641)=1,"Bar Sales","")</f>
        <v/>
      </c>
      <c r="Z641" s="3" t="str">
        <f>IFERROR(VLOOKUP(C641*1,Lookups!$D:$F,3,FALSE),"")</f>
        <v/>
      </c>
      <c r="AA641" s="3" t="str">
        <f>IFERROR(VLOOKUP($C641*1,Lookups!$H:$N,3,FALSE),"")</f>
        <v>Entrees</v>
      </c>
      <c r="AB641" s="3" t="str">
        <f>IFERROR(VLOOKUP($C641*1,Lookups!$H:$N,4,FALSE),"")</f>
        <v>Dinner</v>
      </c>
      <c r="AC641" s="3" t="str">
        <f>IFERROR(VLOOKUP($C641*1,Lookups!$H:$N,5,FALSE),"")</f>
        <v>Bar</v>
      </c>
      <c r="AD641" s="3">
        <f>IFERROR(VLOOKUP($C641*1,Lookups!$H:$N,6,FALSE),"")</f>
        <v>0</v>
      </c>
      <c r="AE641" s="3">
        <f>IFERROR(VLOOKUP($C641*1,Lookups!$H:$N,7,FALSE),"")</f>
        <v>0</v>
      </c>
      <c r="AF641" s="3" t="str">
        <f>VLOOKUP(B641*1,Stores!$A:$C,3,FALSE)</f>
        <v>DFDE</v>
      </c>
    </row>
    <row r="642" spans="1:32">
      <c r="A642" s="165" t="s">
        <v>920</v>
      </c>
      <c r="B642" s="166" t="s">
        <v>930</v>
      </c>
      <c r="C642" s="165" t="s">
        <v>507</v>
      </c>
      <c r="D642" s="165" t="s">
        <v>918</v>
      </c>
      <c r="E642" s="165" t="s">
        <v>446</v>
      </c>
      <c r="F642" s="167">
        <v>2017</v>
      </c>
      <c r="G642" s="168">
        <v>0</v>
      </c>
      <c r="H642" s="169">
        <v>556.41000000000008</v>
      </c>
      <c r="I642" s="169">
        <v>626.53499999999997</v>
      </c>
      <c r="J642" s="169">
        <v>724.89</v>
      </c>
      <c r="K642" s="169">
        <v>674.3024999999999</v>
      </c>
      <c r="L642" s="169">
        <v>639.97499999999991</v>
      </c>
      <c r="M642" s="169">
        <v>673.80000000000007</v>
      </c>
      <c r="N642" s="169">
        <v>556.11</v>
      </c>
      <c r="O642" s="169">
        <v>486.72</v>
      </c>
      <c r="P642" s="169">
        <v>696.15</v>
      </c>
      <c r="Q642" s="169">
        <v>532.83749999999998</v>
      </c>
      <c r="R642" s="169">
        <v>556.46249999999998</v>
      </c>
      <c r="S642" s="169">
        <v>0</v>
      </c>
      <c r="T642" s="169">
        <v>0</v>
      </c>
      <c r="U642" s="169">
        <v>6724.1924999999992</v>
      </c>
      <c r="V642" s="163">
        <f ca="1">SUM(INDIRECT(Inputs!$C$11&amp;ROW()&amp;":"&amp;Inputs!$C$12&amp;ROW()))</f>
        <v>532.83749999999998</v>
      </c>
      <c r="W642" s="163">
        <f ca="1">SUM(INDIRECT(Inputs!$C$13&amp;ROW()&amp;":"&amp;Inputs!$C$14&amp;ROW()))</f>
        <v>6167.73</v>
      </c>
      <c r="X642" s="3" t="str">
        <f>IF(COUNTIFS(Lookups!$A:$A,C642)=1,"Gross Sales","")</f>
        <v/>
      </c>
      <c r="Y642" s="3" t="str">
        <f>IF(COUNTIFS(Lookups!$D:$D,C642)=1,"Bar Sales","")</f>
        <v/>
      </c>
      <c r="Z642" s="3" t="str">
        <f>IFERROR(VLOOKUP(C642*1,Lookups!$D:$F,3,FALSE),"")</f>
        <v/>
      </c>
      <c r="AA642" s="3" t="str">
        <f>IFERROR(VLOOKUP($C642*1,Lookups!$H:$N,3,FALSE),"")</f>
        <v>Entrees</v>
      </c>
      <c r="AB642" s="3" t="str">
        <f>IFERROR(VLOOKUP($C642*1,Lookups!$H:$N,4,FALSE),"")</f>
        <v>Dinner</v>
      </c>
      <c r="AC642" s="3" t="str">
        <f>IFERROR(VLOOKUP($C642*1,Lookups!$H:$N,5,FALSE),"")</f>
        <v>Bar</v>
      </c>
      <c r="AD642" s="3">
        <f>IFERROR(VLOOKUP($C642*1,Lookups!$H:$N,6,FALSE),"")</f>
        <v>0</v>
      </c>
      <c r="AE642" s="3">
        <f>IFERROR(VLOOKUP($C642*1,Lookups!$H:$N,7,FALSE),"")</f>
        <v>0</v>
      </c>
      <c r="AF642" s="3" t="str">
        <f>VLOOKUP(B642*1,Stores!$A:$C,3,FALSE)</f>
        <v>DFDE</v>
      </c>
    </row>
    <row r="643" spans="1:32">
      <c r="A643" s="165" t="s">
        <v>919</v>
      </c>
      <c r="B643" s="166" t="s">
        <v>931</v>
      </c>
      <c r="C643" s="165" t="s">
        <v>507</v>
      </c>
      <c r="D643" s="165" t="s">
        <v>918</v>
      </c>
      <c r="E643" s="165" t="s">
        <v>446</v>
      </c>
      <c r="F643" s="167">
        <v>2017</v>
      </c>
      <c r="G643" s="168">
        <v>0</v>
      </c>
      <c r="H643" s="169">
        <v>749.34</v>
      </c>
      <c r="I643" s="169">
        <v>1011.765</v>
      </c>
      <c r="J643" s="169">
        <v>555.44999999999993</v>
      </c>
      <c r="K643" s="169">
        <v>576.92250000000001</v>
      </c>
      <c r="L643" s="169">
        <v>599.76</v>
      </c>
      <c r="M643" s="169">
        <v>600.20249999999999</v>
      </c>
      <c r="N643" s="169">
        <v>560.02499999999998</v>
      </c>
      <c r="O643" s="169">
        <v>401.22749999999996</v>
      </c>
      <c r="P643" s="169">
        <v>531.18000000000006</v>
      </c>
      <c r="Q643" s="169">
        <v>1047.375</v>
      </c>
      <c r="R643" s="169">
        <v>738.04499999999996</v>
      </c>
      <c r="S643" s="169">
        <v>0</v>
      </c>
      <c r="T643" s="169">
        <v>0</v>
      </c>
      <c r="U643" s="169">
        <v>7371.2925000000005</v>
      </c>
      <c r="V643" s="163">
        <f ca="1">SUM(INDIRECT(Inputs!$C$11&amp;ROW()&amp;":"&amp;Inputs!$C$12&amp;ROW()))</f>
        <v>1047.375</v>
      </c>
      <c r="W643" s="163">
        <f ca="1">SUM(INDIRECT(Inputs!$C$13&amp;ROW()&amp;":"&amp;Inputs!$C$14&amp;ROW()))</f>
        <v>6633.2475000000004</v>
      </c>
      <c r="X643" s="3" t="str">
        <f>IF(COUNTIFS(Lookups!$A:$A,C643)=1,"Gross Sales","")</f>
        <v/>
      </c>
      <c r="Y643" s="3" t="str">
        <f>IF(COUNTIFS(Lookups!$D:$D,C643)=1,"Bar Sales","")</f>
        <v/>
      </c>
      <c r="Z643" s="3" t="str">
        <f>IFERROR(VLOOKUP(C643*1,Lookups!$D:$F,3,FALSE),"")</f>
        <v/>
      </c>
      <c r="AA643" s="3" t="str">
        <f>IFERROR(VLOOKUP($C643*1,Lookups!$H:$N,3,FALSE),"")</f>
        <v>Entrees</v>
      </c>
      <c r="AB643" s="3" t="str">
        <f>IFERROR(VLOOKUP($C643*1,Lookups!$H:$N,4,FALSE),"")</f>
        <v>Dinner</v>
      </c>
      <c r="AC643" s="3" t="str">
        <f>IFERROR(VLOOKUP($C643*1,Lookups!$H:$N,5,FALSE),"")</f>
        <v>Bar</v>
      </c>
      <c r="AD643" s="3">
        <f>IFERROR(VLOOKUP($C643*1,Lookups!$H:$N,6,FALSE),"")</f>
        <v>0</v>
      </c>
      <c r="AE643" s="3">
        <f>IFERROR(VLOOKUP($C643*1,Lookups!$H:$N,7,FALSE),"")</f>
        <v>0</v>
      </c>
      <c r="AF643" s="3" t="str">
        <f>VLOOKUP(B643*1,Stores!$A:$C,3,FALSE)</f>
        <v>DFDE</v>
      </c>
    </row>
    <row r="644" spans="1:32">
      <c r="A644" s="165" t="s">
        <v>959</v>
      </c>
      <c r="B644" s="166" t="s">
        <v>932</v>
      </c>
      <c r="C644" s="165" t="s">
        <v>507</v>
      </c>
      <c r="D644" s="165" t="s">
        <v>918</v>
      </c>
      <c r="E644" s="165" t="s">
        <v>446</v>
      </c>
      <c r="F644" s="167">
        <v>2017</v>
      </c>
      <c r="G644" s="168">
        <v>0</v>
      </c>
      <c r="H644" s="169">
        <v>383.46000000000004</v>
      </c>
      <c r="I644" s="169">
        <v>386.29500000000002</v>
      </c>
      <c r="J644" s="169">
        <v>379.26</v>
      </c>
      <c r="K644" s="169">
        <v>459.65250000000003</v>
      </c>
      <c r="L644" s="169">
        <v>311.84999999999997</v>
      </c>
      <c r="M644" s="169">
        <v>258.94499999999999</v>
      </c>
      <c r="N644" s="169">
        <v>232.87499999999997</v>
      </c>
      <c r="O644" s="169">
        <v>394.72499999999997</v>
      </c>
      <c r="P644" s="169">
        <v>257.88749999999999</v>
      </c>
      <c r="Q644" s="169">
        <v>393.59999999999997</v>
      </c>
      <c r="R644" s="169">
        <v>432.315</v>
      </c>
      <c r="S644" s="169">
        <v>0</v>
      </c>
      <c r="T644" s="169">
        <v>0</v>
      </c>
      <c r="U644" s="169">
        <v>3890.8649999999998</v>
      </c>
      <c r="V644" s="163">
        <f ca="1">SUM(INDIRECT(Inputs!$C$11&amp;ROW()&amp;":"&amp;Inputs!$C$12&amp;ROW()))</f>
        <v>393.59999999999997</v>
      </c>
      <c r="W644" s="163">
        <f ca="1">SUM(INDIRECT(Inputs!$C$13&amp;ROW()&amp;":"&amp;Inputs!$C$14&amp;ROW()))</f>
        <v>3458.5499999999997</v>
      </c>
      <c r="X644" s="3" t="str">
        <f>IF(COUNTIFS(Lookups!$A:$A,C644)=1,"Gross Sales","")</f>
        <v/>
      </c>
      <c r="Y644" s="3" t="str">
        <f>IF(COUNTIFS(Lookups!$D:$D,C644)=1,"Bar Sales","")</f>
        <v/>
      </c>
      <c r="Z644" s="3" t="str">
        <f>IFERROR(VLOOKUP(C644*1,Lookups!$D:$F,3,FALSE),"")</f>
        <v/>
      </c>
      <c r="AA644" s="3" t="str">
        <f>IFERROR(VLOOKUP($C644*1,Lookups!$H:$N,3,FALSE),"")</f>
        <v>Entrees</v>
      </c>
      <c r="AB644" s="3" t="str">
        <f>IFERROR(VLOOKUP($C644*1,Lookups!$H:$N,4,FALSE),"")</f>
        <v>Dinner</v>
      </c>
      <c r="AC644" s="3" t="str">
        <f>IFERROR(VLOOKUP($C644*1,Lookups!$H:$N,5,FALSE),"")</f>
        <v>Bar</v>
      </c>
      <c r="AD644" s="3">
        <f>IFERROR(VLOOKUP($C644*1,Lookups!$H:$N,6,FALSE),"")</f>
        <v>0</v>
      </c>
      <c r="AE644" s="3">
        <f>IFERROR(VLOOKUP($C644*1,Lookups!$H:$N,7,FALSE),"")</f>
        <v>0</v>
      </c>
      <c r="AF644" s="3" t="str">
        <f>VLOOKUP(B644*1,Stores!$A:$C,3,FALSE)</f>
        <v>DFG</v>
      </c>
    </row>
    <row r="645" spans="1:32">
      <c r="A645" s="165" t="s">
        <v>954</v>
      </c>
      <c r="B645" s="166" t="s">
        <v>933</v>
      </c>
      <c r="C645" s="165" t="s">
        <v>507</v>
      </c>
      <c r="D645" s="165" t="s">
        <v>918</v>
      </c>
      <c r="E645" s="165" t="s">
        <v>446</v>
      </c>
      <c r="F645" s="167">
        <v>2017</v>
      </c>
      <c r="G645" s="168">
        <v>0</v>
      </c>
      <c r="H645" s="169">
        <v>481.27500000000003</v>
      </c>
      <c r="I645" s="169">
        <v>486.45</v>
      </c>
      <c r="J645" s="169">
        <v>299.7</v>
      </c>
      <c r="K645" s="169">
        <v>279.01499999999999</v>
      </c>
      <c r="L645" s="169">
        <v>272.76750000000004</v>
      </c>
      <c r="M645" s="169">
        <v>250.38</v>
      </c>
      <c r="N645" s="169">
        <v>204.75</v>
      </c>
      <c r="O645" s="169">
        <v>309.17250000000001</v>
      </c>
      <c r="P645" s="169">
        <v>268.29750000000001</v>
      </c>
      <c r="Q645" s="169">
        <v>301.28999999999996</v>
      </c>
      <c r="R645" s="169">
        <v>265.32</v>
      </c>
      <c r="S645" s="169">
        <v>0</v>
      </c>
      <c r="T645" s="169">
        <v>0</v>
      </c>
      <c r="U645" s="169">
        <v>3418.4175000000005</v>
      </c>
      <c r="V645" s="163">
        <f ca="1">SUM(INDIRECT(Inputs!$C$11&amp;ROW()&amp;":"&amp;Inputs!$C$12&amp;ROW()))</f>
        <v>301.28999999999996</v>
      </c>
      <c r="W645" s="163">
        <f ca="1">SUM(INDIRECT(Inputs!$C$13&amp;ROW()&amp;":"&amp;Inputs!$C$14&amp;ROW()))</f>
        <v>3153.0975000000003</v>
      </c>
      <c r="X645" s="3" t="str">
        <f>IF(COUNTIFS(Lookups!$A:$A,C645)=1,"Gross Sales","")</f>
        <v/>
      </c>
      <c r="Y645" s="3" t="str">
        <f>IF(COUNTIFS(Lookups!$D:$D,C645)=1,"Bar Sales","")</f>
        <v/>
      </c>
      <c r="Z645" s="3" t="str">
        <f>IFERROR(VLOOKUP(C645*1,Lookups!$D:$F,3,FALSE),"")</f>
        <v/>
      </c>
      <c r="AA645" s="3" t="str">
        <f>IFERROR(VLOOKUP($C645*1,Lookups!$H:$N,3,FALSE),"")</f>
        <v>Entrees</v>
      </c>
      <c r="AB645" s="3" t="str">
        <f>IFERROR(VLOOKUP($C645*1,Lookups!$H:$N,4,FALSE),"")</f>
        <v>Dinner</v>
      </c>
      <c r="AC645" s="3" t="str">
        <f>IFERROR(VLOOKUP($C645*1,Lookups!$H:$N,5,FALSE),"")</f>
        <v>Bar</v>
      </c>
      <c r="AD645" s="3">
        <f>IFERROR(VLOOKUP($C645*1,Lookups!$H:$N,6,FALSE),"")</f>
        <v>0</v>
      </c>
      <c r="AE645" s="3">
        <f>IFERROR(VLOOKUP($C645*1,Lookups!$H:$N,7,FALSE),"")</f>
        <v>0</v>
      </c>
      <c r="AF645" s="3" t="str">
        <f>VLOOKUP(B645*1,Stores!$A:$C,3,FALSE)</f>
        <v>DFG</v>
      </c>
    </row>
    <row r="646" spans="1:32">
      <c r="A646" s="165" t="s">
        <v>953</v>
      </c>
      <c r="B646" s="166" t="s">
        <v>934</v>
      </c>
      <c r="C646" s="165" t="s">
        <v>507</v>
      </c>
      <c r="D646" s="165" t="s">
        <v>918</v>
      </c>
      <c r="E646" s="165" t="s">
        <v>446</v>
      </c>
      <c r="F646" s="167">
        <v>2017</v>
      </c>
      <c r="G646" s="168">
        <v>0</v>
      </c>
      <c r="H646" s="169">
        <v>299.47500000000002</v>
      </c>
      <c r="I646" s="169">
        <v>366.35999999999996</v>
      </c>
      <c r="J646" s="169">
        <v>379.89000000000004</v>
      </c>
      <c r="K646" s="169">
        <v>340.83749999999998</v>
      </c>
      <c r="L646" s="169">
        <v>557.52</v>
      </c>
      <c r="M646" s="169">
        <v>248.37</v>
      </c>
      <c r="N646" s="169">
        <v>491.625</v>
      </c>
      <c r="O646" s="169">
        <v>286.48500000000001</v>
      </c>
      <c r="P646" s="169">
        <v>309.495</v>
      </c>
      <c r="Q646" s="169">
        <v>349.935</v>
      </c>
      <c r="R646" s="169">
        <v>283.63499999999999</v>
      </c>
      <c r="S646" s="169">
        <v>0</v>
      </c>
      <c r="T646" s="169">
        <v>0</v>
      </c>
      <c r="U646" s="169">
        <v>3913.6274999999996</v>
      </c>
      <c r="V646" s="163">
        <f ca="1">SUM(INDIRECT(Inputs!$C$11&amp;ROW()&amp;":"&amp;Inputs!$C$12&amp;ROW()))</f>
        <v>349.935</v>
      </c>
      <c r="W646" s="163">
        <f ca="1">SUM(INDIRECT(Inputs!$C$13&amp;ROW()&amp;":"&amp;Inputs!$C$14&amp;ROW()))</f>
        <v>3629.9924999999998</v>
      </c>
      <c r="X646" s="3" t="str">
        <f>IF(COUNTIFS(Lookups!$A:$A,C646)=1,"Gross Sales","")</f>
        <v/>
      </c>
      <c r="Y646" s="3" t="str">
        <f>IF(COUNTIFS(Lookups!$D:$D,C646)=1,"Bar Sales","")</f>
        <v/>
      </c>
      <c r="Z646" s="3" t="str">
        <f>IFERROR(VLOOKUP(C646*1,Lookups!$D:$F,3,FALSE),"")</f>
        <v/>
      </c>
      <c r="AA646" s="3" t="str">
        <f>IFERROR(VLOOKUP($C646*1,Lookups!$H:$N,3,FALSE),"")</f>
        <v>Entrees</v>
      </c>
      <c r="AB646" s="3" t="str">
        <f>IFERROR(VLOOKUP($C646*1,Lookups!$H:$N,4,FALSE),"")</f>
        <v>Dinner</v>
      </c>
      <c r="AC646" s="3" t="str">
        <f>IFERROR(VLOOKUP($C646*1,Lookups!$H:$N,5,FALSE),"")</f>
        <v>Bar</v>
      </c>
      <c r="AD646" s="3">
        <f>IFERROR(VLOOKUP($C646*1,Lookups!$H:$N,6,FALSE),"")</f>
        <v>0</v>
      </c>
      <c r="AE646" s="3">
        <f>IFERROR(VLOOKUP($C646*1,Lookups!$H:$N,7,FALSE),"")</f>
        <v>0</v>
      </c>
      <c r="AF646" s="3" t="str">
        <f>VLOOKUP(B646*1,Stores!$A:$C,3,FALSE)</f>
        <v>DFG</v>
      </c>
    </row>
    <row r="647" spans="1:32">
      <c r="A647" s="165" t="s">
        <v>950</v>
      </c>
      <c r="B647" s="166" t="s">
        <v>935</v>
      </c>
      <c r="C647" s="165" t="s">
        <v>507</v>
      </c>
      <c r="D647" s="165" t="s">
        <v>918</v>
      </c>
      <c r="E647" s="165" t="s">
        <v>446</v>
      </c>
      <c r="F647" s="167">
        <v>2017</v>
      </c>
      <c r="G647" s="168">
        <v>0</v>
      </c>
      <c r="H647" s="169">
        <v>654.81000000000006</v>
      </c>
      <c r="I647" s="169">
        <v>672.5625</v>
      </c>
      <c r="J647" s="169">
        <v>612.15</v>
      </c>
      <c r="K647" s="169">
        <v>626.34</v>
      </c>
      <c r="L647" s="169">
        <v>665.97</v>
      </c>
      <c r="M647" s="169">
        <v>556.8075</v>
      </c>
      <c r="N647" s="169">
        <v>431.42250000000001</v>
      </c>
      <c r="O647" s="169">
        <v>541.61250000000007</v>
      </c>
      <c r="P647" s="169">
        <v>585.22500000000002</v>
      </c>
      <c r="Q647" s="169">
        <v>697.62</v>
      </c>
      <c r="R647" s="169">
        <v>517.125</v>
      </c>
      <c r="S647" s="169">
        <v>0</v>
      </c>
      <c r="T647" s="169">
        <v>0</v>
      </c>
      <c r="U647" s="169">
        <v>6561.6450000000004</v>
      </c>
      <c r="V647" s="163">
        <f ca="1">SUM(INDIRECT(Inputs!$C$11&amp;ROW()&amp;":"&amp;Inputs!$C$12&amp;ROW()))</f>
        <v>697.62</v>
      </c>
      <c r="W647" s="163">
        <f ca="1">SUM(INDIRECT(Inputs!$C$13&amp;ROW()&amp;":"&amp;Inputs!$C$14&amp;ROW()))</f>
        <v>6044.52</v>
      </c>
      <c r="X647" s="3" t="str">
        <f>IF(COUNTIFS(Lookups!$A:$A,C647)=1,"Gross Sales","")</f>
        <v/>
      </c>
      <c r="Y647" s="3" t="str">
        <f>IF(COUNTIFS(Lookups!$D:$D,C647)=1,"Bar Sales","")</f>
        <v/>
      </c>
      <c r="Z647" s="3" t="str">
        <f>IFERROR(VLOOKUP(C647*1,Lookups!$D:$F,3,FALSE),"")</f>
        <v/>
      </c>
      <c r="AA647" s="3" t="str">
        <f>IFERROR(VLOOKUP($C647*1,Lookups!$H:$N,3,FALSE),"")</f>
        <v>Entrees</v>
      </c>
      <c r="AB647" s="3" t="str">
        <f>IFERROR(VLOOKUP($C647*1,Lookups!$H:$N,4,FALSE),"")</f>
        <v>Dinner</v>
      </c>
      <c r="AC647" s="3" t="str">
        <f>IFERROR(VLOOKUP($C647*1,Lookups!$H:$N,5,FALSE),"")</f>
        <v>Bar</v>
      </c>
      <c r="AD647" s="3">
        <f>IFERROR(VLOOKUP($C647*1,Lookups!$H:$N,6,FALSE),"")</f>
        <v>0</v>
      </c>
      <c r="AE647" s="3">
        <f>IFERROR(VLOOKUP($C647*1,Lookups!$H:$N,7,FALSE),"")</f>
        <v>0</v>
      </c>
      <c r="AF647" s="3" t="str">
        <f>VLOOKUP(B647*1,Stores!$A:$C,3,FALSE)</f>
        <v>DFG</v>
      </c>
    </row>
    <row r="648" spans="1:32">
      <c r="A648" s="165" t="s">
        <v>949</v>
      </c>
      <c r="B648" s="166" t="s">
        <v>936</v>
      </c>
      <c r="C648" s="165" t="s">
        <v>507</v>
      </c>
      <c r="D648" s="165" t="s">
        <v>918</v>
      </c>
      <c r="E648" s="165" t="s">
        <v>446</v>
      </c>
      <c r="F648" s="167">
        <v>2017</v>
      </c>
      <c r="G648" s="168">
        <v>0</v>
      </c>
      <c r="H648" s="169">
        <v>390.41999999999996</v>
      </c>
      <c r="I648" s="169">
        <v>521.52</v>
      </c>
      <c r="J648" s="169">
        <v>372.6</v>
      </c>
      <c r="K648" s="169">
        <v>237.29999999999998</v>
      </c>
      <c r="L648" s="169">
        <v>253.47</v>
      </c>
      <c r="M648" s="169">
        <v>368.7525</v>
      </c>
      <c r="N648" s="169">
        <v>348.75749999999999</v>
      </c>
      <c r="O648" s="169">
        <v>296.64</v>
      </c>
      <c r="P648" s="169">
        <v>318.06</v>
      </c>
      <c r="Q648" s="169">
        <v>400.89000000000004</v>
      </c>
      <c r="R648" s="169">
        <v>439.21499999999997</v>
      </c>
      <c r="S648" s="169">
        <v>0</v>
      </c>
      <c r="T648" s="169">
        <v>0</v>
      </c>
      <c r="U648" s="169">
        <v>3947.625</v>
      </c>
      <c r="V648" s="163">
        <f ca="1">SUM(INDIRECT(Inputs!$C$11&amp;ROW()&amp;":"&amp;Inputs!$C$12&amp;ROW()))</f>
        <v>400.89000000000004</v>
      </c>
      <c r="W648" s="163">
        <f ca="1">SUM(INDIRECT(Inputs!$C$13&amp;ROW()&amp;":"&amp;Inputs!$C$14&amp;ROW()))</f>
        <v>3508.41</v>
      </c>
      <c r="X648" s="3" t="str">
        <f>IF(COUNTIFS(Lookups!$A:$A,C648)=1,"Gross Sales","")</f>
        <v/>
      </c>
      <c r="Y648" s="3" t="str">
        <f>IF(COUNTIFS(Lookups!$D:$D,C648)=1,"Bar Sales","")</f>
        <v/>
      </c>
      <c r="Z648" s="3" t="str">
        <f>IFERROR(VLOOKUP(C648*1,Lookups!$D:$F,3,FALSE),"")</f>
        <v/>
      </c>
      <c r="AA648" s="3" t="str">
        <f>IFERROR(VLOOKUP($C648*1,Lookups!$H:$N,3,FALSE),"")</f>
        <v>Entrees</v>
      </c>
      <c r="AB648" s="3" t="str">
        <f>IFERROR(VLOOKUP($C648*1,Lookups!$H:$N,4,FALSE),"")</f>
        <v>Dinner</v>
      </c>
      <c r="AC648" s="3" t="str">
        <f>IFERROR(VLOOKUP($C648*1,Lookups!$H:$N,5,FALSE),"")</f>
        <v>Bar</v>
      </c>
      <c r="AD648" s="3">
        <f>IFERROR(VLOOKUP($C648*1,Lookups!$H:$N,6,FALSE),"")</f>
        <v>0</v>
      </c>
      <c r="AE648" s="3">
        <f>IFERROR(VLOOKUP($C648*1,Lookups!$H:$N,7,FALSE),"")</f>
        <v>0</v>
      </c>
      <c r="AF648" s="3" t="str">
        <f>VLOOKUP(B648*1,Stores!$A:$C,3,FALSE)</f>
        <v>DFG</v>
      </c>
    </row>
    <row r="649" spans="1:32">
      <c r="A649" s="165" t="s">
        <v>948</v>
      </c>
      <c r="B649" s="166" t="s">
        <v>937</v>
      </c>
      <c r="C649" s="165" t="s">
        <v>507</v>
      </c>
      <c r="D649" s="165" t="s">
        <v>918</v>
      </c>
      <c r="E649" s="165" t="s">
        <v>446</v>
      </c>
      <c r="F649" s="167">
        <v>2017</v>
      </c>
      <c r="G649" s="168">
        <v>0</v>
      </c>
      <c r="H649" s="169">
        <v>721.21500000000003</v>
      </c>
      <c r="I649" s="169">
        <v>606.24</v>
      </c>
      <c r="J649" s="169">
        <v>786.21749999999997</v>
      </c>
      <c r="K649" s="169">
        <v>557.07749999999999</v>
      </c>
      <c r="L649" s="169">
        <v>660.3</v>
      </c>
      <c r="M649" s="169">
        <v>596.97</v>
      </c>
      <c r="N649" s="169">
        <v>686.70749999999998</v>
      </c>
      <c r="O649" s="169">
        <v>714.42</v>
      </c>
      <c r="P649" s="169">
        <v>655.35749999999996</v>
      </c>
      <c r="Q649" s="169">
        <v>722.72249999999997</v>
      </c>
      <c r="R649" s="169">
        <v>609.96</v>
      </c>
      <c r="S649" s="169">
        <v>0</v>
      </c>
      <c r="T649" s="169">
        <v>0</v>
      </c>
      <c r="U649" s="169">
        <v>7317.1874999999991</v>
      </c>
      <c r="V649" s="163">
        <f ca="1">SUM(INDIRECT(Inputs!$C$11&amp;ROW()&amp;":"&amp;Inputs!$C$12&amp;ROW()))</f>
        <v>722.72249999999997</v>
      </c>
      <c r="W649" s="163">
        <f ca="1">SUM(INDIRECT(Inputs!$C$13&amp;ROW()&amp;":"&amp;Inputs!$C$14&amp;ROW()))</f>
        <v>6707.2274999999991</v>
      </c>
      <c r="X649" s="3" t="str">
        <f>IF(COUNTIFS(Lookups!$A:$A,C649)=1,"Gross Sales","")</f>
        <v/>
      </c>
      <c r="Y649" s="3" t="str">
        <f>IF(COUNTIFS(Lookups!$D:$D,C649)=1,"Bar Sales","")</f>
        <v/>
      </c>
      <c r="Z649" s="3" t="str">
        <f>IFERROR(VLOOKUP(C649*1,Lookups!$D:$F,3,FALSE),"")</f>
        <v/>
      </c>
      <c r="AA649" s="3" t="str">
        <f>IFERROR(VLOOKUP($C649*1,Lookups!$H:$N,3,FALSE),"")</f>
        <v>Entrees</v>
      </c>
      <c r="AB649" s="3" t="str">
        <f>IFERROR(VLOOKUP($C649*1,Lookups!$H:$N,4,FALSE),"")</f>
        <v>Dinner</v>
      </c>
      <c r="AC649" s="3" t="str">
        <f>IFERROR(VLOOKUP($C649*1,Lookups!$H:$N,5,FALSE),"")</f>
        <v>Bar</v>
      </c>
      <c r="AD649" s="3">
        <f>IFERROR(VLOOKUP($C649*1,Lookups!$H:$N,6,FALSE),"")</f>
        <v>0</v>
      </c>
      <c r="AE649" s="3">
        <f>IFERROR(VLOOKUP($C649*1,Lookups!$H:$N,7,FALSE),"")</f>
        <v>0</v>
      </c>
      <c r="AF649" s="3" t="str">
        <f>VLOOKUP(B649*1,Stores!$A:$C,3,FALSE)</f>
        <v>DFG</v>
      </c>
    </row>
    <row r="650" spans="1:32">
      <c r="A650" s="165" t="s">
        <v>947</v>
      </c>
      <c r="B650" s="166" t="s">
        <v>938</v>
      </c>
      <c r="C650" s="165" t="s">
        <v>507</v>
      </c>
      <c r="D650" s="165" t="s">
        <v>918</v>
      </c>
      <c r="E650" s="165" t="s">
        <v>446</v>
      </c>
      <c r="F650" s="167">
        <v>2017</v>
      </c>
      <c r="G650" s="168">
        <v>0</v>
      </c>
      <c r="H650" s="169">
        <v>309.54000000000002</v>
      </c>
      <c r="I650" s="169">
        <v>246.87</v>
      </c>
      <c r="J650" s="169">
        <v>307.32749999999999</v>
      </c>
      <c r="K650" s="169">
        <v>329.40000000000003</v>
      </c>
      <c r="L650" s="169">
        <v>354.42</v>
      </c>
      <c r="M650" s="169">
        <v>397.62</v>
      </c>
      <c r="N650" s="169">
        <v>284.88749999999999</v>
      </c>
      <c r="O650" s="169">
        <v>264.375</v>
      </c>
      <c r="P650" s="169">
        <v>247.35000000000002</v>
      </c>
      <c r="Q650" s="169">
        <v>196.2</v>
      </c>
      <c r="R650" s="169">
        <v>232.70249999999999</v>
      </c>
      <c r="S650" s="169">
        <v>0</v>
      </c>
      <c r="T650" s="169">
        <v>0</v>
      </c>
      <c r="U650" s="169">
        <v>3170.6924999999997</v>
      </c>
      <c r="V650" s="163">
        <f ca="1">SUM(INDIRECT(Inputs!$C$11&amp;ROW()&amp;":"&amp;Inputs!$C$12&amp;ROW()))</f>
        <v>196.2</v>
      </c>
      <c r="W650" s="163">
        <f ca="1">SUM(INDIRECT(Inputs!$C$13&amp;ROW()&amp;":"&amp;Inputs!$C$14&amp;ROW()))</f>
        <v>2937.99</v>
      </c>
      <c r="X650" s="3" t="str">
        <f>IF(COUNTIFS(Lookups!$A:$A,C650)=1,"Gross Sales","")</f>
        <v/>
      </c>
      <c r="Y650" s="3" t="str">
        <f>IF(COUNTIFS(Lookups!$D:$D,C650)=1,"Bar Sales","")</f>
        <v/>
      </c>
      <c r="Z650" s="3" t="str">
        <f>IFERROR(VLOOKUP(C650*1,Lookups!$D:$F,3,FALSE),"")</f>
        <v/>
      </c>
      <c r="AA650" s="3" t="str">
        <f>IFERROR(VLOOKUP($C650*1,Lookups!$H:$N,3,FALSE),"")</f>
        <v>Entrees</v>
      </c>
      <c r="AB650" s="3" t="str">
        <f>IFERROR(VLOOKUP($C650*1,Lookups!$H:$N,4,FALSE),"")</f>
        <v>Dinner</v>
      </c>
      <c r="AC650" s="3" t="str">
        <f>IFERROR(VLOOKUP($C650*1,Lookups!$H:$N,5,FALSE),"")</f>
        <v>Bar</v>
      </c>
      <c r="AD650" s="3">
        <f>IFERROR(VLOOKUP($C650*1,Lookups!$H:$N,6,FALSE),"")</f>
        <v>0</v>
      </c>
      <c r="AE650" s="3">
        <f>IFERROR(VLOOKUP($C650*1,Lookups!$H:$N,7,FALSE),"")</f>
        <v>0</v>
      </c>
      <c r="AF650" s="3" t="str">
        <f>VLOOKUP(B650*1,Stores!$A:$C,3,FALSE)</f>
        <v>DFG</v>
      </c>
    </row>
    <row r="651" spans="1:32">
      <c r="A651" s="165" t="s">
        <v>946</v>
      </c>
      <c r="B651" s="166" t="s">
        <v>939</v>
      </c>
      <c r="C651" s="165" t="s">
        <v>507</v>
      </c>
      <c r="D651" s="165" t="s">
        <v>918</v>
      </c>
      <c r="E651" s="165" t="s">
        <v>446</v>
      </c>
      <c r="F651" s="167">
        <v>2017</v>
      </c>
      <c r="G651" s="168">
        <v>0</v>
      </c>
      <c r="H651" s="169">
        <v>393.66</v>
      </c>
      <c r="I651" s="169">
        <v>348.07499999999999</v>
      </c>
      <c r="J651" s="169">
        <v>285.79500000000002</v>
      </c>
      <c r="K651" s="169">
        <v>341.25</v>
      </c>
      <c r="L651" s="169">
        <v>298.62</v>
      </c>
      <c r="M651" s="169">
        <v>290.0625</v>
      </c>
      <c r="N651" s="169">
        <v>229.77</v>
      </c>
      <c r="O651" s="169">
        <v>266.7</v>
      </c>
      <c r="P651" s="169">
        <v>255.6</v>
      </c>
      <c r="Q651" s="169">
        <v>298.935</v>
      </c>
      <c r="R651" s="169">
        <v>227.52</v>
      </c>
      <c r="S651" s="169">
        <v>0</v>
      </c>
      <c r="T651" s="169">
        <v>0</v>
      </c>
      <c r="U651" s="169">
        <v>3235.9874999999997</v>
      </c>
      <c r="V651" s="163">
        <f ca="1">SUM(INDIRECT(Inputs!$C$11&amp;ROW()&amp;":"&amp;Inputs!$C$12&amp;ROW()))</f>
        <v>298.935</v>
      </c>
      <c r="W651" s="163">
        <f ca="1">SUM(INDIRECT(Inputs!$C$13&amp;ROW()&amp;":"&amp;Inputs!$C$14&amp;ROW()))</f>
        <v>3008.4674999999997</v>
      </c>
      <c r="X651" s="3" t="str">
        <f>IF(COUNTIFS(Lookups!$A:$A,C651)=1,"Gross Sales","")</f>
        <v/>
      </c>
      <c r="Y651" s="3" t="str">
        <f>IF(COUNTIFS(Lookups!$D:$D,C651)=1,"Bar Sales","")</f>
        <v/>
      </c>
      <c r="Z651" s="3" t="str">
        <f>IFERROR(VLOOKUP(C651*1,Lookups!$D:$F,3,FALSE),"")</f>
        <v/>
      </c>
      <c r="AA651" s="3" t="str">
        <f>IFERROR(VLOOKUP($C651*1,Lookups!$H:$N,3,FALSE),"")</f>
        <v>Entrees</v>
      </c>
      <c r="AB651" s="3" t="str">
        <f>IFERROR(VLOOKUP($C651*1,Lookups!$H:$N,4,FALSE),"")</f>
        <v>Dinner</v>
      </c>
      <c r="AC651" s="3" t="str">
        <f>IFERROR(VLOOKUP($C651*1,Lookups!$H:$N,5,FALSE),"")</f>
        <v>Bar</v>
      </c>
      <c r="AD651" s="3">
        <f>IFERROR(VLOOKUP($C651*1,Lookups!$H:$N,6,FALSE),"")</f>
        <v>0</v>
      </c>
      <c r="AE651" s="3">
        <f>IFERROR(VLOOKUP($C651*1,Lookups!$H:$N,7,FALSE),"")</f>
        <v>0</v>
      </c>
      <c r="AF651" s="3" t="str">
        <f>VLOOKUP(B651*1,Stores!$A:$C,3,FALSE)</f>
        <v>DFG</v>
      </c>
    </row>
    <row r="652" spans="1:32">
      <c r="A652" s="165" t="s">
        <v>945</v>
      </c>
      <c r="B652" s="166" t="s">
        <v>940</v>
      </c>
      <c r="C652" s="165" t="s">
        <v>507</v>
      </c>
      <c r="D652" s="165" t="s">
        <v>918</v>
      </c>
      <c r="E652" s="165" t="s">
        <v>446</v>
      </c>
      <c r="F652" s="167">
        <v>2017</v>
      </c>
      <c r="G652" s="168">
        <v>0</v>
      </c>
      <c r="H652" s="169">
        <v>787.05000000000007</v>
      </c>
      <c r="I652" s="169">
        <v>859.14</v>
      </c>
      <c r="J652" s="169">
        <v>677.28</v>
      </c>
      <c r="K652" s="169">
        <v>509.77499999999998</v>
      </c>
      <c r="L652" s="169">
        <v>683.76</v>
      </c>
      <c r="M652" s="169">
        <v>536.73750000000007</v>
      </c>
      <c r="N652" s="169">
        <v>414.45</v>
      </c>
      <c r="O652" s="169">
        <v>537.03000000000009</v>
      </c>
      <c r="P652" s="169">
        <v>417.10499999999996</v>
      </c>
      <c r="Q652" s="169">
        <v>512.32500000000005</v>
      </c>
      <c r="R652" s="169">
        <v>595.33500000000004</v>
      </c>
      <c r="S652" s="169">
        <v>0</v>
      </c>
      <c r="T652" s="169">
        <v>0</v>
      </c>
      <c r="U652" s="169">
        <v>6529.9874999999993</v>
      </c>
      <c r="V652" s="163">
        <f ca="1">SUM(INDIRECT(Inputs!$C$11&amp;ROW()&amp;":"&amp;Inputs!$C$12&amp;ROW()))</f>
        <v>512.32500000000005</v>
      </c>
      <c r="W652" s="163">
        <f ca="1">SUM(INDIRECT(Inputs!$C$13&amp;ROW()&amp;":"&amp;Inputs!$C$14&amp;ROW()))</f>
        <v>5934.6524999999992</v>
      </c>
      <c r="X652" s="3" t="str">
        <f>IF(COUNTIFS(Lookups!$A:$A,C652)=1,"Gross Sales","")</f>
        <v/>
      </c>
      <c r="Y652" s="3" t="str">
        <f>IF(COUNTIFS(Lookups!$D:$D,C652)=1,"Bar Sales","")</f>
        <v/>
      </c>
      <c r="Z652" s="3" t="str">
        <f>IFERROR(VLOOKUP(C652*1,Lookups!$D:$F,3,FALSE),"")</f>
        <v/>
      </c>
      <c r="AA652" s="3" t="str">
        <f>IFERROR(VLOOKUP($C652*1,Lookups!$H:$N,3,FALSE),"")</f>
        <v>Entrees</v>
      </c>
      <c r="AB652" s="3" t="str">
        <f>IFERROR(VLOOKUP($C652*1,Lookups!$H:$N,4,FALSE),"")</f>
        <v>Dinner</v>
      </c>
      <c r="AC652" s="3" t="str">
        <f>IFERROR(VLOOKUP($C652*1,Lookups!$H:$N,5,FALSE),"")</f>
        <v>Bar</v>
      </c>
      <c r="AD652" s="3">
        <f>IFERROR(VLOOKUP($C652*1,Lookups!$H:$N,6,FALSE),"")</f>
        <v>0</v>
      </c>
      <c r="AE652" s="3">
        <f>IFERROR(VLOOKUP($C652*1,Lookups!$H:$N,7,FALSE),"")</f>
        <v>0</v>
      </c>
      <c r="AF652" s="3" t="str">
        <f>VLOOKUP(B652*1,Stores!$A:$C,3,FALSE)</f>
        <v>DFG</v>
      </c>
    </row>
    <row r="653" spans="1:32">
      <c r="A653" s="165" t="s">
        <v>944</v>
      </c>
      <c r="B653" s="166" t="s">
        <v>941</v>
      </c>
      <c r="C653" s="165" t="s">
        <v>507</v>
      </c>
      <c r="D653" s="165" t="s">
        <v>918</v>
      </c>
      <c r="E653" s="165" t="s">
        <v>446</v>
      </c>
      <c r="F653" s="167">
        <v>2017</v>
      </c>
      <c r="G653" s="168">
        <v>0</v>
      </c>
      <c r="H653" s="169">
        <v>608.85</v>
      </c>
      <c r="I653" s="169">
        <v>588.41250000000002</v>
      </c>
      <c r="J653" s="169">
        <v>538.65</v>
      </c>
      <c r="K653" s="169">
        <v>690.48</v>
      </c>
      <c r="L653" s="169">
        <v>665.37750000000005</v>
      </c>
      <c r="M653" s="169">
        <v>614.77499999999998</v>
      </c>
      <c r="N653" s="169">
        <v>801.9375</v>
      </c>
      <c r="O653" s="169">
        <v>789.95249999999999</v>
      </c>
      <c r="P653" s="169">
        <v>831.42000000000007</v>
      </c>
      <c r="Q653" s="169">
        <v>532.07249999999999</v>
      </c>
      <c r="R653" s="169">
        <v>558.46500000000003</v>
      </c>
      <c r="S653" s="169">
        <v>0</v>
      </c>
      <c r="T653" s="169">
        <v>0</v>
      </c>
      <c r="U653" s="169">
        <v>7220.3925000000008</v>
      </c>
      <c r="V653" s="163">
        <f ca="1">SUM(INDIRECT(Inputs!$C$11&amp;ROW()&amp;":"&amp;Inputs!$C$12&amp;ROW()))</f>
        <v>532.07249999999999</v>
      </c>
      <c r="W653" s="163">
        <f ca="1">SUM(INDIRECT(Inputs!$C$13&amp;ROW()&amp;":"&amp;Inputs!$C$14&amp;ROW()))</f>
        <v>6661.9275000000007</v>
      </c>
      <c r="X653" s="3" t="str">
        <f>IF(COUNTIFS(Lookups!$A:$A,C653)=1,"Gross Sales","")</f>
        <v/>
      </c>
      <c r="Y653" s="3" t="str">
        <f>IF(COUNTIFS(Lookups!$D:$D,C653)=1,"Bar Sales","")</f>
        <v/>
      </c>
      <c r="Z653" s="3" t="str">
        <f>IFERROR(VLOOKUP(C653*1,Lookups!$D:$F,3,FALSE),"")</f>
        <v/>
      </c>
      <c r="AA653" s="3" t="str">
        <f>IFERROR(VLOOKUP($C653*1,Lookups!$H:$N,3,FALSE),"")</f>
        <v>Entrees</v>
      </c>
      <c r="AB653" s="3" t="str">
        <f>IFERROR(VLOOKUP($C653*1,Lookups!$H:$N,4,FALSE),"")</f>
        <v>Dinner</v>
      </c>
      <c r="AC653" s="3" t="str">
        <f>IFERROR(VLOOKUP($C653*1,Lookups!$H:$N,5,FALSE),"")</f>
        <v>Bar</v>
      </c>
      <c r="AD653" s="3">
        <f>IFERROR(VLOOKUP($C653*1,Lookups!$H:$N,6,FALSE),"")</f>
        <v>0</v>
      </c>
      <c r="AE653" s="3">
        <f>IFERROR(VLOOKUP($C653*1,Lookups!$H:$N,7,FALSE),"")</f>
        <v>0</v>
      </c>
      <c r="AF653" s="3" t="str">
        <f>VLOOKUP(B653*1,Stores!$A:$C,3,FALSE)</f>
        <v>DFG</v>
      </c>
    </row>
    <row r="654" spans="1:32">
      <c r="A654" s="165" t="s">
        <v>943</v>
      </c>
      <c r="B654" s="166" t="s">
        <v>942</v>
      </c>
      <c r="C654" s="165" t="s">
        <v>507</v>
      </c>
      <c r="D654" s="165" t="s">
        <v>918</v>
      </c>
      <c r="E654" s="165" t="s">
        <v>446</v>
      </c>
      <c r="F654" s="167">
        <v>2017</v>
      </c>
      <c r="G654" s="168">
        <v>0</v>
      </c>
      <c r="H654" s="169">
        <v>334.73250000000002</v>
      </c>
      <c r="I654" s="169">
        <v>373.61250000000001</v>
      </c>
      <c r="J654" s="169">
        <v>466.01249999999999</v>
      </c>
      <c r="K654" s="169">
        <v>372.9</v>
      </c>
      <c r="L654" s="169">
        <v>343.46249999999998</v>
      </c>
      <c r="M654" s="169">
        <v>403.65000000000003</v>
      </c>
      <c r="N654" s="169">
        <v>273.06</v>
      </c>
      <c r="O654" s="169">
        <v>274.38</v>
      </c>
      <c r="P654" s="169">
        <v>434.28</v>
      </c>
      <c r="Q654" s="169">
        <v>307.39499999999998</v>
      </c>
      <c r="R654" s="169">
        <v>238.5</v>
      </c>
      <c r="S654" s="169">
        <v>0</v>
      </c>
      <c r="T654" s="169">
        <v>0</v>
      </c>
      <c r="U654" s="169">
        <v>3821.9850000000001</v>
      </c>
      <c r="V654" s="163">
        <f ca="1">SUM(INDIRECT(Inputs!$C$11&amp;ROW()&amp;":"&amp;Inputs!$C$12&amp;ROW()))</f>
        <v>307.39499999999998</v>
      </c>
      <c r="W654" s="163">
        <f ca="1">SUM(INDIRECT(Inputs!$C$13&amp;ROW()&amp;":"&amp;Inputs!$C$14&amp;ROW()))</f>
        <v>3583.4850000000001</v>
      </c>
      <c r="X654" s="3" t="str">
        <f>IF(COUNTIFS(Lookups!$A:$A,C654)=1,"Gross Sales","")</f>
        <v/>
      </c>
      <c r="Y654" s="3" t="str">
        <f>IF(COUNTIFS(Lookups!$D:$D,C654)=1,"Bar Sales","")</f>
        <v/>
      </c>
      <c r="Z654" s="3" t="str">
        <f>IFERROR(VLOOKUP(C654*1,Lookups!$D:$F,3,FALSE),"")</f>
        <v/>
      </c>
      <c r="AA654" s="3" t="str">
        <f>IFERROR(VLOOKUP($C654*1,Lookups!$H:$N,3,FALSE),"")</f>
        <v>Entrees</v>
      </c>
      <c r="AB654" s="3" t="str">
        <f>IFERROR(VLOOKUP($C654*1,Lookups!$H:$N,4,FALSE),"")</f>
        <v>Dinner</v>
      </c>
      <c r="AC654" s="3" t="str">
        <f>IFERROR(VLOOKUP($C654*1,Lookups!$H:$N,5,FALSE),"")</f>
        <v>Bar</v>
      </c>
      <c r="AD654" s="3">
        <f>IFERROR(VLOOKUP($C654*1,Lookups!$H:$N,6,FALSE),"")</f>
        <v>0</v>
      </c>
      <c r="AE654" s="3">
        <f>IFERROR(VLOOKUP($C654*1,Lookups!$H:$N,7,FALSE),"")</f>
        <v>0</v>
      </c>
      <c r="AF654" s="3" t="str">
        <f>VLOOKUP(B654*1,Stores!$A:$C,3,FALSE)</f>
        <v>DFG</v>
      </c>
    </row>
    <row r="655" spans="1:32">
      <c r="A655" s="165" t="s">
        <v>942</v>
      </c>
      <c r="B655" s="166" t="s">
        <v>943</v>
      </c>
      <c r="C655" s="165" t="s">
        <v>507</v>
      </c>
      <c r="D655" s="165" t="s">
        <v>918</v>
      </c>
      <c r="E655" s="165" t="s">
        <v>446</v>
      </c>
      <c r="F655" s="167">
        <v>2017</v>
      </c>
      <c r="G655" s="168">
        <v>0</v>
      </c>
      <c r="H655" s="169">
        <v>417.96</v>
      </c>
      <c r="I655" s="169">
        <v>399</v>
      </c>
      <c r="J655" s="169">
        <v>381.29999999999995</v>
      </c>
      <c r="K655" s="169">
        <v>274.36500000000001</v>
      </c>
      <c r="L655" s="169">
        <v>283.05</v>
      </c>
      <c r="M655" s="169">
        <v>351.78</v>
      </c>
      <c r="N655" s="169">
        <v>314.73</v>
      </c>
      <c r="O655" s="169">
        <v>226.20000000000002</v>
      </c>
      <c r="P655" s="169">
        <v>302.58</v>
      </c>
      <c r="Q655" s="169">
        <v>337.33499999999998</v>
      </c>
      <c r="R655" s="169">
        <v>370.185</v>
      </c>
      <c r="S655" s="169">
        <v>0</v>
      </c>
      <c r="T655" s="169">
        <v>0</v>
      </c>
      <c r="U655" s="169">
        <v>3658.4849999999997</v>
      </c>
      <c r="V655" s="163">
        <f ca="1">SUM(INDIRECT(Inputs!$C$11&amp;ROW()&amp;":"&amp;Inputs!$C$12&amp;ROW()))</f>
        <v>337.33499999999998</v>
      </c>
      <c r="W655" s="163">
        <f ca="1">SUM(INDIRECT(Inputs!$C$13&amp;ROW()&amp;":"&amp;Inputs!$C$14&amp;ROW()))</f>
        <v>3288.2999999999997</v>
      </c>
      <c r="X655" s="3" t="str">
        <f>IF(COUNTIFS(Lookups!$A:$A,C655)=1,"Gross Sales","")</f>
        <v/>
      </c>
      <c r="Y655" s="3" t="str">
        <f>IF(COUNTIFS(Lookups!$D:$D,C655)=1,"Bar Sales","")</f>
        <v/>
      </c>
      <c r="Z655" s="3" t="str">
        <f>IFERROR(VLOOKUP(C655*1,Lookups!$D:$F,3,FALSE),"")</f>
        <v/>
      </c>
      <c r="AA655" s="3" t="str">
        <f>IFERROR(VLOOKUP($C655*1,Lookups!$H:$N,3,FALSE),"")</f>
        <v>Entrees</v>
      </c>
      <c r="AB655" s="3" t="str">
        <f>IFERROR(VLOOKUP($C655*1,Lookups!$H:$N,4,FALSE),"")</f>
        <v>Dinner</v>
      </c>
      <c r="AC655" s="3" t="str">
        <f>IFERROR(VLOOKUP($C655*1,Lookups!$H:$N,5,FALSE),"")</f>
        <v>Bar</v>
      </c>
      <c r="AD655" s="3">
        <f>IFERROR(VLOOKUP($C655*1,Lookups!$H:$N,6,FALSE),"")</f>
        <v>0</v>
      </c>
      <c r="AE655" s="3">
        <f>IFERROR(VLOOKUP($C655*1,Lookups!$H:$N,7,FALSE),"")</f>
        <v>0</v>
      </c>
      <c r="AF655" s="3" t="str">
        <f>VLOOKUP(B655*1,Stores!$A:$C,3,FALSE)</f>
        <v>DFG</v>
      </c>
    </row>
    <row r="656" spans="1:32">
      <c r="A656" s="165" t="s">
        <v>941</v>
      </c>
      <c r="B656" s="166" t="s">
        <v>944</v>
      </c>
      <c r="C656" s="165" t="s">
        <v>507</v>
      </c>
      <c r="D656" s="165" t="s">
        <v>918</v>
      </c>
      <c r="E656" s="165" t="s">
        <v>446</v>
      </c>
      <c r="F656" s="167">
        <v>2017</v>
      </c>
      <c r="G656" s="168">
        <v>0</v>
      </c>
      <c r="H656" s="169">
        <v>457.71</v>
      </c>
      <c r="I656" s="169">
        <v>585.6</v>
      </c>
      <c r="J656" s="169">
        <v>594.48749999999995</v>
      </c>
      <c r="K656" s="169">
        <v>306.98250000000002</v>
      </c>
      <c r="L656" s="169">
        <v>463.245</v>
      </c>
      <c r="M656" s="169">
        <v>310.54500000000002</v>
      </c>
      <c r="N656" s="169">
        <v>423.47250000000003</v>
      </c>
      <c r="O656" s="169">
        <v>386.28</v>
      </c>
      <c r="P656" s="169">
        <v>422.67749999999995</v>
      </c>
      <c r="Q656" s="169">
        <v>405.01500000000004</v>
      </c>
      <c r="R656" s="169">
        <v>493.28999999999996</v>
      </c>
      <c r="S656" s="169">
        <v>0</v>
      </c>
      <c r="T656" s="169">
        <v>0</v>
      </c>
      <c r="U656" s="169">
        <v>4849.3050000000003</v>
      </c>
      <c r="V656" s="163">
        <f ca="1">SUM(INDIRECT(Inputs!$C$11&amp;ROW()&amp;":"&amp;Inputs!$C$12&amp;ROW()))</f>
        <v>405.01500000000004</v>
      </c>
      <c r="W656" s="163">
        <f ca="1">SUM(INDIRECT(Inputs!$C$13&amp;ROW()&amp;":"&amp;Inputs!$C$14&amp;ROW()))</f>
        <v>4356.0150000000003</v>
      </c>
      <c r="X656" s="3" t="str">
        <f>IF(COUNTIFS(Lookups!$A:$A,C656)=1,"Gross Sales","")</f>
        <v/>
      </c>
      <c r="Y656" s="3" t="str">
        <f>IF(COUNTIFS(Lookups!$D:$D,C656)=1,"Bar Sales","")</f>
        <v/>
      </c>
      <c r="Z656" s="3" t="str">
        <f>IFERROR(VLOOKUP(C656*1,Lookups!$D:$F,3,FALSE),"")</f>
        <v/>
      </c>
      <c r="AA656" s="3" t="str">
        <f>IFERROR(VLOOKUP($C656*1,Lookups!$H:$N,3,FALSE),"")</f>
        <v>Entrees</v>
      </c>
      <c r="AB656" s="3" t="str">
        <f>IFERROR(VLOOKUP($C656*1,Lookups!$H:$N,4,FALSE),"")</f>
        <v>Dinner</v>
      </c>
      <c r="AC656" s="3" t="str">
        <f>IFERROR(VLOOKUP($C656*1,Lookups!$H:$N,5,FALSE),"")</f>
        <v>Bar</v>
      </c>
      <c r="AD656" s="3">
        <f>IFERROR(VLOOKUP($C656*1,Lookups!$H:$N,6,FALSE),"")</f>
        <v>0</v>
      </c>
      <c r="AE656" s="3">
        <f>IFERROR(VLOOKUP($C656*1,Lookups!$H:$N,7,FALSE),"")</f>
        <v>0</v>
      </c>
      <c r="AF656" s="3" t="str">
        <f>VLOOKUP(B656*1,Stores!$A:$C,3,FALSE)</f>
        <v>DFG</v>
      </c>
    </row>
    <row r="657" spans="1:32">
      <c r="A657" s="165" t="s">
        <v>940</v>
      </c>
      <c r="B657" s="166" t="s">
        <v>945</v>
      </c>
      <c r="C657" s="165" t="s">
        <v>507</v>
      </c>
      <c r="D657" s="165" t="s">
        <v>918</v>
      </c>
      <c r="E657" s="165" t="s">
        <v>446</v>
      </c>
      <c r="F657" s="167">
        <v>2017</v>
      </c>
      <c r="G657" s="168">
        <v>0</v>
      </c>
      <c r="H657" s="169">
        <v>581.85</v>
      </c>
      <c r="I657" s="169">
        <v>482.0625</v>
      </c>
      <c r="J657" s="169">
        <v>434.65500000000003</v>
      </c>
      <c r="K657" s="169">
        <v>286.90499999999997</v>
      </c>
      <c r="L657" s="169">
        <v>517.98</v>
      </c>
      <c r="M657" s="169">
        <v>339.92250000000001</v>
      </c>
      <c r="N657" s="169">
        <v>527.32500000000005</v>
      </c>
      <c r="O657" s="169">
        <v>529.13250000000005</v>
      </c>
      <c r="P657" s="169">
        <v>355.79250000000002</v>
      </c>
      <c r="Q657" s="169">
        <v>495.99</v>
      </c>
      <c r="R657" s="169">
        <v>531.67499999999995</v>
      </c>
      <c r="S657" s="169">
        <v>0</v>
      </c>
      <c r="T657" s="169">
        <v>0</v>
      </c>
      <c r="U657" s="169">
        <v>5083.29</v>
      </c>
      <c r="V657" s="163">
        <f ca="1">SUM(INDIRECT(Inputs!$C$11&amp;ROW()&amp;":"&amp;Inputs!$C$12&amp;ROW()))</f>
        <v>495.99</v>
      </c>
      <c r="W657" s="163">
        <f ca="1">SUM(INDIRECT(Inputs!$C$13&amp;ROW()&amp;":"&amp;Inputs!$C$14&amp;ROW()))</f>
        <v>4551.6149999999998</v>
      </c>
      <c r="X657" s="3" t="str">
        <f>IF(COUNTIFS(Lookups!$A:$A,C657)=1,"Gross Sales","")</f>
        <v/>
      </c>
      <c r="Y657" s="3" t="str">
        <f>IF(COUNTIFS(Lookups!$D:$D,C657)=1,"Bar Sales","")</f>
        <v/>
      </c>
      <c r="Z657" s="3" t="str">
        <f>IFERROR(VLOOKUP(C657*1,Lookups!$D:$F,3,FALSE),"")</f>
        <v/>
      </c>
      <c r="AA657" s="3" t="str">
        <f>IFERROR(VLOOKUP($C657*1,Lookups!$H:$N,3,FALSE),"")</f>
        <v>Entrees</v>
      </c>
      <c r="AB657" s="3" t="str">
        <f>IFERROR(VLOOKUP($C657*1,Lookups!$H:$N,4,FALSE),"")</f>
        <v>Dinner</v>
      </c>
      <c r="AC657" s="3" t="str">
        <f>IFERROR(VLOOKUP($C657*1,Lookups!$H:$N,5,FALSE),"")</f>
        <v>Bar</v>
      </c>
      <c r="AD657" s="3">
        <f>IFERROR(VLOOKUP($C657*1,Lookups!$H:$N,6,FALSE),"")</f>
        <v>0</v>
      </c>
      <c r="AE657" s="3">
        <f>IFERROR(VLOOKUP($C657*1,Lookups!$H:$N,7,FALSE),"")</f>
        <v>0</v>
      </c>
      <c r="AF657" s="3" t="str">
        <f>VLOOKUP(B657*1,Stores!$A:$C,3,FALSE)</f>
        <v>DFG</v>
      </c>
    </row>
    <row r="658" spans="1:32">
      <c r="A658" s="165" t="s">
        <v>939</v>
      </c>
      <c r="B658" s="166" t="s">
        <v>946</v>
      </c>
      <c r="C658" s="165" t="s">
        <v>507</v>
      </c>
      <c r="D658" s="165" t="s">
        <v>918</v>
      </c>
      <c r="E658" s="165" t="s">
        <v>446</v>
      </c>
      <c r="F658" s="167">
        <v>2017</v>
      </c>
      <c r="G658" s="168">
        <v>0</v>
      </c>
      <c r="H658" s="169">
        <v>288.34499999999997</v>
      </c>
      <c r="I658" s="169">
        <v>189.255</v>
      </c>
      <c r="J658" s="169">
        <v>201.96</v>
      </c>
      <c r="K658" s="169">
        <v>184.5</v>
      </c>
      <c r="L658" s="169">
        <v>254.47499999999999</v>
      </c>
      <c r="M658" s="169">
        <v>206.505</v>
      </c>
      <c r="N658" s="169">
        <v>200.4</v>
      </c>
      <c r="O658" s="169">
        <v>204.80249999999998</v>
      </c>
      <c r="P658" s="169">
        <v>170.19</v>
      </c>
      <c r="Q658" s="169">
        <v>218.0925</v>
      </c>
      <c r="R658" s="169">
        <v>274.76249999999999</v>
      </c>
      <c r="S658" s="169">
        <v>0</v>
      </c>
      <c r="T658" s="169">
        <v>0</v>
      </c>
      <c r="U658" s="169">
        <v>2393.2874999999999</v>
      </c>
      <c r="V658" s="163">
        <f ca="1">SUM(INDIRECT(Inputs!$C$11&amp;ROW()&amp;":"&amp;Inputs!$C$12&amp;ROW()))</f>
        <v>218.0925</v>
      </c>
      <c r="W658" s="163">
        <f ca="1">SUM(INDIRECT(Inputs!$C$13&amp;ROW()&amp;":"&amp;Inputs!$C$14&amp;ROW()))</f>
        <v>2118.5250000000001</v>
      </c>
      <c r="X658" s="3" t="str">
        <f>IF(COUNTIFS(Lookups!$A:$A,C658)=1,"Gross Sales","")</f>
        <v/>
      </c>
      <c r="Y658" s="3" t="str">
        <f>IF(COUNTIFS(Lookups!$D:$D,C658)=1,"Bar Sales","")</f>
        <v/>
      </c>
      <c r="Z658" s="3" t="str">
        <f>IFERROR(VLOOKUP(C658*1,Lookups!$D:$F,3,FALSE),"")</f>
        <v/>
      </c>
      <c r="AA658" s="3" t="str">
        <f>IFERROR(VLOOKUP($C658*1,Lookups!$H:$N,3,FALSE),"")</f>
        <v>Entrees</v>
      </c>
      <c r="AB658" s="3" t="str">
        <f>IFERROR(VLOOKUP($C658*1,Lookups!$H:$N,4,FALSE),"")</f>
        <v>Dinner</v>
      </c>
      <c r="AC658" s="3" t="str">
        <f>IFERROR(VLOOKUP($C658*1,Lookups!$H:$N,5,FALSE),"")</f>
        <v>Bar</v>
      </c>
      <c r="AD658" s="3">
        <f>IFERROR(VLOOKUP($C658*1,Lookups!$H:$N,6,FALSE),"")</f>
        <v>0</v>
      </c>
      <c r="AE658" s="3">
        <f>IFERROR(VLOOKUP($C658*1,Lookups!$H:$N,7,FALSE),"")</f>
        <v>0</v>
      </c>
      <c r="AF658" s="3" t="str">
        <f>VLOOKUP(B658*1,Stores!$A:$C,3,FALSE)</f>
        <v>DFG</v>
      </c>
    </row>
    <row r="659" spans="1:32">
      <c r="A659" s="165" t="s">
        <v>938</v>
      </c>
      <c r="B659" s="166" t="s">
        <v>947</v>
      </c>
      <c r="C659" s="165" t="s">
        <v>507</v>
      </c>
      <c r="D659" s="165" t="s">
        <v>918</v>
      </c>
      <c r="E659" s="165" t="s">
        <v>446</v>
      </c>
      <c r="F659" s="167">
        <v>2017</v>
      </c>
      <c r="G659" s="168">
        <v>0</v>
      </c>
      <c r="H659" s="169">
        <v>464.4</v>
      </c>
      <c r="I659" s="169">
        <v>385.53</v>
      </c>
      <c r="J659" s="169">
        <v>381.57</v>
      </c>
      <c r="K659" s="169">
        <v>339.75</v>
      </c>
      <c r="L659" s="169">
        <v>324.61500000000001</v>
      </c>
      <c r="M659" s="169">
        <v>379.3125</v>
      </c>
      <c r="N659" s="169">
        <v>316.8</v>
      </c>
      <c r="O659" s="169">
        <v>401.85</v>
      </c>
      <c r="P659" s="169">
        <v>429.3</v>
      </c>
      <c r="Q659" s="169">
        <v>284.10749999999996</v>
      </c>
      <c r="R659" s="169">
        <v>285.02249999999998</v>
      </c>
      <c r="S659" s="169">
        <v>0</v>
      </c>
      <c r="T659" s="169">
        <v>0</v>
      </c>
      <c r="U659" s="169">
        <v>3992.2575000000002</v>
      </c>
      <c r="V659" s="163">
        <f ca="1">SUM(INDIRECT(Inputs!$C$11&amp;ROW()&amp;":"&amp;Inputs!$C$12&amp;ROW()))</f>
        <v>284.10749999999996</v>
      </c>
      <c r="W659" s="163">
        <f ca="1">SUM(INDIRECT(Inputs!$C$13&amp;ROW()&amp;":"&amp;Inputs!$C$14&amp;ROW()))</f>
        <v>3707.2350000000001</v>
      </c>
      <c r="X659" s="3" t="str">
        <f>IF(COUNTIFS(Lookups!$A:$A,C659)=1,"Gross Sales","")</f>
        <v/>
      </c>
      <c r="Y659" s="3" t="str">
        <f>IF(COUNTIFS(Lookups!$D:$D,C659)=1,"Bar Sales","")</f>
        <v/>
      </c>
      <c r="Z659" s="3" t="str">
        <f>IFERROR(VLOOKUP(C659*1,Lookups!$D:$F,3,FALSE),"")</f>
        <v/>
      </c>
      <c r="AA659" s="3" t="str">
        <f>IFERROR(VLOOKUP($C659*1,Lookups!$H:$N,3,FALSE),"")</f>
        <v>Entrees</v>
      </c>
      <c r="AB659" s="3" t="str">
        <f>IFERROR(VLOOKUP($C659*1,Lookups!$H:$N,4,FALSE),"")</f>
        <v>Dinner</v>
      </c>
      <c r="AC659" s="3" t="str">
        <f>IFERROR(VLOOKUP($C659*1,Lookups!$H:$N,5,FALSE),"")</f>
        <v>Bar</v>
      </c>
      <c r="AD659" s="3">
        <f>IFERROR(VLOOKUP($C659*1,Lookups!$H:$N,6,FALSE),"")</f>
        <v>0</v>
      </c>
      <c r="AE659" s="3">
        <f>IFERROR(VLOOKUP($C659*1,Lookups!$H:$N,7,FALSE),"")</f>
        <v>0</v>
      </c>
      <c r="AF659" s="3" t="str">
        <f>VLOOKUP(B659*1,Stores!$A:$C,3,FALSE)</f>
        <v>DFG</v>
      </c>
    </row>
    <row r="660" spans="1:32">
      <c r="A660" s="165" t="s">
        <v>937</v>
      </c>
      <c r="B660" s="166" t="s">
        <v>948</v>
      </c>
      <c r="C660" s="165" t="s">
        <v>507</v>
      </c>
      <c r="D660" s="165" t="s">
        <v>918</v>
      </c>
      <c r="E660" s="165" t="s">
        <v>446</v>
      </c>
      <c r="F660" s="167">
        <v>2017</v>
      </c>
      <c r="G660" s="168">
        <v>0</v>
      </c>
      <c r="H660" s="169">
        <v>809.79750000000001</v>
      </c>
      <c r="I660" s="169">
        <v>653.16750000000002</v>
      </c>
      <c r="J660" s="169">
        <v>608.4</v>
      </c>
      <c r="K660" s="169">
        <v>494.54999999999995</v>
      </c>
      <c r="L660" s="169">
        <v>601.79999999999995</v>
      </c>
      <c r="M660" s="169">
        <v>509.30250000000001</v>
      </c>
      <c r="N660" s="169">
        <v>386.505</v>
      </c>
      <c r="O660" s="169">
        <v>493.8</v>
      </c>
      <c r="P660" s="169">
        <v>525.99</v>
      </c>
      <c r="Q660" s="169">
        <v>436.59000000000003</v>
      </c>
      <c r="R660" s="169">
        <v>432.92249999999996</v>
      </c>
      <c r="S660" s="169">
        <v>0</v>
      </c>
      <c r="T660" s="169">
        <v>0</v>
      </c>
      <c r="U660" s="169">
        <v>5952.8249999999998</v>
      </c>
      <c r="V660" s="163">
        <f ca="1">SUM(INDIRECT(Inputs!$C$11&amp;ROW()&amp;":"&amp;Inputs!$C$12&amp;ROW()))</f>
        <v>436.59000000000003</v>
      </c>
      <c r="W660" s="163">
        <f ca="1">SUM(INDIRECT(Inputs!$C$13&amp;ROW()&amp;":"&amp;Inputs!$C$14&amp;ROW()))</f>
        <v>5519.9025000000001</v>
      </c>
      <c r="X660" s="3" t="str">
        <f>IF(COUNTIFS(Lookups!$A:$A,C660)=1,"Gross Sales","")</f>
        <v/>
      </c>
      <c r="Y660" s="3" t="str">
        <f>IF(COUNTIFS(Lookups!$D:$D,C660)=1,"Bar Sales","")</f>
        <v/>
      </c>
      <c r="Z660" s="3" t="str">
        <f>IFERROR(VLOOKUP(C660*1,Lookups!$D:$F,3,FALSE),"")</f>
        <v/>
      </c>
      <c r="AA660" s="3" t="str">
        <f>IFERROR(VLOOKUP($C660*1,Lookups!$H:$N,3,FALSE),"")</f>
        <v>Entrees</v>
      </c>
      <c r="AB660" s="3" t="str">
        <f>IFERROR(VLOOKUP($C660*1,Lookups!$H:$N,4,FALSE),"")</f>
        <v>Dinner</v>
      </c>
      <c r="AC660" s="3" t="str">
        <f>IFERROR(VLOOKUP($C660*1,Lookups!$H:$N,5,FALSE),"")</f>
        <v>Bar</v>
      </c>
      <c r="AD660" s="3">
        <f>IFERROR(VLOOKUP($C660*1,Lookups!$H:$N,6,FALSE),"")</f>
        <v>0</v>
      </c>
      <c r="AE660" s="3">
        <f>IFERROR(VLOOKUP($C660*1,Lookups!$H:$N,7,FALSE),"")</f>
        <v>0</v>
      </c>
      <c r="AF660" s="3" t="str">
        <f>VLOOKUP(B660*1,Stores!$A:$C,3,FALSE)</f>
        <v>DFG</v>
      </c>
    </row>
    <row r="661" spans="1:32">
      <c r="A661" s="165" t="s">
        <v>936</v>
      </c>
      <c r="B661" s="166" t="s">
        <v>949</v>
      </c>
      <c r="C661" s="165" t="s">
        <v>507</v>
      </c>
      <c r="D661" s="165" t="s">
        <v>918</v>
      </c>
      <c r="E661" s="165" t="s">
        <v>446</v>
      </c>
      <c r="F661" s="167">
        <v>2017</v>
      </c>
      <c r="G661" s="168">
        <v>0</v>
      </c>
      <c r="H661" s="169">
        <v>332.16</v>
      </c>
      <c r="I661" s="169">
        <v>498.33</v>
      </c>
      <c r="J661" s="169">
        <v>458.57249999999999</v>
      </c>
      <c r="K661" s="169">
        <v>314.09999999999997</v>
      </c>
      <c r="L661" s="169">
        <v>360.69749999999999</v>
      </c>
      <c r="M661" s="169">
        <v>402.375</v>
      </c>
      <c r="N661" s="169">
        <v>360.24</v>
      </c>
      <c r="O661" s="169">
        <v>295.91250000000002</v>
      </c>
      <c r="P661" s="169">
        <v>395.88749999999999</v>
      </c>
      <c r="Q661" s="169">
        <v>401.36250000000001</v>
      </c>
      <c r="R661" s="169">
        <v>352.34999999999997</v>
      </c>
      <c r="S661" s="169">
        <v>0</v>
      </c>
      <c r="T661" s="169">
        <v>0</v>
      </c>
      <c r="U661" s="169">
        <v>4171.9874999999993</v>
      </c>
      <c r="V661" s="163">
        <f ca="1">SUM(INDIRECT(Inputs!$C$11&amp;ROW()&amp;":"&amp;Inputs!$C$12&amp;ROW()))</f>
        <v>401.36250000000001</v>
      </c>
      <c r="W661" s="163">
        <f ca="1">SUM(INDIRECT(Inputs!$C$13&amp;ROW()&amp;":"&amp;Inputs!$C$14&amp;ROW()))</f>
        <v>3819.6374999999994</v>
      </c>
      <c r="X661" s="3" t="str">
        <f>IF(COUNTIFS(Lookups!$A:$A,C661)=1,"Gross Sales","")</f>
        <v/>
      </c>
      <c r="Y661" s="3" t="str">
        <f>IF(COUNTIFS(Lookups!$D:$D,C661)=1,"Bar Sales","")</f>
        <v/>
      </c>
      <c r="Z661" s="3" t="str">
        <f>IFERROR(VLOOKUP(C661*1,Lookups!$D:$F,3,FALSE),"")</f>
        <v/>
      </c>
      <c r="AA661" s="3" t="str">
        <f>IFERROR(VLOOKUP($C661*1,Lookups!$H:$N,3,FALSE),"")</f>
        <v>Entrees</v>
      </c>
      <c r="AB661" s="3" t="str">
        <f>IFERROR(VLOOKUP($C661*1,Lookups!$H:$N,4,FALSE),"")</f>
        <v>Dinner</v>
      </c>
      <c r="AC661" s="3" t="str">
        <f>IFERROR(VLOOKUP($C661*1,Lookups!$H:$N,5,FALSE),"")</f>
        <v>Bar</v>
      </c>
      <c r="AD661" s="3">
        <f>IFERROR(VLOOKUP($C661*1,Lookups!$H:$N,6,FALSE),"")</f>
        <v>0</v>
      </c>
      <c r="AE661" s="3">
        <f>IFERROR(VLOOKUP($C661*1,Lookups!$H:$N,7,FALSE),"")</f>
        <v>0</v>
      </c>
      <c r="AF661" s="3" t="str">
        <f>VLOOKUP(B661*1,Stores!$A:$C,3,FALSE)</f>
        <v>DFG</v>
      </c>
    </row>
    <row r="662" spans="1:32">
      <c r="A662" s="165" t="s">
        <v>935</v>
      </c>
      <c r="B662" s="166" t="s">
        <v>950</v>
      </c>
      <c r="C662" s="165" t="s">
        <v>507</v>
      </c>
      <c r="D662" s="165" t="s">
        <v>918</v>
      </c>
      <c r="E662" s="165" t="s">
        <v>446</v>
      </c>
      <c r="F662" s="167">
        <v>2017</v>
      </c>
      <c r="G662" s="168">
        <v>0</v>
      </c>
      <c r="H662" s="169">
        <v>394.53750000000002</v>
      </c>
      <c r="I662" s="169">
        <v>471.90000000000003</v>
      </c>
      <c r="J662" s="169">
        <v>472.97250000000003</v>
      </c>
      <c r="K662" s="169">
        <v>553.5</v>
      </c>
      <c r="L662" s="169">
        <v>559.86</v>
      </c>
      <c r="M662" s="169">
        <v>433.38749999999999</v>
      </c>
      <c r="N662" s="169">
        <v>476.1</v>
      </c>
      <c r="O662" s="169">
        <v>450.5625</v>
      </c>
      <c r="P662" s="169">
        <v>390.71249999999998</v>
      </c>
      <c r="Q662" s="169">
        <v>434.07</v>
      </c>
      <c r="R662" s="169">
        <v>594.67500000000007</v>
      </c>
      <c r="S662" s="169">
        <v>0</v>
      </c>
      <c r="T662" s="169">
        <v>0</v>
      </c>
      <c r="U662" s="169">
        <v>5232.2774999999992</v>
      </c>
      <c r="V662" s="163">
        <f ca="1">SUM(INDIRECT(Inputs!$C$11&amp;ROW()&amp;":"&amp;Inputs!$C$12&amp;ROW()))</f>
        <v>434.07</v>
      </c>
      <c r="W662" s="163">
        <f ca="1">SUM(INDIRECT(Inputs!$C$13&amp;ROW()&amp;":"&amp;Inputs!$C$14&amp;ROW()))</f>
        <v>4637.6024999999991</v>
      </c>
      <c r="X662" s="3" t="str">
        <f>IF(COUNTIFS(Lookups!$A:$A,C662)=1,"Gross Sales","")</f>
        <v/>
      </c>
      <c r="Y662" s="3" t="str">
        <f>IF(COUNTIFS(Lookups!$D:$D,C662)=1,"Bar Sales","")</f>
        <v/>
      </c>
      <c r="Z662" s="3" t="str">
        <f>IFERROR(VLOOKUP(C662*1,Lookups!$D:$F,3,FALSE),"")</f>
        <v/>
      </c>
      <c r="AA662" s="3" t="str">
        <f>IFERROR(VLOOKUP($C662*1,Lookups!$H:$N,3,FALSE),"")</f>
        <v>Entrees</v>
      </c>
      <c r="AB662" s="3" t="str">
        <f>IFERROR(VLOOKUP($C662*1,Lookups!$H:$N,4,FALSE),"")</f>
        <v>Dinner</v>
      </c>
      <c r="AC662" s="3" t="str">
        <f>IFERROR(VLOOKUP($C662*1,Lookups!$H:$N,5,FALSE),"")</f>
        <v>Bar</v>
      </c>
      <c r="AD662" s="3">
        <f>IFERROR(VLOOKUP($C662*1,Lookups!$H:$N,6,FALSE),"")</f>
        <v>0</v>
      </c>
      <c r="AE662" s="3">
        <f>IFERROR(VLOOKUP($C662*1,Lookups!$H:$N,7,FALSE),"")</f>
        <v>0</v>
      </c>
      <c r="AF662" s="3" t="str">
        <f>VLOOKUP(B662*1,Stores!$A:$C,3,FALSE)</f>
        <v>DFG</v>
      </c>
    </row>
    <row r="663" spans="1:32">
      <c r="A663" s="165" t="s">
        <v>960</v>
      </c>
      <c r="B663" s="166" t="s">
        <v>951</v>
      </c>
      <c r="C663" s="165" t="s">
        <v>507</v>
      </c>
      <c r="D663" s="165" t="s">
        <v>918</v>
      </c>
      <c r="E663" s="165" t="s">
        <v>446</v>
      </c>
      <c r="F663" s="167">
        <v>2017</v>
      </c>
      <c r="G663" s="168">
        <v>0</v>
      </c>
      <c r="H663" s="169">
        <v>429.97500000000002</v>
      </c>
      <c r="I663" s="169">
        <v>495.5625</v>
      </c>
      <c r="J663" s="169">
        <v>450.35999999999996</v>
      </c>
      <c r="K663" s="169">
        <v>536.76</v>
      </c>
      <c r="L663" s="169">
        <v>450.18</v>
      </c>
      <c r="M663" s="169">
        <v>609.26250000000005</v>
      </c>
      <c r="N663" s="169">
        <v>512.19000000000005</v>
      </c>
      <c r="O663" s="169">
        <v>656.64</v>
      </c>
      <c r="P663" s="169">
        <v>538.875</v>
      </c>
      <c r="Q663" s="169">
        <v>501.29999999999995</v>
      </c>
      <c r="R663" s="169">
        <v>522.375</v>
      </c>
      <c r="S663" s="169">
        <v>0</v>
      </c>
      <c r="T663" s="169">
        <v>0</v>
      </c>
      <c r="U663" s="169">
        <v>5703.4800000000005</v>
      </c>
      <c r="V663" s="163">
        <f ca="1">SUM(INDIRECT(Inputs!$C$11&amp;ROW()&amp;":"&amp;Inputs!$C$12&amp;ROW()))</f>
        <v>501.29999999999995</v>
      </c>
      <c r="W663" s="163">
        <f ca="1">SUM(INDIRECT(Inputs!$C$13&amp;ROW()&amp;":"&amp;Inputs!$C$14&amp;ROW()))</f>
        <v>5181.1050000000005</v>
      </c>
      <c r="X663" s="3" t="str">
        <f>IF(COUNTIFS(Lookups!$A:$A,C663)=1,"Gross Sales","")</f>
        <v/>
      </c>
      <c r="Y663" s="3" t="str">
        <f>IF(COUNTIFS(Lookups!$D:$D,C663)=1,"Bar Sales","")</f>
        <v/>
      </c>
      <c r="Z663" s="3" t="str">
        <f>IFERROR(VLOOKUP(C663*1,Lookups!$D:$F,3,FALSE),"")</f>
        <v/>
      </c>
      <c r="AA663" s="3" t="str">
        <f>IFERROR(VLOOKUP($C663*1,Lookups!$H:$N,3,FALSE),"")</f>
        <v>Entrees</v>
      </c>
      <c r="AB663" s="3" t="str">
        <f>IFERROR(VLOOKUP($C663*1,Lookups!$H:$N,4,FALSE),"")</f>
        <v>Dinner</v>
      </c>
      <c r="AC663" s="3" t="str">
        <f>IFERROR(VLOOKUP($C663*1,Lookups!$H:$N,5,FALSE),"")</f>
        <v>Bar</v>
      </c>
      <c r="AD663" s="3">
        <f>IFERROR(VLOOKUP($C663*1,Lookups!$H:$N,6,FALSE),"")</f>
        <v>0</v>
      </c>
      <c r="AE663" s="3">
        <f>IFERROR(VLOOKUP($C663*1,Lookups!$H:$N,7,FALSE),"")</f>
        <v>0</v>
      </c>
      <c r="AF663" s="3" t="str">
        <f>VLOOKUP(B663*1,Stores!$A:$C,3,FALSE)</f>
        <v>DFG</v>
      </c>
    </row>
    <row r="664" spans="1:32">
      <c r="A664" s="165" t="s">
        <v>961</v>
      </c>
      <c r="B664" s="166" t="s">
        <v>952</v>
      </c>
      <c r="C664" s="165" t="s">
        <v>507</v>
      </c>
      <c r="D664" s="165" t="s">
        <v>918</v>
      </c>
      <c r="E664" s="165" t="s">
        <v>446</v>
      </c>
      <c r="F664" s="167">
        <v>2017</v>
      </c>
      <c r="G664" s="168">
        <v>0</v>
      </c>
      <c r="H664" s="169">
        <v>710.55</v>
      </c>
      <c r="I664" s="169">
        <v>972.90750000000003</v>
      </c>
      <c r="J664" s="169">
        <v>900.27</v>
      </c>
      <c r="K664" s="169">
        <v>923.1</v>
      </c>
      <c r="L664" s="169">
        <v>870.6</v>
      </c>
      <c r="M664" s="169">
        <v>701.4375</v>
      </c>
      <c r="N664" s="169">
        <v>577.5</v>
      </c>
      <c r="O664" s="169">
        <v>604.20000000000005</v>
      </c>
      <c r="P664" s="169">
        <v>701.8125</v>
      </c>
      <c r="Q664" s="169">
        <v>508.8</v>
      </c>
      <c r="R664" s="169">
        <v>848.81999999999994</v>
      </c>
      <c r="S664" s="169">
        <v>0</v>
      </c>
      <c r="T664" s="169">
        <v>0</v>
      </c>
      <c r="U664" s="169">
        <v>8319.9974999999995</v>
      </c>
      <c r="V664" s="163">
        <f ca="1">SUM(INDIRECT(Inputs!$C$11&amp;ROW()&amp;":"&amp;Inputs!$C$12&amp;ROW()))</f>
        <v>508.8</v>
      </c>
      <c r="W664" s="163">
        <f ca="1">SUM(INDIRECT(Inputs!$C$13&amp;ROW()&amp;":"&amp;Inputs!$C$14&amp;ROW()))</f>
        <v>7471.1774999999998</v>
      </c>
      <c r="X664" s="3" t="str">
        <f>IF(COUNTIFS(Lookups!$A:$A,C664)=1,"Gross Sales","")</f>
        <v/>
      </c>
      <c r="Y664" s="3" t="str">
        <f>IF(COUNTIFS(Lookups!$D:$D,C664)=1,"Bar Sales","")</f>
        <v/>
      </c>
      <c r="Z664" s="3" t="str">
        <f>IFERROR(VLOOKUP(C664*1,Lookups!$D:$F,3,FALSE),"")</f>
        <v/>
      </c>
      <c r="AA664" s="3" t="str">
        <f>IFERROR(VLOOKUP($C664*1,Lookups!$H:$N,3,FALSE),"")</f>
        <v>Entrees</v>
      </c>
      <c r="AB664" s="3" t="str">
        <f>IFERROR(VLOOKUP($C664*1,Lookups!$H:$N,4,FALSE),"")</f>
        <v>Dinner</v>
      </c>
      <c r="AC664" s="3" t="str">
        <f>IFERROR(VLOOKUP($C664*1,Lookups!$H:$N,5,FALSE),"")</f>
        <v>Bar</v>
      </c>
      <c r="AD664" s="3">
        <f>IFERROR(VLOOKUP($C664*1,Lookups!$H:$N,6,FALSE),"")</f>
        <v>0</v>
      </c>
      <c r="AE664" s="3">
        <f>IFERROR(VLOOKUP($C664*1,Lookups!$H:$N,7,FALSE),"")</f>
        <v>0</v>
      </c>
      <c r="AF664" s="3" t="str">
        <f>VLOOKUP(B664*1,Stores!$A:$C,3,FALSE)</f>
        <v>DFG</v>
      </c>
    </row>
    <row r="665" spans="1:32">
      <c r="A665" s="165" t="s">
        <v>934</v>
      </c>
      <c r="B665" s="166" t="s">
        <v>953</v>
      </c>
      <c r="C665" s="165" t="s">
        <v>507</v>
      </c>
      <c r="D665" s="165" t="s">
        <v>918</v>
      </c>
      <c r="E665" s="165" t="s">
        <v>446</v>
      </c>
      <c r="F665" s="167">
        <v>2017</v>
      </c>
      <c r="G665" s="168">
        <v>0</v>
      </c>
      <c r="H665" s="169">
        <v>610.07999999999993</v>
      </c>
      <c r="I665" s="169">
        <v>527.04</v>
      </c>
      <c r="J665" s="169">
        <v>504.00750000000005</v>
      </c>
      <c r="K665" s="169">
        <v>611.16</v>
      </c>
      <c r="L665" s="169">
        <v>705.87</v>
      </c>
      <c r="M665" s="169">
        <v>416.7</v>
      </c>
      <c r="N665" s="169">
        <v>501.63750000000005</v>
      </c>
      <c r="O665" s="169">
        <v>399.51</v>
      </c>
      <c r="P665" s="169">
        <v>388.86750000000001</v>
      </c>
      <c r="Q665" s="169">
        <v>467.565</v>
      </c>
      <c r="R665" s="169">
        <v>477.3</v>
      </c>
      <c r="S665" s="169">
        <v>0</v>
      </c>
      <c r="T665" s="169">
        <v>0</v>
      </c>
      <c r="U665" s="169">
        <v>5609.7375000000002</v>
      </c>
      <c r="V665" s="163">
        <f ca="1">SUM(INDIRECT(Inputs!$C$11&amp;ROW()&amp;":"&amp;Inputs!$C$12&amp;ROW()))</f>
        <v>467.565</v>
      </c>
      <c r="W665" s="163">
        <f ca="1">SUM(INDIRECT(Inputs!$C$13&amp;ROW()&amp;":"&amp;Inputs!$C$14&amp;ROW()))</f>
        <v>5132.4375</v>
      </c>
      <c r="X665" s="3" t="str">
        <f>IF(COUNTIFS(Lookups!$A:$A,C665)=1,"Gross Sales","")</f>
        <v/>
      </c>
      <c r="Y665" s="3" t="str">
        <f>IF(COUNTIFS(Lookups!$D:$D,C665)=1,"Bar Sales","")</f>
        <v/>
      </c>
      <c r="Z665" s="3" t="str">
        <f>IFERROR(VLOOKUP(C665*1,Lookups!$D:$F,3,FALSE),"")</f>
        <v/>
      </c>
      <c r="AA665" s="3" t="str">
        <f>IFERROR(VLOOKUP($C665*1,Lookups!$H:$N,3,FALSE),"")</f>
        <v>Entrees</v>
      </c>
      <c r="AB665" s="3" t="str">
        <f>IFERROR(VLOOKUP($C665*1,Lookups!$H:$N,4,FALSE),"")</f>
        <v>Dinner</v>
      </c>
      <c r="AC665" s="3" t="str">
        <f>IFERROR(VLOOKUP($C665*1,Lookups!$H:$N,5,FALSE),"")</f>
        <v>Bar</v>
      </c>
      <c r="AD665" s="3">
        <f>IFERROR(VLOOKUP($C665*1,Lookups!$H:$N,6,FALSE),"")</f>
        <v>0</v>
      </c>
      <c r="AE665" s="3">
        <f>IFERROR(VLOOKUP($C665*1,Lookups!$H:$N,7,FALSE),"")</f>
        <v>0</v>
      </c>
      <c r="AF665" s="3" t="str">
        <f>VLOOKUP(B665*1,Stores!$A:$C,3,FALSE)</f>
        <v>DFG</v>
      </c>
    </row>
    <row r="666" spans="1:32">
      <c r="A666" s="165" t="s">
        <v>933</v>
      </c>
      <c r="B666" s="166" t="s">
        <v>954</v>
      </c>
      <c r="C666" s="165" t="s">
        <v>507</v>
      </c>
      <c r="D666" s="165" t="s">
        <v>918</v>
      </c>
      <c r="E666" s="165" t="s">
        <v>446</v>
      </c>
      <c r="F666" s="167">
        <v>2017</v>
      </c>
      <c r="G666" s="168">
        <v>0</v>
      </c>
      <c r="H666" s="169">
        <v>838.8599999999999</v>
      </c>
      <c r="I666" s="169">
        <v>863.19</v>
      </c>
      <c r="J666" s="169">
        <v>690.6</v>
      </c>
      <c r="K666" s="169">
        <v>463.61250000000001</v>
      </c>
      <c r="L666" s="169">
        <v>489.93750000000006</v>
      </c>
      <c r="M666" s="169">
        <v>565.74</v>
      </c>
      <c r="N666" s="169">
        <v>478.08</v>
      </c>
      <c r="O666" s="169">
        <v>392.45250000000004</v>
      </c>
      <c r="P666" s="169">
        <v>467.77500000000003</v>
      </c>
      <c r="Q666" s="169">
        <v>423.3</v>
      </c>
      <c r="R666" s="169">
        <v>588.69000000000005</v>
      </c>
      <c r="S666" s="169">
        <v>0</v>
      </c>
      <c r="T666" s="169">
        <v>0</v>
      </c>
      <c r="U666" s="169">
        <v>6262.2375000000011</v>
      </c>
      <c r="V666" s="163">
        <f ca="1">SUM(INDIRECT(Inputs!$C$11&amp;ROW()&amp;":"&amp;Inputs!$C$12&amp;ROW()))</f>
        <v>423.3</v>
      </c>
      <c r="W666" s="163">
        <f ca="1">SUM(INDIRECT(Inputs!$C$13&amp;ROW()&amp;":"&amp;Inputs!$C$14&amp;ROW()))</f>
        <v>5673.5475000000006</v>
      </c>
      <c r="X666" s="3" t="str">
        <f>IF(COUNTIFS(Lookups!$A:$A,C666)=1,"Gross Sales","")</f>
        <v/>
      </c>
      <c r="Y666" s="3" t="str">
        <f>IF(COUNTIFS(Lookups!$D:$D,C666)=1,"Bar Sales","")</f>
        <v/>
      </c>
      <c r="Z666" s="3" t="str">
        <f>IFERROR(VLOOKUP(C666*1,Lookups!$D:$F,3,FALSE),"")</f>
        <v/>
      </c>
      <c r="AA666" s="3" t="str">
        <f>IFERROR(VLOOKUP($C666*1,Lookups!$H:$N,3,FALSE),"")</f>
        <v>Entrees</v>
      </c>
      <c r="AB666" s="3" t="str">
        <f>IFERROR(VLOOKUP($C666*1,Lookups!$H:$N,4,FALSE),"")</f>
        <v>Dinner</v>
      </c>
      <c r="AC666" s="3" t="str">
        <f>IFERROR(VLOOKUP($C666*1,Lookups!$H:$N,5,FALSE),"")</f>
        <v>Bar</v>
      </c>
      <c r="AD666" s="3">
        <f>IFERROR(VLOOKUP($C666*1,Lookups!$H:$N,6,FALSE),"")</f>
        <v>0</v>
      </c>
      <c r="AE666" s="3">
        <f>IFERROR(VLOOKUP($C666*1,Lookups!$H:$N,7,FALSE),"")</f>
        <v>0</v>
      </c>
      <c r="AF666" s="3" t="str">
        <f>VLOOKUP(B666*1,Stores!$A:$C,3,FALSE)</f>
        <v>DFG</v>
      </c>
    </row>
    <row r="667" spans="1:32">
      <c r="A667" s="165" t="s">
        <v>932</v>
      </c>
      <c r="B667" s="166" t="s">
        <v>959</v>
      </c>
      <c r="C667" s="165" t="s">
        <v>507</v>
      </c>
      <c r="D667" s="165" t="s">
        <v>918</v>
      </c>
      <c r="E667" s="165" t="s">
        <v>446</v>
      </c>
      <c r="F667" s="167">
        <v>2017</v>
      </c>
      <c r="G667" s="168">
        <v>0</v>
      </c>
      <c r="H667" s="169">
        <v>0</v>
      </c>
      <c r="I667" s="169">
        <v>0</v>
      </c>
      <c r="J667" s="169">
        <v>0</v>
      </c>
      <c r="K667" s="169">
        <v>0</v>
      </c>
      <c r="L667" s="169">
        <v>0</v>
      </c>
      <c r="M667" s="169">
        <v>0</v>
      </c>
      <c r="N667" s="169">
        <v>380.34749999999997</v>
      </c>
      <c r="O667" s="169">
        <v>403.26</v>
      </c>
      <c r="P667" s="169">
        <v>306.78750000000002</v>
      </c>
      <c r="Q667" s="169">
        <v>491.33249999999998</v>
      </c>
      <c r="R667" s="169">
        <v>381.22500000000002</v>
      </c>
      <c r="S667" s="169">
        <v>0</v>
      </c>
      <c r="T667" s="169">
        <v>0</v>
      </c>
      <c r="U667" s="169">
        <v>1962.9524999999999</v>
      </c>
      <c r="V667" s="163">
        <f ca="1">SUM(INDIRECT(Inputs!$C$11&amp;ROW()&amp;":"&amp;Inputs!$C$12&amp;ROW()))</f>
        <v>491.33249999999998</v>
      </c>
      <c r="W667" s="163">
        <f ca="1">SUM(INDIRECT(Inputs!$C$13&amp;ROW()&amp;":"&amp;Inputs!$C$14&amp;ROW()))</f>
        <v>1581.7275</v>
      </c>
      <c r="X667" s="3" t="str">
        <f>IF(COUNTIFS(Lookups!$A:$A,C667)=1,"Gross Sales","")</f>
        <v/>
      </c>
      <c r="Y667" s="3" t="str">
        <f>IF(COUNTIFS(Lookups!$D:$D,C667)=1,"Bar Sales","")</f>
        <v/>
      </c>
      <c r="Z667" s="3" t="str">
        <f>IFERROR(VLOOKUP(C667*1,Lookups!$D:$F,3,FALSE),"")</f>
        <v/>
      </c>
      <c r="AA667" s="3" t="str">
        <f>IFERROR(VLOOKUP($C667*1,Lookups!$H:$N,3,FALSE),"")</f>
        <v>Entrees</v>
      </c>
      <c r="AB667" s="3" t="str">
        <f>IFERROR(VLOOKUP($C667*1,Lookups!$H:$N,4,FALSE),"")</f>
        <v>Dinner</v>
      </c>
      <c r="AC667" s="3" t="str">
        <f>IFERROR(VLOOKUP($C667*1,Lookups!$H:$N,5,FALSE),"")</f>
        <v>Bar</v>
      </c>
      <c r="AD667" s="3">
        <f>IFERROR(VLOOKUP($C667*1,Lookups!$H:$N,6,FALSE),"")</f>
        <v>0</v>
      </c>
      <c r="AE667" s="3">
        <f>IFERROR(VLOOKUP($C667*1,Lookups!$H:$N,7,FALSE),"")</f>
        <v>0</v>
      </c>
      <c r="AF667" s="3" t="str">
        <f>VLOOKUP(B667*1,Stores!$A:$C,3,FALSE)</f>
        <v>DFG</v>
      </c>
    </row>
    <row r="668" spans="1:32">
      <c r="A668" s="165" t="s">
        <v>923</v>
      </c>
      <c r="B668" s="166" t="s">
        <v>927</v>
      </c>
      <c r="C668" s="165" t="s">
        <v>517</v>
      </c>
      <c r="D668" s="165" t="s">
        <v>918</v>
      </c>
      <c r="E668" s="165" t="s">
        <v>454</v>
      </c>
      <c r="F668" s="167">
        <v>2017</v>
      </c>
      <c r="G668" s="168">
        <v>0</v>
      </c>
      <c r="H668" s="169">
        <v>0</v>
      </c>
      <c r="I668" s="169">
        <v>0</v>
      </c>
      <c r="J668" s="169">
        <v>0</v>
      </c>
      <c r="K668" s="169">
        <v>0</v>
      </c>
      <c r="L668" s="169">
        <v>0</v>
      </c>
      <c r="M668" s="169">
        <v>0</v>
      </c>
      <c r="N668" s="169">
        <v>0</v>
      </c>
      <c r="O668" s="169">
        <v>0</v>
      </c>
      <c r="P668" s="169">
        <v>1.26</v>
      </c>
      <c r="Q668" s="169">
        <v>0</v>
      </c>
      <c r="R668" s="169">
        <v>0</v>
      </c>
      <c r="S668" s="169">
        <v>0</v>
      </c>
      <c r="T668" s="169">
        <v>0</v>
      </c>
      <c r="U668" s="169">
        <v>1.26</v>
      </c>
      <c r="V668" s="163">
        <f ca="1">SUM(INDIRECT(Inputs!$C$11&amp;ROW()&amp;":"&amp;Inputs!$C$12&amp;ROW()))</f>
        <v>0</v>
      </c>
      <c r="W668" s="163">
        <f ca="1">SUM(INDIRECT(Inputs!$C$13&amp;ROW()&amp;":"&amp;Inputs!$C$14&amp;ROW()))</f>
        <v>1.26</v>
      </c>
      <c r="X668" s="3" t="str">
        <f>IF(COUNTIFS(Lookups!$A:$A,C668)=1,"Gross Sales","")</f>
        <v/>
      </c>
      <c r="Y668" s="3" t="str">
        <f>IF(COUNTIFS(Lookups!$D:$D,C668)=1,"Bar Sales","")</f>
        <v/>
      </c>
      <c r="Z668" s="3" t="str">
        <f>IFERROR(VLOOKUP(C668*1,Lookups!$D:$F,3,FALSE),"")</f>
        <v/>
      </c>
      <c r="AA668" s="3" t="str">
        <f>IFERROR(VLOOKUP($C668*1,Lookups!$H:$N,3,FALSE),"")</f>
        <v>Entrees</v>
      </c>
      <c r="AB668" s="3" t="str">
        <f>IFERROR(VLOOKUP($C668*1,Lookups!$H:$N,4,FALSE),"")</f>
        <v>Dinner</v>
      </c>
      <c r="AC668" s="3" t="str">
        <f>IFERROR(VLOOKUP($C668*1,Lookups!$H:$N,5,FALSE),"")</f>
        <v>Other</v>
      </c>
      <c r="AD668" s="3">
        <f>IFERROR(VLOOKUP($C668*1,Lookups!$H:$N,6,FALSE),"")</f>
        <v>0</v>
      </c>
      <c r="AE668" s="3">
        <f>IFERROR(VLOOKUP($C668*1,Lookups!$H:$N,7,FALSE),"")</f>
        <v>0</v>
      </c>
      <c r="AF668" s="3" t="str">
        <f>VLOOKUP(B668*1,Stores!$A:$C,3,FALSE)</f>
        <v>DFDE</v>
      </c>
    </row>
    <row r="669" spans="1:32">
      <c r="A669" s="165" t="s">
        <v>930</v>
      </c>
      <c r="B669" s="166" t="s">
        <v>920</v>
      </c>
      <c r="C669" s="165" t="s">
        <v>522</v>
      </c>
      <c r="D669" s="165" t="s">
        <v>918</v>
      </c>
      <c r="E669" s="165" t="s">
        <v>458</v>
      </c>
      <c r="F669" s="167">
        <v>2017</v>
      </c>
      <c r="G669" s="168">
        <v>0</v>
      </c>
      <c r="H669" s="169">
        <v>0</v>
      </c>
      <c r="I669" s="169">
        <v>0</v>
      </c>
      <c r="J669" s="169">
        <v>0</v>
      </c>
      <c r="K669" s="169">
        <v>0</v>
      </c>
      <c r="L669" s="169">
        <v>18.87</v>
      </c>
      <c r="M669" s="169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19.71</v>
      </c>
      <c r="S669" s="169">
        <v>0</v>
      </c>
      <c r="T669" s="169">
        <v>0</v>
      </c>
      <c r="U669" s="169">
        <v>38.58</v>
      </c>
      <c r="V669" s="163">
        <f ca="1">SUM(INDIRECT(Inputs!$C$11&amp;ROW()&amp;":"&amp;Inputs!$C$12&amp;ROW()))</f>
        <v>0</v>
      </c>
      <c r="W669" s="163">
        <f ca="1">SUM(INDIRECT(Inputs!$C$13&amp;ROW()&amp;":"&amp;Inputs!$C$14&amp;ROW()))</f>
        <v>18.87</v>
      </c>
      <c r="X669" s="3" t="str">
        <f>IF(COUNTIFS(Lookups!$A:$A,C669)=1,"Gross Sales","")</f>
        <v/>
      </c>
      <c r="Y669" s="3" t="str">
        <f>IF(COUNTIFS(Lookups!$D:$D,C669)=1,"Bar Sales","")</f>
        <v/>
      </c>
      <c r="Z669" s="3" t="str">
        <f>IFERROR(VLOOKUP(C669*1,Lookups!$D:$F,3,FALSE),"")</f>
        <v/>
      </c>
      <c r="AA669" s="3" t="str">
        <f>IFERROR(VLOOKUP($C669*1,Lookups!$H:$N,3,FALSE),"")</f>
        <v>Entrees</v>
      </c>
      <c r="AB669" s="3" t="str">
        <f>IFERROR(VLOOKUP($C669*1,Lookups!$H:$N,4,FALSE),"")</f>
        <v>Lunch</v>
      </c>
      <c r="AC669" s="3" t="str">
        <f>IFERROR(VLOOKUP($C669*1,Lookups!$H:$N,5,FALSE),"")</f>
        <v>Other</v>
      </c>
      <c r="AD669" s="3">
        <f>IFERROR(VLOOKUP($C669*1,Lookups!$H:$N,6,FALSE),"")</f>
        <v>0</v>
      </c>
      <c r="AE669" s="3">
        <f>IFERROR(VLOOKUP($C669*1,Lookups!$H:$N,7,FALSE),"")</f>
        <v>0</v>
      </c>
      <c r="AF669" s="3" t="str">
        <f>VLOOKUP(B669*1,Stores!$A:$C,3,FALSE)</f>
        <v>DFDE</v>
      </c>
    </row>
    <row r="670" spans="1:32">
      <c r="A670" s="165" t="s">
        <v>929</v>
      </c>
      <c r="B670" s="166" t="s">
        <v>921</v>
      </c>
      <c r="C670" s="165" t="s">
        <v>522</v>
      </c>
      <c r="D670" s="165" t="s">
        <v>918</v>
      </c>
      <c r="E670" s="165" t="s">
        <v>458</v>
      </c>
      <c r="F670" s="167">
        <v>2017</v>
      </c>
      <c r="G670" s="168">
        <v>0</v>
      </c>
      <c r="H670" s="169">
        <v>4.4550000000000001</v>
      </c>
      <c r="I670" s="169">
        <v>32.594999999999999</v>
      </c>
      <c r="J670" s="169">
        <v>56.8125</v>
      </c>
      <c r="K670" s="169">
        <v>61.335000000000001</v>
      </c>
      <c r="L670" s="169">
        <v>91.372500000000002</v>
      </c>
      <c r="M670" s="169">
        <v>91.432500000000005</v>
      </c>
      <c r="N670" s="169">
        <v>25.41</v>
      </c>
      <c r="O670" s="169">
        <v>24.885000000000002</v>
      </c>
      <c r="P670" s="169">
        <v>125.9325</v>
      </c>
      <c r="Q670" s="169">
        <v>71.760000000000005</v>
      </c>
      <c r="R670" s="169">
        <v>47.174999999999997</v>
      </c>
      <c r="S670" s="169">
        <v>0</v>
      </c>
      <c r="T670" s="169">
        <v>0</v>
      </c>
      <c r="U670" s="169">
        <v>633.16499999999996</v>
      </c>
      <c r="V670" s="163">
        <f ca="1">SUM(INDIRECT(Inputs!$C$11&amp;ROW()&amp;":"&amp;Inputs!$C$12&amp;ROW()))</f>
        <v>71.760000000000005</v>
      </c>
      <c r="W670" s="163">
        <f ca="1">SUM(INDIRECT(Inputs!$C$13&amp;ROW()&amp;":"&amp;Inputs!$C$14&amp;ROW()))</f>
        <v>585.99</v>
      </c>
      <c r="X670" s="3" t="str">
        <f>IF(COUNTIFS(Lookups!$A:$A,C670)=1,"Gross Sales","")</f>
        <v/>
      </c>
      <c r="Y670" s="3" t="str">
        <f>IF(COUNTIFS(Lookups!$D:$D,C670)=1,"Bar Sales","")</f>
        <v/>
      </c>
      <c r="Z670" s="3" t="str">
        <f>IFERROR(VLOOKUP(C670*1,Lookups!$D:$F,3,FALSE),"")</f>
        <v/>
      </c>
      <c r="AA670" s="3" t="str">
        <f>IFERROR(VLOOKUP($C670*1,Lookups!$H:$N,3,FALSE),"")</f>
        <v>Entrees</v>
      </c>
      <c r="AB670" s="3" t="str">
        <f>IFERROR(VLOOKUP($C670*1,Lookups!$H:$N,4,FALSE),"")</f>
        <v>Lunch</v>
      </c>
      <c r="AC670" s="3" t="str">
        <f>IFERROR(VLOOKUP($C670*1,Lookups!$H:$N,5,FALSE),"")</f>
        <v>Other</v>
      </c>
      <c r="AD670" s="3">
        <f>IFERROR(VLOOKUP($C670*1,Lookups!$H:$N,6,FALSE),"")</f>
        <v>0</v>
      </c>
      <c r="AE670" s="3">
        <f>IFERROR(VLOOKUP($C670*1,Lookups!$H:$N,7,FALSE),"")</f>
        <v>0</v>
      </c>
      <c r="AF670" s="3" t="str">
        <f>VLOOKUP(B670*1,Stores!$A:$C,3,FALSE)</f>
        <v>DFDE</v>
      </c>
    </row>
    <row r="671" spans="1:32">
      <c r="A671" s="165" t="s">
        <v>928</v>
      </c>
      <c r="B671" s="166" t="s">
        <v>922</v>
      </c>
      <c r="C671" s="165" t="s">
        <v>522</v>
      </c>
      <c r="D671" s="165" t="s">
        <v>918</v>
      </c>
      <c r="E671" s="165" t="s">
        <v>458</v>
      </c>
      <c r="F671" s="167">
        <v>2017</v>
      </c>
      <c r="G671" s="168">
        <v>0</v>
      </c>
      <c r="H671" s="169">
        <v>0</v>
      </c>
      <c r="I671" s="169">
        <v>0</v>
      </c>
      <c r="J671" s="169">
        <v>0</v>
      </c>
      <c r="K671" s="169">
        <v>0</v>
      </c>
      <c r="L671" s="169">
        <v>0</v>
      </c>
      <c r="M671" s="169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-0.45750000000000002</v>
      </c>
      <c r="S671" s="169">
        <v>0</v>
      </c>
      <c r="T671" s="169">
        <v>0</v>
      </c>
      <c r="U671" s="169">
        <v>-0.45750000000000002</v>
      </c>
      <c r="V671" s="163">
        <f ca="1">SUM(INDIRECT(Inputs!$C$11&amp;ROW()&amp;":"&amp;Inputs!$C$12&amp;ROW()))</f>
        <v>0</v>
      </c>
      <c r="W671" s="163">
        <f ca="1">SUM(INDIRECT(Inputs!$C$13&amp;ROW()&amp;":"&amp;Inputs!$C$14&amp;ROW()))</f>
        <v>0</v>
      </c>
      <c r="X671" s="3" t="str">
        <f>IF(COUNTIFS(Lookups!$A:$A,C671)=1,"Gross Sales","")</f>
        <v/>
      </c>
      <c r="Y671" s="3" t="str">
        <f>IF(COUNTIFS(Lookups!$D:$D,C671)=1,"Bar Sales","")</f>
        <v/>
      </c>
      <c r="Z671" s="3" t="str">
        <f>IFERROR(VLOOKUP(C671*1,Lookups!$D:$F,3,FALSE),"")</f>
        <v/>
      </c>
      <c r="AA671" s="3" t="str">
        <f>IFERROR(VLOOKUP($C671*1,Lookups!$H:$N,3,FALSE),"")</f>
        <v>Entrees</v>
      </c>
      <c r="AB671" s="3" t="str">
        <f>IFERROR(VLOOKUP($C671*1,Lookups!$H:$N,4,FALSE),"")</f>
        <v>Lunch</v>
      </c>
      <c r="AC671" s="3" t="str">
        <f>IFERROR(VLOOKUP($C671*1,Lookups!$H:$N,5,FALSE),"")</f>
        <v>Other</v>
      </c>
      <c r="AD671" s="3">
        <f>IFERROR(VLOOKUP($C671*1,Lookups!$H:$N,6,FALSE),"")</f>
        <v>0</v>
      </c>
      <c r="AE671" s="3">
        <f>IFERROR(VLOOKUP($C671*1,Lookups!$H:$N,7,FALSE),"")</f>
        <v>0</v>
      </c>
      <c r="AF671" s="3" t="str">
        <f>VLOOKUP(B671*1,Stores!$A:$C,3,FALSE)</f>
        <v>DFDE</v>
      </c>
    </row>
    <row r="672" spans="1:32">
      <c r="A672" s="165" t="s">
        <v>926</v>
      </c>
      <c r="B672" s="166" t="s">
        <v>924</v>
      </c>
      <c r="C672" s="165" t="s">
        <v>522</v>
      </c>
      <c r="D672" s="165" t="s">
        <v>918</v>
      </c>
      <c r="E672" s="165" t="s">
        <v>458</v>
      </c>
      <c r="F672" s="167">
        <v>2017</v>
      </c>
      <c r="G672" s="168">
        <v>0</v>
      </c>
      <c r="H672" s="169">
        <v>7.4249999999999998</v>
      </c>
      <c r="I672" s="169">
        <v>7.0200000000000005</v>
      </c>
      <c r="J672" s="169">
        <v>27.375</v>
      </c>
      <c r="K672" s="169">
        <v>78.412499999999994</v>
      </c>
      <c r="L672" s="169">
        <v>48.127499999999998</v>
      </c>
      <c r="M672" s="169">
        <v>16.38</v>
      </c>
      <c r="N672" s="169">
        <v>15.374999999999998</v>
      </c>
      <c r="O672" s="169">
        <v>2.4899999999999998</v>
      </c>
      <c r="P672" s="169">
        <v>6.93</v>
      </c>
      <c r="Q672" s="169">
        <v>34.125</v>
      </c>
      <c r="R672" s="169">
        <v>14.790000000000001</v>
      </c>
      <c r="S672" s="169">
        <v>0</v>
      </c>
      <c r="T672" s="169">
        <v>0</v>
      </c>
      <c r="U672" s="169">
        <v>258.45</v>
      </c>
      <c r="V672" s="163">
        <f ca="1">SUM(INDIRECT(Inputs!$C$11&amp;ROW()&amp;":"&amp;Inputs!$C$12&amp;ROW()))</f>
        <v>34.125</v>
      </c>
      <c r="W672" s="163">
        <f ca="1">SUM(INDIRECT(Inputs!$C$13&amp;ROW()&amp;":"&amp;Inputs!$C$14&amp;ROW()))</f>
        <v>243.66</v>
      </c>
      <c r="X672" s="3" t="str">
        <f>IF(COUNTIFS(Lookups!$A:$A,C672)=1,"Gross Sales","")</f>
        <v/>
      </c>
      <c r="Y672" s="3" t="str">
        <f>IF(COUNTIFS(Lookups!$D:$D,C672)=1,"Bar Sales","")</f>
        <v/>
      </c>
      <c r="Z672" s="3" t="str">
        <f>IFERROR(VLOOKUP(C672*1,Lookups!$D:$F,3,FALSE),"")</f>
        <v/>
      </c>
      <c r="AA672" s="3" t="str">
        <f>IFERROR(VLOOKUP($C672*1,Lookups!$H:$N,3,FALSE),"")</f>
        <v>Entrees</v>
      </c>
      <c r="AB672" s="3" t="str">
        <f>IFERROR(VLOOKUP($C672*1,Lookups!$H:$N,4,FALSE),"")</f>
        <v>Lunch</v>
      </c>
      <c r="AC672" s="3" t="str">
        <f>IFERROR(VLOOKUP($C672*1,Lookups!$H:$N,5,FALSE),"")</f>
        <v>Other</v>
      </c>
      <c r="AD672" s="3">
        <f>IFERROR(VLOOKUP($C672*1,Lookups!$H:$N,6,FALSE),"")</f>
        <v>0</v>
      </c>
      <c r="AE672" s="3">
        <f>IFERROR(VLOOKUP($C672*1,Lookups!$H:$N,7,FALSE),"")</f>
        <v>0</v>
      </c>
      <c r="AF672" s="3" t="str">
        <f>VLOOKUP(B672*1,Stores!$A:$C,3,FALSE)</f>
        <v>DFDE</v>
      </c>
    </row>
    <row r="673" spans="1:32">
      <c r="A673" s="165" t="s">
        <v>925</v>
      </c>
      <c r="B673" s="166" t="s">
        <v>958</v>
      </c>
      <c r="C673" s="165" t="s">
        <v>522</v>
      </c>
      <c r="D673" s="165" t="s">
        <v>918</v>
      </c>
      <c r="E673" s="165" t="s">
        <v>458</v>
      </c>
      <c r="F673" s="167">
        <v>2017</v>
      </c>
      <c r="G673" s="168">
        <v>0</v>
      </c>
      <c r="H673" s="169">
        <v>0</v>
      </c>
      <c r="I673" s="169">
        <v>0</v>
      </c>
      <c r="J673" s="169">
        <v>0</v>
      </c>
      <c r="K673" s="169">
        <v>0</v>
      </c>
      <c r="L673" s="169">
        <v>6.0075000000000003</v>
      </c>
      <c r="M673" s="169">
        <v>1.1850000000000001</v>
      </c>
      <c r="N673" s="169">
        <v>0</v>
      </c>
      <c r="O673" s="169">
        <v>1.665</v>
      </c>
      <c r="P673" s="169">
        <v>12.6</v>
      </c>
      <c r="Q673" s="169">
        <v>24.2925</v>
      </c>
      <c r="R673" s="169">
        <v>23.032499999999999</v>
      </c>
      <c r="S673" s="169">
        <v>0</v>
      </c>
      <c r="T673" s="169">
        <v>0</v>
      </c>
      <c r="U673" s="169">
        <v>68.782499999999999</v>
      </c>
      <c r="V673" s="163">
        <f ca="1">SUM(INDIRECT(Inputs!$C$11&amp;ROW()&amp;":"&amp;Inputs!$C$12&amp;ROW()))</f>
        <v>24.2925</v>
      </c>
      <c r="W673" s="163">
        <f ca="1">SUM(INDIRECT(Inputs!$C$13&amp;ROW()&amp;":"&amp;Inputs!$C$14&amp;ROW()))</f>
        <v>45.75</v>
      </c>
      <c r="X673" s="3" t="str">
        <f>IF(COUNTIFS(Lookups!$A:$A,C673)=1,"Gross Sales","")</f>
        <v/>
      </c>
      <c r="Y673" s="3" t="str">
        <f>IF(COUNTIFS(Lookups!$D:$D,C673)=1,"Bar Sales","")</f>
        <v/>
      </c>
      <c r="Z673" s="3" t="str">
        <f>IFERROR(VLOOKUP(C673*1,Lookups!$D:$F,3,FALSE),"")</f>
        <v/>
      </c>
      <c r="AA673" s="3" t="str">
        <f>IFERROR(VLOOKUP($C673*1,Lookups!$H:$N,3,FALSE),"")</f>
        <v>Entrees</v>
      </c>
      <c r="AB673" s="3" t="str">
        <f>IFERROR(VLOOKUP($C673*1,Lookups!$H:$N,4,FALSE),"")</f>
        <v>Lunch</v>
      </c>
      <c r="AC673" s="3" t="str">
        <f>IFERROR(VLOOKUP($C673*1,Lookups!$H:$N,5,FALSE),"")</f>
        <v>Other</v>
      </c>
      <c r="AD673" s="3">
        <f>IFERROR(VLOOKUP($C673*1,Lookups!$H:$N,6,FALSE),"")</f>
        <v>0</v>
      </c>
      <c r="AE673" s="3">
        <f>IFERROR(VLOOKUP($C673*1,Lookups!$H:$N,7,FALSE),"")</f>
        <v>0</v>
      </c>
      <c r="AF673" s="3" t="str">
        <f>VLOOKUP(B673*1,Stores!$A:$C,3,FALSE)</f>
        <v>DFDE</v>
      </c>
    </row>
    <row r="674" spans="1:32">
      <c r="A674" s="165" t="s">
        <v>958</v>
      </c>
      <c r="B674" s="166" t="s">
        <v>925</v>
      </c>
      <c r="C674" s="165" t="s">
        <v>522</v>
      </c>
      <c r="D674" s="165" t="s">
        <v>918</v>
      </c>
      <c r="E674" s="165" t="s">
        <v>458</v>
      </c>
      <c r="F674" s="167">
        <v>2017</v>
      </c>
      <c r="G674" s="168">
        <v>0</v>
      </c>
      <c r="H674" s="169">
        <v>0</v>
      </c>
      <c r="I674" s="169">
        <v>0</v>
      </c>
      <c r="J674" s="169">
        <v>0</v>
      </c>
      <c r="K674" s="169">
        <v>1.26</v>
      </c>
      <c r="L674" s="169">
        <v>0</v>
      </c>
      <c r="M674" s="169">
        <v>0</v>
      </c>
      <c r="N674" s="169">
        <v>0</v>
      </c>
      <c r="O674" s="169">
        <v>-0.6825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169">
        <v>0.57750000000000001</v>
      </c>
      <c r="V674" s="163">
        <f ca="1">SUM(INDIRECT(Inputs!$C$11&amp;ROW()&amp;":"&amp;Inputs!$C$12&amp;ROW()))</f>
        <v>0</v>
      </c>
      <c r="W674" s="163">
        <f ca="1">SUM(INDIRECT(Inputs!$C$13&amp;ROW()&amp;":"&amp;Inputs!$C$14&amp;ROW()))</f>
        <v>0.57750000000000001</v>
      </c>
      <c r="X674" s="3" t="str">
        <f>IF(COUNTIFS(Lookups!$A:$A,C674)=1,"Gross Sales","")</f>
        <v/>
      </c>
      <c r="Y674" s="3" t="str">
        <f>IF(COUNTIFS(Lookups!$D:$D,C674)=1,"Bar Sales","")</f>
        <v/>
      </c>
      <c r="Z674" s="3" t="str">
        <f>IFERROR(VLOOKUP(C674*1,Lookups!$D:$F,3,FALSE),"")</f>
        <v/>
      </c>
      <c r="AA674" s="3" t="str">
        <f>IFERROR(VLOOKUP($C674*1,Lookups!$H:$N,3,FALSE),"")</f>
        <v>Entrees</v>
      </c>
      <c r="AB674" s="3" t="str">
        <f>IFERROR(VLOOKUP($C674*1,Lookups!$H:$N,4,FALSE),"")</f>
        <v>Lunch</v>
      </c>
      <c r="AC674" s="3" t="str">
        <f>IFERROR(VLOOKUP($C674*1,Lookups!$H:$N,5,FALSE),"")</f>
        <v>Other</v>
      </c>
      <c r="AD674" s="3">
        <f>IFERROR(VLOOKUP($C674*1,Lookups!$H:$N,6,FALSE),"")</f>
        <v>0</v>
      </c>
      <c r="AE674" s="3">
        <f>IFERROR(VLOOKUP($C674*1,Lookups!$H:$N,7,FALSE),"")</f>
        <v>0</v>
      </c>
      <c r="AF674" s="3" t="str">
        <f>VLOOKUP(B674*1,Stores!$A:$C,3,FALSE)</f>
        <v>DFDE</v>
      </c>
    </row>
    <row r="675" spans="1:32">
      <c r="A675" s="165" t="s">
        <v>924</v>
      </c>
      <c r="B675" s="166" t="s">
        <v>926</v>
      </c>
      <c r="C675" s="165" t="s">
        <v>522</v>
      </c>
      <c r="D675" s="165" t="s">
        <v>918</v>
      </c>
      <c r="E675" s="165" t="s">
        <v>458</v>
      </c>
      <c r="F675" s="167">
        <v>2017</v>
      </c>
      <c r="G675" s="168">
        <v>0</v>
      </c>
      <c r="H675" s="169">
        <v>1.5524999999999998</v>
      </c>
      <c r="I675" s="169">
        <v>0</v>
      </c>
      <c r="J675" s="169">
        <v>0</v>
      </c>
      <c r="K675" s="169">
        <v>22.44</v>
      </c>
      <c r="L675" s="169">
        <v>151.80000000000001</v>
      </c>
      <c r="M675" s="169">
        <v>208.53749999999999</v>
      </c>
      <c r="N675" s="169">
        <v>247.66500000000002</v>
      </c>
      <c r="O675" s="169">
        <v>187.6875</v>
      </c>
      <c r="P675" s="169">
        <v>322.185</v>
      </c>
      <c r="Q675" s="169">
        <v>253.20750000000001</v>
      </c>
      <c r="R675" s="169">
        <v>161.28749999999999</v>
      </c>
      <c r="S675" s="169">
        <v>0</v>
      </c>
      <c r="T675" s="169">
        <v>0</v>
      </c>
      <c r="U675" s="169">
        <v>1556.3625</v>
      </c>
      <c r="V675" s="163">
        <f ca="1">SUM(INDIRECT(Inputs!$C$11&amp;ROW()&amp;":"&amp;Inputs!$C$12&amp;ROW()))</f>
        <v>253.20750000000001</v>
      </c>
      <c r="W675" s="163">
        <f ca="1">SUM(INDIRECT(Inputs!$C$13&amp;ROW()&amp;":"&amp;Inputs!$C$14&amp;ROW()))</f>
        <v>1395.075</v>
      </c>
      <c r="X675" s="3" t="str">
        <f>IF(COUNTIFS(Lookups!$A:$A,C675)=1,"Gross Sales","")</f>
        <v/>
      </c>
      <c r="Y675" s="3" t="str">
        <f>IF(COUNTIFS(Lookups!$D:$D,C675)=1,"Bar Sales","")</f>
        <v/>
      </c>
      <c r="Z675" s="3" t="str">
        <f>IFERROR(VLOOKUP(C675*1,Lookups!$D:$F,3,FALSE),"")</f>
        <v/>
      </c>
      <c r="AA675" s="3" t="str">
        <f>IFERROR(VLOOKUP($C675*1,Lookups!$H:$N,3,FALSE),"")</f>
        <v>Entrees</v>
      </c>
      <c r="AB675" s="3" t="str">
        <f>IFERROR(VLOOKUP($C675*1,Lookups!$H:$N,4,FALSE),"")</f>
        <v>Lunch</v>
      </c>
      <c r="AC675" s="3" t="str">
        <f>IFERROR(VLOOKUP($C675*1,Lookups!$H:$N,5,FALSE),"")</f>
        <v>Other</v>
      </c>
      <c r="AD675" s="3">
        <f>IFERROR(VLOOKUP($C675*1,Lookups!$H:$N,6,FALSE),"")</f>
        <v>0</v>
      </c>
      <c r="AE675" s="3">
        <f>IFERROR(VLOOKUP($C675*1,Lookups!$H:$N,7,FALSE),"")</f>
        <v>0</v>
      </c>
      <c r="AF675" s="3" t="str">
        <f>VLOOKUP(B675*1,Stores!$A:$C,3,FALSE)</f>
        <v>DFDE</v>
      </c>
    </row>
    <row r="676" spans="1:32">
      <c r="A676" s="165" t="s">
        <v>923</v>
      </c>
      <c r="B676" s="166" t="s">
        <v>927</v>
      </c>
      <c r="C676" s="165" t="s">
        <v>522</v>
      </c>
      <c r="D676" s="165" t="s">
        <v>918</v>
      </c>
      <c r="E676" s="165" t="s">
        <v>458</v>
      </c>
      <c r="F676" s="167">
        <v>2017</v>
      </c>
      <c r="G676" s="168">
        <v>0</v>
      </c>
      <c r="H676" s="169">
        <v>0</v>
      </c>
      <c r="I676" s="169">
        <v>0</v>
      </c>
      <c r="J676" s="169">
        <v>0</v>
      </c>
      <c r="K676" s="169">
        <v>59.28</v>
      </c>
      <c r="L676" s="169">
        <v>25.2</v>
      </c>
      <c r="M676" s="169">
        <v>189.42000000000002</v>
      </c>
      <c r="N676" s="169">
        <v>247.20000000000002</v>
      </c>
      <c r="O676" s="169">
        <v>195.57750000000001</v>
      </c>
      <c r="P676" s="169">
        <v>346.32</v>
      </c>
      <c r="Q676" s="169">
        <v>133.19999999999999</v>
      </c>
      <c r="R676" s="169">
        <v>26.130000000000003</v>
      </c>
      <c r="S676" s="169">
        <v>0</v>
      </c>
      <c r="T676" s="169">
        <v>0</v>
      </c>
      <c r="U676" s="169">
        <v>1222.3275000000001</v>
      </c>
      <c r="V676" s="163">
        <f ca="1">SUM(INDIRECT(Inputs!$C$11&amp;ROW()&amp;":"&amp;Inputs!$C$12&amp;ROW()))</f>
        <v>133.19999999999999</v>
      </c>
      <c r="W676" s="163">
        <f ca="1">SUM(INDIRECT(Inputs!$C$13&amp;ROW()&amp;":"&amp;Inputs!$C$14&amp;ROW()))</f>
        <v>1196.1975</v>
      </c>
      <c r="X676" s="3" t="str">
        <f>IF(COUNTIFS(Lookups!$A:$A,C676)=1,"Gross Sales","")</f>
        <v/>
      </c>
      <c r="Y676" s="3" t="str">
        <f>IF(COUNTIFS(Lookups!$D:$D,C676)=1,"Bar Sales","")</f>
        <v/>
      </c>
      <c r="Z676" s="3" t="str">
        <f>IFERROR(VLOOKUP(C676*1,Lookups!$D:$F,3,FALSE),"")</f>
        <v/>
      </c>
      <c r="AA676" s="3" t="str">
        <f>IFERROR(VLOOKUP($C676*1,Lookups!$H:$N,3,FALSE),"")</f>
        <v>Entrees</v>
      </c>
      <c r="AB676" s="3" t="str">
        <f>IFERROR(VLOOKUP($C676*1,Lookups!$H:$N,4,FALSE),"")</f>
        <v>Lunch</v>
      </c>
      <c r="AC676" s="3" t="str">
        <f>IFERROR(VLOOKUP($C676*1,Lookups!$H:$N,5,FALSE),"")</f>
        <v>Other</v>
      </c>
      <c r="AD676" s="3">
        <f>IFERROR(VLOOKUP($C676*1,Lookups!$H:$N,6,FALSE),"")</f>
        <v>0</v>
      </c>
      <c r="AE676" s="3">
        <f>IFERROR(VLOOKUP($C676*1,Lookups!$H:$N,7,FALSE),"")</f>
        <v>0</v>
      </c>
      <c r="AF676" s="3" t="str">
        <f>VLOOKUP(B676*1,Stores!$A:$C,3,FALSE)</f>
        <v>DFDE</v>
      </c>
    </row>
    <row r="677" spans="1:32">
      <c r="A677" s="165" t="s">
        <v>922</v>
      </c>
      <c r="B677" s="166" t="s">
        <v>928</v>
      </c>
      <c r="C677" s="165" t="s">
        <v>522</v>
      </c>
      <c r="D677" s="165" t="s">
        <v>918</v>
      </c>
      <c r="E677" s="165" t="s">
        <v>458</v>
      </c>
      <c r="F677" s="167">
        <v>2017</v>
      </c>
      <c r="G677" s="168">
        <v>0</v>
      </c>
      <c r="H677" s="169">
        <v>0</v>
      </c>
      <c r="I677" s="169">
        <v>0</v>
      </c>
      <c r="J677" s="169">
        <v>0</v>
      </c>
      <c r="K677" s="169">
        <v>0</v>
      </c>
      <c r="L677" s="169">
        <v>3.0150000000000001</v>
      </c>
      <c r="M677" s="169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169">
        <v>3.0150000000000001</v>
      </c>
      <c r="V677" s="163">
        <f ca="1">SUM(INDIRECT(Inputs!$C$11&amp;ROW()&amp;":"&amp;Inputs!$C$12&amp;ROW()))</f>
        <v>0</v>
      </c>
      <c r="W677" s="163">
        <f ca="1">SUM(INDIRECT(Inputs!$C$13&amp;ROW()&amp;":"&amp;Inputs!$C$14&amp;ROW()))</f>
        <v>3.0150000000000001</v>
      </c>
      <c r="X677" s="3" t="str">
        <f>IF(COUNTIFS(Lookups!$A:$A,C677)=1,"Gross Sales","")</f>
        <v/>
      </c>
      <c r="Y677" s="3" t="str">
        <f>IF(COUNTIFS(Lookups!$D:$D,C677)=1,"Bar Sales","")</f>
        <v/>
      </c>
      <c r="Z677" s="3" t="str">
        <f>IFERROR(VLOOKUP(C677*1,Lookups!$D:$F,3,FALSE),"")</f>
        <v/>
      </c>
      <c r="AA677" s="3" t="str">
        <f>IFERROR(VLOOKUP($C677*1,Lookups!$H:$N,3,FALSE),"")</f>
        <v>Entrees</v>
      </c>
      <c r="AB677" s="3" t="str">
        <f>IFERROR(VLOOKUP($C677*1,Lookups!$H:$N,4,FALSE),"")</f>
        <v>Lunch</v>
      </c>
      <c r="AC677" s="3" t="str">
        <f>IFERROR(VLOOKUP($C677*1,Lookups!$H:$N,5,FALSE),"")</f>
        <v>Other</v>
      </c>
      <c r="AD677" s="3">
        <f>IFERROR(VLOOKUP($C677*1,Lookups!$H:$N,6,FALSE),"")</f>
        <v>0</v>
      </c>
      <c r="AE677" s="3">
        <f>IFERROR(VLOOKUP($C677*1,Lookups!$H:$N,7,FALSE),"")</f>
        <v>0</v>
      </c>
      <c r="AF677" s="3" t="str">
        <f>VLOOKUP(B677*1,Stores!$A:$C,3,FALSE)</f>
        <v>DFDE</v>
      </c>
    </row>
    <row r="678" spans="1:32">
      <c r="A678" s="165" t="s">
        <v>921</v>
      </c>
      <c r="B678" s="166" t="s">
        <v>929</v>
      </c>
      <c r="C678" s="165" t="s">
        <v>522</v>
      </c>
      <c r="D678" s="165" t="s">
        <v>918</v>
      </c>
      <c r="E678" s="165" t="s">
        <v>458</v>
      </c>
      <c r="F678" s="167">
        <v>2017</v>
      </c>
      <c r="G678" s="168">
        <v>0</v>
      </c>
      <c r="H678" s="169">
        <v>0</v>
      </c>
      <c r="I678" s="169">
        <v>0</v>
      </c>
      <c r="J678" s="169">
        <v>0</v>
      </c>
      <c r="K678" s="169">
        <v>0</v>
      </c>
      <c r="L678" s="169">
        <v>0.48</v>
      </c>
      <c r="M678" s="169">
        <v>0</v>
      </c>
      <c r="N678" s="169">
        <v>0</v>
      </c>
      <c r="O678" s="169">
        <v>0</v>
      </c>
      <c r="P678" s="169">
        <v>0</v>
      </c>
      <c r="Q678" s="169">
        <v>-1.7550000000000001</v>
      </c>
      <c r="R678" s="169">
        <v>0</v>
      </c>
      <c r="S678" s="169">
        <v>0</v>
      </c>
      <c r="T678" s="169">
        <v>0</v>
      </c>
      <c r="U678" s="169">
        <v>-1.2750000000000001</v>
      </c>
      <c r="V678" s="163">
        <f ca="1">SUM(INDIRECT(Inputs!$C$11&amp;ROW()&amp;":"&amp;Inputs!$C$12&amp;ROW()))</f>
        <v>-1.7550000000000001</v>
      </c>
      <c r="W678" s="163">
        <f ca="1">SUM(INDIRECT(Inputs!$C$13&amp;ROW()&amp;":"&amp;Inputs!$C$14&amp;ROW()))</f>
        <v>-1.2750000000000001</v>
      </c>
      <c r="X678" s="3" t="str">
        <f>IF(COUNTIFS(Lookups!$A:$A,C678)=1,"Gross Sales","")</f>
        <v/>
      </c>
      <c r="Y678" s="3" t="str">
        <f>IF(COUNTIFS(Lookups!$D:$D,C678)=1,"Bar Sales","")</f>
        <v/>
      </c>
      <c r="Z678" s="3" t="str">
        <f>IFERROR(VLOOKUP(C678*1,Lookups!$D:$F,3,FALSE),"")</f>
        <v/>
      </c>
      <c r="AA678" s="3" t="str">
        <f>IFERROR(VLOOKUP($C678*1,Lookups!$H:$N,3,FALSE),"")</f>
        <v>Entrees</v>
      </c>
      <c r="AB678" s="3" t="str">
        <f>IFERROR(VLOOKUP($C678*1,Lookups!$H:$N,4,FALSE),"")</f>
        <v>Lunch</v>
      </c>
      <c r="AC678" s="3" t="str">
        <f>IFERROR(VLOOKUP($C678*1,Lookups!$H:$N,5,FALSE),"")</f>
        <v>Other</v>
      </c>
      <c r="AD678" s="3">
        <f>IFERROR(VLOOKUP($C678*1,Lookups!$H:$N,6,FALSE),"")</f>
        <v>0</v>
      </c>
      <c r="AE678" s="3">
        <f>IFERROR(VLOOKUP($C678*1,Lookups!$H:$N,7,FALSE),"")</f>
        <v>0</v>
      </c>
      <c r="AF678" s="3" t="str">
        <f>VLOOKUP(B678*1,Stores!$A:$C,3,FALSE)</f>
        <v>DFDE</v>
      </c>
    </row>
    <row r="679" spans="1:32">
      <c r="A679" s="165" t="s">
        <v>920</v>
      </c>
      <c r="B679" s="166" t="s">
        <v>930</v>
      </c>
      <c r="C679" s="165" t="s">
        <v>522</v>
      </c>
      <c r="D679" s="165" t="s">
        <v>918</v>
      </c>
      <c r="E679" s="165" t="s">
        <v>458</v>
      </c>
      <c r="F679" s="167">
        <v>2017</v>
      </c>
      <c r="G679" s="168">
        <v>0</v>
      </c>
      <c r="H679" s="169">
        <v>0</v>
      </c>
      <c r="I679" s="169">
        <v>0</v>
      </c>
      <c r="J679" s="169">
        <v>0</v>
      </c>
      <c r="K679" s="169">
        <v>146.91</v>
      </c>
      <c r="L679" s="169">
        <v>112.3875</v>
      </c>
      <c r="M679" s="169">
        <v>182.85</v>
      </c>
      <c r="N679" s="169">
        <v>121.44000000000001</v>
      </c>
      <c r="O679" s="169">
        <v>58.792500000000004</v>
      </c>
      <c r="P679" s="169">
        <v>159.29999999999998</v>
      </c>
      <c r="Q679" s="169">
        <v>179.21250000000001</v>
      </c>
      <c r="R679" s="169">
        <v>88.3125</v>
      </c>
      <c r="S679" s="169">
        <v>0</v>
      </c>
      <c r="T679" s="169">
        <v>0</v>
      </c>
      <c r="U679" s="169">
        <v>1049.2049999999999</v>
      </c>
      <c r="V679" s="163">
        <f ca="1">SUM(INDIRECT(Inputs!$C$11&amp;ROW()&amp;":"&amp;Inputs!$C$12&amp;ROW()))</f>
        <v>179.21250000000001</v>
      </c>
      <c r="W679" s="163">
        <f ca="1">SUM(INDIRECT(Inputs!$C$13&amp;ROW()&amp;":"&amp;Inputs!$C$14&amp;ROW()))</f>
        <v>960.89250000000004</v>
      </c>
      <c r="X679" s="3" t="str">
        <f>IF(COUNTIFS(Lookups!$A:$A,C679)=1,"Gross Sales","")</f>
        <v/>
      </c>
      <c r="Y679" s="3" t="str">
        <f>IF(COUNTIFS(Lookups!$D:$D,C679)=1,"Bar Sales","")</f>
        <v/>
      </c>
      <c r="Z679" s="3" t="str">
        <f>IFERROR(VLOOKUP(C679*1,Lookups!$D:$F,3,FALSE),"")</f>
        <v/>
      </c>
      <c r="AA679" s="3" t="str">
        <f>IFERROR(VLOOKUP($C679*1,Lookups!$H:$N,3,FALSE),"")</f>
        <v>Entrees</v>
      </c>
      <c r="AB679" s="3" t="str">
        <f>IFERROR(VLOOKUP($C679*1,Lookups!$H:$N,4,FALSE),"")</f>
        <v>Lunch</v>
      </c>
      <c r="AC679" s="3" t="str">
        <f>IFERROR(VLOOKUP($C679*1,Lookups!$H:$N,5,FALSE),"")</f>
        <v>Other</v>
      </c>
      <c r="AD679" s="3">
        <f>IFERROR(VLOOKUP($C679*1,Lookups!$H:$N,6,FALSE),"")</f>
        <v>0</v>
      </c>
      <c r="AE679" s="3">
        <f>IFERROR(VLOOKUP($C679*1,Lookups!$H:$N,7,FALSE),"")</f>
        <v>0</v>
      </c>
      <c r="AF679" s="3" t="str">
        <f>VLOOKUP(B679*1,Stores!$A:$C,3,FALSE)</f>
        <v>DFDE</v>
      </c>
    </row>
    <row r="680" spans="1:32">
      <c r="A680" s="165" t="s">
        <v>959</v>
      </c>
      <c r="B680" s="166" t="s">
        <v>932</v>
      </c>
      <c r="C680" s="165" t="s">
        <v>522</v>
      </c>
      <c r="D680" s="165" t="s">
        <v>918</v>
      </c>
      <c r="E680" s="165" t="s">
        <v>458</v>
      </c>
      <c r="F680" s="167">
        <v>2017</v>
      </c>
      <c r="G680" s="168">
        <v>0</v>
      </c>
      <c r="H680" s="169">
        <v>0</v>
      </c>
      <c r="I680" s="169">
        <v>48.555</v>
      </c>
      <c r="J680" s="169">
        <v>165.9</v>
      </c>
      <c r="K680" s="169">
        <v>358.38</v>
      </c>
      <c r="L680" s="169">
        <v>360.15</v>
      </c>
      <c r="M680" s="169">
        <v>810.12750000000005</v>
      </c>
      <c r="N680" s="169">
        <v>842.37</v>
      </c>
      <c r="O680" s="169">
        <v>839.79</v>
      </c>
      <c r="P680" s="169">
        <v>894.78</v>
      </c>
      <c r="Q680" s="169">
        <v>929.65499999999997</v>
      </c>
      <c r="R680" s="169">
        <v>639.84</v>
      </c>
      <c r="S680" s="169">
        <v>0</v>
      </c>
      <c r="T680" s="169">
        <v>0</v>
      </c>
      <c r="U680" s="169">
        <v>5889.5474999999997</v>
      </c>
      <c r="V680" s="163">
        <f ca="1">SUM(INDIRECT(Inputs!$C$11&amp;ROW()&amp;":"&amp;Inputs!$C$12&amp;ROW()))</f>
        <v>929.65499999999997</v>
      </c>
      <c r="W680" s="163">
        <f ca="1">SUM(INDIRECT(Inputs!$C$13&amp;ROW()&amp;":"&amp;Inputs!$C$14&amp;ROW()))</f>
        <v>5249.7074999999995</v>
      </c>
      <c r="X680" s="3" t="str">
        <f>IF(COUNTIFS(Lookups!$A:$A,C680)=1,"Gross Sales","")</f>
        <v/>
      </c>
      <c r="Y680" s="3" t="str">
        <f>IF(COUNTIFS(Lookups!$D:$D,C680)=1,"Bar Sales","")</f>
        <v/>
      </c>
      <c r="Z680" s="3" t="str">
        <f>IFERROR(VLOOKUP(C680*1,Lookups!$D:$F,3,FALSE),"")</f>
        <v/>
      </c>
      <c r="AA680" s="3" t="str">
        <f>IFERROR(VLOOKUP($C680*1,Lookups!$H:$N,3,FALSE),"")</f>
        <v>Entrees</v>
      </c>
      <c r="AB680" s="3" t="str">
        <f>IFERROR(VLOOKUP($C680*1,Lookups!$H:$N,4,FALSE),"")</f>
        <v>Lunch</v>
      </c>
      <c r="AC680" s="3" t="str">
        <f>IFERROR(VLOOKUP($C680*1,Lookups!$H:$N,5,FALSE),"")</f>
        <v>Other</v>
      </c>
      <c r="AD680" s="3">
        <f>IFERROR(VLOOKUP($C680*1,Lookups!$H:$N,6,FALSE),"")</f>
        <v>0</v>
      </c>
      <c r="AE680" s="3">
        <f>IFERROR(VLOOKUP($C680*1,Lookups!$H:$N,7,FALSE),"")</f>
        <v>0</v>
      </c>
      <c r="AF680" s="3" t="str">
        <f>VLOOKUP(B680*1,Stores!$A:$C,3,FALSE)</f>
        <v>DFG</v>
      </c>
    </row>
    <row r="681" spans="1:32">
      <c r="A681" s="165" t="s">
        <v>954</v>
      </c>
      <c r="B681" s="166" t="s">
        <v>933</v>
      </c>
      <c r="C681" s="165" t="s">
        <v>522</v>
      </c>
      <c r="D681" s="165" t="s">
        <v>918</v>
      </c>
      <c r="E681" s="165" t="s">
        <v>458</v>
      </c>
      <c r="F681" s="167">
        <v>2017</v>
      </c>
      <c r="G681" s="168">
        <v>0</v>
      </c>
      <c r="H681" s="169">
        <v>41.58</v>
      </c>
      <c r="I681" s="169">
        <v>173.67750000000001</v>
      </c>
      <c r="J681" s="169">
        <v>181.48499999999999</v>
      </c>
      <c r="K681" s="169">
        <v>456.78000000000003</v>
      </c>
      <c r="L681" s="169">
        <v>345.92250000000001</v>
      </c>
      <c r="M681" s="169">
        <v>209.38500000000002</v>
      </c>
      <c r="N681" s="169">
        <v>79.2</v>
      </c>
      <c r="O681" s="169">
        <v>23.715</v>
      </c>
      <c r="P681" s="169">
        <v>71.857500000000002</v>
      </c>
      <c r="Q681" s="169">
        <v>228.63750000000002</v>
      </c>
      <c r="R681" s="169">
        <v>172.41750000000002</v>
      </c>
      <c r="S681" s="169">
        <v>0</v>
      </c>
      <c r="T681" s="169">
        <v>0</v>
      </c>
      <c r="U681" s="169">
        <v>1984.6575000000003</v>
      </c>
      <c r="V681" s="163">
        <f ca="1">SUM(INDIRECT(Inputs!$C$11&amp;ROW()&amp;":"&amp;Inputs!$C$12&amp;ROW()))</f>
        <v>228.63750000000002</v>
      </c>
      <c r="W681" s="163">
        <f ca="1">SUM(INDIRECT(Inputs!$C$13&amp;ROW()&amp;":"&amp;Inputs!$C$14&amp;ROW()))</f>
        <v>1812.2400000000002</v>
      </c>
      <c r="X681" s="3" t="str">
        <f>IF(COUNTIFS(Lookups!$A:$A,C681)=1,"Gross Sales","")</f>
        <v/>
      </c>
      <c r="Y681" s="3" t="str">
        <f>IF(COUNTIFS(Lookups!$D:$D,C681)=1,"Bar Sales","")</f>
        <v/>
      </c>
      <c r="Z681" s="3" t="str">
        <f>IFERROR(VLOOKUP(C681*1,Lookups!$D:$F,3,FALSE),"")</f>
        <v/>
      </c>
      <c r="AA681" s="3" t="str">
        <f>IFERROR(VLOOKUP($C681*1,Lookups!$H:$N,3,FALSE),"")</f>
        <v>Entrees</v>
      </c>
      <c r="AB681" s="3" t="str">
        <f>IFERROR(VLOOKUP($C681*1,Lookups!$H:$N,4,FALSE),"")</f>
        <v>Lunch</v>
      </c>
      <c r="AC681" s="3" t="str">
        <f>IFERROR(VLOOKUP($C681*1,Lookups!$H:$N,5,FALSE),"")</f>
        <v>Other</v>
      </c>
      <c r="AD681" s="3">
        <f>IFERROR(VLOOKUP($C681*1,Lookups!$H:$N,6,FALSE),"")</f>
        <v>0</v>
      </c>
      <c r="AE681" s="3">
        <f>IFERROR(VLOOKUP($C681*1,Lookups!$H:$N,7,FALSE),"")</f>
        <v>0</v>
      </c>
      <c r="AF681" s="3" t="str">
        <f>VLOOKUP(B681*1,Stores!$A:$C,3,FALSE)</f>
        <v>DFG</v>
      </c>
    </row>
    <row r="682" spans="1:32">
      <c r="A682" s="165" t="s">
        <v>953</v>
      </c>
      <c r="B682" s="166" t="s">
        <v>934</v>
      </c>
      <c r="C682" s="165" t="s">
        <v>522</v>
      </c>
      <c r="D682" s="165" t="s">
        <v>918</v>
      </c>
      <c r="E682" s="165" t="s">
        <v>458</v>
      </c>
      <c r="F682" s="167">
        <v>2017</v>
      </c>
      <c r="G682" s="168">
        <v>0</v>
      </c>
      <c r="H682" s="169">
        <v>1.3800000000000001</v>
      </c>
      <c r="I682" s="169">
        <v>0</v>
      </c>
      <c r="J682" s="169">
        <v>0</v>
      </c>
      <c r="K682" s="169">
        <v>0</v>
      </c>
      <c r="L682" s="169">
        <v>191.1</v>
      </c>
      <c r="M682" s="169">
        <v>219.74249999999998</v>
      </c>
      <c r="N682" s="169">
        <v>229.14000000000001</v>
      </c>
      <c r="O682" s="169">
        <v>96.532499999999999</v>
      </c>
      <c r="P682" s="169">
        <v>295.46999999999997</v>
      </c>
      <c r="Q682" s="169">
        <v>422.09999999999997</v>
      </c>
      <c r="R682" s="169">
        <v>339.78749999999997</v>
      </c>
      <c r="S682" s="169">
        <v>0</v>
      </c>
      <c r="T682" s="169">
        <v>0</v>
      </c>
      <c r="U682" s="169">
        <v>1795.2524999999998</v>
      </c>
      <c r="V682" s="163">
        <f ca="1">SUM(INDIRECT(Inputs!$C$11&amp;ROW()&amp;":"&amp;Inputs!$C$12&amp;ROW()))</f>
        <v>422.09999999999997</v>
      </c>
      <c r="W682" s="163">
        <f ca="1">SUM(INDIRECT(Inputs!$C$13&amp;ROW()&amp;":"&amp;Inputs!$C$14&amp;ROW()))</f>
        <v>1455.4649999999999</v>
      </c>
      <c r="X682" s="3" t="str">
        <f>IF(COUNTIFS(Lookups!$A:$A,C682)=1,"Gross Sales","")</f>
        <v/>
      </c>
      <c r="Y682" s="3" t="str">
        <f>IF(COUNTIFS(Lookups!$D:$D,C682)=1,"Bar Sales","")</f>
        <v/>
      </c>
      <c r="Z682" s="3" t="str">
        <f>IFERROR(VLOOKUP(C682*1,Lookups!$D:$F,3,FALSE),"")</f>
        <v/>
      </c>
      <c r="AA682" s="3" t="str">
        <f>IFERROR(VLOOKUP($C682*1,Lookups!$H:$N,3,FALSE),"")</f>
        <v>Entrees</v>
      </c>
      <c r="AB682" s="3" t="str">
        <f>IFERROR(VLOOKUP($C682*1,Lookups!$H:$N,4,FALSE),"")</f>
        <v>Lunch</v>
      </c>
      <c r="AC682" s="3" t="str">
        <f>IFERROR(VLOOKUP($C682*1,Lookups!$H:$N,5,FALSE),"")</f>
        <v>Other</v>
      </c>
      <c r="AD682" s="3">
        <f>IFERROR(VLOOKUP($C682*1,Lookups!$H:$N,6,FALSE),"")</f>
        <v>0</v>
      </c>
      <c r="AE682" s="3">
        <f>IFERROR(VLOOKUP($C682*1,Lookups!$H:$N,7,FALSE),"")</f>
        <v>0</v>
      </c>
      <c r="AF682" s="3" t="str">
        <f>VLOOKUP(B682*1,Stores!$A:$C,3,FALSE)</f>
        <v>DFG</v>
      </c>
    </row>
    <row r="683" spans="1:32">
      <c r="A683" s="165" t="s">
        <v>950</v>
      </c>
      <c r="B683" s="166" t="s">
        <v>935</v>
      </c>
      <c r="C683" s="165" t="s">
        <v>522</v>
      </c>
      <c r="D683" s="165" t="s">
        <v>918</v>
      </c>
      <c r="E683" s="165" t="s">
        <v>458</v>
      </c>
      <c r="F683" s="167">
        <v>2017</v>
      </c>
      <c r="G683" s="168">
        <v>0</v>
      </c>
      <c r="H683" s="169">
        <v>72.36</v>
      </c>
      <c r="I683" s="169">
        <v>80.190000000000012</v>
      </c>
      <c r="J683" s="169">
        <v>198.93</v>
      </c>
      <c r="K683" s="169">
        <v>452.67</v>
      </c>
      <c r="L683" s="169">
        <v>472.65000000000003</v>
      </c>
      <c r="M683" s="169">
        <v>235.20000000000002</v>
      </c>
      <c r="N683" s="169">
        <v>234.2475</v>
      </c>
      <c r="O683" s="169">
        <v>166.83</v>
      </c>
      <c r="P683" s="169">
        <v>322.05</v>
      </c>
      <c r="Q683" s="169">
        <v>288.99</v>
      </c>
      <c r="R683" s="169">
        <v>141.12</v>
      </c>
      <c r="S683" s="169">
        <v>0</v>
      </c>
      <c r="T683" s="169">
        <v>0</v>
      </c>
      <c r="U683" s="169">
        <v>2665.2375000000002</v>
      </c>
      <c r="V683" s="163">
        <f ca="1">SUM(INDIRECT(Inputs!$C$11&amp;ROW()&amp;":"&amp;Inputs!$C$12&amp;ROW()))</f>
        <v>288.99</v>
      </c>
      <c r="W683" s="163">
        <f ca="1">SUM(INDIRECT(Inputs!$C$13&amp;ROW()&amp;":"&amp;Inputs!$C$14&amp;ROW()))</f>
        <v>2524.1175000000003</v>
      </c>
      <c r="X683" s="3" t="str">
        <f>IF(COUNTIFS(Lookups!$A:$A,C683)=1,"Gross Sales","")</f>
        <v/>
      </c>
      <c r="Y683" s="3" t="str">
        <f>IF(COUNTIFS(Lookups!$D:$D,C683)=1,"Bar Sales","")</f>
        <v/>
      </c>
      <c r="Z683" s="3" t="str">
        <f>IFERROR(VLOOKUP(C683*1,Lookups!$D:$F,3,FALSE),"")</f>
        <v/>
      </c>
      <c r="AA683" s="3" t="str">
        <f>IFERROR(VLOOKUP($C683*1,Lookups!$H:$N,3,FALSE),"")</f>
        <v>Entrees</v>
      </c>
      <c r="AB683" s="3" t="str">
        <f>IFERROR(VLOOKUP($C683*1,Lookups!$H:$N,4,FALSE),"")</f>
        <v>Lunch</v>
      </c>
      <c r="AC683" s="3" t="str">
        <f>IFERROR(VLOOKUP($C683*1,Lookups!$H:$N,5,FALSE),"")</f>
        <v>Other</v>
      </c>
      <c r="AD683" s="3">
        <f>IFERROR(VLOOKUP($C683*1,Lookups!$H:$N,6,FALSE),"")</f>
        <v>0</v>
      </c>
      <c r="AE683" s="3">
        <f>IFERROR(VLOOKUP($C683*1,Lookups!$H:$N,7,FALSE),"")</f>
        <v>0</v>
      </c>
      <c r="AF683" s="3" t="str">
        <f>VLOOKUP(B683*1,Stores!$A:$C,3,FALSE)</f>
        <v>DFG</v>
      </c>
    </row>
    <row r="684" spans="1:32">
      <c r="A684" s="165" t="s">
        <v>949</v>
      </c>
      <c r="B684" s="166" t="s">
        <v>936</v>
      </c>
      <c r="C684" s="165" t="s">
        <v>522</v>
      </c>
      <c r="D684" s="165" t="s">
        <v>918</v>
      </c>
      <c r="E684" s="165" t="s">
        <v>458</v>
      </c>
      <c r="F684" s="167">
        <v>2017</v>
      </c>
      <c r="G684" s="168">
        <v>0</v>
      </c>
      <c r="H684" s="169">
        <v>216</v>
      </c>
      <c r="I684" s="169">
        <v>313.2</v>
      </c>
      <c r="J684" s="169">
        <v>257.0625</v>
      </c>
      <c r="K684" s="169">
        <v>429.24</v>
      </c>
      <c r="L684" s="169">
        <v>504.495</v>
      </c>
      <c r="M684" s="169">
        <v>253.63499999999999</v>
      </c>
      <c r="N684" s="169">
        <v>117.18</v>
      </c>
      <c r="O684" s="169">
        <v>88.927499999999995</v>
      </c>
      <c r="P684" s="169">
        <v>118.14750000000001</v>
      </c>
      <c r="Q684" s="169">
        <v>330.8175</v>
      </c>
      <c r="R684" s="169">
        <v>186.29999999999998</v>
      </c>
      <c r="S684" s="169">
        <v>0</v>
      </c>
      <c r="T684" s="169">
        <v>0</v>
      </c>
      <c r="U684" s="169">
        <v>2815.0050000000001</v>
      </c>
      <c r="V684" s="163">
        <f ca="1">SUM(INDIRECT(Inputs!$C$11&amp;ROW()&amp;":"&amp;Inputs!$C$12&amp;ROW()))</f>
        <v>330.8175</v>
      </c>
      <c r="W684" s="163">
        <f ca="1">SUM(INDIRECT(Inputs!$C$13&amp;ROW()&amp;":"&amp;Inputs!$C$14&amp;ROW()))</f>
        <v>2628.7049999999999</v>
      </c>
      <c r="X684" s="3" t="str">
        <f>IF(COUNTIFS(Lookups!$A:$A,C684)=1,"Gross Sales","")</f>
        <v/>
      </c>
      <c r="Y684" s="3" t="str">
        <f>IF(COUNTIFS(Lookups!$D:$D,C684)=1,"Bar Sales","")</f>
        <v/>
      </c>
      <c r="Z684" s="3" t="str">
        <f>IFERROR(VLOOKUP(C684*1,Lookups!$D:$F,3,FALSE),"")</f>
        <v/>
      </c>
      <c r="AA684" s="3" t="str">
        <f>IFERROR(VLOOKUP($C684*1,Lookups!$H:$N,3,FALSE),"")</f>
        <v>Entrees</v>
      </c>
      <c r="AB684" s="3" t="str">
        <f>IFERROR(VLOOKUP($C684*1,Lookups!$H:$N,4,FALSE),"")</f>
        <v>Lunch</v>
      </c>
      <c r="AC684" s="3" t="str">
        <f>IFERROR(VLOOKUP($C684*1,Lookups!$H:$N,5,FALSE),"")</f>
        <v>Other</v>
      </c>
      <c r="AD684" s="3">
        <f>IFERROR(VLOOKUP($C684*1,Lookups!$H:$N,6,FALSE),"")</f>
        <v>0</v>
      </c>
      <c r="AE684" s="3">
        <f>IFERROR(VLOOKUP($C684*1,Lookups!$H:$N,7,FALSE),"")</f>
        <v>0</v>
      </c>
      <c r="AF684" s="3" t="str">
        <f>VLOOKUP(B684*1,Stores!$A:$C,3,FALSE)</f>
        <v>DFG</v>
      </c>
    </row>
    <row r="685" spans="1:32">
      <c r="A685" s="165" t="s">
        <v>947</v>
      </c>
      <c r="B685" s="166" t="s">
        <v>938</v>
      </c>
      <c r="C685" s="165" t="s">
        <v>522</v>
      </c>
      <c r="D685" s="165" t="s">
        <v>918</v>
      </c>
      <c r="E685" s="165" t="s">
        <v>458</v>
      </c>
      <c r="F685" s="167">
        <v>2017</v>
      </c>
      <c r="G685" s="168">
        <v>0</v>
      </c>
      <c r="H685" s="169">
        <v>1029.1200000000001</v>
      </c>
      <c r="I685" s="169">
        <v>1041.81</v>
      </c>
      <c r="J685" s="169">
        <v>1863.4124999999999</v>
      </c>
      <c r="K685" s="169">
        <v>2083.23</v>
      </c>
      <c r="L685" s="169">
        <v>2132.6624999999999</v>
      </c>
      <c r="M685" s="169">
        <v>1454.9849999999999</v>
      </c>
      <c r="N685" s="169">
        <v>2473.38</v>
      </c>
      <c r="O685" s="169">
        <v>2152.2075</v>
      </c>
      <c r="P685" s="169">
        <v>2140.11</v>
      </c>
      <c r="Q685" s="169">
        <v>2008.1025000000002</v>
      </c>
      <c r="R685" s="169">
        <v>1565.55</v>
      </c>
      <c r="S685" s="169">
        <v>0</v>
      </c>
      <c r="T685" s="169">
        <v>0</v>
      </c>
      <c r="U685" s="169">
        <v>19944.570000000003</v>
      </c>
      <c r="V685" s="163">
        <f ca="1">SUM(INDIRECT(Inputs!$C$11&amp;ROW()&amp;":"&amp;Inputs!$C$12&amp;ROW()))</f>
        <v>2008.1025000000002</v>
      </c>
      <c r="W685" s="163">
        <f ca="1">SUM(INDIRECT(Inputs!$C$13&amp;ROW()&amp;":"&amp;Inputs!$C$14&amp;ROW()))</f>
        <v>18379.020000000004</v>
      </c>
      <c r="X685" s="3" t="str">
        <f>IF(COUNTIFS(Lookups!$A:$A,C685)=1,"Gross Sales","")</f>
        <v/>
      </c>
      <c r="Y685" s="3" t="str">
        <f>IF(COUNTIFS(Lookups!$D:$D,C685)=1,"Bar Sales","")</f>
        <v/>
      </c>
      <c r="Z685" s="3" t="str">
        <f>IFERROR(VLOOKUP(C685*1,Lookups!$D:$F,3,FALSE),"")</f>
        <v/>
      </c>
      <c r="AA685" s="3" t="str">
        <f>IFERROR(VLOOKUP($C685*1,Lookups!$H:$N,3,FALSE),"")</f>
        <v>Entrees</v>
      </c>
      <c r="AB685" s="3" t="str">
        <f>IFERROR(VLOOKUP($C685*1,Lookups!$H:$N,4,FALSE),"")</f>
        <v>Lunch</v>
      </c>
      <c r="AC685" s="3" t="str">
        <f>IFERROR(VLOOKUP($C685*1,Lookups!$H:$N,5,FALSE),"")</f>
        <v>Other</v>
      </c>
      <c r="AD685" s="3">
        <f>IFERROR(VLOOKUP($C685*1,Lookups!$H:$N,6,FALSE),"")</f>
        <v>0</v>
      </c>
      <c r="AE685" s="3">
        <f>IFERROR(VLOOKUP($C685*1,Lookups!$H:$N,7,FALSE),"")</f>
        <v>0</v>
      </c>
      <c r="AF685" s="3" t="str">
        <f>VLOOKUP(B685*1,Stores!$A:$C,3,FALSE)</f>
        <v>DFG</v>
      </c>
    </row>
    <row r="686" spans="1:32">
      <c r="A686" s="165" t="s">
        <v>946</v>
      </c>
      <c r="B686" s="166" t="s">
        <v>939</v>
      </c>
      <c r="C686" s="165" t="s">
        <v>522</v>
      </c>
      <c r="D686" s="165" t="s">
        <v>918</v>
      </c>
      <c r="E686" s="165" t="s">
        <v>458</v>
      </c>
      <c r="F686" s="167">
        <v>2017</v>
      </c>
      <c r="G686" s="168">
        <v>0</v>
      </c>
      <c r="H686" s="169">
        <v>470.96249999999998</v>
      </c>
      <c r="I686" s="169">
        <v>773.52</v>
      </c>
      <c r="J686" s="169">
        <v>662.9174999999999</v>
      </c>
      <c r="K686" s="169">
        <v>1097.6175000000001</v>
      </c>
      <c r="L686" s="169">
        <v>1074.1500000000001</v>
      </c>
      <c r="M686" s="169">
        <v>1308.9675</v>
      </c>
      <c r="N686" s="169">
        <v>605.06999999999994</v>
      </c>
      <c r="O686" s="169">
        <v>411.54</v>
      </c>
      <c r="P686" s="169">
        <v>700.13250000000005</v>
      </c>
      <c r="Q686" s="169">
        <v>723.54</v>
      </c>
      <c r="R686" s="169">
        <v>1108.8</v>
      </c>
      <c r="S686" s="169">
        <v>0</v>
      </c>
      <c r="T686" s="169">
        <v>0</v>
      </c>
      <c r="U686" s="169">
        <v>8937.2174999999988</v>
      </c>
      <c r="V686" s="163">
        <f ca="1">SUM(INDIRECT(Inputs!$C$11&amp;ROW()&amp;":"&amp;Inputs!$C$12&amp;ROW()))</f>
        <v>723.54</v>
      </c>
      <c r="W686" s="163">
        <f ca="1">SUM(INDIRECT(Inputs!$C$13&amp;ROW()&amp;":"&amp;Inputs!$C$14&amp;ROW()))</f>
        <v>7828.4174999999996</v>
      </c>
      <c r="X686" s="3" t="str">
        <f>IF(COUNTIFS(Lookups!$A:$A,C686)=1,"Gross Sales","")</f>
        <v/>
      </c>
      <c r="Y686" s="3" t="str">
        <f>IF(COUNTIFS(Lookups!$D:$D,C686)=1,"Bar Sales","")</f>
        <v/>
      </c>
      <c r="Z686" s="3" t="str">
        <f>IFERROR(VLOOKUP(C686*1,Lookups!$D:$F,3,FALSE),"")</f>
        <v/>
      </c>
      <c r="AA686" s="3" t="str">
        <f>IFERROR(VLOOKUP($C686*1,Lookups!$H:$N,3,FALSE),"")</f>
        <v>Entrees</v>
      </c>
      <c r="AB686" s="3" t="str">
        <f>IFERROR(VLOOKUP($C686*1,Lookups!$H:$N,4,FALSE),"")</f>
        <v>Lunch</v>
      </c>
      <c r="AC686" s="3" t="str">
        <f>IFERROR(VLOOKUP($C686*1,Lookups!$H:$N,5,FALSE),"")</f>
        <v>Other</v>
      </c>
      <c r="AD686" s="3">
        <f>IFERROR(VLOOKUP($C686*1,Lookups!$H:$N,6,FALSE),"")</f>
        <v>0</v>
      </c>
      <c r="AE686" s="3">
        <f>IFERROR(VLOOKUP($C686*1,Lookups!$H:$N,7,FALSE),"")</f>
        <v>0</v>
      </c>
      <c r="AF686" s="3" t="str">
        <f>VLOOKUP(B686*1,Stores!$A:$C,3,FALSE)</f>
        <v>DFG</v>
      </c>
    </row>
    <row r="687" spans="1:32">
      <c r="A687" s="165" t="s">
        <v>945</v>
      </c>
      <c r="B687" s="166" t="s">
        <v>940</v>
      </c>
      <c r="C687" s="165" t="s">
        <v>522</v>
      </c>
      <c r="D687" s="165" t="s">
        <v>918</v>
      </c>
      <c r="E687" s="165" t="s">
        <v>458</v>
      </c>
      <c r="F687" s="167">
        <v>2017</v>
      </c>
      <c r="G687" s="168">
        <v>0</v>
      </c>
      <c r="H687" s="169">
        <v>0</v>
      </c>
      <c r="I687" s="169">
        <v>58.905000000000001</v>
      </c>
      <c r="J687" s="169">
        <v>112.785</v>
      </c>
      <c r="K687" s="169">
        <v>233.73</v>
      </c>
      <c r="L687" s="169">
        <v>329.34</v>
      </c>
      <c r="M687" s="169">
        <v>371.01</v>
      </c>
      <c r="N687" s="169">
        <v>439.10999999999996</v>
      </c>
      <c r="O687" s="169">
        <v>256.5675</v>
      </c>
      <c r="P687" s="169">
        <v>450</v>
      </c>
      <c r="Q687" s="169">
        <v>254.745</v>
      </c>
      <c r="R687" s="169">
        <v>152.1</v>
      </c>
      <c r="S687" s="169">
        <v>0</v>
      </c>
      <c r="T687" s="169">
        <v>0</v>
      </c>
      <c r="U687" s="169">
        <v>2658.2924999999996</v>
      </c>
      <c r="V687" s="163">
        <f ca="1">SUM(INDIRECT(Inputs!$C$11&amp;ROW()&amp;":"&amp;Inputs!$C$12&amp;ROW()))</f>
        <v>254.745</v>
      </c>
      <c r="W687" s="163">
        <f ca="1">SUM(INDIRECT(Inputs!$C$13&amp;ROW()&amp;":"&amp;Inputs!$C$14&amp;ROW()))</f>
        <v>2506.1924999999997</v>
      </c>
      <c r="X687" s="3" t="str">
        <f>IF(COUNTIFS(Lookups!$A:$A,C687)=1,"Gross Sales","")</f>
        <v/>
      </c>
      <c r="Y687" s="3" t="str">
        <f>IF(COUNTIFS(Lookups!$D:$D,C687)=1,"Bar Sales","")</f>
        <v/>
      </c>
      <c r="Z687" s="3" t="str">
        <f>IFERROR(VLOOKUP(C687*1,Lookups!$D:$F,3,FALSE),"")</f>
        <v/>
      </c>
      <c r="AA687" s="3" t="str">
        <f>IFERROR(VLOOKUP($C687*1,Lookups!$H:$N,3,FALSE),"")</f>
        <v>Entrees</v>
      </c>
      <c r="AB687" s="3" t="str">
        <f>IFERROR(VLOOKUP($C687*1,Lookups!$H:$N,4,FALSE),"")</f>
        <v>Lunch</v>
      </c>
      <c r="AC687" s="3" t="str">
        <f>IFERROR(VLOOKUP($C687*1,Lookups!$H:$N,5,FALSE),"")</f>
        <v>Other</v>
      </c>
      <c r="AD687" s="3">
        <f>IFERROR(VLOOKUP($C687*1,Lookups!$H:$N,6,FALSE),"")</f>
        <v>0</v>
      </c>
      <c r="AE687" s="3">
        <f>IFERROR(VLOOKUP($C687*1,Lookups!$H:$N,7,FALSE),"")</f>
        <v>0</v>
      </c>
      <c r="AF687" s="3" t="str">
        <f>VLOOKUP(B687*1,Stores!$A:$C,3,FALSE)</f>
        <v>DFG</v>
      </c>
    </row>
    <row r="688" spans="1:32">
      <c r="A688" s="165" t="s">
        <v>944</v>
      </c>
      <c r="B688" s="166" t="s">
        <v>941</v>
      </c>
      <c r="C688" s="165" t="s">
        <v>522</v>
      </c>
      <c r="D688" s="165" t="s">
        <v>918</v>
      </c>
      <c r="E688" s="165" t="s">
        <v>458</v>
      </c>
      <c r="F688" s="167">
        <v>2017</v>
      </c>
      <c r="G688" s="168">
        <v>0</v>
      </c>
      <c r="H688" s="169">
        <v>171.36750000000001</v>
      </c>
      <c r="I688" s="169">
        <v>333.87</v>
      </c>
      <c r="J688" s="169">
        <v>457.38</v>
      </c>
      <c r="K688" s="169">
        <v>695.85749999999996</v>
      </c>
      <c r="L688" s="169">
        <v>996.41250000000002</v>
      </c>
      <c r="M688" s="169">
        <v>482.66249999999997</v>
      </c>
      <c r="N688" s="169">
        <v>374.745</v>
      </c>
      <c r="O688" s="169">
        <v>138.6</v>
      </c>
      <c r="P688" s="169">
        <v>256.8</v>
      </c>
      <c r="Q688" s="169">
        <v>654.8175</v>
      </c>
      <c r="R688" s="169">
        <v>576.9375</v>
      </c>
      <c r="S688" s="169">
        <v>0</v>
      </c>
      <c r="T688" s="169">
        <v>0</v>
      </c>
      <c r="U688" s="169">
        <v>5139.45</v>
      </c>
      <c r="V688" s="163">
        <f ca="1">SUM(INDIRECT(Inputs!$C$11&amp;ROW()&amp;":"&amp;Inputs!$C$12&amp;ROW()))</f>
        <v>654.8175</v>
      </c>
      <c r="W688" s="163">
        <f ca="1">SUM(INDIRECT(Inputs!$C$13&amp;ROW()&amp;":"&amp;Inputs!$C$14&amp;ROW()))</f>
        <v>4562.5124999999998</v>
      </c>
      <c r="X688" s="3" t="str">
        <f>IF(COUNTIFS(Lookups!$A:$A,C688)=1,"Gross Sales","")</f>
        <v/>
      </c>
      <c r="Y688" s="3" t="str">
        <f>IF(COUNTIFS(Lookups!$D:$D,C688)=1,"Bar Sales","")</f>
        <v/>
      </c>
      <c r="Z688" s="3" t="str">
        <f>IFERROR(VLOOKUP(C688*1,Lookups!$D:$F,3,FALSE),"")</f>
        <v/>
      </c>
      <c r="AA688" s="3" t="str">
        <f>IFERROR(VLOOKUP($C688*1,Lookups!$H:$N,3,FALSE),"")</f>
        <v>Entrees</v>
      </c>
      <c r="AB688" s="3" t="str">
        <f>IFERROR(VLOOKUP($C688*1,Lookups!$H:$N,4,FALSE),"")</f>
        <v>Lunch</v>
      </c>
      <c r="AC688" s="3" t="str">
        <f>IFERROR(VLOOKUP($C688*1,Lookups!$H:$N,5,FALSE),"")</f>
        <v>Other</v>
      </c>
      <c r="AD688" s="3">
        <f>IFERROR(VLOOKUP($C688*1,Lookups!$H:$N,6,FALSE),"")</f>
        <v>0</v>
      </c>
      <c r="AE688" s="3">
        <f>IFERROR(VLOOKUP($C688*1,Lookups!$H:$N,7,FALSE),"")</f>
        <v>0</v>
      </c>
      <c r="AF688" s="3" t="str">
        <f>VLOOKUP(B688*1,Stores!$A:$C,3,FALSE)</f>
        <v>DFG</v>
      </c>
    </row>
    <row r="689" spans="1:32">
      <c r="A689" s="165" t="s">
        <v>943</v>
      </c>
      <c r="B689" s="166" t="s">
        <v>942</v>
      </c>
      <c r="C689" s="165" t="s">
        <v>522</v>
      </c>
      <c r="D689" s="165" t="s">
        <v>918</v>
      </c>
      <c r="E689" s="165" t="s">
        <v>458</v>
      </c>
      <c r="F689" s="167">
        <v>2017</v>
      </c>
      <c r="G689" s="168">
        <v>0</v>
      </c>
      <c r="H689" s="169">
        <v>0</v>
      </c>
      <c r="I689" s="169">
        <v>0</v>
      </c>
      <c r="J689" s="169">
        <v>0.62249999999999994</v>
      </c>
      <c r="K689" s="169">
        <v>215.88749999999999</v>
      </c>
      <c r="L689" s="169">
        <v>119.25</v>
      </c>
      <c r="M689" s="169">
        <v>374.1225</v>
      </c>
      <c r="N689" s="169">
        <v>319.27499999999998</v>
      </c>
      <c r="O689" s="169">
        <v>230.98499999999999</v>
      </c>
      <c r="P689" s="169">
        <v>378.84</v>
      </c>
      <c r="Q689" s="169">
        <v>159.70500000000001</v>
      </c>
      <c r="R689" s="169">
        <v>174.33</v>
      </c>
      <c r="S689" s="169">
        <v>0</v>
      </c>
      <c r="T689" s="169">
        <v>0</v>
      </c>
      <c r="U689" s="169">
        <v>1973.0174999999995</v>
      </c>
      <c r="V689" s="163">
        <f ca="1">SUM(INDIRECT(Inputs!$C$11&amp;ROW()&amp;":"&amp;Inputs!$C$12&amp;ROW()))</f>
        <v>159.70500000000001</v>
      </c>
      <c r="W689" s="163">
        <f ca="1">SUM(INDIRECT(Inputs!$C$13&amp;ROW()&amp;":"&amp;Inputs!$C$14&amp;ROW()))</f>
        <v>1798.6874999999995</v>
      </c>
      <c r="X689" s="3" t="str">
        <f>IF(COUNTIFS(Lookups!$A:$A,C689)=1,"Gross Sales","")</f>
        <v/>
      </c>
      <c r="Y689" s="3" t="str">
        <f>IF(COUNTIFS(Lookups!$D:$D,C689)=1,"Bar Sales","")</f>
        <v/>
      </c>
      <c r="Z689" s="3" t="str">
        <f>IFERROR(VLOOKUP(C689*1,Lookups!$D:$F,3,FALSE),"")</f>
        <v/>
      </c>
      <c r="AA689" s="3" t="str">
        <f>IFERROR(VLOOKUP($C689*1,Lookups!$H:$N,3,FALSE),"")</f>
        <v>Entrees</v>
      </c>
      <c r="AB689" s="3" t="str">
        <f>IFERROR(VLOOKUP($C689*1,Lookups!$H:$N,4,FALSE),"")</f>
        <v>Lunch</v>
      </c>
      <c r="AC689" s="3" t="str">
        <f>IFERROR(VLOOKUP($C689*1,Lookups!$H:$N,5,FALSE),"")</f>
        <v>Other</v>
      </c>
      <c r="AD689" s="3">
        <f>IFERROR(VLOOKUP($C689*1,Lookups!$H:$N,6,FALSE),"")</f>
        <v>0</v>
      </c>
      <c r="AE689" s="3">
        <f>IFERROR(VLOOKUP($C689*1,Lookups!$H:$N,7,FALSE),"")</f>
        <v>0</v>
      </c>
      <c r="AF689" s="3" t="str">
        <f>VLOOKUP(B689*1,Stores!$A:$C,3,FALSE)</f>
        <v>DFG</v>
      </c>
    </row>
    <row r="690" spans="1:32">
      <c r="A690" s="165" t="s">
        <v>942</v>
      </c>
      <c r="B690" s="166" t="s">
        <v>943</v>
      </c>
      <c r="C690" s="165" t="s">
        <v>522</v>
      </c>
      <c r="D690" s="165" t="s">
        <v>918</v>
      </c>
      <c r="E690" s="165" t="s">
        <v>458</v>
      </c>
      <c r="F690" s="167">
        <v>2017</v>
      </c>
      <c r="G690" s="168">
        <v>0</v>
      </c>
      <c r="H690" s="169">
        <v>0.69750000000000001</v>
      </c>
      <c r="I690" s="169">
        <v>58.59</v>
      </c>
      <c r="J690" s="169">
        <v>55.935000000000002</v>
      </c>
      <c r="K690" s="169">
        <v>219.91500000000002</v>
      </c>
      <c r="L690" s="169">
        <v>200.88000000000002</v>
      </c>
      <c r="M690" s="169">
        <v>136.55250000000001</v>
      </c>
      <c r="N690" s="169">
        <v>79.462500000000006</v>
      </c>
      <c r="O690" s="169">
        <v>65.55</v>
      </c>
      <c r="P690" s="169">
        <v>155.61000000000001</v>
      </c>
      <c r="Q690" s="169">
        <v>194.51250000000002</v>
      </c>
      <c r="R690" s="169">
        <v>89.64</v>
      </c>
      <c r="S690" s="169">
        <v>0</v>
      </c>
      <c r="T690" s="169">
        <v>0</v>
      </c>
      <c r="U690" s="169">
        <v>1257.345</v>
      </c>
      <c r="V690" s="163">
        <f ca="1">SUM(INDIRECT(Inputs!$C$11&amp;ROW()&amp;":"&amp;Inputs!$C$12&amp;ROW()))</f>
        <v>194.51250000000002</v>
      </c>
      <c r="W690" s="163">
        <f ca="1">SUM(INDIRECT(Inputs!$C$13&amp;ROW()&amp;":"&amp;Inputs!$C$14&amp;ROW()))</f>
        <v>1167.7049999999999</v>
      </c>
      <c r="X690" s="3" t="str">
        <f>IF(COUNTIFS(Lookups!$A:$A,C690)=1,"Gross Sales","")</f>
        <v/>
      </c>
      <c r="Y690" s="3" t="str">
        <f>IF(COUNTIFS(Lookups!$D:$D,C690)=1,"Bar Sales","")</f>
        <v/>
      </c>
      <c r="Z690" s="3" t="str">
        <f>IFERROR(VLOOKUP(C690*1,Lookups!$D:$F,3,FALSE),"")</f>
        <v/>
      </c>
      <c r="AA690" s="3" t="str">
        <f>IFERROR(VLOOKUP($C690*1,Lookups!$H:$N,3,FALSE),"")</f>
        <v>Entrees</v>
      </c>
      <c r="AB690" s="3" t="str">
        <f>IFERROR(VLOOKUP($C690*1,Lookups!$H:$N,4,FALSE),"")</f>
        <v>Lunch</v>
      </c>
      <c r="AC690" s="3" t="str">
        <f>IFERROR(VLOOKUP($C690*1,Lookups!$H:$N,5,FALSE),"")</f>
        <v>Other</v>
      </c>
      <c r="AD690" s="3">
        <f>IFERROR(VLOOKUP($C690*1,Lookups!$H:$N,6,FALSE),"")</f>
        <v>0</v>
      </c>
      <c r="AE690" s="3">
        <f>IFERROR(VLOOKUP($C690*1,Lookups!$H:$N,7,FALSE),"")</f>
        <v>0</v>
      </c>
      <c r="AF690" s="3" t="str">
        <f>VLOOKUP(B690*1,Stores!$A:$C,3,FALSE)</f>
        <v>DFG</v>
      </c>
    </row>
    <row r="691" spans="1:32">
      <c r="A691" s="165" t="s">
        <v>941</v>
      </c>
      <c r="B691" s="166" t="s">
        <v>944</v>
      </c>
      <c r="C691" s="165" t="s">
        <v>522</v>
      </c>
      <c r="D691" s="165" t="s">
        <v>918</v>
      </c>
      <c r="E691" s="165" t="s">
        <v>458</v>
      </c>
      <c r="F691" s="167">
        <v>2017</v>
      </c>
      <c r="G691" s="168">
        <v>0</v>
      </c>
      <c r="H691" s="169">
        <v>91.447500000000005</v>
      </c>
      <c r="I691" s="169">
        <v>190.27500000000001</v>
      </c>
      <c r="J691" s="169">
        <v>269.44499999999999</v>
      </c>
      <c r="K691" s="169">
        <v>451.23</v>
      </c>
      <c r="L691" s="169">
        <v>465.69</v>
      </c>
      <c r="M691" s="169">
        <v>326.625</v>
      </c>
      <c r="N691" s="169">
        <v>234.5625</v>
      </c>
      <c r="O691" s="169">
        <v>124.245</v>
      </c>
      <c r="P691" s="169">
        <v>253.38</v>
      </c>
      <c r="Q691" s="169">
        <v>250.47</v>
      </c>
      <c r="R691" s="169">
        <v>246.84</v>
      </c>
      <c r="S691" s="169">
        <v>0</v>
      </c>
      <c r="T691" s="169">
        <v>0</v>
      </c>
      <c r="U691" s="169">
        <v>2904.21</v>
      </c>
      <c r="V691" s="163">
        <f ca="1">SUM(INDIRECT(Inputs!$C$11&amp;ROW()&amp;":"&amp;Inputs!$C$12&amp;ROW()))</f>
        <v>250.47</v>
      </c>
      <c r="W691" s="163">
        <f ca="1">SUM(INDIRECT(Inputs!$C$13&amp;ROW()&amp;":"&amp;Inputs!$C$14&amp;ROW()))</f>
        <v>2657.37</v>
      </c>
      <c r="X691" s="3" t="str">
        <f>IF(COUNTIFS(Lookups!$A:$A,C691)=1,"Gross Sales","")</f>
        <v/>
      </c>
      <c r="Y691" s="3" t="str">
        <f>IF(COUNTIFS(Lookups!$D:$D,C691)=1,"Bar Sales","")</f>
        <v/>
      </c>
      <c r="Z691" s="3" t="str">
        <f>IFERROR(VLOOKUP(C691*1,Lookups!$D:$F,3,FALSE),"")</f>
        <v/>
      </c>
      <c r="AA691" s="3" t="str">
        <f>IFERROR(VLOOKUP($C691*1,Lookups!$H:$N,3,FALSE),"")</f>
        <v>Entrees</v>
      </c>
      <c r="AB691" s="3" t="str">
        <f>IFERROR(VLOOKUP($C691*1,Lookups!$H:$N,4,FALSE),"")</f>
        <v>Lunch</v>
      </c>
      <c r="AC691" s="3" t="str">
        <f>IFERROR(VLOOKUP($C691*1,Lookups!$H:$N,5,FALSE),"")</f>
        <v>Other</v>
      </c>
      <c r="AD691" s="3">
        <f>IFERROR(VLOOKUP($C691*1,Lookups!$H:$N,6,FALSE),"")</f>
        <v>0</v>
      </c>
      <c r="AE691" s="3">
        <f>IFERROR(VLOOKUP($C691*1,Lookups!$H:$N,7,FALSE),"")</f>
        <v>0</v>
      </c>
      <c r="AF691" s="3" t="str">
        <f>VLOOKUP(B691*1,Stores!$A:$C,3,FALSE)</f>
        <v>DFG</v>
      </c>
    </row>
    <row r="692" spans="1:32">
      <c r="A692" s="165" t="s">
        <v>940</v>
      </c>
      <c r="B692" s="166" t="s">
        <v>945</v>
      </c>
      <c r="C692" s="165" t="s">
        <v>522</v>
      </c>
      <c r="D692" s="165" t="s">
        <v>918</v>
      </c>
      <c r="E692" s="165" t="s">
        <v>458</v>
      </c>
      <c r="F692" s="167">
        <v>2017</v>
      </c>
      <c r="G692" s="168">
        <v>0</v>
      </c>
      <c r="H692" s="169">
        <v>70.304999999999993</v>
      </c>
      <c r="I692" s="169">
        <v>63.24</v>
      </c>
      <c r="J692" s="169">
        <v>102.69</v>
      </c>
      <c r="K692" s="169">
        <v>168.57750000000001</v>
      </c>
      <c r="L692" s="169">
        <v>86.429999999999993</v>
      </c>
      <c r="M692" s="169">
        <v>44.160000000000004</v>
      </c>
      <c r="N692" s="169">
        <v>11.52</v>
      </c>
      <c r="O692" s="169">
        <v>14.332500000000001</v>
      </c>
      <c r="P692" s="169">
        <v>3.66</v>
      </c>
      <c r="Q692" s="169">
        <v>15.592499999999999</v>
      </c>
      <c r="R692" s="169">
        <v>108.24</v>
      </c>
      <c r="S692" s="169">
        <v>0</v>
      </c>
      <c r="T692" s="169">
        <v>0</v>
      </c>
      <c r="U692" s="169">
        <v>688.74749999999995</v>
      </c>
      <c r="V692" s="163">
        <f ca="1">SUM(INDIRECT(Inputs!$C$11&amp;ROW()&amp;":"&amp;Inputs!$C$12&amp;ROW()))</f>
        <v>15.592499999999999</v>
      </c>
      <c r="W692" s="163">
        <f ca="1">SUM(INDIRECT(Inputs!$C$13&amp;ROW()&amp;":"&amp;Inputs!$C$14&amp;ROW()))</f>
        <v>580.50749999999994</v>
      </c>
      <c r="X692" s="3" t="str">
        <f>IF(COUNTIFS(Lookups!$A:$A,C692)=1,"Gross Sales","")</f>
        <v/>
      </c>
      <c r="Y692" s="3" t="str">
        <f>IF(COUNTIFS(Lookups!$D:$D,C692)=1,"Bar Sales","")</f>
        <v/>
      </c>
      <c r="Z692" s="3" t="str">
        <f>IFERROR(VLOOKUP(C692*1,Lookups!$D:$F,3,FALSE),"")</f>
        <v/>
      </c>
      <c r="AA692" s="3" t="str">
        <f>IFERROR(VLOOKUP($C692*1,Lookups!$H:$N,3,FALSE),"")</f>
        <v>Entrees</v>
      </c>
      <c r="AB692" s="3" t="str">
        <f>IFERROR(VLOOKUP($C692*1,Lookups!$H:$N,4,FALSE),"")</f>
        <v>Lunch</v>
      </c>
      <c r="AC692" s="3" t="str">
        <f>IFERROR(VLOOKUP($C692*1,Lookups!$H:$N,5,FALSE),"")</f>
        <v>Other</v>
      </c>
      <c r="AD692" s="3">
        <f>IFERROR(VLOOKUP($C692*1,Lookups!$H:$N,6,FALSE),"")</f>
        <v>0</v>
      </c>
      <c r="AE692" s="3">
        <f>IFERROR(VLOOKUP($C692*1,Lookups!$H:$N,7,FALSE),"")</f>
        <v>0</v>
      </c>
      <c r="AF692" s="3" t="str">
        <f>VLOOKUP(B692*1,Stores!$A:$C,3,FALSE)</f>
        <v>DFG</v>
      </c>
    </row>
    <row r="693" spans="1:32">
      <c r="A693" s="165" t="s">
        <v>939</v>
      </c>
      <c r="B693" s="166" t="s">
        <v>946</v>
      </c>
      <c r="C693" s="165" t="s">
        <v>522</v>
      </c>
      <c r="D693" s="165" t="s">
        <v>918</v>
      </c>
      <c r="E693" s="165" t="s">
        <v>458</v>
      </c>
      <c r="F693" s="167">
        <v>2017</v>
      </c>
      <c r="G693" s="168">
        <v>0</v>
      </c>
      <c r="H693" s="169">
        <v>19.635000000000002</v>
      </c>
      <c r="I693" s="169">
        <v>62.220000000000006</v>
      </c>
      <c r="J693" s="169">
        <v>131.535</v>
      </c>
      <c r="K693" s="169">
        <v>253.19250000000002</v>
      </c>
      <c r="L693" s="169">
        <v>267.89999999999998</v>
      </c>
      <c r="M693" s="169">
        <v>143.05500000000001</v>
      </c>
      <c r="N693" s="169">
        <v>58.5</v>
      </c>
      <c r="O693" s="169">
        <v>61.739999999999995</v>
      </c>
      <c r="P693" s="169">
        <v>70.507500000000007</v>
      </c>
      <c r="Q693" s="169">
        <v>75.375</v>
      </c>
      <c r="R693" s="169">
        <v>117.9375</v>
      </c>
      <c r="S693" s="169">
        <v>0</v>
      </c>
      <c r="T693" s="169">
        <v>0</v>
      </c>
      <c r="U693" s="169">
        <v>1261.5974999999999</v>
      </c>
      <c r="V693" s="163">
        <f ca="1">SUM(INDIRECT(Inputs!$C$11&amp;ROW()&amp;":"&amp;Inputs!$C$12&amp;ROW()))</f>
        <v>75.375</v>
      </c>
      <c r="W693" s="163">
        <f ca="1">SUM(INDIRECT(Inputs!$C$13&amp;ROW()&amp;":"&amp;Inputs!$C$14&amp;ROW()))</f>
        <v>1143.6599999999999</v>
      </c>
      <c r="X693" s="3" t="str">
        <f>IF(COUNTIFS(Lookups!$A:$A,C693)=1,"Gross Sales","")</f>
        <v/>
      </c>
      <c r="Y693" s="3" t="str">
        <f>IF(COUNTIFS(Lookups!$D:$D,C693)=1,"Bar Sales","")</f>
        <v/>
      </c>
      <c r="Z693" s="3" t="str">
        <f>IFERROR(VLOOKUP(C693*1,Lookups!$D:$F,3,FALSE),"")</f>
        <v/>
      </c>
      <c r="AA693" s="3" t="str">
        <f>IFERROR(VLOOKUP($C693*1,Lookups!$H:$N,3,FALSE),"")</f>
        <v>Entrees</v>
      </c>
      <c r="AB693" s="3" t="str">
        <f>IFERROR(VLOOKUP($C693*1,Lookups!$H:$N,4,FALSE),"")</f>
        <v>Lunch</v>
      </c>
      <c r="AC693" s="3" t="str">
        <f>IFERROR(VLOOKUP($C693*1,Lookups!$H:$N,5,FALSE),"")</f>
        <v>Other</v>
      </c>
      <c r="AD693" s="3">
        <f>IFERROR(VLOOKUP($C693*1,Lookups!$H:$N,6,FALSE),"")</f>
        <v>0</v>
      </c>
      <c r="AE693" s="3">
        <f>IFERROR(VLOOKUP($C693*1,Lookups!$H:$N,7,FALSE),"")</f>
        <v>0</v>
      </c>
      <c r="AF693" s="3" t="str">
        <f>VLOOKUP(B693*1,Stores!$A:$C,3,FALSE)</f>
        <v>DFG</v>
      </c>
    </row>
    <row r="694" spans="1:32">
      <c r="A694" s="165" t="s">
        <v>938</v>
      </c>
      <c r="B694" s="166" t="s">
        <v>947</v>
      </c>
      <c r="C694" s="165" t="s">
        <v>522</v>
      </c>
      <c r="D694" s="165" t="s">
        <v>918</v>
      </c>
      <c r="E694" s="165" t="s">
        <v>458</v>
      </c>
      <c r="F694" s="167">
        <v>2017</v>
      </c>
      <c r="G694" s="168">
        <v>0</v>
      </c>
      <c r="H694" s="169">
        <v>302.45999999999998</v>
      </c>
      <c r="I694" s="169">
        <v>491.44500000000005</v>
      </c>
      <c r="J694" s="169">
        <v>664.82999999999993</v>
      </c>
      <c r="K694" s="169">
        <v>1086.885</v>
      </c>
      <c r="L694" s="169">
        <v>1105.6500000000001</v>
      </c>
      <c r="M694" s="169">
        <v>340.1925</v>
      </c>
      <c r="N694" s="169">
        <v>200.10000000000002</v>
      </c>
      <c r="O694" s="169">
        <v>71.422499999999999</v>
      </c>
      <c r="P694" s="169">
        <v>73.47</v>
      </c>
      <c r="Q694" s="169">
        <v>496.8</v>
      </c>
      <c r="R694" s="169">
        <v>696.54</v>
      </c>
      <c r="S694" s="169">
        <v>0</v>
      </c>
      <c r="T694" s="169">
        <v>0</v>
      </c>
      <c r="U694" s="169">
        <v>5529.7950000000001</v>
      </c>
      <c r="V694" s="163">
        <f ca="1">SUM(INDIRECT(Inputs!$C$11&amp;ROW()&amp;":"&amp;Inputs!$C$12&amp;ROW()))</f>
        <v>496.8</v>
      </c>
      <c r="W694" s="163">
        <f ca="1">SUM(INDIRECT(Inputs!$C$13&amp;ROW()&amp;":"&amp;Inputs!$C$14&amp;ROW()))</f>
        <v>4833.2550000000001</v>
      </c>
      <c r="X694" s="3" t="str">
        <f>IF(COUNTIFS(Lookups!$A:$A,C694)=1,"Gross Sales","")</f>
        <v/>
      </c>
      <c r="Y694" s="3" t="str">
        <f>IF(COUNTIFS(Lookups!$D:$D,C694)=1,"Bar Sales","")</f>
        <v/>
      </c>
      <c r="Z694" s="3" t="str">
        <f>IFERROR(VLOOKUP(C694*1,Lookups!$D:$F,3,FALSE),"")</f>
        <v/>
      </c>
      <c r="AA694" s="3" t="str">
        <f>IFERROR(VLOOKUP($C694*1,Lookups!$H:$N,3,FALSE),"")</f>
        <v>Entrees</v>
      </c>
      <c r="AB694" s="3" t="str">
        <f>IFERROR(VLOOKUP($C694*1,Lookups!$H:$N,4,FALSE),"")</f>
        <v>Lunch</v>
      </c>
      <c r="AC694" s="3" t="str">
        <f>IFERROR(VLOOKUP($C694*1,Lookups!$H:$N,5,FALSE),"")</f>
        <v>Other</v>
      </c>
      <c r="AD694" s="3">
        <f>IFERROR(VLOOKUP($C694*1,Lookups!$H:$N,6,FALSE),"")</f>
        <v>0</v>
      </c>
      <c r="AE694" s="3">
        <f>IFERROR(VLOOKUP($C694*1,Lookups!$H:$N,7,FALSE),"")</f>
        <v>0</v>
      </c>
      <c r="AF694" s="3" t="str">
        <f>VLOOKUP(B694*1,Stores!$A:$C,3,FALSE)</f>
        <v>DFG</v>
      </c>
    </row>
    <row r="695" spans="1:32">
      <c r="A695" s="165" t="s">
        <v>937</v>
      </c>
      <c r="B695" s="166" t="s">
        <v>948</v>
      </c>
      <c r="C695" s="165" t="s">
        <v>522</v>
      </c>
      <c r="D695" s="165" t="s">
        <v>918</v>
      </c>
      <c r="E695" s="165" t="s">
        <v>458</v>
      </c>
      <c r="F695" s="167">
        <v>2017</v>
      </c>
      <c r="G695" s="168">
        <v>0</v>
      </c>
      <c r="H695" s="169">
        <v>29.580000000000002</v>
      </c>
      <c r="I695" s="169">
        <v>99.495000000000005</v>
      </c>
      <c r="J695" s="169">
        <v>161.92499999999998</v>
      </c>
      <c r="K695" s="169">
        <v>314.73</v>
      </c>
      <c r="L695" s="169">
        <v>229.44</v>
      </c>
      <c r="M695" s="169">
        <v>193.44</v>
      </c>
      <c r="N695" s="169">
        <v>197.73000000000002</v>
      </c>
      <c r="O695" s="169">
        <v>80.512500000000003</v>
      </c>
      <c r="P695" s="169">
        <v>112.2375</v>
      </c>
      <c r="Q695" s="169">
        <v>234.92999999999998</v>
      </c>
      <c r="R695" s="169">
        <v>143.77500000000001</v>
      </c>
      <c r="S695" s="169">
        <v>0</v>
      </c>
      <c r="T695" s="169">
        <v>0</v>
      </c>
      <c r="U695" s="169">
        <v>1797.7950000000003</v>
      </c>
      <c r="V695" s="163">
        <f ca="1">SUM(INDIRECT(Inputs!$C$11&amp;ROW()&amp;":"&amp;Inputs!$C$12&amp;ROW()))</f>
        <v>234.92999999999998</v>
      </c>
      <c r="W695" s="163">
        <f ca="1">SUM(INDIRECT(Inputs!$C$13&amp;ROW()&amp;":"&amp;Inputs!$C$14&amp;ROW()))</f>
        <v>1654.0200000000002</v>
      </c>
      <c r="X695" s="3" t="str">
        <f>IF(COUNTIFS(Lookups!$A:$A,C695)=1,"Gross Sales","")</f>
        <v/>
      </c>
      <c r="Y695" s="3" t="str">
        <f>IF(COUNTIFS(Lookups!$D:$D,C695)=1,"Bar Sales","")</f>
        <v/>
      </c>
      <c r="Z695" s="3" t="str">
        <f>IFERROR(VLOOKUP(C695*1,Lookups!$D:$F,3,FALSE),"")</f>
        <v/>
      </c>
      <c r="AA695" s="3" t="str">
        <f>IFERROR(VLOOKUP($C695*1,Lookups!$H:$N,3,FALSE),"")</f>
        <v>Entrees</v>
      </c>
      <c r="AB695" s="3" t="str">
        <f>IFERROR(VLOOKUP($C695*1,Lookups!$H:$N,4,FALSE),"")</f>
        <v>Lunch</v>
      </c>
      <c r="AC695" s="3" t="str">
        <f>IFERROR(VLOOKUP($C695*1,Lookups!$H:$N,5,FALSE),"")</f>
        <v>Other</v>
      </c>
      <c r="AD695" s="3">
        <f>IFERROR(VLOOKUP($C695*1,Lookups!$H:$N,6,FALSE),"")</f>
        <v>0</v>
      </c>
      <c r="AE695" s="3">
        <f>IFERROR(VLOOKUP($C695*1,Lookups!$H:$N,7,FALSE),"")</f>
        <v>0</v>
      </c>
      <c r="AF695" s="3" t="str">
        <f>VLOOKUP(B695*1,Stores!$A:$C,3,FALSE)</f>
        <v>DFG</v>
      </c>
    </row>
    <row r="696" spans="1:32">
      <c r="A696" s="165" t="s">
        <v>936</v>
      </c>
      <c r="B696" s="166" t="s">
        <v>949</v>
      </c>
      <c r="C696" s="165" t="s">
        <v>522</v>
      </c>
      <c r="D696" s="165" t="s">
        <v>918</v>
      </c>
      <c r="E696" s="165" t="s">
        <v>458</v>
      </c>
      <c r="F696" s="167">
        <v>2017</v>
      </c>
      <c r="G696" s="168">
        <v>0</v>
      </c>
      <c r="H696" s="169">
        <v>59.519999999999996</v>
      </c>
      <c r="I696" s="169">
        <v>204.0675</v>
      </c>
      <c r="J696" s="169">
        <v>262.2</v>
      </c>
      <c r="K696" s="169">
        <v>326.65499999999997</v>
      </c>
      <c r="L696" s="169">
        <v>432.53999999999996</v>
      </c>
      <c r="M696" s="169">
        <v>402.39000000000004</v>
      </c>
      <c r="N696" s="169">
        <v>233.28</v>
      </c>
      <c r="O696" s="169">
        <v>192.51000000000002</v>
      </c>
      <c r="P696" s="169">
        <v>217.17000000000002</v>
      </c>
      <c r="Q696" s="169">
        <v>294.75</v>
      </c>
      <c r="R696" s="169">
        <v>280.5</v>
      </c>
      <c r="S696" s="169">
        <v>0</v>
      </c>
      <c r="T696" s="169">
        <v>0</v>
      </c>
      <c r="U696" s="169">
        <v>2905.5825</v>
      </c>
      <c r="V696" s="163">
        <f ca="1">SUM(INDIRECT(Inputs!$C$11&amp;ROW()&amp;":"&amp;Inputs!$C$12&amp;ROW()))</f>
        <v>294.75</v>
      </c>
      <c r="W696" s="163">
        <f ca="1">SUM(INDIRECT(Inputs!$C$13&amp;ROW()&amp;":"&amp;Inputs!$C$14&amp;ROW()))</f>
        <v>2625.0825</v>
      </c>
      <c r="X696" s="3" t="str">
        <f>IF(COUNTIFS(Lookups!$A:$A,C696)=1,"Gross Sales","")</f>
        <v/>
      </c>
      <c r="Y696" s="3" t="str">
        <f>IF(COUNTIFS(Lookups!$D:$D,C696)=1,"Bar Sales","")</f>
        <v/>
      </c>
      <c r="Z696" s="3" t="str">
        <f>IFERROR(VLOOKUP(C696*1,Lookups!$D:$F,3,FALSE),"")</f>
        <v/>
      </c>
      <c r="AA696" s="3" t="str">
        <f>IFERROR(VLOOKUP($C696*1,Lookups!$H:$N,3,FALSE),"")</f>
        <v>Entrees</v>
      </c>
      <c r="AB696" s="3" t="str">
        <f>IFERROR(VLOOKUP($C696*1,Lookups!$H:$N,4,FALSE),"")</f>
        <v>Lunch</v>
      </c>
      <c r="AC696" s="3" t="str">
        <f>IFERROR(VLOOKUP($C696*1,Lookups!$H:$N,5,FALSE),"")</f>
        <v>Other</v>
      </c>
      <c r="AD696" s="3">
        <f>IFERROR(VLOOKUP($C696*1,Lookups!$H:$N,6,FALSE),"")</f>
        <v>0</v>
      </c>
      <c r="AE696" s="3">
        <f>IFERROR(VLOOKUP($C696*1,Lookups!$H:$N,7,FALSE),"")</f>
        <v>0</v>
      </c>
      <c r="AF696" s="3" t="str">
        <f>VLOOKUP(B696*1,Stores!$A:$C,3,FALSE)</f>
        <v>DFG</v>
      </c>
    </row>
    <row r="697" spans="1:32">
      <c r="A697" s="165" t="s">
        <v>935</v>
      </c>
      <c r="B697" s="166" t="s">
        <v>950</v>
      </c>
      <c r="C697" s="165" t="s">
        <v>522</v>
      </c>
      <c r="D697" s="165" t="s">
        <v>918</v>
      </c>
      <c r="E697" s="165" t="s">
        <v>458</v>
      </c>
      <c r="F697" s="167">
        <v>2017</v>
      </c>
      <c r="G697" s="168">
        <v>0</v>
      </c>
      <c r="H697" s="169">
        <v>0</v>
      </c>
      <c r="I697" s="169">
        <v>0</v>
      </c>
      <c r="J697" s="169">
        <v>0</v>
      </c>
      <c r="K697" s="169">
        <v>19.357500000000002</v>
      </c>
      <c r="L697" s="169">
        <v>24.885000000000002</v>
      </c>
      <c r="M697" s="169">
        <v>49.769999999999996</v>
      </c>
      <c r="N697" s="169">
        <v>108.42750000000001</v>
      </c>
      <c r="O697" s="169">
        <v>50.085000000000001</v>
      </c>
      <c r="P697" s="169">
        <v>113.46</v>
      </c>
      <c r="Q697" s="169">
        <v>51.397500000000001</v>
      </c>
      <c r="R697" s="169">
        <v>39.825000000000003</v>
      </c>
      <c r="S697" s="169">
        <v>0</v>
      </c>
      <c r="T697" s="169">
        <v>0</v>
      </c>
      <c r="U697" s="169">
        <v>457.20749999999998</v>
      </c>
      <c r="V697" s="163">
        <f ca="1">SUM(INDIRECT(Inputs!$C$11&amp;ROW()&amp;":"&amp;Inputs!$C$12&amp;ROW()))</f>
        <v>51.397500000000001</v>
      </c>
      <c r="W697" s="163">
        <f ca="1">SUM(INDIRECT(Inputs!$C$13&amp;ROW()&amp;":"&amp;Inputs!$C$14&amp;ROW()))</f>
        <v>417.38249999999999</v>
      </c>
      <c r="X697" s="3" t="str">
        <f>IF(COUNTIFS(Lookups!$A:$A,C697)=1,"Gross Sales","")</f>
        <v/>
      </c>
      <c r="Y697" s="3" t="str">
        <f>IF(COUNTIFS(Lookups!$D:$D,C697)=1,"Bar Sales","")</f>
        <v/>
      </c>
      <c r="Z697" s="3" t="str">
        <f>IFERROR(VLOOKUP(C697*1,Lookups!$D:$F,3,FALSE),"")</f>
        <v/>
      </c>
      <c r="AA697" s="3" t="str">
        <f>IFERROR(VLOOKUP($C697*1,Lookups!$H:$N,3,FALSE),"")</f>
        <v>Entrees</v>
      </c>
      <c r="AB697" s="3" t="str">
        <f>IFERROR(VLOOKUP($C697*1,Lookups!$H:$N,4,FALSE),"")</f>
        <v>Lunch</v>
      </c>
      <c r="AC697" s="3" t="str">
        <f>IFERROR(VLOOKUP($C697*1,Lookups!$H:$N,5,FALSE),"")</f>
        <v>Other</v>
      </c>
      <c r="AD697" s="3">
        <f>IFERROR(VLOOKUP($C697*1,Lookups!$H:$N,6,FALSE),"")</f>
        <v>0</v>
      </c>
      <c r="AE697" s="3">
        <f>IFERROR(VLOOKUP($C697*1,Lookups!$H:$N,7,FALSE),"")</f>
        <v>0</v>
      </c>
      <c r="AF697" s="3" t="str">
        <f>VLOOKUP(B697*1,Stores!$A:$C,3,FALSE)</f>
        <v>DFG</v>
      </c>
    </row>
    <row r="698" spans="1:32">
      <c r="A698" s="165" t="s">
        <v>960</v>
      </c>
      <c r="B698" s="166" t="s">
        <v>951</v>
      </c>
      <c r="C698" s="165" t="s">
        <v>522</v>
      </c>
      <c r="D698" s="165" t="s">
        <v>918</v>
      </c>
      <c r="E698" s="165" t="s">
        <v>458</v>
      </c>
      <c r="F698" s="167">
        <v>2017</v>
      </c>
      <c r="G698" s="168">
        <v>0</v>
      </c>
      <c r="H698" s="169">
        <v>0</v>
      </c>
      <c r="I698" s="169">
        <v>0</v>
      </c>
      <c r="J698" s="169">
        <v>0</v>
      </c>
      <c r="K698" s="169">
        <v>231.66750000000002</v>
      </c>
      <c r="L698" s="169">
        <v>262.26</v>
      </c>
      <c r="M698" s="169">
        <v>352.85250000000002</v>
      </c>
      <c r="N698" s="169">
        <v>443.25</v>
      </c>
      <c r="O698" s="169">
        <v>268.77000000000004</v>
      </c>
      <c r="P698" s="169">
        <v>373.14</v>
      </c>
      <c r="Q698" s="169">
        <v>568.93499999999995</v>
      </c>
      <c r="R698" s="169">
        <v>212.625</v>
      </c>
      <c r="S698" s="169">
        <v>0</v>
      </c>
      <c r="T698" s="169">
        <v>0</v>
      </c>
      <c r="U698" s="169">
        <v>2713.5</v>
      </c>
      <c r="V698" s="163">
        <f ca="1">SUM(INDIRECT(Inputs!$C$11&amp;ROW()&amp;":"&amp;Inputs!$C$12&amp;ROW()))</f>
        <v>568.93499999999995</v>
      </c>
      <c r="W698" s="163">
        <f ca="1">SUM(INDIRECT(Inputs!$C$13&amp;ROW()&amp;":"&amp;Inputs!$C$14&amp;ROW()))</f>
        <v>2500.875</v>
      </c>
      <c r="X698" s="3" t="str">
        <f>IF(COUNTIFS(Lookups!$A:$A,C698)=1,"Gross Sales","")</f>
        <v/>
      </c>
      <c r="Y698" s="3" t="str">
        <f>IF(COUNTIFS(Lookups!$D:$D,C698)=1,"Bar Sales","")</f>
        <v/>
      </c>
      <c r="Z698" s="3" t="str">
        <f>IFERROR(VLOOKUP(C698*1,Lookups!$D:$F,3,FALSE),"")</f>
        <v/>
      </c>
      <c r="AA698" s="3" t="str">
        <f>IFERROR(VLOOKUP($C698*1,Lookups!$H:$N,3,FALSE),"")</f>
        <v>Entrees</v>
      </c>
      <c r="AB698" s="3" t="str">
        <f>IFERROR(VLOOKUP($C698*1,Lookups!$H:$N,4,FALSE),"")</f>
        <v>Lunch</v>
      </c>
      <c r="AC698" s="3" t="str">
        <f>IFERROR(VLOOKUP($C698*1,Lookups!$H:$N,5,FALSE),"")</f>
        <v>Other</v>
      </c>
      <c r="AD698" s="3">
        <f>IFERROR(VLOOKUP($C698*1,Lookups!$H:$N,6,FALSE),"")</f>
        <v>0</v>
      </c>
      <c r="AE698" s="3">
        <f>IFERROR(VLOOKUP($C698*1,Lookups!$H:$N,7,FALSE),"")</f>
        <v>0</v>
      </c>
      <c r="AF698" s="3" t="str">
        <f>VLOOKUP(B698*1,Stores!$A:$C,3,FALSE)</f>
        <v>DFG</v>
      </c>
    </row>
    <row r="699" spans="1:32">
      <c r="A699" s="165" t="s">
        <v>961</v>
      </c>
      <c r="B699" s="166" t="s">
        <v>952</v>
      </c>
      <c r="C699" s="165" t="s">
        <v>522</v>
      </c>
      <c r="D699" s="165" t="s">
        <v>918</v>
      </c>
      <c r="E699" s="165" t="s">
        <v>458</v>
      </c>
      <c r="F699" s="167">
        <v>2017</v>
      </c>
      <c r="G699" s="168">
        <v>0</v>
      </c>
      <c r="H699" s="169">
        <v>0</v>
      </c>
      <c r="I699" s="169">
        <v>0</v>
      </c>
      <c r="J699" s="169">
        <v>0</v>
      </c>
      <c r="K699" s="169">
        <v>34.965000000000003</v>
      </c>
      <c r="L699" s="169">
        <v>40.8825</v>
      </c>
      <c r="M699" s="169">
        <v>137.47499999999999</v>
      </c>
      <c r="N699" s="169">
        <v>122.85000000000001</v>
      </c>
      <c r="O699" s="169">
        <v>68.850000000000009</v>
      </c>
      <c r="P699" s="169">
        <v>129.9375</v>
      </c>
      <c r="Q699" s="169">
        <v>90.524999999999991</v>
      </c>
      <c r="R699" s="169">
        <v>86.0625</v>
      </c>
      <c r="S699" s="169">
        <v>0</v>
      </c>
      <c r="T699" s="169">
        <v>0</v>
      </c>
      <c r="U699" s="169">
        <v>711.54750000000001</v>
      </c>
      <c r="V699" s="163">
        <f ca="1">SUM(INDIRECT(Inputs!$C$11&amp;ROW()&amp;":"&amp;Inputs!$C$12&amp;ROW()))</f>
        <v>90.524999999999991</v>
      </c>
      <c r="W699" s="163">
        <f ca="1">SUM(INDIRECT(Inputs!$C$13&amp;ROW()&amp;":"&amp;Inputs!$C$14&amp;ROW()))</f>
        <v>625.48500000000001</v>
      </c>
      <c r="X699" s="3" t="str">
        <f>IF(COUNTIFS(Lookups!$A:$A,C699)=1,"Gross Sales","")</f>
        <v/>
      </c>
      <c r="Y699" s="3" t="str">
        <f>IF(COUNTIFS(Lookups!$D:$D,C699)=1,"Bar Sales","")</f>
        <v/>
      </c>
      <c r="Z699" s="3" t="str">
        <f>IFERROR(VLOOKUP(C699*1,Lookups!$D:$F,3,FALSE),"")</f>
        <v/>
      </c>
      <c r="AA699" s="3" t="str">
        <f>IFERROR(VLOOKUP($C699*1,Lookups!$H:$N,3,FALSE),"")</f>
        <v>Entrees</v>
      </c>
      <c r="AB699" s="3" t="str">
        <f>IFERROR(VLOOKUP($C699*1,Lookups!$H:$N,4,FALSE),"")</f>
        <v>Lunch</v>
      </c>
      <c r="AC699" s="3" t="str">
        <f>IFERROR(VLOOKUP($C699*1,Lookups!$H:$N,5,FALSE),"")</f>
        <v>Other</v>
      </c>
      <c r="AD699" s="3">
        <f>IFERROR(VLOOKUP($C699*1,Lookups!$H:$N,6,FALSE),"")</f>
        <v>0</v>
      </c>
      <c r="AE699" s="3">
        <f>IFERROR(VLOOKUP($C699*1,Lookups!$H:$N,7,FALSE),"")</f>
        <v>0</v>
      </c>
      <c r="AF699" s="3" t="str">
        <f>VLOOKUP(B699*1,Stores!$A:$C,3,FALSE)</f>
        <v>DFG</v>
      </c>
    </row>
    <row r="700" spans="1:32">
      <c r="A700" s="165" t="s">
        <v>934</v>
      </c>
      <c r="B700" s="166" t="s">
        <v>953</v>
      </c>
      <c r="C700" s="165" t="s">
        <v>522</v>
      </c>
      <c r="D700" s="165" t="s">
        <v>918</v>
      </c>
      <c r="E700" s="165" t="s">
        <v>458</v>
      </c>
      <c r="F700" s="167">
        <v>2017</v>
      </c>
      <c r="G700" s="168">
        <v>0</v>
      </c>
      <c r="H700" s="169">
        <v>1.9575</v>
      </c>
      <c r="I700" s="169">
        <v>6.84</v>
      </c>
      <c r="J700" s="169">
        <v>13.065000000000001</v>
      </c>
      <c r="K700" s="169">
        <v>122.175</v>
      </c>
      <c r="L700" s="169">
        <v>102.03</v>
      </c>
      <c r="M700" s="169">
        <v>79.935000000000002</v>
      </c>
      <c r="N700" s="169">
        <v>94.5</v>
      </c>
      <c r="O700" s="169">
        <v>41.82</v>
      </c>
      <c r="P700" s="169">
        <v>57.72</v>
      </c>
      <c r="Q700" s="169">
        <v>109.02000000000001</v>
      </c>
      <c r="R700" s="169">
        <v>44.362500000000004</v>
      </c>
      <c r="S700" s="169">
        <v>0</v>
      </c>
      <c r="T700" s="169">
        <v>0</v>
      </c>
      <c r="U700" s="169">
        <v>673.42499999999995</v>
      </c>
      <c r="V700" s="163">
        <f ca="1">SUM(INDIRECT(Inputs!$C$11&amp;ROW()&amp;":"&amp;Inputs!$C$12&amp;ROW()))</f>
        <v>109.02000000000001</v>
      </c>
      <c r="W700" s="163">
        <f ca="1">SUM(INDIRECT(Inputs!$C$13&amp;ROW()&amp;":"&amp;Inputs!$C$14&amp;ROW()))</f>
        <v>629.0625</v>
      </c>
      <c r="X700" s="3" t="str">
        <f>IF(COUNTIFS(Lookups!$A:$A,C700)=1,"Gross Sales","")</f>
        <v/>
      </c>
      <c r="Y700" s="3" t="str">
        <f>IF(COUNTIFS(Lookups!$D:$D,C700)=1,"Bar Sales","")</f>
        <v/>
      </c>
      <c r="Z700" s="3" t="str">
        <f>IFERROR(VLOOKUP(C700*1,Lookups!$D:$F,3,FALSE),"")</f>
        <v/>
      </c>
      <c r="AA700" s="3" t="str">
        <f>IFERROR(VLOOKUP($C700*1,Lookups!$H:$N,3,FALSE),"")</f>
        <v>Entrees</v>
      </c>
      <c r="AB700" s="3" t="str">
        <f>IFERROR(VLOOKUP($C700*1,Lookups!$H:$N,4,FALSE),"")</f>
        <v>Lunch</v>
      </c>
      <c r="AC700" s="3" t="str">
        <f>IFERROR(VLOOKUP($C700*1,Lookups!$H:$N,5,FALSE),"")</f>
        <v>Other</v>
      </c>
      <c r="AD700" s="3">
        <f>IFERROR(VLOOKUP($C700*1,Lookups!$H:$N,6,FALSE),"")</f>
        <v>0</v>
      </c>
      <c r="AE700" s="3">
        <f>IFERROR(VLOOKUP($C700*1,Lookups!$H:$N,7,FALSE),"")</f>
        <v>0</v>
      </c>
      <c r="AF700" s="3" t="str">
        <f>VLOOKUP(B700*1,Stores!$A:$C,3,FALSE)</f>
        <v>DFG</v>
      </c>
    </row>
    <row r="701" spans="1:32">
      <c r="A701" s="165" t="s">
        <v>933</v>
      </c>
      <c r="B701" s="166" t="s">
        <v>954</v>
      </c>
      <c r="C701" s="165" t="s">
        <v>522</v>
      </c>
      <c r="D701" s="165" t="s">
        <v>918</v>
      </c>
      <c r="E701" s="165" t="s">
        <v>458</v>
      </c>
      <c r="F701" s="167">
        <v>2017</v>
      </c>
      <c r="G701" s="168">
        <v>0</v>
      </c>
      <c r="H701" s="169">
        <v>108</v>
      </c>
      <c r="I701" s="169">
        <v>119.8125</v>
      </c>
      <c r="J701" s="169">
        <v>249.09</v>
      </c>
      <c r="K701" s="169">
        <v>766.08</v>
      </c>
      <c r="L701" s="169">
        <v>721.57500000000005</v>
      </c>
      <c r="M701" s="169">
        <v>675</v>
      </c>
      <c r="N701" s="169">
        <v>633.57749999999999</v>
      </c>
      <c r="O701" s="169">
        <v>385.71750000000003</v>
      </c>
      <c r="P701" s="169">
        <v>627.91499999999996</v>
      </c>
      <c r="Q701" s="169">
        <v>841.46249999999998</v>
      </c>
      <c r="R701" s="169">
        <v>598.54499999999996</v>
      </c>
      <c r="S701" s="169">
        <v>0</v>
      </c>
      <c r="T701" s="169">
        <v>0</v>
      </c>
      <c r="U701" s="169">
        <v>5726.7749999999996</v>
      </c>
      <c r="V701" s="163">
        <f ca="1">SUM(INDIRECT(Inputs!$C$11&amp;ROW()&amp;":"&amp;Inputs!$C$12&amp;ROW()))</f>
        <v>841.46249999999998</v>
      </c>
      <c r="W701" s="163">
        <f ca="1">SUM(INDIRECT(Inputs!$C$13&amp;ROW()&amp;":"&amp;Inputs!$C$14&amp;ROW()))</f>
        <v>5128.2299999999996</v>
      </c>
      <c r="X701" s="3" t="str">
        <f>IF(COUNTIFS(Lookups!$A:$A,C701)=1,"Gross Sales","")</f>
        <v/>
      </c>
      <c r="Y701" s="3" t="str">
        <f>IF(COUNTIFS(Lookups!$D:$D,C701)=1,"Bar Sales","")</f>
        <v/>
      </c>
      <c r="Z701" s="3" t="str">
        <f>IFERROR(VLOOKUP(C701*1,Lookups!$D:$F,3,FALSE),"")</f>
        <v/>
      </c>
      <c r="AA701" s="3" t="str">
        <f>IFERROR(VLOOKUP($C701*1,Lookups!$H:$N,3,FALSE),"")</f>
        <v>Entrees</v>
      </c>
      <c r="AB701" s="3" t="str">
        <f>IFERROR(VLOOKUP($C701*1,Lookups!$H:$N,4,FALSE),"")</f>
        <v>Lunch</v>
      </c>
      <c r="AC701" s="3" t="str">
        <f>IFERROR(VLOOKUP($C701*1,Lookups!$H:$N,5,FALSE),"")</f>
        <v>Other</v>
      </c>
      <c r="AD701" s="3">
        <f>IFERROR(VLOOKUP($C701*1,Lookups!$H:$N,6,FALSE),"")</f>
        <v>0</v>
      </c>
      <c r="AE701" s="3">
        <f>IFERROR(VLOOKUP($C701*1,Lookups!$H:$N,7,FALSE),"")</f>
        <v>0</v>
      </c>
      <c r="AF701" s="3" t="str">
        <f>VLOOKUP(B701*1,Stores!$A:$C,3,FALSE)</f>
        <v>DFG</v>
      </c>
    </row>
    <row r="702" spans="1:32">
      <c r="A702" s="165" t="s">
        <v>932</v>
      </c>
      <c r="B702" s="166" t="s">
        <v>959</v>
      </c>
      <c r="C702" s="165" t="s">
        <v>522</v>
      </c>
      <c r="D702" s="165" t="s">
        <v>918</v>
      </c>
      <c r="E702" s="165" t="s">
        <v>458</v>
      </c>
      <c r="F702" s="167">
        <v>2017</v>
      </c>
      <c r="G702" s="168">
        <v>0</v>
      </c>
      <c r="H702" s="169">
        <v>0</v>
      </c>
      <c r="I702" s="169">
        <v>0</v>
      </c>
      <c r="J702" s="169">
        <v>0</v>
      </c>
      <c r="K702" s="169">
        <v>0</v>
      </c>
      <c r="L702" s="169">
        <v>0</v>
      </c>
      <c r="M702" s="169">
        <v>0</v>
      </c>
      <c r="N702" s="169">
        <v>580.38750000000005</v>
      </c>
      <c r="O702" s="169">
        <v>675.67500000000007</v>
      </c>
      <c r="P702" s="169">
        <v>941.85</v>
      </c>
      <c r="Q702" s="169">
        <v>583.63499999999999</v>
      </c>
      <c r="R702" s="169">
        <v>327.55500000000001</v>
      </c>
      <c r="S702" s="169">
        <v>0</v>
      </c>
      <c r="T702" s="169">
        <v>0</v>
      </c>
      <c r="U702" s="169">
        <v>3109.1024999999995</v>
      </c>
      <c r="V702" s="163">
        <f ca="1">SUM(INDIRECT(Inputs!$C$11&amp;ROW()&amp;":"&amp;Inputs!$C$12&amp;ROW()))</f>
        <v>583.63499999999999</v>
      </c>
      <c r="W702" s="163">
        <f ca="1">SUM(INDIRECT(Inputs!$C$13&amp;ROW()&amp;":"&amp;Inputs!$C$14&amp;ROW()))</f>
        <v>2781.5474999999997</v>
      </c>
      <c r="X702" s="3" t="str">
        <f>IF(COUNTIFS(Lookups!$A:$A,C702)=1,"Gross Sales","")</f>
        <v/>
      </c>
      <c r="Y702" s="3" t="str">
        <f>IF(COUNTIFS(Lookups!$D:$D,C702)=1,"Bar Sales","")</f>
        <v/>
      </c>
      <c r="Z702" s="3" t="str">
        <f>IFERROR(VLOOKUP(C702*1,Lookups!$D:$F,3,FALSE),"")</f>
        <v/>
      </c>
      <c r="AA702" s="3" t="str">
        <f>IFERROR(VLOOKUP($C702*1,Lookups!$H:$N,3,FALSE),"")</f>
        <v>Entrees</v>
      </c>
      <c r="AB702" s="3" t="str">
        <f>IFERROR(VLOOKUP($C702*1,Lookups!$H:$N,4,FALSE),"")</f>
        <v>Lunch</v>
      </c>
      <c r="AC702" s="3" t="str">
        <f>IFERROR(VLOOKUP($C702*1,Lookups!$H:$N,5,FALSE),"")</f>
        <v>Other</v>
      </c>
      <c r="AD702" s="3">
        <f>IFERROR(VLOOKUP($C702*1,Lookups!$H:$N,6,FALSE),"")</f>
        <v>0</v>
      </c>
      <c r="AE702" s="3">
        <f>IFERROR(VLOOKUP($C702*1,Lookups!$H:$N,7,FALSE),"")</f>
        <v>0</v>
      </c>
      <c r="AF702" s="3" t="str">
        <f>VLOOKUP(B702*1,Stores!$A:$C,3,FALSE)</f>
        <v>DFG</v>
      </c>
    </row>
    <row r="703" spans="1:32">
      <c r="A703" s="165" t="s">
        <v>930</v>
      </c>
      <c r="B703" s="166" t="s">
        <v>920</v>
      </c>
      <c r="C703" s="165" t="s">
        <v>527</v>
      </c>
      <c r="D703" s="165" t="s">
        <v>918</v>
      </c>
      <c r="E703" s="165" t="s">
        <v>462</v>
      </c>
      <c r="F703" s="167">
        <v>2017</v>
      </c>
      <c r="G703" s="168">
        <v>0</v>
      </c>
      <c r="H703" s="169">
        <v>23.512499999999999</v>
      </c>
      <c r="I703" s="169">
        <v>109.0125</v>
      </c>
      <c r="J703" s="169">
        <v>79.334999999999994</v>
      </c>
      <c r="K703" s="169">
        <v>184.88249999999999</v>
      </c>
      <c r="L703" s="169">
        <v>195.95999999999998</v>
      </c>
      <c r="M703" s="169">
        <v>136.27500000000001</v>
      </c>
      <c r="N703" s="169">
        <v>52.889999999999993</v>
      </c>
      <c r="O703" s="169">
        <v>19.5</v>
      </c>
      <c r="P703" s="169">
        <v>63.75</v>
      </c>
      <c r="Q703" s="169">
        <v>223.17</v>
      </c>
      <c r="R703" s="169">
        <v>124.2</v>
      </c>
      <c r="S703" s="169">
        <v>0</v>
      </c>
      <c r="T703" s="169">
        <v>0</v>
      </c>
      <c r="U703" s="169">
        <v>1212.4875</v>
      </c>
      <c r="V703" s="163">
        <f ca="1">SUM(INDIRECT(Inputs!$C$11&amp;ROW()&amp;":"&amp;Inputs!$C$12&amp;ROW()))</f>
        <v>223.17</v>
      </c>
      <c r="W703" s="163">
        <f ca="1">SUM(INDIRECT(Inputs!$C$13&amp;ROW()&amp;":"&amp;Inputs!$C$14&amp;ROW()))</f>
        <v>1088.2874999999999</v>
      </c>
      <c r="X703" s="3" t="str">
        <f>IF(COUNTIFS(Lookups!$A:$A,C703)=1,"Gross Sales","")</f>
        <v/>
      </c>
      <c r="Y703" s="3" t="str">
        <f>IF(COUNTIFS(Lookups!$D:$D,C703)=1,"Bar Sales","")</f>
        <v/>
      </c>
      <c r="Z703" s="3" t="str">
        <f>IFERROR(VLOOKUP(C703*1,Lookups!$D:$F,3,FALSE),"")</f>
        <v/>
      </c>
      <c r="AA703" s="3" t="str">
        <f>IFERROR(VLOOKUP($C703*1,Lookups!$H:$N,3,FALSE),"")</f>
        <v>Entrees</v>
      </c>
      <c r="AB703" s="3" t="str">
        <f>IFERROR(VLOOKUP($C703*1,Lookups!$H:$N,4,FALSE),"")</f>
        <v>Dinner</v>
      </c>
      <c r="AC703" s="3" t="str">
        <f>IFERROR(VLOOKUP($C703*1,Lookups!$H:$N,5,FALSE),"")</f>
        <v>Other</v>
      </c>
      <c r="AD703" s="3">
        <f>IFERROR(VLOOKUP($C703*1,Lookups!$H:$N,6,FALSE),"")</f>
        <v>0</v>
      </c>
      <c r="AE703" s="3">
        <f>IFERROR(VLOOKUP($C703*1,Lookups!$H:$N,7,FALSE),"")</f>
        <v>0</v>
      </c>
      <c r="AF703" s="3" t="str">
        <f>VLOOKUP(B703*1,Stores!$A:$C,3,FALSE)</f>
        <v>DFDE</v>
      </c>
    </row>
    <row r="704" spans="1:32">
      <c r="A704" s="165" t="s">
        <v>929</v>
      </c>
      <c r="B704" s="166" t="s">
        <v>921</v>
      </c>
      <c r="C704" s="165" t="s">
        <v>527</v>
      </c>
      <c r="D704" s="165" t="s">
        <v>918</v>
      </c>
      <c r="E704" s="165" t="s">
        <v>462</v>
      </c>
      <c r="F704" s="167">
        <v>2017</v>
      </c>
      <c r="G704" s="168">
        <v>0</v>
      </c>
      <c r="H704" s="169">
        <v>6.4799999999999995</v>
      </c>
      <c r="I704" s="169">
        <v>1.4625000000000001</v>
      </c>
      <c r="J704" s="169">
        <v>26.752500000000001</v>
      </c>
      <c r="K704" s="169">
        <v>25.724999999999998</v>
      </c>
      <c r="L704" s="169">
        <v>29.52</v>
      </c>
      <c r="M704" s="169">
        <v>55.2</v>
      </c>
      <c r="N704" s="169">
        <v>151.72499999999999</v>
      </c>
      <c r="O704" s="169">
        <v>70.965000000000003</v>
      </c>
      <c r="P704" s="169">
        <v>140.36249999999998</v>
      </c>
      <c r="Q704" s="169">
        <v>115.80000000000001</v>
      </c>
      <c r="R704" s="169">
        <v>25.500000000000004</v>
      </c>
      <c r="S704" s="169">
        <v>0</v>
      </c>
      <c r="T704" s="169">
        <v>0</v>
      </c>
      <c r="U704" s="169">
        <v>649.49250000000006</v>
      </c>
      <c r="V704" s="163">
        <f ca="1">SUM(INDIRECT(Inputs!$C$11&amp;ROW()&amp;":"&amp;Inputs!$C$12&amp;ROW()))</f>
        <v>115.80000000000001</v>
      </c>
      <c r="W704" s="163">
        <f ca="1">SUM(INDIRECT(Inputs!$C$13&amp;ROW()&amp;":"&amp;Inputs!$C$14&amp;ROW()))</f>
        <v>623.99250000000006</v>
      </c>
      <c r="X704" s="3" t="str">
        <f>IF(COUNTIFS(Lookups!$A:$A,C704)=1,"Gross Sales","")</f>
        <v/>
      </c>
      <c r="Y704" s="3" t="str">
        <f>IF(COUNTIFS(Lookups!$D:$D,C704)=1,"Bar Sales","")</f>
        <v/>
      </c>
      <c r="Z704" s="3" t="str">
        <f>IFERROR(VLOOKUP(C704*1,Lookups!$D:$F,3,FALSE),"")</f>
        <v/>
      </c>
      <c r="AA704" s="3" t="str">
        <f>IFERROR(VLOOKUP($C704*1,Lookups!$H:$N,3,FALSE),"")</f>
        <v>Entrees</v>
      </c>
      <c r="AB704" s="3" t="str">
        <f>IFERROR(VLOOKUP($C704*1,Lookups!$H:$N,4,FALSE),"")</f>
        <v>Dinner</v>
      </c>
      <c r="AC704" s="3" t="str">
        <f>IFERROR(VLOOKUP($C704*1,Lookups!$H:$N,5,FALSE),"")</f>
        <v>Other</v>
      </c>
      <c r="AD704" s="3">
        <f>IFERROR(VLOOKUP($C704*1,Lookups!$H:$N,6,FALSE),"")</f>
        <v>0</v>
      </c>
      <c r="AE704" s="3">
        <f>IFERROR(VLOOKUP($C704*1,Lookups!$H:$N,7,FALSE),"")</f>
        <v>0</v>
      </c>
      <c r="AF704" s="3" t="str">
        <f>VLOOKUP(B704*1,Stores!$A:$C,3,FALSE)</f>
        <v>DFDE</v>
      </c>
    </row>
    <row r="705" spans="1:32">
      <c r="A705" s="165" t="s">
        <v>928</v>
      </c>
      <c r="B705" s="166" t="s">
        <v>922</v>
      </c>
      <c r="C705" s="165" t="s">
        <v>527</v>
      </c>
      <c r="D705" s="165" t="s">
        <v>918</v>
      </c>
      <c r="E705" s="165" t="s">
        <v>462</v>
      </c>
      <c r="F705" s="167">
        <v>2017</v>
      </c>
      <c r="G705" s="168">
        <v>0</v>
      </c>
      <c r="H705" s="169">
        <v>0</v>
      </c>
      <c r="I705" s="169">
        <v>0</v>
      </c>
      <c r="J705" s="169">
        <v>0</v>
      </c>
      <c r="K705" s="169">
        <v>0</v>
      </c>
      <c r="L705" s="169">
        <v>0</v>
      </c>
      <c r="M705" s="169">
        <v>0</v>
      </c>
      <c r="N705" s="169">
        <v>9.9599999999999991</v>
      </c>
      <c r="O705" s="169">
        <v>81.435000000000002</v>
      </c>
      <c r="P705" s="169">
        <v>122.39999999999999</v>
      </c>
      <c r="Q705" s="169">
        <v>147.48749999999998</v>
      </c>
      <c r="R705" s="169">
        <v>86.625</v>
      </c>
      <c r="S705" s="169">
        <v>0</v>
      </c>
      <c r="T705" s="169">
        <v>0</v>
      </c>
      <c r="U705" s="169">
        <v>447.90749999999997</v>
      </c>
      <c r="V705" s="163">
        <f ca="1">SUM(INDIRECT(Inputs!$C$11&amp;ROW()&amp;":"&amp;Inputs!$C$12&amp;ROW()))</f>
        <v>147.48749999999998</v>
      </c>
      <c r="W705" s="163">
        <f ca="1">SUM(INDIRECT(Inputs!$C$13&amp;ROW()&amp;":"&amp;Inputs!$C$14&amp;ROW()))</f>
        <v>361.28249999999997</v>
      </c>
      <c r="X705" s="3" t="str">
        <f>IF(COUNTIFS(Lookups!$A:$A,C705)=1,"Gross Sales","")</f>
        <v/>
      </c>
      <c r="Y705" s="3" t="str">
        <f>IF(COUNTIFS(Lookups!$D:$D,C705)=1,"Bar Sales","")</f>
        <v/>
      </c>
      <c r="Z705" s="3" t="str">
        <f>IFERROR(VLOOKUP(C705*1,Lookups!$D:$F,3,FALSE),"")</f>
        <v/>
      </c>
      <c r="AA705" s="3" t="str">
        <f>IFERROR(VLOOKUP($C705*1,Lookups!$H:$N,3,FALSE),"")</f>
        <v>Entrees</v>
      </c>
      <c r="AB705" s="3" t="str">
        <f>IFERROR(VLOOKUP($C705*1,Lookups!$H:$N,4,FALSE),"")</f>
        <v>Dinner</v>
      </c>
      <c r="AC705" s="3" t="str">
        <f>IFERROR(VLOOKUP($C705*1,Lookups!$H:$N,5,FALSE),"")</f>
        <v>Other</v>
      </c>
      <c r="AD705" s="3">
        <f>IFERROR(VLOOKUP($C705*1,Lookups!$H:$N,6,FALSE),"")</f>
        <v>0</v>
      </c>
      <c r="AE705" s="3">
        <f>IFERROR(VLOOKUP($C705*1,Lookups!$H:$N,7,FALSE),"")</f>
        <v>0</v>
      </c>
      <c r="AF705" s="3" t="str">
        <f>VLOOKUP(B705*1,Stores!$A:$C,3,FALSE)</f>
        <v>DFDE</v>
      </c>
    </row>
    <row r="706" spans="1:32">
      <c r="A706" s="165" t="s">
        <v>927</v>
      </c>
      <c r="B706" s="166" t="s">
        <v>923</v>
      </c>
      <c r="C706" s="165" t="s">
        <v>527</v>
      </c>
      <c r="D706" s="165" t="s">
        <v>918</v>
      </c>
      <c r="E706" s="165" t="s">
        <v>462</v>
      </c>
      <c r="F706" s="167">
        <v>2017</v>
      </c>
      <c r="G706" s="168">
        <v>0</v>
      </c>
      <c r="H706" s="169">
        <v>0</v>
      </c>
      <c r="I706" s="169">
        <v>0</v>
      </c>
      <c r="J706" s="169">
        <v>0</v>
      </c>
      <c r="K706" s="169">
        <v>0.59250000000000003</v>
      </c>
      <c r="L706" s="169">
        <v>0</v>
      </c>
      <c r="M706" s="169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169">
        <v>0.59250000000000003</v>
      </c>
      <c r="V706" s="163">
        <f ca="1">SUM(INDIRECT(Inputs!$C$11&amp;ROW()&amp;":"&amp;Inputs!$C$12&amp;ROW()))</f>
        <v>0</v>
      </c>
      <c r="W706" s="163">
        <f ca="1">SUM(INDIRECT(Inputs!$C$13&amp;ROW()&amp;":"&amp;Inputs!$C$14&amp;ROW()))</f>
        <v>0.59250000000000003</v>
      </c>
      <c r="X706" s="3" t="str">
        <f>IF(COUNTIFS(Lookups!$A:$A,C706)=1,"Gross Sales","")</f>
        <v/>
      </c>
      <c r="Y706" s="3" t="str">
        <f>IF(COUNTIFS(Lookups!$D:$D,C706)=1,"Bar Sales","")</f>
        <v/>
      </c>
      <c r="Z706" s="3" t="str">
        <f>IFERROR(VLOOKUP(C706*1,Lookups!$D:$F,3,FALSE),"")</f>
        <v/>
      </c>
      <c r="AA706" s="3" t="str">
        <f>IFERROR(VLOOKUP($C706*1,Lookups!$H:$N,3,FALSE),"")</f>
        <v>Entrees</v>
      </c>
      <c r="AB706" s="3" t="str">
        <f>IFERROR(VLOOKUP($C706*1,Lookups!$H:$N,4,FALSE),"")</f>
        <v>Dinner</v>
      </c>
      <c r="AC706" s="3" t="str">
        <f>IFERROR(VLOOKUP($C706*1,Lookups!$H:$N,5,FALSE),"")</f>
        <v>Other</v>
      </c>
      <c r="AD706" s="3">
        <f>IFERROR(VLOOKUP($C706*1,Lookups!$H:$N,6,FALSE),"")</f>
        <v>0</v>
      </c>
      <c r="AE706" s="3">
        <f>IFERROR(VLOOKUP($C706*1,Lookups!$H:$N,7,FALSE),"")</f>
        <v>0</v>
      </c>
      <c r="AF706" s="3" t="str">
        <f>VLOOKUP(B706*1,Stores!$A:$C,3,FALSE)</f>
        <v>DFDE</v>
      </c>
    </row>
    <row r="707" spans="1:32">
      <c r="A707" s="165" t="s">
        <v>926</v>
      </c>
      <c r="B707" s="166" t="s">
        <v>924</v>
      </c>
      <c r="C707" s="165" t="s">
        <v>527</v>
      </c>
      <c r="D707" s="165" t="s">
        <v>918</v>
      </c>
      <c r="E707" s="165" t="s">
        <v>462</v>
      </c>
      <c r="F707" s="167">
        <v>2017</v>
      </c>
      <c r="G707" s="168">
        <v>0</v>
      </c>
      <c r="H707" s="169">
        <v>49.177500000000002</v>
      </c>
      <c r="I707" s="169">
        <v>218.31</v>
      </c>
      <c r="J707" s="169">
        <v>225.72</v>
      </c>
      <c r="K707" s="169">
        <v>498.18</v>
      </c>
      <c r="L707" s="169">
        <v>436.63500000000005</v>
      </c>
      <c r="M707" s="169">
        <v>313.58249999999998</v>
      </c>
      <c r="N707" s="169">
        <v>104.325</v>
      </c>
      <c r="O707" s="169">
        <v>50.49</v>
      </c>
      <c r="P707" s="169">
        <v>135</v>
      </c>
      <c r="Q707" s="169">
        <v>282.03000000000003</v>
      </c>
      <c r="R707" s="169">
        <v>279.18</v>
      </c>
      <c r="S707" s="169">
        <v>0</v>
      </c>
      <c r="T707" s="169">
        <v>0</v>
      </c>
      <c r="U707" s="169">
        <v>2592.63</v>
      </c>
      <c r="V707" s="163">
        <f ca="1">SUM(INDIRECT(Inputs!$C$11&amp;ROW()&amp;":"&amp;Inputs!$C$12&amp;ROW()))</f>
        <v>282.03000000000003</v>
      </c>
      <c r="W707" s="163">
        <f ca="1">SUM(INDIRECT(Inputs!$C$13&amp;ROW()&amp;":"&amp;Inputs!$C$14&amp;ROW()))</f>
        <v>2313.4500000000003</v>
      </c>
      <c r="X707" s="3" t="str">
        <f>IF(COUNTIFS(Lookups!$A:$A,C707)=1,"Gross Sales","")</f>
        <v/>
      </c>
      <c r="Y707" s="3" t="str">
        <f>IF(COUNTIFS(Lookups!$D:$D,C707)=1,"Bar Sales","")</f>
        <v/>
      </c>
      <c r="Z707" s="3" t="str">
        <f>IFERROR(VLOOKUP(C707*1,Lookups!$D:$F,3,FALSE),"")</f>
        <v/>
      </c>
      <c r="AA707" s="3" t="str">
        <f>IFERROR(VLOOKUP($C707*1,Lookups!$H:$N,3,FALSE),"")</f>
        <v>Entrees</v>
      </c>
      <c r="AB707" s="3" t="str">
        <f>IFERROR(VLOOKUP($C707*1,Lookups!$H:$N,4,FALSE),"")</f>
        <v>Dinner</v>
      </c>
      <c r="AC707" s="3" t="str">
        <f>IFERROR(VLOOKUP($C707*1,Lookups!$H:$N,5,FALSE),"")</f>
        <v>Other</v>
      </c>
      <c r="AD707" s="3">
        <f>IFERROR(VLOOKUP($C707*1,Lookups!$H:$N,6,FALSE),"")</f>
        <v>0</v>
      </c>
      <c r="AE707" s="3">
        <f>IFERROR(VLOOKUP($C707*1,Lookups!$H:$N,7,FALSE),"")</f>
        <v>0</v>
      </c>
      <c r="AF707" s="3" t="str">
        <f>VLOOKUP(B707*1,Stores!$A:$C,3,FALSE)</f>
        <v>DFDE</v>
      </c>
    </row>
    <row r="708" spans="1:32">
      <c r="A708" s="165" t="s">
        <v>925</v>
      </c>
      <c r="B708" s="166" t="s">
        <v>958</v>
      </c>
      <c r="C708" s="165" t="s">
        <v>527</v>
      </c>
      <c r="D708" s="165" t="s">
        <v>918</v>
      </c>
      <c r="E708" s="165" t="s">
        <v>462</v>
      </c>
      <c r="F708" s="167">
        <v>2017</v>
      </c>
      <c r="G708" s="168">
        <v>0</v>
      </c>
      <c r="H708" s="169">
        <v>0</v>
      </c>
      <c r="I708" s="169">
        <v>0</v>
      </c>
      <c r="J708" s="169">
        <v>0</v>
      </c>
      <c r="K708" s="169">
        <v>0</v>
      </c>
      <c r="L708" s="169">
        <v>13.260000000000002</v>
      </c>
      <c r="M708" s="169">
        <v>97.537499999999994</v>
      </c>
      <c r="N708" s="169">
        <v>39.967500000000001</v>
      </c>
      <c r="O708" s="169">
        <v>14.399999999999999</v>
      </c>
      <c r="P708" s="169">
        <v>25.987500000000001</v>
      </c>
      <c r="Q708" s="169">
        <v>165.33</v>
      </c>
      <c r="R708" s="169">
        <v>183.5625</v>
      </c>
      <c r="S708" s="169">
        <v>0</v>
      </c>
      <c r="T708" s="169">
        <v>0</v>
      </c>
      <c r="U708" s="169">
        <v>540.04500000000007</v>
      </c>
      <c r="V708" s="163">
        <f ca="1">SUM(INDIRECT(Inputs!$C$11&amp;ROW()&amp;":"&amp;Inputs!$C$12&amp;ROW()))</f>
        <v>165.33</v>
      </c>
      <c r="W708" s="163">
        <f ca="1">SUM(INDIRECT(Inputs!$C$13&amp;ROW()&amp;":"&amp;Inputs!$C$14&amp;ROW()))</f>
        <v>356.48250000000002</v>
      </c>
      <c r="X708" s="3" t="str">
        <f>IF(COUNTIFS(Lookups!$A:$A,C708)=1,"Gross Sales","")</f>
        <v/>
      </c>
      <c r="Y708" s="3" t="str">
        <f>IF(COUNTIFS(Lookups!$D:$D,C708)=1,"Bar Sales","")</f>
        <v/>
      </c>
      <c r="Z708" s="3" t="str">
        <f>IFERROR(VLOOKUP(C708*1,Lookups!$D:$F,3,FALSE),"")</f>
        <v/>
      </c>
      <c r="AA708" s="3" t="str">
        <f>IFERROR(VLOOKUP($C708*1,Lookups!$H:$N,3,FALSE),"")</f>
        <v>Entrees</v>
      </c>
      <c r="AB708" s="3" t="str">
        <f>IFERROR(VLOOKUP($C708*1,Lookups!$H:$N,4,FALSE),"")</f>
        <v>Dinner</v>
      </c>
      <c r="AC708" s="3" t="str">
        <f>IFERROR(VLOOKUP($C708*1,Lookups!$H:$N,5,FALSE),"")</f>
        <v>Other</v>
      </c>
      <c r="AD708" s="3">
        <f>IFERROR(VLOOKUP($C708*1,Lookups!$H:$N,6,FALSE),"")</f>
        <v>0</v>
      </c>
      <c r="AE708" s="3">
        <f>IFERROR(VLOOKUP($C708*1,Lookups!$H:$N,7,FALSE),"")</f>
        <v>0</v>
      </c>
      <c r="AF708" s="3" t="str">
        <f>VLOOKUP(B708*1,Stores!$A:$C,3,FALSE)</f>
        <v>DFDE</v>
      </c>
    </row>
    <row r="709" spans="1:32">
      <c r="A709" s="165" t="s">
        <v>958</v>
      </c>
      <c r="B709" s="166" t="s">
        <v>925</v>
      </c>
      <c r="C709" s="165" t="s">
        <v>527</v>
      </c>
      <c r="D709" s="165" t="s">
        <v>918</v>
      </c>
      <c r="E709" s="165" t="s">
        <v>462</v>
      </c>
      <c r="F709" s="167">
        <v>2017</v>
      </c>
      <c r="G709" s="168">
        <v>0</v>
      </c>
      <c r="H709" s="169">
        <v>27.45</v>
      </c>
      <c r="I709" s="169">
        <v>72.899999999999991</v>
      </c>
      <c r="J709" s="169">
        <v>59.28</v>
      </c>
      <c r="K709" s="169">
        <v>95.94</v>
      </c>
      <c r="L709" s="169">
        <v>102.375</v>
      </c>
      <c r="M709" s="169">
        <v>41.76</v>
      </c>
      <c r="N709" s="169">
        <v>36.7425</v>
      </c>
      <c r="O709" s="169">
        <v>34.424999999999997</v>
      </c>
      <c r="P709" s="169">
        <v>33.015000000000001</v>
      </c>
      <c r="Q709" s="169">
        <v>71.040000000000006</v>
      </c>
      <c r="R709" s="169">
        <v>68.31</v>
      </c>
      <c r="S709" s="169">
        <v>0</v>
      </c>
      <c r="T709" s="169">
        <v>0</v>
      </c>
      <c r="U709" s="169">
        <v>643.23749999999995</v>
      </c>
      <c r="V709" s="163">
        <f ca="1">SUM(INDIRECT(Inputs!$C$11&amp;ROW()&amp;":"&amp;Inputs!$C$12&amp;ROW()))</f>
        <v>71.040000000000006</v>
      </c>
      <c r="W709" s="163">
        <f ca="1">SUM(INDIRECT(Inputs!$C$13&amp;ROW()&amp;":"&amp;Inputs!$C$14&amp;ROW()))</f>
        <v>574.92750000000001</v>
      </c>
      <c r="X709" s="3" t="str">
        <f>IF(COUNTIFS(Lookups!$A:$A,C709)=1,"Gross Sales","")</f>
        <v/>
      </c>
      <c r="Y709" s="3" t="str">
        <f>IF(COUNTIFS(Lookups!$D:$D,C709)=1,"Bar Sales","")</f>
        <v/>
      </c>
      <c r="Z709" s="3" t="str">
        <f>IFERROR(VLOOKUP(C709*1,Lookups!$D:$F,3,FALSE),"")</f>
        <v/>
      </c>
      <c r="AA709" s="3" t="str">
        <f>IFERROR(VLOOKUP($C709*1,Lookups!$H:$N,3,FALSE),"")</f>
        <v>Entrees</v>
      </c>
      <c r="AB709" s="3" t="str">
        <f>IFERROR(VLOOKUP($C709*1,Lookups!$H:$N,4,FALSE),"")</f>
        <v>Dinner</v>
      </c>
      <c r="AC709" s="3" t="str">
        <f>IFERROR(VLOOKUP($C709*1,Lookups!$H:$N,5,FALSE),"")</f>
        <v>Other</v>
      </c>
      <c r="AD709" s="3">
        <f>IFERROR(VLOOKUP($C709*1,Lookups!$H:$N,6,FALSE),"")</f>
        <v>0</v>
      </c>
      <c r="AE709" s="3">
        <f>IFERROR(VLOOKUP($C709*1,Lookups!$H:$N,7,FALSE),"")</f>
        <v>0</v>
      </c>
      <c r="AF709" s="3" t="str">
        <f>VLOOKUP(B709*1,Stores!$A:$C,3,FALSE)</f>
        <v>DFDE</v>
      </c>
    </row>
    <row r="710" spans="1:32">
      <c r="A710" s="165" t="s">
        <v>924</v>
      </c>
      <c r="B710" s="166" t="s">
        <v>926</v>
      </c>
      <c r="C710" s="165" t="s">
        <v>527</v>
      </c>
      <c r="D710" s="165" t="s">
        <v>918</v>
      </c>
      <c r="E710" s="165" t="s">
        <v>462</v>
      </c>
      <c r="F710" s="167">
        <v>2017</v>
      </c>
      <c r="G710" s="168">
        <v>0</v>
      </c>
      <c r="H710" s="169">
        <v>0</v>
      </c>
      <c r="I710" s="169">
        <v>0</v>
      </c>
      <c r="J710" s="169">
        <v>0</v>
      </c>
      <c r="K710" s="169">
        <v>29.97</v>
      </c>
      <c r="L710" s="169">
        <v>220.5</v>
      </c>
      <c r="M710" s="169">
        <v>430.35</v>
      </c>
      <c r="N710" s="169">
        <v>459.78750000000002</v>
      </c>
      <c r="O710" s="169">
        <v>531.67499999999995</v>
      </c>
      <c r="P710" s="169">
        <v>324.45</v>
      </c>
      <c r="Q710" s="169">
        <v>671.22</v>
      </c>
      <c r="R710" s="169">
        <v>277.38749999999999</v>
      </c>
      <c r="S710" s="169">
        <v>0</v>
      </c>
      <c r="T710" s="169">
        <v>0</v>
      </c>
      <c r="U710" s="169">
        <v>2945.34</v>
      </c>
      <c r="V710" s="163">
        <f ca="1">SUM(INDIRECT(Inputs!$C$11&amp;ROW()&amp;":"&amp;Inputs!$C$12&amp;ROW()))</f>
        <v>671.22</v>
      </c>
      <c r="W710" s="163">
        <f ca="1">SUM(INDIRECT(Inputs!$C$13&amp;ROW()&amp;":"&amp;Inputs!$C$14&amp;ROW()))</f>
        <v>2667.9525000000003</v>
      </c>
      <c r="X710" s="3" t="str">
        <f>IF(COUNTIFS(Lookups!$A:$A,C710)=1,"Gross Sales","")</f>
        <v/>
      </c>
      <c r="Y710" s="3" t="str">
        <f>IF(COUNTIFS(Lookups!$D:$D,C710)=1,"Bar Sales","")</f>
        <v/>
      </c>
      <c r="Z710" s="3" t="str">
        <f>IFERROR(VLOOKUP(C710*1,Lookups!$D:$F,3,FALSE),"")</f>
        <v/>
      </c>
      <c r="AA710" s="3" t="str">
        <f>IFERROR(VLOOKUP($C710*1,Lookups!$H:$N,3,FALSE),"")</f>
        <v>Entrees</v>
      </c>
      <c r="AB710" s="3" t="str">
        <f>IFERROR(VLOOKUP($C710*1,Lookups!$H:$N,4,FALSE),"")</f>
        <v>Dinner</v>
      </c>
      <c r="AC710" s="3" t="str">
        <f>IFERROR(VLOOKUP($C710*1,Lookups!$H:$N,5,FALSE),"")</f>
        <v>Other</v>
      </c>
      <c r="AD710" s="3">
        <f>IFERROR(VLOOKUP($C710*1,Lookups!$H:$N,6,FALSE),"")</f>
        <v>0</v>
      </c>
      <c r="AE710" s="3">
        <f>IFERROR(VLOOKUP($C710*1,Lookups!$H:$N,7,FALSE),"")</f>
        <v>0</v>
      </c>
      <c r="AF710" s="3" t="str">
        <f>VLOOKUP(B710*1,Stores!$A:$C,3,FALSE)</f>
        <v>DFDE</v>
      </c>
    </row>
    <row r="711" spans="1:32">
      <c r="A711" s="165" t="s">
        <v>923</v>
      </c>
      <c r="B711" s="166" t="s">
        <v>927</v>
      </c>
      <c r="C711" s="165" t="s">
        <v>527</v>
      </c>
      <c r="D711" s="165" t="s">
        <v>918</v>
      </c>
      <c r="E711" s="165" t="s">
        <v>462</v>
      </c>
      <c r="F711" s="167">
        <v>2017</v>
      </c>
      <c r="G711" s="168">
        <v>0</v>
      </c>
      <c r="H711" s="169">
        <v>0</v>
      </c>
      <c r="I711" s="169">
        <v>0</v>
      </c>
      <c r="J711" s="169">
        <v>0</v>
      </c>
      <c r="K711" s="169">
        <v>73.612499999999997</v>
      </c>
      <c r="L711" s="169">
        <v>107.58</v>
      </c>
      <c r="M711" s="169">
        <v>424.40249999999997</v>
      </c>
      <c r="N711" s="169">
        <v>755.55</v>
      </c>
      <c r="O711" s="169">
        <v>788.43</v>
      </c>
      <c r="P711" s="169">
        <v>1249.56</v>
      </c>
      <c r="Q711" s="169">
        <v>456.91499999999996</v>
      </c>
      <c r="R711" s="169">
        <v>153.6</v>
      </c>
      <c r="S711" s="169">
        <v>0</v>
      </c>
      <c r="T711" s="169">
        <v>0</v>
      </c>
      <c r="U711" s="169">
        <v>4009.6499999999996</v>
      </c>
      <c r="V711" s="163">
        <f ca="1">SUM(INDIRECT(Inputs!$C$11&amp;ROW()&amp;":"&amp;Inputs!$C$12&amp;ROW()))</f>
        <v>456.91499999999996</v>
      </c>
      <c r="W711" s="163">
        <f ca="1">SUM(INDIRECT(Inputs!$C$13&amp;ROW()&amp;":"&amp;Inputs!$C$14&amp;ROW()))</f>
        <v>3856.0499999999997</v>
      </c>
      <c r="X711" s="3" t="str">
        <f>IF(COUNTIFS(Lookups!$A:$A,C711)=1,"Gross Sales","")</f>
        <v/>
      </c>
      <c r="Y711" s="3" t="str">
        <f>IF(COUNTIFS(Lookups!$D:$D,C711)=1,"Bar Sales","")</f>
        <v/>
      </c>
      <c r="Z711" s="3" t="str">
        <f>IFERROR(VLOOKUP(C711*1,Lookups!$D:$F,3,FALSE),"")</f>
        <v/>
      </c>
      <c r="AA711" s="3" t="str">
        <f>IFERROR(VLOOKUP($C711*1,Lookups!$H:$N,3,FALSE),"")</f>
        <v>Entrees</v>
      </c>
      <c r="AB711" s="3" t="str">
        <f>IFERROR(VLOOKUP($C711*1,Lookups!$H:$N,4,FALSE),"")</f>
        <v>Dinner</v>
      </c>
      <c r="AC711" s="3" t="str">
        <f>IFERROR(VLOOKUP($C711*1,Lookups!$H:$N,5,FALSE),"")</f>
        <v>Other</v>
      </c>
      <c r="AD711" s="3">
        <f>IFERROR(VLOOKUP($C711*1,Lookups!$H:$N,6,FALSE),"")</f>
        <v>0</v>
      </c>
      <c r="AE711" s="3">
        <f>IFERROR(VLOOKUP($C711*1,Lookups!$H:$N,7,FALSE),"")</f>
        <v>0</v>
      </c>
      <c r="AF711" s="3" t="str">
        <f>VLOOKUP(B711*1,Stores!$A:$C,3,FALSE)</f>
        <v>DFDE</v>
      </c>
    </row>
    <row r="712" spans="1:32">
      <c r="A712" s="165" t="s">
        <v>922</v>
      </c>
      <c r="B712" s="166" t="s">
        <v>928</v>
      </c>
      <c r="C712" s="165" t="s">
        <v>527</v>
      </c>
      <c r="D712" s="165" t="s">
        <v>918</v>
      </c>
      <c r="E712" s="165" t="s">
        <v>462</v>
      </c>
      <c r="F712" s="167">
        <v>2017</v>
      </c>
      <c r="G712" s="168">
        <v>0</v>
      </c>
      <c r="H712" s="169">
        <v>33.854999999999997</v>
      </c>
      <c r="I712" s="169">
        <v>33.547499999999999</v>
      </c>
      <c r="J712" s="169">
        <v>69.795000000000002</v>
      </c>
      <c r="K712" s="169">
        <v>68.212499999999991</v>
      </c>
      <c r="L712" s="169">
        <v>66.149999999999991</v>
      </c>
      <c r="M712" s="169">
        <v>40.589999999999996</v>
      </c>
      <c r="N712" s="169">
        <v>20.662499999999998</v>
      </c>
      <c r="O712" s="169">
        <v>24.674999999999997</v>
      </c>
      <c r="P712" s="169">
        <v>9.9749999999999996</v>
      </c>
      <c r="Q712" s="169">
        <v>52.65</v>
      </c>
      <c r="R712" s="169">
        <v>60.300000000000004</v>
      </c>
      <c r="S712" s="169">
        <v>0</v>
      </c>
      <c r="T712" s="169">
        <v>0</v>
      </c>
      <c r="U712" s="169">
        <v>480.41249999999997</v>
      </c>
      <c r="V712" s="163">
        <f ca="1">SUM(INDIRECT(Inputs!$C$11&amp;ROW()&amp;":"&amp;Inputs!$C$12&amp;ROW()))</f>
        <v>52.65</v>
      </c>
      <c r="W712" s="163">
        <f ca="1">SUM(INDIRECT(Inputs!$C$13&amp;ROW()&amp;":"&amp;Inputs!$C$14&amp;ROW()))</f>
        <v>420.11249999999995</v>
      </c>
      <c r="X712" s="3" t="str">
        <f>IF(COUNTIFS(Lookups!$A:$A,C712)=1,"Gross Sales","")</f>
        <v/>
      </c>
      <c r="Y712" s="3" t="str">
        <f>IF(COUNTIFS(Lookups!$D:$D,C712)=1,"Bar Sales","")</f>
        <v/>
      </c>
      <c r="Z712" s="3" t="str">
        <f>IFERROR(VLOOKUP(C712*1,Lookups!$D:$F,3,FALSE),"")</f>
        <v/>
      </c>
      <c r="AA712" s="3" t="str">
        <f>IFERROR(VLOOKUP($C712*1,Lookups!$H:$N,3,FALSE),"")</f>
        <v>Entrees</v>
      </c>
      <c r="AB712" s="3" t="str">
        <f>IFERROR(VLOOKUP($C712*1,Lookups!$H:$N,4,FALSE),"")</f>
        <v>Dinner</v>
      </c>
      <c r="AC712" s="3" t="str">
        <f>IFERROR(VLOOKUP($C712*1,Lookups!$H:$N,5,FALSE),"")</f>
        <v>Other</v>
      </c>
      <c r="AD712" s="3">
        <f>IFERROR(VLOOKUP($C712*1,Lookups!$H:$N,6,FALSE),"")</f>
        <v>0</v>
      </c>
      <c r="AE712" s="3">
        <f>IFERROR(VLOOKUP($C712*1,Lookups!$H:$N,7,FALSE),"")</f>
        <v>0</v>
      </c>
      <c r="AF712" s="3" t="str">
        <f>VLOOKUP(B712*1,Stores!$A:$C,3,FALSE)</f>
        <v>DFDE</v>
      </c>
    </row>
    <row r="713" spans="1:32">
      <c r="A713" s="165" t="s">
        <v>921</v>
      </c>
      <c r="B713" s="166" t="s">
        <v>929</v>
      </c>
      <c r="C713" s="165" t="s">
        <v>527</v>
      </c>
      <c r="D713" s="165" t="s">
        <v>918</v>
      </c>
      <c r="E713" s="165" t="s">
        <v>462</v>
      </c>
      <c r="F713" s="167">
        <v>2017</v>
      </c>
      <c r="G713" s="168">
        <v>0</v>
      </c>
      <c r="H713" s="169">
        <v>0</v>
      </c>
      <c r="I713" s="169">
        <v>0</v>
      </c>
      <c r="J713" s="169">
        <v>0</v>
      </c>
      <c r="K713" s="169">
        <v>0</v>
      </c>
      <c r="L713" s="169">
        <v>45.63</v>
      </c>
      <c r="M713" s="169">
        <v>138.9375</v>
      </c>
      <c r="N713" s="169">
        <v>204.75</v>
      </c>
      <c r="O713" s="169">
        <v>219.9375</v>
      </c>
      <c r="P713" s="169">
        <v>229.5</v>
      </c>
      <c r="Q713" s="169">
        <v>145.935</v>
      </c>
      <c r="R713" s="169">
        <v>58.2</v>
      </c>
      <c r="S713" s="169">
        <v>0</v>
      </c>
      <c r="T713" s="169">
        <v>0</v>
      </c>
      <c r="U713" s="169">
        <v>1042.8900000000001</v>
      </c>
      <c r="V713" s="163">
        <f ca="1">SUM(INDIRECT(Inputs!$C$11&amp;ROW()&amp;":"&amp;Inputs!$C$12&amp;ROW()))</f>
        <v>145.935</v>
      </c>
      <c r="W713" s="163">
        <f ca="1">SUM(INDIRECT(Inputs!$C$13&amp;ROW()&amp;":"&amp;Inputs!$C$14&amp;ROW()))</f>
        <v>984.69</v>
      </c>
      <c r="X713" s="3" t="str">
        <f>IF(COUNTIFS(Lookups!$A:$A,C713)=1,"Gross Sales","")</f>
        <v/>
      </c>
      <c r="Y713" s="3" t="str">
        <f>IF(COUNTIFS(Lookups!$D:$D,C713)=1,"Bar Sales","")</f>
        <v/>
      </c>
      <c r="Z713" s="3" t="str">
        <f>IFERROR(VLOOKUP(C713*1,Lookups!$D:$F,3,FALSE),"")</f>
        <v/>
      </c>
      <c r="AA713" s="3" t="str">
        <f>IFERROR(VLOOKUP($C713*1,Lookups!$H:$N,3,FALSE),"")</f>
        <v>Entrees</v>
      </c>
      <c r="AB713" s="3" t="str">
        <f>IFERROR(VLOOKUP($C713*1,Lookups!$H:$N,4,FALSE),"")</f>
        <v>Dinner</v>
      </c>
      <c r="AC713" s="3" t="str">
        <f>IFERROR(VLOOKUP($C713*1,Lookups!$H:$N,5,FALSE),"")</f>
        <v>Other</v>
      </c>
      <c r="AD713" s="3">
        <f>IFERROR(VLOOKUP($C713*1,Lookups!$H:$N,6,FALSE),"")</f>
        <v>0</v>
      </c>
      <c r="AE713" s="3">
        <f>IFERROR(VLOOKUP($C713*1,Lookups!$H:$N,7,FALSE),"")</f>
        <v>0</v>
      </c>
      <c r="AF713" s="3" t="str">
        <f>VLOOKUP(B713*1,Stores!$A:$C,3,FALSE)</f>
        <v>DFDE</v>
      </c>
    </row>
    <row r="714" spans="1:32">
      <c r="A714" s="165" t="s">
        <v>920</v>
      </c>
      <c r="B714" s="166" t="s">
        <v>930</v>
      </c>
      <c r="C714" s="165" t="s">
        <v>527</v>
      </c>
      <c r="D714" s="165" t="s">
        <v>918</v>
      </c>
      <c r="E714" s="165" t="s">
        <v>462</v>
      </c>
      <c r="F714" s="167">
        <v>2017</v>
      </c>
      <c r="G714" s="168">
        <v>0</v>
      </c>
      <c r="H714" s="169">
        <v>0</v>
      </c>
      <c r="I714" s="169">
        <v>0</v>
      </c>
      <c r="J714" s="169">
        <v>0</v>
      </c>
      <c r="K714" s="169">
        <v>135.6</v>
      </c>
      <c r="L714" s="169">
        <v>118.815</v>
      </c>
      <c r="M714" s="169">
        <v>181.91249999999999</v>
      </c>
      <c r="N714" s="169">
        <v>177.48</v>
      </c>
      <c r="O714" s="169">
        <v>137.28</v>
      </c>
      <c r="P714" s="169">
        <v>262.95749999999998</v>
      </c>
      <c r="Q714" s="169">
        <v>279.71999999999997</v>
      </c>
      <c r="R714" s="169">
        <v>186.48</v>
      </c>
      <c r="S714" s="169">
        <v>0</v>
      </c>
      <c r="T714" s="169">
        <v>0</v>
      </c>
      <c r="U714" s="169">
        <v>1480.2449999999999</v>
      </c>
      <c r="V714" s="163">
        <f ca="1">SUM(INDIRECT(Inputs!$C$11&amp;ROW()&amp;":"&amp;Inputs!$C$12&amp;ROW()))</f>
        <v>279.71999999999997</v>
      </c>
      <c r="W714" s="163">
        <f ca="1">SUM(INDIRECT(Inputs!$C$13&amp;ROW()&amp;":"&amp;Inputs!$C$14&amp;ROW()))</f>
        <v>1293.7649999999999</v>
      </c>
      <c r="X714" s="3" t="str">
        <f>IF(COUNTIFS(Lookups!$A:$A,C714)=1,"Gross Sales","")</f>
        <v/>
      </c>
      <c r="Y714" s="3" t="str">
        <f>IF(COUNTIFS(Lookups!$D:$D,C714)=1,"Bar Sales","")</f>
        <v/>
      </c>
      <c r="Z714" s="3" t="str">
        <f>IFERROR(VLOOKUP(C714*1,Lookups!$D:$F,3,FALSE),"")</f>
        <v/>
      </c>
      <c r="AA714" s="3" t="str">
        <f>IFERROR(VLOOKUP($C714*1,Lookups!$H:$N,3,FALSE),"")</f>
        <v>Entrees</v>
      </c>
      <c r="AB714" s="3" t="str">
        <f>IFERROR(VLOOKUP($C714*1,Lookups!$H:$N,4,FALSE),"")</f>
        <v>Dinner</v>
      </c>
      <c r="AC714" s="3" t="str">
        <f>IFERROR(VLOOKUP($C714*1,Lookups!$H:$N,5,FALSE),"")</f>
        <v>Other</v>
      </c>
      <c r="AD714" s="3">
        <f>IFERROR(VLOOKUP($C714*1,Lookups!$H:$N,6,FALSE),"")</f>
        <v>0</v>
      </c>
      <c r="AE714" s="3">
        <f>IFERROR(VLOOKUP($C714*1,Lookups!$H:$N,7,FALSE),"")</f>
        <v>0</v>
      </c>
      <c r="AF714" s="3" t="str">
        <f>VLOOKUP(B714*1,Stores!$A:$C,3,FALSE)</f>
        <v>DFDE</v>
      </c>
    </row>
    <row r="715" spans="1:32">
      <c r="A715" s="165" t="s">
        <v>959</v>
      </c>
      <c r="B715" s="166" t="s">
        <v>932</v>
      </c>
      <c r="C715" s="165" t="s">
        <v>527</v>
      </c>
      <c r="D715" s="165" t="s">
        <v>918</v>
      </c>
      <c r="E715" s="165" t="s">
        <v>462</v>
      </c>
      <c r="F715" s="167">
        <v>2017</v>
      </c>
      <c r="G715" s="168">
        <v>0</v>
      </c>
      <c r="H715" s="169">
        <v>1.23</v>
      </c>
      <c r="I715" s="169">
        <v>33.854999999999997</v>
      </c>
      <c r="J715" s="169">
        <v>77.805000000000007</v>
      </c>
      <c r="K715" s="169">
        <v>217.8</v>
      </c>
      <c r="L715" s="169">
        <v>285.27750000000003</v>
      </c>
      <c r="M715" s="169">
        <v>498.29250000000002</v>
      </c>
      <c r="N715" s="169">
        <v>717.12</v>
      </c>
      <c r="O715" s="169">
        <v>671.92499999999995</v>
      </c>
      <c r="P715" s="169">
        <v>760.78500000000008</v>
      </c>
      <c r="Q715" s="169">
        <v>848.7</v>
      </c>
      <c r="R715" s="169">
        <v>597.13499999999999</v>
      </c>
      <c r="S715" s="169">
        <v>0</v>
      </c>
      <c r="T715" s="169">
        <v>0</v>
      </c>
      <c r="U715" s="169">
        <v>4709.9250000000002</v>
      </c>
      <c r="V715" s="163">
        <f ca="1">SUM(INDIRECT(Inputs!$C$11&amp;ROW()&amp;":"&amp;Inputs!$C$12&amp;ROW()))</f>
        <v>848.7</v>
      </c>
      <c r="W715" s="163">
        <f ca="1">SUM(INDIRECT(Inputs!$C$13&amp;ROW()&amp;":"&amp;Inputs!$C$14&amp;ROW()))</f>
        <v>4112.79</v>
      </c>
      <c r="X715" s="3" t="str">
        <f>IF(COUNTIFS(Lookups!$A:$A,C715)=1,"Gross Sales","")</f>
        <v/>
      </c>
      <c r="Y715" s="3" t="str">
        <f>IF(COUNTIFS(Lookups!$D:$D,C715)=1,"Bar Sales","")</f>
        <v/>
      </c>
      <c r="Z715" s="3" t="str">
        <f>IFERROR(VLOOKUP(C715*1,Lookups!$D:$F,3,FALSE),"")</f>
        <v/>
      </c>
      <c r="AA715" s="3" t="str">
        <f>IFERROR(VLOOKUP($C715*1,Lookups!$H:$N,3,FALSE),"")</f>
        <v>Entrees</v>
      </c>
      <c r="AB715" s="3" t="str">
        <f>IFERROR(VLOOKUP($C715*1,Lookups!$H:$N,4,FALSE),"")</f>
        <v>Dinner</v>
      </c>
      <c r="AC715" s="3" t="str">
        <f>IFERROR(VLOOKUP($C715*1,Lookups!$H:$N,5,FALSE),"")</f>
        <v>Other</v>
      </c>
      <c r="AD715" s="3">
        <f>IFERROR(VLOOKUP($C715*1,Lookups!$H:$N,6,FALSE),"")</f>
        <v>0</v>
      </c>
      <c r="AE715" s="3">
        <f>IFERROR(VLOOKUP($C715*1,Lookups!$H:$N,7,FALSE),"")</f>
        <v>0</v>
      </c>
      <c r="AF715" s="3" t="str">
        <f>VLOOKUP(B715*1,Stores!$A:$C,3,FALSE)</f>
        <v>DFG</v>
      </c>
    </row>
    <row r="716" spans="1:32">
      <c r="A716" s="165" t="s">
        <v>954</v>
      </c>
      <c r="B716" s="166" t="s">
        <v>933</v>
      </c>
      <c r="C716" s="165" t="s">
        <v>527</v>
      </c>
      <c r="D716" s="165" t="s">
        <v>918</v>
      </c>
      <c r="E716" s="165" t="s">
        <v>462</v>
      </c>
      <c r="F716" s="167">
        <v>2017</v>
      </c>
      <c r="G716" s="168">
        <v>0</v>
      </c>
      <c r="H716" s="169">
        <v>83.490000000000009</v>
      </c>
      <c r="I716" s="169">
        <v>267.72000000000003</v>
      </c>
      <c r="J716" s="169">
        <v>214.65</v>
      </c>
      <c r="K716" s="169">
        <v>471.59999999999997</v>
      </c>
      <c r="L716" s="169">
        <v>464.94</v>
      </c>
      <c r="M716" s="169">
        <v>418.83749999999998</v>
      </c>
      <c r="N716" s="169">
        <v>177.48000000000002</v>
      </c>
      <c r="O716" s="169">
        <v>104.58</v>
      </c>
      <c r="P716" s="169">
        <v>160.42499999999998</v>
      </c>
      <c r="Q716" s="169">
        <v>360.19499999999999</v>
      </c>
      <c r="R716" s="169">
        <v>374.46750000000003</v>
      </c>
      <c r="S716" s="169">
        <v>0</v>
      </c>
      <c r="T716" s="169">
        <v>0</v>
      </c>
      <c r="U716" s="169">
        <v>3098.3850000000007</v>
      </c>
      <c r="V716" s="163">
        <f ca="1">SUM(INDIRECT(Inputs!$C$11&amp;ROW()&amp;":"&amp;Inputs!$C$12&amp;ROW()))</f>
        <v>360.19499999999999</v>
      </c>
      <c r="W716" s="163">
        <f ca="1">SUM(INDIRECT(Inputs!$C$13&amp;ROW()&amp;":"&amp;Inputs!$C$14&amp;ROW()))</f>
        <v>2723.9175000000005</v>
      </c>
      <c r="X716" s="3" t="str">
        <f>IF(COUNTIFS(Lookups!$A:$A,C716)=1,"Gross Sales","")</f>
        <v/>
      </c>
      <c r="Y716" s="3" t="str">
        <f>IF(COUNTIFS(Lookups!$D:$D,C716)=1,"Bar Sales","")</f>
        <v/>
      </c>
      <c r="Z716" s="3" t="str">
        <f>IFERROR(VLOOKUP(C716*1,Lookups!$D:$F,3,FALSE),"")</f>
        <v/>
      </c>
      <c r="AA716" s="3" t="str">
        <f>IFERROR(VLOOKUP($C716*1,Lookups!$H:$N,3,FALSE),"")</f>
        <v>Entrees</v>
      </c>
      <c r="AB716" s="3" t="str">
        <f>IFERROR(VLOOKUP($C716*1,Lookups!$H:$N,4,FALSE),"")</f>
        <v>Dinner</v>
      </c>
      <c r="AC716" s="3" t="str">
        <f>IFERROR(VLOOKUP($C716*1,Lookups!$H:$N,5,FALSE),"")</f>
        <v>Other</v>
      </c>
      <c r="AD716" s="3">
        <f>IFERROR(VLOOKUP($C716*1,Lookups!$H:$N,6,FALSE),"")</f>
        <v>0</v>
      </c>
      <c r="AE716" s="3">
        <f>IFERROR(VLOOKUP($C716*1,Lookups!$H:$N,7,FALSE),"")</f>
        <v>0</v>
      </c>
      <c r="AF716" s="3" t="str">
        <f>VLOOKUP(B716*1,Stores!$A:$C,3,FALSE)</f>
        <v>DFG</v>
      </c>
    </row>
    <row r="717" spans="1:32">
      <c r="A717" s="165" t="s">
        <v>953</v>
      </c>
      <c r="B717" s="166" t="s">
        <v>934</v>
      </c>
      <c r="C717" s="165" t="s">
        <v>527</v>
      </c>
      <c r="D717" s="165" t="s">
        <v>918</v>
      </c>
      <c r="E717" s="165" t="s">
        <v>462</v>
      </c>
      <c r="F717" s="167">
        <v>2017</v>
      </c>
      <c r="G717" s="168">
        <v>0</v>
      </c>
      <c r="H717" s="169">
        <v>0</v>
      </c>
      <c r="I717" s="169">
        <v>0</v>
      </c>
      <c r="J717" s="169">
        <v>0</v>
      </c>
      <c r="K717" s="169">
        <v>1.89</v>
      </c>
      <c r="L717" s="169">
        <v>86.399999999999991</v>
      </c>
      <c r="M717" s="169">
        <v>292.32</v>
      </c>
      <c r="N717" s="169">
        <v>336.66</v>
      </c>
      <c r="O717" s="169">
        <v>262.68</v>
      </c>
      <c r="P717" s="169">
        <v>281.13749999999999</v>
      </c>
      <c r="Q717" s="169">
        <v>396.6</v>
      </c>
      <c r="R717" s="169">
        <v>279.22499999999997</v>
      </c>
      <c r="S717" s="169">
        <v>0</v>
      </c>
      <c r="T717" s="169">
        <v>0</v>
      </c>
      <c r="U717" s="169">
        <v>1936.9124999999999</v>
      </c>
      <c r="V717" s="163">
        <f ca="1">SUM(INDIRECT(Inputs!$C$11&amp;ROW()&amp;":"&amp;Inputs!$C$12&amp;ROW()))</f>
        <v>396.6</v>
      </c>
      <c r="W717" s="163">
        <f ca="1">SUM(INDIRECT(Inputs!$C$13&amp;ROW()&amp;":"&amp;Inputs!$C$14&amp;ROW()))</f>
        <v>1657.6875</v>
      </c>
      <c r="X717" s="3" t="str">
        <f>IF(COUNTIFS(Lookups!$A:$A,C717)=1,"Gross Sales","")</f>
        <v/>
      </c>
      <c r="Y717" s="3" t="str">
        <f>IF(COUNTIFS(Lookups!$D:$D,C717)=1,"Bar Sales","")</f>
        <v/>
      </c>
      <c r="Z717" s="3" t="str">
        <f>IFERROR(VLOOKUP(C717*1,Lookups!$D:$F,3,FALSE),"")</f>
        <v/>
      </c>
      <c r="AA717" s="3" t="str">
        <f>IFERROR(VLOOKUP($C717*1,Lookups!$H:$N,3,FALSE),"")</f>
        <v>Entrees</v>
      </c>
      <c r="AB717" s="3" t="str">
        <f>IFERROR(VLOOKUP($C717*1,Lookups!$H:$N,4,FALSE),"")</f>
        <v>Dinner</v>
      </c>
      <c r="AC717" s="3" t="str">
        <f>IFERROR(VLOOKUP($C717*1,Lookups!$H:$N,5,FALSE),"")</f>
        <v>Other</v>
      </c>
      <c r="AD717" s="3">
        <f>IFERROR(VLOOKUP($C717*1,Lookups!$H:$N,6,FALSE),"")</f>
        <v>0</v>
      </c>
      <c r="AE717" s="3">
        <f>IFERROR(VLOOKUP($C717*1,Lookups!$H:$N,7,FALSE),"")</f>
        <v>0</v>
      </c>
      <c r="AF717" s="3" t="str">
        <f>VLOOKUP(B717*1,Stores!$A:$C,3,FALSE)</f>
        <v>DFG</v>
      </c>
    </row>
    <row r="718" spans="1:32">
      <c r="A718" s="165" t="s">
        <v>950</v>
      </c>
      <c r="B718" s="166" t="s">
        <v>935</v>
      </c>
      <c r="C718" s="165" t="s">
        <v>527</v>
      </c>
      <c r="D718" s="165" t="s">
        <v>918</v>
      </c>
      <c r="E718" s="165" t="s">
        <v>462</v>
      </c>
      <c r="F718" s="167">
        <v>2017</v>
      </c>
      <c r="G718" s="168">
        <v>0</v>
      </c>
      <c r="H718" s="169">
        <v>133.65</v>
      </c>
      <c r="I718" s="169">
        <v>98.699999999999989</v>
      </c>
      <c r="J718" s="169">
        <v>151.19999999999999</v>
      </c>
      <c r="K718" s="169">
        <v>459.71250000000003</v>
      </c>
      <c r="L718" s="169">
        <v>597.33749999999998</v>
      </c>
      <c r="M718" s="169">
        <v>567.84</v>
      </c>
      <c r="N718" s="169">
        <v>303.75</v>
      </c>
      <c r="O718" s="169">
        <v>571.04999999999995</v>
      </c>
      <c r="P718" s="169">
        <v>502.40250000000003</v>
      </c>
      <c r="Q718" s="169">
        <v>500.61</v>
      </c>
      <c r="R718" s="169">
        <v>343.84500000000003</v>
      </c>
      <c r="S718" s="169">
        <v>0</v>
      </c>
      <c r="T718" s="169">
        <v>0</v>
      </c>
      <c r="U718" s="169">
        <v>4230.0974999999999</v>
      </c>
      <c r="V718" s="163">
        <f ca="1">SUM(INDIRECT(Inputs!$C$11&amp;ROW()&amp;":"&amp;Inputs!$C$12&amp;ROW()))</f>
        <v>500.61</v>
      </c>
      <c r="W718" s="163">
        <f ca="1">SUM(INDIRECT(Inputs!$C$13&amp;ROW()&amp;":"&amp;Inputs!$C$14&amp;ROW()))</f>
        <v>3886.2525000000001</v>
      </c>
      <c r="X718" s="3" t="str">
        <f>IF(COUNTIFS(Lookups!$A:$A,C718)=1,"Gross Sales","")</f>
        <v/>
      </c>
      <c r="Y718" s="3" t="str">
        <f>IF(COUNTIFS(Lookups!$D:$D,C718)=1,"Bar Sales","")</f>
        <v/>
      </c>
      <c r="Z718" s="3" t="str">
        <f>IFERROR(VLOOKUP(C718*1,Lookups!$D:$F,3,FALSE),"")</f>
        <v/>
      </c>
      <c r="AA718" s="3" t="str">
        <f>IFERROR(VLOOKUP($C718*1,Lookups!$H:$N,3,FALSE),"")</f>
        <v>Entrees</v>
      </c>
      <c r="AB718" s="3" t="str">
        <f>IFERROR(VLOOKUP($C718*1,Lookups!$H:$N,4,FALSE),"")</f>
        <v>Dinner</v>
      </c>
      <c r="AC718" s="3" t="str">
        <f>IFERROR(VLOOKUP($C718*1,Lookups!$H:$N,5,FALSE),"")</f>
        <v>Other</v>
      </c>
      <c r="AD718" s="3">
        <f>IFERROR(VLOOKUP($C718*1,Lookups!$H:$N,6,FALSE),"")</f>
        <v>0</v>
      </c>
      <c r="AE718" s="3">
        <f>IFERROR(VLOOKUP($C718*1,Lookups!$H:$N,7,FALSE),"")</f>
        <v>0</v>
      </c>
      <c r="AF718" s="3" t="str">
        <f>VLOOKUP(B718*1,Stores!$A:$C,3,FALSE)</f>
        <v>DFG</v>
      </c>
    </row>
    <row r="719" spans="1:32">
      <c r="A719" s="165" t="s">
        <v>949</v>
      </c>
      <c r="B719" s="166" t="s">
        <v>936</v>
      </c>
      <c r="C719" s="165" t="s">
        <v>527</v>
      </c>
      <c r="D719" s="165" t="s">
        <v>918</v>
      </c>
      <c r="E719" s="165" t="s">
        <v>462</v>
      </c>
      <c r="F719" s="167">
        <v>2017</v>
      </c>
      <c r="G719" s="168">
        <v>0</v>
      </c>
      <c r="H719" s="169">
        <v>132.82500000000002</v>
      </c>
      <c r="I719" s="169">
        <v>221.60999999999999</v>
      </c>
      <c r="J719" s="169">
        <v>209.6925</v>
      </c>
      <c r="K719" s="169">
        <v>460.27499999999998</v>
      </c>
      <c r="L719" s="169">
        <v>537.22500000000002</v>
      </c>
      <c r="M719" s="169">
        <v>169.44</v>
      </c>
      <c r="N719" s="169">
        <v>147.42000000000002</v>
      </c>
      <c r="O719" s="169">
        <v>93.375</v>
      </c>
      <c r="P719" s="169">
        <v>64.935000000000002</v>
      </c>
      <c r="Q719" s="169">
        <v>241.8</v>
      </c>
      <c r="R719" s="169">
        <v>165.1575</v>
      </c>
      <c r="S719" s="169">
        <v>0</v>
      </c>
      <c r="T719" s="169">
        <v>0</v>
      </c>
      <c r="U719" s="169">
        <v>2443.7550000000001</v>
      </c>
      <c r="V719" s="163">
        <f ca="1">SUM(INDIRECT(Inputs!$C$11&amp;ROW()&amp;":"&amp;Inputs!$C$12&amp;ROW()))</f>
        <v>241.8</v>
      </c>
      <c r="W719" s="163">
        <f ca="1">SUM(INDIRECT(Inputs!$C$13&amp;ROW()&amp;":"&amp;Inputs!$C$14&amp;ROW()))</f>
        <v>2278.5975000000003</v>
      </c>
      <c r="X719" s="3" t="str">
        <f>IF(COUNTIFS(Lookups!$A:$A,C719)=1,"Gross Sales","")</f>
        <v/>
      </c>
      <c r="Y719" s="3" t="str">
        <f>IF(COUNTIFS(Lookups!$D:$D,C719)=1,"Bar Sales","")</f>
        <v/>
      </c>
      <c r="Z719" s="3" t="str">
        <f>IFERROR(VLOOKUP(C719*1,Lookups!$D:$F,3,FALSE),"")</f>
        <v/>
      </c>
      <c r="AA719" s="3" t="str">
        <f>IFERROR(VLOOKUP($C719*1,Lookups!$H:$N,3,FALSE),"")</f>
        <v>Entrees</v>
      </c>
      <c r="AB719" s="3" t="str">
        <f>IFERROR(VLOOKUP($C719*1,Lookups!$H:$N,4,FALSE),"")</f>
        <v>Dinner</v>
      </c>
      <c r="AC719" s="3" t="str">
        <f>IFERROR(VLOOKUP($C719*1,Lookups!$H:$N,5,FALSE),"")</f>
        <v>Other</v>
      </c>
      <c r="AD719" s="3">
        <f>IFERROR(VLOOKUP($C719*1,Lookups!$H:$N,6,FALSE),"")</f>
        <v>0</v>
      </c>
      <c r="AE719" s="3">
        <f>IFERROR(VLOOKUP($C719*1,Lookups!$H:$N,7,FALSE),"")</f>
        <v>0</v>
      </c>
      <c r="AF719" s="3" t="str">
        <f>VLOOKUP(B719*1,Stores!$A:$C,3,FALSE)</f>
        <v>DFG</v>
      </c>
    </row>
    <row r="720" spans="1:32">
      <c r="A720" s="165" t="s">
        <v>947</v>
      </c>
      <c r="B720" s="166" t="s">
        <v>938</v>
      </c>
      <c r="C720" s="165" t="s">
        <v>527</v>
      </c>
      <c r="D720" s="165" t="s">
        <v>918</v>
      </c>
      <c r="E720" s="165" t="s">
        <v>462</v>
      </c>
      <c r="F720" s="167">
        <v>2017</v>
      </c>
      <c r="G720" s="168">
        <v>0</v>
      </c>
      <c r="H720" s="169">
        <v>1440.03</v>
      </c>
      <c r="I720" s="169">
        <v>932.64</v>
      </c>
      <c r="J720" s="169">
        <v>1208.25</v>
      </c>
      <c r="K720" s="169">
        <v>2175.0450000000001</v>
      </c>
      <c r="L720" s="169">
        <v>1621.6200000000001</v>
      </c>
      <c r="M720" s="169">
        <v>2510.5499999999997</v>
      </c>
      <c r="N720" s="169">
        <v>2717.0175000000004</v>
      </c>
      <c r="O720" s="169">
        <v>4540.7624999999998</v>
      </c>
      <c r="P720" s="169">
        <v>3690.2249999999999</v>
      </c>
      <c r="Q720" s="169">
        <v>2791.05</v>
      </c>
      <c r="R720" s="169">
        <v>2505.3900000000003</v>
      </c>
      <c r="S720" s="169">
        <v>0</v>
      </c>
      <c r="T720" s="169">
        <v>0</v>
      </c>
      <c r="U720" s="169">
        <v>26132.579999999998</v>
      </c>
      <c r="V720" s="163">
        <f ca="1">SUM(INDIRECT(Inputs!$C$11&amp;ROW()&amp;":"&amp;Inputs!$C$12&amp;ROW()))</f>
        <v>2791.05</v>
      </c>
      <c r="W720" s="163">
        <f ca="1">SUM(INDIRECT(Inputs!$C$13&amp;ROW()&amp;":"&amp;Inputs!$C$14&amp;ROW()))</f>
        <v>23627.19</v>
      </c>
      <c r="X720" s="3" t="str">
        <f>IF(COUNTIFS(Lookups!$A:$A,C720)=1,"Gross Sales","")</f>
        <v/>
      </c>
      <c r="Y720" s="3" t="str">
        <f>IF(COUNTIFS(Lookups!$D:$D,C720)=1,"Bar Sales","")</f>
        <v/>
      </c>
      <c r="Z720" s="3" t="str">
        <f>IFERROR(VLOOKUP(C720*1,Lookups!$D:$F,3,FALSE),"")</f>
        <v/>
      </c>
      <c r="AA720" s="3" t="str">
        <f>IFERROR(VLOOKUP($C720*1,Lookups!$H:$N,3,FALSE),"")</f>
        <v>Entrees</v>
      </c>
      <c r="AB720" s="3" t="str">
        <f>IFERROR(VLOOKUP($C720*1,Lookups!$H:$N,4,FALSE),"")</f>
        <v>Dinner</v>
      </c>
      <c r="AC720" s="3" t="str">
        <f>IFERROR(VLOOKUP($C720*1,Lookups!$H:$N,5,FALSE),"")</f>
        <v>Other</v>
      </c>
      <c r="AD720" s="3">
        <f>IFERROR(VLOOKUP($C720*1,Lookups!$H:$N,6,FALSE),"")</f>
        <v>0</v>
      </c>
      <c r="AE720" s="3">
        <f>IFERROR(VLOOKUP($C720*1,Lookups!$H:$N,7,FALSE),"")</f>
        <v>0</v>
      </c>
      <c r="AF720" s="3" t="str">
        <f>VLOOKUP(B720*1,Stores!$A:$C,3,FALSE)</f>
        <v>DFG</v>
      </c>
    </row>
    <row r="721" spans="1:32">
      <c r="A721" s="165" t="s">
        <v>946</v>
      </c>
      <c r="B721" s="166" t="s">
        <v>939</v>
      </c>
      <c r="C721" s="165" t="s">
        <v>527</v>
      </c>
      <c r="D721" s="165" t="s">
        <v>918</v>
      </c>
      <c r="E721" s="165" t="s">
        <v>462</v>
      </c>
      <c r="F721" s="167">
        <v>2017</v>
      </c>
      <c r="G721" s="168">
        <v>0</v>
      </c>
      <c r="H721" s="169">
        <v>626.59500000000003</v>
      </c>
      <c r="I721" s="169">
        <v>750.07499999999993</v>
      </c>
      <c r="J721" s="169">
        <v>1002.075</v>
      </c>
      <c r="K721" s="169">
        <v>1277.7974999999999</v>
      </c>
      <c r="L721" s="169">
        <v>1334.4</v>
      </c>
      <c r="M721" s="169">
        <v>1693.89</v>
      </c>
      <c r="N721" s="169">
        <v>895.86</v>
      </c>
      <c r="O721" s="169">
        <v>644.13</v>
      </c>
      <c r="P721" s="169">
        <v>863.70749999999998</v>
      </c>
      <c r="Q721" s="169">
        <v>1473.6000000000001</v>
      </c>
      <c r="R721" s="169">
        <v>1529.6175000000001</v>
      </c>
      <c r="S721" s="169">
        <v>0</v>
      </c>
      <c r="T721" s="169">
        <v>0</v>
      </c>
      <c r="U721" s="169">
        <v>12091.747499999999</v>
      </c>
      <c r="V721" s="163">
        <f ca="1">SUM(INDIRECT(Inputs!$C$11&amp;ROW()&amp;":"&amp;Inputs!$C$12&amp;ROW()))</f>
        <v>1473.6000000000001</v>
      </c>
      <c r="W721" s="163">
        <f ca="1">SUM(INDIRECT(Inputs!$C$13&amp;ROW()&amp;":"&amp;Inputs!$C$14&amp;ROW()))</f>
        <v>10562.13</v>
      </c>
      <c r="X721" s="3" t="str">
        <f>IF(COUNTIFS(Lookups!$A:$A,C721)=1,"Gross Sales","")</f>
        <v/>
      </c>
      <c r="Y721" s="3" t="str">
        <f>IF(COUNTIFS(Lookups!$D:$D,C721)=1,"Bar Sales","")</f>
        <v/>
      </c>
      <c r="Z721" s="3" t="str">
        <f>IFERROR(VLOOKUP(C721*1,Lookups!$D:$F,3,FALSE),"")</f>
        <v/>
      </c>
      <c r="AA721" s="3" t="str">
        <f>IFERROR(VLOOKUP($C721*1,Lookups!$H:$N,3,FALSE),"")</f>
        <v>Entrees</v>
      </c>
      <c r="AB721" s="3" t="str">
        <f>IFERROR(VLOOKUP($C721*1,Lookups!$H:$N,4,FALSE),"")</f>
        <v>Dinner</v>
      </c>
      <c r="AC721" s="3" t="str">
        <f>IFERROR(VLOOKUP($C721*1,Lookups!$H:$N,5,FALSE),"")</f>
        <v>Other</v>
      </c>
      <c r="AD721" s="3">
        <f>IFERROR(VLOOKUP($C721*1,Lookups!$H:$N,6,FALSE),"")</f>
        <v>0</v>
      </c>
      <c r="AE721" s="3">
        <f>IFERROR(VLOOKUP($C721*1,Lookups!$H:$N,7,FALSE),"")</f>
        <v>0</v>
      </c>
      <c r="AF721" s="3" t="str">
        <f>VLOOKUP(B721*1,Stores!$A:$C,3,FALSE)</f>
        <v>DFG</v>
      </c>
    </row>
    <row r="722" spans="1:32">
      <c r="A722" s="165" t="s">
        <v>945</v>
      </c>
      <c r="B722" s="166" t="s">
        <v>940</v>
      </c>
      <c r="C722" s="165" t="s">
        <v>527</v>
      </c>
      <c r="D722" s="165" t="s">
        <v>918</v>
      </c>
      <c r="E722" s="165" t="s">
        <v>462</v>
      </c>
      <c r="F722" s="167">
        <v>2017</v>
      </c>
      <c r="G722" s="168">
        <v>0</v>
      </c>
      <c r="H722" s="169">
        <v>0</v>
      </c>
      <c r="I722" s="169">
        <v>12.705</v>
      </c>
      <c r="J722" s="169">
        <v>83.002499999999998</v>
      </c>
      <c r="K722" s="169">
        <v>80.850000000000009</v>
      </c>
      <c r="L722" s="169">
        <v>183.18</v>
      </c>
      <c r="M722" s="169">
        <v>285.73500000000001</v>
      </c>
      <c r="N722" s="169">
        <v>624.15</v>
      </c>
      <c r="O722" s="169">
        <v>394.74</v>
      </c>
      <c r="P722" s="169">
        <v>501.96</v>
      </c>
      <c r="Q722" s="169">
        <v>276.69749999999999</v>
      </c>
      <c r="R722" s="169">
        <v>125.36999999999999</v>
      </c>
      <c r="S722" s="169">
        <v>0</v>
      </c>
      <c r="T722" s="169">
        <v>0</v>
      </c>
      <c r="U722" s="169">
        <v>2568.3899999999994</v>
      </c>
      <c r="V722" s="163">
        <f ca="1">SUM(INDIRECT(Inputs!$C$11&amp;ROW()&amp;":"&amp;Inputs!$C$12&amp;ROW()))</f>
        <v>276.69749999999999</v>
      </c>
      <c r="W722" s="163">
        <f ca="1">SUM(INDIRECT(Inputs!$C$13&amp;ROW()&amp;":"&amp;Inputs!$C$14&amp;ROW()))</f>
        <v>2443.0199999999995</v>
      </c>
      <c r="X722" s="3" t="str">
        <f>IF(COUNTIFS(Lookups!$A:$A,C722)=1,"Gross Sales","")</f>
        <v/>
      </c>
      <c r="Y722" s="3" t="str">
        <f>IF(COUNTIFS(Lookups!$D:$D,C722)=1,"Bar Sales","")</f>
        <v/>
      </c>
      <c r="Z722" s="3" t="str">
        <f>IFERROR(VLOOKUP(C722*1,Lookups!$D:$F,3,FALSE),"")</f>
        <v/>
      </c>
      <c r="AA722" s="3" t="str">
        <f>IFERROR(VLOOKUP($C722*1,Lookups!$H:$N,3,FALSE),"")</f>
        <v>Entrees</v>
      </c>
      <c r="AB722" s="3" t="str">
        <f>IFERROR(VLOOKUP($C722*1,Lookups!$H:$N,4,FALSE),"")</f>
        <v>Dinner</v>
      </c>
      <c r="AC722" s="3" t="str">
        <f>IFERROR(VLOOKUP($C722*1,Lookups!$H:$N,5,FALSE),"")</f>
        <v>Other</v>
      </c>
      <c r="AD722" s="3">
        <f>IFERROR(VLOOKUP($C722*1,Lookups!$H:$N,6,FALSE),"")</f>
        <v>0</v>
      </c>
      <c r="AE722" s="3">
        <f>IFERROR(VLOOKUP($C722*1,Lookups!$H:$N,7,FALSE),"")</f>
        <v>0</v>
      </c>
      <c r="AF722" s="3" t="str">
        <f>VLOOKUP(B722*1,Stores!$A:$C,3,FALSE)</f>
        <v>DFG</v>
      </c>
    </row>
    <row r="723" spans="1:32">
      <c r="A723" s="165" t="s">
        <v>944</v>
      </c>
      <c r="B723" s="166" t="s">
        <v>941</v>
      </c>
      <c r="C723" s="165" t="s">
        <v>527</v>
      </c>
      <c r="D723" s="165" t="s">
        <v>918</v>
      </c>
      <c r="E723" s="165" t="s">
        <v>462</v>
      </c>
      <c r="F723" s="167">
        <v>2017</v>
      </c>
      <c r="G723" s="168">
        <v>0</v>
      </c>
      <c r="H723" s="169">
        <v>469.79999999999995</v>
      </c>
      <c r="I723" s="169">
        <v>1058.355</v>
      </c>
      <c r="J723" s="169">
        <v>803.01</v>
      </c>
      <c r="K723" s="169">
        <v>1149.03</v>
      </c>
      <c r="L723" s="169">
        <v>1231.8075000000001</v>
      </c>
      <c r="M723" s="169">
        <v>998.64</v>
      </c>
      <c r="N723" s="169">
        <v>957.48</v>
      </c>
      <c r="O723" s="169">
        <v>549.9</v>
      </c>
      <c r="P723" s="169">
        <v>918.67500000000007</v>
      </c>
      <c r="Q723" s="169">
        <v>1177.3800000000001</v>
      </c>
      <c r="R723" s="169">
        <v>804.74249999999995</v>
      </c>
      <c r="S723" s="169">
        <v>0</v>
      </c>
      <c r="T723" s="169">
        <v>0</v>
      </c>
      <c r="U723" s="169">
        <v>10118.82</v>
      </c>
      <c r="V723" s="163">
        <f ca="1">SUM(INDIRECT(Inputs!$C$11&amp;ROW()&amp;":"&amp;Inputs!$C$12&amp;ROW()))</f>
        <v>1177.3800000000001</v>
      </c>
      <c r="W723" s="163">
        <f ca="1">SUM(INDIRECT(Inputs!$C$13&amp;ROW()&amp;":"&amp;Inputs!$C$14&amp;ROW()))</f>
        <v>9314.0774999999994</v>
      </c>
      <c r="X723" s="3" t="str">
        <f>IF(COUNTIFS(Lookups!$A:$A,C723)=1,"Gross Sales","")</f>
        <v/>
      </c>
      <c r="Y723" s="3" t="str">
        <f>IF(COUNTIFS(Lookups!$D:$D,C723)=1,"Bar Sales","")</f>
        <v/>
      </c>
      <c r="Z723" s="3" t="str">
        <f>IFERROR(VLOOKUP(C723*1,Lookups!$D:$F,3,FALSE),"")</f>
        <v/>
      </c>
      <c r="AA723" s="3" t="str">
        <f>IFERROR(VLOOKUP($C723*1,Lookups!$H:$N,3,FALSE),"")</f>
        <v>Entrees</v>
      </c>
      <c r="AB723" s="3" t="str">
        <f>IFERROR(VLOOKUP($C723*1,Lookups!$H:$N,4,FALSE),"")</f>
        <v>Dinner</v>
      </c>
      <c r="AC723" s="3" t="str">
        <f>IFERROR(VLOOKUP($C723*1,Lookups!$H:$N,5,FALSE),"")</f>
        <v>Other</v>
      </c>
      <c r="AD723" s="3">
        <f>IFERROR(VLOOKUP($C723*1,Lookups!$H:$N,6,FALSE),"")</f>
        <v>0</v>
      </c>
      <c r="AE723" s="3">
        <f>IFERROR(VLOOKUP($C723*1,Lookups!$H:$N,7,FALSE),"")</f>
        <v>0</v>
      </c>
      <c r="AF723" s="3" t="str">
        <f>VLOOKUP(B723*1,Stores!$A:$C,3,FALSE)</f>
        <v>DFG</v>
      </c>
    </row>
    <row r="724" spans="1:32">
      <c r="A724" s="165" t="s">
        <v>943</v>
      </c>
      <c r="B724" s="166" t="s">
        <v>942</v>
      </c>
      <c r="C724" s="165" t="s">
        <v>527</v>
      </c>
      <c r="D724" s="165" t="s">
        <v>918</v>
      </c>
      <c r="E724" s="165" t="s">
        <v>462</v>
      </c>
      <c r="F724" s="167">
        <v>2017</v>
      </c>
      <c r="G724" s="168">
        <v>0</v>
      </c>
      <c r="H724" s="169">
        <v>0</v>
      </c>
      <c r="I724" s="169">
        <v>0</v>
      </c>
      <c r="J724" s="169">
        <v>3.7349999999999999</v>
      </c>
      <c r="K724" s="169">
        <v>84.24</v>
      </c>
      <c r="L724" s="169">
        <v>167.4</v>
      </c>
      <c r="M724" s="169">
        <v>390.4425</v>
      </c>
      <c r="N724" s="169">
        <v>490.44000000000005</v>
      </c>
      <c r="O724" s="169">
        <v>556.46249999999998</v>
      </c>
      <c r="P724" s="169">
        <v>676.66500000000008</v>
      </c>
      <c r="Q724" s="169">
        <v>311.80500000000001</v>
      </c>
      <c r="R724" s="169">
        <v>113.925</v>
      </c>
      <c r="S724" s="169">
        <v>0</v>
      </c>
      <c r="T724" s="169">
        <v>0</v>
      </c>
      <c r="U724" s="169">
        <v>2795.1150000000002</v>
      </c>
      <c r="V724" s="163">
        <f ca="1">SUM(INDIRECT(Inputs!$C$11&amp;ROW()&amp;":"&amp;Inputs!$C$12&amp;ROW()))</f>
        <v>311.80500000000001</v>
      </c>
      <c r="W724" s="163">
        <f ca="1">SUM(INDIRECT(Inputs!$C$13&amp;ROW()&amp;":"&amp;Inputs!$C$14&amp;ROW()))</f>
        <v>2681.19</v>
      </c>
      <c r="X724" s="3" t="str">
        <f>IF(COUNTIFS(Lookups!$A:$A,C724)=1,"Gross Sales","")</f>
        <v/>
      </c>
      <c r="Y724" s="3" t="str">
        <f>IF(COUNTIFS(Lookups!$D:$D,C724)=1,"Bar Sales","")</f>
        <v/>
      </c>
      <c r="Z724" s="3" t="str">
        <f>IFERROR(VLOOKUP(C724*1,Lookups!$D:$F,3,FALSE),"")</f>
        <v/>
      </c>
      <c r="AA724" s="3" t="str">
        <f>IFERROR(VLOOKUP($C724*1,Lookups!$H:$N,3,FALSE),"")</f>
        <v>Entrees</v>
      </c>
      <c r="AB724" s="3" t="str">
        <f>IFERROR(VLOOKUP($C724*1,Lookups!$H:$N,4,FALSE),"")</f>
        <v>Dinner</v>
      </c>
      <c r="AC724" s="3" t="str">
        <f>IFERROR(VLOOKUP($C724*1,Lookups!$H:$N,5,FALSE),"")</f>
        <v>Other</v>
      </c>
      <c r="AD724" s="3">
        <f>IFERROR(VLOOKUP($C724*1,Lookups!$H:$N,6,FALSE),"")</f>
        <v>0</v>
      </c>
      <c r="AE724" s="3">
        <f>IFERROR(VLOOKUP($C724*1,Lookups!$H:$N,7,FALSE),"")</f>
        <v>0</v>
      </c>
      <c r="AF724" s="3" t="str">
        <f>VLOOKUP(B724*1,Stores!$A:$C,3,FALSE)</f>
        <v>DFG</v>
      </c>
    </row>
    <row r="725" spans="1:32">
      <c r="A725" s="165" t="s">
        <v>942</v>
      </c>
      <c r="B725" s="166" t="s">
        <v>943</v>
      </c>
      <c r="C725" s="165" t="s">
        <v>527</v>
      </c>
      <c r="D725" s="165" t="s">
        <v>918</v>
      </c>
      <c r="E725" s="165" t="s">
        <v>462</v>
      </c>
      <c r="F725" s="167">
        <v>2017</v>
      </c>
      <c r="G725" s="168">
        <v>0</v>
      </c>
      <c r="H725" s="169">
        <v>0</v>
      </c>
      <c r="I725" s="169">
        <v>16.2</v>
      </c>
      <c r="J725" s="169">
        <v>41.61</v>
      </c>
      <c r="K725" s="169">
        <v>196.11750000000001</v>
      </c>
      <c r="L725" s="169">
        <v>146.73000000000002</v>
      </c>
      <c r="M725" s="169">
        <v>257.84999999999997</v>
      </c>
      <c r="N725" s="169">
        <v>392.78249999999997</v>
      </c>
      <c r="O725" s="169">
        <v>229.5</v>
      </c>
      <c r="P725" s="169">
        <v>308.37</v>
      </c>
      <c r="Q725" s="169">
        <v>433.35</v>
      </c>
      <c r="R725" s="169">
        <v>141.22499999999999</v>
      </c>
      <c r="S725" s="169">
        <v>0</v>
      </c>
      <c r="T725" s="169">
        <v>0</v>
      </c>
      <c r="U725" s="169">
        <v>2163.7349999999997</v>
      </c>
      <c r="V725" s="163">
        <f ca="1">SUM(INDIRECT(Inputs!$C$11&amp;ROW()&amp;":"&amp;Inputs!$C$12&amp;ROW()))</f>
        <v>433.35</v>
      </c>
      <c r="W725" s="163">
        <f ca="1">SUM(INDIRECT(Inputs!$C$13&amp;ROW()&amp;":"&amp;Inputs!$C$14&amp;ROW()))</f>
        <v>2022.5099999999998</v>
      </c>
      <c r="X725" s="3" t="str">
        <f>IF(COUNTIFS(Lookups!$A:$A,C725)=1,"Gross Sales","")</f>
        <v/>
      </c>
      <c r="Y725" s="3" t="str">
        <f>IF(COUNTIFS(Lookups!$D:$D,C725)=1,"Bar Sales","")</f>
        <v/>
      </c>
      <c r="Z725" s="3" t="str">
        <f>IFERROR(VLOOKUP(C725*1,Lookups!$D:$F,3,FALSE),"")</f>
        <v/>
      </c>
      <c r="AA725" s="3" t="str">
        <f>IFERROR(VLOOKUP($C725*1,Lookups!$H:$N,3,FALSE),"")</f>
        <v>Entrees</v>
      </c>
      <c r="AB725" s="3" t="str">
        <f>IFERROR(VLOOKUP($C725*1,Lookups!$H:$N,4,FALSE),"")</f>
        <v>Dinner</v>
      </c>
      <c r="AC725" s="3" t="str">
        <f>IFERROR(VLOOKUP($C725*1,Lookups!$H:$N,5,FALSE),"")</f>
        <v>Other</v>
      </c>
      <c r="AD725" s="3">
        <f>IFERROR(VLOOKUP($C725*1,Lookups!$H:$N,6,FALSE),"")</f>
        <v>0</v>
      </c>
      <c r="AE725" s="3">
        <f>IFERROR(VLOOKUP($C725*1,Lookups!$H:$N,7,FALSE),"")</f>
        <v>0</v>
      </c>
      <c r="AF725" s="3" t="str">
        <f>VLOOKUP(B725*1,Stores!$A:$C,3,FALSE)</f>
        <v>DFG</v>
      </c>
    </row>
    <row r="726" spans="1:32">
      <c r="A726" s="165" t="s">
        <v>941</v>
      </c>
      <c r="B726" s="166" t="s">
        <v>944</v>
      </c>
      <c r="C726" s="165" t="s">
        <v>527</v>
      </c>
      <c r="D726" s="165" t="s">
        <v>918</v>
      </c>
      <c r="E726" s="165" t="s">
        <v>462</v>
      </c>
      <c r="F726" s="167">
        <v>2017</v>
      </c>
      <c r="G726" s="168">
        <v>0</v>
      </c>
      <c r="H726" s="169">
        <v>190.61250000000001</v>
      </c>
      <c r="I726" s="169">
        <v>294.63750000000005</v>
      </c>
      <c r="J726" s="169">
        <v>295.42500000000001</v>
      </c>
      <c r="K726" s="169">
        <v>334.6875</v>
      </c>
      <c r="L726" s="169">
        <v>433.77</v>
      </c>
      <c r="M726" s="169">
        <v>360</v>
      </c>
      <c r="N726" s="169">
        <v>539.22</v>
      </c>
      <c r="O726" s="169">
        <v>479.31750000000005</v>
      </c>
      <c r="P726" s="169">
        <v>412.23</v>
      </c>
      <c r="Q726" s="169">
        <v>375.95250000000004</v>
      </c>
      <c r="R726" s="169">
        <v>425.84999999999997</v>
      </c>
      <c r="S726" s="169">
        <v>0</v>
      </c>
      <c r="T726" s="169">
        <v>0</v>
      </c>
      <c r="U726" s="169">
        <v>4141.7025000000003</v>
      </c>
      <c r="V726" s="163">
        <f ca="1">SUM(INDIRECT(Inputs!$C$11&amp;ROW()&amp;":"&amp;Inputs!$C$12&amp;ROW()))</f>
        <v>375.95250000000004</v>
      </c>
      <c r="W726" s="163">
        <f ca="1">SUM(INDIRECT(Inputs!$C$13&amp;ROW()&amp;":"&amp;Inputs!$C$14&amp;ROW()))</f>
        <v>3715.8525</v>
      </c>
      <c r="X726" s="3" t="str">
        <f>IF(COUNTIFS(Lookups!$A:$A,C726)=1,"Gross Sales","")</f>
        <v/>
      </c>
      <c r="Y726" s="3" t="str">
        <f>IF(COUNTIFS(Lookups!$D:$D,C726)=1,"Bar Sales","")</f>
        <v/>
      </c>
      <c r="Z726" s="3" t="str">
        <f>IFERROR(VLOOKUP(C726*1,Lookups!$D:$F,3,FALSE),"")</f>
        <v/>
      </c>
      <c r="AA726" s="3" t="str">
        <f>IFERROR(VLOOKUP($C726*1,Lookups!$H:$N,3,FALSE),"")</f>
        <v>Entrees</v>
      </c>
      <c r="AB726" s="3" t="str">
        <f>IFERROR(VLOOKUP($C726*1,Lookups!$H:$N,4,FALSE),"")</f>
        <v>Dinner</v>
      </c>
      <c r="AC726" s="3" t="str">
        <f>IFERROR(VLOOKUP($C726*1,Lookups!$H:$N,5,FALSE),"")</f>
        <v>Other</v>
      </c>
      <c r="AD726" s="3">
        <f>IFERROR(VLOOKUP($C726*1,Lookups!$H:$N,6,FALSE),"")</f>
        <v>0</v>
      </c>
      <c r="AE726" s="3">
        <f>IFERROR(VLOOKUP($C726*1,Lookups!$H:$N,7,FALSE),"")</f>
        <v>0</v>
      </c>
      <c r="AF726" s="3" t="str">
        <f>VLOOKUP(B726*1,Stores!$A:$C,3,FALSE)</f>
        <v>DFG</v>
      </c>
    </row>
    <row r="727" spans="1:32">
      <c r="A727" s="165" t="s">
        <v>940</v>
      </c>
      <c r="B727" s="166" t="s">
        <v>945</v>
      </c>
      <c r="C727" s="165" t="s">
        <v>527</v>
      </c>
      <c r="D727" s="165" t="s">
        <v>918</v>
      </c>
      <c r="E727" s="165" t="s">
        <v>462</v>
      </c>
      <c r="F727" s="167">
        <v>2017</v>
      </c>
      <c r="G727" s="168">
        <v>0</v>
      </c>
      <c r="H727" s="169">
        <v>114.21000000000001</v>
      </c>
      <c r="I727" s="169">
        <v>123.1875</v>
      </c>
      <c r="J727" s="169">
        <v>150.16499999999999</v>
      </c>
      <c r="K727" s="169">
        <v>164.97</v>
      </c>
      <c r="L727" s="169">
        <v>190.185</v>
      </c>
      <c r="M727" s="169">
        <v>98.55</v>
      </c>
      <c r="N727" s="169">
        <v>102.1275</v>
      </c>
      <c r="O727" s="169">
        <v>124.2</v>
      </c>
      <c r="P727" s="169">
        <v>75.5625</v>
      </c>
      <c r="Q727" s="169">
        <v>107.16</v>
      </c>
      <c r="R727" s="169">
        <v>283.59000000000003</v>
      </c>
      <c r="S727" s="169">
        <v>0</v>
      </c>
      <c r="T727" s="169">
        <v>0</v>
      </c>
      <c r="U727" s="169">
        <v>1533.9075000000003</v>
      </c>
      <c r="V727" s="163">
        <f ca="1">SUM(INDIRECT(Inputs!$C$11&amp;ROW()&amp;":"&amp;Inputs!$C$12&amp;ROW()))</f>
        <v>107.16</v>
      </c>
      <c r="W727" s="163">
        <f ca="1">SUM(INDIRECT(Inputs!$C$13&amp;ROW()&amp;":"&amp;Inputs!$C$14&amp;ROW()))</f>
        <v>1250.3175000000001</v>
      </c>
      <c r="X727" s="3" t="str">
        <f>IF(COUNTIFS(Lookups!$A:$A,C727)=1,"Gross Sales","")</f>
        <v/>
      </c>
      <c r="Y727" s="3" t="str">
        <f>IF(COUNTIFS(Lookups!$D:$D,C727)=1,"Bar Sales","")</f>
        <v/>
      </c>
      <c r="Z727" s="3" t="str">
        <f>IFERROR(VLOOKUP(C727*1,Lookups!$D:$F,3,FALSE),"")</f>
        <v/>
      </c>
      <c r="AA727" s="3" t="str">
        <f>IFERROR(VLOOKUP($C727*1,Lookups!$H:$N,3,FALSE),"")</f>
        <v>Entrees</v>
      </c>
      <c r="AB727" s="3" t="str">
        <f>IFERROR(VLOOKUP($C727*1,Lookups!$H:$N,4,FALSE),"")</f>
        <v>Dinner</v>
      </c>
      <c r="AC727" s="3" t="str">
        <f>IFERROR(VLOOKUP($C727*1,Lookups!$H:$N,5,FALSE),"")</f>
        <v>Other</v>
      </c>
      <c r="AD727" s="3">
        <f>IFERROR(VLOOKUP($C727*1,Lookups!$H:$N,6,FALSE),"")</f>
        <v>0</v>
      </c>
      <c r="AE727" s="3">
        <f>IFERROR(VLOOKUP($C727*1,Lookups!$H:$N,7,FALSE),"")</f>
        <v>0</v>
      </c>
      <c r="AF727" s="3" t="str">
        <f>VLOOKUP(B727*1,Stores!$A:$C,3,FALSE)</f>
        <v>DFG</v>
      </c>
    </row>
    <row r="728" spans="1:32">
      <c r="A728" s="165" t="s">
        <v>939</v>
      </c>
      <c r="B728" s="166" t="s">
        <v>946</v>
      </c>
      <c r="C728" s="165" t="s">
        <v>527</v>
      </c>
      <c r="D728" s="165" t="s">
        <v>918</v>
      </c>
      <c r="E728" s="165" t="s">
        <v>462</v>
      </c>
      <c r="F728" s="167">
        <v>2017</v>
      </c>
      <c r="G728" s="168">
        <v>0</v>
      </c>
      <c r="H728" s="169">
        <v>167.80500000000001</v>
      </c>
      <c r="I728" s="169">
        <v>151.88999999999999</v>
      </c>
      <c r="J728" s="169">
        <v>190.14750000000001</v>
      </c>
      <c r="K728" s="169">
        <v>246.18</v>
      </c>
      <c r="L728" s="169">
        <v>235.815</v>
      </c>
      <c r="M728" s="169">
        <v>153.89249999999998</v>
      </c>
      <c r="N728" s="169">
        <v>193.89000000000001</v>
      </c>
      <c r="O728" s="169">
        <v>103.95</v>
      </c>
      <c r="P728" s="169">
        <v>163.68</v>
      </c>
      <c r="Q728" s="169">
        <v>146.98499999999999</v>
      </c>
      <c r="R728" s="169">
        <v>133.38</v>
      </c>
      <c r="S728" s="169">
        <v>0</v>
      </c>
      <c r="T728" s="169">
        <v>0</v>
      </c>
      <c r="U728" s="169">
        <v>1887.6150000000002</v>
      </c>
      <c r="V728" s="163">
        <f ca="1">SUM(INDIRECT(Inputs!$C$11&amp;ROW()&amp;":"&amp;Inputs!$C$12&amp;ROW()))</f>
        <v>146.98499999999999</v>
      </c>
      <c r="W728" s="163">
        <f ca="1">SUM(INDIRECT(Inputs!$C$13&amp;ROW()&amp;":"&amp;Inputs!$C$14&amp;ROW()))</f>
        <v>1754.2350000000001</v>
      </c>
      <c r="X728" s="3" t="str">
        <f>IF(COUNTIFS(Lookups!$A:$A,C728)=1,"Gross Sales","")</f>
        <v/>
      </c>
      <c r="Y728" s="3" t="str">
        <f>IF(COUNTIFS(Lookups!$D:$D,C728)=1,"Bar Sales","")</f>
        <v/>
      </c>
      <c r="Z728" s="3" t="str">
        <f>IFERROR(VLOOKUP(C728*1,Lookups!$D:$F,3,FALSE),"")</f>
        <v/>
      </c>
      <c r="AA728" s="3" t="str">
        <f>IFERROR(VLOOKUP($C728*1,Lookups!$H:$N,3,FALSE),"")</f>
        <v>Entrees</v>
      </c>
      <c r="AB728" s="3" t="str">
        <f>IFERROR(VLOOKUP($C728*1,Lookups!$H:$N,4,FALSE),"")</f>
        <v>Dinner</v>
      </c>
      <c r="AC728" s="3" t="str">
        <f>IFERROR(VLOOKUP($C728*1,Lookups!$H:$N,5,FALSE),"")</f>
        <v>Other</v>
      </c>
      <c r="AD728" s="3">
        <f>IFERROR(VLOOKUP($C728*1,Lookups!$H:$N,6,FALSE),"")</f>
        <v>0</v>
      </c>
      <c r="AE728" s="3">
        <f>IFERROR(VLOOKUP($C728*1,Lookups!$H:$N,7,FALSE),"")</f>
        <v>0</v>
      </c>
      <c r="AF728" s="3" t="str">
        <f>VLOOKUP(B728*1,Stores!$A:$C,3,FALSE)</f>
        <v>DFG</v>
      </c>
    </row>
    <row r="729" spans="1:32">
      <c r="A729" s="165" t="s">
        <v>938</v>
      </c>
      <c r="B729" s="166" t="s">
        <v>947</v>
      </c>
      <c r="C729" s="165" t="s">
        <v>527</v>
      </c>
      <c r="D729" s="165" t="s">
        <v>918</v>
      </c>
      <c r="E729" s="165" t="s">
        <v>462</v>
      </c>
      <c r="F729" s="167">
        <v>2017</v>
      </c>
      <c r="G729" s="168">
        <v>0</v>
      </c>
      <c r="H729" s="169">
        <v>501.71249999999998</v>
      </c>
      <c r="I729" s="169">
        <v>794.88</v>
      </c>
      <c r="J729" s="169">
        <v>556.19999999999993</v>
      </c>
      <c r="K729" s="169">
        <v>1194.645</v>
      </c>
      <c r="L729" s="169">
        <v>1546.9124999999999</v>
      </c>
      <c r="M729" s="169">
        <v>825.12</v>
      </c>
      <c r="N729" s="169">
        <v>399.84000000000003</v>
      </c>
      <c r="O729" s="169">
        <v>382.72499999999997</v>
      </c>
      <c r="P729" s="169">
        <v>268.065</v>
      </c>
      <c r="Q729" s="169">
        <v>742.95</v>
      </c>
      <c r="R729" s="169">
        <v>654.71249999999998</v>
      </c>
      <c r="S729" s="169">
        <v>0</v>
      </c>
      <c r="T729" s="169">
        <v>0</v>
      </c>
      <c r="U729" s="169">
        <v>7867.7624999999998</v>
      </c>
      <c r="V729" s="163">
        <f ca="1">SUM(INDIRECT(Inputs!$C$11&amp;ROW()&amp;":"&amp;Inputs!$C$12&amp;ROW()))</f>
        <v>742.95</v>
      </c>
      <c r="W729" s="163">
        <f ca="1">SUM(INDIRECT(Inputs!$C$13&amp;ROW()&amp;":"&amp;Inputs!$C$14&amp;ROW()))</f>
        <v>7213.05</v>
      </c>
      <c r="X729" s="3" t="str">
        <f>IF(COUNTIFS(Lookups!$A:$A,C729)=1,"Gross Sales","")</f>
        <v/>
      </c>
      <c r="Y729" s="3" t="str">
        <f>IF(COUNTIFS(Lookups!$D:$D,C729)=1,"Bar Sales","")</f>
        <v/>
      </c>
      <c r="Z729" s="3" t="str">
        <f>IFERROR(VLOOKUP(C729*1,Lookups!$D:$F,3,FALSE),"")</f>
        <v/>
      </c>
      <c r="AA729" s="3" t="str">
        <f>IFERROR(VLOOKUP($C729*1,Lookups!$H:$N,3,FALSE),"")</f>
        <v>Entrees</v>
      </c>
      <c r="AB729" s="3" t="str">
        <f>IFERROR(VLOOKUP($C729*1,Lookups!$H:$N,4,FALSE),"")</f>
        <v>Dinner</v>
      </c>
      <c r="AC729" s="3" t="str">
        <f>IFERROR(VLOOKUP($C729*1,Lookups!$H:$N,5,FALSE),"")</f>
        <v>Other</v>
      </c>
      <c r="AD729" s="3">
        <f>IFERROR(VLOOKUP($C729*1,Lookups!$H:$N,6,FALSE),"")</f>
        <v>0</v>
      </c>
      <c r="AE729" s="3">
        <f>IFERROR(VLOOKUP($C729*1,Lookups!$H:$N,7,FALSE),"")</f>
        <v>0</v>
      </c>
      <c r="AF729" s="3" t="str">
        <f>VLOOKUP(B729*1,Stores!$A:$C,3,FALSE)</f>
        <v>DFG</v>
      </c>
    </row>
    <row r="730" spans="1:32">
      <c r="A730" s="165" t="s">
        <v>937</v>
      </c>
      <c r="B730" s="166" t="s">
        <v>948</v>
      </c>
      <c r="C730" s="165" t="s">
        <v>527</v>
      </c>
      <c r="D730" s="165" t="s">
        <v>918</v>
      </c>
      <c r="E730" s="165" t="s">
        <v>462</v>
      </c>
      <c r="F730" s="167">
        <v>2017</v>
      </c>
      <c r="G730" s="168">
        <v>0</v>
      </c>
      <c r="H730" s="169">
        <v>10.8375</v>
      </c>
      <c r="I730" s="169">
        <v>101.925</v>
      </c>
      <c r="J730" s="169">
        <v>139.91999999999999</v>
      </c>
      <c r="K730" s="169">
        <v>471.96000000000004</v>
      </c>
      <c r="L730" s="169">
        <v>337.60499999999996</v>
      </c>
      <c r="M730" s="169">
        <v>542.52</v>
      </c>
      <c r="N730" s="169">
        <v>340.50749999999999</v>
      </c>
      <c r="O730" s="169">
        <v>145.41</v>
      </c>
      <c r="P730" s="169">
        <v>287.40000000000003</v>
      </c>
      <c r="Q730" s="169">
        <v>415.71000000000004</v>
      </c>
      <c r="R730" s="169">
        <v>278.84250000000003</v>
      </c>
      <c r="S730" s="169">
        <v>0</v>
      </c>
      <c r="T730" s="169">
        <v>0</v>
      </c>
      <c r="U730" s="169">
        <v>3072.6375000000003</v>
      </c>
      <c r="V730" s="163">
        <f ca="1">SUM(INDIRECT(Inputs!$C$11&amp;ROW()&amp;":"&amp;Inputs!$C$12&amp;ROW()))</f>
        <v>415.71000000000004</v>
      </c>
      <c r="W730" s="163">
        <f ca="1">SUM(INDIRECT(Inputs!$C$13&amp;ROW()&amp;":"&amp;Inputs!$C$14&amp;ROW()))</f>
        <v>2793.7950000000001</v>
      </c>
      <c r="X730" s="3" t="str">
        <f>IF(COUNTIFS(Lookups!$A:$A,C730)=1,"Gross Sales","")</f>
        <v/>
      </c>
      <c r="Y730" s="3" t="str">
        <f>IF(COUNTIFS(Lookups!$D:$D,C730)=1,"Bar Sales","")</f>
        <v/>
      </c>
      <c r="Z730" s="3" t="str">
        <f>IFERROR(VLOOKUP(C730*1,Lookups!$D:$F,3,FALSE),"")</f>
        <v/>
      </c>
      <c r="AA730" s="3" t="str">
        <f>IFERROR(VLOOKUP($C730*1,Lookups!$H:$N,3,FALSE),"")</f>
        <v>Entrees</v>
      </c>
      <c r="AB730" s="3" t="str">
        <f>IFERROR(VLOOKUP($C730*1,Lookups!$H:$N,4,FALSE),"")</f>
        <v>Dinner</v>
      </c>
      <c r="AC730" s="3" t="str">
        <f>IFERROR(VLOOKUP($C730*1,Lookups!$H:$N,5,FALSE),"")</f>
        <v>Other</v>
      </c>
      <c r="AD730" s="3">
        <f>IFERROR(VLOOKUP($C730*1,Lookups!$H:$N,6,FALSE),"")</f>
        <v>0</v>
      </c>
      <c r="AE730" s="3">
        <f>IFERROR(VLOOKUP($C730*1,Lookups!$H:$N,7,FALSE),"")</f>
        <v>0</v>
      </c>
      <c r="AF730" s="3" t="str">
        <f>VLOOKUP(B730*1,Stores!$A:$C,3,FALSE)</f>
        <v>DFG</v>
      </c>
    </row>
    <row r="731" spans="1:32">
      <c r="A731" s="165" t="s">
        <v>936</v>
      </c>
      <c r="B731" s="166" t="s">
        <v>949</v>
      </c>
      <c r="C731" s="165" t="s">
        <v>527</v>
      </c>
      <c r="D731" s="165" t="s">
        <v>918</v>
      </c>
      <c r="E731" s="165" t="s">
        <v>462</v>
      </c>
      <c r="F731" s="167">
        <v>2017</v>
      </c>
      <c r="G731" s="168">
        <v>0</v>
      </c>
      <c r="H731" s="169">
        <v>142.41</v>
      </c>
      <c r="I731" s="169">
        <v>155.51250000000002</v>
      </c>
      <c r="J731" s="169">
        <v>216.83249999999998</v>
      </c>
      <c r="K731" s="169">
        <v>496.28999999999996</v>
      </c>
      <c r="L731" s="169">
        <v>389.34</v>
      </c>
      <c r="M731" s="169">
        <v>449.31000000000006</v>
      </c>
      <c r="N731" s="169">
        <v>384.2475</v>
      </c>
      <c r="O731" s="169">
        <v>263.34000000000003</v>
      </c>
      <c r="P731" s="169">
        <v>312.36</v>
      </c>
      <c r="Q731" s="169">
        <v>409.84500000000003</v>
      </c>
      <c r="R731" s="169">
        <v>424.53000000000003</v>
      </c>
      <c r="S731" s="169">
        <v>0</v>
      </c>
      <c r="T731" s="169">
        <v>0</v>
      </c>
      <c r="U731" s="169">
        <v>3644.0175000000004</v>
      </c>
      <c r="V731" s="163">
        <f ca="1">SUM(INDIRECT(Inputs!$C$11&amp;ROW()&amp;":"&amp;Inputs!$C$12&amp;ROW()))</f>
        <v>409.84500000000003</v>
      </c>
      <c r="W731" s="163">
        <f ca="1">SUM(INDIRECT(Inputs!$C$13&amp;ROW()&amp;":"&amp;Inputs!$C$14&amp;ROW()))</f>
        <v>3219.4875000000002</v>
      </c>
      <c r="X731" s="3" t="str">
        <f>IF(COUNTIFS(Lookups!$A:$A,C731)=1,"Gross Sales","")</f>
        <v/>
      </c>
      <c r="Y731" s="3" t="str">
        <f>IF(COUNTIFS(Lookups!$D:$D,C731)=1,"Bar Sales","")</f>
        <v/>
      </c>
      <c r="Z731" s="3" t="str">
        <f>IFERROR(VLOOKUP(C731*1,Lookups!$D:$F,3,FALSE),"")</f>
        <v/>
      </c>
      <c r="AA731" s="3" t="str">
        <f>IFERROR(VLOOKUP($C731*1,Lookups!$H:$N,3,FALSE),"")</f>
        <v>Entrees</v>
      </c>
      <c r="AB731" s="3" t="str">
        <f>IFERROR(VLOOKUP($C731*1,Lookups!$H:$N,4,FALSE),"")</f>
        <v>Dinner</v>
      </c>
      <c r="AC731" s="3" t="str">
        <f>IFERROR(VLOOKUP($C731*1,Lookups!$H:$N,5,FALSE),"")</f>
        <v>Other</v>
      </c>
      <c r="AD731" s="3">
        <f>IFERROR(VLOOKUP($C731*1,Lookups!$H:$N,6,FALSE),"")</f>
        <v>0</v>
      </c>
      <c r="AE731" s="3">
        <f>IFERROR(VLOOKUP($C731*1,Lookups!$H:$N,7,FALSE),"")</f>
        <v>0</v>
      </c>
      <c r="AF731" s="3" t="str">
        <f>VLOOKUP(B731*1,Stores!$A:$C,3,FALSE)</f>
        <v>DFG</v>
      </c>
    </row>
    <row r="732" spans="1:32">
      <c r="A732" s="165" t="s">
        <v>935</v>
      </c>
      <c r="B732" s="166" t="s">
        <v>950</v>
      </c>
      <c r="C732" s="165" t="s">
        <v>527</v>
      </c>
      <c r="D732" s="165" t="s">
        <v>918</v>
      </c>
      <c r="E732" s="165" t="s">
        <v>462</v>
      </c>
      <c r="F732" s="167">
        <v>2017</v>
      </c>
      <c r="G732" s="168">
        <v>0</v>
      </c>
      <c r="H732" s="169">
        <v>0</v>
      </c>
      <c r="I732" s="169">
        <v>28.080000000000002</v>
      </c>
      <c r="J732" s="169">
        <v>0</v>
      </c>
      <c r="K732" s="169">
        <v>1.44</v>
      </c>
      <c r="L732" s="169">
        <v>41.4375</v>
      </c>
      <c r="M732" s="169">
        <v>91.8</v>
      </c>
      <c r="N732" s="169">
        <v>145.80000000000001</v>
      </c>
      <c r="O732" s="169">
        <v>84</v>
      </c>
      <c r="P732" s="169">
        <v>225</v>
      </c>
      <c r="Q732" s="169">
        <v>107.91000000000001</v>
      </c>
      <c r="R732" s="169">
        <v>59.287500000000001</v>
      </c>
      <c r="S732" s="169">
        <v>0</v>
      </c>
      <c r="T732" s="169">
        <v>0</v>
      </c>
      <c r="U732" s="169">
        <v>784.755</v>
      </c>
      <c r="V732" s="163">
        <f ca="1">SUM(INDIRECT(Inputs!$C$11&amp;ROW()&amp;":"&amp;Inputs!$C$12&amp;ROW()))</f>
        <v>107.91000000000001</v>
      </c>
      <c r="W732" s="163">
        <f ca="1">SUM(INDIRECT(Inputs!$C$13&amp;ROW()&amp;":"&amp;Inputs!$C$14&amp;ROW()))</f>
        <v>725.46749999999997</v>
      </c>
      <c r="X732" s="3" t="str">
        <f>IF(COUNTIFS(Lookups!$A:$A,C732)=1,"Gross Sales","")</f>
        <v/>
      </c>
      <c r="Y732" s="3" t="str">
        <f>IF(COUNTIFS(Lookups!$D:$D,C732)=1,"Bar Sales","")</f>
        <v/>
      </c>
      <c r="Z732" s="3" t="str">
        <f>IFERROR(VLOOKUP(C732*1,Lookups!$D:$F,3,FALSE),"")</f>
        <v/>
      </c>
      <c r="AA732" s="3" t="str">
        <f>IFERROR(VLOOKUP($C732*1,Lookups!$H:$N,3,FALSE),"")</f>
        <v>Entrees</v>
      </c>
      <c r="AB732" s="3" t="str">
        <f>IFERROR(VLOOKUP($C732*1,Lookups!$H:$N,4,FALSE),"")</f>
        <v>Dinner</v>
      </c>
      <c r="AC732" s="3" t="str">
        <f>IFERROR(VLOOKUP($C732*1,Lookups!$H:$N,5,FALSE),"")</f>
        <v>Other</v>
      </c>
      <c r="AD732" s="3">
        <f>IFERROR(VLOOKUP($C732*1,Lookups!$H:$N,6,FALSE),"")</f>
        <v>0</v>
      </c>
      <c r="AE732" s="3">
        <f>IFERROR(VLOOKUP($C732*1,Lookups!$H:$N,7,FALSE),"")</f>
        <v>0</v>
      </c>
      <c r="AF732" s="3" t="str">
        <f>VLOOKUP(B732*1,Stores!$A:$C,3,FALSE)</f>
        <v>DFG</v>
      </c>
    </row>
    <row r="733" spans="1:32">
      <c r="A733" s="165" t="s">
        <v>960</v>
      </c>
      <c r="B733" s="166" t="s">
        <v>951</v>
      </c>
      <c r="C733" s="165" t="s">
        <v>527</v>
      </c>
      <c r="D733" s="165" t="s">
        <v>918</v>
      </c>
      <c r="E733" s="165" t="s">
        <v>462</v>
      </c>
      <c r="F733" s="167">
        <v>2017</v>
      </c>
      <c r="G733" s="168">
        <v>0</v>
      </c>
      <c r="H733" s="169">
        <v>0</v>
      </c>
      <c r="I733" s="169">
        <v>0</v>
      </c>
      <c r="J733" s="169">
        <v>0</v>
      </c>
      <c r="K733" s="169">
        <v>159.02250000000001</v>
      </c>
      <c r="L733" s="169">
        <v>176.7</v>
      </c>
      <c r="M733" s="169">
        <v>645.52499999999998</v>
      </c>
      <c r="N733" s="169">
        <v>769.41</v>
      </c>
      <c r="O733" s="169">
        <v>555.12</v>
      </c>
      <c r="P733" s="169">
        <v>626.4</v>
      </c>
      <c r="Q733" s="169">
        <v>562.11749999999995</v>
      </c>
      <c r="R733" s="169">
        <v>234.09</v>
      </c>
      <c r="S733" s="169">
        <v>0</v>
      </c>
      <c r="T733" s="169">
        <v>0</v>
      </c>
      <c r="U733" s="169">
        <v>3728.3849999999998</v>
      </c>
      <c r="V733" s="163">
        <f ca="1">SUM(INDIRECT(Inputs!$C$11&amp;ROW()&amp;":"&amp;Inputs!$C$12&amp;ROW()))</f>
        <v>562.11749999999995</v>
      </c>
      <c r="W733" s="163">
        <f ca="1">SUM(INDIRECT(Inputs!$C$13&amp;ROW()&amp;":"&amp;Inputs!$C$14&amp;ROW()))</f>
        <v>3494.2949999999996</v>
      </c>
      <c r="X733" s="3" t="str">
        <f>IF(COUNTIFS(Lookups!$A:$A,C733)=1,"Gross Sales","")</f>
        <v/>
      </c>
      <c r="Y733" s="3" t="str">
        <f>IF(COUNTIFS(Lookups!$D:$D,C733)=1,"Bar Sales","")</f>
        <v/>
      </c>
      <c r="Z733" s="3" t="str">
        <f>IFERROR(VLOOKUP(C733*1,Lookups!$D:$F,3,FALSE),"")</f>
        <v/>
      </c>
      <c r="AA733" s="3" t="str">
        <f>IFERROR(VLOOKUP($C733*1,Lookups!$H:$N,3,FALSE),"")</f>
        <v>Entrees</v>
      </c>
      <c r="AB733" s="3" t="str">
        <f>IFERROR(VLOOKUP($C733*1,Lookups!$H:$N,4,FALSE),"")</f>
        <v>Dinner</v>
      </c>
      <c r="AC733" s="3" t="str">
        <f>IFERROR(VLOOKUP($C733*1,Lookups!$H:$N,5,FALSE),"")</f>
        <v>Other</v>
      </c>
      <c r="AD733" s="3">
        <f>IFERROR(VLOOKUP($C733*1,Lookups!$H:$N,6,FALSE),"")</f>
        <v>0</v>
      </c>
      <c r="AE733" s="3">
        <f>IFERROR(VLOOKUP($C733*1,Lookups!$H:$N,7,FALSE),"")</f>
        <v>0</v>
      </c>
      <c r="AF733" s="3" t="str">
        <f>VLOOKUP(B733*1,Stores!$A:$C,3,FALSE)</f>
        <v>DFG</v>
      </c>
    </row>
    <row r="734" spans="1:32">
      <c r="A734" s="165" t="s">
        <v>961</v>
      </c>
      <c r="B734" s="166" t="s">
        <v>952</v>
      </c>
      <c r="C734" s="165" t="s">
        <v>527</v>
      </c>
      <c r="D734" s="165" t="s">
        <v>918</v>
      </c>
      <c r="E734" s="165" t="s">
        <v>462</v>
      </c>
      <c r="F734" s="167">
        <v>2017</v>
      </c>
      <c r="G734" s="168">
        <v>0</v>
      </c>
      <c r="H734" s="169">
        <v>4.1850000000000005</v>
      </c>
      <c r="I734" s="169">
        <v>0</v>
      </c>
      <c r="J734" s="169">
        <v>4.5674999999999999</v>
      </c>
      <c r="K734" s="169">
        <v>23.512499999999999</v>
      </c>
      <c r="L734" s="169">
        <v>56.43</v>
      </c>
      <c r="M734" s="169">
        <v>97.02000000000001</v>
      </c>
      <c r="N734" s="169">
        <v>165.08250000000001</v>
      </c>
      <c r="O734" s="169">
        <v>132.21</v>
      </c>
      <c r="P734" s="169">
        <v>186.69749999999999</v>
      </c>
      <c r="Q734" s="169">
        <v>87.457499999999996</v>
      </c>
      <c r="R734" s="169">
        <v>24</v>
      </c>
      <c r="S734" s="169">
        <v>0</v>
      </c>
      <c r="T734" s="169">
        <v>0</v>
      </c>
      <c r="U734" s="169">
        <v>781.16250000000002</v>
      </c>
      <c r="V734" s="163">
        <f ca="1">SUM(INDIRECT(Inputs!$C$11&amp;ROW()&amp;":"&amp;Inputs!$C$12&amp;ROW()))</f>
        <v>87.457499999999996</v>
      </c>
      <c r="W734" s="163">
        <f ca="1">SUM(INDIRECT(Inputs!$C$13&amp;ROW()&amp;":"&amp;Inputs!$C$14&amp;ROW()))</f>
        <v>757.16250000000002</v>
      </c>
      <c r="X734" s="3" t="str">
        <f>IF(COUNTIFS(Lookups!$A:$A,C734)=1,"Gross Sales","")</f>
        <v/>
      </c>
      <c r="Y734" s="3" t="str">
        <f>IF(COUNTIFS(Lookups!$D:$D,C734)=1,"Bar Sales","")</f>
        <v/>
      </c>
      <c r="Z734" s="3" t="str">
        <f>IFERROR(VLOOKUP(C734*1,Lookups!$D:$F,3,FALSE),"")</f>
        <v/>
      </c>
      <c r="AA734" s="3" t="str">
        <f>IFERROR(VLOOKUP($C734*1,Lookups!$H:$N,3,FALSE),"")</f>
        <v>Entrees</v>
      </c>
      <c r="AB734" s="3" t="str">
        <f>IFERROR(VLOOKUP($C734*1,Lookups!$H:$N,4,FALSE),"")</f>
        <v>Dinner</v>
      </c>
      <c r="AC734" s="3" t="str">
        <f>IFERROR(VLOOKUP($C734*1,Lookups!$H:$N,5,FALSE),"")</f>
        <v>Other</v>
      </c>
      <c r="AD734" s="3">
        <f>IFERROR(VLOOKUP($C734*1,Lookups!$H:$N,6,FALSE),"")</f>
        <v>0</v>
      </c>
      <c r="AE734" s="3">
        <f>IFERROR(VLOOKUP($C734*1,Lookups!$H:$N,7,FALSE),"")</f>
        <v>0</v>
      </c>
      <c r="AF734" s="3" t="str">
        <f>VLOOKUP(B734*1,Stores!$A:$C,3,FALSE)</f>
        <v>DFG</v>
      </c>
    </row>
    <row r="735" spans="1:32">
      <c r="A735" s="165" t="s">
        <v>934</v>
      </c>
      <c r="B735" s="166" t="s">
        <v>953</v>
      </c>
      <c r="C735" s="165" t="s">
        <v>527</v>
      </c>
      <c r="D735" s="165" t="s">
        <v>918</v>
      </c>
      <c r="E735" s="165" t="s">
        <v>462</v>
      </c>
      <c r="F735" s="167">
        <v>2017</v>
      </c>
      <c r="G735" s="168">
        <v>0</v>
      </c>
      <c r="H735" s="169">
        <v>0</v>
      </c>
      <c r="I735" s="169">
        <v>1.4625000000000001</v>
      </c>
      <c r="J735" s="169">
        <v>9.2624999999999993</v>
      </c>
      <c r="K735" s="169">
        <v>58.725000000000001</v>
      </c>
      <c r="L735" s="169">
        <v>57.644999999999996</v>
      </c>
      <c r="M735" s="169">
        <v>81.180000000000007</v>
      </c>
      <c r="N735" s="169">
        <v>62.887500000000003</v>
      </c>
      <c r="O735" s="169">
        <v>68.722499999999997</v>
      </c>
      <c r="P735" s="169">
        <v>83.474999999999994</v>
      </c>
      <c r="Q735" s="169">
        <v>112.57499999999999</v>
      </c>
      <c r="R735" s="169">
        <v>68.647500000000008</v>
      </c>
      <c r="S735" s="169">
        <v>0</v>
      </c>
      <c r="T735" s="169">
        <v>0</v>
      </c>
      <c r="U735" s="169">
        <v>604.58249999999998</v>
      </c>
      <c r="V735" s="163">
        <f ca="1">SUM(INDIRECT(Inputs!$C$11&amp;ROW()&amp;":"&amp;Inputs!$C$12&amp;ROW()))</f>
        <v>112.57499999999999</v>
      </c>
      <c r="W735" s="163">
        <f ca="1">SUM(INDIRECT(Inputs!$C$13&amp;ROW()&amp;":"&amp;Inputs!$C$14&amp;ROW()))</f>
        <v>535.93499999999995</v>
      </c>
      <c r="X735" s="3" t="str">
        <f>IF(COUNTIFS(Lookups!$A:$A,C735)=1,"Gross Sales","")</f>
        <v/>
      </c>
      <c r="Y735" s="3" t="str">
        <f>IF(COUNTIFS(Lookups!$D:$D,C735)=1,"Bar Sales","")</f>
        <v/>
      </c>
      <c r="Z735" s="3" t="str">
        <f>IFERROR(VLOOKUP(C735*1,Lookups!$D:$F,3,FALSE),"")</f>
        <v/>
      </c>
      <c r="AA735" s="3" t="str">
        <f>IFERROR(VLOOKUP($C735*1,Lookups!$H:$N,3,FALSE),"")</f>
        <v>Entrees</v>
      </c>
      <c r="AB735" s="3" t="str">
        <f>IFERROR(VLOOKUP($C735*1,Lookups!$H:$N,4,FALSE),"")</f>
        <v>Dinner</v>
      </c>
      <c r="AC735" s="3" t="str">
        <f>IFERROR(VLOOKUP($C735*1,Lookups!$H:$N,5,FALSE),"")</f>
        <v>Other</v>
      </c>
      <c r="AD735" s="3">
        <f>IFERROR(VLOOKUP($C735*1,Lookups!$H:$N,6,FALSE),"")</f>
        <v>0</v>
      </c>
      <c r="AE735" s="3">
        <f>IFERROR(VLOOKUP($C735*1,Lookups!$H:$N,7,FALSE),"")</f>
        <v>0</v>
      </c>
      <c r="AF735" s="3" t="str">
        <f>VLOOKUP(B735*1,Stores!$A:$C,3,FALSE)</f>
        <v>DFG</v>
      </c>
    </row>
    <row r="736" spans="1:32">
      <c r="A736" s="165" t="s">
        <v>933</v>
      </c>
      <c r="B736" s="166" t="s">
        <v>954</v>
      </c>
      <c r="C736" s="165" t="s">
        <v>527</v>
      </c>
      <c r="D736" s="165" t="s">
        <v>918</v>
      </c>
      <c r="E736" s="165" t="s">
        <v>462</v>
      </c>
      <c r="F736" s="167">
        <v>2017</v>
      </c>
      <c r="G736" s="168">
        <v>0</v>
      </c>
      <c r="H736" s="169">
        <v>0</v>
      </c>
      <c r="I736" s="169">
        <v>154.97999999999999</v>
      </c>
      <c r="J736" s="169">
        <v>113.4225</v>
      </c>
      <c r="K736" s="169">
        <v>749.41499999999996</v>
      </c>
      <c r="L736" s="169">
        <v>710.93999999999994</v>
      </c>
      <c r="M736" s="169">
        <v>903.12750000000005</v>
      </c>
      <c r="N736" s="169">
        <v>603.36</v>
      </c>
      <c r="O736" s="169">
        <v>568.65000000000009</v>
      </c>
      <c r="P736" s="169">
        <v>569.13</v>
      </c>
      <c r="Q736" s="169">
        <v>755.25</v>
      </c>
      <c r="R736" s="169">
        <v>402.84</v>
      </c>
      <c r="S736" s="169">
        <v>0</v>
      </c>
      <c r="T736" s="169">
        <v>0</v>
      </c>
      <c r="U736" s="169">
        <v>5531.1149999999998</v>
      </c>
      <c r="V736" s="163">
        <f ca="1">SUM(INDIRECT(Inputs!$C$11&amp;ROW()&amp;":"&amp;Inputs!$C$12&amp;ROW()))</f>
        <v>755.25</v>
      </c>
      <c r="W736" s="163">
        <f ca="1">SUM(INDIRECT(Inputs!$C$13&amp;ROW()&amp;":"&amp;Inputs!$C$14&amp;ROW()))</f>
        <v>5128.2749999999996</v>
      </c>
      <c r="X736" s="3" t="str">
        <f>IF(COUNTIFS(Lookups!$A:$A,C736)=1,"Gross Sales","")</f>
        <v/>
      </c>
      <c r="Y736" s="3" t="str">
        <f>IF(COUNTIFS(Lookups!$D:$D,C736)=1,"Bar Sales","")</f>
        <v/>
      </c>
      <c r="Z736" s="3" t="str">
        <f>IFERROR(VLOOKUP(C736*1,Lookups!$D:$F,3,FALSE),"")</f>
        <v/>
      </c>
      <c r="AA736" s="3" t="str">
        <f>IFERROR(VLOOKUP($C736*1,Lookups!$H:$N,3,FALSE),"")</f>
        <v>Entrees</v>
      </c>
      <c r="AB736" s="3" t="str">
        <f>IFERROR(VLOOKUP($C736*1,Lookups!$H:$N,4,FALSE),"")</f>
        <v>Dinner</v>
      </c>
      <c r="AC736" s="3" t="str">
        <f>IFERROR(VLOOKUP($C736*1,Lookups!$H:$N,5,FALSE),"")</f>
        <v>Other</v>
      </c>
      <c r="AD736" s="3">
        <f>IFERROR(VLOOKUP($C736*1,Lookups!$H:$N,6,FALSE),"")</f>
        <v>0</v>
      </c>
      <c r="AE736" s="3">
        <f>IFERROR(VLOOKUP($C736*1,Lookups!$H:$N,7,FALSE),"")</f>
        <v>0</v>
      </c>
      <c r="AF736" s="3" t="str">
        <f>VLOOKUP(B736*1,Stores!$A:$C,3,FALSE)</f>
        <v>DFG</v>
      </c>
    </row>
    <row r="737" spans="1:32">
      <c r="A737" s="165" t="s">
        <v>932</v>
      </c>
      <c r="B737" s="166" t="s">
        <v>959</v>
      </c>
      <c r="C737" s="165" t="s">
        <v>527</v>
      </c>
      <c r="D737" s="165" t="s">
        <v>918</v>
      </c>
      <c r="E737" s="165" t="s">
        <v>462</v>
      </c>
      <c r="F737" s="167">
        <v>2017</v>
      </c>
      <c r="G737" s="168">
        <v>0</v>
      </c>
      <c r="H737" s="169">
        <v>0</v>
      </c>
      <c r="I737" s="169">
        <v>0</v>
      </c>
      <c r="J737" s="169">
        <v>0</v>
      </c>
      <c r="K737" s="169">
        <v>0</v>
      </c>
      <c r="L737" s="169">
        <v>0</v>
      </c>
      <c r="M737" s="169">
        <v>0</v>
      </c>
      <c r="N737" s="169">
        <v>872.1</v>
      </c>
      <c r="O737" s="169">
        <v>923.625</v>
      </c>
      <c r="P737" s="169">
        <v>883.125</v>
      </c>
      <c r="Q737" s="169">
        <v>511.48500000000001</v>
      </c>
      <c r="R737" s="169">
        <v>426.07499999999999</v>
      </c>
      <c r="S737" s="169">
        <v>0</v>
      </c>
      <c r="T737" s="169">
        <v>0</v>
      </c>
      <c r="U737" s="169">
        <v>3616.41</v>
      </c>
      <c r="V737" s="163">
        <f ca="1">SUM(INDIRECT(Inputs!$C$11&amp;ROW()&amp;":"&amp;Inputs!$C$12&amp;ROW()))</f>
        <v>511.48500000000001</v>
      </c>
      <c r="W737" s="163">
        <f ca="1">SUM(INDIRECT(Inputs!$C$13&amp;ROW()&amp;":"&amp;Inputs!$C$14&amp;ROW()))</f>
        <v>3190.335</v>
      </c>
      <c r="X737" s="3" t="str">
        <f>IF(COUNTIFS(Lookups!$A:$A,C737)=1,"Gross Sales","")</f>
        <v/>
      </c>
      <c r="Y737" s="3" t="str">
        <f>IF(COUNTIFS(Lookups!$D:$D,C737)=1,"Bar Sales","")</f>
        <v/>
      </c>
      <c r="Z737" s="3" t="str">
        <f>IFERROR(VLOOKUP(C737*1,Lookups!$D:$F,3,FALSE),"")</f>
        <v/>
      </c>
      <c r="AA737" s="3" t="str">
        <f>IFERROR(VLOOKUP($C737*1,Lookups!$H:$N,3,FALSE),"")</f>
        <v>Entrees</v>
      </c>
      <c r="AB737" s="3" t="str">
        <f>IFERROR(VLOOKUP($C737*1,Lookups!$H:$N,4,FALSE),"")</f>
        <v>Dinner</v>
      </c>
      <c r="AC737" s="3" t="str">
        <f>IFERROR(VLOOKUP($C737*1,Lookups!$H:$N,5,FALSE),"")</f>
        <v>Other</v>
      </c>
      <c r="AD737" s="3">
        <f>IFERROR(VLOOKUP($C737*1,Lookups!$H:$N,6,FALSE),"")</f>
        <v>0</v>
      </c>
      <c r="AE737" s="3">
        <f>IFERROR(VLOOKUP($C737*1,Lookups!$H:$N,7,FALSE),"")</f>
        <v>0</v>
      </c>
      <c r="AF737" s="3" t="str">
        <f>VLOOKUP(B737*1,Stores!$A:$C,3,FALSE)</f>
        <v>DFG</v>
      </c>
    </row>
    <row r="738" spans="1:32">
      <c r="A738" s="165" t="s">
        <v>929</v>
      </c>
      <c r="B738" s="166" t="s">
        <v>921</v>
      </c>
      <c r="C738" s="165" t="s">
        <v>532</v>
      </c>
      <c r="D738" s="165" t="s">
        <v>918</v>
      </c>
      <c r="E738" s="165" t="s">
        <v>483</v>
      </c>
      <c r="F738" s="167">
        <v>2017</v>
      </c>
      <c r="G738" s="168">
        <v>0</v>
      </c>
      <c r="H738" s="169">
        <v>3.5249999999999999</v>
      </c>
      <c r="I738" s="169">
        <v>3.7199999999999998</v>
      </c>
      <c r="J738" s="169">
        <v>0</v>
      </c>
      <c r="K738" s="169">
        <v>0</v>
      </c>
      <c r="L738" s="169">
        <v>0</v>
      </c>
      <c r="M738" s="169">
        <v>0</v>
      </c>
      <c r="N738" s="169">
        <v>0</v>
      </c>
      <c r="O738" s="169">
        <v>8.0924999999999994</v>
      </c>
      <c r="P738" s="169">
        <v>5.49</v>
      </c>
      <c r="Q738" s="169">
        <v>19.012499999999999</v>
      </c>
      <c r="R738" s="169">
        <v>26.774999999999999</v>
      </c>
      <c r="S738" s="169">
        <v>0</v>
      </c>
      <c r="T738" s="169">
        <v>0</v>
      </c>
      <c r="U738" s="169">
        <v>66.615000000000009</v>
      </c>
      <c r="V738" s="163">
        <f ca="1">SUM(INDIRECT(Inputs!$C$11&amp;ROW()&amp;":"&amp;Inputs!$C$12&amp;ROW()))</f>
        <v>19.012499999999999</v>
      </c>
      <c r="W738" s="163">
        <f ca="1">SUM(INDIRECT(Inputs!$C$13&amp;ROW()&amp;":"&amp;Inputs!$C$14&amp;ROW()))</f>
        <v>39.840000000000003</v>
      </c>
      <c r="X738" s="3" t="str">
        <f>IF(COUNTIFS(Lookups!$A:$A,C738)=1,"Gross Sales","")</f>
        <v/>
      </c>
      <c r="Y738" s="3" t="str">
        <f>IF(COUNTIFS(Lookups!$D:$D,C738)=1,"Bar Sales","")</f>
        <v/>
      </c>
      <c r="Z738" s="3" t="str">
        <f>IFERROR(VLOOKUP(C738*1,Lookups!$D:$F,3,FALSE),"")</f>
        <v/>
      </c>
      <c r="AA738" s="3" t="str">
        <f>IFERROR(VLOOKUP($C738*1,Lookups!$H:$N,3,FALSE),"")</f>
        <v>Entrees</v>
      </c>
      <c r="AB738" s="3" t="str">
        <f>IFERROR(VLOOKUP($C738*1,Lookups!$H:$N,4,FALSE),"")</f>
        <v>Lunch</v>
      </c>
      <c r="AC738" s="3" t="str">
        <f>IFERROR(VLOOKUP($C738*1,Lookups!$H:$N,5,FALSE),"")</f>
        <v>Other</v>
      </c>
      <c r="AD738" s="3">
        <f>IFERROR(VLOOKUP($C738*1,Lookups!$H:$N,6,FALSE),"")</f>
        <v>0</v>
      </c>
      <c r="AE738" s="3">
        <f>IFERROR(VLOOKUP($C738*1,Lookups!$H:$N,7,FALSE),"")</f>
        <v>0</v>
      </c>
      <c r="AF738" s="3" t="str">
        <f>VLOOKUP(B738*1,Stores!$A:$C,3,FALSE)</f>
        <v>DFDE</v>
      </c>
    </row>
    <row r="739" spans="1:32">
      <c r="A739" s="165" t="s">
        <v>928</v>
      </c>
      <c r="B739" s="166" t="s">
        <v>922</v>
      </c>
      <c r="C739" s="165" t="s">
        <v>532</v>
      </c>
      <c r="D739" s="165" t="s">
        <v>918</v>
      </c>
      <c r="E739" s="165" t="s">
        <v>483</v>
      </c>
      <c r="F739" s="167">
        <v>2017</v>
      </c>
      <c r="G739" s="168">
        <v>0</v>
      </c>
      <c r="H739" s="169">
        <v>0</v>
      </c>
      <c r="I739" s="169">
        <v>0</v>
      </c>
      <c r="J739" s="169">
        <v>0</v>
      </c>
      <c r="K739" s="169">
        <v>0</v>
      </c>
      <c r="L739" s="169">
        <v>1.8225000000000002</v>
      </c>
      <c r="M739" s="169">
        <v>0</v>
      </c>
      <c r="N739" s="169">
        <v>0</v>
      </c>
      <c r="O739" s="169">
        <v>0</v>
      </c>
      <c r="P739" s="169">
        <v>0</v>
      </c>
      <c r="Q739" s="169">
        <v>-0.63749999999999996</v>
      </c>
      <c r="R739" s="169">
        <v>-0.44999999999999996</v>
      </c>
      <c r="S739" s="169">
        <v>0</v>
      </c>
      <c r="T739" s="169">
        <v>0</v>
      </c>
      <c r="U739" s="169">
        <v>0.73500000000000032</v>
      </c>
      <c r="V739" s="163">
        <f ca="1">SUM(INDIRECT(Inputs!$C$11&amp;ROW()&amp;":"&amp;Inputs!$C$12&amp;ROW()))</f>
        <v>-0.63749999999999996</v>
      </c>
      <c r="W739" s="163">
        <f ca="1">SUM(INDIRECT(Inputs!$C$13&amp;ROW()&amp;":"&amp;Inputs!$C$14&amp;ROW()))</f>
        <v>1.1850000000000003</v>
      </c>
      <c r="X739" s="3" t="str">
        <f>IF(COUNTIFS(Lookups!$A:$A,C739)=1,"Gross Sales","")</f>
        <v/>
      </c>
      <c r="Y739" s="3" t="str">
        <f>IF(COUNTIFS(Lookups!$D:$D,C739)=1,"Bar Sales","")</f>
        <v/>
      </c>
      <c r="Z739" s="3" t="str">
        <f>IFERROR(VLOOKUP(C739*1,Lookups!$D:$F,3,FALSE),"")</f>
        <v/>
      </c>
      <c r="AA739" s="3" t="str">
        <f>IFERROR(VLOOKUP($C739*1,Lookups!$H:$N,3,FALSE),"")</f>
        <v>Entrees</v>
      </c>
      <c r="AB739" s="3" t="str">
        <f>IFERROR(VLOOKUP($C739*1,Lookups!$H:$N,4,FALSE),"")</f>
        <v>Lunch</v>
      </c>
      <c r="AC739" s="3" t="str">
        <f>IFERROR(VLOOKUP($C739*1,Lookups!$H:$N,5,FALSE),"")</f>
        <v>Other</v>
      </c>
      <c r="AD739" s="3">
        <f>IFERROR(VLOOKUP($C739*1,Lookups!$H:$N,6,FALSE),"")</f>
        <v>0</v>
      </c>
      <c r="AE739" s="3">
        <f>IFERROR(VLOOKUP($C739*1,Lookups!$H:$N,7,FALSE),"")</f>
        <v>0</v>
      </c>
      <c r="AF739" s="3" t="str">
        <f>VLOOKUP(B739*1,Stores!$A:$C,3,FALSE)</f>
        <v>DFDE</v>
      </c>
    </row>
    <row r="740" spans="1:32">
      <c r="A740" s="165" t="s">
        <v>927</v>
      </c>
      <c r="B740" s="166" t="s">
        <v>923</v>
      </c>
      <c r="C740" s="165" t="s">
        <v>532</v>
      </c>
      <c r="D740" s="165" t="s">
        <v>918</v>
      </c>
      <c r="E740" s="165" t="s">
        <v>483</v>
      </c>
      <c r="F740" s="167">
        <v>2017</v>
      </c>
      <c r="G740" s="168">
        <v>0</v>
      </c>
      <c r="H740" s="169">
        <v>5.6025</v>
      </c>
      <c r="I740" s="169">
        <v>1.8</v>
      </c>
      <c r="J740" s="169">
        <v>0.71249999999999991</v>
      </c>
      <c r="K740" s="169">
        <v>1.6425000000000001</v>
      </c>
      <c r="L740" s="169">
        <v>1.845</v>
      </c>
      <c r="M740" s="169">
        <v>11.16</v>
      </c>
      <c r="N740" s="169">
        <v>4.1475</v>
      </c>
      <c r="O740" s="169">
        <v>3.2549999999999999</v>
      </c>
      <c r="P740" s="169">
        <v>8.370000000000001</v>
      </c>
      <c r="Q740" s="169">
        <v>11.2575</v>
      </c>
      <c r="R740" s="169">
        <v>11.1</v>
      </c>
      <c r="S740" s="169">
        <v>0</v>
      </c>
      <c r="T740" s="169">
        <v>0</v>
      </c>
      <c r="U740" s="169">
        <v>60.892500000000005</v>
      </c>
      <c r="V740" s="163">
        <f ca="1">SUM(INDIRECT(Inputs!$C$11&amp;ROW()&amp;":"&amp;Inputs!$C$12&amp;ROW()))</f>
        <v>11.2575</v>
      </c>
      <c r="W740" s="163">
        <f ca="1">SUM(INDIRECT(Inputs!$C$13&amp;ROW()&amp;":"&amp;Inputs!$C$14&amp;ROW()))</f>
        <v>49.792500000000004</v>
      </c>
      <c r="X740" s="3" t="str">
        <f>IF(COUNTIFS(Lookups!$A:$A,C740)=1,"Gross Sales","")</f>
        <v/>
      </c>
      <c r="Y740" s="3" t="str">
        <f>IF(COUNTIFS(Lookups!$D:$D,C740)=1,"Bar Sales","")</f>
        <v/>
      </c>
      <c r="Z740" s="3" t="str">
        <f>IFERROR(VLOOKUP(C740*1,Lookups!$D:$F,3,FALSE),"")</f>
        <v/>
      </c>
      <c r="AA740" s="3" t="str">
        <f>IFERROR(VLOOKUP($C740*1,Lookups!$H:$N,3,FALSE),"")</f>
        <v>Entrees</v>
      </c>
      <c r="AB740" s="3" t="str">
        <f>IFERROR(VLOOKUP($C740*1,Lookups!$H:$N,4,FALSE),"")</f>
        <v>Lunch</v>
      </c>
      <c r="AC740" s="3" t="str">
        <f>IFERROR(VLOOKUP($C740*1,Lookups!$H:$N,5,FALSE),"")</f>
        <v>Other</v>
      </c>
      <c r="AD740" s="3">
        <f>IFERROR(VLOOKUP($C740*1,Lookups!$H:$N,6,FALSE),"")</f>
        <v>0</v>
      </c>
      <c r="AE740" s="3">
        <f>IFERROR(VLOOKUP($C740*1,Lookups!$H:$N,7,FALSE),"")</f>
        <v>0</v>
      </c>
      <c r="AF740" s="3" t="str">
        <f>VLOOKUP(B740*1,Stores!$A:$C,3,FALSE)</f>
        <v>DFDE</v>
      </c>
    </row>
    <row r="741" spans="1:32">
      <c r="A741" s="165" t="s">
        <v>926</v>
      </c>
      <c r="B741" s="166" t="s">
        <v>924</v>
      </c>
      <c r="C741" s="165" t="s">
        <v>532</v>
      </c>
      <c r="D741" s="165" t="s">
        <v>918</v>
      </c>
      <c r="E741" s="165" t="s">
        <v>483</v>
      </c>
      <c r="F741" s="167">
        <v>2017</v>
      </c>
      <c r="G741" s="168">
        <v>0</v>
      </c>
      <c r="H741" s="169">
        <v>0</v>
      </c>
      <c r="I741" s="169">
        <v>0</v>
      </c>
      <c r="J741" s="169">
        <v>0</v>
      </c>
      <c r="K741" s="169">
        <v>0</v>
      </c>
      <c r="L741" s="169">
        <v>0</v>
      </c>
      <c r="M741" s="169">
        <v>0</v>
      </c>
      <c r="N741" s="169">
        <v>10.71</v>
      </c>
      <c r="O741" s="169">
        <v>30.36</v>
      </c>
      <c r="P741" s="169">
        <v>18.135000000000002</v>
      </c>
      <c r="Q741" s="169">
        <v>14.647500000000001</v>
      </c>
      <c r="R741" s="169">
        <v>30.315000000000001</v>
      </c>
      <c r="S741" s="169">
        <v>0</v>
      </c>
      <c r="T741" s="169">
        <v>0</v>
      </c>
      <c r="U741" s="169">
        <v>104.16749999999999</v>
      </c>
      <c r="V741" s="163">
        <f ca="1">SUM(INDIRECT(Inputs!$C$11&amp;ROW()&amp;":"&amp;Inputs!$C$12&amp;ROW()))</f>
        <v>14.647500000000001</v>
      </c>
      <c r="W741" s="163">
        <f ca="1">SUM(INDIRECT(Inputs!$C$13&amp;ROW()&amp;":"&amp;Inputs!$C$14&amp;ROW()))</f>
        <v>73.852499999999992</v>
      </c>
      <c r="X741" s="3" t="str">
        <f>IF(COUNTIFS(Lookups!$A:$A,C741)=1,"Gross Sales","")</f>
        <v/>
      </c>
      <c r="Y741" s="3" t="str">
        <f>IF(COUNTIFS(Lookups!$D:$D,C741)=1,"Bar Sales","")</f>
        <v/>
      </c>
      <c r="Z741" s="3" t="str">
        <f>IFERROR(VLOOKUP(C741*1,Lookups!$D:$F,3,FALSE),"")</f>
        <v/>
      </c>
      <c r="AA741" s="3" t="str">
        <f>IFERROR(VLOOKUP($C741*1,Lookups!$H:$N,3,FALSE),"")</f>
        <v>Entrees</v>
      </c>
      <c r="AB741" s="3" t="str">
        <f>IFERROR(VLOOKUP($C741*1,Lookups!$H:$N,4,FALSE),"")</f>
        <v>Lunch</v>
      </c>
      <c r="AC741" s="3" t="str">
        <f>IFERROR(VLOOKUP($C741*1,Lookups!$H:$N,5,FALSE),"")</f>
        <v>Other</v>
      </c>
      <c r="AD741" s="3">
        <f>IFERROR(VLOOKUP($C741*1,Lookups!$H:$N,6,FALSE),"")</f>
        <v>0</v>
      </c>
      <c r="AE741" s="3">
        <f>IFERROR(VLOOKUP($C741*1,Lookups!$H:$N,7,FALSE),"")</f>
        <v>0</v>
      </c>
      <c r="AF741" s="3" t="str">
        <f>VLOOKUP(B741*1,Stores!$A:$C,3,FALSE)</f>
        <v>DFDE</v>
      </c>
    </row>
    <row r="742" spans="1:32">
      <c r="A742" s="165" t="s">
        <v>925</v>
      </c>
      <c r="B742" s="166" t="s">
        <v>958</v>
      </c>
      <c r="C742" s="165" t="s">
        <v>532</v>
      </c>
      <c r="D742" s="165" t="s">
        <v>918</v>
      </c>
      <c r="E742" s="165" t="s">
        <v>483</v>
      </c>
      <c r="F742" s="167">
        <v>2017</v>
      </c>
      <c r="G742" s="168">
        <v>0</v>
      </c>
      <c r="H742" s="169">
        <v>0</v>
      </c>
      <c r="I742" s="169">
        <v>0</v>
      </c>
      <c r="J742" s="169">
        <v>0</v>
      </c>
      <c r="K742" s="169">
        <v>0</v>
      </c>
      <c r="L742" s="169">
        <v>0</v>
      </c>
      <c r="M742" s="169">
        <v>-0.66749999999999998</v>
      </c>
      <c r="N742" s="169">
        <v>0.54</v>
      </c>
      <c r="O742" s="169">
        <v>2.8125</v>
      </c>
      <c r="P742" s="169">
        <v>5.5200000000000005</v>
      </c>
      <c r="Q742" s="169">
        <v>6.4350000000000005</v>
      </c>
      <c r="R742" s="169">
        <v>2.0249999999999999</v>
      </c>
      <c r="S742" s="169">
        <v>0</v>
      </c>
      <c r="T742" s="169">
        <v>0</v>
      </c>
      <c r="U742" s="169">
        <v>16.664999999999999</v>
      </c>
      <c r="V742" s="163">
        <f ca="1">SUM(INDIRECT(Inputs!$C$11&amp;ROW()&amp;":"&amp;Inputs!$C$12&amp;ROW()))</f>
        <v>6.4350000000000005</v>
      </c>
      <c r="W742" s="163">
        <f ca="1">SUM(INDIRECT(Inputs!$C$13&amp;ROW()&amp;":"&amp;Inputs!$C$14&amp;ROW()))</f>
        <v>14.64</v>
      </c>
      <c r="X742" s="3" t="str">
        <f>IF(COUNTIFS(Lookups!$A:$A,C742)=1,"Gross Sales","")</f>
        <v/>
      </c>
      <c r="Y742" s="3" t="str">
        <f>IF(COUNTIFS(Lookups!$D:$D,C742)=1,"Bar Sales","")</f>
        <v/>
      </c>
      <c r="Z742" s="3" t="str">
        <f>IFERROR(VLOOKUP(C742*1,Lookups!$D:$F,3,FALSE),"")</f>
        <v/>
      </c>
      <c r="AA742" s="3" t="str">
        <f>IFERROR(VLOOKUP($C742*1,Lookups!$H:$N,3,FALSE),"")</f>
        <v>Entrees</v>
      </c>
      <c r="AB742" s="3" t="str">
        <f>IFERROR(VLOOKUP($C742*1,Lookups!$H:$N,4,FALSE),"")</f>
        <v>Lunch</v>
      </c>
      <c r="AC742" s="3" t="str">
        <f>IFERROR(VLOOKUP($C742*1,Lookups!$H:$N,5,FALSE),"")</f>
        <v>Other</v>
      </c>
      <c r="AD742" s="3">
        <f>IFERROR(VLOOKUP($C742*1,Lookups!$H:$N,6,FALSE),"")</f>
        <v>0</v>
      </c>
      <c r="AE742" s="3">
        <f>IFERROR(VLOOKUP($C742*1,Lookups!$H:$N,7,FALSE),"")</f>
        <v>0</v>
      </c>
      <c r="AF742" s="3" t="str">
        <f>VLOOKUP(B742*1,Stores!$A:$C,3,FALSE)</f>
        <v>DFDE</v>
      </c>
    </row>
    <row r="743" spans="1:32">
      <c r="A743" s="165" t="s">
        <v>924</v>
      </c>
      <c r="B743" s="166" t="s">
        <v>926</v>
      </c>
      <c r="C743" s="165" t="s">
        <v>532</v>
      </c>
      <c r="D743" s="165" t="s">
        <v>918</v>
      </c>
      <c r="E743" s="165" t="s">
        <v>483</v>
      </c>
      <c r="F743" s="167">
        <v>2017</v>
      </c>
      <c r="G743" s="168">
        <v>0</v>
      </c>
      <c r="H743" s="169">
        <v>0</v>
      </c>
      <c r="I743" s="169">
        <v>1.26</v>
      </c>
      <c r="J743" s="169">
        <v>0</v>
      </c>
      <c r="K743" s="169">
        <v>0</v>
      </c>
      <c r="L743" s="169">
        <v>0</v>
      </c>
      <c r="M743" s="169">
        <v>0</v>
      </c>
      <c r="N743" s="169">
        <v>0</v>
      </c>
      <c r="O743" s="169">
        <v>8.19</v>
      </c>
      <c r="P743" s="169">
        <v>30.712500000000002</v>
      </c>
      <c r="Q743" s="169">
        <v>38.8125</v>
      </c>
      <c r="R743" s="169">
        <v>30.869999999999997</v>
      </c>
      <c r="S743" s="169">
        <v>0</v>
      </c>
      <c r="T743" s="169">
        <v>0</v>
      </c>
      <c r="U743" s="169">
        <v>109.845</v>
      </c>
      <c r="V743" s="163">
        <f ca="1">SUM(INDIRECT(Inputs!$C$11&amp;ROW()&amp;":"&amp;Inputs!$C$12&amp;ROW()))</f>
        <v>38.8125</v>
      </c>
      <c r="W743" s="163">
        <f ca="1">SUM(INDIRECT(Inputs!$C$13&amp;ROW()&amp;":"&amp;Inputs!$C$14&amp;ROW()))</f>
        <v>78.974999999999994</v>
      </c>
      <c r="X743" s="3" t="str">
        <f>IF(COUNTIFS(Lookups!$A:$A,C743)=1,"Gross Sales","")</f>
        <v/>
      </c>
      <c r="Y743" s="3" t="str">
        <f>IF(COUNTIFS(Lookups!$D:$D,C743)=1,"Bar Sales","")</f>
        <v/>
      </c>
      <c r="Z743" s="3" t="str">
        <f>IFERROR(VLOOKUP(C743*1,Lookups!$D:$F,3,FALSE),"")</f>
        <v/>
      </c>
      <c r="AA743" s="3" t="str">
        <f>IFERROR(VLOOKUP($C743*1,Lookups!$H:$N,3,FALSE),"")</f>
        <v>Entrees</v>
      </c>
      <c r="AB743" s="3" t="str">
        <f>IFERROR(VLOOKUP($C743*1,Lookups!$H:$N,4,FALSE),"")</f>
        <v>Lunch</v>
      </c>
      <c r="AC743" s="3" t="str">
        <f>IFERROR(VLOOKUP($C743*1,Lookups!$H:$N,5,FALSE),"")</f>
        <v>Other</v>
      </c>
      <c r="AD743" s="3">
        <f>IFERROR(VLOOKUP($C743*1,Lookups!$H:$N,6,FALSE),"")</f>
        <v>0</v>
      </c>
      <c r="AE743" s="3">
        <f>IFERROR(VLOOKUP($C743*1,Lookups!$H:$N,7,FALSE),"")</f>
        <v>0</v>
      </c>
      <c r="AF743" s="3" t="str">
        <f>VLOOKUP(B743*1,Stores!$A:$C,3,FALSE)</f>
        <v>DFDE</v>
      </c>
    </row>
    <row r="744" spans="1:32">
      <c r="A744" s="165" t="s">
        <v>923</v>
      </c>
      <c r="B744" s="166" t="s">
        <v>927</v>
      </c>
      <c r="C744" s="165" t="s">
        <v>532</v>
      </c>
      <c r="D744" s="165" t="s">
        <v>918</v>
      </c>
      <c r="E744" s="165" t="s">
        <v>483</v>
      </c>
      <c r="F744" s="167">
        <v>2017</v>
      </c>
      <c r="G744" s="168">
        <v>0</v>
      </c>
      <c r="H744" s="169">
        <v>0</v>
      </c>
      <c r="I744" s="169">
        <v>0</v>
      </c>
      <c r="J744" s="169">
        <v>0</v>
      </c>
      <c r="K744" s="169">
        <v>0</v>
      </c>
      <c r="L744" s="169">
        <v>0</v>
      </c>
      <c r="M744" s="169">
        <v>0</v>
      </c>
      <c r="N744" s="169">
        <v>0</v>
      </c>
      <c r="O744" s="169">
        <v>1.125</v>
      </c>
      <c r="P744" s="169">
        <v>1.3499999999999999</v>
      </c>
      <c r="Q744" s="169">
        <v>0</v>
      </c>
      <c r="R744" s="169">
        <v>0.53249999999999997</v>
      </c>
      <c r="S744" s="169">
        <v>0</v>
      </c>
      <c r="T744" s="169">
        <v>0</v>
      </c>
      <c r="U744" s="169">
        <v>3.0074999999999994</v>
      </c>
      <c r="V744" s="163">
        <f ca="1">SUM(INDIRECT(Inputs!$C$11&amp;ROW()&amp;":"&amp;Inputs!$C$12&amp;ROW()))</f>
        <v>0</v>
      </c>
      <c r="W744" s="163">
        <f ca="1">SUM(INDIRECT(Inputs!$C$13&amp;ROW()&amp;":"&amp;Inputs!$C$14&amp;ROW()))</f>
        <v>2.4749999999999996</v>
      </c>
      <c r="X744" s="3" t="str">
        <f>IF(COUNTIFS(Lookups!$A:$A,C744)=1,"Gross Sales","")</f>
        <v/>
      </c>
      <c r="Y744" s="3" t="str">
        <f>IF(COUNTIFS(Lookups!$D:$D,C744)=1,"Bar Sales","")</f>
        <v/>
      </c>
      <c r="Z744" s="3" t="str">
        <f>IFERROR(VLOOKUP(C744*1,Lookups!$D:$F,3,FALSE),"")</f>
        <v/>
      </c>
      <c r="AA744" s="3" t="str">
        <f>IFERROR(VLOOKUP($C744*1,Lookups!$H:$N,3,FALSE),"")</f>
        <v>Entrees</v>
      </c>
      <c r="AB744" s="3" t="str">
        <f>IFERROR(VLOOKUP($C744*1,Lookups!$H:$N,4,FALSE),"")</f>
        <v>Lunch</v>
      </c>
      <c r="AC744" s="3" t="str">
        <f>IFERROR(VLOOKUP($C744*1,Lookups!$H:$N,5,FALSE),"")</f>
        <v>Other</v>
      </c>
      <c r="AD744" s="3">
        <f>IFERROR(VLOOKUP($C744*1,Lookups!$H:$N,6,FALSE),"")</f>
        <v>0</v>
      </c>
      <c r="AE744" s="3">
        <f>IFERROR(VLOOKUP($C744*1,Lookups!$H:$N,7,FALSE),"")</f>
        <v>0</v>
      </c>
      <c r="AF744" s="3" t="str">
        <f>VLOOKUP(B744*1,Stores!$A:$C,3,FALSE)</f>
        <v>DFDE</v>
      </c>
    </row>
    <row r="745" spans="1:32">
      <c r="A745" s="165" t="s">
        <v>920</v>
      </c>
      <c r="B745" s="166" t="s">
        <v>930</v>
      </c>
      <c r="C745" s="165" t="s">
        <v>532</v>
      </c>
      <c r="D745" s="165" t="s">
        <v>918</v>
      </c>
      <c r="E745" s="165" t="s">
        <v>483</v>
      </c>
      <c r="F745" s="167">
        <v>2017</v>
      </c>
      <c r="G745" s="168">
        <v>0</v>
      </c>
      <c r="H745" s="169">
        <v>0</v>
      </c>
      <c r="I745" s="169">
        <v>0</v>
      </c>
      <c r="J745" s="169">
        <v>0</v>
      </c>
      <c r="K745" s="169">
        <v>0</v>
      </c>
      <c r="L745" s="169">
        <v>0</v>
      </c>
      <c r="M745" s="169">
        <v>0</v>
      </c>
      <c r="N745" s="169">
        <v>0</v>
      </c>
      <c r="O745" s="169">
        <v>10.327500000000001</v>
      </c>
      <c r="P745" s="169">
        <v>16.9725</v>
      </c>
      <c r="Q745" s="169">
        <v>16.4025</v>
      </c>
      <c r="R745" s="169">
        <v>14.489999999999998</v>
      </c>
      <c r="S745" s="169">
        <v>0</v>
      </c>
      <c r="T745" s="169">
        <v>0</v>
      </c>
      <c r="U745" s="169">
        <v>58.192499999999995</v>
      </c>
      <c r="V745" s="163">
        <f ca="1">SUM(INDIRECT(Inputs!$C$11&amp;ROW()&amp;":"&amp;Inputs!$C$12&amp;ROW()))</f>
        <v>16.4025</v>
      </c>
      <c r="W745" s="163">
        <f ca="1">SUM(INDIRECT(Inputs!$C$13&amp;ROW()&amp;":"&amp;Inputs!$C$14&amp;ROW()))</f>
        <v>43.702500000000001</v>
      </c>
      <c r="X745" s="3" t="str">
        <f>IF(COUNTIFS(Lookups!$A:$A,C745)=1,"Gross Sales","")</f>
        <v/>
      </c>
      <c r="Y745" s="3" t="str">
        <f>IF(COUNTIFS(Lookups!$D:$D,C745)=1,"Bar Sales","")</f>
        <v/>
      </c>
      <c r="Z745" s="3" t="str">
        <f>IFERROR(VLOOKUP(C745*1,Lookups!$D:$F,3,FALSE),"")</f>
        <v/>
      </c>
      <c r="AA745" s="3" t="str">
        <f>IFERROR(VLOOKUP($C745*1,Lookups!$H:$N,3,FALSE),"")</f>
        <v>Entrees</v>
      </c>
      <c r="AB745" s="3" t="str">
        <f>IFERROR(VLOOKUP($C745*1,Lookups!$H:$N,4,FALSE),"")</f>
        <v>Lunch</v>
      </c>
      <c r="AC745" s="3" t="str">
        <f>IFERROR(VLOOKUP($C745*1,Lookups!$H:$N,5,FALSE),"")</f>
        <v>Other</v>
      </c>
      <c r="AD745" s="3">
        <f>IFERROR(VLOOKUP($C745*1,Lookups!$H:$N,6,FALSE),"")</f>
        <v>0</v>
      </c>
      <c r="AE745" s="3">
        <f>IFERROR(VLOOKUP($C745*1,Lookups!$H:$N,7,FALSE),"")</f>
        <v>0</v>
      </c>
      <c r="AF745" s="3" t="str">
        <f>VLOOKUP(B745*1,Stores!$A:$C,3,FALSE)</f>
        <v>DFDE</v>
      </c>
    </row>
    <row r="746" spans="1:32">
      <c r="A746" s="165" t="s">
        <v>919</v>
      </c>
      <c r="B746" s="166" t="s">
        <v>931</v>
      </c>
      <c r="C746" s="165" t="s">
        <v>532</v>
      </c>
      <c r="D746" s="165" t="s">
        <v>918</v>
      </c>
      <c r="E746" s="165" t="s">
        <v>483</v>
      </c>
      <c r="F746" s="167">
        <v>2017</v>
      </c>
      <c r="G746" s="168">
        <v>0</v>
      </c>
      <c r="H746" s="169">
        <v>0.6825</v>
      </c>
      <c r="I746" s="169">
        <v>3.8325</v>
      </c>
      <c r="J746" s="169">
        <v>2.4899999999999998</v>
      </c>
      <c r="K746" s="169">
        <v>7.8374999999999995</v>
      </c>
      <c r="L746" s="169">
        <v>-0.495</v>
      </c>
      <c r="M746" s="169">
        <v>0</v>
      </c>
      <c r="N746" s="169">
        <v>0</v>
      </c>
      <c r="O746" s="169">
        <v>0.91500000000000004</v>
      </c>
      <c r="P746" s="169">
        <v>2.1149999999999998</v>
      </c>
      <c r="Q746" s="169">
        <v>0.70499999999999996</v>
      </c>
      <c r="R746" s="169">
        <v>0.69750000000000001</v>
      </c>
      <c r="S746" s="169">
        <v>0</v>
      </c>
      <c r="T746" s="169">
        <v>0</v>
      </c>
      <c r="U746" s="169">
        <v>18.779999999999998</v>
      </c>
      <c r="V746" s="163">
        <f ca="1">SUM(INDIRECT(Inputs!$C$11&amp;ROW()&amp;":"&amp;Inputs!$C$12&amp;ROW()))</f>
        <v>0.70499999999999996</v>
      </c>
      <c r="W746" s="163">
        <f ca="1">SUM(INDIRECT(Inputs!$C$13&amp;ROW()&amp;":"&amp;Inputs!$C$14&amp;ROW()))</f>
        <v>18.082499999999996</v>
      </c>
      <c r="X746" s="3" t="str">
        <f>IF(COUNTIFS(Lookups!$A:$A,C746)=1,"Gross Sales","")</f>
        <v/>
      </c>
      <c r="Y746" s="3" t="str">
        <f>IF(COUNTIFS(Lookups!$D:$D,C746)=1,"Bar Sales","")</f>
        <v/>
      </c>
      <c r="Z746" s="3" t="str">
        <f>IFERROR(VLOOKUP(C746*1,Lookups!$D:$F,3,FALSE),"")</f>
        <v/>
      </c>
      <c r="AA746" s="3" t="str">
        <f>IFERROR(VLOOKUP($C746*1,Lookups!$H:$N,3,FALSE),"")</f>
        <v>Entrees</v>
      </c>
      <c r="AB746" s="3" t="str">
        <f>IFERROR(VLOOKUP($C746*1,Lookups!$H:$N,4,FALSE),"")</f>
        <v>Lunch</v>
      </c>
      <c r="AC746" s="3" t="str">
        <f>IFERROR(VLOOKUP($C746*1,Lookups!$H:$N,5,FALSE),"")</f>
        <v>Other</v>
      </c>
      <c r="AD746" s="3">
        <f>IFERROR(VLOOKUP($C746*1,Lookups!$H:$N,6,FALSE),"")</f>
        <v>0</v>
      </c>
      <c r="AE746" s="3">
        <f>IFERROR(VLOOKUP($C746*1,Lookups!$H:$N,7,FALSE),"")</f>
        <v>0</v>
      </c>
      <c r="AF746" s="3" t="str">
        <f>VLOOKUP(B746*1,Stores!$A:$C,3,FALSE)</f>
        <v>DFDE</v>
      </c>
    </row>
    <row r="747" spans="1:32">
      <c r="A747" s="165" t="s">
        <v>959</v>
      </c>
      <c r="B747" s="166" t="s">
        <v>932</v>
      </c>
      <c r="C747" s="165" t="s">
        <v>532</v>
      </c>
      <c r="D747" s="165" t="s">
        <v>918</v>
      </c>
      <c r="E747" s="165" t="s">
        <v>483</v>
      </c>
      <c r="F747" s="167">
        <v>2017</v>
      </c>
      <c r="G747" s="168">
        <v>0</v>
      </c>
      <c r="H747" s="169">
        <v>0</v>
      </c>
      <c r="I747" s="169">
        <v>0</v>
      </c>
      <c r="J747" s="169">
        <v>0</v>
      </c>
      <c r="K747" s="169">
        <v>0</v>
      </c>
      <c r="L747" s="169">
        <v>0</v>
      </c>
      <c r="M747" s="169">
        <v>9.9450000000000003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169">
        <v>9.9450000000000003</v>
      </c>
      <c r="V747" s="163">
        <f ca="1">SUM(INDIRECT(Inputs!$C$11&amp;ROW()&amp;":"&amp;Inputs!$C$12&amp;ROW()))</f>
        <v>0</v>
      </c>
      <c r="W747" s="163">
        <f ca="1">SUM(INDIRECT(Inputs!$C$13&amp;ROW()&amp;":"&amp;Inputs!$C$14&amp;ROW()))</f>
        <v>9.9450000000000003</v>
      </c>
      <c r="X747" s="3" t="str">
        <f>IF(COUNTIFS(Lookups!$A:$A,C747)=1,"Gross Sales","")</f>
        <v/>
      </c>
      <c r="Y747" s="3" t="str">
        <f>IF(COUNTIFS(Lookups!$D:$D,C747)=1,"Bar Sales","")</f>
        <v/>
      </c>
      <c r="Z747" s="3" t="str">
        <f>IFERROR(VLOOKUP(C747*1,Lookups!$D:$F,3,FALSE),"")</f>
        <v/>
      </c>
      <c r="AA747" s="3" t="str">
        <f>IFERROR(VLOOKUP($C747*1,Lookups!$H:$N,3,FALSE),"")</f>
        <v>Entrees</v>
      </c>
      <c r="AB747" s="3" t="str">
        <f>IFERROR(VLOOKUP($C747*1,Lookups!$H:$N,4,FALSE),"")</f>
        <v>Lunch</v>
      </c>
      <c r="AC747" s="3" t="str">
        <f>IFERROR(VLOOKUP($C747*1,Lookups!$H:$N,5,FALSE),"")</f>
        <v>Other</v>
      </c>
      <c r="AD747" s="3">
        <f>IFERROR(VLOOKUP($C747*1,Lookups!$H:$N,6,FALSE),"")</f>
        <v>0</v>
      </c>
      <c r="AE747" s="3">
        <f>IFERROR(VLOOKUP($C747*1,Lookups!$H:$N,7,FALSE),"")</f>
        <v>0</v>
      </c>
      <c r="AF747" s="3" t="str">
        <f>VLOOKUP(B747*1,Stores!$A:$C,3,FALSE)</f>
        <v>DFG</v>
      </c>
    </row>
    <row r="748" spans="1:32">
      <c r="A748" s="165" t="s">
        <v>954</v>
      </c>
      <c r="B748" s="166" t="s">
        <v>933</v>
      </c>
      <c r="C748" s="165" t="s">
        <v>532</v>
      </c>
      <c r="D748" s="165" t="s">
        <v>918</v>
      </c>
      <c r="E748" s="165" t="s">
        <v>483</v>
      </c>
      <c r="F748" s="167">
        <v>2017</v>
      </c>
      <c r="G748" s="168">
        <v>0</v>
      </c>
      <c r="H748" s="169">
        <v>0</v>
      </c>
      <c r="I748" s="169">
        <v>1.395</v>
      </c>
      <c r="J748" s="169">
        <v>27.495000000000001</v>
      </c>
      <c r="K748" s="169">
        <v>8.5500000000000007</v>
      </c>
      <c r="L748" s="169">
        <v>29.669999999999998</v>
      </c>
      <c r="M748" s="169">
        <v>21.675000000000001</v>
      </c>
      <c r="N748" s="169">
        <v>9.9749999999999996</v>
      </c>
      <c r="O748" s="169">
        <v>6.57</v>
      </c>
      <c r="P748" s="169">
        <v>10.1175</v>
      </c>
      <c r="Q748" s="169">
        <v>21.285</v>
      </c>
      <c r="R748" s="169">
        <v>17.6175</v>
      </c>
      <c r="S748" s="169">
        <v>0</v>
      </c>
      <c r="T748" s="169">
        <v>0</v>
      </c>
      <c r="U748" s="169">
        <v>154.35</v>
      </c>
      <c r="V748" s="163">
        <f ca="1">SUM(INDIRECT(Inputs!$C$11&amp;ROW()&amp;":"&amp;Inputs!$C$12&amp;ROW()))</f>
        <v>21.285</v>
      </c>
      <c r="W748" s="163">
        <f ca="1">SUM(INDIRECT(Inputs!$C$13&amp;ROW()&amp;":"&amp;Inputs!$C$14&amp;ROW()))</f>
        <v>136.73249999999999</v>
      </c>
      <c r="X748" s="3" t="str">
        <f>IF(COUNTIFS(Lookups!$A:$A,C748)=1,"Gross Sales","")</f>
        <v/>
      </c>
      <c r="Y748" s="3" t="str">
        <f>IF(COUNTIFS(Lookups!$D:$D,C748)=1,"Bar Sales","")</f>
        <v/>
      </c>
      <c r="Z748" s="3" t="str">
        <f>IFERROR(VLOOKUP(C748*1,Lookups!$D:$F,3,FALSE),"")</f>
        <v/>
      </c>
      <c r="AA748" s="3" t="str">
        <f>IFERROR(VLOOKUP($C748*1,Lookups!$H:$N,3,FALSE),"")</f>
        <v>Entrees</v>
      </c>
      <c r="AB748" s="3" t="str">
        <f>IFERROR(VLOOKUP($C748*1,Lookups!$H:$N,4,FALSE),"")</f>
        <v>Lunch</v>
      </c>
      <c r="AC748" s="3" t="str">
        <f>IFERROR(VLOOKUP($C748*1,Lookups!$H:$N,5,FALSE),"")</f>
        <v>Other</v>
      </c>
      <c r="AD748" s="3">
        <f>IFERROR(VLOOKUP($C748*1,Lookups!$H:$N,6,FALSE),"")</f>
        <v>0</v>
      </c>
      <c r="AE748" s="3">
        <f>IFERROR(VLOOKUP($C748*1,Lookups!$H:$N,7,FALSE),"")</f>
        <v>0</v>
      </c>
      <c r="AF748" s="3" t="str">
        <f>VLOOKUP(B748*1,Stores!$A:$C,3,FALSE)</f>
        <v>DFG</v>
      </c>
    </row>
    <row r="749" spans="1:32">
      <c r="A749" s="165" t="s">
        <v>953</v>
      </c>
      <c r="B749" s="166" t="s">
        <v>934</v>
      </c>
      <c r="C749" s="165" t="s">
        <v>532</v>
      </c>
      <c r="D749" s="165" t="s">
        <v>918</v>
      </c>
      <c r="E749" s="165" t="s">
        <v>483</v>
      </c>
      <c r="F749" s="167">
        <v>2017</v>
      </c>
      <c r="G749" s="168">
        <v>0</v>
      </c>
      <c r="H749" s="169">
        <v>0</v>
      </c>
      <c r="I749" s="169">
        <v>0</v>
      </c>
      <c r="J749" s="169">
        <v>0</v>
      </c>
      <c r="K749" s="169">
        <v>0</v>
      </c>
      <c r="L749" s="169">
        <v>0</v>
      </c>
      <c r="M749" s="169">
        <v>0</v>
      </c>
      <c r="N749" s="169">
        <v>0</v>
      </c>
      <c r="O749" s="169">
        <v>0</v>
      </c>
      <c r="P749" s="169">
        <v>0</v>
      </c>
      <c r="Q749" s="169">
        <v>1.92</v>
      </c>
      <c r="R749" s="169">
        <v>0</v>
      </c>
      <c r="S749" s="169">
        <v>0</v>
      </c>
      <c r="T749" s="169">
        <v>0</v>
      </c>
      <c r="U749" s="169">
        <v>1.92</v>
      </c>
      <c r="V749" s="163">
        <f ca="1">SUM(INDIRECT(Inputs!$C$11&amp;ROW()&amp;":"&amp;Inputs!$C$12&amp;ROW()))</f>
        <v>1.92</v>
      </c>
      <c r="W749" s="163">
        <f ca="1">SUM(INDIRECT(Inputs!$C$13&amp;ROW()&amp;":"&amp;Inputs!$C$14&amp;ROW()))</f>
        <v>1.92</v>
      </c>
      <c r="X749" s="3" t="str">
        <f>IF(COUNTIFS(Lookups!$A:$A,C749)=1,"Gross Sales","")</f>
        <v/>
      </c>
      <c r="Y749" s="3" t="str">
        <f>IF(COUNTIFS(Lookups!$D:$D,C749)=1,"Bar Sales","")</f>
        <v/>
      </c>
      <c r="Z749" s="3" t="str">
        <f>IFERROR(VLOOKUP(C749*1,Lookups!$D:$F,3,FALSE),"")</f>
        <v/>
      </c>
      <c r="AA749" s="3" t="str">
        <f>IFERROR(VLOOKUP($C749*1,Lookups!$H:$N,3,FALSE),"")</f>
        <v>Entrees</v>
      </c>
      <c r="AB749" s="3" t="str">
        <f>IFERROR(VLOOKUP($C749*1,Lookups!$H:$N,4,FALSE),"")</f>
        <v>Lunch</v>
      </c>
      <c r="AC749" s="3" t="str">
        <f>IFERROR(VLOOKUP($C749*1,Lookups!$H:$N,5,FALSE),"")</f>
        <v>Other</v>
      </c>
      <c r="AD749" s="3">
        <f>IFERROR(VLOOKUP($C749*1,Lookups!$H:$N,6,FALSE),"")</f>
        <v>0</v>
      </c>
      <c r="AE749" s="3">
        <f>IFERROR(VLOOKUP($C749*1,Lookups!$H:$N,7,FALSE),"")</f>
        <v>0</v>
      </c>
      <c r="AF749" s="3" t="str">
        <f>VLOOKUP(B749*1,Stores!$A:$C,3,FALSE)</f>
        <v>DFG</v>
      </c>
    </row>
    <row r="750" spans="1:32">
      <c r="A750" s="165" t="s">
        <v>950</v>
      </c>
      <c r="B750" s="166" t="s">
        <v>935</v>
      </c>
      <c r="C750" s="165" t="s">
        <v>532</v>
      </c>
      <c r="D750" s="165" t="s">
        <v>918</v>
      </c>
      <c r="E750" s="165" t="s">
        <v>483</v>
      </c>
      <c r="F750" s="167">
        <v>2017</v>
      </c>
      <c r="G750" s="168">
        <v>0</v>
      </c>
      <c r="H750" s="169">
        <v>0.94500000000000006</v>
      </c>
      <c r="I750" s="169">
        <v>2.79</v>
      </c>
      <c r="J750" s="169">
        <v>8.5050000000000008</v>
      </c>
      <c r="K750" s="169">
        <v>5.58</v>
      </c>
      <c r="L750" s="169">
        <v>6.6300000000000008</v>
      </c>
      <c r="M750" s="169">
        <v>1.125</v>
      </c>
      <c r="N750" s="169">
        <v>3.2250000000000001</v>
      </c>
      <c r="O750" s="169">
        <v>4.32</v>
      </c>
      <c r="P750" s="169">
        <v>2.625</v>
      </c>
      <c r="Q750" s="169">
        <v>7.4250000000000007</v>
      </c>
      <c r="R750" s="169">
        <v>1.2449999999999999</v>
      </c>
      <c r="S750" s="169">
        <v>0</v>
      </c>
      <c r="T750" s="169">
        <v>0</v>
      </c>
      <c r="U750" s="169">
        <v>44.414999999999999</v>
      </c>
      <c r="V750" s="163">
        <f ca="1">SUM(INDIRECT(Inputs!$C$11&amp;ROW()&amp;":"&amp;Inputs!$C$12&amp;ROW()))</f>
        <v>7.4250000000000007</v>
      </c>
      <c r="W750" s="163">
        <f ca="1">SUM(INDIRECT(Inputs!$C$13&amp;ROW()&amp;":"&amp;Inputs!$C$14&amp;ROW()))</f>
        <v>43.17</v>
      </c>
      <c r="X750" s="3" t="str">
        <f>IF(COUNTIFS(Lookups!$A:$A,C750)=1,"Gross Sales","")</f>
        <v/>
      </c>
      <c r="Y750" s="3" t="str">
        <f>IF(COUNTIFS(Lookups!$D:$D,C750)=1,"Bar Sales","")</f>
        <v/>
      </c>
      <c r="Z750" s="3" t="str">
        <f>IFERROR(VLOOKUP(C750*1,Lookups!$D:$F,3,FALSE),"")</f>
        <v/>
      </c>
      <c r="AA750" s="3" t="str">
        <f>IFERROR(VLOOKUP($C750*1,Lookups!$H:$N,3,FALSE),"")</f>
        <v>Entrees</v>
      </c>
      <c r="AB750" s="3" t="str">
        <f>IFERROR(VLOOKUP($C750*1,Lookups!$H:$N,4,FALSE),"")</f>
        <v>Lunch</v>
      </c>
      <c r="AC750" s="3" t="str">
        <f>IFERROR(VLOOKUP($C750*1,Lookups!$H:$N,5,FALSE),"")</f>
        <v>Other</v>
      </c>
      <c r="AD750" s="3">
        <f>IFERROR(VLOOKUP($C750*1,Lookups!$H:$N,6,FALSE),"")</f>
        <v>0</v>
      </c>
      <c r="AE750" s="3">
        <f>IFERROR(VLOOKUP($C750*1,Lookups!$H:$N,7,FALSE),"")</f>
        <v>0</v>
      </c>
      <c r="AF750" s="3" t="str">
        <f>VLOOKUP(B750*1,Stores!$A:$C,3,FALSE)</f>
        <v>DFG</v>
      </c>
    </row>
    <row r="751" spans="1:32">
      <c r="A751" s="165" t="s">
        <v>949</v>
      </c>
      <c r="B751" s="166" t="s">
        <v>936</v>
      </c>
      <c r="C751" s="165" t="s">
        <v>532</v>
      </c>
      <c r="D751" s="165" t="s">
        <v>918</v>
      </c>
      <c r="E751" s="165" t="s">
        <v>483</v>
      </c>
      <c r="F751" s="167">
        <v>2017</v>
      </c>
      <c r="G751" s="168">
        <v>0</v>
      </c>
      <c r="H751" s="169">
        <v>0</v>
      </c>
      <c r="I751" s="169">
        <v>0</v>
      </c>
      <c r="J751" s="169">
        <v>0</v>
      </c>
      <c r="K751" s="169">
        <v>1.98</v>
      </c>
      <c r="L751" s="169">
        <v>1.9575</v>
      </c>
      <c r="M751" s="169">
        <v>5.0250000000000004</v>
      </c>
      <c r="N751" s="169">
        <v>0</v>
      </c>
      <c r="O751" s="169">
        <v>3.4125000000000001</v>
      </c>
      <c r="P751" s="169">
        <v>0.52499999999999991</v>
      </c>
      <c r="Q751" s="169">
        <v>0</v>
      </c>
      <c r="R751" s="169">
        <v>-0.63749999999999996</v>
      </c>
      <c r="S751" s="169">
        <v>0</v>
      </c>
      <c r="T751" s="169">
        <v>0</v>
      </c>
      <c r="U751" s="169">
        <v>12.262500000000001</v>
      </c>
      <c r="V751" s="163">
        <f ca="1">SUM(INDIRECT(Inputs!$C$11&amp;ROW()&amp;":"&amp;Inputs!$C$12&amp;ROW()))</f>
        <v>0</v>
      </c>
      <c r="W751" s="163">
        <f ca="1">SUM(INDIRECT(Inputs!$C$13&amp;ROW()&amp;":"&amp;Inputs!$C$14&amp;ROW()))</f>
        <v>12.9</v>
      </c>
      <c r="X751" s="3" t="str">
        <f>IF(COUNTIFS(Lookups!$A:$A,C751)=1,"Gross Sales","")</f>
        <v/>
      </c>
      <c r="Y751" s="3" t="str">
        <f>IF(COUNTIFS(Lookups!$D:$D,C751)=1,"Bar Sales","")</f>
        <v/>
      </c>
      <c r="Z751" s="3" t="str">
        <f>IFERROR(VLOOKUP(C751*1,Lookups!$D:$F,3,FALSE),"")</f>
        <v/>
      </c>
      <c r="AA751" s="3" t="str">
        <f>IFERROR(VLOOKUP($C751*1,Lookups!$H:$N,3,FALSE),"")</f>
        <v>Entrees</v>
      </c>
      <c r="AB751" s="3" t="str">
        <f>IFERROR(VLOOKUP($C751*1,Lookups!$H:$N,4,FALSE),"")</f>
        <v>Lunch</v>
      </c>
      <c r="AC751" s="3" t="str">
        <f>IFERROR(VLOOKUP($C751*1,Lookups!$H:$N,5,FALSE),"")</f>
        <v>Other</v>
      </c>
      <c r="AD751" s="3">
        <f>IFERROR(VLOOKUP($C751*1,Lookups!$H:$N,6,FALSE),"")</f>
        <v>0</v>
      </c>
      <c r="AE751" s="3">
        <f>IFERROR(VLOOKUP($C751*1,Lookups!$H:$N,7,FALSE),"")</f>
        <v>0</v>
      </c>
      <c r="AF751" s="3" t="str">
        <f>VLOOKUP(B751*1,Stores!$A:$C,3,FALSE)</f>
        <v>DFG</v>
      </c>
    </row>
    <row r="752" spans="1:32">
      <c r="A752" s="165" t="s">
        <v>948</v>
      </c>
      <c r="B752" s="166" t="s">
        <v>937</v>
      </c>
      <c r="C752" s="165" t="s">
        <v>532</v>
      </c>
      <c r="D752" s="165" t="s">
        <v>918</v>
      </c>
      <c r="E752" s="165" t="s">
        <v>483</v>
      </c>
      <c r="F752" s="167">
        <v>2017</v>
      </c>
      <c r="G752" s="168">
        <v>0</v>
      </c>
      <c r="H752" s="169">
        <v>0</v>
      </c>
      <c r="I752" s="169">
        <v>0</v>
      </c>
      <c r="J752" s="169">
        <v>2.7749999999999999</v>
      </c>
      <c r="K752" s="169">
        <v>0</v>
      </c>
      <c r="L752" s="169">
        <v>0</v>
      </c>
      <c r="M752" s="169">
        <v>0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169">
        <v>2.7749999999999999</v>
      </c>
      <c r="V752" s="163">
        <f ca="1">SUM(INDIRECT(Inputs!$C$11&amp;ROW()&amp;":"&amp;Inputs!$C$12&amp;ROW()))</f>
        <v>0</v>
      </c>
      <c r="W752" s="163">
        <f ca="1">SUM(INDIRECT(Inputs!$C$13&amp;ROW()&amp;":"&amp;Inputs!$C$14&amp;ROW()))</f>
        <v>2.7749999999999999</v>
      </c>
      <c r="X752" s="3" t="str">
        <f>IF(COUNTIFS(Lookups!$A:$A,C752)=1,"Gross Sales","")</f>
        <v/>
      </c>
      <c r="Y752" s="3" t="str">
        <f>IF(COUNTIFS(Lookups!$D:$D,C752)=1,"Bar Sales","")</f>
        <v/>
      </c>
      <c r="Z752" s="3" t="str">
        <f>IFERROR(VLOOKUP(C752*1,Lookups!$D:$F,3,FALSE),"")</f>
        <v/>
      </c>
      <c r="AA752" s="3" t="str">
        <f>IFERROR(VLOOKUP($C752*1,Lookups!$H:$N,3,FALSE),"")</f>
        <v>Entrees</v>
      </c>
      <c r="AB752" s="3" t="str">
        <f>IFERROR(VLOOKUP($C752*1,Lookups!$H:$N,4,FALSE),"")</f>
        <v>Lunch</v>
      </c>
      <c r="AC752" s="3" t="str">
        <f>IFERROR(VLOOKUP($C752*1,Lookups!$H:$N,5,FALSE),"")</f>
        <v>Other</v>
      </c>
      <c r="AD752" s="3">
        <f>IFERROR(VLOOKUP($C752*1,Lookups!$H:$N,6,FALSE),"")</f>
        <v>0</v>
      </c>
      <c r="AE752" s="3">
        <f>IFERROR(VLOOKUP($C752*1,Lookups!$H:$N,7,FALSE),"")</f>
        <v>0</v>
      </c>
      <c r="AF752" s="3" t="str">
        <f>VLOOKUP(B752*1,Stores!$A:$C,3,FALSE)</f>
        <v>DFG</v>
      </c>
    </row>
    <row r="753" spans="1:32">
      <c r="A753" s="165" t="s">
        <v>947</v>
      </c>
      <c r="B753" s="166" t="s">
        <v>938</v>
      </c>
      <c r="C753" s="165" t="s">
        <v>532</v>
      </c>
      <c r="D753" s="165" t="s">
        <v>918</v>
      </c>
      <c r="E753" s="165" t="s">
        <v>483</v>
      </c>
      <c r="F753" s="167">
        <v>2017</v>
      </c>
      <c r="G753" s="168">
        <v>0</v>
      </c>
      <c r="H753" s="169">
        <v>18.922499999999999</v>
      </c>
      <c r="I753" s="169">
        <v>6.2099999999999991</v>
      </c>
      <c r="J753" s="169">
        <v>14.790000000000001</v>
      </c>
      <c r="K753" s="169">
        <v>23.04</v>
      </c>
      <c r="L753" s="169">
        <v>17.82</v>
      </c>
      <c r="M753" s="169">
        <v>9.9749999999999996</v>
      </c>
      <c r="N753" s="169">
        <v>23.31</v>
      </c>
      <c r="O753" s="169">
        <v>13.65</v>
      </c>
      <c r="P753" s="169">
        <v>20.145</v>
      </c>
      <c r="Q753" s="169">
        <v>16.605</v>
      </c>
      <c r="R753" s="169">
        <v>17.414999999999999</v>
      </c>
      <c r="S753" s="169">
        <v>0</v>
      </c>
      <c r="T753" s="169">
        <v>0</v>
      </c>
      <c r="U753" s="169">
        <v>181.88249999999999</v>
      </c>
      <c r="V753" s="163">
        <f ca="1">SUM(INDIRECT(Inputs!$C$11&amp;ROW()&amp;":"&amp;Inputs!$C$12&amp;ROW()))</f>
        <v>16.605</v>
      </c>
      <c r="W753" s="163">
        <f ca="1">SUM(INDIRECT(Inputs!$C$13&amp;ROW()&amp;":"&amp;Inputs!$C$14&amp;ROW()))</f>
        <v>164.4675</v>
      </c>
      <c r="X753" s="3" t="str">
        <f>IF(COUNTIFS(Lookups!$A:$A,C753)=1,"Gross Sales","")</f>
        <v/>
      </c>
      <c r="Y753" s="3" t="str">
        <f>IF(COUNTIFS(Lookups!$D:$D,C753)=1,"Bar Sales","")</f>
        <v/>
      </c>
      <c r="Z753" s="3" t="str">
        <f>IFERROR(VLOOKUP(C753*1,Lookups!$D:$F,3,FALSE),"")</f>
        <v/>
      </c>
      <c r="AA753" s="3" t="str">
        <f>IFERROR(VLOOKUP($C753*1,Lookups!$H:$N,3,FALSE),"")</f>
        <v>Entrees</v>
      </c>
      <c r="AB753" s="3" t="str">
        <f>IFERROR(VLOOKUP($C753*1,Lookups!$H:$N,4,FALSE),"")</f>
        <v>Lunch</v>
      </c>
      <c r="AC753" s="3" t="str">
        <f>IFERROR(VLOOKUP($C753*1,Lookups!$H:$N,5,FALSE),"")</f>
        <v>Other</v>
      </c>
      <c r="AD753" s="3">
        <f>IFERROR(VLOOKUP($C753*1,Lookups!$H:$N,6,FALSE),"")</f>
        <v>0</v>
      </c>
      <c r="AE753" s="3">
        <f>IFERROR(VLOOKUP($C753*1,Lookups!$H:$N,7,FALSE),"")</f>
        <v>0</v>
      </c>
      <c r="AF753" s="3" t="str">
        <f>VLOOKUP(B753*1,Stores!$A:$C,3,FALSE)</f>
        <v>DFG</v>
      </c>
    </row>
    <row r="754" spans="1:32">
      <c r="A754" s="165" t="s">
        <v>946</v>
      </c>
      <c r="B754" s="166" t="s">
        <v>939</v>
      </c>
      <c r="C754" s="165" t="s">
        <v>532</v>
      </c>
      <c r="D754" s="165" t="s">
        <v>918</v>
      </c>
      <c r="E754" s="165" t="s">
        <v>483</v>
      </c>
      <c r="F754" s="167">
        <v>2017</v>
      </c>
      <c r="G754" s="168">
        <v>0</v>
      </c>
      <c r="H754" s="169">
        <v>0</v>
      </c>
      <c r="I754" s="169">
        <v>1.095</v>
      </c>
      <c r="J754" s="169">
        <v>0</v>
      </c>
      <c r="K754" s="169">
        <v>0</v>
      </c>
      <c r="L754" s="169">
        <v>0</v>
      </c>
      <c r="M754" s="169">
        <v>0</v>
      </c>
      <c r="N754" s="169">
        <v>0</v>
      </c>
      <c r="O754" s="169">
        <v>0</v>
      </c>
      <c r="P754" s="169">
        <v>0</v>
      </c>
      <c r="Q754" s="169">
        <v>2.5500000000000003</v>
      </c>
      <c r="R754" s="169">
        <v>0</v>
      </c>
      <c r="S754" s="169">
        <v>0</v>
      </c>
      <c r="T754" s="169">
        <v>0</v>
      </c>
      <c r="U754" s="169">
        <v>3.6450000000000005</v>
      </c>
      <c r="V754" s="163">
        <f ca="1">SUM(INDIRECT(Inputs!$C$11&amp;ROW()&amp;":"&amp;Inputs!$C$12&amp;ROW()))</f>
        <v>2.5500000000000003</v>
      </c>
      <c r="W754" s="163">
        <f ca="1">SUM(INDIRECT(Inputs!$C$13&amp;ROW()&amp;":"&amp;Inputs!$C$14&amp;ROW()))</f>
        <v>3.6450000000000005</v>
      </c>
      <c r="X754" s="3" t="str">
        <f>IF(COUNTIFS(Lookups!$A:$A,C754)=1,"Gross Sales","")</f>
        <v/>
      </c>
      <c r="Y754" s="3" t="str">
        <f>IF(COUNTIFS(Lookups!$D:$D,C754)=1,"Bar Sales","")</f>
        <v/>
      </c>
      <c r="Z754" s="3" t="str">
        <f>IFERROR(VLOOKUP(C754*1,Lookups!$D:$F,3,FALSE),"")</f>
        <v/>
      </c>
      <c r="AA754" s="3" t="str">
        <f>IFERROR(VLOOKUP($C754*1,Lookups!$H:$N,3,FALSE),"")</f>
        <v>Entrees</v>
      </c>
      <c r="AB754" s="3" t="str">
        <f>IFERROR(VLOOKUP($C754*1,Lookups!$H:$N,4,FALSE),"")</f>
        <v>Lunch</v>
      </c>
      <c r="AC754" s="3" t="str">
        <f>IFERROR(VLOOKUP($C754*1,Lookups!$H:$N,5,FALSE),"")</f>
        <v>Other</v>
      </c>
      <c r="AD754" s="3">
        <f>IFERROR(VLOOKUP($C754*1,Lookups!$H:$N,6,FALSE),"")</f>
        <v>0</v>
      </c>
      <c r="AE754" s="3">
        <f>IFERROR(VLOOKUP($C754*1,Lookups!$H:$N,7,FALSE),"")</f>
        <v>0</v>
      </c>
      <c r="AF754" s="3" t="str">
        <f>VLOOKUP(B754*1,Stores!$A:$C,3,FALSE)</f>
        <v>DFG</v>
      </c>
    </row>
    <row r="755" spans="1:32">
      <c r="A755" s="165" t="s">
        <v>945</v>
      </c>
      <c r="B755" s="166" t="s">
        <v>940</v>
      </c>
      <c r="C755" s="165" t="s">
        <v>532</v>
      </c>
      <c r="D755" s="165" t="s">
        <v>918</v>
      </c>
      <c r="E755" s="165" t="s">
        <v>483</v>
      </c>
      <c r="F755" s="167">
        <v>2017</v>
      </c>
      <c r="G755" s="168">
        <v>0</v>
      </c>
      <c r="H755" s="169">
        <v>0</v>
      </c>
      <c r="I755" s="169">
        <v>0</v>
      </c>
      <c r="J755" s="169">
        <v>1.7550000000000001</v>
      </c>
      <c r="K755" s="169">
        <v>2.4899999999999998</v>
      </c>
      <c r="L755" s="169">
        <v>0</v>
      </c>
      <c r="M755" s="169">
        <v>6.6825000000000001</v>
      </c>
      <c r="N755" s="169">
        <v>4.41</v>
      </c>
      <c r="O755" s="169">
        <v>6.9</v>
      </c>
      <c r="P755" s="169">
        <v>0</v>
      </c>
      <c r="Q755" s="169">
        <v>6.24</v>
      </c>
      <c r="R755" s="169">
        <v>10.237500000000001</v>
      </c>
      <c r="S755" s="169">
        <v>0</v>
      </c>
      <c r="T755" s="169">
        <v>0</v>
      </c>
      <c r="U755" s="169">
        <v>38.715000000000003</v>
      </c>
      <c r="V755" s="163">
        <f ca="1">SUM(INDIRECT(Inputs!$C$11&amp;ROW()&amp;":"&amp;Inputs!$C$12&amp;ROW()))</f>
        <v>6.24</v>
      </c>
      <c r="W755" s="163">
        <f ca="1">SUM(INDIRECT(Inputs!$C$13&amp;ROW()&amp;":"&amp;Inputs!$C$14&amp;ROW()))</f>
        <v>28.477499999999999</v>
      </c>
      <c r="X755" s="3" t="str">
        <f>IF(COUNTIFS(Lookups!$A:$A,C755)=1,"Gross Sales","")</f>
        <v/>
      </c>
      <c r="Y755" s="3" t="str">
        <f>IF(COUNTIFS(Lookups!$D:$D,C755)=1,"Bar Sales","")</f>
        <v/>
      </c>
      <c r="Z755" s="3" t="str">
        <f>IFERROR(VLOOKUP(C755*1,Lookups!$D:$F,3,FALSE),"")</f>
        <v/>
      </c>
      <c r="AA755" s="3" t="str">
        <f>IFERROR(VLOOKUP($C755*1,Lookups!$H:$N,3,FALSE),"")</f>
        <v>Entrees</v>
      </c>
      <c r="AB755" s="3" t="str">
        <f>IFERROR(VLOOKUP($C755*1,Lookups!$H:$N,4,FALSE),"")</f>
        <v>Lunch</v>
      </c>
      <c r="AC755" s="3" t="str">
        <f>IFERROR(VLOOKUP($C755*1,Lookups!$H:$N,5,FALSE),"")</f>
        <v>Other</v>
      </c>
      <c r="AD755" s="3">
        <f>IFERROR(VLOOKUP($C755*1,Lookups!$H:$N,6,FALSE),"")</f>
        <v>0</v>
      </c>
      <c r="AE755" s="3">
        <f>IFERROR(VLOOKUP($C755*1,Lookups!$H:$N,7,FALSE),"")</f>
        <v>0</v>
      </c>
      <c r="AF755" s="3" t="str">
        <f>VLOOKUP(B755*1,Stores!$A:$C,3,FALSE)</f>
        <v>DFG</v>
      </c>
    </row>
    <row r="756" spans="1:32">
      <c r="A756" s="165" t="s">
        <v>944</v>
      </c>
      <c r="B756" s="166" t="s">
        <v>941</v>
      </c>
      <c r="C756" s="165" t="s">
        <v>532</v>
      </c>
      <c r="D756" s="165" t="s">
        <v>918</v>
      </c>
      <c r="E756" s="165" t="s">
        <v>483</v>
      </c>
      <c r="F756" s="167">
        <v>2017</v>
      </c>
      <c r="G756" s="168">
        <v>0</v>
      </c>
      <c r="H756" s="169">
        <v>0</v>
      </c>
      <c r="I756" s="169">
        <v>0</v>
      </c>
      <c r="J756" s="169">
        <v>0.53249999999999997</v>
      </c>
      <c r="K756" s="169">
        <v>0</v>
      </c>
      <c r="L756" s="169">
        <v>1.0499999999999998</v>
      </c>
      <c r="M756" s="169">
        <v>0</v>
      </c>
      <c r="N756" s="169">
        <v>0</v>
      </c>
      <c r="O756" s="169">
        <v>2.88</v>
      </c>
      <c r="P756" s="169">
        <v>0</v>
      </c>
      <c r="Q756" s="169">
        <v>8.5499999999999989</v>
      </c>
      <c r="R756" s="169">
        <v>0</v>
      </c>
      <c r="S756" s="169">
        <v>0</v>
      </c>
      <c r="T756" s="169">
        <v>0</v>
      </c>
      <c r="U756" s="169">
        <v>13.012499999999999</v>
      </c>
      <c r="V756" s="163">
        <f ca="1">SUM(INDIRECT(Inputs!$C$11&amp;ROW()&amp;":"&amp;Inputs!$C$12&amp;ROW()))</f>
        <v>8.5499999999999989</v>
      </c>
      <c r="W756" s="163">
        <f ca="1">SUM(INDIRECT(Inputs!$C$13&amp;ROW()&amp;":"&amp;Inputs!$C$14&amp;ROW()))</f>
        <v>13.012499999999999</v>
      </c>
      <c r="X756" s="3" t="str">
        <f>IF(COUNTIFS(Lookups!$A:$A,C756)=1,"Gross Sales","")</f>
        <v/>
      </c>
      <c r="Y756" s="3" t="str">
        <f>IF(COUNTIFS(Lookups!$D:$D,C756)=1,"Bar Sales","")</f>
        <v/>
      </c>
      <c r="Z756" s="3" t="str">
        <f>IFERROR(VLOOKUP(C756*1,Lookups!$D:$F,3,FALSE),"")</f>
        <v/>
      </c>
      <c r="AA756" s="3" t="str">
        <f>IFERROR(VLOOKUP($C756*1,Lookups!$H:$N,3,FALSE),"")</f>
        <v>Entrees</v>
      </c>
      <c r="AB756" s="3" t="str">
        <f>IFERROR(VLOOKUP($C756*1,Lookups!$H:$N,4,FALSE),"")</f>
        <v>Lunch</v>
      </c>
      <c r="AC756" s="3" t="str">
        <f>IFERROR(VLOOKUP($C756*1,Lookups!$H:$N,5,FALSE),"")</f>
        <v>Other</v>
      </c>
      <c r="AD756" s="3">
        <f>IFERROR(VLOOKUP($C756*1,Lookups!$H:$N,6,FALSE),"")</f>
        <v>0</v>
      </c>
      <c r="AE756" s="3">
        <f>IFERROR(VLOOKUP($C756*1,Lookups!$H:$N,7,FALSE),"")</f>
        <v>0</v>
      </c>
      <c r="AF756" s="3" t="str">
        <f>VLOOKUP(B756*1,Stores!$A:$C,3,FALSE)</f>
        <v>DFG</v>
      </c>
    </row>
    <row r="757" spans="1:32">
      <c r="A757" s="165" t="s">
        <v>943</v>
      </c>
      <c r="B757" s="166" t="s">
        <v>942</v>
      </c>
      <c r="C757" s="165" t="s">
        <v>532</v>
      </c>
      <c r="D757" s="165" t="s">
        <v>918</v>
      </c>
      <c r="E757" s="165" t="s">
        <v>483</v>
      </c>
      <c r="F757" s="167">
        <v>2017</v>
      </c>
      <c r="G757" s="168">
        <v>0</v>
      </c>
      <c r="H757" s="169">
        <v>14.332500000000001</v>
      </c>
      <c r="I757" s="169">
        <v>18.3675</v>
      </c>
      <c r="J757" s="169">
        <v>3.8249999999999997</v>
      </c>
      <c r="K757" s="169">
        <v>0</v>
      </c>
      <c r="L757" s="169">
        <v>0</v>
      </c>
      <c r="M757" s="169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169">
        <v>36.525000000000006</v>
      </c>
      <c r="V757" s="163">
        <f ca="1">SUM(INDIRECT(Inputs!$C$11&amp;ROW()&amp;":"&amp;Inputs!$C$12&amp;ROW()))</f>
        <v>0</v>
      </c>
      <c r="W757" s="163">
        <f ca="1">SUM(INDIRECT(Inputs!$C$13&amp;ROW()&amp;":"&amp;Inputs!$C$14&amp;ROW()))</f>
        <v>36.525000000000006</v>
      </c>
      <c r="X757" s="3" t="str">
        <f>IF(COUNTIFS(Lookups!$A:$A,C757)=1,"Gross Sales","")</f>
        <v/>
      </c>
      <c r="Y757" s="3" t="str">
        <f>IF(COUNTIFS(Lookups!$D:$D,C757)=1,"Bar Sales","")</f>
        <v/>
      </c>
      <c r="Z757" s="3" t="str">
        <f>IFERROR(VLOOKUP(C757*1,Lookups!$D:$F,3,FALSE),"")</f>
        <v/>
      </c>
      <c r="AA757" s="3" t="str">
        <f>IFERROR(VLOOKUP($C757*1,Lookups!$H:$N,3,FALSE),"")</f>
        <v>Entrees</v>
      </c>
      <c r="AB757" s="3" t="str">
        <f>IFERROR(VLOOKUP($C757*1,Lookups!$H:$N,4,FALSE),"")</f>
        <v>Lunch</v>
      </c>
      <c r="AC757" s="3" t="str">
        <f>IFERROR(VLOOKUP($C757*1,Lookups!$H:$N,5,FALSE),"")</f>
        <v>Other</v>
      </c>
      <c r="AD757" s="3">
        <f>IFERROR(VLOOKUP($C757*1,Lookups!$H:$N,6,FALSE),"")</f>
        <v>0</v>
      </c>
      <c r="AE757" s="3">
        <f>IFERROR(VLOOKUP($C757*1,Lookups!$H:$N,7,FALSE),"")</f>
        <v>0</v>
      </c>
      <c r="AF757" s="3" t="str">
        <f>VLOOKUP(B757*1,Stores!$A:$C,3,FALSE)</f>
        <v>DFG</v>
      </c>
    </row>
    <row r="758" spans="1:32">
      <c r="A758" s="165" t="s">
        <v>942</v>
      </c>
      <c r="B758" s="166" t="s">
        <v>943</v>
      </c>
      <c r="C758" s="165" t="s">
        <v>532</v>
      </c>
      <c r="D758" s="165" t="s">
        <v>918</v>
      </c>
      <c r="E758" s="165" t="s">
        <v>483</v>
      </c>
      <c r="F758" s="167">
        <v>2017</v>
      </c>
      <c r="G758" s="168">
        <v>0</v>
      </c>
      <c r="H758" s="169">
        <v>7.74</v>
      </c>
      <c r="I758" s="169">
        <v>14.91</v>
      </c>
      <c r="J758" s="169">
        <v>11.040000000000001</v>
      </c>
      <c r="K758" s="169">
        <v>5.1974999999999998</v>
      </c>
      <c r="L758" s="169">
        <v>8.7750000000000004</v>
      </c>
      <c r="M758" s="169">
        <v>1.0050000000000001</v>
      </c>
      <c r="N758" s="169">
        <v>7.8000000000000007</v>
      </c>
      <c r="O758" s="169">
        <v>9.9</v>
      </c>
      <c r="P758" s="169">
        <v>8.7149999999999999</v>
      </c>
      <c r="Q758" s="169">
        <v>9.84</v>
      </c>
      <c r="R758" s="169">
        <v>10.574999999999999</v>
      </c>
      <c r="S758" s="169">
        <v>0</v>
      </c>
      <c r="T758" s="169">
        <v>0</v>
      </c>
      <c r="U758" s="169">
        <v>95.497500000000016</v>
      </c>
      <c r="V758" s="163">
        <f ca="1">SUM(INDIRECT(Inputs!$C$11&amp;ROW()&amp;":"&amp;Inputs!$C$12&amp;ROW()))</f>
        <v>9.84</v>
      </c>
      <c r="W758" s="163">
        <f ca="1">SUM(INDIRECT(Inputs!$C$13&amp;ROW()&amp;":"&amp;Inputs!$C$14&amp;ROW()))</f>
        <v>84.922500000000014</v>
      </c>
      <c r="X758" s="3" t="str">
        <f>IF(COUNTIFS(Lookups!$A:$A,C758)=1,"Gross Sales","")</f>
        <v/>
      </c>
      <c r="Y758" s="3" t="str">
        <f>IF(COUNTIFS(Lookups!$D:$D,C758)=1,"Bar Sales","")</f>
        <v/>
      </c>
      <c r="Z758" s="3" t="str">
        <f>IFERROR(VLOOKUP(C758*1,Lookups!$D:$F,3,FALSE),"")</f>
        <v/>
      </c>
      <c r="AA758" s="3" t="str">
        <f>IFERROR(VLOOKUP($C758*1,Lookups!$H:$N,3,FALSE),"")</f>
        <v>Entrees</v>
      </c>
      <c r="AB758" s="3" t="str">
        <f>IFERROR(VLOOKUP($C758*1,Lookups!$H:$N,4,FALSE),"")</f>
        <v>Lunch</v>
      </c>
      <c r="AC758" s="3" t="str">
        <f>IFERROR(VLOOKUP($C758*1,Lookups!$H:$N,5,FALSE),"")</f>
        <v>Other</v>
      </c>
      <c r="AD758" s="3">
        <f>IFERROR(VLOOKUP($C758*1,Lookups!$H:$N,6,FALSE),"")</f>
        <v>0</v>
      </c>
      <c r="AE758" s="3">
        <f>IFERROR(VLOOKUP($C758*1,Lookups!$H:$N,7,FALSE),"")</f>
        <v>0</v>
      </c>
      <c r="AF758" s="3" t="str">
        <f>VLOOKUP(B758*1,Stores!$A:$C,3,FALSE)</f>
        <v>DFG</v>
      </c>
    </row>
    <row r="759" spans="1:32">
      <c r="A759" s="165" t="s">
        <v>941</v>
      </c>
      <c r="B759" s="166" t="s">
        <v>944</v>
      </c>
      <c r="C759" s="165" t="s">
        <v>532</v>
      </c>
      <c r="D759" s="165" t="s">
        <v>918</v>
      </c>
      <c r="E759" s="165" t="s">
        <v>483</v>
      </c>
      <c r="F759" s="167">
        <v>2017</v>
      </c>
      <c r="G759" s="168">
        <v>0</v>
      </c>
      <c r="H759" s="169">
        <v>17.849999999999998</v>
      </c>
      <c r="I759" s="169">
        <v>17.482500000000002</v>
      </c>
      <c r="J759" s="169">
        <v>16.38</v>
      </c>
      <c r="K759" s="169">
        <v>11.73</v>
      </c>
      <c r="L759" s="169">
        <v>11.385</v>
      </c>
      <c r="M759" s="169">
        <v>7.3425000000000002</v>
      </c>
      <c r="N759" s="169">
        <v>22.95</v>
      </c>
      <c r="O759" s="169">
        <v>17.324999999999999</v>
      </c>
      <c r="P759" s="169">
        <v>20.399999999999999</v>
      </c>
      <c r="Q759" s="169">
        <v>16.38</v>
      </c>
      <c r="R759" s="169">
        <v>12.247499999999999</v>
      </c>
      <c r="S759" s="169">
        <v>0</v>
      </c>
      <c r="T759" s="169">
        <v>0</v>
      </c>
      <c r="U759" s="169">
        <v>171.4725</v>
      </c>
      <c r="V759" s="163">
        <f ca="1">SUM(INDIRECT(Inputs!$C$11&amp;ROW()&amp;":"&amp;Inputs!$C$12&amp;ROW()))</f>
        <v>16.38</v>
      </c>
      <c r="W759" s="163">
        <f ca="1">SUM(INDIRECT(Inputs!$C$13&amp;ROW()&amp;":"&amp;Inputs!$C$14&amp;ROW()))</f>
        <v>159.22499999999999</v>
      </c>
      <c r="X759" s="3" t="str">
        <f>IF(COUNTIFS(Lookups!$A:$A,C759)=1,"Gross Sales","")</f>
        <v/>
      </c>
      <c r="Y759" s="3" t="str">
        <f>IF(COUNTIFS(Lookups!$D:$D,C759)=1,"Bar Sales","")</f>
        <v/>
      </c>
      <c r="Z759" s="3" t="str">
        <f>IFERROR(VLOOKUP(C759*1,Lookups!$D:$F,3,FALSE),"")</f>
        <v/>
      </c>
      <c r="AA759" s="3" t="str">
        <f>IFERROR(VLOOKUP($C759*1,Lookups!$H:$N,3,FALSE),"")</f>
        <v>Entrees</v>
      </c>
      <c r="AB759" s="3" t="str">
        <f>IFERROR(VLOOKUP($C759*1,Lookups!$H:$N,4,FALSE),"")</f>
        <v>Lunch</v>
      </c>
      <c r="AC759" s="3" t="str">
        <f>IFERROR(VLOOKUP($C759*1,Lookups!$H:$N,5,FALSE),"")</f>
        <v>Other</v>
      </c>
      <c r="AD759" s="3">
        <f>IFERROR(VLOOKUP($C759*1,Lookups!$H:$N,6,FALSE),"")</f>
        <v>0</v>
      </c>
      <c r="AE759" s="3">
        <f>IFERROR(VLOOKUP($C759*1,Lookups!$H:$N,7,FALSE),"")</f>
        <v>0</v>
      </c>
      <c r="AF759" s="3" t="str">
        <f>VLOOKUP(B759*1,Stores!$A:$C,3,FALSE)</f>
        <v>DFG</v>
      </c>
    </row>
    <row r="760" spans="1:32">
      <c r="A760" s="165" t="s">
        <v>940</v>
      </c>
      <c r="B760" s="166" t="s">
        <v>945</v>
      </c>
      <c r="C760" s="165" t="s">
        <v>532</v>
      </c>
      <c r="D760" s="165" t="s">
        <v>918</v>
      </c>
      <c r="E760" s="165" t="s">
        <v>483</v>
      </c>
      <c r="F760" s="167">
        <v>2017</v>
      </c>
      <c r="G760" s="168">
        <v>0</v>
      </c>
      <c r="H760" s="169">
        <v>54.675000000000004</v>
      </c>
      <c r="I760" s="169">
        <v>25.365000000000002</v>
      </c>
      <c r="J760" s="169">
        <v>27.5625</v>
      </c>
      <c r="K760" s="169">
        <v>26.137499999999999</v>
      </c>
      <c r="L760" s="169">
        <v>29.737500000000001</v>
      </c>
      <c r="M760" s="169">
        <v>30.705000000000002</v>
      </c>
      <c r="N760" s="169">
        <v>12.870000000000001</v>
      </c>
      <c r="O760" s="169">
        <v>11.61</v>
      </c>
      <c r="P760" s="169">
        <v>14.137500000000001</v>
      </c>
      <c r="Q760" s="169">
        <v>3.1875</v>
      </c>
      <c r="R760" s="169">
        <v>13.2</v>
      </c>
      <c r="S760" s="169">
        <v>0</v>
      </c>
      <c r="T760" s="169">
        <v>0</v>
      </c>
      <c r="U760" s="169">
        <v>249.1875</v>
      </c>
      <c r="V760" s="163">
        <f ca="1">SUM(INDIRECT(Inputs!$C$11&amp;ROW()&amp;":"&amp;Inputs!$C$12&amp;ROW()))</f>
        <v>3.1875</v>
      </c>
      <c r="W760" s="163">
        <f ca="1">SUM(INDIRECT(Inputs!$C$13&amp;ROW()&amp;":"&amp;Inputs!$C$14&amp;ROW()))</f>
        <v>235.98750000000001</v>
      </c>
      <c r="X760" s="3" t="str">
        <f>IF(COUNTIFS(Lookups!$A:$A,C760)=1,"Gross Sales","")</f>
        <v/>
      </c>
      <c r="Y760" s="3" t="str">
        <f>IF(COUNTIFS(Lookups!$D:$D,C760)=1,"Bar Sales","")</f>
        <v/>
      </c>
      <c r="Z760" s="3" t="str">
        <f>IFERROR(VLOOKUP(C760*1,Lookups!$D:$F,3,FALSE),"")</f>
        <v/>
      </c>
      <c r="AA760" s="3" t="str">
        <f>IFERROR(VLOOKUP($C760*1,Lookups!$H:$N,3,FALSE),"")</f>
        <v>Entrees</v>
      </c>
      <c r="AB760" s="3" t="str">
        <f>IFERROR(VLOOKUP($C760*1,Lookups!$H:$N,4,FALSE),"")</f>
        <v>Lunch</v>
      </c>
      <c r="AC760" s="3" t="str">
        <f>IFERROR(VLOOKUP($C760*1,Lookups!$H:$N,5,FALSE),"")</f>
        <v>Other</v>
      </c>
      <c r="AD760" s="3">
        <f>IFERROR(VLOOKUP($C760*1,Lookups!$H:$N,6,FALSE),"")</f>
        <v>0</v>
      </c>
      <c r="AE760" s="3">
        <f>IFERROR(VLOOKUP($C760*1,Lookups!$H:$N,7,FALSE),"")</f>
        <v>0</v>
      </c>
      <c r="AF760" s="3" t="str">
        <f>VLOOKUP(B760*1,Stores!$A:$C,3,FALSE)</f>
        <v>DFG</v>
      </c>
    </row>
    <row r="761" spans="1:32">
      <c r="A761" s="165" t="s">
        <v>939</v>
      </c>
      <c r="B761" s="166" t="s">
        <v>946</v>
      </c>
      <c r="C761" s="165" t="s">
        <v>532</v>
      </c>
      <c r="D761" s="165" t="s">
        <v>918</v>
      </c>
      <c r="E761" s="165" t="s">
        <v>483</v>
      </c>
      <c r="F761" s="167">
        <v>2017</v>
      </c>
      <c r="G761" s="168">
        <v>0</v>
      </c>
      <c r="H761" s="169">
        <v>0</v>
      </c>
      <c r="I761" s="169">
        <v>15.5625</v>
      </c>
      <c r="J761" s="169">
        <v>18.112499999999997</v>
      </c>
      <c r="K761" s="169">
        <v>10.050000000000001</v>
      </c>
      <c r="L761" s="169">
        <v>34.020000000000003</v>
      </c>
      <c r="M761" s="169">
        <v>19.702500000000001</v>
      </c>
      <c r="N761" s="169">
        <v>12.397499999999999</v>
      </c>
      <c r="O761" s="169">
        <v>28.44</v>
      </c>
      <c r="P761" s="169">
        <v>38.872500000000002</v>
      </c>
      <c r="Q761" s="169">
        <v>35.145000000000003</v>
      </c>
      <c r="R761" s="169">
        <v>46.2</v>
      </c>
      <c r="S761" s="169">
        <v>0</v>
      </c>
      <c r="T761" s="169">
        <v>0</v>
      </c>
      <c r="U761" s="169">
        <v>258.5025</v>
      </c>
      <c r="V761" s="163">
        <f ca="1">SUM(INDIRECT(Inputs!$C$11&amp;ROW()&amp;":"&amp;Inputs!$C$12&amp;ROW()))</f>
        <v>35.145000000000003</v>
      </c>
      <c r="W761" s="163">
        <f ca="1">SUM(INDIRECT(Inputs!$C$13&amp;ROW()&amp;":"&amp;Inputs!$C$14&amp;ROW()))</f>
        <v>212.30250000000001</v>
      </c>
      <c r="X761" s="3" t="str">
        <f>IF(COUNTIFS(Lookups!$A:$A,C761)=1,"Gross Sales","")</f>
        <v/>
      </c>
      <c r="Y761" s="3" t="str">
        <f>IF(COUNTIFS(Lookups!$D:$D,C761)=1,"Bar Sales","")</f>
        <v/>
      </c>
      <c r="Z761" s="3" t="str">
        <f>IFERROR(VLOOKUP(C761*1,Lookups!$D:$F,3,FALSE),"")</f>
        <v/>
      </c>
      <c r="AA761" s="3" t="str">
        <f>IFERROR(VLOOKUP($C761*1,Lookups!$H:$N,3,FALSE),"")</f>
        <v>Entrees</v>
      </c>
      <c r="AB761" s="3" t="str">
        <f>IFERROR(VLOOKUP($C761*1,Lookups!$H:$N,4,FALSE),"")</f>
        <v>Lunch</v>
      </c>
      <c r="AC761" s="3" t="str">
        <f>IFERROR(VLOOKUP($C761*1,Lookups!$H:$N,5,FALSE),"")</f>
        <v>Other</v>
      </c>
      <c r="AD761" s="3">
        <f>IFERROR(VLOOKUP($C761*1,Lookups!$H:$N,6,FALSE),"")</f>
        <v>0</v>
      </c>
      <c r="AE761" s="3">
        <f>IFERROR(VLOOKUP($C761*1,Lookups!$H:$N,7,FALSE),"")</f>
        <v>0</v>
      </c>
      <c r="AF761" s="3" t="str">
        <f>VLOOKUP(B761*1,Stores!$A:$C,3,FALSE)</f>
        <v>DFG</v>
      </c>
    </row>
    <row r="762" spans="1:32">
      <c r="A762" s="165" t="s">
        <v>938</v>
      </c>
      <c r="B762" s="166" t="s">
        <v>947</v>
      </c>
      <c r="C762" s="165" t="s">
        <v>532</v>
      </c>
      <c r="D762" s="165" t="s">
        <v>918</v>
      </c>
      <c r="E762" s="165" t="s">
        <v>483</v>
      </c>
      <c r="F762" s="167">
        <v>2017</v>
      </c>
      <c r="G762" s="168">
        <v>0</v>
      </c>
      <c r="H762" s="169">
        <v>0</v>
      </c>
      <c r="I762" s="169">
        <v>0</v>
      </c>
      <c r="J762" s="169">
        <v>0</v>
      </c>
      <c r="K762" s="169">
        <v>0</v>
      </c>
      <c r="L762" s="169">
        <v>2.82</v>
      </c>
      <c r="M762" s="169">
        <v>6.12</v>
      </c>
      <c r="N762" s="169">
        <v>0</v>
      </c>
      <c r="O762" s="169">
        <v>0.58499999999999996</v>
      </c>
      <c r="P762" s="169">
        <v>0</v>
      </c>
      <c r="Q762" s="169">
        <v>0</v>
      </c>
      <c r="R762" s="169">
        <v>0.48</v>
      </c>
      <c r="S762" s="169">
        <v>0</v>
      </c>
      <c r="T762" s="169">
        <v>0</v>
      </c>
      <c r="U762" s="169">
        <v>10.004999999999999</v>
      </c>
      <c r="V762" s="163">
        <f ca="1">SUM(INDIRECT(Inputs!$C$11&amp;ROW()&amp;":"&amp;Inputs!$C$12&amp;ROW()))</f>
        <v>0</v>
      </c>
      <c r="W762" s="163">
        <f ca="1">SUM(INDIRECT(Inputs!$C$13&amp;ROW()&amp;":"&amp;Inputs!$C$14&amp;ROW()))</f>
        <v>9.5249999999999986</v>
      </c>
      <c r="X762" s="3" t="str">
        <f>IF(COUNTIFS(Lookups!$A:$A,C762)=1,"Gross Sales","")</f>
        <v/>
      </c>
      <c r="Y762" s="3" t="str">
        <f>IF(COUNTIFS(Lookups!$D:$D,C762)=1,"Bar Sales","")</f>
        <v/>
      </c>
      <c r="Z762" s="3" t="str">
        <f>IFERROR(VLOOKUP(C762*1,Lookups!$D:$F,3,FALSE),"")</f>
        <v/>
      </c>
      <c r="AA762" s="3" t="str">
        <f>IFERROR(VLOOKUP($C762*1,Lookups!$H:$N,3,FALSE),"")</f>
        <v>Entrees</v>
      </c>
      <c r="AB762" s="3" t="str">
        <f>IFERROR(VLOOKUP($C762*1,Lookups!$H:$N,4,FALSE),"")</f>
        <v>Lunch</v>
      </c>
      <c r="AC762" s="3" t="str">
        <f>IFERROR(VLOOKUP($C762*1,Lookups!$H:$N,5,FALSE),"")</f>
        <v>Other</v>
      </c>
      <c r="AD762" s="3">
        <f>IFERROR(VLOOKUP($C762*1,Lookups!$H:$N,6,FALSE),"")</f>
        <v>0</v>
      </c>
      <c r="AE762" s="3">
        <f>IFERROR(VLOOKUP($C762*1,Lookups!$H:$N,7,FALSE),"")</f>
        <v>0</v>
      </c>
      <c r="AF762" s="3" t="str">
        <f>VLOOKUP(B762*1,Stores!$A:$C,3,FALSE)</f>
        <v>DFG</v>
      </c>
    </row>
    <row r="763" spans="1:32">
      <c r="A763" s="165" t="s">
        <v>937</v>
      </c>
      <c r="B763" s="166" t="s">
        <v>948</v>
      </c>
      <c r="C763" s="165" t="s">
        <v>532</v>
      </c>
      <c r="D763" s="165" t="s">
        <v>918</v>
      </c>
      <c r="E763" s="165" t="s">
        <v>483</v>
      </c>
      <c r="F763" s="167">
        <v>2017</v>
      </c>
      <c r="G763" s="168">
        <v>0</v>
      </c>
      <c r="H763" s="169">
        <v>0</v>
      </c>
      <c r="I763" s="169">
        <v>0</v>
      </c>
      <c r="J763" s="169">
        <v>0</v>
      </c>
      <c r="K763" s="169">
        <v>1.35</v>
      </c>
      <c r="L763" s="169">
        <v>0.57000000000000006</v>
      </c>
      <c r="M763" s="169">
        <v>0</v>
      </c>
      <c r="N763" s="169">
        <v>1.35</v>
      </c>
      <c r="O763" s="169">
        <v>0.69750000000000001</v>
      </c>
      <c r="P763" s="169">
        <v>0</v>
      </c>
      <c r="Q763" s="169">
        <v>0</v>
      </c>
      <c r="R763" s="169">
        <v>2.4</v>
      </c>
      <c r="S763" s="169">
        <v>0</v>
      </c>
      <c r="T763" s="169">
        <v>0</v>
      </c>
      <c r="U763" s="169">
        <v>6.3674999999999997</v>
      </c>
      <c r="V763" s="163">
        <f ca="1">SUM(INDIRECT(Inputs!$C$11&amp;ROW()&amp;":"&amp;Inputs!$C$12&amp;ROW()))</f>
        <v>0</v>
      </c>
      <c r="W763" s="163">
        <f ca="1">SUM(INDIRECT(Inputs!$C$13&amp;ROW()&amp;":"&amp;Inputs!$C$14&amp;ROW()))</f>
        <v>3.9675000000000002</v>
      </c>
      <c r="X763" s="3" t="str">
        <f>IF(COUNTIFS(Lookups!$A:$A,C763)=1,"Gross Sales","")</f>
        <v/>
      </c>
      <c r="Y763" s="3" t="str">
        <f>IF(COUNTIFS(Lookups!$D:$D,C763)=1,"Bar Sales","")</f>
        <v/>
      </c>
      <c r="Z763" s="3" t="str">
        <f>IFERROR(VLOOKUP(C763*1,Lookups!$D:$F,3,FALSE),"")</f>
        <v/>
      </c>
      <c r="AA763" s="3" t="str">
        <f>IFERROR(VLOOKUP($C763*1,Lookups!$H:$N,3,FALSE),"")</f>
        <v>Entrees</v>
      </c>
      <c r="AB763" s="3" t="str">
        <f>IFERROR(VLOOKUP($C763*1,Lookups!$H:$N,4,FALSE),"")</f>
        <v>Lunch</v>
      </c>
      <c r="AC763" s="3" t="str">
        <f>IFERROR(VLOOKUP($C763*1,Lookups!$H:$N,5,FALSE),"")</f>
        <v>Other</v>
      </c>
      <c r="AD763" s="3">
        <f>IFERROR(VLOOKUP($C763*1,Lookups!$H:$N,6,FALSE),"")</f>
        <v>0</v>
      </c>
      <c r="AE763" s="3">
        <f>IFERROR(VLOOKUP($C763*1,Lookups!$H:$N,7,FALSE),"")</f>
        <v>0</v>
      </c>
      <c r="AF763" s="3" t="str">
        <f>VLOOKUP(B763*1,Stores!$A:$C,3,FALSE)</f>
        <v>DFG</v>
      </c>
    </row>
    <row r="764" spans="1:32">
      <c r="A764" s="165" t="s">
        <v>936</v>
      </c>
      <c r="B764" s="166" t="s">
        <v>949</v>
      </c>
      <c r="C764" s="165" t="s">
        <v>532</v>
      </c>
      <c r="D764" s="165" t="s">
        <v>918</v>
      </c>
      <c r="E764" s="165" t="s">
        <v>483</v>
      </c>
      <c r="F764" s="167">
        <v>2017</v>
      </c>
      <c r="G764" s="168">
        <v>0</v>
      </c>
      <c r="H764" s="169">
        <v>0</v>
      </c>
      <c r="I764" s="169">
        <v>0.54</v>
      </c>
      <c r="J764" s="169">
        <v>1.7324999999999999</v>
      </c>
      <c r="K764" s="169">
        <v>0.65249999999999997</v>
      </c>
      <c r="L764" s="169">
        <v>16.3125</v>
      </c>
      <c r="M764" s="169">
        <v>32.0625</v>
      </c>
      <c r="N764" s="169">
        <v>23.677500000000002</v>
      </c>
      <c r="O764" s="169">
        <v>18.614999999999998</v>
      </c>
      <c r="P764" s="169">
        <v>13.860000000000001</v>
      </c>
      <c r="Q764" s="169">
        <v>26.505000000000003</v>
      </c>
      <c r="R764" s="169">
        <v>21.09</v>
      </c>
      <c r="S764" s="169">
        <v>0</v>
      </c>
      <c r="T764" s="169">
        <v>0</v>
      </c>
      <c r="U764" s="169">
        <v>155.04749999999999</v>
      </c>
      <c r="V764" s="163">
        <f ca="1">SUM(INDIRECT(Inputs!$C$11&amp;ROW()&amp;":"&amp;Inputs!$C$12&amp;ROW()))</f>
        <v>26.505000000000003</v>
      </c>
      <c r="W764" s="163">
        <f ca="1">SUM(INDIRECT(Inputs!$C$13&amp;ROW()&amp;":"&amp;Inputs!$C$14&amp;ROW()))</f>
        <v>133.95749999999998</v>
      </c>
      <c r="X764" s="3" t="str">
        <f>IF(COUNTIFS(Lookups!$A:$A,C764)=1,"Gross Sales","")</f>
        <v/>
      </c>
      <c r="Y764" s="3" t="str">
        <f>IF(COUNTIFS(Lookups!$D:$D,C764)=1,"Bar Sales","")</f>
        <v/>
      </c>
      <c r="Z764" s="3" t="str">
        <f>IFERROR(VLOOKUP(C764*1,Lookups!$D:$F,3,FALSE),"")</f>
        <v/>
      </c>
      <c r="AA764" s="3" t="str">
        <f>IFERROR(VLOOKUP($C764*1,Lookups!$H:$N,3,FALSE),"")</f>
        <v>Entrees</v>
      </c>
      <c r="AB764" s="3" t="str">
        <f>IFERROR(VLOOKUP($C764*1,Lookups!$H:$N,4,FALSE),"")</f>
        <v>Lunch</v>
      </c>
      <c r="AC764" s="3" t="str">
        <f>IFERROR(VLOOKUP($C764*1,Lookups!$H:$N,5,FALSE),"")</f>
        <v>Other</v>
      </c>
      <c r="AD764" s="3">
        <f>IFERROR(VLOOKUP($C764*1,Lookups!$H:$N,6,FALSE),"")</f>
        <v>0</v>
      </c>
      <c r="AE764" s="3">
        <f>IFERROR(VLOOKUP($C764*1,Lookups!$H:$N,7,FALSE),"")</f>
        <v>0</v>
      </c>
      <c r="AF764" s="3" t="str">
        <f>VLOOKUP(B764*1,Stores!$A:$C,3,FALSE)</f>
        <v>DFG</v>
      </c>
    </row>
    <row r="765" spans="1:32">
      <c r="A765" s="165" t="s">
        <v>935</v>
      </c>
      <c r="B765" s="166" t="s">
        <v>950</v>
      </c>
      <c r="C765" s="165" t="s">
        <v>532</v>
      </c>
      <c r="D765" s="165" t="s">
        <v>918</v>
      </c>
      <c r="E765" s="165" t="s">
        <v>483</v>
      </c>
      <c r="F765" s="167">
        <v>2017</v>
      </c>
      <c r="G765" s="168">
        <v>0</v>
      </c>
      <c r="H765" s="169">
        <v>12.6</v>
      </c>
      <c r="I765" s="169">
        <v>16.215</v>
      </c>
      <c r="J765" s="169">
        <v>17.400000000000002</v>
      </c>
      <c r="K765" s="169">
        <v>15.225</v>
      </c>
      <c r="L765" s="169">
        <v>13.229999999999999</v>
      </c>
      <c r="M765" s="169">
        <v>5.3325000000000005</v>
      </c>
      <c r="N765" s="169">
        <v>6.21</v>
      </c>
      <c r="O765" s="169">
        <v>15.075000000000001</v>
      </c>
      <c r="P765" s="169">
        <v>8.1</v>
      </c>
      <c r="Q765" s="169">
        <v>17.955000000000002</v>
      </c>
      <c r="R765" s="169">
        <v>11.88</v>
      </c>
      <c r="S765" s="169">
        <v>0</v>
      </c>
      <c r="T765" s="169">
        <v>0</v>
      </c>
      <c r="U765" s="169">
        <v>139.2225</v>
      </c>
      <c r="V765" s="163">
        <f ca="1">SUM(INDIRECT(Inputs!$C$11&amp;ROW()&amp;":"&amp;Inputs!$C$12&amp;ROW()))</f>
        <v>17.955000000000002</v>
      </c>
      <c r="W765" s="163">
        <f ca="1">SUM(INDIRECT(Inputs!$C$13&amp;ROW()&amp;":"&amp;Inputs!$C$14&amp;ROW()))</f>
        <v>127.34249999999999</v>
      </c>
      <c r="X765" s="3" t="str">
        <f>IF(COUNTIFS(Lookups!$A:$A,C765)=1,"Gross Sales","")</f>
        <v/>
      </c>
      <c r="Y765" s="3" t="str">
        <f>IF(COUNTIFS(Lookups!$D:$D,C765)=1,"Bar Sales","")</f>
        <v/>
      </c>
      <c r="Z765" s="3" t="str">
        <f>IFERROR(VLOOKUP(C765*1,Lookups!$D:$F,3,FALSE),"")</f>
        <v/>
      </c>
      <c r="AA765" s="3" t="str">
        <f>IFERROR(VLOOKUP($C765*1,Lookups!$H:$N,3,FALSE),"")</f>
        <v>Entrees</v>
      </c>
      <c r="AB765" s="3" t="str">
        <f>IFERROR(VLOOKUP($C765*1,Lookups!$H:$N,4,FALSE),"")</f>
        <v>Lunch</v>
      </c>
      <c r="AC765" s="3" t="str">
        <f>IFERROR(VLOOKUP($C765*1,Lookups!$H:$N,5,FALSE),"")</f>
        <v>Other</v>
      </c>
      <c r="AD765" s="3">
        <f>IFERROR(VLOOKUP($C765*1,Lookups!$H:$N,6,FALSE),"")</f>
        <v>0</v>
      </c>
      <c r="AE765" s="3">
        <f>IFERROR(VLOOKUP($C765*1,Lookups!$H:$N,7,FALSE),"")</f>
        <v>0</v>
      </c>
      <c r="AF765" s="3" t="str">
        <f>VLOOKUP(B765*1,Stores!$A:$C,3,FALSE)</f>
        <v>DFG</v>
      </c>
    </row>
    <row r="766" spans="1:32">
      <c r="A766" s="165" t="s">
        <v>960</v>
      </c>
      <c r="B766" s="166" t="s">
        <v>951</v>
      </c>
      <c r="C766" s="165" t="s">
        <v>532</v>
      </c>
      <c r="D766" s="165" t="s">
        <v>918</v>
      </c>
      <c r="E766" s="165" t="s">
        <v>483</v>
      </c>
      <c r="F766" s="167">
        <v>2017</v>
      </c>
      <c r="G766" s="168">
        <v>0</v>
      </c>
      <c r="H766" s="169">
        <v>0</v>
      </c>
      <c r="I766" s="169">
        <v>0.6825</v>
      </c>
      <c r="J766" s="169">
        <v>0</v>
      </c>
      <c r="K766" s="169">
        <v>0</v>
      </c>
      <c r="L766" s="169">
        <v>0</v>
      </c>
      <c r="M766" s="169">
        <v>0</v>
      </c>
      <c r="N766" s="169">
        <v>0</v>
      </c>
      <c r="O766" s="169">
        <v>0</v>
      </c>
      <c r="P766" s="169">
        <v>4.2299999999999995</v>
      </c>
      <c r="Q766" s="169">
        <v>0</v>
      </c>
      <c r="R766" s="169">
        <v>0</v>
      </c>
      <c r="S766" s="169">
        <v>0</v>
      </c>
      <c r="T766" s="169">
        <v>0</v>
      </c>
      <c r="U766" s="169">
        <v>4.9124999999999996</v>
      </c>
      <c r="V766" s="163">
        <f ca="1">SUM(INDIRECT(Inputs!$C$11&amp;ROW()&amp;":"&amp;Inputs!$C$12&amp;ROW()))</f>
        <v>0</v>
      </c>
      <c r="W766" s="163">
        <f ca="1">SUM(INDIRECT(Inputs!$C$13&amp;ROW()&amp;":"&amp;Inputs!$C$14&amp;ROW()))</f>
        <v>4.9124999999999996</v>
      </c>
      <c r="X766" s="3" t="str">
        <f>IF(COUNTIFS(Lookups!$A:$A,C766)=1,"Gross Sales","")</f>
        <v/>
      </c>
      <c r="Y766" s="3" t="str">
        <f>IF(COUNTIFS(Lookups!$D:$D,C766)=1,"Bar Sales","")</f>
        <v/>
      </c>
      <c r="Z766" s="3" t="str">
        <f>IFERROR(VLOOKUP(C766*1,Lookups!$D:$F,3,FALSE),"")</f>
        <v/>
      </c>
      <c r="AA766" s="3" t="str">
        <f>IFERROR(VLOOKUP($C766*1,Lookups!$H:$N,3,FALSE),"")</f>
        <v>Entrees</v>
      </c>
      <c r="AB766" s="3" t="str">
        <f>IFERROR(VLOOKUP($C766*1,Lookups!$H:$N,4,FALSE),"")</f>
        <v>Lunch</v>
      </c>
      <c r="AC766" s="3" t="str">
        <f>IFERROR(VLOOKUP($C766*1,Lookups!$H:$N,5,FALSE),"")</f>
        <v>Other</v>
      </c>
      <c r="AD766" s="3">
        <f>IFERROR(VLOOKUP($C766*1,Lookups!$H:$N,6,FALSE),"")</f>
        <v>0</v>
      </c>
      <c r="AE766" s="3">
        <f>IFERROR(VLOOKUP($C766*1,Lookups!$H:$N,7,FALSE),"")</f>
        <v>0</v>
      </c>
      <c r="AF766" s="3" t="str">
        <f>VLOOKUP(B766*1,Stores!$A:$C,3,FALSE)</f>
        <v>DFG</v>
      </c>
    </row>
    <row r="767" spans="1:32">
      <c r="A767" s="165" t="s">
        <v>961</v>
      </c>
      <c r="B767" s="166" t="s">
        <v>952</v>
      </c>
      <c r="C767" s="165" t="s">
        <v>532</v>
      </c>
      <c r="D767" s="165" t="s">
        <v>918</v>
      </c>
      <c r="E767" s="165" t="s">
        <v>483</v>
      </c>
      <c r="F767" s="167">
        <v>2017</v>
      </c>
      <c r="G767" s="168">
        <v>0</v>
      </c>
      <c r="H767" s="169">
        <v>4.0949999999999998</v>
      </c>
      <c r="I767" s="169">
        <v>0</v>
      </c>
      <c r="J767" s="169">
        <v>0.51</v>
      </c>
      <c r="K767" s="169">
        <v>0</v>
      </c>
      <c r="L767" s="169">
        <v>0</v>
      </c>
      <c r="M767" s="169">
        <v>1.845</v>
      </c>
      <c r="N767" s="169">
        <v>5.64</v>
      </c>
      <c r="O767" s="169">
        <v>11.827499999999999</v>
      </c>
      <c r="P767" s="169">
        <v>21.044999999999998</v>
      </c>
      <c r="Q767" s="169">
        <v>11.715</v>
      </c>
      <c r="R767" s="169">
        <v>13.702500000000001</v>
      </c>
      <c r="S767" s="169">
        <v>0</v>
      </c>
      <c r="T767" s="169">
        <v>0</v>
      </c>
      <c r="U767" s="169">
        <v>70.38</v>
      </c>
      <c r="V767" s="163">
        <f ca="1">SUM(INDIRECT(Inputs!$C$11&amp;ROW()&amp;":"&amp;Inputs!$C$12&amp;ROW()))</f>
        <v>11.715</v>
      </c>
      <c r="W767" s="163">
        <f ca="1">SUM(INDIRECT(Inputs!$C$13&amp;ROW()&amp;":"&amp;Inputs!$C$14&amp;ROW()))</f>
        <v>56.677499999999995</v>
      </c>
      <c r="X767" s="3" t="str">
        <f>IF(COUNTIFS(Lookups!$A:$A,C767)=1,"Gross Sales","")</f>
        <v/>
      </c>
      <c r="Y767" s="3" t="str">
        <f>IF(COUNTIFS(Lookups!$D:$D,C767)=1,"Bar Sales","")</f>
        <v/>
      </c>
      <c r="Z767" s="3" t="str">
        <f>IFERROR(VLOOKUP(C767*1,Lookups!$D:$F,3,FALSE),"")</f>
        <v/>
      </c>
      <c r="AA767" s="3" t="str">
        <f>IFERROR(VLOOKUP($C767*1,Lookups!$H:$N,3,FALSE),"")</f>
        <v>Entrees</v>
      </c>
      <c r="AB767" s="3" t="str">
        <f>IFERROR(VLOOKUP($C767*1,Lookups!$H:$N,4,FALSE),"")</f>
        <v>Lunch</v>
      </c>
      <c r="AC767" s="3" t="str">
        <f>IFERROR(VLOOKUP($C767*1,Lookups!$H:$N,5,FALSE),"")</f>
        <v>Other</v>
      </c>
      <c r="AD767" s="3">
        <f>IFERROR(VLOOKUP($C767*1,Lookups!$H:$N,6,FALSE),"")</f>
        <v>0</v>
      </c>
      <c r="AE767" s="3">
        <f>IFERROR(VLOOKUP($C767*1,Lookups!$H:$N,7,FALSE),"")</f>
        <v>0</v>
      </c>
      <c r="AF767" s="3" t="str">
        <f>VLOOKUP(B767*1,Stores!$A:$C,3,FALSE)</f>
        <v>DFG</v>
      </c>
    </row>
    <row r="768" spans="1:32">
      <c r="A768" s="165" t="s">
        <v>934</v>
      </c>
      <c r="B768" s="166" t="s">
        <v>953</v>
      </c>
      <c r="C768" s="165" t="s">
        <v>532</v>
      </c>
      <c r="D768" s="165" t="s">
        <v>918</v>
      </c>
      <c r="E768" s="165" t="s">
        <v>483</v>
      </c>
      <c r="F768" s="167">
        <v>2017</v>
      </c>
      <c r="G768" s="168">
        <v>0</v>
      </c>
      <c r="H768" s="169">
        <v>48.84</v>
      </c>
      <c r="I768" s="169">
        <v>44.88</v>
      </c>
      <c r="J768" s="169">
        <v>16.537500000000001</v>
      </c>
      <c r="K768" s="169">
        <v>26.085000000000001</v>
      </c>
      <c r="L768" s="169">
        <v>23.46</v>
      </c>
      <c r="M768" s="169">
        <v>7.1174999999999997</v>
      </c>
      <c r="N768" s="169">
        <v>15.007499999999999</v>
      </c>
      <c r="O768" s="169">
        <v>2.0700000000000003</v>
      </c>
      <c r="P768" s="169">
        <v>0.57750000000000001</v>
      </c>
      <c r="Q768" s="169">
        <v>0</v>
      </c>
      <c r="R768" s="169">
        <v>0.71249999999999991</v>
      </c>
      <c r="S768" s="169">
        <v>0</v>
      </c>
      <c r="T768" s="169">
        <v>0</v>
      </c>
      <c r="U768" s="169">
        <v>185.28749999999999</v>
      </c>
      <c r="V768" s="163">
        <f ca="1">SUM(INDIRECT(Inputs!$C$11&amp;ROW()&amp;":"&amp;Inputs!$C$12&amp;ROW()))</f>
        <v>0</v>
      </c>
      <c r="W768" s="163">
        <f ca="1">SUM(INDIRECT(Inputs!$C$13&amp;ROW()&amp;":"&amp;Inputs!$C$14&amp;ROW()))</f>
        <v>184.57499999999999</v>
      </c>
      <c r="X768" s="3" t="str">
        <f>IF(COUNTIFS(Lookups!$A:$A,C768)=1,"Gross Sales","")</f>
        <v/>
      </c>
      <c r="Y768" s="3" t="str">
        <f>IF(COUNTIFS(Lookups!$D:$D,C768)=1,"Bar Sales","")</f>
        <v/>
      </c>
      <c r="Z768" s="3" t="str">
        <f>IFERROR(VLOOKUP(C768*1,Lookups!$D:$F,3,FALSE),"")</f>
        <v/>
      </c>
      <c r="AA768" s="3" t="str">
        <f>IFERROR(VLOOKUP($C768*1,Lookups!$H:$N,3,FALSE),"")</f>
        <v>Entrees</v>
      </c>
      <c r="AB768" s="3" t="str">
        <f>IFERROR(VLOOKUP($C768*1,Lookups!$H:$N,4,FALSE),"")</f>
        <v>Lunch</v>
      </c>
      <c r="AC768" s="3" t="str">
        <f>IFERROR(VLOOKUP($C768*1,Lookups!$H:$N,5,FALSE),"")</f>
        <v>Other</v>
      </c>
      <c r="AD768" s="3">
        <f>IFERROR(VLOOKUP($C768*1,Lookups!$H:$N,6,FALSE),"")</f>
        <v>0</v>
      </c>
      <c r="AE768" s="3">
        <f>IFERROR(VLOOKUP($C768*1,Lookups!$H:$N,7,FALSE),"")</f>
        <v>0</v>
      </c>
      <c r="AF768" s="3" t="str">
        <f>VLOOKUP(B768*1,Stores!$A:$C,3,FALSE)</f>
        <v>DFG</v>
      </c>
    </row>
    <row r="769" spans="1:32">
      <c r="A769" s="165" t="s">
        <v>933</v>
      </c>
      <c r="B769" s="166" t="s">
        <v>954</v>
      </c>
      <c r="C769" s="165" t="s">
        <v>532</v>
      </c>
      <c r="D769" s="165" t="s">
        <v>918</v>
      </c>
      <c r="E769" s="165" t="s">
        <v>483</v>
      </c>
      <c r="F769" s="167">
        <v>2017</v>
      </c>
      <c r="G769" s="168">
        <v>0</v>
      </c>
      <c r="H769" s="169">
        <v>5.3999999999999995</v>
      </c>
      <c r="I769" s="169">
        <v>0</v>
      </c>
      <c r="J769" s="169">
        <v>0</v>
      </c>
      <c r="K769" s="169">
        <v>0</v>
      </c>
      <c r="L769" s="169">
        <v>0</v>
      </c>
      <c r="M769" s="169">
        <v>0.57750000000000001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169">
        <v>5.9774999999999991</v>
      </c>
      <c r="V769" s="163">
        <f ca="1">SUM(INDIRECT(Inputs!$C$11&amp;ROW()&amp;":"&amp;Inputs!$C$12&amp;ROW()))</f>
        <v>0</v>
      </c>
      <c r="W769" s="163">
        <f ca="1">SUM(INDIRECT(Inputs!$C$13&amp;ROW()&amp;":"&amp;Inputs!$C$14&amp;ROW()))</f>
        <v>5.9774999999999991</v>
      </c>
      <c r="X769" s="3" t="str">
        <f>IF(COUNTIFS(Lookups!$A:$A,C769)=1,"Gross Sales","")</f>
        <v/>
      </c>
      <c r="Y769" s="3" t="str">
        <f>IF(COUNTIFS(Lookups!$D:$D,C769)=1,"Bar Sales","")</f>
        <v/>
      </c>
      <c r="Z769" s="3" t="str">
        <f>IFERROR(VLOOKUP(C769*1,Lookups!$D:$F,3,FALSE),"")</f>
        <v/>
      </c>
      <c r="AA769" s="3" t="str">
        <f>IFERROR(VLOOKUP($C769*1,Lookups!$H:$N,3,FALSE),"")</f>
        <v>Entrees</v>
      </c>
      <c r="AB769" s="3" t="str">
        <f>IFERROR(VLOOKUP($C769*1,Lookups!$H:$N,4,FALSE),"")</f>
        <v>Lunch</v>
      </c>
      <c r="AC769" s="3" t="str">
        <f>IFERROR(VLOOKUP($C769*1,Lookups!$H:$N,5,FALSE),"")</f>
        <v>Other</v>
      </c>
      <c r="AD769" s="3">
        <f>IFERROR(VLOOKUP($C769*1,Lookups!$H:$N,6,FALSE),"")</f>
        <v>0</v>
      </c>
      <c r="AE769" s="3">
        <f>IFERROR(VLOOKUP($C769*1,Lookups!$H:$N,7,FALSE),"")</f>
        <v>0</v>
      </c>
      <c r="AF769" s="3" t="str">
        <f>VLOOKUP(B769*1,Stores!$A:$C,3,FALSE)</f>
        <v>DFG</v>
      </c>
    </row>
    <row r="770" spans="1:32">
      <c r="A770" s="165" t="s">
        <v>932</v>
      </c>
      <c r="B770" s="166" t="s">
        <v>959</v>
      </c>
      <c r="C770" s="165" t="s">
        <v>532</v>
      </c>
      <c r="D770" s="165" t="s">
        <v>918</v>
      </c>
      <c r="E770" s="165" t="s">
        <v>483</v>
      </c>
      <c r="F770" s="167">
        <v>2017</v>
      </c>
      <c r="G770" s="168">
        <v>0</v>
      </c>
      <c r="H770" s="169">
        <v>0</v>
      </c>
      <c r="I770" s="169">
        <v>0</v>
      </c>
      <c r="J770" s="169">
        <v>0</v>
      </c>
      <c r="K770" s="169">
        <v>0</v>
      </c>
      <c r="L770" s="169">
        <v>0</v>
      </c>
      <c r="M770" s="169">
        <v>0</v>
      </c>
      <c r="N770" s="169">
        <v>2.97</v>
      </c>
      <c r="O770" s="169">
        <v>0</v>
      </c>
      <c r="P770" s="169">
        <v>0.47250000000000003</v>
      </c>
      <c r="Q770" s="169">
        <v>1.155</v>
      </c>
      <c r="R770" s="169">
        <v>10.98</v>
      </c>
      <c r="S770" s="169">
        <v>0</v>
      </c>
      <c r="T770" s="169">
        <v>0</v>
      </c>
      <c r="U770" s="169">
        <v>15.577500000000001</v>
      </c>
      <c r="V770" s="163">
        <f ca="1">SUM(INDIRECT(Inputs!$C$11&amp;ROW()&amp;":"&amp;Inputs!$C$12&amp;ROW()))</f>
        <v>1.155</v>
      </c>
      <c r="W770" s="163">
        <f ca="1">SUM(INDIRECT(Inputs!$C$13&amp;ROW()&amp;":"&amp;Inputs!$C$14&amp;ROW()))</f>
        <v>4.5975000000000001</v>
      </c>
      <c r="X770" s="3" t="str">
        <f>IF(COUNTIFS(Lookups!$A:$A,C770)=1,"Gross Sales","")</f>
        <v/>
      </c>
      <c r="Y770" s="3" t="str">
        <f>IF(COUNTIFS(Lookups!$D:$D,C770)=1,"Bar Sales","")</f>
        <v/>
      </c>
      <c r="Z770" s="3" t="str">
        <f>IFERROR(VLOOKUP(C770*1,Lookups!$D:$F,3,FALSE),"")</f>
        <v/>
      </c>
      <c r="AA770" s="3" t="str">
        <f>IFERROR(VLOOKUP($C770*1,Lookups!$H:$N,3,FALSE),"")</f>
        <v>Entrees</v>
      </c>
      <c r="AB770" s="3" t="str">
        <f>IFERROR(VLOOKUP($C770*1,Lookups!$H:$N,4,FALSE),"")</f>
        <v>Lunch</v>
      </c>
      <c r="AC770" s="3" t="str">
        <f>IFERROR(VLOOKUP($C770*1,Lookups!$H:$N,5,FALSE),"")</f>
        <v>Other</v>
      </c>
      <c r="AD770" s="3">
        <f>IFERROR(VLOOKUP($C770*1,Lookups!$H:$N,6,FALSE),"")</f>
        <v>0</v>
      </c>
      <c r="AE770" s="3">
        <f>IFERROR(VLOOKUP($C770*1,Lookups!$H:$N,7,FALSE),"")</f>
        <v>0</v>
      </c>
      <c r="AF770" s="3" t="str">
        <f>VLOOKUP(B770*1,Stores!$A:$C,3,FALSE)</f>
        <v>DFG</v>
      </c>
    </row>
    <row r="771" spans="1:32">
      <c r="A771" s="165" t="s">
        <v>930</v>
      </c>
      <c r="B771" s="166" t="s">
        <v>920</v>
      </c>
      <c r="C771" s="165" t="s">
        <v>536</v>
      </c>
      <c r="D771" s="165" t="s">
        <v>918</v>
      </c>
      <c r="E771" s="165" t="s">
        <v>486</v>
      </c>
      <c r="F771" s="167">
        <v>2017</v>
      </c>
      <c r="G771" s="168">
        <v>0</v>
      </c>
      <c r="H771" s="169">
        <v>0</v>
      </c>
      <c r="I771" s="169">
        <v>0</v>
      </c>
      <c r="J771" s="169">
        <v>0</v>
      </c>
      <c r="K771" s="169">
        <v>0.55499999999999994</v>
      </c>
      <c r="L771" s="169">
        <v>0</v>
      </c>
      <c r="M771" s="169">
        <v>0</v>
      </c>
      <c r="N771" s="169">
        <v>1.125</v>
      </c>
      <c r="O771" s="169">
        <v>0</v>
      </c>
      <c r="P771" s="169">
        <v>2.79</v>
      </c>
      <c r="Q771" s="169">
        <v>3.7349999999999999</v>
      </c>
      <c r="R771" s="169">
        <v>0</v>
      </c>
      <c r="S771" s="169">
        <v>0</v>
      </c>
      <c r="T771" s="169">
        <v>0</v>
      </c>
      <c r="U771" s="169">
        <v>8.2050000000000001</v>
      </c>
      <c r="V771" s="163">
        <f ca="1">SUM(INDIRECT(Inputs!$C$11&amp;ROW()&amp;":"&amp;Inputs!$C$12&amp;ROW()))</f>
        <v>3.7349999999999999</v>
      </c>
      <c r="W771" s="163">
        <f ca="1">SUM(INDIRECT(Inputs!$C$13&amp;ROW()&amp;":"&amp;Inputs!$C$14&amp;ROW()))</f>
        <v>8.2050000000000001</v>
      </c>
      <c r="X771" s="3" t="str">
        <f>IF(COUNTIFS(Lookups!$A:$A,C771)=1,"Gross Sales","")</f>
        <v/>
      </c>
      <c r="Y771" s="3" t="str">
        <f>IF(COUNTIFS(Lookups!$D:$D,C771)=1,"Bar Sales","")</f>
        <v/>
      </c>
      <c r="Z771" s="3" t="str">
        <f>IFERROR(VLOOKUP(C771*1,Lookups!$D:$F,3,FALSE),"")</f>
        <v/>
      </c>
      <c r="AA771" s="3" t="str">
        <f>IFERROR(VLOOKUP($C771*1,Lookups!$H:$N,3,FALSE),"")</f>
        <v>Entrees</v>
      </c>
      <c r="AB771" s="3" t="str">
        <f>IFERROR(VLOOKUP($C771*1,Lookups!$H:$N,4,FALSE),"")</f>
        <v>Dinner</v>
      </c>
      <c r="AC771" s="3" t="str">
        <f>IFERROR(VLOOKUP($C771*1,Lookups!$H:$N,5,FALSE),"")</f>
        <v>Other</v>
      </c>
      <c r="AD771" s="3">
        <f>IFERROR(VLOOKUP($C771*1,Lookups!$H:$N,6,FALSE),"")</f>
        <v>0</v>
      </c>
      <c r="AE771" s="3">
        <f>IFERROR(VLOOKUP($C771*1,Lookups!$H:$N,7,FALSE),"")</f>
        <v>0</v>
      </c>
      <c r="AF771" s="3" t="str">
        <f>VLOOKUP(B771*1,Stores!$A:$C,3,FALSE)</f>
        <v>DFDE</v>
      </c>
    </row>
    <row r="772" spans="1:32">
      <c r="A772" s="165" t="s">
        <v>929</v>
      </c>
      <c r="B772" s="166" t="s">
        <v>921</v>
      </c>
      <c r="C772" s="165" t="s">
        <v>536</v>
      </c>
      <c r="D772" s="165" t="s">
        <v>918</v>
      </c>
      <c r="E772" s="165" t="s">
        <v>486</v>
      </c>
      <c r="F772" s="167">
        <v>2017</v>
      </c>
      <c r="G772" s="168">
        <v>0</v>
      </c>
      <c r="H772" s="169">
        <v>3.36</v>
      </c>
      <c r="I772" s="169">
        <v>13.32</v>
      </c>
      <c r="J772" s="169">
        <v>4.41</v>
      </c>
      <c r="K772" s="169">
        <v>0</v>
      </c>
      <c r="L772" s="169">
        <v>0</v>
      </c>
      <c r="M772" s="169">
        <v>0</v>
      </c>
      <c r="N772" s="169">
        <v>0</v>
      </c>
      <c r="O772" s="169">
        <v>0</v>
      </c>
      <c r="P772" s="169">
        <v>24.704999999999998</v>
      </c>
      <c r="Q772" s="169">
        <v>32.197500000000005</v>
      </c>
      <c r="R772" s="169">
        <v>46.777500000000003</v>
      </c>
      <c r="S772" s="169">
        <v>0</v>
      </c>
      <c r="T772" s="169">
        <v>0</v>
      </c>
      <c r="U772" s="169">
        <v>124.77000000000001</v>
      </c>
      <c r="V772" s="163">
        <f ca="1">SUM(INDIRECT(Inputs!$C$11&amp;ROW()&amp;":"&amp;Inputs!$C$12&amp;ROW()))</f>
        <v>32.197500000000005</v>
      </c>
      <c r="W772" s="163">
        <f ca="1">SUM(INDIRECT(Inputs!$C$13&amp;ROW()&amp;":"&amp;Inputs!$C$14&amp;ROW()))</f>
        <v>77.992500000000007</v>
      </c>
      <c r="X772" s="3" t="str">
        <f>IF(COUNTIFS(Lookups!$A:$A,C772)=1,"Gross Sales","")</f>
        <v/>
      </c>
      <c r="Y772" s="3" t="str">
        <f>IF(COUNTIFS(Lookups!$D:$D,C772)=1,"Bar Sales","")</f>
        <v/>
      </c>
      <c r="Z772" s="3" t="str">
        <f>IFERROR(VLOOKUP(C772*1,Lookups!$D:$F,3,FALSE),"")</f>
        <v/>
      </c>
      <c r="AA772" s="3" t="str">
        <f>IFERROR(VLOOKUP($C772*1,Lookups!$H:$N,3,FALSE),"")</f>
        <v>Entrees</v>
      </c>
      <c r="AB772" s="3" t="str">
        <f>IFERROR(VLOOKUP($C772*1,Lookups!$H:$N,4,FALSE),"")</f>
        <v>Dinner</v>
      </c>
      <c r="AC772" s="3" t="str">
        <f>IFERROR(VLOOKUP($C772*1,Lookups!$H:$N,5,FALSE),"")</f>
        <v>Other</v>
      </c>
      <c r="AD772" s="3">
        <f>IFERROR(VLOOKUP($C772*1,Lookups!$H:$N,6,FALSE),"")</f>
        <v>0</v>
      </c>
      <c r="AE772" s="3">
        <f>IFERROR(VLOOKUP($C772*1,Lookups!$H:$N,7,FALSE),"")</f>
        <v>0</v>
      </c>
      <c r="AF772" s="3" t="str">
        <f>VLOOKUP(B772*1,Stores!$A:$C,3,FALSE)</f>
        <v>DFDE</v>
      </c>
    </row>
    <row r="773" spans="1:32">
      <c r="A773" s="165" t="s">
        <v>928</v>
      </c>
      <c r="B773" s="166" t="s">
        <v>922</v>
      </c>
      <c r="C773" s="165" t="s">
        <v>536</v>
      </c>
      <c r="D773" s="165" t="s">
        <v>918</v>
      </c>
      <c r="E773" s="165" t="s">
        <v>486</v>
      </c>
      <c r="F773" s="167">
        <v>2017</v>
      </c>
      <c r="G773" s="168">
        <v>0</v>
      </c>
      <c r="H773" s="169">
        <v>0</v>
      </c>
      <c r="I773" s="169">
        <v>0</v>
      </c>
      <c r="J773" s="169">
        <v>0</v>
      </c>
      <c r="K773" s="169">
        <v>0</v>
      </c>
      <c r="L773" s="169">
        <v>0</v>
      </c>
      <c r="M773" s="169">
        <v>0</v>
      </c>
      <c r="N773" s="169">
        <v>5.46</v>
      </c>
      <c r="O773" s="169">
        <v>11.700000000000001</v>
      </c>
      <c r="P773" s="169">
        <v>17.55</v>
      </c>
      <c r="Q773" s="169">
        <v>13.065000000000001</v>
      </c>
      <c r="R773" s="169">
        <v>13.454999999999998</v>
      </c>
      <c r="S773" s="169">
        <v>0</v>
      </c>
      <c r="T773" s="169">
        <v>0</v>
      </c>
      <c r="U773" s="169">
        <v>61.230000000000004</v>
      </c>
      <c r="V773" s="163">
        <f ca="1">SUM(INDIRECT(Inputs!$C$11&amp;ROW()&amp;":"&amp;Inputs!$C$12&amp;ROW()))</f>
        <v>13.065000000000001</v>
      </c>
      <c r="W773" s="163">
        <f ca="1">SUM(INDIRECT(Inputs!$C$13&amp;ROW()&amp;":"&amp;Inputs!$C$14&amp;ROW()))</f>
        <v>47.775000000000006</v>
      </c>
      <c r="X773" s="3" t="str">
        <f>IF(COUNTIFS(Lookups!$A:$A,C773)=1,"Gross Sales","")</f>
        <v/>
      </c>
      <c r="Y773" s="3" t="str">
        <f>IF(COUNTIFS(Lookups!$D:$D,C773)=1,"Bar Sales","")</f>
        <v/>
      </c>
      <c r="Z773" s="3" t="str">
        <f>IFERROR(VLOOKUP(C773*1,Lookups!$D:$F,3,FALSE),"")</f>
        <v/>
      </c>
      <c r="AA773" s="3" t="str">
        <f>IFERROR(VLOOKUP($C773*1,Lookups!$H:$N,3,FALSE),"")</f>
        <v>Entrees</v>
      </c>
      <c r="AB773" s="3" t="str">
        <f>IFERROR(VLOOKUP($C773*1,Lookups!$H:$N,4,FALSE),"")</f>
        <v>Dinner</v>
      </c>
      <c r="AC773" s="3" t="str">
        <f>IFERROR(VLOOKUP($C773*1,Lookups!$H:$N,5,FALSE),"")</f>
        <v>Other</v>
      </c>
      <c r="AD773" s="3">
        <f>IFERROR(VLOOKUP($C773*1,Lookups!$H:$N,6,FALSE),"")</f>
        <v>0</v>
      </c>
      <c r="AE773" s="3">
        <f>IFERROR(VLOOKUP($C773*1,Lookups!$H:$N,7,FALSE),"")</f>
        <v>0</v>
      </c>
      <c r="AF773" s="3" t="str">
        <f>VLOOKUP(B773*1,Stores!$A:$C,3,FALSE)</f>
        <v>DFDE</v>
      </c>
    </row>
    <row r="774" spans="1:32">
      <c r="A774" s="165" t="s">
        <v>927</v>
      </c>
      <c r="B774" s="166" t="s">
        <v>923</v>
      </c>
      <c r="C774" s="165" t="s">
        <v>536</v>
      </c>
      <c r="D774" s="165" t="s">
        <v>918</v>
      </c>
      <c r="E774" s="165" t="s">
        <v>486</v>
      </c>
      <c r="F774" s="167">
        <v>2017</v>
      </c>
      <c r="G774" s="168">
        <v>0</v>
      </c>
      <c r="H774" s="169">
        <v>24.42</v>
      </c>
      <c r="I774" s="169">
        <v>26.932500000000001</v>
      </c>
      <c r="J774" s="169">
        <v>12.96</v>
      </c>
      <c r="K774" s="169">
        <v>24.42</v>
      </c>
      <c r="L774" s="169">
        <v>23.97</v>
      </c>
      <c r="M774" s="169">
        <v>13.8</v>
      </c>
      <c r="N774" s="169">
        <v>19.762499999999999</v>
      </c>
      <c r="O774" s="169">
        <v>21.105</v>
      </c>
      <c r="P774" s="169">
        <v>13.23</v>
      </c>
      <c r="Q774" s="169">
        <v>20.925000000000001</v>
      </c>
      <c r="R774" s="169">
        <v>14.82</v>
      </c>
      <c r="S774" s="169">
        <v>0</v>
      </c>
      <c r="T774" s="169">
        <v>0</v>
      </c>
      <c r="U774" s="169">
        <v>216.34499999999997</v>
      </c>
      <c r="V774" s="163">
        <f ca="1">SUM(INDIRECT(Inputs!$C$11&amp;ROW()&amp;":"&amp;Inputs!$C$12&amp;ROW()))</f>
        <v>20.925000000000001</v>
      </c>
      <c r="W774" s="163">
        <f ca="1">SUM(INDIRECT(Inputs!$C$13&amp;ROW()&amp;":"&amp;Inputs!$C$14&amp;ROW()))</f>
        <v>201.52499999999998</v>
      </c>
      <c r="X774" s="3" t="str">
        <f>IF(COUNTIFS(Lookups!$A:$A,C774)=1,"Gross Sales","")</f>
        <v/>
      </c>
      <c r="Y774" s="3" t="str">
        <f>IF(COUNTIFS(Lookups!$D:$D,C774)=1,"Bar Sales","")</f>
        <v/>
      </c>
      <c r="Z774" s="3" t="str">
        <f>IFERROR(VLOOKUP(C774*1,Lookups!$D:$F,3,FALSE),"")</f>
        <v/>
      </c>
      <c r="AA774" s="3" t="str">
        <f>IFERROR(VLOOKUP($C774*1,Lookups!$H:$N,3,FALSE),"")</f>
        <v>Entrees</v>
      </c>
      <c r="AB774" s="3" t="str">
        <f>IFERROR(VLOOKUP($C774*1,Lookups!$H:$N,4,FALSE),"")</f>
        <v>Dinner</v>
      </c>
      <c r="AC774" s="3" t="str">
        <f>IFERROR(VLOOKUP($C774*1,Lookups!$H:$N,5,FALSE),"")</f>
        <v>Other</v>
      </c>
      <c r="AD774" s="3">
        <f>IFERROR(VLOOKUP($C774*1,Lookups!$H:$N,6,FALSE),"")</f>
        <v>0</v>
      </c>
      <c r="AE774" s="3">
        <f>IFERROR(VLOOKUP($C774*1,Lookups!$H:$N,7,FALSE),"")</f>
        <v>0</v>
      </c>
      <c r="AF774" s="3" t="str">
        <f>VLOOKUP(B774*1,Stores!$A:$C,3,FALSE)</f>
        <v>DFDE</v>
      </c>
    </row>
    <row r="775" spans="1:32">
      <c r="A775" s="165" t="s">
        <v>926</v>
      </c>
      <c r="B775" s="166" t="s">
        <v>924</v>
      </c>
      <c r="C775" s="165" t="s">
        <v>536</v>
      </c>
      <c r="D775" s="165" t="s">
        <v>918</v>
      </c>
      <c r="E775" s="165" t="s">
        <v>486</v>
      </c>
      <c r="F775" s="167">
        <v>2017</v>
      </c>
      <c r="G775" s="168">
        <v>0</v>
      </c>
      <c r="H775" s="169">
        <v>0</v>
      </c>
      <c r="I775" s="169">
        <v>1.4249999999999998</v>
      </c>
      <c r="J775" s="169">
        <v>0</v>
      </c>
      <c r="K775" s="169">
        <v>0</v>
      </c>
      <c r="L775" s="169">
        <v>0</v>
      </c>
      <c r="M775" s="169">
        <v>0</v>
      </c>
      <c r="N775" s="169">
        <v>13.110000000000001</v>
      </c>
      <c r="O775" s="169">
        <v>16.425000000000001</v>
      </c>
      <c r="P775" s="169">
        <v>13.1625</v>
      </c>
      <c r="Q775" s="169">
        <v>18</v>
      </c>
      <c r="R775" s="169">
        <v>13.1625</v>
      </c>
      <c r="S775" s="169">
        <v>0</v>
      </c>
      <c r="T775" s="169">
        <v>0</v>
      </c>
      <c r="U775" s="169">
        <v>75.284999999999997</v>
      </c>
      <c r="V775" s="163">
        <f ca="1">SUM(INDIRECT(Inputs!$C$11&amp;ROW()&amp;":"&amp;Inputs!$C$12&amp;ROW()))</f>
        <v>18</v>
      </c>
      <c r="W775" s="163">
        <f ca="1">SUM(INDIRECT(Inputs!$C$13&amp;ROW()&amp;":"&amp;Inputs!$C$14&amp;ROW()))</f>
        <v>62.122500000000002</v>
      </c>
      <c r="X775" s="3" t="str">
        <f>IF(COUNTIFS(Lookups!$A:$A,C775)=1,"Gross Sales","")</f>
        <v/>
      </c>
      <c r="Y775" s="3" t="str">
        <f>IF(COUNTIFS(Lookups!$D:$D,C775)=1,"Bar Sales","")</f>
        <v/>
      </c>
      <c r="Z775" s="3" t="str">
        <f>IFERROR(VLOOKUP(C775*1,Lookups!$D:$F,3,FALSE),"")</f>
        <v/>
      </c>
      <c r="AA775" s="3" t="str">
        <f>IFERROR(VLOOKUP($C775*1,Lookups!$H:$N,3,FALSE),"")</f>
        <v>Entrees</v>
      </c>
      <c r="AB775" s="3" t="str">
        <f>IFERROR(VLOOKUP($C775*1,Lookups!$H:$N,4,FALSE),"")</f>
        <v>Dinner</v>
      </c>
      <c r="AC775" s="3" t="str">
        <f>IFERROR(VLOOKUP($C775*1,Lookups!$H:$N,5,FALSE),"")</f>
        <v>Other</v>
      </c>
      <c r="AD775" s="3">
        <f>IFERROR(VLOOKUP($C775*1,Lookups!$H:$N,6,FALSE),"")</f>
        <v>0</v>
      </c>
      <c r="AE775" s="3">
        <f>IFERROR(VLOOKUP($C775*1,Lookups!$H:$N,7,FALSE),"")</f>
        <v>0</v>
      </c>
      <c r="AF775" s="3" t="str">
        <f>VLOOKUP(B775*1,Stores!$A:$C,3,FALSE)</f>
        <v>DFDE</v>
      </c>
    </row>
    <row r="776" spans="1:32">
      <c r="A776" s="165" t="s">
        <v>925</v>
      </c>
      <c r="B776" s="166" t="s">
        <v>958</v>
      </c>
      <c r="C776" s="165" t="s">
        <v>536</v>
      </c>
      <c r="D776" s="165" t="s">
        <v>918</v>
      </c>
      <c r="E776" s="165" t="s">
        <v>486</v>
      </c>
      <c r="F776" s="167">
        <v>2017</v>
      </c>
      <c r="G776" s="168">
        <v>0</v>
      </c>
      <c r="H776" s="169">
        <v>0</v>
      </c>
      <c r="I776" s="169">
        <v>0</v>
      </c>
      <c r="J776" s="169">
        <v>0</v>
      </c>
      <c r="K776" s="169">
        <v>0</v>
      </c>
      <c r="L776" s="169">
        <v>0</v>
      </c>
      <c r="M776" s="169">
        <v>0.58499999999999996</v>
      </c>
      <c r="N776" s="169">
        <v>1.98</v>
      </c>
      <c r="O776" s="169">
        <v>7.92</v>
      </c>
      <c r="P776" s="169">
        <v>10.26</v>
      </c>
      <c r="Q776" s="169">
        <v>9.120000000000001</v>
      </c>
      <c r="R776" s="169">
        <v>12.045</v>
      </c>
      <c r="S776" s="169">
        <v>0</v>
      </c>
      <c r="T776" s="169">
        <v>0</v>
      </c>
      <c r="U776" s="169">
        <v>41.91</v>
      </c>
      <c r="V776" s="163">
        <f ca="1">SUM(INDIRECT(Inputs!$C$11&amp;ROW()&amp;":"&amp;Inputs!$C$12&amp;ROW()))</f>
        <v>9.120000000000001</v>
      </c>
      <c r="W776" s="163">
        <f ca="1">SUM(INDIRECT(Inputs!$C$13&amp;ROW()&amp;":"&amp;Inputs!$C$14&amp;ROW()))</f>
        <v>29.864999999999998</v>
      </c>
      <c r="X776" s="3" t="str">
        <f>IF(COUNTIFS(Lookups!$A:$A,C776)=1,"Gross Sales","")</f>
        <v/>
      </c>
      <c r="Y776" s="3" t="str">
        <f>IF(COUNTIFS(Lookups!$D:$D,C776)=1,"Bar Sales","")</f>
        <v/>
      </c>
      <c r="Z776" s="3" t="str">
        <f>IFERROR(VLOOKUP(C776*1,Lookups!$D:$F,3,FALSE),"")</f>
        <v/>
      </c>
      <c r="AA776" s="3" t="str">
        <f>IFERROR(VLOOKUP($C776*1,Lookups!$H:$N,3,FALSE),"")</f>
        <v>Entrees</v>
      </c>
      <c r="AB776" s="3" t="str">
        <f>IFERROR(VLOOKUP($C776*1,Lookups!$H:$N,4,FALSE),"")</f>
        <v>Dinner</v>
      </c>
      <c r="AC776" s="3" t="str">
        <f>IFERROR(VLOOKUP($C776*1,Lookups!$H:$N,5,FALSE),"")</f>
        <v>Other</v>
      </c>
      <c r="AD776" s="3">
        <f>IFERROR(VLOOKUP($C776*1,Lookups!$H:$N,6,FALSE),"")</f>
        <v>0</v>
      </c>
      <c r="AE776" s="3">
        <f>IFERROR(VLOOKUP($C776*1,Lookups!$H:$N,7,FALSE),"")</f>
        <v>0</v>
      </c>
      <c r="AF776" s="3" t="str">
        <f>VLOOKUP(B776*1,Stores!$A:$C,3,FALSE)</f>
        <v>DFDE</v>
      </c>
    </row>
    <row r="777" spans="1:32">
      <c r="A777" s="165" t="s">
        <v>958</v>
      </c>
      <c r="B777" s="166" t="s">
        <v>925</v>
      </c>
      <c r="C777" s="165" t="s">
        <v>536</v>
      </c>
      <c r="D777" s="165" t="s">
        <v>918</v>
      </c>
      <c r="E777" s="165" t="s">
        <v>486</v>
      </c>
      <c r="F777" s="167">
        <v>2017</v>
      </c>
      <c r="G777" s="168">
        <v>0</v>
      </c>
      <c r="H777" s="169">
        <v>0</v>
      </c>
      <c r="I777" s="169">
        <v>0</v>
      </c>
      <c r="J777" s="169">
        <v>0.55499999999999994</v>
      </c>
      <c r="K777" s="169">
        <v>0</v>
      </c>
      <c r="L777" s="169">
        <v>0</v>
      </c>
      <c r="M777" s="169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169">
        <v>0.55499999999999994</v>
      </c>
      <c r="V777" s="163">
        <f ca="1">SUM(INDIRECT(Inputs!$C$11&amp;ROW()&amp;":"&amp;Inputs!$C$12&amp;ROW()))</f>
        <v>0</v>
      </c>
      <c r="W777" s="163">
        <f ca="1">SUM(INDIRECT(Inputs!$C$13&amp;ROW()&amp;":"&amp;Inputs!$C$14&amp;ROW()))</f>
        <v>0.55499999999999994</v>
      </c>
      <c r="X777" s="3" t="str">
        <f>IF(COUNTIFS(Lookups!$A:$A,C777)=1,"Gross Sales","")</f>
        <v/>
      </c>
      <c r="Y777" s="3" t="str">
        <f>IF(COUNTIFS(Lookups!$D:$D,C777)=1,"Bar Sales","")</f>
        <v/>
      </c>
      <c r="Z777" s="3" t="str">
        <f>IFERROR(VLOOKUP(C777*1,Lookups!$D:$F,3,FALSE),"")</f>
        <v/>
      </c>
      <c r="AA777" s="3" t="str">
        <f>IFERROR(VLOOKUP($C777*1,Lookups!$H:$N,3,FALSE),"")</f>
        <v>Entrees</v>
      </c>
      <c r="AB777" s="3" t="str">
        <f>IFERROR(VLOOKUP($C777*1,Lookups!$H:$N,4,FALSE),"")</f>
        <v>Dinner</v>
      </c>
      <c r="AC777" s="3" t="str">
        <f>IFERROR(VLOOKUP($C777*1,Lookups!$H:$N,5,FALSE),"")</f>
        <v>Other</v>
      </c>
      <c r="AD777" s="3">
        <f>IFERROR(VLOOKUP($C777*1,Lookups!$H:$N,6,FALSE),"")</f>
        <v>0</v>
      </c>
      <c r="AE777" s="3">
        <f>IFERROR(VLOOKUP($C777*1,Lookups!$H:$N,7,FALSE),"")</f>
        <v>0</v>
      </c>
      <c r="AF777" s="3" t="str">
        <f>VLOOKUP(B777*1,Stores!$A:$C,3,FALSE)</f>
        <v>DFDE</v>
      </c>
    </row>
    <row r="778" spans="1:32">
      <c r="A778" s="165" t="s">
        <v>924</v>
      </c>
      <c r="B778" s="166" t="s">
        <v>926</v>
      </c>
      <c r="C778" s="165" t="s">
        <v>536</v>
      </c>
      <c r="D778" s="165" t="s">
        <v>918</v>
      </c>
      <c r="E778" s="165" t="s">
        <v>486</v>
      </c>
      <c r="F778" s="167">
        <v>2017</v>
      </c>
      <c r="G778" s="168">
        <v>0</v>
      </c>
      <c r="H778" s="169">
        <v>0</v>
      </c>
      <c r="I778" s="169">
        <v>0</v>
      </c>
      <c r="J778" s="169">
        <v>0</v>
      </c>
      <c r="K778" s="169">
        <v>0</v>
      </c>
      <c r="L778" s="169">
        <v>0</v>
      </c>
      <c r="M778" s="169">
        <v>0</v>
      </c>
      <c r="N778" s="169">
        <v>0</v>
      </c>
      <c r="O778" s="169">
        <v>1.2150000000000001</v>
      </c>
      <c r="P778" s="169">
        <v>20.7</v>
      </c>
      <c r="Q778" s="169">
        <v>31.125</v>
      </c>
      <c r="R778" s="169">
        <v>31.2075</v>
      </c>
      <c r="S778" s="169">
        <v>0</v>
      </c>
      <c r="T778" s="169">
        <v>0</v>
      </c>
      <c r="U778" s="169">
        <v>84.247500000000002</v>
      </c>
      <c r="V778" s="163">
        <f ca="1">SUM(INDIRECT(Inputs!$C$11&amp;ROW()&amp;":"&amp;Inputs!$C$12&amp;ROW()))</f>
        <v>31.125</v>
      </c>
      <c r="W778" s="163">
        <f ca="1">SUM(INDIRECT(Inputs!$C$13&amp;ROW()&amp;":"&amp;Inputs!$C$14&amp;ROW()))</f>
        <v>53.04</v>
      </c>
      <c r="X778" s="3" t="str">
        <f>IF(COUNTIFS(Lookups!$A:$A,C778)=1,"Gross Sales","")</f>
        <v/>
      </c>
      <c r="Y778" s="3" t="str">
        <f>IF(COUNTIFS(Lookups!$D:$D,C778)=1,"Bar Sales","")</f>
        <v/>
      </c>
      <c r="Z778" s="3" t="str">
        <f>IFERROR(VLOOKUP(C778*1,Lookups!$D:$F,3,FALSE),"")</f>
        <v/>
      </c>
      <c r="AA778" s="3" t="str">
        <f>IFERROR(VLOOKUP($C778*1,Lookups!$H:$N,3,FALSE),"")</f>
        <v>Entrees</v>
      </c>
      <c r="AB778" s="3" t="str">
        <f>IFERROR(VLOOKUP($C778*1,Lookups!$H:$N,4,FALSE),"")</f>
        <v>Dinner</v>
      </c>
      <c r="AC778" s="3" t="str">
        <f>IFERROR(VLOOKUP($C778*1,Lookups!$H:$N,5,FALSE),"")</f>
        <v>Other</v>
      </c>
      <c r="AD778" s="3">
        <f>IFERROR(VLOOKUP($C778*1,Lookups!$H:$N,6,FALSE),"")</f>
        <v>0</v>
      </c>
      <c r="AE778" s="3">
        <f>IFERROR(VLOOKUP($C778*1,Lookups!$H:$N,7,FALSE),"")</f>
        <v>0</v>
      </c>
      <c r="AF778" s="3" t="str">
        <f>VLOOKUP(B778*1,Stores!$A:$C,3,FALSE)</f>
        <v>DFDE</v>
      </c>
    </row>
    <row r="779" spans="1:32">
      <c r="A779" s="165" t="s">
        <v>923</v>
      </c>
      <c r="B779" s="166" t="s">
        <v>927</v>
      </c>
      <c r="C779" s="165" t="s">
        <v>536</v>
      </c>
      <c r="D779" s="165" t="s">
        <v>918</v>
      </c>
      <c r="E779" s="165" t="s">
        <v>486</v>
      </c>
      <c r="F779" s="167">
        <v>2017</v>
      </c>
      <c r="G779" s="168">
        <v>0</v>
      </c>
      <c r="H779" s="169">
        <v>0</v>
      </c>
      <c r="I779" s="169">
        <v>0</v>
      </c>
      <c r="J779" s="169">
        <v>0</v>
      </c>
      <c r="K779" s="169">
        <v>0</v>
      </c>
      <c r="L779" s="169">
        <v>0</v>
      </c>
      <c r="M779" s="169">
        <v>0</v>
      </c>
      <c r="N779" s="169">
        <v>0</v>
      </c>
      <c r="O779" s="169">
        <v>4.5600000000000005</v>
      </c>
      <c r="P779" s="169">
        <v>13.627500000000001</v>
      </c>
      <c r="Q779" s="169">
        <v>15.112500000000001</v>
      </c>
      <c r="R779" s="169">
        <v>9.0449999999999999</v>
      </c>
      <c r="S779" s="169">
        <v>0</v>
      </c>
      <c r="T779" s="169">
        <v>0</v>
      </c>
      <c r="U779" s="169">
        <v>42.344999999999999</v>
      </c>
      <c r="V779" s="163">
        <f ca="1">SUM(INDIRECT(Inputs!$C$11&amp;ROW()&amp;":"&amp;Inputs!$C$12&amp;ROW()))</f>
        <v>15.112500000000001</v>
      </c>
      <c r="W779" s="163">
        <f ca="1">SUM(INDIRECT(Inputs!$C$13&amp;ROW()&amp;":"&amp;Inputs!$C$14&amp;ROW()))</f>
        <v>33.299999999999997</v>
      </c>
      <c r="X779" s="3" t="str">
        <f>IF(COUNTIFS(Lookups!$A:$A,C779)=1,"Gross Sales","")</f>
        <v/>
      </c>
      <c r="Y779" s="3" t="str">
        <f>IF(COUNTIFS(Lookups!$D:$D,C779)=1,"Bar Sales","")</f>
        <v/>
      </c>
      <c r="Z779" s="3" t="str">
        <f>IFERROR(VLOOKUP(C779*1,Lookups!$D:$F,3,FALSE),"")</f>
        <v/>
      </c>
      <c r="AA779" s="3" t="str">
        <f>IFERROR(VLOOKUP($C779*1,Lookups!$H:$N,3,FALSE),"")</f>
        <v>Entrees</v>
      </c>
      <c r="AB779" s="3" t="str">
        <f>IFERROR(VLOOKUP($C779*1,Lookups!$H:$N,4,FALSE),"")</f>
        <v>Dinner</v>
      </c>
      <c r="AC779" s="3" t="str">
        <f>IFERROR(VLOOKUP($C779*1,Lookups!$H:$N,5,FALSE),"")</f>
        <v>Other</v>
      </c>
      <c r="AD779" s="3">
        <f>IFERROR(VLOOKUP($C779*1,Lookups!$H:$N,6,FALSE),"")</f>
        <v>0</v>
      </c>
      <c r="AE779" s="3">
        <f>IFERROR(VLOOKUP($C779*1,Lookups!$H:$N,7,FALSE),"")</f>
        <v>0</v>
      </c>
      <c r="AF779" s="3" t="str">
        <f>VLOOKUP(B779*1,Stores!$A:$C,3,FALSE)</f>
        <v>DFDE</v>
      </c>
    </row>
    <row r="780" spans="1:32">
      <c r="A780" s="165" t="s">
        <v>922</v>
      </c>
      <c r="B780" s="166" t="s">
        <v>928</v>
      </c>
      <c r="C780" s="165" t="s">
        <v>536</v>
      </c>
      <c r="D780" s="165" t="s">
        <v>918</v>
      </c>
      <c r="E780" s="165" t="s">
        <v>486</v>
      </c>
      <c r="F780" s="167">
        <v>2017</v>
      </c>
      <c r="G780" s="168">
        <v>0</v>
      </c>
      <c r="H780" s="169">
        <v>0</v>
      </c>
      <c r="I780" s="169">
        <v>0</v>
      </c>
      <c r="J780" s="169">
        <v>0</v>
      </c>
      <c r="K780" s="169">
        <v>0</v>
      </c>
      <c r="L780" s="169">
        <v>0</v>
      </c>
      <c r="M780" s="169">
        <v>0.62249999999999994</v>
      </c>
      <c r="N780" s="169">
        <v>0</v>
      </c>
      <c r="O780" s="169">
        <v>4.2525000000000004</v>
      </c>
      <c r="P780" s="169">
        <v>4.1174999999999997</v>
      </c>
      <c r="Q780" s="169">
        <v>4.74</v>
      </c>
      <c r="R780" s="169">
        <v>7.4249999999999998</v>
      </c>
      <c r="S780" s="169">
        <v>0</v>
      </c>
      <c r="T780" s="169">
        <v>0</v>
      </c>
      <c r="U780" s="169">
        <v>21.157499999999999</v>
      </c>
      <c r="V780" s="163">
        <f ca="1">SUM(INDIRECT(Inputs!$C$11&amp;ROW()&amp;":"&amp;Inputs!$C$12&amp;ROW()))</f>
        <v>4.74</v>
      </c>
      <c r="W780" s="163">
        <f ca="1">SUM(INDIRECT(Inputs!$C$13&amp;ROW()&amp;":"&amp;Inputs!$C$14&amp;ROW()))</f>
        <v>13.7325</v>
      </c>
      <c r="X780" s="3" t="str">
        <f>IF(COUNTIFS(Lookups!$A:$A,C780)=1,"Gross Sales","")</f>
        <v/>
      </c>
      <c r="Y780" s="3" t="str">
        <f>IF(COUNTIFS(Lookups!$D:$D,C780)=1,"Bar Sales","")</f>
        <v/>
      </c>
      <c r="Z780" s="3" t="str">
        <f>IFERROR(VLOOKUP(C780*1,Lookups!$D:$F,3,FALSE),"")</f>
        <v/>
      </c>
      <c r="AA780" s="3" t="str">
        <f>IFERROR(VLOOKUP($C780*1,Lookups!$H:$N,3,FALSE),"")</f>
        <v>Entrees</v>
      </c>
      <c r="AB780" s="3" t="str">
        <f>IFERROR(VLOOKUP($C780*1,Lookups!$H:$N,4,FALSE),"")</f>
        <v>Dinner</v>
      </c>
      <c r="AC780" s="3" t="str">
        <f>IFERROR(VLOOKUP($C780*1,Lookups!$H:$N,5,FALSE),"")</f>
        <v>Other</v>
      </c>
      <c r="AD780" s="3">
        <f>IFERROR(VLOOKUP($C780*1,Lookups!$H:$N,6,FALSE),"")</f>
        <v>0</v>
      </c>
      <c r="AE780" s="3">
        <f>IFERROR(VLOOKUP($C780*1,Lookups!$H:$N,7,FALSE),"")</f>
        <v>0</v>
      </c>
      <c r="AF780" s="3" t="str">
        <f>VLOOKUP(B780*1,Stores!$A:$C,3,FALSE)</f>
        <v>DFDE</v>
      </c>
    </row>
    <row r="781" spans="1:32">
      <c r="A781" s="165" t="s">
        <v>921</v>
      </c>
      <c r="B781" s="166" t="s">
        <v>929</v>
      </c>
      <c r="C781" s="165" t="s">
        <v>536</v>
      </c>
      <c r="D781" s="165" t="s">
        <v>918</v>
      </c>
      <c r="E781" s="165" t="s">
        <v>486</v>
      </c>
      <c r="F781" s="167">
        <v>2017</v>
      </c>
      <c r="G781" s="168">
        <v>0</v>
      </c>
      <c r="H781" s="169">
        <v>0.495</v>
      </c>
      <c r="I781" s="169">
        <v>0</v>
      </c>
      <c r="J781" s="169">
        <v>0</v>
      </c>
      <c r="K781" s="169">
        <v>0</v>
      </c>
      <c r="L781" s="169">
        <v>0</v>
      </c>
      <c r="M781" s="169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169">
        <v>0.495</v>
      </c>
      <c r="V781" s="163">
        <f ca="1">SUM(INDIRECT(Inputs!$C$11&amp;ROW()&amp;":"&amp;Inputs!$C$12&amp;ROW()))</f>
        <v>0</v>
      </c>
      <c r="W781" s="163">
        <f ca="1">SUM(INDIRECT(Inputs!$C$13&amp;ROW()&amp;":"&amp;Inputs!$C$14&amp;ROW()))</f>
        <v>0.495</v>
      </c>
      <c r="X781" s="3" t="str">
        <f>IF(COUNTIFS(Lookups!$A:$A,C781)=1,"Gross Sales","")</f>
        <v/>
      </c>
      <c r="Y781" s="3" t="str">
        <f>IF(COUNTIFS(Lookups!$D:$D,C781)=1,"Bar Sales","")</f>
        <v/>
      </c>
      <c r="Z781" s="3" t="str">
        <f>IFERROR(VLOOKUP(C781*1,Lookups!$D:$F,3,FALSE),"")</f>
        <v/>
      </c>
      <c r="AA781" s="3" t="str">
        <f>IFERROR(VLOOKUP($C781*1,Lookups!$H:$N,3,FALSE),"")</f>
        <v>Entrees</v>
      </c>
      <c r="AB781" s="3" t="str">
        <f>IFERROR(VLOOKUP($C781*1,Lookups!$H:$N,4,FALSE),"")</f>
        <v>Dinner</v>
      </c>
      <c r="AC781" s="3" t="str">
        <f>IFERROR(VLOOKUP($C781*1,Lookups!$H:$N,5,FALSE),"")</f>
        <v>Other</v>
      </c>
      <c r="AD781" s="3">
        <f>IFERROR(VLOOKUP($C781*1,Lookups!$H:$N,6,FALSE),"")</f>
        <v>0</v>
      </c>
      <c r="AE781" s="3">
        <f>IFERROR(VLOOKUP($C781*1,Lookups!$H:$N,7,FALSE),"")</f>
        <v>0</v>
      </c>
      <c r="AF781" s="3" t="str">
        <f>VLOOKUP(B781*1,Stores!$A:$C,3,FALSE)</f>
        <v>DFDE</v>
      </c>
    </row>
    <row r="782" spans="1:32">
      <c r="A782" s="165" t="s">
        <v>920</v>
      </c>
      <c r="B782" s="166" t="s">
        <v>930</v>
      </c>
      <c r="C782" s="165" t="s">
        <v>536</v>
      </c>
      <c r="D782" s="165" t="s">
        <v>918</v>
      </c>
      <c r="E782" s="165" t="s">
        <v>486</v>
      </c>
      <c r="F782" s="167">
        <v>2017</v>
      </c>
      <c r="G782" s="168">
        <v>0</v>
      </c>
      <c r="H782" s="169">
        <v>0</v>
      </c>
      <c r="I782" s="169">
        <v>0</v>
      </c>
      <c r="J782" s="169">
        <v>0</v>
      </c>
      <c r="K782" s="169">
        <v>0</v>
      </c>
      <c r="L782" s="169">
        <v>0</v>
      </c>
      <c r="M782" s="169">
        <v>0</v>
      </c>
      <c r="N782" s="169">
        <v>0</v>
      </c>
      <c r="O782" s="169">
        <v>33.494999999999997</v>
      </c>
      <c r="P782" s="169">
        <v>49.14</v>
      </c>
      <c r="Q782" s="169">
        <v>37.777499999999996</v>
      </c>
      <c r="R782" s="169">
        <v>31.2</v>
      </c>
      <c r="S782" s="169">
        <v>0</v>
      </c>
      <c r="T782" s="169">
        <v>0</v>
      </c>
      <c r="U782" s="169">
        <v>151.61249999999998</v>
      </c>
      <c r="V782" s="163">
        <f ca="1">SUM(INDIRECT(Inputs!$C$11&amp;ROW()&amp;":"&amp;Inputs!$C$12&amp;ROW()))</f>
        <v>37.777499999999996</v>
      </c>
      <c r="W782" s="163">
        <f ca="1">SUM(INDIRECT(Inputs!$C$13&amp;ROW()&amp;":"&amp;Inputs!$C$14&amp;ROW()))</f>
        <v>120.41249999999999</v>
      </c>
      <c r="X782" s="3" t="str">
        <f>IF(COUNTIFS(Lookups!$A:$A,C782)=1,"Gross Sales","")</f>
        <v/>
      </c>
      <c r="Y782" s="3" t="str">
        <f>IF(COUNTIFS(Lookups!$D:$D,C782)=1,"Bar Sales","")</f>
        <v/>
      </c>
      <c r="Z782" s="3" t="str">
        <f>IFERROR(VLOOKUP(C782*1,Lookups!$D:$F,3,FALSE),"")</f>
        <v/>
      </c>
      <c r="AA782" s="3" t="str">
        <f>IFERROR(VLOOKUP($C782*1,Lookups!$H:$N,3,FALSE),"")</f>
        <v>Entrees</v>
      </c>
      <c r="AB782" s="3" t="str">
        <f>IFERROR(VLOOKUP($C782*1,Lookups!$H:$N,4,FALSE),"")</f>
        <v>Dinner</v>
      </c>
      <c r="AC782" s="3" t="str">
        <f>IFERROR(VLOOKUP($C782*1,Lookups!$H:$N,5,FALSE),"")</f>
        <v>Other</v>
      </c>
      <c r="AD782" s="3">
        <f>IFERROR(VLOOKUP($C782*1,Lookups!$H:$N,6,FALSE),"")</f>
        <v>0</v>
      </c>
      <c r="AE782" s="3">
        <f>IFERROR(VLOOKUP($C782*1,Lookups!$H:$N,7,FALSE),"")</f>
        <v>0</v>
      </c>
      <c r="AF782" s="3" t="str">
        <f>VLOOKUP(B782*1,Stores!$A:$C,3,FALSE)</f>
        <v>DFDE</v>
      </c>
    </row>
    <row r="783" spans="1:32">
      <c r="A783" s="165" t="s">
        <v>919</v>
      </c>
      <c r="B783" s="166" t="s">
        <v>931</v>
      </c>
      <c r="C783" s="165" t="s">
        <v>536</v>
      </c>
      <c r="D783" s="165" t="s">
        <v>918</v>
      </c>
      <c r="E783" s="165" t="s">
        <v>486</v>
      </c>
      <c r="F783" s="167">
        <v>2017</v>
      </c>
      <c r="G783" s="168">
        <v>0</v>
      </c>
      <c r="H783" s="169">
        <v>19.237500000000001</v>
      </c>
      <c r="I783" s="169">
        <v>23.25</v>
      </c>
      <c r="J783" s="169">
        <v>19.125</v>
      </c>
      <c r="K783" s="169">
        <v>1.125</v>
      </c>
      <c r="L783" s="169">
        <v>0.96</v>
      </c>
      <c r="M783" s="169">
        <v>0</v>
      </c>
      <c r="N783" s="169">
        <v>0</v>
      </c>
      <c r="O783" s="169">
        <v>1.9350000000000001</v>
      </c>
      <c r="P783" s="169">
        <v>0</v>
      </c>
      <c r="Q783" s="169">
        <v>2.8499999999999996</v>
      </c>
      <c r="R783" s="169">
        <v>0</v>
      </c>
      <c r="S783" s="169">
        <v>0</v>
      </c>
      <c r="T783" s="169">
        <v>0</v>
      </c>
      <c r="U783" s="169">
        <v>68.482499999999987</v>
      </c>
      <c r="V783" s="163">
        <f ca="1">SUM(INDIRECT(Inputs!$C$11&amp;ROW()&amp;":"&amp;Inputs!$C$12&amp;ROW()))</f>
        <v>2.8499999999999996</v>
      </c>
      <c r="W783" s="163">
        <f ca="1">SUM(INDIRECT(Inputs!$C$13&amp;ROW()&amp;":"&amp;Inputs!$C$14&amp;ROW()))</f>
        <v>68.482499999999987</v>
      </c>
      <c r="X783" s="3" t="str">
        <f>IF(COUNTIFS(Lookups!$A:$A,C783)=1,"Gross Sales","")</f>
        <v/>
      </c>
      <c r="Y783" s="3" t="str">
        <f>IF(COUNTIFS(Lookups!$D:$D,C783)=1,"Bar Sales","")</f>
        <v/>
      </c>
      <c r="Z783" s="3" t="str">
        <f>IFERROR(VLOOKUP(C783*1,Lookups!$D:$F,3,FALSE),"")</f>
        <v/>
      </c>
      <c r="AA783" s="3" t="str">
        <f>IFERROR(VLOOKUP($C783*1,Lookups!$H:$N,3,FALSE),"")</f>
        <v>Entrees</v>
      </c>
      <c r="AB783" s="3" t="str">
        <f>IFERROR(VLOOKUP($C783*1,Lookups!$H:$N,4,FALSE),"")</f>
        <v>Dinner</v>
      </c>
      <c r="AC783" s="3" t="str">
        <f>IFERROR(VLOOKUP($C783*1,Lookups!$H:$N,5,FALSE),"")</f>
        <v>Other</v>
      </c>
      <c r="AD783" s="3">
        <f>IFERROR(VLOOKUP($C783*1,Lookups!$H:$N,6,FALSE),"")</f>
        <v>0</v>
      </c>
      <c r="AE783" s="3">
        <f>IFERROR(VLOOKUP($C783*1,Lookups!$H:$N,7,FALSE),"")</f>
        <v>0</v>
      </c>
      <c r="AF783" s="3" t="str">
        <f>VLOOKUP(B783*1,Stores!$A:$C,3,FALSE)</f>
        <v>DFDE</v>
      </c>
    </row>
    <row r="784" spans="1:32">
      <c r="A784" s="165" t="s">
        <v>954</v>
      </c>
      <c r="B784" s="166" t="s">
        <v>933</v>
      </c>
      <c r="C784" s="165" t="s">
        <v>536</v>
      </c>
      <c r="D784" s="165" t="s">
        <v>918</v>
      </c>
      <c r="E784" s="165" t="s">
        <v>486</v>
      </c>
      <c r="F784" s="167">
        <v>2017</v>
      </c>
      <c r="G784" s="168">
        <v>0</v>
      </c>
      <c r="H784" s="169">
        <v>0.53249999999999997</v>
      </c>
      <c r="I784" s="169">
        <v>10.199999999999999</v>
      </c>
      <c r="J784" s="169">
        <v>41.400000000000006</v>
      </c>
      <c r="K784" s="169">
        <v>37.807499999999997</v>
      </c>
      <c r="L784" s="169">
        <v>50.505000000000003</v>
      </c>
      <c r="M784" s="169">
        <v>34.65</v>
      </c>
      <c r="N784" s="169">
        <v>45.5625</v>
      </c>
      <c r="O784" s="169">
        <v>29.37</v>
      </c>
      <c r="P784" s="169">
        <v>12</v>
      </c>
      <c r="Q784" s="169">
        <v>13.92</v>
      </c>
      <c r="R784" s="169">
        <v>13.125</v>
      </c>
      <c r="S784" s="169">
        <v>0</v>
      </c>
      <c r="T784" s="169">
        <v>0</v>
      </c>
      <c r="U784" s="169">
        <v>289.07250000000005</v>
      </c>
      <c r="V784" s="163">
        <f ca="1">SUM(INDIRECT(Inputs!$C$11&amp;ROW()&amp;":"&amp;Inputs!$C$12&amp;ROW()))</f>
        <v>13.92</v>
      </c>
      <c r="W784" s="163">
        <f ca="1">SUM(INDIRECT(Inputs!$C$13&amp;ROW()&amp;":"&amp;Inputs!$C$14&amp;ROW()))</f>
        <v>275.94750000000005</v>
      </c>
      <c r="X784" s="3" t="str">
        <f>IF(COUNTIFS(Lookups!$A:$A,C784)=1,"Gross Sales","")</f>
        <v/>
      </c>
      <c r="Y784" s="3" t="str">
        <f>IF(COUNTIFS(Lookups!$D:$D,C784)=1,"Bar Sales","")</f>
        <v/>
      </c>
      <c r="Z784" s="3" t="str">
        <f>IFERROR(VLOOKUP(C784*1,Lookups!$D:$F,3,FALSE),"")</f>
        <v/>
      </c>
      <c r="AA784" s="3" t="str">
        <f>IFERROR(VLOOKUP($C784*1,Lookups!$H:$N,3,FALSE),"")</f>
        <v>Entrees</v>
      </c>
      <c r="AB784" s="3" t="str">
        <f>IFERROR(VLOOKUP($C784*1,Lookups!$H:$N,4,FALSE),"")</f>
        <v>Dinner</v>
      </c>
      <c r="AC784" s="3" t="str">
        <f>IFERROR(VLOOKUP($C784*1,Lookups!$H:$N,5,FALSE),"")</f>
        <v>Other</v>
      </c>
      <c r="AD784" s="3">
        <f>IFERROR(VLOOKUP($C784*1,Lookups!$H:$N,6,FALSE),"")</f>
        <v>0</v>
      </c>
      <c r="AE784" s="3">
        <f>IFERROR(VLOOKUP($C784*1,Lookups!$H:$N,7,FALSE),"")</f>
        <v>0</v>
      </c>
      <c r="AF784" s="3" t="str">
        <f>VLOOKUP(B784*1,Stores!$A:$C,3,FALSE)</f>
        <v>DFG</v>
      </c>
    </row>
    <row r="785" spans="1:32">
      <c r="A785" s="165" t="s">
        <v>953</v>
      </c>
      <c r="B785" s="166" t="s">
        <v>934</v>
      </c>
      <c r="C785" s="165" t="s">
        <v>536</v>
      </c>
      <c r="D785" s="165" t="s">
        <v>918</v>
      </c>
      <c r="E785" s="165" t="s">
        <v>486</v>
      </c>
      <c r="F785" s="167">
        <v>2017</v>
      </c>
      <c r="G785" s="168">
        <v>0</v>
      </c>
      <c r="H785" s="169">
        <v>0</v>
      </c>
      <c r="I785" s="169">
        <v>0</v>
      </c>
      <c r="J785" s="169">
        <v>0</v>
      </c>
      <c r="K785" s="169">
        <v>0</v>
      </c>
      <c r="L785" s="169">
        <v>0</v>
      </c>
      <c r="M785" s="169">
        <v>0.50250000000000006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169">
        <v>0.50250000000000006</v>
      </c>
      <c r="V785" s="163">
        <f ca="1">SUM(INDIRECT(Inputs!$C$11&amp;ROW()&amp;":"&amp;Inputs!$C$12&amp;ROW()))</f>
        <v>0</v>
      </c>
      <c r="W785" s="163">
        <f ca="1">SUM(INDIRECT(Inputs!$C$13&amp;ROW()&amp;":"&amp;Inputs!$C$14&amp;ROW()))</f>
        <v>0.50250000000000006</v>
      </c>
      <c r="X785" s="3" t="str">
        <f>IF(COUNTIFS(Lookups!$A:$A,C785)=1,"Gross Sales","")</f>
        <v/>
      </c>
      <c r="Y785" s="3" t="str">
        <f>IF(COUNTIFS(Lookups!$D:$D,C785)=1,"Bar Sales","")</f>
        <v/>
      </c>
      <c r="Z785" s="3" t="str">
        <f>IFERROR(VLOOKUP(C785*1,Lookups!$D:$F,3,FALSE),"")</f>
        <v/>
      </c>
      <c r="AA785" s="3" t="str">
        <f>IFERROR(VLOOKUP($C785*1,Lookups!$H:$N,3,FALSE),"")</f>
        <v>Entrees</v>
      </c>
      <c r="AB785" s="3" t="str">
        <f>IFERROR(VLOOKUP($C785*1,Lookups!$H:$N,4,FALSE),"")</f>
        <v>Dinner</v>
      </c>
      <c r="AC785" s="3" t="str">
        <f>IFERROR(VLOOKUP($C785*1,Lookups!$H:$N,5,FALSE),"")</f>
        <v>Other</v>
      </c>
      <c r="AD785" s="3">
        <f>IFERROR(VLOOKUP($C785*1,Lookups!$H:$N,6,FALSE),"")</f>
        <v>0</v>
      </c>
      <c r="AE785" s="3">
        <f>IFERROR(VLOOKUP($C785*1,Lookups!$H:$N,7,FALSE),"")</f>
        <v>0</v>
      </c>
      <c r="AF785" s="3" t="str">
        <f>VLOOKUP(B785*1,Stores!$A:$C,3,FALSE)</f>
        <v>DFG</v>
      </c>
    </row>
    <row r="786" spans="1:32">
      <c r="A786" s="165" t="s">
        <v>950</v>
      </c>
      <c r="B786" s="166" t="s">
        <v>935</v>
      </c>
      <c r="C786" s="165" t="s">
        <v>536</v>
      </c>
      <c r="D786" s="165" t="s">
        <v>918</v>
      </c>
      <c r="E786" s="165" t="s">
        <v>486</v>
      </c>
      <c r="F786" s="167">
        <v>2017</v>
      </c>
      <c r="G786" s="168">
        <v>0</v>
      </c>
      <c r="H786" s="169">
        <v>11.97</v>
      </c>
      <c r="I786" s="169">
        <v>28.904999999999998</v>
      </c>
      <c r="J786" s="169">
        <v>11.2575</v>
      </c>
      <c r="K786" s="169">
        <v>2.835</v>
      </c>
      <c r="L786" s="169">
        <v>9.4499999999999993</v>
      </c>
      <c r="M786" s="169">
        <v>11.654999999999999</v>
      </c>
      <c r="N786" s="169">
        <v>14.025</v>
      </c>
      <c r="O786" s="169">
        <v>4.5149999999999997</v>
      </c>
      <c r="P786" s="169">
        <v>0</v>
      </c>
      <c r="Q786" s="169">
        <v>11.879999999999999</v>
      </c>
      <c r="R786" s="169">
        <v>1.3800000000000001</v>
      </c>
      <c r="S786" s="169">
        <v>0</v>
      </c>
      <c r="T786" s="169">
        <v>0</v>
      </c>
      <c r="U786" s="169">
        <v>107.8725</v>
      </c>
      <c r="V786" s="163">
        <f ca="1">SUM(INDIRECT(Inputs!$C$11&amp;ROW()&amp;":"&amp;Inputs!$C$12&amp;ROW()))</f>
        <v>11.879999999999999</v>
      </c>
      <c r="W786" s="163">
        <f ca="1">SUM(INDIRECT(Inputs!$C$13&amp;ROW()&amp;":"&amp;Inputs!$C$14&amp;ROW()))</f>
        <v>106.49250000000001</v>
      </c>
      <c r="X786" s="3" t="str">
        <f>IF(COUNTIFS(Lookups!$A:$A,C786)=1,"Gross Sales","")</f>
        <v/>
      </c>
      <c r="Y786" s="3" t="str">
        <f>IF(COUNTIFS(Lookups!$D:$D,C786)=1,"Bar Sales","")</f>
        <v/>
      </c>
      <c r="Z786" s="3" t="str">
        <f>IFERROR(VLOOKUP(C786*1,Lookups!$D:$F,3,FALSE),"")</f>
        <v/>
      </c>
      <c r="AA786" s="3" t="str">
        <f>IFERROR(VLOOKUP($C786*1,Lookups!$H:$N,3,FALSE),"")</f>
        <v>Entrees</v>
      </c>
      <c r="AB786" s="3" t="str">
        <f>IFERROR(VLOOKUP($C786*1,Lookups!$H:$N,4,FALSE),"")</f>
        <v>Dinner</v>
      </c>
      <c r="AC786" s="3" t="str">
        <f>IFERROR(VLOOKUP($C786*1,Lookups!$H:$N,5,FALSE),"")</f>
        <v>Other</v>
      </c>
      <c r="AD786" s="3">
        <f>IFERROR(VLOOKUP($C786*1,Lookups!$H:$N,6,FALSE),"")</f>
        <v>0</v>
      </c>
      <c r="AE786" s="3">
        <f>IFERROR(VLOOKUP($C786*1,Lookups!$H:$N,7,FALSE),"")</f>
        <v>0</v>
      </c>
      <c r="AF786" s="3" t="str">
        <f>VLOOKUP(B786*1,Stores!$A:$C,3,FALSE)</f>
        <v>DFG</v>
      </c>
    </row>
    <row r="787" spans="1:32">
      <c r="A787" s="165" t="s">
        <v>949</v>
      </c>
      <c r="B787" s="166" t="s">
        <v>936</v>
      </c>
      <c r="C787" s="165" t="s">
        <v>536</v>
      </c>
      <c r="D787" s="165" t="s">
        <v>918</v>
      </c>
      <c r="E787" s="165" t="s">
        <v>486</v>
      </c>
      <c r="F787" s="167">
        <v>2017</v>
      </c>
      <c r="G787" s="168">
        <v>0</v>
      </c>
      <c r="H787" s="169">
        <v>0</v>
      </c>
      <c r="I787" s="169">
        <v>0.64500000000000002</v>
      </c>
      <c r="J787" s="169">
        <v>0</v>
      </c>
      <c r="K787" s="169">
        <v>8.19</v>
      </c>
      <c r="L787" s="169">
        <v>1.3049999999999999</v>
      </c>
      <c r="M787" s="169">
        <v>0.46499999999999997</v>
      </c>
      <c r="N787" s="169">
        <v>0</v>
      </c>
      <c r="O787" s="169">
        <v>1.35</v>
      </c>
      <c r="P787" s="169">
        <v>0</v>
      </c>
      <c r="Q787" s="169">
        <v>0</v>
      </c>
      <c r="R787" s="169">
        <v>2.0700000000000003</v>
      </c>
      <c r="S787" s="169">
        <v>0</v>
      </c>
      <c r="T787" s="169">
        <v>0</v>
      </c>
      <c r="U787" s="169">
        <v>14.024999999999999</v>
      </c>
      <c r="V787" s="163">
        <f ca="1">SUM(INDIRECT(Inputs!$C$11&amp;ROW()&amp;":"&amp;Inputs!$C$12&amp;ROW()))</f>
        <v>0</v>
      </c>
      <c r="W787" s="163">
        <f ca="1">SUM(INDIRECT(Inputs!$C$13&amp;ROW()&amp;":"&amp;Inputs!$C$14&amp;ROW()))</f>
        <v>11.954999999999998</v>
      </c>
      <c r="X787" s="3" t="str">
        <f>IF(COUNTIFS(Lookups!$A:$A,C787)=1,"Gross Sales","")</f>
        <v/>
      </c>
      <c r="Y787" s="3" t="str">
        <f>IF(COUNTIFS(Lookups!$D:$D,C787)=1,"Bar Sales","")</f>
        <v/>
      </c>
      <c r="Z787" s="3" t="str">
        <f>IFERROR(VLOOKUP(C787*1,Lookups!$D:$F,3,FALSE),"")</f>
        <v/>
      </c>
      <c r="AA787" s="3" t="str">
        <f>IFERROR(VLOOKUP($C787*1,Lookups!$H:$N,3,FALSE),"")</f>
        <v>Entrees</v>
      </c>
      <c r="AB787" s="3" t="str">
        <f>IFERROR(VLOOKUP($C787*1,Lookups!$H:$N,4,FALSE),"")</f>
        <v>Dinner</v>
      </c>
      <c r="AC787" s="3" t="str">
        <f>IFERROR(VLOOKUP($C787*1,Lookups!$H:$N,5,FALSE),"")</f>
        <v>Other</v>
      </c>
      <c r="AD787" s="3">
        <f>IFERROR(VLOOKUP($C787*1,Lookups!$H:$N,6,FALSE),"")</f>
        <v>0</v>
      </c>
      <c r="AE787" s="3">
        <f>IFERROR(VLOOKUP($C787*1,Lookups!$H:$N,7,FALSE),"")</f>
        <v>0</v>
      </c>
      <c r="AF787" s="3" t="str">
        <f>VLOOKUP(B787*1,Stores!$A:$C,3,FALSE)</f>
        <v>DFG</v>
      </c>
    </row>
    <row r="788" spans="1:32">
      <c r="A788" s="165" t="s">
        <v>948</v>
      </c>
      <c r="B788" s="166" t="s">
        <v>937</v>
      </c>
      <c r="C788" s="165" t="s">
        <v>536</v>
      </c>
      <c r="D788" s="165" t="s">
        <v>918</v>
      </c>
      <c r="E788" s="165" t="s">
        <v>486</v>
      </c>
      <c r="F788" s="167">
        <v>2017</v>
      </c>
      <c r="G788" s="168">
        <v>0</v>
      </c>
      <c r="H788" s="169">
        <v>0</v>
      </c>
      <c r="I788" s="169">
        <v>1.0349999999999999</v>
      </c>
      <c r="J788" s="169">
        <v>0.54749999999999999</v>
      </c>
      <c r="K788" s="169">
        <v>0</v>
      </c>
      <c r="L788" s="169">
        <v>0</v>
      </c>
      <c r="M788" s="169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169">
        <v>1.5825</v>
      </c>
      <c r="V788" s="163">
        <f ca="1">SUM(INDIRECT(Inputs!$C$11&amp;ROW()&amp;":"&amp;Inputs!$C$12&amp;ROW()))</f>
        <v>0</v>
      </c>
      <c r="W788" s="163">
        <f ca="1">SUM(INDIRECT(Inputs!$C$13&amp;ROW()&amp;":"&amp;Inputs!$C$14&amp;ROW()))</f>
        <v>1.5825</v>
      </c>
      <c r="X788" s="3" t="str">
        <f>IF(COUNTIFS(Lookups!$A:$A,C788)=1,"Gross Sales","")</f>
        <v/>
      </c>
      <c r="Y788" s="3" t="str">
        <f>IF(COUNTIFS(Lookups!$D:$D,C788)=1,"Bar Sales","")</f>
        <v/>
      </c>
      <c r="Z788" s="3" t="str">
        <f>IFERROR(VLOOKUP(C788*1,Lookups!$D:$F,3,FALSE),"")</f>
        <v/>
      </c>
      <c r="AA788" s="3" t="str">
        <f>IFERROR(VLOOKUP($C788*1,Lookups!$H:$N,3,FALSE),"")</f>
        <v>Entrees</v>
      </c>
      <c r="AB788" s="3" t="str">
        <f>IFERROR(VLOOKUP($C788*1,Lookups!$H:$N,4,FALSE),"")</f>
        <v>Dinner</v>
      </c>
      <c r="AC788" s="3" t="str">
        <f>IFERROR(VLOOKUP($C788*1,Lookups!$H:$N,5,FALSE),"")</f>
        <v>Other</v>
      </c>
      <c r="AD788" s="3">
        <f>IFERROR(VLOOKUP($C788*1,Lookups!$H:$N,6,FALSE),"")</f>
        <v>0</v>
      </c>
      <c r="AE788" s="3">
        <f>IFERROR(VLOOKUP($C788*1,Lookups!$H:$N,7,FALSE),"")</f>
        <v>0</v>
      </c>
      <c r="AF788" s="3" t="str">
        <f>VLOOKUP(B788*1,Stores!$A:$C,3,FALSE)</f>
        <v>DFG</v>
      </c>
    </row>
    <row r="789" spans="1:32">
      <c r="A789" s="165" t="s">
        <v>947</v>
      </c>
      <c r="B789" s="166" t="s">
        <v>938</v>
      </c>
      <c r="C789" s="165" t="s">
        <v>536</v>
      </c>
      <c r="D789" s="165" t="s">
        <v>918</v>
      </c>
      <c r="E789" s="165" t="s">
        <v>486</v>
      </c>
      <c r="F789" s="167">
        <v>2017</v>
      </c>
      <c r="G789" s="168">
        <v>0</v>
      </c>
      <c r="H789" s="169">
        <v>45.12</v>
      </c>
      <c r="I789" s="169">
        <v>29.61</v>
      </c>
      <c r="J789" s="169">
        <v>37.619999999999997</v>
      </c>
      <c r="K789" s="169">
        <v>35.520000000000003</v>
      </c>
      <c r="L789" s="169">
        <v>52.440000000000005</v>
      </c>
      <c r="M789" s="169">
        <v>30.195</v>
      </c>
      <c r="N789" s="169">
        <v>18.899999999999999</v>
      </c>
      <c r="O789" s="169">
        <v>19.89</v>
      </c>
      <c r="P789" s="169">
        <v>24.150000000000002</v>
      </c>
      <c r="Q789" s="169">
        <v>44.174999999999997</v>
      </c>
      <c r="R789" s="169">
        <v>18.3</v>
      </c>
      <c r="S789" s="169">
        <v>0</v>
      </c>
      <c r="T789" s="169">
        <v>0</v>
      </c>
      <c r="U789" s="169">
        <v>355.92</v>
      </c>
      <c r="V789" s="163">
        <f ca="1">SUM(INDIRECT(Inputs!$C$11&amp;ROW()&amp;":"&amp;Inputs!$C$12&amp;ROW()))</f>
        <v>44.174999999999997</v>
      </c>
      <c r="W789" s="163">
        <f ca="1">SUM(INDIRECT(Inputs!$C$13&amp;ROW()&amp;":"&amp;Inputs!$C$14&amp;ROW()))</f>
        <v>337.62</v>
      </c>
      <c r="X789" s="3" t="str">
        <f>IF(COUNTIFS(Lookups!$A:$A,C789)=1,"Gross Sales","")</f>
        <v/>
      </c>
      <c r="Y789" s="3" t="str">
        <f>IF(COUNTIFS(Lookups!$D:$D,C789)=1,"Bar Sales","")</f>
        <v/>
      </c>
      <c r="Z789" s="3" t="str">
        <f>IFERROR(VLOOKUP(C789*1,Lookups!$D:$F,3,FALSE),"")</f>
        <v/>
      </c>
      <c r="AA789" s="3" t="str">
        <f>IFERROR(VLOOKUP($C789*1,Lookups!$H:$N,3,FALSE),"")</f>
        <v>Entrees</v>
      </c>
      <c r="AB789" s="3" t="str">
        <f>IFERROR(VLOOKUP($C789*1,Lookups!$H:$N,4,FALSE),"")</f>
        <v>Dinner</v>
      </c>
      <c r="AC789" s="3" t="str">
        <f>IFERROR(VLOOKUP($C789*1,Lookups!$H:$N,5,FALSE),"")</f>
        <v>Other</v>
      </c>
      <c r="AD789" s="3">
        <f>IFERROR(VLOOKUP($C789*1,Lookups!$H:$N,6,FALSE),"")</f>
        <v>0</v>
      </c>
      <c r="AE789" s="3">
        <f>IFERROR(VLOOKUP($C789*1,Lookups!$H:$N,7,FALSE),"")</f>
        <v>0</v>
      </c>
      <c r="AF789" s="3" t="str">
        <f>VLOOKUP(B789*1,Stores!$A:$C,3,FALSE)</f>
        <v>DFG</v>
      </c>
    </row>
    <row r="790" spans="1:32">
      <c r="A790" s="165" t="s">
        <v>946</v>
      </c>
      <c r="B790" s="166" t="s">
        <v>939</v>
      </c>
      <c r="C790" s="165" t="s">
        <v>536</v>
      </c>
      <c r="D790" s="165" t="s">
        <v>918</v>
      </c>
      <c r="E790" s="165" t="s">
        <v>486</v>
      </c>
      <c r="F790" s="167">
        <v>2017</v>
      </c>
      <c r="G790" s="168">
        <v>0</v>
      </c>
      <c r="H790" s="169">
        <v>5.7750000000000004</v>
      </c>
      <c r="I790" s="169">
        <v>0.44999999999999996</v>
      </c>
      <c r="J790" s="169">
        <v>1.83</v>
      </c>
      <c r="K790" s="169">
        <v>0</v>
      </c>
      <c r="L790" s="169">
        <v>0</v>
      </c>
      <c r="M790" s="169">
        <v>0.66749999999999998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169">
        <v>8.7225000000000001</v>
      </c>
      <c r="V790" s="163">
        <f ca="1">SUM(INDIRECT(Inputs!$C$11&amp;ROW()&amp;":"&amp;Inputs!$C$12&amp;ROW()))</f>
        <v>0</v>
      </c>
      <c r="W790" s="163">
        <f ca="1">SUM(INDIRECT(Inputs!$C$13&amp;ROW()&amp;":"&amp;Inputs!$C$14&amp;ROW()))</f>
        <v>8.7225000000000001</v>
      </c>
      <c r="X790" s="3" t="str">
        <f>IF(COUNTIFS(Lookups!$A:$A,C790)=1,"Gross Sales","")</f>
        <v/>
      </c>
      <c r="Y790" s="3" t="str">
        <f>IF(COUNTIFS(Lookups!$D:$D,C790)=1,"Bar Sales","")</f>
        <v/>
      </c>
      <c r="Z790" s="3" t="str">
        <f>IFERROR(VLOOKUP(C790*1,Lookups!$D:$F,3,FALSE),"")</f>
        <v/>
      </c>
      <c r="AA790" s="3" t="str">
        <f>IFERROR(VLOOKUP($C790*1,Lookups!$H:$N,3,FALSE),"")</f>
        <v>Entrees</v>
      </c>
      <c r="AB790" s="3" t="str">
        <f>IFERROR(VLOOKUP($C790*1,Lookups!$H:$N,4,FALSE),"")</f>
        <v>Dinner</v>
      </c>
      <c r="AC790" s="3" t="str">
        <f>IFERROR(VLOOKUP($C790*1,Lookups!$H:$N,5,FALSE),"")</f>
        <v>Other</v>
      </c>
      <c r="AD790" s="3">
        <f>IFERROR(VLOOKUP($C790*1,Lookups!$H:$N,6,FALSE),"")</f>
        <v>0</v>
      </c>
      <c r="AE790" s="3">
        <f>IFERROR(VLOOKUP($C790*1,Lookups!$H:$N,7,FALSE),"")</f>
        <v>0</v>
      </c>
      <c r="AF790" s="3" t="str">
        <f>VLOOKUP(B790*1,Stores!$A:$C,3,FALSE)</f>
        <v>DFG</v>
      </c>
    </row>
    <row r="791" spans="1:32">
      <c r="A791" s="165" t="s">
        <v>945</v>
      </c>
      <c r="B791" s="166" t="s">
        <v>940</v>
      </c>
      <c r="C791" s="165" t="s">
        <v>536</v>
      </c>
      <c r="D791" s="165" t="s">
        <v>918</v>
      </c>
      <c r="E791" s="165" t="s">
        <v>486</v>
      </c>
      <c r="F791" s="167">
        <v>2017</v>
      </c>
      <c r="G791" s="168">
        <v>0</v>
      </c>
      <c r="H791" s="169">
        <v>0</v>
      </c>
      <c r="I791" s="169">
        <v>1.23</v>
      </c>
      <c r="J791" s="169">
        <v>0</v>
      </c>
      <c r="K791" s="169">
        <v>0</v>
      </c>
      <c r="L791" s="169">
        <v>0.50250000000000006</v>
      </c>
      <c r="M791" s="169">
        <v>1.3049999999999999</v>
      </c>
      <c r="N791" s="169">
        <v>4.6574999999999998</v>
      </c>
      <c r="O791" s="169">
        <v>10.92</v>
      </c>
      <c r="P791" s="169">
        <v>5.6999999999999993</v>
      </c>
      <c r="Q791" s="169">
        <v>17.572499999999998</v>
      </c>
      <c r="R791" s="169">
        <v>21.36</v>
      </c>
      <c r="S791" s="169">
        <v>0</v>
      </c>
      <c r="T791" s="169">
        <v>0</v>
      </c>
      <c r="U791" s="169">
        <v>63.247499999999995</v>
      </c>
      <c r="V791" s="163">
        <f ca="1">SUM(INDIRECT(Inputs!$C$11&amp;ROW()&amp;":"&amp;Inputs!$C$12&amp;ROW()))</f>
        <v>17.572499999999998</v>
      </c>
      <c r="W791" s="163">
        <f ca="1">SUM(INDIRECT(Inputs!$C$13&amp;ROW()&amp;":"&amp;Inputs!$C$14&amp;ROW()))</f>
        <v>41.887499999999996</v>
      </c>
      <c r="X791" s="3" t="str">
        <f>IF(COUNTIFS(Lookups!$A:$A,C791)=1,"Gross Sales","")</f>
        <v/>
      </c>
      <c r="Y791" s="3" t="str">
        <f>IF(COUNTIFS(Lookups!$D:$D,C791)=1,"Bar Sales","")</f>
        <v/>
      </c>
      <c r="Z791" s="3" t="str">
        <f>IFERROR(VLOOKUP(C791*1,Lookups!$D:$F,3,FALSE),"")</f>
        <v/>
      </c>
      <c r="AA791" s="3" t="str">
        <f>IFERROR(VLOOKUP($C791*1,Lookups!$H:$N,3,FALSE),"")</f>
        <v>Entrees</v>
      </c>
      <c r="AB791" s="3" t="str">
        <f>IFERROR(VLOOKUP($C791*1,Lookups!$H:$N,4,FALSE),"")</f>
        <v>Dinner</v>
      </c>
      <c r="AC791" s="3" t="str">
        <f>IFERROR(VLOOKUP($C791*1,Lookups!$H:$N,5,FALSE),"")</f>
        <v>Other</v>
      </c>
      <c r="AD791" s="3">
        <f>IFERROR(VLOOKUP($C791*1,Lookups!$H:$N,6,FALSE),"")</f>
        <v>0</v>
      </c>
      <c r="AE791" s="3">
        <f>IFERROR(VLOOKUP($C791*1,Lookups!$H:$N,7,FALSE),"")</f>
        <v>0</v>
      </c>
      <c r="AF791" s="3" t="str">
        <f>VLOOKUP(B791*1,Stores!$A:$C,3,FALSE)</f>
        <v>DFG</v>
      </c>
    </row>
    <row r="792" spans="1:32">
      <c r="A792" s="165" t="s">
        <v>944</v>
      </c>
      <c r="B792" s="166" t="s">
        <v>941</v>
      </c>
      <c r="C792" s="165" t="s">
        <v>536</v>
      </c>
      <c r="D792" s="165" t="s">
        <v>918</v>
      </c>
      <c r="E792" s="165" t="s">
        <v>486</v>
      </c>
      <c r="F792" s="167">
        <v>2017</v>
      </c>
      <c r="G792" s="168">
        <v>0</v>
      </c>
      <c r="H792" s="169">
        <v>0</v>
      </c>
      <c r="I792" s="169">
        <v>0.48</v>
      </c>
      <c r="J792" s="169">
        <v>0</v>
      </c>
      <c r="K792" s="169">
        <v>1.4850000000000001</v>
      </c>
      <c r="L792" s="169">
        <v>0</v>
      </c>
      <c r="M792" s="169">
        <v>0</v>
      </c>
      <c r="N792" s="169">
        <v>0</v>
      </c>
      <c r="O792" s="169">
        <v>0</v>
      </c>
      <c r="P792" s="169">
        <v>1.365</v>
      </c>
      <c r="Q792" s="169">
        <v>-1.08</v>
      </c>
      <c r="R792" s="169">
        <v>0</v>
      </c>
      <c r="S792" s="169">
        <v>0</v>
      </c>
      <c r="T792" s="169">
        <v>0</v>
      </c>
      <c r="U792" s="169">
        <v>2.25</v>
      </c>
      <c r="V792" s="163">
        <f ca="1">SUM(INDIRECT(Inputs!$C$11&amp;ROW()&amp;":"&amp;Inputs!$C$12&amp;ROW()))</f>
        <v>-1.08</v>
      </c>
      <c r="W792" s="163">
        <f ca="1">SUM(INDIRECT(Inputs!$C$13&amp;ROW()&amp;":"&amp;Inputs!$C$14&amp;ROW()))</f>
        <v>2.25</v>
      </c>
      <c r="X792" s="3" t="str">
        <f>IF(COUNTIFS(Lookups!$A:$A,C792)=1,"Gross Sales","")</f>
        <v/>
      </c>
      <c r="Y792" s="3" t="str">
        <f>IF(COUNTIFS(Lookups!$D:$D,C792)=1,"Bar Sales","")</f>
        <v/>
      </c>
      <c r="Z792" s="3" t="str">
        <f>IFERROR(VLOOKUP(C792*1,Lookups!$D:$F,3,FALSE),"")</f>
        <v/>
      </c>
      <c r="AA792" s="3" t="str">
        <f>IFERROR(VLOOKUP($C792*1,Lookups!$H:$N,3,FALSE),"")</f>
        <v>Entrees</v>
      </c>
      <c r="AB792" s="3" t="str">
        <f>IFERROR(VLOOKUP($C792*1,Lookups!$H:$N,4,FALSE),"")</f>
        <v>Dinner</v>
      </c>
      <c r="AC792" s="3" t="str">
        <f>IFERROR(VLOOKUP($C792*1,Lookups!$H:$N,5,FALSE),"")</f>
        <v>Other</v>
      </c>
      <c r="AD792" s="3">
        <f>IFERROR(VLOOKUP($C792*1,Lookups!$H:$N,6,FALSE),"")</f>
        <v>0</v>
      </c>
      <c r="AE792" s="3">
        <f>IFERROR(VLOOKUP($C792*1,Lookups!$H:$N,7,FALSE),"")</f>
        <v>0</v>
      </c>
      <c r="AF792" s="3" t="str">
        <f>VLOOKUP(B792*1,Stores!$A:$C,3,FALSE)</f>
        <v>DFG</v>
      </c>
    </row>
    <row r="793" spans="1:32">
      <c r="A793" s="165" t="s">
        <v>943</v>
      </c>
      <c r="B793" s="166" t="s">
        <v>942</v>
      </c>
      <c r="C793" s="165" t="s">
        <v>536</v>
      </c>
      <c r="D793" s="165" t="s">
        <v>918</v>
      </c>
      <c r="E793" s="165" t="s">
        <v>486</v>
      </c>
      <c r="F793" s="167">
        <v>2017</v>
      </c>
      <c r="G793" s="168">
        <v>0</v>
      </c>
      <c r="H793" s="169">
        <v>49.95</v>
      </c>
      <c r="I793" s="169">
        <v>37.537500000000001</v>
      </c>
      <c r="J793" s="169">
        <v>4.4550000000000001</v>
      </c>
      <c r="K793" s="169">
        <v>0</v>
      </c>
      <c r="L793" s="169">
        <v>0</v>
      </c>
      <c r="M793" s="169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169">
        <v>91.94250000000001</v>
      </c>
      <c r="V793" s="163">
        <f ca="1">SUM(INDIRECT(Inputs!$C$11&amp;ROW()&amp;":"&amp;Inputs!$C$12&amp;ROW()))</f>
        <v>0</v>
      </c>
      <c r="W793" s="163">
        <f ca="1">SUM(INDIRECT(Inputs!$C$13&amp;ROW()&amp;":"&amp;Inputs!$C$14&amp;ROW()))</f>
        <v>91.94250000000001</v>
      </c>
      <c r="X793" s="3" t="str">
        <f>IF(COUNTIFS(Lookups!$A:$A,C793)=1,"Gross Sales","")</f>
        <v/>
      </c>
      <c r="Y793" s="3" t="str">
        <f>IF(COUNTIFS(Lookups!$D:$D,C793)=1,"Bar Sales","")</f>
        <v/>
      </c>
      <c r="Z793" s="3" t="str">
        <f>IFERROR(VLOOKUP(C793*1,Lookups!$D:$F,3,FALSE),"")</f>
        <v/>
      </c>
      <c r="AA793" s="3" t="str">
        <f>IFERROR(VLOOKUP($C793*1,Lookups!$H:$N,3,FALSE),"")</f>
        <v>Entrees</v>
      </c>
      <c r="AB793" s="3" t="str">
        <f>IFERROR(VLOOKUP($C793*1,Lookups!$H:$N,4,FALSE),"")</f>
        <v>Dinner</v>
      </c>
      <c r="AC793" s="3" t="str">
        <f>IFERROR(VLOOKUP($C793*1,Lookups!$H:$N,5,FALSE),"")</f>
        <v>Other</v>
      </c>
      <c r="AD793" s="3">
        <f>IFERROR(VLOOKUP($C793*1,Lookups!$H:$N,6,FALSE),"")</f>
        <v>0</v>
      </c>
      <c r="AE793" s="3">
        <f>IFERROR(VLOOKUP($C793*1,Lookups!$H:$N,7,FALSE),"")</f>
        <v>0</v>
      </c>
      <c r="AF793" s="3" t="str">
        <f>VLOOKUP(B793*1,Stores!$A:$C,3,FALSE)</f>
        <v>DFG</v>
      </c>
    </row>
    <row r="794" spans="1:32">
      <c r="A794" s="165" t="s">
        <v>942</v>
      </c>
      <c r="B794" s="166" t="s">
        <v>943</v>
      </c>
      <c r="C794" s="165" t="s">
        <v>536</v>
      </c>
      <c r="D794" s="165" t="s">
        <v>918</v>
      </c>
      <c r="E794" s="165" t="s">
        <v>486</v>
      </c>
      <c r="F794" s="167">
        <v>2017</v>
      </c>
      <c r="G794" s="168">
        <v>0</v>
      </c>
      <c r="H794" s="169">
        <v>4.7249999999999996</v>
      </c>
      <c r="I794" s="169">
        <v>13.8</v>
      </c>
      <c r="J794" s="169">
        <v>7.7025000000000006</v>
      </c>
      <c r="K794" s="169">
        <v>12.705</v>
      </c>
      <c r="L794" s="169">
        <v>18.225000000000001</v>
      </c>
      <c r="M794" s="169">
        <v>11.2125</v>
      </c>
      <c r="N794" s="169">
        <v>23.362500000000001</v>
      </c>
      <c r="O794" s="169">
        <v>16.170000000000002</v>
      </c>
      <c r="P794" s="169">
        <v>11.055000000000001</v>
      </c>
      <c r="Q794" s="169">
        <v>20.400000000000002</v>
      </c>
      <c r="R794" s="169">
        <v>21.375</v>
      </c>
      <c r="S794" s="169">
        <v>0</v>
      </c>
      <c r="T794" s="169">
        <v>0</v>
      </c>
      <c r="U794" s="169">
        <v>160.73250000000002</v>
      </c>
      <c r="V794" s="163">
        <f ca="1">SUM(INDIRECT(Inputs!$C$11&amp;ROW()&amp;":"&amp;Inputs!$C$12&amp;ROW()))</f>
        <v>20.400000000000002</v>
      </c>
      <c r="W794" s="163">
        <f ca="1">SUM(INDIRECT(Inputs!$C$13&amp;ROW()&amp;":"&amp;Inputs!$C$14&amp;ROW()))</f>
        <v>139.35750000000002</v>
      </c>
      <c r="X794" s="3" t="str">
        <f>IF(COUNTIFS(Lookups!$A:$A,C794)=1,"Gross Sales","")</f>
        <v/>
      </c>
      <c r="Y794" s="3" t="str">
        <f>IF(COUNTIFS(Lookups!$D:$D,C794)=1,"Bar Sales","")</f>
        <v/>
      </c>
      <c r="Z794" s="3" t="str">
        <f>IFERROR(VLOOKUP(C794*1,Lookups!$D:$F,3,FALSE),"")</f>
        <v/>
      </c>
      <c r="AA794" s="3" t="str">
        <f>IFERROR(VLOOKUP($C794*1,Lookups!$H:$N,3,FALSE),"")</f>
        <v>Entrees</v>
      </c>
      <c r="AB794" s="3" t="str">
        <f>IFERROR(VLOOKUP($C794*1,Lookups!$H:$N,4,FALSE),"")</f>
        <v>Dinner</v>
      </c>
      <c r="AC794" s="3" t="str">
        <f>IFERROR(VLOOKUP($C794*1,Lookups!$H:$N,5,FALSE),"")</f>
        <v>Other</v>
      </c>
      <c r="AD794" s="3">
        <f>IFERROR(VLOOKUP($C794*1,Lookups!$H:$N,6,FALSE),"")</f>
        <v>0</v>
      </c>
      <c r="AE794" s="3">
        <f>IFERROR(VLOOKUP($C794*1,Lookups!$H:$N,7,FALSE),"")</f>
        <v>0</v>
      </c>
      <c r="AF794" s="3" t="str">
        <f>VLOOKUP(B794*1,Stores!$A:$C,3,FALSE)</f>
        <v>DFG</v>
      </c>
    </row>
    <row r="795" spans="1:32">
      <c r="A795" s="165" t="s">
        <v>941</v>
      </c>
      <c r="B795" s="166" t="s">
        <v>944</v>
      </c>
      <c r="C795" s="165" t="s">
        <v>536</v>
      </c>
      <c r="D795" s="165" t="s">
        <v>918</v>
      </c>
      <c r="E795" s="165" t="s">
        <v>486</v>
      </c>
      <c r="F795" s="167">
        <v>2017</v>
      </c>
      <c r="G795" s="168">
        <v>0</v>
      </c>
      <c r="H795" s="169">
        <v>10.237500000000001</v>
      </c>
      <c r="I795" s="169">
        <v>17.010000000000002</v>
      </c>
      <c r="J795" s="169">
        <v>11.4975</v>
      </c>
      <c r="K795" s="169">
        <v>4.7249999999999996</v>
      </c>
      <c r="L795" s="169">
        <v>17.834999999999997</v>
      </c>
      <c r="M795" s="169">
        <v>22.23</v>
      </c>
      <c r="N795" s="169">
        <v>12.750000000000002</v>
      </c>
      <c r="O795" s="169">
        <v>1.83</v>
      </c>
      <c r="P795" s="169">
        <v>26.07</v>
      </c>
      <c r="Q795" s="169">
        <v>15.9375</v>
      </c>
      <c r="R795" s="169">
        <v>12.540000000000001</v>
      </c>
      <c r="S795" s="169">
        <v>0</v>
      </c>
      <c r="T795" s="169">
        <v>0</v>
      </c>
      <c r="U795" s="169">
        <v>152.66249999999999</v>
      </c>
      <c r="V795" s="163">
        <f ca="1">SUM(INDIRECT(Inputs!$C$11&amp;ROW()&amp;":"&amp;Inputs!$C$12&amp;ROW()))</f>
        <v>15.9375</v>
      </c>
      <c r="W795" s="163">
        <f ca="1">SUM(INDIRECT(Inputs!$C$13&amp;ROW()&amp;":"&amp;Inputs!$C$14&amp;ROW()))</f>
        <v>140.1225</v>
      </c>
      <c r="X795" s="3" t="str">
        <f>IF(COUNTIFS(Lookups!$A:$A,C795)=1,"Gross Sales","")</f>
        <v/>
      </c>
      <c r="Y795" s="3" t="str">
        <f>IF(COUNTIFS(Lookups!$D:$D,C795)=1,"Bar Sales","")</f>
        <v/>
      </c>
      <c r="Z795" s="3" t="str">
        <f>IFERROR(VLOOKUP(C795*1,Lookups!$D:$F,3,FALSE),"")</f>
        <v/>
      </c>
      <c r="AA795" s="3" t="str">
        <f>IFERROR(VLOOKUP($C795*1,Lookups!$H:$N,3,FALSE),"")</f>
        <v>Entrees</v>
      </c>
      <c r="AB795" s="3" t="str">
        <f>IFERROR(VLOOKUP($C795*1,Lookups!$H:$N,4,FALSE),"")</f>
        <v>Dinner</v>
      </c>
      <c r="AC795" s="3" t="str">
        <f>IFERROR(VLOOKUP($C795*1,Lookups!$H:$N,5,FALSE),"")</f>
        <v>Other</v>
      </c>
      <c r="AD795" s="3">
        <f>IFERROR(VLOOKUP($C795*1,Lookups!$H:$N,6,FALSE),"")</f>
        <v>0</v>
      </c>
      <c r="AE795" s="3">
        <f>IFERROR(VLOOKUP($C795*1,Lookups!$H:$N,7,FALSE),"")</f>
        <v>0</v>
      </c>
      <c r="AF795" s="3" t="str">
        <f>VLOOKUP(B795*1,Stores!$A:$C,3,FALSE)</f>
        <v>DFG</v>
      </c>
    </row>
    <row r="796" spans="1:32">
      <c r="A796" s="165" t="s">
        <v>940</v>
      </c>
      <c r="B796" s="166" t="s">
        <v>945</v>
      </c>
      <c r="C796" s="165" t="s">
        <v>536</v>
      </c>
      <c r="D796" s="165" t="s">
        <v>918</v>
      </c>
      <c r="E796" s="165" t="s">
        <v>486</v>
      </c>
      <c r="F796" s="167">
        <v>2017</v>
      </c>
      <c r="G796" s="168">
        <v>0</v>
      </c>
      <c r="H796" s="169">
        <v>19.7925</v>
      </c>
      <c r="I796" s="169">
        <v>25.500000000000004</v>
      </c>
      <c r="J796" s="169">
        <v>21.734999999999999</v>
      </c>
      <c r="K796" s="169">
        <v>10.649999999999999</v>
      </c>
      <c r="L796" s="169">
        <v>22.754999999999999</v>
      </c>
      <c r="M796" s="169">
        <v>23.49</v>
      </c>
      <c r="N796" s="169">
        <v>9.36</v>
      </c>
      <c r="O796" s="169">
        <v>14.489999999999998</v>
      </c>
      <c r="P796" s="169">
        <v>-0.54</v>
      </c>
      <c r="Q796" s="169">
        <v>14.0175</v>
      </c>
      <c r="R796" s="169">
        <v>4.05</v>
      </c>
      <c r="S796" s="169">
        <v>0</v>
      </c>
      <c r="T796" s="169">
        <v>0</v>
      </c>
      <c r="U796" s="169">
        <v>165.30000000000004</v>
      </c>
      <c r="V796" s="163">
        <f ca="1">SUM(INDIRECT(Inputs!$C$11&amp;ROW()&amp;":"&amp;Inputs!$C$12&amp;ROW()))</f>
        <v>14.0175</v>
      </c>
      <c r="W796" s="163">
        <f ca="1">SUM(INDIRECT(Inputs!$C$13&amp;ROW()&amp;":"&amp;Inputs!$C$14&amp;ROW()))</f>
        <v>161.25000000000003</v>
      </c>
      <c r="X796" s="3" t="str">
        <f>IF(COUNTIFS(Lookups!$A:$A,C796)=1,"Gross Sales","")</f>
        <v/>
      </c>
      <c r="Y796" s="3" t="str">
        <f>IF(COUNTIFS(Lookups!$D:$D,C796)=1,"Bar Sales","")</f>
        <v/>
      </c>
      <c r="Z796" s="3" t="str">
        <f>IFERROR(VLOOKUP(C796*1,Lookups!$D:$F,3,FALSE),"")</f>
        <v/>
      </c>
      <c r="AA796" s="3" t="str">
        <f>IFERROR(VLOOKUP($C796*1,Lookups!$H:$N,3,FALSE),"")</f>
        <v>Entrees</v>
      </c>
      <c r="AB796" s="3" t="str">
        <f>IFERROR(VLOOKUP($C796*1,Lookups!$H:$N,4,FALSE),"")</f>
        <v>Dinner</v>
      </c>
      <c r="AC796" s="3" t="str">
        <f>IFERROR(VLOOKUP($C796*1,Lookups!$H:$N,5,FALSE),"")</f>
        <v>Other</v>
      </c>
      <c r="AD796" s="3">
        <f>IFERROR(VLOOKUP($C796*1,Lookups!$H:$N,6,FALSE),"")</f>
        <v>0</v>
      </c>
      <c r="AE796" s="3">
        <f>IFERROR(VLOOKUP($C796*1,Lookups!$H:$N,7,FALSE),"")</f>
        <v>0</v>
      </c>
      <c r="AF796" s="3" t="str">
        <f>VLOOKUP(B796*1,Stores!$A:$C,3,FALSE)</f>
        <v>DFG</v>
      </c>
    </row>
    <row r="797" spans="1:32">
      <c r="A797" s="165" t="s">
        <v>939</v>
      </c>
      <c r="B797" s="166" t="s">
        <v>946</v>
      </c>
      <c r="C797" s="165" t="s">
        <v>536</v>
      </c>
      <c r="D797" s="165" t="s">
        <v>918</v>
      </c>
      <c r="E797" s="165" t="s">
        <v>486</v>
      </c>
      <c r="F797" s="167">
        <v>2017</v>
      </c>
      <c r="G797" s="168">
        <v>0</v>
      </c>
      <c r="H797" s="169">
        <v>0</v>
      </c>
      <c r="I797" s="169">
        <v>8.4</v>
      </c>
      <c r="J797" s="169">
        <v>10.012499999999999</v>
      </c>
      <c r="K797" s="169">
        <v>7.8374999999999995</v>
      </c>
      <c r="L797" s="169">
        <v>9.1349999999999998</v>
      </c>
      <c r="M797" s="169">
        <v>9.24</v>
      </c>
      <c r="N797" s="169">
        <v>7.47</v>
      </c>
      <c r="O797" s="169">
        <v>6.3</v>
      </c>
      <c r="P797" s="169">
        <v>19.529999999999998</v>
      </c>
      <c r="Q797" s="169">
        <v>21.532499999999999</v>
      </c>
      <c r="R797" s="169">
        <v>15.345000000000001</v>
      </c>
      <c r="S797" s="169">
        <v>0</v>
      </c>
      <c r="T797" s="169">
        <v>0</v>
      </c>
      <c r="U797" s="169">
        <v>114.80249999999999</v>
      </c>
      <c r="V797" s="163">
        <f ca="1">SUM(INDIRECT(Inputs!$C$11&amp;ROW()&amp;":"&amp;Inputs!$C$12&amp;ROW()))</f>
        <v>21.532499999999999</v>
      </c>
      <c r="W797" s="163">
        <f ca="1">SUM(INDIRECT(Inputs!$C$13&amp;ROW()&amp;":"&amp;Inputs!$C$14&amp;ROW()))</f>
        <v>99.457499999999996</v>
      </c>
      <c r="X797" s="3" t="str">
        <f>IF(COUNTIFS(Lookups!$A:$A,C797)=1,"Gross Sales","")</f>
        <v/>
      </c>
      <c r="Y797" s="3" t="str">
        <f>IF(COUNTIFS(Lookups!$D:$D,C797)=1,"Bar Sales","")</f>
        <v/>
      </c>
      <c r="Z797" s="3" t="str">
        <f>IFERROR(VLOOKUP(C797*1,Lookups!$D:$F,3,FALSE),"")</f>
        <v/>
      </c>
      <c r="AA797" s="3" t="str">
        <f>IFERROR(VLOOKUP($C797*1,Lookups!$H:$N,3,FALSE),"")</f>
        <v>Entrees</v>
      </c>
      <c r="AB797" s="3" t="str">
        <f>IFERROR(VLOOKUP($C797*1,Lookups!$H:$N,4,FALSE),"")</f>
        <v>Dinner</v>
      </c>
      <c r="AC797" s="3" t="str">
        <f>IFERROR(VLOOKUP($C797*1,Lookups!$H:$N,5,FALSE),"")</f>
        <v>Other</v>
      </c>
      <c r="AD797" s="3">
        <f>IFERROR(VLOOKUP($C797*1,Lookups!$H:$N,6,FALSE),"")</f>
        <v>0</v>
      </c>
      <c r="AE797" s="3">
        <f>IFERROR(VLOOKUP($C797*1,Lookups!$H:$N,7,FALSE),"")</f>
        <v>0</v>
      </c>
      <c r="AF797" s="3" t="str">
        <f>VLOOKUP(B797*1,Stores!$A:$C,3,FALSE)</f>
        <v>DFG</v>
      </c>
    </row>
    <row r="798" spans="1:32">
      <c r="A798" s="165" t="s">
        <v>938</v>
      </c>
      <c r="B798" s="166" t="s">
        <v>947</v>
      </c>
      <c r="C798" s="165" t="s">
        <v>536</v>
      </c>
      <c r="D798" s="165" t="s">
        <v>918</v>
      </c>
      <c r="E798" s="165" t="s">
        <v>486</v>
      </c>
      <c r="F798" s="167">
        <v>2017</v>
      </c>
      <c r="G798" s="168">
        <v>0</v>
      </c>
      <c r="H798" s="169">
        <v>0</v>
      </c>
      <c r="I798" s="169">
        <v>0</v>
      </c>
      <c r="J798" s="169">
        <v>0</v>
      </c>
      <c r="K798" s="169">
        <v>0</v>
      </c>
      <c r="L798" s="169">
        <v>0</v>
      </c>
      <c r="M798" s="169">
        <v>0</v>
      </c>
      <c r="N798" s="169">
        <v>0</v>
      </c>
      <c r="O798" s="169">
        <v>2.6624999999999996</v>
      </c>
      <c r="P798" s="169">
        <v>2.67</v>
      </c>
      <c r="Q798" s="169">
        <v>0.62249999999999994</v>
      </c>
      <c r="R798" s="169">
        <v>12.675000000000001</v>
      </c>
      <c r="S798" s="169">
        <v>0</v>
      </c>
      <c r="T798" s="169">
        <v>0</v>
      </c>
      <c r="U798" s="169">
        <v>18.63</v>
      </c>
      <c r="V798" s="163">
        <f ca="1">SUM(INDIRECT(Inputs!$C$11&amp;ROW()&amp;":"&amp;Inputs!$C$12&amp;ROW()))</f>
        <v>0.62249999999999994</v>
      </c>
      <c r="W798" s="163">
        <f ca="1">SUM(INDIRECT(Inputs!$C$13&amp;ROW()&amp;":"&amp;Inputs!$C$14&amp;ROW()))</f>
        <v>5.9549999999999992</v>
      </c>
      <c r="X798" s="3" t="str">
        <f>IF(COUNTIFS(Lookups!$A:$A,C798)=1,"Gross Sales","")</f>
        <v/>
      </c>
      <c r="Y798" s="3" t="str">
        <f>IF(COUNTIFS(Lookups!$D:$D,C798)=1,"Bar Sales","")</f>
        <v/>
      </c>
      <c r="Z798" s="3" t="str">
        <f>IFERROR(VLOOKUP(C798*1,Lookups!$D:$F,3,FALSE),"")</f>
        <v/>
      </c>
      <c r="AA798" s="3" t="str">
        <f>IFERROR(VLOOKUP($C798*1,Lookups!$H:$N,3,FALSE),"")</f>
        <v>Entrees</v>
      </c>
      <c r="AB798" s="3" t="str">
        <f>IFERROR(VLOOKUP($C798*1,Lookups!$H:$N,4,FALSE),"")</f>
        <v>Dinner</v>
      </c>
      <c r="AC798" s="3" t="str">
        <f>IFERROR(VLOOKUP($C798*1,Lookups!$H:$N,5,FALSE),"")</f>
        <v>Other</v>
      </c>
      <c r="AD798" s="3">
        <f>IFERROR(VLOOKUP($C798*1,Lookups!$H:$N,6,FALSE),"")</f>
        <v>0</v>
      </c>
      <c r="AE798" s="3">
        <f>IFERROR(VLOOKUP($C798*1,Lookups!$H:$N,7,FALSE),"")</f>
        <v>0</v>
      </c>
      <c r="AF798" s="3" t="str">
        <f>VLOOKUP(B798*1,Stores!$A:$C,3,FALSE)</f>
        <v>DFG</v>
      </c>
    </row>
    <row r="799" spans="1:32">
      <c r="A799" s="165" t="s">
        <v>937</v>
      </c>
      <c r="B799" s="166" t="s">
        <v>948</v>
      </c>
      <c r="C799" s="165" t="s">
        <v>536</v>
      </c>
      <c r="D799" s="165" t="s">
        <v>918</v>
      </c>
      <c r="E799" s="165" t="s">
        <v>486</v>
      </c>
      <c r="F799" s="167">
        <v>2017</v>
      </c>
      <c r="G799" s="168">
        <v>0</v>
      </c>
      <c r="H799" s="169">
        <v>0</v>
      </c>
      <c r="I799" s="169">
        <v>1.9124999999999999</v>
      </c>
      <c r="J799" s="169">
        <v>2.16</v>
      </c>
      <c r="K799" s="169">
        <v>0</v>
      </c>
      <c r="L799" s="169">
        <v>0</v>
      </c>
      <c r="M799" s="169">
        <v>0</v>
      </c>
      <c r="N799" s="169">
        <v>1.0499999999999998</v>
      </c>
      <c r="O799" s="169">
        <v>4.7774999999999999</v>
      </c>
      <c r="P799" s="169">
        <v>2.82</v>
      </c>
      <c r="Q799" s="169">
        <v>3.0375000000000001</v>
      </c>
      <c r="R799" s="169">
        <v>8.9249999999999989</v>
      </c>
      <c r="S799" s="169">
        <v>0</v>
      </c>
      <c r="T799" s="169">
        <v>0</v>
      </c>
      <c r="U799" s="169">
        <v>24.682499999999997</v>
      </c>
      <c r="V799" s="163">
        <f ca="1">SUM(INDIRECT(Inputs!$C$11&amp;ROW()&amp;":"&amp;Inputs!$C$12&amp;ROW()))</f>
        <v>3.0375000000000001</v>
      </c>
      <c r="W799" s="163">
        <f ca="1">SUM(INDIRECT(Inputs!$C$13&amp;ROW()&amp;":"&amp;Inputs!$C$14&amp;ROW()))</f>
        <v>15.757499999999999</v>
      </c>
      <c r="X799" s="3" t="str">
        <f>IF(COUNTIFS(Lookups!$A:$A,C799)=1,"Gross Sales","")</f>
        <v/>
      </c>
      <c r="Y799" s="3" t="str">
        <f>IF(COUNTIFS(Lookups!$D:$D,C799)=1,"Bar Sales","")</f>
        <v/>
      </c>
      <c r="Z799" s="3" t="str">
        <f>IFERROR(VLOOKUP(C799*1,Lookups!$D:$F,3,FALSE),"")</f>
        <v/>
      </c>
      <c r="AA799" s="3" t="str">
        <f>IFERROR(VLOOKUP($C799*1,Lookups!$H:$N,3,FALSE),"")</f>
        <v>Entrees</v>
      </c>
      <c r="AB799" s="3" t="str">
        <f>IFERROR(VLOOKUP($C799*1,Lookups!$H:$N,4,FALSE),"")</f>
        <v>Dinner</v>
      </c>
      <c r="AC799" s="3" t="str">
        <f>IFERROR(VLOOKUP($C799*1,Lookups!$H:$N,5,FALSE),"")</f>
        <v>Other</v>
      </c>
      <c r="AD799" s="3">
        <f>IFERROR(VLOOKUP($C799*1,Lookups!$H:$N,6,FALSE),"")</f>
        <v>0</v>
      </c>
      <c r="AE799" s="3">
        <f>IFERROR(VLOOKUP($C799*1,Lookups!$H:$N,7,FALSE),"")</f>
        <v>0</v>
      </c>
      <c r="AF799" s="3" t="str">
        <f>VLOOKUP(B799*1,Stores!$A:$C,3,FALSE)</f>
        <v>DFG</v>
      </c>
    </row>
    <row r="800" spans="1:32">
      <c r="A800" s="165" t="s">
        <v>936</v>
      </c>
      <c r="B800" s="166" t="s">
        <v>949</v>
      </c>
      <c r="C800" s="165" t="s">
        <v>536</v>
      </c>
      <c r="D800" s="165" t="s">
        <v>918</v>
      </c>
      <c r="E800" s="165" t="s">
        <v>486</v>
      </c>
      <c r="F800" s="167">
        <v>2017</v>
      </c>
      <c r="G800" s="168">
        <v>0</v>
      </c>
      <c r="H800" s="169">
        <v>4.1399999999999997</v>
      </c>
      <c r="I800" s="169">
        <v>2.0100000000000002</v>
      </c>
      <c r="J800" s="169">
        <v>0.64500000000000002</v>
      </c>
      <c r="K800" s="169">
        <v>5.3624999999999998</v>
      </c>
      <c r="L800" s="169">
        <v>41.924999999999997</v>
      </c>
      <c r="M800" s="169">
        <v>41.175000000000004</v>
      </c>
      <c r="N800" s="169">
        <v>24.975000000000001</v>
      </c>
      <c r="O800" s="169">
        <v>26.22</v>
      </c>
      <c r="P800" s="169">
        <v>11.055000000000001</v>
      </c>
      <c r="Q800" s="169">
        <v>18.27</v>
      </c>
      <c r="R800" s="169">
        <v>15.12</v>
      </c>
      <c r="S800" s="169">
        <v>0</v>
      </c>
      <c r="T800" s="169">
        <v>0</v>
      </c>
      <c r="U800" s="169">
        <v>190.89750000000001</v>
      </c>
      <c r="V800" s="163">
        <f ca="1">SUM(INDIRECT(Inputs!$C$11&amp;ROW()&amp;":"&amp;Inputs!$C$12&amp;ROW()))</f>
        <v>18.27</v>
      </c>
      <c r="W800" s="163">
        <f ca="1">SUM(INDIRECT(Inputs!$C$13&amp;ROW()&amp;":"&amp;Inputs!$C$14&amp;ROW()))</f>
        <v>175.7775</v>
      </c>
      <c r="X800" s="3" t="str">
        <f>IF(COUNTIFS(Lookups!$A:$A,C800)=1,"Gross Sales","")</f>
        <v/>
      </c>
      <c r="Y800" s="3" t="str">
        <f>IF(COUNTIFS(Lookups!$D:$D,C800)=1,"Bar Sales","")</f>
        <v/>
      </c>
      <c r="Z800" s="3" t="str">
        <f>IFERROR(VLOOKUP(C800*1,Lookups!$D:$F,3,FALSE),"")</f>
        <v/>
      </c>
      <c r="AA800" s="3" t="str">
        <f>IFERROR(VLOOKUP($C800*1,Lookups!$H:$N,3,FALSE),"")</f>
        <v>Entrees</v>
      </c>
      <c r="AB800" s="3" t="str">
        <f>IFERROR(VLOOKUP($C800*1,Lookups!$H:$N,4,FALSE),"")</f>
        <v>Dinner</v>
      </c>
      <c r="AC800" s="3" t="str">
        <f>IFERROR(VLOOKUP($C800*1,Lookups!$H:$N,5,FALSE),"")</f>
        <v>Other</v>
      </c>
      <c r="AD800" s="3">
        <f>IFERROR(VLOOKUP($C800*1,Lookups!$H:$N,6,FALSE),"")</f>
        <v>0</v>
      </c>
      <c r="AE800" s="3">
        <f>IFERROR(VLOOKUP($C800*1,Lookups!$H:$N,7,FALSE),"")</f>
        <v>0</v>
      </c>
      <c r="AF800" s="3" t="str">
        <f>VLOOKUP(B800*1,Stores!$A:$C,3,FALSE)</f>
        <v>DFG</v>
      </c>
    </row>
    <row r="801" spans="1:32">
      <c r="A801" s="165" t="s">
        <v>935</v>
      </c>
      <c r="B801" s="166" t="s">
        <v>950</v>
      </c>
      <c r="C801" s="165" t="s">
        <v>536</v>
      </c>
      <c r="D801" s="165" t="s">
        <v>918</v>
      </c>
      <c r="E801" s="165" t="s">
        <v>486</v>
      </c>
      <c r="F801" s="167">
        <v>2017</v>
      </c>
      <c r="G801" s="168">
        <v>0</v>
      </c>
      <c r="H801" s="169">
        <v>38.94</v>
      </c>
      <c r="I801" s="169">
        <v>20.925000000000001</v>
      </c>
      <c r="J801" s="169">
        <v>37.192500000000003</v>
      </c>
      <c r="K801" s="169">
        <v>16.47</v>
      </c>
      <c r="L801" s="169">
        <v>29.032500000000002</v>
      </c>
      <c r="M801" s="169">
        <v>24.51</v>
      </c>
      <c r="N801" s="169">
        <v>16.649999999999999</v>
      </c>
      <c r="O801" s="169">
        <v>28.2</v>
      </c>
      <c r="P801" s="169">
        <v>32.04</v>
      </c>
      <c r="Q801" s="169">
        <v>30.532499999999999</v>
      </c>
      <c r="R801" s="169">
        <v>28.215</v>
      </c>
      <c r="S801" s="169">
        <v>0</v>
      </c>
      <c r="T801" s="169">
        <v>0</v>
      </c>
      <c r="U801" s="169">
        <v>302.70749999999992</v>
      </c>
      <c r="V801" s="163">
        <f ca="1">SUM(INDIRECT(Inputs!$C$11&amp;ROW()&amp;":"&amp;Inputs!$C$12&amp;ROW()))</f>
        <v>30.532499999999999</v>
      </c>
      <c r="W801" s="163">
        <f ca="1">SUM(INDIRECT(Inputs!$C$13&amp;ROW()&amp;":"&amp;Inputs!$C$14&amp;ROW()))</f>
        <v>274.49249999999995</v>
      </c>
      <c r="X801" s="3" t="str">
        <f>IF(COUNTIFS(Lookups!$A:$A,C801)=1,"Gross Sales","")</f>
        <v/>
      </c>
      <c r="Y801" s="3" t="str">
        <f>IF(COUNTIFS(Lookups!$D:$D,C801)=1,"Bar Sales","")</f>
        <v/>
      </c>
      <c r="Z801" s="3" t="str">
        <f>IFERROR(VLOOKUP(C801*1,Lookups!$D:$F,3,FALSE),"")</f>
        <v/>
      </c>
      <c r="AA801" s="3" t="str">
        <f>IFERROR(VLOOKUP($C801*1,Lookups!$H:$N,3,FALSE),"")</f>
        <v>Entrees</v>
      </c>
      <c r="AB801" s="3" t="str">
        <f>IFERROR(VLOOKUP($C801*1,Lookups!$H:$N,4,FALSE),"")</f>
        <v>Dinner</v>
      </c>
      <c r="AC801" s="3" t="str">
        <f>IFERROR(VLOOKUP($C801*1,Lookups!$H:$N,5,FALSE),"")</f>
        <v>Other</v>
      </c>
      <c r="AD801" s="3">
        <f>IFERROR(VLOOKUP($C801*1,Lookups!$H:$N,6,FALSE),"")</f>
        <v>0</v>
      </c>
      <c r="AE801" s="3">
        <f>IFERROR(VLOOKUP($C801*1,Lookups!$H:$N,7,FALSE),"")</f>
        <v>0</v>
      </c>
      <c r="AF801" s="3" t="str">
        <f>VLOOKUP(B801*1,Stores!$A:$C,3,FALSE)</f>
        <v>DFG</v>
      </c>
    </row>
    <row r="802" spans="1:32">
      <c r="A802" s="165" t="s">
        <v>960</v>
      </c>
      <c r="B802" s="166" t="s">
        <v>951</v>
      </c>
      <c r="C802" s="165" t="s">
        <v>536</v>
      </c>
      <c r="D802" s="165" t="s">
        <v>918</v>
      </c>
      <c r="E802" s="165" t="s">
        <v>486</v>
      </c>
      <c r="F802" s="167">
        <v>2017</v>
      </c>
      <c r="G802" s="168">
        <v>0</v>
      </c>
      <c r="H802" s="169">
        <v>0</v>
      </c>
      <c r="I802" s="169">
        <v>0</v>
      </c>
      <c r="J802" s="169">
        <v>0</v>
      </c>
      <c r="K802" s="169">
        <v>0</v>
      </c>
      <c r="L802" s="169">
        <v>0</v>
      </c>
      <c r="M802" s="169">
        <v>0</v>
      </c>
      <c r="N802" s="169">
        <v>0</v>
      </c>
      <c r="O802" s="169">
        <v>0</v>
      </c>
      <c r="P802" s="169">
        <v>-2.835</v>
      </c>
      <c r="Q802" s="169">
        <v>0</v>
      </c>
      <c r="R802" s="169">
        <v>0</v>
      </c>
      <c r="S802" s="169">
        <v>0</v>
      </c>
      <c r="T802" s="169">
        <v>0</v>
      </c>
      <c r="U802" s="169">
        <v>-2.835</v>
      </c>
      <c r="V802" s="163">
        <f ca="1">SUM(INDIRECT(Inputs!$C$11&amp;ROW()&amp;":"&amp;Inputs!$C$12&amp;ROW()))</f>
        <v>0</v>
      </c>
      <c r="W802" s="163">
        <f ca="1">SUM(INDIRECT(Inputs!$C$13&amp;ROW()&amp;":"&amp;Inputs!$C$14&amp;ROW()))</f>
        <v>-2.835</v>
      </c>
      <c r="X802" s="3" t="str">
        <f>IF(COUNTIFS(Lookups!$A:$A,C802)=1,"Gross Sales","")</f>
        <v/>
      </c>
      <c r="Y802" s="3" t="str">
        <f>IF(COUNTIFS(Lookups!$D:$D,C802)=1,"Bar Sales","")</f>
        <v/>
      </c>
      <c r="Z802" s="3" t="str">
        <f>IFERROR(VLOOKUP(C802*1,Lookups!$D:$F,3,FALSE),"")</f>
        <v/>
      </c>
      <c r="AA802" s="3" t="str">
        <f>IFERROR(VLOOKUP($C802*1,Lookups!$H:$N,3,FALSE),"")</f>
        <v>Entrees</v>
      </c>
      <c r="AB802" s="3" t="str">
        <f>IFERROR(VLOOKUP($C802*1,Lookups!$H:$N,4,FALSE),"")</f>
        <v>Dinner</v>
      </c>
      <c r="AC802" s="3" t="str">
        <f>IFERROR(VLOOKUP($C802*1,Lookups!$H:$N,5,FALSE),"")</f>
        <v>Other</v>
      </c>
      <c r="AD802" s="3">
        <f>IFERROR(VLOOKUP($C802*1,Lookups!$H:$N,6,FALSE),"")</f>
        <v>0</v>
      </c>
      <c r="AE802" s="3">
        <f>IFERROR(VLOOKUP($C802*1,Lookups!$H:$N,7,FALSE),"")</f>
        <v>0</v>
      </c>
      <c r="AF802" s="3" t="str">
        <f>VLOOKUP(B802*1,Stores!$A:$C,3,FALSE)</f>
        <v>DFG</v>
      </c>
    </row>
    <row r="803" spans="1:32">
      <c r="A803" s="165" t="s">
        <v>961</v>
      </c>
      <c r="B803" s="166" t="s">
        <v>952</v>
      </c>
      <c r="C803" s="165" t="s">
        <v>536</v>
      </c>
      <c r="D803" s="165" t="s">
        <v>918</v>
      </c>
      <c r="E803" s="165" t="s">
        <v>486</v>
      </c>
      <c r="F803" s="167">
        <v>2017</v>
      </c>
      <c r="G803" s="168">
        <v>0</v>
      </c>
      <c r="H803" s="169">
        <v>4.0049999999999999</v>
      </c>
      <c r="I803" s="169">
        <v>2.1374999999999997</v>
      </c>
      <c r="J803" s="169">
        <v>2.3250000000000002</v>
      </c>
      <c r="K803" s="169">
        <v>0</v>
      </c>
      <c r="L803" s="169">
        <v>0.52499999999999991</v>
      </c>
      <c r="M803" s="169">
        <v>9.24</v>
      </c>
      <c r="N803" s="169">
        <v>29.647500000000001</v>
      </c>
      <c r="O803" s="169">
        <v>22.77</v>
      </c>
      <c r="P803" s="169">
        <v>46.62</v>
      </c>
      <c r="Q803" s="169">
        <v>44.88</v>
      </c>
      <c r="R803" s="169">
        <v>38.61</v>
      </c>
      <c r="S803" s="169">
        <v>0</v>
      </c>
      <c r="T803" s="169">
        <v>0</v>
      </c>
      <c r="U803" s="169">
        <v>200.76</v>
      </c>
      <c r="V803" s="163">
        <f ca="1">SUM(INDIRECT(Inputs!$C$11&amp;ROW()&amp;":"&amp;Inputs!$C$12&amp;ROW()))</f>
        <v>44.88</v>
      </c>
      <c r="W803" s="163">
        <f ca="1">SUM(INDIRECT(Inputs!$C$13&amp;ROW()&amp;":"&amp;Inputs!$C$14&amp;ROW()))</f>
        <v>162.15</v>
      </c>
      <c r="X803" s="3" t="str">
        <f>IF(COUNTIFS(Lookups!$A:$A,C803)=1,"Gross Sales","")</f>
        <v/>
      </c>
      <c r="Y803" s="3" t="str">
        <f>IF(COUNTIFS(Lookups!$D:$D,C803)=1,"Bar Sales","")</f>
        <v/>
      </c>
      <c r="Z803" s="3" t="str">
        <f>IFERROR(VLOOKUP(C803*1,Lookups!$D:$F,3,FALSE),"")</f>
        <v/>
      </c>
      <c r="AA803" s="3" t="str">
        <f>IFERROR(VLOOKUP($C803*1,Lookups!$H:$N,3,FALSE),"")</f>
        <v>Entrees</v>
      </c>
      <c r="AB803" s="3" t="str">
        <f>IFERROR(VLOOKUP($C803*1,Lookups!$H:$N,4,FALSE),"")</f>
        <v>Dinner</v>
      </c>
      <c r="AC803" s="3" t="str">
        <f>IFERROR(VLOOKUP($C803*1,Lookups!$H:$N,5,FALSE),"")</f>
        <v>Other</v>
      </c>
      <c r="AD803" s="3">
        <f>IFERROR(VLOOKUP($C803*1,Lookups!$H:$N,6,FALSE),"")</f>
        <v>0</v>
      </c>
      <c r="AE803" s="3">
        <f>IFERROR(VLOOKUP($C803*1,Lookups!$H:$N,7,FALSE),"")</f>
        <v>0</v>
      </c>
      <c r="AF803" s="3" t="str">
        <f>VLOOKUP(B803*1,Stores!$A:$C,3,FALSE)</f>
        <v>DFG</v>
      </c>
    </row>
    <row r="804" spans="1:32">
      <c r="A804" s="165" t="s">
        <v>934</v>
      </c>
      <c r="B804" s="166" t="s">
        <v>953</v>
      </c>
      <c r="C804" s="165" t="s">
        <v>536</v>
      </c>
      <c r="D804" s="165" t="s">
        <v>918</v>
      </c>
      <c r="E804" s="165" t="s">
        <v>486</v>
      </c>
      <c r="F804" s="167">
        <v>2017</v>
      </c>
      <c r="G804" s="168">
        <v>0</v>
      </c>
      <c r="H804" s="169">
        <v>21.375</v>
      </c>
      <c r="I804" s="169">
        <v>6.72</v>
      </c>
      <c r="J804" s="169">
        <v>4.9275000000000002</v>
      </c>
      <c r="K804" s="169">
        <v>6.2700000000000005</v>
      </c>
      <c r="L804" s="169">
        <v>2.0700000000000003</v>
      </c>
      <c r="M804" s="169">
        <v>5.6924999999999999</v>
      </c>
      <c r="N804" s="169">
        <v>1.6425000000000001</v>
      </c>
      <c r="O804" s="169">
        <v>6.375</v>
      </c>
      <c r="P804" s="169">
        <v>0.59250000000000003</v>
      </c>
      <c r="Q804" s="169">
        <v>1.5974999999999999</v>
      </c>
      <c r="R804" s="169">
        <v>2.37</v>
      </c>
      <c r="S804" s="169">
        <v>0</v>
      </c>
      <c r="T804" s="169">
        <v>0</v>
      </c>
      <c r="U804" s="169">
        <v>59.6325</v>
      </c>
      <c r="V804" s="163">
        <f ca="1">SUM(INDIRECT(Inputs!$C$11&amp;ROW()&amp;":"&amp;Inputs!$C$12&amp;ROW()))</f>
        <v>1.5974999999999999</v>
      </c>
      <c r="W804" s="163">
        <f ca="1">SUM(INDIRECT(Inputs!$C$13&amp;ROW()&amp;":"&amp;Inputs!$C$14&amp;ROW()))</f>
        <v>57.262500000000003</v>
      </c>
      <c r="X804" s="3" t="str">
        <f>IF(COUNTIFS(Lookups!$A:$A,C804)=1,"Gross Sales","")</f>
        <v/>
      </c>
      <c r="Y804" s="3" t="str">
        <f>IF(COUNTIFS(Lookups!$D:$D,C804)=1,"Bar Sales","")</f>
        <v/>
      </c>
      <c r="Z804" s="3" t="str">
        <f>IFERROR(VLOOKUP(C804*1,Lookups!$D:$F,3,FALSE),"")</f>
        <v/>
      </c>
      <c r="AA804" s="3" t="str">
        <f>IFERROR(VLOOKUP($C804*1,Lookups!$H:$N,3,FALSE),"")</f>
        <v>Entrees</v>
      </c>
      <c r="AB804" s="3" t="str">
        <f>IFERROR(VLOOKUP($C804*1,Lookups!$H:$N,4,FALSE),"")</f>
        <v>Dinner</v>
      </c>
      <c r="AC804" s="3" t="str">
        <f>IFERROR(VLOOKUP($C804*1,Lookups!$H:$N,5,FALSE),"")</f>
        <v>Other</v>
      </c>
      <c r="AD804" s="3">
        <f>IFERROR(VLOOKUP($C804*1,Lookups!$H:$N,6,FALSE),"")</f>
        <v>0</v>
      </c>
      <c r="AE804" s="3">
        <f>IFERROR(VLOOKUP($C804*1,Lookups!$H:$N,7,FALSE),"")</f>
        <v>0</v>
      </c>
      <c r="AF804" s="3" t="str">
        <f>VLOOKUP(B804*1,Stores!$A:$C,3,FALSE)</f>
        <v>DFG</v>
      </c>
    </row>
    <row r="805" spans="1:32">
      <c r="A805" s="165" t="s">
        <v>933</v>
      </c>
      <c r="B805" s="166" t="s">
        <v>954</v>
      </c>
      <c r="C805" s="165" t="s">
        <v>536</v>
      </c>
      <c r="D805" s="165" t="s">
        <v>918</v>
      </c>
      <c r="E805" s="165" t="s">
        <v>486</v>
      </c>
      <c r="F805" s="167">
        <v>2017</v>
      </c>
      <c r="G805" s="168">
        <v>0</v>
      </c>
      <c r="H805" s="169">
        <v>2.8499999999999996</v>
      </c>
      <c r="I805" s="169">
        <v>1.23</v>
      </c>
      <c r="J805" s="169">
        <v>0</v>
      </c>
      <c r="K805" s="169">
        <v>1.53</v>
      </c>
      <c r="L805" s="169">
        <v>1.155</v>
      </c>
      <c r="M805" s="169">
        <v>0</v>
      </c>
      <c r="N805" s="169">
        <v>0</v>
      </c>
      <c r="O805" s="169">
        <v>2.0699999999999998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169">
        <v>8.8350000000000009</v>
      </c>
      <c r="V805" s="163">
        <f ca="1">SUM(INDIRECT(Inputs!$C$11&amp;ROW()&amp;":"&amp;Inputs!$C$12&amp;ROW()))</f>
        <v>0</v>
      </c>
      <c r="W805" s="163">
        <f ca="1">SUM(INDIRECT(Inputs!$C$13&amp;ROW()&amp;":"&amp;Inputs!$C$14&amp;ROW()))</f>
        <v>8.8350000000000009</v>
      </c>
      <c r="X805" s="3" t="str">
        <f>IF(COUNTIFS(Lookups!$A:$A,C805)=1,"Gross Sales","")</f>
        <v/>
      </c>
      <c r="Y805" s="3" t="str">
        <f>IF(COUNTIFS(Lookups!$D:$D,C805)=1,"Bar Sales","")</f>
        <v/>
      </c>
      <c r="Z805" s="3" t="str">
        <f>IFERROR(VLOOKUP(C805*1,Lookups!$D:$F,3,FALSE),"")</f>
        <v/>
      </c>
      <c r="AA805" s="3" t="str">
        <f>IFERROR(VLOOKUP($C805*1,Lookups!$H:$N,3,FALSE),"")</f>
        <v>Entrees</v>
      </c>
      <c r="AB805" s="3" t="str">
        <f>IFERROR(VLOOKUP($C805*1,Lookups!$H:$N,4,FALSE),"")</f>
        <v>Dinner</v>
      </c>
      <c r="AC805" s="3" t="str">
        <f>IFERROR(VLOOKUP($C805*1,Lookups!$H:$N,5,FALSE),"")</f>
        <v>Other</v>
      </c>
      <c r="AD805" s="3">
        <f>IFERROR(VLOOKUP($C805*1,Lookups!$H:$N,6,FALSE),"")</f>
        <v>0</v>
      </c>
      <c r="AE805" s="3">
        <f>IFERROR(VLOOKUP($C805*1,Lookups!$H:$N,7,FALSE),"")</f>
        <v>0</v>
      </c>
      <c r="AF805" s="3" t="str">
        <f>VLOOKUP(B805*1,Stores!$A:$C,3,FALSE)</f>
        <v>DFG</v>
      </c>
    </row>
    <row r="806" spans="1:32">
      <c r="A806" s="165" t="s">
        <v>932</v>
      </c>
      <c r="B806" s="166" t="s">
        <v>959</v>
      </c>
      <c r="C806" s="165" t="s">
        <v>536</v>
      </c>
      <c r="D806" s="165" t="s">
        <v>918</v>
      </c>
      <c r="E806" s="165" t="s">
        <v>486</v>
      </c>
      <c r="F806" s="167">
        <v>2017</v>
      </c>
      <c r="G806" s="168">
        <v>0</v>
      </c>
      <c r="H806" s="169">
        <v>0</v>
      </c>
      <c r="I806" s="169">
        <v>0</v>
      </c>
      <c r="J806" s="169">
        <v>0</v>
      </c>
      <c r="K806" s="169">
        <v>0</v>
      </c>
      <c r="L806" s="169">
        <v>0</v>
      </c>
      <c r="M806" s="169">
        <v>0</v>
      </c>
      <c r="N806" s="169">
        <v>1.9500000000000002</v>
      </c>
      <c r="O806" s="169">
        <v>3.2625000000000002</v>
      </c>
      <c r="P806" s="169">
        <v>0</v>
      </c>
      <c r="Q806" s="169">
        <v>4.6574999999999998</v>
      </c>
      <c r="R806" s="169">
        <v>1.845</v>
      </c>
      <c r="S806" s="169">
        <v>0</v>
      </c>
      <c r="T806" s="169">
        <v>0</v>
      </c>
      <c r="U806" s="169">
        <v>11.715000000000002</v>
      </c>
      <c r="V806" s="163">
        <f ca="1">SUM(INDIRECT(Inputs!$C$11&amp;ROW()&amp;":"&amp;Inputs!$C$12&amp;ROW()))</f>
        <v>4.6574999999999998</v>
      </c>
      <c r="W806" s="163">
        <f ca="1">SUM(INDIRECT(Inputs!$C$13&amp;ROW()&amp;":"&amp;Inputs!$C$14&amp;ROW()))</f>
        <v>9.870000000000001</v>
      </c>
      <c r="X806" s="3" t="str">
        <f>IF(COUNTIFS(Lookups!$A:$A,C806)=1,"Gross Sales","")</f>
        <v/>
      </c>
      <c r="Y806" s="3" t="str">
        <f>IF(COUNTIFS(Lookups!$D:$D,C806)=1,"Bar Sales","")</f>
        <v/>
      </c>
      <c r="Z806" s="3" t="str">
        <f>IFERROR(VLOOKUP(C806*1,Lookups!$D:$F,3,FALSE),"")</f>
        <v/>
      </c>
      <c r="AA806" s="3" t="str">
        <f>IFERROR(VLOOKUP($C806*1,Lookups!$H:$N,3,FALSE),"")</f>
        <v>Entrees</v>
      </c>
      <c r="AB806" s="3" t="str">
        <f>IFERROR(VLOOKUP($C806*1,Lookups!$H:$N,4,FALSE),"")</f>
        <v>Dinner</v>
      </c>
      <c r="AC806" s="3" t="str">
        <f>IFERROR(VLOOKUP($C806*1,Lookups!$H:$N,5,FALSE),"")</f>
        <v>Other</v>
      </c>
      <c r="AD806" s="3">
        <f>IFERROR(VLOOKUP($C806*1,Lookups!$H:$N,6,FALSE),"")</f>
        <v>0</v>
      </c>
      <c r="AE806" s="3">
        <f>IFERROR(VLOOKUP($C806*1,Lookups!$H:$N,7,FALSE),"")</f>
        <v>0</v>
      </c>
      <c r="AF806" s="3" t="str">
        <f>VLOOKUP(B806*1,Stores!$A:$C,3,FALSE)</f>
        <v>DFG</v>
      </c>
    </row>
    <row r="807" spans="1:32">
      <c r="A807" s="165" t="s">
        <v>930</v>
      </c>
      <c r="B807" s="166" t="s">
        <v>920</v>
      </c>
      <c r="C807" s="165" t="s">
        <v>540</v>
      </c>
      <c r="D807" s="165" t="s">
        <v>918</v>
      </c>
      <c r="E807" s="165" t="s">
        <v>489</v>
      </c>
      <c r="F807" s="167">
        <v>2017</v>
      </c>
      <c r="G807" s="168">
        <v>0</v>
      </c>
      <c r="H807" s="169">
        <v>-1186.7229</v>
      </c>
      <c r="I807" s="169">
        <v>417.726</v>
      </c>
      <c r="J807" s="169">
        <v>4.7249999999999996</v>
      </c>
      <c r="K807" s="169">
        <v>12524.13675</v>
      </c>
      <c r="L807" s="169">
        <v>14028.085125000001</v>
      </c>
      <c r="M807" s="169">
        <v>187.56562500000001</v>
      </c>
      <c r="N807" s="169">
        <v>1237.4340000000002</v>
      </c>
      <c r="O807" s="169">
        <v>488.0625</v>
      </c>
      <c r="P807" s="169">
        <v>-91.97999999999999</v>
      </c>
      <c r="Q807" s="169">
        <v>686.23500000000001</v>
      </c>
      <c r="R807" s="169">
        <v>5152.7148750000006</v>
      </c>
      <c r="S807" s="169">
        <v>0</v>
      </c>
      <c r="T807" s="169">
        <v>0</v>
      </c>
      <c r="U807" s="169">
        <v>33447.981975000002</v>
      </c>
      <c r="V807" s="163">
        <f ca="1">SUM(INDIRECT(Inputs!$C$11&amp;ROW()&amp;":"&amp;Inputs!$C$12&amp;ROW()))</f>
        <v>686.23500000000001</v>
      </c>
      <c r="W807" s="163">
        <f ca="1">SUM(INDIRECT(Inputs!$C$13&amp;ROW()&amp;":"&amp;Inputs!$C$14&amp;ROW()))</f>
        <v>28295.267100000005</v>
      </c>
      <c r="X807" s="3" t="str">
        <f>IF(COUNTIFS(Lookups!$A:$A,C807)=1,"Gross Sales","")</f>
        <v/>
      </c>
      <c r="Y807" s="3" t="str">
        <f>IF(COUNTIFS(Lookups!$D:$D,C807)=1,"Bar Sales","")</f>
        <v/>
      </c>
      <c r="Z807" s="3" t="str">
        <f>IFERROR(VLOOKUP(C807*1,Lookups!$D:$F,3,FALSE),"")</f>
        <v/>
      </c>
      <c r="AA807" s="3" t="str">
        <f>IFERROR(VLOOKUP($C807*1,Lookups!$H:$N,3,FALSE),"")</f>
        <v>Sales</v>
      </c>
      <c r="AB807" s="3" t="str">
        <f>IFERROR(VLOOKUP($C807*1,Lookups!$H:$N,4,FALSE),"")</f>
        <v>Lunch</v>
      </c>
      <c r="AC807" s="3" t="str">
        <f>IFERROR(VLOOKUP($C807*1,Lookups!$H:$N,5,FALSE),"")</f>
        <v>Dining room</v>
      </c>
      <c r="AD807" s="3" t="str">
        <f>IFERROR(VLOOKUP($C807*1,Lookups!$H:$N,6,FALSE),"")</f>
        <v>Food</v>
      </c>
      <c r="AE807" s="3">
        <f>IFERROR(VLOOKUP($C807*1,Lookups!$H:$N,7,FALSE),"")</f>
        <v>0</v>
      </c>
      <c r="AF807" s="3" t="str">
        <f>VLOOKUP(B807*1,Stores!$A:$C,3,FALSE)</f>
        <v>DFDE</v>
      </c>
    </row>
    <row r="808" spans="1:32">
      <c r="A808" s="165" t="s">
        <v>929</v>
      </c>
      <c r="B808" s="166" t="s">
        <v>921</v>
      </c>
      <c r="C808" s="165" t="s">
        <v>540</v>
      </c>
      <c r="D808" s="165" t="s">
        <v>918</v>
      </c>
      <c r="E808" s="165" t="s">
        <v>489</v>
      </c>
      <c r="F808" s="167">
        <v>2017</v>
      </c>
      <c r="G808" s="168">
        <v>0</v>
      </c>
      <c r="H808" s="169">
        <v>32585.285700000004</v>
      </c>
      <c r="I808" s="169">
        <v>32656.651949999999</v>
      </c>
      <c r="J808" s="169">
        <v>41698.937249999995</v>
      </c>
      <c r="K808" s="169">
        <v>50501.07</v>
      </c>
      <c r="L808" s="169">
        <v>51425.150700000006</v>
      </c>
      <c r="M808" s="169">
        <v>40536.654375000006</v>
      </c>
      <c r="N808" s="169">
        <v>22602.720000000001</v>
      </c>
      <c r="O808" s="169">
        <v>30205.408800000001</v>
      </c>
      <c r="P808" s="169">
        <v>36068.493825000005</v>
      </c>
      <c r="Q808" s="169">
        <v>29433.695999999996</v>
      </c>
      <c r="R808" s="169">
        <v>33747.835050000002</v>
      </c>
      <c r="S808" s="169">
        <v>0</v>
      </c>
      <c r="T808" s="169">
        <v>0</v>
      </c>
      <c r="U808" s="169">
        <v>401461.90364999999</v>
      </c>
      <c r="V808" s="163">
        <f ca="1">SUM(INDIRECT(Inputs!$C$11&amp;ROW()&amp;":"&amp;Inputs!$C$12&amp;ROW()))</f>
        <v>29433.695999999996</v>
      </c>
      <c r="W808" s="163">
        <f ca="1">SUM(INDIRECT(Inputs!$C$13&amp;ROW()&amp;":"&amp;Inputs!$C$14&amp;ROW()))</f>
        <v>367714.0686</v>
      </c>
      <c r="X808" s="3" t="str">
        <f>IF(COUNTIFS(Lookups!$A:$A,C808)=1,"Gross Sales","")</f>
        <v/>
      </c>
      <c r="Y808" s="3" t="str">
        <f>IF(COUNTIFS(Lookups!$D:$D,C808)=1,"Bar Sales","")</f>
        <v/>
      </c>
      <c r="Z808" s="3" t="str">
        <f>IFERROR(VLOOKUP(C808*1,Lookups!$D:$F,3,FALSE),"")</f>
        <v/>
      </c>
      <c r="AA808" s="3" t="str">
        <f>IFERROR(VLOOKUP($C808*1,Lookups!$H:$N,3,FALSE),"")</f>
        <v>Sales</v>
      </c>
      <c r="AB808" s="3" t="str">
        <f>IFERROR(VLOOKUP($C808*1,Lookups!$H:$N,4,FALSE),"")</f>
        <v>Lunch</v>
      </c>
      <c r="AC808" s="3" t="str">
        <f>IFERROR(VLOOKUP($C808*1,Lookups!$H:$N,5,FALSE),"")</f>
        <v>Dining room</v>
      </c>
      <c r="AD808" s="3" t="str">
        <f>IFERROR(VLOOKUP($C808*1,Lookups!$H:$N,6,FALSE),"")</f>
        <v>Food</v>
      </c>
      <c r="AE808" s="3">
        <f>IFERROR(VLOOKUP($C808*1,Lookups!$H:$N,7,FALSE),"")</f>
        <v>0</v>
      </c>
      <c r="AF808" s="3" t="str">
        <f>VLOOKUP(B808*1,Stores!$A:$C,3,FALSE)</f>
        <v>DFDE</v>
      </c>
    </row>
    <row r="809" spans="1:32">
      <c r="A809" s="165" t="s">
        <v>928</v>
      </c>
      <c r="B809" s="166" t="s">
        <v>922</v>
      </c>
      <c r="C809" s="165" t="s">
        <v>540</v>
      </c>
      <c r="D809" s="165" t="s">
        <v>918</v>
      </c>
      <c r="E809" s="165" t="s">
        <v>489</v>
      </c>
      <c r="F809" s="167">
        <v>2017</v>
      </c>
      <c r="G809" s="168">
        <v>0</v>
      </c>
      <c r="H809" s="169">
        <v>3359.1914999999995</v>
      </c>
      <c r="I809" s="169">
        <v>3433.3537499999998</v>
      </c>
      <c r="J809" s="169">
        <v>25.919999999999998</v>
      </c>
      <c r="K809" s="169">
        <v>13575.979574999999</v>
      </c>
      <c r="L809" s="169">
        <v>13699.975500000004</v>
      </c>
      <c r="M809" s="169">
        <v>75.075000000000003</v>
      </c>
      <c r="N809" s="169">
        <v>2879.4254999999998</v>
      </c>
      <c r="O809" s="169">
        <v>7168.04025</v>
      </c>
      <c r="P809" s="169">
        <v>140.25</v>
      </c>
      <c r="Q809" s="169">
        <v>141.17625000000001</v>
      </c>
      <c r="R809" s="169">
        <v>20.8125</v>
      </c>
      <c r="S809" s="169">
        <v>0</v>
      </c>
      <c r="T809" s="169">
        <v>0</v>
      </c>
      <c r="U809" s="169">
        <v>44519.199824999989</v>
      </c>
      <c r="V809" s="163">
        <f ca="1">SUM(INDIRECT(Inputs!$C$11&amp;ROW()&amp;":"&amp;Inputs!$C$12&amp;ROW()))</f>
        <v>141.17625000000001</v>
      </c>
      <c r="W809" s="163">
        <f ca="1">SUM(INDIRECT(Inputs!$C$13&amp;ROW()&amp;":"&amp;Inputs!$C$14&amp;ROW()))</f>
        <v>44498.387324999989</v>
      </c>
      <c r="X809" s="3" t="str">
        <f>IF(COUNTIFS(Lookups!$A:$A,C809)=1,"Gross Sales","")</f>
        <v/>
      </c>
      <c r="Y809" s="3" t="str">
        <f>IF(COUNTIFS(Lookups!$D:$D,C809)=1,"Bar Sales","")</f>
        <v/>
      </c>
      <c r="Z809" s="3" t="str">
        <f>IFERROR(VLOOKUP(C809*1,Lookups!$D:$F,3,FALSE),"")</f>
        <v/>
      </c>
      <c r="AA809" s="3" t="str">
        <f>IFERROR(VLOOKUP($C809*1,Lookups!$H:$N,3,FALSE),"")</f>
        <v>Sales</v>
      </c>
      <c r="AB809" s="3" t="str">
        <f>IFERROR(VLOOKUP($C809*1,Lookups!$H:$N,4,FALSE),"")</f>
        <v>Lunch</v>
      </c>
      <c r="AC809" s="3" t="str">
        <f>IFERROR(VLOOKUP($C809*1,Lookups!$H:$N,5,FALSE),"")</f>
        <v>Dining room</v>
      </c>
      <c r="AD809" s="3" t="str">
        <f>IFERROR(VLOOKUP($C809*1,Lookups!$H:$N,6,FALSE),"")</f>
        <v>Food</v>
      </c>
      <c r="AE809" s="3">
        <f>IFERROR(VLOOKUP($C809*1,Lookups!$H:$N,7,FALSE),"")</f>
        <v>0</v>
      </c>
      <c r="AF809" s="3" t="str">
        <f>VLOOKUP(B809*1,Stores!$A:$C,3,FALSE)</f>
        <v>DFDE</v>
      </c>
    </row>
    <row r="810" spans="1:32">
      <c r="A810" s="165" t="s">
        <v>927</v>
      </c>
      <c r="B810" s="166" t="s">
        <v>923</v>
      </c>
      <c r="C810" s="165" t="s">
        <v>540</v>
      </c>
      <c r="D810" s="165" t="s">
        <v>918</v>
      </c>
      <c r="E810" s="165" t="s">
        <v>489</v>
      </c>
      <c r="F810" s="167">
        <v>2017</v>
      </c>
      <c r="G810" s="168">
        <v>0</v>
      </c>
      <c r="H810" s="169">
        <v>25888.659450000003</v>
      </c>
      <c r="I810" s="169">
        <v>50026.270874999995</v>
      </c>
      <c r="J810" s="169">
        <v>26960.7264</v>
      </c>
      <c r="K810" s="169">
        <v>40327.581299999998</v>
      </c>
      <c r="L810" s="169">
        <v>52812.890249999997</v>
      </c>
      <c r="M810" s="169">
        <v>27427.861875000002</v>
      </c>
      <c r="N810" s="169">
        <v>17330.7075</v>
      </c>
      <c r="O810" s="169">
        <v>33474.931499999999</v>
      </c>
      <c r="P810" s="169">
        <v>31535.852175</v>
      </c>
      <c r="Q810" s="169">
        <v>28199.491200000004</v>
      </c>
      <c r="R810" s="169">
        <v>24317.414400000001</v>
      </c>
      <c r="S810" s="169">
        <v>0</v>
      </c>
      <c r="T810" s="169">
        <v>0</v>
      </c>
      <c r="U810" s="169">
        <v>358302.386925</v>
      </c>
      <c r="V810" s="163">
        <f ca="1">SUM(INDIRECT(Inputs!$C$11&amp;ROW()&amp;":"&amp;Inputs!$C$12&amp;ROW()))</f>
        <v>28199.491200000004</v>
      </c>
      <c r="W810" s="163">
        <f ca="1">SUM(INDIRECT(Inputs!$C$13&amp;ROW()&amp;":"&amp;Inputs!$C$14&amp;ROW()))</f>
        <v>333984.97252499999</v>
      </c>
      <c r="X810" s="3" t="str">
        <f>IF(COUNTIFS(Lookups!$A:$A,C810)=1,"Gross Sales","")</f>
        <v/>
      </c>
      <c r="Y810" s="3" t="str">
        <f>IF(COUNTIFS(Lookups!$D:$D,C810)=1,"Bar Sales","")</f>
        <v/>
      </c>
      <c r="Z810" s="3" t="str">
        <f>IFERROR(VLOOKUP(C810*1,Lookups!$D:$F,3,FALSE),"")</f>
        <v/>
      </c>
      <c r="AA810" s="3" t="str">
        <f>IFERROR(VLOOKUP($C810*1,Lookups!$H:$N,3,FALSE),"")</f>
        <v>Sales</v>
      </c>
      <c r="AB810" s="3" t="str">
        <f>IFERROR(VLOOKUP($C810*1,Lookups!$H:$N,4,FALSE),"")</f>
        <v>Lunch</v>
      </c>
      <c r="AC810" s="3" t="str">
        <f>IFERROR(VLOOKUP($C810*1,Lookups!$H:$N,5,FALSE),"")</f>
        <v>Dining room</v>
      </c>
      <c r="AD810" s="3" t="str">
        <f>IFERROR(VLOOKUP($C810*1,Lookups!$H:$N,6,FALSE),"")</f>
        <v>Food</v>
      </c>
      <c r="AE810" s="3">
        <f>IFERROR(VLOOKUP($C810*1,Lookups!$H:$N,7,FALSE),"")</f>
        <v>0</v>
      </c>
      <c r="AF810" s="3" t="str">
        <f>VLOOKUP(B810*1,Stores!$A:$C,3,FALSE)</f>
        <v>DFDE</v>
      </c>
    </row>
    <row r="811" spans="1:32">
      <c r="A811" s="165" t="s">
        <v>926</v>
      </c>
      <c r="B811" s="166" t="s">
        <v>924</v>
      </c>
      <c r="C811" s="165" t="s">
        <v>540</v>
      </c>
      <c r="D811" s="165" t="s">
        <v>918</v>
      </c>
      <c r="E811" s="165" t="s">
        <v>489</v>
      </c>
      <c r="F811" s="167">
        <v>2017</v>
      </c>
      <c r="G811" s="168">
        <v>0</v>
      </c>
      <c r="H811" s="169">
        <v>31361.196449999999</v>
      </c>
      <c r="I811" s="169">
        <v>25640.900249999999</v>
      </c>
      <c r="J811" s="169">
        <v>21549.543750000001</v>
      </c>
      <c r="K811" s="169">
        <v>41581.668449999997</v>
      </c>
      <c r="L811" s="169">
        <v>36776.519700000004</v>
      </c>
      <c r="M811" s="169">
        <v>17613.967499999999</v>
      </c>
      <c r="N811" s="169">
        <v>19499.386875</v>
      </c>
      <c r="O811" s="169">
        <v>27252.213300000003</v>
      </c>
      <c r="P811" s="169">
        <v>23461.835249999996</v>
      </c>
      <c r="Q811" s="169">
        <v>24056.71515</v>
      </c>
      <c r="R811" s="169">
        <v>22774.636274999997</v>
      </c>
      <c r="S811" s="169">
        <v>0</v>
      </c>
      <c r="T811" s="169">
        <v>0</v>
      </c>
      <c r="U811" s="169">
        <v>291568.58295000001</v>
      </c>
      <c r="V811" s="163">
        <f ca="1">SUM(INDIRECT(Inputs!$C$11&amp;ROW()&amp;":"&amp;Inputs!$C$12&amp;ROW()))</f>
        <v>24056.71515</v>
      </c>
      <c r="W811" s="163">
        <f ca="1">SUM(INDIRECT(Inputs!$C$13&amp;ROW()&amp;":"&amp;Inputs!$C$14&amp;ROW()))</f>
        <v>268793.94667500001</v>
      </c>
      <c r="X811" s="3" t="str">
        <f>IF(COUNTIFS(Lookups!$A:$A,C811)=1,"Gross Sales","")</f>
        <v/>
      </c>
      <c r="Y811" s="3" t="str">
        <f>IF(COUNTIFS(Lookups!$D:$D,C811)=1,"Bar Sales","")</f>
        <v/>
      </c>
      <c r="Z811" s="3" t="str">
        <f>IFERROR(VLOOKUP(C811*1,Lookups!$D:$F,3,FALSE),"")</f>
        <v/>
      </c>
      <c r="AA811" s="3" t="str">
        <f>IFERROR(VLOOKUP($C811*1,Lookups!$H:$N,3,FALSE),"")</f>
        <v>Sales</v>
      </c>
      <c r="AB811" s="3" t="str">
        <f>IFERROR(VLOOKUP($C811*1,Lookups!$H:$N,4,FALSE),"")</f>
        <v>Lunch</v>
      </c>
      <c r="AC811" s="3" t="str">
        <f>IFERROR(VLOOKUP($C811*1,Lookups!$H:$N,5,FALSE),"")</f>
        <v>Dining room</v>
      </c>
      <c r="AD811" s="3" t="str">
        <f>IFERROR(VLOOKUP($C811*1,Lookups!$H:$N,6,FALSE),"")</f>
        <v>Food</v>
      </c>
      <c r="AE811" s="3">
        <f>IFERROR(VLOOKUP($C811*1,Lookups!$H:$N,7,FALSE),"")</f>
        <v>0</v>
      </c>
      <c r="AF811" s="3" t="str">
        <f>VLOOKUP(B811*1,Stores!$A:$C,3,FALSE)</f>
        <v>DFDE</v>
      </c>
    </row>
    <row r="812" spans="1:32">
      <c r="A812" s="165" t="s">
        <v>925</v>
      </c>
      <c r="B812" s="166" t="s">
        <v>958</v>
      </c>
      <c r="C812" s="165" t="s">
        <v>540</v>
      </c>
      <c r="D812" s="165" t="s">
        <v>918</v>
      </c>
      <c r="E812" s="165" t="s">
        <v>489</v>
      </c>
      <c r="F812" s="167">
        <v>2017</v>
      </c>
      <c r="G812" s="168">
        <v>0</v>
      </c>
      <c r="H812" s="169">
        <v>0</v>
      </c>
      <c r="I812" s="169">
        <v>0</v>
      </c>
      <c r="J812" s="169">
        <v>0</v>
      </c>
      <c r="K812" s="169">
        <v>0</v>
      </c>
      <c r="L812" s="169">
        <v>16738.02</v>
      </c>
      <c r="M812" s="169">
        <v>13208.6325</v>
      </c>
      <c r="N812" s="169">
        <v>18218.870999999999</v>
      </c>
      <c r="O812" s="169">
        <v>13570.749899999999</v>
      </c>
      <c r="P812" s="169">
        <v>16890.917399999998</v>
      </c>
      <c r="Q812" s="169">
        <v>10525.666499999999</v>
      </c>
      <c r="R812" s="169">
        <v>11354.74725</v>
      </c>
      <c r="S812" s="169">
        <v>0</v>
      </c>
      <c r="T812" s="169">
        <v>0</v>
      </c>
      <c r="U812" s="169">
        <v>100507.60454999997</v>
      </c>
      <c r="V812" s="163">
        <f ca="1">SUM(INDIRECT(Inputs!$C$11&amp;ROW()&amp;":"&amp;Inputs!$C$12&amp;ROW()))</f>
        <v>10525.666499999999</v>
      </c>
      <c r="W812" s="163">
        <f ca="1">SUM(INDIRECT(Inputs!$C$13&amp;ROW()&amp;":"&amp;Inputs!$C$14&amp;ROW()))</f>
        <v>89152.857299999974</v>
      </c>
      <c r="X812" s="3" t="str">
        <f>IF(COUNTIFS(Lookups!$A:$A,C812)=1,"Gross Sales","")</f>
        <v/>
      </c>
      <c r="Y812" s="3" t="str">
        <f>IF(COUNTIFS(Lookups!$D:$D,C812)=1,"Bar Sales","")</f>
        <v/>
      </c>
      <c r="Z812" s="3" t="str">
        <f>IFERROR(VLOOKUP(C812*1,Lookups!$D:$F,3,FALSE),"")</f>
        <v/>
      </c>
      <c r="AA812" s="3" t="str">
        <f>IFERROR(VLOOKUP($C812*1,Lookups!$H:$N,3,FALSE),"")</f>
        <v>Sales</v>
      </c>
      <c r="AB812" s="3" t="str">
        <f>IFERROR(VLOOKUP($C812*1,Lookups!$H:$N,4,FALSE),"")</f>
        <v>Lunch</v>
      </c>
      <c r="AC812" s="3" t="str">
        <f>IFERROR(VLOOKUP($C812*1,Lookups!$H:$N,5,FALSE),"")</f>
        <v>Dining room</v>
      </c>
      <c r="AD812" s="3" t="str">
        <f>IFERROR(VLOOKUP($C812*1,Lookups!$H:$N,6,FALSE),"")</f>
        <v>Food</v>
      </c>
      <c r="AE812" s="3">
        <f>IFERROR(VLOOKUP($C812*1,Lookups!$H:$N,7,FALSE),"")</f>
        <v>0</v>
      </c>
      <c r="AF812" s="3" t="str">
        <f>VLOOKUP(B812*1,Stores!$A:$C,3,FALSE)</f>
        <v>DFDE</v>
      </c>
    </row>
    <row r="813" spans="1:32">
      <c r="A813" s="165" t="s">
        <v>958</v>
      </c>
      <c r="B813" s="166" t="s">
        <v>925</v>
      </c>
      <c r="C813" s="165" t="s">
        <v>540</v>
      </c>
      <c r="D813" s="165" t="s">
        <v>918</v>
      </c>
      <c r="E813" s="165" t="s">
        <v>489</v>
      </c>
      <c r="F813" s="167">
        <v>2017</v>
      </c>
      <c r="G813" s="168">
        <v>0</v>
      </c>
      <c r="H813" s="169">
        <v>-358.96635000000003</v>
      </c>
      <c r="I813" s="169">
        <v>-24.117750000000004</v>
      </c>
      <c r="J813" s="169">
        <v>-2.0474999999999999</v>
      </c>
      <c r="K813" s="169">
        <v>3784.9349999999999</v>
      </c>
      <c r="L813" s="169">
        <v>3911.6621249999994</v>
      </c>
      <c r="M813" s="169">
        <v>517.32749999999999</v>
      </c>
      <c r="N813" s="169">
        <v>4037.3660249999998</v>
      </c>
      <c r="O813" s="169">
        <v>-70.320599999999999</v>
      </c>
      <c r="P813" s="169">
        <v>-115.29</v>
      </c>
      <c r="Q813" s="169">
        <v>549.94679999999994</v>
      </c>
      <c r="R813" s="169">
        <v>-76.576499999999996</v>
      </c>
      <c r="S813" s="169">
        <v>0</v>
      </c>
      <c r="T813" s="169">
        <v>0</v>
      </c>
      <c r="U813" s="169">
        <v>12153.918750000001</v>
      </c>
      <c r="V813" s="163">
        <f ca="1">SUM(INDIRECT(Inputs!$C$11&amp;ROW()&amp;":"&amp;Inputs!$C$12&amp;ROW()))</f>
        <v>549.94679999999994</v>
      </c>
      <c r="W813" s="163">
        <f ca="1">SUM(INDIRECT(Inputs!$C$13&amp;ROW()&amp;":"&amp;Inputs!$C$14&amp;ROW()))</f>
        <v>12230.49525</v>
      </c>
      <c r="X813" s="3" t="str">
        <f>IF(COUNTIFS(Lookups!$A:$A,C813)=1,"Gross Sales","")</f>
        <v/>
      </c>
      <c r="Y813" s="3" t="str">
        <f>IF(COUNTIFS(Lookups!$D:$D,C813)=1,"Bar Sales","")</f>
        <v/>
      </c>
      <c r="Z813" s="3" t="str">
        <f>IFERROR(VLOOKUP(C813*1,Lookups!$D:$F,3,FALSE),"")</f>
        <v/>
      </c>
      <c r="AA813" s="3" t="str">
        <f>IFERROR(VLOOKUP($C813*1,Lookups!$H:$N,3,FALSE),"")</f>
        <v>Sales</v>
      </c>
      <c r="AB813" s="3" t="str">
        <f>IFERROR(VLOOKUP($C813*1,Lookups!$H:$N,4,FALSE),"")</f>
        <v>Lunch</v>
      </c>
      <c r="AC813" s="3" t="str">
        <f>IFERROR(VLOOKUP($C813*1,Lookups!$H:$N,5,FALSE),"")</f>
        <v>Dining room</v>
      </c>
      <c r="AD813" s="3" t="str">
        <f>IFERROR(VLOOKUP($C813*1,Lookups!$H:$N,6,FALSE),"")</f>
        <v>Food</v>
      </c>
      <c r="AE813" s="3">
        <f>IFERROR(VLOOKUP($C813*1,Lookups!$H:$N,7,FALSE),"")</f>
        <v>0</v>
      </c>
      <c r="AF813" s="3" t="str">
        <f>VLOOKUP(B813*1,Stores!$A:$C,3,FALSE)</f>
        <v>DFDE</v>
      </c>
    </row>
    <row r="814" spans="1:32">
      <c r="A814" s="165" t="s">
        <v>924</v>
      </c>
      <c r="B814" s="166" t="s">
        <v>926</v>
      </c>
      <c r="C814" s="165" t="s">
        <v>540</v>
      </c>
      <c r="D814" s="165" t="s">
        <v>918</v>
      </c>
      <c r="E814" s="165" t="s">
        <v>489</v>
      </c>
      <c r="F814" s="167">
        <v>2017</v>
      </c>
      <c r="G814" s="168">
        <v>0</v>
      </c>
      <c r="H814" s="169">
        <v>141141.35744999998</v>
      </c>
      <c r="I814" s="169">
        <v>122623.66837500001</v>
      </c>
      <c r="J814" s="169">
        <v>109336.7121</v>
      </c>
      <c r="K814" s="169">
        <v>136891.66304999997</v>
      </c>
      <c r="L814" s="169">
        <v>188994.114375</v>
      </c>
      <c r="M814" s="169">
        <v>109598.44004999999</v>
      </c>
      <c r="N814" s="169">
        <v>110355.50872500001</v>
      </c>
      <c r="O814" s="169">
        <v>167733.45899999997</v>
      </c>
      <c r="P814" s="169">
        <v>125823.534375</v>
      </c>
      <c r="Q814" s="169">
        <v>107989.18950000001</v>
      </c>
      <c r="R814" s="169">
        <v>111466.10947499999</v>
      </c>
      <c r="S814" s="169">
        <v>0</v>
      </c>
      <c r="T814" s="169">
        <v>0</v>
      </c>
      <c r="U814" s="169">
        <v>1431953.7564750002</v>
      </c>
      <c r="V814" s="163">
        <f ca="1">SUM(INDIRECT(Inputs!$C$11&amp;ROW()&amp;":"&amp;Inputs!$C$12&amp;ROW()))</f>
        <v>107989.18950000001</v>
      </c>
      <c r="W814" s="163">
        <f ca="1">SUM(INDIRECT(Inputs!$C$13&amp;ROW()&amp;":"&amp;Inputs!$C$14&amp;ROW()))</f>
        <v>1320487.6470000001</v>
      </c>
      <c r="X814" s="3" t="str">
        <f>IF(COUNTIFS(Lookups!$A:$A,C814)=1,"Gross Sales","")</f>
        <v/>
      </c>
      <c r="Y814" s="3" t="str">
        <f>IF(COUNTIFS(Lookups!$D:$D,C814)=1,"Bar Sales","")</f>
        <v/>
      </c>
      <c r="Z814" s="3" t="str">
        <f>IFERROR(VLOOKUP(C814*1,Lookups!$D:$F,3,FALSE),"")</f>
        <v/>
      </c>
      <c r="AA814" s="3" t="str">
        <f>IFERROR(VLOOKUP($C814*1,Lookups!$H:$N,3,FALSE),"")</f>
        <v>Sales</v>
      </c>
      <c r="AB814" s="3" t="str">
        <f>IFERROR(VLOOKUP($C814*1,Lookups!$H:$N,4,FALSE),"")</f>
        <v>Lunch</v>
      </c>
      <c r="AC814" s="3" t="str">
        <f>IFERROR(VLOOKUP($C814*1,Lookups!$H:$N,5,FALSE),"")</f>
        <v>Dining room</v>
      </c>
      <c r="AD814" s="3" t="str">
        <f>IFERROR(VLOOKUP($C814*1,Lookups!$H:$N,6,FALSE),"")</f>
        <v>Food</v>
      </c>
      <c r="AE814" s="3">
        <f>IFERROR(VLOOKUP($C814*1,Lookups!$H:$N,7,FALSE),"")</f>
        <v>0</v>
      </c>
      <c r="AF814" s="3" t="str">
        <f>VLOOKUP(B814*1,Stores!$A:$C,3,FALSE)</f>
        <v>DFDE</v>
      </c>
    </row>
    <row r="815" spans="1:32">
      <c r="A815" s="165" t="s">
        <v>923</v>
      </c>
      <c r="B815" s="166" t="s">
        <v>927</v>
      </c>
      <c r="C815" s="165" t="s">
        <v>540</v>
      </c>
      <c r="D815" s="165" t="s">
        <v>918</v>
      </c>
      <c r="E815" s="165" t="s">
        <v>489</v>
      </c>
      <c r="F815" s="167">
        <v>2017</v>
      </c>
      <c r="G815" s="168">
        <v>0</v>
      </c>
      <c r="H815" s="169">
        <v>23860.5576</v>
      </c>
      <c r="I815" s="169">
        <v>21570.103124999998</v>
      </c>
      <c r="J815" s="169">
        <v>24371.959500000001</v>
      </c>
      <c r="K815" s="169">
        <v>44193.573899999996</v>
      </c>
      <c r="L815" s="169">
        <v>59472.910799999998</v>
      </c>
      <c r="M815" s="169">
        <v>35894.520900000003</v>
      </c>
      <c r="N815" s="169">
        <v>38039.675999999999</v>
      </c>
      <c r="O815" s="169">
        <v>21809.645100000002</v>
      </c>
      <c r="P815" s="169">
        <v>26064.4761</v>
      </c>
      <c r="Q815" s="169">
        <v>13946.804999999998</v>
      </c>
      <c r="R815" s="169">
        <v>17413.191000000003</v>
      </c>
      <c r="S815" s="169">
        <v>0</v>
      </c>
      <c r="T815" s="169">
        <v>0</v>
      </c>
      <c r="U815" s="169">
        <v>326637.41902500001</v>
      </c>
      <c r="V815" s="163">
        <f ca="1">SUM(INDIRECT(Inputs!$C$11&amp;ROW()&amp;":"&amp;Inputs!$C$12&amp;ROW()))</f>
        <v>13946.804999999998</v>
      </c>
      <c r="W815" s="163">
        <f ca="1">SUM(INDIRECT(Inputs!$C$13&amp;ROW()&amp;":"&amp;Inputs!$C$14&amp;ROW()))</f>
        <v>309224.22802500002</v>
      </c>
      <c r="X815" s="3" t="str">
        <f>IF(COUNTIFS(Lookups!$A:$A,C815)=1,"Gross Sales","")</f>
        <v/>
      </c>
      <c r="Y815" s="3" t="str">
        <f>IF(COUNTIFS(Lookups!$D:$D,C815)=1,"Bar Sales","")</f>
        <v/>
      </c>
      <c r="Z815" s="3" t="str">
        <f>IFERROR(VLOOKUP(C815*1,Lookups!$D:$F,3,FALSE),"")</f>
        <v/>
      </c>
      <c r="AA815" s="3" t="str">
        <f>IFERROR(VLOOKUP($C815*1,Lookups!$H:$N,3,FALSE),"")</f>
        <v>Sales</v>
      </c>
      <c r="AB815" s="3" t="str">
        <f>IFERROR(VLOOKUP($C815*1,Lookups!$H:$N,4,FALSE),"")</f>
        <v>Lunch</v>
      </c>
      <c r="AC815" s="3" t="str">
        <f>IFERROR(VLOOKUP($C815*1,Lookups!$H:$N,5,FALSE),"")</f>
        <v>Dining room</v>
      </c>
      <c r="AD815" s="3" t="str">
        <f>IFERROR(VLOOKUP($C815*1,Lookups!$H:$N,6,FALSE),"")</f>
        <v>Food</v>
      </c>
      <c r="AE815" s="3">
        <f>IFERROR(VLOOKUP($C815*1,Lookups!$H:$N,7,FALSE),"")</f>
        <v>0</v>
      </c>
      <c r="AF815" s="3" t="str">
        <f>VLOOKUP(B815*1,Stores!$A:$C,3,FALSE)</f>
        <v>DFDE</v>
      </c>
    </row>
    <row r="816" spans="1:32">
      <c r="A816" s="165" t="s">
        <v>922</v>
      </c>
      <c r="B816" s="166" t="s">
        <v>928</v>
      </c>
      <c r="C816" s="165" t="s">
        <v>540</v>
      </c>
      <c r="D816" s="165" t="s">
        <v>918</v>
      </c>
      <c r="E816" s="165" t="s">
        <v>489</v>
      </c>
      <c r="F816" s="167">
        <v>2017</v>
      </c>
      <c r="G816" s="168">
        <v>0</v>
      </c>
      <c r="H816" s="169">
        <v>110.88</v>
      </c>
      <c r="I816" s="169">
        <v>-18.3</v>
      </c>
      <c r="J816" s="169">
        <v>8.370000000000001</v>
      </c>
      <c r="K816" s="169">
        <v>826.16624999999999</v>
      </c>
      <c r="L816" s="169">
        <v>693.44550000000015</v>
      </c>
      <c r="M816" s="169">
        <v>0</v>
      </c>
      <c r="N816" s="169">
        <v>0</v>
      </c>
      <c r="O816" s="169">
        <v>-16.818750000000001</v>
      </c>
      <c r="P816" s="169">
        <v>0</v>
      </c>
      <c r="Q816" s="169">
        <v>24.931124999999998</v>
      </c>
      <c r="R816" s="169">
        <v>497.5575</v>
      </c>
      <c r="S816" s="169">
        <v>0</v>
      </c>
      <c r="T816" s="169">
        <v>0</v>
      </c>
      <c r="U816" s="169">
        <v>2126.2316250000003</v>
      </c>
      <c r="V816" s="163">
        <f ca="1">SUM(INDIRECT(Inputs!$C$11&amp;ROW()&amp;":"&amp;Inputs!$C$12&amp;ROW()))</f>
        <v>24.931124999999998</v>
      </c>
      <c r="W816" s="163">
        <f ca="1">SUM(INDIRECT(Inputs!$C$13&amp;ROW()&amp;":"&amp;Inputs!$C$14&amp;ROW()))</f>
        <v>1628.6741250000005</v>
      </c>
      <c r="X816" s="3" t="str">
        <f>IF(COUNTIFS(Lookups!$A:$A,C816)=1,"Gross Sales","")</f>
        <v/>
      </c>
      <c r="Y816" s="3" t="str">
        <f>IF(COUNTIFS(Lookups!$D:$D,C816)=1,"Bar Sales","")</f>
        <v/>
      </c>
      <c r="Z816" s="3" t="str">
        <f>IFERROR(VLOOKUP(C816*1,Lookups!$D:$F,3,FALSE),"")</f>
        <v/>
      </c>
      <c r="AA816" s="3" t="str">
        <f>IFERROR(VLOOKUP($C816*1,Lookups!$H:$N,3,FALSE),"")</f>
        <v>Sales</v>
      </c>
      <c r="AB816" s="3" t="str">
        <f>IFERROR(VLOOKUP($C816*1,Lookups!$H:$N,4,FALSE),"")</f>
        <v>Lunch</v>
      </c>
      <c r="AC816" s="3" t="str">
        <f>IFERROR(VLOOKUP($C816*1,Lookups!$H:$N,5,FALSE),"")</f>
        <v>Dining room</v>
      </c>
      <c r="AD816" s="3" t="str">
        <f>IFERROR(VLOOKUP($C816*1,Lookups!$H:$N,6,FALSE),"")</f>
        <v>Food</v>
      </c>
      <c r="AE816" s="3">
        <f>IFERROR(VLOOKUP($C816*1,Lookups!$H:$N,7,FALSE),"")</f>
        <v>0</v>
      </c>
      <c r="AF816" s="3" t="str">
        <f>VLOOKUP(B816*1,Stores!$A:$C,3,FALSE)</f>
        <v>DFDE</v>
      </c>
    </row>
    <row r="817" spans="1:32">
      <c r="A817" s="165" t="s">
        <v>921</v>
      </c>
      <c r="B817" s="166" t="s">
        <v>929</v>
      </c>
      <c r="C817" s="165" t="s">
        <v>540</v>
      </c>
      <c r="D817" s="165" t="s">
        <v>918</v>
      </c>
      <c r="E817" s="165" t="s">
        <v>489</v>
      </c>
      <c r="F817" s="167">
        <v>2017</v>
      </c>
      <c r="G817" s="168">
        <v>0</v>
      </c>
      <c r="H817" s="169">
        <v>5001.5634</v>
      </c>
      <c r="I817" s="169">
        <v>5235.9604499999996</v>
      </c>
      <c r="J817" s="169">
        <v>2943.4639500000003</v>
      </c>
      <c r="K817" s="169">
        <v>2882.6132250000001</v>
      </c>
      <c r="L817" s="169">
        <v>3152.5754999999999</v>
      </c>
      <c r="M817" s="169">
        <v>-158.40337500000001</v>
      </c>
      <c r="N817" s="169">
        <v>52.177874999999993</v>
      </c>
      <c r="O817" s="169">
        <v>296.7</v>
      </c>
      <c r="P817" s="169">
        <v>-119.952</v>
      </c>
      <c r="Q817" s="169">
        <v>-181.53450000000001</v>
      </c>
      <c r="R817" s="169">
        <v>-457.04250000000002</v>
      </c>
      <c r="S817" s="169">
        <v>0</v>
      </c>
      <c r="T817" s="169">
        <v>0</v>
      </c>
      <c r="U817" s="169">
        <v>18648.122024999997</v>
      </c>
      <c r="V817" s="163">
        <f ca="1">SUM(INDIRECT(Inputs!$C$11&amp;ROW()&amp;":"&amp;Inputs!$C$12&amp;ROW()))</f>
        <v>-181.53450000000001</v>
      </c>
      <c r="W817" s="163">
        <f ca="1">SUM(INDIRECT(Inputs!$C$13&amp;ROW()&amp;":"&amp;Inputs!$C$14&amp;ROW()))</f>
        <v>19105.164524999997</v>
      </c>
      <c r="X817" s="3" t="str">
        <f>IF(COUNTIFS(Lookups!$A:$A,C817)=1,"Gross Sales","")</f>
        <v/>
      </c>
      <c r="Y817" s="3" t="str">
        <f>IF(COUNTIFS(Lookups!$D:$D,C817)=1,"Bar Sales","")</f>
        <v/>
      </c>
      <c r="Z817" s="3" t="str">
        <f>IFERROR(VLOOKUP(C817*1,Lookups!$D:$F,3,FALSE),"")</f>
        <v/>
      </c>
      <c r="AA817" s="3" t="str">
        <f>IFERROR(VLOOKUP($C817*1,Lookups!$H:$N,3,FALSE),"")</f>
        <v>Sales</v>
      </c>
      <c r="AB817" s="3" t="str">
        <f>IFERROR(VLOOKUP($C817*1,Lookups!$H:$N,4,FALSE),"")</f>
        <v>Lunch</v>
      </c>
      <c r="AC817" s="3" t="str">
        <f>IFERROR(VLOOKUP($C817*1,Lookups!$H:$N,5,FALSE),"")</f>
        <v>Dining room</v>
      </c>
      <c r="AD817" s="3" t="str">
        <f>IFERROR(VLOOKUP($C817*1,Lookups!$H:$N,6,FALSE),"")</f>
        <v>Food</v>
      </c>
      <c r="AE817" s="3">
        <f>IFERROR(VLOOKUP($C817*1,Lookups!$H:$N,7,FALSE),"")</f>
        <v>0</v>
      </c>
      <c r="AF817" s="3" t="str">
        <f>VLOOKUP(B817*1,Stores!$A:$C,3,FALSE)</f>
        <v>DFDE</v>
      </c>
    </row>
    <row r="818" spans="1:32">
      <c r="A818" s="165" t="s">
        <v>920</v>
      </c>
      <c r="B818" s="166" t="s">
        <v>930</v>
      </c>
      <c r="C818" s="165" t="s">
        <v>540</v>
      </c>
      <c r="D818" s="165" t="s">
        <v>918</v>
      </c>
      <c r="E818" s="165" t="s">
        <v>489</v>
      </c>
      <c r="F818" s="167">
        <v>2017</v>
      </c>
      <c r="G818" s="168">
        <v>0</v>
      </c>
      <c r="H818" s="169">
        <v>26969.716499999995</v>
      </c>
      <c r="I818" s="169">
        <v>53607.528300000005</v>
      </c>
      <c r="J818" s="169">
        <v>27771.892499999998</v>
      </c>
      <c r="K818" s="169">
        <v>40723.744425000004</v>
      </c>
      <c r="L818" s="169">
        <v>40747.8465</v>
      </c>
      <c r="M818" s="169">
        <v>37883.432250000005</v>
      </c>
      <c r="N818" s="169">
        <v>34834.297500000001</v>
      </c>
      <c r="O818" s="169">
        <v>23285.519999999997</v>
      </c>
      <c r="P818" s="169">
        <v>28256.893874999998</v>
      </c>
      <c r="Q818" s="169">
        <v>25784.921249999999</v>
      </c>
      <c r="R818" s="169">
        <v>36546.7932</v>
      </c>
      <c r="S818" s="169">
        <v>0</v>
      </c>
      <c r="T818" s="169">
        <v>0</v>
      </c>
      <c r="U818" s="169">
        <v>376412.58630000008</v>
      </c>
      <c r="V818" s="163">
        <f ca="1">SUM(INDIRECT(Inputs!$C$11&amp;ROW()&amp;":"&amp;Inputs!$C$12&amp;ROW()))</f>
        <v>25784.921249999999</v>
      </c>
      <c r="W818" s="163">
        <f ca="1">SUM(INDIRECT(Inputs!$C$13&amp;ROW()&amp;":"&amp;Inputs!$C$14&amp;ROW()))</f>
        <v>339865.79310000007</v>
      </c>
      <c r="X818" s="3" t="str">
        <f>IF(COUNTIFS(Lookups!$A:$A,C818)=1,"Gross Sales","")</f>
        <v/>
      </c>
      <c r="Y818" s="3" t="str">
        <f>IF(COUNTIFS(Lookups!$D:$D,C818)=1,"Bar Sales","")</f>
        <v/>
      </c>
      <c r="Z818" s="3" t="str">
        <f>IFERROR(VLOOKUP(C818*1,Lookups!$D:$F,3,FALSE),"")</f>
        <v/>
      </c>
      <c r="AA818" s="3" t="str">
        <f>IFERROR(VLOOKUP($C818*1,Lookups!$H:$N,3,FALSE),"")</f>
        <v>Sales</v>
      </c>
      <c r="AB818" s="3" t="str">
        <f>IFERROR(VLOOKUP($C818*1,Lookups!$H:$N,4,FALSE),"")</f>
        <v>Lunch</v>
      </c>
      <c r="AC818" s="3" t="str">
        <f>IFERROR(VLOOKUP($C818*1,Lookups!$H:$N,5,FALSE),"")</f>
        <v>Dining room</v>
      </c>
      <c r="AD818" s="3" t="str">
        <f>IFERROR(VLOOKUP($C818*1,Lookups!$H:$N,6,FALSE),"")</f>
        <v>Food</v>
      </c>
      <c r="AE818" s="3">
        <f>IFERROR(VLOOKUP($C818*1,Lookups!$H:$N,7,FALSE),"")</f>
        <v>0</v>
      </c>
      <c r="AF818" s="3" t="str">
        <f>VLOOKUP(B818*1,Stores!$A:$C,3,FALSE)</f>
        <v>DFDE</v>
      </c>
    </row>
    <row r="819" spans="1:32">
      <c r="A819" s="165" t="s">
        <v>919</v>
      </c>
      <c r="B819" s="166" t="s">
        <v>931</v>
      </c>
      <c r="C819" s="165" t="s">
        <v>540</v>
      </c>
      <c r="D819" s="165" t="s">
        <v>918</v>
      </c>
      <c r="E819" s="165" t="s">
        <v>489</v>
      </c>
      <c r="F819" s="167">
        <v>2017</v>
      </c>
      <c r="G819" s="168">
        <v>0</v>
      </c>
      <c r="H819" s="169">
        <v>34509.889799999997</v>
      </c>
      <c r="I819" s="169">
        <v>42429.98775</v>
      </c>
      <c r="J819" s="169">
        <v>20039.593199999999</v>
      </c>
      <c r="K819" s="169">
        <v>24280.997399999997</v>
      </c>
      <c r="L819" s="169">
        <v>64350.581099999996</v>
      </c>
      <c r="M819" s="169">
        <v>27049.350000000002</v>
      </c>
      <c r="N819" s="169">
        <v>27688.047750000002</v>
      </c>
      <c r="O819" s="169">
        <v>21121.092000000001</v>
      </c>
      <c r="P819" s="169">
        <v>17014.346099999999</v>
      </c>
      <c r="Q819" s="169">
        <v>33495.082650000004</v>
      </c>
      <c r="R819" s="169">
        <v>25264.614375000005</v>
      </c>
      <c r="S819" s="169">
        <v>0</v>
      </c>
      <c r="T819" s="169">
        <v>0</v>
      </c>
      <c r="U819" s="169">
        <v>337243.58212500002</v>
      </c>
      <c r="V819" s="163">
        <f ca="1">SUM(INDIRECT(Inputs!$C$11&amp;ROW()&amp;":"&amp;Inputs!$C$12&amp;ROW()))</f>
        <v>33495.082650000004</v>
      </c>
      <c r="W819" s="163">
        <f ca="1">SUM(INDIRECT(Inputs!$C$13&amp;ROW()&amp;":"&amp;Inputs!$C$14&amp;ROW()))</f>
        <v>311978.96775000001</v>
      </c>
      <c r="X819" s="3" t="str">
        <f>IF(COUNTIFS(Lookups!$A:$A,C819)=1,"Gross Sales","")</f>
        <v/>
      </c>
      <c r="Y819" s="3" t="str">
        <f>IF(COUNTIFS(Lookups!$D:$D,C819)=1,"Bar Sales","")</f>
        <v/>
      </c>
      <c r="Z819" s="3" t="str">
        <f>IFERROR(VLOOKUP(C819*1,Lookups!$D:$F,3,FALSE),"")</f>
        <v/>
      </c>
      <c r="AA819" s="3" t="str">
        <f>IFERROR(VLOOKUP($C819*1,Lookups!$H:$N,3,FALSE),"")</f>
        <v>Sales</v>
      </c>
      <c r="AB819" s="3" t="str">
        <f>IFERROR(VLOOKUP($C819*1,Lookups!$H:$N,4,FALSE),"")</f>
        <v>Lunch</v>
      </c>
      <c r="AC819" s="3" t="str">
        <f>IFERROR(VLOOKUP($C819*1,Lookups!$H:$N,5,FALSE),"")</f>
        <v>Dining room</v>
      </c>
      <c r="AD819" s="3" t="str">
        <f>IFERROR(VLOOKUP($C819*1,Lookups!$H:$N,6,FALSE),"")</f>
        <v>Food</v>
      </c>
      <c r="AE819" s="3">
        <f>IFERROR(VLOOKUP($C819*1,Lookups!$H:$N,7,FALSE),"")</f>
        <v>0</v>
      </c>
      <c r="AF819" s="3" t="str">
        <f>VLOOKUP(B819*1,Stores!$A:$C,3,FALSE)</f>
        <v>DFDE</v>
      </c>
    </row>
    <row r="820" spans="1:32">
      <c r="A820" s="165" t="s">
        <v>959</v>
      </c>
      <c r="B820" s="166" t="s">
        <v>932</v>
      </c>
      <c r="C820" s="165" t="s">
        <v>540</v>
      </c>
      <c r="D820" s="165" t="s">
        <v>918</v>
      </c>
      <c r="E820" s="165" t="s">
        <v>489</v>
      </c>
      <c r="F820" s="167">
        <v>2017</v>
      </c>
      <c r="G820" s="168">
        <v>0</v>
      </c>
      <c r="H820" s="169">
        <v>78718.921125000008</v>
      </c>
      <c r="I820" s="169">
        <v>78249.189599999998</v>
      </c>
      <c r="J820" s="169">
        <v>87120.481500000009</v>
      </c>
      <c r="K820" s="169">
        <v>78124.579500000007</v>
      </c>
      <c r="L820" s="169">
        <v>103839.21225</v>
      </c>
      <c r="M820" s="169">
        <v>99917.554499999998</v>
      </c>
      <c r="N820" s="169">
        <v>88126.706850000002</v>
      </c>
      <c r="O820" s="169">
        <v>67061.486250000002</v>
      </c>
      <c r="P820" s="169">
        <v>69341.472450000001</v>
      </c>
      <c r="Q820" s="169">
        <v>69355.777200000011</v>
      </c>
      <c r="R820" s="169">
        <v>96029.384174999999</v>
      </c>
      <c r="S820" s="169">
        <v>0</v>
      </c>
      <c r="T820" s="169">
        <v>0</v>
      </c>
      <c r="U820" s="169">
        <v>915884.76539999992</v>
      </c>
      <c r="V820" s="163">
        <f ca="1">SUM(INDIRECT(Inputs!$C$11&amp;ROW()&amp;":"&amp;Inputs!$C$12&amp;ROW()))</f>
        <v>69355.777200000011</v>
      </c>
      <c r="W820" s="163">
        <f ca="1">SUM(INDIRECT(Inputs!$C$13&amp;ROW()&amp;":"&amp;Inputs!$C$14&amp;ROW()))</f>
        <v>819855.3812249999</v>
      </c>
      <c r="X820" s="3" t="str">
        <f>IF(COUNTIFS(Lookups!$A:$A,C820)=1,"Gross Sales","")</f>
        <v/>
      </c>
      <c r="Y820" s="3" t="str">
        <f>IF(COUNTIFS(Lookups!$D:$D,C820)=1,"Bar Sales","")</f>
        <v/>
      </c>
      <c r="Z820" s="3" t="str">
        <f>IFERROR(VLOOKUP(C820*1,Lookups!$D:$F,3,FALSE),"")</f>
        <v/>
      </c>
      <c r="AA820" s="3" t="str">
        <f>IFERROR(VLOOKUP($C820*1,Lookups!$H:$N,3,FALSE),"")</f>
        <v>Sales</v>
      </c>
      <c r="AB820" s="3" t="str">
        <f>IFERROR(VLOOKUP($C820*1,Lookups!$H:$N,4,FALSE),"")</f>
        <v>Lunch</v>
      </c>
      <c r="AC820" s="3" t="str">
        <f>IFERROR(VLOOKUP($C820*1,Lookups!$H:$N,5,FALSE),"")</f>
        <v>Dining room</v>
      </c>
      <c r="AD820" s="3" t="str">
        <f>IFERROR(VLOOKUP($C820*1,Lookups!$H:$N,6,FALSE),"")</f>
        <v>Food</v>
      </c>
      <c r="AE820" s="3">
        <f>IFERROR(VLOOKUP($C820*1,Lookups!$H:$N,7,FALSE),"")</f>
        <v>0</v>
      </c>
      <c r="AF820" s="3" t="str">
        <f>VLOOKUP(B820*1,Stores!$A:$C,3,FALSE)</f>
        <v>DFG</v>
      </c>
    </row>
    <row r="821" spans="1:32">
      <c r="A821" s="165" t="s">
        <v>954</v>
      </c>
      <c r="B821" s="166" t="s">
        <v>933</v>
      </c>
      <c r="C821" s="165" t="s">
        <v>540</v>
      </c>
      <c r="D821" s="165" t="s">
        <v>918</v>
      </c>
      <c r="E821" s="165" t="s">
        <v>489</v>
      </c>
      <c r="F821" s="167">
        <v>2017</v>
      </c>
      <c r="G821" s="168">
        <v>0</v>
      </c>
      <c r="H821" s="169">
        <v>26796.036150000004</v>
      </c>
      <c r="I821" s="169">
        <v>22759.525799999999</v>
      </c>
      <c r="J821" s="169">
        <v>23439.183075000001</v>
      </c>
      <c r="K821" s="169">
        <v>30113.584500000001</v>
      </c>
      <c r="L821" s="169">
        <v>28662.980625000004</v>
      </c>
      <c r="M821" s="169">
        <v>31435.403999999995</v>
      </c>
      <c r="N821" s="169">
        <v>22215.452174999999</v>
      </c>
      <c r="O821" s="169">
        <v>29054.4408</v>
      </c>
      <c r="P821" s="169">
        <v>23476.104674999999</v>
      </c>
      <c r="Q821" s="169">
        <v>20625.8115</v>
      </c>
      <c r="R821" s="169">
        <v>19068.849000000002</v>
      </c>
      <c r="S821" s="169">
        <v>0</v>
      </c>
      <c r="T821" s="169">
        <v>0</v>
      </c>
      <c r="U821" s="169">
        <v>277647.37230000005</v>
      </c>
      <c r="V821" s="163">
        <f ca="1">SUM(INDIRECT(Inputs!$C$11&amp;ROW()&amp;":"&amp;Inputs!$C$12&amp;ROW()))</f>
        <v>20625.8115</v>
      </c>
      <c r="W821" s="163">
        <f ca="1">SUM(INDIRECT(Inputs!$C$13&amp;ROW()&amp;":"&amp;Inputs!$C$14&amp;ROW()))</f>
        <v>258578.52330000003</v>
      </c>
      <c r="X821" s="3" t="str">
        <f>IF(COUNTIFS(Lookups!$A:$A,C821)=1,"Gross Sales","")</f>
        <v/>
      </c>
      <c r="Y821" s="3" t="str">
        <f>IF(COUNTIFS(Lookups!$D:$D,C821)=1,"Bar Sales","")</f>
        <v/>
      </c>
      <c r="Z821" s="3" t="str">
        <f>IFERROR(VLOOKUP(C821*1,Lookups!$D:$F,3,FALSE),"")</f>
        <v/>
      </c>
      <c r="AA821" s="3" t="str">
        <f>IFERROR(VLOOKUP($C821*1,Lookups!$H:$N,3,FALSE),"")</f>
        <v>Sales</v>
      </c>
      <c r="AB821" s="3" t="str">
        <f>IFERROR(VLOOKUP($C821*1,Lookups!$H:$N,4,FALSE),"")</f>
        <v>Lunch</v>
      </c>
      <c r="AC821" s="3" t="str">
        <f>IFERROR(VLOOKUP($C821*1,Lookups!$H:$N,5,FALSE),"")</f>
        <v>Dining room</v>
      </c>
      <c r="AD821" s="3" t="str">
        <f>IFERROR(VLOOKUP($C821*1,Lookups!$H:$N,6,FALSE),"")</f>
        <v>Food</v>
      </c>
      <c r="AE821" s="3">
        <f>IFERROR(VLOOKUP($C821*1,Lookups!$H:$N,7,FALSE),"")</f>
        <v>0</v>
      </c>
      <c r="AF821" s="3" t="str">
        <f>VLOOKUP(B821*1,Stores!$A:$C,3,FALSE)</f>
        <v>DFG</v>
      </c>
    </row>
    <row r="822" spans="1:32">
      <c r="A822" s="165" t="s">
        <v>953</v>
      </c>
      <c r="B822" s="166" t="s">
        <v>934</v>
      </c>
      <c r="C822" s="165" t="s">
        <v>540</v>
      </c>
      <c r="D822" s="165" t="s">
        <v>918</v>
      </c>
      <c r="E822" s="165" t="s">
        <v>489</v>
      </c>
      <c r="F822" s="167">
        <v>2017</v>
      </c>
      <c r="G822" s="168">
        <v>0</v>
      </c>
      <c r="H822" s="169">
        <v>27185.017499999998</v>
      </c>
      <c r="I822" s="169">
        <v>23741.681699999997</v>
      </c>
      <c r="J822" s="169">
        <v>26922.881250000002</v>
      </c>
      <c r="K822" s="169">
        <v>30774.619124999997</v>
      </c>
      <c r="L822" s="169">
        <v>26748.265500000005</v>
      </c>
      <c r="M822" s="169">
        <v>30648.720375000008</v>
      </c>
      <c r="N822" s="169">
        <v>23169.900375000001</v>
      </c>
      <c r="O822" s="169">
        <v>31333.415399999998</v>
      </c>
      <c r="P822" s="169">
        <v>25695.895499999999</v>
      </c>
      <c r="Q822" s="169">
        <v>21742.560000000001</v>
      </c>
      <c r="R822" s="169">
        <v>22386.609375</v>
      </c>
      <c r="S822" s="169">
        <v>0</v>
      </c>
      <c r="T822" s="169">
        <v>0</v>
      </c>
      <c r="U822" s="169">
        <v>290349.5661</v>
      </c>
      <c r="V822" s="163">
        <f ca="1">SUM(INDIRECT(Inputs!$C$11&amp;ROW()&amp;":"&amp;Inputs!$C$12&amp;ROW()))</f>
        <v>21742.560000000001</v>
      </c>
      <c r="W822" s="163">
        <f ca="1">SUM(INDIRECT(Inputs!$C$13&amp;ROW()&amp;":"&amp;Inputs!$C$14&amp;ROW()))</f>
        <v>267962.956725</v>
      </c>
      <c r="X822" s="3" t="str">
        <f>IF(COUNTIFS(Lookups!$A:$A,C822)=1,"Gross Sales","")</f>
        <v/>
      </c>
      <c r="Y822" s="3" t="str">
        <f>IF(COUNTIFS(Lookups!$D:$D,C822)=1,"Bar Sales","")</f>
        <v/>
      </c>
      <c r="Z822" s="3" t="str">
        <f>IFERROR(VLOOKUP(C822*1,Lookups!$D:$F,3,FALSE),"")</f>
        <v/>
      </c>
      <c r="AA822" s="3" t="str">
        <f>IFERROR(VLOOKUP($C822*1,Lookups!$H:$N,3,FALSE),"")</f>
        <v>Sales</v>
      </c>
      <c r="AB822" s="3" t="str">
        <f>IFERROR(VLOOKUP($C822*1,Lookups!$H:$N,4,FALSE),"")</f>
        <v>Lunch</v>
      </c>
      <c r="AC822" s="3" t="str">
        <f>IFERROR(VLOOKUP($C822*1,Lookups!$H:$N,5,FALSE),"")</f>
        <v>Dining room</v>
      </c>
      <c r="AD822" s="3" t="str">
        <f>IFERROR(VLOOKUP($C822*1,Lookups!$H:$N,6,FALSE),"")</f>
        <v>Food</v>
      </c>
      <c r="AE822" s="3">
        <f>IFERROR(VLOOKUP($C822*1,Lookups!$H:$N,7,FALSE),"")</f>
        <v>0</v>
      </c>
      <c r="AF822" s="3" t="str">
        <f>VLOOKUP(B822*1,Stores!$A:$C,3,FALSE)</f>
        <v>DFG</v>
      </c>
    </row>
    <row r="823" spans="1:32">
      <c r="A823" s="165" t="s">
        <v>950</v>
      </c>
      <c r="B823" s="166" t="s">
        <v>935</v>
      </c>
      <c r="C823" s="165" t="s">
        <v>540</v>
      </c>
      <c r="D823" s="165" t="s">
        <v>918</v>
      </c>
      <c r="E823" s="165" t="s">
        <v>489</v>
      </c>
      <c r="F823" s="167">
        <v>2017</v>
      </c>
      <c r="G823" s="168">
        <v>0</v>
      </c>
      <c r="H823" s="169">
        <v>32236.174349999998</v>
      </c>
      <c r="I823" s="169">
        <v>28611.981450000003</v>
      </c>
      <c r="J823" s="169">
        <v>25059.361499999999</v>
      </c>
      <c r="K823" s="169">
        <v>27463.437899999997</v>
      </c>
      <c r="L823" s="169">
        <v>34186.817474999996</v>
      </c>
      <c r="M823" s="169">
        <v>25060.146525</v>
      </c>
      <c r="N823" s="169">
        <v>20235.668774999998</v>
      </c>
      <c r="O823" s="169">
        <v>29212.100249999996</v>
      </c>
      <c r="P823" s="169">
        <v>30791.213999999996</v>
      </c>
      <c r="Q823" s="169">
        <v>24266.967525</v>
      </c>
      <c r="R823" s="169">
        <v>23017.685249999999</v>
      </c>
      <c r="S823" s="169">
        <v>0</v>
      </c>
      <c r="T823" s="169">
        <v>0</v>
      </c>
      <c r="U823" s="169">
        <v>300141.55499999993</v>
      </c>
      <c r="V823" s="163">
        <f ca="1">SUM(INDIRECT(Inputs!$C$11&amp;ROW()&amp;":"&amp;Inputs!$C$12&amp;ROW()))</f>
        <v>24266.967525</v>
      </c>
      <c r="W823" s="163">
        <f ca="1">SUM(INDIRECT(Inputs!$C$13&amp;ROW()&amp;":"&amp;Inputs!$C$14&amp;ROW()))</f>
        <v>277123.86974999995</v>
      </c>
      <c r="X823" s="3" t="str">
        <f>IF(COUNTIFS(Lookups!$A:$A,C823)=1,"Gross Sales","")</f>
        <v/>
      </c>
      <c r="Y823" s="3" t="str">
        <f>IF(COUNTIFS(Lookups!$D:$D,C823)=1,"Bar Sales","")</f>
        <v/>
      </c>
      <c r="Z823" s="3" t="str">
        <f>IFERROR(VLOOKUP(C823*1,Lookups!$D:$F,3,FALSE),"")</f>
        <v/>
      </c>
      <c r="AA823" s="3" t="str">
        <f>IFERROR(VLOOKUP($C823*1,Lookups!$H:$N,3,FALSE),"")</f>
        <v>Sales</v>
      </c>
      <c r="AB823" s="3" t="str">
        <f>IFERROR(VLOOKUP($C823*1,Lookups!$H:$N,4,FALSE),"")</f>
        <v>Lunch</v>
      </c>
      <c r="AC823" s="3" t="str">
        <f>IFERROR(VLOOKUP($C823*1,Lookups!$H:$N,5,FALSE),"")</f>
        <v>Dining room</v>
      </c>
      <c r="AD823" s="3" t="str">
        <f>IFERROR(VLOOKUP($C823*1,Lookups!$H:$N,6,FALSE),"")</f>
        <v>Food</v>
      </c>
      <c r="AE823" s="3">
        <f>IFERROR(VLOOKUP($C823*1,Lookups!$H:$N,7,FALSE),"")</f>
        <v>0</v>
      </c>
      <c r="AF823" s="3" t="str">
        <f>VLOOKUP(B823*1,Stores!$A:$C,3,FALSE)</f>
        <v>DFG</v>
      </c>
    </row>
    <row r="824" spans="1:32">
      <c r="A824" s="165" t="s">
        <v>949</v>
      </c>
      <c r="B824" s="166" t="s">
        <v>936</v>
      </c>
      <c r="C824" s="165" t="s">
        <v>540</v>
      </c>
      <c r="D824" s="165" t="s">
        <v>918</v>
      </c>
      <c r="E824" s="165" t="s">
        <v>489</v>
      </c>
      <c r="F824" s="167">
        <v>2017</v>
      </c>
      <c r="G824" s="168">
        <v>0</v>
      </c>
      <c r="H824" s="169">
        <v>21973.3704</v>
      </c>
      <c r="I824" s="169">
        <v>22346.767799999998</v>
      </c>
      <c r="J824" s="169">
        <v>20517.405749999998</v>
      </c>
      <c r="K824" s="169">
        <v>20369.089649999998</v>
      </c>
      <c r="L824" s="169">
        <v>19137.573</v>
      </c>
      <c r="M824" s="169">
        <v>16878.440849999999</v>
      </c>
      <c r="N824" s="169">
        <v>18565.895249999998</v>
      </c>
      <c r="O824" s="169">
        <v>27353.879625000001</v>
      </c>
      <c r="P824" s="169">
        <v>17517.4614</v>
      </c>
      <c r="Q824" s="169">
        <v>15269.606925</v>
      </c>
      <c r="R824" s="169">
        <v>16290.841875</v>
      </c>
      <c r="S824" s="169">
        <v>0</v>
      </c>
      <c r="T824" s="169">
        <v>0</v>
      </c>
      <c r="U824" s="169">
        <v>216220.33252500001</v>
      </c>
      <c r="V824" s="163">
        <f ca="1">SUM(INDIRECT(Inputs!$C$11&amp;ROW()&amp;":"&amp;Inputs!$C$12&amp;ROW()))</f>
        <v>15269.606925</v>
      </c>
      <c r="W824" s="163">
        <f ca="1">SUM(INDIRECT(Inputs!$C$13&amp;ROW()&amp;":"&amp;Inputs!$C$14&amp;ROW()))</f>
        <v>199929.49064999999</v>
      </c>
      <c r="X824" s="3" t="str">
        <f>IF(COUNTIFS(Lookups!$A:$A,C824)=1,"Gross Sales","")</f>
        <v/>
      </c>
      <c r="Y824" s="3" t="str">
        <f>IF(COUNTIFS(Lookups!$D:$D,C824)=1,"Bar Sales","")</f>
        <v/>
      </c>
      <c r="Z824" s="3" t="str">
        <f>IFERROR(VLOOKUP(C824*1,Lookups!$D:$F,3,FALSE),"")</f>
        <v/>
      </c>
      <c r="AA824" s="3" t="str">
        <f>IFERROR(VLOOKUP($C824*1,Lookups!$H:$N,3,FALSE),"")</f>
        <v>Sales</v>
      </c>
      <c r="AB824" s="3" t="str">
        <f>IFERROR(VLOOKUP($C824*1,Lookups!$H:$N,4,FALSE),"")</f>
        <v>Lunch</v>
      </c>
      <c r="AC824" s="3" t="str">
        <f>IFERROR(VLOOKUP($C824*1,Lookups!$H:$N,5,FALSE),"")</f>
        <v>Dining room</v>
      </c>
      <c r="AD824" s="3" t="str">
        <f>IFERROR(VLOOKUP($C824*1,Lookups!$H:$N,6,FALSE),"")</f>
        <v>Food</v>
      </c>
      <c r="AE824" s="3">
        <f>IFERROR(VLOOKUP($C824*1,Lookups!$H:$N,7,FALSE),"")</f>
        <v>0</v>
      </c>
      <c r="AF824" s="3" t="str">
        <f>VLOOKUP(B824*1,Stores!$A:$C,3,FALSE)</f>
        <v>DFG</v>
      </c>
    </row>
    <row r="825" spans="1:32">
      <c r="A825" s="165" t="s">
        <v>948</v>
      </c>
      <c r="B825" s="166" t="s">
        <v>937</v>
      </c>
      <c r="C825" s="165" t="s">
        <v>540</v>
      </c>
      <c r="D825" s="165" t="s">
        <v>918</v>
      </c>
      <c r="E825" s="165" t="s">
        <v>489</v>
      </c>
      <c r="F825" s="167">
        <v>2017</v>
      </c>
      <c r="G825" s="168">
        <v>0</v>
      </c>
      <c r="H825" s="169">
        <v>15512.533125</v>
      </c>
      <c r="I825" s="169">
        <v>14766.920999999998</v>
      </c>
      <c r="J825" s="169">
        <v>18089.884125</v>
      </c>
      <c r="K825" s="169">
        <v>21020.6499</v>
      </c>
      <c r="L825" s="169">
        <v>22952.439375000002</v>
      </c>
      <c r="M825" s="169">
        <v>16186.402949999998</v>
      </c>
      <c r="N825" s="169">
        <v>11197.068749999999</v>
      </c>
      <c r="O825" s="169">
        <v>8387.2637250000007</v>
      </c>
      <c r="P825" s="169">
        <v>11999.154299999998</v>
      </c>
      <c r="Q825" s="169">
        <v>12481.213950000001</v>
      </c>
      <c r="R825" s="169">
        <v>10142.580824999997</v>
      </c>
      <c r="S825" s="169">
        <v>0</v>
      </c>
      <c r="T825" s="169">
        <v>0</v>
      </c>
      <c r="U825" s="169">
        <v>162736.11202499998</v>
      </c>
      <c r="V825" s="163">
        <f ca="1">SUM(INDIRECT(Inputs!$C$11&amp;ROW()&amp;":"&amp;Inputs!$C$12&amp;ROW()))</f>
        <v>12481.213950000001</v>
      </c>
      <c r="W825" s="163">
        <f ca="1">SUM(INDIRECT(Inputs!$C$13&amp;ROW()&amp;":"&amp;Inputs!$C$14&amp;ROW()))</f>
        <v>152593.5312</v>
      </c>
      <c r="X825" s="3" t="str">
        <f>IF(COUNTIFS(Lookups!$A:$A,C825)=1,"Gross Sales","")</f>
        <v/>
      </c>
      <c r="Y825" s="3" t="str">
        <f>IF(COUNTIFS(Lookups!$D:$D,C825)=1,"Bar Sales","")</f>
        <v/>
      </c>
      <c r="Z825" s="3" t="str">
        <f>IFERROR(VLOOKUP(C825*1,Lookups!$D:$F,3,FALSE),"")</f>
        <v/>
      </c>
      <c r="AA825" s="3" t="str">
        <f>IFERROR(VLOOKUP($C825*1,Lookups!$H:$N,3,FALSE),"")</f>
        <v>Sales</v>
      </c>
      <c r="AB825" s="3" t="str">
        <f>IFERROR(VLOOKUP($C825*1,Lookups!$H:$N,4,FALSE),"")</f>
        <v>Lunch</v>
      </c>
      <c r="AC825" s="3" t="str">
        <f>IFERROR(VLOOKUP($C825*1,Lookups!$H:$N,5,FALSE),"")</f>
        <v>Dining room</v>
      </c>
      <c r="AD825" s="3" t="str">
        <f>IFERROR(VLOOKUP($C825*1,Lookups!$H:$N,6,FALSE),"")</f>
        <v>Food</v>
      </c>
      <c r="AE825" s="3">
        <f>IFERROR(VLOOKUP($C825*1,Lookups!$H:$N,7,FALSE),"")</f>
        <v>0</v>
      </c>
      <c r="AF825" s="3" t="str">
        <f>VLOOKUP(B825*1,Stores!$A:$C,3,FALSE)</f>
        <v>DFG</v>
      </c>
    </row>
    <row r="826" spans="1:32">
      <c r="A826" s="165" t="s">
        <v>947</v>
      </c>
      <c r="B826" s="166" t="s">
        <v>938</v>
      </c>
      <c r="C826" s="165" t="s">
        <v>540</v>
      </c>
      <c r="D826" s="165" t="s">
        <v>918</v>
      </c>
      <c r="E826" s="165" t="s">
        <v>489</v>
      </c>
      <c r="F826" s="167">
        <v>2017</v>
      </c>
      <c r="G826" s="168">
        <v>0</v>
      </c>
      <c r="H826" s="169">
        <v>35935.40310000001</v>
      </c>
      <c r="I826" s="169">
        <v>29006.632875000003</v>
      </c>
      <c r="J826" s="169">
        <v>43377.421500000004</v>
      </c>
      <c r="K826" s="169">
        <v>34798.576050000003</v>
      </c>
      <c r="L826" s="169">
        <v>33982.525874999992</v>
      </c>
      <c r="M826" s="169">
        <v>33370.704675000001</v>
      </c>
      <c r="N826" s="169">
        <v>50982.554399999994</v>
      </c>
      <c r="O826" s="169">
        <v>54538.179150000004</v>
      </c>
      <c r="P826" s="169">
        <v>43206.592499999999</v>
      </c>
      <c r="Q826" s="169">
        <v>19561.722300000001</v>
      </c>
      <c r="R826" s="169">
        <v>25997.060399999998</v>
      </c>
      <c r="S826" s="169">
        <v>0</v>
      </c>
      <c r="T826" s="169">
        <v>0</v>
      </c>
      <c r="U826" s="169">
        <v>404757.37282500003</v>
      </c>
      <c r="V826" s="163">
        <f ca="1">SUM(INDIRECT(Inputs!$C$11&amp;ROW()&amp;":"&amp;Inputs!$C$12&amp;ROW()))</f>
        <v>19561.722300000001</v>
      </c>
      <c r="W826" s="163">
        <f ca="1">SUM(INDIRECT(Inputs!$C$13&amp;ROW()&amp;":"&amp;Inputs!$C$14&amp;ROW()))</f>
        <v>378760.31242500001</v>
      </c>
      <c r="X826" s="3" t="str">
        <f>IF(COUNTIFS(Lookups!$A:$A,C826)=1,"Gross Sales","")</f>
        <v/>
      </c>
      <c r="Y826" s="3" t="str">
        <f>IF(COUNTIFS(Lookups!$D:$D,C826)=1,"Bar Sales","")</f>
        <v/>
      </c>
      <c r="Z826" s="3" t="str">
        <f>IFERROR(VLOOKUP(C826*1,Lookups!$D:$F,3,FALSE),"")</f>
        <v/>
      </c>
      <c r="AA826" s="3" t="str">
        <f>IFERROR(VLOOKUP($C826*1,Lookups!$H:$N,3,FALSE),"")</f>
        <v>Sales</v>
      </c>
      <c r="AB826" s="3" t="str">
        <f>IFERROR(VLOOKUP($C826*1,Lookups!$H:$N,4,FALSE),"")</f>
        <v>Lunch</v>
      </c>
      <c r="AC826" s="3" t="str">
        <f>IFERROR(VLOOKUP($C826*1,Lookups!$H:$N,5,FALSE),"")</f>
        <v>Dining room</v>
      </c>
      <c r="AD826" s="3" t="str">
        <f>IFERROR(VLOOKUP($C826*1,Lookups!$H:$N,6,FALSE),"")</f>
        <v>Food</v>
      </c>
      <c r="AE826" s="3">
        <f>IFERROR(VLOOKUP($C826*1,Lookups!$H:$N,7,FALSE),"")</f>
        <v>0</v>
      </c>
      <c r="AF826" s="3" t="str">
        <f>VLOOKUP(B826*1,Stores!$A:$C,3,FALSE)</f>
        <v>DFG</v>
      </c>
    </row>
    <row r="827" spans="1:32">
      <c r="A827" s="165" t="s">
        <v>946</v>
      </c>
      <c r="B827" s="166" t="s">
        <v>939</v>
      </c>
      <c r="C827" s="165" t="s">
        <v>540</v>
      </c>
      <c r="D827" s="165" t="s">
        <v>918</v>
      </c>
      <c r="E827" s="165" t="s">
        <v>489</v>
      </c>
      <c r="F827" s="167">
        <v>2017</v>
      </c>
      <c r="G827" s="168">
        <v>0</v>
      </c>
      <c r="H827" s="169">
        <v>49968.309074999997</v>
      </c>
      <c r="I827" s="169">
        <v>53178.216075000004</v>
      </c>
      <c r="J827" s="169">
        <v>36825.915000000001</v>
      </c>
      <c r="K827" s="169">
        <v>37863.538200000003</v>
      </c>
      <c r="L827" s="169">
        <v>53631.088875000009</v>
      </c>
      <c r="M827" s="169">
        <v>40844.204999999994</v>
      </c>
      <c r="N827" s="169">
        <v>47482.419000000009</v>
      </c>
      <c r="O827" s="169">
        <v>46240.595099999999</v>
      </c>
      <c r="P827" s="169">
        <v>43047.233775000008</v>
      </c>
      <c r="Q827" s="169">
        <v>25822.616625000002</v>
      </c>
      <c r="R827" s="169">
        <v>33952.947600000007</v>
      </c>
      <c r="S827" s="169">
        <v>0</v>
      </c>
      <c r="T827" s="169">
        <v>0</v>
      </c>
      <c r="U827" s="169">
        <v>468857.08432500006</v>
      </c>
      <c r="V827" s="163">
        <f ca="1">SUM(INDIRECT(Inputs!$C$11&amp;ROW()&amp;":"&amp;Inputs!$C$12&amp;ROW()))</f>
        <v>25822.616625000002</v>
      </c>
      <c r="W827" s="163">
        <f ca="1">SUM(INDIRECT(Inputs!$C$13&amp;ROW()&amp;":"&amp;Inputs!$C$14&amp;ROW()))</f>
        <v>434904.13672500005</v>
      </c>
      <c r="X827" s="3" t="str">
        <f>IF(COUNTIFS(Lookups!$A:$A,C827)=1,"Gross Sales","")</f>
        <v/>
      </c>
      <c r="Y827" s="3" t="str">
        <f>IF(COUNTIFS(Lookups!$D:$D,C827)=1,"Bar Sales","")</f>
        <v/>
      </c>
      <c r="Z827" s="3" t="str">
        <f>IFERROR(VLOOKUP(C827*1,Lookups!$D:$F,3,FALSE),"")</f>
        <v/>
      </c>
      <c r="AA827" s="3" t="str">
        <f>IFERROR(VLOOKUP($C827*1,Lookups!$H:$N,3,FALSE),"")</f>
        <v>Sales</v>
      </c>
      <c r="AB827" s="3" t="str">
        <f>IFERROR(VLOOKUP($C827*1,Lookups!$H:$N,4,FALSE),"")</f>
        <v>Lunch</v>
      </c>
      <c r="AC827" s="3" t="str">
        <f>IFERROR(VLOOKUP($C827*1,Lookups!$H:$N,5,FALSE),"")</f>
        <v>Dining room</v>
      </c>
      <c r="AD827" s="3" t="str">
        <f>IFERROR(VLOOKUP($C827*1,Lookups!$H:$N,6,FALSE),"")</f>
        <v>Food</v>
      </c>
      <c r="AE827" s="3">
        <f>IFERROR(VLOOKUP($C827*1,Lookups!$H:$N,7,FALSE),"")</f>
        <v>0</v>
      </c>
      <c r="AF827" s="3" t="str">
        <f>VLOOKUP(B827*1,Stores!$A:$C,3,FALSE)</f>
        <v>DFG</v>
      </c>
    </row>
    <row r="828" spans="1:32">
      <c r="A828" s="165" t="s">
        <v>945</v>
      </c>
      <c r="B828" s="166" t="s">
        <v>940</v>
      </c>
      <c r="C828" s="165" t="s">
        <v>540</v>
      </c>
      <c r="D828" s="165" t="s">
        <v>918</v>
      </c>
      <c r="E828" s="165" t="s">
        <v>489</v>
      </c>
      <c r="F828" s="167">
        <v>2017</v>
      </c>
      <c r="G828" s="168">
        <v>0</v>
      </c>
      <c r="H828" s="169">
        <v>15986.57445</v>
      </c>
      <c r="I828" s="169">
        <v>15770.047875</v>
      </c>
      <c r="J828" s="169">
        <v>16314.879600000002</v>
      </c>
      <c r="K828" s="169">
        <v>17357.269050000003</v>
      </c>
      <c r="L828" s="169">
        <v>18755.039549999998</v>
      </c>
      <c r="M828" s="169">
        <v>18668.947499999998</v>
      </c>
      <c r="N828" s="169">
        <v>12783.268875000002</v>
      </c>
      <c r="O828" s="169">
        <v>13092.2739</v>
      </c>
      <c r="P828" s="169">
        <v>15785.177100000001</v>
      </c>
      <c r="Q828" s="169">
        <v>15397.214850000002</v>
      </c>
      <c r="R828" s="169">
        <v>13865.94</v>
      </c>
      <c r="S828" s="169">
        <v>0</v>
      </c>
      <c r="T828" s="169">
        <v>0</v>
      </c>
      <c r="U828" s="169">
        <v>173776.63274999999</v>
      </c>
      <c r="V828" s="163">
        <f ca="1">SUM(INDIRECT(Inputs!$C$11&amp;ROW()&amp;":"&amp;Inputs!$C$12&amp;ROW()))</f>
        <v>15397.214850000002</v>
      </c>
      <c r="W828" s="163">
        <f ca="1">SUM(INDIRECT(Inputs!$C$13&amp;ROW()&amp;":"&amp;Inputs!$C$14&amp;ROW()))</f>
        <v>159910.69274999999</v>
      </c>
      <c r="X828" s="3" t="str">
        <f>IF(COUNTIFS(Lookups!$A:$A,C828)=1,"Gross Sales","")</f>
        <v/>
      </c>
      <c r="Y828" s="3" t="str">
        <f>IF(COUNTIFS(Lookups!$D:$D,C828)=1,"Bar Sales","")</f>
        <v/>
      </c>
      <c r="Z828" s="3" t="str">
        <f>IFERROR(VLOOKUP(C828*1,Lookups!$D:$F,3,FALSE),"")</f>
        <v/>
      </c>
      <c r="AA828" s="3" t="str">
        <f>IFERROR(VLOOKUP($C828*1,Lookups!$H:$N,3,FALSE),"")</f>
        <v>Sales</v>
      </c>
      <c r="AB828" s="3" t="str">
        <f>IFERROR(VLOOKUP($C828*1,Lookups!$H:$N,4,FALSE),"")</f>
        <v>Lunch</v>
      </c>
      <c r="AC828" s="3" t="str">
        <f>IFERROR(VLOOKUP($C828*1,Lookups!$H:$N,5,FALSE),"")</f>
        <v>Dining room</v>
      </c>
      <c r="AD828" s="3" t="str">
        <f>IFERROR(VLOOKUP($C828*1,Lookups!$H:$N,6,FALSE),"")</f>
        <v>Food</v>
      </c>
      <c r="AE828" s="3">
        <f>IFERROR(VLOOKUP($C828*1,Lookups!$H:$N,7,FALSE),"")</f>
        <v>0</v>
      </c>
      <c r="AF828" s="3" t="str">
        <f>VLOOKUP(B828*1,Stores!$A:$C,3,FALSE)</f>
        <v>DFG</v>
      </c>
    </row>
    <row r="829" spans="1:32">
      <c r="A829" s="165" t="s">
        <v>944</v>
      </c>
      <c r="B829" s="166" t="s">
        <v>941</v>
      </c>
      <c r="C829" s="165" t="s">
        <v>540</v>
      </c>
      <c r="D829" s="165" t="s">
        <v>918</v>
      </c>
      <c r="E829" s="165" t="s">
        <v>489</v>
      </c>
      <c r="F829" s="167">
        <v>2017</v>
      </c>
      <c r="G829" s="168">
        <v>0</v>
      </c>
      <c r="H829" s="169">
        <v>47280.593475000001</v>
      </c>
      <c r="I829" s="169">
        <v>37576.171200000004</v>
      </c>
      <c r="J829" s="169">
        <v>32627.949750000007</v>
      </c>
      <c r="K829" s="169">
        <v>46587.06</v>
      </c>
      <c r="L829" s="169">
        <v>45784.109700000001</v>
      </c>
      <c r="M829" s="169">
        <v>47206.993874999993</v>
      </c>
      <c r="N829" s="169">
        <v>45271.191600000006</v>
      </c>
      <c r="O829" s="169">
        <v>40359.252674999996</v>
      </c>
      <c r="P829" s="169">
        <v>50212.707524999998</v>
      </c>
      <c r="Q829" s="169">
        <v>40229.268075000007</v>
      </c>
      <c r="R829" s="169">
        <v>36695.268225</v>
      </c>
      <c r="S829" s="169">
        <v>0</v>
      </c>
      <c r="T829" s="169">
        <v>0</v>
      </c>
      <c r="U829" s="169">
        <v>469830.5661</v>
      </c>
      <c r="V829" s="163">
        <f ca="1">SUM(INDIRECT(Inputs!$C$11&amp;ROW()&amp;":"&amp;Inputs!$C$12&amp;ROW()))</f>
        <v>40229.268075000007</v>
      </c>
      <c r="W829" s="163">
        <f ca="1">SUM(INDIRECT(Inputs!$C$13&amp;ROW()&amp;":"&amp;Inputs!$C$14&amp;ROW()))</f>
        <v>433135.29787499999</v>
      </c>
      <c r="X829" s="3" t="str">
        <f>IF(COUNTIFS(Lookups!$A:$A,C829)=1,"Gross Sales","")</f>
        <v/>
      </c>
      <c r="Y829" s="3" t="str">
        <f>IF(COUNTIFS(Lookups!$D:$D,C829)=1,"Bar Sales","")</f>
        <v/>
      </c>
      <c r="Z829" s="3" t="str">
        <f>IFERROR(VLOOKUP(C829*1,Lookups!$D:$F,3,FALSE),"")</f>
        <v/>
      </c>
      <c r="AA829" s="3" t="str">
        <f>IFERROR(VLOOKUP($C829*1,Lookups!$H:$N,3,FALSE),"")</f>
        <v>Sales</v>
      </c>
      <c r="AB829" s="3" t="str">
        <f>IFERROR(VLOOKUP($C829*1,Lookups!$H:$N,4,FALSE),"")</f>
        <v>Lunch</v>
      </c>
      <c r="AC829" s="3" t="str">
        <f>IFERROR(VLOOKUP($C829*1,Lookups!$H:$N,5,FALSE),"")</f>
        <v>Dining room</v>
      </c>
      <c r="AD829" s="3" t="str">
        <f>IFERROR(VLOOKUP($C829*1,Lookups!$H:$N,6,FALSE),"")</f>
        <v>Food</v>
      </c>
      <c r="AE829" s="3">
        <f>IFERROR(VLOOKUP($C829*1,Lookups!$H:$N,7,FALSE),"")</f>
        <v>0</v>
      </c>
      <c r="AF829" s="3" t="str">
        <f>VLOOKUP(B829*1,Stores!$A:$C,3,FALSE)</f>
        <v>DFG</v>
      </c>
    </row>
    <row r="830" spans="1:32">
      <c r="A830" s="165" t="s">
        <v>943</v>
      </c>
      <c r="B830" s="166" t="s">
        <v>942</v>
      </c>
      <c r="C830" s="165" t="s">
        <v>540</v>
      </c>
      <c r="D830" s="165" t="s">
        <v>918</v>
      </c>
      <c r="E830" s="165" t="s">
        <v>489</v>
      </c>
      <c r="F830" s="167">
        <v>2017</v>
      </c>
      <c r="G830" s="168">
        <v>0</v>
      </c>
      <c r="H830" s="169">
        <v>32062.883399999995</v>
      </c>
      <c r="I830" s="169">
        <v>24708.538949999998</v>
      </c>
      <c r="J830" s="169">
        <v>37251.960749999998</v>
      </c>
      <c r="K830" s="169">
        <v>30204.326700000001</v>
      </c>
      <c r="L830" s="169">
        <v>30556.053449999999</v>
      </c>
      <c r="M830" s="169">
        <v>20613.431249999998</v>
      </c>
      <c r="N830" s="169">
        <v>22350.358799999998</v>
      </c>
      <c r="O830" s="169">
        <v>18722.403299999998</v>
      </c>
      <c r="P830" s="169">
        <v>21678.698100000001</v>
      </c>
      <c r="Q830" s="169">
        <v>15600.411</v>
      </c>
      <c r="R830" s="169">
        <v>21913.418025000003</v>
      </c>
      <c r="S830" s="169">
        <v>0</v>
      </c>
      <c r="T830" s="169">
        <v>0</v>
      </c>
      <c r="U830" s="169">
        <v>275662.483725</v>
      </c>
      <c r="V830" s="163">
        <f ca="1">SUM(INDIRECT(Inputs!$C$11&amp;ROW()&amp;":"&amp;Inputs!$C$12&amp;ROW()))</f>
        <v>15600.411</v>
      </c>
      <c r="W830" s="163">
        <f ca="1">SUM(INDIRECT(Inputs!$C$13&amp;ROW()&amp;":"&amp;Inputs!$C$14&amp;ROW()))</f>
        <v>253749.06569999998</v>
      </c>
      <c r="X830" s="3" t="str">
        <f>IF(COUNTIFS(Lookups!$A:$A,C830)=1,"Gross Sales","")</f>
        <v/>
      </c>
      <c r="Y830" s="3" t="str">
        <f>IF(COUNTIFS(Lookups!$D:$D,C830)=1,"Bar Sales","")</f>
        <v/>
      </c>
      <c r="Z830" s="3" t="str">
        <f>IFERROR(VLOOKUP(C830*1,Lookups!$D:$F,3,FALSE),"")</f>
        <v/>
      </c>
      <c r="AA830" s="3" t="str">
        <f>IFERROR(VLOOKUP($C830*1,Lookups!$H:$N,3,FALSE),"")</f>
        <v>Sales</v>
      </c>
      <c r="AB830" s="3" t="str">
        <f>IFERROR(VLOOKUP($C830*1,Lookups!$H:$N,4,FALSE),"")</f>
        <v>Lunch</v>
      </c>
      <c r="AC830" s="3" t="str">
        <f>IFERROR(VLOOKUP($C830*1,Lookups!$H:$N,5,FALSE),"")</f>
        <v>Dining room</v>
      </c>
      <c r="AD830" s="3" t="str">
        <f>IFERROR(VLOOKUP($C830*1,Lookups!$H:$N,6,FALSE),"")</f>
        <v>Food</v>
      </c>
      <c r="AE830" s="3">
        <f>IFERROR(VLOOKUP($C830*1,Lookups!$H:$N,7,FALSE),"")</f>
        <v>0</v>
      </c>
      <c r="AF830" s="3" t="str">
        <f>VLOOKUP(B830*1,Stores!$A:$C,3,FALSE)</f>
        <v>DFG</v>
      </c>
    </row>
    <row r="831" spans="1:32">
      <c r="A831" s="165" t="s">
        <v>942</v>
      </c>
      <c r="B831" s="166" t="s">
        <v>943</v>
      </c>
      <c r="C831" s="165" t="s">
        <v>540</v>
      </c>
      <c r="D831" s="165" t="s">
        <v>918</v>
      </c>
      <c r="E831" s="165" t="s">
        <v>489</v>
      </c>
      <c r="F831" s="167">
        <v>2017</v>
      </c>
      <c r="G831" s="168">
        <v>0</v>
      </c>
      <c r="H831" s="169">
        <v>24001.266749999995</v>
      </c>
      <c r="I831" s="169">
        <v>24139.214099999997</v>
      </c>
      <c r="J831" s="169">
        <v>18952.672275000001</v>
      </c>
      <c r="K831" s="169">
        <v>13085.4195</v>
      </c>
      <c r="L831" s="169">
        <v>16804.693274999998</v>
      </c>
      <c r="M831" s="169">
        <v>19247.814375000002</v>
      </c>
      <c r="N831" s="169">
        <v>17480.635199999997</v>
      </c>
      <c r="O831" s="169">
        <v>20414.186624999998</v>
      </c>
      <c r="P831" s="169">
        <v>17346.048749999998</v>
      </c>
      <c r="Q831" s="169">
        <v>18916.982999999997</v>
      </c>
      <c r="R831" s="169">
        <v>14754.861675</v>
      </c>
      <c r="S831" s="169">
        <v>0</v>
      </c>
      <c r="T831" s="169">
        <v>0</v>
      </c>
      <c r="U831" s="169">
        <v>205143.79552499999</v>
      </c>
      <c r="V831" s="163">
        <f ca="1">SUM(INDIRECT(Inputs!$C$11&amp;ROW()&amp;":"&amp;Inputs!$C$12&amp;ROW()))</f>
        <v>18916.982999999997</v>
      </c>
      <c r="W831" s="163">
        <f ca="1">SUM(INDIRECT(Inputs!$C$13&amp;ROW()&amp;":"&amp;Inputs!$C$14&amp;ROW()))</f>
        <v>190388.93385</v>
      </c>
      <c r="X831" s="3" t="str">
        <f>IF(COUNTIFS(Lookups!$A:$A,C831)=1,"Gross Sales","")</f>
        <v/>
      </c>
      <c r="Y831" s="3" t="str">
        <f>IF(COUNTIFS(Lookups!$D:$D,C831)=1,"Bar Sales","")</f>
        <v/>
      </c>
      <c r="Z831" s="3" t="str">
        <f>IFERROR(VLOOKUP(C831*1,Lookups!$D:$F,3,FALSE),"")</f>
        <v/>
      </c>
      <c r="AA831" s="3" t="str">
        <f>IFERROR(VLOOKUP($C831*1,Lookups!$H:$N,3,FALSE),"")</f>
        <v>Sales</v>
      </c>
      <c r="AB831" s="3" t="str">
        <f>IFERROR(VLOOKUP($C831*1,Lookups!$H:$N,4,FALSE),"")</f>
        <v>Lunch</v>
      </c>
      <c r="AC831" s="3" t="str">
        <f>IFERROR(VLOOKUP($C831*1,Lookups!$H:$N,5,FALSE),"")</f>
        <v>Dining room</v>
      </c>
      <c r="AD831" s="3" t="str">
        <f>IFERROR(VLOOKUP($C831*1,Lookups!$H:$N,6,FALSE),"")</f>
        <v>Food</v>
      </c>
      <c r="AE831" s="3">
        <f>IFERROR(VLOOKUP($C831*1,Lookups!$H:$N,7,FALSE),"")</f>
        <v>0</v>
      </c>
      <c r="AF831" s="3" t="str">
        <f>VLOOKUP(B831*1,Stores!$A:$C,3,FALSE)</f>
        <v>DFG</v>
      </c>
    </row>
    <row r="832" spans="1:32">
      <c r="A832" s="165" t="s">
        <v>941</v>
      </c>
      <c r="B832" s="166" t="s">
        <v>944</v>
      </c>
      <c r="C832" s="165" t="s">
        <v>540</v>
      </c>
      <c r="D832" s="165" t="s">
        <v>918</v>
      </c>
      <c r="E832" s="165" t="s">
        <v>489</v>
      </c>
      <c r="F832" s="167">
        <v>2017</v>
      </c>
      <c r="G832" s="168">
        <v>0</v>
      </c>
      <c r="H832" s="169">
        <v>22246.079624999998</v>
      </c>
      <c r="I832" s="169">
        <v>19374.512850000003</v>
      </c>
      <c r="J832" s="169">
        <v>28631.611500000003</v>
      </c>
      <c r="K832" s="169">
        <v>25094.340000000004</v>
      </c>
      <c r="L832" s="169">
        <v>24828.794999999998</v>
      </c>
      <c r="M832" s="169">
        <v>20703.606</v>
      </c>
      <c r="N832" s="169">
        <v>19663.118999999999</v>
      </c>
      <c r="O832" s="169">
        <v>27510.976350000001</v>
      </c>
      <c r="P832" s="169">
        <v>28342.230750000002</v>
      </c>
      <c r="Q832" s="169">
        <v>17001.3207</v>
      </c>
      <c r="R832" s="169">
        <v>21383.470050000004</v>
      </c>
      <c r="S832" s="169">
        <v>0</v>
      </c>
      <c r="T832" s="169">
        <v>0</v>
      </c>
      <c r="U832" s="169">
        <v>254780.06182500001</v>
      </c>
      <c r="V832" s="163">
        <f ca="1">SUM(INDIRECT(Inputs!$C$11&amp;ROW()&amp;":"&amp;Inputs!$C$12&amp;ROW()))</f>
        <v>17001.3207</v>
      </c>
      <c r="W832" s="163">
        <f ca="1">SUM(INDIRECT(Inputs!$C$13&amp;ROW()&amp;":"&amp;Inputs!$C$14&amp;ROW()))</f>
        <v>233396.59177500001</v>
      </c>
      <c r="X832" s="3" t="str">
        <f>IF(COUNTIFS(Lookups!$A:$A,C832)=1,"Gross Sales","")</f>
        <v/>
      </c>
      <c r="Y832" s="3" t="str">
        <f>IF(COUNTIFS(Lookups!$D:$D,C832)=1,"Bar Sales","")</f>
        <v/>
      </c>
      <c r="Z832" s="3" t="str">
        <f>IFERROR(VLOOKUP(C832*1,Lookups!$D:$F,3,FALSE),"")</f>
        <v/>
      </c>
      <c r="AA832" s="3" t="str">
        <f>IFERROR(VLOOKUP($C832*1,Lookups!$H:$N,3,FALSE),"")</f>
        <v>Sales</v>
      </c>
      <c r="AB832" s="3" t="str">
        <f>IFERROR(VLOOKUP($C832*1,Lookups!$H:$N,4,FALSE),"")</f>
        <v>Lunch</v>
      </c>
      <c r="AC832" s="3" t="str">
        <f>IFERROR(VLOOKUP($C832*1,Lookups!$H:$N,5,FALSE),"")</f>
        <v>Dining room</v>
      </c>
      <c r="AD832" s="3" t="str">
        <f>IFERROR(VLOOKUP($C832*1,Lookups!$H:$N,6,FALSE),"")</f>
        <v>Food</v>
      </c>
      <c r="AE832" s="3">
        <f>IFERROR(VLOOKUP($C832*1,Lookups!$H:$N,7,FALSE),"")</f>
        <v>0</v>
      </c>
      <c r="AF832" s="3" t="str">
        <f>VLOOKUP(B832*1,Stores!$A:$C,3,FALSE)</f>
        <v>DFG</v>
      </c>
    </row>
    <row r="833" spans="1:32">
      <c r="A833" s="165" t="s">
        <v>940</v>
      </c>
      <c r="B833" s="166" t="s">
        <v>945</v>
      </c>
      <c r="C833" s="165" t="s">
        <v>540</v>
      </c>
      <c r="D833" s="165" t="s">
        <v>918</v>
      </c>
      <c r="E833" s="165" t="s">
        <v>489</v>
      </c>
      <c r="F833" s="167">
        <v>2017</v>
      </c>
      <c r="G833" s="168">
        <v>0</v>
      </c>
      <c r="H833" s="169">
        <v>35412.854250000004</v>
      </c>
      <c r="I833" s="169">
        <v>25634.306024999998</v>
      </c>
      <c r="J833" s="169">
        <v>35253.345000000001</v>
      </c>
      <c r="K833" s="169">
        <v>32083.652249999999</v>
      </c>
      <c r="L833" s="169">
        <v>27568.465049999999</v>
      </c>
      <c r="M833" s="169">
        <v>23124.251700000004</v>
      </c>
      <c r="N833" s="169">
        <v>27714.6711</v>
      </c>
      <c r="O833" s="169">
        <v>25074.939749999998</v>
      </c>
      <c r="P833" s="169">
        <v>32243.576624999998</v>
      </c>
      <c r="Q833" s="169">
        <v>17945.849250000003</v>
      </c>
      <c r="R833" s="169">
        <v>23904.374400000001</v>
      </c>
      <c r="S833" s="169">
        <v>0</v>
      </c>
      <c r="T833" s="169">
        <v>0</v>
      </c>
      <c r="U833" s="169">
        <v>305960.28540000005</v>
      </c>
      <c r="V833" s="163">
        <f ca="1">SUM(INDIRECT(Inputs!$C$11&amp;ROW()&amp;":"&amp;Inputs!$C$12&amp;ROW()))</f>
        <v>17945.849250000003</v>
      </c>
      <c r="W833" s="163">
        <f ca="1">SUM(INDIRECT(Inputs!$C$13&amp;ROW()&amp;":"&amp;Inputs!$C$14&amp;ROW()))</f>
        <v>282055.91100000002</v>
      </c>
      <c r="X833" s="3" t="str">
        <f>IF(COUNTIFS(Lookups!$A:$A,C833)=1,"Gross Sales","")</f>
        <v/>
      </c>
      <c r="Y833" s="3" t="str">
        <f>IF(COUNTIFS(Lookups!$D:$D,C833)=1,"Bar Sales","")</f>
        <v/>
      </c>
      <c r="Z833" s="3" t="str">
        <f>IFERROR(VLOOKUP(C833*1,Lookups!$D:$F,3,FALSE),"")</f>
        <v/>
      </c>
      <c r="AA833" s="3" t="str">
        <f>IFERROR(VLOOKUP($C833*1,Lookups!$H:$N,3,FALSE),"")</f>
        <v>Sales</v>
      </c>
      <c r="AB833" s="3" t="str">
        <f>IFERROR(VLOOKUP($C833*1,Lookups!$H:$N,4,FALSE),"")</f>
        <v>Lunch</v>
      </c>
      <c r="AC833" s="3" t="str">
        <f>IFERROR(VLOOKUP($C833*1,Lookups!$H:$N,5,FALSE),"")</f>
        <v>Dining room</v>
      </c>
      <c r="AD833" s="3" t="str">
        <f>IFERROR(VLOOKUP($C833*1,Lookups!$H:$N,6,FALSE),"")</f>
        <v>Food</v>
      </c>
      <c r="AE833" s="3">
        <f>IFERROR(VLOOKUP($C833*1,Lookups!$H:$N,7,FALSE),"")</f>
        <v>0</v>
      </c>
      <c r="AF833" s="3" t="str">
        <f>VLOOKUP(B833*1,Stores!$A:$C,3,FALSE)</f>
        <v>DFG</v>
      </c>
    </row>
    <row r="834" spans="1:32">
      <c r="A834" s="165" t="s">
        <v>939</v>
      </c>
      <c r="B834" s="166" t="s">
        <v>946</v>
      </c>
      <c r="C834" s="165" t="s">
        <v>540</v>
      </c>
      <c r="D834" s="165" t="s">
        <v>918</v>
      </c>
      <c r="E834" s="165" t="s">
        <v>489</v>
      </c>
      <c r="F834" s="167">
        <v>2017</v>
      </c>
      <c r="G834" s="168">
        <v>0</v>
      </c>
      <c r="H834" s="169">
        <v>20566.727999999999</v>
      </c>
      <c r="I834" s="169">
        <v>17878.387200000001</v>
      </c>
      <c r="J834" s="169">
        <v>15216.42375</v>
      </c>
      <c r="K834" s="169">
        <v>21467.254875000002</v>
      </c>
      <c r="L834" s="169">
        <v>23882.508449999998</v>
      </c>
      <c r="M834" s="169">
        <v>14760.55125</v>
      </c>
      <c r="N834" s="169">
        <v>24997.722749999997</v>
      </c>
      <c r="O834" s="169">
        <v>21930.444000000003</v>
      </c>
      <c r="P834" s="169">
        <v>17154.159749999999</v>
      </c>
      <c r="Q834" s="169">
        <v>16964.199000000001</v>
      </c>
      <c r="R834" s="169">
        <v>20447.212499999998</v>
      </c>
      <c r="S834" s="169">
        <v>0</v>
      </c>
      <c r="T834" s="169">
        <v>0</v>
      </c>
      <c r="U834" s="169">
        <v>215265.591525</v>
      </c>
      <c r="V834" s="163">
        <f ca="1">SUM(INDIRECT(Inputs!$C$11&amp;ROW()&amp;":"&amp;Inputs!$C$12&amp;ROW()))</f>
        <v>16964.199000000001</v>
      </c>
      <c r="W834" s="163">
        <f ca="1">SUM(INDIRECT(Inputs!$C$13&amp;ROW()&amp;":"&amp;Inputs!$C$14&amp;ROW()))</f>
        <v>194818.379025</v>
      </c>
      <c r="X834" s="3" t="str">
        <f>IF(COUNTIFS(Lookups!$A:$A,C834)=1,"Gross Sales","")</f>
        <v/>
      </c>
      <c r="Y834" s="3" t="str">
        <f>IF(COUNTIFS(Lookups!$D:$D,C834)=1,"Bar Sales","")</f>
        <v/>
      </c>
      <c r="Z834" s="3" t="str">
        <f>IFERROR(VLOOKUP(C834*1,Lookups!$D:$F,3,FALSE),"")</f>
        <v/>
      </c>
      <c r="AA834" s="3" t="str">
        <f>IFERROR(VLOOKUP($C834*1,Lookups!$H:$N,3,FALSE),"")</f>
        <v>Sales</v>
      </c>
      <c r="AB834" s="3" t="str">
        <f>IFERROR(VLOOKUP($C834*1,Lookups!$H:$N,4,FALSE),"")</f>
        <v>Lunch</v>
      </c>
      <c r="AC834" s="3" t="str">
        <f>IFERROR(VLOOKUP($C834*1,Lookups!$H:$N,5,FALSE),"")</f>
        <v>Dining room</v>
      </c>
      <c r="AD834" s="3" t="str">
        <f>IFERROR(VLOOKUP($C834*1,Lookups!$H:$N,6,FALSE),"")</f>
        <v>Food</v>
      </c>
      <c r="AE834" s="3">
        <f>IFERROR(VLOOKUP($C834*1,Lookups!$H:$N,7,FALSE),"")</f>
        <v>0</v>
      </c>
      <c r="AF834" s="3" t="str">
        <f>VLOOKUP(B834*1,Stores!$A:$C,3,FALSE)</f>
        <v>DFG</v>
      </c>
    </row>
    <row r="835" spans="1:32">
      <c r="A835" s="165" t="s">
        <v>938</v>
      </c>
      <c r="B835" s="166" t="s">
        <v>947</v>
      </c>
      <c r="C835" s="165" t="s">
        <v>540</v>
      </c>
      <c r="D835" s="165" t="s">
        <v>918</v>
      </c>
      <c r="E835" s="165" t="s">
        <v>489</v>
      </c>
      <c r="F835" s="167">
        <v>2017</v>
      </c>
      <c r="G835" s="168">
        <v>0</v>
      </c>
      <c r="H835" s="169">
        <v>33667.376400000001</v>
      </c>
      <c r="I835" s="169">
        <v>29715.571349999998</v>
      </c>
      <c r="J835" s="169">
        <v>30721.415400000002</v>
      </c>
      <c r="K835" s="169">
        <v>30806.239725000003</v>
      </c>
      <c r="L835" s="169">
        <v>36583.677600000003</v>
      </c>
      <c r="M835" s="169">
        <v>25431.840449999996</v>
      </c>
      <c r="N835" s="169">
        <v>29872.163475000001</v>
      </c>
      <c r="O835" s="169">
        <v>28261.916999999998</v>
      </c>
      <c r="P835" s="169">
        <v>36111.217499999999</v>
      </c>
      <c r="Q835" s="169">
        <v>27551.1672</v>
      </c>
      <c r="R835" s="169">
        <v>21516.590700000001</v>
      </c>
      <c r="S835" s="169">
        <v>0</v>
      </c>
      <c r="T835" s="169">
        <v>0</v>
      </c>
      <c r="U835" s="169">
        <v>330239.17680000002</v>
      </c>
      <c r="V835" s="163">
        <f ca="1">SUM(INDIRECT(Inputs!$C$11&amp;ROW()&amp;":"&amp;Inputs!$C$12&amp;ROW()))</f>
        <v>27551.1672</v>
      </c>
      <c r="W835" s="163">
        <f ca="1">SUM(INDIRECT(Inputs!$C$13&amp;ROW()&amp;":"&amp;Inputs!$C$14&amp;ROW()))</f>
        <v>308722.58610000001</v>
      </c>
      <c r="X835" s="3" t="str">
        <f>IF(COUNTIFS(Lookups!$A:$A,C835)=1,"Gross Sales","")</f>
        <v/>
      </c>
      <c r="Y835" s="3" t="str">
        <f>IF(COUNTIFS(Lookups!$D:$D,C835)=1,"Bar Sales","")</f>
        <v/>
      </c>
      <c r="Z835" s="3" t="str">
        <f>IFERROR(VLOOKUP(C835*1,Lookups!$D:$F,3,FALSE),"")</f>
        <v/>
      </c>
      <c r="AA835" s="3" t="str">
        <f>IFERROR(VLOOKUP($C835*1,Lookups!$H:$N,3,FALSE),"")</f>
        <v>Sales</v>
      </c>
      <c r="AB835" s="3" t="str">
        <f>IFERROR(VLOOKUP($C835*1,Lookups!$H:$N,4,FALSE),"")</f>
        <v>Lunch</v>
      </c>
      <c r="AC835" s="3" t="str">
        <f>IFERROR(VLOOKUP($C835*1,Lookups!$H:$N,5,FALSE),"")</f>
        <v>Dining room</v>
      </c>
      <c r="AD835" s="3" t="str">
        <f>IFERROR(VLOOKUP($C835*1,Lookups!$H:$N,6,FALSE),"")</f>
        <v>Food</v>
      </c>
      <c r="AE835" s="3">
        <f>IFERROR(VLOOKUP($C835*1,Lookups!$H:$N,7,FALSE),"")</f>
        <v>0</v>
      </c>
      <c r="AF835" s="3" t="str">
        <f>VLOOKUP(B835*1,Stores!$A:$C,3,FALSE)</f>
        <v>DFG</v>
      </c>
    </row>
    <row r="836" spans="1:32">
      <c r="A836" s="165" t="s">
        <v>937</v>
      </c>
      <c r="B836" s="166" t="s">
        <v>948</v>
      </c>
      <c r="C836" s="165" t="s">
        <v>540</v>
      </c>
      <c r="D836" s="165" t="s">
        <v>918</v>
      </c>
      <c r="E836" s="165" t="s">
        <v>489</v>
      </c>
      <c r="F836" s="167">
        <v>2017</v>
      </c>
      <c r="G836" s="168">
        <v>0</v>
      </c>
      <c r="H836" s="169">
        <v>11736.613800000001</v>
      </c>
      <c r="I836" s="169">
        <v>9258.0023999999994</v>
      </c>
      <c r="J836" s="169">
        <v>8612.7525000000005</v>
      </c>
      <c r="K836" s="169">
        <v>11504.045250000001</v>
      </c>
      <c r="L836" s="169">
        <v>15222.241800000002</v>
      </c>
      <c r="M836" s="169">
        <v>6213.7438499999998</v>
      </c>
      <c r="N836" s="169">
        <v>8231.1108750000003</v>
      </c>
      <c r="O836" s="169">
        <v>10177.86645</v>
      </c>
      <c r="P836" s="169">
        <v>7921.5559500000008</v>
      </c>
      <c r="Q836" s="169">
        <v>5277.7439999999997</v>
      </c>
      <c r="R836" s="169">
        <v>6668.5063499999987</v>
      </c>
      <c r="S836" s="169">
        <v>0</v>
      </c>
      <c r="T836" s="169">
        <v>0</v>
      </c>
      <c r="U836" s="169">
        <v>100824.183225</v>
      </c>
      <c r="V836" s="163">
        <f ca="1">SUM(INDIRECT(Inputs!$C$11&amp;ROW()&amp;":"&amp;Inputs!$C$12&amp;ROW()))</f>
        <v>5277.7439999999997</v>
      </c>
      <c r="W836" s="163">
        <f ca="1">SUM(INDIRECT(Inputs!$C$13&amp;ROW()&amp;":"&amp;Inputs!$C$14&amp;ROW()))</f>
        <v>94155.676875000005</v>
      </c>
      <c r="X836" s="3" t="str">
        <f>IF(COUNTIFS(Lookups!$A:$A,C836)=1,"Gross Sales","")</f>
        <v/>
      </c>
      <c r="Y836" s="3" t="str">
        <f>IF(COUNTIFS(Lookups!$D:$D,C836)=1,"Bar Sales","")</f>
        <v/>
      </c>
      <c r="Z836" s="3" t="str">
        <f>IFERROR(VLOOKUP(C836*1,Lookups!$D:$F,3,FALSE),"")</f>
        <v/>
      </c>
      <c r="AA836" s="3" t="str">
        <f>IFERROR(VLOOKUP($C836*1,Lookups!$H:$N,3,FALSE),"")</f>
        <v>Sales</v>
      </c>
      <c r="AB836" s="3" t="str">
        <f>IFERROR(VLOOKUP($C836*1,Lookups!$H:$N,4,FALSE),"")</f>
        <v>Lunch</v>
      </c>
      <c r="AC836" s="3" t="str">
        <f>IFERROR(VLOOKUP($C836*1,Lookups!$H:$N,5,FALSE),"")</f>
        <v>Dining room</v>
      </c>
      <c r="AD836" s="3" t="str">
        <f>IFERROR(VLOOKUP($C836*1,Lookups!$H:$N,6,FALSE),"")</f>
        <v>Food</v>
      </c>
      <c r="AE836" s="3">
        <f>IFERROR(VLOOKUP($C836*1,Lookups!$H:$N,7,FALSE),"")</f>
        <v>0</v>
      </c>
      <c r="AF836" s="3" t="str">
        <f>VLOOKUP(B836*1,Stores!$A:$C,3,FALSE)</f>
        <v>DFG</v>
      </c>
    </row>
    <row r="837" spans="1:32">
      <c r="A837" s="165" t="s">
        <v>936</v>
      </c>
      <c r="B837" s="166" t="s">
        <v>949</v>
      </c>
      <c r="C837" s="165" t="s">
        <v>540</v>
      </c>
      <c r="D837" s="165" t="s">
        <v>918</v>
      </c>
      <c r="E837" s="165" t="s">
        <v>489</v>
      </c>
      <c r="F837" s="167">
        <v>2017</v>
      </c>
      <c r="G837" s="168">
        <v>0</v>
      </c>
      <c r="H837" s="169">
        <v>29682.195749999999</v>
      </c>
      <c r="I837" s="169">
        <v>31282.771500000003</v>
      </c>
      <c r="J837" s="169">
        <v>28222.247625</v>
      </c>
      <c r="K837" s="169">
        <v>29843.1</v>
      </c>
      <c r="L837" s="169">
        <v>43059.660750000003</v>
      </c>
      <c r="M837" s="169">
        <v>39523.610249999998</v>
      </c>
      <c r="N837" s="169">
        <v>40229.120849999999</v>
      </c>
      <c r="O837" s="169">
        <v>37212.550949999997</v>
      </c>
      <c r="P837" s="169">
        <v>32309.514000000003</v>
      </c>
      <c r="Q837" s="169">
        <v>29771.823900000003</v>
      </c>
      <c r="R837" s="169">
        <v>20288.8128</v>
      </c>
      <c r="S837" s="169">
        <v>0</v>
      </c>
      <c r="T837" s="169">
        <v>0</v>
      </c>
      <c r="U837" s="169">
        <v>361425.40837500006</v>
      </c>
      <c r="V837" s="163">
        <f ca="1">SUM(INDIRECT(Inputs!$C$11&amp;ROW()&amp;":"&amp;Inputs!$C$12&amp;ROW()))</f>
        <v>29771.823900000003</v>
      </c>
      <c r="W837" s="163">
        <f ca="1">SUM(INDIRECT(Inputs!$C$13&amp;ROW()&amp;":"&amp;Inputs!$C$14&amp;ROW()))</f>
        <v>341136.59557500004</v>
      </c>
      <c r="X837" s="3" t="str">
        <f>IF(COUNTIFS(Lookups!$A:$A,C837)=1,"Gross Sales","")</f>
        <v/>
      </c>
      <c r="Y837" s="3" t="str">
        <f>IF(COUNTIFS(Lookups!$D:$D,C837)=1,"Bar Sales","")</f>
        <v/>
      </c>
      <c r="Z837" s="3" t="str">
        <f>IFERROR(VLOOKUP(C837*1,Lookups!$D:$F,3,FALSE),"")</f>
        <v/>
      </c>
      <c r="AA837" s="3" t="str">
        <f>IFERROR(VLOOKUP($C837*1,Lookups!$H:$N,3,FALSE),"")</f>
        <v>Sales</v>
      </c>
      <c r="AB837" s="3" t="str">
        <f>IFERROR(VLOOKUP($C837*1,Lookups!$H:$N,4,FALSE),"")</f>
        <v>Lunch</v>
      </c>
      <c r="AC837" s="3" t="str">
        <f>IFERROR(VLOOKUP($C837*1,Lookups!$H:$N,5,FALSE),"")</f>
        <v>Dining room</v>
      </c>
      <c r="AD837" s="3" t="str">
        <f>IFERROR(VLOOKUP($C837*1,Lookups!$H:$N,6,FALSE),"")</f>
        <v>Food</v>
      </c>
      <c r="AE837" s="3">
        <f>IFERROR(VLOOKUP($C837*1,Lookups!$H:$N,7,FALSE),"")</f>
        <v>0</v>
      </c>
      <c r="AF837" s="3" t="str">
        <f>VLOOKUP(B837*1,Stores!$A:$C,3,FALSE)</f>
        <v>DFG</v>
      </c>
    </row>
    <row r="838" spans="1:32">
      <c r="A838" s="165" t="s">
        <v>935</v>
      </c>
      <c r="B838" s="166" t="s">
        <v>950</v>
      </c>
      <c r="C838" s="165" t="s">
        <v>540</v>
      </c>
      <c r="D838" s="165" t="s">
        <v>918</v>
      </c>
      <c r="E838" s="165" t="s">
        <v>489</v>
      </c>
      <c r="F838" s="167">
        <v>2017</v>
      </c>
      <c r="G838" s="168">
        <v>0</v>
      </c>
      <c r="H838" s="169">
        <v>14441.222249999999</v>
      </c>
      <c r="I838" s="169">
        <v>13897.661399999999</v>
      </c>
      <c r="J838" s="169">
        <v>18457.533600000002</v>
      </c>
      <c r="K838" s="169">
        <v>18380.924774999999</v>
      </c>
      <c r="L838" s="169">
        <v>22246.393724999998</v>
      </c>
      <c r="M838" s="169">
        <v>12137.332875000002</v>
      </c>
      <c r="N838" s="169">
        <v>12944.798999999999</v>
      </c>
      <c r="O838" s="169">
        <v>12410.533499999998</v>
      </c>
      <c r="P838" s="169">
        <v>10434.511199999999</v>
      </c>
      <c r="Q838" s="169">
        <v>13376.022000000001</v>
      </c>
      <c r="R838" s="169">
        <v>11205.054899999999</v>
      </c>
      <c r="S838" s="169">
        <v>0</v>
      </c>
      <c r="T838" s="169">
        <v>0</v>
      </c>
      <c r="U838" s="169">
        <v>159931.989225</v>
      </c>
      <c r="V838" s="163">
        <f ca="1">SUM(INDIRECT(Inputs!$C$11&amp;ROW()&amp;":"&amp;Inputs!$C$12&amp;ROW()))</f>
        <v>13376.022000000001</v>
      </c>
      <c r="W838" s="163">
        <f ca="1">SUM(INDIRECT(Inputs!$C$13&amp;ROW()&amp;":"&amp;Inputs!$C$14&amp;ROW()))</f>
        <v>148726.93432500001</v>
      </c>
      <c r="X838" s="3" t="str">
        <f>IF(COUNTIFS(Lookups!$A:$A,C838)=1,"Gross Sales","")</f>
        <v/>
      </c>
      <c r="Y838" s="3" t="str">
        <f>IF(COUNTIFS(Lookups!$D:$D,C838)=1,"Bar Sales","")</f>
        <v/>
      </c>
      <c r="Z838" s="3" t="str">
        <f>IFERROR(VLOOKUP(C838*1,Lookups!$D:$F,3,FALSE),"")</f>
        <v/>
      </c>
      <c r="AA838" s="3" t="str">
        <f>IFERROR(VLOOKUP($C838*1,Lookups!$H:$N,3,FALSE),"")</f>
        <v>Sales</v>
      </c>
      <c r="AB838" s="3" t="str">
        <f>IFERROR(VLOOKUP($C838*1,Lookups!$H:$N,4,FALSE),"")</f>
        <v>Lunch</v>
      </c>
      <c r="AC838" s="3" t="str">
        <f>IFERROR(VLOOKUP($C838*1,Lookups!$H:$N,5,FALSE),"")</f>
        <v>Dining room</v>
      </c>
      <c r="AD838" s="3" t="str">
        <f>IFERROR(VLOOKUP($C838*1,Lookups!$H:$N,6,FALSE),"")</f>
        <v>Food</v>
      </c>
      <c r="AE838" s="3">
        <f>IFERROR(VLOOKUP($C838*1,Lookups!$H:$N,7,FALSE),"")</f>
        <v>0</v>
      </c>
      <c r="AF838" s="3" t="str">
        <f>VLOOKUP(B838*1,Stores!$A:$C,3,FALSE)</f>
        <v>DFG</v>
      </c>
    </row>
    <row r="839" spans="1:32">
      <c r="A839" s="165" t="s">
        <v>960</v>
      </c>
      <c r="B839" s="166" t="s">
        <v>951</v>
      </c>
      <c r="C839" s="165" t="s">
        <v>540</v>
      </c>
      <c r="D839" s="165" t="s">
        <v>918</v>
      </c>
      <c r="E839" s="165" t="s">
        <v>489</v>
      </c>
      <c r="F839" s="167">
        <v>2017</v>
      </c>
      <c r="G839" s="168">
        <v>0</v>
      </c>
      <c r="H839" s="169">
        <v>33193.7307</v>
      </c>
      <c r="I839" s="169">
        <v>43186.779674999998</v>
      </c>
      <c r="J839" s="169">
        <v>40110.285600000003</v>
      </c>
      <c r="K839" s="169">
        <v>43059.9519</v>
      </c>
      <c r="L839" s="169">
        <v>33618.955200000004</v>
      </c>
      <c r="M839" s="169">
        <v>29028.575999999997</v>
      </c>
      <c r="N839" s="169">
        <v>26069.86305</v>
      </c>
      <c r="O839" s="169">
        <v>28332.892799999998</v>
      </c>
      <c r="P839" s="169">
        <v>23131.147725000003</v>
      </c>
      <c r="Q839" s="169">
        <v>32977.044749999994</v>
      </c>
      <c r="R839" s="169">
        <v>35292.726674999998</v>
      </c>
      <c r="S839" s="169">
        <v>0</v>
      </c>
      <c r="T839" s="169">
        <v>0</v>
      </c>
      <c r="U839" s="169">
        <v>368001.95407499996</v>
      </c>
      <c r="V839" s="163">
        <f ca="1">SUM(INDIRECT(Inputs!$C$11&amp;ROW()&amp;":"&amp;Inputs!$C$12&amp;ROW()))</f>
        <v>32977.044749999994</v>
      </c>
      <c r="W839" s="163">
        <f ca="1">SUM(INDIRECT(Inputs!$C$13&amp;ROW()&amp;":"&amp;Inputs!$C$14&amp;ROW()))</f>
        <v>332709.22739999997</v>
      </c>
      <c r="X839" s="3" t="str">
        <f>IF(COUNTIFS(Lookups!$A:$A,C839)=1,"Gross Sales","")</f>
        <v/>
      </c>
      <c r="Y839" s="3" t="str">
        <f>IF(COUNTIFS(Lookups!$D:$D,C839)=1,"Bar Sales","")</f>
        <v/>
      </c>
      <c r="Z839" s="3" t="str">
        <f>IFERROR(VLOOKUP(C839*1,Lookups!$D:$F,3,FALSE),"")</f>
        <v/>
      </c>
      <c r="AA839" s="3" t="str">
        <f>IFERROR(VLOOKUP($C839*1,Lookups!$H:$N,3,FALSE),"")</f>
        <v>Sales</v>
      </c>
      <c r="AB839" s="3" t="str">
        <f>IFERROR(VLOOKUP($C839*1,Lookups!$H:$N,4,FALSE),"")</f>
        <v>Lunch</v>
      </c>
      <c r="AC839" s="3" t="str">
        <f>IFERROR(VLOOKUP($C839*1,Lookups!$H:$N,5,FALSE),"")</f>
        <v>Dining room</v>
      </c>
      <c r="AD839" s="3" t="str">
        <f>IFERROR(VLOOKUP($C839*1,Lookups!$H:$N,6,FALSE),"")</f>
        <v>Food</v>
      </c>
      <c r="AE839" s="3">
        <f>IFERROR(VLOOKUP($C839*1,Lookups!$H:$N,7,FALSE),"")</f>
        <v>0</v>
      </c>
      <c r="AF839" s="3" t="str">
        <f>VLOOKUP(B839*1,Stores!$A:$C,3,FALSE)</f>
        <v>DFG</v>
      </c>
    </row>
    <row r="840" spans="1:32">
      <c r="A840" s="165" t="s">
        <v>961</v>
      </c>
      <c r="B840" s="166" t="s">
        <v>952</v>
      </c>
      <c r="C840" s="165" t="s">
        <v>540</v>
      </c>
      <c r="D840" s="165" t="s">
        <v>918</v>
      </c>
      <c r="E840" s="165" t="s">
        <v>489</v>
      </c>
      <c r="F840" s="167">
        <v>2017</v>
      </c>
      <c r="G840" s="168">
        <v>0</v>
      </c>
      <c r="H840" s="169">
        <v>34160.369400000003</v>
      </c>
      <c r="I840" s="169">
        <v>38866.892999999996</v>
      </c>
      <c r="J840" s="169">
        <v>28317.833999999999</v>
      </c>
      <c r="K840" s="169">
        <v>43581.807000000001</v>
      </c>
      <c r="L840" s="169">
        <v>35610.431700000001</v>
      </c>
      <c r="M840" s="169">
        <v>38805.279375000006</v>
      </c>
      <c r="N840" s="169">
        <v>38026.453724999999</v>
      </c>
      <c r="O840" s="169">
        <v>34635.412499999999</v>
      </c>
      <c r="P840" s="169">
        <v>24244.877250000005</v>
      </c>
      <c r="Q840" s="169">
        <v>19856.231325000001</v>
      </c>
      <c r="R840" s="169">
        <v>23242.293750000001</v>
      </c>
      <c r="S840" s="169">
        <v>0</v>
      </c>
      <c r="T840" s="169">
        <v>0</v>
      </c>
      <c r="U840" s="169">
        <v>359347.88302500005</v>
      </c>
      <c r="V840" s="163">
        <f ca="1">SUM(INDIRECT(Inputs!$C$11&amp;ROW()&amp;":"&amp;Inputs!$C$12&amp;ROW()))</f>
        <v>19856.231325000001</v>
      </c>
      <c r="W840" s="163">
        <f ca="1">SUM(INDIRECT(Inputs!$C$13&amp;ROW()&amp;":"&amp;Inputs!$C$14&amp;ROW()))</f>
        <v>336105.58927500003</v>
      </c>
      <c r="X840" s="3" t="str">
        <f>IF(COUNTIFS(Lookups!$A:$A,C840)=1,"Gross Sales","")</f>
        <v/>
      </c>
      <c r="Y840" s="3" t="str">
        <f>IF(COUNTIFS(Lookups!$D:$D,C840)=1,"Bar Sales","")</f>
        <v/>
      </c>
      <c r="Z840" s="3" t="str">
        <f>IFERROR(VLOOKUP(C840*1,Lookups!$D:$F,3,FALSE),"")</f>
        <v/>
      </c>
      <c r="AA840" s="3" t="str">
        <f>IFERROR(VLOOKUP($C840*1,Lookups!$H:$N,3,FALSE),"")</f>
        <v>Sales</v>
      </c>
      <c r="AB840" s="3" t="str">
        <f>IFERROR(VLOOKUP($C840*1,Lookups!$H:$N,4,FALSE),"")</f>
        <v>Lunch</v>
      </c>
      <c r="AC840" s="3" t="str">
        <f>IFERROR(VLOOKUP($C840*1,Lookups!$H:$N,5,FALSE),"")</f>
        <v>Dining room</v>
      </c>
      <c r="AD840" s="3" t="str">
        <f>IFERROR(VLOOKUP($C840*1,Lookups!$H:$N,6,FALSE),"")</f>
        <v>Food</v>
      </c>
      <c r="AE840" s="3">
        <f>IFERROR(VLOOKUP($C840*1,Lookups!$H:$N,7,FALSE),"")</f>
        <v>0</v>
      </c>
      <c r="AF840" s="3" t="str">
        <f>VLOOKUP(B840*1,Stores!$A:$C,3,FALSE)</f>
        <v>DFG</v>
      </c>
    </row>
    <row r="841" spans="1:32">
      <c r="A841" s="165" t="s">
        <v>934</v>
      </c>
      <c r="B841" s="166" t="s">
        <v>953</v>
      </c>
      <c r="C841" s="165" t="s">
        <v>540</v>
      </c>
      <c r="D841" s="165" t="s">
        <v>918</v>
      </c>
      <c r="E841" s="165" t="s">
        <v>489</v>
      </c>
      <c r="F841" s="167">
        <v>2017</v>
      </c>
      <c r="G841" s="168">
        <v>0</v>
      </c>
      <c r="H841" s="169">
        <v>35068.174050000001</v>
      </c>
      <c r="I841" s="169">
        <v>25612.935075000001</v>
      </c>
      <c r="J841" s="169">
        <v>27112.967700000005</v>
      </c>
      <c r="K841" s="169">
        <v>20211.7461</v>
      </c>
      <c r="L841" s="169">
        <v>24986.289299999997</v>
      </c>
      <c r="M841" s="169">
        <v>26024.199750000003</v>
      </c>
      <c r="N841" s="169">
        <v>19084.896000000001</v>
      </c>
      <c r="O841" s="169">
        <v>25218.164850000001</v>
      </c>
      <c r="P841" s="169">
        <v>22866.205500000004</v>
      </c>
      <c r="Q841" s="169">
        <v>17989.820999999996</v>
      </c>
      <c r="R841" s="169">
        <v>23504.751899999996</v>
      </c>
      <c r="S841" s="169">
        <v>0</v>
      </c>
      <c r="T841" s="169">
        <v>0</v>
      </c>
      <c r="U841" s="169">
        <v>267680.15122500004</v>
      </c>
      <c r="V841" s="163">
        <f ca="1">SUM(INDIRECT(Inputs!$C$11&amp;ROW()&amp;":"&amp;Inputs!$C$12&amp;ROW()))</f>
        <v>17989.820999999996</v>
      </c>
      <c r="W841" s="163">
        <f ca="1">SUM(INDIRECT(Inputs!$C$13&amp;ROW()&amp;":"&amp;Inputs!$C$14&amp;ROW()))</f>
        <v>244175.39932500003</v>
      </c>
      <c r="X841" s="3" t="str">
        <f>IF(COUNTIFS(Lookups!$A:$A,C841)=1,"Gross Sales","")</f>
        <v/>
      </c>
      <c r="Y841" s="3" t="str">
        <f>IF(COUNTIFS(Lookups!$D:$D,C841)=1,"Bar Sales","")</f>
        <v/>
      </c>
      <c r="Z841" s="3" t="str">
        <f>IFERROR(VLOOKUP(C841*1,Lookups!$D:$F,3,FALSE),"")</f>
        <v/>
      </c>
      <c r="AA841" s="3" t="str">
        <f>IFERROR(VLOOKUP($C841*1,Lookups!$H:$N,3,FALSE),"")</f>
        <v>Sales</v>
      </c>
      <c r="AB841" s="3" t="str">
        <f>IFERROR(VLOOKUP($C841*1,Lookups!$H:$N,4,FALSE),"")</f>
        <v>Lunch</v>
      </c>
      <c r="AC841" s="3" t="str">
        <f>IFERROR(VLOOKUP($C841*1,Lookups!$H:$N,5,FALSE),"")</f>
        <v>Dining room</v>
      </c>
      <c r="AD841" s="3" t="str">
        <f>IFERROR(VLOOKUP($C841*1,Lookups!$H:$N,6,FALSE),"")</f>
        <v>Food</v>
      </c>
      <c r="AE841" s="3">
        <f>IFERROR(VLOOKUP($C841*1,Lookups!$H:$N,7,FALSE),"")</f>
        <v>0</v>
      </c>
      <c r="AF841" s="3" t="str">
        <f>VLOOKUP(B841*1,Stores!$A:$C,3,FALSE)</f>
        <v>DFG</v>
      </c>
    </row>
    <row r="842" spans="1:32">
      <c r="A842" s="165" t="s">
        <v>933</v>
      </c>
      <c r="B842" s="166" t="s">
        <v>954</v>
      </c>
      <c r="C842" s="165" t="s">
        <v>540</v>
      </c>
      <c r="D842" s="165" t="s">
        <v>918</v>
      </c>
      <c r="E842" s="165" t="s">
        <v>489</v>
      </c>
      <c r="F842" s="167">
        <v>2017</v>
      </c>
      <c r="G842" s="168">
        <v>0</v>
      </c>
      <c r="H842" s="169">
        <v>41496.560550000002</v>
      </c>
      <c r="I842" s="169">
        <v>51691.556400000001</v>
      </c>
      <c r="J842" s="169">
        <v>42221.164875000002</v>
      </c>
      <c r="K842" s="169">
        <v>37707.322499999995</v>
      </c>
      <c r="L842" s="169">
        <v>27781.385549999999</v>
      </c>
      <c r="M842" s="169">
        <v>26583.843075000001</v>
      </c>
      <c r="N842" s="169">
        <v>38101.012949999997</v>
      </c>
      <c r="O842" s="169">
        <v>35563.530825000002</v>
      </c>
      <c r="P842" s="169">
        <v>41771.937599999997</v>
      </c>
      <c r="Q842" s="169">
        <v>29695.749074999996</v>
      </c>
      <c r="R842" s="169">
        <v>34502.274899999997</v>
      </c>
      <c r="S842" s="169">
        <v>0</v>
      </c>
      <c r="T842" s="169">
        <v>0</v>
      </c>
      <c r="U842" s="169">
        <v>407116.33830000006</v>
      </c>
      <c r="V842" s="163">
        <f ca="1">SUM(INDIRECT(Inputs!$C$11&amp;ROW()&amp;":"&amp;Inputs!$C$12&amp;ROW()))</f>
        <v>29695.749074999996</v>
      </c>
      <c r="W842" s="163">
        <f ca="1">SUM(INDIRECT(Inputs!$C$13&amp;ROW()&amp;":"&amp;Inputs!$C$14&amp;ROW()))</f>
        <v>372614.06340000004</v>
      </c>
      <c r="X842" s="3" t="str">
        <f>IF(COUNTIFS(Lookups!$A:$A,C842)=1,"Gross Sales","")</f>
        <v/>
      </c>
      <c r="Y842" s="3" t="str">
        <f>IF(COUNTIFS(Lookups!$D:$D,C842)=1,"Bar Sales","")</f>
        <v/>
      </c>
      <c r="Z842" s="3" t="str">
        <f>IFERROR(VLOOKUP(C842*1,Lookups!$D:$F,3,FALSE),"")</f>
        <v/>
      </c>
      <c r="AA842" s="3" t="str">
        <f>IFERROR(VLOOKUP($C842*1,Lookups!$H:$N,3,FALSE),"")</f>
        <v>Sales</v>
      </c>
      <c r="AB842" s="3" t="str">
        <f>IFERROR(VLOOKUP($C842*1,Lookups!$H:$N,4,FALSE),"")</f>
        <v>Lunch</v>
      </c>
      <c r="AC842" s="3" t="str">
        <f>IFERROR(VLOOKUP($C842*1,Lookups!$H:$N,5,FALSE),"")</f>
        <v>Dining room</v>
      </c>
      <c r="AD842" s="3" t="str">
        <f>IFERROR(VLOOKUP($C842*1,Lookups!$H:$N,6,FALSE),"")</f>
        <v>Food</v>
      </c>
      <c r="AE842" s="3">
        <f>IFERROR(VLOOKUP($C842*1,Lookups!$H:$N,7,FALSE),"")</f>
        <v>0</v>
      </c>
      <c r="AF842" s="3" t="str">
        <f>VLOOKUP(B842*1,Stores!$A:$C,3,FALSE)</f>
        <v>DFG</v>
      </c>
    </row>
    <row r="843" spans="1:32">
      <c r="A843" s="165" t="s">
        <v>932</v>
      </c>
      <c r="B843" s="166" t="s">
        <v>959</v>
      </c>
      <c r="C843" s="165" t="s">
        <v>540</v>
      </c>
      <c r="D843" s="165" t="s">
        <v>918</v>
      </c>
      <c r="E843" s="165" t="s">
        <v>489</v>
      </c>
      <c r="F843" s="167">
        <v>2017</v>
      </c>
      <c r="G843" s="168">
        <v>0</v>
      </c>
      <c r="H843" s="169">
        <v>0</v>
      </c>
      <c r="I843" s="169">
        <v>0</v>
      </c>
      <c r="J843" s="169">
        <v>0</v>
      </c>
      <c r="K843" s="169">
        <v>0</v>
      </c>
      <c r="L843" s="169">
        <v>0</v>
      </c>
      <c r="M843" s="169">
        <v>0</v>
      </c>
      <c r="N843" s="169">
        <v>43481.8845</v>
      </c>
      <c r="O843" s="169">
        <v>46701.773849999998</v>
      </c>
      <c r="P843" s="169">
        <v>45838.86</v>
      </c>
      <c r="Q843" s="169">
        <v>51921.242250000003</v>
      </c>
      <c r="R843" s="169">
        <v>57822.949575000006</v>
      </c>
      <c r="S843" s="169">
        <v>0</v>
      </c>
      <c r="T843" s="169">
        <v>0</v>
      </c>
      <c r="U843" s="169">
        <v>245766.71017500001</v>
      </c>
      <c r="V843" s="163">
        <f ca="1">SUM(INDIRECT(Inputs!$C$11&amp;ROW()&amp;":"&amp;Inputs!$C$12&amp;ROW()))</f>
        <v>51921.242250000003</v>
      </c>
      <c r="W843" s="163">
        <f ca="1">SUM(INDIRECT(Inputs!$C$13&amp;ROW()&amp;":"&amp;Inputs!$C$14&amp;ROW()))</f>
        <v>187943.76060000001</v>
      </c>
      <c r="X843" s="3" t="str">
        <f>IF(COUNTIFS(Lookups!$A:$A,C843)=1,"Gross Sales","")</f>
        <v/>
      </c>
      <c r="Y843" s="3" t="str">
        <f>IF(COUNTIFS(Lookups!$D:$D,C843)=1,"Bar Sales","")</f>
        <v/>
      </c>
      <c r="Z843" s="3" t="str">
        <f>IFERROR(VLOOKUP(C843*1,Lookups!$D:$F,3,FALSE),"")</f>
        <v/>
      </c>
      <c r="AA843" s="3" t="str">
        <f>IFERROR(VLOOKUP($C843*1,Lookups!$H:$N,3,FALSE),"")</f>
        <v>Sales</v>
      </c>
      <c r="AB843" s="3" t="str">
        <f>IFERROR(VLOOKUP($C843*1,Lookups!$H:$N,4,FALSE),"")</f>
        <v>Lunch</v>
      </c>
      <c r="AC843" s="3" t="str">
        <f>IFERROR(VLOOKUP($C843*1,Lookups!$H:$N,5,FALSE),"")</f>
        <v>Dining room</v>
      </c>
      <c r="AD843" s="3" t="str">
        <f>IFERROR(VLOOKUP($C843*1,Lookups!$H:$N,6,FALSE),"")</f>
        <v>Food</v>
      </c>
      <c r="AE843" s="3">
        <f>IFERROR(VLOOKUP($C843*1,Lookups!$H:$N,7,FALSE),"")</f>
        <v>0</v>
      </c>
      <c r="AF843" s="3" t="str">
        <f>VLOOKUP(B843*1,Stores!$A:$C,3,FALSE)</f>
        <v>DFG</v>
      </c>
    </row>
    <row r="844" spans="1:32">
      <c r="A844" s="165" t="s">
        <v>930</v>
      </c>
      <c r="B844" s="166" t="s">
        <v>920</v>
      </c>
      <c r="C844" s="165" t="s">
        <v>544</v>
      </c>
      <c r="D844" s="165" t="s">
        <v>918</v>
      </c>
      <c r="E844" s="165" t="s">
        <v>493</v>
      </c>
      <c r="F844" s="167">
        <v>2017</v>
      </c>
      <c r="G844" s="168">
        <v>0</v>
      </c>
      <c r="H844" s="169">
        <v>304204.35374999995</v>
      </c>
      <c r="I844" s="169">
        <v>337860.23220000003</v>
      </c>
      <c r="J844" s="169">
        <v>217627.54889999999</v>
      </c>
      <c r="K844" s="169">
        <v>247240.65982500001</v>
      </c>
      <c r="L844" s="169">
        <v>264778.60792499996</v>
      </c>
      <c r="M844" s="169">
        <v>190383.2304</v>
      </c>
      <c r="N844" s="169">
        <v>206399.92500000002</v>
      </c>
      <c r="O844" s="169">
        <v>184618.58025000003</v>
      </c>
      <c r="P844" s="169">
        <v>283347.38099999999</v>
      </c>
      <c r="Q844" s="169">
        <v>194375.54399999999</v>
      </c>
      <c r="R844" s="169">
        <v>264069.00765000004</v>
      </c>
      <c r="S844" s="169">
        <v>0</v>
      </c>
      <c r="T844" s="169">
        <v>0</v>
      </c>
      <c r="U844" s="169">
        <v>2694905.0708999997</v>
      </c>
      <c r="V844" s="163">
        <f ca="1">SUM(INDIRECT(Inputs!$C$11&amp;ROW()&amp;":"&amp;Inputs!$C$12&amp;ROW()))</f>
        <v>194375.54399999999</v>
      </c>
      <c r="W844" s="163">
        <f ca="1">SUM(INDIRECT(Inputs!$C$13&amp;ROW()&amp;":"&amp;Inputs!$C$14&amp;ROW()))</f>
        <v>2430836.0632499997</v>
      </c>
      <c r="X844" s="3" t="str">
        <f>IF(COUNTIFS(Lookups!$A:$A,C844)=1,"Gross Sales","")</f>
        <v/>
      </c>
      <c r="Y844" s="3" t="str">
        <f>IF(COUNTIFS(Lookups!$D:$D,C844)=1,"Bar Sales","")</f>
        <v/>
      </c>
      <c r="Z844" s="3" t="str">
        <f>IFERROR(VLOOKUP(C844*1,Lookups!$D:$F,3,FALSE),"")</f>
        <v/>
      </c>
      <c r="AA844" s="3" t="str">
        <f>IFERROR(VLOOKUP($C844*1,Lookups!$H:$N,3,FALSE),"")</f>
        <v>Sales</v>
      </c>
      <c r="AB844" s="3" t="str">
        <f>IFERROR(VLOOKUP($C844*1,Lookups!$H:$N,4,FALSE),"")</f>
        <v>Dinner</v>
      </c>
      <c r="AC844" s="3" t="str">
        <f>IFERROR(VLOOKUP($C844*1,Lookups!$H:$N,5,FALSE),"")</f>
        <v>Dining room</v>
      </c>
      <c r="AD844" s="3" t="str">
        <f>IFERROR(VLOOKUP($C844*1,Lookups!$H:$N,6,FALSE),"")</f>
        <v>Food</v>
      </c>
      <c r="AE844" s="3">
        <f>IFERROR(VLOOKUP($C844*1,Lookups!$H:$N,7,FALSE),"")</f>
        <v>0</v>
      </c>
      <c r="AF844" s="3" t="str">
        <f>VLOOKUP(B844*1,Stores!$A:$C,3,FALSE)</f>
        <v>DFDE</v>
      </c>
    </row>
    <row r="845" spans="1:32">
      <c r="A845" s="165" t="s">
        <v>929</v>
      </c>
      <c r="B845" s="166" t="s">
        <v>921</v>
      </c>
      <c r="C845" s="165" t="s">
        <v>544</v>
      </c>
      <c r="D845" s="165" t="s">
        <v>918</v>
      </c>
      <c r="E845" s="165" t="s">
        <v>493</v>
      </c>
      <c r="F845" s="167">
        <v>2017</v>
      </c>
      <c r="G845" s="168">
        <v>0</v>
      </c>
      <c r="H845" s="169">
        <v>256653.10440000001</v>
      </c>
      <c r="I845" s="169">
        <v>312096.0024</v>
      </c>
      <c r="J845" s="169">
        <v>272015.80380000005</v>
      </c>
      <c r="K845" s="169">
        <v>155727.35519999999</v>
      </c>
      <c r="L845" s="169">
        <v>232228.45537499999</v>
      </c>
      <c r="M845" s="169">
        <v>184024.62359999999</v>
      </c>
      <c r="N845" s="169">
        <v>153705.67987500003</v>
      </c>
      <c r="O845" s="169">
        <v>233471.601</v>
      </c>
      <c r="P845" s="169">
        <v>171991.02667499997</v>
      </c>
      <c r="Q845" s="169">
        <v>218389.35922499999</v>
      </c>
      <c r="R845" s="169">
        <v>241884.11100000003</v>
      </c>
      <c r="S845" s="169">
        <v>0</v>
      </c>
      <c r="T845" s="169">
        <v>0</v>
      </c>
      <c r="U845" s="169">
        <v>2432187.12255</v>
      </c>
      <c r="V845" s="163">
        <f ca="1">SUM(INDIRECT(Inputs!$C$11&amp;ROW()&amp;":"&amp;Inputs!$C$12&amp;ROW()))</f>
        <v>218389.35922499999</v>
      </c>
      <c r="W845" s="163">
        <f ca="1">SUM(INDIRECT(Inputs!$C$13&amp;ROW()&amp;":"&amp;Inputs!$C$14&amp;ROW()))</f>
        <v>2190303.0115499999</v>
      </c>
      <c r="X845" s="3" t="str">
        <f>IF(COUNTIFS(Lookups!$A:$A,C845)=1,"Gross Sales","")</f>
        <v/>
      </c>
      <c r="Y845" s="3" t="str">
        <f>IF(COUNTIFS(Lookups!$D:$D,C845)=1,"Bar Sales","")</f>
        <v/>
      </c>
      <c r="Z845" s="3" t="str">
        <f>IFERROR(VLOOKUP(C845*1,Lookups!$D:$F,3,FALSE),"")</f>
        <v/>
      </c>
      <c r="AA845" s="3" t="str">
        <f>IFERROR(VLOOKUP($C845*1,Lookups!$H:$N,3,FALSE),"")</f>
        <v>Sales</v>
      </c>
      <c r="AB845" s="3" t="str">
        <f>IFERROR(VLOOKUP($C845*1,Lookups!$H:$N,4,FALSE),"")</f>
        <v>Dinner</v>
      </c>
      <c r="AC845" s="3" t="str">
        <f>IFERROR(VLOOKUP($C845*1,Lookups!$H:$N,5,FALSE),"")</f>
        <v>Dining room</v>
      </c>
      <c r="AD845" s="3" t="str">
        <f>IFERROR(VLOOKUP($C845*1,Lookups!$H:$N,6,FALSE),"")</f>
        <v>Food</v>
      </c>
      <c r="AE845" s="3">
        <f>IFERROR(VLOOKUP($C845*1,Lookups!$H:$N,7,FALSE),"")</f>
        <v>0</v>
      </c>
      <c r="AF845" s="3" t="str">
        <f>VLOOKUP(B845*1,Stores!$A:$C,3,FALSE)</f>
        <v>DFDE</v>
      </c>
    </row>
    <row r="846" spans="1:32">
      <c r="A846" s="165" t="s">
        <v>928</v>
      </c>
      <c r="B846" s="166" t="s">
        <v>922</v>
      </c>
      <c r="C846" s="165" t="s">
        <v>544</v>
      </c>
      <c r="D846" s="165" t="s">
        <v>918</v>
      </c>
      <c r="E846" s="165" t="s">
        <v>493</v>
      </c>
      <c r="F846" s="167">
        <v>2017</v>
      </c>
      <c r="G846" s="168">
        <v>0</v>
      </c>
      <c r="H846" s="169">
        <v>171776.09640000001</v>
      </c>
      <c r="I846" s="169">
        <v>239813.91330000001</v>
      </c>
      <c r="J846" s="169">
        <v>208496.37914999999</v>
      </c>
      <c r="K846" s="169">
        <v>197286.85454999999</v>
      </c>
      <c r="L846" s="169">
        <v>209754.17189999999</v>
      </c>
      <c r="M846" s="169">
        <v>160297.74659999998</v>
      </c>
      <c r="N846" s="169">
        <v>177733.85175</v>
      </c>
      <c r="O846" s="169">
        <v>196020.49132500004</v>
      </c>
      <c r="P846" s="169">
        <v>185022.80152500002</v>
      </c>
      <c r="Q846" s="169">
        <v>137359.80960000004</v>
      </c>
      <c r="R846" s="169">
        <v>162882.22275000002</v>
      </c>
      <c r="S846" s="169">
        <v>0</v>
      </c>
      <c r="T846" s="169">
        <v>0</v>
      </c>
      <c r="U846" s="169">
        <v>2046444.3388499999</v>
      </c>
      <c r="V846" s="163">
        <f ca="1">SUM(INDIRECT(Inputs!$C$11&amp;ROW()&amp;":"&amp;Inputs!$C$12&amp;ROW()))</f>
        <v>137359.80960000004</v>
      </c>
      <c r="W846" s="163">
        <f ca="1">SUM(INDIRECT(Inputs!$C$13&amp;ROW()&amp;":"&amp;Inputs!$C$14&amp;ROW()))</f>
        <v>1883562.1161</v>
      </c>
      <c r="X846" s="3" t="str">
        <f>IF(COUNTIFS(Lookups!$A:$A,C846)=1,"Gross Sales","")</f>
        <v/>
      </c>
      <c r="Y846" s="3" t="str">
        <f>IF(COUNTIFS(Lookups!$D:$D,C846)=1,"Bar Sales","")</f>
        <v/>
      </c>
      <c r="Z846" s="3" t="str">
        <f>IFERROR(VLOOKUP(C846*1,Lookups!$D:$F,3,FALSE),"")</f>
        <v/>
      </c>
      <c r="AA846" s="3" t="str">
        <f>IFERROR(VLOOKUP($C846*1,Lookups!$H:$N,3,FALSE),"")</f>
        <v>Sales</v>
      </c>
      <c r="AB846" s="3" t="str">
        <f>IFERROR(VLOOKUP($C846*1,Lookups!$H:$N,4,FALSE),"")</f>
        <v>Dinner</v>
      </c>
      <c r="AC846" s="3" t="str">
        <f>IFERROR(VLOOKUP($C846*1,Lookups!$H:$N,5,FALSE),"")</f>
        <v>Dining room</v>
      </c>
      <c r="AD846" s="3" t="str">
        <f>IFERROR(VLOOKUP($C846*1,Lookups!$H:$N,6,FALSE),"")</f>
        <v>Food</v>
      </c>
      <c r="AE846" s="3">
        <f>IFERROR(VLOOKUP($C846*1,Lookups!$H:$N,7,FALSE),"")</f>
        <v>0</v>
      </c>
      <c r="AF846" s="3" t="str">
        <f>VLOOKUP(B846*1,Stores!$A:$C,3,FALSE)</f>
        <v>DFDE</v>
      </c>
    </row>
    <row r="847" spans="1:32">
      <c r="A847" s="165" t="s">
        <v>927</v>
      </c>
      <c r="B847" s="166" t="s">
        <v>923</v>
      </c>
      <c r="C847" s="165" t="s">
        <v>544</v>
      </c>
      <c r="D847" s="165" t="s">
        <v>918</v>
      </c>
      <c r="E847" s="165" t="s">
        <v>493</v>
      </c>
      <c r="F847" s="167">
        <v>2017</v>
      </c>
      <c r="G847" s="168">
        <v>0</v>
      </c>
      <c r="H847" s="169">
        <v>228176.92755000002</v>
      </c>
      <c r="I847" s="169">
        <v>245773.51860000004</v>
      </c>
      <c r="J847" s="169">
        <v>146649.63127499999</v>
      </c>
      <c r="K847" s="169">
        <v>147318.50639999998</v>
      </c>
      <c r="L847" s="169">
        <v>151273.61549999999</v>
      </c>
      <c r="M847" s="169">
        <v>144984.57435000001</v>
      </c>
      <c r="N847" s="169">
        <v>114372.6462</v>
      </c>
      <c r="O847" s="169">
        <v>138470.41889999999</v>
      </c>
      <c r="P847" s="169">
        <v>158871.71729999999</v>
      </c>
      <c r="Q847" s="169">
        <v>160836.97259999998</v>
      </c>
      <c r="R847" s="169">
        <v>186441.29437500003</v>
      </c>
      <c r="S847" s="169">
        <v>0</v>
      </c>
      <c r="T847" s="169">
        <v>0</v>
      </c>
      <c r="U847" s="169">
        <v>1823169.8230499998</v>
      </c>
      <c r="V847" s="163">
        <f ca="1">SUM(INDIRECT(Inputs!$C$11&amp;ROW()&amp;":"&amp;Inputs!$C$12&amp;ROW()))</f>
        <v>160836.97259999998</v>
      </c>
      <c r="W847" s="163">
        <f ca="1">SUM(INDIRECT(Inputs!$C$13&amp;ROW()&amp;":"&amp;Inputs!$C$14&amp;ROW()))</f>
        <v>1636728.5286749997</v>
      </c>
      <c r="X847" s="3" t="str">
        <f>IF(COUNTIFS(Lookups!$A:$A,C847)=1,"Gross Sales","")</f>
        <v/>
      </c>
      <c r="Y847" s="3" t="str">
        <f>IF(COUNTIFS(Lookups!$D:$D,C847)=1,"Bar Sales","")</f>
        <v/>
      </c>
      <c r="Z847" s="3" t="str">
        <f>IFERROR(VLOOKUP(C847*1,Lookups!$D:$F,3,FALSE),"")</f>
        <v/>
      </c>
      <c r="AA847" s="3" t="str">
        <f>IFERROR(VLOOKUP($C847*1,Lookups!$H:$N,3,FALSE),"")</f>
        <v>Sales</v>
      </c>
      <c r="AB847" s="3" t="str">
        <f>IFERROR(VLOOKUP($C847*1,Lookups!$H:$N,4,FALSE),"")</f>
        <v>Dinner</v>
      </c>
      <c r="AC847" s="3" t="str">
        <f>IFERROR(VLOOKUP($C847*1,Lookups!$H:$N,5,FALSE),"")</f>
        <v>Dining room</v>
      </c>
      <c r="AD847" s="3" t="str">
        <f>IFERROR(VLOOKUP($C847*1,Lookups!$H:$N,6,FALSE),"")</f>
        <v>Food</v>
      </c>
      <c r="AE847" s="3">
        <f>IFERROR(VLOOKUP($C847*1,Lookups!$H:$N,7,FALSE),"")</f>
        <v>0</v>
      </c>
      <c r="AF847" s="3" t="str">
        <f>VLOOKUP(B847*1,Stores!$A:$C,3,FALSE)</f>
        <v>DFDE</v>
      </c>
    </row>
    <row r="848" spans="1:32">
      <c r="A848" s="165" t="s">
        <v>926</v>
      </c>
      <c r="B848" s="166" t="s">
        <v>924</v>
      </c>
      <c r="C848" s="165" t="s">
        <v>544</v>
      </c>
      <c r="D848" s="165" t="s">
        <v>918</v>
      </c>
      <c r="E848" s="165" t="s">
        <v>493</v>
      </c>
      <c r="F848" s="167">
        <v>2017</v>
      </c>
      <c r="G848" s="168">
        <v>0</v>
      </c>
      <c r="H848" s="169">
        <v>216042.95249999998</v>
      </c>
      <c r="I848" s="169">
        <v>282361.10174999997</v>
      </c>
      <c r="J848" s="169">
        <v>246490.76182500002</v>
      </c>
      <c r="K848" s="169">
        <v>246612.01679999998</v>
      </c>
      <c r="L848" s="169">
        <v>183128.99849999999</v>
      </c>
      <c r="M848" s="169">
        <v>148404.56865</v>
      </c>
      <c r="N848" s="169">
        <v>169818.3045</v>
      </c>
      <c r="O848" s="169">
        <v>210332.7954</v>
      </c>
      <c r="P848" s="169">
        <v>174424.53600000002</v>
      </c>
      <c r="Q848" s="169">
        <v>229391.0589</v>
      </c>
      <c r="R848" s="169">
        <v>219541.65112499997</v>
      </c>
      <c r="S848" s="169">
        <v>0</v>
      </c>
      <c r="T848" s="169">
        <v>0</v>
      </c>
      <c r="U848" s="169">
        <v>2326548.7459499999</v>
      </c>
      <c r="V848" s="163">
        <f ca="1">SUM(INDIRECT(Inputs!$C$11&amp;ROW()&amp;":"&amp;Inputs!$C$12&amp;ROW()))</f>
        <v>229391.0589</v>
      </c>
      <c r="W848" s="163">
        <f ca="1">SUM(INDIRECT(Inputs!$C$13&amp;ROW()&amp;":"&amp;Inputs!$C$14&amp;ROW()))</f>
        <v>2107007.094825</v>
      </c>
      <c r="X848" s="3" t="str">
        <f>IF(COUNTIFS(Lookups!$A:$A,C848)=1,"Gross Sales","")</f>
        <v/>
      </c>
      <c r="Y848" s="3" t="str">
        <f>IF(COUNTIFS(Lookups!$D:$D,C848)=1,"Bar Sales","")</f>
        <v/>
      </c>
      <c r="Z848" s="3" t="str">
        <f>IFERROR(VLOOKUP(C848*1,Lookups!$D:$F,3,FALSE),"")</f>
        <v/>
      </c>
      <c r="AA848" s="3" t="str">
        <f>IFERROR(VLOOKUP($C848*1,Lookups!$H:$N,3,FALSE),"")</f>
        <v>Sales</v>
      </c>
      <c r="AB848" s="3" t="str">
        <f>IFERROR(VLOOKUP($C848*1,Lookups!$H:$N,4,FALSE),"")</f>
        <v>Dinner</v>
      </c>
      <c r="AC848" s="3" t="str">
        <f>IFERROR(VLOOKUP($C848*1,Lookups!$H:$N,5,FALSE),"")</f>
        <v>Dining room</v>
      </c>
      <c r="AD848" s="3" t="str">
        <f>IFERROR(VLOOKUP($C848*1,Lookups!$H:$N,6,FALSE),"")</f>
        <v>Food</v>
      </c>
      <c r="AE848" s="3">
        <f>IFERROR(VLOOKUP($C848*1,Lookups!$H:$N,7,FALSE),"")</f>
        <v>0</v>
      </c>
      <c r="AF848" s="3" t="str">
        <f>VLOOKUP(B848*1,Stores!$A:$C,3,FALSE)</f>
        <v>DFDE</v>
      </c>
    </row>
    <row r="849" spans="1:32">
      <c r="A849" s="165" t="s">
        <v>925</v>
      </c>
      <c r="B849" s="166" t="s">
        <v>958</v>
      </c>
      <c r="C849" s="165" t="s">
        <v>544</v>
      </c>
      <c r="D849" s="165" t="s">
        <v>918</v>
      </c>
      <c r="E849" s="165" t="s">
        <v>493</v>
      </c>
      <c r="F849" s="167">
        <v>2017</v>
      </c>
      <c r="G849" s="168">
        <v>0</v>
      </c>
      <c r="H849" s="169">
        <v>0</v>
      </c>
      <c r="I849" s="169">
        <v>0</v>
      </c>
      <c r="J849" s="169">
        <v>0</v>
      </c>
      <c r="K849" s="169">
        <v>0</v>
      </c>
      <c r="L849" s="169">
        <v>104866.38734999999</v>
      </c>
      <c r="M849" s="169">
        <v>175024.67130000002</v>
      </c>
      <c r="N849" s="169">
        <v>239129.80080000003</v>
      </c>
      <c r="O849" s="169">
        <v>170840.0496</v>
      </c>
      <c r="P849" s="169">
        <v>194053.77975000002</v>
      </c>
      <c r="Q849" s="169">
        <v>227707.89525000003</v>
      </c>
      <c r="R849" s="169">
        <v>160887.37950000004</v>
      </c>
      <c r="S849" s="169">
        <v>0</v>
      </c>
      <c r="T849" s="169">
        <v>0</v>
      </c>
      <c r="U849" s="169">
        <v>1272509.96355</v>
      </c>
      <c r="V849" s="163">
        <f ca="1">SUM(INDIRECT(Inputs!$C$11&amp;ROW()&amp;":"&amp;Inputs!$C$12&amp;ROW()))</f>
        <v>227707.89525000003</v>
      </c>
      <c r="W849" s="163">
        <f ca="1">SUM(INDIRECT(Inputs!$C$13&amp;ROW()&amp;":"&amp;Inputs!$C$14&amp;ROW()))</f>
        <v>1111622.5840499999</v>
      </c>
      <c r="X849" s="3" t="str">
        <f>IF(COUNTIFS(Lookups!$A:$A,C849)=1,"Gross Sales","")</f>
        <v/>
      </c>
      <c r="Y849" s="3" t="str">
        <f>IF(COUNTIFS(Lookups!$D:$D,C849)=1,"Bar Sales","")</f>
        <v/>
      </c>
      <c r="Z849" s="3" t="str">
        <f>IFERROR(VLOOKUP(C849*1,Lookups!$D:$F,3,FALSE),"")</f>
        <v/>
      </c>
      <c r="AA849" s="3" t="str">
        <f>IFERROR(VLOOKUP($C849*1,Lookups!$H:$N,3,FALSE),"")</f>
        <v>Sales</v>
      </c>
      <c r="AB849" s="3" t="str">
        <f>IFERROR(VLOOKUP($C849*1,Lookups!$H:$N,4,FALSE),"")</f>
        <v>Dinner</v>
      </c>
      <c r="AC849" s="3" t="str">
        <f>IFERROR(VLOOKUP($C849*1,Lookups!$H:$N,5,FALSE),"")</f>
        <v>Dining room</v>
      </c>
      <c r="AD849" s="3" t="str">
        <f>IFERROR(VLOOKUP($C849*1,Lookups!$H:$N,6,FALSE),"")</f>
        <v>Food</v>
      </c>
      <c r="AE849" s="3">
        <f>IFERROR(VLOOKUP($C849*1,Lookups!$H:$N,7,FALSE),"")</f>
        <v>0</v>
      </c>
      <c r="AF849" s="3" t="str">
        <f>VLOOKUP(B849*1,Stores!$A:$C,3,FALSE)</f>
        <v>DFDE</v>
      </c>
    </row>
    <row r="850" spans="1:32">
      <c r="A850" s="165" t="s">
        <v>958</v>
      </c>
      <c r="B850" s="166" t="s">
        <v>925</v>
      </c>
      <c r="C850" s="165" t="s">
        <v>544</v>
      </c>
      <c r="D850" s="165" t="s">
        <v>918</v>
      </c>
      <c r="E850" s="165" t="s">
        <v>493</v>
      </c>
      <c r="F850" s="167">
        <v>2017</v>
      </c>
      <c r="G850" s="168">
        <v>0</v>
      </c>
      <c r="H850" s="169">
        <v>203174.97480000003</v>
      </c>
      <c r="I850" s="169">
        <v>309076.55062500003</v>
      </c>
      <c r="J850" s="169">
        <v>196592.69384999998</v>
      </c>
      <c r="K850" s="169">
        <v>153447.07950000002</v>
      </c>
      <c r="L850" s="169">
        <v>194337.80729999999</v>
      </c>
      <c r="M850" s="169">
        <v>158809.62030000001</v>
      </c>
      <c r="N850" s="169">
        <v>138407.01457499998</v>
      </c>
      <c r="O850" s="169">
        <v>86812.574399999998</v>
      </c>
      <c r="P850" s="169">
        <v>151926.39599999998</v>
      </c>
      <c r="Q850" s="169">
        <v>231062.26087499998</v>
      </c>
      <c r="R850" s="169">
        <v>154767.27840000001</v>
      </c>
      <c r="S850" s="169">
        <v>0</v>
      </c>
      <c r="T850" s="169">
        <v>0</v>
      </c>
      <c r="U850" s="169">
        <v>1978414.2506249999</v>
      </c>
      <c r="V850" s="163">
        <f ca="1">SUM(INDIRECT(Inputs!$C$11&amp;ROW()&amp;":"&amp;Inputs!$C$12&amp;ROW()))</f>
        <v>231062.26087499998</v>
      </c>
      <c r="W850" s="163">
        <f ca="1">SUM(INDIRECT(Inputs!$C$13&amp;ROW()&amp;":"&amp;Inputs!$C$14&amp;ROW()))</f>
        <v>1823646.9722249999</v>
      </c>
      <c r="X850" s="3" t="str">
        <f>IF(COUNTIFS(Lookups!$A:$A,C850)=1,"Gross Sales","")</f>
        <v/>
      </c>
      <c r="Y850" s="3" t="str">
        <f>IF(COUNTIFS(Lookups!$D:$D,C850)=1,"Bar Sales","")</f>
        <v/>
      </c>
      <c r="Z850" s="3" t="str">
        <f>IFERROR(VLOOKUP(C850*1,Lookups!$D:$F,3,FALSE),"")</f>
        <v/>
      </c>
      <c r="AA850" s="3" t="str">
        <f>IFERROR(VLOOKUP($C850*1,Lookups!$H:$N,3,FALSE),"")</f>
        <v>Sales</v>
      </c>
      <c r="AB850" s="3" t="str">
        <f>IFERROR(VLOOKUP($C850*1,Lookups!$H:$N,4,FALSE),"")</f>
        <v>Dinner</v>
      </c>
      <c r="AC850" s="3" t="str">
        <f>IFERROR(VLOOKUP($C850*1,Lookups!$H:$N,5,FALSE),"")</f>
        <v>Dining room</v>
      </c>
      <c r="AD850" s="3" t="str">
        <f>IFERROR(VLOOKUP($C850*1,Lookups!$H:$N,6,FALSE),"")</f>
        <v>Food</v>
      </c>
      <c r="AE850" s="3">
        <f>IFERROR(VLOOKUP($C850*1,Lookups!$H:$N,7,FALSE),"")</f>
        <v>0</v>
      </c>
      <c r="AF850" s="3" t="str">
        <f>VLOOKUP(B850*1,Stores!$A:$C,3,FALSE)</f>
        <v>DFDE</v>
      </c>
    </row>
    <row r="851" spans="1:32">
      <c r="A851" s="165" t="s">
        <v>924</v>
      </c>
      <c r="B851" s="166" t="s">
        <v>926</v>
      </c>
      <c r="C851" s="165" t="s">
        <v>544</v>
      </c>
      <c r="D851" s="165" t="s">
        <v>918</v>
      </c>
      <c r="E851" s="165" t="s">
        <v>493</v>
      </c>
      <c r="F851" s="167">
        <v>2017</v>
      </c>
      <c r="G851" s="168">
        <v>0</v>
      </c>
      <c r="H851" s="169">
        <v>1012546.309275</v>
      </c>
      <c r="I851" s="169">
        <v>787541.60099999991</v>
      </c>
      <c r="J851" s="169">
        <v>630312.97102499998</v>
      </c>
      <c r="K851" s="169">
        <v>698011.15590000001</v>
      </c>
      <c r="L851" s="169">
        <v>1018824.912</v>
      </c>
      <c r="M851" s="169">
        <v>640202.53807499993</v>
      </c>
      <c r="N851" s="169">
        <v>815232.75899999996</v>
      </c>
      <c r="O851" s="169">
        <v>741659.4432000001</v>
      </c>
      <c r="P851" s="169">
        <v>529998.47865000006</v>
      </c>
      <c r="Q851" s="169">
        <v>826615.06350000005</v>
      </c>
      <c r="R851" s="169">
        <v>839079.1129500001</v>
      </c>
      <c r="S851" s="169">
        <v>0</v>
      </c>
      <c r="T851" s="169">
        <v>0</v>
      </c>
      <c r="U851" s="169">
        <v>8540024.3445750009</v>
      </c>
      <c r="V851" s="163">
        <f ca="1">SUM(INDIRECT(Inputs!$C$11&amp;ROW()&amp;":"&amp;Inputs!$C$12&amp;ROW()))</f>
        <v>826615.06350000005</v>
      </c>
      <c r="W851" s="163">
        <f ca="1">SUM(INDIRECT(Inputs!$C$13&amp;ROW()&amp;":"&amp;Inputs!$C$14&amp;ROW()))</f>
        <v>7700945.231625</v>
      </c>
      <c r="X851" s="3" t="str">
        <f>IF(COUNTIFS(Lookups!$A:$A,C851)=1,"Gross Sales","")</f>
        <v/>
      </c>
      <c r="Y851" s="3" t="str">
        <f>IF(COUNTIFS(Lookups!$D:$D,C851)=1,"Bar Sales","")</f>
        <v/>
      </c>
      <c r="Z851" s="3" t="str">
        <f>IFERROR(VLOOKUP(C851*1,Lookups!$D:$F,3,FALSE),"")</f>
        <v/>
      </c>
      <c r="AA851" s="3" t="str">
        <f>IFERROR(VLOOKUP($C851*1,Lookups!$H:$N,3,FALSE),"")</f>
        <v>Sales</v>
      </c>
      <c r="AB851" s="3" t="str">
        <f>IFERROR(VLOOKUP($C851*1,Lookups!$H:$N,4,FALSE),"")</f>
        <v>Dinner</v>
      </c>
      <c r="AC851" s="3" t="str">
        <f>IFERROR(VLOOKUP($C851*1,Lookups!$H:$N,5,FALSE),"")</f>
        <v>Dining room</v>
      </c>
      <c r="AD851" s="3" t="str">
        <f>IFERROR(VLOOKUP($C851*1,Lookups!$H:$N,6,FALSE),"")</f>
        <v>Food</v>
      </c>
      <c r="AE851" s="3">
        <f>IFERROR(VLOOKUP($C851*1,Lookups!$H:$N,7,FALSE),"")</f>
        <v>0</v>
      </c>
      <c r="AF851" s="3" t="str">
        <f>VLOOKUP(B851*1,Stores!$A:$C,3,FALSE)</f>
        <v>DFDE</v>
      </c>
    </row>
    <row r="852" spans="1:32">
      <c r="A852" s="165" t="s">
        <v>923</v>
      </c>
      <c r="B852" s="166" t="s">
        <v>927</v>
      </c>
      <c r="C852" s="165" t="s">
        <v>544</v>
      </c>
      <c r="D852" s="165" t="s">
        <v>918</v>
      </c>
      <c r="E852" s="165" t="s">
        <v>493</v>
      </c>
      <c r="F852" s="167">
        <v>2017</v>
      </c>
      <c r="G852" s="168">
        <v>0</v>
      </c>
      <c r="H852" s="169">
        <v>250013.43675000005</v>
      </c>
      <c r="I852" s="169">
        <v>331900.48080000002</v>
      </c>
      <c r="J852" s="169">
        <v>364114.113075</v>
      </c>
      <c r="K852" s="169">
        <v>406319.325075</v>
      </c>
      <c r="L852" s="169">
        <v>442042.002675</v>
      </c>
      <c r="M852" s="169">
        <v>366285.76425000001</v>
      </c>
      <c r="N852" s="169">
        <v>364048.92404999997</v>
      </c>
      <c r="O852" s="169">
        <v>382321.92982500006</v>
      </c>
      <c r="P852" s="169">
        <v>289833.71377500001</v>
      </c>
      <c r="Q852" s="169">
        <v>388384.85954999999</v>
      </c>
      <c r="R852" s="169">
        <v>382006.38419999997</v>
      </c>
      <c r="S852" s="169">
        <v>0</v>
      </c>
      <c r="T852" s="169">
        <v>0</v>
      </c>
      <c r="U852" s="169">
        <v>3967270.9340250008</v>
      </c>
      <c r="V852" s="163">
        <f ca="1">SUM(INDIRECT(Inputs!$C$11&amp;ROW()&amp;":"&amp;Inputs!$C$12&amp;ROW()))</f>
        <v>388384.85954999999</v>
      </c>
      <c r="W852" s="163">
        <f ca="1">SUM(INDIRECT(Inputs!$C$13&amp;ROW()&amp;":"&amp;Inputs!$C$14&amp;ROW()))</f>
        <v>3585264.5498250006</v>
      </c>
      <c r="X852" s="3" t="str">
        <f>IF(COUNTIFS(Lookups!$A:$A,C852)=1,"Gross Sales","")</f>
        <v/>
      </c>
      <c r="Y852" s="3" t="str">
        <f>IF(COUNTIFS(Lookups!$D:$D,C852)=1,"Bar Sales","")</f>
        <v/>
      </c>
      <c r="Z852" s="3" t="str">
        <f>IFERROR(VLOOKUP(C852*1,Lookups!$D:$F,3,FALSE),"")</f>
        <v/>
      </c>
      <c r="AA852" s="3" t="str">
        <f>IFERROR(VLOOKUP($C852*1,Lookups!$H:$N,3,FALSE),"")</f>
        <v>Sales</v>
      </c>
      <c r="AB852" s="3" t="str">
        <f>IFERROR(VLOOKUP($C852*1,Lookups!$H:$N,4,FALSE),"")</f>
        <v>Dinner</v>
      </c>
      <c r="AC852" s="3" t="str">
        <f>IFERROR(VLOOKUP($C852*1,Lookups!$H:$N,5,FALSE),"")</f>
        <v>Dining room</v>
      </c>
      <c r="AD852" s="3" t="str">
        <f>IFERROR(VLOOKUP($C852*1,Lookups!$H:$N,6,FALSE),"")</f>
        <v>Food</v>
      </c>
      <c r="AE852" s="3">
        <f>IFERROR(VLOOKUP($C852*1,Lookups!$H:$N,7,FALSE),"")</f>
        <v>0</v>
      </c>
      <c r="AF852" s="3" t="str">
        <f>VLOOKUP(B852*1,Stores!$A:$C,3,FALSE)</f>
        <v>DFDE</v>
      </c>
    </row>
    <row r="853" spans="1:32">
      <c r="A853" s="165" t="s">
        <v>922</v>
      </c>
      <c r="B853" s="166" t="s">
        <v>928</v>
      </c>
      <c r="C853" s="165" t="s">
        <v>544</v>
      </c>
      <c r="D853" s="165" t="s">
        <v>918</v>
      </c>
      <c r="E853" s="165" t="s">
        <v>493</v>
      </c>
      <c r="F853" s="167">
        <v>2017</v>
      </c>
      <c r="G853" s="168">
        <v>0</v>
      </c>
      <c r="H853" s="169">
        <v>290897.19660000002</v>
      </c>
      <c r="I853" s="169">
        <v>242584.15649999998</v>
      </c>
      <c r="J853" s="169">
        <v>305530.33604999998</v>
      </c>
      <c r="K853" s="169">
        <v>198063.106875</v>
      </c>
      <c r="L853" s="169">
        <v>235492.03177500001</v>
      </c>
      <c r="M853" s="169">
        <v>174484.77337500002</v>
      </c>
      <c r="N853" s="169">
        <v>152344.85340000002</v>
      </c>
      <c r="O853" s="169">
        <v>139433.29559999998</v>
      </c>
      <c r="P853" s="169">
        <v>117309.06449999999</v>
      </c>
      <c r="Q853" s="169">
        <v>202366.07595</v>
      </c>
      <c r="R853" s="169">
        <v>179784.1035</v>
      </c>
      <c r="S853" s="169">
        <v>0</v>
      </c>
      <c r="T853" s="169">
        <v>0</v>
      </c>
      <c r="U853" s="169">
        <v>2238288.9941250007</v>
      </c>
      <c r="V853" s="163">
        <f ca="1">SUM(INDIRECT(Inputs!$C$11&amp;ROW()&amp;":"&amp;Inputs!$C$12&amp;ROW()))</f>
        <v>202366.07595</v>
      </c>
      <c r="W853" s="163">
        <f ca="1">SUM(INDIRECT(Inputs!$C$13&amp;ROW()&amp;":"&amp;Inputs!$C$14&amp;ROW()))</f>
        <v>2058504.8906250005</v>
      </c>
      <c r="X853" s="3" t="str">
        <f>IF(COUNTIFS(Lookups!$A:$A,C853)=1,"Gross Sales","")</f>
        <v/>
      </c>
      <c r="Y853" s="3" t="str">
        <f>IF(COUNTIFS(Lookups!$D:$D,C853)=1,"Bar Sales","")</f>
        <v/>
      </c>
      <c r="Z853" s="3" t="str">
        <f>IFERROR(VLOOKUP(C853*1,Lookups!$D:$F,3,FALSE),"")</f>
        <v/>
      </c>
      <c r="AA853" s="3" t="str">
        <f>IFERROR(VLOOKUP($C853*1,Lookups!$H:$N,3,FALSE),"")</f>
        <v>Sales</v>
      </c>
      <c r="AB853" s="3" t="str">
        <f>IFERROR(VLOOKUP($C853*1,Lookups!$H:$N,4,FALSE),"")</f>
        <v>Dinner</v>
      </c>
      <c r="AC853" s="3" t="str">
        <f>IFERROR(VLOOKUP($C853*1,Lookups!$H:$N,5,FALSE),"")</f>
        <v>Dining room</v>
      </c>
      <c r="AD853" s="3" t="str">
        <f>IFERROR(VLOOKUP($C853*1,Lookups!$H:$N,6,FALSE),"")</f>
        <v>Food</v>
      </c>
      <c r="AE853" s="3">
        <f>IFERROR(VLOOKUP($C853*1,Lookups!$H:$N,7,FALSE),"")</f>
        <v>0</v>
      </c>
      <c r="AF853" s="3" t="str">
        <f>VLOOKUP(B853*1,Stores!$A:$C,3,FALSE)</f>
        <v>DFDE</v>
      </c>
    </row>
    <row r="854" spans="1:32">
      <c r="A854" s="165" t="s">
        <v>921</v>
      </c>
      <c r="B854" s="166" t="s">
        <v>929</v>
      </c>
      <c r="C854" s="165" t="s">
        <v>544</v>
      </c>
      <c r="D854" s="165" t="s">
        <v>918</v>
      </c>
      <c r="E854" s="165" t="s">
        <v>493</v>
      </c>
      <c r="F854" s="167">
        <v>2017</v>
      </c>
      <c r="G854" s="168">
        <v>0</v>
      </c>
      <c r="H854" s="169">
        <v>109480.09710000001</v>
      </c>
      <c r="I854" s="169">
        <v>173779.42627500001</v>
      </c>
      <c r="J854" s="169">
        <v>104065.84897499999</v>
      </c>
      <c r="K854" s="169">
        <v>94864.517999999996</v>
      </c>
      <c r="L854" s="169">
        <v>101944.42920000001</v>
      </c>
      <c r="M854" s="169">
        <v>106742.6577</v>
      </c>
      <c r="N854" s="169">
        <v>61954.279650000004</v>
      </c>
      <c r="O854" s="169">
        <v>75935.946749999988</v>
      </c>
      <c r="P854" s="169">
        <v>86494.262849999999</v>
      </c>
      <c r="Q854" s="169">
        <v>83800.694925000003</v>
      </c>
      <c r="R854" s="169">
        <v>81587.186999999991</v>
      </c>
      <c r="S854" s="169">
        <v>0</v>
      </c>
      <c r="T854" s="169">
        <v>0</v>
      </c>
      <c r="U854" s="169">
        <v>1080649.3484249997</v>
      </c>
      <c r="V854" s="163">
        <f ca="1">SUM(INDIRECT(Inputs!$C$11&amp;ROW()&amp;":"&amp;Inputs!$C$12&amp;ROW()))</f>
        <v>83800.694925000003</v>
      </c>
      <c r="W854" s="163">
        <f ca="1">SUM(INDIRECT(Inputs!$C$13&amp;ROW()&amp;":"&amp;Inputs!$C$14&amp;ROW()))</f>
        <v>999062.16142499982</v>
      </c>
      <c r="X854" s="3" t="str">
        <f>IF(COUNTIFS(Lookups!$A:$A,C854)=1,"Gross Sales","")</f>
        <v/>
      </c>
      <c r="Y854" s="3" t="str">
        <f>IF(COUNTIFS(Lookups!$D:$D,C854)=1,"Bar Sales","")</f>
        <v/>
      </c>
      <c r="Z854" s="3" t="str">
        <f>IFERROR(VLOOKUP(C854*1,Lookups!$D:$F,3,FALSE),"")</f>
        <v/>
      </c>
      <c r="AA854" s="3" t="str">
        <f>IFERROR(VLOOKUP($C854*1,Lookups!$H:$N,3,FALSE),"")</f>
        <v>Sales</v>
      </c>
      <c r="AB854" s="3" t="str">
        <f>IFERROR(VLOOKUP($C854*1,Lookups!$H:$N,4,FALSE),"")</f>
        <v>Dinner</v>
      </c>
      <c r="AC854" s="3" t="str">
        <f>IFERROR(VLOOKUP($C854*1,Lookups!$H:$N,5,FALSE),"")</f>
        <v>Dining room</v>
      </c>
      <c r="AD854" s="3" t="str">
        <f>IFERROR(VLOOKUP($C854*1,Lookups!$H:$N,6,FALSE),"")</f>
        <v>Food</v>
      </c>
      <c r="AE854" s="3">
        <f>IFERROR(VLOOKUP($C854*1,Lookups!$H:$N,7,FALSE),"")</f>
        <v>0</v>
      </c>
      <c r="AF854" s="3" t="str">
        <f>VLOOKUP(B854*1,Stores!$A:$C,3,FALSE)</f>
        <v>DFDE</v>
      </c>
    </row>
    <row r="855" spans="1:32">
      <c r="A855" s="165" t="s">
        <v>920</v>
      </c>
      <c r="B855" s="166" t="s">
        <v>930</v>
      </c>
      <c r="C855" s="165" t="s">
        <v>544</v>
      </c>
      <c r="D855" s="165" t="s">
        <v>918</v>
      </c>
      <c r="E855" s="165" t="s">
        <v>493</v>
      </c>
      <c r="F855" s="167">
        <v>2017</v>
      </c>
      <c r="G855" s="168">
        <v>0</v>
      </c>
      <c r="H855" s="169">
        <v>235517.06924999997</v>
      </c>
      <c r="I855" s="169">
        <v>252146.73517500004</v>
      </c>
      <c r="J855" s="169">
        <v>197933.8272</v>
      </c>
      <c r="K855" s="169">
        <v>219166.74165000001</v>
      </c>
      <c r="L855" s="169">
        <v>276105.94260000001</v>
      </c>
      <c r="M855" s="169">
        <v>221656.42799999996</v>
      </c>
      <c r="N855" s="169">
        <v>216545.94495</v>
      </c>
      <c r="O855" s="169">
        <v>174121.14577500001</v>
      </c>
      <c r="P855" s="169">
        <v>208045.10519999999</v>
      </c>
      <c r="Q855" s="169">
        <v>228985.96515</v>
      </c>
      <c r="R855" s="169">
        <v>294659.19854999997</v>
      </c>
      <c r="S855" s="169">
        <v>0</v>
      </c>
      <c r="T855" s="169">
        <v>0</v>
      </c>
      <c r="U855" s="169">
        <v>2524884.1034999997</v>
      </c>
      <c r="V855" s="163">
        <f ca="1">SUM(INDIRECT(Inputs!$C$11&amp;ROW()&amp;":"&amp;Inputs!$C$12&amp;ROW()))</f>
        <v>228985.96515</v>
      </c>
      <c r="W855" s="163">
        <f ca="1">SUM(INDIRECT(Inputs!$C$13&amp;ROW()&amp;":"&amp;Inputs!$C$14&amp;ROW()))</f>
        <v>2230224.9049499999</v>
      </c>
      <c r="X855" s="3" t="str">
        <f>IF(COUNTIFS(Lookups!$A:$A,C855)=1,"Gross Sales","")</f>
        <v/>
      </c>
      <c r="Y855" s="3" t="str">
        <f>IF(COUNTIFS(Lookups!$D:$D,C855)=1,"Bar Sales","")</f>
        <v/>
      </c>
      <c r="Z855" s="3" t="str">
        <f>IFERROR(VLOOKUP(C855*1,Lookups!$D:$F,3,FALSE),"")</f>
        <v/>
      </c>
      <c r="AA855" s="3" t="str">
        <f>IFERROR(VLOOKUP($C855*1,Lookups!$H:$N,3,FALSE),"")</f>
        <v>Sales</v>
      </c>
      <c r="AB855" s="3" t="str">
        <f>IFERROR(VLOOKUP($C855*1,Lookups!$H:$N,4,FALSE),"")</f>
        <v>Dinner</v>
      </c>
      <c r="AC855" s="3" t="str">
        <f>IFERROR(VLOOKUP($C855*1,Lookups!$H:$N,5,FALSE),"")</f>
        <v>Dining room</v>
      </c>
      <c r="AD855" s="3" t="str">
        <f>IFERROR(VLOOKUP($C855*1,Lookups!$H:$N,6,FALSE),"")</f>
        <v>Food</v>
      </c>
      <c r="AE855" s="3">
        <f>IFERROR(VLOOKUP($C855*1,Lookups!$H:$N,7,FALSE),"")</f>
        <v>0</v>
      </c>
      <c r="AF855" s="3" t="str">
        <f>VLOOKUP(B855*1,Stores!$A:$C,3,FALSE)</f>
        <v>DFDE</v>
      </c>
    </row>
    <row r="856" spans="1:32">
      <c r="A856" s="165" t="s">
        <v>919</v>
      </c>
      <c r="B856" s="166" t="s">
        <v>931</v>
      </c>
      <c r="C856" s="165" t="s">
        <v>544</v>
      </c>
      <c r="D856" s="165" t="s">
        <v>918</v>
      </c>
      <c r="E856" s="165" t="s">
        <v>493</v>
      </c>
      <c r="F856" s="167">
        <v>2017</v>
      </c>
      <c r="G856" s="168">
        <v>0</v>
      </c>
      <c r="H856" s="169">
        <v>328559.48235000001</v>
      </c>
      <c r="I856" s="169">
        <v>448368.4191</v>
      </c>
      <c r="J856" s="169">
        <v>408635.94449999993</v>
      </c>
      <c r="K856" s="169">
        <v>275734.4166</v>
      </c>
      <c r="L856" s="169">
        <v>382609.13759999996</v>
      </c>
      <c r="M856" s="169">
        <v>310787.18474999996</v>
      </c>
      <c r="N856" s="169">
        <v>325805.3898</v>
      </c>
      <c r="O856" s="169">
        <v>230547.22267500003</v>
      </c>
      <c r="P856" s="169">
        <v>267205.33282499999</v>
      </c>
      <c r="Q856" s="169">
        <v>446282.08875000005</v>
      </c>
      <c r="R856" s="169">
        <v>309929.88</v>
      </c>
      <c r="S856" s="169">
        <v>0</v>
      </c>
      <c r="T856" s="169">
        <v>0</v>
      </c>
      <c r="U856" s="169">
        <v>3734464.4989499999</v>
      </c>
      <c r="V856" s="163">
        <f ca="1">SUM(INDIRECT(Inputs!$C$11&amp;ROW()&amp;":"&amp;Inputs!$C$12&amp;ROW()))</f>
        <v>446282.08875000005</v>
      </c>
      <c r="W856" s="163">
        <f ca="1">SUM(INDIRECT(Inputs!$C$13&amp;ROW()&amp;":"&amp;Inputs!$C$14&amp;ROW()))</f>
        <v>3424534.61895</v>
      </c>
      <c r="X856" s="3" t="str">
        <f>IF(COUNTIFS(Lookups!$A:$A,C856)=1,"Gross Sales","")</f>
        <v/>
      </c>
      <c r="Y856" s="3" t="str">
        <f>IF(COUNTIFS(Lookups!$D:$D,C856)=1,"Bar Sales","")</f>
        <v/>
      </c>
      <c r="Z856" s="3" t="str">
        <f>IFERROR(VLOOKUP(C856*1,Lookups!$D:$F,3,FALSE),"")</f>
        <v/>
      </c>
      <c r="AA856" s="3" t="str">
        <f>IFERROR(VLOOKUP($C856*1,Lookups!$H:$N,3,FALSE),"")</f>
        <v>Sales</v>
      </c>
      <c r="AB856" s="3" t="str">
        <f>IFERROR(VLOOKUP($C856*1,Lookups!$H:$N,4,FALSE),"")</f>
        <v>Dinner</v>
      </c>
      <c r="AC856" s="3" t="str">
        <f>IFERROR(VLOOKUP($C856*1,Lookups!$H:$N,5,FALSE),"")</f>
        <v>Dining room</v>
      </c>
      <c r="AD856" s="3" t="str">
        <f>IFERROR(VLOOKUP($C856*1,Lookups!$H:$N,6,FALSE),"")</f>
        <v>Food</v>
      </c>
      <c r="AE856" s="3">
        <f>IFERROR(VLOOKUP($C856*1,Lookups!$H:$N,7,FALSE),"")</f>
        <v>0</v>
      </c>
      <c r="AF856" s="3" t="str">
        <f>VLOOKUP(B856*1,Stores!$A:$C,3,FALSE)</f>
        <v>DFDE</v>
      </c>
    </row>
    <row r="857" spans="1:32">
      <c r="A857" s="165" t="s">
        <v>959</v>
      </c>
      <c r="B857" s="166" t="s">
        <v>932</v>
      </c>
      <c r="C857" s="165" t="s">
        <v>544</v>
      </c>
      <c r="D857" s="165" t="s">
        <v>918</v>
      </c>
      <c r="E857" s="165" t="s">
        <v>493</v>
      </c>
      <c r="F857" s="167">
        <v>2017</v>
      </c>
      <c r="G857" s="168">
        <v>0</v>
      </c>
      <c r="H857" s="169">
        <v>168387.08774999998</v>
      </c>
      <c r="I857" s="169">
        <v>133903.236</v>
      </c>
      <c r="J857" s="169">
        <v>111400.7178</v>
      </c>
      <c r="K857" s="169">
        <v>127441.5978</v>
      </c>
      <c r="L857" s="169">
        <v>125227.493625</v>
      </c>
      <c r="M857" s="169">
        <v>109233.00375000002</v>
      </c>
      <c r="N857" s="169">
        <v>119892.53474999999</v>
      </c>
      <c r="O857" s="169">
        <v>105336.71924999999</v>
      </c>
      <c r="P857" s="169">
        <v>102275.71237499999</v>
      </c>
      <c r="Q857" s="169">
        <v>123326.91562500001</v>
      </c>
      <c r="R857" s="169">
        <v>141446.21984999999</v>
      </c>
      <c r="S857" s="169">
        <v>0</v>
      </c>
      <c r="T857" s="169">
        <v>0</v>
      </c>
      <c r="U857" s="169">
        <v>1367871.2385749999</v>
      </c>
      <c r="V857" s="163">
        <f ca="1">SUM(INDIRECT(Inputs!$C$11&amp;ROW()&amp;":"&amp;Inputs!$C$12&amp;ROW()))</f>
        <v>123326.91562500001</v>
      </c>
      <c r="W857" s="163">
        <f ca="1">SUM(INDIRECT(Inputs!$C$13&amp;ROW()&amp;":"&amp;Inputs!$C$14&amp;ROW()))</f>
        <v>1226425.0187249999</v>
      </c>
      <c r="X857" s="3" t="str">
        <f>IF(COUNTIFS(Lookups!$A:$A,C857)=1,"Gross Sales","")</f>
        <v/>
      </c>
      <c r="Y857" s="3" t="str">
        <f>IF(COUNTIFS(Lookups!$D:$D,C857)=1,"Bar Sales","")</f>
        <v/>
      </c>
      <c r="Z857" s="3" t="str">
        <f>IFERROR(VLOOKUP(C857*1,Lookups!$D:$F,3,FALSE),"")</f>
        <v/>
      </c>
      <c r="AA857" s="3" t="str">
        <f>IFERROR(VLOOKUP($C857*1,Lookups!$H:$N,3,FALSE),"")</f>
        <v>Sales</v>
      </c>
      <c r="AB857" s="3" t="str">
        <f>IFERROR(VLOOKUP($C857*1,Lookups!$H:$N,4,FALSE),"")</f>
        <v>Dinner</v>
      </c>
      <c r="AC857" s="3" t="str">
        <f>IFERROR(VLOOKUP($C857*1,Lookups!$H:$N,5,FALSE),"")</f>
        <v>Dining room</v>
      </c>
      <c r="AD857" s="3" t="str">
        <f>IFERROR(VLOOKUP($C857*1,Lookups!$H:$N,6,FALSE),"")</f>
        <v>Food</v>
      </c>
      <c r="AE857" s="3">
        <f>IFERROR(VLOOKUP($C857*1,Lookups!$H:$N,7,FALSE),"")</f>
        <v>0</v>
      </c>
      <c r="AF857" s="3" t="str">
        <f>VLOOKUP(B857*1,Stores!$A:$C,3,FALSE)</f>
        <v>DFG</v>
      </c>
    </row>
    <row r="858" spans="1:32">
      <c r="A858" s="165" t="s">
        <v>954</v>
      </c>
      <c r="B858" s="166" t="s">
        <v>933</v>
      </c>
      <c r="C858" s="165" t="s">
        <v>544</v>
      </c>
      <c r="D858" s="165" t="s">
        <v>918</v>
      </c>
      <c r="E858" s="165" t="s">
        <v>493</v>
      </c>
      <c r="F858" s="167">
        <v>2017</v>
      </c>
      <c r="G858" s="168">
        <v>0</v>
      </c>
      <c r="H858" s="169">
        <v>74886.793575000003</v>
      </c>
      <c r="I858" s="169">
        <v>76048.505699999994</v>
      </c>
      <c r="J858" s="169">
        <v>68004.719624999998</v>
      </c>
      <c r="K858" s="169">
        <v>41602.848300000005</v>
      </c>
      <c r="L858" s="169">
        <v>46693.176299999999</v>
      </c>
      <c r="M858" s="169">
        <v>40408.26195</v>
      </c>
      <c r="N858" s="169">
        <v>35334.121500000001</v>
      </c>
      <c r="O858" s="169">
        <v>56513.664599999996</v>
      </c>
      <c r="P858" s="169">
        <v>48887.013899999998</v>
      </c>
      <c r="Q858" s="169">
        <v>38403.378150000004</v>
      </c>
      <c r="R858" s="169">
        <v>57564.236250000002</v>
      </c>
      <c r="S858" s="169">
        <v>0</v>
      </c>
      <c r="T858" s="169">
        <v>0</v>
      </c>
      <c r="U858" s="169">
        <v>584346.71985000011</v>
      </c>
      <c r="V858" s="163">
        <f ca="1">SUM(INDIRECT(Inputs!$C$11&amp;ROW()&amp;":"&amp;Inputs!$C$12&amp;ROW()))</f>
        <v>38403.378150000004</v>
      </c>
      <c r="W858" s="163">
        <f ca="1">SUM(INDIRECT(Inputs!$C$13&amp;ROW()&amp;":"&amp;Inputs!$C$14&amp;ROW()))</f>
        <v>526782.48360000015</v>
      </c>
      <c r="X858" s="3" t="str">
        <f>IF(COUNTIFS(Lookups!$A:$A,C858)=1,"Gross Sales","")</f>
        <v/>
      </c>
      <c r="Y858" s="3" t="str">
        <f>IF(COUNTIFS(Lookups!$D:$D,C858)=1,"Bar Sales","")</f>
        <v/>
      </c>
      <c r="Z858" s="3" t="str">
        <f>IFERROR(VLOOKUP(C858*1,Lookups!$D:$F,3,FALSE),"")</f>
        <v/>
      </c>
      <c r="AA858" s="3" t="str">
        <f>IFERROR(VLOOKUP($C858*1,Lookups!$H:$N,3,FALSE),"")</f>
        <v>Sales</v>
      </c>
      <c r="AB858" s="3" t="str">
        <f>IFERROR(VLOOKUP($C858*1,Lookups!$H:$N,4,FALSE),"")</f>
        <v>Dinner</v>
      </c>
      <c r="AC858" s="3" t="str">
        <f>IFERROR(VLOOKUP($C858*1,Lookups!$H:$N,5,FALSE),"")</f>
        <v>Dining room</v>
      </c>
      <c r="AD858" s="3" t="str">
        <f>IFERROR(VLOOKUP($C858*1,Lookups!$H:$N,6,FALSE),"")</f>
        <v>Food</v>
      </c>
      <c r="AE858" s="3">
        <f>IFERROR(VLOOKUP($C858*1,Lookups!$H:$N,7,FALSE),"")</f>
        <v>0</v>
      </c>
      <c r="AF858" s="3" t="str">
        <f>VLOOKUP(B858*1,Stores!$A:$C,3,FALSE)</f>
        <v>DFG</v>
      </c>
    </row>
    <row r="859" spans="1:32">
      <c r="A859" s="165" t="s">
        <v>953</v>
      </c>
      <c r="B859" s="166" t="s">
        <v>934</v>
      </c>
      <c r="C859" s="165" t="s">
        <v>544</v>
      </c>
      <c r="D859" s="165" t="s">
        <v>918</v>
      </c>
      <c r="E859" s="165" t="s">
        <v>493</v>
      </c>
      <c r="F859" s="167">
        <v>2017</v>
      </c>
      <c r="G859" s="168">
        <v>0</v>
      </c>
      <c r="H859" s="169">
        <v>57506.560949999992</v>
      </c>
      <c r="I859" s="169">
        <v>73322.085825000002</v>
      </c>
      <c r="J859" s="169">
        <v>67020.831450000012</v>
      </c>
      <c r="K859" s="169">
        <v>66066.953399999999</v>
      </c>
      <c r="L859" s="169">
        <v>72473.780924999999</v>
      </c>
      <c r="M859" s="169">
        <v>49072.128600000004</v>
      </c>
      <c r="N859" s="169">
        <v>43605.147000000004</v>
      </c>
      <c r="O859" s="169">
        <v>54471.943125000005</v>
      </c>
      <c r="P859" s="169">
        <v>37647.972074999998</v>
      </c>
      <c r="Q859" s="169">
        <v>43881.098625000006</v>
      </c>
      <c r="R859" s="169">
        <v>53483.561249999999</v>
      </c>
      <c r="S859" s="169">
        <v>0</v>
      </c>
      <c r="T859" s="169">
        <v>0</v>
      </c>
      <c r="U859" s="169">
        <v>618552.06322500005</v>
      </c>
      <c r="V859" s="163">
        <f ca="1">SUM(INDIRECT(Inputs!$C$11&amp;ROW()&amp;":"&amp;Inputs!$C$12&amp;ROW()))</f>
        <v>43881.098625000006</v>
      </c>
      <c r="W859" s="163">
        <f ca="1">SUM(INDIRECT(Inputs!$C$13&amp;ROW()&amp;":"&amp;Inputs!$C$14&amp;ROW()))</f>
        <v>565068.50197500002</v>
      </c>
      <c r="X859" s="3" t="str">
        <f>IF(COUNTIFS(Lookups!$A:$A,C859)=1,"Gross Sales","")</f>
        <v/>
      </c>
      <c r="Y859" s="3" t="str">
        <f>IF(COUNTIFS(Lookups!$D:$D,C859)=1,"Bar Sales","")</f>
        <v/>
      </c>
      <c r="Z859" s="3" t="str">
        <f>IFERROR(VLOOKUP(C859*1,Lookups!$D:$F,3,FALSE),"")</f>
        <v/>
      </c>
      <c r="AA859" s="3" t="str">
        <f>IFERROR(VLOOKUP($C859*1,Lookups!$H:$N,3,FALSE),"")</f>
        <v>Sales</v>
      </c>
      <c r="AB859" s="3" t="str">
        <f>IFERROR(VLOOKUP($C859*1,Lookups!$H:$N,4,FALSE),"")</f>
        <v>Dinner</v>
      </c>
      <c r="AC859" s="3" t="str">
        <f>IFERROR(VLOOKUP($C859*1,Lookups!$H:$N,5,FALSE),"")</f>
        <v>Dining room</v>
      </c>
      <c r="AD859" s="3" t="str">
        <f>IFERROR(VLOOKUP($C859*1,Lookups!$H:$N,6,FALSE),"")</f>
        <v>Food</v>
      </c>
      <c r="AE859" s="3">
        <f>IFERROR(VLOOKUP($C859*1,Lookups!$H:$N,7,FALSE),"")</f>
        <v>0</v>
      </c>
      <c r="AF859" s="3" t="str">
        <f>VLOOKUP(B859*1,Stores!$A:$C,3,FALSE)</f>
        <v>DFG</v>
      </c>
    </row>
    <row r="860" spans="1:32">
      <c r="A860" s="165" t="s">
        <v>950</v>
      </c>
      <c r="B860" s="166" t="s">
        <v>935</v>
      </c>
      <c r="C860" s="165" t="s">
        <v>544</v>
      </c>
      <c r="D860" s="165" t="s">
        <v>918</v>
      </c>
      <c r="E860" s="165" t="s">
        <v>493</v>
      </c>
      <c r="F860" s="167">
        <v>2017</v>
      </c>
      <c r="G860" s="168">
        <v>0</v>
      </c>
      <c r="H860" s="169">
        <v>86042.79</v>
      </c>
      <c r="I860" s="169">
        <v>80186.873850000004</v>
      </c>
      <c r="J860" s="169">
        <v>70620.303</v>
      </c>
      <c r="K860" s="169">
        <v>70089.300600000002</v>
      </c>
      <c r="L860" s="169">
        <v>61315.2192</v>
      </c>
      <c r="M860" s="169">
        <v>47688.559799999995</v>
      </c>
      <c r="N860" s="169">
        <v>65590.559099999999</v>
      </c>
      <c r="O860" s="169">
        <v>75767.555250000005</v>
      </c>
      <c r="P860" s="169">
        <v>48315.593699999998</v>
      </c>
      <c r="Q860" s="169">
        <v>49279.353750000002</v>
      </c>
      <c r="R860" s="169">
        <v>62673.399000000005</v>
      </c>
      <c r="S860" s="169">
        <v>0</v>
      </c>
      <c r="T860" s="169">
        <v>0</v>
      </c>
      <c r="U860" s="169">
        <v>717569.50725000002</v>
      </c>
      <c r="V860" s="163">
        <f ca="1">SUM(INDIRECT(Inputs!$C$11&amp;ROW()&amp;":"&amp;Inputs!$C$12&amp;ROW()))</f>
        <v>49279.353750000002</v>
      </c>
      <c r="W860" s="163">
        <f ca="1">SUM(INDIRECT(Inputs!$C$13&amp;ROW()&amp;":"&amp;Inputs!$C$14&amp;ROW()))</f>
        <v>654896.10825000005</v>
      </c>
      <c r="X860" s="3" t="str">
        <f>IF(COUNTIFS(Lookups!$A:$A,C860)=1,"Gross Sales","")</f>
        <v/>
      </c>
      <c r="Y860" s="3" t="str">
        <f>IF(COUNTIFS(Lookups!$D:$D,C860)=1,"Bar Sales","")</f>
        <v/>
      </c>
      <c r="Z860" s="3" t="str">
        <f>IFERROR(VLOOKUP(C860*1,Lookups!$D:$F,3,FALSE),"")</f>
        <v/>
      </c>
      <c r="AA860" s="3" t="str">
        <f>IFERROR(VLOOKUP($C860*1,Lookups!$H:$N,3,FALSE),"")</f>
        <v>Sales</v>
      </c>
      <c r="AB860" s="3" t="str">
        <f>IFERROR(VLOOKUP($C860*1,Lookups!$H:$N,4,FALSE),"")</f>
        <v>Dinner</v>
      </c>
      <c r="AC860" s="3" t="str">
        <f>IFERROR(VLOOKUP($C860*1,Lookups!$H:$N,5,FALSE),"")</f>
        <v>Dining room</v>
      </c>
      <c r="AD860" s="3" t="str">
        <f>IFERROR(VLOOKUP($C860*1,Lookups!$H:$N,6,FALSE),"")</f>
        <v>Food</v>
      </c>
      <c r="AE860" s="3">
        <f>IFERROR(VLOOKUP($C860*1,Lookups!$H:$N,7,FALSE),"")</f>
        <v>0</v>
      </c>
      <c r="AF860" s="3" t="str">
        <f>VLOOKUP(B860*1,Stores!$A:$C,3,FALSE)</f>
        <v>DFG</v>
      </c>
    </row>
    <row r="861" spans="1:32">
      <c r="A861" s="165" t="s">
        <v>949</v>
      </c>
      <c r="B861" s="166" t="s">
        <v>936</v>
      </c>
      <c r="C861" s="165" t="s">
        <v>544</v>
      </c>
      <c r="D861" s="165" t="s">
        <v>918</v>
      </c>
      <c r="E861" s="165" t="s">
        <v>493</v>
      </c>
      <c r="F861" s="167">
        <v>2017</v>
      </c>
      <c r="G861" s="168">
        <v>0</v>
      </c>
      <c r="H861" s="169">
        <v>32265.680399999997</v>
      </c>
      <c r="I861" s="169">
        <v>53147.49592500001</v>
      </c>
      <c r="J861" s="169">
        <v>26626.069274999998</v>
      </c>
      <c r="K861" s="169">
        <v>18257.184000000001</v>
      </c>
      <c r="L861" s="169">
        <v>34577.969625000005</v>
      </c>
      <c r="M861" s="169">
        <v>23288.017500000002</v>
      </c>
      <c r="N861" s="169">
        <v>32440.3989</v>
      </c>
      <c r="O861" s="169">
        <v>39759.048900000002</v>
      </c>
      <c r="P861" s="169">
        <v>36701.736750000004</v>
      </c>
      <c r="Q861" s="169">
        <v>31278.413700000001</v>
      </c>
      <c r="R861" s="169">
        <v>22376.2464</v>
      </c>
      <c r="S861" s="169">
        <v>0</v>
      </c>
      <c r="T861" s="169">
        <v>0</v>
      </c>
      <c r="U861" s="169">
        <v>350718.261375</v>
      </c>
      <c r="V861" s="163">
        <f ca="1">SUM(INDIRECT(Inputs!$C$11&amp;ROW()&amp;":"&amp;Inputs!$C$12&amp;ROW()))</f>
        <v>31278.413700000001</v>
      </c>
      <c r="W861" s="163">
        <f ca="1">SUM(INDIRECT(Inputs!$C$13&amp;ROW()&amp;":"&amp;Inputs!$C$14&amp;ROW()))</f>
        <v>328342.014975</v>
      </c>
      <c r="X861" s="3" t="str">
        <f>IF(COUNTIFS(Lookups!$A:$A,C861)=1,"Gross Sales","")</f>
        <v/>
      </c>
      <c r="Y861" s="3" t="str">
        <f>IF(COUNTIFS(Lookups!$D:$D,C861)=1,"Bar Sales","")</f>
        <v/>
      </c>
      <c r="Z861" s="3" t="str">
        <f>IFERROR(VLOOKUP(C861*1,Lookups!$D:$F,3,FALSE),"")</f>
        <v/>
      </c>
      <c r="AA861" s="3" t="str">
        <f>IFERROR(VLOOKUP($C861*1,Lookups!$H:$N,3,FALSE),"")</f>
        <v>Sales</v>
      </c>
      <c r="AB861" s="3" t="str">
        <f>IFERROR(VLOOKUP($C861*1,Lookups!$H:$N,4,FALSE),"")</f>
        <v>Dinner</v>
      </c>
      <c r="AC861" s="3" t="str">
        <f>IFERROR(VLOOKUP($C861*1,Lookups!$H:$N,5,FALSE),"")</f>
        <v>Dining room</v>
      </c>
      <c r="AD861" s="3" t="str">
        <f>IFERROR(VLOOKUP($C861*1,Lookups!$H:$N,6,FALSE),"")</f>
        <v>Food</v>
      </c>
      <c r="AE861" s="3">
        <f>IFERROR(VLOOKUP($C861*1,Lookups!$H:$N,7,FALSE),"")</f>
        <v>0</v>
      </c>
      <c r="AF861" s="3" t="str">
        <f>VLOOKUP(B861*1,Stores!$A:$C,3,FALSE)</f>
        <v>DFG</v>
      </c>
    </row>
    <row r="862" spans="1:32">
      <c r="A862" s="165" t="s">
        <v>948</v>
      </c>
      <c r="B862" s="166" t="s">
        <v>937</v>
      </c>
      <c r="C862" s="165" t="s">
        <v>544</v>
      </c>
      <c r="D862" s="165" t="s">
        <v>918</v>
      </c>
      <c r="E862" s="165" t="s">
        <v>493</v>
      </c>
      <c r="F862" s="167">
        <v>2017</v>
      </c>
      <c r="G862" s="168">
        <v>0</v>
      </c>
      <c r="H862" s="169">
        <v>76166.696250000008</v>
      </c>
      <c r="I862" s="169">
        <v>79993.016099999993</v>
      </c>
      <c r="J862" s="169">
        <v>85968.174599999998</v>
      </c>
      <c r="K862" s="169">
        <v>66696.965400000001</v>
      </c>
      <c r="L862" s="169">
        <v>55762.795350000008</v>
      </c>
      <c r="M862" s="169">
        <v>69173.729250000004</v>
      </c>
      <c r="N862" s="169">
        <v>64708.393199999999</v>
      </c>
      <c r="O862" s="169">
        <v>41354.599500000004</v>
      </c>
      <c r="P862" s="169">
        <v>65994.39449999998</v>
      </c>
      <c r="Q862" s="169">
        <v>71261.026200000008</v>
      </c>
      <c r="R862" s="169">
        <v>73817.351024999996</v>
      </c>
      <c r="S862" s="169">
        <v>0</v>
      </c>
      <c r="T862" s="169">
        <v>0</v>
      </c>
      <c r="U862" s="169">
        <v>750897.14137499989</v>
      </c>
      <c r="V862" s="163">
        <f ca="1">SUM(INDIRECT(Inputs!$C$11&amp;ROW()&amp;":"&amp;Inputs!$C$12&amp;ROW()))</f>
        <v>71261.026200000008</v>
      </c>
      <c r="W862" s="163">
        <f ca="1">SUM(INDIRECT(Inputs!$C$13&amp;ROW()&amp;":"&amp;Inputs!$C$14&amp;ROW()))</f>
        <v>677079.79034999991</v>
      </c>
      <c r="X862" s="3" t="str">
        <f>IF(COUNTIFS(Lookups!$A:$A,C862)=1,"Gross Sales","")</f>
        <v/>
      </c>
      <c r="Y862" s="3" t="str">
        <f>IF(COUNTIFS(Lookups!$D:$D,C862)=1,"Bar Sales","")</f>
        <v/>
      </c>
      <c r="Z862" s="3" t="str">
        <f>IFERROR(VLOOKUP(C862*1,Lookups!$D:$F,3,FALSE),"")</f>
        <v/>
      </c>
      <c r="AA862" s="3" t="str">
        <f>IFERROR(VLOOKUP($C862*1,Lookups!$H:$N,3,FALSE),"")</f>
        <v>Sales</v>
      </c>
      <c r="AB862" s="3" t="str">
        <f>IFERROR(VLOOKUP($C862*1,Lookups!$H:$N,4,FALSE),"")</f>
        <v>Dinner</v>
      </c>
      <c r="AC862" s="3" t="str">
        <f>IFERROR(VLOOKUP($C862*1,Lookups!$H:$N,5,FALSE),"")</f>
        <v>Dining room</v>
      </c>
      <c r="AD862" s="3" t="str">
        <f>IFERROR(VLOOKUP($C862*1,Lookups!$H:$N,6,FALSE),"")</f>
        <v>Food</v>
      </c>
      <c r="AE862" s="3">
        <f>IFERROR(VLOOKUP($C862*1,Lookups!$H:$N,7,FALSE),"")</f>
        <v>0</v>
      </c>
      <c r="AF862" s="3" t="str">
        <f>VLOOKUP(B862*1,Stores!$A:$C,3,FALSE)</f>
        <v>DFG</v>
      </c>
    </row>
    <row r="863" spans="1:32">
      <c r="A863" s="165" t="s">
        <v>947</v>
      </c>
      <c r="B863" s="166" t="s">
        <v>938</v>
      </c>
      <c r="C863" s="165" t="s">
        <v>544</v>
      </c>
      <c r="D863" s="165" t="s">
        <v>918</v>
      </c>
      <c r="E863" s="165" t="s">
        <v>493</v>
      </c>
      <c r="F863" s="167">
        <v>2017</v>
      </c>
      <c r="G863" s="168">
        <v>0</v>
      </c>
      <c r="H863" s="169">
        <v>91496.763000000006</v>
      </c>
      <c r="I863" s="169">
        <v>77690.452124999996</v>
      </c>
      <c r="J863" s="169">
        <v>122650.47674999999</v>
      </c>
      <c r="K863" s="169">
        <v>119814.3429</v>
      </c>
      <c r="L863" s="169">
        <v>115452.45675</v>
      </c>
      <c r="M863" s="169">
        <v>86188.737374999997</v>
      </c>
      <c r="N863" s="169">
        <v>107905.0668</v>
      </c>
      <c r="O863" s="169">
        <v>139001.15497500001</v>
      </c>
      <c r="P863" s="169">
        <v>87250.798575000008</v>
      </c>
      <c r="Q863" s="169">
        <v>77106.682350000003</v>
      </c>
      <c r="R863" s="169">
        <v>56203.991999999991</v>
      </c>
      <c r="S863" s="169">
        <v>0</v>
      </c>
      <c r="T863" s="169">
        <v>0</v>
      </c>
      <c r="U863" s="169">
        <v>1080760.9236000001</v>
      </c>
      <c r="V863" s="163">
        <f ca="1">SUM(INDIRECT(Inputs!$C$11&amp;ROW()&amp;":"&amp;Inputs!$C$12&amp;ROW()))</f>
        <v>77106.682350000003</v>
      </c>
      <c r="W863" s="163">
        <f ca="1">SUM(INDIRECT(Inputs!$C$13&amp;ROW()&amp;":"&amp;Inputs!$C$14&amp;ROW()))</f>
        <v>1024556.9316</v>
      </c>
      <c r="X863" s="3" t="str">
        <f>IF(COUNTIFS(Lookups!$A:$A,C863)=1,"Gross Sales","")</f>
        <v/>
      </c>
      <c r="Y863" s="3" t="str">
        <f>IF(COUNTIFS(Lookups!$D:$D,C863)=1,"Bar Sales","")</f>
        <v/>
      </c>
      <c r="Z863" s="3" t="str">
        <f>IFERROR(VLOOKUP(C863*1,Lookups!$D:$F,3,FALSE),"")</f>
        <v/>
      </c>
      <c r="AA863" s="3" t="str">
        <f>IFERROR(VLOOKUP($C863*1,Lookups!$H:$N,3,FALSE),"")</f>
        <v>Sales</v>
      </c>
      <c r="AB863" s="3" t="str">
        <f>IFERROR(VLOOKUP($C863*1,Lookups!$H:$N,4,FALSE),"")</f>
        <v>Dinner</v>
      </c>
      <c r="AC863" s="3" t="str">
        <f>IFERROR(VLOOKUP($C863*1,Lookups!$H:$N,5,FALSE),"")</f>
        <v>Dining room</v>
      </c>
      <c r="AD863" s="3" t="str">
        <f>IFERROR(VLOOKUP($C863*1,Lookups!$H:$N,6,FALSE),"")</f>
        <v>Food</v>
      </c>
      <c r="AE863" s="3">
        <f>IFERROR(VLOOKUP($C863*1,Lookups!$H:$N,7,FALSE),"")</f>
        <v>0</v>
      </c>
      <c r="AF863" s="3" t="str">
        <f>VLOOKUP(B863*1,Stores!$A:$C,3,FALSE)</f>
        <v>DFG</v>
      </c>
    </row>
    <row r="864" spans="1:32">
      <c r="A864" s="165" t="s">
        <v>946</v>
      </c>
      <c r="B864" s="166" t="s">
        <v>939</v>
      </c>
      <c r="C864" s="165" t="s">
        <v>544</v>
      </c>
      <c r="D864" s="165" t="s">
        <v>918</v>
      </c>
      <c r="E864" s="165" t="s">
        <v>493</v>
      </c>
      <c r="F864" s="167">
        <v>2017</v>
      </c>
      <c r="G864" s="168">
        <v>0</v>
      </c>
      <c r="H864" s="169">
        <v>135640.64849999998</v>
      </c>
      <c r="I864" s="169">
        <v>120328.065</v>
      </c>
      <c r="J864" s="169">
        <v>94035.971250000002</v>
      </c>
      <c r="K864" s="169">
        <v>64017.600900000005</v>
      </c>
      <c r="L864" s="169">
        <v>82906.250924999986</v>
      </c>
      <c r="M864" s="169">
        <v>97625.921174999981</v>
      </c>
      <c r="N864" s="169">
        <v>99480.08159999999</v>
      </c>
      <c r="O864" s="169">
        <v>79827.322125000006</v>
      </c>
      <c r="P864" s="169">
        <v>90634.445999999996</v>
      </c>
      <c r="Q864" s="169">
        <v>102552.54397499999</v>
      </c>
      <c r="R864" s="169">
        <v>75468.233999999997</v>
      </c>
      <c r="S864" s="169">
        <v>0</v>
      </c>
      <c r="T864" s="169">
        <v>0</v>
      </c>
      <c r="U864" s="169">
        <v>1042517.0854500001</v>
      </c>
      <c r="V864" s="163">
        <f ca="1">SUM(INDIRECT(Inputs!$C$11&amp;ROW()&amp;":"&amp;Inputs!$C$12&amp;ROW()))</f>
        <v>102552.54397499999</v>
      </c>
      <c r="W864" s="163">
        <f ca="1">SUM(INDIRECT(Inputs!$C$13&amp;ROW()&amp;":"&amp;Inputs!$C$14&amp;ROW()))</f>
        <v>967048.85145000019</v>
      </c>
      <c r="X864" s="3" t="str">
        <f>IF(COUNTIFS(Lookups!$A:$A,C864)=1,"Gross Sales","")</f>
        <v/>
      </c>
      <c r="Y864" s="3" t="str">
        <f>IF(COUNTIFS(Lookups!$D:$D,C864)=1,"Bar Sales","")</f>
        <v/>
      </c>
      <c r="Z864" s="3" t="str">
        <f>IFERROR(VLOOKUP(C864*1,Lookups!$D:$F,3,FALSE),"")</f>
        <v/>
      </c>
      <c r="AA864" s="3" t="str">
        <f>IFERROR(VLOOKUP($C864*1,Lookups!$H:$N,3,FALSE),"")</f>
        <v>Sales</v>
      </c>
      <c r="AB864" s="3" t="str">
        <f>IFERROR(VLOOKUP($C864*1,Lookups!$H:$N,4,FALSE),"")</f>
        <v>Dinner</v>
      </c>
      <c r="AC864" s="3" t="str">
        <f>IFERROR(VLOOKUP($C864*1,Lookups!$H:$N,5,FALSE),"")</f>
        <v>Dining room</v>
      </c>
      <c r="AD864" s="3" t="str">
        <f>IFERROR(VLOOKUP($C864*1,Lookups!$H:$N,6,FALSE),"")</f>
        <v>Food</v>
      </c>
      <c r="AE864" s="3">
        <f>IFERROR(VLOOKUP($C864*1,Lookups!$H:$N,7,FALSE),"")</f>
        <v>0</v>
      </c>
      <c r="AF864" s="3" t="str">
        <f>VLOOKUP(B864*1,Stores!$A:$C,3,FALSE)</f>
        <v>DFG</v>
      </c>
    </row>
    <row r="865" spans="1:32">
      <c r="A865" s="165" t="s">
        <v>945</v>
      </c>
      <c r="B865" s="166" t="s">
        <v>940</v>
      </c>
      <c r="C865" s="165" t="s">
        <v>544</v>
      </c>
      <c r="D865" s="165" t="s">
        <v>918</v>
      </c>
      <c r="E865" s="165" t="s">
        <v>493</v>
      </c>
      <c r="F865" s="167">
        <v>2017</v>
      </c>
      <c r="G865" s="168">
        <v>0</v>
      </c>
      <c r="H865" s="169">
        <v>59087.813849999999</v>
      </c>
      <c r="I865" s="169">
        <v>67172.928749999992</v>
      </c>
      <c r="J865" s="169">
        <v>68771.494350000008</v>
      </c>
      <c r="K865" s="169">
        <v>50385.27</v>
      </c>
      <c r="L865" s="169">
        <v>47797.265249999997</v>
      </c>
      <c r="M865" s="169">
        <v>41584.042500000003</v>
      </c>
      <c r="N865" s="169">
        <v>44725.751700000001</v>
      </c>
      <c r="O865" s="169">
        <v>36997.006500000003</v>
      </c>
      <c r="P865" s="169">
        <v>42506.082599999994</v>
      </c>
      <c r="Q865" s="169">
        <v>36169.282500000001</v>
      </c>
      <c r="R865" s="169">
        <v>47980.855725000001</v>
      </c>
      <c r="S865" s="169">
        <v>0</v>
      </c>
      <c r="T865" s="169">
        <v>0</v>
      </c>
      <c r="U865" s="169">
        <v>543177.793725</v>
      </c>
      <c r="V865" s="163">
        <f ca="1">SUM(INDIRECT(Inputs!$C$11&amp;ROW()&amp;":"&amp;Inputs!$C$12&amp;ROW()))</f>
        <v>36169.282500000001</v>
      </c>
      <c r="W865" s="163">
        <f ca="1">SUM(INDIRECT(Inputs!$C$13&amp;ROW()&amp;":"&amp;Inputs!$C$14&amp;ROW()))</f>
        <v>495196.93799999997</v>
      </c>
      <c r="X865" s="3" t="str">
        <f>IF(COUNTIFS(Lookups!$A:$A,C865)=1,"Gross Sales","")</f>
        <v/>
      </c>
      <c r="Y865" s="3" t="str">
        <f>IF(COUNTIFS(Lookups!$D:$D,C865)=1,"Bar Sales","")</f>
        <v/>
      </c>
      <c r="Z865" s="3" t="str">
        <f>IFERROR(VLOOKUP(C865*1,Lookups!$D:$F,3,FALSE),"")</f>
        <v/>
      </c>
      <c r="AA865" s="3" t="str">
        <f>IFERROR(VLOOKUP($C865*1,Lookups!$H:$N,3,FALSE),"")</f>
        <v>Sales</v>
      </c>
      <c r="AB865" s="3" t="str">
        <f>IFERROR(VLOOKUP($C865*1,Lookups!$H:$N,4,FALSE),"")</f>
        <v>Dinner</v>
      </c>
      <c r="AC865" s="3" t="str">
        <f>IFERROR(VLOOKUP($C865*1,Lookups!$H:$N,5,FALSE),"")</f>
        <v>Dining room</v>
      </c>
      <c r="AD865" s="3" t="str">
        <f>IFERROR(VLOOKUP($C865*1,Lookups!$H:$N,6,FALSE),"")</f>
        <v>Food</v>
      </c>
      <c r="AE865" s="3">
        <f>IFERROR(VLOOKUP($C865*1,Lookups!$H:$N,7,FALSE),"")</f>
        <v>0</v>
      </c>
      <c r="AF865" s="3" t="str">
        <f>VLOOKUP(B865*1,Stores!$A:$C,3,FALSE)</f>
        <v>DFG</v>
      </c>
    </row>
    <row r="866" spans="1:32">
      <c r="A866" s="165" t="s">
        <v>944</v>
      </c>
      <c r="B866" s="166" t="s">
        <v>941</v>
      </c>
      <c r="C866" s="165" t="s">
        <v>544</v>
      </c>
      <c r="D866" s="165" t="s">
        <v>918</v>
      </c>
      <c r="E866" s="165" t="s">
        <v>493</v>
      </c>
      <c r="F866" s="167">
        <v>2017</v>
      </c>
      <c r="G866" s="168">
        <v>0</v>
      </c>
      <c r="H866" s="169">
        <v>130917.05475000001</v>
      </c>
      <c r="I866" s="169">
        <v>112942.71735000001</v>
      </c>
      <c r="J866" s="169">
        <v>102608.4555</v>
      </c>
      <c r="K866" s="169">
        <v>101985.82980000001</v>
      </c>
      <c r="L866" s="169">
        <v>108788.7528</v>
      </c>
      <c r="M866" s="169">
        <v>113389.96462499999</v>
      </c>
      <c r="N866" s="169">
        <v>117953.970225</v>
      </c>
      <c r="O866" s="169">
        <v>105504.41220000001</v>
      </c>
      <c r="P866" s="169">
        <v>114176.87789999999</v>
      </c>
      <c r="Q866" s="169">
        <v>89325.378450000018</v>
      </c>
      <c r="R866" s="169">
        <v>108484.57440000001</v>
      </c>
      <c r="S866" s="169">
        <v>0</v>
      </c>
      <c r="T866" s="169">
        <v>0</v>
      </c>
      <c r="U866" s="169">
        <v>1206077.9880000001</v>
      </c>
      <c r="V866" s="163">
        <f ca="1">SUM(INDIRECT(Inputs!$C$11&amp;ROW()&amp;":"&amp;Inputs!$C$12&amp;ROW()))</f>
        <v>89325.378450000018</v>
      </c>
      <c r="W866" s="163">
        <f ca="1">SUM(INDIRECT(Inputs!$C$13&amp;ROW()&amp;":"&amp;Inputs!$C$14&amp;ROW()))</f>
        <v>1097593.4136000001</v>
      </c>
      <c r="X866" s="3" t="str">
        <f>IF(COUNTIFS(Lookups!$A:$A,C866)=1,"Gross Sales","")</f>
        <v/>
      </c>
      <c r="Y866" s="3" t="str">
        <f>IF(COUNTIFS(Lookups!$D:$D,C866)=1,"Bar Sales","")</f>
        <v/>
      </c>
      <c r="Z866" s="3" t="str">
        <f>IFERROR(VLOOKUP(C866*1,Lookups!$D:$F,3,FALSE),"")</f>
        <v/>
      </c>
      <c r="AA866" s="3" t="str">
        <f>IFERROR(VLOOKUP($C866*1,Lookups!$H:$N,3,FALSE),"")</f>
        <v>Sales</v>
      </c>
      <c r="AB866" s="3" t="str">
        <f>IFERROR(VLOOKUP($C866*1,Lookups!$H:$N,4,FALSE),"")</f>
        <v>Dinner</v>
      </c>
      <c r="AC866" s="3" t="str">
        <f>IFERROR(VLOOKUP($C866*1,Lookups!$H:$N,5,FALSE),"")</f>
        <v>Dining room</v>
      </c>
      <c r="AD866" s="3" t="str">
        <f>IFERROR(VLOOKUP($C866*1,Lookups!$H:$N,6,FALSE),"")</f>
        <v>Food</v>
      </c>
      <c r="AE866" s="3">
        <f>IFERROR(VLOOKUP($C866*1,Lookups!$H:$N,7,FALSE),"")</f>
        <v>0</v>
      </c>
      <c r="AF866" s="3" t="str">
        <f>VLOOKUP(B866*1,Stores!$A:$C,3,FALSE)</f>
        <v>DFG</v>
      </c>
    </row>
    <row r="867" spans="1:32">
      <c r="A867" s="165" t="s">
        <v>943</v>
      </c>
      <c r="B867" s="166" t="s">
        <v>942</v>
      </c>
      <c r="C867" s="165" t="s">
        <v>544</v>
      </c>
      <c r="D867" s="165" t="s">
        <v>918</v>
      </c>
      <c r="E867" s="165" t="s">
        <v>493</v>
      </c>
      <c r="F867" s="167">
        <v>2017</v>
      </c>
      <c r="G867" s="168">
        <v>0</v>
      </c>
      <c r="H867" s="169">
        <v>64646.108775000001</v>
      </c>
      <c r="I867" s="169">
        <v>105983.17012499999</v>
      </c>
      <c r="J867" s="169">
        <v>82134.084600000017</v>
      </c>
      <c r="K867" s="169">
        <v>62375.908799999997</v>
      </c>
      <c r="L867" s="169">
        <v>64892.763449999999</v>
      </c>
      <c r="M867" s="169">
        <v>69211.582875000007</v>
      </c>
      <c r="N867" s="169">
        <v>72122.270699999994</v>
      </c>
      <c r="O867" s="169">
        <v>69833.725649999993</v>
      </c>
      <c r="P867" s="169">
        <v>72859.468499999988</v>
      </c>
      <c r="Q867" s="169">
        <v>61872.210749999991</v>
      </c>
      <c r="R867" s="169">
        <v>60352.235999999997</v>
      </c>
      <c r="S867" s="169">
        <v>0</v>
      </c>
      <c r="T867" s="169">
        <v>0</v>
      </c>
      <c r="U867" s="169">
        <v>786283.53022499988</v>
      </c>
      <c r="V867" s="163">
        <f ca="1">SUM(INDIRECT(Inputs!$C$11&amp;ROW()&amp;":"&amp;Inputs!$C$12&amp;ROW()))</f>
        <v>61872.210749999991</v>
      </c>
      <c r="W867" s="163">
        <f ca="1">SUM(INDIRECT(Inputs!$C$13&amp;ROW()&amp;":"&amp;Inputs!$C$14&amp;ROW()))</f>
        <v>725931.29422499985</v>
      </c>
      <c r="X867" s="3" t="str">
        <f>IF(COUNTIFS(Lookups!$A:$A,C867)=1,"Gross Sales","")</f>
        <v/>
      </c>
      <c r="Y867" s="3" t="str">
        <f>IF(COUNTIFS(Lookups!$D:$D,C867)=1,"Bar Sales","")</f>
        <v/>
      </c>
      <c r="Z867" s="3" t="str">
        <f>IFERROR(VLOOKUP(C867*1,Lookups!$D:$F,3,FALSE),"")</f>
        <v/>
      </c>
      <c r="AA867" s="3" t="str">
        <f>IFERROR(VLOOKUP($C867*1,Lookups!$H:$N,3,FALSE),"")</f>
        <v>Sales</v>
      </c>
      <c r="AB867" s="3" t="str">
        <f>IFERROR(VLOOKUP($C867*1,Lookups!$H:$N,4,FALSE),"")</f>
        <v>Dinner</v>
      </c>
      <c r="AC867" s="3" t="str">
        <f>IFERROR(VLOOKUP($C867*1,Lookups!$H:$N,5,FALSE),"")</f>
        <v>Dining room</v>
      </c>
      <c r="AD867" s="3" t="str">
        <f>IFERROR(VLOOKUP($C867*1,Lookups!$H:$N,6,FALSE),"")</f>
        <v>Food</v>
      </c>
      <c r="AE867" s="3">
        <f>IFERROR(VLOOKUP($C867*1,Lookups!$H:$N,7,FALSE),"")</f>
        <v>0</v>
      </c>
      <c r="AF867" s="3" t="str">
        <f>VLOOKUP(B867*1,Stores!$A:$C,3,FALSE)</f>
        <v>DFG</v>
      </c>
    </row>
    <row r="868" spans="1:32">
      <c r="A868" s="165" t="s">
        <v>942</v>
      </c>
      <c r="B868" s="166" t="s">
        <v>943</v>
      </c>
      <c r="C868" s="165" t="s">
        <v>544</v>
      </c>
      <c r="D868" s="165" t="s">
        <v>918</v>
      </c>
      <c r="E868" s="165" t="s">
        <v>493</v>
      </c>
      <c r="F868" s="167">
        <v>2017</v>
      </c>
      <c r="G868" s="168">
        <v>0</v>
      </c>
      <c r="H868" s="169">
        <v>45506.316375000002</v>
      </c>
      <c r="I868" s="169">
        <v>68936.993400000007</v>
      </c>
      <c r="J868" s="169">
        <v>58266.649799999999</v>
      </c>
      <c r="K868" s="169">
        <v>49532.505600000011</v>
      </c>
      <c r="L868" s="169">
        <v>57683.986799999999</v>
      </c>
      <c r="M868" s="169">
        <v>43232.890500000001</v>
      </c>
      <c r="N868" s="169">
        <v>40384.169099999999</v>
      </c>
      <c r="O868" s="169">
        <v>34454.021549999998</v>
      </c>
      <c r="P868" s="169">
        <v>41870.365949999999</v>
      </c>
      <c r="Q868" s="169">
        <v>47084.088900000002</v>
      </c>
      <c r="R868" s="169">
        <v>54856.532250000011</v>
      </c>
      <c r="S868" s="169">
        <v>0</v>
      </c>
      <c r="T868" s="169">
        <v>0</v>
      </c>
      <c r="U868" s="169">
        <v>541808.52022499999</v>
      </c>
      <c r="V868" s="163">
        <f ca="1">SUM(INDIRECT(Inputs!$C$11&amp;ROW()&amp;":"&amp;Inputs!$C$12&amp;ROW()))</f>
        <v>47084.088900000002</v>
      </c>
      <c r="W868" s="163">
        <f ca="1">SUM(INDIRECT(Inputs!$C$13&amp;ROW()&amp;":"&amp;Inputs!$C$14&amp;ROW()))</f>
        <v>486951.98797499994</v>
      </c>
      <c r="X868" s="3" t="str">
        <f>IF(COUNTIFS(Lookups!$A:$A,C868)=1,"Gross Sales","")</f>
        <v/>
      </c>
      <c r="Y868" s="3" t="str">
        <f>IF(COUNTIFS(Lookups!$D:$D,C868)=1,"Bar Sales","")</f>
        <v/>
      </c>
      <c r="Z868" s="3" t="str">
        <f>IFERROR(VLOOKUP(C868*1,Lookups!$D:$F,3,FALSE),"")</f>
        <v/>
      </c>
      <c r="AA868" s="3" t="str">
        <f>IFERROR(VLOOKUP($C868*1,Lookups!$H:$N,3,FALSE),"")</f>
        <v>Sales</v>
      </c>
      <c r="AB868" s="3" t="str">
        <f>IFERROR(VLOOKUP($C868*1,Lookups!$H:$N,4,FALSE),"")</f>
        <v>Dinner</v>
      </c>
      <c r="AC868" s="3" t="str">
        <f>IFERROR(VLOOKUP($C868*1,Lookups!$H:$N,5,FALSE),"")</f>
        <v>Dining room</v>
      </c>
      <c r="AD868" s="3" t="str">
        <f>IFERROR(VLOOKUP($C868*1,Lookups!$H:$N,6,FALSE),"")</f>
        <v>Food</v>
      </c>
      <c r="AE868" s="3">
        <f>IFERROR(VLOOKUP($C868*1,Lookups!$H:$N,7,FALSE),"")</f>
        <v>0</v>
      </c>
      <c r="AF868" s="3" t="str">
        <f>VLOOKUP(B868*1,Stores!$A:$C,3,FALSE)</f>
        <v>DFG</v>
      </c>
    </row>
    <row r="869" spans="1:32">
      <c r="A869" s="165" t="s">
        <v>941</v>
      </c>
      <c r="B869" s="166" t="s">
        <v>944</v>
      </c>
      <c r="C869" s="165" t="s">
        <v>544</v>
      </c>
      <c r="D869" s="165" t="s">
        <v>918</v>
      </c>
      <c r="E869" s="165" t="s">
        <v>493</v>
      </c>
      <c r="F869" s="167">
        <v>2017</v>
      </c>
      <c r="G869" s="168">
        <v>0</v>
      </c>
      <c r="H869" s="169">
        <v>49974.216</v>
      </c>
      <c r="I869" s="169">
        <v>53840.951549999998</v>
      </c>
      <c r="J869" s="169">
        <v>49907.320125000006</v>
      </c>
      <c r="K869" s="169">
        <v>59985.975450000005</v>
      </c>
      <c r="L869" s="169">
        <v>45086.681250000001</v>
      </c>
      <c r="M869" s="169">
        <v>39191.021099999998</v>
      </c>
      <c r="N869" s="169">
        <v>45678.018750000003</v>
      </c>
      <c r="O869" s="169">
        <v>43161.168600000005</v>
      </c>
      <c r="P869" s="169">
        <v>35490.060149999998</v>
      </c>
      <c r="Q869" s="169">
        <v>58437.922724999997</v>
      </c>
      <c r="R869" s="169">
        <v>53272.905750000005</v>
      </c>
      <c r="S869" s="169">
        <v>0</v>
      </c>
      <c r="T869" s="169">
        <v>0</v>
      </c>
      <c r="U869" s="169">
        <v>534026.24144999997</v>
      </c>
      <c r="V869" s="163">
        <f ca="1">SUM(INDIRECT(Inputs!$C$11&amp;ROW()&amp;":"&amp;Inputs!$C$12&amp;ROW()))</f>
        <v>58437.922724999997</v>
      </c>
      <c r="W869" s="163">
        <f ca="1">SUM(INDIRECT(Inputs!$C$13&amp;ROW()&amp;":"&amp;Inputs!$C$14&amp;ROW()))</f>
        <v>480753.33569999994</v>
      </c>
      <c r="X869" s="3" t="str">
        <f>IF(COUNTIFS(Lookups!$A:$A,C869)=1,"Gross Sales","")</f>
        <v/>
      </c>
      <c r="Y869" s="3" t="str">
        <f>IF(COUNTIFS(Lookups!$D:$D,C869)=1,"Bar Sales","")</f>
        <v/>
      </c>
      <c r="Z869" s="3" t="str">
        <f>IFERROR(VLOOKUP(C869*1,Lookups!$D:$F,3,FALSE),"")</f>
        <v/>
      </c>
      <c r="AA869" s="3" t="str">
        <f>IFERROR(VLOOKUP($C869*1,Lookups!$H:$N,3,FALSE),"")</f>
        <v>Sales</v>
      </c>
      <c r="AB869" s="3" t="str">
        <f>IFERROR(VLOOKUP($C869*1,Lookups!$H:$N,4,FALSE),"")</f>
        <v>Dinner</v>
      </c>
      <c r="AC869" s="3" t="str">
        <f>IFERROR(VLOOKUP($C869*1,Lookups!$H:$N,5,FALSE),"")</f>
        <v>Dining room</v>
      </c>
      <c r="AD869" s="3" t="str">
        <f>IFERROR(VLOOKUP($C869*1,Lookups!$H:$N,6,FALSE),"")</f>
        <v>Food</v>
      </c>
      <c r="AE869" s="3">
        <f>IFERROR(VLOOKUP($C869*1,Lookups!$H:$N,7,FALSE),"")</f>
        <v>0</v>
      </c>
      <c r="AF869" s="3" t="str">
        <f>VLOOKUP(B869*1,Stores!$A:$C,3,FALSE)</f>
        <v>DFG</v>
      </c>
    </row>
    <row r="870" spans="1:32">
      <c r="A870" s="165" t="s">
        <v>940</v>
      </c>
      <c r="B870" s="166" t="s">
        <v>945</v>
      </c>
      <c r="C870" s="165" t="s">
        <v>544</v>
      </c>
      <c r="D870" s="165" t="s">
        <v>918</v>
      </c>
      <c r="E870" s="165" t="s">
        <v>493</v>
      </c>
      <c r="F870" s="167">
        <v>2017</v>
      </c>
      <c r="G870" s="168">
        <v>0</v>
      </c>
      <c r="H870" s="169">
        <v>75970.61804999999</v>
      </c>
      <c r="I870" s="169">
        <v>83628.436575</v>
      </c>
      <c r="J870" s="169">
        <v>76737.582225000006</v>
      </c>
      <c r="K870" s="169">
        <v>56836.725074999995</v>
      </c>
      <c r="L870" s="169">
        <v>59809.769400000005</v>
      </c>
      <c r="M870" s="169">
        <v>58584.989849999998</v>
      </c>
      <c r="N870" s="169">
        <v>64747.225725000004</v>
      </c>
      <c r="O870" s="169">
        <v>44317.948499999999</v>
      </c>
      <c r="P870" s="169">
        <v>40869.348824999994</v>
      </c>
      <c r="Q870" s="169">
        <v>53192.057099999998</v>
      </c>
      <c r="R870" s="169">
        <v>53199.677924999996</v>
      </c>
      <c r="S870" s="169">
        <v>0</v>
      </c>
      <c r="T870" s="169">
        <v>0</v>
      </c>
      <c r="U870" s="169">
        <v>667894.37924999988</v>
      </c>
      <c r="V870" s="163">
        <f ca="1">SUM(INDIRECT(Inputs!$C$11&amp;ROW()&amp;":"&amp;Inputs!$C$12&amp;ROW()))</f>
        <v>53192.057099999998</v>
      </c>
      <c r="W870" s="163">
        <f ca="1">SUM(INDIRECT(Inputs!$C$13&amp;ROW()&amp;":"&amp;Inputs!$C$14&amp;ROW()))</f>
        <v>614694.70132499991</v>
      </c>
      <c r="X870" s="3" t="str">
        <f>IF(COUNTIFS(Lookups!$A:$A,C870)=1,"Gross Sales","")</f>
        <v/>
      </c>
      <c r="Y870" s="3" t="str">
        <f>IF(COUNTIFS(Lookups!$D:$D,C870)=1,"Bar Sales","")</f>
        <v/>
      </c>
      <c r="Z870" s="3" t="str">
        <f>IFERROR(VLOOKUP(C870*1,Lookups!$D:$F,3,FALSE),"")</f>
        <v/>
      </c>
      <c r="AA870" s="3" t="str">
        <f>IFERROR(VLOOKUP($C870*1,Lookups!$H:$N,3,FALSE),"")</f>
        <v>Sales</v>
      </c>
      <c r="AB870" s="3" t="str">
        <f>IFERROR(VLOOKUP($C870*1,Lookups!$H:$N,4,FALSE),"")</f>
        <v>Dinner</v>
      </c>
      <c r="AC870" s="3" t="str">
        <f>IFERROR(VLOOKUP($C870*1,Lookups!$H:$N,5,FALSE),"")</f>
        <v>Dining room</v>
      </c>
      <c r="AD870" s="3" t="str">
        <f>IFERROR(VLOOKUP($C870*1,Lookups!$H:$N,6,FALSE),"")</f>
        <v>Food</v>
      </c>
      <c r="AE870" s="3">
        <f>IFERROR(VLOOKUP($C870*1,Lookups!$H:$N,7,FALSE),"")</f>
        <v>0</v>
      </c>
      <c r="AF870" s="3" t="str">
        <f>VLOOKUP(B870*1,Stores!$A:$C,3,FALSE)</f>
        <v>DFG</v>
      </c>
    </row>
    <row r="871" spans="1:32">
      <c r="A871" s="165" t="s">
        <v>939</v>
      </c>
      <c r="B871" s="166" t="s">
        <v>946</v>
      </c>
      <c r="C871" s="165" t="s">
        <v>544</v>
      </c>
      <c r="D871" s="165" t="s">
        <v>918</v>
      </c>
      <c r="E871" s="165" t="s">
        <v>493</v>
      </c>
      <c r="F871" s="167">
        <v>2017</v>
      </c>
      <c r="G871" s="168">
        <v>0</v>
      </c>
      <c r="H871" s="169">
        <v>60687.336375000014</v>
      </c>
      <c r="I871" s="169">
        <v>56179.223100000003</v>
      </c>
      <c r="J871" s="169">
        <v>34308.891224999999</v>
      </c>
      <c r="K871" s="169">
        <v>41886.650249999999</v>
      </c>
      <c r="L871" s="169">
        <v>48376.408724999994</v>
      </c>
      <c r="M871" s="169">
        <v>43148.835899999998</v>
      </c>
      <c r="N871" s="169">
        <v>41881.974224999998</v>
      </c>
      <c r="O871" s="169">
        <v>28837.443674999995</v>
      </c>
      <c r="P871" s="169">
        <v>28690.382399999999</v>
      </c>
      <c r="Q871" s="169">
        <v>23281.396799999999</v>
      </c>
      <c r="R871" s="169">
        <v>37669.237499999996</v>
      </c>
      <c r="S871" s="169">
        <v>0</v>
      </c>
      <c r="T871" s="169">
        <v>0</v>
      </c>
      <c r="U871" s="169">
        <v>444947.78017499996</v>
      </c>
      <c r="V871" s="163">
        <f ca="1">SUM(INDIRECT(Inputs!$C$11&amp;ROW()&amp;":"&amp;Inputs!$C$12&amp;ROW()))</f>
        <v>23281.396799999999</v>
      </c>
      <c r="W871" s="163">
        <f ca="1">SUM(INDIRECT(Inputs!$C$13&amp;ROW()&amp;":"&amp;Inputs!$C$14&amp;ROW()))</f>
        <v>407278.54267499998</v>
      </c>
      <c r="X871" s="3" t="str">
        <f>IF(COUNTIFS(Lookups!$A:$A,C871)=1,"Gross Sales","")</f>
        <v/>
      </c>
      <c r="Y871" s="3" t="str">
        <f>IF(COUNTIFS(Lookups!$D:$D,C871)=1,"Bar Sales","")</f>
        <v/>
      </c>
      <c r="Z871" s="3" t="str">
        <f>IFERROR(VLOOKUP(C871*1,Lookups!$D:$F,3,FALSE),"")</f>
        <v/>
      </c>
      <c r="AA871" s="3" t="str">
        <f>IFERROR(VLOOKUP($C871*1,Lookups!$H:$N,3,FALSE),"")</f>
        <v>Sales</v>
      </c>
      <c r="AB871" s="3" t="str">
        <f>IFERROR(VLOOKUP($C871*1,Lookups!$H:$N,4,FALSE),"")</f>
        <v>Dinner</v>
      </c>
      <c r="AC871" s="3" t="str">
        <f>IFERROR(VLOOKUP($C871*1,Lookups!$H:$N,5,FALSE),"")</f>
        <v>Dining room</v>
      </c>
      <c r="AD871" s="3" t="str">
        <f>IFERROR(VLOOKUP($C871*1,Lookups!$H:$N,6,FALSE),"")</f>
        <v>Food</v>
      </c>
      <c r="AE871" s="3">
        <f>IFERROR(VLOOKUP($C871*1,Lookups!$H:$N,7,FALSE),"")</f>
        <v>0</v>
      </c>
      <c r="AF871" s="3" t="str">
        <f>VLOOKUP(B871*1,Stores!$A:$C,3,FALSE)</f>
        <v>DFG</v>
      </c>
    </row>
    <row r="872" spans="1:32">
      <c r="A872" s="165" t="s">
        <v>938</v>
      </c>
      <c r="B872" s="166" t="s">
        <v>947</v>
      </c>
      <c r="C872" s="165" t="s">
        <v>544</v>
      </c>
      <c r="D872" s="165" t="s">
        <v>918</v>
      </c>
      <c r="E872" s="165" t="s">
        <v>493</v>
      </c>
      <c r="F872" s="167">
        <v>2017</v>
      </c>
      <c r="G872" s="168">
        <v>0</v>
      </c>
      <c r="H872" s="169">
        <v>89346.7932</v>
      </c>
      <c r="I872" s="169">
        <v>81952.193400000004</v>
      </c>
      <c r="J872" s="169">
        <v>52553.032049999994</v>
      </c>
      <c r="K872" s="169">
        <v>57745.049850000003</v>
      </c>
      <c r="L872" s="169">
        <v>51733.364700000013</v>
      </c>
      <c r="M872" s="169">
        <v>53879.068875000004</v>
      </c>
      <c r="N872" s="169">
        <v>67428.989999999991</v>
      </c>
      <c r="O872" s="169">
        <v>80202.074399999983</v>
      </c>
      <c r="P872" s="169">
        <v>60272.210249999996</v>
      </c>
      <c r="Q872" s="169">
        <v>60908.585250000004</v>
      </c>
      <c r="R872" s="169">
        <v>57737.710799999993</v>
      </c>
      <c r="S872" s="169">
        <v>0</v>
      </c>
      <c r="T872" s="169">
        <v>0</v>
      </c>
      <c r="U872" s="169">
        <v>713759.07277500001</v>
      </c>
      <c r="V872" s="163">
        <f ca="1">SUM(INDIRECT(Inputs!$C$11&amp;ROW()&amp;":"&amp;Inputs!$C$12&amp;ROW()))</f>
        <v>60908.585250000004</v>
      </c>
      <c r="W872" s="163">
        <f ca="1">SUM(INDIRECT(Inputs!$C$13&amp;ROW()&amp;":"&amp;Inputs!$C$14&amp;ROW()))</f>
        <v>656021.36197500001</v>
      </c>
      <c r="X872" s="3" t="str">
        <f>IF(COUNTIFS(Lookups!$A:$A,C872)=1,"Gross Sales","")</f>
        <v/>
      </c>
      <c r="Y872" s="3" t="str">
        <f>IF(COUNTIFS(Lookups!$D:$D,C872)=1,"Bar Sales","")</f>
        <v/>
      </c>
      <c r="Z872" s="3" t="str">
        <f>IFERROR(VLOOKUP(C872*1,Lookups!$D:$F,3,FALSE),"")</f>
        <v/>
      </c>
      <c r="AA872" s="3" t="str">
        <f>IFERROR(VLOOKUP($C872*1,Lookups!$H:$N,3,FALSE),"")</f>
        <v>Sales</v>
      </c>
      <c r="AB872" s="3" t="str">
        <f>IFERROR(VLOOKUP($C872*1,Lookups!$H:$N,4,FALSE),"")</f>
        <v>Dinner</v>
      </c>
      <c r="AC872" s="3" t="str">
        <f>IFERROR(VLOOKUP($C872*1,Lookups!$H:$N,5,FALSE),"")</f>
        <v>Dining room</v>
      </c>
      <c r="AD872" s="3" t="str">
        <f>IFERROR(VLOOKUP($C872*1,Lookups!$H:$N,6,FALSE),"")</f>
        <v>Food</v>
      </c>
      <c r="AE872" s="3">
        <f>IFERROR(VLOOKUP($C872*1,Lookups!$H:$N,7,FALSE),"")</f>
        <v>0</v>
      </c>
      <c r="AF872" s="3" t="str">
        <f>VLOOKUP(B872*1,Stores!$A:$C,3,FALSE)</f>
        <v>DFG</v>
      </c>
    </row>
    <row r="873" spans="1:32">
      <c r="A873" s="165" t="s">
        <v>937</v>
      </c>
      <c r="B873" s="166" t="s">
        <v>948</v>
      </c>
      <c r="C873" s="165" t="s">
        <v>544</v>
      </c>
      <c r="D873" s="165" t="s">
        <v>918</v>
      </c>
      <c r="E873" s="165" t="s">
        <v>493</v>
      </c>
      <c r="F873" s="167">
        <v>2017</v>
      </c>
      <c r="G873" s="168">
        <v>0</v>
      </c>
      <c r="H873" s="169">
        <v>45622.328400000006</v>
      </c>
      <c r="I873" s="169">
        <v>37651.556175000005</v>
      </c>
      <c r="J873" s="169">
        <v>30147.609974999999</v>
      </c>
      <c r="K873" s="169">
        <v>22677.406875000001</v>
      </c>
      <c r="L873" s="169">
        <v>24320.94915</v>
      </c>
      <c r="M873" s="169">
        <v>16192.469700000001</v>
      </c>
      <c r="N873" s="169">
        <v>23013.001799999998</v>
      </c>
      <c r="O873" s="169">
        <v>19461.910049999999</v>
      </c>
      <c r="P873" s="169">
        <v>21151.734525</v>
      </c>
      <c r="Q873" s="169">
        <v>13575.6441</v>
      </c>
      <c r="R873" s="169">
        <v>15017.598750000001</v>
      </c>
      <c r="S873" s="169">
        <v>0</v>
      </c>
      <c r="T873" s="169">
        <v>0</v>
      </c>
      <c r="U873" s="169">
        <v>268832.2095</v>
      </c>
      <c r="V873" s="163">
        <f ca="1">SUM(INDIRECT(Inputs!$C$11&amp;ROW()&amp;":"&amp;Inputs!$C$12&amp;ROW()))</f>
        <v>13575.6441</v>
      </c>
      <c r="W873" s="163">
        <f ca="1">SUM(INDIRECT(Inputs!$C$13&amp;ROW()&amp;":"&amp;Inputs!$C$14&amp;ROW()))</f>
        <v>253814.61075000002</v>
      </c>
      <c r="X873" s="3" t="str">
        <f>IF(COUNTIFS(Lookups!$A:$A,C873)=1,"Gross Sales","")</f>
        <v/>
      </c>
      <c r="Y873" s="3" t="str">
        <f>IF(COUNTIFS(Lookups!$D:$D,C873)=1,"Bar Sales","")</f>
        <v/>
      </c>
      <c r="Z873" s="3" t="str">
        <f>IFERROR(VLOOKUP(C873*1,Lookups!$D:$F,3,FALSE),"")</f>
        <v/>
      </c>
      <c r="AA873" s="3" t="str">
        <f>IFERROR(VLOOKUP($C873*1,Lookups!$H:$N,3,FALSE),"")</f>
        <v>Sales</v>
      </c>
      <c r="AB873" s="3" t="str">
        <f>IFERROR(VLOOKUP($C873*1,Lookups!$H:$N,4,FALSE),"")</f>
        <v>Dinner</v>
      </c>
      <c r="AC873" s="3" t="str">
        <f>IFERROR(VLOOKUP($C873*1,Lookups!$H:$N,5,FALSE),"")</f>
        <v>Dining room</v>
      </c>
      <c r="AD873" s="3" t="str">
        <f>IFERROR(VLOOKUP($C873*1,Lookups!$H:$N,6,FALSE),"")</f>
        <v>Food</v>
      </c>
      <c r="AE873" s="3">
        <f>IFERROR(VLOOKUP($C873*1,Lookups!$H:$N,7,FALSE),"")</f>
        <v>0</v>
      </c>
      <c r="AF873" s="3" t="str">
        <f>VLOOKUP(B873*1,Stores!$A:$C,3,FALSE)</f>
        <v>DFG</v>
      </c>
    </row>
    <row r="874" spans="1:32">
      <c r="A874" s="165" t="s">
        <v>936</v>
      </c>
      <c r="B874" s="166" t="s">
        <v>949</v>
      </c>
      <c r="C874" s="165" t="s">
        <v>544</v>
      </c>
      <c r="D874" s="165" t="s">
        <v>918</v>
      </c>
      <c r="E874" s="165" t="s">
        <v>493</v>
      </c>
      <c r="F874" s="167">
        <v>2017</v>
      </c>
      <c r="G874" s="168">
        <v>0</v>
      </c>
      <c r="H874" s="169">
        <v>102250.86299999998</v>
      </c>
      <c r="I874" s="169">
        <v>114072.93449999999</v>
      </c>
      <c r="J874" s="169">
        <v>88564.483500000017</v>
      </c>
      <c r="K874" s="169">
        <v>91754.791199999992</v>
      </c>
      <c r="L874" s="169">
        <v>131294.86425000001</v>
      </c>
      <c r="M874" s="169">
        <v>101432.31000000001</v>
      </c>
      <c r="N874" s="169">
        <v>93694.112999999998</v>
      </c>
      <c r="O874" s="169">
        <v>111787.93994999999</v>
      </c>
      <c r="P874" s="169">
        <v>109424.776875</v>
      </c>
      <c r="Q874" s="169">
        <v>67519.402199999997</v>
      </c>
      <c r="R874" s="169">
        <v>70482.144224999996</v>
      </c>
      <c r="S874" s="169">
        <v>0</v>
      </c>
      <c r="T874" s="169">
        <v>0</v>
      </c>
      <c r="U874" s="169">
        <v>1082278.6227000002</v>
      </c>
      <c r="V874" s="163">
        <f ca="1">SUM(INDIRECT(Inputs!$C$11&amp;ROW()&amp;":"&amp;Inputs!$C$12&amp;ROW()))</f>
        <v>67519.402199999997</v>
      </c>
      <c r="W874" s="163">
        <f ca="1">SUM(INDIRECT(Inputs!$C$13&amp;ROW()&amp;":"&amp;Inputs!$C$14&amp;ROW()))</f>
        <v>1011796.4784750001</v>
      </c>
      <c r="X874" s="3" t="str">
        <f>IF(COUNTIFS(Lookups!$A:$A,C874)=1,"Gross Sales","")</f>
        <v/>
      </c>
      <c r="Y874" s="3" t="str">
        <f>IF(COUNTIFS(Lookups!$D:$D,C874)=1,"Bar Sales","")</f>
        <v/>
      </c>
      <c r="Z874" s="3" t="str">
        <f>IFERROR(VLOOKUP(C874*1,Lookups!$D:$F,3,FALSE),"")</f>
        <v/>
      </c>
      <c r="AA874" s="3" t="str">
        <f>IFERROR(VLOOKUP($C874*1,Lookups!$H:$N,3,FALSE),"")</f>
        <v>Sales</v>
      </c>
      <c r="AB874" s="3" t="str">
        <f>IFERROR(VLOOKUP($C874*1,Lookups!$H:$N,4,FALSE),"")</f>
        <v>Dinner</v>
      </c>
      <c r="AC874" s="3" t="str">
        <f>IFERROR(VLOOKUP($C874*1,Lookups!$H:$N,5,FALSE),"")</f>
        <v>Dining room</v>
      </c>
      <c r="AD874" s="3" t="str">
        <f>IFERROR(VLOOKUP($C874*1,Lookups!$H:$N,6,FALSE),"")</f>
        <v>Food</v>
      </c>
      <c r="AE874" s="3">
        <f>IFERROR(VLOOKUP($C874*1,Lookups!$H:$N,7,FALSE),"")</f>
        <v>0</v>
      </c>
      <c r="AF874" s="3" t="str">
        <f>VLOOKUP(B874*1,Stores!$A:$C,3,FALSE)</f>
        <v>DFG</v>
      </c>
    </row>
    <row r="875" spans="1:32">
      <c r="A875" s="165" t="s">
        <v>935</v>
      </c>
      <c r="B875" s="166" t="s">
        <v>950</v>
      </c>
      <c r="C875" s="165" t="s">
        <v>544</v>
      </c>
      <c r="D875" s="165" t="s">
        <v>918</v>
      </c>
      <c r="E875" s="165" t="s">
        <v>493</v>
      </c>
      <c r="F875" s="167">
        <v>2017</v>
      </c>
      <c r="G875" s="168">
        <v>0</v>
      </c>
      <c r="H875" s="169">
        <v>47958.516000000003</v>
      </c>
      <c r="I875" s="169">
        <v>54486.345600000001</v>
      </c>
      <c r="J875" s="169">
        <v>60574.762200000005</v>
      </c>
      <c r="K875" s="169">
        <v>32329.962</v>
      </c>
      <c r="L875" s="169">
        <v>46567.301849999996</v>
      </c>
      <c r="M875" s="169">
        <v>41249.161800000002</v>
      </c>
      <c r="N875" s="169">
        <v>32547.325649999999</v>
      </c>
      <c r="O875" s="169">
        <v>37918.345425</v>
      </c>
      <c r="P875" s="169">
        <v>35046.118125000001</v>
      </c>
      <c r="Q875" s="169">
        <v>30107.588099999997</v>
      </c>
      <c r="R875" s="169">
        <v>32263.931100000005</v>
      </c>
      <c r="S875" s="169">
        <v>0</v>
      </c>
      <c r="T875" s="169">
        <v>0</v>
      </c>
      <c r="U875" s="169">
        <v>451049.35784999997</v>
      </c>
      <c r="V875" s="163">
        <f ca="1">SUM(INDIRECT(Inputs!$C$11&amp;ROW()&amp;":"&amp;Inputs!$C$12&amp;ROW()))</f>
        <v>30107.588099999997</v>
      </c>
      <c r="W875" s="163">
        <f ca="1">SUM(INDIRECT(Inputs!$C$13&amp;ROW()&amp;":"&amp;Inputs!$C$14&amp;ROW()))</f>
        <v>418785.42674999998</v>
      </c>
      <c r="X875" s="3" t="str">
        <f>IF(COUNTIFS(Lookups!$A:$A,C875)=1,"Gross Sales","")</f>
        <v/>
      </c>
      <c r="Y875" s="3" t="str">
        <f>IF(COUNTIFS(Lookups!$D:$D,C875)=1,"Bar Sales","")</f>
        <v/>
      </c>
      <c r="Z875" s="3" t="str">
        <f>IFERROR(VLOOKUP(C875*1,Lookups!$D:$F,3,FALSE),"")</f>
        <v/>
      </c>
      <c r="AA875" s="3" t="str">
        <f>IFERROR(VLOOKUP($C875*1,Lookups!$H:$N,3,FALSE),"")</f>
        <v>Sales</v>
      </c>
      <c r="AB875" s="3" t="str">
        <f>IFERROR(VLOOKUP($C875*1,Lookups!$H:$N,4,FALSE),"")</f>
        <v>Dinner</v>
      </c>
      <c r="AC875" s="3" t="str">
        <f>IFERROR(VLOOKUP($C875*1,Lookups!$H:$N,5,FALSE),"")</f>
        <v>Dining room</v>
      </c>
      <c r="AD875" s="3" t="str">
        <f>IFERROR(VLOOKUP($C875*1,Lookups!$H:$N,6,FALSE),"")</f>
        <v>Food</v>
      </c>
      <c r="AE875" s="3">
        <f>IFERROR(VLOOKUP($C875*1,Lookups!$H:$N,7,FALSE),"")</f>
        <v>0</v>
      </c>
      <c r="AF875" s="3" t="str">
        <f>VLOOKUP(B875*1,Stores!$A:$C,3,FALSE)</f>
        <v>DFG</v>
      </c>
    </row>
    <row r="876" spans="1:32">
      <c r="A876" s="165" t="s">
        <v>960</v>
      </c>
      <c r="B876" s="166" t="s">
        <v>951</v>
      </c>
      <c r="C876" s="165" t="s">
        <v>544</v>
      </c>
      <c r="D876" s="165" t="s">
        <v>918</v>
      </c>
      <c r="E876" s="165" t="s">
        <v>493</v>
      </c>
      <c r="F876" s="167">
        <v>2017</v>
      </c>
      <c r="G876" s="168">
        <v>0</v>
      </c>
      <c r="H876" s="169">
        <v>82719.817200000005</v>
      </c>
      <c r="I876" s="169">
        <v>92450.663774999979</v>
      </c>
      <c r="J876" s="169">
        <v>98015.398650000017</v>
      </c>
      <c r="K876" s="169">
        <v>92264.691749999984</v>
      </c>
      <c r="L876" s="169">
        <v>123626.204325</v>
      </c>
      <c r="M876" s="169">
        <v>82221.604200000002</v>
      </c>
      <c r="N876" s="169">
        <v>81483.267599999992</v>
      </c>
      <c r="O876" s="169">
        <v>85410.28125</v>
      </c>
      <c r="P876" s="169">
        <v>84666.462074999989</v>
      </c>
      <c r="Q876" s="169">
        <v>84790.14224999999</v>
      </c>
      <c r="R876" s="169">
        <v>94129.833599999998</v>
      </c>
      <c r="S876" s="169">
        <v>0</v>
      </c>
      <c r="T876" s="169">
        <v>0</v>
      </c>
      <c r="U876" s="169">
        <v>1001778.3666750002</v>
      </c>
      <c r="V876" s="163">
        <f ca="1">SUM(INDIRECT(Inputs!$C$11&amp;ROW()&amp;":"&amp;Inputs!$C$12&amp;ROW()))</f>
        <v>84790.14224999999</v>
      </c>
      <c r="W876" s="163">
        <f ca="1">SUM(INDIRECT(Inputs!$C$13&amp;ROW()&amp;":"&amp;Inputs!$C$14&amp;ROW()))</f>
        <v>907648.53307500016</v>
      </c>
      <c r="X876" s="3" t="str">
        <f>IF(COUNTIFS(Lookups!$A:$A,C876)=1,"Gross Sales","")</f>
        <v/>
      </c>
      <c r="Y876" s="3" t="str">
        <f>IF(COUNTIFS(Lookups!$D:$D,C876)=1,"Bar Sales","")</f>
        <v/>
      </c>
      <c r="Z876" s="3" t="str">
        <f>IFERROR(VLOOKUP(C876*1,Lookups!$D:$F,3,FALSE),"")</f>
        <v/>
      </c>
      <c r="AA876" s="3" t="str">
        <f>IFERROR(VLOOKUP($C876*1,Lookups!$H:$N,3,FALSE),"")</f>
        <v>Sales</v>
      </c>
      <c r="AB876" s="3" t="str">
        <f>IFERROR(VLOOKUP($C876*1,Lookups!$H:$N,4,FALSE),"")</f>
        <v>Dinner</v>
      </c>
      <c r="AC876" s="3" t="str">
        <f>IFERROR(VLOOKUP($C876*1,Lookups!$H:$N,5,FALSE),"")</f>
        <v>Dining room</v>
      </c>
      <c r="AD876" s="3" t="str">
        <f>IFERROR(VLOOKUP($C876*1,Lookups!$H:$N,6,FALSE),"")</f>
        <v>Food</v>
      </c>
      <c r="AE876" s="3">
        <f>IFERROR(VLOOKUP($C876*1,Lookups!$H:$N,7,FALSE),"")</f>
        <v>0</v>
      </c>
      <c r="AF876" s="3" t="str">
        <f>VLOOKUP(B876*1,Stores!$A:$C,3,FALSE)</f>
        <v>DFG</v>
      </c>
    </row>
    <row r="877" spans="1:32">
      <c r="A877" s="165" t="s">
        <v>961</v>
      </c>
      <c r="B877" s="166" t="s">
        <v>952</v>
      </c>
      <c r="C877" s="165" t="s">
        <v>544</v>
      </c>
      <c r="D877" s="165" t="s">
        <v>918</v>
      </c>
      <c r="E877" s="165" t="s">
        <v>493</v>
      </c>
      <c r="F877" s="167">
        <v>2017</v>
      </c>
      <c r="G877" s="168">
        <v>0</v>
      </c>
      <c r="H877" s="169">
        <v>100432.24695</v>
      </c>
      <c r="I877" s="169">
        <v>106911.03779999999</v>
      </c>
      <c r="J877" s="169">
        <v>96535.522124999989</v>
      </c>
      <c r="K877" s="169">
        <v>92432.106749999992</v>
      </c>
      <c r="L877" s="169">
        <v>73607.698124999995</v>
      </c>
      <c r="M877" s="169">
        <v>88375.718399999998</v>
      </c>
      <c r="N877" s="169">
        <v>81105.394500000009</v>
      </c>
      <c r="O877" s="169">
        <v>76653.324000000008</v>
      </c>
      <c r="P877" s="169">
        <v>88591.482524999999</v>
      </c>
      <c r="Q877" s="169">
        <v>80795.958750000005</v>
      </c>
      <c r="R877" s="169">
        <v>66835.629000000001</v>
      </c>
      <c r="S877" s="169">
        <v>0</v>
      </c>
      <c r="T877" s="169">
        <v>0</v>
      </c>
      <c r="U877" s="169">
        <v>952276.11892499996</v>
      </c>
      <c r="V877" s="163">
        <f ca="1">SUM(INDIRECT(Inputs!$C$11&amp;ROW()&amp;":"&amp;Inputs!$C$12&amp;ROW()))</f>
        <v>80795.958750000005</v>
      </c>
      <c r="W877" s="163">
        <f ca="1">SUM(INDIRECT(Inputs!$C$13&amp;ROW()&amp;":"&amp;Inputs!$C$14&amp;ROW()))</f>
        <v>885440.489925</v>
      </c>
      <c r="X877" s="3" t="str">
        <f>IF(COUNTIFS(Lookups!$A:$A,C877)=1,"Gross Sales","")</f>
        <v/>
      </c>
      <c r="Y877" s="3" t="str">
        <f>IF(COUNTIFS(Lookups!$D:$D,C877)=1,"Bar Sales","")</f>
        <v/>
      </c>
      <c r="Z877" s="3" t="str">
        <f>IFERROR(VLOOKUP(C877*1,Lookups!$D:$F,3,FALSE),"")</f>
        <v/>
      </c>
      <c r="AA877" s="3" t="str">
        <f>IFERROR(VLOOKUP($C877*1,Lookups!$H:$N,3,FALSE),"")</f>
        <v>Sales</v>
      </c>
      <c r="AB877" s="3" t="str">
        <f>IFERROR(VLOOKUP($C877*1,Lookups!$H:$N,4,FALSE),"")</f>
        <v>Dinner</v>
      </c>
      <c r="AC877" s="3" t="str">
        <f>IFERROR(VLOOKUP($C877*1,Lookups!$H:$N,5,FALSE),"")</f>
        <v>Dining room</v>
      </c>
      <c r="AD877" s="3" t="str">
        <f>IFERROR(VLOOKUP($C877*1,Lookups!$H:$N,6,FALSE),"")</f>
        <v>Food</v>
      </c>
      <c r="AE877" s="3">
        <f>IFERROR(VLOOKUP($C877*1,Lookups!$H:$N,7,FALSE),"")</f>
        <v>0</v>
      </c>
      <c r="AF877" s="3" t="str">
        <f>VLOOKUP(B877*1,Stores!$A:$C,3,FALSE)</f>
        <v>DFG</v>
      </c>
    </row>
    <row r="878" spans="1:32">
      <c r="A878" s="165" t="s">
        <v>934</v>
      </c>
      <c r="B878" s="166" t="s">
        <v>953</v>
      </c>
      <c r="C878" s="165" t="s">
        <v>544</v>
      </c>
      <c r="D878" s="165" t="s">
        <v>918</v>
      </c>
      <c r="E878" s="165" t="s">
        <v>493</v>
      </c>
      <c r="F878" s="167">
        <v>2017</v>
      </c>
      <c r="G878" s="168">
        <v>0</v>
      </c>
      <c r="H878" s="169">
        <v>66974.498775</v>
      </c>
      <c r="I878" s="169">
        <v>87373.762874999986</v>
      </c>
      <c r="J878" s="169">
        <v>49411.063350000004</v>
      </c>
      <c r="K878" s="169">
        <v>48127.737000000001</v>
      </c>
      <c r="L878" s="169">
        <v>46051.354800000001</v>
      </c>
      <c r="M878" s="169">
        <v>48794.622750000002</v>
      </c>
      <c r="N878" s="169">
        <v>37825.619999999995</v>
      </c>
      <c r="O878" s="169">
        <v>40226.327999999994</v>
      </c>
      <c r="P878" s="169">
        <v>45418.207500000004</v>
      </c>
      <c r="Q878" s="169">
        <v>55707.715800000005</v>
      </c>
      <c r="R878" s="169">
        <v>60943.414499999999</v>
      </c>
      <c r="S878" s="169">
        <v>0</v>
      </c>
      <c r="T878" s="169">
        <v>0</v>
      </c>
      <c r="U878" s="169">
        <v>586854.32534999994</v>
      </c>
      <c r="V878" s="163">
        <f ca="1">SUM(INDIRECT(Inputs!$C$11&amp;ROW()&amp;":"&amp;Inputs!$C$12&amp;ROW()))</f>
        <v>55707.715800000005</v>
      </c>
      <c r="W878" s="163">
        <f ca="1">SUM(INDIRECT(Inputs!$C$13&amp;ROW()&amp;":"&amp;Inputs!$C$14&amp;ROW()))</f>
        <v>525910.91084999999</v>
      </c>
      <c r="X878" s="3" t="str">
        <f>IF(COUNTIFS(Lookups!$A:$A,C878)=1,"Gross Sales","")</f>
        <v/>
      </c>
      <c r="Y878" s="3" t="str">
        <f>IF(COUNTIFS(Lookups!$D:$D,C878)=1,"Bar Sales","")</f>
        <v/>
      </c>
      <c r="Z878" s="3" t="str">
        <f>IFERROR(VLOOKUP(C878*1,Lookups!$D:$F,3,FALSE),"")</f>
        <v/>
      </c>
      <c r="AA878" s="3" t="str">
        <f>IFERROR(VLOOKUP($C878*1,Lookups!$H:$N,3,FALSE),"")</f>
        <v>Sales</v>
      </c>
      <c r="AB878" s="3" t="str">
        <f>IFERROR(VLOOKUP($C878*1,Lookups!$H:$N,4,FALSE),"")</f>
        <v>Dinner</v>
      </c>
      <c r="AC878" s="3" t="str">
        <f>IFERROR(VLOOKUP($C878*1,Lookups!$H:$N,5,FALSE),"")</f>
        <v>Dining room</v>
      </c>
      <c r="AD878" s="3" t="str">
        <f>IFERROR(VLOOKUP($C878*1,Lookups!$H:$N,6,FALSE),"")</f>
        <v>Food</v>
      </c>
      <c r="AE878" s="3">
        <f>IFERROR(VLOOKUP($C878*1,Lookups!$H:$N,7,FALSE),"")</f>
        <v>0</v>
      </c>
      <c r="AF878" s="3" t="str">
        <f>VLOOKUP(B878*1,Stores!$A:$C,3,FALSE)</f>
        <v>DFG</v>
      </c>
    </row>
    <row r="879" spans="1:32">
      <c r="A879" s="165" t="s">
        <v>933</v>
      </c>
      <c r="B879" s="166" t="s">
        <v>954</v>
      </c>
      <c r="C879" s="165" t="s">
        <v>544</v>
      </c>
      <c r="D879" s="165" t="s">
        <v>918</v>
      </c>
      <c r="E879" s="165" t="s">
        <v>493</v>
      </c>
      <c r="F879" s="167">
        <v>2017</v>
      </c>
      <c r="G879" s="168">
        <v>0</v>
      </c>
      <c r="H879" s="169">
        <v>103167.74070000001</v>
      </c>
      <c r="I879" s="169">
        <v>89894.475449999998</v>
      </c>
      <c r="J879" s="169">
        <v>97727.932574999999</v>
      </c>
      <c r="K879" s="169">
        <v>80137.789124999996</v>
      </c>
      <c r="L879" s="169">
        <v>84000.397799999992</v>
      </c>
      <c r="M879" s="169">
        <v>57221.085075000003</v>
      </c>
      <c r="N879" s="169">
        <v>58859.384400000003</v>
      </c>
      <c r="O879" s="169">
        <v>53274.352500000001</v>
      </c>
      <c r="P879" s="169">
        <v>70214.274900000004</v>
      </c>
      <c r="Q879" s="169">
        <v>63171.362250000006</v>
      </c>
      <c r="R879" s="169">
        <v>72043.962899999999</v>
      </c>
      <c r="S879" s="169">
        <v>0</v>
      </c>
      <c r="T879" s="169">
        <v>0</v>
      </c>
      <c r="U879" s="169">
        <v>829712.757675</v>
      </c>
      <c r="V879" s="163">
        <f ca="1">SUM(INDIRECT(Inputs!$C$11&amp;ROW()&amp;":"&amp;Inputs!$C$12&amp;ROW()))</f>
        <v>63171.362250000006</v>
      </c>
      <c r="W879" s="163">
        <f ca="1">SUM(INDIRECT(Inputs!$C$13&amp;ROW()&amp;":"&amp;Inputs!$C$14&amp;ROW()))</f>
        <v>757668.79477499996</v>
      </c>
      <c r="X879" s="3" t="str">
        <f>IF(COUNTIFS(Lookups!$A:$A,C879)=1,"Gross Sales","")</f>
        <v/>
      </c>
      <c r="Y879" s="3" t="str">
        <f>IF(COUNTIFS(Lookups!$D:$D,C879)=1,"Bar Sales","")</f>
        <v/>
      </c>
      <c r="Z879" s="3" t="str">
        <f>IFERROR(VLOOKUP(C879*1,Lookups!$D:$F,3,FALSE),"")</f>
        <v/>
      </c>
      <c r="AA879" s="3" t="str">
        <f>IFERROR(VLOOKUP($C879*1,Lookups!$H:$N,3,FALSE),"")</f>
        <v>Sales</v>
      </c>
      <c r="AB879" s="3" t="str">
        <f>IFERROR(VLOOKUP($C879*1,Lookups!$H:$N,4,FALSE),"")</f>
        <v>Dinner</v>
      </c>
      <c r="AC879" s="3" t="str">
        <f>IFERROR(VLOOKUP($C879*1,Lookups!$H:$N,5,FALSE),"")</f>
        <v>Dining room</v>
      </c>
      <c r="AD879" s="3" t="str">
        <f>IFERROR(VLOOKUP($C879*1,Lookups!$H:$N,6,FALSE),"")</f>
        <v>Food</v>
      </c>
      <c r="AE879" s="3">
        <f>IFERROR(VLOOKUP($C879*1,Lookups!$H:$N,7,FALSE),"")</f>
        <v>0</v>
      </c>
      <c r="AF879" s="3" t="str">
        <f>VLOOKUP(B879*1,Stores!$A:$C,3,FALSE)</f>
        <v>DFG</v>
      </c>
    </row>
    <row r="880" spans="1:32">
      <c r="A880" s="165" t="s">
        <v>932</v>
      </c>
      <c r="B880" s="166" t="s">
        <v>959</v>
      </c>
      <c r="C880" s="165" t="s">
        <v>544</v>
      </c>
      <c r="D880" s="165" t="s">
        <v>918</v>
      </c>
      <c r="E880" s="165" t="s">
        <v>493</v>
      </c>
      <c r="F880" s="167">
        <v>2017</v>
      </c>
      <c r="G880" s="168">
        <v>0</v>
      </c>
      <c r="H880" s="169">
        <v>0</v>
      </c>
      <c r="I880" s="169">
        <v>0</v>
      </c>
      <c r="J880" s="169">
        <v>0</v>
      </c>
      <c r="K880" s="169">
        <v>0</v>
      </c>
      <c r="L880" s="169">
        <v>0</v>
      </c>
      <c r="M880" s="169">
        <v>0</v>
      </c>
      <c r="N880" s="169">
        <v>71741.255999999994</v>
      </c>
      <c r="O880" s="169">
        <v>72904.296000000002</v>
      </c>
      <c r="P880" s="169">
        <v>61166.540849999998</v>
      </c>
      <c r="Q880" s="169">
        <v>75830.711250000008</v>
      </c>
      <c r="R880" s="169">
        <v>68591.922749999998</v>
      </c>
      <c r="S880" s="169">
        <v>0</v>
      </c>
      <c r="T880" s="169">
        <v>0</v>
      </c>
      <c r="U880" s="169">
        <v>350234.72684999998</v>
      </c>
      <c r="V880" s="163">
        <f ca="1">SUM(INDIRECT(Inputs!$C$11&amp;ROW()&amp;":"&amp;Inputs!$C$12&amp;ROW()))</f>
        <v>75830.711250000008</v>
      </c>
      <c r="W880" s="163">
        <f ca="1">SUM(INDIRECT(Inputs!$C$13&amp;ROW()&amp;":"&amp;Inputs!$C$14&amp;ROW()))</f>
        <v>281642.80410000001</v>
      </c>
      <c r="X880" s="3" t="str">
        <f>IF(COUNTIFS(Lookups!$A:$A,C880)=1,"Gross Sales","")</f>
        <v/>
      </c>
      <c r="Y880" s="3" t="str">
        <f>IF(COUNTIFS(Lookups!$D:$D,C880)=1,"Bar Sales","")</f>
        <v/>
      </c>
      <c r="Z880" s="3" t="str">
        <f>IFERROR(VLOOKUP(C880*1,Lookups!$D:$F,3,FALSE),"")</f>
        <v/>
      </c>
      <c r="AA880" s="3" t="str">
        <f>IFERROR(VLOOKUP($C880*1,Lookups!$H:$N,3,FALSE),"")</f>
        <v>Sales</v>
      </c>
      <c r="AB880" s="3" t="str">
        <f>IFERROR(VLOOKUP($C880*1,Lookups!$H:$N,4,FALSE),"")</f>
        <v>Dinner</v>
      </c>
      <c r="AC880" s="3" t="str">
        <f>IFERROR(VLOOKUP($C880*1,Lookups!$H:$N,5,FALSE),"")</f>
        <v>Dining room</v>
      </c>
      <c r="AD880" s="3" t="str">
        <f>IFERROR(VLOOKUP($C880*1,Lookups!$H:$N,6,FALSE),"")</f>
        <v>Food</v>
      </c>
      <c r="AE880" s="3">
        <f>IFERROR(VLOOKUP($C880*1,Lookups!$H:$N,7,FALSE),"")</f>
        <v>0</v>
      </c>
      <c r="AF880" s="3" t="str">
        <f>VLOOKUP(B880*1,Stores!$A:$C,3,FALSE)</f>
        <v>DFG</v>
      </c>
    </row>
    <row r="881" spans="1:32">
      <c r="A881" s="165" t="s">
        <v>930</v>
      </c>
      <c r="B881" s="166" t="s">
        <v>920</v>
      </c>
      <c r="C881" s="165" t="s">
        <v>548</v>
      </c>
      <c r="D881" s="165" t="s">
        <v>918</v>
      </c>
      <c r="E881" s="165" t="s">
        <v>497</v>
      </c>
      <c r="F881" s="167">
        <v>2017</v>
      </c>
      <c r="G881" s="168">
        <v>0</v>
      </c>
      <c r="H881" s="169">
        <v>2019.7192500000001</v>
      </c>
      <c r="I881" s="169">
        <v>2095.3143749999999</v>
      </c>
      <c r="J881" s="169">
        <v>3202.9275000000002</v>
      </c>
      <c r="K881" s="169">
        <v>1294.3920000000001</v>
      </c>
      <c r="L881" s="169">
        <v>1683.9974999999999</v>
      </c>
      <c r="M881" s="169">
        <v>2805.7837500000001</v>
      </c>
      <c r="N881" s="169">
        <v>2239.9124999999999</v>
      </c>
      <c r="O881" s="169">
        <v>242.88000000000002</v>
      </c>
      <c r="P881" s="169">
        <v>581.69999999999993</v>
      </c>
      <c r="Q881" s="169">
        <v>2965.8794999999996</v>
      </c>
      <c r="R881" s="169">
        <v>2420.8199999999997</v>
      </c>
      <c r="S881" s="169">
        <v>0</v>
      </c>
      <c r="T881" s="169">
        <v>0</v>
      </c>
      <c r="U881" s="169">
        <v>21553.326375000001</v>
      </c>
      <c r="V881" s="163">
        <f ca="1">SUM(INDIRECT(Inputs!$C$11&amp;ROW()&amp;":"&amp;Inputs!$C$12&amp;ROW()))</f>
        <v>2965.8794999999996</v>
      </c>
      <c r="W881" s="163">
        <f ca="1">SUM(INDIRECT(Inputs!$C$13&amp;ROW()&amp;":"&amp;Inputs!$C$14&amp;ROW()))</f>
        <v>19132.506375000001</v>
      </c>
      <c r="X881" s="3" t="str">
        <f>IF(COUNTIFS(Lookups!$A:$A,C881)=1,"Gross Sales","")</f>
        <v/>
      </c>
      <c r="Y881" s="3" t="str">
        <f>IF(COUNTIFS(Lookups!$D:$D,C881)=1,"Bar Sales","")</f>
        <v/>
      </c>
      <c r="Z881" s="3" t="str">
        <f>IFERROR(VLOOKUP(C881*1,Lookups!$D:$F,3,FALSE),"")</f>
        <v/>
      </c>
      <c r="AA881" s="3" t="str">
        <f>IFERROR(VLOOKUP($C881*1,Lookups!$H:$N,3,FALSE),"")</f>
        <v>Sales</v>
      </c>
      <c r="AB881" s="3" t="str">
        <f>IFERROR(VLOOKUP($C881*1,Lookups!$H:$N,4,FALSE),"")</f>
        <v>Lunch</v>
      </c>
      <c r="AC881" s="3" t="str">
        <f>IFERROR(VLOOKUP($C881*1,Lookups!$H:$N,5,FALSE),"")</f>
        <v>Private</v>
      </c>
      <c r="AD881" s="3" t="str">
        <f>IFERROR(VLOOKUP($C881*1,Lookups!$H:$N,6,FALSE),"")</f>
        <v>Food</v>
      </c>
      <c r="AE881" s="3">
        <f>IFERROR(VLOOKUP($C881*1,Lookups!$H:$N,7,FALSE),"")</f>
        <v>0</v>
      </c>
      <c r="AF881" s="3" t="str">
        <f>VLOOKUP(B881*1,Stores!$A:$C,3,FALSE)</f>
        <v>DFDE</v>
      </c>
    </row>
    <row r="882" spans="1:32">
      <c r="A882" s="165" t="s">
        <v>929</v>
      </c>
      <c r="B882" s="166" t="s">
        <v>921</v>
      </c>
      <c r="C882" s="165" t="s">
        <v>548</v>
      </c>
      <c r="D882" s="165" t="s">
        <v>918</v>
      </c>
      <c r="E882" s="165" t="s">
        <v>497</v>
      </c>
      <c r="F882" s="167">
        <v>2017</v>
      </c>
      <c r="G882" s="168">
        <v>0</v>
      </c>
      <c r="H882" s="169">
        <v>6997.039499999998</v>
      </c>
      <c r="I882" s="169">
        <v>8747.6962499999991</v>
      </c>
      <c r="J882" s="169">
        <v>8972.0587500000001</v>
      </c>
      <c r="K882" s="169">
        <v>8891.2904999999992</v>
      </c>
      <c r="L882" s="169">
        <v>14042.491199999999</v>
      </c>
      <c r="M882" s="169">
        <v>11266.192500000001</v>
      </c>
      <c r="N882" s="169">
        <v>6166.1984999999995</v>
      </c>
      <c r="O882" s="169">
        <v>8427.3120000000017</v>
      </c>
      <c r="P882" s="169">
        <v>15158.826374999999</v>
      </c>
      <c r="Q882" s="169">
        <v>11657.205</v>
      </c>
      <c r="R882" s="169">
        <v>14840.846999999998</v>
      </c>
      <c r="S882" s="169">
        <v>0</v>
      </c>
      <c r="T882" s="169">
        <v>0</v>
      </c>
      <c r="U882" s="169">
        <v>115167.15757499999</v>
      </c>
      <c r="V882" s="163">
        <f ca="1">SUM(INDIRECT(Inputs!$C$11&amp;ROW()&amp;":"&amp;Inputs!$C$12&amp;ROW()))</f>
        <v>11657.205</v>
      </c>
      <c r="W882" s="163">
        <f ca="1">SUM(INDIRECT(Inputs!$C$13&amp;ROW()&amp;":"&amp;Inputs!$C$14&amp;ROW()))</f>
        <v>100326.310575</v>
      </c>
      <c r="X882" s="3" t="str">
        <f>IF(COUNTIFS(Lookups!$A:$A,C882)=1,"Gross Sales","")</f>
        <v/>
      </c>
      <c r="Y882" s="3" t="str">
        <f>IF(COUNTIFS(Lookups!$D:$D,C882)=1,"Bar Sales","")</f>
        <v/>
      </c>
      <c r="Z882" s="3" t="str">
        <f>IFERROR(VLOOKUP(C882*1,Lookups!$D:$F,3,FALSE),"")</f>
        <v/>
      </c>
      <c r="AA882" s="3" t="str">
        <f>IFERROR(VLOOKUP($C882*1,Lookups!$H:$N,3,FALSE),"")</f>
        <v>Sales</v>
      </c>
      <c r="AB882" s="3" t="str">
        <f>IFERROR(VLOOKUP($C882*1,Lookups!$H:$N,4,FALSE),"")</f>
        <v>Lunch</v>
      </c>
      <c r="AC882" s="3" t="str">
        <f>IFERROR(VLOOKUP($C882*1,Lookups!$H:$N,5,FALSE),"")</f>
        <v>Private</v>
      </c>
      <c r="AD882" s="3" t="str">
        <f>IFERROR(VLOOKUP($C882*1,Lookups!$H:$N,6,FALSE),"")</f>
        <v>Food</v>
      </c>
      <c r="AE882" s="3">
        <f>IFERROR(VLOOKUP($C882*1,Lookups!$H:$N,7,FALSE),"")</f>
        <v>0</v>
      </c>
      <c r="AF882" s="3" t="str">
        <f>VLOOKUP(B882*1,Stores!$A:$C,3,FALSE)</f>
        <v>DFDE</v>
      </c>
    </row>
    <row r="883" spans="1:32">
      <c r="A883" s="165" t="s">
        <v>928</v>
      </c>
      <c r="B883" s="166" t="s">
        <v>922</v>
      </c>
      <c r="C883" s="165" t="s">
        <v>548</v>
      </c>
      <c r="D883" s="165" t="s">
        <v>918</v>
      </c>
      <c r="E883" s="165" t="s">
        <v>497</v>
      </c>
      <c r="F883" s="167">
        <v>2017</v>
      </c>
      <c r="G883" s="168">
        <v>0</v>
      </c>
      <c r="H883" s="169">
        <v>1322.46</v>
      </c>
      <c r="I883" s="169">
        <v>3978.796875</v>
      </c>
      <c r="J883" s="169">
        <v>3538.7625000000003</v>
      </c>
      <c r="K883" s="169">
        <v>820.125</v>
      </c>
      <c r="L883" s="169">
        <v>6081.6506249999993</v>
      </c>
      <c r="M883" s="169">
        <v>2820.3525</v>
      </c>
      <c r="N883" s="169">
        <v>1953.3</v>
      </c>
      <c r="O883" s="169">
        <v>1292.1187500000001</v>
      </c>
      <c r="P883" s="169">
        <v>980.36250000000007</v>
      </c>
      <c r="Q883" s="169">
        <v>2256.7083749999997</v>
      </c>
      <c r="R883" s="169">
        <v>4586.4224999999997</v>
      </c>
      <c r="S883" s="169">
        <v>0</v>
      </c>
      <c r="T883" s="169">
        <v>0</v>
      </c>
      <c r="U883" s="169">
        <v>29631.059624999998</v>
      </c>
      <c r="V883" s="163">
        <f ca="1">SUM(INDIRECT(Inputs!$C$11&amp;ROW()&amp;":"&amp;Inputs!$C$12&amp;ROW()))</f>
        <v>2256.7083749999997</v>
      </c>
      <c r="W883" s="163">
        <f ca="1">SUM(INDIRECT(Inputs!$C$13&amp;ROW()&amp;":"&amp;Inputs!$C$14&amp;ROW()))</f>
        <v>25044.637124999997</v>
      </c>
      <c r="X883" s="3" t="str">
        <f>IF(COUNTIFS(Lookups!$A:$A,C883)=1,"Gross Sales","")</f>
        <v/>
      </c>
      <c r="Y883" s="3" t="str">
        <f>IF(COUNTIFS(Lookups!$D:$D,C883)=1,"Bar Sales","")</f>
        <v/>
      </c>
      <c r="Z883" s="3" t="str">
        <f>IFERROR(VLOOKUP(C883*1,Lookups!$D:$F,3,FALSE),"")</f>
        <v/>
      </c>
      <c r="AA883" s="3" t="str">
        <f>IFERROR(VLOOKUP($C883*1,Lookups!$H:$N,3,FALSE),"")</f>
        <v>Sales</v>
      </c>
      <c r="AB883" s="3" t="str">
        <f>IFERROR(VLOOKUP($C883*1,Lookups!$H:$N,4,FALSE),"")</f>
        <v>Lunch</v>
      </c>
      <c r="AC883" s="3" t="str">
        <f>IFERROR(VLOOKUP($C883*1,Lookups!$H:$N,5,FALSE),"")</f>
        <v>Private</v>
      </c>
      <c r="AD883" s="3" t="str">
        <f>IFERROR(VLOOKUP($C883*1,Lookups!$H:$N,6,FALSE),"")</f>
        <v>Food</v>
      </c>
      <c r="AE883" s="3">
        <f>IFERROR(VLOOKUP($C883*1,Lookups!$H:$N,7,FALSE),"")</f>
        <v>0</v>
      </c>
      <c r="AF883" s="3" t="str">
        <f>VLOOKUP(B883*1,Stores!$A:$C,3,FALSE)</f>
        <v>DFDE</v>
      </c>
    </row>
    <row r="884" spans="1:32">
      <c r="A884" s="165" t="s">
        <v>927</v>
      </c>
      <c r="B884" s="166" t="s">
        <v>923</v>
      </c>
      <c r="C884" s="165" t="s">
        <v>548</v>
      </c>
      <c r="D884" s="165" t="s">
        <v>918</v>
      </c>
      <c r="E884" s="165" t="s">
        <v>497</v>
      </c>
      <c r="F884" s="167">
        <v>2017</v>
      </c>
      <c r="G884" s="168">
        <v>0</v>
      </c>
      <c r="H884" s="169">
        <v>2567.84175</v>
      </c>
      <c r="I884" s="169">
        <v>13564.933500000001</v>
      </c>
      <c r="J884" s="169">
        <v>4478.298675</v>
      </c>
      <c r="K884" s="169">
        <v>5383.0158750000001</v>
      </c>
      <c r="L884" s="169">
        <v>7899.8144999999995</v>
      </c>
      <c r="M884" s="169">
        <v>7412.8545000000013</v>
      </c>
      <c r="N884" s="169">
        <v>6304.5675000000001</v>
      </c>
      <c r="O884" s="169">
        <v>4057.8672749999996</v>
      </c>
      <c r="P884" s="169">
        <v>2115.5969999999998</v>
      </c>
      <c r="Q884" s="169">
        <v>3617.8395</v>
      </c>
      <c r="R884" s="169">
        <v>13845.118499999999</v>
      </c>
      <c r="S884" s="169">
        <v>0</v>
      </c>
      <c r="T884" s="169">
        <v>0</v>
      </c>
      <c r="U884" s="169">
        <v>71247.748575000005</v>
      </c>
      <c r="V884" s="163">
        <f ca="1">SUM(INDIRECT(Inputs!$C$11&amp;ROW()&amp;":"&amp;Inputs!$C$12&amp;ROW()))</f>
        <v>3617.8395</v>
      </c>
      <c r="W884" s="163">
        <f ca="1">SUM(INDIRECT(Inputs!$C$13&amp;ROW()&amp;":"&amp;Inputs!$C$14&amp;ROW()))</f>
        <v>57402.630075000001</v>
      </c>
      <c r="X884" s="3" t="str">
        <f>IF(COUNTIFS(Lookups!$A:$A,C884)=1,"Gross Sales","")</f>
        <v/>
      </c>
      <c r="Y884" s="3" t="str">
        <f>IF(COUNTIFS(Lookups!$D:$D,C884)=1,"Bar Sales","")</f>
        <v/>
      </c>
      <c r="Z884" s="3" t="str">
        <f>IFERROR(VLOOKUP(C884*1,Lookups!$D:$F,3,FALSE),"")</f>
        <v/>
      </c>
      <c r="AA884" s="3" t="str">
        <f>IFERROR(VLOOKUP($C884*1,Lookups!$H:$N,3,FALSE),"")</f>
        <v>Sales</v>
      </c>
      <c r="AB884" s="3" t="str">
        <f>IFERROR(VLOOKUP($C884*1,Lookups!$H:$N,4,FALSE),"")</f>
        <v>Lunch</v>
      </c>
      <c r="AC884" s="3" t="str">
        <f>IFERROR(VLOOKUP($C884*1,Lookups!$H:$N,5,FALSE),"")</f>
        <v>Private</v>
      </c>
      <c r="AD884" s="3" t="str">
        <f>IFERROR(VLOOKUP($C884*1,Lookups!$H:$N,6,FALSE),"")</f>
        <v>Food</v>
      </c>
      <c r="AE884" s="3">
        <f>IFERROR(VLOOKUP($C884*1,Lookups!$H:$N,7,FALSE),"")</f>
        <v>0</v>
      </c>
      <c r="AF884" s="3" t="str">
        <f>VLOOKUP(B884*1,Stores!$A:$C,3,FALSE)</f>
        <v>DFDE</v>
      </c>
    </row>
    <row r="885" spans="1:32">
      <c r="A885" s="165" t="s">
        <v>926</v>
      </c>
      <c r="B885" s="166" t="s">
        <v>924</v>
      </c>
      <c r="C885" s="165" t="s">
        <v>548</v>
      </c>
      <c r="D885" s="165" t="s">
        <v>918</v>
      </c>
      <c r="E885" s="165" t="s">
        <v>497</v>
      </c>
      <c r="F885" s="167">
        <v>2017</v>
      </c>
      <c r="G885" s="168">
        <v>0</v>
      </c>
      <c r="H885" s="169">
        <v>1957.2525000000001</v>
      </c>
      <c r="I885" s="169">
        <v>2619.8062500000001</v>
      </c>
      <c r="J885" s="169">
        <v>5137.3087500000001</v>
      </c>
      <c r="K885" s="169">
        <v>5408.085</v>
      </c>
      <c r="L885" s="169">
        <v>8640.1274999999987</v>
      </c>
      <c r="M885" s="169">
        <v>3980.2650000000003</v>
      </c>
      <c r="N885" s="169">
        <v>3105.3525</v>
      </c>
      <c r="O885" s="169">
        <v>1625.9223749999996</v>
      </c>
      <c r="P885" s="169">
        <v>4101.6059999999998</v>
      </c>
      <c r="Q885" s="169">
        <v>5771.6158500000001</v>
      </c>
      <c r="R885" s="169">
        <v>4193.58</v>
      </c>
      <c r="S885" s="169">
        <v>0</v>
      </c>
      <c r="T885" s="169">
        <v>0</v>
      </c>
      <c r="U885" s="169">
        <v>46540.921725</v>
      </c>
      <c r="V885" s="163">
        <f ca="1">SUM(INDIRECT(Inputs!$C$11&amp;ROW()&amp;":"&amp;Inputs!$C$12&amp;ROW()))</f>
        <v>5771.6158500000001</v>
      </c>
      <c r="W885" s="163">
        <f ca="1">SUM(INDIRECT(Inputs!$C$13&amp;ROW()&amp;":"&amp;Inputs!$C$14&amp;ROW()))</f>
        <v>42347.341724999998</v>
      </c>
      <c r="X885" s="3" t="str">
        <f>IF(COUNTIFS(Lookups!$A:$A,C885)=1,"Gross Sales","")</f>
        <v/>
      </c>
      <c r="Y885" s="3" t="str">
        <f>IF(COUNTIFS(Lookups!$D:$D,C885)=1,"Bar Sales","")</f>
        <v/>
      </c>
      <c r="Z885" s="3" t="str">
        <f>IFERROR(VLOOKUP(C885*1,Lookups!$D:$F,3,FALSE),"")</f>
        <v/>
      </c>
      <c r="AA885" s="3" t="str">
        <f>IFERROR(VLOOKUP($C885*1,Lookups!$H:$N,3,FALSE),"")</f>
        <v>Sales</v>
      </c>
      <c r="AB885" s="3" t="str">
        <f>IFERROR(VLOOKUP($C885*1,Lookups!$H:$N,4,FALSE),"")</f>
        <v>Lunch</v>
      </c>
      <c r="AC885" s="3" t="str">
        <f>IFERROR(VLOOKUP($C885*1,Lookups!$H:$N,5,FALSE),"")</f>
        <v>Private</v>
      </c>
      <c r="AD885" s="3" t="str">
        <f>IFERROR(VLOOKUP($C885*1,Lookups!$H:$N,6,FALSE),"")</f>
        <v>Food</v>
      </c>
      <c r="AE885" s="3">
        <f>IFERROR(VLOOKUP($C885*1,Lookups!$H:$N,7,FALSE),"")</f>
        <v>0</v>
      </c>
      <c r="AF885" s="3" t="str">
        <f>VLOOKUP(B885*1,Stores!$A:$C,3,FALSE)</f>
        <v>DFDE</v>
      </c>
    </row>
    <row r="886" spans="1:32">
      <c r="A886" s="165" t="s">
        <v>925</v>
      </c>
      <c r="B886" s="166" t="s">
        <v>958</v>
      </c>
      <c r="C886" s="165" t="s">
        <v>548</v>
      </c>
      <c r="D886" s="165" t="s">
        <v>918</v>
      </c>
      <c r="E886" s="165" t="s">
        <v>497</v>
      </c>
      <c r="F886" s="167">
        <v>2017</v>
      </c>
      <c r="G886" s="168">
        <v>0</v>
      </c>
      <c r="H886" s="169">
        <v>0</v>
      </c>
      <c r="I886" s="169">
        <v>0</v>
      </c>
      <c r="J886" s="169">
        <v>0</v>
      </c>
      <c r="K886" s="169">
        <v>0</v>
      </c>
      <c r="L886" s="169">
        <v>202.35</v>
      </c>
      <c r="M886" s="169">
        <v>4418.2349999999997</v>
      </c>
      <c r="N886" s="169">
        <v>1434.1941000000002</v>
      </c>
      <c r="O886" s="169">
        <v>5856.8227499999994</v>
      </c>
      <c r="P886" s="169">
        <v>4264.7242500000002</v>
      </c>
      <c r="Q886" s="169">
        <v>1048.8187499999999</v>
      </c>
      <c r="R886" s="169">
        <v>4100.127375</v>
      </c>
      <c r="S886" s="169">
        <v>0</v>
      </c>
      <c r="T886" s="169">
        <v>0</v>
      </c>
      <c r="U886" s="169">
        <v>21325.272224999997</v>
      </c>
      <c r="V886" s="163">
        <f ca="1">SUM(INDIRECT(Inputs!$C$11&amp;ROW()&amp;":"&amp;Inputs!$C$12&amp;ROW()))</f>
        <v>1048.8187499999999</v>
      </c>
      <c r="W886" s="163">
        <f ca="1">SUM(INDIRECT(Inputs!$C$13&amp;ROW()&amp;":"&amp;Inputs!$C$14&amp;ROW()))</f>
        <v>17225.144849999997</v>
      </c>
      <c r="X886" s="3" t="str">
        <f>IF(COUNTIFS(Lookups!$A:$A,C886)=1,"Gross Sales","")</f>
        <v/>
      </c>
      <c r="Y886" s="3" t="str">
        <f>IF(COUNTIFS(Lookups!$D:$D,C886)=1,"Bar Sales","")</f>
        <v/>
      </c>
      <c r="Z886" s="3" t="str">
        <f>IFERROR(VLOOKUP(C886*1,Lookups!$D:$F,3,FALSE),"")</f>
        <v/>
      </c>
      <c r="AA886" s="3" t="str">
        <f>IFERROR(VLOOKUP($C886*1,Lookups!$H:$N,3,FALSE),"")</f>
        <v>Sales</v>
      </c>
      <c r="AB886" s="3" t="str">
        <f>IFERROR(VLOOKUP($C886*1,Lookups!$H:$N,4,FALSE),"")</f>
        <v>Lunch</v>
      </c>
      <c r="AC886" s="3" t="str">
        <f>IFERROR(VLOOKUP($C886*1,Lookups!$H:$N,5,FALSE),"")</f>
        <v>Private</v>
      </c>
      <c r="AD886" s="3" t="str">
        <f>IFERROR(VLOOKUP($C886*1,Lookups!$H:$N,6,FALSE),"")</f>
        <v>Food</v>
      </c>
      <c r="AE886" s="3">
        <f>IFERROR(VLOOKUP($C886*1,Lookups!$H:$N,7,FALSE),"")</f>
        <v>0</v>
      </c>
      <c r="AF886" s="3" t="str">
        <f>VLOOKUP(B886*1,Stores!$A:$C,3,FALSE)</f>
        <v>DFDE</v>
      </c>
    </row>
    <row r="887" spans="1:32">
      <c r="A887" s="165" t="s">
        <v>958</v>
      </c>
      <c r="B887" s="166" t="s">
        <v>925</v>
      </c>
      <c r="C887" s="165" t="s">
        <v>548</v>
      </c>
      <c r="D887" s="165" t="s">
        <v>918</v>
      </c>
      <c r="E887" s="165" t="s">
        <v>497</v>
      </c>
      <c r="F887" s="167">
        <v>2017</v>
      </c>
      <c r="G887" s="168">
        <v>0</v>
      </c>
      <c r="H887" s="169">
        <v>2578.9743749999998</v>
      </c>
      <c r="I887" s="169">
        <v>2504.7000000000003</v>
      </c>
      <c r="J887" s="169">
        <v>15393.48</v>
      </c>
      <c r="K887" s="169">
        <v>7107.4278000000004</v>
      </c>
      <c r="L887" s="169">
        <v>1058.2650000000001</v>
      </c>
      <c r="M887" s="169">
        <v>6492.0195000000012</v>
      </c>
      <c r="N887" s="169">
        <v>683.35874999999999</v>
      </c>
      <c r="O887" s="169">
        <v>647.22</v>
      </c>
      <c r="P887" s="169">
        <v>725.37000000000012</v>
      </c>
      <c r="Q887" s="169">
        <v>767.88</v>
      </c>
      <c r="R887" s="169">
        <v>455.37900000000002</v>
      </c>
      <c r="S887" s="169">
        <v>0</v>
      </c>
      <c r="T887" s="169">
        <v>0</v>
      </c>
      <c r="U887" s="169">
        <v>38414.074424999999</v>
      </c>
      <c r="V887" s="163">
        <f ca="1">SUM(INDIRECT(Inputs!$C$11&amp;ROW()&amp;":"&amp;Inputs!$C$12&amp;ROW()))</f>
        <v>767.88</v>
      </c>
      <c r="W887" s="163">
        <f ca="1">SUM(INDIRECT(Inputs!$C$13&amp;ROW()&amp;":"&amp;Inputs!$C$14&amp;ROW()))</f>
        <v>37958.695424999998</v>
      </c>
      <c r="X887" s="3" t="str">
        <f>IF(COUNTIFS(Lookups!$A:$A,C887)=1,"Gross Sales","")</f>
        <v/>
      </c>
      <c r="Y887" s="3" t="str">
        <f>IF(COUNTIFS(Lookups!$D:$D,C887)=1,"Bar Sales","")</f>
        <v/>
      </c>
      <c r="Z887" s="3" t="str">
        <f>IFERROR(VLOOKUP(C887*1,Lookups!$D:$F,3,FALSE),"")</f>
        <v/>
      </c>
      <c r="AA887" s="3" t="str">
        <f>IFERROR(VLOOKUP($C887*1,Lookups!$H:$N,3,FALSE),"")</f>
        <v>Sales</v>
      </c>
      <c r="AB887" s="3" t="str">
        <f>IFERROR(VLOOKUP($C887*1,Lookups!$H:$N,4,FALSE),"")</f>
        <v>Lunch</v>
      </c>
      <c r="AC887" s="3" t="str">
        <f>IFERROR(VLOOKUP($C887*1,Lookups!$H:$N,5,FALSE),"")</f>
        <v>Private</v>
      </c>
      <c r="AD887" s="3" t="str">
        <f>IFERROR(VLOOKUP($C887*1,Lookups!$H:$N,6,FALSE),"")</f>
        <v>Food</v>
      </c>
      <c r="AE887" s="3">
        <f>IFERROR(VLOOKUP($C887*1,Lookups!$H:$N,7,FALSE),"")</f>
        <v>0</v>
      </c>
      <c r="AF887" s="3" t="str">
        <f>VLOOKUP(B887*1,Stores!$A:$C,3,FALSE)</f>
        <v>DFDE</v>
      </c>
    </row>
    <row r="888" spans="1:32">
      <c r="A888" s="165" t="s">
        <v>924</v>
      </c>
      <c r="B888" s="166" t="s">
        <v>926</v>
      </c>
      <c r="C888" s="165" t="s">
        <v>548</v>
      </c>
      <c r="D888" s="165" t="s">
        <v>918</v>
      </c>
      <c r="E888" s="165" t="s">
        <v>497</v>
      </c>
      <c r="F888" s="167">
        <v>2017</v>
      </c>
      <c r="G888" s="168">
        <v>0</v>
      </c>
      <c r="H888" s="169">
        <v>10879.396124999999</v>
      </c>
      <c r="I888" s="169">
        <v>24525.348375000001</v>
      </c>
      <c r="J888" s="169">
        <v>19630.58625</v>
      </c>
      <c r="K888" s="169">
        <v>22488.877499999999</v>
      </c>
      <c r="L888" s="169">
        <v>29441.258250000003</v>
      </c>
      <c r="M888" s="169">
        <v>28452.27</v>
      </c>
      <c r="N888" s="169">
        <v>18104.73</v>
      </c>
      <c r="O888" s="169">
        <v>12633.630750000002</v>
      </c>
      <c r="P888" s="169">
        <v>7877.8743750000003</v>
      </c>
      <c r="Q888" s="169">
        <v>20669.625</v>
      </c>
      <c r="R888" s="169">
        <v>14867.5725</v>
      </c>
      <c r="S888" s="169">
        <v>0</v>
      </c>
      <c r="T888" s="169">
        <v>0</v>
      </c>
      <c r="U888" s="169">
        <v>209571.16912500004</v>
      </c>
      <c r="V888" s="163">
        <f ca="1">SUM(INDIRECT(Inputs!$C$11&amp;ROW()&amp;":"&amp;Inputs!$C$12&amp;ROW()))</f>
        <v>20669.625</v>
      </c>
      <c r="W888" s="163">
        <f ca="1">SUM(INDIRECT(Inputs!$C$13&amp;ROW()&amp;":"&amp;Inputs!$C$14&amp;ROW()))</f>
        <v>194703.59662500003</v>
      </c>
      <c r="X888" s="3" t="str">
        <f>IF(COUNTIFS(Lookups!$A:$A,C888)=1,"Gross Sales","")</f>
        <v/>
      </c>
      <c r="Y888" s="3" t="str">
        <f>IF(COUNTIFS(Lookups!$D:$D,C888)=1,"Bar Sales","")</f>
        <v/>
      </c>
      <c r="Z888" s="3" t="str">
        <f>IFERROR(VLOOKUP(C888*1,Lookups!$D:$F,3,FALSE),"")</f>
        <v/>
      </c>
      <c r="AA888" s="3" t="str">
        <f>IFERROR(VLOOKUP($C888*1,Lookups!$H:$N,3,FALSE),"")</f>
        <v>Sales</v>
      </c>
      <c r="AB888" s="3" t="str">
        <f>IFERROR(VLOOKUP($C888*1,Lookups!$H:$N,4,FALSE),"")</f>
        <v>Lunch</v>
      </c>
      <c r="AC888" s="3" t="str">
        <f>IFERROR(VLOOKUP($C888*1,Lookups!$H:$N,5,FALSE),"")</f>
        <v>Private</v>
      </c>
      <c r="AD888" s="3" t="str">
        <f>IFERROR(VLOOKUP($C888*1,Lookups!$H:$N,6,FALSE),"")</f>
        <v>Food</v>
      </c>
      <c r="AE888" s="3">
        <f>IFERROR(VLOOKUP($C888*1,Lookups!$H:$N,7,FALSE),"")</f>
        <v>0</v>
      </c>
      <c r="AF888" s="3" t="str">
        <f>VLOOKUP(B888*1,Stores!$A:$C,3,FALSE)</f>
        <v>DFDE</v>
      </c>
    </row>
    <row r="889" spans="1:32">
      <c r="A889" s="165" t="s">
        <v>923</v>
      </c>
      <c r="B889" s="166" t="s">
        <v>927</v>
      </c>
      <c r="C889" s="165" t="s">
        <v>548</v>
      </c>
      <c r="D889" s="165" t="s">
        <v>918</v>
      </c>
      <c r="E889" s="165" t="s">
        <v>497</v>
      </c>
      <c r="F889" s="167">
        <v>2017</v>
      </c>
      <c r="G889" s="168">
        <v>0</v>
      </c>
      <c r="H889" s="169">
        <v>5952.1110000000008</v>
      </c>
      <c r="I889" s="169">
        <v>2040.4616249999997</v>
      </c>
      <c r="J889" s="169">
        <v>4302.8160000000007</v>
      </c>
      <c r="K889" s="169">
        <v>9835.3935000000001</v>
      </c>
      <c r="L889" s="169">
        <v>15000.552000000001</v>
      </c>
      <c r="M889" s="169">
        <v>15945.614999999996</v>
      </c>
      <c r="N889" s="169">
        <v>10797.315375000002</v>
      </c>
      <c r="O889" s="169">
        <v>4851.8047500000002</v>
      </c>
      <c r="P889" s="169">
        <v>1957.89825</v>
      </c>
      <c r="Q889" s="169">
        <v>8254.3248750000002</v>
      </c>
      <c r="R889" s="169">
        <v>5315.3700000000008</v>
      </c>
      <c r="S889" s="169">
        <v>0</v>
      </c>
      <c r="T889" s="169">
        <v>0</v>
      </c>
      <c r="U889" s="169">
        <v>84253.662375</v>
      </c>
      <c r="V889" s="163">
        <f ca="1">SUM(INDIRECT(Inputs!$C$11&amp;ROW()&amp;":"&amp;Inputs!$C$12&amp;ROW()))</f>
        <v>8254.3248750000002</v>
      </c>
      <c r="W889" s="163">
        <f ca="1">SUM(INDIRECT(Inputs!$C$13&amp;ROW()&amp;":"&amp;Inputs!$C$14&amp;ROW()))</f>
        <v>78938.292375000005</v>
      </c>
      <c r="X889" s="3" t="str">
        <f>IF(COUNTIFS(Lookups!$A:$A,C889)=1,"Gross Sales","")</f>
        <v/>
      </c>
      <c r="Y889" s="3" t="str">
        <f>IF(COUNTIFS(Lookups!$D:$D,C889)=1,"Bar Sales","")</f>
        <v/>
      </c>
      <c r="Z889" s="3" t="str">
        <f>IFERROR(VLOOKUP(C889*1,Lookups!$D:$F,3,FALSE),"")</f>
        <v/>
      </c>
      <c r="AA889" s="3" t="str">
        <f>IFERROR(VLOOKUP($C889*1,Lookups!$H:$N,3,FALSE),"")</f>
        <v>Sales</v>
      </c>
      <c r="AB889" s="3" t="str">
        <f>IFERROR(VLOOKUP($C889*1,Lookups!$H:$N,4,FALSE),"")</f>
        <v>Lunch</v>
      </c>
      <c r="AC889" s="3" t="str">
        <f>IFERROR(VLOOKUP($C889*1,Lookups!$H:$N,5,FALSE),"")</f>
        <v>Private</v>
      </c>
      <c r="AD889" s="3" t="str">
        <f>IFERROR(VLOOKUP($C889*1,Lookups!$H:$N,6,FALSE),"")</f>
        <v>Food</v>
      </c>
      <c r="AE889" s="3">
        <f>IFERROR(VLOOKUP($C889*1,Lookups!$H:$N,7,FALSE),"")</f>
        <v>0</v>
      </c>
      <c r="AF889" s="3" t="str">
        <f>VLOOKUP(B889*1,Stores!$A:$C,3,FALSE)</f>
        <v>DFDE</v>
      </c>
    </row>
    <row r="890" spans="1:32">
      <c r="A890" s="165" t="s">
        <v>922</v>
      </c>
      <c r="B890" s="166" t="s">
        <v>928</v>
      </c>
      <c r="C890" s="165" t="s">
        <v>548</v>
      </c>
      <c r="D890" s="165" t="s">
        <v>918</v>
      </c>
      <c r="E890" s="165" t="s">
        <v>497</v>
      </c>
      <c r="F890" s="167">
        <v>2017</v>
      </c>
      <c r="G890" s="168">
        <v>0</v>
      </c>
      <c r="H890" s="169">
        <v>81.900000000000006</v>
      </c>
      <c r="I890" s="169">
        <v>0</v>
      </c>
      <c r="J890" s="169">
        <v>1990.2494999999999</v>
      </c>
      <c r="K890" s="169">
        <v>2014.1445000000003</v>
      </c>
      <c r="L890" s="169">
        <v>95.399999999999991</v>
      </c>
      <c r="M890" s="169">
        <v>286.02</v>
      </c>
      <c r="N890" s="169">
        <v>0</v>
      </c>
      <c r="O890" s="169">
        <v>0</v>
      </c>
      <c r="P890" s="169">
        <v>903.92250000000001</v>
      </c>
      <c r="Q890" s="169">
        <v>1007.0999999999999</v>
      </c>
      <c r="R890" s="169">
        <v>0</v>
      </c>
      <c r="S890" s="169">
        <v>0</v>
      </c>
      <c r="T890" s="169">
        <v>0</v>
      </c>
      <c r="U890" s="169">
        <v>6378.7364999999991</v>
      </c>
      <c r="V890" s="163">
        <f ca="1">SUM(INDIRECT(Inputs!$C$11&amp;ROW()&amp;":"&amp;Inputs!$C$12&amp;ROW()))</f>
        <v>1007.0999999999999</v>
      </c>
      <c r="W890" s="163">
        <f ca="1">SUM(INDIRECT(Inputs!$C$13&amp;ROW()&amp;":"&amp;Inputs!$C$14&amp;ROW()))</f>
        <v>6378.7364999999991</v>
      </c>
      <c r="X890" s="3" t="str">
        <f>IF(COUNTIFS(Lookups!$A:$A,C890)=1,"Gross Sales","")</f>
        <v/>
      </c>
      <c r="Y890" s="3" t="str">
        <f>IF(COUNTIFS(Lookups!$D:$D,C890)=1,"Bar Sales","")</f>
        <v/>
      </c>
      <c r="Z890" s="3" t="str">
        <f>IFERROR(VLOOKUP(C890*1,Lookups!$D:$F,3,FALSE),"")</f>
        <v/>
      </c>
      <c r="AA890" s="3" t="str">
        <f>IFERROR(VLOOKUP($C890*1,Lookups!$H:$N,3,FALSE),"")</f>
        <v>Sales</v>
      </c>
      <c r="AB890" s="3" t="str">
        <f>IFERROR(VLOOKUP($C890*1,Lookups!$H:$N,4,FALSE),"")</f>
        <v>Lunch</v>
      </c>
      <c r="AC890" s="3" t="str">
        <f>IFERROR(VLOOKUP($C890*1,Lookups!$H:$N,5,FALSE),"")</f>
        <v>Private</v>
      </c>
      <c r="AD890" s="3" t="str">
        <f>IFERROR(VLOOKUP($C890*1,Lookups!$H:$N,6,FALSE),"")</f>
        <v>Food</v>
      </c>
      <c r="AE890" s="3">
        <f>IFERROR(VLOOKUP($C890*1,Lookups!$H:$N,7,FALSE),"")</f>
        <v>0</v>
      </c>
      <c r="AF890" s="3" t="str">
        <f>VLOOKUP(B890*1,Stores!$A:$C,3,FALSE)</f>
        <v>DFDE</v>
      </c>
    </row>
    <row r="891" spans="1:32">
      <c r="A891" s="165" t="s">
        <v>921</v>
      </c>
      <c r="B891" s="166" t="s">
        <v>929</v>
      </c>
      <c r="C891" s="165" t="s">
        <v>548</v>
      </c>
      <c r="D891" s="165" t="s">
        <v>918</v>
      </c>
      <c r="E891" s="165" t="s">
        <v>497</v>
      </c>
      <c r="F891" s="167">
        <v>2017</v>
      </c>
      <c r="G891" s="168">
        <v>0</v>
      </c>
      <c r="H891" s="169">
        <v>1453.2450000000001</v>
      </c>
      <c r="I891" s="169">
        <v>2214.1680000000001</v>
      </c>
      <c r="J891" s="169">
        <v>1597.74</v>
      </c>
      <c r="K891" s="169">
        <v>3301.9469999999997</v>
      </c>
      <c r="L891" s="169">
        <v>994.51125000000002</v>
      </c>
      <c r="M891" s="169">
        <v>4452.3509999999997</v>
      </c>
      <c r="N891" s="169">
        <v>1014.5527500000001</v>
      </c>
      <c r="O891" s="169">
        <v>2508.8298749999994</v>
      </c>
      <c r="P891" s="169">
        <v>3929.5557000000003</v>
      </c>
      <c r="Q891" s="169">
        <v>1346.76</v>
      </c>
      <c r="R891" s="169">
        <v>49.522500000000001</v>
      </c>
      <c r="S891" s="169">
        <v>0</v>
      </c>
      <c r="T891" s="169">
        <v>0</v>
      </c>
      <c r="U891" s="169">
        <v>22863.183075000001</v>
      </c>
      <c r="V891" s="163">
        <f ca="1">SUM(INDIRECT(Inputs!$C$11&amp;ROW()&amp;":"&amp;Inputs!$C$12&amp;ROW()))</f>
        <v>1346.76</v>
      </c>
      <c r="W891" s="163">
        <f ca="1">SUM(INDIRECT(Inputs!$C$13&amp;ROW()&amp;":"&amp;Inputs!$C$14&amp;ROW()))</f>
        <v>22813.660575000002</v>
      </c>
      <c r="X891" s="3" t="str">
        <f>IF(COUNTIFS(Lookups!$A:$A,C891)=1,"Gross Sales","")</f>
        <v/>
      </c>
      <c r="Y891" s="3" t="str">
        <f>IF(COUNTIFS(Lookups!$D:$D,C891)=1,"Bar Sales","")</f>
        <v/>
      </c>
      <c r="Z891" s="3" t="str">
        <f>IFERROR(VLOOKUP(C891*1,Lookups!$D:$F,3,FALSE),"")</f>
        <v/>
      </c>
      <c r="AA891" s="3" t="str">
        <f>IFERROR(VLOOKUP($C891*1,Lookups!$H:$N,3,FALSE),"")</f>
        <v>Sales</v>
      </c>
      <c r="AB891" s="3" t="str">
        <f>IFERROR(VLOOKUP($C891*1,Lookups!$H:$N,4,FALSE),"")</f>
        <v>Lunch</v>
      </c>
      <c r="AC891" s="3" t="str">
        <f>IFERROR(VLOOKUP($C891*1,Lookups!$H:$N,5,FALSE),"")</f>
        <v>Private</v>
      </c>
      <c r="AD891" s="3" t="str">
        <f>IFERROR(VLOOKUP($C891*1,Lookups!$H:$N,6,FALSE),"")</f>
        <v>Food</v>
      </c>
      <c r="AE891" s="3">
        <f>IFERROR(VLOOKUP($C891*1,Lookups!$H:$N,7,FALSE),"")</f>
        <v>0</v>
      </c>
      <c r="AF891" s="3" t="str">
        <f>VLOOKUP(B891*1,Stores!$A:$C,3,FALSE)</f>
        <v>DFDE</v>
      </c>
    </row>
    <row r="892" spans="1:32">
      <c r="A892" s="165" t="s">
        <v>920</v>
      </c>
      <c r="B892" s="166" t="s">
        <v>930</v>
      </c>
      <c r="C892" s="165" t="s">
        <v>548</v>
      </c>
      <c r="D892" s="165" t="s">
        <v>918</v>
      </c>
      <c r="E892" s="165" t="s">
        <v>497</v>
      </c>
      <c r="F892" s="167">
        <v>2017</v>
      </c>
      <c r="G892" s="168">
        <v>0</v>
      </c>
      <c r="H892" s="169">
        <v>4035.9881250000003</v>
      </c>
      <c r="I892" s="169">
        <v>5464.2929999999997</v>
      </c>
      <c r="J892" s="169">
        <v>4205.0287500000004</v>
      </c>
      <c r="K892" s="169">
        <v>10568.649000000001</v>
      </c>
      <c r="L892" s="169">
        <v>9769.1647499999999</v>
      </c>
      <c r="M892" s="169">
        <v>6578.1187499999996</v>
      </c>
      <c r="N892" s="169">
        <v>10228.11375</v>
      </c>
      <c r="O892" s="169">
        <v>3139.3859999999995</v>
      </c>
      <c r="P892" s="169">
        <v>2991.5160000000001</v>
      </c>
      <c r="Q892" s="169">
        <v>5453.43</v>
      </c>
      <c r="R892" s="169">
        <v>7252.7160000000003</v>
      </c>
      <c r="S892" s="169">
        <v>0</v>
      </c>
      <c r="T892" s="169">
        <v>0</v>
      </c>
      <c r="U892" s="169">
        <v>69686.404125000001</v>
      </c>
      <c r="V892" s="163">
        <f ca="1">SUM(INDIRECT(Inputs!$C$11&amp;ROW()&amp;":"&amp;Inputs!$C$12&amp;ROW()))</f>
        <v>5453.43</v>
      </c>
      <c r="W892" s="163">
        <f ca="1">SUM(INDIRECT(Inputs!$C$13&amp;ROW()&amp;":"&amp;Inputs!$C$14&amp;ROW()))</f>
        <v>62433.688125000008</v>
      </c>
      <c r="X892" s="3" t="str">
        <f>IF(COUNTIFS(Lookups!$A:$A,C892)=1,"Gross Sales","")</f>
        <v/>
      </c>
      <c r="Y892" s="3" t="str">
        <f>IF(COUNTIFS(Lookups!$D:$D,C892)=1,"Bar Sales","")</f>
        <v/>
      </c>
      <c r="Z892" s="3" t="str">
        <f>IFERROR(VLOOKUP(C892*1,Lookups!$D:$F,3,FALSE),"")</f>
        <v/>
      </c>
      <c r="AA892" s="3" t="str">
        <f>IFERROR(VLOOKUP($C892*1,Lookups!$H:$N,3,FALSE),"")</f>
        <v>Sales</v>
      </c>
      <c r="AB892" s="3" t="str">
        <f>IFERROR(VLOOKUP($C892*1,Lookups!$H:$N,4,FALSE),"")</f>
        <v>Lunch</v>
      </c>
      <c r="AC892" s="3" t="str">
        <f>IFERROR(VLOOKUP($C892*1,Lookups!$H:$N,5,FALSE),"")</f>
        <v>Private</v>
      </c>
      <c r="AD892" s="3" t="str">
        <f>IFERROR(VLOOKUP($C892*1,Lookups!$H:$N,6,FALSE),"")</f>
        <v>Food</v>
      </c>
      <c r="AE892" s="3">
        <f>IFERROR(VLOOKUP($C892*1,Lookups!$H:$N,7,FALSE),"")</f>
        <v>0</v>
      </c>
      <c r="AF892" s="3" t="str">
        <f>VLOOKUP(B892*1,Stores!$A:$C,3,FALSE)</f>
        <v>DFDE</v>
      </c>
    </row>
    <row r="893" spans="1:32">
      <c r="A893" s="165" t="s">
        <v>919</v>
      </c>
      <c r="B893" s="166" t="s">
        <v>931</v>
      </c>
      <c r="C893" s="165" t="s">
        <v>548</v>
      </c>
      <c r="D893" s="165" t="s">
        <v>918</v>
      </c>
      <c r="E893" s="165" t="s">
        <v>497</v>
      </c>
      <c r="F893" s="167">
        <v>2017</v>
      </c>
      <c r="G893" s="168">
        <v>0</v>
      </c>
      <c r="H893" s="169">
        <v>6714.1379999999999</v>
      </c>
      <c r="I893" s="169">
        <v>7646.5064999999995</v>
      </c>
      <c r="J893" s="169">
        <v>9767.9902500000007</v>
      </c>
      <c r="K893" s="169">
        <v>6752.5462499999994</v>
      </c>
      <c r="L893" s="169">
        <v>10954.260749999999</v>
      </c>
      <c r="M893" s="169">
        <v>15691.088624999999</v>
      </c>
      <c r="N893" s="169">
        <v>3987.4500000000003</v>
      </c>
      <c r="O893" s="169">
        <v>2543.8987499999998</v>
      </c>
      <c r="P893" s="169">
        <v>3311.0684999999994</v>
      </c>
      <c r="Q893" s="169">
        <v>4358.0744999999988</v>
      </c>
      <c r="R893" s="169">
        <v>13863.759749999997</v>
      </c>
      <c r="S893" s="169">
        <v>0</v>
      </c>
      <c r="T893" s="169">
        <v>0</v>
      </c>
      <c r="U893" s="169">
        <v>85590.781874999986</v>
      </c>
      <c r="V893" s="163">
        <f ca="1">SUM(INDIRECT(Inputs!$C$11&amp;ROW()&amp;":"&amp;Inputs!$C$12&amp;ROW()))</f>
        <v>4358.0744999999988</v>
      </c>
      <c r="W893" s="163">
        <f ca="1">SUM(INDIRECT(Inputs!$C$13&amp;ROW()&amp;":"&amp;Inputs!$C$14&amp;ROW()))</f>
        <v>71727.022124999989</v>
      </c>
      <c r="X893" s="3" t="str">
        <f>IF(COUNTIFS(Lookups!$A:$A,C893)=1,"Gross Sales","")</f>
        <v/>
      </c>
      <c r="Y893" s="3" t="str">
        <f>IF(COUNTIFS(Lookups!$D:$D,C893)=1,"Bar Sales","")</f>
        <v/>
      </c>
      <c r="Z893" s="3" t="str">
        <f>IFERROR(VLOOKUP(C893*1,Lookups!$D:$F,3,FALSE),"")</f>
        <v/>
      </c>
      <c r="AA893" s="3" t="str">
        <f>IFERROR(VLOOKUP($C893*1,Lookups!$H:$N,3,FALSE),"")</f>
        <v>Sales</v>
      </c>
      <c r="AB893" s="3" t="str">
        <f>IFERROR(VLOOKUP($C893*1,Lookups!$H:$N,4,FALSE),"")</f>
        <v>Lunch</v>
      </c>
      <c r="AC893" s="3" t="str">
        <f>IFERROR(VLOOKUP($C893*1,Lookups!$H:$N,5,FALSE),"")</f>
        <v>Private</v>
      </c>
      <c r="AD893" s="3" t="str">
        <f>IFERROR(VLOOKUP($C893*1,Lookups!$H:$N,6,FALSE),"")</f>
        <v>Food</v>
      </c>
      <c r="AE893" s="3">
        <f>IFERROR(VLOOKUP($C893*1,Lookups!$H:$N,7,FALSE),"")</f>
        <v>0</v>
      </c>
      <c r="AF893" s="3" t="str">
        <f>VLOOKUP(B893*1,Stores!$A:$C,3,FALSE)</f>
        <v>DFDE</v>
      </c>
    </row>
    <row r="894" spans="1:32">
      <c r="A894" s="165" t="s">
        <v>959</v>
      </c>
      <c r="B894" s="166" t="s">
        <v>932</v>
      </c>
      <c r="C894" s="165" t="s">
        <v>548</v>
      </c>
      <c r="D894" s="165" t="s">
        <v>918</v>
      </c>
      <c r="E894" s="165" t="s">
        <v>497</v>
      </c>
      <c r="F894" s="167">
        <v>2017</v>
      </c>
      <c r="G894" s="168">
        <v>0</v>
      </c>
      <c r="H894" s="169">
        <v>0</v>
      </c>
      <c r="I894" s="169">
        <v>0</v>
      </c>
      <c r="J894" s="169">
        <v>0</v>
      </c>
      <c r="K894" s="169">
        <v>0</v>
      </c>
      <c r="L894" s="169">
        <v>3017.9876249999998</v>
      </c>
      <c r="M894" s="169">
        <v>0</v>
      </c>
      <c r="N894" s="169">
        <v>218.73749999999998</v>
      </c>
      <c r="O894" s="169">
        <v>494.09999999999997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169">
        <v>3730.8251249999998</v>
      </c>
      <c r="V894" s="163">
        <f ca="1">SUM(INDIRECT(Inputs!$C$11&amp;ROW()&amp;":"&amp;Inputs!$C$12&amp;ROW()))</f>
        <v>0</v>
      </c>
      <c r="W894" s="163">
        <f ca="1">SUM(INDIRECT(Inputs!$C$13&amp;ROW()&amp;":"&amp;Inputs!$C$14&amp;ROW()))</f>
        <v>3730.8251249999998</v>
      </c>
      <c r="X894" s="3" t="str">
        <f>IF(COUNTIFS(Lookups!$A:$A,C894)=1,"Gross Sales","")</f>
        <v/>
      </c>
      <c r="Y894" s="3" t="str">
        <f>IF(COUNTIFS(Lookups!$D:$D,C894)=1,"Bar Sales","")</f>
        <v/>
      </c>
      <c r="Z894" s="3" t="str">
        <f>IFERROR(VLOOKUP(C894*1,Lookups!$D:$F,3,FALSE),"")</f>
        <v/>
      </c>
      <c r="AA894" s="3" t="str">
        <f>IFERROR(VLOOKUP($C894*1,Lookups!$H:$N,3,FALSE),"")</f>
        <v>Sales</v>
      </c>
      <c r="AB894" s="3" t="str">
        <f>IFERROR(VLOOKUP($C894*1,Lookups!$H:$N,4,FALSE),"")</f>
        <v>Lunch</v>
      </c>
      <c r="AC894" s="3" t="str">
        <f>IFERROR(VLOOKUP($C894*1,Lookups!$H:$N,5,FALSE),"")</f>
        <v>Private</v>
      </c>
      <c r="AD894" s="3" t="str">
        <f>IFERROR(VLOOKUP($C894*1,Lookups!$H:$N,6,FALSE),"")</f>
        <v>Food</v>
      </c>
      <c r="AE894" s="3">
        <f>IFERROR(VLOOKUP($C894*1,Lookups!$H:$N,7,FALSE),"")</f>
        <v>0</v>
      </c>
      <c r="AF894" s="3" t="str">
        <f>VLOOKUP(B894*1,Stores!$A:$C,3,FALSE)</f>
        <v>DFG</v>
      </c>
    </row>
    <row r="895" spans="1:32">
      <c r="A895" s="165" t="s">
        <v>954</v>
      </c>
      <c r="B895" s="166" t="s">
        <v>933</v>
      </c>
      <c r="C895" s="165" t="s">
        <v>548</v>
      </c>
      <c r="D895" s="165" t="s">
        <v>918</v>
      </c>
      <c r="E895" s="165" t="s">
        <v>497</v>
      </c>
      <c r="F895" s="167">
        <v>2017</v>
      </c>
      <c r="G895" s="168">
        <v>0</v>
      </c>
      <c r="H895" s="169">
        <v>678.375</v>
      </c>
      <c r="I895" s="169">
        <v>0</v>
      </c>
      <c r="J895" s="169">
        <v>233.61525</v>
      </c>
      <c r="K895" s="169">
        <v>418.2</v>
      </c>
      <c r="L895" s="169">
        <v>98.756625</v>
      </c>
      <c r="M895" s="169">
        <v>1228.8000000000002</v>
      </c>
      <c r="N895" s="169">
        <v>991.56000000000006</v>
      </c>
      <c r="O895" s="169">
        <v>231.03000000000003</v>
      </c>
      <c r="P895" s="169">
        <v>603.48749999999995</v>
      </c>
      <c r="Q895" s="169">
        <v>408.78337500000004</v>
      </c>
      <c r="R895" s="169">
        <v>29.028000000000002</v>
      </c>
      <c r="S895" s="169">
        <v>0</v>
      </c>
      <c r="T895" s="169">
        <v>0</v>
      </c>
      <c r="U895" s="169">
        <v>4921.6357500000004</v>
      </c>
      <c r="V895" s="163">
        <f ca="1">SUM(INDIRECT(Inputs!$C$11&amp;ROW()&amp;":"&amp;Inputs!$C$12&amp;ROW()))</f>
        <v>408.78337500000004</v>
      </c>
      <c r="W895" s="163">
        <f ca="1">SUM(INDIRECT(Inputs!$C$13&amp;ROW()&amp;":"&amp;Inputs!$C$14&amp;ROW()))</f>
        <v>4892.6077500000001</v>
      </c>
      <c r="X895" s="3" t="str">
        <f>IF(COUNTIFS(Lookups!$A:$A,C895)=1,"Gross Sales","")</f>
        <v/>
      </c>
      <c r="Y895" s="3" t="str">
        <f>IF(COUNTIFS(Lookups!$D:$D,C895)=1,"Bar Sales","")</f>
        <v/>
      </c>
      <c r="Z895" s="3" t="str">
        <f>IFERROR(VLOOKUP(C895*1,Lookups!$D:$F,3,FALSE),"")</f>
        <v/>
      </c>
      <c r="AA895" s="3" t="str">
        <f>IFERROR(VLOOKUP($C895*1,Lookups!$H:$N,3,FALSE),"")</f>
        <v>Sales</v>
      </c>
      <c r="AB895" s="3" t="str">
        <f>IFERROR(VLOOKUP($C895*1,Lookups!$H:$N,4,FALSE),"")</f>
        <v>Lunch</v>
      </c>
      <c r="AC895" s="3" t="str">
        <f>IFERROR(VLOOKUP($C895*1,Lookups!$H:$N,5,FALSE),"")</f>
        <v>Private</v>
      </c>
      <c r="AD895" s="3" t="str">
        <f>IFERROR(VLOOKUP($C895*1,Lookups!$H:$N,6,FALSE),"")</f>
        <v>Food</v>
      </c>
      <c r="AE895" s="3">
        <f>IFERROR(VLOOKUP($C895*1,Lookups!$H:$N,7,FALSE),"")</f>
        <v>0</v>
      </c>
      <c r="AF895" s="3" t="str">
        <f>VLOOKUP(B895*1,Stores!$A:$C,3,FALSE)</f>
        <v>DFG</v>
      </c>
    </row>
    <row r="896" spans="1:32">
      <c r="A896" s="165" t="s">
        <v>953</v>
      </c>
      <c r="B896" s="166" t="s">
        <v>934</v>
      </c>
      <c r="C896" s="165" t="s">
        <v>548</v>
      </c>
      <c r="D896" s="165" t="s">
        <v>918</v>
      </c>
      <c r="E896" s="165" t="s">
        <v>497</v>
      </c>
      <c r="F896" s="167">
        <v>2017</v>
      </c>
      <c r="G896" s="168">
        <v>0</v>
      </c>
      <c r="H896" s="169">
        <v>4318.8700500000004</v>
      </c>
      <c r="I896" s="169">
        <v>1306.17</v>
      </c>
      <c r="J896" s="169">
        <v>411.75</v>
      </c>
      <c r="K896" s="169">
        <v>698.08199999999999</v>
      </c>
      <c r="L896" s="169">
        <v>1303.6275000000001</v>
      </c>
      <c r="M896" s="169">
        <v>1631.8717499999998</v>
      </c>
      <c r="N896" s="169">
        <v>1546.1985000000002</v>
      </c>
      <c r="O896" s="169">
        <v>415.96199999999993</v>
      </c>
      <c r="P896" s="169">
        <v>883.68225000000007</v>
      </c>
      <c r="Q896" s="169">
        <v>2192.0535</v>
      </c>
      <c r="R896" s="169">
        <v>333.02587499999998</v>
      </c>
      <c r="S896" s="169">
        <v>0</v>
      </c>
      <c r="T896" s="169">
        <v>0</v>
      </c>
      <c r="U896" s="169">
        <v>15041.293425</v>
      </c>
      <c r="V896" s="163">
        <f ca="1">SUM(INDIRECT(Inputs!$C$11&amp;ROW()&amp;":"&amp;Inputs!$C$12&amp;ROW()))</f>
        <v>2192.0535</v>
      </c>
      <c r="W896" s="163">
        <f ca="1">SUM(INDIRECT(Inputs!$C$13&amp;ROW()&amp;":"&amp;Inputs!$C$14&amp;ROW()))</f>
        <v>14708.26755</v>
      </c>
      <c r="X896" s="3" t="str">
        <f>IF(COUNTIFS(Lookups!$A:$A,C896)=1,"Gross Sales","")</f>
        <v/>
      </c>
      <c r="Y896" s="3" t="str">
        <f>IF(COUNTIFS(Lookups!$D:$D,C896)=1,"Bar Sales","")</f>
        <v/>
      </c>
      <c r="Z896" s="3" t="str">
        <f>IFERROR(VLOOKUP(C896*1,Lookups!$D:$F,3,FALSE),"")</f>
        <v/>
      </c>
      <c r="AA896" s="3" t="str">
        <f>IFERROR(VLOOKUP($C896*1,Lookups!$H:$N,3,FALSE),"")</f>
        <v>Sales</v>
      </c>
      <c r="AB896" s="3" t="str">
        <f>IFERROR(VLOOKUP($C896*1,Lookups!$H:$N,4,FALSE),"")</f>
        <v>Lunch</v>
      </c>
      <c r="AC896" s="3" t="str">
        <f>IFERROR(VLOOKUP($C896*1,Lookups!$H:$N,5,FALSE),"")</f>
        <v>Private</v>
      </c>
      <c r="AD896" s="3" t="str">
        <f>IFERROR(VLOOKUP($C896*1,Lookups!$H:$N,6,FALSE),"")</f>
        <v>Food</v>
      </c>
      <c r="AE896" s="3">
        <f>IFERROR(VLOOKUP($C896*1,Lookups!$H:$N,7,FALSE),"")</f>
        <v>0</v>
      </c>
      <c r="AF896" s="3" t="str">
        <f>VLOOKUP(B896*1,Stores!$A:$C,3,FALSE)</f>
        <v>DFG</v>
      </c>
    </row>
    <row r="897" spans="1:32">
      <c r="A897" s="165" t="s">
        <v>950</v>
      </c>
      <c r="B897" s="166" t="s">
        <v>935</v>
      </c>
      <c r="C897" s="165" t="s">
        <v>548</v>
      </c>
      <c r="D897" s="165" t="s">
        <v>918</v>
      </c>
      <c r="E897" s="165" t="s">
        <v>497</v>
      </c>
      <c r="F897" s="167">
        <v>2017</v>
      </c>
      <c r="G897" s="168">
        <v>0</v>
      </c>
      <c r="H897" s="169">
        <v>1515.2819999999997</v>
      </c>
      <c r="I897" s="169">
        <v>2222.8541249999998</v>
      </c>
      <c r="J897" s="169">
        <v>956.93062499999996</v>
      </c>
      <c r="K897" s="169">
        <v>793.67399999999986</v>
      </c>
      <c r="L897" s="169">
        <v>2238.5369999999998</v>
      </c>
      <c r="M897" s="169">
        <v>2636.9910000000004</v>
      </c>
      <c r="N897" s="169">
        <v>320.14912499999997</v>
      </c>
      <c r="O897" s="169">
        <v>3320.19</v>
      </c>
      <c r="P897" s="169">
        <v>1203.2707499999999</v>
      </c>
      <c r="Q897" s="169">
        <v>2977.8142499999999</v>
      </c>
      <c r="R897" s="169">
        <v>6504.7289999999994</v>
      </c>
      <c r="S897" s="169">
        <v>0</v>
      </c>
      <c r="T897" s="169">
        <v>0</v>
      </c>
      <c r="U897" s="169">
        <v>24690.421875</v>
      </c>
      <c r="V897" s="163">
        <f ca="1">SUM(INDIRECT(Inputs!$C$11&amp;ROW()&amp;":"&amp;Inputs!$C$12&amp;ROW()))</f>
        <v>2977.8142499999999</v>
      </c>
      <c r="W897" s="163">
        <f ca="1">SUM(INDIRECT(Inputs!$C$13&amp;ROW()&amp;":"&amp;Inputs!$C$14&amp;ROW()))</f>
        <v>18185.692875000001</v>
      </c>
      <c r="X897" s="3" t="str">
        <f>IF(COUNTIFS(Lookups!$A:$A,C897)=1,"Gross Sales","")</f>
        <v/>
      </c>
      <c r="Y897" s="3" t="str">
        <f>IF(COUNTIFS(Lookups!$D:$D,C897)=1,"Bar Sales","")</f>
        <v/>
      </c>
      <c r="Z897" s="3" t="str">
        <f>IFERROR(VLOOKUP(C897*1,Lookups!$D:$F,3,FALSE),"")</f>
        <v/>
      </c>
      <c r="AA897" s="3" t="str">
        <f>IFERROR(VLOOKUP($C897*1,Lookups!$H:$N,3,FALSE),"")</f>
        <v>Sales</v>
      </c>
      <c r="AB897" s="3" t="str">
        <f>IFERROR(VLOOKUP($C897*1,Lookups!$H:$N,4,FALSE),"")</f>
        <v>Lunch</v>
      </c>
      <c r="AC897" s="3" t="str">
        <f>IFERROR(VLOOKUP($C897*1,Lookups!$H:$N,5,FALSE),"")</f>
        <v>Private</v>
      </c>
      <c r="AD897" s="3" t="str">
        <f>IFERROR(VLOOKUP($C897*1,Lookups!$H:$N,6,FALSE),"")</f>
        <v>Food</v>
      </c>
      <c r="AE897" s="3">
        <f>IFERROR(VLOOKUP($C897*1,Lookups!$H:$N,7,FALSE),"")</f>
        <v>0</v>
      </c>
      <c r="AF897" s="3" t="str">
        <f>VLOOKUP(B897*1,Stores!$A:$C,3,FALSE)</f>
        <v>DFG</v>
      </c>
    </row>
    <row r="898" spans="1:32">
      <c r="A898" s="165" t="s">
        <v>949</v>
      </c>
      <c r="B898" s="166" t="s">
        <v>936</v>
      </c>
      <c r="C898" s="165" t="s">
        <v>548</v>
      </c>
      <c r="D898" s="165" t="s">
        <v>918</v>
      </c>
      <c r="E898" s="165" t="s">
        <v>497</v>
      </c>
      <c r="F898" s="167">
        <v>2017</v>
      </c>
      <c r="G898" s="168">
        <v>0</v>
      </c>
      <c r="H898" s="169">
        <v>289.14749999999998</v>
      </c>
      <c r="I898" s="169">
        <v>1132.0725</v>
      </c>
      <c r="J898" s="169">
        <v>1599.1514999999999</v>
      </c>
      <c r="K898" s="169">
        <v>1073.6055000000001</v>
      </c>
      <c r="L898" s="169">
        <v>998.93295000000001</v>
      </c>
      <c r="M898" s="169">
        <v>1428.2482499999999</v>
      </c>
      <c r="N898" s="169">
        <v>2157.9060000000004</v>
      </c>
      <c r="O898" s="169">
        <v>315.49874999999997</v>
      </c>
      <c r="P898" s="169">
        <v>227.92275000000001</v>
      </c>
      <c r="Q898" s="169">
        <v>787.61850000000015</v>
      </c>
      <c r="R898" s="169">
        <v>1456.5600000000002</v>
      </c>
      <c r="S898" s="169">
        <v>0</v>
      </c>
      <c r="T898" s="169">
        <v>0</v>
      </c>
      <c r="U898" s="169">
        <v>11466.664200000001</v>
      </c>
      <c r="V898" s="163">
        <f ca="1">SUM(INDIRECT(Inputs!$C$11&amp;ROW()&amp;":"&amp;Inputs!$C$12&amp;ROW()))</f>
        <v>787.61850000000015</v>
      </c>
      <c r="W898" s="163">
        <f ca="1">SUM(INDIRECT(Inputs!$C$13&amp;ROW()&amp;":"&amp;Inputs!$C$14&amp;ROW()))</f>
        <v>10010.104200000002</v>
      </c>
      <c r="X898" s="3" t="str">
        <f>IF(COUNTIFS(Lookups!$A:$A,C898)=1,"Gross Sales","")</f>
        <v/>
      </c>
      <c r="Y898" s="3" t="str">
        <f>IF(COUNTIFS(Lookups!$D:$D,C898)=1,"Bar Sales","")</f>
        <v/>
      </c>
      <c r="Z898" s="3" t="str">
        <f>IFERROR(VLOOKUP(C898*1,Lookups!$D:$F,3,FALSE),"")</f>
        <v/>
      </c>
      <c r="AA898" s="3" t="str">
        <f>IFERROR(VLOOKUP($C898*1,Lookups!$H:$N,3,FALSE),"")</f>
        <v>Sales</v>
      </c>
      <c r="AB898" s="3" t="str">
        <f>IFERROR(VLOOKUP($C898*1,Lookups!$H:$N,4,FALSE),"")</f>
        <v>Lunch</v>
      </c>
      <c r="AC898" s="3" t="str">
        <f>IFERROR(VLOOKUP($C898*1,Lookups!$H:$N,5,FALSE),"")</f>
        <v>Private</v>
      </c>
      <c r="AD898" s="3" t="str">
        <f>IFERROR(VLOOKUP($C898*1,Lookups!$H:$N,6,FALSE),"")</f>
        <v>Food</v>
      </c>
      <c r="AE898" s="3">
        <f>IFERROR(VLOOKUP($C898*1,Lookups!$H:$N,7,FALSE),"")</f>
        <v>0</v>
      </c>
      <c r="AF898" s="3" t="str">
        <f>VLOOKUP(B898*1,Stores!$A:$C,3,FALSE)</f>
        <v>DFG</v>
      </c>
    </row>
    <row r="899" spans="1:32">
      <c r="A899" s="165" t="s">
        <v>948</v>
      </c>
      <c r="B899" s="166" t="s">
        <v>937</v>
      </c>
      <c r="C899" s="165" t="s">
        <v>548</v>
      </c>
      <c r="D899" s="165" t="s">
        <v>918</v>
      </c>
      <c r="E899" s="165" t="s">
        <v>497</v>
      </c>
      <c r="F899" s="167">
        <v>2017</v>
      </c>
      <c r="G899" s="168">
        <v>0</v>
      </c>
      <c r="H899" s="169">
        <v>824.36324999999988</v>
      </c>
      <c r="I899" s="169">
        <v>956.66399999999987</v>
      </c>
      <c r="J899" s="169">
        <v>660.77925000000005</v>
      </c>
      <c r="K899" s="169">
        <v>255.78</v>
      </c>
      <c r="L899" s="169">
        <v>1295.2263749999997</v>
      </c>
      <c r="M899" s="169">
        <v>1788.2718749999999</v>
      </c>
      <c r="N899" s="169">
        <v>0</v>
      </c>
      <c r="O899" s="169">
        <v>793.42499999999995</v>
      </c>
      <c r="P899" s="169">
        <v>1107.24</v>
      </c>
      <c r="Q899" s="169">
        <v>2197.5360000000001</v>
      </c>
      <c r="R899" s="169">
        <v>674.76899999999989</v>
      </c>
      <c r="S899" s="169">
        <v>0</v>
      </c>
      <c r="T899" s="169">
        <v>0</v>
      </c>
      <c r="U899" s="169">
        <v>10554.054749999999</v>
      </c>
      <c r="V899" s="163">
        <f ca="1">SUM(INDIRECT(Inputs!$C$11&amp;ROW()&amp;":"&amp;Inputs!$C$12&amp;ROW()))</f>
        <v>2197.5360000000001</v>
      </c>
      <c r="W899" s="163">
        <f ca="1">SUM(INDIRECT(Inputs!$C$13&amp;ROW()&amp;":"&amp;Inputs!$C$14&amp;ROW()))</f>
        <v>9879.2857499999991</v>
      </c>
      <c r="X899" s="3" t="str">
        <f>IF(COUNTIFS(Lookups!$A:$A,C899)=1,"Gross Sales","")</f>
        <v/>
      </c>
      <c r="Y899" s="3" t="str">
        <f>IF(COUNTIFS(Lookups!$D:$D,C899)=1,"Bar Sales","")</f>
        <v/>
      </c>
      <c r="Z899" s="3" t="str">
        <f>IFERROR(VLOOKUP(C899*1,Lookups!$D:$F,3,FALSE),"")</f>
        <v/>
      </c>
      <c r="AA899" s="3" t="str">
        <f>IFERROR(VLOOKUP($C899*1,Lookups!$H:$N,3,FALSE),"")</f>
        <v>Sales</v>
      </c>
      <c r="AB899" s="3" t="str">
        <f>IFERROR(VLOOKUP($C899*1,Lookups!$H:$N,4,FALSE),"")</f>
        <v>Lunch</v>
      </c>
      <c r="AC899" s="3" t="str">
        <f>IFERROR(VLOOKUP($C899*1,Lookups!$H:$N,5,FALSE),"")</f>
        <v>Private</v>
      </c>
      <c r="AD899" s="3" t="str">
        <f>IFERROR(VLOOKUP($C899*1,Lookups!$H:$N,6,FALSE),"")</f>
        <v>Food</v>
      </c>
      <c r="AE899" s="3">
        <f>IFERROR(VLOOKUP($C899*1,Lookups!$H:$N,7,FALSE),"")</f>
        <v>0</v>
      </c>
      <c r="AF899" s="3" t="str">
        <f>VLOOKUP(B899*1,Stores!$A:$C,3,FALSE)</f>
        <v>DFG</v>
      </c>
    </row>
    <row r="900" spans="1:32">
      <c r="A900" s="165" t="s">
        <v>947</v>
      </c>
      <c r="B900" s="166" t="s">
        <v>938</v>
      </c>
      <c r="C900" s="165" t="s">
        <v>548</v>
      </c>
      <c r="D900" s="165" t="s">
        <v>918</v>
      </c>
      <c r="E900" s="165" t="s">
        <v>497</v>
      </c>
      <c r="F900" s="167">
        <v>2017</v>
      </c>
      <c r="G900" s="168">
        <v>0</v>
      </c>
      <c r="H900" s="169">
        <v>1467.0843750000001</v>
      </c>
      <c r="I900" s="169">
        <v>2536.5007499999997</v>
      </c>
      <c r="J900" s="169">
        <v>1988.1112499999999</v>
      </c>
      <c r="K900" s="169">
        <v>1568.04375</v>
      </c>
      <c r="L900" s="169">
        <v>1299.065625</v>
      </c>
      <c r="M900" s="169">
        <v>1044.7289999999998</v>
      </c>
      <c r="N900" s="169">
        <v>614.5005000000001</v>
      </c>
      <c r="O900" s="169">
        <v>685.995</v>
      </c>
      <c r="P900" s="169">
        <v>1085.1157499999999</v>
      </c>
      <c r="Q900" s="169">
        <v>1434.3119999999999</v>
      </c>
      <c r="R900" s="169">
        <v>142.14000000000001</v>
      </c>
      <c r="S900" s="169">
        <v>0</v>
      </c>
      <c r="T900" s="169">
        <v>0</v>
      </c>
      <c r="U900" s="169">
        <v>13865.598</v>
      </c>
      <c r="V900" s="163">
        <f ca="1">SUM(INDIRECT(Inputs!$C$11&amp;ROW()&amp;":"&amp;Inputs!$C$12&amp;ROW()))</f>
        <v>1434.3119999999999</v>
      </c>
      <c r="W900" s="163">
        <f ca="1">SUM(INDIRECT(Inputs!$C$13&amp;ROW()&amp;":"&amp;Inputs!$C$14&amp;ROW()))</f>
        <v>13723.458000000001</v>
      </c>
      <c r="X900" s="3" t="str">
        <f>IF(COUNTIFS(Lookups!$A:$A,C900)=1,"Gross Sales","")</f>
        <v/>
      </c>
      <c r="Y900" s="3" t="str">
        <f>IF(COUNTIFS(Lookups!$D:$D,C900)=1,"Bar Sales","")</f>
        <v/>
      </c>
      <c r="Z900" s="3" t="str">
        <f>IFERROR(VLOOKUP(C900*1,Lookups!$D:$F,3,FALSE),"")</f>
        <v/>
      </c>
      <c r="AA900" s="3" t="str">
        <f>IFERROR(VLOOKUP($C900*1,Lookups!$H:$N,3,FALSE),"")</f>
        <v>Sales</v>
      </c>
      <c r="AB900" s="3" t="str">
        <f>IFERROR(VLOOKUP($C900*1,Lookups!$H:$N,4,FALSE),"")</f>
        <v>Lunch</v>
      </c>
      <c r="AC900" s="3" t="str">
        <f>IFERROR(VLOOKUP($C900*1,Lookups!$H:$N,5,FALSE),"")</f>
        <v>Private</v>
      </c>
      <c r="AD900" s="3" t="str">
        <f>IFERROR(VLOOKUP($C900*1,Lookups!$H:$N,6,FALSE),"")</f>
        <v>Food</v>
      </c>
      <c r="AE900" s="3">
        <f>IFERROR(VLOOKUP($C900*1,Lookups!$H:$N,7,FALSE),"")</f>
        <v>0</v>
      </c>
      <c r="AF900" s="3" t="str">
        <f>VLOOKUP(B900*1,Stores!$A:$C,3,FALSE)</f>
        <v>DFG</v>
      </c>
    </row>
    <row r="901" spans="1:32">
      <c r="A901" s="165" t="s">
        <v>946</v>
      </c>
      <c r="B901" s="166" t="s">
        <v>939</v>
      </c>
      <c r="C901" s="165" t="s">
        <v>548</v>
      </c>
      <c r="D901" s="165" t="s">
        <v>918</v>
      </c>
      <c r="E901" s="165" t="s">
        <v>497</v>
      </c>
      <c r="F901" s="167">
        <v>2017</v>
      </c>
      <c r="G901" s="168">
        <v>0</v>
      </c>
      <c r="H901" s="169">
        <v>696.87</v>
      </c>
      <c r="I901" s="169">
        <v>935.86499999999978</v>
      </c>
      <c r="J901" s="169">
        <v>148.68449999999999</v>
      </c>
      <c r="K901" s="169">
        <v>833.27850000000001</v>
      </c>
      <c r="L901" s="169">
        <v>2228.4648750000001</v>
      </c>
      <c r="M901" s="169">
        <v>982.45125000000007</v>
      </c>
      <c r="N901" s="169">
        <v>697.37400000000014</v>
      </c>
      <c r="O901" s="169">
        <v>678.95100000000002</v>
      </c>
      <c r="P901" s="169">
        <v>614.49750000000006</v>
      </c>
      <c r="Q901" s="169">
        <v>2650.3218750000001</v>
      </c>
      <c r="R901" s="169">
        <v>2411.0531249999999</v>
      </c>
      <c r="S901" s="169">
        <v>0</v>
      </c>
      <c r="T901" s="169">
        <v>0</v>
      </c>
      <c r="U901" s="169">
        <v>12877.811625</v>
      </c>
      <c r="V901" s="163">
        <f ca="1">SUM(INDIRECT(Inputs!$C$11&amp;ROW()&amp;":"&amp;Inputs!$C$12&amp;ROW()))</f>
        <v>2650.3218750000001</v>
      </c>
      <c r="W901" s="163">
        <f ca="1">SUM(INDIRECT(Inputs!$C$13&amp;ROW()&amp;":"&amp;Inputs!$C$14&amp;ROW()))</f>
        <v>10466.7585</v>
      </c>
      <c r="X901" s="3" t="str">
        <f>IF(COUNTIFS(Lookups!$A:$A,C901)=1,"Gross Sales","")</f>
        <v/>
      </c>
      <c r="Y901" s="3" t="str">
        <f>IF(COUNTIFS(Lookups!$D:$D,C901)=1,"Bar Sales","")</f>
        <v/>
      </c>
      <c r="Z901" s="3" t="str">
        <f>IFERROR(VLOOKUP(C901*1,Lookups!$D:$F,3,FALSE),"")</f>
        <v/>
      </c>
      <c r="AA901" s="3" t="str">
        <f>IFERROR(VLOOKUP($C901*1,Lookups!$H:$N,3,FALSE),"")</f>
        <v>Sales</v>
      </c>
      <c r="AB901" s="3" t="str">
        <f>IFERROR(VLOOKUP($C901*1,Lookups!$H:$N,4,FALSE),"")</f>
        <v>Lunch</v>
      </c>
      <c r="AC901" s="3" t="str">
        <f>IFERROR(VLOOKUP($C901*1,Lookups!$H:$N,5,FALSE),"")</f>
        <v>Private</v>
      </c>
      <c r="AD901" s="3" t="str">
        <f>IFERROR(VLOOKUP($C901*1,Lookups!$H:$N,6,FALSE),"")</f>
        <v>Food</v>
      </c>
      <c r="AE901" s="3">
        <f>IFERROR(VLOOKUP($C901*1,Lookups!$H:$N,7,FALSE),"")</f>
        <v>0</v>
      </c>
      <c r="AF901" s="3" t="str">
        <f>VLOOKUP(B901*1,Stores!$A:$C,3,FALSE)</f>
        <v>DFG</v>
      </c>
    </row>
    <row r="902" spans="1:32">
      <c r="A902" s="165" t="s">
        <v>945</v>
      </c>
      <c r="B902" s="166" t="s">
        <v>940</v>
      </c>
      <c r="C902" s="165" t="s">
        <v>548</v>
      </c>
      <c r="D902" s="165" t="s">
        <v>918</v>
      </c>
      <c r="E902" s="165" t="s">
        <v>497</v>
      </c>
      <c r="F902" s="167">
        <v>2017</v>
      </c>
      <c r="G902" s="168">
        <v>0</v>
      </c>
      <c r="H902" s="169">
        <v>2678.28</v>
      </c>
      <c r="I902" s="169">
        <v>486.45</v>
      </c>
      <c r="J902" s="169">
        <v>0</v>
      </c>
      <c r="K902" s="169">
        <v>641.25</v>
      </c>
      <c r="L902" s="169">
        <v>662.96999999999991</v>
      </c>
      <c r="M902" s="169">
        <v>530.25</v>
      </c>
      <c r="N902" s="169">
        <v>70.3125</v>
      </c>
      <c r="O902" s="169">
        <v>940.68000000000006</v>
      </c>
      <c r="P902" s="169">
        <v>2695.3746000000001</v>
      </c>
      <c r="Q902" s="169">
        <v>1262.8125</v>
      </c>
      <c r="R902" s="169">
        <v>396.39712500000007</v>
      </c>
      <c r="S902" s="169">
        <v>0</v>
      </c>
      <c r="T902" s="169">
        <v>0</v>
      </c>
      <c r="U902" s="169">
        <v>10364.776725</v>
      </c>
      <c r="V902" s="163">
        <f ca="1">SUM(INDIRECT(Inputs!$C$11&amp;ROW()&amp;":"&amp;Inputs!$C$12&amp;ROW()))</f>
        <v>1262.8125</v>
      </c>
      <c r="W902" s="163">
        <f ca="1">SUM(INDIRECT(Inputs!$C$13&amp;ROW()&amp;":"&amp;Inputs!$C$14&amp;ROW()))</f>
        <v>9968.3796000000002</v>
      </c>
      <c r="X902" s="3" t="str">
        <f>IF(COUNTIFS(Lookups!$A:$A,C902)=1,"Gross Sales","")</f>
        <v/>
      </c>
      <c r="Y902" s="3" t="str">
        <f>IF(COUNTIFS(Lookups!$D:$D,C902)=1,"Bar Sales","")</f>
        <v/>
      </c>
      <c r="Z902" s="3" t="str">
        <f>IFERROR(VLOOKUP(C902*1,Lookups!$D:$F,3,FALSE),"")</f>
        <v/>
      </c>
      <c r="AA902" s="3" t="str">
        <f>IFERROR(VLOOKUP($C902*1,Lookups!$H:$N,3,FALSE),"")</f>
        <v>Sales</v>
      </c>
      <c r="AB902" s="3" t="str">
        <f>IFERROR(VLOOKUP($C902*1,Lookups!$H:$N,4,FALSE),"")</f>
        <v>Lunch</v>
      </c>
      <c r="AC902" s="3" t="str">
        <f>IFERROR(VLOOKUP($C902*1,Lookups!$H:$N,5,FALSE),"")</f>
        <v>Private</v>
      </c>
      <c r="AD902" s="3" t="str">
        <f>IFERROR(VLOOKUP($C902*1,Lookups!$H:$N,6,FALSE),"")</f>
        <v>Food</v>
      </c>
      <c r="AE902" s="3">
        <f>IFERROR(VLOOKUP($C902*1,Lookups!$H:$N,7,FALSE),"")</f>
        <v>0</v>
      </c>
      <c r="AF902" s="3" t="str">
        <f>VLOOKUP(B902*1,Stores!$A:$C,3,FALSE)</f>
        <v>DFG</v>
      </c>
    </row>
    <row r="903" spans="1:32">
      <c r="A903" s="165" t="s">
        <v>944</v>
      </c>
      <c r="B903" s="166" t="s">
        <v>941</v>
      </c>
      <c r="C903" s="165" t="s">
        <v>548</v>
      </c>
      <c r="D903" s="165" t="s">
        <v>918</v>
      </c>
      <c r="E903" s="165" t="s">
        <v>497</v>
      </c>
      <c r="F903" s="167">
        <v>2017</v>
      </c>
      <c r="G903" s="168">
        <v>0</v>
      </c>
      <c r="H903" s="169">
        <v>745.23300000000006</v>
      </c>
      <c r="I903" s="169">
        <v>436.90725000000003</v>
      </c>
      <c r="J903" s="169">
        <v>867.20249999999999</v>
      </c>
      <c r="K903" s="169">
        <v>698.19749999999999</v>
      </c>
      <c r="L903" s="169">
        <v>600.79912499999989</v>
      </c>
      <c r="M903" s="169">
        <v>1027.7516249999999</v>
      </c>
      <c r="N903" s="169">
        <v>897.1875</v>
      </c>
      <c r="O903" s="169">
        <v>1423.5037500000001</v>
      </c>
      <c r="P903" s="169">
        <v>1515.8474999999999</v>
      </c>
      <c r="Q903" s="169">
        <v>1627.0545000000002</v>
      </c>
      <c r="R903" s="169">
        <v>851.94449999999995</v>
      </c>
      <c r="S903" s="169">
        <v>0</v>
      </c>
      <c r="T903" s="169">
        <v>0</v>
      </c>
      <c r="U903" s="169">
        <v>10691.62875</v>
      </c>
      <c r="V903" s="163">
        <f ca="1">SUM(INDIRECT(Inputs!$C$11&amp;ROW()&amp;":"&amp;Inputs!$C$12&amp;ROW()))</f>
        <v>1627.0545000000002</v>
      </c>
      <c r="W903" s="163">
        <f ca="1">SUM(INDIRECT(Inputs!$C$13&amp;ROW()&amp;":"&amp;Inputs!$C$14&amp;ROW()))</f>
        <v>9839.6842500000002</v>
      </c>
      <c r="X903" s="3" t="str">
        <f>IF(COUNTIFS(Lookups!$A:$A,C903)=1,"Gross Sales","")</f>
        <v/>
      </c>
      <c r="Y903" s="3" t="str">
        <f>IF(COUNTIFS(Lookups!$D:$D,C903)=1,"Bar Sales","")</f>
        <v/>
      </c>
      <c r="Z903" s="3" t="str">
        <f>IFERROR(VLOOKUP(C903*1,Lookups!$D:$F,3,FALSE),"")</f>
        <v/>
      </c>
      <c r="AA903" s="3" t="str">
        <f>IFERROR(VLOOKUP($C903*1,Lookups!$H:$N,3,FALSE),"")</f>
        <v>Sales</v>
      </c>
      <c r="AB903" s="3" t="str">
        <f>IFERROR(VLOOKUP($C903*1,Lookups!$H:$N,4,FALSE),"")</f>
        <v>Lunch</v>
      </c>
      <c r="AC903" s="3" t="str">
        <f>IFERROR(VLOOKUP($C903*1,Lookups!$H:$N,5,FALSE),"")</f>
        <v>Private</v>
      </c>
      <c r="AD903" s="3" t="str">
        <f>IFERROR(VLOOKUP($C903*1,Lookups!$H:$N,6,FALSE),"")</f>
        <v>Food</v>
      </c>
      <c r="AE903" s="3">
        <f>IFERROR(VLOOKUP($C903*1,Lookups!$H:$N,7,FALSE),"")</f>
        <v>0</v>
      </c>
      <c r="AF903" s="3" t="str">
        <f>VLOOKUP(B903*1,Stores!$A:$C,3,FALSE)</f>
        <v>DFG</v>
      </c>
    </row>
    <row r="904" spans="1:32">
      <c r="A904" s="165" t="s">
        <v>943</v>
      </c>
      <c r="B904" s="166" t="s">
        <v>942</v>
      </c>
      <c r="C904" s="165" t="s">
        <v>548</v>
      </c>
      <c r="D904" s="165" t="s">
        <v>918</v>
      </c>
      <c r="E904" s="165" t="s">
        <v>497</v>
      </c>
      <c r="F904" s="167">
        <v>2017</v>
      </c>
      <c r="G904" s="168">
        <v>0</v>
      </c>
      <c r="H904" s="169">
        <v>1181.1918749999998</v>
      </c>
      <c r="I904" s="169">
        <v>1438.6758749999999</v>
      </c>
      <c r="J904" s="169">
        <v>401.625</v>
      </c>
      <c r="K904" s="169">
        <v>871.68675000000007</v>
      </c>
      <c r="L904" s="169">
        <v>2785.9484999999995</v>
      </c>
      <c r="M904" s="169">
        <v>1256.9115000000002</v>
      </c>
      <c r="N904" s="169">
        <v>1056.2592</v>
      </c>
      <c r="O904" s="169">
        <v>1897.2720000000002</v>
      </c>
      <c r="P904" s="169">
        <v>139.86225000000002</v>
      </c>
      <c r="Q904" s="169">
        <v>474.24825000000004</v>
      </c>
      <c r="R904" s="169">
        <v>956.7600000000001</v>
      </c>
      <c r="S904" s="169">
        <v>0</v>
      </c>
      <c r="T904" s="169">
        <v>0</v>
      </c>
      <c r="U904" s="169">
        <v>12460.441200000001</v>
      </c>
      <c r="V904" s="163">
        <f ca="1">SUM(INDIRECT(Inputs!$C$11&amp;ROW()&amp;":"&amp;Inputs!$C$12&amp;ROW()))</f>
        <v>474.24825000000004</v>
      </c>
      <c r="W904" s="163">
        <f ca="1">SUM(INDIRECT(Inputs!$C$13&amp;ROW()&amp;":"&amp;Inputs!$C$14&amp;ROW()))</f>
        <v>11503.681200000001</v>
      </c>
      <c r="X904" s="3" t="str">
        <f>IF(COUNTIFS(Lookups!$A:$A,C904)=1,"Gross Sales","")</f>
        <v/>
      </c>
      <c r="Y904" s="3" t="str">
        <f>IF(COUNTIFS(Lookups!$D:$D,C904)=1,"Bar Sales","")</f>
        <v/>
      </c>
      <c r="Z904" s="3" t="str">
        <f>IFERROR(VLOOKUP(C904*1,Lookups!$D:$F,3,FALSE),"")</f>
        <v/>
      </c>
      <c r="AA904" s="3" t="str">
        <f>IFERROR(VLOOKUP($C904*1,Lookups!$H:$N,3,FALSE),"")</f>
        <v>Sales</v>
      </c>
      <c r="AB904" s="3" t="str">
        <f>IFERROR(VLOOKUP($C904*1,Lookups!$H:$N,4,FALSE),"")</f>
        <v>Lunch</v>
      </c>
      <c r="AC904" s="3" t="str">
        <f>IFERROR(VLOOKUP($C904*1,Lookups!$H:$N,5,FALSE),"")</f>
        <v>Private</v>
      </c>
      <c r="AD904" s="3" t="str">
        <f>IFERROR(VLOOKUP($C904*1,Lookups!$H:$N,6,FALSE),"")</f>
        <v>Food</v>
      </c>
      <c r="AE904" s="3">
        <f>IFERROR(VLOOKUP($C904*1,Lookups!$H:$N,7,FALSE),"")</f>
        <v>0</v>
      </c>
      <c r="AF904" s="3" t="str">
        <f>VLOOKUP(B904*1,Stores!$A:$C,3,FALSE)</f>
        <v>DFG</v>
      </c>
    </row>
    <row r="905" spans="1:32">
      <c r="A905" s="165" t="s">
        <v>942</v>
      </c>
      <c r="B905" s="166" t="s">
        <v>943</v>
      </c>
      <c r="C905" s="165" t="s">
        <v>548</v>
      </c>
      <c r="D905" s="165" t="s">
        <v>918</v>
      </c>
      <c r="E905" s="165" t="s">
        <v>497</v>
      </c>
      <c r="F905" s="167">
        <v>2017</v>
      </c>
      <c r="G905" s="168">
        <v>0</v>
      </c>
      <c r="H905" s="169">
        <v>0</v>
      </c>
      <c r="I905" s="169">
        <v>0</v>
      </c>
      <c r="J905" s="169">
        <v>0</v>
      </c>
      <c r="K905" s="169">
        <v>0</v>
      </c>
      <c r="L905" s="169">
        <v>574.26</v>
      </c>
      <c r="M905" s="169">
        <v>0</v>
      </c>
      <c r="N905" s="169">
        <v>0</v>
      </c>
      <c r="O905" s="169">
        <v>0</v>
      </c>
      <c r="P905" s="169">
        <v>0</v>
      </c>
      <c r="Q905" s="169">
        <v>245.14874999999998</v>
      </c>
      <c r="R905" s="169">
        <v>0</v>
      </c>
      <c r="S905" s="169">
        <v>0</v>
      </c>
      <c r="T905" s="169">
        <v>0</v>
      </c>
      <c r="U905" s="169">
        <v>819.40874999999994</v>
      </c>
      <c r="V905" s="163">
        <f ca="1">SUM(INDIRECT(Inputs!$C$11&amp;ROW()&amp;":"&amp;Inputs!$C$12&amp;ROW()))</f>
        <v>245.14874999999998</v>
      </c>
      <c r="W905" s="163">
        <f ca="1">SUM(INDIRECT(Inputs!$C$13&amp;ROW()&amp;":"&amp;Inputs!$C$14&amp;ROW()))</f>
        <v>819.40874999999994</v>
      </c>
      <c r="X905" s="3" t="str">
        <f>IF(COUNTIFS(Lookups!$A:$A,C905)=1,"Gross Sales","")</f>
        <v/>
      </c>
      <c r="Y905" s="3" t="str">
        <f>IF(COUNTIFS(Lookups!$D:$D,C905)=1,"Bar Sales","")</f>
        <v/>
      </c>
      <c r="Z905" s="3" t="str">
        <f>IFERROR(VLOOKUP(C905*1,Lookups!$D:$F,3,FALSE),"")</f>
        <v/>
      </c>
      <c r="AA905" s="3" t="str">
        <f>IFERROR(VLOOKUP($C905*1,Lookups!$H:$N,3,FALSE),"")</f>
        <v>Sales</v>
      </c>
      <c r="AB905" s="3" t="str">
        <f>IFERROR(VLOOKUP($C905*1,Lookups!$H:$N,4,FALSE),"")</f>
        <v>Lunch</v>
      </c>
      <c r="AC905" s="3" t="str">
        <f>IFERROR(VLOOKUP($C905*1,Lookups!$H:$N,5,FALSE),"")</f>
        <v>Private</v>
      </c>
      <c r="AD905" s="3" t="str">
        <f>IFERROR(VLOOKUP($C905*1,Lookups!$H:$N,6,FALSE),"")</f>
        <v>Food</v>
      </c>
      <c r="AE905" s="3">
        <f>IFERROR(VLOOKUP($C905*1,Lookups!$H:$N,7,FALSE),"")</f>
        <v>0</v>
      </c>
      <c r="AF905" s="3" t="str">
        <f>VLOOKUP(B905*1,Stores!$A:$C,3,FALSE)</f>
        <v>DFG</v>
      </c>
    </row>
    <row r="906" spans="1:32">
      <c r="A906" s="165" t="s">
        <v>941</v>
      </c>
      <c r="B906" s="166" t="s">
        <v>944</v>
      </c>
      <c r="C906" s="165" t="s">
        <v>548</v>
      </c>
      <c r="D906" s="165" t="s">
        <v>918</v>
      </c>
      <c r="E906" s="165" t="s">
        <v>497</v>
      </c>
      <c r="F906" s="167">
        <v>2017</v>
      </c>
      <c r="G906" s="168">
        <v>0</v>
      </c>
      <c r="H906" s="169">
        <v>1275.30375</v>
      </c>
      <c r="I906" s="169">
        <v>2560.2449999999999</v>
      </c>
      <c r="J906" s="169">
        <v>867.234375</v>
      </c>
      <c r="K906" s="169">
        <v>2663.1119999999996</v>
      </c>
      <c r="L906" s="169">
        <v>741.56062500000019</v>
      </c>
      <c r="M906" s="169">
        <v>440.02612500000009</v>
      </c>
      <c r="N906" s="169">
        <v>1789.9244999999999</v>
      </c>
      <c r="O906" s="169">
        <v>1869.45</v>
      </c>
      <c r="P906" s="169">
        <v>1511.52</v>
      </c>
      <c r="Q906" s="169">
        <v>2779.2855</v>
      </c>
      <c r="R906" s="169">
        <v>1326.8475000000001</v>
      </c>
      <c r="S906" s="169">
        <v>0</v>
      </c>
      <c r="T906" s="169">
        <v>0</v>
      </c>
      <c r="U906" s="169">
        <v>17824.509374999998</v>
      </c>
      <c r="V906" s="163">
        <f ca="1">SUM(INDIRECT(Inputs!$C$11&amp;ROW()&amp;":"&amp;Inputs!$C$12&amp;ROW()))</f>
        <v>2779.2855</v>
      </c>
      <c r="W906" s="163">
        <f ca="1">SUM(INDIRECT(Inputs!$C$13&amp;ROW()&amp;":"&amp;Inputs!$C$14&amp;ROW()))</f>
        <v>16497.661874999998</v>
      </c>
      <c r="X906" s="3" t="str">
        <f>IF(COUNTIFS(Lookups!$A:$A,C906)=1,"Gross Sales","")</f>
        <v/>
      </c>
      <c r="Y906" s="3" t="str">
        <f>IF(COUNTIFS(Lookups!$D:$D,C906)=1,"Bar Sales","")</f>
        <v/>
      </c>
      <c r="Z906" s="3" t="str">
        <f>IFERROR(VLOOKUP(C906*1,Lookups!$D:$F,3,FALSE),"")</f>
        <v/>
      </c>
      <c r="AA906" s="3" t="str">
        <f>IFERROR(VLOOKUP($C906*1,Lookups!$H:$N,3,FALSE),"")</f>
        <v>Sales</v>
      </c>
      <c r="AB906" s="3" t="str">
        <f>IFERROR(VLOOKUP($C906*1,Lookups!$H:$N,4,FALSE),"")</f>
        <v>Lunch</v>
      </c>
      <c r="AC906" s="3" t="str">
        <f>IFERROR(VLOOKUP($C906*1,Lookups!$H:$N,5,FALSE),"")</f>
        <v>Private</v>
      </c>
      <c r="AD906" s="3" t="str">
        <f>IFERROR(VLOOKUP($C906*1,Lookups!$H:$N,6,FALSE),"")</f>
        <v>Food</v>
      </c>
      <c r="AE906" s="3">
        <f>IFERROR(VLOOKUP($C906*1,Lookups!$H:$N,7,FALSE),"")</f>
        <v>0</v>
      </c>
      <c r="AF906" s="3" t="str">
        <f>VLOOKUP(B906*1,Stores!$A:$C,3,FALSE)</f>
        <v>DFG</v>
      </c>
    </row>
    <row r="907" spans="1:32">
      <c r="A907" s="165" t="s">
        <v>940</v>
      </c>
      <c r="B907" s="166" t="s">
        <v>945</v>
      </c>
      <c r="C907" s="165" t="s">
        <v>548</v>
      </c>
      <c r="D907" s="165" t="s">
        <v>918</v>
      </c>
      <c r="E907" s="165" t="s">
        <v>497</v>
      </c>
      <c r="F907" s="167">
        <v>2017</v>
      </c>
      <c r="G907" s="168">
        <v>0</v>
      </c>
      <c r="H907" s="169">
        <v>0</v>
      </c>
      <c r="I907" s="169">
        <v>0</v>
      </c>
      <c r="J907" s="169">
        <v>256.58999999999997</v>
      </c>
      <c r="K907" s="169">
        <v>0</v>
      </c>
      <c r="L907" s="169">
        <v>320.15849999999995</v>
      </c>
      <c r="M907" s="169">
        <v>128.891625</v>
      </c>
      <c r="N907" s="169">
        <v>79.699500000000015</v>
      </c>
      <c r="O907" s="169">
        <v>90.310500000000005</v>
      </c>
      <c r="P907" s="169">
        <v>592.00875000000008</v>
      </c>
      <c r="Q907" s="169">
        <v>377.13599999999997</v>
      </c>
      <c r="R907" s="169">
        <v>801.63000000000011</v>
      </c>
      <c r="S907" s="169">
        <v>0</v>
      </c>
      <c r="T907" s="169">
        <v>0</v>
      </c>
      <c r="U907" s="169">
        <v>2646.4248750000002</v>
      </c>
      <c r="V907" s="163">
        <f ca="1">SUM(INDIRECT(Inputs!$C$11&amp;ROW()&amp;":"&amp;Inputs!$C$12&amp;ROW()))</f>
        <v>377.13599999999997</v>
      </c>
      <c r="W907" s="163">
        <f ca="1">SUM(INDIRECT(Inputs!$C$13&amp;ROW()&amp;":"&amp;Inputs!$C$14&amp;ROW()))</f>
        <v>1844.794875</v>
      </c>
      <c r="X907" s="3" t="str">
        <f>IF(COUNTIFS(Lookups!$A:$A,C907)=1,"Gross Sales","")</f>
        <v/>
      </c>
      <c r="Y907" s="3" t="str">
        <f>IF(COUNTIFS(Lookups!$D:$D,C907)=1,"Bar Sales","")</f>
        <v/>
      </c>
      <c r="Z907" s="3" t="str">
        <f>IFERROR(VLOOKUP(C907*1,Lookups!$D:$F,3,FALSE),"")</f>
        <v/>
      </c>
      <c r="AA907" s="3" t="str">
        <f>IFERROR(VLOOKUP($C907*1,Lookups!$H:$N,3,FALSE),"")</f>
        <v>Sales</v>
      </c>
      <c r="AB907" s="3" t="str">
        <f>IFERROR(VLOOKUP($C907*1,Lookups!$H:$N,4,FALSE),"")</f>
        <v>Lunch</v>
      </c>
      <c r="AC907" s="3" t="str">
        <f>IFERROR(VLOOKUP($C907*1,Lookups!$H:$N,5,FALSE),"")</f>
        <v>Private</v>
      </c>
      <c r="AD907" s="3" t="str">
        <f>IFERROR(VLOOKUP($C907*1,Lookups!$H:$N,6,FALSE),"")</f>
        <v>Food</v>
      </c>
      <c r="AE907" s="3">
        <f>IFERROR(VLOOKUP($C907*1,Lookups!$H:$N,7,FALSE),"")</f>
        <v>0</v>
      </c>
      <c r="AF907" s="3" t="str">
        <f>VLOOKUP(B907*1,Stores!$A:$C,3,FALSE)</f>
        <v>DFG</v>
      </c>
    </row>
    <row r="908" spans="1:32">
      <c r="A908" s="165" t="s">
        <v>939</v>
      </c>
      <c r="B908" s="166" t="s">
        <v>946</v>
      </c>
      <c r="C908" s="165" t="s">
        <v>548</v>
      </c>
      <c r="D908" s="165" t="s">
        <v>918</v>
      </c>
      <c r="E908" s="165" t="s">
        <v>497</v>
      </c>
      <c r="F908" s="167">
        <v>2017</v>
      </c>
      <c r="G908" s="168">
        <v>0</v>
      </c>
      <c r="H908" s="169">
        <v>3738.6341249999996</v>
      </c>
      <c r="I908" s="169">
        <v>1236.5475000000001</v>
      </c>
      <c r="J908" s="169">
        <v>1474.1550000000002</v>
      </c>
      <c r="K908" s="169">
        <v>1619.4056249999996</v>
      </c>
      <c r="L908" s="169">
        <v>2164.5802500000004</v>
      </c>
      <c r="M908" s="169">
        <v>1637.5440000000003</v>
      </c>
      <c r="N908" s="169">
        <v>1016.13</v>
      </c>
      <c r="O908" s="169">
        <v>1441.1257500000002</v>
      </c>
      <c r="P908" s="169">
        <v>4708.2945000000009</v>
      </c>
      <c r="Q908" s="169">
        <v>862.73775000000012</v>
      </c>
      <c r="R908" s="169">
        <v>2217.4964999999997</v>
      </c>
      <c r="S908" s="169">
        <v>0</v>
      </c>
      <c r="T908" s="169">
        <v>0</v>
      </c>
      <c r="U908" s="169">
        <v>22116.651000000002</v>
      </c>
      <c r="V908" s="163">
        <f ca="1">SUM(INDIRECT(Inputs!$C$11&amp;ROW()&amp;":"&amp;Inputs!$C$12&amp;ROW()))</f>
        <v>862.73775000000012</v>
      </c>
      <c r="W908" s="163">
        <f ca="1">SUM(INDIRECT(Inputs!$C$13&amp;ROW()&amp;":"&amp;Inputs!$C$14&amp;ROW()))</f>
        <v>19899.154500000001</v>
      </c>
      <c r="X908" s="3" t="str">
        <f>IF(COUNTIFS(Lookups!$A:$A,C908)=1,"Gross Sales","")</f>
        <v/>
      </c>
      <c r="Y908" s="3" t="str">
        <f>IF(COUNTIFS(Lookups!$D:$D,C908)=1,"Bar Sales","")</f>
        <v/>
      </c>
      <c r="Z908" s="3" t="str">
        <f>IFERROR(VLOOKUP(C908*1,Lookups!$D:$F,3,FALSE),"")</f>
        <v/>
      </c>
      <c r="AA908" s="3" t="str">
        <f>IFERROR(VLOOKUP($C908*1,Lookups!$H:$N,3,FALSE),"")</f>
        <v>Sales</v>
      </c>
      <c r="AB908" s="3" t="str">
        <f>IFERROR(VLOOKUP($C908*1,Lookups!$H:$N,4,FALSE),"")</f>
        <v>Lunch</v>
      </c>
      <c r="AC908" s="3" t="str">
        <f>IFERROR(VLOOKUP($C908*1,Lookups!$H:$N,5,FALSE),"")</f>
        <v>Private</v>
      </c>
      <c r="AD908" s="3" t="str">
        <f>IFERROR(VLOOKUP($C908*1,Lookups!$H:$N,6,FALSE),"")</f>
        <v>Food</v>
      </c>
      <c r="AE908" s="3">
        <f>IFERROR(VLOOKUP($C908*1,Lookups!$H:$N,7,FALSE),"")</f>
        <v>0</v>
      </c>
      <c r="AF908" s="3" t="str">
        <f>VLOOKUP(B908*1,Stores!$A:$C,3,FALSE)</f>
        <v>DFG</v>
      </c>
    </row>
    <row r="909" spans="1:32">
      <c r="A909" s="165" t="s">
        <v>938</v>
      </c>
      <c r="B909" s="166" t="s">
        <v>947</v>
      </c>
      <c r="C909" s="165" t="s">
        <v>548</v>
      </c>
      <c r="D909" s="165" t="s">
        <v>918</v>
      </c>
      <c r="E909" s="165" t="s">
        <v>497</v>
      </c>
      <c r="F909" s="167">
        <v>2017</v>
      </c>
      <c r="G909" s="168">
        <v>0</v>
      </c>
      <c r="H909" s="169">
        <v>292.28287500000005</v>
      </c>
      <c r="I909" s="169">
        <v>1675.5731249999999</v>
      </c>
      <c r="J909" s="169">
        <v>-107.04</v>
      </c>
      <c r="K909" s="169">
        <v>757.62</v>
      </c>
      <c r="L909" s="169">
        <v>975.68999999999994</v>
      </c>
      <c r="M909" s="169">
        <v>759.58462500000007</v>
      </c>
      <c r="N909" s="169">
        <v>3181.5041249999999</v>
      </c>
      <c r="O909" s="169">
        <v>1819.7699999999998</v>
      </c>
      <c r="P909" s="169">
        <v>161.825625</v>
      </c>
      <c r="Q909" s="169">
        <v>887.73750000000007</v>
      </c>
      <c r="R909" s="169">
        <v>694.46924999999999</v>
      </c>
      <c r="S909" s="169">
        <v>0</v>
      </c>
      <c r="T909" s="169">
        <v>0</v>
      </c>
      <c r="U909" s="169">
        <v>11099.017125</v>
      </c>
      <c r="V909" s="163">
        <f ca="1">SUM(INDIRECT(Inputs!$C$11&amp;ROW()&amp;":"&amp;Inputs!$C$12&amp;ROW()))</f>
        <v>887.73750000000007</v>
      </c>
      <c r="W909" s="163">
        <f ca="1">SUM(INDIRECT(Inputs!$C$13&amp;ROW()&amp;":"&amp;Inputs!$C$14&amp;ROW()))</f>
        <v>10404.547875</v>
      </c>
      <c r="X909" s="3" t="str">
        <f>IF(COUNTIFS(Lookups!$A:$A,C909)=1,"Gross Sales","")</f>
        <v/>
      </c>
      <c r="Y909" s="3" t="str">
        <f>IF(COUNTIFS(Lookups!$D:$D,C909)=1,"Bar Sales","")</f>
        <v/>
      </c>
      <c r="Z909" s="3" t="str">
        <f>IFERROR(VLOOKUP(C909*1,Lookups!$D:$F,3,FALSE),"")</f>
        <v/>
      </c>
      <c r="AA909" s="3" t="str">
        <f>IFERROR(VLOOKUP($C909*1,Lookups!$H:$N,3,FALSE),"")</f>
        <v>Sales</v>
      </c>
      <c r="AB909" s="3" t="str">
        <f>IFERROR(VLOOKUP($C909*1,Lookups!$H:$N,4,FALSE),"")</f>
        <v>Lunch</v>
      </c>
      <c r="AC909" s="3" t="str">
        <f>IFERROR(VLOOKUP($C909*1,Lookups!$H:$N,5,FALSE),"")</f>
        <v>Private</v>
      </c>
      <c r="AD909" s="3" t="str">
        <f>IFERROR(VLOOKUP($C909*1,Lookups!$H:$N,6,FALSE),"")</f>
        <v>Food</v>
      </c>
      <c r="AE909" s="3">
        <f>IFERROR(VLOOKUP($C909*1,Lookups!$H:$N,7,FALSE),"")</f>
        <v>0</v>
      </c>
      <c r="AF909" s="3" t="str">
        <f>VLOOKUP(B909*1,Stores!$A:$C,3,FALSE)</f>
        <v>DFG</v>
      </c>
    </row>
    <row r="910" spans="1:32">
      <c r="A910" s="165" t="s">
        <v>937</v>
      </c>
      <c r="B910" s="166" t="s">
        <v>948</v>
      </c>
      <c r="C910" s="165" t="s">
        <v>548</v>
      </c>
      <c r="D910" s="165" t="s">
        <v>918</v>
      </c>
      <c r="E910" s="165" t="s">
        <v>497</v>
      </c>
      <c r="F910" s="167">
        <v>2017</v>
      </c>
      <c r="G910" s="168">
        <v>0</v>
      </c>
      <c r="H910" s="169">
        <v>0</v>
      </c>
      <c r="I910" s="169">
        <v>163.68</v>
      </c>
      <c r="J910" s="169">
        <v>506.62349999999992</v>
      </c>
      <c r="K910" s="169">
        <v>320.53500000000003</v>
      </c>
      <c r="L910" s="169">
        <v>1092.4875</v>
      </c>
      <c r="M910" s="169">
        <v>140.17500000000001</v>
      </c>
      <c r="N910" s="169">
        <v>217.77</v>
      </c>
      <c r="O910" s="169">
        <v>292.50375000000003</v>
      </c>
      <c r="P910" s="169">
        <v>140.0625</v>
      </c>
      <c r="Q910" s="169">
        <v>0</v>
      </c>
      <c r="R910" s="169">
        <v>64.260000000000005</v>
      </c>
      <c r="S910" s="169">
        <v>0</v>
      </c>
      <c r="T910" s="169">
        <v>0</v>
      </c>
      <c r="U910" s="169">
        <v>2938.0972500000003</v>
      </c>
      <c r="V910" s="163">
        <f ca="1">SUM(INDIRECT(Inputs!$C$11&amp;ROW()&amp;":"&amp;Inputs!$C$12&amp;ROW()))</f>
        <v>0</v>
      </c>
      <c r="W910" s="163">
        <f ca="1">SUM(INDIRECT(Inputs!$C$13&amp;ROW()&amp;":"&amp;Inputs!$C$14&amp;ROW()))</f>
        <v>2873.83725</v>
      </c>
      <c r="X910" s="3" t="str">
        <f>IF(COUNTIFS(Lookups!$A:$A,C910)=1,"Gross Sales","")</f>
        <v/>
      </c>
      <c r="Y910" s="3" t="str">
        <f>IF(COUNTIFS(Lookups!$D:$D,C910)=1,"Bar Sales","")</f>
        <v/>
      </c>
      <c r="Z910" s="3" t="str">
        <f>IFERROR(VLOOKUP(C910*1,Lookups!$D:$F,3,FALSE),"")</f>
        <v/>
      </c>
      <c r="AA910" s="3" t="str">
        <f>IFERROR(VLOOKUP($C910*1,Lookups!$H:$N,3,FALSE),"")</f>
        <v>Sales</v>
      </c>
      <c r="AB910" s="3" t="str">
        <f>IFERROR(VLOOKUP($C910*1,Lookups!$H:$N,4,FALSE),"")</f>
        <v>Lunch</v>
      </c>
      <c r="AC910" s="3" t="str">
        <f>IFERROR(VLOOKUP($C910*1,Lookups!$H:$N,5,FALSE),"")</f>
        <v>Private</v>
      </c>
      <c r="AD910" s="3" t="str">
        <f>IFERROR(VLOOKUP($C910*1,Lookups!$H:$N,6,FALSE),"")</f>
        <v>Food</v>
      </c>
      <c r="AE910" s="3">
        <f>IFERROR(VLOOKUP($C910*1,Lookups!$H:$N,7,FALSE),"")</f>
        <v>0</v>
      </c>
      <c r="AF910" s="3" t="str">
        <f>VLOOKUP(B910*1,Stores!$A:$C,3,FALSE)</f>
        <v>DFG</v>
      </c>
    </row>
    <row r="911" spans="1:32">
      <c r="A911" s="165" t="s">
        <v>936</v>
      </c>
      <c r="B911" s="166" t="s">
        <v>949</v>
      </c>
      <c r="C911" s="165" t="s">
        <v>548</v>
      </c>
      <c r="D911" s="165" t="s">
        <v>918</v>
      </c>
      <c r="E911" s="165" t="s">
        <v>497</v>
      </c>
      <c r="F911" s="167">
        <v>2017</v>
      </c>
      <c r="G911" s="168">
        <v>0</v>
      </c>
      <c r="H911" s="169">
        <v>991.16324999999995</v>
      </c>
      <c r="I911" s="169">
        <v>2500.5592499999993</v>
      </c>
      <c r="J911" s="169">
        <v>1568.8612499999999</v>
      </c>
      <c r="K911" s="169">
        <v>715.05</v>
      </c>
      <c r="L911" s="169">
        <v>210.6</v>
      </c>
      <c r="M911" s="169">
        <v>196.65</v>
      </c>
      <c r="N911" s="169">
        <v>0</v>
      </c>
      <c r="O911" s="169">
        <v>-1.3717500000000002</v>
      </c>
      <c r="P911" s="169">
        <v>495.33749999999998</v>
      </c>
      <c r="Q911" s="169">
        <v>548.96625000000006</v>
      </c>
      <c r="R911" s="169">
        <v>878.95650000000001</v>
      </c>
      <c r="S911" s="169">
        <v>0</v>
      </c>
      <c r="T911" s="169">
        <v>0</v>
      </c>
      <c r="U911" s="169">
        <v>8104.77225</v>
      </c>
      <c r="V911" s="163">
        <f ca="1">SUM(INDIRECT(Inputs!$C$11&amp;ROW()&amp;":"&amp;Inputs!$C$12&amp;ROW()))</f>
        <v>548.96625000000006</v>
      </c>
      <c r="W911" s="163">
        <f ca="1">SUM(INDIRECT(Inputs!$C$13&amp;ROW()&amp;":"&amp;Inputs!$C$14&amp;ROW()))</f>
        <v>7225.8157499999998</v>
      </c>
      <c r="X911" s="3" t="str">
        <f>IF(COUNTIFS(Lookups!$A:$A,C911)=1,"Gross Sales","")</f>
        <v/>
      </c>
      <c r="Y911" s="3" t="str">
        <f>IF(COUNTIFS(Lookups!$D:$D,C911)=1,"Bar Sales","")</f>
        <v/>
      </c>
      <c r="Z911" s="3" t="str">
        <f>IFERROR(VLOOKUP(C911*1,Lookups!$D:$F,3,FALSE),"")</f>
        <v/>
      </c>
      <c r="AA911" s="3" t="str">
        <f>IFERROR(VLOOKUP($C911*1,Lookups!$H:$N,3,FALSE),"")</f>
        <v>Sales</v>
      </c>
      <c r="AB911" s="3" t="str">
        <f>IFERROR(VLOOKUP($C911*1,Lookups!$H:$N,4,FALSE),"")</f>
        <v>Lunch</v>
      </c>
      <c r="AC911" s="3" t="str">
        <f>IFERROR(VLOOKUP($C911*1,Lookups!$H:$N,5,FALSE),"")</f>
        <v>Private</v>
      </c>
      <c r="AD911" s="3" t="str">
        <f>IFERROR(VLOOKUP($C911*1,Lookups!$H:$N,6,FALSE),"")</f>
        <v>Food</v>
      </c>
      <c r="AE911" s="3">
        <f>IFERROR(VLOOKUP($C911*1,Lookups!$H:$N,7,FALSE),"")</f>
        <v>0</v>
      </c>
      <c r="AF911" s="3" t="str">
        <f>VLOOKUP(B911*1,Stores!$A:$C,3,FALSE)</f>
        <v>DFG</v>
      </c>
    </row>
    <row r="912" spans="1:32">
      <c r="A912" s="165" t="s">
        <v>935</v>
      </c>
      <c r="B912" s="166" t="s">
        <v>950</v>
      </c>
      <c r="C912" s="165" t="s">
        <v>548</v>
      </c>
      <c r="D912" s="165" t="s">
        <v>918</v>
      </c>
      <c r="E912" s="165" t="s">
        <v>497</v>
      </c>
      <c r="F912" s="167">
        <v>2017</v>
      </c>
      <c r="G912" s="168">
        <v>0</v>
      </c>
      <c r="H912" s="169">
        <v>0</v>
      </c>
      <c r="I912" s="169">
        <v>823.09499999999991</v>
      </c>
      <c r="J912" s="169">
        <v>1413.7425000000001</v>
      </c>
      <c r="K912" s="169">
        <v>700.32</v>
      </c>
      <c r="L912" s="169">
        <v>635.34375</v>
      </c>
      <c r="M912" s="169">
        <v>118.30500000000001</v>
      </c>
      <c r="N912" s="169">
        <v>100.80000000000001</v>
      </c>
      <c r="O912" s="169">
        <v>595.08000000000004</v>
      </c>
      <c r="P912" s="169">
        <v>307.39500000000004</v>
      </c>
      <c r="Q912" s="169">
        <v>828.59737500000006</v>
      </c>
      <c r="R912" s="169">
        <v>234.72</v>
      </c>
      <c r="S912" s="169">
        <v>0</v>
      </c>
      <c r="T912" s="169">
        <v>0</v>
      </c>
      <c r="U912" s="169">
        <v>5757.3986250000016</v>
      </c>
      <c r="V912" s="163">
        <f ca="1">SUM(INDIRECT(Inputs!$C$11&amp;ROW()&amp;":"&amp;Inputs!$C$12&amp;ROW()))</f>
        <v>828.59737500000006</v>
      </c>
      <c r="W912" s="163">
        <f ca="1">SUM(INDIRECT(Inputs!$C$13&amp;ROW()&amp;":"&amp;Inputs!$C$14&amp;ROW()))</f>
        <v>5522.6786250000014</v>
      </c>
      <c r="X912" s="3" t="str">
        <f>IF(COUNTIFS(Lookups!$A:$A,C912)=1,"Gross Sales","")</f>
        <v/>
      </c>
      <c r="Y912" s="3" t="str">
        <f>IF(COUNTIFS(Lookups!$D:$D,C912)=1,"Bar Sales","")</f>
        <v/>
      </c>
      <c r="Z912" s="3" t="str">
        <f>IFERROR(VLOOKUP(C912*1,Lookups!$D:$F,3,FALSE),"")</f>
        <v/>
      </c>
      <c r="AA912" s="3" t="str">
        <f>IFERROR(VLOOKUP($C912*1,Lookups!$H:$N,3,FALSE),"")</f>
        <v>Sales</v>
      </c>
      <c r="AB912" s="3" t="str">
        <f>IFERROR(VLOOKUP($C912*1,Lookups!$H:$N,4,FALSE),"")</f>
        <v>Lunch</v>
      </c>
      <c r="AC912" s="3" t="str">
        <f>IFERROR(VLOOKUP($C912*1,Lookups!$H:$N,5,FALSE),"")</f>
        <v>Private</v>
      </c>
      <c r="AD912" s="3" t="str">
        <f>IFERROR(VLOOKUP($C912*1,Lookups!$H:$N,6,FALSE),"")</f>
        <v>Food</v>
      </c>
      <c r="AE912" s="3">
        <f>IFERROR(VLOOKUP($C912*1,Lookups!$H:$N,7,FALSE),"")</f>
        <v>0</v>
      </c>
      <c r="AF912" s="3" t="str">
        <f>VLOOKUP(B912*1,Stores!$A:$C,3,FALSE)</f>
        <v>DFG</v>
      </c>
    </row>
    <row r="913" spans="1:32">
      <c r="A913" s="165" t="s">
        <v>960</v>
      </c>
      <c r="B913" s="166" t="s">
        <v>951</v>
      </c>
      <c r="C913" s="165" t="s">
        <v>548</v>
      </c>
      <c r="D913" s="165" t="s">
        <v>918</v>
      </c>
      <c r="E913" s="165" t="s">
        <v>497</v>
      </c>
      <c r="F913" s="167">
        <v>2017</v>
      </c>
      <c r="G913" s="168">
        <v>0</v>
      </c>
      <c r="H913" s="169">
        <v>1195.5600000000002</v>
      </c>
      <c r="I913" s="169">
        <v>1178.6579999999999</v>
      </c>
      <c r="J913" s="169">
        <v>694.38037500000007</v>
      </c>
      <c r="K913" s="169">
        <v>563.00100000000009</v>
      </c>
      <c r="L913" s="169">
        <v>1889.5713750000002</v>
      </c>
      <c r="M913" s="169">
        <v>2379.7597500000006</v>
      </c>
      <c r="N913" s="169">
        <v>651.42900000000009</v>
      </c>
      <c r="O913" s="169">
        <v>623.40262500000006</v>
      </c>
      <c r="P913" s="169">
        <v>763.26824999999997</v>
      </c>
      <c r="Q913" s="169">
        <v>782.23200000000008</v>
      </c>
      <c r="R913" s="169">
        <v>1502.6070000000002</v>
      </c>
      <c r="S913" s="169">
        <v>0</v>
      </c>
      <c r="T913" s="169">
        <v>0</v>
      </c>
      <c r="U913" s="169">
        <v>12223.869375</v>
      </c>
      <c r="V913" s="163">
        <f ca="1">SUM(INDIRECT(Inputs!$C$11&amp;ROW()&amp;":"&amp;Inputs!$C$12&amp;ROW()))</f>
        <v>782.23200000000008</v>
      </c>
      <c r="W913" s="163">
        <f ca="1">SUM(INDIRECT(Inputs!$C$13&amp;ROW()&amp;":"&amp;Inputs!$C$14&amp;ROW()))</f>
        <v>10721.262375</v>
      </c>
      <c r="X913" s="3" t="str">
        <f>IF(COUNTIFS(Lookups!$A:$A,C913)=1,"Gross Sales","")</f>
        <v/>
      </c>
      <c r="Y913" s="3" t="str">
        <f>IF(COUNTIFS(Lookups!$D:$D,C913)=1,"Bar Sales","")</f>
        <v/>
      </c>
      <c r="Z913" s="3" t="str">
        <f>IFERROR(VLOOKUP(C913*1,Lookups!$D:$F,3,FALSE),"")</f>
        <v/>
      </c>
      <c r="AA913" s="3" t="str">
        <f>IFERROR(VLOOKUP($C913*1,Lookups!$H:$N,3,FALSE),"")</f>
        <v>Sales</v>
      </c>
      <c r="AB913" s="3" t="str">
        <f>IFERROR(VLOOKUP($C913*1,Lookups!$H:$N,4,FALSE),"")</f>
        <v>Lunch</v>
      </c>
      <c r="AC913" s="3" t="str">
        <f>IFERROR(VLOOKUP($C913*1,Lookups!$H:$N,5,FALSE),"")</f>
        <v>Private</v>
      </c>
      <c r="AD913" s="3" t="str">
        <f>IFERROR(VLOOKUP($C913*1,Lookups!$H:$N,6,FALSE),"")</f>
        <v>Food</v>
      </c>
      <c r="AE913" s="3">
        <f>IFERROR(VLOOKUP($C913*1,Lookups!$H:$N,7,FALSE),"")</f>
        <v>0</v>
      </c>
      <c r="AF913" s="3" t="str">
        <f>VLOOKUP(B913*1,Stores!$A:$C,3,FALSE)</f>
        <v>DFG</v>
      </c>
    </row>
    <row r="914" spans="1:32">
      <c r="A914" s="165" t="s">
        <v>961</v>
      </c>
      <c r="B914" s="166" t="s">
        <v>952</v>
      </c>
      <c r="C914" s="165" t="s">
        <v>548</v>
      </c>
      <c r="D914" s="165" t="s">
        <v>918</v>
      </c>
      <c r="E914" s="165" t="s">
        <v>497</v>
      </c>
      <c r="F914" s="167">
        <v>2017</v>
      </c>
      <c r="G914" s="168">
        <v>0</v>
      </c>
      <c r="H914" s="169">
        <v>1707.1762500000002</v>
      </c>
      <c r="I914" s="169">
        <v>1184.4678750000003</v>
      </c>
      <c r="J914" s="169">
        <v>873.09900000000016</v>
      </c>
      <c r="K914" s="169">
        <v>684.13499999999999</v>
      </c>
      <c r="L914" s="169">
        <v>2541.0839999999998</v>
      </c>
      <c r="M914" s="169">
        <v>2220.1124999999997</v>
      </c>
      <c r="N914" s="169">
        <v>823.46625000000006</v>
      </c>
      <c r="O914" s="169">
        <v>0</v>
      </c>
      <c r="P914" s="169">
        <v>341.30250000000001</v>
      </c>
      <c r="Q914" s="169">
        <v>945.4425</v>
      </c>
      <c r="R914" s="169">
        <v>1351.1924999999999</v>
      </c>
      <c r="S914" s="169">
        <v>0</v>
      </c>
      <c r="T914" s="169">
        <v>0</v>
      </c>
      <c r="U914" s="169">
        <v>12671.478374999999</v>
      </c>
      <c r="V914" s="163">
        <f ca="1">SUM(INDIRECT(Inputs!$C$11&amp;ROW()&amp;":"&amp;Inputs!$C$12&amp;ROW()))</f>
        <v>945.4425</v>
      </c>
      <c r="W914" s="163">
        <f ca="1">SUM(INDIRECT(Inputs!$C$13&amp;ROW()&amp;":"&amp;Inputs!$C$14&amp;ROW()))</f>
        <v>11320.285875</v>
      </c>
      <c r="X914" s="3" t="str">
        <f>IF(COUNTIFS(Lookups!$A:$A,C914)=1,"Gross Sales","")</f>
        <v/>
      </c>
      <c r="Y914" s="3" t="str">
        <f>IF(COUNTIFS(Lookups!$D:$D,C914)=1,"Bar Sales","")</f>
        <v/>
      </c>
      <c r="Z914" s="3" t="str">
        <f>IFERROR(VLOOKUP(C914*1,Lookups!$D:$F,3,FALSE),"")</f>
        <v/>
      </c>
      <c r="AA914" s="3" t="str">
        <f>IFERROR(VLOOKUP($C914*1,Lookups!$H:$N,3,FALSE),"")</f>
        <v>Sales</v>
      </c>
      <c r="AB914" s="3" t="str">
        <f>IFERROR(VLOOKUP($C914*1,Lookups!$H:$N,4,FALSE),"")</f>
        <v>Lunch</v>
      </c>
      <c r="AC914" s="3" t="str">
        <f>IFERROR(VLOOKUP($C914*1,Lookups!$H:$N,5,FALSE),"")</f>
        <v>Private</v>
      </c>
      <c r="AD914" s="3" t="str">
        <f>IFERROR(VLOOKUP($C914*1,Lookups!$H:$N,6,FALSE),"")</f>
        <v>Food</v>
      </c>
      <c r="AE914" s="3">
        <f>IFERROR(VLOOKUP($C914*1,Lookups!$H:$N,7,FALSE),"")</f>
        <v>0</v>
      </c>
      <c r="AF914" s="3" t="str">
        <f>VLOOKUP(B914*1,Stores!$A:$C,3,FALSE)</f>
        <v>DFG</v>
      </c>
    </row>
    <row r="915" spans="1:32">
      <c r="A915" s="165" t="s">
        <v>934</v>
      </c>
      <c r="B915" s="166" t="s">
        <v>953</v>
      </c>
      <c r="C915" s="165" t="s">
        <v>548</v>
      </c>
      <c r="D915" s="165" t="s">
        <v>918</v>
      </c>
      <c r="E915" s="165" t="s">
        <v>497</v>
      </c>
      <c r="F915" s="167">
        <v>2017</v>
      </c>
      <c r="G915" s="168">
        <v>0</v>
      </c>
      <c r="H915" s="169">
        <v>551.21625000000006</v>
      </c>
      <c r="I915" s="169">
        <v>11.684999999999999</v>
      </c>
      <c r="J915" s="169">
        <v>307.755</v>
      </c>
      <c r="K915" s="169">
        <v>493.35300000000007</v>
      </c>
      <c r="L915" s="169">
        <v>1744.2479999999998</v>
      </c>
      <c r="M915" s="169">
        <v>1003.0912500000001</v>
      </c>
      <c r="N915" s="169">
        <v>107.66137499999998</v>
      </c>
      <c r="O915" s="169">
        <v>656.17875000000004</v>
      </c>
      <c r="P915" s="169">
        <v>891.33749999999998</v>
      </c>
      <c r="Q915" s="169">
        <v>448.32</v>
      </c>
      <c r="R915" s="169">
        <v>875.92499999999995</v>
      </c>
      <c r="S915" s="169">
        <v>0</v>
      </c>
      <c r="T915" s="169">
        <v>0</v>
      </c>
      <c r="U915" s="169">
        <v>7090.7711249999993</v>
      </c>
      <c r="V915" s="163">
        <f ca="1">SUM(INDIRECT(Inputs!$C$11&amp;ROW()&amp;":"&amp;Inputs!$C$12&amp;ROW()))</f>
        <v>448.32</v>
      </c>
      <c r="W915" s="163">
        <f ca="1">SUM(INDIRECT(Inputs!$C$13&amp;ROW()&amp;":"&amp;Inputs!$C$14&amp;ROW()))</f>
        <v>6214.8461249999991</v>
      </c>
      <c r="X915" s="3" t="str">
        <f>IF(COUNTIFS(Lookups!$A:$A,C915)=1,"Gross Sales","")</f>
        <v/>
      </c>
      <c r="Y915" s="3" t="str">
        <f>IF(COUNTIFS(Lookups!$D:$D,C915)=1,"Bar Sales","")</f>
        <v/>
      </c>
      <c r="Z915" s="3" t="str">
        <f>IFERROR(VLOOKUP(C915*1,Lookups!$D:$F,3,FALSE),"")</f>
        <v/>
      </c>
      <c r="AA915" s="3" t="str">
        <f>IFERROR(VLOOKUP($C915*1,Lookups!$H:$N,3,FALSE),"")</f>
        <v>Sales</v>
      </c>
      <c r="AB915" s="3" t="str">
        <f>IFERROR(VLOOKUP($C915*1,Lookups!$H:$N,4,FALSE),"")</f>
        <v>Lunch</v>
      </c>
      <c r="AC915" s="3" t="str">
        <f>IFERROR(VLOOKUP($C915*1,Lookups!$H:$N,5,FALSE),"")</f>
        <v>Private</v>
      </c>
      <c r="AD915" s="3" t="str">
        <f>IFERROR(VLOOKUP($C915*1,Lookups!$H:$N,6,FALSE),"")</f>
        <v>Food</v>
      </c>
      <c r="AE915" s="3">
        <f>IFERROR(VLOOKUP($C915*1,Lookups!$H:$N,7,FALSE),"")</f>
        <v>0</v>
      </c>
      <c r="AF915" s="3" t="str">
        <f>VLOOKUP(B915*1,Stores!$A:$C,3,FALSE)</f>
        <v>DFG</v>
      </c>
    </row>
    <row r="916" spans="1:32">
      <c r="A916" s="165" t="s">
        <v>933</v>
      </c>
      <c r="B916" s="166" t="s">
        <v>954</v>
      </c>
      <c r="C916" s="165" t="s">
        <v>548</v>
      </c>
      <c r="D916" s="165" t="s">
        <v>918</v>
      </c>
      <c r="E916" s="165" t="s">
        <v>497</v>
      </c>
      <c r="F916" s="167">
        <v>2017</v>
      </c>
      <c r="G916" s="168">
        <v>0</v>
      </c>
      <c r="H916" s="169">
        <v>167.00174999999999</v>
      </c>
      <c r="I916" s="169">
        <v>677.51775000000009</v>
      </c>
      <c r="J916" s="169">
        <v>626.28</v>
      </c>
      <c r="K916" s="169">
        <v>1014.525</v>
      </c>
      <c r="L916" s="169">
        <v>238.37625</v>
      </c>
      <c r="M916" s="169">
        <v>1786.5652500000003</v>
      </c>
      <c r="N916" s="169">
        <v>551.64150000000006</v>
      </c>
      <c r="O916" s="169">
        <v>423.79500000000002</v>
      </c>
      <c r="P916" s="169">
        <v>254.74050000000003</v>
      </c>
      <c r="Q916" s="169">
        <v>988.94249999999988</v>
      </c>
      <c r="R916" s="169">
        <v>559.88250000000005</v>
      </c>
      <c r="S916" s="169">
        <v>0</v>
      </c>
      <c r="T916" s="169">
        <v>0</v>
      </c>
      <c r="U916" s="169">
        <v>7289.268</v>
      </c>
      <c r="V916" s="163">
        <f ca="1">SUM(INDIRECT(Inputs!$C$11&amp;ROW()&amp;":"&amp;Inputs!$C$12&amp;ROW()))</f>
        <v>988.94249999999988</v>
      </c>
      <c r="W916" s="163">
        <f ca="1">SUM(INDIRECT(Inputs!$C$13&amp;ROW()&amp;":"&amp;Inputs!$C$14&amp;ROW()))</f>
        <v>6729.3855000000003</v>
      </c>
      <c r="X916" s="3" t="str">
        <f>IF(COUNTIFS(Lookups!$A:$A,C916)=1,"Gross Sales","")</f>
        <v/>
      </c>
      <c r="Y916" s="3" t="str">
        <f>IF(COUNTIFS(Lookups!$D:$D,C916)=1,"Bar Sales","")</f>
        <v/>
      </c>
      <c r="Z916" s="3" t="str">
        <f>IFERROR(VLOOKUP(C916*1,Lookups!$D:$F,3,FALSE),"")</f>
        <v/>
      </c>
      <c r="AA916" s="3" t="str">
        <f>IFERROR(VLOOKUP($C916*1,Lookups!$H:$N,3,FALSE),"")</f>
        <v>Sales</v>
      </c>
      <c r="AB916" s="3" t="str">
        <f>IFERROR(VLOOKUP($C916*1,Lookups!$H:$N,4,FALSE),"")</f>
        <v>Lunch</v>
      </c>
      <c r="AC916" s="3" t="str">
        <f>IFERROR(VLOOKUP($C916*1,Lookups!$H:$N,5,FALSE),"")</f>
        <v>Private</v>
      </c>
      <c r="AD916" s="3" t="str">
        <f>IFERROR(VLOOKUP($C916*1,Lookups!$H:$N,6,FALSE),"")</f>
        <v>Food</v>
      </c>
      <c r="AE916" s="3">
        <f>IFERROR(VLOOKUP($C916*1,Lookups!$H:$N,7,FALSE),"")</f>
        <v>0</v>
      </c>
      <c r="AF916" s="3" t="str">
        <f>VLOOKUP(B916*1,Stores!$A:$C,3,FALSE)</f>
        <v>DFG</v>
      </c>
    </row>
    <row r="917" spans="1:32">
      <c r="A917" s="165" t="s">
        <v>932</v>
      </c>
      <c r="B917" s="166" t="s">
        <v>959</v>
      </c>
      <c r="C917" s="165" t="s">
        <v>548</v>
      </c>
      <c r="D917" s="165" t="s">
        <v>918</v>
      </c>
      <c r="E917" s="165" t="s">
        <v>497</v>
      </c>
      <c r="F917" s="167">
        <v>2017</v>
      </c>
      <c r="G917" s="168">
        <v>0</v>
      </c>
      <c r="H917" s="169">
        <v>0</v>
      </c>
      <c r="I917" s="169">
        <v>0</v>
      </c>
      <c r="J917" s="169">
        <v>0</v>
      </c>
      <c r="K917" s="169">
        <v>0</v>
      </c>
      <c r="L917" s="169">
        <v>0</v>
      </c>
      <c r="M917" s="169">
        <v>0</v>
      </c>
      <c r="N917" s="169">
        <v>1.0350000000000001</v>
      </c>
      <c r="O917" s="169">
        <v>236.715</v>
      </c>
      <c r="P917" s="169">
        <v>66.202500000000015</v>
      </c>
      <c r="Q917" s="169">
        <v>565.03237499999989</v>
      </c>
      <c r="R917" s="169">
        <v>0</v>
      </c>
      <c r="S917" s="169">
        <v>0</v>
      </c>
      <c r="T917" s="169">
        <v>0</v>
      </c>
      <c r="U917" s="169">
        <v>868.98487499999987</v>
      </c>
      <c r="V917" s="163">
        <f ca="1">SUM(INDIRECT(Inputs!$C$11&amp;ROW()&amp;":"&amp;Inputs!$C$12&amp;ROW()))</f>
        <v>565.03237499999989</v>
      </c>
      <c r="W917" s="163">
        <f ca="1">SUM(INDIRECT(Inputs!$C$13&amp;ROW()&amp;":"&amp;Inputs!$C$14&amp;ROW()))</f>
        <v>868.98487499999987</v>
      </c>
      <c r="X917" s="3" t="str">
        <f>IF(COUNTIFS(Lookups!$A:$A,C917)=1,"Gross Sales","")</f>
        <v/>
      </c>
      <c r="Y917" s="3" t="str">
        <f>IF(COUNTIFS(Lookups!$D:$D,C917)=1,"Bar Sales","")</f>
        <v/>
      </c>
      <c r="Z917" s="3" t="str">
        <f>IFERROR(VLOOKUP(C917*1,Lookups!$D:$F,3,FALSE),"")</f>
        <v/>
      </c>
      <c r="AA917" s="3" t="str">
        <f>IFERROR(VLOOKUP($C917*1,Lookups!$H:$N,3,FALSE),"")</f>
        <v>Sales</v>
      </c>
      <c r="AB917" s="3" t="str">
        <f>IFERROR(VLOOKUP($C917*1,Lookups!$H:$N,4,FALSE),"")</f>
        <v>Lunch</v>
      </c>
      <c r="AC917" s="3" t="str">
        <f>IFERROR(VLOOKUP($C917*1,Lookups!$H:$N,5,FALSE),"")</f>
        <v>Private</v>
      </c>
      <c r="AD917" s="3" t="str">
        <f>IFERROR(VLOOKUP($C917*1,Lookups!$H:$N,6,FALSE),"")</f>
        <v>Food</v>
      </c>
      <c r="AE917" s="3">
        <f>IFERROR(VLOOKUP($C917*1,Lookups!$H:$N,7,FALSE),"")</f>
        <v>0</v>
      </c>
      <c r="AF917" s="3" t="str">
        <f>VLOOKUP(B917*1,Stores!$A:$C,3,FALSE)</f>
        <v>DFG</v>
      </c>
    </row>
    <row r="918" spans="1:32">
      <c r="A918" s="165" t="s">
        <v>930</v>
      </c>
      <c r="B918" s="166" t="s">
        <v>920</v>
      </c>
      <c r="C918" s="165" t="s">
        <v>552</v>
      </c>
      <c r="D918" s="165" t="s">
        <v>918</v>
      </c>
      <c r="E918" s="165" t="s">
        <v>501</v>
      </c>
      <c r="F918" s="167">
        <v>2017</v>
      </c>
      <c r="G918" s="168">
        <v>0</v>
      </c>
      <c r="H918" s="169">
        <v>50445.57</v>
      </c>
      <c r="I918" s="169">
        <v>42101.450999999994</v>
      </c>
      <c r="J918" s="169">
        <v>73520.319000000003</v>
      </c>
      <c r="K918" s="169">
        <v>72343.339200000002</v>
      </c>
      <c r="L918" s="169">
        <v>76855.175774999996</v>
      </c>
      <c r="M918" s="169">
        <v>41940.665999999997</v>
      </c>
      <c r="N918" s="169">
        <v>46198.243500000004</v>
      </c>
      <c r="O918" s="169">
        <v>41253.26655</v>
      </c>
      <c r="P918" s="169">
        <v>42467.502375000004</v>
      </c>
      <c r="Q918" s="169">
        <v>59134.231499999994</v>
      </c>
      <c r="R918" s="169">
        <v>63101.905200000001</v>
      </c>
      <c r="S918" s="169">
        <v>0</v>
      </c>
      <c r="T918" s="169">
        <v>0</v>
      </c>
      <c r="U918" s="169">
        <v>609361.67009999999</v>
      </c>
      <c r="V918" s="163">
        <f ca="1">SUM(INDIRECT(Inputs!$C$11&amp;ROW()&amp;":"&amp;Inputs!$C$12&amp;ROW()))</f>
        <v>59134.231499999994</v>
      </c>
      <c r="W918" s="163">
        <f ca="1">SUM(INDIRECT(Inputs!$C$13&amp;ROW()&amp;":"&amp;Inputs!$C$14&amp;ROW()))</f>
        <v>546259.76489999995</v>
      </c>
      <c r="X918" s="3" t="str">
        <f>IF(COUNTIFS(Lookups!$A:$A,C918)=1,"Gross Sales","")</f>
        <v/>
      </c>
      <c r="Y918" s="3" t="str">
        <f>IF(COUNTIFS(Lookups!$D:$D,C918)=1,"Bar Sales","")</f>
        <v/>
      </c>
      <c r="Z918" s="3" t="str">
        <f>IFERROR(VLOOKUP(C918*1,Lookups!$D:$F,3,FALSE),"")</f>
        <v/>
      </c>
      <c r="AA918" s="3" t="str">
        <f>IFERROR(VLOOKUP($C918*1,Lookups!$H:$N,3,FALSE),"")</f>
        <v>Sales</v>
      </c>
      <c r="AB918" s="3" t="str">
        <f>IFERROR(VLOOKUP($C918*1,Lookups!$H:$N,4,FALSE),"")</f>
        <v>Dinner</v>
      </c>
      <c r="AC918" s="3" t="str">
        <f>IFERROR(VLOOKUP($C918*1,Lookups!$H:$N,5,FALSE),"")</f>
        <v>Private</v>
      </c>
      <c r="AD918" s="3" t="str">
        <f>IFERROR(VLOOKUP($C918*1,Lookups!$H:$N,6,FALSE),"")</f>
        <v>Food</v>
      </c>
      <c r="AE918" s="3">
        <f>IFERROR(VLOOKUP($C918*1,Lookups!$H:$N,7,FALSE),"")</f>
        <v>0</v>
      </c>
      <c r="AF918" s="3" t="str">
        <f>VLOOKUP(B918*1,Stores!$A:$C,3,FALSE)</f>
        <v>DFDE</v>
      </c>
    </row>
    <row r="919" spans="1:32">
      <c r="A919" s="165" t="s">
        <v>929</v>
      </c>
      <c r="B919" s="166" t="s">
        <v>921</v>
      </c>
      <c r="C919" s="165" t="s">
        <v>552</v>
      </c>
      <c r="D919" s="165" t="s">
        <v>918</v>
      </c>
      <c r="E919" s="165" t="s">
        <v>501</v>
      </c>
      <c r="F919" s="167">
        <v>2017</v>
      </c>
      <c r="G919" s="168">
        <v>0</v>
      </c>
      <c r="H919" s="169">
        <v>44715.267750000006</v>
      </c>
      <c r="I919" s="169">
        <v>39229.070325000001</v>
      </c>
      <c r="J919" s="169">
        <v>51287.551500000001</v>
      </c>
      <c r="K919" s="169">
        <v>30061.578750000001</v>
      </c>
      <c r="L919" s="169">
        <v>57448.271625000008</v>
      </c>
      <c r="M919" s="169">
        <v>31165.027199999997</v>
      </c>
      <c r="N919" s="169">
        <v>46068.095999999998</v>
      </c>
      <c r="O919" s="169">
        <v>29119.329749999994</v>
      </c>
      <c r="P919" s="169">
        <v>38654.656875000001</v>
      </c>
      <c r="Q919" s="169">
        <v>47100.830700000006</v>
      </c>
      <c r="R919" s="169">
        <v>43060.395000000004</v>
      </c>
      <c r="S919" s="169">
        <v>0</v>
      </c>
      <c r="T919" s="169">
        <v>0</v>
      </c>
      <c r="U919" s="169">
        <v>457910.07547500002</v>
      </c>
      <c r="V919" s="163">
        <f ca="1">SUM(INDIRECT(Inputs!$C$11&amp;ROW()&amp;":"&amp;Inputs!$C$12&amp;ROW()))</f>
        <v>47100.830700000006</v>
      </c>
      <c r="W919" s="163">
        <f ca="1">SUM(INDIRECT(Inputs!$C$13&amp;ROW()&amp;":"&amp;Inputs!$C$14&amp;ROW()))</f>
        <v>414849.680475</v>
      </c>
      <c r="X919" s="3" t="str">
        <f>IF(COUNTIFS(Lookups!$A:$A,C919)=1,"Gross Sales","")</f>
        <v/>
      </c>
      <c r="Y919" s="3" t="str">
        <f>IF(COUNTIFS(Lookups!$D:$D,C919)=1,"Bar Sales","")</f>
        <v/>
      </c>
      <c r="Z919" s="3" t="str">
        <f>IFERROR(VLOOKUP(C919*1,Lookups!$D:$F,3,FALSE),"")</f>
        <v/>
      </c>
      <c r="AA919" s="3" t="str">
        <f>IFERROR(VLOOKUP($C919*1,Lookups!$H:$N,3,FALSE),"")</f>
        <v>Sales</v>
      </c>
      <c r="AB919" s="3" t="str">
        <f>IFERROR(VLOOKUP($C919*1,Lookups!$H:$N,4,FALSE),"")</f>
        <v>Dinner</v>
      </c>
      <c r="AC919" s="3" t="str">
        <f>IFERROR(VLOOKUP($C919*1,Lookups!$H:$N,5,FALSE),"")</f>
        <v>Private</v>
      </c>
      <c r="AD919" s="3" t="str">
        <f>IFERROR(VLOOKUP($C919*1,Lookups!$H:$N,6,FALSE),"")</f>
        <v>Food</v>
      </c>
      <c r="AE919" s="3">
        <f>IFERROR(VLOOKUP($C919*1,Lookups!$H:$N,7,FALSE),"")</f>
        <v>0</v>
      </c>
      <c r="AF919" s="3" t="str">
        <f>VLOOKUP(B919*1,Stores!$A:$C,3,FALSE)</f>
        <v>DFDE</v>
      </c>
    </row>
    <row r="920" spans="1:32">
      <c r="A920" s="165" t="s">
        <v>928</v>
      </c>
      <c r="B920" s="166" t="s">
        <v>922</v>
      </c>
      <c r="C920" s="165" t="s">
        <v>552</v>
      </c>
      <c r="D920" s="165" t="s">
        <v>918</v>
      </c>
      <c r="E920" s="165" t="s">
        <v>501</v>
      </c>
      <c r="F920" s="167">
        <v>2017</v>
      </c>
      <c r="G920" s="168">
        <v>0</v>
      </c>
      <c r="H920" s="169">
        <v>29907.871500000005</v>
      </c>
      <c r="I920" s="169">
        <v>41119.273500000003</v>
      </c>
      <c r="J920" s="169">
        <v>47326.217249999994</v>
      </c>
      <c r="K920" s="169">
        <v>32903.961750000002</v>
      </c>
      <c r="L920" s="169">
        <v>43932.09375</v>
      </c>
      <c r="M920" s="169">
        <v>30604.408425000001</v>
      </c>
      <c r="N920" s="169">
        <v>30280.391999999993</v>
      </c>
      <c r="O920" s="169">
        <v>38456.739449999994</v>
      </c>
      <c r="P920" s="169">
        <v>48035.241000000009</v>
      </c>
      <c r="Q920" s="169">
        <v>39092.72625</v>
      </c>
      <c r="R920" s="169">
        <v>43051.066500000001</v>
      </c>
      <c r="S920" s="169">
        <v>0</v>
      </c>
      <c r="T920" s="169">
        <v>0</v>
      </c>
      <c r="U920" s="169">
        <v>424709.9913750001</v>
      </c>
      <c r="V920" s="163">
        <f ca="1">SUM(INDIRECT(Inputs!$C$11&amp;ROW()&amp;":"&amp;Inputs!$C$12&amp;ROW()))</f>
        <v>39092.72625</v>
      </c>
      <c r="W920" s="163">
        <f ca="1">SUM(INDIRECT(Inputs!$C$13&amp;ROW()&amp;":"&amp;Inputs!$C$14&amp;ROW()))</f>
        <v>381658.92487500008</v>
      </c>
      <c r="X920" s="3" t="str">
        <f>IF(COUNTIFS(Lookups!$A:$A,C920)=1,"Gross Sales","")</f>
        <v/>
      </c>
      <c r="Y920" s="3" t="str">
        <f>IF(COUNTIFS(Lookups!$D:$D,C920)=1,"Bar Sales","")</f>
        <v/>
      </c>
      <c r="Z920" s="3" t="str">
        <f>IFERROR(VLOOKUP(C920*1,Lookups!$D:$F,3,FALSE),"")</f>
        <v/>
      </c>
      <c r="AA920" s="3" t="str">
        <f>IFERROR(VLOOKUP($C920*1,Lookups!$H:$N,3,FALSE),"")</f>
        <v>Sales</v>
      </c>
      <c r="AB920" s="3" t="str">
        <f>IFERROR(VLOOKUP($C920*1,Lookups!$H:$N,4,FALSE),"")</f>
        <v>Dinner</v>
      </c>
      <c r="AC920" s="3" t="str">
        <f>IFERROR(VLOOKUP($C920*1,Lookups!$H:$N,5,FALSE),"")</f>
        <v>Private</v>
      </c>
      <c r="AD920" s="3" t="str">
        <f>IFERROR(VLOOKUP($C920*1,Lookups!$H:$N,6,FALSE),"")</f>
        <v>Food</v>
      </c>
      <c r="AE920" s="3">
        <f>IFERROR(VLOOKUP($C920*1,Lookups!$H:$N,7,FALSE),"")</f>
        <v>0</v>
      </c>
      <c r="AF920" s="3" t="str">
        <f>VLOOKUP(B920*1,Stores!$A:$C,3,FALSE)</f>
        <v>DFDE</v>
      </c>
    </row>
    <row r="921" spans="1:32">
      <c r="A921" s="165" t="s">
        <v>927</v>
      </c>
      <c r="B921" s="166" t="s">
        <v>923</v>
      </c>
      <c r="C921" s="165" t="s">
        <v>552</v>
      </c>
      <c r="D921" s="165" t="s">
        <v>918</v>
      </c>
      <c r="E921" s="165" t="s">
        <v>501</v>
      </c>
      <c r="F921" s="167">
        <v>2017</v>
      </c>
      <c r="G921" s="168">
        <v>0</v>
      </c>
      <c r="H921" s="169">
        <v>27841.887000000002</v>
      </c>
      <c r="I921" s="169">
        <v>53586.092625000005</v>
      </c>
      <c r="J921" s="169">
        <v>30882.183750000004</v>
      </c>
      <c r="K921" s="169">
        <v>42562.069500000005</v>
      </c>
      <c r="L921" s="169">
        <v>47968.856025000001</v>
      </c>
      <c r="M921" s="169">
        <v>34706.337749999999</v>
      </c>
      <c r="N921" s="169">
        <v>20481.858749999999</v>
      </c>
      <c r="O921" s="169">
        <v>16470.781500000005</v>
      </c>
      <c r="P921" s="169">
        <v>12684.955499999998</v>
      </c>
      <c r="Q921" s="169">
        <v>38532.988124999996</v>
      </c>
      <c r="R921" s="169">
        <v>45089.969849999994</v>
      </c>
      <c r="S921" s="169">
        <v>0</v>
      </c>
      <c r="T921" s="169">
        <v>0</v>
      </c>
      <c r="U921" s="169">
        <v>370807.98037499998</v>
      </c>
      <c r="V921" s="163">
        <f ca="1">SUM(INDIRECT(Inputs!$C$11&amp;ROW()&amp;":"&amp;Inputs!$C$12&amp;ROW()))</f>
        <v>38532.988124999996</v>
      </c>
      <c r="W921" s="163">
        <f ca="1">SUM(INDIRECT(Inputs!$C$13&amp;ROW()&amp;":"&amp;Inputs!$C$14&amp;ROW()))</f>
        <v>325718.01052499999</v>
      </c>
      <c r="X921" s="3" t="str">
        <f>IF(COUNTIFS(Lookups!$A:$A,C921)=1,"Gross Sales","")</f>
        <v/>
      </c>
      <c r="Y921" s="3" t="str">
        <f>IF(COUNTIFS(Lookups!$D:$D,C921)=1,"Bar Sales","")</f>
        <v/>
      </c>
      <c r="Z921" s="3" t="str">
        <f>IFERROR(VLOOKUP(C921*1,Lookups!$D:$F,3,FALSE),"")</f>
        <v/>
      </c>
      <c r="AA921" s="3" t="str">
        <f>IFERROR(VLOOKUP($C921*1,Lookups!$H:$N,3,FALSE),"")</f>
        <v>Sales</v>
      </c>
      <c r="AB921" s="3" t="str">
        <f>IFERROR(VLOOKUP($C921*1,Lookups!$H:$N,4,FALSE),"")</f>
        <v>Dinner</v>
      </c>
      <c r="AC921" s="3" t="str">
        <f>IFERROR(VLOOKUP($C921*1,Lookups!$H:$N,5,FALSE),"")</f>
        <v>Private</v>
      </c>
      <c r="AD921" s="3" t="str">
        <f>IFERROR(VLOOKUP($C921*1,Lookups!$H:$N,6,FALSE),"")</f>
        <v>Food</v>
      </c>
      <c r="AE921" s="3">
        <f>IFERROR(VLOOKUP($C921*1,Lookups!$H:$N,7,FALSE),"")</f>
        <v>0</v>
      </c>
      <c r="AF921" s="3" t="str">
        <f>VLOOKUP(B921*1,Stores!$A:$C,3,FALSE)</f>
        <v>DFDE</v>
      </c>
    </row>
    <row r="922" spans="1:32">
      <c r="A922" s="165" t="s">
        <v>926</v>
      </c>
      <c r="B922" s="166" t="s">
        <v>924</v>
      </c>
      <c r="C922" s="165" t="s">
        <v>552</v>
      </c>
      <c r="D922" s="165" t="s">
        <v>918</v>
      </c>
      <c r="E922" s="165" t="s">
        <v>501</v>
      </c>
      <c r="F922" s="167">
        <v>2017</v>
      </c>
      <c r="G922" s="168">
        <v>0</v>
      </c>
      <c r="H922" s="169">
        <v>59523.910650000005</v>
      </c>
      <c r="I922" s="169">
        <v>57001.329374999994</v>
      </c>
      <c r="J922" s="169">
        <v>69798.065849999999</v>
      </c>
      <c r="K922" s="169">
        <v>54938.671200000004</v>
      </c>
      <c r="L922" s="169">
        <v>77143.77</v>
      </c>
      <c r="M922" s="169">
        <v>41152.678574999998</v>
      </c>
      <c r="N922" s="169">
        <v>27336.913125000003</v>
      </c>
      <c r="O922" s="169">
        <v>39662.803124999999</v>
      </c>
      <c r="P922" s="169">
        <v>29862.478125000001</v>
      </c>
      <c r="Q922" s="169">
        <v>46568.931749999996</v>
      </c>
      <c r="R922" s="169">
        <v>67598.681625000012</v>
      </c>
      <c r="S922" s="169">
        <v>0</v>
      </c>
      <c r="T922" s="169">
        <v>0</v>
      </c>
      <c r="U922" s="169">
        <v>570588.23340000003</v>
      </c>
      <c r="V922" s="163">
        <f ca="1">SUM(INDIRECT(Inputs!$C$11&amp;ROW()&amp;":"&amp;Inputs!$C$12&amp;ROW()))</f>
        <v>46568.931749999996</v>
      </c>
      <c r="W922" s="163">
        <f ca="1">SUM(INDIRECT(Inputs!$C$13&amp;ROW()&amp;":"&amp;Inputs!$C$14&amp;ROW()))</f>
        <v>502989.551775</v>
      </c>
      <c r="X922" s="3" t="str">
        <f>IF(COUNTIFS(Lookups!$A:$A,C922)=1,"Gross Sales","")</f>
        <v/>
      </c>
      <c r="Y922" s="3" t="str">
        <f>IF(COUNTIFS(Lookups!$D:$D,C922)=1,"Bar Sales","")</f>
        <v/>
      </c>
      <c r="Z922" s="3" t="str">
        <f>IFERROR(VLOOKUP(C922*1,Lookups!$D:$F,3,FALSE),"")</f>
        <v/>
      </c>
      <c r="AA922" s="3" t="str">
        <f>IFERROR(VLOOKUP($C922*1,Lookups!$H:$N,3,FALSE),"")</f>
        <v>Sales</v>
      </c>
      <c r="AB922" s="3" t="str">
        <f>IFERROR(VLOOKUP($C922*1,Lookups!$H:$N,4,FALSE),"")</f>
        <v>Dinner</v>
      </c>
      <c r="AC922" s="3" t="str">
        <f>IFERROR(VLOOKUP($C922*1,Lookups!$H:$N,5,FALSE),"")</f>
        <v>Private</v>
      </c>
      <c r="AD922" s="3" t="str">
        <f>IFERROR(VLOOKUP($C922*1,Lookups!$H:$N,6,FALSE),"")</f>
        <v>Food</v>
      </c>
      <c r="AE922" s="3">
        <f>IFERROR(VLOOKUP($C922*1,Lookups!$H:$N,7,FALSE),"")</f>
        <v>0</v>
      </c>
      <c r="AF922" s="3" t="str">
        <f>VLOOKUP(B922*1,Stores!$A:$C,3,FALSE)</f>
        <v>DFDE</v>
      </c>
    </row>
    <row r="923" spans="1:32">
      <c r="A923" s="165" t="s">
        <v>925</v>
      </c>
      <c r="B923" s="166" t="s">
        <v>958</v>
      </c>
      <c r="C923" s="165" t="s">
        <v>552</v>
      </c>
      <c r="D923" s="165" t="s">
        <v>918</v>
      </c>
      <c r="E923" s="165" t="s">
        <v>501</v>
      </c>
      <c r="F923" s="167">
        <v>2017</v>
      </c>
      <c r="G923" s="168">
        <v>0</v>
      </c>
      <c r="H923" s="169">
        <v>0</v>
      </c>
      <c r="I923" s="169">
        <v>0</v>
      </c>
      <c r="J923" s="169">
        <v>0</v>
      </c>
      <c r="K923" s="169">
        <v>0</v>
      </c>
      <c r="L923" s="169">
        <v>10472.112000000001</v>
      </c>
      <c r="M923" s="169">
        <v>30824.059799999999</v>
      </c>
      <c r="N923" s="169">
        <v>46972.362225000004</v>
      </c>
      <c r="O923" s="169">
        <v>36548.466000000008</v>
      </c>
      <c r="P923" s="169">
        <v>31131.010350000004</v>
      </c>
      <c r="Q923" s="169">
        <v>48404.745000000003</v>
      </c>
      <c r="R923" s="169">
        <v>42855.0576</v>
      </c>
      <c r="S923" s="169">
        <v>0</v>
      </c>
      <c r="T923" s="169">
        <v>0</v>
      </c>
      <c r="U923" s="169">
        <v>247207.81297500001</v>
      </c>
      <c r="V923" s="163">
        <f ca="1">SUM(INDIRECT(Inputs!$C$11&amp;ROW()&amp;":"&amp;Inputs!$C$12&amp;ROW()))</f>
        <v>48404.745000000003</v>
      </c>
      <c r="W923" s="163">
        <f ca="1">SUM(INDIRECT(Inputs!$C$13&amp;ROW()&amp;":"&amp;Inputs!$C$14&amp;ROW()))</f>
        <v>204352.75537500001</v>
      </c>
      <c r="X923" s="3" t="str">
        <f>IF(COUNTIFS(Lookups!$A:$A,C923)=1,"Gross Sales","")</f>
        <v/>
      </c>
      <c r="Y923" s="3" t="str">
        <f>IF(COUNTIFS(Lookups!$D:$D,C923)=1,"Bar Sales","")</f>
        <v/>
      </c>
      <c r="Z923" s="3" t="str">
        <f>IFERROR(VLOOKUP(C923*1,Lookups!$D:$F,3,FALSE),"")</f>
        <v/>
      </c>
      <c r="AA923" s="3" t="str">
        <f>IFERROR(VLOOKUP($C923*1,Lookups!$H:$N,3,FALSE),"")</f>
        <v>Sales</v>
      </c>
      <c r="AB923" s="3" t="str">
        <f>IFERROR(VLOOKUP($C923*1,Lookups!$H:$N,4,FALSE),"")</f>
        <v>Dinner</v>
      </c>
      <c r="AC923" s="3" t="str">
        <f>IFERROR(VLOOKUP($C923*1,Lookups!$H:$N,5,FALSE),"")</f>
        <v>Private</v>
      </c>
      <c r="AD923" s="3" t="str">
        <f>IFERROR(VLOOKUP($C923*1,Lookups!$H:$N,6,FALSE),"")</f>
        <v>Food</v>
      </c>
      <c r="AE923" s="3">
        <f>IFERROR(VLOOKUP($C923*1,Lookups!$H:$N,7,FALSE),"")</f>
        <v>0</v>
      </c>
      <c r="AF923" s="3" t="str">
        <f>VLOOKUP(B923*1,Stores!$A:$C,3,FALSE)</f>
        <v>DFDE</v>
      </c>
    </row>
    <row r="924" spans="1:32">
      <c r="A924" s="165" t="s">
        <v>958</v>
      </c>
      <c r="B924" s="166" t="s">
        <v>925</v>
      </c>
      <c r="C924" s="165" t="s">
        <v>552</v>
      </c>
      <c r="D924" s="165" t="s">
        <v>918</v>
      </c>
      <c r="E924" s="165" t="s">
        <v>501</v>
      </c>
      <c r="F924" s="167">
        <v>2017</v>
      </c>
      <c r="G924" s="168">
        <v>0</v>
      </c>
      <c r="H924" s="169">
        <v>62173.364400000006</v>
      </c>
      <c r="I924" s="169">
        <v>94675.38</v>
      </c>
      <c r="J924" s="169">
        <v>77075.446049999999</v>
      </c>
      <c r="K924" s="169">
        <v>41708.368125000001</v>
      </c>
      <c r="L924" s="169">
        <v>75421.328099999984</v>
      </c>
      <c r="M924" s="169">
        <v>52289.786249999997</v>
      </c>
      <c r="N924" s="169">
        <v>29377.390499999998</v>
      </c>
      <c r="O924" s="169">
        <v>21043.153950000004</v>
      </c>
      <c r="P924" s="169">
        <v>35449.040550000005</v>
      </c>
      <c r="Q924" s="169">
        <v>33559.157700000003</v>
      </c>
      <c r="R924" s="169">
        <v>57905.139599999995</v>
      </c>
      <c r="S924" s="169">
        <v>0</v>
      </c>
      <c r="T924" s="169">
        <v>0</v>
      </c>
      <c r="U924" s="169">
        <v>580677.55522500002</v>
      </c>
      <c r="V924" s="163">
        <f ca="1">SUM(INDIRECT(Inputs!$C$11&amp;ROW()&amp;":"&amp;Inputs!$C$12&amp;ROW()))</f>
        <v>33559.157700000003</v>
      </c>
      <c r="W924" s="163">
        <f ca="1">SUM(INDIRECT(Inputs!$C$13&amp;ROW()&amp;":"&amp;Inputs!$C$14&amp;ROW()))</f>
        <v>522772.41562500002</v>
      </c>
      <c r="X924" s="3" t="str">
        <f>IF(COUNTIFS(Lookups!$A:$A,C924)=1,"Gross Sales","")</f>
        <v/>
      </c>
      <c r="Y924" s="3" t="str">
        <f>IF(COUNTIFS(Lookups!$D:$D,C924)=1,"Bar Sales","")</f>
        <v/>
      </c>
      <c r="Z924" s="3" t="str">
        <f>IFERROR(VLOOKUP(C924*1,Lookups!$D:$F,3,FALSE),"")</f>
        <v/>
      </c>
      <c r="AA924" s="3" t="str">
        <f>IFERROR(VLOOKUP($C924*1,Lookups!$H:$N,3,FALSE),"")</f>
        <v>Sales</v>
      </c>
      <c r="AB924" s="3" t="str">
        <f>IFERROR(VLOOKUP($C924*1,Lookups!$H:$N,4,FALSE),"")</f>
        <v>Dinner</v>
      </c>
      <c r="AC924" s="3" t="str">
        <f>IFERROR(VLOOKUP($C924*1,Lookups!$H:$N,5,FALSE),"")</f>
        <v>Private</v>
      </c>
      <c r="AD924" s="3" t="str">
        <f>IFERROR(VLOOKUP($C924*1,Lookups!$H:$N,6,FALSE),"")</f>
        <v>Food</v>
      </c>
      <c r="AE924" s="3">
        <f>IFERROR(VLOOKUP($C924*1,Lookups!$H:$N,7,FALSE),"")</f>
        <v>0</v>
      </c>
      <c r="AF924" s="3" t="str">
        <f>VLOOKUP(B924*1,Stores!$A:$C,3,FALSE)</f>
        <v>DFDE</v>
      </c>
    </row>
    <row r="925" spans="1:32">
      <c r="A925" s="165" t="s">
        <v>924</v>
      </c>
      <c r="B925" s="166" t="s">
        <v>926</v>
      </c>
      <c r="C925" s="165" t="s">
        <v>552</v>
      </c>
      <c r="D925" s="165" t="s">
        <v>918</v>
      </c>
      <c r="E925" s="165" t="s">
        <v>501</v>
      </c>
      <c r="F925" s="167">
        <v>2017</v>
      </c>
      <c r="G925" s="168">
        <v>0</v>
      </c>
      <c r="H925" s="169">
        <v>105547.33462499999</v>
      </c>
      <c r="I925" s="169">
        <v>94113.825750000004</v>
      </c>
      <c r="J925" s="169">
        <v>101213.64</v>
      </c>
      <c r="K925" s="169">
        <v>72794.560499999992</v>
      </c>
      <c r="L925" s="169">
        <v>92110.297500000001</v>
      </c>
      <c r="M925" s="169">
        <v>98563.134375000009</v>
      </c>
      <c r="N925" s="169">
        <v>63409.381199999996</v>
      </c>
      <c r="O925" s="169">
        <v>58660.539749999989</v>
      </c>
      <c r="P925" s="169">
        <v>68266.793625000006</v>
      </c>
      <c r="Q925" s="169">
        <v>119235.05100000001</v>
      </c>
      <c r="R925" s="169">
        <v>137202.016875</v>
      </c>
      <c r="S925" s="169">
        <v>0</v>
      </c>
      <c r="T925" s="169">
        <v>0</v>
      </c>
      <c r="U925" s="169">
        <v>1011116.5752</v>
      </c>
      <c r="V925" s="163">
        <f ca="1">SUM(INDIRECT(Inputs!$C$11&amp;ROW()&amp;":"&amp;Inputs!$C$12&amp;ROW()))</f>
        <v>119235.05100000001</v>
      </c>
      <c r="W925" s="163">
        <f ca="1">SUM(INDIRECT(Inputs!$C$13&amp;ROW()&amp;":"&amp;Inputs!$C$14&amp;ROW()))</f>
        <v>873914.55832499999</v>
      </c>
      <c r="X925" s="3" t="str">
        <f>IF(COUNTIFS(Lookups!$A:$A,C925)=1,"Gross Sales","")</f>
        <v/>
      </c>
      <c r="Y925" s="3" t="str">
        <f>IF(COUNTIFS(Lookups!$D:$D,C925)=1,"Bar Sales","")</f>
        <v/>
      </c>
      <c r="Z925" s="3" t="str">
        <f>IFERROR(VLOOKUP(C925*1,Lookups!$D:$F,3,FALSE),"")</f>
        <v/>
      </c>
      <c r="AA925" s="3" t="str">
        <f>IFERROR(VLOOKUP($C925*1,Lookups!$H:$N,3,FALSE),"")</f>
        <v>Sales</v>
      </c>
      <c r="AB925" s="3" t="str">
        <f>IFERROR(VLOOKUP($C925*1,Lookups!$H:$N,4,FALSE),"")</f>
        <v>Dinner</v>
      </c>
      <c r="AC925" s="3" t="str">
        <f>IFERROR(VLOOKUP($C925*1,Lookups!$H:$N,5,FALSE),"")</f>
        <v>Private</v>
      </c>
      <c r="AD925" s="3" t="str">
        <f>IFERROR(VLOOKUP($C925*1,Lookups!$H:$N,6,FALSE),"")</f>
        <v>Food</v>
      </c>
      <c r="AE925" s="3">
        <f>IFERROR(VLOOKUP($C925*1,Lookups!$H:$N,7,FALSE),"")</f>
        <v>0</v>
      </c>
      <c r="AF925" s="3" t="str">
        <f>VLOOKUP(B925*1,Stores!$A:$C,3,FALSE)</f>
        <v>DFDE</v>
      </c>
    </row>
    <row r="926" spans="1:32">
      <c r="A926" s="165" t="s">
        <v>923</v>
      </c>
      <c r="B926" s="166" t="s">
        <v>927</v>
      </c>
      <c r="C926" s="165" t="s">
        <v>552</v>
      </c>
      <c r="D926" s="165" t="s">
        <v>918</v>
      </c>
      <c r="E926" s="165" t="s">
        <v>501</v>
      </c>
      <c r="F926" s="167">
        <v>2017</v>
      </c>
      <c r="G926" s="168">
        <v>0</v>
      </c>
      <c r="H926" s="169">
        <v>57534.503099999994</v>
      </c>
      <c r="I926" s="169">
        <v>51961.431150000004</v>
      </c>
      <c r="J926" s="169">
        <v>60973.710599999999</v>
      </c>
      <c r="K926" s="169">
        <v>70195.930499999988</v>
      </c>
      <c r="L926" s="169">
        <v>125302.9926</v>
      </c>
      <c r="M926" s="169">
        <v>110160.22477500001</v>
      </c>
      <c r="N926" s="169">
        <v>54689.2644</v>
      </c>
      <c r="O926" s="169">
        <v>93821.13</v>
      </c>
      <c r="P926" s="169">
        <v>61476.381000000001</v>
      </c>
      <c r="Q926" s="169">
        <v>85478.539500000014</v>
      </c>
      <c r="R926" s="169">
        <v>95724.326025000017</v>
      </c>
      <c r="S926" s="169">
        <v>0</v>
      </c>
      <c r="T926" s="169">
        <v>0</v>
      </c>
      <c r="U926" s="169">
        <v>867318.43365000002</v>
      </c>
      <c r="V926" s="163">
        <f ca="1">SUM(INDIRECT(Inputs!$C$11&amp;ROW()&amp;":"&amp;Inputs!$C$12&amp;ROW()))</f>
        <v>85478.539500000014</v>
      </c>
      <c r="W926" s="163">
        <f ca="1">SUM(INDIRECT(Inputs!$C$13&amp;ROW()&amp;":"&amp;Inputs!$C$14&amp;ROW()))</f>
        <v>771594.10762499995</v>
      </c>
      <c r="X926" s="3" t="str">
        <f>IF(COUNTIFS(Lookups!$A:$A,C926)=1,"Gross Sales","")</f>
        <v/>
      </c>
      <c r="Y926" s="3" t="str">
        <f>IF(COUNTIFS(Lookups!$D:$D,C926)=1,"Bar Sales","")</f>
        <v/>
      </c>
      <c r="Z926" s="3" t="str">
        <f>IFERROR(VLOOKUP(C926*1,Lookups!$D:$F,3,FALSE),"")</f>
        <v/>
      </c>
      <c r="AA926" s="3" t="str">
        <f>IFERROR(VLOOKUP($C926*1,Lookups!$H:$N,3,FALSE),"")</f>
        <v>Sales</v>
      </c>
      <c r="AB926" s="3" t="str">
        <f>IFERROR(VLOOKUP($C926*1,Lookups!$H:$N,4,FALSE),"")</f>
        <v>Dinner</v>
      </c>
      <c r="AC926" s="3" t="str">
        <f>IFERROR(VLOOKUP($C926*1,Lookups!$H:$N,5,FALSE),"")</f>
        <v>Private</v>
      </c>
      <c r="AD926" s="3" t="str">
        <f>IFERROR(VLOOKUP($C926*1,Lookups!$H:$N,6,FALSE),"")</f>
        <v>Food</v>
      </c>
      <c r="AE926" s="3">
        <f>IFERROR(VLOOKUP($C926*1,Lookups!$H:$N,7,FALSE),"")</f>
        <v>0</v>
      </c>
      <c r="AF926" s="3" t="str">
        <f>VLOOKUP(B926*1,Stores!$A:$C,3,FALSE)</f>
        <v>DFDE</v>
      </c>
    </row>
    <row r="927" spans="1:32">
      <c r="A927" s="165" t="s">
        <v>922</v>
      </c>
      <c r="B927" s="166" t="s">
        <v>928</v>
      </c>
      <c r="C927" s="165" t="s">
        <v>552</v>
      </c>
      <c r="D927" s="165" t="s">
        <v>918</v>
      </c>
      <c r="E927" s="165" t="s">
        <v>501</v>
      </c>
      <c r="F927" s="167">
        <v>2017</v>
      </c>
      <c r="G927" s="168">
        <v>0</v>
      </c>
      <c r="H927" s="169">
        <v>103137.48149999998</v>
      </c>
      <c r="I927" s="169">
        <v>53247.048749999994</v>
      </c>
      <c r="J927" s="169">
        <v>103226.19750000001</v>
      </c>
      <c r="K927" s="169">
        <v>38131.246500000001</v>
      </c>
      <c r="L927" s="169">
        <v>55966.594950000006</v>
      </c>
      <c r="M927" s="169">
        <v>75863.328000000009</v>
      </c>
      <c r="N927" s="169">
        <v>23227.239750000004</v>
      </c>
      <c r="O927" s="169">
        <v>44596.827075000001</v>
      </c>
      <c r="P927" s="169">
        <v>36718.363799999999</v>
      </c>
      <c r="Q927" s="169">
        <v>77035.735574999999</v>
      </c>
      <c r="R927" s="169">
        <v>77438.001375000007</v>
      </c>
      <c r="S927" s="169">
        <v>0</v>
      </c>
      <c r="T927" s="169">
        <v>0</v>
      </c>
      <c r="U927" s="169">
        <v>688588.06477500009</v>
      </c>
      <c r="V927" s="163">
        <f ca="1">SUM(INDIRECT(Inputs!$C$11&amp;ROW()&amp;":"&amp;Inputs!$C$12&amp;ROW()))</f>
        <v>77035.735574999999</v>
      </c>
      <c r="W927" s="163">
        <f ca="1">SUM(INDIRECT(Inputs!$C$13&amp;ROW()&amp;":"&amp;Inputs!$C$14&amp;ROW()))</f>
        <v>611150.0634000001</v>
      </c>
      <c r="X927" s="3" t="str">
        <f>IF(COUNTIFS(Lookups!$A:$A,C927)=1,"Gross Sales","")</f>
        <v/>
      </c>
      <c r="Y927" s="3" t="str">
        <f>IF(COUNTIFS(Lookups!$D:$D,C927)=1,"Bar Sales","")</f>
        <v/>
      </c>
      <c r="Z927" s="3" t="str">
        <f>IFERROR(VLOOKUP(C927*1,Lookups!$D:$F,3,FALSE),"")</f>
        <v/>
      </c>
      <c r="AA927" s="3" t="str">
        <f>IFERROR(VLOOKUP($C927*1,Lookups!$H:$N,3,FALSE),"")</f>
        <v>Sales</v>
      </c>
      <c r="AB927" s="3" t="str">
        <f>IFERROR(VLOOKUP($C927*1,Lookups!$H:$N,4,FALSE),"")</f>
        <v>Dinner</v>
      </c>
      <c r="AC927" s="3" t="str">
        <f>IFERROR(VLOOKUP($C927*1,Lookups!$H:$N,5,FALSE),"")</f>
        <v>Private</v>
      </c>
      <c r="AD927" s="3" t="str">
        <f>IFERROR(VLOOKUP($C927*1,Lookups!$H:$N,6,FALSE),"")</f>
        <v>Food</v>
      </c>
      <c r="AE927" s="3">
        <f>IFERROR(VLOOKUP($C927*1,Lookups!$H:$N,7,FALSE),"")</f>
        <v>0</v>
      </c>
      <c r="AF927" s="3" t="str">
        <f>VLOOKUP(B927*1,Stores!$A:$C,3,FALSE)</f>
        <v>DFDE</v>
      </c>
    </row>
    <row r="928" spans="1:32">
      <c r="A928" s="165" t="s">
        <v>921</v>
      </c>
      <c r="B928" s="166" t="s">
        <v>929</v>
      </c>
      <c r="C928" s="165" t="s">
        <v>552</v>
      </c>
      <c r="D928" s="165" t="s">
        <v>918</v>
      </c>
      <c r="E928" s="165" t="s">
        <v>501</v>
      </c>
      <c r="F928" s="167">
        <v>2017</v>
      </c>
      <c r="G928" s="168">
        <v>0</v>
      </c>
      <c r="H928" s="169">
        <v>41112.648000000001</v>
      </c>
      <c r="I928" s="169">
        <v>30635.489399999999</v>
      </c>
      <c r="J928" s="169">
        <v>33906.087</v>
      </c>
      <c r="K928" s="169">
        <v>47636.277974999997</v>
      </c>
      <c r="L928" s="169">
        <v>74457.473400000003</v>
      </c>
      <c r="M928" s="169">
        <v>70408.747500000012</v>
      </c>
      <c r="N928" s="169">
        <v>29042.432250000002</v>
      </c>
      <c r="O928" s="169">
        <v>66776.342174999998</v>
      </c>
      <c r="P928" s="169">
        <v>39889.590000000004</v>
      </c>
      <c r="Q928" s="169">
        <v>69282.691049999994</v>
      </c>
      <c r="R928" s="169">
        <v>102639.07919999999</v>
      </c>
      <c r="S928" s="169">
        <v>0</v>
      </c>
      <c r="T928" s="169">
        <v>0</v>
      </c>
      <c r="U928" s="169">
        <v>605786.85795000009</v>
      </c>
      <c r="V928" s="163">
        <f ca="1">SUM(INDIRECT(Inputs!$C$11&amp;ROW()&amp;":"&amp;Inputs!$C$12&amp;ROW()))</f>
        <v>69282.691049999994</v>
      </c>
      <c r="W928" s="163">
        <f ca="1">SUM(INDIRECT(Inputs!$C$13&amp;ROW()&amp;":"&amp;Inputs!$C$14&amp;ROW()))</f>
        <v>503147.77875000006</v>
      </c>
      <c r="X928" s="3" t="str">
        <f>IF(COUNTIFS(Lookups!$A:$A,C928)=1,"Gross Sales","")</f>
        <v/>
      </c>
      <c r="Y928" s="3" t="str">
        <f>IF(COUNTIFS(Lookups!$D:$D,C928)=1,"Bar Sales","")</f>
        <v/>
      </c>
      <c r="Z928" s="3" t="str">
        <f>IFERROR(VLOOKUP(C928*1,Lookups!$D:$F,3,FALSE),"")</f>
        <v/>
      </c>
      <c r="AA928" s="3" t="str">
        <f>IFERROR(VLOOKUP($C928*1,Lookups!$H:$N,3,FALSE),"")</f>
        <v>Sales</v>
      </c>
      <c r="AB928" s="3" t="str">
        <f>IFERROR(VLOOKUP($C928*1,Lookups!$H:$N,4,FALSE),"")</f>
        <v>Dinner</v>
      </c>
      <c r="AC928" s="3" t="str">
        <f>IFERROR(VLOOKUP($C928*1,Lookups!$H:$N,5,FALSE),"")</f>
        <v>Private</v>
      </c>
      <c r="AD928" s="3" t="str">
        <f>IFERROR(VLOOKUP($C928*1,Lookups!$H:$N,6,FALSE),"")</f>
        <v>Food</v>
      </c>
      <c r="AE928" s="3">
        <f>IFERROR(VLOOKUP($C928*1,Lookups!$H:$N,7,FALSE),"")</f>
        <v>0</v>
      </c>
      <c r="AF928" s="3" t="str">
        <f>VLOOKUP(B928*1,Stores!$A:$C,3,FALSE)</f>
        <v>DFDE</v>
      </c>
    </row>
    <row r="929" spans="1:32">
      <c r="A929" s="165" t="s">
        <v>920</v>
      </c>
      <c r="B929" s="166" t="s">
        <v>930</v>
      </c>
      <c r="C929" s="165" t="s">
        <v>552</v>
      </c>
      <c r="D929" s="165" t="s">
        <v>918</v>
      </c>
      <c r="E929" s="165" t="s">
        <v>501</v>
      </c>
      <c r="F929" s="167">
        <v>2017</v>
      </c>
      <c r="G929" s="168">
        <v>0</v>
      </c>
      <c r="H929" s="169">
        <v>20610.405000000002</v>
      </c>
      <c r="I929" s="169">
        <v>54975.807375000004</v>
      </c>
      <c r="J929" s="169">
        <v>88105.84874999999</v>
      </c>
      <c r="K929" s="169">
        <v>65772.716624999986</v>
      </c>
      <c r="L929" s="169">
        <v>59249.908799999997</v>
      </c>
      <c r="M929" s="169">
        <v>71860.976250000007</v>
      </c>
      <c r="N929" s="169">
        <v>44516.828999999998</v>
      </c>
      <c r="O929" s="169">
        <v>33877.321499999998</v>
      </c>
      <c r="P929" s="169">
        <v>16577.697750000003</v>
      </c>
      <c r="Q929" s="169">
        <v>53149.376249999994</v>
      </c>
      <c r="R929" s="169">
        <v>55048.599000000009</v>
      </c>
      <c r="S929" s="169">
        <v>0</v>
      </c>
      <c r="T929" s="169">
        <v>0</v>
      </c>
      <c r="U929" s="169">
        <v>563745.48629999999</v>
      </c>
      <c r="V929" s="163">
        <f ca="1">SUM(INDIRECT(Inputs!$C$11&amp;ROW()&amp;":"&amp;Inputs!$C$12&amp;ROW()))</f>
        <v>53149.376249999994</v>
      </c>
      <c r="W929" s="163">
        <f ca="1">SUM(INDIRECT(Inputs!$C$13&amp;ROW()&amp;":"&amp;Inputs!$C$14&amp;ROW()))</f>
        <v>508696.88729999994</v>
      </c>
      <c r="X929" s="3" t="str">
        <f>IF(COUNTIFS(Lookups!$A:$A,C929)=1,"Gross Sales","")</f>
        <v/>
      </c>
      <c r="Y929" s="3" t="str">
        <f>IF(COUNTIFS(Lookups!$D:$D,C929)=1,"Bar Sales","")</f>
        <v/>
      </c>
      <c r="Z929" s="3" t="str">
        <f>IFERROR(VLOOKUP(C929*1,Lookups!$D:$F,3,FALSE),"")</f>
        <v/>
      </c>
      <c r="AA929" s="3" t="str">
        <f>IFERROR(VLOOKUP($C929*1,Lookups!$H:$N,3,FALSE),"")</f>
        <v>Sales</v>
      </c>
      <c r="AB929" s="3" t="str">
        <f>IFERROR(VLOOKUP($C929*1,Lookups!$H:$N,4,FALSE),"")</f>
        <v>Dinner</v>
      </c>
      <c r="AC929" s="3" t="str">
        <f>IFERROR(VLOOKUP($C929*1,Lookups!$H:$N,5,FALSE),"")</f>
        <v>Private</v>
      </c>
      <c r="AD929" s="3" t="str">
        <f>IFERROR(VLOOKUP($C929*1,Lookups!$H:$N,6,FALSE),"")</f>
        <v>Food</v>
      </c>
      <c r="AE929" s="3">
        <f>IFERROR(VLOOKUP($C929*1,Lookups!$H:$N,7,FALSE),"")</f>
        <v>0</v>
      </c>
      <c r="AF929" s="3" t="str">
        <f>VLOOKUP(B929*1,Stores!$A:$C,3,FALSE)</f>
        <v>DFDE</v>
      </c>
    </row>
    <row r="930" spans="1:32">
      <c r="A930" s="165" t="s">
        <v>919</v>
      </c>
      <c r="B930" s="166" t="s">
        <v>931</v>
      </c>
      <c r="C930" s="165" t="s">
        <v>552</v>
      </c>
      <c r="D930" s="165" t="s">
        <v>918</v>
      </c>
      <c r="E930" s="165" t="s">
        <v>501</v>
      </c>
      <c r="F930" s="167">
        <v>2017</v>
      </c>
      <c r="G930" s="168">
        <v>0</v>
      </c>
      <c r="H930" s="169">
        <v>74127.100125000012</v>
      </c>
      <c r="I930" s="169">
        <v>85845.934874999992</v>
      </c>
      <c r="J930" s="169">
        <v>76566.822750000007</v>
      </c>
      <c r="K930" s="169">
        <v>71199.189824999994</v>
      </c>
      <c r="L930" s="169">
        <v>143516.10689999998</v>
      </c>
      <c r="M930" s="169">
        <v>132426.11655000001</v>
      </c>
      <c r="N930" s="169">
        <v>85997.775299999994</v>
      </c>
      <c r="O930" s="169">
        <v>63443.869125000005</v>
      </c>
      <c r="P930" s="169">
        <v>51886.68284999999</v>
      </c>
      <c r="Q930" s="169">
        <v>131614.64167499999</v>
      </c>
      <c r="R930" s="169">
        <v>137189.51024999996</v>
      </c>
      <c r="S930" s="169">
        <v>0</v>
      </c>
      <c r="T930" s="169">
        <v>0</v>
      </c>
      <c r="U930" s="169">
        <v>1053813.7502249999</v>
      </c>
      <c r="V930" s="163">
        <f ca="1">SUM(INDIRECT(Inputs!$C$11&amp;ROW()&amp;":"&amp;Inputs!$C$12&amp;ROW()))</f>
        <v>131614.64167499999</v>
      </c>
      <c r="W930" s="163">
        <f ca="1">SUM(INDIRECT(Inputs!$C$13&amp;ROW()&amp;":"&amp;Inputs!$C$14&amp;ROW()))</f>
        <v>916624.23997499992</v>
      </c>
      <c r="X930" s="3" t="str">
        <f>IF(COUNTIFS(Lookups!$A:$A,C930)=1,"Gross Sales","")</f>
        <v/>
      </c>
      <c r="Y930" s="3" t="str">
        <f>IF(COUNTIFS(Lookups!$D:$D,C930)=1,"Bar Sales","")</f>
        <v/>
      </c>
      <c r="Z930" s="3" t="str">
        <f>IFERROR(VLOOKUP(C930*1,Lookups!$D:$F,3,FALSE),"")</f>
        <v/>
      </c>
      <c r="AA930" s="3" t="str">
        <f>IFERROR(VLOOKUP($C930*1,Lookups!$H:$N,3,FALSE),"")</f>
        <v>Sales</v>
      </c>
      <c r="AB930" s="3" t="str">
        <f>IFERROR(VLOOKUP($C930*1,Lookups!$H:$N,4,FALSE),"")</f>
        <v>Dinner</v>
      </c>
      <c r="AC930" s="3" t="str">
        <f>IFERROR(VLOOKUP($C930*1,Lookups!$H:$N,5,FALSE),"")</f>
        <v>Private</v>
      </c>
      <c r="AD930" s="3" t="str">
        <f>IFERROR(VLOOKUP($C930*1,Lookups!$H:$N,6,FALSE),"")</f>
        <v>Food</v>
      </c>
      <c r="AE930" s="3">
        <f>IFERROR(VLOOKUP($C930*1,Lookups!$H:$N,7,FALSE),"")</f>
        <v>0</v>
      </c>
      <c r="AF930" s="3" t="str">
        <f>VLOOKUP(B930*1,Stores!$A:$C,3,FALSE)</f>
        <v>DFDE</v>
      </c>
    </row>
    <row r="931" spans="1:32">
      <c r="A931" s="165" t="s">
        <v>959</v>
      </c>
      <c r="B931" s="166" t="s">
        <v>932</v>
      </c>
      <c r="C931" s="165" t="s">
        <v>552</v>
      </c>
      <c r="D931" s="165" t="s">
        <v>918</v>
      </c>
      <c r="E931" s="165" t="s">
        <v>501</v>
      </c>
      <c r="F931" s="167">
        <v>2017</v>
      </c>
      <c r="G931" s="168">
        <v>0</v>
      </c>
      <c r="H931" s="169">
        <v>0</v>
      </c>
      <c r="I931" s="169">
        <v>0</v>
      </c>
      <c r="J931" s="169">
        <v>0</v>
      </c>
      <c r="K931" s="169">
        <v>7.92</v>
      </c>
      <c r="L931" s="169">
        <v>0</v>
      </c>
      <c r="M931" s="169">
        <v>0</v>
      </c>
      <c r="N931" s="169">
        <v>2673.7931249999997</v>
      </c>
      <c r="O931" s="169">
        <v>1620.2250000000001</v>
      </c>
      <c r="P931" s="169">
        <v>884.16</v>
      </c>
      <c r="Q931" s="169">
        <v>1526.3077499999999</v>
      </c>
      <c r="R931" s="169">
        <v>0</v>
      </c>
      <c r="S931" s="169">
        <v>0</v>
      </c>
      <c r="T931" s="169">
        <v>0</v>
      </c>
      <c r="U931" s="169">
        <v>6712.4058749999995</v>
      </c>
      <c r="V931" s="163">
        <f ca="1">SUM(INDIRECT(Inputs!$C$11&amp;ROW()&amp;":"&amp;Inputs!$C$12&amp;ROW()))</f>
        <v>1526.3077499999999</v>
      </c>
      <c r="W931" s="163">
        <f ca="1">SUM(INDIRECT(Inputs!$C$13&amp;ROW()&amp;":"&amp;Inputs!$C$14&amp;ROW()))</f>
        <v>6712.4058749999995</v>
      </c>
      <c r="X931" s="3" t="str">
        <f>IF(COUNTIFS(Lookups!$A:$A,C931)=1,"Gross Sales","")</f>
        <v/>
      </c>
      <c r="Y931" s="3" t="str">
        <f>IF(COUNTIFS(Lookups!$D:$D,C931)=1,"Bar Sales","")</f>
        <v/>
      </c>
      <c r="Z931" s="3" t="str">
        <f>IFERROR(VLOOKUP(C931*1,Lookups!$D:$F,3,FALSE),"")</f>
        <v/>
      </c>
      <c r="AA931" s="3" t="str">
        <f>IFERROR(VLOOKUP($C931*1,Lookups!$H:$N,3,FALSE),"")</f>
        <v>Sales</v>
      </c>
      <c r="AB931" s="3" t="str">
        <f>IFERROR(VLOOKUP($C931*1,Lookups!$H:$N,4,FALSE),"")</f>
        <v>Dinner</v>
      </c>
      <c r="AC931" s="3" t="str">
        <f>IFERROR(VLOOKUP($C931*1,Lookups!$H:$N,5,FALSE),"")</f>
        <v>Private</v>
      </c>
      <c r="AD931" s="3" t="str">
        <f>IFERROR(VLOOKUP($C931*1,Lookups!$H:$N,6,FALSE),"")</f>
        <v>Food</v>
      </c>
      <c r="AE931" s="3">
        <f>IFERROR(VLOOKUP($C931*1,Lookups!$H:$N,7,FALSE),"")</f>
        <v>0</v>
      </c>
      <c r="AF931" s="3" t="str">
        <f>VLOOKUP(B931*1,Stores!$A:$C,3,FALSE)</f>
        <v>DFG</v>
      </c>
    </row>
    <row r="932" spans="1:32">
      <c r="A932" s="165" t="s">
        <v>954</v>
      </c>
      <c r="B932" s="166" t="s">
        <v>933</v>
      </c>
      <c r="C932" s="165" t="s">
        <v>552</v>
      </c>
      <c r="D932" s="165" t="s">
        <v>918</v>
      </c>
      <c r="E932" s="165" t="s">
        <v>501</v>
      </c>
      <c r="F932" s="167">
        <v>2017</v>
      </c>
      <c r="G932" s="168">
        <v>0</v>
      </c>
      <c r="H932" s="169">
        <v>3274.8806250000002</v>
      </c>
      <c r="I932" s="169">
        <v>5277.2883750000001</v>
      </c>
      <c r="J932" s="169">
        <v>6526.8693750000011</v>
      </c>
      <c r="K932" s="169">
        <v>3732.4582499999992</v>
      </c>
      <c r="L932" s="169">
        <v>1839.0386249999997</v>
      </c>
      <c r="M932" s="169">
        <v>869.3309999999999</v>
      </c>
      <c r="N932" s="169">
        <v>2257.1737500000004</v>
      </c>
      <c r="O932" s="169">
        <v>1493.5050000000001</v>
      </c>
      <c r="P932" s="169">
        <v>2582.9212499999999</v>
      </c>
      <c r="Q932" s="169">
        <v>7134.1823249999989</v>
      </c>
      <c r="R932" s="169">
        <v>5452.0616249999994</v>
      </c>
      <c r="S932" s="169">
        <v>0</v>
      </c>
      <c r="T932" s="169">
        <v>0</v>
      </c>
      <c r="U932" s="169">
        <v>40439.710200000001</v>
      </c>
      <c r="V932" s="163">
        <f ca="1">SUM(INDIRECT(Inputs!$C$11&amp;ROW()&amp;":"&amp;Inputs!$C$12&amp;ROW()))</f>
        <v>7134.1823249999989</v>
      </c>
      <c r="W932" s="163">
        <f ca="1">SUM(INDIRECT(Inputs!$C$13&amp;ROW()&amp;":"&amp;Inputs!$C$14&amp;ROW()))</f>
        <v>34987.648574999999</v>
      </c>
      <c r="X932" s="3" t="str">
        <f>IF(COUNTIFS(Lookups!$A:$A,C932)=1,"Gross Sales","")</f>
        <v/>
      </c>
      <c r="Y932" s="3" t="str">
        <f>IF(COUNTIFS(Lookups!$D:$D,C932)=1,"Bar Sales","")</f>
        <v/>
      </c>
      <c r="Z932" s="3" t="str">
        <f>IFERROR(VLOOKUP(C932*1,Lookups!$D:$F,3,FALSE),"")</f>
        <v/>
      </c>
      <c r="AA932" s="3" t="str">
        <f>IFERROR(VLOOKUP($C932*1,Lookups!$H:$N,3,FALSE),"")</f>
        <v>Sales</v>
      </c>
      <c r="AB932" s="3" t="str">
        <f>IFERROR(VLOOKUP($C932*1,Lookups!$H:$N,4,FALSE),"")</f>
        <v>Dinner</v>
      </c>
      <c r="AC932" s="3" t="str">
        <f>IFERROR(VLOOKUP($C932*1,Lookups!$H:$N,5,FALSE),"")</f>
        <v>Private</v>
      </c>
      <c r="AD932" s="3" t="str">
        <f>IFERROR(VLOOKUP($C932*1,Lookups!$H:$N,6,FALSE),"")</f>
        <v>Food</v>
      </c>
      <c r="AE932" s="3">
        <f>IFERROR(VLOOKUP($C932*1,Lookups!$H:$N,7,FALSE),"")</f>
        <v>0</v>
      </c>
      <c r="AF932" s="3" t="str">
        <f>VLOOKUP(B932*1,Stores!$A:$C,3,FALSE)</f>
        <v>DFG</v>
      </c>
    </row>
    <row r="933" spans="1:32">
      <c r="A933" s="165" t="s">
        <v>953</v>
      </c>
      <c r="B933" s="166" t="s">
        <v>934</v>
      </c>
      <c r="C933" s="165" t="s">
        <v>552</v>
      </c>
      <c r="D933" s="165" t="s">
        <v>918</v>
      </c>
      <c r="E933" s="165" t="s">
        <v>501</v>
      </c>
      <c r="F933" s="167">
        <v>2017</v>
      </c>
      <c r="G933" s="168">
        <v>0</v>
      </c>
      <c r="H933" s="169">
        <v>900.80099999999993</v>
      </c>
      <c r="I933" s="169">
        <v>4993.0927500000007</v>
      </c>
      <c r="J933" s="169">
        <v>11190.300000000001</v>
      </c>
      <c r="K933" s="169">
        <v>12219.99</v>
      </c>
      <c r="L933" s="169">
        <v>7038.9501750000009</v>
      </c>
      <c r="M933" s="169">
        <v>8987.6618999999992</v>
      </c>
      <c r="N933" s="169">
        <v>5142.7529999999997</v>
      </c>
      <c r="O933" s="169">
        <v>4484.7629999999999</v>
      </c>
      <c r="P933" s="169">
        <v>544.08000000000004</v>
      </c>
      <c r="Q933" s="169">
        <v>5853.44625</v>
      </c>
      <c r="R933" s="169">
        <v>2793.6067499999995</v>
      </c>
      <c r="S933" s="169">
        <v>0</v>
      </c>
      <c r="T933" s="169">
        <v>0</v>
      </c>
      <c r="U933" s="169">
        <v>64149.444824999999</v>
      </c>
      <c r="V933" s="163">
        <f ca="1">SUM(INDIRECT(Inputs!$C$11&amp;ROW()&amp;":"&amp;Inputs!$C$12&amp;ROW()))</f>
        <v>5853.44625</v>
      </c>
      <c r="W933" s="163">
        <f ca="1">SUM(INDIRECT(Inputs!$C$13&amp;ROW()&amp;":"&amp;Inputs!$C$14&amp;ROW()))</f>
        <v>61355.838075</v>
      </c>
      <c r="X933" s="3" t="str">
        <f>IF(COUNTIFS(Lookups!$A:$A,C933)=1,"Gross Sales","")</f>
        <v/>
      </c>
      <c r="Y933" s="3" t="str">
        <f>IF(COUNTIFS(Lookups!$D:$D,C933)=1,"Bar Sales","")</f>
        <v/>
      </c>
      <c r="Z933" s="3" t="str">
        <f>IFERROR(VLOOKUP(C933*1,Lookups!$D:$F,3,FALSE),"")</f>
        <v/>
      </c>
      <c r="AA933" s="3" t="str">
        <f>IFERROR(VLOOKUP($C933*1,Lookups!$H:$N,3,FALSE),"")</f>
        <v>Sales</v>
      </c>
      <c r="AB933" s="3" t="str">
        <f>IFERROR(VLOOKUP($C933*1,Lookups!$H:$N,4,FALSE),"")</f>
        <v>Dinner</v>
      </c>
      <c r="AC933" s="3" t="str">
        <f>IFERROR(VLOOKUP($C933*1,Lookups!$H:$N,5,FALSE),"")</f>
        <v>Private</v>
      </c>
      <c r="AD933" s="3" t="str">
        <f>IFERROR(VLOOKUP($C933*1,Lookups!$H:$N,6,FALSE),"")</f>
        <v>Food</v>
      </c>
      <c r="AE933" s="3">
        <f>IFERROR(VLOOKUP($C933*1,Lookups!$H:$N,7,FALSE),"")</f>
        <v>0</v>
      </c>
      <c r="AF933" s="3" t="str">
        <f>VLOOKUP(B933*1,Stores!$A:$C,3,FALSE)</f>
        <v>DFG</v>
      </c>
    </row>
    <row r="934" spans="1:32">
      <c r="A934" s="165" t="s">
        <v>950</v>
      </c>
      <c r="B934" s="166" t="s">
        <v>935</v>
      </c>
      <c r="C934" s="165" t="s">
        <v>552</v>
      </c>
      <c r="D934" s="165" t="s">
        <v>918</v>
      </c>
      <c r="E934" s="165" t="s">
        <v>501</v>
      </c>
      <c r="F934" s="167">
        <v>2017</v>
      </c>
      <c r="G934" s="168">
        <v>0</v>
      </c>
      <c r="H934" s="169">
        <v>16113.487499999999</v>
      </c>
      <c r="I934" s="169">
        <v>13507.901250000001</v>
      </c>
      <c r="J934" s="169">
        <v>17484.420300000002</v>
      </c>
      <c r="K934" s="169">
        <v>11996.804999999998</v>
      </c>
      <c r="L934" s="169">
        <v>15371.102249999998</v>
      </c>
      <c r="M934" s="169">
        <v>14014.638524999998</v>
      </c>
      <c r="N934" s="169">
        <v>10194.0735</v>
      </c>
      <c r="O934" s="169">
        <v>8262.8024999999998</v>
      </c>
      <c r="P934" s="169">
        <v>16094.025750000003</v>
      </c>
      <c r="Q934" s="169">
        <v>14725.188</v>
      </c>
      <c r="R934" s="169">
        <v>24135.243749999998</v>
      </c>
      <c r="S934" s="169">
        <v>0</v>
      </c>
      <c r="T934" s="169">
        <v>0</v>
      </c>
      <c r="U934" s="169">
        <v>161899.688325</v>
      </c>
      <c r="V934" s="163">
        <f ca="1">SUM(INDIRECT(Inputs!$C$11&amp;ROW()&amp;":"&amp;Inputs!$C$12&amp;ROW()))</f>
        <v>14725.188</v>
      </c>
      <c r="W934" s="163">
        <f ca="1">SUM(INDIRECT(Inputs!$C$13&amp;ROW()&amp;":"&amp;Inputs!$C$14&amp;ROW()))</f>
        <v>137764.444575</v>
      </c>
      <c r="X934" s="3" t="str">
        <f>IF(COUNTIFS(Lookups!$A:$A,C934)=1,"Gross Sales","")</f>
        <v/>
      </c>
      <c r="Y934" s="3" t="str">
        <f>IF(COUNTIFS(Lookups!$D:$D,C934)=1,"Bar Sales","")</f>
        <v/>
      </c>
      <c r="Z934" s="3" t="str">
        <f>IFERROR(VLOOKUP(C934*1,Lookups!$D:$F,3,FALSE),"")</f>
        <v/>
      </c>
      <c r="AA934" s="3" t="str">
        <f>IFERROR(VLOOKUP($C934*1,Lookups!$H:$N,3,FALSE),"")</f>
        <v>Sales</v>
      </c>
      <c r="AB934" s="3" t="str">
        <f>IFERROR(VLOOKUP($C934*1,Lookups!$H:$N,4,FALSE),"")</f>
        <v>Dinner</v>
      </c>
      <c r="AC934" s="3" t="str">
        <f>IFERROR(VLOOKUP($C934*1,Lookups!$H:$N,5,FALSE),"")</f>
        <v>Private</v>
      </c>
      <c r="AD934" s="3" t="str">
        <f>IFERROR(VLOOKUP($C934*1,Lookups!$H:$N,6,FALSE),"")</f>
        <v>Food</v>
      </c>
      <c r="AE934" s="3">
        <f>IFERROR(VLOOKUP($C934*1,Lookups!$H:$N,7,FALSE),"")</f>
        <v>0</v>
      </c>
      <c r="AF934" s="3" t="str">
        <f>VLOOKUP(B934*1,Stores!$A:$C,3,FALSE)</f>
        <v>DFG</v>
      </c>
    </row>
    <row r="935" spans="1:32">
      <c r="A935" s="165" t="s">
        <v>949</v>
      </c>
      <c r="B935" s="166" t="s">
        <v>936</v>
      </c>
      <c r="C935" s="165" t="s">
        <v>552</v>
      </c>
      <c r="D935" s="165" t="s">
        <v>918</v>
      </c>
      <c r="E935" s="165" t="s">
        <v>501</v>
      </c>
      <c r="F935" s="167">
        <v>2017</v>
      </c>
      <c r="G935" s="168">
        <v>0</v>
      </c>
      <c r="H935" s="169">
        <v>390.57750000000004</v>
      </c>
      <c r="I935" s="169">
        <v>2160.2040000000002</v>
      </c>
      <c r="J935" s="169">
        <v>2345.6812500000001</v>
      </c>
      <c r="K935" s="169">
        <v>3745.6124999999997</v>
      </c>
      <c r="L935" s="169">
        <v>2322.0821250000004</v>
      </c>
      <c r="M935" s="169">
        <v>2430.0753</v>
      </c>
      <c r="N935" s="169">
        <v>1800.81</v>
      </c>
      <c r="O935" s="169">
        <v>2607.4769999999999</v>
      </c>
      <c r="P935" s="169">
        <v>724.81500000000005</v>
      </c>
      <c r="Q935" s="169">
        <v>2806.3968749999999</v>
      </c>
      <c r="R935" s="169">
        <v>2639.3032499999999</v>
      </c>
      <c r="S935" s="169">
        <v>0</v>
      </c>
      <c r="T935" s="169">
        <v>0</v>
      </c>
      <c r="U935" s="169">
        <v>23973.034799999998</v>
      </c>
      <c r="V935" s="163">
        <f ca="1">SUM(INDIRECT(Inputs!$C$11&amp;ROW()&amp;":"&amp;Inputs!$C$12&amp;ROW()))</f>
        <v>2806.3968749999999</v>
      </c>
      <c r="W935" s="163">
        <f ca="1">SUM(INDIRECT(Inputs!$C$13&amp;ROW()&amp;":"&amp;Inputs!$C$14&amp;ROW()))</f>
        <v>21333.731549999997</v>
      </c>
      <c r="X935" s="3" t="str">
        <f>IF(COUNTIFS(Lookups!$A:$A,C935)=1,"Gross Sales","")</f>
        <v/>
      </c>
      <c r="Y935" s="3" t="str">
        <f>IF(COUNTIFS(Lookups!$D:$D,C935)=1,"Bar Sales","")</f>
        <v/>
      </c>
      <c r="Z935" s="3" t="str">
        <f>IFERROR(VLOOKUP(C935*1,Lookups!$D:$F,3,FALSE),"")</f>
        <v/>
      </c>
      <c r="AA935" s="3" t="str">
        <f>IFERROR(VLOOKUP($C935*1,Lookups!$H:$N,3,FALSE),"")</f>
        <v>Sales</v>
      </c>
      <c r="AB935" s="3" t="str">
        <f>IFERROR(VLOOKUP($C935*1,Lookups!$H:$N,4,FALSE),"")</f>
        <v>Dinner</v>
      </c>
      <c r="AC935" s="3" t="str">
        <f>IFERROR(VLOOKUP($C935*1,Lookups!$H:$N,5,FALSE),"")</f>
        <v>Private</v>
      </c>
      <c r="AD935" s="3" t="str">
        <f>IFERROR(VLOOKUP($C935*1,Lookups!$H:$N,6,FALSE),"")</f>
        <v>Food</v>
      </c>
      <c r="AE935" s="3">
        <f>IFERROR(VLOOKUP($C935*1,Lookups!$H:$N,7,FALSE),"")</f>
        <v>0</v>
      </c>
      <c r="AF935" s="3" t="str">
        <f>VLOOKUP(B935*1,Stores!$A:$C,3,FALSE)</f>
        <v>DFG</v>
      </c>
    </row>
    <row r="936" spans="1:32">
      <c r="A936" s="165" t="s">
        <v>948</v>
      </c>
      <c r="B936" s="166" t="s">
        <v>937</v>
      </c>
      <c r="C936" s="165" t="s">
        <v>552</v>
      </c>
      <c r="D936" s="165" t="s">
        <v>918</v>
      </c>
      <c r="E936" s="165" t="s">
        <v>501</v>
      </c>
      <c r="F936" s="167">
        <v>2017</v>
      </c>
      <c r="G936" s="168">
        <v>0</v>
      </c>
      <c r="H936" s="169">
        <v>4847.955750000001</v>
      </c>
      <c r="I936" s="169">
        <v>6152.28</v>
      </c>
      <c r="J936" s="169">
        <v>7780.3368750000009</v>
      </c>
      <c r="K936" s="169">
        <v>3555.9727500000004</v>
      </c>
      <c r="L936" s="169">
        <v>4830.6645000000008</v>
      </c>
      <c r="M936" s="169">
        <v>8731.6939499999989</v>
      </c>
      <c r="N936" s="169">
        <v>4238.5199999999995</v>
      </c>
      <c r="O936" s="169">
        <v>4118.1794999999993</v>
      </c>
      <c r="P936" s="169">
        <v>4537.6537499999995</v>
      </c>
      <c r="Q936" s="169">
        <v>6295.4167500000003</v>
      </c>
      <c r="R936" s="169">
        <v>4803.4766249999993</v>
      </c>
      <c r="S936" s="169">
        <v>0</v>
      </c>
      <c r="T936" s="169">
        <v>0</v>
      </c>
      <c r="U936" s="169">
        <v>59892.150449999986</v>
      </c>
      <c r="V936" s="163">
        <f ca="1">SUM(INDIRECT(Inputs!$C$11&amp;ROW()&amp;":"&amp;Inputs!$C$12&amp;ROW()))</f>
        <v>6295.4167500000003</v>
      </c>
      <c r="W936" s="163">
        <f ca="1">SUM(INDIRECT(Inputs!$C$13&amp;ROW()&amp;":"&amp;Inputs!$C$14&amp;ROW()))</f>
        <v>55088.673824999991</v>
      </c>
      <c r="X936" s="3" t="str">
        <f>IF(COUNTIFS(Lookups!$A:$A,C936)=1,"Gross Sales","")</f>
        <v/>
      </c>
      <c r="Y936" s="3" t="str">
        <f>IF(COUNTIFS(Lookups!$D:$D,C936)=1,"Bar Sales","")</f>
        <v/>
      </c>
      <c r="Z936" s="3" t="str">
        <f>IFERROR(VLOOKUP(C936*1,Lookups!$D:$F,3,FALSE),"")</f>
        <v/>
      </c>
      <c r="AA936" s="3" t="str">
        <f>IFERROR(VLOOKUP($C936*1,Lookups!$H:$N,3,FALSE),"")</f>
        <v>Sales</v>
      </c>
      <c r="AB936" s="3" t="str">
        <f>IFERROR(VLOOKUP($C936*1,Lookups!$H:$N,4,FALSE),"")</f>
        <v>Dinner</v>
      </c>
      <c r="AC936" s="3" t="str">
        <f>IFERROR(VLOOKUP($C936*1,Lookups!$H:$N,5,FALSE),"")</f>
        <v>Private</v>
      </c>
      <c r="AD936" s="3" t="str">
        <f>IFERROR(VLOOKUP($C936*1,Lookups!$H:$N,6,FALSE),"")</f>
        <v>Food</v>
      </c>
      <c r="AE936" s="3">
        <f>IFERROR(VLOOKUP($C936*1,Lookups!$H:$N,7,FALSE),"")</f>
        <v>0</v>
      </c>
      <c r="AF936" s="3" t="str">
        <f>VLOOKUP(B936*1,Stores!$A:$C,3,FALSE)</f>
        <v>DFG</v>
      </c>
    </row>
    <row r="937" spans="1:32">
      <c r="A937" s="165" t="s">
        <v>947</v>
      </c>
      <c r="B937" s="166" t="s">
        <v>938</v>
      </c>
      <c r="C937" s="165" t="s">
        <v>552</v>
      </c>
      <c r="D937" s="165" t="s">
        <v>918</v>
      </c>
      <c r="E937" s="165" t="s">
        <v>501</v>
      </c>
      <c r="F937" s="167">
        <v>2017</v>
      </c>
      <c r="G937" s="168">
        <v>0</v>
      </c>
      <c r="H937" s="169">
        <v>7470.9645000000019</v>
      </c>
      <c r="I937" s="169">
        <v>10704.746249999998</v>
      </c>
      <c r="J937" s="169">
        <v>11935.498124999998</v>
      </c>
      <c r="K937" s="169">
        <v>9593.6219999999994</v>
      </c>
      <c r="L937" s="169">
        <v>11463.434999999999</v>
      </c>
      <c r="M937" s="169">
        <v>5110.788375000001</v>
      </c>
      <c r="N937" s="169">
        <v>6732.8606250000003</v>
      </c>
      <c r="O937" s="169">
        <v>3563.0594999999998</v>
      </c>
      <c r="P937" s="169">
        <v>5115.9359999999997</v>
      </c>
      <c r="Q937" s="169">
        <v>5909.7918749999999</v>
      </c>
      <c r="R937" s="169">
        <v>9243.9269999999997</v>
      </c>
      <c r="S937" s="169">
        <v>0</v>
      </c>
      <c r="T937" s="169">
        <v>0</v>
      </c>
      <c r="U937" s="169">
        <v>86844.629249999998</v>
      </c>
      <c r="V937" s="163">
        <f ca="1">SUM(INDIRECT(Inputs!$C$11&amp;ROW()&amp;":"&amp;Inputs!$C$12&amp;ROW()))</f>
        <v>5909.7918749999999</v>
      </c>
      <c r="W937" s="163">
        <f ca="1">SUM(INDIRECT(Inputs!$C$13&amp;ROW()&amp;":"&amp;Inputs!$C$14&amp;ROW()))</f>
        <v>77600.702250000002</v>
      </c>
      <c r="X937" s="3" t="str">
        <f>IF(COUNTIFS(Lookups!$A:$A,C937)=1,"Gross Sales","")</f>
        <v/>
      </c>
      <c r="Y937" s="3" t="str">
        <f>IF(COUNTIFS(Lookups!$D:$D,C937)=1,"Bar Sales","")</f>
        <v/>
      </c>
      <c r="Z937" s="3" t="str">
        <f>IFERROR(VLOOKUP(C937*1,Lookups!$D:$F,3,FALSE),"")</f>
        <v/>
      </c>
      <c r="AA937" s="3" t="str">
        <f>IFERROR(VLOOKUP($C937*1,Lookups!$H:$N,3,FALSE),"")</f>
        <v>Sales</v>
      </c>
      <c r="AB937" s="3" t="str">
        <f>IFERROR(VLOOKUP($C937*1,Lookups!$H:$N,4,FALSE),"")</f>
        <v>Dinner</v>
      </c>
      <c r="AC937" s="3" t="str">
        <f>IFERROR(VLOOKUP($C937*1,Lookups!$H:$N,5,FALSE),"")</f>
        <v>Private</v>
      </c>
      <c r="AD937" s="3" t="str">
        <f>IFERROR(VLOOKUP($C937*1,Lookups!$H:$N,6,FALSE),"")</f>
        <v>Food</v>
      </c>
      <c r="AE937" s="3">
        <f>IFERROR(VLOOKUP($C937*1,Lookups!$H:$N,7,FALSE),"")</f>
        <v>0</v>
      </c>
      <c r="AF937" s="3" t="str">
        <f>VLOOKUP(B937*1,Stores!$A:$C,3,FALSE)</f>
        <v>DFG</v>
      </c>
    </row>
    <row r="938" spans="1:32">
      <c r="A938" s="165" t="s">
        <v>946</v>
      </c>
      <c r="B938" s="166" t="s">
        <v>939</v>
      </c>
      <c r="C938" s="165" t="s">
        <v>552</v>
      </c>
      <c r="D938" s="165" t="s">
        <v>918</v>
      </c>
      <c r="E938" s="165" t="s">
        <v>501</v>
      </c>
      <c r="F938" s="167">
        <v>2017</v>
      </c>
      <c r="G938" s="168">
        <v>0</v>
      </c>
      <c r="H938" s="169">
        <v>12136.012500000001</v>
      </c>
      <c r="I938" s="169">
        <v>44188.418999999994</v>
      </c>
      <c r="J938" s="169">
        <v>6249.4087499999996</v>
      </c>
      <c r="K938" s="169">
        <v>3310.4708999999998</v>
      </c>
      <c r="L938" s="169">
        <v>10073.581500000002</v>
      </c>
      <c r="M938" s="169">
        <v>7414.4850000000015</v>
      </c>
      <c r="N938" s="169">
        <v>4298.1345000000001</v>
      </c>
      <c r="O938" s="169">
        <v>5352.3277500000004</v>
      </c>
      <c r="P938" s="169">
        <v>2432.7862499999997</v>
      </c>
      <c r="Q938" s="169">
        <v>4950.63375</v>
      </c>
      <c r="R938" s="169">
        <v>11559.870000000003</v>
      </c>
      <c r="S938" s="169">
        <v>0</v>
      </c>
      <c r="T938" s="169">
        <v>0</v>
      </c>
      <c r="U938" s="169">
        <v>111966.1299</v>
      </c>
      <c r="V938" s="163">
        <f ca="1">SUM(INDIRECT(Inputs!$C$11&amp;ROW()&amp;":"&amp;Inputs!$C$12&amp;ROW()))</f>
        <v>4950.63375</v>
      </c>
      <c r="W938" s="163">
        <f ca="1">SUM(INDIRECT(Inputs!$C$13&amp;ROW()&amp;":"&amp;Inputs!$C$14&amp;ROW()))</f>
        <v>100406.25989999999</v>
      </c>
      <c r="X938" s="3" t="str">
        <f>IF(COUNTIFS(Lookups!$A:$A,C938)=1,"Gross Sales","")</f>
        <v/>
      </c>
      <c r="Y938" s="3" t="str">
        <f>IF(COUNTIFS(Lookups!$D:$D,C938)=1,"Bar Sales","")</f>
        <v/>
      </c>
      <c r="Z938" s="3" t="str">
        <f>IFERROR(VLOOKUP(C938*1,Lookups!$D:$F,3,FALSE),"")</f>
        <v/>
      </c>
      <c r="AA938" s="3" t="str">
        <f>IFERROR(VLOOKUP($C938*1,Lookups!$H:$N,3,FALSE),"")</f>
        <v>Sales</v>
      </c>
      <c r="AB938" s="3" t="str">
        <f>IFERROR(VLOOKUP($C938*1,Lookups!$H:$N,4,FALSE),"")</f>
        <v>Dinner</v>
      </c>
      <c r="AC938" s="3" t="str">
        <f>IFERROR(VLOOKUP($C938*1,Lookups!$H:$N,5,FALSE),"")</f>
        <v>Private</v>
      </c>
      <c r="AD938" s="3" t="str">
        <f>IFERROR(VLOOKUP($C938*1,Lookups!$H:$N,6,FALSE),"")</f>
        <v>Food</v>
      </c>
      <c r="AE938" s="3">
        <f>IFERROR(VLOOKUP($C938*1,Lookups!$H:$N,7,FALSE),"")</f>
        <v>0</v>
      </c>
      <c r="AF938" s="3" t="str">
        <f>VLOOKUP(B938*1,Stores!$A:$C,3,FALSE)</f>
        <v>DFG</v>
      </c>
    </row>
    <row r="939" spans="1:32">
      <c r="A939" s="165" t="s">
        <v>945</v>
      </c>
      <c r="B939" s="166" t="s">
        <v>940</v>
      </c>
      <c r="C939" s="165" t="s">
        <v>552</v>
      </c>
      <c r="D939" s="165" t="s">
        <v>918</v>
      </c>
      <c r="E939" s="165" t="s">
        <v>501</v>
      </c>
      <c r="F939" s="167">
        <v>2017</v>
      </c>
      <c r="G939" s="168">
        <v>0</v>
      </c>
      <c r="H939" s="169">
        <v>398.11439999999999</v>
      </c>
      <c r="I939" s="169">
        <v>5272.734375</v>
      </c>
      <c r="J939" s="169">
        <v>8036.6474999999991</v>
      </c>
      <c r="K939" s="169">
        <v>12868.245000000001</v>
      </c>
      <c r="L939" s="169">
        <v>12025.125</v>
      </c>
      <c r="M939" s="169">
        <v>17509.894649999998</v>
      </c>
      <c r="N939" s="169">
        <v>14274.6525</v>
      </c>
      <c r="O939" s="169">
        <v>3487.6800000000003</v>
      </c>
      <c r="P939" s="169">
        <v>4031.6494500000003</v>
      </c>
      <c r="Q939" s="169">
        <v>26765.890799999997</v>
      </c>
      <c r="R939" s="169">
        <v>12133.422</v>
      </c>
      <c r="S939" s="169">
        <v>0</v>
      </c>
      <c r="T939" s="169">
        <v>0</v>
      </c>
      <c r="U939" s="169">
        <v>116804.055675</v>
      </c>
      <c r="V939" s="163">
        <f ca="1">SUM(INDIRECT(Inputs!$C$11&amp;ROW()&amp;":"&amp;Inputs!$C$12&amp;ROW()))</f>
        <v>26765.890799999997</v>
      </c>
      <c r="W939" s="163">
        <f ca="1">SUM(INDIRECT(Inputs!$C$13&amp;ROW()&amp;":"&amp;Inputs!$C$14&amp;ROW()))</f>
        <v>104670.63367499999</v>
      </c>
      <c r="X939" s="3" t="str">
        <f>IF(COUNTIFS(Lookups!$A:$A,C939)=1,"Gross Sales","")</f>
        <v/>
      </c>
      <c r="Y939" s="3" t="str">
        <f>IF(COUNTIFS(Lookups!$D:$D,C939)=1,"Bar Sales","")</f>
        <v/>
      </c>
      <c r="Z939" s="3" t="str">
        <f>IFERROR(VLOOKUP(C939*1,Lookups!$D:$F,3,FALSE),"")</f>
        <v/>
      </c>
      <c r="AA939" s="3" t="str">
        <f>IFERROR(VLOOKUP($C939*1,Lookups!$H:$N,3,FALSE),"")</f>
        <v>Sales</v>
      </c>
      <c r="AB939" s="3" t="str">
        <f>IFERROR(VLOOKUP($C939*1,Lookups!$H:$N,4,FALSE),"")</f>
        <v>Dinner</v>
      </c>
      <c r="AC939" s="3" t="str">
        <f>IFERROR(VLOOKUP($C939*1,Lookups!$H:$N,5,FALSE),"")</f>
        <v>Private</v>
      </c>
      <c r="AD939" s="3" t="str">
        <f>IFERROR(VLOOKUP($C939*1,Lookups!$H:$N,6,FALSE),"")</f>
        <v>Food</v>
      </c>
      <c r="AE939" s="3">
        <f>IFERROR(VLOOKUP($C939*1,Lookups!$H:$N,7,FALSE),"")</f>
        <v>0</v>
      </c>
      <c r="AF939" s="3" t="str">
        <f>VLOOKUP(B939*1,Stores!$A:$C,3,FALSE)</f>
        <v>DFG</v>
      </c>
    </row>
    <row r="940" spans="1:32">
      <c r="A940" s="165" t="s">
        <v>944</v>
      </c>
      <c r="B940" s="166" t="s">
        <v>941</v>
      </c>
      <c r="C940" s="165" t="s">
        <v>552</v>
      </c>
      <c r="D940" s="165" t="s">
        <v>918</v>
      </c>
      <c r="E940" s="165" t="s">
        <v>501</v>
      </c>
      <c r="F940" s="167">
        <v>2017</v>
      </c>
      <c r="G940" s="168">
        <v>0</v>
      </c>
      <c r="H940" s="169">
        <v>10164.554400000001</v>
      </c>
      <c r="I940" s="169">
        <v>5836.0987500000001</v>
      </c>
      <c r="J940" s="169">
        <v>11356.296000000002</v>
      </c>
      <c r="K940" s="169">
        <v>6078.2872500000003</v>
      </c>
      <c r="L940" s="169">
        <v>9778.02</v>
      </c>
      <c r="M940" s="169">
        <v>5904.0847500000009</v>
      </c>
      <c r="N940" s="169">
        <v>5222.4989999999998</v>
      </c>
      <c r="O940" s="169">
        <v>6740.3467499999997</v>
      </c>
      <c r="P940" s="169">
        <v>4145.1569999999992</v>
      </c>
      <c r="Q940" s="169">
        <v>12507.993375000002</v>
      </c>
      <c r="R940" s="169">
        <v>10404.46875</v>
      </c>
      <c r="S940" s="169">
        <v>0</v>
      </c>
      <c r="T940" s="169">
        <v>0</v>
      </c>
      <c r="U940" s="169">
        <v>88137.806024999998</v>
      </c>
      <c r="V940" s="163">
        <f ca="1">SUM(INDIRECT(Inputs!$C$11&amp;ROW()&amp;":"&amp;Inputs!$C$12&amp;ROW()))</f>
        <v>12507.993375000002</v>
      </c>
      <c r="W940" s="163">
        <f ca="1">SUM(INDIRECT(Inputs!$C$13&amp;ROW()&amp;":"&amp;Inputs!$C$14&amp;ROW()))</f>
        <v>77733.337274999998</v>
      </c>
      <c r="X940" s="3" t="str">
        <f>IF(COUNTIFS(Lookups!$A:$A,C940)=1,"Gross Sales","")</f>
        <v/>
      </c>
      <c r="Y940" s="3" t="str">
        <f>IF(COUNTIFS(Lookups!$D:$D,C940)=1,"Bar Sales","")</f>
        <v/>
      </c>
      <c r="Z940" s="3" t="str">
        <f>IFERROR(VLOOKUP(C940*1,Lookups!$D:$F,3,FALSE),"")</f>
        <v/>
      </c>
      <c r="AA940" s="3" t="str">
        <f>IFERROR(VLOOKUP($C940*1,Lookups!$H:$N,3,FALSE),"")</f>
        <v>Sales</v>
      </c>
      <c r="AB940" s="3" t="str">
        <f>IFERROR(VLOOKUP($C940*1,Lookups!$H:$N,4,FALSE),"")</f>
        <v>Dinner</v>
      </c>
      <c r="AC940" s="3" t="str">
        <f>IFERROR(VLOOKUP($C940*1,Lookups!$H:$N,5,FALSE),"")</f>
        <v>Private</v>
      </c>
      <c r="AD940" s="3" t="str">
        <f>IFERROR(VLOOKUP($C940*1,Lookups!$H:$N,6,FALSE),"")</f>
        <v>Food</v>
      </c>
      <c r="AE940" s="3">
        <f>IFERROR(VLOOKUP($C940*1,Lookups!$H:$N,7,FALSE),"")</f>
        <v>0</v>
      </c>
      <c r="AF940" s="3" t="str">
        <f>VLOOKUP(B940*1,Stores!$A:$C,3,FALSE)</f>
        <v>DFG</v>
      </c>
    </row>
    <row r="941" spans="1:32">
      <c r="A941" s="165" t="s">
        <v>943</v>
      </c>
      <c r="B941" s="166" t="s">
        <v>942</v>
      </c>
      <c r="C941" s="165" t="s">
        <v>552</v>
      </c>
      <c r="D941" s="165" t="s">
        <v>918</v>
      </c>
      <c r="E941" s="165" t="s">
        <v>501</v>
      </c>
      <c r="F941" s="167">
        <v>2017</v>
      </c>
      <c r="G941" s="168">
        <v>0</v>
      </c>
      <c r="H941" s="169">
        <v>6551.7660000000005</v>
      </c>
      <c r="I941" s="169">
        <v>5573.3399999999992</v>
      </c>
      <c r="J941" s="169">
        <v>6974.6399999999994</v>
      </c>
      <c r="K941" s="169">
        <v>4759.8300000000008</v>
      </c>
      <c r="L941" s="169">
        <v>6884.5661249999985</v>
      </c>
      <c r="M941" s="169">
        <v>8186.4540000000015</v>
      </c>
      <c r="N941" s="169">
        <v>9043.7489999999998</v>
      </c>
      <c r="O941" s="169">
        <v>5981.0346</v>
      </c>
      <c r="P941" s="169">
        <v>5833.3486499999999</v>
      </c>
      <c r="Q941" s="169">
        <v>6533.415</v>
      </c>
      <c r="R941" s="169">
        <v>15957.718875000002</v>
      </c>
      <c r="S941" s="169">
        <v>0</v>
      </c>
      <c r="T941" s="169">
        <v>0</v>
      </c>
      <c r="U941" s="169">
        <v>82279.862249999991</v>
      </c>
      <c r="V941" s="163">
        <f ca="1">SUM(INDIRECT(Inputs!$C$11&amp;ROW()&amp;":"&amp;Inputs!$C$12&amp;ROW()))</f>
        <v>6533.415</v>
      </c>
      <c r="W941" s="163">
        <f ca="1">SUM(INDIRECT(Inputs!$C$13&amp;ROW()&amp;":"&amp;Inputs!$C$14&amp;ROW()))</f>
        <v>66322.143374999985</v>
      </c>
      <c r="X941" s="3" t="str">
        <f>IF(COUNTIFS(Lookups!$A:$A,C941)=1,"Gross Sales","")</f>
        <v/>
      </c>
      <c r="Y941" s="3" t="str">
        <f>IF(COUNTIFS(Lookups!$D:$D,C941)=1,"Bar Sales","")</f>
        <v/>
      </c>
      <c r="Z941" s="3" t="str">
        <f>IFERROR(VLOOKUP(C941*1,Lookups!$D:$F,3,FALSE),"")</f>
        <v/>
      </c>
      <c r="AA941" s="3" t="str">
        <f>IFERROR(VLOOKUP($C941*1,Lookups!$H:$N,3,FALSE),"")</f>
        <v>Sales</v>
      </c>
      <c r="AB941" s="3" t="str">
        <f>IFERROR(VLOOKUP($C941*1,Lookups!$H:$N,4,FALSE),"")</f>
        <v>Dinner</v>
      </c>
      <c r="AC941" s="3" t="str">
        <f>IFERROR(VLOOKUP($C941*1,Lookups!$H:$N,5,FALSE),"")</f>
        <v>Private</v>
      </c>
      <c r="AD941" s="3" t="str">
        <f>IFERROR(VLOOKUP($C941*1,Lookups!$H:$N,6,FALSE),"")</f>
        <v>Food</v>
      </c>
      <c r="AE941" s="3">
        <f>IFERROR(VLOOKUP($C941*1,Lookups!$H:$N,7,FALSE),"")</f>
        <v>0</v>
      </c>
      <c r="AF941" s="3" t="str">
        <f>VLOOKUP(B941*1,Stores!$A:$C,3,FALSE)</f>
        <v>DFG</v>
      </c>
    </row>
    <row r="942" spans="1:32">
      <c r="A942" s="165" t="s">
        <v>942</v>
      </c>
      <c r="B942" s="166" t="s">
        <v>943</v>
      </c>
      <c r="C942" s="165" t="s">
        <v>552</v>
      </c>
      <c r="D942" s="165" t="s">
        <v>918</v>
      </c>
      <c r="E942" s="165" t="s">
        <v>501</v>
      </c>
      <c r="F942" s="167">
        <v>2017</v>
      </c>
      <c r="G942" s="168">
        <v>0</v>
      </c>
      <c r="H942" s="169">
        <v>0</v>
      </c>
      <c r="I942" s="169">
        <v>0</v>
      </c>
      <c r="J942" s="169">
        <v>687.95999999999992</v>
      </c>
      <c r="K942" s="169">
        <v>0</v>
      </c>
      <c r="L942" s="169">
        <v>0</v>
      </c>
      <c r="M942" s="169">
        <v>629.14499999999998</v>
      </c>
      <c r="N942" s="169">
        <v>1509.3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169">
        <v>2826.4049999999997</v>
      </c>
      <c r="V942" s="163">
        <f ca="1">SUM(INDIRECT(Inputs!$C$11&amp;ROW()&amp;":"&amp;Inputs!$C$12&amp;ROW()))</f>
        <v>0</v>
      </c>
      <c r="W942" s="163">
        <f ca="1">SUM(INDIRECT(Inputs!$C$13&amp;ROW()&amp;":"&amp;Inputs!$C$14&amp;ROW()))</f>
        <v>2826.4049999999997</v>
      </c>
      <c r="X942" s="3" t="str">
        <f>IF(COUNTIFS(Lookups!$A:$A,C942)=1,"Gross Sales","")</f>
        <v/>
      </c>
      <c r="Y942" s="3" t="str">
        <f>IF(COUNTIFS(Lookups!$D:$D,C942)=1,"Bar Sales","")</f>
        <v/>
      </c>
      <c r="Z942" s="3" t="str">
        <f>IFERROR(VLOOKUP(C942*1,Lookups!$D:$F,3,FALSE),"")</f>
        <v/>
      </c>
      <c r="AA942" s="3" t="str">
        <f>IFERROR(VLOOKUP($C942*1,Lookups!$H:$N,3,FALSE),"")</f>
        <v>Sales</v>
      </c>
      <c r="AB942" s="3" t="str">
        <f>IFERROR(VLOOKUP($C942*1,Lookups!$H:$N,4,FALSE),"")</f>
        <v>Dinner</v>
      </c>
      <c r="AC942" s="3" t="str">
        <f>IFERROR(VLOOKUP($C942*1,Lookups!$H:$N,5,FALSE),"")</f>
        <v>Private</v>
      </c>
      <c r="AD942" s="3" t="str">
        <f>IFERROR(VLOOKUP($C942*1,Lookups!$H:$N,6,FALSE),"")</f>
        <v>Food</v>
      </c>
      <c r="AE942" s="3">
        <f>IFERROR(VLOOKUP($C942*1,Lookups!$H:$N,7,FALSE),"")</f>
        <v>0</v>
      </c>
      <c r="AF942" s="3" t="str">
        <f>VLOOKUP(B942*1,Stores!$A:$C,3,FALSE)</f>
        <v>DFG</v>
      </c>
    </row>
    <row r="943" spans="1:32">
      <c r="A943" s="165" t="s">
        <v>941</v>
      </c>
      <c r="B943" s="166" t="s">
        <v>944</v>
      </c>
      <c r="C943" s="165" t="s">
        <v>552</v>
      </c>
      <c r="D943" s="165" t="s">
        <v>918</v>
      </c>
      <c r="E943" s="165" t="s">
        <v>501</v>
      </c>
      <c r="F943" s="167">
        <v>2017</v>
      </c>
      <c r="G943" s="168">
        <v>0</v>
      </c>
      <c r="H943" s="169">
        <v>5680.7459999999992</v>
      </c>
      <c r="I943" s="169">
        <v>3854.4240000000004</v>
      </c>
      <c r="J943" s="169">
        <v>6442.1902499999987</v>
      </c>
      <c r="K943" s="169">
        <v>4571.3962499999998</v>
      </c>
      <c r="L943" s="169">
        <v>4471.0964999999997</v>
      </c>
      <c r="M943" s="169">
        <v>2803.7947500000005</v>
      </c>
      <c r="N943" s="169">
        <v>217.99124999999998</v>
      </c>
      <c r="O943" s="169">
        <v>4805.509500000001</v>
      </c>
      <c r="P943" s="169">
        <v>2869.8645000000001</v>
      </c>
      <c r="Q943" s="169">
        <v>5380.0987500000001</v>
      </c>
      <c r="R943" s="169">
        <v>7348.2255000000005</v>
      </c>
      <c r="S943" s="169">
        <v>0</v>
      </c>
      <c r="T943" s="169">
        <v>0</v>
      </c>
      <c r="U943" s="169">
        <v>48445.337249999997</v>
      </c>
      <c r="V943" s="163">
        <f ca="1">SUM(INDIRECT(Inputs!$C$11&amp;ROW()&amp;":"&amp;Inputs!$C$12&amp;ROW()))</f>
        <v>5380.0987500000001</v>
      </c>
      <c r="W943" s="163">
        <f ca="1">SUM(INDIRECT(Inputs!$C$13&amp;ROW()&amp;":"&amp;Inputs!$C$14&amp;ROW()))</f>
        <v>41097.111749999996</v>
      </c>
      <c r="X943" s="3" t="str">
        <f>IF(COUNTIFS(Lookups!$A:$A,C943)=1,"Gross Sales","")</f>
        <v/>
      </c>
      <c r="Y943" s="3" t="str">
        <f>IF(COUNTIFS(Lookups!$D:$D,C943)=1,"Bar Sales","")</f>
        <v/>
      </c>
      <c r="Z943" s="3" t="str">
        <f>IFERROR(VLOOKUP(C943*1,Lookups!$D:$F,3,FALSE),"")</f>
        <v/>
      </c>
      <c r="AA943" s="3" t="str">
        <f>IFERROR(VLOOKUP($C943*1,Lookups!$H:$N,3,FALSE),"")</f>
        <v>Sales</v>
      </c>
      <c r="AB943" s="3" t="str">
        <f>IFERROR(VLOOKUP($C943*1,Lookups!$H:$N,4,FALSE),"")</f>
        <v>Dinner</v>
      </c>
      <c r="AC943" s="3" t="str">
        <f>IFERROR(VLOOKUP($C943*1,Lookups!$H:$N,5,FALSE),"")</f>
        <v>Private</v>
      </c>
      <c r="AD943" s="3" t="str">
        <f>IFERROR(VLOOKUP($C943*1,Lookups!$H:$N,6,FALSE),"")</f>
        <v>Food</v>
      </c>
      <c r="AE943" s="3">
        <f>IFERROR(VLOOKUP($C943*1,Lookups!$H:$N,7,FALSE),"")</f>
        <v>0</v>
      </c>
      <c r="AF943" s="3" t="str">
        <f>VLOOKUP(B943*1,Stores!$A:$C,3,FALSE)</f>
        <v>DFG</v>
      </c>
    </row>
    <row r="944" spans="1:32">
      <c r="A944" s="165" t="s">
        <v>940</v>
      </c>
      <c r="B944" s="166" t="s">
        <v>945</v>
      </c>
      <c r="C944" s="165" t="s">
        <v>552</v>
      </c>
      <c r="D944" s="165" t="s">
        <v>918</v>
      </c>
      <c r="E944" s="165" t="s">
        <v>501</v>
      </c>
      <c r="F944" s="167">
        <v>2017</v>
      </c>
      <c r="G944" s="168">
        <v>0</v>
      </c>
      <c r="H944" s="169">
        <v>2171.8698749999999</v>
      </c>
      <c r="I944" s="169">
        <v>3369.36375</v>
      </c>
      <c r="J944" s="169">
        <v>8219.5560000000005</v>
      </c>
      <c r="K944" s="169">
        <v>3478.5757499999995</v>
      </c>
      <c r="L944" s="169">
        <v>6525.9479999999994</v>
      </c>
      <c r="M944" s="169">
        <v>6561.4050000000007</v>
      </c>
      <c r="N944" s="169">
        <v>2743.7737500000003</v>
      </c>
      <c r="O944" s="169">
        <v>3273.4023750000006</v>
      </c>
      <c r="P944" s="169">
        <v>944.01007499999992</v>
      </c>
      <c r="Q944" s="169">
        <v>1100.85375</v>
      </c>
      <c r="R944" s="169">
        <v>5135.0441249999994</v>
      </c>
      <c r="S944" s="169">
        <v>0</v>
      </c>
      <c r="T944" s="169">
        <v>0</v>
      </c>
      <c r="U944" s="169">
        <v>43523.802450000003</v>
      </c>
      <c r="V944" s="163">
        <f ca="1">SUM(INDIRECT(Inputs!$C$11&amp;ROW()&amp;":"&amp;Inputs!$C$12&amp;ROW()))</f>
        <v>1100.85375</v>
      </c>
      <c r="W944" s="163">
        <f ca="1">SUM(INDIRECT(Inputs!$C$13&amp;ROW()&amp;":"&amp;Inputs!$C$14&amp;ROW()))</f>
        <v>38388.758325000003</v>
      </c>
      <c r="X944" s="3" t="str">
        <f>IF(COUNTIFS(Lookups!$A:$A,C944)=1,"Gross Sales","")</f>
        <v/>
      </c>
      <c r="Y944" s="3" t="str">
        <f>IF(COUNTIFS(Lookups!$D:$D,C944)=1,"Bar Sales","")</f>
        <v/>
      </c>
      <c r="Z944" s="3" t="str">
        <f>IFERROR(VLOOKUP(C944*1,Lookups!$D:$F,3,FALSE),"")</f>
        <v/>
      </c>
      <c r="AA944" s="3" t="str">
        <f>IFERROR(VLOOKUP($C944*1,Lookups!$H:$N,3,FALSE),"")</f>
        <v>Sales</v>
      </c>
      <c r="AB944" s="3" t="str">
        <f>IFERROR(VLOOKUP($C944*1,Lookups!$H:$N,4,FALSE),"")</f>
        <v>Dinner</v>
      </c>
      <c r="AC944" s="3" t="str">
        <f>IFERROR(VLOOKUP($C944*1,Lookups!$H:$N,5,FALSE),"")</f>
        <v>Private</v>
      </c>
      <c r="AD944" s="3" t="str">
        <f>IFERROR(VLOOKUP($C944*1,Lookups!$H:$N,6,FALSE),"")</f>
        <v>Food</v>
      </c>
      <c r="AE944" s="3">
        <f>IFERROR(VLOOKUP($C944*1,Lookups!$H:$N,7,FALSE),"")</f>
        <v>0</v>
      </c>
      <c r="AF944" s="3" t="str">
        <f>VLOOKUP(B944*1,Stores!$A:$C,3,FALSE)</f>
        <v>DFG</v>
      </c>
    </row>
    <row r="945" spans="1:32">
      <c r="A945" s="165" t="s">
        <v>939</v>
      </c>
      <c r="B945" s="166" t="s">
        <v>946</v>
      </c>
      <c r="C945" s="165" t="s">
        <v>552</v>
      </c>
      <c r="D945" s="165" t="s">
        <v>918</v>
      </c>
      <c r="E945" s="165" t="s">
        <v>501</v>
      </c>
      <c r="F945" s="167">
        <v>2017</v>
      </c>
      <c r="G945" s="168">
        <v>0</v>
      </c>
      <c r="H945" s="169">
        <v>3372.1919999999996</v>
      </c>
      <c r="I945" s="169">
        <v>2298.9768750000003</v>
      </c>
      <c r="J945" s="169">
        <v>2485.5290999999997</v>
      </c>
      <c r="K945" s="169">
        <v>1631.8717499999998</v>
      </c>
      <c r="L945" s="169">
        <v>2127.8362500000003</v>
      </c>
      <c r="M945" s="169">
        <v>9396.6269999999986</v>
      </c>
      <c r="N945" s="169">
        <v>2468.1375000000003</v>
      </c>
      <c r="O945" s="169">
        <v>4535.1284999999998</v>
      </c>
      <c r="P945" s="169">
        <v>2749.3282500000005</v>
      </c>
      <c r="Q945" s="169">
        <v>8305.3083750000023</v>
      </c>
      <c r="R945" s="169">
        <v>5455.805625</v>
      </c>
      <c r="S945" s="169">
        <v>0</v>
      </c>
      <c r="T945" s="169">
        <v>0</v>
      </c>
      <c r="U945" s="169">
        <v>44826.741224999998</v>
      </c>
      <c r="V945" s="163">
        <f ca="1">SUM(INDIRECT(Inputs!$C$11&amp;ROW()&amp;":"&amp;Inputs!$C$12&amp;ROW()))</f>
        <v>8305.3083750000023</v>
      </c>
      <c r="W945" s="163">
        <f ca="1">SUM(INDIRECT(Inputs!$C$13&amp;ROW()&amp;":"&amp;Inputs!$C$14&amp;ROW()))</f>
        <v>39370.935599999997</v>
      </c>
      <c r="X945" s="3" t="str">
        <f>IF(COUNTIFS(Lookups!$A:$A,C945)=1,"Gross Sales","")</f>
        <v/>
      </c>
      <c r="Y945" s="3" t="str">
        <f>IF(COUNTIFS(Lookups!$D:$D,C945)=1,"Bar Sales","")</f>
        <v/>
      </c>
      <c r="Z945" s="3" t="str">
        <f>IFERROR(VLOOKUP(C945*1,Lookups!$D:$F,3,FALSE),"")</f>
        <v/>
      </c>
      <c r="AA945" s="3" t="str">
        <f>IFERROR(VLOOKUP($C945*1,Lookups!$H:$N,3,FALSE),"")</f>
        <v>Sales</v>
      </c>
      <c r="AB945" s="3" t="str">
        <f>IFERROR(VLOOKUP($C945*1,Lookups!$H:$N,4,FALSE),"")</f>
        <v>Dinner</v>
      </c>
      <c r="AC945" s="3" t="str">
        <f>IFERROR(VLOOKUP($C945*1,Lookups!$H:$N,5,FALSE),"")</f>
        <v>Private</v>
      </c>
      <c r="AD945" s="3" t="str">
        <f>IFERROR(VLOOKUP($C945*1,Lookups!$H:$N,6,FALSE),"")</f>
        <v>Food</v>
      </c>
      <c r="AE945" s="3">
        <f>IFERROR(VLOOKUP($C945*1,Lookups!$H:$N,7,FALSE),"")</f>
        <v>0</v>
      </c>
      <c r="AF945" s="3" t="str">
        <f>VLOOKUP(B945*1,Stores!$A:$C,3,FALSE)</f>
        <v>DFG</v>
      </c>
    </row>
    <row r="946" spans="1:32">
      <c r="A946" s="165" t="s">
        <v>938</v>
      </c>
      <c r="B946" s="166" t="s">
        <v>947</v>
      </c>
      <c r="C946" s="165" t="s">
        <v>552</v>
      </c>
      <c r="D946" s="165" t="s">
        <v>918</v>
      </c>
      <c r="E946" s="165" t="s">
        <v>501</v>
      </c>
      <c r="F946" s="167">
        <v>2017</v>
      </c>
      <c r="G946" s="168">
        <v>0</v>
      </c>
      <c r="H946" s="169">
        <v>4285.8873750000002</v>
      </c>
      <c r="I946" s="169">
        <v>5172.3937500000002</v>
      </c>
      <c r="J946" s="169">
        <v>4770.75</v>
      </c>
      <c r="K946" s="169">
        <v>4604.1682500000006</v>
      </c>
      <c r="L946" s="169">
        <v>5993.015625</v>
      </c>
      <c r="M946" s="169">
        <v>4056.6487499999998</v>
      </c>
      <c r="N946" s="169">
        <v>4854.6225000000004</v>
      </c>
      <c r="O946" s="169">
        <v>2012.0887500000001</v>
      </c>
      <c r="P946" s="169">
        <v>2626.3203750000007</v>
      </c>
      <c r="Q946" s="169">
        <v>4146.3130499999997</v>
      </c>
      <c r="R946" s="169">
        <v>5363.7622499999998</v>
      </c>
      <c r="S946" s="169">
        <v>0</v>
      </c>
      <c r="T946" s="169">
        <v>0</v>
      </c>
      <c r="U946" s="169">
        <v>47885.970675000004</v>
      </c>
      <c r="V946" s="163">
        <f ca="1">SUM(INDIRECT(Inputs!$C$11&amp;ROW()&amp;":"&amp;Inputs!$C$12&amp;ROW()))</f>
        <v>4146.3130499999997</v>
      </c>
      <c r="W946" s="163">
        <f ca="1">SUM(INDIRECT(Inputs!$C$13&amp;ROW()&amp;":"&amp;Inputs!$C$14&amp;ROW()))</f>
        <v>42522.208425000004</v>
      </c>
      <c r="X946" s="3" t="str">
        <f>IF(COUNTIFS(Lookups!$A:$A,C946)=1,"Gross Sales","")</f>
        <v/>
      </c>
      <c r="Y946" s="3" t="str">
        <f>IF(COUNTIFS(Lookups!$D:$D,C946)=1,"Bar Sales","")</f>
        <v/>
      </c>
      <c r="Z946" s="3" t="str">
        <f>IFERROR(VLOOKUP(C946*1,Lookups!$D:$F,3,FALSE),"")</f>
        <v/>
      </c>
      <c r="AA946" s="3" t="str">
        <f>IFERROR(VLOOKUP($C946*1,Lookups!$H:$N,3,FALSE),"")</f>
        <v>Sales</v>
      </c>
      <c r="AB946" s="3" t="str">
        <f>IFERROR(VLOOKUP($C946*1,Lookups!$H:$N,4,FALSE),"")</f>
        <v>Dinner</v>
      </c>
      <c r="AC946" s="3" t="str">
        <f>IFERROR(VLOOKUP($C946*1,Lookups!$H:$N,5,FALSE),"")</f>
        <v>Private</v>
      </c>
      <c r="AD946" s="3" t="str">
        <f>IFERROR(VLOOKUP($C946*1,Lookups!$H:$N,6,FALSE),"")</f>
        <v>Food</v>
      </c>
      <c r="AE946" s="3">
        <f>IFERROR(VLOOKUP($C946*1,Lookups!$H:$N,7,FALSE),"")</f>
        <v>0</v>
      </c>
      <c r="AF946" s="3" t="str">
        <f>VLOOKUP(B946*1,Stores!$A:$C,3,FALSE)</f>
        <v>DFG</v>
      </c>
    </row>
    <row r="947" spans="1:32">
      <c r="A947" s="165" t="s">
        <v>937</v>
      </c>
      <c r="B947" s="166" t="s">
        <v>948</v>
      </c>
      <c r="C947" s="165" t="s">
        <v>552</v>
      </c>
      <c r="D947" s="165" t="s">
        <v>918</v>
      </c>
      <c r="E947" s="165" t="s">
        <v>501</v>
      </c>
      <c r="F947" s="167">
        <v>2017</v>
      </c>
      <c r="G947" s="168">
        <v>0</v>
      </c>
      <c r="H947" s="169">
        <v>3822.45</v>
      </c>
      <c r="I947" s="169">
        <v>3435.3412500000004</v>
      </c>
      <c r="J947" s="169">
        <v>5004.0375000000004</v>
      </c>
      <c r="K947" s="169">
        <v>3794.1750000000002</v>
      </c>
      <c r="L947" s="169">
        <v>3820.2075</v>
      </c>
      <c r="M947" s="169">
        <v>2144.34</v>
      </c>
      <c r="N947" s="169">
        <v>2359.5412499999998</v>
      </c>
      <c r="O947" s="169">
        <v>2010.598125</v>
      </c>
      <c r="P947" s="169">
        <v>1865.5290000000005</v>
      </c>
      <c r="Q947" s="169">
        <v>2681.7075</v>
      </c>
      <c r="R947" s="169">
        <v>3469.2165</v>
      </c>
      <c r="S947" s="169">
        <v>0</v>
      </c>
      <c r="T947" s="169">
        <v>0</v>
      </c>
      <c r="U947" s="169">
        <v>34407.143624999997</v>
      </c>
      <c r="V947" s="163">
        <f ca="1">SUM(INDIRECT(Inputs!$C$11&amp;ROW()&amp;":"&amp;Inputs!$C$12&amp;ROW()))</f>
        <v>2681.7075</v>
      </c>
      <c r="W947" s="163">
        <f ca="1">SUM(INDIRECT(Inputs!$C$13&amp;ROW()&amp;":"&amp;Inputs!$C$14&amp;ROW()))</f>
        <v>30937.927124999998</v>
      </c>
      <c r="X947" s="3" t="str">
        <f>IF(COUNTIFS(Lookups!$A:$A,C947)=1,"Gross Sales","")</f>
        <v/>
      </c>
      <c r="Y947" s="3" t="str">
        <f>IF(COUNTIFS(Lookups!$D:$D,C947)=1,"Bar Sales","")</f>
        <v/>
      </c>
      <c r="Z947" s="3" t="str">
        <f>IFERROR(VLOOKUP(C947*1,Lookups!$D:$F,3,FALSE),"")</f>
        <v/>
      </c>
      <c r="AA947" s="3" t="str">
        <f>IFERROR(VLOOKUP($C947*1,Lookups!$H:$N,3,FALSE),"")</f>
        <v>Sales</v>
      </c>
      <c r="AB947" s="3" t="str">
        <f>IFERROR(VLOOKUP($C947*1,Lookups!$H:$N,4,FALSE),"")</f>
        <v>Dinner</v>
      </c>
      <c r="AC947" s="3" t="str">
        <f>IFERROR(VLOOKUP($C947*1,Lookups!$H:$N,5,FALSE),"")</f>
        <v>Private</v>
      </c>
      <c r="AD947" s="3" t="str">
        <f>IFERROR(VLOOKUP($C947*1,Lookups!$H:$N,6,FALSE),"")</f>
        <v>Food</v>
      </c>
      <c r="AE947" s="3">
        <f>IFERROR(VLOOKUP($C947*1,Lookups!$H:$N,7,FALSE),"")</f>
        <v>0</v>
      </c>
      <c r="AF947" s="3" t="str">
        <f>VLOOKUP(B947*1,Stores!$A:$C,3,FALSE)</f>
        <v>DFG</v>
      </c>
    </row>
    <row r="948" spans="1:32">
      <c r="A948" s="165" t="s">
        <v>936</v>
      </c>
      <c r="B948" s="166" t="s">
        <v>949</v>
      </c>
      <c r="C948" s="165" t="s">
        <v>552</v>
      </c>
      <c r="D948" s="165" t="s">
        <v>918</v>
      </c>
      <c r="E948" s="165" t="s">
        <v>501</v>
      </c>
      <c r="F948" s="167">
        <v>2017</v>
      </c>
      <c r="G948" s="168">
        <v>0</v>
      </c>
      <c r="H948" s="169">
        <v>1785.346875</v>
      </c>
      <c r="I948" s="169">
        <v>6386.203125</v>
      </c>
      <c r="J948" s="169">
        <v>6146.8784999999989</v>
      </c>
      <c r="K948" s="169">
        <v>4468.58025</v>
      </c>
      <c r="L948" s="169">
        <v>5729.1839999999993</v>
      </c>
      <c r="M948" s="169">
        <v>5821.2337499999994</v>
      </c>
      <c r="N948" s="169">
        <v>4129.2787499999995</v>
      </c>
      <c r="O948" s="169">
        <v>7581.9210000000003</v>
      </c>
      <c r="P948" s="169">
        <v>3665.24235</v>
      </c>
      <c r="Q948" s="169">
        <v>5900.6561249999995</v>
      </c>
      <c r="R948" s="169">
        <v>8221.8000000000011</v>
      </c>
      <c r="S948" s="169">
        <v>0</v>
      </c>
      <c r="T948" s="169">
        <v>0</v>
      </c>
      <c r="U948" s="169">
        <v>59836.324724999999</v>
      </c>
      <c r="V948" s="163">
        <f ca="1">SUM(INDIRECT(Inputs!$C$11&amp;ROW()&amp;":"&amp;Inputs!$C$12&amp;ROW()))</f>
        <v>5900.6561249999995</v>
      </c>
      <c r="W948" s="163">
        <f ca="1">SUM(INDIRECT(Inputs!$C$13&amp;ROW()&amp;":"&amp;Inputs!$C$14&amp;ROW()))</f>
        <v>51614.524724999996</v>
      </c>
      <c r="X948" s="3" t="str">
        <f>IF(COUNTIFS(Lookups!$A:$A,C948)=1,"Gross Sales","")</f>
        <v/>
      </c>
      <c r="Y948" s="3" t="str">
        <f>IF(COUNTIFS(Lookups!$D:$D,C948)=1,"Bar Sales","")</f>
        <v/>
      </c>
      <c r="Z948" s="3" t="str">
        <f>IFERROR(VLOOKUP(C948*1,Lookups!$D:$F,3,FALSE),"")</f>
        <v/>
      </c>
      <c r="AA948" s="3" t="str">
        <f>IFERROR(VLOOKUP($C948*1,Lookups!$H:$N,3,FALSE),"")</f>
        <v>Sales</v>
      </c>
      <c r="AB948" s="3" t="str">
        <f>IFERROR(VLOOKUP($C948*1,Lookups!$H:$N,4,FALSE),"")</f>
        <v>Dinner</v>
      </c>
      <c r="AC948" s="3" t="str">
        <f>IFERROR(VLOOKUP($C948*1,Lookups!$H:$N,5,FALSE),"")</f>
        <v>Private</v>
      </c>
      <c r="AD948" s="3" t="str">
        <f>IFERROR(VLOOKUP($C948*1,Lookups!$H:$N,6,FALSE),"")</f>
        <v>Food</v>
      </c>
      <c r="AE948" s="3">
        <f>IFERROR(VLOOKUP($C948*1,Lookups!$H:$N,7,FALSE),"")</f>
        <v>0</v>
      </c>
      <c r="AF948" s="3" t="str">
        <f>VLOOKUP(B948*1,Stores!$A:$C,3,FALSE)</f>
        <v>DFG</v>
      </c>
    </row>
    <row r="949" spans="1:32">
      <c r="A949" s="165" t="s">
        <v>935</v>
      </c>
      <c r="B949" s="166" t="s">
        <v>950</v>
      </c>
      <c r="C949" s="165" t="s">
        <v>552</v>
      </c>
      <c r="D949" s="165" t="s">
        <v>918</v>
      </c>
      <c r="E949" s="165" t="s">
        <v>501</v>
      </c>
      <c r="F949" s="167">
        <v>2017</v>
      </c>
      <c r="G949" s="168">
        <v>0</v>
      </c>
      <c r="H949" s="169">
        <v>338.51249999999999</v>
      </c>
      <c r="I949" s="169">
        <v>1667.16</v>
      </c>
      <c r="J949" s="169">
        <v>5494.5584999999992</v>
      </c>
      <c r="K949" s="169">
        <v>833.20875000000001</v>
      </c>
      <c r="L949" s="169">
        <v>2582.3531250000001</v>
      </c>
      <c r="M949" s="169">
        <v>3505.7962499999999</v>
      </c>
      <c r="N949" s="169">
        <v>1751.4386249999998</v>
      </c>
      <c r="O949" s="169">
        <v>1940.8950000000002</v>
      </c>
      <c r="P949" s="169">
        <v>1318.2517499999997</v>
      </c>
      <c r="Q949" s="169">
        <v>6720.6194999999998</v>
      </c>
      <c r="R949" s="169">
        <v>3486.6719999999991</v>
      </c>
      <c r="S949" s="169">
        <v>0</v>
      </c>
      <c r="T949" s="169">
        <v>0</v>
      </c>
      <c r="U949" s="169">
        <v>29639.465999999997</v>
      </c>
      <c r="V949" s="163">
        <f ca="1">SUM(INDIRECT(Inputs!$C$11&amp;ROW()&amp;":"&amp;Inputs!$C$12&amp;ROW()))</f>
        <v>6720.6194999999998</v>
      </c>
      <c r="W949" s="163">
        <f ca="1">SUM(INDIRECT(Inputs!$C$13&amp;ROW()&amp;":"&amp;Inputs!$C$14&amp;ROW()))</f>
        <v>26152.793999999998</v>
      </c>
      <c r="X949" s="3" t="str">
        <f>IF(COUNTIFS(Lookups!$A:$A,C949)=1,"Gross Sales","")</f>
        <v/>
      </c>
      <c r="Y949" s="3" t="str">
        <f>IF(COUNTIFS(Lookups!$D:$D,C949)=1,"Bar Sales","")</f>
        <v/>
      </c>
      <c r="Z949" s="3" t="str">
        <f>IFERROR(VLOOKUP(C949*1,Lookups!$D:$F,3,FALSE),"")</f>
        <v/>
      </c>
      <c r="AA949" s="3" t="str">
        <f>IFERROR(VLOOKUP($C949*1,Lookups!$H:$N,3,FALSE),"")</f>
        <v>Sales</v>
      </c>
      <c r="AB949" s="3" t="str">
        <f>IFERROR(VLOOKUP($C949*1,Lookups!$H:$N,4,FALSE),"")</f>
        <v>Dinner</v>
      </c>
      <c r="AC949" s="3" t="str">
        <f>IFERROR(VLOOKUP($C949*1,Lookups!$H:$N,5,FALSE),"")</f>
        <v>Private</v>
      </c>
      <c r="AD949" s="3" t="str">
        <f>IFERROR(VLOOKUP($C949*1,Lookups!$H:$N,6,FALSE),"")</f>
        <v>Food</v>
      </c>
      <c r="AE949" s="3">
        <f>IFERROR(VLOOKUP($C949*1,Lookups!$H:$N,7,FALSE),"")</f>
        <v>0</v>
      </c>
      <c r="AF949" s="3" t="str">
        <f>VLOOKUP(B949*1,Stores!$A:$C,3,FALSE)</f>
        <v>DFG</v>
      </c>
    </row>
    <row r="950" spans="1:32">
      <c r="A950" s="165" t="s">
        <v>960</v>
      </c>
      <c r="B950" s="166" t="s">
        <v>951</v>
      </c>
      <c r="C950" s="165" t="s">
        <v>552</v>
      </c>
      <c r="D950" s="165" t="s">
        <v>918</v>
      </c>
      <c r="E950" s="165" t="s">
        <v>501</v>
      </c>
      <c r="F950" s="167">
        <v>2017</v>
      </c>
      <c r="G950" s="168">
        <v>0</v>
      </c>
      <c r="H950" s="169">
        <v>2063.3249999999998</v>
      </c>
      <c r="I950" s="169">
        <v>19.866000000000003</v>
      </c>
      <c r="J950" s="169">
        <v>2985.3</v>
      </c>
      <c r="K950" s="169">
        <v>2156.7149999999997</v>
      </c>
      <c r="L950" s="169">
        <v>7810.6597500000007</v>
      </c>
      <c r="M950" s="169">
        <v>1317.4244999999999</v>
      </c>
      <c r="N950" s="169">
        <v>5439.2208750000009</v>
      </c>
      <c r="O950" s="169">
        <v>4886.6832000000004</v>
      </c>
      <c r="P950" s="169">
        <v>3590.9324999999999</v>
      </c>
      <c r="Q950" s="169">
        <v>899.58900000000017</v>
      </c>
      <c r="R950" s="169">
        <v>4887.8842499999992</v>
      </c>
      <c r="S950" s="169">
        <v>0</v>
      </c>
      <c r="T950" s="169">
        <v>0</v>
      </c>
      <c r="U950" s="169">
        <v>36057.600074999995</v>
      </c>
      <c r="V950" s="163">
        <f ca="1">SUM(INDIRECT(Inputs!$C$11&amp;ROW()&amp;":"&amp;Inputs!$C$12&amp;ROW()))</f>
        <v>899.58900000000017</v>
      </c>
      <c r="W950" s="163">
        <f ca="1">SUM(INDIRECT(Inputs!$C$13&amp;ROW()&amp;":"&amp;Inputs!$C$14&amp;ROW()))</f>
        <v>31169.715824999999</v>
      </c>
      <c r="X950" s="3" t="str">
        <f>IF(COUNTIFS(Lookups!$A:$A,C950)=1,"Gross Sales","")</f>
        <v/>
      </c>
      <c r="Y950" s="3" t="str">
        <f>IF(COUNTIFS(Lookups!$D:$D,C950)=1,"Bar Sales","")</f>
        <v/>
      </c>
      <c r="Z950" s="3" t="str">
        <f>IFERROR(VLOOKUP(C950*1,Lookups!$D:$F,3,FALSE),"")</f>
        <v/>
      </c>
      <c r="AA950" s="3" t="str">
        <f>IFERROR(VLOOKUP($C950*1,Lookups!$H:$N,3,FALSE),"")</f>
        <v>Sales</v>
      </c>
      <c r="AB950" s="3" t="str">
        <f>IFERROR(VLOOKUP($C950*1,Lookups!$H:$N,4,FALSE),"")</f>
        <v>Dinner</v>
      </c>
      <c r="AC950" s="3" t="str">
        <f>IFERROR(VLOOKUP($C950*1,Lookups!$H:$N,5,FALSE),"")</f>
        <v>Private</v>
      </c>
      <c r="AD950" s="3" t="str">
        <f>IFERROR(VLOOKUP($C950*1,Lookups!$H:$N,6,FALSE),"")</f>
        <v>Food</v>
      </c>
      <c r="AE950" s="3">
        <f>IFERROR(VLOOKUP($C950*1,Lookups!$H:$N,7,FALSE),"")</f>
        <v>0</v>
      </c>
      <c r="AF950" s="3" t="str">
        <f>VLOOKUP(B950*1,Stores!$A:$C,3,FALSE)</f>
        <v>DFG</v>
      </c>
    </row>
    <row r="951" spans="1:32">
      <c r="A951" s="165" t="s">
        <v>961</v>
      </c>
      <c r="B951" s="166" t="s">
        <v>952</v>
      </c>
      <c r="C951" s="165" t="s">
        <v>552</v>
      </c>
      <c r="D951" s="165" t="s">
        <v>918</v>
      </c>
      <c r="E951" s="165" t="s">
        <v>501</v>
      </c>
      <c r="F951" s="167">
        <v>2017</v>
      </c>
      <c r="G951" s="168">
        <v>0</v>
      </c>
      <c r="H951" s="169">
        <v>4679.2485000000006</v>
      </c>
      <c r="I951" s="169">
        <v>100.122</v>
      </c>
      <c r="J951" s="169">
        <v>395.77499999999998</v>
      </c>
      <c r="K951" s="169">
        <v>3030.9633749999998</v>
      </c>
      <c r="L951" s="169">
        <v>3061.3215</v>
      </c>
      <c r="M951" s="169">
        <v>994.12350000000015</v>
      </c>
      <c r="N951" s="169">
        <v>2677.6575000000003</v>
      </c>
      <c r="O951" s="169">
        <v>2834.3115000000003</v>
      </c>
      <c r="P951" s="169">
        <v>661.38</v>
      </c>
      <c r="Q951" s="169">
        <v>2021.8027499999998</v>
      </c>
      <c r="R951" s="169">
        <v>4585.308</v>
      </c>
      <c r="S951" s="169">
        <v>0</v>
      </c>
      <c r="T951" s="169">
        <v>0</v>
      </c>
      <c r="U951" s="169">
        <v>25042.013625</v>
      </c>
      <c r="V951" s="163">
        <f ca="1">SUM(INDIRECT(Inputs!$C$11&amp;ROW()&amp;":"&amp;Inputs!$C$12&amp;ROW()))</f>
        <v>2021.8027499999998</v>
      </c>
      <c r="W951" s="163">
        <f ca="1">SUM(INDIRECT(Inputs!$C$13&amp;ROW()&amp;":"&amp;Inputs!$C$14&amp;ROW()))</f>
        <v>20456.705624999999</v>
      </c>
      <c r="X951" s="3" t="str">
        <f>IF(COUNTIFS(Lookups!$A:$A,C951)=1,"Gross Sales","")</f>
        <v/>
      </c>
      <c r="Y951" s="3" t="str">
        <f>IF(COUNTIFS(Lookups!$D:$D,C951)=1,"Bar Sales","")</f>
        <v/>
      </c>
      <c r="Z951" s="3" t="str">
        <f>IFERROR(VLOOKUP(C951*1,Lookups!$D:$F,3,FALSE),"")</f>
        <v/>
      </c>
      <c r="AA951" s="3" t="str">
        <f>IFERROR(VLOOKUP($C951*1,Lookups!$H:$N,3,FALSE),"")</f>
        <v>Sales</v>
      </c>
      <c r="AB951" s="3" t="str">
        <f>IFERROR(VLOOKUP($C951*1,Lookups!$H:$N,4,FALSE),"")</f>
        <v>Dinner</v>
      </c>
      <c r="AC951" s="3" t="str">
        <f>IFERROR(VLOOKUP($C951*1,Lookups!$H:$N,5,FALSE),"")</f>
        <v>Private</v>
      </c>
      <c r="AD951" s="3" t="str">
        <f>IFERROR(VLOOKUP($C951*1,Lookups!$H:$N,6,FALSE),"")</f>
        <v>Food</v>
      </c>
      <c r="AE951" s="3">
        <f>IFERROR(VLOOKUP($C951*1,Lookups!$H:$N,7,FALSE),"")</f>
        <v>0</v>
      </c>
      <c r="AF951" s="3" t="str">
        <f>VLOOKUP(B951*1,Stores!$A:$C,3,FALSE)</f>
        <v>DFG</v>
      </c>
    </row>
    <row r="952" spans="1:32">
      <c r="A952" s="165" t="s">
        <v>934</v>
      </c>
      <c r="B952" s="166" t="s">
        <v>953</v>
      </c>
      <c r="C952" s="165" t="s">
        <v>552</v>
      </c>
      <c r="D952" s="165" t="s">
        <v>918</v>
      </c>
      <c r="E952" s="165" t="s">
        <v>501</v>
      </c>
      <c r="F952" s="167">
        <v>2017</v>
      </c>
      <c r="G952" s="168">
        <v>0</v>
      </c>
      <c r="H952" s="169">
        <v>3336.6839999999993</v>
      </c>
      <c r="I952" s="169">
        <v>4250.1307500000003</v>
      </c>
      <c r="J952" s="169">
        <v>7269.622875</v>
      </c>
      <c r="K952" s="169">
        <v>8485.3094999999994</v>
      </c>
      <c r="L952" s="169">
        <v>6664.9230000000007</v>
      </c>
      <c r="M952" s="169">
        <v>6737.8128749999996</v>
      </c>
      <c r="N952" s="169">
        <v>5100.133499999999</v>
      </c>
      <c r="O952" s="169">
        <v>3422.4074999999998</v>
      </c>
      <c r="P952" s="169">
        <v>1811.0040000000001</v>
      </c>
      <c r="Q952" s="169">
        <v>3927.1724999999997</v>
      </c>
      <c r="R952" s="169">
        <v>3153.1533749999999</v>
      </c>
      <c r="S952" s="169">
        <v>0</v>
      </c>
      <c r="T952" s="169">
        <v>0</v>
      </c>
      <c r="U952" s="169">
        <v>54158.353874999993</v>
      </c>
      <c r="V952" s="163">
        <f ca="1">SUM(INDIRECT(Inputs!$C$11&amp;ROW()&amp;":"&amp;Inputs!$C$12&amp;ROW()))</f>
        <v>3927.1724999999997</v>
      </c>
      <c r="W952" s="163">
        <f ca="1">SUM(INDIRECT(Inputs!$C$13&amp;ROW()&amp;":"&amp;Inputs!$C$14&amp;ROW()))</f>
        <v>51005.200499999992</v>
      </c>
      <c r="X952" s="3" t="str">
        <f>IF(COUNTIFS(Lookups!$A:$A,C952)=1,"Gross Sales","")</f>
        <v/>
      </c>
      <c r="Y952" s="3" t="str">
        <f>IF(COUNTIFS(Lookups!$D:$D,C952)=1,"Bar Sales","")</f>
        <v/>
      </c>
      <c r="Z952" s="3" t="str">
        <f>IFERROR(VLOOKUP(C952*1,Lookups!$D:$F,3,FALSE),"")</f>
        <v/>
      </c>
      <c r="AA952" s="3" t="str">
        <f>IFERROR(VLOOKUP($C952*1,Lookups!$H:$N,3,FALSE),"")</f>
        <v>Sales</v>
      </c>
      <c r="AB952" s="3" t="str">
        <f>IFERROR(VLOOKUP($C952*1,Lookups!$H:$N,4,FALSE),"")</f>
        <v>Dinner</v>
      </c>
      <c r="AC952" s="3" t="str">
        <f>IFERROR(VLOOKUP($C952*1,Lookups!$H:$N,5,FALSE),"")</f>
        <v>Private</v>
      </c>
      <c r="AD952" s="3" t="str">
        <f>IFERROR(VLOOKUP($C952*1,Lookups!$H:$N,6,FALSE),"")</f>
        <v>Food</v>
      </c>
      <c r="AE952" s="3">
        <f>IFERROR(VLOOKUP($C952*1,Lookups!$H:$N,7,FALSE),"")</f>
        <v>0</v>
      </c>
      <c r="AF952" s="3" t="str">
        <f>VLOOKUP(B952*1,Stores!$A:$C,3,FALSE)</f>
        <v>DFG</v>
      </c>
    </row>
    <row r="953" spans="1:32">
      <c r="A953" s="165" t="s">
        <v>933</v>
      </c>
      <c r="B953" s="166" t="s">
        <v>954</v>
      </c>
      <c r="C953" s="165" t="s">
        <v>552</v>
      </c>
      <c r="D953" s="165" t="s">
        <v>918</v>
      </c>
      <c r="E953" s="165" t="s">
        <v>501</v>
      </c>
      <c r="F953" s="167">
        <v>2017</v>
      </c>
      <c r="G953" s="168">
        <v>0</v>
      </c>
      <c r="H953" s="169">
        <v>0</v>
      </c>
      <c r="I953" s="169">
        <v>4078.3522499999995</v>
      </c>
      <c r="J953" s="169">
        <v>3692.7292500000003</v>
      </c>
      <c r="K953" s="169">
        <v>6562.9237500000008</v>
      </c>
      <c r="L953" s="169">
        <v>6196.1782499999999</v>
      </c>
      <c r="M953" s="169">
        <v>4607.0325000000003</v>
      </c>
      <c r="N953" s="169">
        <v>1182.0435</v>
      </c>
      <c r="O953" s="169">
        <v>8094.2017499999993</v>
      </c>
      <c r="P953" s="169">
        <v>2206.1208749999996</v>
      </c>
      <c r="Q953" s="169">
        <v>8245.7358750000003</v>
      </c>
      <c r="R953" s="169">
        <v>5340.8767499999994</v>
      </c>
      <c r="S953" s="169">
        <v>0</v>
      </c>
      <c r="T953" s="169">
        <v>0</v>
      </c>
      <c r="U953" s="169">
        <v>50206.194749999995</v>
      </c>
      <c r="V953" s="163">
        <f ca="1">SUM(INDIRECT(Inputs!$C$11&amp;ROW()&amp;":"&amp;Inputs!$C$12&amp;ROW()))</f>
        <v>8245.7358750000003</v>
      </c>
      <c r="W953" s="163">
        <f ca="1">SUM(INDIRECT(Inputs!$C$13&amp;ROW()&amp;":"&amp;Inputs!$C$14&amp;ROW()))</f>
        <v>44865.317999999999</v>
      </c>
      <c r="X953" s="3" t="str">
        <f>IF(COUNTIFS(Lookups!$A:$A,C953)=1,"Gross Sales","")</f>
        <v/>
      </c>
      <c r="Y953" s="3" t="str">
        <f>IF(COUNTIFS(Lookups!$D:$D,C953)=1,"Bar Sales","")</f>
        <v/>
      </c>
      <c r="Z953" s="3" t="str">
        <f>IFERROR(VLOOKUP(C953*1,Lookups!$D:$F,3,FALSE),"")</f>
        <v/>
      </c>
      <c r="AA953" s="3" t="str">
        <f>IFERROR(VLOOKUP($C953*1,Lookups!$H:$N,3,FALSE),"")</f>
        <v>Sales</v>
      </c>
      <c r="AB953" s="3" t="str">
        <f>IFERROR(VLOOKUP($C953*1,Lookups!$H:$N,4,FALSE),"")</f>
        <v>Dinner</v>
      </c>
      <c r="AC953" s="3" t="str">
        <f>IFERROR(VLOOKUP($C953*1,Lookups!$H:$N,5,FALSE),"")</f>
        <v>Private</v>
      </c>
      <c r="AD953" s="3" t="str">
        <f>IFERROR(VLOOKUP($C953*1,Lookups!$H:$N,6,FALSE),"")</f>
        <v>Food</v>
      </c>
      <c r="AE953" s="3">
        <f>IFERROR(VLOOKUP($C953*1,Lookups!$H:$N,7,FALSE),"")</f>
        <v>0</v>
      </c>
      <c r="AF953" s="3" t="str">
        <f>VLOOKUP(B953*1,Stores!$A:$C,3,FALSE)</f>
        <v>DFG</v>
      </c>
    </row>
    <row r="954" spans="1:32">
      <c r="A954" s="165" t="s">
        <v>932</v>
      </c>
      <c r="B954" s="166" t="s">
        <v>959</v>
      </c>
      <c r="C954" s="165" t="s">
        <v>552</v>
      </c>
      <c r="D954" s="165" t="s">
        <v>918</v>
      </c>
      <c r="E954" s="165" t="s">
        <v>501</v>
      </c>
      <c r="F954" s="167">
        <v>2017</v>
      </c>
      <c r="G954" s="168">
        <v>0</v>
      </c>
      <c r="H954" s="169">
        <v>0</v>
      </c>
      <c r="I954" s="169">
        <v>0</v>
      </c>
      <c r="J954" s="169">
        <v>0</v>
      </c>
      <c r="K954" s="169">
        <v>0</v>
      </c>
      <c r="L954" s="169">
        <v>0</v>
      </c>
      <c r="M954" s="169">
        <v>0</v>
      </c>
      <c r="N954" s="169">
        <v>-0.85499999999999998</v>
      </c>
      <c r="O954" s="169">
        <v>1240.2449999999999</v>
      </c>
      <c r="P954" s="169">
        <v>3836.0643749999995</v>
      </c>
      <c r="Q954" s="169">
        <v>5778.5677499999993</v>
      </c>
      <c r="R954" s="169">
        <v>4408.1009999999997</v>
      </c>
      <c r="S954" s="169">
        <v>0</v>
      </c>
      <c r="T954" s="169">
        <v>0</v>
      </c>
      <c r="U954" s="169">
        <v>15262.123124999998</v>
      </c>
      <c r="V954" s="163">
        <f ca="1">SUM(INDIRECT(Inputs!$C$11&amp;ROW()&amp;":"&amp;Inputs!$C$12&amp;ROW()))</f>
        <v>5778.5677499999993</v>
      </c>
      <c r="W954" s="163">
        <f ca="1">SUM(INDIRECT(Inputs!$C$13&amp;ROW()&amp;":"&amp;Inputs!$C$14&amp;ROW()))</f>
        <v>10854.022125</v>
      </c>
      <c r="X954" s="3" t="str">
        <f>IF(COUNTIFS(Lookups!$A:$A,C954)=1,"Gross Sales","")</f>
        <v/>
      </c>
      <c r="Y954" s="3" t="str">
        <f>IF(COUNTIFS(Lookups!$D:$D,C954)=1,"Bar Sales","")</f>
        <v/>
      </c>
      <c r="Z954" s="3" t="str">
        <f>IFERROR(VLOOKUP(C954*1,Lookups!$D:$F,3,FALSE),"")</f>
        <v/>
      </c>
      <c r="AA954" s="3" t="str">
        <f>IFERROR(VLOOKUP($C954*1,Lookups!$H:$N,3,FALSE),"")</f>
        <v>Sales</v>
      </c>
      <c r="AB954" s="3" t="str">
        <f>IFERROR(VLOOKUP($C954*1,Lookups!$H:$N,4,FALSE),"")</f>
        <v>Dinner</v>
      </c>
      <c r="AC954" s="3" t="str">
        <f>IFERROR(VLOOKUP($C954*1,Lookups!$H:$N,5,FALSE),"")</f>
        <v>Private</v>
      </c>
      <c r="AD954" s="3" t="str">
        <f>IFERROR(VLOOKUP($C954*1,Lookups!$H:$N,6,FALSE),"")</f>
        <v>Food</v>
      </c>
      <c r="AE954" s="3">
        <f>IFERROR(VLOOKUP($C954*1,Lookups!$H:$N,7,FALSE),"")</f>
        <v>0</v>
      </c>
      <c r="AF954" s="3" t="str">
        <f>VLOOKUP(B954*1,Stores!$A:$C,3,FALSE)</f>
        <v>DFG</v>
      </c>
    </row>
    <row r="955" spans="1:32">
      <c r="A955" s="165" t="s">
        <v>930</v>
      </c>
      <c r="B955" s="166" t="s">
        <v>920</v>
      </c>
      <c r="C955" s="165" t="s">
        <v>556</v>
      </c>
      <c r="D955" s="165" t="s">
        <v>918</v>
      </c>
      <c r="E955" s="165" t="s">
        <v>505</v>
      </c>
      <c r="F955" s="167">
        <v>2017</v>
      </c>
      <c r="G955" s="168">
        <v>0</v>
      </c>
      <c r="H955" s="169">
        <v>6.6300000000000008</v>
      </c>
      <c r="I955" s="169">
        <v>-27</v>
      </c>
      <c r="J955" s="169">
        <v>49.349999999999994</v>
      </c>
      <c r="K955" s="169">
        <v>165.23999999999998</v>
      </c>
      <c r="L955" s="169">
        <v>71.61</v>
      </c>
      <c r="M955" s="169">
        <v>107.28375000000001</v>
      </c>
      <c r="N955" s="169">
        <v>20.767500000000002</v>
      </c>
      <c r="O955" s="169">
        <v>21.502499999999998</v>
      </c>
      <c r="P955" s="169">
        <v>-18.84375</v>
      </c>
      <c r="Q955" s="169">
        <v>13.515000000000001</v>
      </c>
      <c r="R955" s="169">
        <v>654.06000000000006</v>
      </c>
      <c r="S955" s="169">
        <v>0</v>
      </c>
      <c r="T955" s="169">
        <v>0</v>
      </c>
      <c r="U955" s="169">
        <v>1064.115</v>
      </c>
      <c r="V955" s="163">
        <f ca="1">SUM(INDIRECT(Inputs!$C$11&amp;ROW()&amp;":"&amp;Inputs!$C$12&amp;ROW()))</f>
        <v>13.515000000000001</v>
      </c>
      <c r="W955" s="163">
        <f ca="1">SUM(INDIRECT(Inputs!$C$13&amp;ROW()&amp;":"&amp;Inputs!$C$14&amp;ROW()))</f>
        <v>410.05499999999995</v>
      </c>
      <c r="X955" s="3" t="str">
        <f>IF(COUNTIFS(Lookups!$A:$A,C955)=1,"Gross Sales","")</f>
        <v/>
      </c>
      <c r="Y955" s="3" t="str">
        <f>IF(COUNTIFS(Lookups!$D:$D,C955)=1,"Bar Sales","")</f>
        <v/>
      </c>
      <c r="Z955" s="3" t="str">
        <f>IFERROR(VLOOKUP(C955*1,Lookups!$D:$F,3,FALSE),"")</f>
        <v/>
      </c>
      <c r="AA955" s="3" t="str">
        <f>IFERROR(VLOOKUP($C955*1,Lookups!$H:$N,3,FALSE),"")</f>
        <v>Sales</v>
      </c>
      <c r="AB955" s="3" t="str">
        <f>IFERROR(VLOOKUP($C955*1,Lookups!$H:$N,4,FALSE),"")</f>
        <v>Lunch</v>
      </c>
      <c r="AC955" s="3" t="str">
        <f>IFERROR(VLOOKUP($C955*1,Lookups!$H:$N,5,FALSE),"")</f>
        <v>Bar</v>
      </c>
      <c r="AD955" s="3" t="str">
        <f>IFERROR(VLOOKUP($C955*1,Lookups!$H:$N,6,FALSE),"")</f>
        <v>Food</v>
      </c>
      <c r="AE955" s="3">
        <f>IFERROR(VLOOKUP($C955*1,Lookups!$H:$N,7,FALSE),"")</f>
        <v>0</v>
      </c>
      <c r="AF955" s="3" t="str">
        <f>VLOOKUP(B955*1,Stores!$A:$C,3,FALSE)</f>
        <v>DFDE</v>
      </c>
    </row>
    <row r="956" spans="1:32">
      <c r="A956" s="165" t="s">
        <v>929</v>
      </c>
      <c r="B956" s="166" t="s">
        <v>921</v>
      </c>
      <c r="C956" s="165" t="s">
        <v>556</v>
      </c>
      <c r="D956" s="165" t="s">
        <v>918</v>
      </c>
      <c r="E956" s="165" t="s">
        <v>505</v>
      </c>
      <c r="F956" s="167">
        <v>2017</v>
      </c>
      <c r="G956" s="168">
        <v>0</v>
      </c>
      <c r="H956" s="169">
        <v>6553.4561999999996</v>
      </c>
      <c r="I956" s="169">
        <v>10566.708599999998</v>
      </c>
      <c r="J956" s="169">
        <v>6849.9733500000002</v>
      </c>
      <c r="K956" s="169">
        <v>7047.7972499999987</v>
      </c>
      <c r="L956" s="169">
        <v>6625.2284999999993</v>
      </c>
      <c r="M956" s="169">
        <v>5723.8649999999998</v>
      </c>
      <c r="N956" s="169">
        <v>7029.321750000001</v>
      </c>
      <c r="O956" s="169">
        <v>7351.6864499999992</v>
      </c>
      <c r="P956" s="169">
        <v>9157.3552500000005</v>
      </c>
      <c r="Q956" s="169">
        <v>8746.1855999999989</v>
      </c>
      <c r="R956" s="169">
        <v>10022.285999999998</v>
      </c>
      <c r="S956" s="169">
        <v>0</v>
      </c>
      <c r="T956" s="169">
        <v>0</v>
      </c>
      <c r="U956" s="169">
        <v>85673.863949999999</v>
      </c>
      <c r="V956" s="163">
        <f ca="1">SUM(INDIRECT(Inputs!$C$11&amp;ROW()&amp;":"&amp;Inputs!$C$12&amp;ROW()))</f>
        <v>8746.1855999999989</v>
      </c>
      <c r="W956" s="163">
        <f ca="1">SUM(INDIRECT(Inputs!$C$13&amp;ROW()&amp;":"&amp;Inputs!$C$14&amp;ROW()))</f>
        <v>75651.577950000006</v>
      </c>
      <c r="X956" s="3" t="str">
        <f>IF(COUNTIFS(Lookups!$A:$A,C956)=1,"Gross Sales","")</f>
        <v/>
      </c>
      <c r="Y956" s="3" t="str">
        <f>IF(COUNTIFS(Lookups!$D:$D,C956)=1,"Bar Sales","")</f>
        <v/>
      </c>
      <c r="Z956" s="3" t="str">
        <f>IFERROR(VLOOKUP(C956*1,Lookups!$D:$F,3,FALSE),"")</f>
        <v/>
      </c>
      <c r="AA956" s="3" t="str">
        <f>IFERROR(VLOOKUP($C956*1,Lookups!$H:$N,3,FALSE),"")</f>
        <v>Sales</v>
      </c>
      <c r="AB956" s="3" t="str">
        <f>IFERROR(VLOOKUP($C956*1,Lookups!$H:$N,4,FALSE),"")</f>
        <v>Lunch</v>
      </c>
      <c r="AC956" s="3" t="str">
        <f>IFERROR(VLOOKUP($C956*1,Lookups!$H:$N,5,FALSE),"")</f>
        <v>Bar</v>
      </c>
      <c r="AD956" s="3" t="str">
        <f>IFERROR(VLOOKUP($C956*1,Lookups!$H:$N,6,FALSE),"")</f>
        <v>Food</v>
      </c>
      <c r="AE956" s="3">
        <f>IFERROR(VLOOKUP($C956*1,Lookups!$H:$N,7,FALSE),"")</f>
        <v>0</v>
      </c>
      <c r="AF956" s="3" t="str">
        <f>VLOOKUP(B956*1,Stores!$A:$C,3,FALSE)</f>
        <v>DFDE</v>
      </c>
    </row>
    <row r="957" spans="1:32">
      <c r="A957" s="165" t="s">
        <v>928</v>
      </c>
      <c r="B957" s="166" t="s">
        <v>922</v>
      </c>
      <c r="C957" s="165" t="s">
        <v>556</v>
      </c>
      <c r="D957" s="165" t="s">
        <v>918</v>
      </c>
      <c r="E957" s="165" t="s">
        <v>505</v>
      </c>
      <c r="F957" s="167">
        <v>2017</v>
      </c>
      <c r="G957" s="168">
        <v>0</v>
      </c>
      <c r="H957" s="169">
        <v>376.85925000000003</v>
      </c>
      <c r="I957" s="169">
        <v>219</v>
      </c>
      <c r="J957" s="169">
        <v>0</v>
      </c>
      <c r="K957" s="169">
        <v>256.91250000000002</v>
      </c>
      <c r="L957" s="169">
        <v>1821.4875</v>
      </c>
      <c r="M957" s="169">
        <v>121.50000000000001</v>
      </c>
      <c r="N957" s="169">
        <v>373.45499999999998</v>
      </c>
      <c r="O957" s="169">
        <v>-67.034999999999997</v>
      </c>
      <c r="P957" s="169">
        <v>-90.45</v>
      </c>
      <c r="Q957" s="169">
        <v>-39.9</v>
      </c>
      <c r="R957" s="169">
        <v>0</v>
      </c>
      <c r="S957" s="169">
        <v>0</v>
      </c>
      <c r="T957" s="169">
        <v>0</v>
      </c>
      <c r="U957" s="169">
        <v>2971.8292500000002</v>
      </c>
      <c r="V957" s="163">
        <f ca="1">SUM(INDIRECT(Inputs!$C$11&amp;ROW()&amp;":"&amp;Inputs!$C$12&amp;ROW()))</f>
        <v>-39.9</v>
      </c>
      <c r="W957" s="163">
        <f ca="1">SUM(INDIRECT(Inputs!$C$13&amp;ROW()&amp;":"&amp;Inputs!$C$14&amp;ROW()))</f>
        <v>2971.8292500000002</v>
      </c>
      <c r="X957" s="3" t="str">
        <f>IF(COUNTIFS(Lookups!$A:$A,C957)=1,"Gross Sales","")</f>
        <v/>
      </c>
      <c r="Y957" s="3" t="str">
        <f>IF(COUNTIFS(Lookups!$D:$D,C957)=1,"Bar Sales","")</f>
        <v/>
      </c>
      <c r="Z957" s="3" t="str">
        <f>IFERROR(VLOOKUP(C957*1,Lookups!$D:$F,3,FALSE),"")</f>
        <v/>
      </c>
      <c r="AA957" s="3" t="str">
        <f>IFERROR(VLOOKUP($C957*1,Lookups!$H:$N,3,FALSE),"")</f>
        <v>Sales</v>
      </c>
      <c r="AB957" s="3" t="str">
        <f>IFERROR(VLOOKUP($C957*1,Lookups!$H:$N,4,FALSE),"")</f>
        <v>Lunch</v>
      </c>
      <c r="AC957" s="3" t="str">
        <f>IFERROR(VLOOKUP($C957*1,Lookups!$H:$N,5,FALSE),"")</f>
        <v>Bar</v>
      </c>
      <c r="AD957" s="3" t="str">
        <f>IFERROR(VLOOKUP($C957*1,Lookups!$H:$N,6,FALSE),"")</f>
        <v>Food</v>
      </c>
      <c r="AE957" s="3">
        <f>IFERROR(VLOOKUP($C957*1,Lookups!$H:$N,7,FALSE),"")</f>
        <v>0</v>
      </c>
      <c r="AF957" s="3" t="str">
        <f>VLOOKUP(B957*1,Stores!$A:$C,3,FALSE)</f>
        <v>DFDE</v>
      </c>
    </row>
    <row r="958" spans="1:32">
      <c r="A958" s="165" t="s">
        <v>927</v>
      </c>
      <c r="B958" s="166" t="s">
        <v>923</v>
      </c>
      <c r="C958" s="165" t="s">
        <v>556</v>
      </c>
      <c r="D958" s="165" t="s">
        <v>918</v>
      </c>
      <c r="E958" s="165" t="s">
        <v>505</v>
      </c>
      <c r="F958" s="167">
        <v>2017</v>
      </c>
      <c r="G958" s="168">
        <v>0</v>
      </c>
      <c r="H958" s="169">
        <v>3547.2540749999998</v>
      </c>
      <c r="I958" s="169">
        <v>7148.0899499999996</v>
      </c>
      <c r="J958" s="169">
        <v>3933.1995000000006</v>
      </c>
      <c r="K958" s="169">
        <v>3929.7258000000002</v>
      </c>
      <c r="L958" s="169">
        <v>4481.4660000000003</v>
      </c>
      <c r="M958" s="169">
        <v>2741.9917500000001</v>
      </c>
      <c r="N958" s="169">
        <v>1574.8814249999998</v>
      </c>
      <c r="O958" s="169">
        <v>2181.2264999999998</v>
      </c>
      <c r="P958" s="169">
        <v>1451.4360749999998</v>
      </c>
      <c r="Q958" s="169">
        <v>2864.9046000000003</v>
      </c>
      <c r="R958" s="169">
        <v>3211.2945000000004</v>
      </c>
      <c r="S958" s="169">
        <v>0</v>
      </c>
      <c r="T958" s="169">
        <v>0</v>
      </c>
      <c r="U958" s="169">
        <v>37065.470175000009</v>
      </c>
      <c r="V958" s="163">
        <f ca="1">SUM(INDIRECT(Inputs!$C$11&amp;ROW()&amp;":"&amp;Inputs!$C$12&amp;ROW()))</f>
        <v>2864.9046000000003</v>
      </c>
      <c r="W958" s="163">
        <f ca="1">SUM(INDIRECT(Inputs!$C$13&amp;ROW()&amp;":"&amp;Inputs!$C$14&amp;ROW()))</f>
        <v>33854.175675000006</v>
      </c>
      <c r="X958" s="3" t="str">
        <f>IF(COUNTIFS(Lookups!$A:$A,C958)=1,"Gross Sales","")</f>
        <v/>
      </c>
      <c r="Y958" s="3" t="str">
        <f>IF(COUNTIFS(Lookups!$D:$D,C958)=1,"Bar Sales","")</f>
        <v/>
      </c>
      <c r="Z958" s="3" t="str">
        <f>IFERROR(VLOOKUP(C958*1,Lookups!$D:$F,3,FALSE),"")</f>
        <v/>
      </c>
      <c r="AA958" s="3" t="str">
        <f>IFERROR(VLOOKUP($C958*1,Lookups!$H:$N,3,FALSE),"")</f>
        <v>Sales</v>
      </c>
      <c r="AB958" s="3" t="str">
        <f>IFERROR(VLOOKUP($C958*1,Lookups!$H:$N,4,FALSE),"")</f>
        <v>Lunch</v>
      </c>
      <c r="AC958" s="3" t="str">
        <f>IFERROR(VLOOKUP($C958*1,Lookups!$H:$N,5,FALSE),"")</f>
        <v>Bar</v>
      </c>
      <c r="AD958" s="3" t="str">
        <f>IFERROR(VLOOKUP($C958*1,Lookups!$H:$N,6,FALSE),"")</f>
        <v>Food</v>
      </c>
      <c r="AE958" s="3">
        <f>IFERROR(VLOOKUP($C958*1,Lookups!$H:$N,7,FALSE),"")</f>
        <v>0</v>
      </c>
      <c r="AF958" s="3" t="str">
        <f>VLOOKUP(B958*1,Stores!$A:$C,3,FALSE)</f>
        <v>DFDE</v>
      </c>
    </row>
    <row r="959" spans="1:32">
      <c r="A959" s="165" t="s">
        <v>926</v>
      </c>
      <c r="B959" s="166" t="s">
        <v>924</v>
      </c>
      <c r="C959" s="165" t="s">
        <v>556</v>
      </c>
      <c r="D959" s="165" t="s">
        <v>918</v>
      </c>
      <c r="E959" s="165" t="s">
        <v>505</v>
      </c>
      <c r="F959" s="167">
        <v>2017</v>
      </c>
      <c r="G959" s="168">
        <v>0</v>
      </c>
      <c r="H959" s="169">
        <v>4478.1000000000004</v>
      </c>
      <c r="I959" s="169">
        <v>2798.1150000000002</v>
      </c>
      <c r="J959" s="169">
        <v>2825.1937499999999</v>
      </c>
      <c r="K959" s="169">
        <v>4116.09</v>
      </c>
      <c r="L959" s="169">
        <v>4229.4525000000003</v>
      </c>
      <c r="M959" s="169">
        <v>3071.7262499999997</v>
      </c>
      <c r="N959" s="169">
        <v>3051.6750000000002</v>
      </c>
      <c r="O959" s="169">
        <v>3722.5980000000004</v>
      </c>
      <c r="P959" s="169">
        <v>4558.1343750000005</v>
      </c>
      <c r="Q959" s="169">
        <v>3282.622875</v>
      </c>
      <c r="R959" s="169">
        <v>5623.6087499999994</v>
      </c>
      <c r="S959" s="169">
        <v>0</v>
      </c>
      <c r="T959" s="169">
        <v>0</v>
      </c>
      <c r="U959" s="169">
        <v>41757.316500000001</v>
      </c>
      <c r="V959" s="163">
        <f ca="1">SUM(INDIRECT(Inputs!$C$11&amp;ROW()&amp;":"&amp;Inputs!$C$12&amp;ROW()))</f>
        <v>3282.622875</v>
      </c>
      <c r="W959" s="163">
        <f ca="1">SUM(INDIRECT(Inputs!$C$13&amp;ROW()&amp;":"&amp;Inputs!$C$14&amp;ROW()))</f>
        <v>36133.707750000001</v>
      </c>
      <c r="X959" s="3" t="str">
        <f>IF(COUNTIFS(Lookups!$A:$A,C959)=1,"Gross Sales","")</f>
        <v/>
      </c>
      <c r="Y959" s="3" t="str">
        <f>IF(COUNTIFS(Lookups!$D:$D,C959)=1,"Bar Sales","")</f>
        <v/>
      </c>
      <c r="Z959" s="3" t="str">
        <f>IFERROR(VLOOKUP(C959*1,Lookups!$D:$F,3,FALSE),"")</f>
        <v/>
      </c>
      <c r="AA959" s="3" t="str">
        <f>IFERROR(VLOOKUP($C959*1,Lookups!$H:$N,3,FALSE),"")</f>
        <v>Sales</v>
      </c>
      <c r="AB959" s="3" t="str">
        <f>IFERROR(VLOOKUP($C959*1,Lookups!$H:$N,4,FALSE),"")</f>
        <v>Lunch</v>
      </c>
      <c r="AC959" s="3" t="str">
        <f>IFERROR(VLOOKUP($C959*1,Lookups!$H:$N,5,FALSE),"")</f>
        <v>Bar</v>
      </c>
      <c r="AD959" s="3" t="str">
        <f>IFERROR(VLOOKUP($C959*1,Lookups!$H:$N,6,FALSE),"")</f>
        <v>Food</v>
      </c>
      <c r="AE959" s="3">
        <f>IFERROR(VLOOKUP($C959*1,Lookups!$H:$N,7,FALSE),"")</f>
        <v>0</v>
      </c>
      <c r="AF959" s="3" t="str">
        <f>VLOOKUP(B959*1,Stores!$A:$C,3,FALSE)</f>
        <v>DFDE</v>
      </c>
    </row>
    <row r="960" spans="1:32">
      <c r="A960" s="165" t="s">
        <v>925</v>
      </c>
      <c r="B960" s="166" t="s">
        <v>958</v>
      </c>
      <c r="C960" s="165" t="s">
        <v>556</v>
      </c>
      <c r="D960" s="165" t="s">
        <v>918</v>
      </c>
      <c r="E960" s="165" t="s">
        <v>505</v>
      </c>
      <c r="F960" s="167">
        <v>2017</v>
      </c>
      <c r="G960" s="168">
        <v>0</v>
      </c>
      <c r="H960" s="169">
        <v>0</v>
      </c>
      <c r="I960" s="169">
        <v>0</v>
      </c>
      <c r="J960" s="169">
        <v>0</v>
      </c>
      <c r="K960" s="169">
        <v>0</v>
      </c>
      <c r="L960" s="169">
        <v>3609.5306249999999</v>
      </c>
      <c r="M960" s="169">
        <v>4131.6843749999998</v>
      </c>
      <c r="N960" s="169">
        <v>1052.2453500000001</v>
      </c>
      <c r="O960" s="169">
        <v>2793.1310999999996</v>
      </c>
      <c r="P960" s="169">
        <v>3193.2269999999994</v>
      </c>
      <c r="Q960" s="169">
        <v>3097.6018500000005</v>
      </c>
      <c r="R960" s="169">
        <v>1852.7377499999998</v>
      </c>
      <c r="S960" s="169">
        <v>0</v>
      </c>
      <c r="T960" s="169">
        <v>0</v>
      </c>
      <c r="U960" s="169">
        <v>19730.158049999998</v>
      </c>
      <c r="V960" s="163">
        <f ca="1">SUM(INDIRECT(Inputs!$C$11&amp;ROW()&amp;":"&amp;Inputs!$C$12&amp;ROW()))</f>
        <v>3097.6018500000005</v>
      </c>
      <c r="W960" s="163">
        <f ca="1">SUM(INDIRECT(Inputs!$C$13&amp;ROW()&amp;":"&amp;Inputs!$C$14&amp;ROW()))</f>
        <v>17877.420299999998</v>
      </c>
      <c r="X960" s="3" t="str">
        <f>IF(COUNTIFS(Lookups!$A:$A,C960)=1,"Gross Sales","")</f>
        <v/>
      </c>
      <c r="Y960" s="3" t="str">
        <f>IF(COUNTIFS(Lookups!$D:$D,C960)=1,"Bar Sales","")</f>
        <v/>
      </c>
      <c r="Z960" s="3" t="str">
        <f>IFERROR(VLOOKUP(C960*1,Lookups!$D:$F,3,FALSE),"")</f>
        <v/>
      </c>
      <c r="AA960" s="3" t="str">
        <f>IFERROR(VLOOKUP($C960*1,Lookups!$H:$N,3,FALSE),"")</f>
        <v>Sales</v>
      </c>
      <c r="AB960" s="3" t="str">
        <f>IFERROR(VLOOKUP($C960*1,Lookups!$H:$N,4,FALSE),"")</f>
        <v>Lunch</v>
      </c>
      <c r="AC960" s="3" t="str">
        <f>IFERROR(VLOOKUP($C960*1,Lookups!$H:$N,5,FALSE),"")</f>
        <v>Bar</v>
      </c>
      <c r="AD960" s="3" t="str">
        <f>IFERROR(VLOOKUP($C960*1,Lookups!$H:$N,6,FALSE),"")</f>
        <v>Food</v>
      </c>
      <c r="AE960" s="3">
        <f>IFERROR(VLOOKUP($C960*1,Lookups!$H:$N,7,FALSE),"")</f>
        <v>0</v>
      </c>
      <c r="AF960" s="3" t="str">
        <f>VLOOKUP(B960*1,Stores!$A:$C,3,FALSE)</f>
        <v>DFDE</v>
      </c>
    </row>
    <row r="961" spans="1:32">
      <c r="A961" s="165" t="s">
        <v>958</v>
      </c>
      <c r="B961" s="166" t="s">
        <v>925</v>
      </c>
      <c r="C961" s="165" t="s">
        <v>556</v>
      </c>
      <c r="D961" s="165" t="s">
        <v>918</v>
      </c>
      <c r="E961" s="165" t="s">
        <v>505</v>
      </c>
      <c r="F961" s="167">
        <v>2017</v>
      </c>
      <c r="G961" s="168">
        <v>0</v>
      </c>
      <c r="H961" s="169">
        <v>-0.64350000000000007</v>
      </c>
      <c r="I961" s="169">
        <v>-25.875</v>
      </c>
      <c r="J961" s="169">
        <v>-89.76</v>
      </c>
      <c r="K961" s="169">
        <v>195.9375</v>
      </c>
      <c r="L961" s="169">
        <v>75.761250000000004</v>
      </c>
      <c r="M961" s="169">
        <v>48.266249999999999</v>
      </c>
      <c r="N961" s="169">
        <v>292.95</v>
      </c>
      <c r="O961" s="169">
        <v>-4.05</v>
      </c>
      <c r="P961" s="169">
        <v>-7.38</v>
      </c>
      <c r="Q961" s="169">
        <v>-113.19750000000001</v>
      </c>
      <c r="R961" s="169">
        <v>11.255999999999998</v>
      </c>
      <c r="S961" s="169">
        <v>0</v>
      </c>
      <c r="T961" s="169">
        <v>0</v>
      </c>
      <c r="U961" s="169">
        <v>383.26499999999999</v>
      </c>
      <c r="V961" s="163">
        <f ca="1">SUM(INDIRECT(Inputs!$C$11&amp;ROW()&amp;":"&amp;Inputs!$C$12&amp;ROW()))</f>
        <v>-113.19750000000001</v>
      </c>
      <c r="W961" s="163">
        <f ca="1">SUM(INDIRECT(Inputs!$C$13&amp;ROW()&amp;":"&amp;Inputs!$C$14&amp;ROW()))</f>
        <v>372.00900000000001</v>
      </c>
      <c r="X961" s="3" t="str">
        <f>IF(COUNTIFS(Lookups!$A:$A,C961)=1,"Gross Sales","")</f>
        <v/>
      </c>
      <c r="Y961" s="3" t="str">
        <f>IF(COUNTIFS(Lookups!$D:$D,C961)=1,"Bar Sales","")</f>
        <v/>
      </c>
      <c r="Z961" s="3" t="str">
        <f>IFERROR(VLOOKUP(C961*1,Lookups!$D:$F,3,FALSE),"")</f>
        <v/>
      </c>
      <c r="AA961" s="3" t="str">
        <f>IFERROR(VLOOKUP($C961*1,Lookups!$H:$N,3,FALSE),"")</f>
        <v>Sales</v>
      </c>
      <c r="AB961" s="3" t="str">
        <f>IFERROR(VLOOKUP($C961*1,Lookups!$H:$N,4,FALSE),"")</f>
        <v>Lunch</v>
      </c>
      <c r="AC961" s="3" t="str">
        <f>IFERROR(VLOOKUP($C961*1,Lookups!$H:$N,5,FALSE),"")</f>
        <v>Bar</v>
      </c>
      <c r="AD961" s="3" t="str">
        <f>IFERROR(VLOOKUP($C961*1,Lookups!$H:$N,6,FALSE),"")</f>
        <v>Food</v>
      </c>
      <c r="AE961" s="3">
        <f>IFERROR(VLOOKUP($C961*1,Lookups!$H:$N,7,FALSE),"")</f>
        <v>0</v>
      </c>
      <c r="AF961" s="3" t="str">
        <f>VLOOKUP(B961*1,Stores!$A:$C,3,FALSE)</f>
        <v>DFDE</v>
      </c>
    </row>
    <row r="962" spans="1:32">
      <c r="A962" s="165" t="s">
        <v>924</v>
      </c>
      <c r="B962" s="166" t="s">
        <v>926</v>
      </c>
      <c r="C962" s="165" t="s">
        <v>556</v>
      </c>
      <c r="D962" s="165" t="s">
        <v>918</v>
      </c>
      <c r="E962" s="165" t="s">
        <v>505</v>
      </c>
      <c r="F962" s="167">
        <v>2017</v>
      </c>
      <c r="G962" s="168">
        <v>0</v>
      </c>
      <c r="H962" s="169">
        <v>11320.630499999999</v>
      </c>
      <c r="I962" s="169">
        <v>18354.772499999999</v>
      </c>
      <c r="J962" s="169">
        <v>11652.059249999998</v>
      </c>
      <c r="K962" s="169">
        <v>9312.2527499999997</v>
      </c>
      <c r="L962" s="169">
        <v>12403.065000000001</v>
      </c>
      <c r="M962" s="169">
        <v>11989.55625</v>
      </c>
      <c r="N962" s="169">
        <v>8387.3280000000013</v>
      </c>
      <c r="O962" s="169">
        <v>14316.0849</v>
      </c>
      <c r="P962" s="169">
        <v>9759.1961249999986</v>
      </c>
      <c r="Q962" s="169">
        <v>9828.988949999999</v>
      </c>
      <c r="R962" s="169">
        <v>16528.497074999999</v>
      </c>
      <c r="S962" s="169">
        <v>0</v>
      </c>
      <c r="T962" s="169">
        <v>0</v>
      </c>
      <c r="U962" s="169">
        <v>133852.4313</v>
      </c>
      <c r="V962" s="163">
        <f ca="1">SUM(INDIRECT(Inputs!$C$11&amp;ROW()&amp;":"&amp;Inputs!$C$12&amp;ROW()))</f>
        <v>9828.988949999999</v>
      </c>
      <c r="W962" s="163">
        <f ca="1">SUM(INDIRECT(Inputs!$C$13&amp;ROW()&amp;":"&amp;Inputs!$C$14&amp;ROW()))</f>
        <v>117323.934225</v>
      </c>
      <c r="X962" s="3" t="str">
        <f>IF(COUNTIFS(Lookups!$A:$A,C962)=1,"Gross Sales","")</f>
        <v/>
      </c>
      <c r="Y962" s="3" t="str">
        <f>IF(COUNTIFS(Lookups!$D:$D,C962)=1,"Bar Sales","")</f>
        <v/>
      </c>
      <c r="Z962" s="3" t="str">
        <f>IFERROR(VLOOKUP(C962*1,Lookups!$D:$F,3,FALSE),"")</f>
        <v/>
      </c>
      <c r="AA962" s="3" t="str">
        <f>IFERROR(VLOOKUP($C962*1,Lookups!$H:$N,3,FALSE),"")</f>
        <v>Sales</v>
      </c>
      <c r="AB962" s="3" t="str">
        <f>IFERROR(VLOOKUP($C962*1,Lookups!$H:$N,4,FALSE),"")</f>
        <v>Lunch</v>
      </c>
      <c r="AC962" s="3" t="str">
        <f>IFERROR(VLOOKUP($C962*1,Lookups!$H:$N,5,FALSE),"")</f>
        <v>Bar</v>
      </c>
      <c r="AD962" s="3" t="str">
        <f>IFERROR(VLOOKUP($C962*1,Lookups!$H:$N,6,FALSE),"")</f>
        <v>Food</v>
      </c>
      <c r="AE962" s="3">
        <f>IFERROR(VLOOKUP($C962*1,Lookups!$H:$N,7,FALSE),"")</f>
        <v>0</v>
      </c>
      <c r="AF962" s="3" t="str">
        <f>VLOOKUP(B962*1,Stores!$A:$C,3,FALSE)</f>
        <v>DFDE</v>
      </c>
    </row>
    <row r="963" spans="1:32">
      <c r="A963" s="165" t="s">
        <v>923</v>
      </c>
      <c r="B963" s="166" t="s">
        <v>927</v>
      </c>
      <c r="C963" s="165" t="s">
        <v>556</v>
      </c>
      <c r="D963" s="165" t="s">
        <v>918</v>
      </c>
      <c r="E963" s="165" t="s">
        <v>505</v>
      </c>
      <c r="F963" s="167">
        <v>2017</v>
      </c>
      <c r="G963" s="168">
        <v>0</v>
      </c>
      <c r="H963" s="169">
        <v>3728.2086749999999</v>
      </c>
      <c r="I963" s="169">
        <v>6793.4895000000006</v>
      </c>
      <c r="J963" s="169">
        <v>5650.1178750000008</v>
      </c>
      <c r="K963" s="169">
        <v>5436.7515000000003</v>
      </c>
      <c r="L963" s="169">
        <v>3901.5495750000005</v>
      </c>
      <c r="M963" s="169">
        <v>3721.3935000000006</v>
      </c>
      <c r="N963" s="169">
        <v>3911.8836000000001</v>
      </c>
      <c r="O963" s="169">
        <v>3332.8360499999994</v>
      </c>
      <c r="P963" s="169">
        <v>3956.5124999999998</v>
      </c>
      <c r="Q963" s="169">
        <v>2933.3954999999996</v>
      </c>
      <c r="R963" s="169">
        <v>3421.03125</v>
      </c>
      <c r="S963" s="169">
        <v>0</v>
      </c>
      <c r="T963" s="169">
        <v>0</v>
      </c>
      <c r="U963" s="169">
        <v>46787.169524999998</v>
      </c>
      <c r="V963" s="163">
        <f ca="1">SUM(INDIRECT(Inputs!$C$11&amp;ROW()&amp;":"&amp;Inputs!$C$12&amp;ROW()))</f>
        <v>2933.3954999999996</v>
      </c>
      <c r="W963" s="163">
        <f ca="1">SUM(INDIRECT(Inputs!$C$13&amp;ROW()&amp;":"&amp;Inputs!$C$14&amp;ROW()))</f>
        <v>43366.138274999998</v>
      </c>
      <c r="X963" s="3" t="str">
        <f>IF(COUNTIFS(Lookups!$A:$A,C963)=1,"Gross Sales","")</f>
        <v/>
      </c>
      <c r="Y963" s="3" t="str">
        <f>IF(COUNTIFS(Lookups!$D:$D,C963)=1,"Bar Sales","")</f>
        <v/>
      </c>
      <c r="Z963" s="3" t="str">
        <f>IFERROR(VLOOKUP(C963*1,Lookups!$D:$F,3,FALSE),"")</f>
        <v/>
      </c>
      <c r="AA963" s="3" t="str">
        <f>IFERROR(VLOOKUP($C963*1,Lookups!$H:$N,3,FALSE),"")</f>
        <v>Sales</v>
      </c>
      <c r="AB963" s="3" t="str">
        <f>IFERROR(VLOOKUP($C963*1,Lookups!$H:$N,4,FALSE),"")</f>
        <v>Lunch</v>
      </c>
      <c r="AC963" s="3" t="str">
        <f>IFERROR(VLOOKUP($C963*1,Lookups!$H:$N,5,FALSE),"")</f>
        <v>Bar</v>
      </c>
      <c r="AD963" s="3" t="str">
        <f>IFERROR(VLOOKUP($C963*1,Lookups!$H:$N,6,FALSE),"")</f>
        <v>Food</v>
      </c>
      <c r="AE963" s="3">
        <f>IFERROR(VLOOKUP($C963*1,Lookups!$H:$N,7,FALSE),"")</f>
        <v>0</v>
      </c>
      <c r="AF963" s="3" t="str">
        <f>VLOOKUP(B963*1,Stores!$A:$C,3,FALSE)</f>
        <v>DFDE</v>
      </c>
    </row>
    <row r="964" spans="1:32">
      <c r="A964" s="165" t="s">
        <v>922</v>
      </c>
      <c r="B964" s="166" t="s">
        <v>928</v>
      </c>
      <c r="C964" s="165" t="s">
        <v>556</v>
      </c>
      <c r="D964" s="165" t="s">
        <v>918</v>
      </c>
      <c r="E964" s="165" t="s">
        <v>505</v>
      </c>
      <c r="F964" s="167">
        <v>2017</v>
      </c>
      <c r="G964" s="168">
        <v>0</v>
      </c>
      <c r="H964" s="169">
        <v>-1.08</v>
      </c>
      <c r="I964" s="169">
        <v>125.89875000000001</v>
      </c>
      <c r="J964" s="169">
        <v>-21.356250000000003</v>
      </c>
      <c r="K964" s="169">
        <v>106.7625</v>
      </c>
      <c r="L964" s="169">
        <v>-112.87125</v>
      </c>
      <c r="M964" s="169">
        <v>-100.2225</v>
      </c>
      <c r="N964" s="169">
        <v>0</v>
      </c>
      <c r="O964" s="169">
        <v>-41.902499999999996</v>
      </c>
      <c r="P964" s="169">
        <v>-85.47</v>
      </c>
      <c r="Q964" s="169">
        <v>-43.875</v>
      </c>
      <c r="R964" s="169">
        <v>-17.812125000000002</v>
      </c>
      <c r="S964" s="169">
        <v>0</v>
      </c>
      <c r="T964" s="169">
        <v>0</v>
      </c>
      <c r="U964" s="169">
        <v>-191.92837499999999</v>
      </c>
      <c r="V964" s="163">
        <f ca="1">SUM(INDIRECT(Inputs!$C$11&amp;ROW()&amp;":"&amp;Inputs!$C$12&amp;ROW()))</f>
        <v>-43.875</v>
      </c>
      <c r="W964" s="163">
        <f ca="1">SUM(INDIRECT(Inputs!$C$13&amp;ROW()&amp;":"&amp;Inputs!$C$14&amp;ROW()))</f>
        <v>-174.11624999999998</v>
      </c>
      <c r="X964" s="3" t="str">
        <f>IF(COUNTIFS(Lookups!$A:$A,C964)=1,"Gross Sales","")</f>
        <v/>
      </c>
      <c r="Y964" s="3" t="str">
        <f>IF(COUNTIFS(Lookups!$D:$D,C964)=1,"Bar Sales","")</f>
        <v/>
      </c>
      <c r="Z964" s="3" t="str">
        <f>IFERROR(VLOOKUP(C964*1,Lookups!$D:$F,3,FALSE),"")</f>
        <v/>
      </c>
      <c r="AA964" s="3" t="str">
        <f>IFERROR(VLOOKUP($C964*1,Lookups!$H:$N,3,FALSE),"")</f>
        <v>Sales</v>
      </c>
      <c r="AB964" s="3" t="str">
        <f>IFERROR(VLOOKUP($C964*1,Lookups!$H:$N,4,FALSE),"")</f>
        <v>Lunch</v>
      </c>
      <c r="AC964" s="3" t="str">
        <f>IFERROR(VLOOKUP($C964*1,Lookups!$H:$N,5,FALSE),"")</f>
        <v>Bar</v>
      </c>
      <c r="AD964" s="3" t="str">
        <f>IFERROR(VLOOKUP($C964*1,Lookups!$H:$N,6,FALSE),"")</f>
        <v>Food</v>
      </c>
      <c r="AE964" s="3">
        <f>IFERROR(VLOOKUP($C964*1,Lookups!$H:$N,7,FALSE),"")</f>
        <v>0</v>
      </c>
      <c r="AF964" s="3" t="str">
        <f>VLOOKUP(B964*1,Stores!$A:$C,3,FALSE)</f>
        <v>DFDE</v>
      </c>
    </row>
    <row r="965" spans="1:32">
      <c r="A965" s="165" t="s">
        <v>921</v>
      </c>
      <c r="B965" s="166" t="s">
        <v>929</v>
      </c>
      <c r="C965" s="165" t="s">
        <v>556</v>
      </c>
      <c r="D965" s="165" t="s">
        <v>918</v>
      </c>
      <c r="E965" s="165" t="s">
        <v>505</v>
      </c>
      <c r="F965" s="167">
        <v>2017</v>
      </c>
      <c r="G965" s="168">
        <v>0</v>
      </c>
      <c r="H965" s="169">
        <v>1172.5874999999999</v>
      </c>
      <c r="I965" s="169">
        <v>1119.2549999999999</v>
      </c>
      <c r="J965" s="169">
        <v>1374.3187499999999</v>
      </c>
      <c r="K965" s="169">
        <v>70.32374999999999</v>
      </c>
      <c r="L965" s="169">
        <v>35.223750000000003</v>
      </c>
      <c r="M965" s="169">
        <v>-18.720000000000002</v>
      </c>
      <c r="N965" s="169">
        <v>5.8650000000000002</v>
      </c>
      <c r="O965" s="169">
        <v>-9.4350000000000005</v>
      </c>
      <c r="P965" s="169">
        <v>-144.94612499999999</v>
      </c>
      <c r="Q965" s="169">
        <v>0</v>
      </c>
      <c r="R965" s="169">
        <v>-38.8125</v>
      </c>
      <c r="S965" s="169">
        <v>0</v>
      </c>
      <c r="T965" s="169">
        <v>0</v>
      </c>
      <c r="U965" s="169">
        <v>3565.6601249999999</v>
      </c>
      <c r="V965" s="163">
        <f ca="1">SUM(INDIRECT(Inputs!$C$11&amp;ROW()&amp;":"&amp;Inputs!$C$12&amp;ROW()))</f>
        <v>0</v>
      </c>
      <c r="W965" s="163">
        <f ca="1">SUM(INDIRECT(Inputs!$C$13&amp;ROW()&amp;":"&amp;Inputs!$C$14&amp;ROW()))</f>
        <v>3604.4726249999999</v>
      </c>
      <c r="X965" s="3" t="str">
        <f>IF(COUNTIFS(Lookups!$A:$A,C965)=1,"Gross Sales","")</f>
        <v/>
      </c>
      <c r="Y965" s="3" t="str">
        <f>IF(COUNTIFS(Lookups!$D:$D,C965)=1,"Bar Sales","")</f>
        <v/>
      </c>
      <c r="Z965" s="3" t="str">
        <f>IFERROR(VLOOKUP(C965*1,Lookups!$D:$F,3,FALSE),"")</f>
        <v/>
      </c>
      <c r="AA965" s="3" t="str">
        <f>IFERROR(VLOOKUP($C965*1,Lookups!$H:$N,3,FALSE),"")</f>
        <v>Sales</v>
      </c>
      <c r="AB965" s="3" t="str">
        <f>IFERROR(VLOOKUP($C965*1,Lookups!$H:$N,4,FALSE),"")</f>
        <v>Lunch</v>
      </c>
      <c r="AC965" s="3" t="str">
        <f>IFERROR(VLOOKUP($C965*1,Lookups!$H:$N,5,FALSE),"")</f>
        <v>Bar</v>
      </c>
      <c r="AD965" s="3" t="str">
        <f>IFERROR(VLOOKUP($C965*1,Lookups!$H:$N,6,FALSE),"")</f>
        <v>Food</v>
      </c>
      <c r="AE965" s="3">
        <f>IFERROR(VLOOKUP($C965*1,Lookups!$H:$N,7,FALSE),"")</f>
        <v>0</v>
      </c>
      <c r="AF965" s="3" t="str">
        <f>VLOOKUP(B965*1,Stores!$A:$C,3,FALSE)</f>
        <v>DFDE</v>
      </c>
    </row>
    <row r="966" spans="1:32">
      <c r="A966" s="165" t="s">
        <v>920</v>
      </c>
      <c r="B966" s="166" t="s">
        <v>930</v>
      </c>
      <c r="C966" s="165" t="s">
        <v>556</v>
      </c>
      <c r="D966" s="165" t="s">
        <v>918</v>
      </c>
      <c r="E966" s="165" t="s">
        <v>505</v>
      </c>
      <c r="F966" s="167">
        <v>2017</v>
      </c>
      <c r="G966" s="168">
        <v>0</v>
      </c>
      <c r="H966" s="169">
        <v>10224.104175</v>
      </c>
      <c r="I966" s="169">
        <v>14081.132999999998</v>
      </c>
      <c r="J966" s="169">
        <v>11210.472</v>
      </c>
      <c r="K966" s="169">
        <v>11226.565350000001</v>
      </c>
      <c r="L966" s="169">
        <v>8716.8510000000006</v>
      </c>
      <c r="M966" s="169">
        <v>7198.7107499999993</v>
      </c>
      <c r="N966" s="169">
        <v>9168.1494000000002</v>
      </c>
      <c r="O966" s="169">
        <v>9603.5234999999993</v>
      </c>
      <c r="P966" s="169">
        <v>10243.362000000001</v>
      </c>
      <c r="Q966" s="169">
        <v>8446.7979750000013</v>
      </c>
      <c r="R966" s="169">
        <v>8708.3887499999983</v>
      </c>
      <c r="S966" s="169">
        <v>0</v>
      </c>
      <c r="T966" s="169">
        <v>0</v>
      </c>
      <c r="U966" s="169">
        <v>108828.0579</v>
      </c>
      <c r="V966" s="163">
        <f ca="1">SUM(INDIRECT(Inputs!$C$11&amp;ROW()&amp;":"&amp;Inputs!$C$12&amp;ROW()))</f>
        <v>8446.7979750000013</v>
      </c>
      <c r="W966" s="163">
        <f ca="1">SUM(INDIRECT(Inputs!$C$13&amp;ROW()&amp;":"&amp;Inputs!$C$14&amp;ROW()))</f>
        <v>100119.66915</v>
      </c>
      <c r="X966" s="3" t="str">
        <f>IF(COUNTIFS(Lookups!$A:$A,C966)=1,"Gross Sales","")</f>
        <v/>
      </c>
      <c r="Y966" s="3" t="str">
        <f>IF(COUNTIFS(Lookups!$D:$D,C966)=1,"Bar Sales","")</f>
        <v/>
      </c>
      <c r="Z966" s="3" t="str">
        <f>IFERROR(VLOOKUP(C966*1,Lookups!$D:$F,3,FALSE),"")</f>
        <v/>
      </c>
      <c r="AA966" s="3" t="str">
        <f>IFERROR(VLOOKUP($C966*1,Lookups!$H:$N,3,FALSE),"")</f>
        <v>Sales</v>
      </c>
      <c r="AB966" s="3" t="str">
        <f>IFERROR(VLOOKUP($C966*1,Lookups!$H:$N,4,FALSE),"")</f>
        <v>Lunch</v>
      </c>
      <c r="AC966" s="3" t="str">
        <f>IFERROR(VLOOKUP($C966*1,Lookups!$H:$N,5,FALSE),"")</f>
        <v>Bar</v>
      </c>
      <c r="AD966" s="3" t="str">
        <f>IFERROR(VLOOKUP($C966*1,Lookups!$H:$N,6,FALSE),"")</f>
        <v>Food</v>
      </c>
      <c r="AE966" s="3">
        <f>IFERROR(VLOOKUP($C966*1,Lookups!$H:$N,7,FALSE),"")</f>
        <v>0</v>
      </c>
      <c r="AF966" s="3" t="str">
        <f>VLOOKUP(B966*1,Stores!$A:$C,3,FALSE)</f>
        <v>DFDE</v>
      </c>
    </row>
    <row r="967" spans="1:32">
      <c r="A967" s="165" t="s">
        <v>919</v>
      </c>
      <c r="B967" s="166" t="s">
        <v>931</v>
      </c>
      <c r="C967" s="165" t="s">
        <v>556</v>
      </c>
      <c r="D967" s="165" t="s">
        <v>918</v>
      </c>
      <c r="E967" s="165" t="s">
        <v>505</v>
      </c>
      <c r="F967" s="167">
        <v>2017</v>
      </c>
      <c r="G967" s="168">
        <v>0</v>
      </c>
      <c r="H967" s="169">
        <v>3737.4918749999997</v>
      </c>
      <c r="I967" s="169">
        <v>7571.2287749999996</v>
      </c>
      <c r="J967" s="169">
        <v>5093.3992500000004</v>
      </c>
      <c r="K967" s="169">
        <v>3739.1617499999993</v>
      </c>
      <c r="L967" s="169">
        <v>7091.6527500000011</v>
      </c>
      <c r="M967" s="169">
        <v>3702.4154999999996</v>
      </c>
      <c r="N967" s="169">
        <v>3187.3822500000001</v>
      </c>
      <c r="O967" s="169">
        <v>3272.98875</v>
      </c>
      <c r="P967" s="169">
        <v>3037.7883750000005</v>
      </c>
      <c r="Q967" s="169">
        <v>7011.3093749999998</v>
      </c>
      <c r="R967" s="169">
        <v>3700.6470000000008</v>
      </c>
      <c r="S967" s="169">
        <v>0</v>
      </c>
      <c r="T967" s="169">
        <v>0</v>
      </c>
      <c r="U967" s="169">
        <v>51145.465649999998</v>
      </c>
      <c r="V967" s="163">
        <f ca="1">SUM(INDIRECT(Inputs!$C$11&amp;ROW()&amp;":"&amp;Inputs!$C$12&amp;ROW()))</f>
        <v>7011.3093749999998</v>
      </c>
      <c r="W967" s="163">
        <f ca="1">SUM(INDIRECT(Inputs!$C$13&amp;ROW()&amp;":"&amp;Inputs!$C$14&amp;ROW()))</f>
        <v>47444.818649999994</v>
      </c>
      <c r="X967" s="3" t="str">
        <f>IF(COUNTIFS(Lookups!$A:$A,C967)=1,"Gross Sales","")</f>
        <v/>
      </c>
      <c r="Y967" s="3" t="str">
        <f>IF(COUNTIFS(Lookups!$D:$D,C967)=1,"Bar Sales","")</f>
        <v/>
      </c>
      <c r="Z967" s="3" t="str">
        <f>IFERROR(VLOOKUP(C967*1,Lookups!$D:$F,3,FALSE),"")</f>
        <v/>
      </c>
      <c r="AA967" s="3" t="str">
        <f>IFERROR(VLOOKUP($C967*1,Lookups!$H:$N,3,FALSE),"")</f>
        <v>Sales</v>
      </c>
      <c r="AB967" s="3" t="str">
        <f>IFERROR(VLOOKUP($C967*1,Lookups!$H:$N,4,FALSE),"")</f>
        <v>Lunch</v>
      </c>
      <c r="AC967" s="3" t="str">
        <f>IFERROR(VLOOKUP($C967*1,Lookups!$H:$N,5,FALSE),"")</f>
        <v>Bar</v>
      </c>
      <c r="AD967" s="3" t="str">
        <f>IFERROR(VLOOKUP($C967*1,Lookups!$H:$N,6,FALSE),"")</f>
        <v>Food</v>
      </c>
      <c r="AE967" s="3">
        <f>IFERROR(VLOOKUP($C967*1,Lookups!$H:$N,7,FALSE),"")</f>
        <v>0</v>
      </c>
      <c r="AF967" s="3" t="str">
        <f>VLOOKUP(B967*1,Stores!$A:$C,3,FALSE)</f>
        <v>DFDE</v>
      </c>
    </row>
    <row r="968" spans="1:32">
      <c r="A968" s="165" t="s">
        <v>959</v>
      </c>
      <c r="B968" s="166" t="s">
        <v>932</v>
      </c>
      <c r="C968" s="165" t="s">
        <v>556</v>
      </c>
      <c r="D968" s="165" t="s">
        <v>918</v>
      </c>
      <c r="E968" s="165" t="s">
        <v>505</v>
      </c>
      <c r="F968" s="167">
        <v>2017</v>
      </c>
      <c r="G968" s="168">
        <v>0</v>
      </c>
      <c r="H968" s="169">
        <v>23409.361500000003</v>
      </c>
      <c r="I968" s="169">
        <v>26386.772999999997</v>
      </c>
      <c r="J968" s="169">
        <v>17184.261000000002</v>
      </c>
      <c r="K968" s="169">
        <v>26070.347249999999</v>
      </c>
      <c r="L968" s="169">
        <v>23351.002125000003</v>
      </c>
      <c r="M968" s="169">
        <v>26724.931124999999</v>
      </c>
      <c r="N968" s="169">
        <v>15565.374000000002</v>
      </c>
      <c r="O968" s="169">
        <v>24296.232375</v>
      </c>
      <c r="P968" s="169">
        <v>17262.811874999999</v>
      </c>
      <c r="Q968" s="169">
        <v>22372.524000000001</v>
      </c>
      <c r="R968" s="169">
        <v>31327.061624999998</v>
      </c>
      <c r="S968" s="169">
        <v>0</v>
      </c>
      <c r="T968" s="169">
        <v>0</v>
      </c>
      <c r="U968" s="169">
        <v>253950.67987500003</v>
      </c>
      <c r="V968" s="163">
        <f ca="1">SUM(INDIRECT(Inputs!$C$11&amp;ROW()&amp;":"&amp;Inputs!$C$12&amp;ROW()))</f>
        <v>22372.524000000001</v>
      </c>
      <c r="W968" s="163">
        <f ca="1">SUM(INDIRECT(Inputs!$C$13&amp;ROW()&amp;":"&amp;Inputs!$C$14&amp;ROW()))</f>
        <v>222623.61825000003</v>
      </c>
      <c r="X968" s="3" t="str">
        <f>IF(COUNTIFS(Lookups!$A:$A,C968)=1,"Gross Sales","")</f>
        <v/>
      </c>
      <c r="Y968" s="3" t="str">
        <f>IF(COUNTIFS(Lookups!$D:$D,C968)=1,"Bar Sales","")</f>
        <v/>
      </c>
      <c r="Z968" s="3" t="str">
        <f>IFERROR(VLOOKUP(C968*1,Lookups!$D:$F,3,FALSE),"")</f>
        <v/>
      </c>
      <c r="AA968" s="3" t="str">
        <f>IFERROR(VLOOKUP($C968*1,Lookups!$H:$N,3,FALSE),"")</f>
        <v>Sales</v>
      </c>
      <c r="AB968" s="3" t="str">
        <f>IFERROR(VLOOKUP($C968*1,Lookups!$H:$N,4,FALSE),"")</f>
        <v>Lunch</v>
      </c>
      <c r="AC968" s="3" t="str">
        <f>IFERROR(VLOOKUP($C968*1,Lookups!$H:$N,5,FALSE),"")</f>
        <v>Bar</v>
      </c>
      <c r="AD968" s="3" t="str">
        <f>IFERROR(VLOOKUP($C968*1,Lookups!$H:$N,6,FALSE),"")</f>
        <v>Food</v>
      </c>
      <c r="AE968" s="3">
        <f>IFERROR(VLOOKUP($C968*1,Lookups!$H:$N,7,FALSE),"")</f>
        <v>0</v>
      </c>
      <c r="AF968" s="3" t="str">
        <f>VLOOKUP(B968*1,Stores!$A:$C,3,FALSE)</f>
        <v>DFG</v>
      </c>
    </row>
    <row r="969" spans="1:32">
      <c r="A969" s="165" t="s">
        <v>954</v>
      </c>
      <c r="B969" s="166" t="s">
        <v>933</v>
      </c>
      <c r="C969" s="165" t="s">
        <v>556</v>
      </c>
      <c r="D969" s="165" t="s">
        <v>918</v>
      </c>
      <c r="E969" s="165" t="s">
        <v>505</v>
      </c>
      <c r="F969" s="167">
        <v>2017</v>
      </c>
      <c r="G969" s="168">
        <v>0</v>
      </c>
      <c r="H969" s="169">
        <v>3359.1251250000005</v>
      </c>
      <c r="I969" s="169">
        <v>5854.5888749999995</v>
      </c>
      <c r="J969" s="169">
        <v>3655.4186249999998</v>
      </c>
      <c r="K969" s="169">
        <v>3252.9687750000003</v>
      </c>
      <c r="L969" s="169">
        <v>3308.8218750000005</v>
      </c>
      <c r="M969" s="169">
        <v>2965.9349999999995</v>
      </c>
      <c r="N969" s="169">
        <v>2222.6077500000001</v>
      </c>
      <c r="O969" s="169">
        <v>3815.0628749999996</v>
      </c>
      <c r="P969" s="169">
        <v>4002.9592500000003</v>
      </c>
      <c r="Q969" s="169">
        <v>2838.8024999999998</v>
      </c>
      <c r="R969" s="169">
        <v>2909.0741250000001</v>
      </c>
      <c r="S969" s="169">
        <v>0</v>
      </c>
      <c r="T969" s="169">
        <v>0</v>
      </c>
      <c r="U969" s="169">
        <v>38185.364774999995</v>
      </c>
      <c r="V969" s="163">
        <f ca="1">SUM(INDIRECT(Inputs!$C$11&amp;ROW()&amp;":"&amp;Inputs!$C$12&amp;ROW()))</f>
        <v>2838.8024999999998</v>
      </c>
      <c r="W969" s="163">
        <f ca="1">SUM(INDIRECT(Inputs!$C$13&amp;ROW()&amp;":"&amp;Inputs!$C$14&amp;ROW()))</f>
        <v>35276.290649999995</v>
      </c>
      <c r="X969" s="3" t="str">
        <f>IF(COUNTIFS(Lookups!$A:$A,C969)=1,"Gross Sales","")</f>
        <v/>
      </c>
      <c r="Y969" s="3" t="str">
        <f>IF(COUNTIFS(Lookups!$D:$D,C969)=1,"Bar Sales","")</f>
        <v/>
      </c>
      <c r="Z969" s="3" t="str">
        <f>IFERROR(VLOOKUP(C969*1,Lookups!$D:$F,3,FALSE),"")</f>
        <v/>
      </c>
      <c r="AA969" s="3" t="str">
        <f>IFERROR(VLOOKUP($C969*1,Lookups!$H:$N,3,FALSE),"")</f>
        <v>Sales</v>
      </c>
      <c r="AB969" s="3" t="str">
        <f>IFERROR(VLOOKUP($C969*1,Lookups!$H:$N,4,FALSE),"")</f>
        <v>Lunch</v>
      </c>
      <c r="AC969" s="3" t="str">
        <f>IFERROR(VLOOKUP($C969*1,Lookups!$H:$N,5,FALSE),"")</f>
        <v>Bar</v>
      </c>
      <c r="AD969" s="3" t="str">
        <f>IFERROR(VLOOKUP($C969*1,Lookups!$H:$N,6,FALSE),"")</f>
        <v>Food</v>
      </c>
      <c r="AE969" s="3">
        <f>IFERROR(VLOOKUP($C969*1,Lookups!$H:$N,7,FALSE),"")</f>
        <v>0</v>
      </c>
      <c r="AF969" s="3" t="str">
        <f>VLOOKUP(B969*1,Stores!$A:$C,3,FALSE)</f>
        <v>DFG</v>
      </c>
    </row>
    <row r="970" spans="1:32">
      <c r="A970" s="165" t="s">
        <v>953</v>
      </c>
      <c r="B970" s="166" t="s">
        <v>934</v>
      </c>
      <c r="C970" s="165" t="s">
        <v>556</v>
      </c>
      <c r="D970" s="165" t="s">
        <v>918</v>
      </c>
      <c r="E970" s="165" t="s">
        <v>505</v>
      </c>
      <c r="F970" s="167">
        <v>2017</v>
      </c>
      <c r="G970" s="168">
        <v>0</v>
      </c>
      <c r="H970" s="169">
        <v>9015.0652499999997</v>
      </c>
      <c r="I970" s="169">
        <v>11173.511250000001</v>
      </c>
      <c r="J970" s="169">
        <v>7739.4059999999999</v>
      </c>
      <c r="K970" s="169">
        <v>8767.8854999999985</v>
      </c>
      <c r="L970" s="169">
        <v>10631.708625000001</v>
      </c>
      <c r="M970" s="169">
        <v>10564.86</v>
      </c>
      <c r="N970" s="169">
        <v>8762.6175000000003</v>
      </c>
      <c r="O970" s="169">
        <v>9051.787875</v>
      </c>
      <c r="P970" s="169">
        <v>9762.4931250000009</v>
      </c>
      <c r="Q970" s="169">
        <v>10257.300750000002</v>
      </c>
      <c r="R970" s="169">
        <v>12840.869999999999</v>
      </c>
      <c r="S970" s="169">
        <v>0</v>
      </c>
      <c r="T970" s="169">
        <v>0</v>
      </c>
      <c r="U970" s="169">
        <v>108567.50587499997</v>
      </c>
      <c r="V970" s="163">
        <f ca="1">SUM(INDIRECT(Inputs!$C$11&amp;ROW()&amp;":"&amp;Inputs!$C$12&amp;ROW()))</f>
        <v>10257.300750000002</v>
      </c>
      <c r="W970" s="163">
        <f ca="1">SUM(INDIRECT(Inputs!$C$13&amp;ROW()&amp;":"&amp;Inputs!$C$14&amp;ROW()))</f>
        <v>95726.635874999978</v>
      </c>
      <c r="X970" s="3" t="str">
        <f>IF(COUNTIFS(Lookups!$A:$A,C970)=1,"Gross Sales","")</f>
        <v/>
      </c>
      <c r="Y970" s="3" t="str">
        <f>IF(COUNTIFS(Lookups!$D:$D,C970)=1,"Bar Sales","")</f>
        <v/>
      </c>
      <c r="Z970" s="3" t="str">
        <f>IFERROR(VLOOKUP(C970*1,Lookups!$D:$F,3,FALSE),"")</f>
        <v/>
      </c>
      <c r="AA970" s="3" t="str">
        <f>IFERROR(VLOOKUP($C970*1,Lookups!$H:$N,3,FALSE),"")</f>
        <v>Sales</v>
      </c>
      <c r="AB970" s="3" t="str">
        <f>IFERROR(VLOOKUP($C970*1,Lookups!$H:$N,4,FALSE),"")</f>
        <v>Lunch</v>
      </c>
      <c r="AC970" s="3" t="str">
        <f>IFERROR(VLOOKUP($C970*1,Lookups!$H:$N,5,FALSE),"")</f>
        <v>Bar</v>
      </c>
      <c r="AD970" s="3" t="str">
        <f>IFERROR(VLOOKUP($C970*1,Lookups!$H:$N,6,FALSE),"")</f>
        <v>Food</v>
      </c>
      <c r="AE970" s="3">
        <f>IFERROR(VLOOKUP($C970*1,Lookups!$H:$N,7,FALSE),"")</f>
        <v>0</v>
      </c>
      <c r="AF970" s="3" t="str">
        <f>VLOOKUP(B970*1,Stores!$A:$C,3,FALSE)</f>
        <v>DFG</v>
      </c>
    </row>
    <row r="971" spans="1:32">
      <c r="A971" s="165" t="s">
        <v>950</v>
      </c>
      <c r="B971" s="166" t="s">
        <v>935</v>
      </c>
      <c r="C971" s="165" t="s">
        <v>556</v>
      </c>
      <c r="D971" s="165" t="s">
        <v>918</v>
      </c>
      <c r="E971" s="165" t="s">
        <v>505</v>
      </c>
      <c r="F971" s="167">
        <v>2017</v>
      </c>
      <c r="G971" s="168">
        <v>0</v>
      </c>
      <c r="H971" s="169">
        <v>9074.2218749999993</v>
      </c>
      <c r="I971" s="169">
        <v>8023.0958250000012</v>
      </c>
      <c r="J971" s="169">
        <v>10628.656500000001</v>
      </c>
      <c r="K971" s="169">
        <v>8566.2679499999995</v>
      </c>
      <c r="L971" s="169">
        <v>9565.6620000000003</v>
      </c>
      <c r="M971" s="169">
        <v>5996.7904500000004</v>
      </c>
      <c r="N971" s="169">
        <v>5642.6952000000001</v>
      </c>
      <c r="O971" s="169">
        <v>6767.0189999999993</v>
      </c>
      <c r="P971" s="169">
        <v>7471.5956249999999</v>
      </c>
      <c r="Q971" s="169">
        <v>7093.768500000001</v>
      </c>
      <c r="R971" s="169">
        <v>7079.9352749999989</v>
      </c>
      <c r="S971" s="169">
        <v>0</v>
      </c>
      <c r="T971" s="169">
        <v>0</v>
      </c>
      <c r="U971" s="169">
        <v>85909.708200000008</v>
      </c>
      <c r="V971" s="163">
        <f ca="1">SUM(INDIRECT(Inputs!$C$11&amp;ROW()&amp;":"&amp;Inputs!$C$12&amp;ROW()))</f>
        <v>7093.768500000001</v>
      </c>
      <c r="W971" s="163">
        <f ca="1">SUM(INDIRECT(Inputs!$C$13&amp;ROW()&amp;":"&amp;Inputs!$C$14&amp;ROW()))</f>
        <v>78829.772925000012</v>
      </c>
      <c r="X971" s="3" t="str">
        <f>IF(COUNTIFS(Lookups!$A:$A,C971)=1,"Gross Sales","")</f>
        <v/>
      </c>
      <c r="Y971" s="3" t="str">
        <f>IF(COUNTIFS(Lookups!$D:$D,C971)=1,"Bar Sales","")</f>
        <v/>
      </c>
      <c r="Z971" s="3" t="str">
        <f>IFERROR(VLOOKUP(C971*1,Lookups!$D:$F,3,FALSE),"")</f>
        <v/>
      </c>
      <c r="AA971" s="3" t="str">
        <f>IFERROR(VLOOKUP($C971*1,Lookups!$H:$N,3,FALSE),"")</f>
        <v>Sales</v>
      </c>
      <c r="AB971" s="3" t="str">
        <f>IFERROR(VLOOKUP($C971*1,Lookups!$H:$N,4,FALSE),"")</f>
        <v>Lunch</v>
      </c>
      <c r="AC971" s="3" t="str">
        <f>IFERROR(VLOOKUP($C971*1,Lookups!$H:$N,5,FALSE),"")</f>
        <v>Bar</v>
      </c>
      <c r="AD971" s="3" t="str">
        <f>IFERROR(VLOOKUP($C971*1,Lookups!$H:$N,6,FALSE),"")</f>
        <v>Food</v>
      </c>
      <c r="AE971" s="3">
        <f>IFERROR(VLOOKUP($C971*1,Lookups!$H:$N,7,FALSE),"")</f>
        <v>0</v>
      </c>
      <c r="AF971" s="3" t="str">
        <f>VLOOKUP(B971*1,Stores!$A:$C,3,FALSE)</f>
        <v>DFG</v>
      </c>
    </row>
    <row r="972" spans="1:32">
      <c r="A972" s="165" t="s">
        <v>949</v>
      </c>
      <c r="B972" s="166" t="s">
        <v>936</v>
      </c>
      <c r="C972" s="165" t="s">
        <v>556</v>
      </c>
      <c r="D972" s="165" t="s">
        <v>918</v>
      </c>
      <c r="E972" s="165" t="s">
        <v>505</v>
      </c>
      <c r="F972" s="167">
        <v>2017</v>
      </c>
      <c r="G972" s="168">
        <v>0</v>
      </c>
      <c r="H972" s="169">
        <v>9255.3552</v>
      </c>
      <c r="I972" s="169">
        <v>8547.2272500000017</v>
      </c>
      <c r="J972" s="169">
        <v>8837.9572499999995</v>
      </c>
      <c r="K972" s="169">
        <v>8770.0034999999989</v>
      </c>
      <c r="L972" s="169">
        <v>8483.1414750000004</v>
      </c>
      <c r="M972" s="169">
        <v>6414.5481749999999</v>
      </c>
      <c r="N972" s="169">
        <v>6966.1687499999989</v>
      </c>
      <c r="O972" s="169">
        <v>8457.5302500000016</v>
      </c>
      <c r="P972" s="169">
        <v>8391.7350000000024</v>
      </c>
      <c r="Q972" s="169">
        <v>8940.8199000000004</v>
      </c>
      <c r="R972" s="169">
        <v>6609.0093749999996</v>
      </c>
      <c r="S972" s="169">
        <v>0</v>
      </c>
      <c r="T972" s="169">
        <v>0</v>
      </c>
      <c r="U972" s="169">
        <v>89673.496124999991</v>
      </c>
      <c r="V972" s="163">
        <f ca="1">SUM(INDIRECT(Inputs!$C$11&amp;ROW()&amp;":"&amp;Inputs!$C$12&amp;ROW()))</f>
        <v>8940.8199000000004</v>
      </c>
      <c r="W972" s="163">
        <f ca="1">SUM(INDIRECT(Inputs!$C$13&amp;ROW()&amp;":"&amp;Inputs!$C$14&amp;ROW()))</f>
        <v>83064.486749999996</v>
      </c>
      <c r="X972" s="3" t="str">
        <f>IF(COUNTIFS(Lookups!$A:$A,C972)=1,"Gross Sales","")</f>
        <v/>
      </c>
      <c r="Y972" s="3" t="str">
        <f>IF(COUNTIFS(Lookups!$D:$D,C972)=1,"Bar Sales","")</f>
        <v/>
      </c>
      <c r="Z972" s="3" t="str">
        <f>IFERROR(VLOOKUP(C972*1,Lookups!$D:$F,3,FALSE),"")</f>
        <v/>
      </c>
      <c r="AA972" s="3" t="str">
        <f>IFERROR(VLOOKUP($C972*1,Lookups!$H:$N,3,FALSE),"")</f>
        <v>Sales</v>
      </c>
      <c r="AB972" s="3" t="str">
        <f>IFERROR(VLOOKUP($C972*1,Lookups!$H:$N,4,FALSE),"")</f>
        <v>Lunch</v>
      </c>
      <c r="AC972" s="3" t="str">
        <f>IFERROR(VLOOKUP($C972*1,Lookups!$H:$N,5,FALSE),"")</f>
        <v>Bar</v>
      </c>
      <c r="AD972" s="3" t="str">
        <f>IFERROR(VLOOKUP($C972*1,Lookups!$H:$N,6,FALSE),"")</f>
        <v>Food</v>
      </c>
      <c r="AE972" s="3">
        <f>IFERROR(VLOOKUP($C972*1,Lookups!$H:$N,7,FALSE),"")</f>
        <v>0</v>
      </c>
      <c r="AF972" s="3" t="str">
        <f>VLOOKUP(B972*1,Stores!$A:$C,3,FALSE)</f>
        <v>DFG</v>
      </c>
    </row>
    <row r="973" spans="1:32">
      <c r="A973" s="165" t="s">
        <v>948</v>
      </c>
      <c r="B973" s="166" t="s">
        <v>937</v>
      </c>
      <c r="C973" s="165" t="s">
        <v>556</v>
      </c>
      <c r="D973" s="165" t="s">
        <v>918</v>
      </c>
      <c r="E973" s="165" t="s">
        <v>505</v>
      </c>
      <c r="F973" s="167">
        <v>2017</v>
      </c>
      <c r="G973" s="168">
        <v>0</v>
      </c>
      <c r="H973" s="169">
        <v>8024.2455</v>
      </c>
      <c r="I973" s="169">
        <v>7592.9667000000009</v>
      </c>
      <c r="J973" s="169">
        <v>10079.685524999999</v>
      </c>
      <c r="K973" s="169">
        <v>10970.157000000001</v>
      </c>
      <c r="L973" s="169">
        <v>11331.431475000001</v>
      </c>
      <c r="M973" s="169">
        <v>8783.3467500000006</v>
      </c>
      <c r="N973" s="169">
        <v>8644.3110000000015</v>
      </c>
      <c r="O973" s="169">
        <v>8775.99</v>
      </c>
      <c r="P973" s="169">
        <v>10211.209874999999</v>
      </c>
      <c r="Q973" s="169">
        <v>9343.3567500000008</v>
      </c>
      <c r="R973" s="169">
        <v>10306.2564</v>
      </c>
      <c r="S973" s="169">
        <v>0</v>
      </c>
      <c r="T973" s="169">
        <v>0</v>
      </c>
      <c r="U973" s="169">
        <v>104062.95697500001</v>
      </c>
      <c r="V973" s="163">
        <f ca="1">SUM(INDIRECT(Inputs!$C$11&amp;ROW()&amp;":"&amp;Inputs!$C$12&amp;ROW()))</f>
        <v>9343.3567500000008</v>
      </c>
      <c r="W973" s="163">
        <f ca="1">SUM(INDIRECT(Inputs!$C$13&amp;ROW()&amp;":"&amp;Inputs!$C$14&amp;ROW()))</f>
        <v>93756.70057500001</v>
      </c>
      <c r="X973" s="3" t="str">
        <f>IF(COUNTIFS(Lookups!$A:$A,C973)=1,"Gross Sales","")</f>
        <v/>
      </c>
      <c r="Y973" s="3" t="str">
        <f>IF(COUNTIFS(Lookups!$D:$D,C973)=1,"Bar Sales","")</f>
        <v/>
      </c>
      <c r="Z973" s="3" t="str">
        <f>IFERROR(VLOOKUP(C973*1,Lookups!$D:$F,3,FALSE),"")</f>
        <v/>
      </c>
      <c r="AA973" s="3" t="str">
        <f>IFERROR(VLOOKUP($C973*1,Lookups!$H:$N,3,FALSE),"")</f>
        <v>Sales</v>
      </c>
      <c r="AB973" s="3" t="str">
        <f>IFERROR(VLOOKUP($C973*1,Lookups!$H:$N,4,FALSE),"")</f>
        <v>Lunch</v>
      </c>
      <c r="AC973" s="3" t="str">
        <f>IFERROR(VLOOKUP($C973*1,Lookups!$H:$N,5,FALSE),"")</f>
        <v>Bar</v>
      </c>
      <c r="AD973" s="3" t="str">
        <f>IFERROR(VLOOKUP($C973*1,Lookups!$H:$N,6,FALSE),"")</f>
        <v>Food</v>
      </c>
      <c r="AE973" s="3">
        <f>IFERROR(VLOOKUP($C973*1,Lookups!$H:$N,7,FALSE),"")</f>
        <v>0</v>
      </c>
      <c r="AF973" s="3" t="str">
        <f>VLOOKUP(B973*1,Stores!$A:$C,3,FALSE)</f>
        <v>DFG</v>
      </c>
    </row>
    <row r="974" spans="1:32">
      <c r="A974" s="165" t="s">
        <v>947</v>
      </c>
      <c r="B974" s="166" t="s">
        <v>938</v>
      </c>
      <c r="C974" s="165" t="s">
        <v>556</v>
      </c>
      <c r="D974" s="165" t="s">
        <v>918</v>
      </c>
      <c r="E974" s="165" t="s">
        <v>505</v>
      </c>
      <c r="F974" s="167">
        <v>2017</v>
      </c>
      <c r="G974" s="168">
        <v>0</v>
      </c>
      <c r="H974" s="169">
        <v>4803.0889499999994</v>
      </c>
      <c r="I974" s="169">
        <v>3855.2452500000004</v>
      </c>
      <c r="J974" s="169">
        <v>6846.7677749999993</v>
      </c>
      <c r="K974" s="169">
        <v>5418.0034500000002</v>
      </c>
      <c r="L974" s="169">
        <v>6986.315700000001</v>
      </c>
      <c r="M974" s="169">
        <v>5505.7252500000004</v>
      </c>
      <c r="N974" s="169">
        <v>4074.5205000000001</v>
      </c>
      <c r="O974" s="169">
        <v>4691.3309999999992</v>
      </c>
      <c r="P974" s="169">
        <v>5184.9768000000004</v>
      </c>
      <c r="Q974" s="169">
        <v>4056.1559999999995</v>
      </c>
      <c r="R974" s="169">
        <v>3452.2692750000001</v>
      </c>
      <c r="S974" s="169">
        <v>0</v>
      </c>
      <c r="T974" s="169">
        <v>0</v>
      </c>
      <c r="U974" s="169">
        <v>54874.399950000006</v>
      </c>
      <c r="V974" s="163">
        <f ca="1">SUM(INDIRECT(Inputs!$C$11&amp;ROW()&amp;":"&amp;Inputs!$C$12&amp;ROW()))</f>
        <v>4056.1559999999995</v>
      </c>
      <c r="W974" s="163">
        <f ca="1">SUM(INDIRECT(Inputs!$C$13&amp;ROW()&amp;":"&amp;Inputs!$C$14&amp;ROW()))</f>
        <v>51422.130675000008</v>
      </c>
      <c r="X974" s="3" t="str">
        <f>IF(COUNTIFS(Lookups!$A:$A,C974)=1,"Gross Sales","")</f>
        <v/>
      </c>
      <c r="Y974" s="3" t="str">
        <f>IF(COUNTIFS(Lookups!$D:$D,C974)=1,"Bar Sales","")</f>
        <v/>
      </c>
      <c r="Z974" s="3" t="str">
        <f>IFERROR(VLOOKUP(C974*1,Lookups!$D:$F,3,FALSE),"")</f>
        <v/>
      </c>
      <c r="AA974" s="3" t="str">
        <f>IFERROR(VLOOKUP($C974*1,Lookups!$H:$N,3,FALSE),"")</f>
        <v>Sales</v>
      </c>
      <c r="AB974" s="3" t="str">
        <f>IFERROR(VLOOKUP($C974*1,Lookups!$H:$N,4,FALSE),"")</f>
        <v>Lunch</v>
      </c>
      <c r="AC974" s="3" t="str">
        <f>IFERROR(VLOOKUP($C974*1,Lookups!$H:$N,5,FALSE),"")</f>
        <v>Bar</v>
      </c>
      <c r="AD974" s="3" t="str">
        <f>IFERROR(VLOOKUP($C974*1,Lookups!$H:$N,6,FALSE),"")</f>
        <v>Food</v>
      </c>
      <c r="AE974" s="3">
        <f>IFERROR(VLOOKUP($C974*1,Lookups!$H:$N,7,FALSE),"")</f>
        <v>0</v>
      </c>
      <c r="AF974" s="3" t="str">
        <f>VLOOKUP(B974*1,Stores!$A:$C,3,FALSE)</f>
        <v>DFG</v>
      </c>
    </row>
    <row r="975" spans="1:32">
      <c r="A975" s="165" t="s">
        <v>946</v>
      </c>
      <c r="B975" s="166" t="s">
        <v>939</v>
      </c>
      <c r="C975" s="165" t="s">
        <v>556</v>
      </c>
      <c r="D975" s="165" t="s">
        <v>918</v>
      </c>
      <c r="E975" s="165" t="s">
        <v>505</v>
      </c>
      <c r="F975" s="167">
        <v>2017</v>
      </c>
      <c r="G975" s="168">
        <v>0</v>
      </c>
      <c r="H975" s="169">
        <v>6113.3924999999999</v>
      </c>
      <c r="I975" s="169">
        <v>4937.5308750000004</v>
      </c>
      <c r="J975" s="169">
        <v>3955.0250249999999</v>
      </c>
      <c r="K975" s="169">
        <v>5053.8277500000004</v>
      </c>
      <c r="L975" s="169">
        <v>5245.6409999999996</v>
      </c>
      <c r="M975" s="169">
        <v>4092.9367499999998</v>
      </c>
      <c r="N975" s="169">
        <v>4102.3327500000005</v>
      </c>
      <c r="O975" s="169">
        <v>4910.7960000000003</v>
      </c>
      <c r="P975" s="169">
        <v>3702.2485499999998</v>
      </c>
      <c r="Q975" s="169">
        <v>5062.2884999999997</v>
      </c>
      <c r="R975" s="169">
        <v>3929.0242500000004</v>
      </c>
      <c r="S975" s="169">
        <v>0</v>
      </c>
      <c r="T975" s="169">
        <v>0</v>
      </c>
      <c r="U975" s="169">
        <v>51105.043950000007</v>
      </c>
      <c r="V975" s="163">
        <f ca="1">SUM(INDIRECT(Inputs!$C$11&amp;ROW()&amp;":"&amp;Inputs!$C$12&amp;ROW()))</f>
        <v>5062.2884999999997</v>
      </c>
      <c r="W975" s="163">
        <f ca="1">SUM(INDIRECT(Inputs!$C$13&amp;ROW()&amp;":"&amp;Inputs!$C$14&amp;ROW()))</f>
        <v>47176.019700000004</v>
      </c>
      <c r="X975" s="3" t="str">
        <f>IF(COUNTIFS(Lookups!$A:$A,C975)=1,"Gross Sales","")</f>
        <v/>
      </c>
      <c r="Y975" s="3" t="str">
        <f>IF(COUNTIFS(Lookups!$D:$D,C975)=1,"Bar Sales","")</f>
        <v/>
      </c>
      <c r="Z975" s="3" t="str">
        <f>IFERROR(VLOOKUP(C975*1,Lookups!$D:$F,3,FALSE),"")</f>
        <v/>
      </c>
      <c r="AA975" s="3" t="str">
        <f>IFERROR(VLOOKUP($C975*1,Lookups!$H:$N,3,FALSE),"")</f>
        <v>Sales</v>
      </c>
      <c r="AB975" s="3" t="str">
        <f>IFERROR(VLOOKUP($C975*1,Lookups!$H:$N,4,FALSE),"")</f>
        <v>Lunch</v>
      </c>
      <c r="AC975" s="3" t="str">
        <f>IFERROR(VLOOKUP($C975*1,Lookups!$H:$N,5,FALSE),"")</f>
        <v>Bar</v>
      </c>
      <c r="AD975" s="3" t="str">
        <f>IFERROR(VLOOKUP($C975*1,Lookups!$H:$N,6,FALSE),"")</f>
        <v>Food</v>
      </c>
      <c r="AE975" s="3">
        <f>IFERROR(VLOOKUP($C975*1,Lookups!$H:$N,7,FALSE),"")</f>
        <v>0</v>
      </c>
      <c r="AF975" s="3" t="str">
        <f>VLOOKUP(B975*1,Stores!$A:$C,3,FALSE)</f>
        <v>DFG</v>
      </c>
    </row>
    <row r="976" spans="1:32">
      <c r="A976" s="165" t="s">
        <v>945</v>
      </c>
      <c r="B976" s="166" t="s">
        <v>940</v>
      </c>
      <c r="C976" s="165" t="s">
        <v>556</v>
      </c>
      <c r="D976" s="165" t="s">
        <v>918</v>
      </c>
      <c r="E976" s="165" t="s">
        <v>505</v>
      </c>
      <c r="F976" s="167">
        <v>2017</v>
      </c>
      <c r="G976" s="168">
        <v>0</v>
      </c>
      <c r="H976" s="169">
        <v>8821.7784000000011</v>
      </c>
      <c r="I976" s="169">
        <v>9702.1364999999987</v>
      </c>
      <c r="J976" s="169">
        <v>9302.9128500000006</v>
      </c>
      <c r="K976" s="169">
        <v>10548.4977</v>
      </c>
      <c r="L976" s="169">
        <v>11917.145250000001</v>
      </c>
      <c r="M976" s="169">
        <v>9220.9078499999996</v>
      </c>
      <c r="N976" s="169">
        <v>8821.5743250000014</v>
      </c>
      <c r="O976" s="169">
        <v>8100.179250000001</v>
      </c>
      <c r="P976" s="169">
        <v>4734.6885000000002</v>
      </c>
      <c r="Q976" s="169">
        <v>6861.8459999999995</v>
      </c>
      <c r="R976" s="169">
        <v>6947.3018999999995</v>
      </c>
      <c r="S976" s="169">
        <v>0</v>
      </c>
      <c r="T976" s="169">
        <v>0</v>
      </c>
      <c r="U976" s="169">
        <v>94978.968525000033</v>
      </c>
      <c r="V976" s="163">
        <f ca="1">SUM(INDIRECT(Inputs!$C$11&amp;ROW()&amp;":"&amp;Inputs!$C$12&amp;ROW()))</f>
        <v>6861.8459999999995</v>
      </c>
      <c r="W976" s="163">
        <f ca="1">SUM(INDIRECT(Inputs!$C$13&amp;ROW()&amp;":"&amp;Inputs!$C$14&amp;ROW()))</f>
        <v>88031.666625000027</v>
      </c>
      <c r="X976" s="3" t="str">
        <f>IF(COUNTIFS(Lookups!$A:$A,C976)=1,"Gross Sales","")</f>
        <v/>
      </c>
      <c r="Y976" s="3" t="str">
        <f>IF(COUNTIFS(Lookups!$D:$D,C976)=1,"Bar Sales","")</f>
        <v/>
      </c>
      <c r="Z976" s="3" t="str">
        <f>IFERROR(VLOOKUP(C976*1,Lookups!$D:$F,3,FALSE),"")</f>
        <v/>
      </c>
      <c r="AA976" s="3" t="str">
        <f>IFERROR(VLOOKUP($C976*1,Lookups!$H:$N,3,FALSE),"")</f>
        <v>Sales</v>
      </c>
      <c r="AB976" s="3" t="str">
        <f>IFERROR(VLOOKUP($C976*1,Lookups!$H:$N,4,FALSE),"")</f>
        <v>Lunch</v>
      </c>
      <c r="AC976" s="3" t="str">
        <f>IFERROR(VLOOKUP($C976*1,Lookups!$H:$N,5,FALSE),"")</f>
        <v>Bar</v>
      </c>
      <c r="AD976" s="3" t="str">
        <f>IFERROR(VLOOKUP($C976*1,Lookups!$H:$N,6,FALSE),"")</f>
        <v>Food</v>
      </c>
      <c r="AE976" s="3">
        <f>IFERROR(VLOOKUP($C976*1,Lookups!$H:$N,7,FALSE),"")</f>
        <v>0</v>
      </c>
      <c r="AF976" s="3" t="str">
        <f>VLOOKUP(B976*1,Stores!$A:$C,3,FALSE)</f>
        <v>DFG</v>
      </c>
    </row>
    <row r="977" spans="1:32">
      <c r="A977" s="165" t="s">
        <v>944</v>
      </c>
      <c r="B977" s="166" t="s">
        <v>941</v>
      </c>
      <c r="C977" s="165" t="s">
        <v>556</v>
      </c>
      <c r="D977" s="165" t="s">
        <v>918</v>
      </c>
      <c r="E977" s="165" t="s">
        <v>505</v>
      </c>
      <c r="F977" s="167">
        <v>2017</v>
      </c>
      <c r="G977" s="168">
        <v>0</v>
      </c>
      <c r="H977" s="169">
        <v>8650.6185000000005</v>
      </c>
      <c r="I977" s="169">
        <v>8800.9170000000013</v>
      </c>
      <c r="J977" s="169">
        <v>10461.788550000001</v>
      </c>
      <c r="K977" s="169">
        <v>10738.105874999999</v>
      </c>
      <c r="L977" s="169">
        <v>8418.0041249999995</v>
      </c>
      <c r="M977" s="169">
        <v>8015.9624999999996</v>
      </c>
      <c r="N977" s="169">
        <v>8511.9441750000005</v>
      </c>
      <c r="O977" s="169">
        <v>7621.4430000000011</v>
      </c>
      <c r="P977" s="169">
        <v>8296.8128250000009</v>
      </c>
      <c r="Q977" s="169">
        <v>7400.7261000000008</v>
      </c>
      <c r="R977" s="169">
        <v>9254.0512500000004</v>
      </c>
      <c r="S977" s="169">
        <v>0</v>
      </c>
      <c r="T977" s="169">
        <v>0</v>
      </c>
      <c r="U977" s="169">
        <v>96170.373900000006</v>
      </c>
      <c r="V977" s="163">
        <f ca="1">SUM(INDIRECT(Inputs!$C$11&amp;ROW()&amp;":"&amp;Inputs!$C$12&amp;ROW()))</f>
        <v>7400.7261000000008</v>
      </c>
      <c r="W977" s="163">
        <f ca="1">SUM(INDIRECT(Inputs!$C$13&amp;ROW()&amp;":"&amp;Inputs!$C$14&amp;ROW()))</f>
        <v>86916.322650000002</v>
      </c>
      <c r="X977" s="3" t="str">
        <f>IF(COUNTIFS(Lookups!$A:$A,C977)=1,"Gross Sales","")</f>
        <v/>
      </c>
      <c r="Y977" s="3" t="str">
        <f>IF(COUNTIFS(Lookups!$D:$D,C977)=1,"Bar Sales","")</f>
        <v/>
      </c>
      <c r="Z977" s="3" t="str">
        <f>IFERROR(VLOOKUP(C977*1,Lookups!$D:$F,3,FALSE),"")</f>
        <v/>
      </c>
      <c r="AA977" s="3" t="str">
        <f>IFERROR(VLOOKUP($C977*1,Lookups!$H:$N,3,FALSE),"")</f>
        <v>Sales</v>
      </c>
      <c r="AB977" s="3" t="str">
        <f>IFERROR(VLOOKUP($C977*1,Lookups!$H:$N,4,FALSE),"")</f>
        <v>Lunch</v>
      </c>
      <c r="AC977" s="3" t="str">
        <f>IFERROR(VLOOKUP($C977*1,Lookups!$H:$N,5,FALSE),"")</f>
        <v>Bar</v>
      </c>
      <c r="AD977" s="3" t="str">
        <f>IFERROR(VLOOKUP($C977*1,Lookups!$H:$N,6,FALSE),"")</f>
        <v>Food</v>
      </c>
      <c r="AE977" s="3">
        <f>IFERROR(VLOOKUP($C977*1,Lookups!$H:$N,7,FALSE),"")</f>
        <v>0</v>
      </c>
      <c r="AF977" s="3" t="str">
        <f>VLOOKUP(B977*1,Stores!$A:$C,3,FALSE)</f>
        <v>DFG</v>
      </c>
    </row>
    <row r="978" spans="1:32">
      <c r="A978" s="165" t="s">
        <v>943</v>
      </c>
      <c r="B978" s="166" t="s">
        <v>942</v>
      </c>
      <c r="C978" s="165" t="s">
        <v>556</v>
      </c>
      <c r="D978" s="165" t="s">
        <v>918</v>
      </c>
      <c r="E978" s="165" t="s">
        <v>505</v>
      </c>
      <c r="F978" s="167">
        <v>2017</v>
      </c>
      <c r="G978" s="168">
        <v>0</v>
      </c>
      <c r="H978" s="169">
        <v>6892.3529999999992</v>
      </c>
      <c r="I978" s="169">
        <v>7130.5067999999992</v>
      </c>
      <c r="J978" s="169">
        <v>6853.0020000000004</v>
      </c>
      <c r="K978" s="169">
        <v>6178.4909999999991</v>
      </c>
      <c r="L978" s="169">
        <v>5694.6854999999996</v>
      </c>
      <c r="M978" s="169">
        <v>6135.0423750000009</v>
      </c>
      <c r="N978" s="169">
        <v>7326.84825</v>
      </c>
      <c r="O978" s="169">
        <v>5688.0587999999998</v>
      </c>
      <c r="P978" s="169">
        <v>7264.4558999999999</v>
      </c>
      <c r="Q978" s="169">
        <v>6369.0532499999999</v>
      </c>
      <c r="R978" s="169">
        <v>7655.7007499999991</v>
      </c>
      <c r="S978" s="169">
        <v>0</v>
      </c>
      <c r="T978" s="169">
        <v>0</v>
      </c>
      <c r="U978" s="169">
        <v>73188.197625000001</v>
      </c>
      <c r="V978" s="163">
        <f ca="1">SUM(INDIRECT(Inputs!$C$11&amp;ROW()&amp;":"&amp;Inputs!$C$12&amp;ROW()))</f>
        <v>6369.0532499999999</v>
      </c>
      <c r="W978" s="163">
        <f ca="1">SUM(INDIRECT(Inputs!$C$13&amp;ROW()&amp;":"&amp;Inputs!$C$14&amp;ROW()))</f>
        <v>65532.496874999997</v>
      </c>
      <c r="X978" s="3" t="str">
        <f>IF(COUNTIFS(Lookups!$A:$A,C978)=1,"Gross Sales","")</f>
        <v/>
      </c>
      <c r="Y978" s="3" t="str">
        <f>IF(COUNTIFS(Lookups!$D:$D,C978)=1,"Bar Sales","")</f>
        <v/>
      </c>
      <c r="Z978" s="3" t="str">
        <f>IFERROR(VLOOKUP(C978*1,Lookups!$D:$F,3,FALSE),"")</f>
        <v/>
      </c>
      <c r="AA978" s="3" t="str">
        <f>IFERROR(VLOOKUP($C978*1,Lookups!$H:$N,3,FALSE),"")</f>
        <v>Sales</v>
      </c>
      <c r="AB978" s="3" t="str">
        <f>IFERROR(VLOOKUP($C978*1,Lookups!$H:$N,4,FALSE),"")</f>
        <v>Lunch</v>
      </c>
      <c r="AC978" s="3" t="str">
        <f>IFERROR(VLOOKUP($C978*1,Lookups!$H:$N,5,FALSE),"")</f>
        <v>Bar</v>
      </c>
      <c r="AD978" s="3" t="str">
        <f>IFERROR(VLOOKUP($C978*1,Lookups!$H:$N,6,FALSE),"")</f>
        <v>Food</v>
      </c>
      <c r="AE978" s="3">
        <f>IFERROR(VLOOKUP($C978*1,Lookups!$H:$N,7,FALSE),"")</f>
        <v>0</v>
      </c>
      <c r="AF978" s="3" t="str">
        <f>VLOOKUP(B978*1,Stores!$A:$C,3,FALSE)</f>
        <v>DFG</v>
      </c>
    </row>
    <row r="979" spans="1:32">
      <c r="A979" s="165" t="s">
        <v>942</v>
      </c>
      <c r="B979" s="166" t="s">
        <v>943</v>
      </c>
      <c r="C979" s="165" t="s">
        <v>556</v>
      </c>
      <c r="D979" s="165" t="s">
        <v>918</v>
      </c>
      <c r="E979" s="165" t="s">
        <v>505</v>
      </c>
      <c r="F979" s="167">
        <v>2017</v>
      </c>
      <c r="G979" s="168">
        <v>0</v>
      </c>
      <c r="H979" s="169">
        <v>3865.0706250000007</v>
      </c>
      <c r="I979" s="169">
        <v>3379.4340000000007</v>
      </c>
      <c r="J979" s="169">
        <v>3871.4565000000002</v>
      </c>
      <c r="K979" s="169">
        <v>3153.6067499999999</v>
      </c>
      <c r="L979" s="169">
        <v>4662.598500000001</v>
      </c>
      <c r="M979" s="169">
        <v>4496.2237499999992</v>
      </c>
      <c r="N979" s="169">
        <v>3092.4225000000001</v>
      </c>
      <c r="O979" s="169">
        <v>4304.5860000000002</v>
      </c>
      <c r="P979" s="169">
        <v>4621.6920750000008</v>
      </c>
      <c r="Q979" s="169">
        <v>4270.286250000001</v>
      </c>
      <c r="R979" s="169">
        <v>5056.7448749999994</v>
      </c>
      <c r="S979" s="169">
        <v>0</v>
      </c>
      <c r="T979" s="169">
        <v>0</v>
      </c>
      <c r="U979" s="169">
        <v>44774.121825000002</v>
      </c>
      <c r="V979" s="163">
        <f ca="1">SUM(INDIRECT(Inputs!$C$11&amp;ROW()&amp;":"&amp;Inputs!$C$12&amp;ROW()))</f>
        <v>4270.286250000001</v>
      </c>
      <c r="W979" s="163">
        <f ca="1">SUM(INDIRECT(Inputs!$C$13&amp;ROW()&amp;":"&amp;Inputs!$C$14&amp;ROW()))</f>
        <v>39717.376950000005</v>
      </c>
      <c r="X979" s="3" t="str">
        <f>IF(COUNTIFS(Lookups!$A:$A,C979)=1,"Gross Sales","")</f>
        <v/>
      </c>
      <c r="Y979" s="3" t="str">
        <f>IF(COUNTIFS(Lookups!$D:$D,C979)=1,"Bar Sales","")</f>
        <v/>
      </c>
      <c r="Z979" s="3" t="str">
        <f>IFERROR(VLOOKUP(C979*1,Lookups!$D:$F,3,FALSE),"")</f>
        <v/>
      </c>
      <c r="AA979" s="3" t="str">
        <f>IFERROR(VLOOKUP($C979*1,Lookups!$H:$N,3,FALSE),"")</f>
        <v>Sales</v>
      </c>
      <c r="AB979" s="3" t="str">
        <f>IFERROR(VLOOKUP($C979*1,Lookups!$H:$N,4,FALSE),"")</f>
        <v>Lunch</v>
      </c>
      <c r="AC979" s="3" t="str">
        <f>IFERROR(VLOOKUP($C979*1,Lookups!$H:$N,5,FALSE),"")</f>
        <v>Bar</v>
      </c>
      <c r="AD979" s="3" t="str">
        <f>IFERROR(VLOOKUP($C979*1,Lookups!$H:$N,6,FALSE),"")</f>
        <v>Food</v>
      </c>
      <c r="AE979" s="3">
        <f>IFERROR(VLOOKUP($C979*1,Lookups!$H:$N,7,FALSE),"")</f>
        <v>0</v>
      </c>
      <c r="AF979" s="3" t="str">
        <f>VLOOKUP(B979*1,Stores!$A:$C,3,FALSE)</f>
        <v>DFG</v>
      </c>
    </row>
    <row r="980" spans="1:32">
      <c r="A980" s="165" t="s">
        <v>941</v>
      </c>
      <c r="B980" s="166" t="s">
        <v>944</v>
      </c>
      <c r="C980" s="165" t="s">
        <v>556</v>
      </c>
      <c r="D980" s="165" t="s">
        <v>918</v>
      </c>
      <c r="E980" s="165" t="s">
        <v>505</v>
      </c>
      <c r="F980" s="167">
        <v>2017</v>
      </c>
      <c r="G980" s="168">
        <v>0</v>
      </c>
      <c r="H980" s="169">
        <v>10543.41</v>
      </c>
      <c r="I980" s="169">
        <v>10031.58</v>
      </c>
      <c r="J980" s="169">
        <v>7883.7960000000003</v>
      </c>
      <c r="K980" s="169">
        <v>11265.381600000001</v>
      </c>
      <c r="L980" s="169">
        <v>8433.7380000000012</v>
      </c>
      <c r="M980" s="169">
        <v>10389.8922</v>
      </c>
      <c r="N980" s="169">
        <v>11018.581874999998</v>
      </c>
      <c r="O980" s="169">
        <v>8448.890625</v>
      </c>
      <c r="P980" s="169">
        <v>10777.099725</v>
      </c>
      <c r="Q980" s="169">
        <v>10295.01</v>
      </c>
      <c r="R980" s="169">
        <v>9054.0548999999992</v>
      </c>
      <c r="S980" s="169">
        <v>0</v>
      </c>
      <c r="T980" s="169">
        <v>0</v>
      </c>
      <c r="U980" s="169">
        <v>108141.43492500001</v>
      </c>
      <c r="V980" s="163">
        <f ca="1">SUM(INDIRECT(Inputs!$C$11&amp;ROW()&amp;":"&amp;Inputs!$C$12&amp;ROW()))</f>
        <v>10295.01</v>
      </c>
      <c r="W980" s="163">
        <f ca="1">SUM(INDIRECT(Inputs!$C$13&amp;ROW()&amp;":"&amp;Inputs!$C$14&amp;ROW()))</f>
        <v>99087.380025000006</v>
      </c>
      <c r="X980" s="3" t="str">
        <f>IF(COUNTIFS(Lookups!$A:$A,C980)=1,"Gross Sales","")</f>
        <v/>
      </c>
      <c r="Y980" s="3" t="str">
        <f>IF(COUNTIFS(Lookups!$D:$D,C980)=1,"Bar Sales","")</f>
        <v/>
      </c>
      <c r="Z980" s="3" t="str">
        <f>IFERROR(VLOOKUP(C980*1,Lookups!$D:$F,3,FALSE),"")</f>
        <v/>
      </c>
      <c r="AA980" s="3" t="str">
        <f>IFERROR(VLOOKUP($C980*1,Lookups!$H:$N,3,FALSE),"")</f>
        <v>Sales</v>
      </c>
      <c r="AB980" s="3" t="str">
        <f>IFERROR(VLOOKUP($C980*1,Lookups!$H:$N,4,FALSE),"")</f>
        <v>Lunch</v>
      </c>
      <c r="AC980" s="3" t="str">
        <f>IFERROR(VLOOKUP($C980*1,Lookups!$H:$N,5,FALSE),"")</f>
        <v>Bar</v>
      </c>
      <c r="AD980" s="3" t="str">
        <f>IFERROR(VLOOKUP($C980*1,Lookups!$H:$N,6,FALSE),"")</f>
        <v>Food</v>
      </c>
      <c r="AE980" s="3">
        <f>IFERROR(VLOOKUP($C980*1,Lookups!$H:$N,7,FALSE),"")</f>
        <v>0</v>
      </c>
      <c r="AF980" s="3" t="str">
        <f>VLOOKUP(B980*1,Stores!$A:$C,3,FALSE)</f>
        <v>DFG</v>
      </c>
    </row>
    <row r="981" spans="1:32">
      <c r="A981" s="165" t="s">
        <v>940</v>
      </c>
      <c r="B981" s="166" t="s">
        <v>945</v>
      </c>
      <c r="C981" s="165" t="s">
        <v>556</v>
      </c>
      <c r="D981" s="165" t="s">
        <v>918</v>
      </c>
      <c r="E981" s="165" t="s">
        <v>505</v>
      </c>
      <c r="F981" s="167">
        <v>2017</v>
      </c>
      <c r="G981" s="168">
        <v>0</v>
      </c>
      <c r="H981" s="169">
        <v>8378.1684000000005</v>
      </c>
      <c r="I981" s="169">
        <v>6164.0527499999998</v>
      </c>
      <c r="J981" s="169">
        <v>5096.5308750000004</v>
      </c>
      <c r="K981" s="169">
        <v>5518.1681250000001</v>
      </c>
      <c r="L981" s="169">
        <v>6169.1224499999998</v>
      </c>
      <c r="M981" s="169">
        <v>6943.2509249999985</v>
      </c>
      <c r="N981" s="169">
        <v>8355.9262499999986</v>
      </c>
      <c r="O981" s="169">
        <v>8459.8932750000004</v>
      </c>
      <c r="P981" s="169">
        <v>12619.306499999999</v>
      </c>
      <c r="Q981" s="169">
        <v>7779.5793750000003</v>
      </c>
      <c r="R981" s="169">
        <v>9918.4333499999993</v>
      </c>
      <c r="S981" s="169">
        <v>0</v>
      </c>
      <c r="T981" s="169">
        <v>0</v>
      </c>
      <c r="U981" s="169">
        <v>85402.432274999999</v>
      </c>
      <c r="V981" s="163">
        <f ca="1">SUM(INDIRECT(Inputs!$C$11&amp;ROW()&amp;":"&amp;Inputs!$C$12&amp;ROW()))</f>
        <v>7779.5793750000003</v>
      </c>
      <c r="W981" s="163">
        <f ca="1">SUM(INDIRECT(Inputs!$C$13&amp;ROW()&amp;":"&amp;Inputs!$C$14&amp;ROW()))</f>
        <v>75483.998924999993</v>
      </c>
      <c r="X981" s="3" t="str">
        <f>IF(COUNTIFS(Lookups!$A:$A,C981)=1,"Gross Sales","")</f>
        <v/>
      </c>
      <c r="Y981" s="3" t="str">
        <f>IF(COUNTIFS(Lookups!$D:$D,C981)=1,"Bar Sales","")</f>
        <v/>
      </c>
      <c r="Z981" s="3" t="str">
        <f>IFERROR(VLOOKUP(C981*1,Lookups!$D:$F,3,FALSE),"")</f>
        <v/>
      </c>
      <c r="AA981" s="3" t="str">
        <f>IFERROR(VLOOKUP($C981*1,Lookups!$H:$N,3,FALSE),"")</f>
        <v>Sales</v>
      </c>
      <c r="AB981" s="3" t="str">
        <f>IFERROR(VLOOKUP($C981*1,Lookups!$H:$N,4,FALSE),"")</f>
        <v>Lunch</v>
      </c>
      <c r="AC981" s="3" t="str">
        <f>IFERROR(VLOOKUP($C981*1,Lookups!$H:$N,5,FALSE),"")</f>
        <v>Bar</v>
      </c>
      <c r="AD981" s="3" t="str">
        <f>IFERROR(VLOOKUP($C981*1,Lookups!$H:$N,6,FALSE),"")</f>
        <v>Food</v>
      </c>
      <c r="AE981" s="3">
        <f>IFERROR(VLOOKUP($C981*1,Lookups!$H:$N,7,FALSE),"")</f>
        <v>0</v>
      </c>
      <c r="AF981" s="3" t="str">
        <f>VLOOKUP(B981*1,Stores!$A:$C,3,FALSE)</f>
        <v>DFG</v>
      </c>
    </row>
    <row r="982" spans="1:32">
      <c r="A982" s="165" t="s">
        <v>939</v>
      </c>
      <c r="B982" s="166" t="s">
        <v>946</v>
      </c>
      <c r="C982" s="165" t="s">
        <v>556</v>
      </c>
      <c r="D982" s="165" t="s">
        <v>918</v>
      </c>
      <c r="E982" s="165" t="s">
        <v>505</v>
      </c>
      <c r="F982" s="167">
        <v>2017</v>
      </c>
      <c r="G982" s="168">
        <v>0</v>
      </c>
      <c r="H982" s="169">
        <v>2922.6779999999999</v>
      </c>
      <c r="I982" s="169">
        <v>2806.02</v>
      </c>
      <c r="J982" s="169">
        <v>4364.7515999999996</v>
      </c>
      <c r="K982" s="169">
        <v>2324.6512499999999</v>
      </c>
      <c r="L982" s="169">
        <v>3396.7332000000001</v>
      </c>
      <c r="M982" s="169">
        <v>2795.1483750000002</v>
      </c>
      <c r="N982" s="169">
        <v>3556.6334999999995</v>
      </c>
      <c r="O982" s="169">
        <v>3990.5021249999995</v>
      </c>
      <c r="P982" s="169">
        <v>2709.3433500000001</v>
      </c>
      <c r="Q982" s="169">
        <v>2903.7869999999998</v>
      </c>
      <c r="R982" s="169">
        <v>3108.7755000000002</v>
      </c>
      <c r="S982" s="169">
        <v>0</v>
      </c>
      <c r="T982" s="169">
        <v>0</v>
      </c>
      <c r="U982" s="169">
        <v>34879.0239</v>
      </c>
      <c r="V982" s="163">
        <f ca="1">SUM(INDIRECT(Inputs!$C$11&amp;ROW()&amp;":"&amp;Inputs!$C$12&amp;ROW()))</f>
        <v>2903.7869999999998</v>
      </c>
      <c r="W982" s="163">
        <f ca="1">SUM(INDIRECT(Inputs!$C$13&amp;ROW()&amp;":"&amp;Inputs!$C$14&amp;ROW()))</f>
        <v>31770.248399999997</v>
      </c>
      <c r="X982" s="3" t="str">
        <f>IF(COUNTIFS(Lookups!$A:$A,C982)=1,"Gross Sales","")</f>
        <v/>
      </c>
      <c r="Y982" s="3" t="str">
        <f>IF(COUNTIFS(Lookups!$D:$D,C982)=1,"Bar Sales","")</f>
        <v/>
      </c>
      <c r="Z982" s="3" t="str">
        <f>IFERROR(VLOOKUP(C982*1,Lookups!$D:$F,3,FALSE),"")</f>
        <v/>
      </c>
      <c r="AA982" s="3" t="str">
        <f>IFERROR(VLOOKUP($C982*1,Lookups!$H:$N,3,FALSE),"")</f>
        <v>Sales</v>
      </c>
      <c r="AB982" s="3" t="str">
        <f>IFERROR(VLOOKUP($C982*1,Lookups!$H:$N,4,FALSE),"")</f>
        <v>Lunch</v>
      </c>
      <c r="AC982" s="3" t="str">
        <f>IFERROR(VLOOKUP($C982*1,Lookups!$H:$N,5,FALSE),"")</f>
        <v>Bar</v>
      </c>
      <c r="AD982" s="3" t="str">
        <f>IFERROR(VLOOKUP($C982*1,Lookups!$H:$N,6,FALSE),"")</f>
        <v>Food</v>
      </c>
      <c r="AE982" s="3">
        <f>IFERROR(VLOOKUP($C982*1,Lookups!$H:$N,7,FALSE),"")</f>
        <v>0</v>
      </c>
      <c r="AF982" s="3" t="str">
        <f>VLOOKUP(B982*1,Stores!$A:$C,3,FALSE)</f>
        <v>DFG</v>
      </c>
    </row>
    <row r="983" spans="1:32">
      <c r="A983" s="165" t="s">
        <v>938</v>
      </c>
      <c r="B983" s="166" t="s">
        <v>947</v>
      </c>
      <c r="C983" s="165" t="s">
        <v>556</v>
      </c>
      <c r="D983" s="165" t="s">
        <v>918</v>
      </c>
      <c r="E983" s="165" t="s">
        <v>505</v>
      </c>
      <c r="F983" s="167">
        <v>2017</v>
      </c>
      <c r="G983" s="168">
        <v>0</v>
      </c>
      <c r="H983" s="169">
        <v>6406.6844999999994</v>
      </c>
      <c r="I983" s="169">
        <v>5651.2406249999995</v>
      </c>
      <c r="J983" s="169">
        <v>4526.6707500000002</v>
      </c>
      <c r="K983" s="169">
        <v>4462.8449250000003</v>
      </c>
      <c r="L983" s="169">
        <v>7191.2947500000009</v>
      </c>
      <c r="M983" s="169">
        <v>6241.1910000000007</v>
      </c>
      <c r="N983" s="169">
        <v>5799.7302</v>
      </c>
      <c r="O983" s="169">
        <v>7364.1340500000006</v>
      </c>
      <c r="P983" s="169">
        <v>4619.4186749999999</v>
      </c>
      <c r="Q983" s="169">
        <v>6989.6594999999998</v>
      </c>
      <c r="R983" s="169">
        <v>4766.6044500000007</v>
      </c>
      <c r="S983" s="169">
        <v>0</v>
      </c>
      <c r="T983" s="169">
        <v>0</v>
      </c>
      <c r="U983" s="169">
        <v>64019.473425000004</v>
      </c>
      <c r="V983" s="163">
        <f ca="1">SUM(INDIRECT(Inputs!$C$11&amp;ROW()&amp;":"&amp;Inputs!$C$12&amp;ROW()))</f>
        <v>6989.6594999999998</v>
      </c>
      <c r="W983" s="163">
        <f ca="1">SUM(INDIRECT(Inputs!$C$13&amp;ROW()&amp;":"&amp;Inputs!$C$14&amp;ROW()))</f>
        <v>59252.868975000005</v>
      </c>
      <c r="X983" s="3" t="str">
        <f>IF(COUNTIFS(Lookups!$A:$A,C983)=1,"Gross Sales","")</f>
        <v/>
      </c>
      <c r="Y983" s="3" t="str">
        <f>IF(COUNTIFS(Lookups!$D:$D,C983)=1,"Bar Sales","")</f>
        <v/>
      </c>
      <c r="Z983" s="3" t="str">
        <f>IFERROR(VLOOKUP(C983*1,Lookups!$D:$F,3,FALSE),"")</f>
        <v/>
      </c>
      <c r="AA983" s="3" t="str">
        <f>IFERROR(VLOOKUP($C983*1,Lookups!$H:$N,3,FALSE),"")</f>
        <v>Sales</v>
      </c>
      <c r="AB983" s="3" t="str">
        <f>IFERROR(VLOOKUP($C983*1,Lookups!$H:$N,4,FALSE),"")</f>
        <v>Lunch</v>
      </c>
      <c r="AC983" s="3" t="str">
        <f>IFERROR(VLOOKUP($C983*1,Lookups!$H:$N,5,FALSE),"")</f>
        <v>Bar</v>
      </c>
      <c r="AD983" s="3" t="str">
        <f>IFERROR(VLOOKUP($C983*1,Lookups!$H:$N,6,FALSE),"")</f>
        <v>Food</v>
      </c>
      <c r="AE983" s="3">
        <f>IFERROR(VLOOKUP($C983*1,Lookups!$H:$N,7,FALSE),"")</f>
        <v>0</v>
      </c>
      <c r="AF983" s="3" t="str">
        <f>VLOOKUP(B983*1,Stores!$A:$C,3,FALSE)</f>
        <v>DFG</v>
      </c>
    </row>
    <row r="984" spans="1:32">
      <c r="A984" s="165" t="s">
        <v>937</v>
      </c>
      <c r="B984" s="166" t="s">
        <v>948</v>
      </c>
      <c r="C984" s="165" t="s">
        <v>556</v>
      </c>
      <c r="D984" s="165" t="s">
        <v>918</v>
      </c>
      <c r="E984" s="165" t="s">
        <v>505</v>
      </c>
      <c r="F984" s="167">
        <v>2017</v>
      </c>
      <c r="G984" s="168">
        <v>0</v>
      </c>
      <c r="H984" s="169">
        <v>9651.9603749999987</v>
      </c>
      <c r="I984" s="169">
        <v>7379.0472</v>
      </c>
      <c r="J984" s="169">
        <v>8300.9784</v>
      </c>
      <c r="K984" s="169">
        <v>5913.8504999999996</v>
      </c>
      <c r="L984" s="169">
        <v>8405.5758749999986</v>
      </c>
      <c r="M984" s="169">
        <v>8127.3172499999991</v>
      </c>
      <c r="N984" s="169">
        <v>7115.133675</v>
      </c>
      <c r="O984" s="169">
        <v>8273.4750750000003</v>
      </c>
      <c r="P984" s="169">
        <v>5967.0749250000008</v>
      </c>
      <c r="Q984" s="169">
        <v>8200.3837499999991</v>
      </c>
      <c r="R984" s="169">
        <v>6109.77675</v>
      </c>
      <c r="S984" s="169">
        <v>0</v>
      </c>
      <c r="T984" s="169">
        <v>0</v>
      </c>
      <c r="U984" s="169">
        <v>83444.573774999997</v>
      </c>
      <c r="V984" s="163">
        <f ca="1">SUM(INDIRECT(Inputs!$C$11&amp;ROW()&amp;":"&amp;Inputs!$C$12&amp;ROW()))</f>
        <v>8200.3837499999991</v>
      </c>
      <c r="W984" s="163">
        <f ca="1">SUM(INDIRECT(Inputs!$C$13&amp;ROW()&amp;":"&amp;Inputs!$C$14&amp;ROW()))</f>
        <v>77334.797024999993</v>
      </c>
      <c r="X984" s="3" t="str">
        <f>IF(COUNTIFS(Lookups!$A:$A,C984)=1,"Gross Sales","")</f>
        <v/>
      </c>
      <c r="Y984" s="3" t="str">
        <f>IF(COUNTIFS(Lookups!$D:$D,C984)=1,"Bar Sales","")</f>
        <v/>
      </c>
      <c r="Z984" s="3" t="str">
        <f>IFERROR(VLOOKUP(C984*1,Lookups!$D:$F,3,FALSE),"")</f>
        <v/>
      </c>
      <c r="AA984" s="3" t="str">
        <f>IFERROR(VLOOKUP($C984*1,Lookups!$H:$N,3,FALSE),"")</f>
        <v>Sales</v>
      </c>
      <c r="AB984" s="3" t="str">
        <f>IFERROR(VLOOKUP($C984*1,Lookups!$H:$N,4,FALSE),"")</f>
        <v>Lunch</v>
      </c>
      <c r="AC984" s="3" t="str">
        <f>IFERROR(VLOOKUP($C984*1,Lookups!$H:$N,5,FALSE),"")</f>
        <v>Bar</v>
      </c>
      <c r="AD984" s="3" t="str">
        <f>IFERROR(VLOOKUP($C984*1,Lookups!$H:$N,6,FALSE),"")</f>
        <v>Food</v>
      </c>
      <c r="AE984" s="3">
        <f>IFERROR(VLOOKUP($C984*1,Lookups!$H:$N,7,FALSE),"")</f>
        <v>0</v>
      </c>
      <c r="AF984" s="3" t="str">
        <f>VLOOKUP(B984*1,Stores!$A:$C,3,FALSE)</f>
        <v>DFG</v>
      </c>
    </row>
    <row r="985" spans="1:32">
      <c r="A985" s="165" t="s">
        <v>936</v>
      </c>
      <c r="B985" s="166" t="s">
        <v>949</v>
      </c>
      <c r="C985" s="165" t="s">
        <v>556</v>
      </c>
      <c r="D985" s="165" t="s">
        <v>918</v>
      </c>
      <c r="E985" s="165" t="s">
        <v>505</v>
      </c>
      <c r="F985" s="167">
        <v>2017</v>
      </c>
      <c r="G985" s="168">
        <v>0</v>
      </c>
      <c r="H985" s="169">
        <v>4155.8760000000002</v>
      </c>
      <c r="I985" s="169">
        <v>5990.5189499999997</v>
      </c>
      <c r="J985" s="169">
        <v>5928.9285</v>
      </c>
      <c r="K985" s="169">
        <v>4358.7557999999999</v>
      </c>
      <c r="L985" s="169">
        <v>4356.5989499999996</v>
      </c>
      <c r="M985" s="169">
        <v>4320.1567499999992</v>
      </c>
      <c r="N985" s="169">
        <v>4702.7518499999996</v>
      </c>
      <c r="O985" s="169">
        <v>3634.1864999999998</v>
      </c>
      <c r="P985" s="169">
        <v>2988.4319999999998</v>
      </c>
      <c r="Q985" s="169">
        <v>3745.4393250000003</v>
      </c>
      <c r="R985" s="169">
        <v>3302.5590000000002</v>
      </c>
      <c r="S985" s="169">
        <v>0</v>
      </c>
      <c r="T985" s="169">
        <v>0</v>
      </c>
      <c r="U985" s="169">
        <v>47484.203625000002</v>
      </c>
      <c r="V985" s="163">
        <f ca="1">SUM(INDIRECT(Inputs!$C$11&amp;ROW()&amp;":"&amp;Inputs!$C$12&amp;ROW()))</f>
        <v>3745.4393250000003</v>
      </c>
      <c r="W985" s="163">
        <f ca="1">SUM(INDIRECT(Inputs!$C$13&amp;ROW()&amp;":"&amp;Inputs!$C$14&amp;ROW()))</f>
        <v>44181.644625000001</v>
      </c>
      <c r="X985" s="3" t="str">
        <f>IF(COUNTIFS(Lookups!$A:$A,C985)=1,"Gross Sales","")</f>
        <v/>
      </c>
      <c r="Y985" s="3" t="str">
        <f>IF(COUNTIFS(Lookups!$D:$D,C985)=1,"Bar Sales","")</f>
        <v/>
      </c>
      <c r="Z985" s="3" t="str">
        <f>IFERROR(VLOOKUP(C985*1,Lookups!$D:$F,3,FALSE),"")</f>
        <v/>
      </c>
      <c r="AA985" s="3" t="str">
        <f>IFERROR(VLOOKUP($C985*1,Lookups!$H:$N,3,FALSE),"")</f>
        <v>Sales</v>
      </c>
      <c r="AB985" s="3" t="str">
        <f>IFERROR(VLOOKUP($C985*1,Lookups!$H:$N,4,FALSE),"")</f>
        <v>Lunch</v>
      </c>
      <c r="AC985" s="3" t="str">
        <f>IFERROR(VLOOKUP($C985*1,Lookups!$H:$N,5,FALSE),"")</f>
        <v>Bar</v>
      </c>
      <c r="AD985" s="3" t="str">
        <f>IFERROR(VLOOKUP($C985*1,Lookups!$H:$N,6,FALSE),"")</f>
        <v>Food</v>
      </c>
      <c r="AE985" s="3">
        <f>IFERROR(VLOOKUP($C985*1,Lookups!$H:$N,7,FALSE),"")</f>
        <v>0</v>
      </c>
      <c r="AF985" s="3" t="str">
        <f>VLOOKUP(B985*1,Stores!$A:$C,3,FALSE)</f>
        <v>DFG</v>
      </c>
    </row>
    <row r="986" spans="1:32">
      <c r="A986" s="165" t="s">
        <v>935</v>
      </c>
      <c r="B986" s="166" t="s">
        <v>950</v>
      </c>
      <c r="C986" s="165" t="s">
        <v>556</v>
      </c>
      <c r="D986" s="165" t="s">
        <v>918</v>
      </c>
      <c r="E986" s="165" t="s">
        <v>505</v>
      </c>
      <c r="F986" s="167">
        <v>2017</v>
      </c>
      <c r="G986" s="168">
        <v>0</v>
      </c>
      <c r="H986" s="169">
        <v>5249.5169999999998</v>
      </c>
      <c r="I986" s="169">
        <v>7010.8782000000001</v>
      </c>
      <c r="J986" s="169">
        <v>7304.9430000000011</v>
      </c>
      <c r="K986" s="169">
        <v>8835.6240749999997</v>
      </c>
      <c r="L986" s="169">
        <v>7911.2197500000011</v>
      </c>
      <c r="M986" s="169">
        <v>7091.6018249999997</v>
      </c>
      <c r="N986" s="169">
        <v>6513.4500000000007</v>
      </c>
      <c r="O986" s="169">
        <v>8214.2133749999994</v>
      </c>
      <c r="P986" s="169">
        <v>6922.8627749999996</v>
      </c>
      <c r="Q986" s="169">
        <v>5188.39095</v>
      </c>
      <c r="R986" s="169">
        <v>6504.6558749999995</v>
      </c>
      <c r="S986" s="169">
        <v>0</v>
      </c>
      <c r="T986" s="169">
        <v>0</v>
      </c>
      <c r="U986" s="169">
        <v>76747.356824999995</v>
      </c>
      <c r="V986" s="163">
        <f ca="1">SUM(INDIRECT(Inputs!$C$11&amp;ROW()&amp;":"&amp;Inputs!$C$12&amp;ROW()))</f>
        <v>5188.39095</v>
      </c>
      <c r="W986" s="163">
        <f ca="1">SUM(INDIRECT(Inputs!$C$13&amp;ROW()&amp;":"&amp;Inputs!$C$14&amp;ROW()))</f>
        <v>70242.700949999999</v>
      </c>
      <c r="X986" s="3" t="str">
        <f>IF(COUNTIFS(Lookups!$A:$A,C986)=1,"Gross Sales","")</f>
        <v/>
      </c>
      <c r="Y986" s="3" t="str">
        <f>IF(COUNTIFS(Lookups!$D:$D,C986)=1,"Bar Sales","")</f>
        <v/>
      </c>
      <c r="Z986" s="3" t="str">
        <f>IFERROR(VLOOKUP(C986*1,Lookups!$D:$F,3,FALSE),"")</f>
        <v/>
      </c>
      <c r="AA986" s="3" t="str">
        <f>IFERROR(VLOOKUP($C986*1,Lookups!$H:$N,3,FALSE),"")</f>
        <v>Sales</v>
      </c>
      <c r="AB986" s="3" t="str">
        <f>IFERROR(VLOOKUP($C986*1,Lookups!$H:$N,4,FALSE),"")</f>
        <v>Lunch</v>
      </c>
      <c r="AC986" s="3" t="str">
        <f>IFERROR(VLOOKUP($C986*1,Lookups!$H:$N,5,FALSE),"")</f>
        <v>Bar</v>
      </c>
      <c r="AD986" s="3" t="str">
        <f>IFERROR(VLOOKUP($C986*1,Lookups!$H:$N,6,FALSE),"")</f>
        <v>Food</v>
      </c>
      <c r="AE986" s="3">
        <f>IFERROR(VLOOKUP($C986*1,Lookups!$H:$N,7,FALSE),"")</f>
        <v>0</v>
      </c>
      <c r="AF986" s="3" t="str">
        <f>VLOOKUP(B986*1,Stores!$A:$C,3,FALSE)</f>
        <v>DFG</v>
      </c>
    </row>
    <row r="987" spans="1:32">
      <c r="A987" s="165" t="s">
        <v>960</v>
      </c>
      <c r="B987" s="166" t="s">
        <v>951</v>
      </c>
      <c r="C987" s="165" t="s">
        <v>556</v>
      </c>
      <c r="D987" s="165" t="s">
        <v>918</v>
      </c>
      <c r="E987" s="165" t="s">
        <v>505</v>
      </c>
      <c r="F987" s="167">
        <v>2017</v>
      </c>
      <c r="G987" s="168">
        <v>0</v>
      </c>
      <c r="H987" s="169">
        <v>11975.430375000002</v>
      </c>
      <c r="I987" s="169">
        <v>10716.780899999998</v>
      </c>
      <c r="J987" s="169">
        <v>13199.596874999999</v>
      </c>
      <c r="K987" s="169">
        <v>12150.999899999999</v>
      </c>
      <c r="L987" s="169">
        <v>11919.022500000001</v>
      </c>
      <c r="M987" s="169">
        <v>9111.5739000000012</v>
      </c>
      <c r="N987" s="169">
        <v>8079.4447500000006</v>
      </c>
      <c r="O987" s="169">
        <v>8547.6160500000005</v>
      </c>
      <c r="P987" s="169">
        <v>7703.7119999999986</v>
      </c>
      <c r="Q987" s="169">
        <v>7500.7491000000009</v>
      </c>
      <c r="R987" s="169">
        <v>11543.2965</v>
      </c>
      <c r="S987" s="169">
        <v>0</v>
      </c>
      <c r="T987" s="169">
        <v>0</v>
      </c>
      <c r="U987" s="169">
        <v>112448.22284999998</v>
      </c>
      <c r="V987" s="163">
        <f ca="1">SUM(INDIRECT(Inputs!$C$11&amp;ROW()&amp;":"&amp;Inputs!$C$12&amp;ROW()))</f>
        <v>7500.7491000000009</v>
      </c>
      <c r="W987" s="163">
        <f ca="1">SUM(INDIRECT(Inputs!$C$13&amp;ROW()&amp;":"&amp;Inputs!$C$14&amp;ROW()))</f>
        <v>100904.92634999998</v>
      </c>
      <c r="X987" s="3" t="str">
        <f>IF(COUNTIFS(Lookups!$A:$A,C987)=1,"Gross Sales","")</f>
        <v/>
      </c>
      <c r="Y987" s="3" t="str">
        <f>IF(COUNTIFS(Lookups!$D:$D,C987)=1,"Bar Sales","")</f>
        <v/>
      </c>
      <c r="Z987" s="3" t="str">
        <f>IFERROR(VLOOKUP(C987*1,Lookups!$D:$F,3,FALSE),"")</f>
        <v/>
      </c>
      <c r="AA987" s="3" t="str">
        <f>IFERROR(VLOOKUP($C987*1,Lookups!$H:$N,3,FALSE),"")</f>
        <v>Sales</v>
      </c>
      <c r="AB987" s="3" t="str">
        <f>IFERROR(VLOOKUP($C987*1,Lookups!$H:$N,4,FALSE),"")</f>
        <v>Lunch</v>
      </c>
      <c r="AC987" s="3" t="str">
        <f>IFERROR(VLOOKUP($C987*1,Lookups!$H:$N,5,FALSE),"")</f>
        <v>Bar</v>
      </c>
      <c r="AD987" s="3" t="str">
        <f>IFERROR(VLOOKUP($C987*1,Lookups!$H:$N,6,FALSE),"")</f>
        <v>Food</v>
      </c>
      <c r="AE987" s="3">
        <f>IFERROR(VLOOKUP($C987*1,Lookups!$H:$N,7,FALSE),"")</f>
        <v>0</v>
      </c>
      <c r="AF987" s="3" t="str">
        <f>VLOOKUP(B987*1,Stores!$A:$C,3,FALSE)</f>
        <v>DFG</v>
      </c>
    </row>
    <row r="988" spans="1:32">
      <c r="A988" s="165" t="s">
        <v>961</v>
      </c>
      <c r="B988" s="166" t="s">
        <v>952</v>
      </c>
      <c r="C988" s="165" t="s">
        <v>556</v>
      </c>
      <c r="D988" s="165" t="s">
        <v>918</v>
      </c>
      <c r="E988" s="165" t="s">
        <v>505</v>
      </c>
      <c r="F988" s="167">
        <v>2017</v>
      </c>
      <c r="G988" s="168">
        <v>0</v>
      </c>
      <c r="H988" s="169">
        <v>10501.32375</v>
      </c>
      <c r="I988" s="169">
        <v>11150.377874999998</v>
      </c>
      <c r="J988" s="169">
        <v>9907.561125000002</v>
      </c>
      <c r="K988" s="169">
        <v>9699.6795000000002</v>
      </c>
      <c r="L988" s="169">
        <v>11278.392749999999</v>
      </c>
      <c r="M988" s="169">
        <v>9623.8515000000007</v>
      </c>
      <c r="N988" s="169">
        <v>8251.6409999999996</v>
      </c>
      <c r="O988" s="169">
        <v>7624.9207500000002</v>
      </c>
      <c r="P988" s="169">
        <v>7321.700249999999</v>
      </c>
      <c r="Q988" s="169">
        <v>10066.7214</v>
      </c>
      <c r="R988" s="169">
        <v>10179.58725</v>
      </c>
      <c r="S988" s="169">
        <v>0</v>
      </c>
      <c r="T988" s="169">
        <v>0</v>
      </c>
      <c r="U988" s="169">
        <v>105605.75714999999</v>
      </c>
      <c r="V988" s="163">
        <f ca="1">SUM(INDIRECT(Inputs!$C$11&amp;ROW()&amp;":"&amp;Inputs!$C$12&amp;ROW()))</f>
        <v>10066.7214</v>
      </c>
      <c r="W988" s="163">
        <f ca="1">SUM(INDIRECT(Inputs!$C$13&amp;ROW()&amp;":"&amp;Inputs!$C$14&amp;ROW()))</f>
        <v>95426.169899999994</v>
      </c>
      <c r="X988" s="3" t="str">
        <f>IF(COUNTIFS(Lookups!$A:$A,C988)=1,"Gross Sales","")</f>
        <v/>
      </c>
      <c r="Y988" s="3" t="str">
        <f>IF(COUNTIFS(Lookups!$D:$D,C988)=1,"Bar Sales","")</f>
        <v/>
      </c>
      <c r="Z988" s="3" t="str">
        <f>IFERROR(VLOOKUP(C988*1,Lookups!$D:$F,3,FALSE),"")</f>
        <v/>
      </c>
      <c r="AA988" s="3" t="str">
        <f>IFERROR(VLOOKUP($C988*1,Lookups!$H:$N,3,FALSE),"")</f>
        <v>Sales</v>
      </c>
      <c r="AB988" s="3" t="str">
        <f>IFERROR(VLOOKUP($C988*1,Lookups!$H:$N,4,FALSE),"")</f>
        <v>Lunch</v>
      </c>
      <c r="AC988" s="3" t="str">
        <f>IFERROR(VLOOKUP($C988*1,Lookups!$H:$N,5,FALSE),"")</f>
        <v>Bar</v>
      </c>
      <c r="AD988" s="3" t="str">
        <f>IFERROR(VLOOKUP($C988*1,Lookups!$H:$N,6,FALSE),"")</f>
        <v>Food</v>
      </c>
      <c r="AE988" s="3">
        <f>IFERROR(VLOOKUP($C988*1,Lookups!$H:$N,7,FALSE),"")</f>
        <v>0</v>
      </c>
      <c r="AF988" s="3" t="str">
        <f>VLOOKUP(B988*1,Stores!$A:$C,3,FALSE)</f>
        <v>DFG</v>
      </c>
    </row>
    <row r="989" spans="1:32">
      <c r="A989" s="165" t="s">
        <v>934</v>
      </c>
      <c r="B989" s="166" t="s">
        <v>953</v>
      </c>
      <c r="C989" s="165" t="s">
        <v>556</v>
      </c>
      <c r="D989" s="165" t="s">
        <v>918</v>
      </c>
      <c r="E989" s="165" t="s">
        <v>505</v>
      </c>
      <c r="F989" s="167">
        <v>2017</v>
      </c>
      <c r="G989" s="168">
        <v>0</v>
      </c>
      <c r="H989" s="169">
        <v>11024.651024999999</v>
      </c>
      <c r="I989" s="169">
        <v>9130.0895999999993</v>
      </c>
      <c r="J989" s="169">
        <v>11125.880999999999</v>
      </c>
      <c r="K989" s="169">
        <v>11234.837249999999</v>
      </c>
      <c r="L989" s="169">
        <v>12026.97315</v>
      </c>
      <c r="M989" s="169">
        <v>7269.0802500000009</v>
      </c>
      <c r="N989" s="169">
        <v>8399.0969999999998</v>
      </c>
      <c r="O989" s="169">
        <v>8542.9080000000013</v>
      </c>
      <c r="P989" s="169">
        <v>9678.4166249999998</v>
      </c>
      <c r="Q989" s="169">
        <v>11701.918125</v>
      </c>
      <c r="R989" s="169">
        <v>10506.88125</v>
      </c>
      <c r="S989" s="169">
        <v>0</v>
      </c>
      <c r="T989" s="169">
        <v>0</v>
      </c>
      <c r="U989" s="169">
        <v>110640.73327499999</v>
      </c>
      <c r="V989" s="163">
        <f ca="1">SUM(INDIRECT(Inputs!$C$11&amp;ROW()&amp;":"&amp;Inputs!$C$12&amp;ROW()))</f>
        <v>11701.918125</v>
      </c>
      <c r="W989" s="163">
        <f ca="1">SUM(INDIRECT(Inputs!$C$13&amp;ROW()&amp;":"&amp;Inputs!$C$14&amp;ROW()))</f>
        <v>100133.85202499999</v>
      </c>
      <c r="X989" s="3" t="str">
        <f>IF(COUNTIFS(Lookups!$A:$A,C989)=1,"Gross Sales","")</f>
        <v/>
      </c>
      <c r="Y989" s="3" t="str">
        <f>IF(COUNTIFS(Lookups!$D:$D,C989)=1,"Bar Sales","")</f>
        <v/>
      </c>
      <c r="Z989" s="3" t="str">
        <f>IFERROR(VLOOKUP(C989*1,Lookups!$D:$F,3,FALSE),"")</f>
        <v/>
      </c>
      <c r="AA989" s="3" t="str">
        <f>IFERROR(VLOOKUP($C989*1,Lookups!$H:$N,3,FALSE),"")</f>
        <v>Sales</v>
      </c>
      <c r="AB989" s="3" t="str">
        <f>IFERROR(VLOOKUP($C989*1,Lookups!$H:$N,4,FALSE),"")</f>
        <v>Lunch</v>
      </c>
      <c r="AC989" s="3" t="str">
        <f>IFERROR(VLOOKUP($C989*1,Lookups!$H:$N,5,FALSE),"")</f>
        <v>Bar</v>
      </c>
      <c r="AD989" s="3" t="str">
        <f>IFERROR(VLOOKUP($C989*1,Lookups!$H:$N,6,FALSE),"")</f>
        <v>Food</v>
      </c>
      <c r="AE989" s="3">
        <f>IFERROR(VLOOKUP($C989*1,Lookups!$H:$N,7,FALSE),"")</f>
        <v>0</v>
      </c>
      <c r="AF989" s="3" t="str">
        <f>VLOOKUP(B989*1,Stores!$A:$C,3,FALSE)</f>
        <v>DFG</v>
      </c>
    </row>
    <row r="990" spans="1:32">
      <c r="A990" s="165" t="s">
        <v>933</v>
      </c>
      <c r="B990" s="166" t="s">
        <v>954</v>
      </c>
      <c r="C990" s="165" t="s">
        <v>556</v>
      </c>
      <c r="D990" s="165" t="s">
        <v>918</v>
      </c>
      <c r="E990" s="165" t="s">
        <v>505</v>
      </c>
      <c r="F990" s="167">
        <v>2017</v>
      </c>
      <c r="G990" s="168">
        <v>0</v>
      </c>
      <c r="H990" s="169">
        <v>12669.735000000001</v>
      </c>
      <c r="I990" s="169">
        <v>12444.969375000001</v>
      </c>
      <c r="J990" s="169">
        <v>7666.1575499999999</v>
      </c>
      <c r="K990" s="169">
        <v>6379.4032500000003</v>
      </c>
      <c r="L990" s="169">
        <v>7221.9400500000002</v>
      </c>
      <c r="M990" s="169">
        <v>8782.2855000000018</v>
      </c>
      <c r="N990" s="169">
        <v>7883.864625000002</v>
      </c>
      <c r="O990" s="169">
        <v>8472.3870000000006</v>
      </c>
      <c r="P990" s="169">
        <v>6738.9621750000006</v>
      </c>
      <c r="Q990" s="169">
        <v>8515.2618750000001</v>
      </c>
      <c r="R990" s="169">
        <v>8641.221375000001</v>
      </c>
      <c r="S990" s="169">
        <v>0</v>
      </c>
      <c r="T990" s="169">
        <v>0</v>
      </c>
      <c r="U990" s="169">
        <v>95416.187774999999</v>
      </c>
      <c r="V990" s="163">
        <f ca="1">SUM(INDIRECT(Inputs!$C$11&amp;ROW()&amp;":"&amp;Inputs!$C$12&amp;ROW()))</f>
        <v>8515.2618750000001</v>
      </c>
      <c r="W990" s="163">
        <f ca="1">SUM(INDIRECT(Inputs!$C$13&amp;ROW()&amp;":"&amp;Inputs!$C$14&amp;ROW()))</f>
        <v>86774.966400000005</v>
      </c>
      <c r="X990" s="3" t="str">
        <f>IF(COUNTIFS(Lookups!$A:$A,C990)=1,"Gross Sales","")</f>
        <v/>
      </c>
      <c r="Y990" s="3" t="str">
        <f>IF(COUNTIFS(Lookups!$D:$D,C990)=1,"Bar Sales","")</f>
        <v/>
      </c>
      <c r="Z990" s="3" t="str">
        <f>IFERROR(VLOOKUP(C990*1,Lookups!$D:$F,3,FALSE),"")</f>
        <v/>
      </c>
      <c r="AA990" s="3" t="str">
        <f>IFERROR(VLOOKUP($C990*1,Lookups!$H:$N,3,FALSE),"")</f>
        <v>Sales</v>
      </c>
      <c r="AB990" s="3" t="str">
        <f>IFERROR(VLOOKUP($C990*1,Lookups!$H:$N,4,FALSE),"")</f>
        <v>Lunch</v>
      </c>
      <c r="AC990" s="3" t="str">
        <f>IFERROR(VLOOKUP($C990*1,Lookups!$H:$N,5,FALSE),"")</f>
        <v>Bar</v>
      </c>
      <c r="AD990" s="3" t="str">
        <f>IFERROR(VLOOKUP($C990*1,Lookups!$H:$N,6,FALSE),"")</f>
        <v>Food</v>
      </c>
      <c r="AE990" s="3">
        <f>IFERROR(VLOOKUP($C990*1,Lookups!$H:$N,7,FALSE),"")</f>
        <v>0</v>
      </c>
      <c r="AF990" s="3" t="str">
        <f>VLOOKUP(B990*1,Stores!$A:$C,3,FALSE)</f>
        <v>DFG</v>
      </c>
    </row>
    <row r="991" spans="1:32">
      <c r="A991" s="165" t="s">
        <v>932</v>
      </c>
      <c r="B991" s="166" t="s">
        <v>959</v>
      </c>
      <c r="C991" s="165" t="s">
        <v>556</v>
      </c>
      <c r="D991" s="165" t="s">
        <v>918</v>
      </c>
      <c r="E991" s="165" t="s">
        <v>505</v>
      </c>
      <c r="F991" s="167">
        <v>2017</v>
      </c>
      <c r="G991" s="168">
        <v>0</v>
      </c>
      <c r="H991" s="169">
        <v>0</v>
      </c>
      <c r="I991" s="169">
        <v>0</v>
      </c>
      <c r="J991" s="169">
        <v>0</v>
      </c>
      <c r="K991" s="169">
        <v>0</v>
      </c>
      <c r="L991" s="169">
        <v>0</v>
      </c>
      <c r="M991" s="169">
        <v>0</v>
      </c>
      <c r="N991" s="169">
        <v>9913.3672499999993</v>
      </c>
      <c r="O991" s="169">
        <v>9699.7049999999999</v>
      </c>
      <c r="P991" s="169">
        <v>13055.135400000001</v>
      </c>
      <c r="Q991" s="169">
        <v>14219.362874999997</v>
      </c>
      <c r="R991" s="169">
        <v>13198.332375000002</v>
      </c>
      <c r="S991" s="169">
        <v>0</v>
      </c>
      <c r="T991" s="169">
        <v>0</v>
      </c>
      <c r="U991" s="169">
        <v>60085.902900000001</v>
      </c>
      <c r="V991" s="163">
        <f ca="1">SUM(INDIRECT(Inputs!$C$11&amp;ROW()&amp;":"&amp;Inputs!$C$12&amp;ROW()))</f>
        <v>14219.362874999997</v>
      </c>
      <c r="W991" s="163">
        <f ca="1">SUM(INDIRECT(Inputs!$C$13&amp;ROW()&amp;":"&amp;Inputs!$C$14&amp;ROW()))</f>
        <v>46887.570524999996</v>
      </c>
      <c r="X991" s="3" t="str">
        <f>IF(COUNTIFS(Lookups!$A:$A,C991)=1,"Gross Sales","")</f>
        <v/>
      </c>
      <c r="Y991" s="3" t="str">
        <f>IF(COUNTIFS(Lookups!$D:$D,C991)=1,"Bar Sales","")</f>
        <v/>
      </c>
      <c r="Z991" s="3" t="str">
        <f>IFERROR(VLOOKUP(C991*1,Lookups!$D:$F,3,FALSE),"")</f>
        <v/>
      </c>
      <c r="AA991" s="3" t="str">
        <f>IFERROR(VLOOKUP($C991*1,Lookups!$H:$N,3,FALSE),"")</f>
        <v>Sales</v>
      </c>
      <c r="AB991" s="3" t="str">
        <f>IFERROR(VLOOKUP($C991*1,Lookups!$H:$N,4,FALSE),"")</f>
        <v>Lunch</v>
      </c>
      <c r="AC991" s="3" t="str">
        <f>IFERROR(VLOOKUP($C991*1,Lookups!$H:$N,5,FALSE),"")</f>
        <v>Bar</v>
      </c>
      <c r="AD991" s="3" t="str">
        <f>IFERROR(VLOOKUP($C991*1,Lookups!$H:$N,6,FALSE),"")</f>
        <v>Food</v>
      </c>
      <c r="AE991" s="3">
        <f>IFERROR(VLOOKUP($C991*1,Lookups!$H:$N,7,FALSE),"")</f>
        <v>0</v>
      </c>
      <c r="AF991" s="3" t="str">
        <f>VLOOKUP(B991*1,Stores!$A:$C,3,FALSE)</f>
        <v>DFG</v>
      </c>
    </row>
    <row r="992" spans="1:32">
      <c r="A992" s="165" t="s">
        <v>930</v>
      </c>
      <c r="B992" s="166" t="s">
        <v>920</v>
      </c>
      <c r="C992" s="165" t="s">
        <v>560</v>
      </c>
      <c r="D992" s="165" t="s">
        <v>918</v>
      </c>
      <c r="E992" s="165" t="s">
        <v>509</v>
      </c>
      <c r="F992" s="167">
        <v>2017</v>
      </c>
      <c r="G992" s="168">
        <v>0</v>
      </c>
      <c r="H992" s="169">
        <v>12556.026000000002</v>
      </c>
      <c r="I992" s="169">
        <v>17890.549350000001</v>
      </c>
      <c r="J992" s="169">
        <v>13809.280275000001</v>
      </c>
      <c r="K992" s="169">
        <v>12857.072250000001</v>
      </c>
      <c r="L992" s="169">
        <v>12695.820525000001</v>
      </c>
      <c r="M992" s="169">
        <v>12703.304250000001</v>
      </c>
      <c r="N992" s="169">
        <v>11283.204299999999</v>
      </c>
      <c r="O992" s="169">
        <v>10605.659475</v>
      </c>
      <c r="P992" s="169">
        <v>12389.366249999999</v>
      </c>
      <c r="Q992" s="169">
        <v>18511.916249999998</v>
      </c>
      <c r="R992" s="169">
        <v>15505.252875</v>
      </c>
      <c r="S992" s="169">
        <v>0</v>
      </c>
      <c r="T992" s="169">
        <v>0</v>
      </c>
      <c r="U992" s="169">
        <v>150807.45180000001</v>
      </c>
      <c r="V992" s="163">
        <f ca="1">SUM(INDIRECT(Inputs!$C$11&amp;ROW()&amp;":"&amp;Inputs!$C$12&amp;ROW()))</f>
        <v>18511.916249999998</v>
      </c>
      <c r="W992" s="163">
        <f ca="1">SUM(INDIRECT(Inputs!$C$13&amp;ROW()&amp;":"&amp;Inputs!$C$14&amp;ROW()))</f>
        <v>135302.198925</v>
      </c>
      <c r="X992" s="3" t="str">
        <f>IF(COUNTIFS(Lookups!$A:$A,C992)=1,"Gross Sales","")</f>
        <v/>
      </c>
      <c r="Y992" s="3" t="str">
        <f>IF(COUNTIFS(Lookups!$D:$D,C992)=1,"Bar Sales","")</f>
        <v/>
      </c>
      <c r="Z992" s="3" t="str">
        <f>IFERROR(VLOOKUP(C992*1,Lookups!$D:$F,3,FALSE),"")</f>
        <v/>
      </c>
      <c r="AA992" s="3" t="str">
        <f>IFERROR(VLOOKUP($C992*1,Lookups!$H:$N,3,FALSE),"")</f>
        <v>Sales</v>
      </c>
      <c r="AB992" s="3" t="str">
        <f>IFERROR(VLOOKUP($C992*1,Lookups!$H:$N,4,FALSE),"")</f>
        <v>Dinner</v>
      </c>
      <c r="AC992" s="3" t="str">
        <f>IFERROR(VLOOKUP($C992*1,Lookups!$H:$N,5,FALSE),"")</f>
        <v>Bar</v>
      </c>
      <c r="AD992" s="3" t="str">
        <f>IFERROR(VLOOKUP($C992*1,Lookups!$H:$N,6,FALSE),"")</f>
        <v>Food</v>
      </c>
      <c r="AE992" s="3">
        <f>IFERROR(VLOOKUP($C992*1,Lookups!$H:$N,7,FALSE),"")</f>
        <v>0</v>
      </c>
      <c r="AF992" s="3" t="str">
        <f>VLOOKUP(B992*1,Stores!$A:$C,3,FALSE)</f>
        <v>DFDE</v>
      </c>
    </row>
    <row r="993" spans="1:32">
      <c r="A993" s="165" t="s">
        <v>929</v>
      </c>
      <c r="B993" s="166" t="s">
        <v>921</v>
      </c>
      <c r="C993" s="165" t="s">
        <v>560</v>
      </c>
      <c r="D993" s="165" t="s">
        <v>918</v>
      </c>
      <c r="E993" s="165" t="s">
        <v>509</v>
      </c>
      <c r="F993" s="167">
        <v>2017</v>
      </c>
      <c r="G993" s="168">
        <v>0</v>
      </c>
      <c r="H993" s="169">
        <v>29908.251</v>
      </c>
      <c r="I993" s="169">
        <v>26903.230199999998</v>
      </c>
      <c r="J993" s="169">
        <v>28827.748800000001</v>
      </c>
      <c r="K993" s="169">
        <v>20200.691999999999</v>
      </c>
      <c r="L993" s="169">
        <v>28914.704999999998</v>
      </c>
      <c r="M993" s="169">
        <v>26509.533749999999</v>
      </c>
      <c r="N993" s="169">
        <v>30035.284199999998</v>
      </c>
      <c r="O993" s="169">
        <v>31677.149700000002</v>
      </c>
      <c r="P993" s="169">
        <v>31998.834000000003</v>
      </c>
      <c r="Q993" s="169">
        <v>27082.102575000001</v>
      </c>
      <c r="R993" s="169">
        <v>32817.941099999996</v>
      </c>
      <c r="S993" s="169">
        <v>0</v>
      </c>
      <c r="T993" s="169">
        <v>0</v>
      </c>
      <c r="U993" s="169">
        <v>314875.47232499998</v>
      </c>
      <c r="V993" s="163">
        <f ca="1">SUM(INDIRECT(Inputs!$C$11&amp;ROW()&amp;":"&amp;Inputs!$C$12&amp;ROW()))</f>
        <v>27082.102575000001</v>
      </c>
      <c r="W993" s="163">
        <f ca="1">SUM(INDIRECT(Inputs!$C$13&amp;ROW()&amp;":"&amp;Inputs!$C$14&amp;ROW()))</f>
        <v>282057.53122499998</v>
      </c>
      <c r="X993" s="3" t="str">
        <f>IF(COUNTIFS(Lookups!$A:$A,C993)=1,"Gross Sales","")</f>
        <v/>
      </c>
      <c r="Y993" s="3" t="str">
        <f>IF(COUNTIFS(Lookups!$D:$D,C993)=1,"Bar Sales","")</f>
        <v/>
      </c>
      <c r="Z993" s="3" t="str">
        <f>IFERROR(VLOOKUP(C993*1,Lookups!$D:$F,3,FALSE),"")</f>
        <v/>
      </c>
      <c r="AA993" s="3" t="str">
        <f>IFERROR(VLOOKUP($C993*1,Lookups!$H:$N,3,FALSE),"")</f>
        <v>Sales</v>
      </c>
      <c r="AB993" s="3" t="str">
        <f>IFERROR(VLOOKUP($C993*1,Lookups!$H:$N,4,FALSE),"")</f>
        <v>Dinner</v>
      </c>
      <c r="AC993" s="3" t="str">
        <f>IFERROR(VLOOKUP($C993*1,Lookups!$H:$N,5,FALSE),"")</f>
        <v>Bar</v>
      </c>
      <c r="AD993" s="3" t="str">
        <f>IFERROR(VLOOKUP($C993*1,Lookups!$H:$N,6,FALSE),"")</f>
        <v>Food</v>
      </c>
      <c r="AE993" s="3">
        <f>IFERROR(VLOOKUP($C993*1,Lookups!$H:$N,7,FALSE),"")</f>
        <v>0</v>
      </c>
      <c r="AF993" s="3" t="str">
        <f>VLOOKUP(B993*1,Stores!$A:$C,3,FALSE)</f>
        <v>DFDE</v>
      </c>
    </row>
    <row r="994" spans="1:32">
      <c r="A994" s="165" t="s">
        <v>928</v>
      </c>
      <c r="B994" s="166" t="s">
        <v>922</v>
      </c>
      <c r="C994" s="165" t="s">
        <v>560</v>
      </c>
      <c r="D994" s="165" t="s">
        <v>918</v>
      </c>
      <c r="E994" s="165" t="s">
        <v>509</v>
      </c>
      <c r="F994" s="167">
        <v>2017</v>
      </c>
      <c r="G994" s="168">
        <v>0</v>
      </c>
      <c r="H994" s="169">
        <v>27024.8361</v>
      </c>
      <c r="I994" s="169">
        <v>39643.118999999992</v>
      </c>
      <c r="J994" s="169">
        <v>24515.692200000001</v>
      </c>
      <c r="K994" s="169">
        <v>36673.934699999998</v>
      </c>
      <c r="L994" s="169">
        <v>28687.349924999999</v>
      </c>
      <c r="M994" s="169">
        <v>28073.064750000001</v>
      </c>
      <c r="N994" s="169">
        <v>21185.380800000003</v>
      </c>
      <c r="O994" s="169">
        <v>31807.148550000002</v>
      </c>
      <c r="P994" s="169">
        <v>37899.74955</v>
      </c>
      <c r="Q994" s="169">
        <v>15874.472250000003</v>
      </c>
      <c r="R994" s="169">
        <v>20537.903624999999</v>
      </c>
      <c r="S994" s="169">
        <v>0</v>
      </c>
      <c r="T994" s="169">
        <v>0</v>
      </c>
      <c r="U994" s="169">
        <v>311922.65144999995</v>
      </c>
      <c r="V994" s="163">
        <f ca="1">SUM(INDIRECT(Inputs!$C$11&amp;ROW()&amp;":"&amp;Inputs!$C$12&amp;ROW()))</f>
        <v>15874.472250000003</v>
      </c>
      <c r="W994" s="163">
        <f ca="1">SUM(INDIRECT(Inputs!$C$13&amp;ROW()&amp;":"&amp;Inputs!$C$14&amp;ROW()))</f>
        <v>291384.74782499997</v>
      </c>
      <c r="X994" s="3" t="str">
        <f>IF(COUNTIFS(Lookups!$A:$A,C994)=1,"Gross Sales","")</f>
        <v/>
      </c>
      <c r="Y994" s="3" t="str">
        <f>IF(COUNTIFS(Lookups!$D:$D,C994)=1,"Bar Sales","")</f>
        <v/>
      </c>
      <c r="Z994" s="3" t="str">
        <f>IFERROR(VLOOKUP(C994*1,Lookups!$D:$F,3,FALSE),"")</f>
        <v/>
      </c>
      <c r="AA994" s="3" t="str">
        <f>IFERROR(VLOOKUP($C994*1,Lookups!$H:$N,3,FALSE),"")</f>
        <v>Sales</v>
      </c>
      <c r="AB994" s="3" t="str">
        <f>IFERROR(VLOOKUP($C994*1,Lookups!$H:$N,4,FALSE),"")</f>
        <v>Dinner</v>
      </c>
      <c r="AC994" s="3" t="str">
        <f>IFERROR(VLOOKUP($C994*1,Lookups!$H:$N,5,FALSE),"")</f>
        <v>Bar</v>
      </c>
      <c r="AD994" s="3" t="str">
        <f>IFERROR(VLOOKUP($C994*1,Lookups!$H:$N,6,FALSE),"")</f>
        <v>Food</v>
      </c>
      <c r="AE994" s="3">
        <f>IFERROR(VLOOKUP($C994*1,Lookups!$H:$N,7,FALSE),"")</f>
        <v>0</v>
      </c>
      <c r="AF994" s="3" t="str">
        <f>VLOOKUP(B994*1,Stores!$A:$C,3,FALSE)</f>
        <v>DFDE</v>
      </c>
    </row>
    <row r="995" spans="1:32">
      <c r="A995" s="165" t="s">
        <v>927</v>
      </c>
      <c r="B995" s="166" t="s">
        <v>923</v>
      </c>
      <c r="C995" s="165" t="s">
        <v>560</v>
      </c>
      <c r="D995" s="165" t="s">
        <v>918</v>
      </c>
      <c r="E995" s="165" t="s">
        <v>509</v>
      </c>
      <c r="F995" s="167">
        <v>2017</v>
      </c>
      <c r="G995" s="168">
        <v>0</v>
      </c>
      <c r="H995" s="169">
        <v>16667.088</v>
      </c>
      <c r="I995" s="169">
        <v>35974.133100000006</v>
      </c>
      <c r="J995" s="169">
        <v>24362.842725000002</v>
      </c>
      <c r="K995" s="169">
        <v>25303.493700000003</v>
      </c>
      <c r="L995" s="169">
        <v>26938.367249999996</v>
      </c>
      <c r="M995" s="169">
        <v>19536.919725</v>
      </c>
      <c r="N995" s="169">
        <v>13403.3331</v>
      </c>
      <c r="O995" s="169">
        <v>21893.71875</v>
      </c>
      <c r="P995" s="169">
        <v>16975.819949999997</v>
      </c>
      <c r="Q995" s="169">
        <v>25779.822750000003</v>
      </c>
      <c r="R995" s="169">
        <v>27533.118374999998</v>
      </c>
      <c r="S995" s="169">
        <v>0</v>
      </c>
      <c r="T995" s="169">
        <v>0</v>
      </c>
      <c r="U995" s="169">
        <v>254368.65742499998</v>
      </c>
      <c r="V995" s="163">
        <f ca="1">SUM(INDIRECT(Inputs!$C$11&amp;ROW()&amp;":"&amp;Inputs!$C$12&amp;ROW()))</f>
        <v>25779.822750000003</v>
      </c>
      <c r="W995" s="163">
        <f ca="1">SUM(INDIRECT(Inputs!$C$13&amp;ROW()&amp;":"&amp;Inputs!$C$14&amp;ROW()))</f>
        <v>226835.53904999999</v>
      </c>
      <c r="X995" s="3" t="str">
        <f>IF(COUNTIFS(Lookups!$A:$A,C995)=1,"Gross Sales","")</f>
        <v/>
      </c>
      <c r="Y995" s="3" t="str">
        <f>IF(COUNTIFS(Lookups!$D:$D,C995)=1,"Bar Sales","")</f>
        <v/>
      </c>
      <c r="Z995" s="3" t="str">
        <f>IFERROR(VLOOKUP(C995*1,Lookups!$D:$F,3,FALSE),"")</f>
        <v/>
      </c>
      <c r="AA995" s="3" t="str">
        <f>IFERROR(VLOOKUP($C995*1,Lookups!$H:$N,3,FALSE),"")</f>
        <v>Sales</v>
      </c>
      <c r="AB995" s="3" t="str">
        <f>IFERROR(VLOOKUP($C995*1,Lookups!$H:$N,4,FALSE),"")</f>
        <v>Dinner</v>
      </c>
      <c r="AC995" s="3" t="str">
        <f>IFERROR(VLOOKUP($C995*1,Lookups!$H:$N,5,FALSE),"")</f>
        <v>Bar</v>
      </c>
      <c r="AD995" s="3" t="str">
        <f>IFERROR(VLOOKUP($C995*1,Lookups!$H:$N,6,FALSE),"")</f>
        <v>Food</v>
      </c>
      <c r="AE995" s="3">
        <f>IFERROR(VLOOKUP($C995*1,Lookups!$H:$N,7,FALSE),"")</f>
        <v>0</v>
      </c>
      <c r="AF995" s="3" t="str">
        <f>VLOOKUP(B995*1,Stores!$A:$C,3,FALSE)</f>
        <v>DFDE</v>
      </c>
    </row>
    <row r="996" spans="1:32">
      <c r="A996" s="165" t="s">
        <v>926</v>
      </c>
      <c r="B996" s="166" t="s">
        <v>924</v>
      </c>
      <c r="C996" s="165" t="s">
        <v>560</v>
      </c>
      <c r="D996" s="165" t="s">
        <v>918</v>
      </c>
      <c r="E996" s="165" t="s">
        <v>509</v>
      </c>
      <c r="F996" s="167">
        <v>2017</v>
      </c>
      <c r="G996" s="168">
        <v>0</v>
      </c>
      <c r="H996" s="169">
        <v>30629.25</v>
      </c>
      <c r="I996" s="169">
        <v>36267.36045</v>
      </c>
      <c r="J996" s="169">
        <v>34649.361675</v>
      </c>
      <c r="K996" s="169">
        <v>23470.850250000003</v>
      </c>
      <c r="L996" s="169">
        <v>19249.549199999998</v>
      </c>
      <c r="M996" s="169">
        <v>27202.953749999997</v>
      </c>
      <c r="N996" s="169">
        <v>29103.267600000003</v>
      </c>
      <c r="O996" s="169">
        <v>26682.177299999996</v>
      </c>
      <c r="P996" s="169">
        <v>26244.745799999997</v>
      </c>
      <c r="Q996" s="169">
        <v>26976.3426</v>
      </c>
      <c r="R996" s="169">
        <v>29469.686174999999</v>
      </c>
      <c r="S996" s="169">
        <v>0</v>
      </c>
      <c r="T996" s="169">
        <v>0</v>
      </c>
      <c r="U996" s="169">
        <v>309945.54479999997</v>
      </c>
      <c r="V996" s="163">
        <f ca="1">SUM(INDIRECT(Inputs!$C$11&amp;ROW()&amp;":"&amp;Inputs!$C$12&amp;ROW()))</f>
        <v>26976.3426</v>
      </c>
      <c r="W996" s="163">
        <f ca="1">SUM(INDIRECT(Inputs!$C$13&amp;ROW()&amp;":"&amp;Inputs!$C$14&amp;ROW()))</f>
        <v>280475.85862499999</v>
      </c>
      <c r="X996" s="3" t="str">
        <f>IF(COUNTIFS(Lookups!$A:$A,C996)=1,"Gross Sales","")</f>
        <v/>
      </c>
      <c r="Y996" s="3" t="str">
        <f>IF(COUNTIFS(Lookups!$D:$D,C996)=1,"Bar Sales","")</f>
        <v/>
      </c>
      <c r="Z996" s="3" t="str">
        <f>IFERROR(VLOOKUP(C996*1,Lookups!$D:$F,3,FALSE),"")</f>
        <v/>
      </c>
      <c r="AA996" s="3" t="str">
        <f>IFERROR(VLOOKUP($C996*1,Lookups!$H:$N,3,FALSE),"")</f>
        <v>Sales</v>
      </c>
      <c r="AB996" s="3" t="str">
        <f>IFERROR(VLOOKUP($C996*1,Lookups!$H:$N,4,FALSE),"")</f>
        <v>Dinner</v>
      </c>
      <c r="AC996" s="3" t="str">
        <f>IFERROR(VLOOKUP($C996*1,Lookups!$H:$N,5,FALSE),"")</f>
        <v>Bar</v>
      </c>
      <c r="AD996" s="3" t="str">
        <f>IFERROR(VLOOKUP($C996*1,Lookups!$H:$N,6,FALSE),"")</f>
        <v>Food</v>
      </c>
      <c r="AE996" s="3">
        <f>IFERROR(VLOOKUP($C996*1,Lookups!$H:$N,7,FALSE),"")</f>
        <v>0</v>
      </c>
      <c r="AF996" s="3" t="str">
        <f>VLOOKUP(B996*1,Stores!$A:$C,3,FALSE)</f>
        <v>DFDE</v>
      </c>
    </row>
    <row r="997" spans="1:32">
      <c r="A997" s="165" t="s">
        <v>925</v>
      </c>
      <c r="B997" s="166" t="s">
        <v>958</v>
      </c>
      <c r="C997" s="165" t="s">
        <v>560</v>
      </c>
      <c r="D997" s="165" t="s">
        <v>918</v>
      </c>
      <c r="E997" s="165" t="s">
        <v>509</v>
      </c>
      <c r="F997" s="167">
        <v>2017</v>
      </c>
      <c r="G997" s="168">
        <v>0</v>
      </c>
      <c r="H997" s="169">
        <v>0</v>
      </c>
      <c r="I997" s="169">
        <v>0</v>
      </c>
      <c r="J997" s="169">
        <v>0</v>
      </c>
      <c r="K997" s="169">
        <v>0</v>
      </c>
      <c r="L997" s="169">
        <v>45919.105875000001</v>
      </c>
      <c r="M997" s="169">
        <v>49142.017349999995</v>
      </c>
      <c r="N997" s="169">
        <v>47844.46875</v>
      </c>
      <c r="O997" s="169">
        <v>45601.939274999997</v>
      </c>
      <c r="P997" s="169">
        <v>48625.666199999992</v>
      </c>
      <c r="Q997" s="169">
        <v>46112.013449999999</v>
      </c>
      <c r="R997" s="169">
        <v>57876.298199999997</v>
      </c>
      <c r="S997" s="169">
        <v>0</v>
      </c>
      <c r="T997" s="169">
        <v>0</v>
      </c>
      <c r="U997" s="169">
        <v>341121.50909999997</v>
      </c>
      <c r="V997" s="163">
        <f ca="1">SUM(INDIRECT(Inputs!$C$11&amp;ROW()&amp;":"&amp;Inputs!$C$12&amp;ROW()))</f>
        <v>46112.013449999999</v>
      </c>
      <c r="W997" s="163">
        <f ca="1">SUM(INDIRECT(Inputs!$C$13&amp;ROW()&amp;":"&amp;Inputs!$C$14&amp;ROW()))</f>
        <v>283245.21089999995</v>
      </c>
      <c r="X997" s="3" t="str">
        <f>IF(COUNTIFS(Lookups!$A:$A,C997)=1,"Gross Sales","")</f>
        <v/>
      </c>
      <c r="Y997" s="3" t="str">
        <f>IF(COUNTIFS(Lookups!$D:$D,C997)=1,"Bar Sales","")</f>
        <v/>
      </c>
      <c r="Z997" s="3" t="str">
        <f>IFERROR(VLOOKUP(C997*1,Lookups!$D:$F,3,FALSE),"")</f>
        <v/>
      </c>
      <c r="AA997" s="3" t="str">
        <f>IFERROR(VLOOKUP($C997*1,Lookups!$H:$N,3,FALSE),"")</f>
        <v>Sales</v>
      </c>
      <c r="AB997" s="3" t="str">
        <f>IFERROR(VLOOKUP($C997*1,Lookups!$H:$N,4,FALSE),"")</f>
        <v>Dinner</v>
      </c>
      <c r="AC997" s="3" t="str">
        <f>IFERROR(VLOOKUP($C997*1,Lookups!$H:$N,5,FALSE),"")</f>
        <v>Bar</v>
      </c>
      <c r="AD997" s="3" t="str">
        <f>IFERROR(VLOOKUP($C997*1,Lookups!$H:$N,6,FALSE),"")</f>
        <v>Food</v>
      </c>
      <c r="AE997" s="3">
        <f>IFERROR(VLOOKUP($C997*1,Lookups!$H:$N,7,FALSE),"")</f>
        <v>0</v>
      </c>
      <c r="AF997" s="3" t="str">
        <f>VLOOKUP(B997*1,Stores!$A:$C,3,FALSE)</f>
        <v>DFDE</v>
      </c>
    </row>
    <row r="998" spans="1:32">
      <c r="A998" s="165" t="s">
        <v>958</v>
      </c>
      <c r="B998" s="166" t="s">
        <v>925</v>
      </c>
      <c r="C998" s="165" t="s">
        <v>560</v>
      </c>
      <c r="D998" s="165" t="s">
        <v>918</v>
      </c>
      <c r="E998" s="165" t="s">
        <v>509</v>
      </c>
      <c r="F998" s="167">
        <v>2017</v>
      </c>
      <c r="G998" s="168">
        <v>0</v>
      </c>
      <c r="H998" s="169">
        <v>22639.931475000001</v>
      </c>
      <c r="I998" s="169">
        <v>29652.621075000003</v>
      </c>
      <c r="J998" s="169">
        <v>25492.316849999999</v>
      </c>
      <c r="K998" s="169">
        <v>15037.325999999999</v>
      </c>
      <c r="L998" s="169">
        <v>18992.2431</v>
      </c>
      <c r="M998" s="169">
        <v>12620.466</v>
      </c>
      <c r="N998" s="169">
        <v>17428.975200000001</v>
      </c>
      <c r="O998" s="169">
        <v>10398.846</v>
      </c>
      <c r="P998" s="169">
        <v>16211.491875000002</v>
      </c>
      <c r="Q998" s="169">
        <v>26314.533899999999</v>
      </c>
      <c r="R998" s="169">
        <v>27944.491575</v>
      </c>
      <c r="S998" s="169">
        <v>0</v>
      </c>
      <c r="T998" s="169">
        <v>0</v>
      </c>
      <c r="U998" s="169">
        <v>222733.24305000002</v>
      </c>
      <c r="V998" s="163">
        <f ca="1">SUM(INDIRECT(Inputs!$C$11&amp;ROW()&amp;":"&amp;Inputs!$C$12&amp;ROW()))</f>
        <v>26314.533899999999</v>
      </c>
      <c r="W998" s="163">
        <f ca="1">SUM(INDIRECT(Inputs!$C$13&amp;ROW()&amp;":"&amp;Inputs!$C$14&amp;ROW()))</f>
        <v>194788.75147500003</v>
      </c>
      <c r="X998" s="3" t="str">
        <f>IF(COUNTIFS(Lookups!$A:$A,C998)=1,"Gross Sales","")</f>
        <v/>
      </c>
      <c r="Y998" s="3" t="str">
        <f>IF(COUNTIFS(Lookups!$D:$D,C998)=1,"Bar Sales","")</f>
        <v/>
      </c>
      <c r="Z998" s="3" t="str">
        <f>IFERROR(VLOOKUP(C998*1,Lookups!$D:$F,3,FALSE),"")</f>
        <v/>
      </c>
      <c r="AA998" s="3" t="str">
        <f>IFERROR(VLOOKUP($C998*1,Lookups!$H:$N,3,FALSE),"")</f>
        <v>Sales</v>
      </c>
      <c r="AB998" s="3" t="str">
        <f>IFERROR(VLOOKUP($C998*1,Lookups!$H:$N,4,FALSE),"")</f>
        <v>Dinner</v>
      </c>
      <c r="AC998" s="3" t="str">
        <f>IFERROR(VLOOKUP($C998*1,Lookups!$H:$N,5,FALSE),"")</f>
        <v>Bar</v>
      </c>
      <c r="AD998" s="3" t="str">
        <f>IFERROR(VLOOKUP($C998*1,Lookups!$H:$N,6,FALSE),"")</f>
        <v>Food</v>
      </c>
      <c r="AE998" s="3">
        <f>IFERROR(VLOOKUP($C998*1,Lookups!$H:$N,7,FALSE),"")</f>
        <v>0</v>
      </c>
      <c r="AF998" s="3" t="str">
        <f>VLOOKUP(B998*1,Stores!$A:$C,3,FALSE)</f>
        <v>DFDE</v>
      </c>
    </row>
    <row r="999" spans="1:32">
      <c r="A999" s="165" t="s">
        <v>924</v>
      </c>
      <c r="B999" s="166" t="s">
        <v>926</v>
      </c>
      <c r="C999" s="165" t="s">
        <v>560</v>
      </c>
      <c r="D999" s="165" t="s">
        <v>918</v>
      </c>
      <c r="E999" s="165" t="s">
        <v>509</v>
      </c>
      <c r="F999" s="167">
        <v>2017</v>
      </c>
      <c r="G999" s="168">
        <v>0</v>
      </c>
      <c r="H999" s="169">
        <v>42319.653750000005</v>
      </c>
      <c r="I999" s="169">
        <v>58943.078999999998</v>
      </c>
      <c r="J999" s="169">
        <v>47611.510650000004</v>
      </c>
      <c r="K999" s="169">
        <v>67899.26909999999</v>
      </c>
      <c r="L999" s="169">
        <v>45178.513875000004</v>
      </c>
      <c r="M999" s="169">
        <v>53878.17</v>
      </c>
      <c r="N999" s="169">
        <v>43172.311050000004</v>
      </c>
      <c r="O999" s="169">
        <v>45517.042800000003</v>
      </c>
      <c r="P999" s="169">
        <v>43381.190999999999</v>
      </c>
      <c r="Q999" s="169">
        <v>51728.875274999999</v>
      </c>
      <c r="R999" s="169">
        <v>67744.323000000004</v>
      </c>
      <c r="S999" s="169">
        <v>0</v>
      </c>
      <c r="T999" s="169">
        <v>0</v>
      </c>
      <c r="U999" s="169">
        <v>567373.93949999998</v>
      </c>
      <c r="V999" s="163">
        <f ca="1">SUM(INDIRECT(Inputs!$C$11&amp;ROW()&amp;":"&amp;Inputs!$C$12&amp;ROW()))</f>
        <v>51728.875274999999</v>
      </c>
      <c r="W999" s="163">
        <f ca="1">SUM(INDIRECT(Inputs!$C$13&amp;ROW()&amp;":"&amp;Inputs!$C$14&amp;ROW()))</f>
        <v>499629.6165</v>
      </c>
      <c r="X999" s="3" t="str">
        <f>IF(COUNTIFS(Lookups!$A:$A,C999)=1,"Gross Sales","")</f>
        <v/>
      </c>
      <c r="Y999" s="3" t="str">
        <f>IF(COUNTIFS(Lookups!$D:$D,C999)=1,"Bar Sales","")</f>
        <v/>
      </c>
      <c r="Z999" s="3" t="str">
        <f>IFERROR(VLOOKUP(C999*1,Lookups!$D:$F,3,FALSE),"")</f>
        <v/>
      </c>
      <c r="AA999" s="3" t="str">
        <f>IFERROR(VLOOKUP($C999*1,Lookups!$H:$N,3,FALSE),"")</f>
        <v>Sales</v>
      </c>
      <c r="AB999" s="3" t="str">
        <f>IFERROR(VLOOKUP($C999*1,Lookups!$H:$N,4,FALSE),"")</f>
        <v>Dinner</v>
      </c>
      <c r="AC999" s="3" t="str">
        <f>IFERROR(VLOOKUP($C999*1,Lookups!$H:$N,5,FALSE),"")</f>
        <v>Bar</v>
      </c>
      <c r="AD999" s="3" t="str">
        <f>IFERROR(VLOOKUP($C999*1,Lookups!$H:$N,6,FALSE),"")</f>
        <v>Food</v>
      </c>
      <c r="AE999" s="3">
        <f>IFERROR(VLOOKUP($C999*1,Lookups!$H:$N,7,FALSE),"")</f>
        <v>0</v>
      </c>
      <c r="AF999" s="3" t="str">
        <f>VLOOKUP(B999*1,Stores!$A:$C,3,FALSE)</f>
        <v>DFDE</v>
      </c>
    </row>
    <row r="1000" spans="1:32">
      <c r="A1000" s="165" t="s">
        <v>923</v>
      </c>
      <c r="B1000" s="166" t="s">
        <v>927</v>
      </c>
      <c r="C1000" s="165" t="s">
        <v>560</v>
      </c>
      <c r="D1000" s="165" t="s">
        <v>918</v>
      </c>
      <c r="E1000" s="165" t="s">
        <v>509</v>
      </c>
      <c r="F1000" s="167">
        <v>2017</v>
      </c>
      <c r="G1000" s="168">
        <v>0</v>
      </c>
      <c r="H1000" s="169">
        <v>27716.357549999997</v>
      </c>
      <c r="I1000" s="169">
        <v>43143.835500000008</v>
      </c>
      <c r="J1000" s="169">
        <v>47289.697875000005</v>
      </c>
      <c r="K1000" s="169">
        <v>51610.005300000004</v>
      </c>
      <c r="L1000" s="169">
        <v>55879.735275000006</v>
      </c>
      <c r="M1000" s="169">
        <v>62237.018250000001</v>
      </c>
      <c r="N1000" s="169">
        <v>47548.981800000001</v>
      </c>
      <c r="O1000" s="169">
        <v>47243.021175000002</v>
      </c>
      <c r="P1000" s="169">
        <v>54430.279124999994</v>
      </c>
      <c r="Q1000" s="169">
        <v>63226.273874999999</v>
      </c>
      <c r="R1000" s="169">
        <v>55605.931125000003</v>
      </c>
      <c r="S1000" s="169">
        <v>0</v>
      </c>
      <c r="T1000" s="169">
        <v>0</v>
      </c>
      <c r="U1000" s="169">
        <v>555931.13685000013</v>
      </c>
      <c r="V1000" s="163">
        <f ca="1">SUM(INDIRECT(Inputs!$C$11&amp;ROW()&amp;":"&amp;Inputs!$C$12&amp;ROW()))</f>
        <v>63226.273874999999</v>
      </c>
      <c r="W1000" s="163">
        <f ca="1">SUM(INDIRECT(Inputs!$C$13&amp;ROW()&amp;":"&amp;Inputs!$C$14&amp;ROW()))</f>
        <v>500325.20572500007</v>
      </c>
      <c r="X1000" s="3" t="str">
        <f>IF(COUNTIFS(Lookups!$A:$A,C1000)=1,"Gross Sales","")</f>
        <v/>
      </c>
      <c r="Y1000" s="3" t="str">
        <f>IF(COUNTIFS(Lookups!$D:$D,C1000)=1,"Bar Sales","")</f>
        <v/>
      </c>
      <c r="Z1000" s="3" t="str">
        <f>IFERROR(VLOOKUP(C1000*1,Lookups!$D:$F,3,FALSE),"")</f>
        <v/>
      </c>
      <c r="AA1000" s="3" t="str">
        <f>IFERROR(VLOOKUP($C1000*1,Lookups!$H:$N,3,FALSE),"")</f>
        <v>Sales</v>
      </c>
      <c r="AB1000" s="3" t="str">
        <f>IFERROR(VLOOKUP($C1000*1,Lookups!$H:$N,4,FALSE),"")</f>
        <v>Dinner</v>
      </c>
      <c r="AC1000" s="3" t="str">
        <f>IFERROR(VLOOKUP($C1000*1,Lookups!$H:$N,5,FALSE),"")</f>
        <v>Bar</v>
      </c>
      <c r="AD1000" s="3" t="str">
        <f>IFERROR(VLOOKUP($C1000*1,Lookups!$H:$N,6,FALSE),"")</f>
        <v>Food</v>
      </c>
      <c r="AE1000" s="3">
        <f>IFERROR(VLOOKUP($C1000*1,Lookups!$H:$N,7,FALSE),"")</f>
        <v>0</v>
      </c>
      <c r="AF1000" s="3" t="str">
        <f>VLOOKUP(B1000*1,Stores!$A:$C,3,FALSE)</f>
        <v>DFDE</v>
      </c>
    </row>
    <row r="1001" spans="1:32">
      <c r="A1001" s="165" t="s">
        <v>922</v>
      </c>
      <c r="B1001" s="166" t="s">
        <v>928</v>
      </c>
      <c r="C1001" s="165" t="s">
        <v>560</v>
      </c>
      <c r="D1001" s="165" t="s">
        <v>918</v>
      </c>
      <c r="E1001" s="165" t="s">
        <v>509</v>
      </c>
      <c r="F1001" s="167">
        <v>2017</v>
      </c>
      <c r="G1001" s="168">
        <v>0</v>
      </c>
      <c r="H1001" s="169">
        <v>11764.583999999999</v>
      </c>
      <c r="I1001" s="169">
        <v>10819.440374999998</v>
      </c>
      <c r="J1001" s="169">
        <v>10970.049375000001</v>
      </c>
      <c r="K1001" s="169">
        <v>13981.084875</v>
      </c>
      <c r="L1001" s="169">
        <v>8703.2025000000012</v>
      </c>
      <c r="M1001" s="169">
        <v>14223.269249999998</v>
      </c>
      <c r="N1001" s="169">
        <v>12841.373250000001</v>
      </c>
      <c r="O1001" s="169">
        <v>9446.404274999999</v>
      </c>
      <c r="P1001" s="169">
        <v>9890.5165500000003</v>
      </c>
      <c r="Q1001" s="169">
        <v>11545.736400000002</v>
      </c>
      <c r="R1001" s="169">
        <v>14454.345375000001</v>
      </c>
      <c r="S1001" s="169">
        <v>0</v>
      </c>
      <c r="T1001" s="169">
        <v>0</v>
      </c>
      <c r="U1001" s="169">
        <v>128640.00622499999</v>
      </c>
      <c r="V1001" s="163">
        <f ca="1">SUM(INDIRECT(Inputs!$C$11&amp;ROW()&amp;":"&amp;Inputs!$C$12&amp;ROW()))</f>
        <v>11545.736400000002</v>
      </c>
      <c r="W1001" s="163">
        <f ca="1">SUM(INDIRECT(Inputs!$C$13&amp;ROW()&amp;":"&amp;Inputs!$C$14&amp;ROW()))</f>
        <v>114185.66084999999</v>
      </c>
      <c r="X1001" s="3" t="str">
        <f>IF(COUNTIFS(Lookups!$A:$A,C1001)=1,"Gross Sales","")</f>
        <v/>
      </c>
      <c r="Y1001" s="3" t="str">
        <f>IF(COUNTIFS(Lookups!$D:$D,C1001)=1,"Bar Sales","")</f>
        <v/>
      </c>
      <c r="Z1001" s="3" t="str">
        <f>IFERROR(VLOOKUP(C1001*1,Lookups!$D:$F,3,FALSE),"")</f>
        <v/>
      </c>
      <c r="AA1001" s="3" t="str">
        <f>IFERROR(VLOOKUP($C1001*1,Lookups!$H:$N,3,FALSE),"")</f>
        <v>Sales</v>
      </c>
      <c r="AB1001" s="3" t="str">
        <f>IFERROR(VLOOKUP($C1001*1,Lookups!$H:$N,4,FALSE),"")</f>
        <v>Dinner</v>
      </c>
      <c r="AC1001" s="3" t="str">
        <f>IFERROR(VLOOKUP($C1001*1,Lookups!$H:$N,5,FALSE),"")</f>
        <v>Bar</v>
      </c>
      <c r="AD1001" s="3" t="str">
        <f>IFERROR(VLOOKUP($C1001*1,Lookups!$H:$N,6,FALSE),"")</f>
        <v>Food</v>
      </c>
      <c r="AE1001" s="3">
        <f>IFERROR(VLOOKUP($C1001*1,Lookups!$H:$N,7,FALSE),"")</f>
        <v>0</v>
      </c>
      <c r="AF1001" s="3" t="str">
        <f>VLOOKUP(B1001*1,Stores!$A:$C,3,FALSE)</f>
        <v>DFDE</v>
      </c>
    </row>
    <row r="1002" spans="1:32">
      <c r="A1002" s="165" t="s">
        <v>921</v>
      </c>
      <c r="B1002" s="166" t="s">
        <v>929</v>
      </c>
      <c r="C1002" s="165" t="s">
        <v>560</v>
      </c>
      <c r="D1002" s="165" t="s">
        <v>918</v>
      </c>
      <c r="E1002" s="165" t="s">
        <v>509</v>
      </c>
      <c r="F1002" s="167">
        <v>2017</v>
      </c>
      <c r="G1002" s="168">
        <v>0</v>
      </c>
      <c r="H1002" s="169">
        <v>12147.589200000002</v>
      </c>
      <c r="I1002" s="169">
        <v>15365.910075000002</v>
      </c>
      <c r="J1002" s="169">
        <v>13247.044649999998</v>
      </c>
      <c r="K1002" s="169">
        <v>12480.8274</v>
      </c>
      <c r="L1002" s="169">
        <v>11397.065624999999</v>
      </c>
      <c r="M1002" s="169">
        <v>8289.6255000000001</v>
      </c>
      <c r="N1002" s="169">
        <v>6476.1644999999999</v>
      </c>
      <c r="O1002" s="169">
        <v>9947.9016000000011</v>
      </c>
      <c r="P1002" s="169">
        <v>7704.2294999999995</v>
      </c>
      <c r="Q1002" s="169">
        <v>10161.826949999999</v>
      </c>
      <c r="R1002" s="169">
        <v>9388.17</v>
      </c>
      <c r="S1002" s="169">
        <v>0</v>
      </c>
      <c r="T1002" s="169">
        <v>0</v>
      </c>
      <c r="U1002" s="169">
        <v>116606.355</v>
      </c>
      <c r="V1002" s="163">
        <f ca="1">SUM(INDIRECT(Inputs!$C$11&amp;ROW()&amp;":"&amp;Inputs!$C$12&amp;ROW()))</f>
        <v>10161.826949999999</v>
      </c>
      <c r="W1002" s="163">
        <f ca="1">SUM(INDIRECT(Inputs!$C$13&amp;ROW()&amp;":"&amp;Inputs!$C$14&amp;ROW()))</f>
        <v>107218.185</v>
      </c>
      <c r="X1002" s="3" t="str">
        <f>IF(COUNTIFS(Lookups!$A:$A,C1002)=1,"Gross Sales","")</f>
        <v/>
      </c>
      <c r="Y1002" s="3" t="str">
        <f>IF(COUNTIFS(Lookups!$D:$D,C1002)=1,"Bar Sales","")</f>
        <v/>
      </c>
      <c r="Z1002" s="3" t="str">
        <f>IFERROR(VLOOKUP(C1002*1,Lookups!$D:$F,3,FALSE),"")</f>
        <v/>
      </c>
      <c r="AA1002" s="3" t="str">
        <f>IFERROR(VLOOKUP($C1002*1,Lookups!$H:$N,3,FALSE),"")</f>
        <v>Sales</v>
      </c>
      <c r="AB1002" s="3" t="str">
        <f>IFERROR(VLOOKUP($C1002*1,Lookups!$H:$N,4,FALSE),"")</f>
        <v>Dinner</v>
      </c>
      <c r="AC1002" s="3" t="str">
        <f>IFERROR(VLOOKUP($C1002*1,Lookups!$H:$N,5,FALSE),"")</f>
        <v>Bar</v>
      </c>
      <c r="AD1002" s="3" t="str">
        <f>IFERROR(VLOOKUP($C1002*1,Lookups!$H:$N,6,FALSE),"")</f>
        <v>Food</v>
      </c>
      <c r="AE1002" s="3">
        <f>IFERROR(VLOOKUP($C1002*1,Lookups!$H:$N,7,FALSE),"")</f>
        <v>0</v>
      </c>
      <c r="AF1002" s="3" t="str">
        <f>VLOOKUP(B1002*1,Stores!$A:$C,3,FALSE)</f>
        <v>DFDE</v>
      </c>
    </row>
    <row r="1003" spans="1:32">
      <c r="A1003" s="165" t="s">
        <v>920</v>
      </c>
      <c r="B1003" s="166" t="s">
        <v>930</v>
      </c>
      <c r="C1003" s="165" t="s">
        <v>560</v>
      </c>
      <c r="D1003" s="165" t="s">
        <v>918</v>
      </c>
      <c r="E1003" s="165" t="s">
        <v>509</v>
      </c>
      <c r="F1003" s="167">
        <v>2017</v>
      </c>
      <c r="G1003" s="168">
        <v>0</v>
      </c>
      <c r="H1003" s="169">
        <v>39255.596700000002</v>
      </c>
      <c r="I1003" s="169">
        <v>53476.043625000006</v>
      </c>
      <c r="J1003" s="169">
        <v>38247.025499999996</v>
      </c>
      <c r="K1003" s="169">
        <v>40750.276124999997</v>
      </c>
      <c r="L1003" s="169">
        <v>48550.251825000007</v>
      </c>
      <c r="M1003" s="169">
        <v>46109.947874999998</v>
      </c>
      <c r="N1003" s="169">
        <v>36121.493174999996</v>
      </c>
      <c r="O1003" s="169">
        <v>37374.580125000008</v>
      </c>
      <c r="P1003" s="169">
        <v>30479.891250000001</v>
      </c>
      <c r="Q1003" s="169">
        <v>33382.264500000005</v>
      </c>
      <c r="R1003" s="169">
        <v>36540.444000000003</v>
      </c>
      <c r="S1003" s="169">
        <v>0</v>
      </c>
      <c r="T1003" s="169">
        <v>0</v>
      </c>
      <c r="U1003" s="169">
        <v>440287.81470000005</v>
      </c>
      <c r="V1003" s="163">
        <f ca="1">SUM(INDIRECT(Inputs!$C$11&amp;ROW()&amp;":"&amp;Inputs!$C$12&amp;ROW()))</f>
        <v>33382.264500000005</v>
      </c>
      <c r="W1003" s="163">
        <f ca="1">SUM(INDIRECT(Inputs!$C$13&amp;ROW()&amp;":"&amp;Inputs!$C$14&amp;ROW()))</f>
        <v>403747.37070000003</v>
      </c>
      <c r="X1003" s="3" t="str">
        <f>IF(COUNTIFS(Lookups!$A:$A,C1003)=1,"Gross Sales","")</f>
        <v/>
      </c>
      <c r="Y1003" s="3" t="str">
        <f>IF(COUNTIFS(Lookups!$D:$D,C1003)=1,"Bar Sales","")</f>
        <v/>
      </c>
      <c r="Z1003" s="3" t="str">
        <f>IFERROR(VLOOKUP(C1003*1,Lookups!$D:$F,3,FALSE),"")</f>
        <v/>
      </c>
      <c r="AA1003" s="3" t="str">
        <f>IFERROR(VLOOKUP($C1003*1,Lookups!$H:$N,3,FALSE),"")</f>
        <v>Sales</v>
      </c>
      <c r="AB1003" s="3" t="str">
        <f>IFERROR(VLOOKUP($C1003*1,Lookups!$H:$N,4,FALSE),"")</f>
        <v>Dinner</v>
      </c>
      <c r="AC1003" s="3" t="str">
        <f>IFERROR(VLOOKUP($C1003*1,Lookups!$H:$N,5,FALSE),"")</f>
        <v>Bar</v>
      </c>
      <c r="AD1003" s="3" t="str">
        <f>IFERROR(VLOOKUP($C1003*1,Lookups!$H:$N,6,FALSE),"")</f>
        <v>Food</v>
      </c>
      <c r="AE1003" s="3">
        <f>IFERROR(VLOOKUP($C1003*1,Lookups!$H:$N,7,FALSE),"")</f>
        <v>0</v>
      </c>
      <c r="AF1003" s="3" t="str">
        <f>VLOOKUP(B1003*1,Stores!$A:$C,3,FALSE)</f>
        <v>DFDE</v>
      </c>
    </row>
    <row r="1004" spans="1:32">
      <c r="A1004" s="165" t="s">
        <v>919</v>
      </c>
      <c r="B1004" s="166" t="s">
        <v>931</v>
      </c>
      <c r="C1004" s="165" t="s">
        <v>560</v>
      </c>
      <c r="D1004" s="165" t="s">
        <v>918</v>
      </c>
      <c r="E1004" s="165" t="s">
        <v>509</v>
      </c>
      <c r="F1004" s="167">
        <v>2017</v>
      </c>
      <c r="G1004" s="168">
        <v>0</v>
      </c>
      <c r="H1004" s="169">
        <v>52110.264375000006</v>
      </c>
      <c r="I1004" s="169">
        <v>94807.499625000011</v>
      </c>
      <c r="J1004" s="169">
        <v>59012.431199999992</v>
      </c>
      <c r="K1004" s="169">
        <v>50616.377775000008</v>
      </c>
      <c r="L1004" s="169">
        <v>73834.937624999991</v>
      </c>
      <c r="M1004" s="169">
        <v>67949.194499999998</v>
      </c>
      <c r="N1004" s="169">
        <v>43687.91115</v>
      </c>
      <c r="O1004" s="169">
        <v>41928.675750000002</v>
      </c>
      <c r="P1004" s="169">
        <v>39297.443100000004</v>
      </c>
      <c r="Q1004" s="169">
        <v>77850.846149999998</v>
      </c>
      <c r="R1004" s="169">
        <v>64581.782999999996</v>
      </c>
      <c r="S1004" s="169">
        <v>0</v>
      </c>
      <c r="T1004" s="169">
        <v>0</v>
      </c>
      <c r="U1004" s="169">
        <v>665677.3642500001</v>
      </c>
      <c r="V1004" s="163">
        <f ca="1">SUM(INDIRECT(Inputs!$C$11&amp;ROW()&amp;":"&amp;Inputs!$C$12&amp;ROW()))</f>
        <v>77850.846149999998</v>
      </c>
      <c r="W1004" s="163">
        <f ca="1">SUM(INDIRECT(Inputs!$C$13&amp;ROW()&amp;":"&amp;Inputs!$C$14&amp;ROW()))</f>
        <v>601095.58125000005</v>
      </c>
      <c r="X1004" s="3" t="str">
        <f>IF(COUNTIFS(Lookups!$A:$A,C1004)=1,"Gross Sales","")</f>
        <v/>
      </c>
      <c r="Y1004" s="3" t="str">
        <f>IF(COUNTIFS(Lookups!$D:$D,C1004)=1,"Bar Sales","")</f>
        <v/>
      </c>
      <c r="Z1004" s="3" t="str">
        <f>IFERROR(VLOOKUP(C1004*1,Lookups!$D:$F,3,FALSE),"")</f>
        <v/>
      </c>
      <c r="AA1004" s="3" t="str">
        <f>IFERROR(VLOOKUP($C1004*1,Lookups!$H:$N,3,FALSE),"")</f>
        <v>Sales</v>
      </c>
      <c r="AB1004" s="3" t="str">
        <f>IFERROR(VLOOKUP($C1004*1,Lookups!$H:$N,4,FALSE),"")</f>
        <v>Dinner</v>
      </c>
      <c r="AC1004" s="3" t="str">
        <f>IFERROR(VLOOKUP($C1004*1,Lookups!$H:$N,5,FALSE),"")</f>
        <v>Bar</v>
      </c>
      <c r="AD1004" s="3" t="str">
        <f>IFERROR(VLOOKUP($C1004*1,Lookups!$H:$N,6,FALSE),"")</f>
        <v>Food</v>
      </c>
      <c r="AE1004" s="3">
        <f>IFERROR(VLOOKUP($C1004*1,Lookups!$H:$N,7,FALSE),"")</f>
        <v>0</v>
      </c>
      <c r="AF1004" s="3" t="str">
        <f>VLOOKUP(B1004*1,Stores!$A:$C,3,FALSE)</f>
        <v>DFDE</v>
      </c>
    </row>
    <row r="1005" spans="1:32">
      <c r="A1005" s="165" t="s">
        <v>959</v>
      </c>
      <c r="B1005" s="166" t="s">
        <v>932</v>
      </c>
      <c r="C1005" s="165" t="s">
        <v>560</v>
      </c>
      <c r="D1005" s="165" t="s">
        <v>918</v>
      </c>
      <c r="E1005" s="165" t="s">
        <v>509</v>
      </c>
      <c r="F1005" s="167">
        <v>2017</v>
      </c>
      <c r="G1005" s="168">
        <v>0</v>
      </c>
      <c r="H1005" s="169">
        <v>20941.441125000001</v>
      </c>
      <c r="I1005" s="169">
        <v>17454.254999999997</v>
      </c>
      <c r="J1005" s="169">
        <v>20145.795599999998</v>
      </c>
      <c r="K1005" s="169">
        <v>20116.391550000004</v>
      </c>
      <c r="L1005" s="169">
        <v>28644.873075</v>
      </c>
      <c r="M1005" s="169">
        <v>15818.625</v>
      </c>
      <c r="N1005" s="169">
        <v>13534.229475</v>
      </c>
      <c r="O1005" s="169">
        <v>23578.603125000001</v>
      </c>
      <c r="P1005" s="169">
        <v>15668.945624999998</v>
      </c>
      <c r="Q1005" s="169">
        <v>24799.385700000003</v>
      </c>
      <c r="R1005" s="169">
        <v>26228.446125000002</v>
      </c>
      <c r="S1005" s="169">
        <v>0</v>
      </c>
      <c r="T1005" s="169">
        <v>0</v>
      </c>
      <c r="U1005" s="169">
        <v>226930.9914</v>
      </c>
      <c r="V1005" s="163">
        <f ca="1">SUM(INDIRECT(Inputs!$C$11&amp;ROW()&amp;":"&amp;Inputs!$C$12&amp;ROW()))</f>
        <v>24799.385700000003</v>
      </c>
      <c r="W1005" s="163">
        <f ca="1">SUM(INDIRECT(Inputs!$C$13&amp;ROW()&amp;":"&amp;Inputs!$C$14&amp;ROW()))</f>
        <v>200702.54527499998</v>
      </c>
      <c r="X1005" s="3" t="str">
        <f>IF(COUNTIFS(Lookups!$A:$A,C1005)=1,"Gross Sales","")</f>
        <v/>
      </c>
      <c r="Y1005" s="3" t="str">
        <f>IF(COUNTIFS(Lookups!$D:$D,C1005)=1,"Bar Sales","")</f>
        <v/>
      </c>
      <c r="Z1005" s="3" t="str">
        <f>IFERROR(VLOOKUP(C1005*1,Lookups!$D:$F,3,FALSE),"")</f>
        <v/>
      </c>
      <c r="AA1005" s="3" t="str">
        <f>IFERROR(VLOOKUP($C1005*1,Lookups!$H:$N,3,FALSE),"")</f>
        <v>Sales</v>
      </c>
      <c r="AB1005" s="3" t="str">
        <f>IFERROR(VLOOKUP($C1005*1,Lookups!$H:$N,4,FALSE),"")</f>
        <v>Dinner</v>
      </c>
      <c r="AC1005" s="3" t="str">
        <f>IFERROR(VLOOKUP($C1005*1,Lookups!$H:$N,5,FALSE),"")</f>
        <v>Bar</v>
      </c>
      <c r="AD1005" s="3" t="str">
        <f>IFERROR(VLOOKUP($C1005*1,Lookups!$H:$N,6,FALSE),"")</f>
        <v>Food</v>
      </c>
      <c r="AE1005" s="3">
        <f>IFERROR(VLOOKUP($C1005*1,Lookups!$H:$N,7,FALSE),"")</f>
        <v>0</v>
      </c>
      <c r="AF1005" s="3" t="str">
        <f>VLOOKUP(B1005*1,Stores!$A:$C,3,FALSE)</f>
        <v>DFG</v>
      </c>
    </row>
    <row r="1006" spans="1:32">
      <c r="A1006" s="165" t="s">
        <v>954</v>
      </c>
      <c r="B1006" s="166" t="s">
        <v>933</v>
      </c>
      <c r="C1006" s="165" t="s">
        <v>560</v>
      </c>
      <c r="D1006" s="165" t="s">
        <v>918</v>
      </c>
      <c r="E1006" s="165" t="s">
        <v>509</v>
      </c>
      <c r="F1006" s="167">
        <v>2017</v>
      </c>
      <c r="G1006" s="168">
        <v>0</v>
      </c>
      <c r="H1006" s="169">
        <v>17608.365000000002</v>
      </c>
      <c r="I1006" s="169">
        <v>14590.870199999999</v>
      </c>
      <c r="J1006" s="169">
        <v>15757.620074999999</v>
      </c>
      <c r="K1006" s="169">
        <v>8179.7759999999998</v>
      </c>
      <c r="L1006" s="169">
        <v>10789.017750000003</v>
      </c>
      <c r="M1006" s="169">
        <v>11857.077749999999</v>
      </c>
      <c r="N1006" s="169">
        <v>12418.610249999998</v>
      </c>
      <c r="O1006" s="169">
        <v>10063.44</v>
      </c>
      <c r="P1006" s="169">
        <v>10211.2251</v>
      </c>
      <c r="Q1006" s="169">
        <v>8204.8133999999991</v>
      </c>
      <c r="R1006" s="169">
        <v>9490.4886000000006</v>
      </c>
      <c r="S1006" s="169">
        <v>0</v>
      </c>
      <c r="T1006" s="169">
        <v>0</v>
      </c>
      <c r="U1006" s="169">
        <v>129171.304125</v>
      </c>
      <c r="V1006" s="163">
        <f ca="1">SUM(INDIRECT(Inputs!$C$11&amp;ROW()&amp;":"&amp;Inputs!$C$12&amp;ROW()))</f>
        <v>8204.8133999999991</v>
      </c>
      <c r="W1006" s="163">
        <f ca="1">SUM(INDIRECT(Inputs!$C$13&amp;ROW()&amp;":"&amp;Inputs!$C$14&amp;ROW()))</f>
        <v>119680.815525</v>
      </c>
      <c r="X1006" s="3" t="str">
        <f>IF(COUNTIFS(Lookups!$A:$A,C1006)=1,"Gross Sales","")</f>
        <v/>
      </c>
      <c r="Y1006" s="3" t="str">
        <f>IF(COUNTIFS(Lookups!$D:$D,C1006)=1,"Bar Sales","")</f>
        <v/>
      </c>
      <c r="Z1006" s="3" t="str">
        <f>IFERROR(VLOOKUP(C1006*1,Lookups!$D:$F,3,FALSE),"")</f>
        <v/>
      </c>
      <c r="AA1006" s="3" t="str">
        <f>IFERROR(VLOOKUP($C1006*1,Lookups!$H:$N,3,FALSE),"")</f>
        <v>Sales</v>
      </c>
      <c r="AB1006" s="3" t="str">
        <f>IFERROR(VLOOKUP($C1006*1,Lookups!$H:$N,4,FALSE),"")</f>
        <v>Dinner</v>
      </c>
      <c r="AC1006" s="3" t="str">
        <f>IFERROR(VLOOKUP($C1006*1,Lookups!$H:$N,5,FALSE),"")</f>
        <v>Bar</v>
      </c>
      <c r="AD1006" s="3" t="str">
        <f>IFERROR(VLOOKUP($C1006*1,Lookups!$H:$N,6,FALSE),"")</f>
        <v>Food</v>
      </c>
      <c r="AE1006" s="3">
        <f>IFERROR(VLOOKUP($C1006*1,Lookups!$H:$N,7,FALSE),"")</f>
        <v>0</v>
      </c>
      <c r="AF1006" s="3" t="str">
        <f>VLOOKUP(B1006*1,Stores!$A:$C,3,FALSE)</f>
        <v>DFG</v>
      </c>
    </row>
    <row r="1007" spans="1:32">
      <c r="A1007" s="165" t="s">
        <v>953</v>
      </c>
      <c r="B1007" s="166" t="s">
        <v>934</v>
      </c>
      <c r="C1007" s="165" t="s">
        <v>560</v>
      </c>
      <c r="D1007" s="165" t="s">
        <v>918</v>
      </c>
      <c r="E1007" s="165" t="s">
        <v>509</v>
      </c>
      <c r="F1007" s="167">
        <v>2017</v>
      </c>
      <c r="G1007" s="168">
        <v>0</v>
      </c>
      <c r="H1007" s="169">
        <v>14216.408250000002</v>
      </c>
      <c r="I1007" s="169">
        <v>20804.676900000002</v>
      </c>
      <c r="J1007" s="169">
        <v>14884.402050000001</v>
      </c>
      <c r="K1007" s="169">
        <v>14754.798000000001</v>
      </c>
      <c r="L1007" s="169">
        <v>14240.890125000002</v>
      </c>
      <c r="M1007" s="169">
        <v>12426.79875</v>
      </c>
      <c r="N1007" s="169">
        <v>14520.872025000001</v>
      </c>
      <c r="O1007" s="169">
        <v>13052.350125000001</v>
      </c>
      <c r="P1007" s="169">
        <v>10709.363999999998</v>
      </c>
      <c r="Q1007" s="169">
        <v>15966.517499999998</v>
      </c>
      <c r="R1007" s="169">
        <v>15161.348999999997</v>
      </c>
      <c r="S1007" s="169">
        <v>0</v>
      </c>
      <c r="T1007" s="169">
        <v>0</v>
      </c>
      <c r="U1007" s="169">
        <v>160738.426725</v>
      </c>
      <c r="V1007" s="163">
        <f ca="1">SUM(INDIRECT(Inputs!$C$11&amp;ROW()&amp;":"&amp;Inputs!$C$12&amp;ROW()))</f>
        <v>15966.517499999998</v>
      </c>
      <c r="W1007" s="163">
        <f ca="1">SUM(INDIRECT(Inputs!$C$13&amp;ROW()&amp;":"&amp;Inputs!$C$14&amp;ROW()))</f>
        <v>145577.07772500001</v>
      </c>
      <c r="X1007" s="3" t="str">
        <f>IF(COUNTIFS(Lookups!$A:$A,C1007)=1,"Gross Sales","")</f>
        <v/>
      </c>
      <c r="Y1007" s="3" t="str">
        <f>IF(COUNTIFS(Lookups!$D:$D,C1007)=1,"Bar Sales","")</f>
        <v/>
      </c>
      <c r="Z1007" s="3" t="str">
        <f>IFERROR(VLOOKUP(C1007*1,Lookups!$D:$F,3,FALSE),"")</f>
        <v/>
      </c>
      <c r="AA1007" s="3" t="str">
        <f>IFERROR(VLOOKUP($C1007*1,Lookups!$H:$N,3,FALSE),"")</f>
        <v>Sales</v>
      </c>
      <c r="AB1007" s="3" t="str">
        <f>IFERROR(VLOOKUP($C1007*1,Lookups!$H:$N,4,FALSE),"")</f>
        <v>Dinner</v>
      </c>
      <c r="AC1007" s="3" t="str">
        <f>IFERROR(VLOOKUP($C1007*1,Lookups!$H:$N,5,FALSE),"")</f>
        <v>Bar</v>
      </c>
      <c r="AD1007" s="3" t="str">
        <f>IFERROR(VLOOKUP($C1007*1,Lookups!$H:$N,6,FALSE),"")</f>
        <v>Food</v>
      </c>
      <c r="AE1007" s="3">
        <f>IFERROR(VLOOKUP($C1007*1,Lookups!$H:$N,7,FALSE),"")</f>
        <v>0</v>
      </c>
      <c r="AF1007" s="3" t="str">
        <f>VLOOKUP(B1007*1,Stores!$A:$C,3,FALSE)</f>
        <v>DFG</v>
      </c>
    </row>
    <row r="1008" spans="1:32">
      <c r="A1008" s="165" t="s">
        <v>950</v>
      </c>
      <c r="B1008" s="166" t="s">
        <v>935</v>
      </c>
      <c r="C1008" s="165" t="s">
        <v>560</v>
      </c>
      <c r="D1008" s="165" t="s">
        <v>918</v>
      </c>
      <c r="E1008" s="165" t="s">
        <v>509</v>
      </c>
      <c r="F1008" s="167">
        <v>2017</v>
      </c>
      <c r="G1008" s="168">
        <v>0</v>
      </c>
      <c r="H1008" s="169">
        <v>21177.687299999998</v>
      </c>
      <c r="I1008" s="169">
        <v>28515.899475000002</v>
      </c>
      <c r="J1008" s="169">
        <v>21830.371200000001</v>
      </c>
      <c r="K1008" s="169">
        <v>30151.067999999996</v>
      </c>
      <c r="L1008" s="169">
        <v>29211.824399999998</v>
      </c>
      <c r="M1008" s="169">
        <v>27459.678750000003</v>
      </c>
      <c r="N1008" s="169">
        <v>19807.084200000001</v>
      </c>
      <c r="O1008" s="169">
        <v>27231.022949999999</v>
      </c>
      <c r="P1008" s="169">
        <v>15542.569725000001</v>
      </c>
      <c r="Q1008" s="169">
        <v>25184.68605</v>
      </c>
      <c r="R1008" s="169">
        <v>24255.173999999999</v>
      </c>
      <c r="S1008" s="169">
        <v>0</v>
      </c>
      <c r="T1008" s="169">
        <v>0</v>
      </c>
      <c r="U1008" s="169">
        <v>270367.06605000002</v>
      </c>
      <c r="V1008" s="163">
        <f ca="1">SUM(INDIRECT(Inputs!$C$11&amp;ROW()&amp;":"&amp;Inputs!$C$12&amp;ROW()))</f>
        <v>25184.68605</v>
      </c>
      <c r="W1008" s="163">
        <f ca="1">SUM(INDIRECT(Inputs!$C$13&amp;ROW()&amp;":"&amp;Inputs!$C$14&amp;ROW()))</f>
        <v>246111.89204999999</v>
      </c>
      <c r="X1008" s="3" t="str">
        <f>IF(COUNTIFS(Lookups!$A:$A,C1008)=1,"Gross Sales","")</f>
        <v/>
      </c>
      <c r="Y1008" s="3" t="str">
        <f>IF(COUNTIFS(Lookups!$D:$D,C1008)=1,"Bar Sales","")</f>
        <v/>
      </c>
      <c r="Z1008" s="3" t="str">
        <f>IFERROR(VLOOKUP(C1008*1,Lookups!$D:$F,3,FALSE),"")</f>
        <v/>
      </c>
      <c r="AA1008" s="3" t="str">
        <f>IFERROR(VLOOKUP($C1008*1,Lookups!$H:$N,3,FALSE),"")</f>
        <v>Sales</v>
      </c>
      <c r="AB1008" s="3" t="str">
        <f>IFERROR(VLOOKUP($C1008*1,Lookups!$H:$N,4,FALSE),"")</f>
        <v>Dinner</v>
      </c>
      <c r="AC1008" s="3" t="str">
        <f>IFERROR(VLOOKUP($C1008*1,Lookups!$H:$N,5,FALSE),"")</f>
        <v>Bar</v>
      </c>
      <c r="AD1008" s="3" t="str">
        <f>IFERROR(VLOOKUP($C1008*1,Lookups!$H:$N,6,FALSE),"")</f>
        <v>Food</v>
      </c>
      <c r="AE1008" s="3">
        <f>IFERROR(VLOOKUP($C1008*1,Lookups!$H:$N,7,FALSE),"")</f>
        <v>0</v>
      </c>
      <c r="AF1008" s="3" t="str">
        <f>VLOOKUP(B1008*1,Stores!$A:$C,3,FALSE)</f>
        <v>DFG</v>
      </c>
    </row>
    <row r="1009" spans="1:32">
      <c r="A1009" s="165" t="s">
        <v>949</v>
      </c>
      <c r="B1009" s="166" t="s">
        <v>936</v>
      </c>
      <c r="C1009" s="165" t="s">
        <v>560</v>
      </c>
      <c r="D1009" s="165" t="s">
        <v>918</v>
      </c>
      <c r="E1009" s="165" t="s">
        <v>509</v>
      </c>
      <c r="F1009" s="167">
        <v>2017</v>
      </c>
      <c r="G1009" s="168">
        <v>0</v>
      </c>
      <c r="H1009" s="169">
        <v>13597.345799999999</v>
      </c>
      <c r="I1009" s="169">
        <v>18414.205425</v>
      </c>
      <c r="J1009" s="169">
        <v>13218.144</v>
      </c>
      <c r="K1009" s="169">
        <v>8252.4048000000003</v>
      </c>
      <c r="L1009" s="169">
        <v>11752.0548</v>
      </c>
      <c r="M1009" s="169">
        <v>12420.567000000003</v>
      </c>
      <c r="N1009" s="169">
        <v>10663.334475</v>
      </c>
      <c r="O1009" s="169">
        <v>10824.586200000002</v>
      </c>
      <c r="P1009" s="169">
        <v>11998.331550000001</v>
      </c>
      <c r="Q1009" s="169">
        <v>10867.165500000001</v>
      </c>
      <c r="R1009" s="169">
        <v>16455.803625</v>
      </c>
      <c r="S1009" s="169">
        <v>0</v>
      </c>
      <c r="T1009" s="169">
        <v>0</v>
      </c>
      <c r="U1009" s="169">
        <v>138463.94317500002</v>
      </c>
      <c r="V1009" s="163">
        <f ca="1">SUM(INDIRECT(Inputs!$C$11&amp;ROW()&amp;":"&amp;Inputs!$C$12&amp;ROW()))</f>
        <v>10867.165500000001</v>
      </c>
      <c r="W1009" s="163">
        <f ca="1">SUM(INDIRECT(Inputs!$C$13&amp;ROW()&amp;":"&amp;Inputs!$C$14&amp;ROW()))</f>
        <v>122008.13955000002</v>
      </c>
      <c r="X1009" s="3" t="str">
        <f>IF(COUNTIFS(Lookups!$A:$A,C1009)=1,"Gross Sales","")</f>
        <v/>
      </c>
      <c r="Y1009" s="3" t="str">
        <f>IF(COUNTIFS(Lookups!$D:$D,C1009)=1,"Bar Sales","")</f>
        <v/>
      </c>
      <c r="Z1009" s="3" t="str">
        <f>IFERROR(VLOOKUP(C1009*1,Lookups!$D:$F,3,FALSE),"")</f>
        <v/>
      </c>
      <c r="AA1009" s="3" t="str">
        <f>IFERROR(VLOOKUP($C1009*1,Lookups!$H:$N,3,FALSE),"")</f>
        <v>Sales</v>
      </c>
      <c r="AB1009" s="3" t="str">
        <f>IFERROR(VLOOKUP($C1009*1,Lookups!$H:$N,4,FALSE),"")</f>
        <v>Dinner</v>
      </c>
      <c r="AC1009" s="3" t="str">
        <f>IFERROR(VLOOKUP($C1009*1,Lookups!$H:$N,5,FALSE),"")</f>
        <v>Bar</v>
      </c>
      <c r="AD1009" s="3" t="str">
        <f>IFERROR(VLOOKUP($C1009*1,Lookups!$H:$N,6,FALSE),"")</f>
        <v>Food</v>
      </c>
      <c r="AE1009" s="3">
        <f>IFERROR(VLOOKUP($C1009*1,Lookups!$H:$N,7,FALSE),"")</f>
        <v>0</v>
      </c>
      <c r="AF1009" s="3" t="str">
        <f>VLOOKUP(B1009*1,Stores!$A:$C,3,FALSE)</f>
        <v>DFG</v>
      </c>
    </row>
    <row r="1010" spans="1:32">
      <c r="A1010" s="165" t="s">
        <v>948</v>
      </c>
      <c r="B1010" s="166" t="s">
        <v>937</v>
      </c>
      <c r="C1010" s="165" t="s">
        <v>560</v>
      </c>
      <c r="D1010" s="165" t="s">
        <v>918</v>
      </c>
      <c r="E1010" s="165" t="s">
        <v>509</v>
      </c>
      <c r="F1010" s="167">
        <v>2017</v>
      </c>
      <c r="G1010" s="168">
        <v>0</v>
      </c>
      <c r="H1010" s="169">
        <v>20585.764574999997</v>
      </c>
      <c r="I1010" s="169">
        <v>22949.189549999999</v>
      </c>
      <c r="J1010" s="169">
        <v>21193.911375000003</v>
      </c>
      <c r="K1010" s="169">
        <v>23867.979675000002</v>
      </c>
      <c r="L1010" s="169">
        <v>27677.314349999997</v>
      </c>
      <c r="M1010" s="169">
        <v>18071.277449999998</v>
      </c>
      <c r="N1010" s="169">
        <v>18949.785599999999</v>
      </c>
      <c r="O1010" s="169">
        <v>21667.498649999998</v>
      </c>
      <c r="P1010" s="169">
        <v>22762.9038</v>
      </c>
      <c r="Q1010" s="169">
        <v>24431.856</v>
      </c>
      <c r="R1010" s="169">
        <v>30843.690374999998</v>
      </c>
      <c r="S1010" s="169">
        <v>0</v>
      </c>
      <c r="T1010" s="169">
        <v>0</v>
      </c>
      <c r="U1010" s="169">
        <v>253001.17139999999</v>
      </c>
      <c r="V1010" s="163">
        <f ca="1">SUM(INDIRECT(Inputs!$C$11&amp;ROW()&amp;":"&amp;Inputs!$C$12&amp;ROW()))</f>
        <v>24431.856</v>
      </c>
      <c r="W1010" s="163">
        <f ca="1">SUM(INDIRECT(Inputs!$C$13&amp;ROW()&amp;":"&amp;Inputs!$C$14&amp;ROW()))</f>
        <v>222157.48102499999</v>
      </c>
      <c r="X1010" s="3" t="str">
        <f>IF(COUNTIFS(Lookups!$A:$A,C1010)=1,"Gross Sales","")</f>
        <v/>
      </c>
      <c r="Y1010" s="3" t="str">
        <f>IF(COUNTIFS(Lookups!$D:$D,C1010)=1,"Bar Sales","")</f>
        <v/>
      </c>
      <c r="Z1010" s="3" t="str">
        <f>IFERROR(VLOOKUP(C1010*1,Lookups!$D:$F,3,FALSE),"")</f>
        <v/>
      </c>
      <c r="AA1010" s="3" t="str">
        <f>IFERROR(VLOOKUP($C1010*1,Lookups!$H:$N,3,FALSE),"")</f>
        <v>Sales</v>
      </c>
      <c r="AB1010" s="3" t="str">
        <f>IFERROR(VLOOKUP($C1010*1,Lookups!$H:$N,4,FALSE),"")</f>
        <v>Dinner</v>
      </c>
      <c r="AC1010" s="3" t="str">
        <f>IFERROR(VLOOKUP($C1010*1,Lookups!$H:$N,5,FALSE),"")</f>
        <v>Bar</v>
      </c>
      <c r="AD1010" s="3" t="str">
        <f>IFERROR(VLOOKUP($C1010*1,Lookups!$H:$N,6,FALSE),"")</f>
        <v>Food</v>
      </c>
      <c r="AE1010" s="3">
        <f>IFERROR(VLOOKUP($C1010*1,Lookups!$H:$N,7,FALSE),"")</f>
        <v>0</v>
      </c>
      <c r="AF1010" s="3" t="str">
        <f>VLOOKUP(B1010*1,Stores!$A:$C,3,FALSE)</f>
        <v>DFG</v>
      </c>
    </row>
    <row r="1011" spans="1:32">
      <c r="A1011" s="165" t="s">
        <v>947</v>
      </c>
      <c r="B1011" s="166" t="s">
        <v>938</v>
      </c>
      <c r="C1011" s="165" t="s">
        <v>560</v>
      </c>
      <c r="D1011" s="165" t="s">
        <v>918</v>
      </c>
      <c r="E1011" s="165" t="s">
        <v>509</v>
      </c>
      <c r="F1011" s="167">
        <v>2017</v>
      </c>
      <c r="G1011" s="168">
        <v>0</v>
      </c>
      <c r="H1011" s="169">
        <v>10133.837100000001</v>
      </c>
      <c r="I1011" s="169">
        <v>9351.2737500000003</v>
      </c>
      <c r="J1011" s="169">
        <v>11623.066650000001</v>
      </c>
      <c r="K1011" s="169">
        <v>11441.034000000003</v>
      </c>
      <c r="L1011" s="169">
        <v>10822.205100000001</v>
      </c>
      <c r="M1011" s="169">
        <v>13140.56205</v>
      </c>
      <c r="N1011" s="169">
        <v>11814.346799999999</v>
      </c>
      <c r="O1011" s="169">
        <v>10029.450150000001</v>
      </c>
      <c r="P1011" s="169">
        <v>8774.64</v>
      </c>
      <c r="Q1011" s="169">
        <v>11239.569000000001</v>
      </c>
      <c r="R1011" s="169">
        <v>9114.1535999999996</v>
      </c>
      <c r="S1011" s="169">
        <v>0</v>
      </c>
      <c r="T1011" s="169">
        <v>0</v>
      </c>
      <c r="U1011" s="169">
        <v>117484.13820000002</v>
      </c>
      <c r="V1011" s="163">
        <f ca="1">SUM(INDIRECT(Inputs!$C$11&amp;ROW()&amp;":"&amp;Inputs!$C$12&amp;ROW()))</f>
        <v>11239.569000000001</v>
      </c>
      <c r="W1011" s="163">
        <f ca="1">SUM(INDIRECT(Inputs!$C$13&amp;ROW()&amp;":"&amp;Inputs!$C$14&amp;ROW()))</f>
        <v>108369.98460000001</v>
      </c>
      <c r="X1011" s="3" t="str">
        <f>IF(COUNTIFS(Lookups!$A:$A,C1011)=1,"Gross Sales","")</f>
        <v/>
      </c>
      <c r="Y1011" s="3" t="str">
        <f>IF(COUNTIFS(Lookups!$D:$D,C1011)=1,"Bar Sales","")</f>
        <v/>
      </c>
      <c r="Z1011" s="3" t="str">
        <f>IFERROR(VLOOKUP(C1011*1,Lookups!$D:$F,3,FALSE),"")</f>
        <v/>
      </c>
      <c r="AA1011" s="3" t="str">
        <f>IFERROR(VLOOKUP($C1011*1,Lookups!$H:$N,3,FALSE),"")</f>
        <v>Sales</v>
      </c>
      <c r="AB1011" s="3" t="str">
        <f>IFERROR(VLOOKUP($C1011*1,Lookups!$H:$N,4,FALSE),"")</f>
        <v>Dinner</v>
      </c>
      <c r="AC1011" s="3" t="str">
        <f>IFERROR(VLOOKUP($C1011*1,Lookups!$H:$N,5,FALSE),"")</f>
        <v>Bar</v>
      </c>
      <c r="AD1011" s="3" t="str">
        <f>IFERROR(VLOOKUP($C1011*1,Lookups!$H:$N,6,FALSE),"")</f>
        <v>Food</v>
      </c>
      <c r="AE1011" s="3">
        <f>IFERROR(VLOOKUP($C1011*1,Lookups!$H:$N,7,FALSE),"")</f>
        <v>0</v>
      </c>
      <c r="AF1011" s="3" t="str">
        <f>VLOOKUP(B1011*1,Stores!$A:$C,3,FALSE)</f>
        <v>DFG</v>
      </c>
    </row>
    <row r="1012" spans="1:32">
      <c r="A1012" s="165" t="s">
        <v>946</v>
      </c>
      <c r="B1012" s="166" t="s">
        <v>939</v>
      </c>
      <c r="C1012" s="165" t="s">
        <v>560</v>
      </c>
      <c r="D1012" s="165" t="s">
        <v>918</v>
      </c>
      <c r="E1012" s="165" t="s">
        <v>509</v>
      </c>
      <c r="F1012" s="167">
        <v>2017</v>
      </c>
      <c r="G1012" s="168">
        <v>0</v>
      </c>
      <c r="H1012" s="169">
        <v>15726.6018</v>
      </c>
      <c r="I1012" s="169">
        <v>15857.490300000001</v>
      </c>
      <c r="J1012" s="169">
        <v>12938.726550000001</v>
      </c>
      <c r="K1012" s="169">
        <v>10283.352449999998</v>
      </c>
      <c r="L1012" s="169">
        <v>10486.250100000001</v>
      </c>
      <c r="M1012" s="169">
        <v>11462.402250000001</v>
      </c>
      <c r="N1012" s="169">
        <v>8080.5554999999995</v>
      </c>
      <c r="O1012" s="169">
        <v>11013.09375</v>
      </c>
      <c r="P1012" s="169">
        <v>10285.782000000001</v>
      </c>
      <c r="Q1012" s="169">
        <v>12030.35175</v>
      </c>
      <c r="R1012" s="169">
        <v>13591.965</v>
      </c>
      <c r="S1012" s="169">
        <v>0</v>
      </c>
      <c r="T1012" s="169">
        <v>0</v>
      </c>
      <c r="U1012" s="169">
        <v>131756.57145000002</v>
      </c>
      <c r="V1012" s="163">
        <f ca="1">SUM(INDIRECT(Inputs!$C$11&amp;ROW()&amp;":"&amp;Inputs!$C$12&amp;ROW()))</f>
        <v>12030.35175</v>
      </c>
      <c r="W1012" s="163">
        <f ca="1">SUM(INDIRECT(Inputs!$C$13&amp;ROW()&amp;":"&amp;Inputs!$C$14&amp;ROW()))</f>
        <v>118164.60645000001</v>
      </c>
      <c r="X1012" s="3" t="str">
        <f>IF(COUNTIFS(Lookups!$A:$A,C1012)=1,"Gross Sales","")</f>
        <v/>
      </c>
      <c r="Y1012" s="3" t="str">
        <f>IF(COUNTIFS(Lookups!$D:$D,C1012)=1,"Bar Sales","")</f>
        <v/>
      </c>
      <c r="Z1012" s="3" t="str">
        <f>IFERROR(VLOOKUP(C1012*1,Lookups!$D:$F,3,FALSE),"")</f>
        <v/>
      </c>
      <c r="AA1012" s="3" t="str">
        <f>IFERROR(VLOOKUP($C1012*1,Lookups!$H:$N,3,FALSE),"")</f>
        <v>Sales</v>
      </c>
      <c r="AB1012" s="3" t="str">
        <f>IFERROR(VLOOKUP($C1012*1,Lookups!$H:$N,4,FALSE),"")</f>
        <v>Dinner</v>
      </c>
      <c r="AC1012" s="3" t="str">
        <f>IFERROR(VLOOKUP($C1012*1,Lookups!$H:$N,5,FALSE),"")</f>
        <v>Bar</v>
      </c>
      <c r="AD1012" s="3" t="str">
        <f>IFERROR(VLOOKUP($C1012*1,Lookups!$H:$N,6,FALSE),"")</f>
        <v>Food</v>
      </c>
      <c r="AE1012" s="3">
        <f>IFERROR(VLOOKUP($C1012*1,Lookups!$H:$N,7,FALSE),"")</f>
        <v>0</v>
      </c>
      <c r="AF1012" s="3" t="str">
        <f>VLOOKUP(B1012*1,Stores!$A:$C,3,FALSE)</f>
        <v>DFG</v>
      </c>
    </row>
    <row r="1013" spans="1:32">
      <c r="A1013" s="165" t="s">
        <v>945</v>
      </c>
      <c r="B1013" s="166" t="s">
        <v>940</v>
      </c>
      <c r="C1013" s="165" t="s">
        <v>560</v>
      </c>
      <c r="D1013" s="165" t="s">
        <v>918</v>
      </c>
      <c r="E1013" s="165" t="s">
        <v>509</v>
      </c>
      <c r="F1013" s="167">
        <v>2017</v>
      </c>
      <c r="G1013" s="168">
        <v>0</v>
      </c>
      <c r="H1013" s="169">
        <v>21134.942999999999</v>
      </c>
      <c r="I1013" s="169">
        <v>26998.938450000001</v>
      </c>
      <c r="J1013" s="169">
        <v>38313.024750000004</v>
      </c>
      <c r="K1013" s="169">
        <v>22055.599499999997</v>
      </c>
      <c r="L1013" s="169">
        <v>21584.7048</v>
      </c>
      <c r="M1013" s="169">
        <v>23900.439374999998</v>
      </c>
      <c r="N1013" s="169">
        <v>18874.917224999997</v>
      </c>
      <c r="O1013" s="169">
        <v>18186.181199999999</v>
      </c>
      <c r="P1013" s="169">
        <v>14958.087450000001</v>
      </c>
      <c r="Q1013" s="169">
        <v>18642.433424999999</v>
      </c>
      <c r="R1013" s="169">
        <v>19406.779200000001</v>
      </c>
      <c r="S1013" s="169">
        <v>0</v>
      </c>
      <c r="T1013" s="169">
        <v>0</v>
      </c>
      <c r="U1013" s="169">
        <v>244056.04837499995</v>
      </c>
      <c r="V1013" s="163">
        <f ca="1">SUM(INDIRECT(Inputs!$C$11&amp;ROW()&amp;":"&amp;Inputs!$C$12&amp;ROW()))</f>
        <v>18642.433424999999</v>
      </c>
      <c r="W1013" s="163">
        <f ca="1">SUM(INDIRECT(Inputs!$C$13&amp;ROW()&amp;":"&amp;Inputs!$C$14&amp;ROW()))</f>
        <v>224649.26917499996</v>
      </c>
      <c r="X1013" s="3" t="str">
        <f>IF(COUNTIFS(Lookups!$A:$A,C1013)=1,"Gross Sales","")</f>
        <v/>
      </c>
      <c r="Y1013" s="3" t="str">
        <f>IF(COUNTIFS(Lookups!$D:$D,C1013)=1,"Bar Sales","")</f>
        <v/>
      </c>
      <c r="Z1013" s="3" t="str">
        <f>IFERROR(VLOOKUP(C1013*1,Lookups!$D:$F,3,FALSE),"")</f>
        <v/>
      </c>
      <c r="AA1013" s="3" t="str">
        <f>IFERROR(VLOOKUP($C1013*1,Lookups!$H:$N,3,FALSE),"")</f>
        <v>Sales</v>
      </c>
      <c r="AB1013" s="3" t="str">
        <f>IFERROR(VLOOKUP($C1013*1,Lookups!$H:$N,4,FALSE),"")</f>
        <v>Dinner</v>
      </c>
      <c r="AC1013" s="3" t="str">
        <f>IFERROR(VLOOKUP($C1013*1,Lookups!$H:$N,5,FALSE),"")</f>
        <v>Bar</v>
      </c>
      <c r="AD1013" s="3" t="str">
        <f>IFERROR(VLOOKUP($C1013*1,Lookups!$H:$N,6,FALSE),"")</f>
        <v>Food</v>
      </c>
      <c r="AE1013" s="3">
        <f>IFERROR(VLOOKUP($C1013*1,Lookups!$H:$N,7,FALSE),"")</f>
        <v>0</v>
      </c>
      <c r="AF1013" s="3" t="str">
        <f>VLOOKUP(B1013*1,Stores!$A:$C,3,FALSE)</f>
        <v>DFG</v>
      </c>
    </row>
    <row r="1014" spans="1:32">
      <c r="A1014" s="165" t="s">
        <v>944</v>
      </c>
      <c r="B1014" s="166" t="s">
        <v>941</v>
      </c>
      <c r="C1014" s="165" t="s">
        <v>560</v>
      </c>
      <c r="D1014" s="165" t="s">
        <v>918</v>
      </c>
      <c r="E1014" s="165" t="s">
        <v>509</v>
      </c>
      <c r="F1014" s="167">
        <v>2017</v>
      </c>
      <c r="G1014" s="168">
        <v>0</v>
      </c>
      <c r="H1014" s="169">
        <v>25940.649375000001</v>
      </c>
      <c r="I1014" s="169">
        <v>26871.612299999997</v>
      </c>
      <c r="J1014" s="169">
        <v>29809.559325000002</v>
      </c>
      <c r="K1014" s="169">
        <v>19027.089</v>
      </c>
      <c r="L1014" s="169">
        <v>26394.39975</v>
      </c>
      <c r="M1014" s="169">
        <v>30673.350674999998</v>
      </c>
      <c r="N1014" s="169">
        <v>27100.605375000006</v>
      </c>
      <c r="O1014" s="169">
        <v>23871.6855</v>
      </c>
      <c r="P1014" s="169">
        <v>22368.810750000001</v>
      </c>
      <c r="Q1014" s="169">
        <v>27136.4247</v>
      </c>
      <c r="R1014" s="169">
        <v>28281.850349999997</v>
      </c>
      <c r="S1014" s="169">
        <v>0</v>
      </c>
      <c r="T1014" s="169">
        <v>0</v>
      </c>
      <c r="U1014" s="169">
        <v>287476.03710000002</v>
      </c>
      <c r="V1014" s="163">
        <f ca="1">SUM(INDIRECT(Inputs!$C$11&amp;ROW()&amp;":"&amp;Inputs!$C$12&amp;ROW()))</f>
        <v>27136.4247</v>
      </c>
      <c r="W1014" s="163">
        <f ca="1">SUM(INDIRECT(Inputs!$C$13&amp;ROW()&amp;":"&amp;Inputs!$C$14&amp;ROW()))</f>
        <v>259194.18675000002</v>
      </c>
      <c r="X1014" s="3" t="str">
        <f>IF(COUNTIFS(Lookups!$A:$A,C1014)=1,"Gross Sales","")</f>
        <v/>
      </c>
      <c r="Y1014" s="3" t="str">
        <f>IF(COUNTIFS(Lookups!$D:$D,C1014)=1,"Bar Sales","")</f>
        <v/>
      </c>
      <c r="Z1014" s="3" t="str">
        <f>IFERROR(VLOOKUP(C1014*1,Lookups!$D:$F,3,FALSE),"")</f>
        <v/>
      </c>
      <c r="AA1014" s="3" t="str">
        <f>IFERROR(VLOOKUP($C1014*1,Lookups!$H:$N,3,FALSE),"")</f>
        <v>Sales</v>
      </c>
      <c r="AB1014" s="3" t="str">
        <f>IFERROR(VLOOKUP($C1014*1,Lookups!$H:$N,4,FALSE),"")</f>
        <v>Dinner</v>
      </c>
      <c r="AC1014" s="3" t="str">
        <f>IFERROR(VLOOKUP($C1014*1,Lookups!$H:$N,5,FALSE),"")</f>
        <v>Bar</v>
      </c>
      <c r="AD1014" s="3" t="str">
        <f>IFERROR(VLOOKUP($C1014*1,Lookups!$H:$N,6,FALSE),"")</f>
        <v>Food</v>
      </c>
      <c r="AE1014" s="3">
        <f>IFERROR(VLOOKUP($C1014*1,Lookups!$H:$N,7,FALSE),"")</f>
        <v>0</v>
      </c>
      <c r="AF1014" s="3" t="str">
        <f>VLOOKUP(B1014*1,Stores!$A:$C,3,FALSE)</f>
        <v>DFG</v>
      </c>
    </row>
    <row r="1015" spans="1:32">
      <c r="A1015" s="165" t="s">
        <v>943</v>
      </c>
      <c r="B1015" s="166" t="s">
        <v>942</v>
      </c>
      <c r="C1015" s="165" t="s">
        <v>560</v>
      </c>
      <c r="D1015" s="165" t="s">
        <v>918</v>
      </c>
      <c r="E1015" s="165" t="s">
        <v>509</v>
      </c>
      <c r="F1015" s="167">
        <v>2017</v>
      </c>
      <c r="G1015" s="168">
        <v>0</v>
      </c>
      <c r="H1015" s="169">
        <v>14279.189925000001</v>
      </c>
      <c r="I1015" s="169">
        <v>15033.4665</v>
      </c>
      <c r="J1015" s="169">
        <v>15367.684499999998</v>
      </c>
      <c r="K1015" s="169">
        <v>14976.016650000001</v>
      </c>
      <c r="L1015" s="169">
        <v>14115.96</v>
      </c>
      <c r="M1015" s="169">
        <v>11937.493499999999</v>
      </c>
      <c r="N1015" s="169">
        <v>12840.01245</v>
      </c>
      <c r="O1015" s="169">
        <v>9431.1337499999991</v>
      </c>
      <c r="P1015" s="169">
        <v>12396.483749999998</v>
      </c>
      <c r="Q1015" s="169">
        <v>12917.404499999999</v>
      </c>
      <c r="R1015" s="169">
        <v>13924.708874999998</v>
      </c>
      <c r="S1015" s="169">
        <v>0</v>
      </c>
      <c r="T1015" s="169">
        <v>0</v>
      </c>
      <c r="U1015" s="169">
        <v>147219.55439999999</v>
      </c>
      <c r="V1015" s="163">
        <f ca="1">SUM(INDIRECT(Inputs!$C$11&amp;ROW()&amp;":"&amp;Inputs!$C$12&amp;ROW()))</f>
        <v>12917.404499999999</v>
      </c>
      <c r="W1015" s="163">
        <f ca="1">SUM(INDIRECT(Inputs!$C$13&amp;ROW()&amp;":"&amp;Inputs!$C$14&amp;ROW()))</f>
        <v>133294.84552499998</v>
      </c>
      <c r="X1015" s="3" t="str">
        <f>IF(COUNTIFS(Lookups!$A:$A,C1015)=1,"Gross Sales","")</f>
        <v/>
      </c>
      <c r="Y1015" s="3" t="str">
        <f>IF(COUNTIFS(Lookups!$D:$D,C1015)=1,"Bar Sales","")</f>
        <v/>
      </c>
      <c r="Z1015" s="3" t="str">
        <f>IFERROR(VLOOKUP(C1015*1,Lookups!$D:$F,3,FALSE),"")</f>
        <v/>
      </c>
      <c r="AA1015" s="3" t="str">
        <f>IFERROR(VLOOKUP($C1015*1,Lookups!$H:$N,3,FALSE),"")</f>
        <v>Sales</v>
      </c>
      <c r="AB1015" s="3" t="str">
        <f>IFERROR(VLOOKUP($C1015*1,Lookups!$H:$N,4,FALSE),"")</f>
        <v>Dinner</v>
      </c>
      <c r="AC1015" s="3" t="str">
        <f>IFERROR(VLOOKUP($C1015*1,Lookups!$H:$N,5,FALSE),"")</f>
        <v>Bar</v>
      </c>
      <c r="AD1015" s="3" t="str">
        <f>IFERROR(VLOOKUP($C1015*1,Lookups!$H:$N,6,FALSE),"")</f>
        <v>Food</v>
      </c>
      <c r="AE1015" s="3">
        <f>IFERROR(VLOOKUP($C1015*1,Lookups!$H:$N,7,FALSE),"")</f>
        <v>0</v>
      </c>
      <c r="AF1015" s="3" t="str">
        <f>VLOOKUP(B1015*1,Stores!$A:$C,3,FALSE)</f>
        <v>DFG</v>
      </c>
    </row>
    <row r="1016" spans="1:32">
      <c r="A1016" s="165" t="s">
        <v>942</v>
      </c>
      <c r="B1016" s="166" t="s">
        <v>943</v>
      </c>
      <c r="C1016" s="165" t="s">
        <v>560</v>
      </c>
      <c r="D1016" s="165" t="s">
        <v>918</v>
      </c>
      <c r="E1016" s="165" t="s">
        <v>509</v>
      </c>
      <c r="F1016" s="167">
        <v>2017</v>
      </c>
      <c r="G1016" s="168">
        <v>0</v>
      </c>
      <c r="H1016" s="169">
        <v>11370.429</v>
      </c>
      <c r="I1016" s="169">
        <v>18088.515449999999</v>
      </c>
      <c r="J1016" s="169">
        <v>13717.0425</v>
      </c>
      <c r="K1016" s="169">
        <v>10245.449474999999</v>
      </c>
      <c r="L1016" s="169">
        <v>14312.196</v>
      </c>
      <c r="M1016" s="169">
        <v>14508.794250000001</v>
      </c>
      <c r="N1016" s="169">
        <v>11704.000574999998</v>
      </c>
      <c r="O1016" s="169">
        <v>9551.5095000000001</v>
      </c>
      <c r="P1016" s="169">
        <v>11170.076625000002</v>
      </c>
      <c r="Q1016" s="169">
        <v>11327.557499999999</v>
      </c>
      <c r="R1016" s="169">
        <v>17081.502</v>
      </c>
      <c r="S1016" s="169">
        <v>0</v>
      </c>
      <c r="T1016" s="169">
        <v>0</v>
      </c>
      <c r="U1016" s="169">
        <v>143077.07287500001</v>
      </c>
      <c r="V1016" s="163">
        <f ca="1">SUM(INDIRECT(Inputs!$C$11&amp;ROW()&amp;":"&amp;Inputs!$C$12&amp;ROW()))</f>
        <v>11327.557499999999</v>
      </c>
      <c r="W1016" s="163">
        <f ca="1">SUM(INDIRECT(Inputs!$C$13&amp;ROW()&amp;":"&amp;Inputs!$C$14&amp;ROW()))</f>
        <v>125995.570875</v>
      </c>
      <c r="X1016" s="3" t="str">
        <f>IF(COUNTIFS(Lookups!$A:$A,C1016)=1,"Gross Sales","")</f>
        <v/>
      </c>
      <c r="Y1016" s="3" t="str">
        <f>IF(COUNTIFS(Lookups!$D:$D,C1016)=1,"Bar Sales","")</f>
        <v/>
      </c>
      <c r="Z1016" s="3" t="str">
        <f>IFERROR(VLOOKUP(C1016*1,Lookups!$D:$F,3,FALSE),"")</f>
        <v/>
      </c>
      <c r="AA1016" s="3" t="str">
        <f>IFERROR(VLOOKUP($C1016*1,Lookups!$H:$N,3,FALSE),"")</f>
        <v>Sales</v>
      </c>
      <c r="AB1016" s="3" t="str">
        <f>IFERROR(VLOOKUP($C1016*1,Lookups!$H:$N,4,FALSE),"")</f>
        <v>Dinner</v>
      </c>
      <c r="AC1016" s="3" t="str">
        <f>IFERROR(VLOOKUP($C1016*1,Lookups!$H:$N,5,FALSE),"")</f>
        <v>Bar</v>
      </c>
      <c r="AD1016" s="3" t="str">
        <f>IFERROR(VLOOKUP($C1016*1,Lookups!$H:$N,6,FALSE),"")</f>
        <v>Food</v>
      </c>
      <c r="AE1016" s="3">
        <f>IFERROR(VLOOKUP($C1016*1,Lookups!$H:$N,7,FALSE),"")</f>
        <v>0</v>
      </c>
      <c r="AF1016" s="3" t="str">
        <f>VLOOKUP(B1016*1,Stores!$A:$C,3,FALSE)</f>
        <v>DFG</v>
      </c>
    </row>
    <row r="1017" spans="1:32">
      <c r="A1017" s="165" t="s">
        <v>941</v>
      </c>
      <c r="B1017" s="166" t="s">
        <v>944</v>
      </c>
      <c r="C1017" s="165" t="s">
        <v>560</v>
      </c>
      <c r="D1017" s="165" t="s">
        <v>918</v>
      </c>
      <c r="E1017" s="165" t="s">
        <v>509</v>
      </c>
      <c r="F1017" s="167">
        <v>2017</v>
      </c>
      <c r="G1017" s="168">
        <v>0</v>
      </c>
      <c r="H1017" s="169">
        <v>21034.632000000001</v>
      </c>
      <c r="I1017" s="169">
        <v>24936.386549999999</v>
      </c>
      <c r="J1017" s="169">
        <v>17298.358049999999</v>
      </c>
      <c r="K1017" s="169">
        <v>13622.16195</v>
      </c>
      <c r="L1017" s="169">
        <v>19861.22565</v>
      </c>
      <c r="M1017" s="169">
        <v>18234.354600000002</v>
      </c>
      <c r="N1017" s="169">
        <v>14782.127400000001</v>
      </c>
      <c r="O1017" s="169">
        <v>17477.706525000001</v>
      </c>
      <c r="P1017" s="169">
        <v>19608.614999999998</v>
      </c>
      <c r="Q1017" s="169">
        <v>15571.5201</v>
      </c>
      <c r="R1017" s="169">
        <v>17660.948249999998</v>
      </c>
      <c r="S1017" s="169">
        <v>0</v>
      </c>
      <c r="T1017" s="169">
        <v>0</v>
      </c>
      <c r="U1017" s="169">
        <v>200088.03607499998</v>
      </c>
      <c r="V1017" s="163">
        <f ca="1">SUM(INDIRECT(Inputs!$C$11&amp;ROW()&amp;":"&amp;Inputs!$C$12&amp;ROW()))</f>
        <v>15571.5201</v>
      </c>
      <c r="W1017" s="163">
        <f ca="1">SUM(INDIRECT(Inputs!$C$13&amp;ROW()&amp;":"&amp;Inputs!$C$14&amp;ROW()))</f>
        <v>182427.087825</v>
      </c>
      <c r="X1017" s="3" t="str">
        <f>IF(COUNTIFS(Lookups!$A:$A,C1017)=1,"Gross Sales","")</f>
        <v/>
      </c>
      <c r="Y1017" s="3" t="str">
        <f>IF(COUNTIFS(Lookups!$D:$D,C1017)=1,"Bar Sales","")</f>
        <v/>
      </c>
      <c r="Z1017" s="3" t="str">
        <f>IFERROR(VLOOKUP(C1017*1,Lookups!$D:$F,3,FALSE),"")</f>
        <v/>
      </c>
      <c r="AA1017" s="3" t="str">
        <f>IFERROR(VLOOKUP($C1017*1,Lookups!$H:$N,3,FALSE),"")</f>
        <v>Sales</v>
      </c>
      <c r="AB1017" s="3" t="str">
        <f>IFERROR(VLOOKUP($C1017*1,Lookups!$H:$N,4,FALSE),"")</f>
        <v>Dinner</v>
      </c>
      <c r="AC1017" s="3" t="str">
        <f>IFERROR(VLOOKUP($C1017*1,Lookups!$H:$N,5,FALSE),"")</f>
        <v>Bar</v>
      </c>
      <c r="AD1017" s="3" t="str">
        <f>IFERROR(VLOOKUP($C1017*1,Lookups!$H:$N,6,FALSE),"")</f>
        <v>Food</v>
      </c>
      <c r="AE1017" s="3">
        <f>IFERROR(VLOOKUP($C1017*1,Lookups!$H:$N,7,FALSE),"")</f>
        <v>0</v>
      </c>
      <c r="AF1017" s="3" t="str">
        <f>VLOOKUP(B1017*1,Stores!$A:$C,3,FALSE)</f>
        <v>DFG</v>
      </c>
    </row>
    <row r="1018" spans="1:32">
      <c r="A1018" s="165" t="s">
        <v>940</v>
      </c>
      <c r="B1018" s="166" t="s">
        <v>945</v>
      </c>
      <c r="C1018" s="165" t="s">
        <v>560</v>
      </c>
      <c r="D1018" s="165" t="s">
        <v>918</v>
      </c>
      <c r="E1018" s="165" t="s">
        <v>509</v>
      </c>
      <c r="F1018" s="167">
        <v>2017</v>
      </c>
      <c r="G1018" s="168">
        <v>0</v>
      </c>
      <c r="H1018" s="169">
        <v>21120.527999999998</v>
      </c>
      <c r="I1018" s="169">
        <v>13802.904</v>
      </c>
      <c r="J1018" s="169">
        <v>20420.591100000001</v>
      </c>
      <c r="K1018" s="169">
        <v>12273.465600000001</v>
      </c>
      <c r="L1018" s="169">
        <v>17196.174449999999</v>
      </c>
      <c r="M1018" s="169">
        <v>12532.507949999999</v>
      </c>
      <c r="N1018" s="169">
        <v>19552.858125000002</v>
      </c>
      <c r="O1018" s="169">
        <v>18731.0265</v>
      </c>
      <c r="P1018" s="169">
        <v>16669.491299999998</v>
      </c>
      <c r="Q1018" s="169">
        <v>19004.6319</v>
      </c>
      <c r="R1018" s="169">
        <v>23857.328624999998</v>
      </c>
      <c r="S1018" s="169">
        <v>0</v>
      </c>
      <c r="T1018" s="169">
        <v>0</v>
      </c>
      <c r="U1018" s="169">
        <v>195161.50755000001</v>
      </c>
      <c r="V1018" s="163">
        <f ca="1">SUM(INDIRECT(Inputs!$C$11&amp;ROW()&amp;":"&amp;Inputs!$C$12&amp;ROW()))</f>
        <v>19004.6319</v>
      </c>
      <c r="W1018" s="163">
        <f ca="1">SUM(INDIRECT(Inputs!$C$13&amp;ROW()&amp;":"&amp;Inputs!$C$14&amp;ROW()))</f>
        <v>171304.17892500001</v>
      </c>
      <c r="X1018" s="3" t="str">
        <f>IF(COUNTIFS(Lookups!$A:$A,C1018)=1,"Gross Sales","")</f>
        <v/>
      </c>
      <c r="Y1018" s="3" t="str">
        <f>IF(COUNTIFS(Lookups!$D:$D,C1018)=1,"Bar Sales","")</f>
        <v/>
      </c>
      <c r="Z1018" s="3" t="str">
        <f>IFERROR(VLOOKUP(C1018*1,Lookups!$D:$F,3,FALSE),"")</f>
        <v/>
      </c>
      <c r="AA1018" s="3" t="str">
        <f>IFERROR(VLOOKUP($C1018*1,Lookups!$H:$N,3,FALSE),"")</f>
        <v>Sales</v>
      </c>
      <c r="AB1018" s="3" t="str">
        <f>IFERROR(VLOOKUP($C1018*1,Lookups!$H:$N,4,FALSE),"")</f>
        <v>Dinner</v>
      </c>
      <c r="AC1018" s="3" t="str">
        <f>IFERROR(VLOOKUP($C1018*1,Lookups!$H:$N,5,FALSE),"")</f>
        <v>Bar</v>
      </c>
      <c r="AD1018" s="3" t="str">
        <f>IFERROR(VLOOKUP($C1018*1,Lookups!$H:$N,6,FALSE),"")</f>
        <v>Food</v>
      </c>
      <c r="AE1018" s="3">
        <f>IFERROR(VLOOKUP($C1018*1,Lookups!$H:$N,7,FALSE),"")</f>
        <v>0</v>
      </c>
      <c r="AF1018" s="3" t="str">
        <f>VLOOKUP(B1018*1,Stores!$A:$C,3,FALSE)</f>
        <v>DFG</v>
      </c>
    </row>
    <row r="1019" spans="1:32">
      <c r="A1019" s="165" t="s">
        <v>939</v>
      </c>
      <c r="B1019" s="166" t="s">
        <v>946</v>
      </c>
      <c r="C1019" s="165" t="s">
        <v>560</v>
      </c>
      <c r="D1019" s="165" t="s">
        <v>918</v>
      </c>
      <c r="E1019" s="165" t="s">
        <v>509</v>
      </c>
      <c r="F1019" s="167">
        <v>2017</v>
      </c>
      <c r="G1019" s="168">
        <v>0</v>
      </c>
      <c r="H1019" s="169">
        <v>9017.6992499999997</v>
      </c>
      <c r="I1019" s="169">
        <v>7759.7298000000001</v>
      </c>
      <c r="J1019" s="169">
        <v>7628.2992000000004</v>
      </c>
      <c r="K1019" s="169">
        <v>6893.2110000000011</v>
      </c>
      <c r="L1019" s="169">
        <v>7402.1660999999995</v>
      </c>
      <c r="M1019" s="169">
        <v>9155.5603499999997</v>
      </c>
      <c r="N1019" s="169">
        <v>6554.1681000000008</v>
      </c>
      <c r="O1019" s="169">
        <v>6247.4367750000001</v>
      </c>
      <c r="P1019" s="169">
        <v>9976.7183999999997</v>
      </c>
      <c r="Q1019" s="169">
        <v>8439.1470000000008</v>
      </c>
      <c r="R1019" s="169">
        <v>7845.2242500000011</v>
      </c>
      <c r="S1019" s="169">
        <v>0</v>
      </c>
      <c r="T1019" s="169">
        <v>0</v>
      </c>
      <c r="U1019" s="169">
        <v>86919.360225000011</v>
      </c>
      <c r="V1019" s="163">
        <f ca="1">SUM(INDIRECT(Inputs!$C$11&amp;ROW()&amp;":"&amp;Inputs!$C$12&amp;ROW()))</f>
        <v>8439.1470000000008</v>
      </c>
      <c r="W1019" s="163">
        <f ca="1">SUM(INDIRECT(Inputs!$C$13&amp;ROW()&amp;":"&amp;Inputs!$C$14&amp;ROW()))</f>
        <v>79074.135975000012</v>
      </c>
      <c r="X1019" s="3" t="str">
        <f>IF(COUNTIFS(Lookups!$A:$A,C1019)=1,"Gross Sales","")</f>
        <v/>
      </c>
      <c r="Y1019" s="3" t="str">
        <f>IF(COUNTIFS(Lookups!$D:$D,C1019)=1,"Bar Sales","")</f>
        <v/>
      </c>
      <c r="Z1019" s="3" t="str">
        <f>IFERROR(VLOOKUP(C1019*1,Lookups!$D:$F,3,FALSE),"")</f>
        <v/>
      </c>
      <c r="AA1019" s="3" t="str">
        <f>IFERROR(VLOOKUP($C1019*1,Lookups!$H:$N,3,FALSE),"")</f>
        <v>Sales</v>
      </c>
      <c r="AB1019" s="3" t="str">
        <f>IFERROR(VLOOKUP($C1019*1,Lookups!$H:$N,4,FALSE),"")</f>
        <v>Dinner</v>
      </c>
      <c r="AC1019" s="3" t="str">
        <f>IFERROR(VLOOKUP($C1019*1,Lookups!$H:$N,5,FALSE),"")</f>
        <v>Bar</v>
      </c>
      <c r="AD1019" s="3" t="str">
        <f>IFERROR(VLOOKUP($C1019*1,Lookups!$H:$N,6,FALSE),"")</f>
        <v>Food</v>
      </c>
      <c r="AE1019" s="3">
        <f>IFERROR(VLOOKUP($C1019*1,Lookups!$H:$N,7,FALSE),"")</f>
        <v>0</v>
      </c>
      <c r="AF1019" s="3" t="str">
        <f>VLOOKUP(B1019*1,Stores!$A:$C,3,FALSE)</f>
        <v>DFG</v>
      </c>
    </row>
    <row r="1020" spans="1:32">
      <c r="A1020" s="165" t="s">
        <v>938</v>
      </c>
      <c r="B1020" s="166" t="s">
        <v>947</v>
      </c>
      <c r="C1020" s="165" t="s">
        <v>560</v>
      </c>
      <c r="D1020" s="165" t="s">
        <v>918</v>
      </c>
      <c r="E1020" s="165" t="s">
        <v>509</v>
      </c>
      <c r="F1020" s="167">
        <v>2017</v>
      </c>
      <c r="G1020" s="168">
        <v>0</v>
      </c>
      <c r="H1020" s="169">
        <v>16719.948900000003</v>
      </c>
      <c r="I1020" s="169">
        <v>15519.476700000001</v>
      </c>
      <c r="J1020" s="169">
        <v>11315.68965</v>
      </c>
      <c r="K1020" s="169">
        <v>10705.8</v>
      </c>
      <c r="L1020" s="169">
        <v>14373.753750000002</v>
      </c>
      <c r="M1020" s="169">
        <v>9542.4384000000009</v>
      </c>
      <c r="N1020" s="169">
        <v>11077.9776</v>
      </c>
      <c r="O1020" s="169">
        <v>14109.012224999999</v>
      </c>
      <c r="P1020" s="169">
        <v>10652.038500000001</v>
      </c>
      <c r="Q1020" s="169">
        <v>13270.9185</v>
      </c>
      <c r="R1020" s="169">
        <v>13285.626000000002</v>
      </c>
      <c r="S1020" s="169">
        <v>0</v>
      </c>
      <c r="T1020" s="169">
        <v>0</v>
      </c>
      <c r="U1020" s="169">
        <v>140572.68022499999</v>
      </c>
      <c r="V1020" s="163">
        <f ca="1">SUM(INDIRECT(Inputs!$C$11&amp;ROW()&amp;":"&amp;Inputs!$C$12&amp;ROW()))</f>
        <v>13270.9185</v>
      </c>
      <c r="W1020" s="163">
        <f ca="1">SUM(INDIRECT(Inputs!$C$13&amp;ROW()&amp;":"&amp;Inputs!$C$14&amp;ROW()))</f>
        <v>127287.054225</v>
      </c>
      <c r="X1020" s="3" t="str">
        <f>IF(COUNTIFS(Lookups!$A:$A,C1020)=1,"Gross Sales","")</f>
        <v/>
      </c>
      <c r="Y1020" s="3" t="str">
        <f>IF(COUNTIFS(Lookups!$D:$D,C1020)=1,"Bar Sales","")</f>
        <v/>
      </c>
      <c r="Z1020" s="3" t="str">
        <f>IFERROR(VLOOKUP(C1020*1,Lookups!$D:$F,3,FALSE),"")</f>
        <v/>
      </c>
      <c r="AA1020" s="3" t="str">
        <f>IFERROR(VLOOKUP($C1020*1,Lookups!$H:$N,3,FALSE),"")</f>
        <v>Sales</v>
      </c>
      <c r="AB1020" s="3" t="str">
        <f>IFERROR(VLOOKUP($C1020*1,Lookups!$H:$N,4,FALSE),"")</f>
        <v>Dinner</v>
      </c>
      <c r="AC1020" s="3" t="str">
        <f>IFERROR(VLOOKUP($C1020*1,Lookups!$H:$N,5,FALSE),"")</f>
        <v>Bar</v>
      </c>
      <c r="AD1020" s="3" t="str">
        <f>IFERROR(VLOOKUP($C1020*1,Lookups!$H:$N,6,FALSE),"")</f>
        <v>Food</v>
      </c>
      <c r="AE1020" s="3">
        <f>IFERROR(VLOOKUP($C1020*1,Lookups!$H:$N,7,FALSE),"")</f>
        <v>0</v>
      </c>
      <c r="AF1020" s="3" t="str">
        <f>VLOOKUP(B1020*1,Stores!$A:$C,3,FALSE)</f>
        <v>DFG</v>
      </c>
    </row>
    <row r="1021" spans="1:32">
      <c r="A1021" s="165" t="s">
        <v>937</v>
      </c>
      <c r="B1021" s="166" t="s">
        <v>948</v>
      </c>
      <c r="C1021" s="165" t="s">
        <v>560</v>
      </c>
      <c r="D1021" s="165" t="s">
        <v>918</v>
      </c>
      <c r="E1021" s="165" t="s">
        <v>509</v>
      </c>
      <c r="F1021" s="167">
        <v>2017</v>
      </c>
      <c r="G1021" s="168">
        <v>0</v>
      </c>
      <c r="H1021" s="169">
        <v>16670.5497</v>
      </c>
      <c r="I1021" s="169">
        <v>19386.525375000005</v>
      </c>
      <c r="J1021" s="169">
        <v>14906.721599999999</v>
      </c>
      <c r="K1021" s="169">
        <v>11419.614</v>
      </c>
      <c r="L1021" s="169">
        <v>17812.79955</v>
      </c>
      <c r="M1021" s="169">
        <v>10842.938999999998</v>
      </c>
      <c r="N1021" s="169">
        <v>13000.006800000001</v>
      </c>
      <c r="O1021" s="169">
        <v>18885.190124999997</v>
      </c>
      <c r="P1021" s="169">
        <v>13596.177000000001</v>
      </c>
      <c r="Q1021" s="169">
        <v>16231.414499999999</v>
      </c>
      <c r="R1021" s="169">
        <v>15051.453299999999</v>
      </c>
      <c r="S1021" s="169">
        <v>0</v>
      </c>
      <c r="T1021" s="169">
        <v>0</v>
      </c>
      <c r="U1021" s="169">
        <v>167803.39094999997</v>
      </c>
      <c r="V1021" s="163">
        <f ca="1">SUM(INDIRECT(Inputs!$C$11&amp;ROW()&amp;":"&amp;Inputs!$C$12&amp;ROW()))</f>
        <v>16231.414499999999</v>
      </c>
      <c r="W1021" s="163">
        <f ca="1">SUM(INDIRECT(Inputs!$C$13&amp;ROW()&amp;":"&amp;Inputs!$C$14&amp;ROW()))</f>
        <v>152751.93764999998</v>
      </c>
      <c r="X1021" s="3" t="str">
        <f>IF(COUNTIFS(Lookups!$A:$A,C1021)=1,"Gross Sales","")</f>
        <v/>
      </c>
      <c r="Y1021" s="3" t="str">
        <f>IF(COUNTIFS(Lookups!$D:$D,C1021)=1,"Bar Sales","")</f>
        <v/>
      </c>
      <c r="Z1021" s="3" t="str">
        <f>IFERROR(VLOOKUP(C1021*1,Lookups!$D:$F,3,FALSE),"")</f>
        <v/>
      </c>
      <c r="AA1021" s="3" t="str">
        <f>IFERROR(VLOOKUP($C1021*1,Lookups!$H:$N,3,FALSE),"")</f>
        <v>Sales</v>
      </c>
      <c r="AB1021" s="3" t="str">
        <f>IFERROR(VLOOKUP($C1021*1,Lookups!$H:$N,4,FALSE),"")</f>
        <v>Dinner</v>
      </c>
      <c r="AC1021" s="3" t="str">
        <f>IFERROR(VLOOKUP($C1021*1,Lookups!$H:$N,5,FALSE),"")</f>
        <v>Bar</v>
      </c>
      <c r="AD1021" s="3" t="str">
        <f>IFERROR(VLOOKUP($C1021*1,Lookups!$H:$N,6,FALSE),"")</f>
        <v>Food</v>
      </c>
      <c r="AE1021" s="3">
        <f>IFERROR(VLOOKUP($C1021*1,Lookups!$H:$N,7,FALSE),"")</f>
        <v>0</v>
      </c>
      <c r="AF1021" s="3" t="str">
        <f>VLOOKUP(B1021*1,Stores!$A:$C,3,FALSE)</f>
        <v>DFG</v>
      </c>
    </row>
    <row r="1022" spans="1:32">
      <c r="A1022" s="165" t="s">
        <v>936</v>
      </c>
      <c r="B1022" s="166" t="s">
        <v>949</v>
      </c>
      <c r="C1022" s="165" t="s">
        <v>560</v>
      </c>
      <c r="D1022" s="165" t="s">
        <v>918</v>
      </c>
      <c r="E1022" s="165" t="s">
        <v>509</v>
      </c>
      <c r="F1022" s="167">
        <v>2017</v>
      </c>
      <c r="G1022" s="168">
        <v>0</v>
      </c>
      <c r="H1022" s="169">
        <v>13924.499400000001</v>
      </c>
      <c r="I1022" s="169">
        <v>15752.184075000001</v>
      </c>
      <c r="J1022" s="169">
        <v>18040.388999999999</v>
      </c>
      <c r="K1022" s="169">
        <v>19363.611375000004</v>
      </c>
      <c r="L1022" s="169">
        <v>19292.382675000001</v>
      </c>
      <c r="M1022" s="169">
        <v>17272.533599999999</v>
      </c>
      <c r="N1022" s="169">
        <v>15985.603725000001</v>
      </c>
      <c r="O1022" s="169">
        <v>12045.443850000001</v>
      </c>
      <c r="P1022" s="169">
        <v>13282.0872</v>
      </c>
      <c r="Q1022" s="169">
        <v>13659.642</v>
      </c>
      <c r="R1022" s="169">
        <v>15286.697999999997</v>
      </c>
      <c r="S1022" s="169">
        <v>0</v>
      </c>
      <c r="T1022" s="169">
        <v>0</v>
      </c>
      <c r="U1022" s="169">
        <v>173905.07490000001</v>
      </c>
      <c r="V1022" s="163">
        <f ca="1">SUM(INDIRECT(Inputs!$C$11&amp;ROW()&amp;":"&amp;Inputs!$C$12&amp;ROW()))</f>
        <v>13659.642</v>
      </c>
      <c r="W1022" s="163">
        <f ca="1">SUM(INDIRECT(Inputs!$C$13&amp;ROW()&amp;":"&amp;Inputs!$C$14&amp;ROW()))</f>
        <v>158618.3769</v>
      </c>
      <c r="X1022" s="3" t="str">
        <f>IF(COUNTIFS(Lookups!$A:$A,C1022)=1,"Gross Sales","")</f>
        <v/>
      </c>
      <c r="Y1022" s="3" t="str">
        <f>IF(COUNTIFS(Lookups!$D:$D,C1022)=1,"Bar Sales","")</f>
        <v/>
      </c>
      <c r="Z1022" s="3" t="str">
        <f>IFERROR(VLOOKUP(C1022*1,Lookups!$D:$F,3,FALSE),"")</f>
        <v/>
      </c>
      <c r="AA1022" s="3" t="str">
        <f>IFERROR(VLOOKUP($C1022*1,Lookups!$H:$N,3,FALSE),"")</f>
        <v>Sales</v>
      </c>
      <c r="AB1022" s="3" t="str">
        <f>IFERROR(VLOOKUP($C1022*1,Lookups!$H:$N,4,FALSE),"")</f>
        <v>Dinner</v>
      </c>
      <c r="AC1022" s="3" t="str">
        <f>IFERROR(VLOOKUP($C1022*1,Lookups!$H:$N,5,FALSE),"")</f>
        <v>Bar</v>
      </c>
      <c r="AD1022" s="3" t="str">
        <f>IFERROR(VLOOKUP($C1022*1,Lookups!$H:$N,6,FALSE),"")</f>
        <v>Food</v>
      </c>
      <c r="AE1022" s="3">
        <f>IFERROR(VLOOKUP($C1022*1,Lookups!$H:$N,7,FALSE),"")</f>
        <v>0</v>
      </c>
      <c r="AF1022" s="3" t="str">
        <f>VLOOKUP(B1022*1,Stores!$A:$C,3,FALSE)</f>
        <v>DFG</v>
      </c>
    </row>
    <row r="1023" spans="1:32">
      <c r="A1023" s="165" t="s">
        <v>935</v>
      </c>
      <c r="B1023" s="166" t="s">
        <v>950</v>
      </c>
      <c r="C1023" s="165" t="s">
        <v>560</v>
      </c>
      <c r="D1023" s="165" t="s">
        <v>918</v>
      </c>
      <c r="E1023" s="165" t="s">
        <v>509</v>
      </c>
      <c r="F1023" s="167">
        <v>2017</v>
      </c>
      <c r="G1023" s="168">
        <v>0</v>
      </c>
      <c r="H1023" s="169">
        <v>17984.727000000003</v>
      </c>
      <c r="I1023" s="169">
        <v>19507.592024999998</v>
      </c>
      <c r="J1023" s="169">
        <v>25347.801599999999</v>
      </c>
      <c r="K1023" s="169">
        <v>21309.964199999999</v>
      </c>
      <c r="L1023" s="169">
        <v>16698.953700000002</v>
      </c>
      <c r="M1023" s="169">
        <v>15518.033999999998</v>
      </c>
      <c r="N1023" s="169">
        <v>15664.717575000001</v>
      </c>
      <c r="O1023" s="169">
        <v>16477.391025000001</v>
      </c>
      <c r="P1023" s="169">
        <v>17746.872000000003</v>
      </c>
      <c r="Q1023" s="169">
        <v>14788.5018</v>
      </c>
      <c r="R1023" s="169">
        <v>21618.797100000003</v>
      </c>
      <c r="S1023" s="169">
        <v>0</v>
      </c>
      <c r="T1023" s="169">
        <v>0</v>
      </c>
      <c r="U1023" s="169">
        <v>202663.35202499997</v>
      </c>
      <c r="V1023" s="163">
        <f ca="1">SUM(INDIRECT(Inputs!$C$11&amp;ROW()&amp;":"&amp;Inputs!$C$12&amp;ROW()))</f>
        <v>14788.5018</v>
      </c>
      <c r="W1023" s="163">
        <f ca="1">SUM(INDIRECT(Inputs!$C$13&amp;ROW()&amp;":"&amp;Inputs!$C$14&amp;ROW()))</f>
        <v>181044.55492499997</v>
      </c>
      <c r="X1023" s="3" t="str">
        <f>IF(COUNTIFS(Lookups!$A:$A,C1023)=1,"Gross Sales","")</f>
        <v/>
      </c>
      <c r="Y1023" s="3" t="str">
        <f>IF(COUNTIFS(Lookups!$D:$D,C1023)=1,"Bar Sales","")</f>
        <v/>
      </c>
      <c r="Z1023" s="3" t="str">
        <f>IFERROR(VLOOKUP(C1023*1,Lookups!$D:$F,3,FALSE),"")</f>
        <v/>
      </c>
      <c r="AA1023" s="3" t="str">
        <f>IFERROR(VLOOKUP($C1023*1,Lookups!$H:$N,3,FALSE),"")</f>
        <v>Sales</v>
      </c>
      <c r="AB1023" s="3" t="str">
        <f>IFERROR(VLOOKUP($C1023*1,Lookups!$H:$N,4,FALSE),"")</f>
        <v>Dinner</v>
      </c>
      <c r="AC1023" s="3" t="str">
        <f>IFERROR(VLOOKUP($C1023*1,Lookups!$H:$N,5,FALSE),"")</f>
        <v>Bar</v>
      </c>
      <c r="AD1023" s="3" t="str">
        <f>IFERROR(VLOOKUP($C1023*1,Lookups!$H:$N,6,FALSE),"")</f>
        <v>Food</v>
      </c>
      <c r="AE1023" s="3">
        <f>IFERROR(VLOOKUP($C1023*1,Lookups!$H:$N,7,FALSE),"")</f>
        <v>0</v>
      </c>
      <c r="AF1023" s="3" t="str">
        <f>VLOOKUP(B1023*1,Stores!$A:$C,3,FALSE)</f>
        <v>DFG</v>
      </c>
    </row>
    <row r="1024" spans="1:32">
      <c r="A1024" s="165" t="s">
        <v>960</v>
      </c>
      <c r="B1024" s="166" t="s">
        <v>951</v>
      </c>
      <c r="C1024" s="165" t="s">
        <v>560</v>
      </c>
      <c r="D1024" s="165" t="s">
        <v>918</v>
      </c>
      <c r="E1024" s="165" t="s">
        <v>509</v>
      </c>
      <c r="F1024" s="167">
        <v>2017</v>
      </c>
      <c r="G1024" s="168">
        <v>0</v>
      </c>
      <c r="H1024" s="169">
        <v>24690.376500000002</v>
      </c>
      <c r="I1024" s="169">
        <v>17100.821400000001</v>
      </c>
      <c r="J1024" s="169">
        <v>21843.759000000002</v>
      </c>
      <c r="K1024" s="169">
        <v>22279.709699999999</v>
      </c>
      <c r="L1024" s="169">
        <v>21208.291649999999</v>
      </c>
      <c r="M1024" s="169">
        <v>21531.202799999999</v>
      </c>
      <c r="N1024" s="169">
        <v>18969.500625000001</v>
      </c>
      <c r="O1024" s="169">
        <v>28450.069424999998</v>
      </c>
      <c r="P1024" s="169">
        <v>25580.928899999999</v>
      </c>
      <c r="Q1024" s="169">
        <v>25280.9895</v>
      </c>
      <c r="R1024" s="169">
        <v>28856.538299999997</v>
      </c>
      <c r="S1024" s="169">
        <v>0</v>
      </c>
      <c r="T1024" s="169">
        <v>0</v>
      </c>
      <c r="U1024" s="169">
        <v>255792.18779999996</v>
      </c>
      <c r="V1024" s="163">
        <f ca="1">SUM(INDIRECT(Inputs!$C$11&amp;ROW()&amp;":"&amp;Inputs!$C$12&amp;ROW()))</f>
        <v>25280.9895</v>
      </c>
      <c r="W1024" s="163">
        <f ca="1">SUM(INDIRECT(Inputs!$C$13&amp;ROW()&amp;":"&amp;Inputs!$C$14&amp;ROW()))</f>
        <v>226935.64949999997</v>
      </c>
      <c r="X1024" s="3" t="str">
        <f>IF(COUNTIFS(Lookups!$A:$A,C1024)=1,"Gross Sales","")</f>
        <v/>
      </c>
      <c r="Y1024" s="3" t="str">
        <f>IF(COUNTIFS(Lookups!$D:$D,C1024)=1,"Bar Sales","")</f>
        <v/>
      </c>
      <c r="Z1024" s="3" t="str">
        <f>IFERROR(VLOOKUP(C1024*1,Lookups!$D:$F,3,FALSE),"")</f>
        <v/>
      </c>
      <c r="AA1024" s="3" t="str">
        <f>IFERROR(VLOOKUP($C1024*1,Lookups!$H:$N,3,FALSE),"")</f>
        <v>Sales</v>
      </c>
      <c r="AB1024" s="3" t="str">
        <f>IFERROR(VLOOKUP($C1024*1,Lookups!$H:$N,4,FALSE),"")</f>
        <v>Dinner</v>
      </c>
      <c r="AC1024" s="3" t="str">
        <f>IFERROR(VLOOKUP($C1024*1,Lookups!$H:$N,5,FALSE),"")</f>
        <v>Bar</v>
      </c>
      <c r="AD1024" s="3" t="str">
        <f>IFERROR(VLOOKUP($C1024*1,Lookups!$H:$N,6,FALSE),"")</f>
        <v>Food</v>
      </c>
      <c r="AE1024" s="3">
        <f>IFERROR(VLOOKUP($C1024*1,Lookups!$H:$N,7,FALSE),"")</f>
        <v>0</v>
      </c>
      <c r="AF1024" s="3" t="str">
        <f>VLOOKUP(B1024*1,Stores!$A:$C,3,FALSE)</f>
        <v>DFG</v>
      </c>
    </row>
    <row r="1025" spans="1:32">
      <c r="A1025" s="165" t="s">
        <v>961</v>
      </c>
      <c r="B1025" s="166" t="s">
        <v>952</v>
      </c>
      <c r="C1025" s="165" t="s">
        <v>560</v>
      </c>
      <c r="D1025" s="165" t="s">
        <v>918</v>
      </c>
      <c r="E1025" s="165" t="s">
        <v>509</v>
      </c>
      <c r="F1025" s="167">
        <v>2017</v>
      </c>
      <c r="G1025" s="168">
        <v>0</v>
      </c>
      <c r="H1025" s="169">
        <v>31384.108124999999</v>
      </c>
      <c r="I1025" s="169">
        <v>29587.698899999999</v>
      </c>
      <c r="J1025" s="169">
        <v>28033.671600000001</v>
      </c>
      <c r="K1025" s="169">
        <v>24245.025600000001</v>
      </c>
      <c r="L1025" s="169">
        <v>35046.148800000003</v>
      </c>
      <c r="M1025" s="169">
        <v>30003.327900000004</v>
      </c>
      <c r="N1025" s="169">
        <v>26895.5082</v>
      </c>
      <c r="O1025" s="169">
        <v>16856.57085</v>
      </c>
      <c r="P1025" s="169">
        <v>24430.230825000002</v>
      </c>
      <c r="Q1025" s="169">
        <v>22715.005949999999</v>
      </c>
      <c r="R1025" s="169">
        <v>28810.584224999999</v>
      </c>
      <c r="S1025" s="169">
        <v>0</v>
      </c>
      <c r="T1025" s="169">
        <v>0</v>
      </c>
      <c r="U1025" s="169">
        <v>298007.88097500004</v>
      </c>
      <c r="V1025" s="163">
        <f ca="1">SUM(INDIRECT(Inputs!$C$11&amp;ROW()&amp;":"&amp;Inputs!$C$12&amp;ROW()))</f>
        <v>22715.005949999999</v>
      </c>
      <c r="W1025" s="163">
        <f ca="1">SUM(INDIRECT(Inputs!$C$13&amp;ROW()&amp;":"&amp;Inputs!$C$14&amp;ROW()))</f>
        <v>269197.29675000004</v>
      </c>
      <c r="X1025" s="3" t="str">
        <f>IF(COUNTIFS(Lookups!$A:$A,C1025)=1,"Gross Sales","")</f>
        <v/>
      </c>
      <c r="Y1025" s="3" t="str">
        <f>IF(COUNTIFS(Lookups!$D:$D,C1025)=1,"Bar Sales","")</f>
        <v/>
      </c>
      <c r="Z1025" s="3" t="str">
        <f>IFERROR(VLOOKUP(C1025*1,Lookups!$D:$F,3,FALSE),"")</f>
        <v/>
      </c>
      <c r="AA1025" s="3" t="str">
        <f>IFERROR(VLOOKUP($C1025*1,Lookups!$H:$N,3,FALSE),"")</f>
        <v>Sales</v>
      </c>
      <c r="AB1025" s="3" t="str">
        <f>IFERROR(VLOOKUP($C1025*1,Lookups!$H:$N,4,FALSE),"")</f>
        <v>Dinner</v>
      </c>
      <c r="AC1025" s="3" t="str">
        <f>IFERROR(VLOOKUP($C1025*1,Lookups!$H:$N,5,FALSE),"")</f>
        <v>Bar</v>
      </c>
      <c r="AD1025" s="3" t="str">
        <f>IFERROR(VLOOKUP($C1025*1,Lookups!$H:$N,6,FALSE),"")</f>
        <v>Food</v>
      </c>
      <c r="AE1025" s="3">
        <f>IFERROR(VLOOKUP($C1025*1,Lookups!$H:$N,7,FALSE),"")</f>
        <v>0</v>
      </c>
      <c r="AF1025" s="3" t="str">
        <f>VLOOKUP(B1025*1,Stores!$A:$C,3,FALSE)</f>
        <v>DFG</v>
      </c>
    </row>
    <row r="1026" spans="1:32">
      <c r="A1026" s="165" t="s">
        <v>934</v>
      </c>
      <c r="B1026" s="166" t="s">
        <v>953</v>
      </c>
      <c r="C1026" s="165" t="s">
        <v>560</v>
      </c>
      <c r="D1026" s="165" t="s">
        <v>918</v>
      </c>
      <c r="E1026" s="165" t="s">
        <v>509</v>
      </c>
      <c r="F1026" s="167">
        <v>2017</v>
      </c>
      <c r="G1026" s="168">
        <v>0</v>
      </c>
      <c r="H1026" s="169">
        <v>23397.913800000002</v>
      </c>
      <c r="I1026" s="169">
        <v>18779.444400000004</v>
      </c>
      <c r="J1026" s="169">
        <v>17481.538124999999</v>
      </c>
      <c r="K1026" s="169">
        <v>20521.660050000002</v>
      </c>
      <c r="L1026" s="169">
        <v>21073.480049999998</v>
      </c>
      <c r="M1026" s="169">
        <v>20367.974849999999</v>
      </c>
      <c r="N1026" s="169">
        <v>12605.012100000002</v>
      </c>
      <c r="O1026" s="169">
        <v>13923.010200000001</v>
      </c>
      <c r="P1026" s="169">
        <v>16861.833450000002</v>
      </c>
      <c r="Q1026" s="169">
        <v>15330.689099999998</v>
      </c>
      <c r="R1026" s="169">
        <v>18124.126874999998</v>
      </c>
      <c r="S1026" s="169">
        <v>0</v>
      </c>
      <c r="T1026" s="169">
        <v>0</v>
      </c>
      <c r="U1026" s="169">
        <v>198466.68299999996</v>
      </c>
      <c r="V1026" s="163">
        <f ca="1">SUM(INDIRECT(Inputs!$C$11&amp;ROW()&amp;":"&amp;Inputs!$C$12&amp;ROW()))</f>
        <v>15330.689099999998</v>
      </c>
      <c r="W1026" s="163">
        <f ca="1">SUM(INDIRECT(Inputs!$C$13&amp;ROW()&amp;":"&amp;Inputs!$C$14&amp;ROW()))</f>
        <v>180342.55612499997</v>
      </c>
      <c r="X1026" s="3" t="str">
        <f>IF(COUNTIFS(Lookups!$A:$A,C1026)=1,"Gross Sales","")</f>
        <v/>
      </c>
      <c r="Y1026" s="3" t="str">
        <f>IF(COUNTIFS(Lookups!$D:$D,C1026)=1,"Bar Sales","")</f>
        <v/>
      </c>
      <c r="Z1026" s="3" t="str">
        <f>IFERROR(VLOOKUP(C1026*1,Lookups!$D:$F,3,FALSE),"")</f>
        <v/>
      </c>
      <c r="AA1026" s="3" t="str">
        <f>IFERROR(VLOOKUP($C1026*1,Lookups!$H:$N,3,FALSE),"")</f>
        <v>Sales</v>
      </c>
      <c r="AB1026" s="3" t="str">
        <f>IFERROR(VLOOKUP($C1026*1,Lookups!$H:$N,4,FALSE),"")</f>
        <v>Dinner</v>
      </c>
      <c r="AC1026" s="3" t="str">
        <f>IFERROR(VLOOKUP($C1026*1,Lookups!$H:$N,5,FALSE),"")</f>
        <v>Bar</v>
      </c>
      <c r="AD1026" s="3" t="str">
        <f>IFERROR(VLOOKUP($C1026*1,Lookups!$H:$N,6,FALSE),"")</f>
        <v>Food</v>
      </c>
      <c r="AE1026" s="3">
        <f>IFERROR(VLOOKUP($C1026*1,Lookups!$H:$N,7,FALSE),"")</f>
        <v>0</v>
      </c>
      <c r="AF1026" s="3" t="str">
        <f>VLOOKUP(B1026*1,Stores!$A:$C,3,FALSE)</f>
        <v>DFG</v>
      </c>
    </row>
    <row r="1027" spans="1:32">
      <c r="A1027" s="165" t="s">
        <v>933</v>
      </c>
      <c r="B1027" s="166" t="s">
        <v>954</v>
      </c>
      <c r="C1027" s="165" t="s">
        <v>560</v>
      </c>
      <c r="D1027" s="165" t="s">
        <v>918</v>
      </c>
      <c r="E1027" s="165" t="s">
        <v>509</v>
      </c>
      <c r="F1027" s="167">
        <v>2017</v>
      </c>
      <c r="G1027" s="168">
        <v>0</v>
      </c>
      <c r="H1027" s="169">
        <v>28464.1695</v>
      </c>
      <c r="I1027" s="169">
        <v>21311.7696</v>
      </c>
      <c r="J1027" s="169">
        <v>25763.223900000001</v>
      </c>
      <c r="K1027" s="169">
        <v>18319.727999999999</v>
      </c>
      <c r="L1027" s="169">
        <v>20891.652524999998</v>
      </c>
      <c r="M1027" s="169">
        <v>18463.975200000001</v>
      </c>
      <c r="N1027" s="169">
        <v>15731.984400000001</v>
      </c>
      <c r="O1027" s="169">
        <v>17035.557000000001</v>
      </c>
      <c r="P1027" s="169">
        <v>17437.981499999998</v>
      </c>
      <c r="Q1027" s="169">
        <v>13174.507125</v>
      </c>
      <c r="R1027" s="169">
        <v>14071.369200000001</v>
      </c>
      <c r="S1027" s="169">
        <v>0</v>
      </c>
      <c r="T1027" s="169">
        <v>0</v>
      </c>
      <c r="U1027" s="169">
        <v>210665.91794999997</v>
      </c>
      <c r="V1027" s="163">
        <f ca="1">SUM(INDIRECT(Inputs!$C$11&amp;ROW()&amp;":"&amp;Inputs!$C$12&amp;ROW()))</f>
        <v>13174.507125</v>
      </c>
      <c r="W1027" s="163">
        <f ca="1">SUM(INDIRECT(Inputs!$C$13&amp;ROW()&amp;":"&amp;Inputs!$C$14&amp;ROW()))</f>
        <v>196594.54874999999</v>
      </c>
      <c r="X1027" s="3" t="str">
        <f>IF(COUNTIFS(Lookups!$A:$A,C1027)=1,"Gross Sales","")</f>
        <v/>
      </c>
      <c r="Y1027" s="3" t="str">
        <f>IF(COUNTIFS(Lookups!$D:$D,C1027)=1,"Bar Sales","")</f>
        <v/>
      </c>
      <c r="Z1027" s="3" t="str">
        <f>IFERROR(VLOOKUP(C1027*1,Lookups!$D:$F,3,FALSE),"")</f>
        <v/>
      </c>
      <c r="AA1027" s="3" t="str">
        <f>IFERROR(VLOOKUP($C1027*1,Lookups!$H:$N,3,FALSE),"")</f>
        <v>Sales</v>
      </c>
      <c r="AB1027" s="3" t="str">
        <f>IFERROR(VLOOKUP($C1027*1,Lookups!$H:$N,4,FALSE),"")</f>
        <v>Dinner</v>
      </c>
      <c r="AC1027" s="3" t="str">
        <f>IFERROR(VLOOKUP($C1027*1,Lookups!$H:$N,5,FALSE),"")</f>
        <v>Bar</v>
      </c>
      <c r="AD1027" s="3" t="str">
        <f>IFERROR(VLOOKUP($C1027*1,Lookups!$H:$N,6,FALSE),"")</f>
        <v>Food</v>
      </c>
      <c r="AE1027" s="3">
        <f>IFERROR(VLOOKUP($C1027*1,Lookups!$H:$N,7,FALSE),"")</f>
        <v>0</v>
      </c>
      <c r="AF1027" s="3" t="str">
        <f>VLOOKUP(B1027*1,Stores!$A:$C,3,FALSE)</f>
        <v>DFG</v>
      </c>
    </row>
    <row r="1028" spans="1:32">
      <c r="A1028" s="165" t="s">
        <v>932</v>
      </c>
      <c r="B1028" s="166" t="s">
        <v>959</v>
      </c>
      <c r="C1028" s="165" t="s">
        <v>560</v>
      </c>
      <c r="D1028" s="165" t="s">
        <v>918</v>
      </c>
      <c r="E1028" s="165" t="s">
        <v>509</v>
      </c>
      <c r="F1028" s="167">
        <v>2017</v>
      </c>
      <c r="G1028" s="168">
        <v>0</v>
      </c>
      <c r="H1028" s="169">
        <v>0</v>
      </c>
      <c r="I1028" s="169">
        <v>0</v>
      </c>
      <c r="J1028" s="169">
        <v>0</v>
      </c>
      <c r="K1028" s="169">
        <v>0</v>
      </c>
      <c r="L1028" s="169">
        <v>0</v>
      </c>
      <c r="M1028" s="169">
        <v>0</v>
      </c>
      <c r="N1028" s="169">
        <v>16309.244700000001</v>
      </c>
      <c r="O1028" s="169">
        <v>18539.324999999997</v>
      </c>
      <c r="P1028" s="169">
        <v>15157.708200000001</v>
      </c>
      <c r="Q1028" s="169">
        <v>20210.818800000001</v>
      </c>
      <c r="R1028" s="169">
        <v>17033.820375000003</v>
      </c>
      <c r="S1028" s="169">
        <v>0</v>
      </c>
      <c r="T1028" s="169">
        <v>0</v>
      </c>
      <c r="U1028" s="169">
        <v>87250.917075000005</v>
      </c>
      <c r="V1028" s="163">
        <f ca="1">SUM(INDIRECT(Inputs!$C$11&amp;ROW()&amp;":"&amp;Inputs!$C$12&amp;ROW()))</f>
        <v>20210.818800000001</v>
      </c>
      <c r="W1028" s="163">
        <f ca="1">SUM(INDIRECT(Inputs!$C$13&amp;ROW()&amp;":"&amp;Inputs!$C$14&amp;ROW()))</f>
        <v>70217.096699999995</v>
      </c>
      <c r="X1028" s="3" t="str">
        <f>IF(COUNTIFS(Lookups!$A:$A,C1028)=1,"Gross Sales","")</f>
        <v/>
      </c>
      <c r="Y1028" s="3" t="str">
        <f>IF(COUNTIFS(Lookups!$D:$D,C1028)=1,"Bar Sales","")</f>
        <v/>
      </c>
      <c r="Z1028" s="3" t="str">
        <f>IFERROR(VLOOKUP(C1028*1,Lookups!$D:$F,3,FALSE),"")</f>
        <v/>
      </c>
      <c r="AA1028" s="3" t="str">
        <f>IFERROR(VLOOKUP($C1028*1,Lookups!$H:$N,3,FALSE),"")</f>
        <v>Sales</v>
      </c>
      <c r="AB1028" s="3" t="str">
        <f>IFERROR(VLOOKUP($C1028*1,Lookups!$H:$N,4,FALSE),"")</f>
        <v>Dinner</v>
      </c>
      <c r="AC1028" s="3" t="str">
        <f>IFERROR(VLOOKUP($C1028*1,Lookups!$H:$N,5,FALSE),"")</f>
        <v>Bar</v>
      </c>
      <c r="AD1028" s="3" t="str">
        <f>IFERROR(VLOOKUP($C1028*1,Lookups!$H:$N,6,FALSE),"")</f>
        <v>Food</v>
      </c>
      <c r="AE1028" s="3">
        <f>IFERROR(VLOOKUP($C1028*1,Lookups!$H:$N,7,FALSE),"")</f>
        <v>0</v>
      </c>
      <c r="AF1028" s="3" t="str">
        <f>VLOOKUP(B1028*1,Stores!$A:$C,3,FALSE)</f>
        <v>DFG</v>
      </c>
    </row>
    <row r="1029" spans="1:32">
      <c r="A1029" s="165" t="s">
        <v>923</v>
      </c>
      <c r="B1029" s="166" t="s">
        <v>927</v>
      </c>
      <c r="C1029" s="165" t="s">
        <v>564</v>
      </c>
      <c r="D1029" s="165" t="s">
        <v>918</v>
      </c>
      <c r="E1029" s="165" t="s">
        <v>514</v>
      </c>
      <c r="F1029" s="167">
        <v>2017</v>
      </c>
      <c r="G1029" s="168">
        <v>0</v>
      </c>
      <c r="H1029" s="169">
        <v>0</v>
      </c>
      <c r="I1029" s="169">
        <v>0</v>
      </c>
      <c r="J1029" s="169">
        <v>0</v>
      </c>
      <c r="K1029" s="169">
        <v>0</v>
      </c>
      <c r="L1029" s="169">
        <v>-16.30125</v>
      </c>
      <c r="M1029" s="169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169">
        <v>-16.30125</v>
      </c>
      <c r="V1029" s="163">
        <f ca="1">SUM(INDIRECT(Inputs!$C$11&amp;ROW()&amp;":"&amp;Inputs!$C$12&amp;ROW()))</f>
        <v>0</v>
      </c>
      <c r="W1029" s="163">
        <f ca="1">SUM(INDIRECT(Inputs!$C$13&amp;ROW()&amp;":"&amp;Inputs!$C$14&amp;ROW()))</f>
        <v>-16.30125</v>
      </c>
      <c r="X1029" s="3" t="str">
        <f>IF(COUNTIFS(Lookups!$A:$A,C1029)=1,"Gross Sales","")</f>
        <v/>
      </c>
      <c r="Y1029" s="3" t="str">
        <f>IF(COUNTIFS(Lookups!$D:$D,C1029)=1,"Bar Sales","")</f>
        <v/>
      </c>
      <c r="Z1029" s="3" t="str">
        <f>IFERROR(VLOOKUP(C1029*1,Lookups!$D:$F,3,FALSE),"")</f>
        <v/>
      </c>
      <c r="AA1029" s="3" t="str">
        <f>IFERROR(VLOOKUP($C1029*1,Lookups!$H:$N,3,FALSE),"")</f>
        <v>Sales</v>
      </c>
      <c r="AB1029" s="3" t="str">
        <f>IFERROR(VLOOKUP($C1029*1,Lookups!$H:$N,4,FALSE),"")</f>
        <v>Lunch</v>
      </c>
      <c r="AC1029" s="3" t="str">
        <f>IFERROR(VLOOKUP($C1029*1,Lookups!$H:$N,5,FALSE),"")</f>
        <v>Other</v>
      </c>
      <c r="AD1029" s="3" t="str">
        <f>IFERROR(VLOOKUP($C1029*1,Lookups!$H:$N,6,FALSE),"")</f>
        <v>Food</v>
      </c>
      <c r="AE1029" s="3">
        <f>IFERROR(VLOOKUP($C1029*1,Lookups!$H:$N,7,FALSE),"")</f>
        <v>0</v>
      </c>
      <c r="AF1029" s="3" t="str">
        <f>VLOOKUP(B1029*1,Stores!$A:$C,3,FALSE)</f>
        <v>DFDE</v>
      </c>
    </row>
    <row r="1030" spans="1:32">
      <c r="A1030" s="165" t="s">
        <v>923</v>
      </c>
      <c r="B1030" s="166" t="s">
        <v>927</v>
      </c>
      <c r="C1030" s="165" t="s">
        <v>568</v>
      </c>
      <c r="D1030" s="165" t="s">
        <v>918</v>
      </c>
      <c r="E1030" s="165" t="s">
        <v>519</v>
      </c>
      <c r="F1030" s="167">
        <v>2017</v>
      </c>
      <c r="G1030" s="168">
        <v>0</v>
      </c>
      <c r="H1030" s="169">
        <v>0</v>
      </c>
      <c r="I1030" s="169">
        <v>0</v>
      </c>
      <c r="J1030" s="169">
        <v>0</v>
      </c>
      <c r="K1030" s="169">
        <v>0</v>
      </c>
      <c r="L1030" s="169">
        <v>24.581249999999997</v>
      </c>
      <c r="M1030" s="169">
        <v>0</v>
      </c>
      <c r="N1030" s="169">
        <v>0</v>
      </c>
      <c r="O1030" s="169">
        <v>0</v>
      </c>
      <c r="P1030" s="169">
        <v>57.330000000000005</v>
      </c>
      <c r="Q1030" s="169">
        <v>0</v>
      </c>
      <c r="R1030" s="169">
        <v>0</v>
      </c>
      <c r="S1030" s="169">
        <v>0</v>
      </c>
      <c r="T1030" s="169">
        <v>0</v>
      </c>
      <c r="U1030" s="169">
        <v>81.911249999999995</v>
      </c>
      <c r="V1030" s="163">
        <f ca="1">SUM(INDIRECT(Inputs!$C$11&amp;ROW()&amp;":"&amp;Inputs!$C$12&amp;ROW()))</f>
        <v>0</v>
      </c>
      <c r="W1030" s="163">
        <f ca="1">SUM(INDIRECT(Inputs!$C$13&amp;ROW()&amp;":"&amp;Inputs!$C$14&amp;ROW()))</f>
        <v>81.911249999999995</v>
      </c>
      <c r="X1030" s="3" t="str">
        <f>IF(COUNTIFS(Lookups!$A:$A,C1030)=1,"Gross Sales","")</f>
        <v/>
      </c>
      <c r="Y1030" s="3" t="str">
        <f>IF(COUNTIFS(Lookups!$D:$D,C1030)=1,"Bar Sales","")</f>
        <v/>
      </c>
      <c r="Z1030" s="3" t="str">
        <f>IFERROR(VLOOKUP(C1030*1,Lookups!$D:$F,3,FALSE),"")</f>
        <v/>
      </c>
      <c r="AA1030" s="3" t="str">
        <f>IFERROR(VLOOKUP($C1030*1,Lookups!$H:$N,3,FALSE),"")</f>
        <v>Sales</v>
      </c>
      <c r="AB1030" s="3" t="str">
        <f>IFERROR(VLOOKUP($C1030*1,Lookups!$H:$N,4,FALSE),"")</f>
        <v>Dinner</v>
      </c>
      <c r="AC1030" s="3" t="str">
        <f>IFERROR(VLOOKUP($C1030*1,Lookups!$H:$N,5,FALSE),"")</f>
        <v>Other</v>
      </c>
      <c r="AD1030" s="3" t="str">
        <f>IFERROR(VLOOKUP($C1030*1,Lookups!$H:$N,6,FALSE),"")</f>
        <v>Food</v>
      </c>
      <c r="AE1030" s="3">
        <f>IFERROR(VLOOKUP($C1030*1,Lookups!$H:$N,7,FALSE),"")</f>
        <v>0</v>
      </c>
      <c r="AF1030" s="3" t="str">
        <f>VLOOKUP(B1030*1,Stores!$A:$C,3,FALSE)</f>
        <v>DFDE</v>
      </c>
    </row>
    <row r="1031" spans="1:32">
      <c r="A1031" s="165" t="s">
        <v>930</v>
      </c>
      <c r="B1031" s="166" t="s">
        <v>920</v>
      </c>
      <c r="C1031" s="165" t="s">
        <v>572</v>
      </c>
      <c r="D1031" s="165" t="s">
        <v>918</v>
      </c>
      <c r="E1031" s="165" t="s">
        <v>524</v>
      </c>
      <c r="F1031" s="167">
        <v>2017</v>
      </c>
      <c r="G1031" s="168">
        <v>0</v>
      </c>
      <c r="H1031" s="169">
        <v>0</v>
      </c>
      <c r="I1031" s="169">
        <v>0</v>
      </c>
      <c r="J1031" s="169">
        <v>0</v>
      </c>
      <c r="K1031" s="169">
        <v>0</v>
      </c>
      <c r="L1031" s="169">
        <v>746.23500000000001</v>
      </c>
      <c r="M1031" s="169">
        <v>-6.0225</v>
      </c>
      <c r="N1031" s="169">
        <v>-7.02</v>
      </c>
      <c r="O1031" s="169">
        <v>0</v>
      </c>
      <c r="P1031" s="169">
        <v>0</v>
      </c>
      <c r="Q1031" s="169">
        <v>9.6952500000000015</v>
      </c>
      <c r="R1031" s="169">
        <v>558.70237500000007</v>
      </c>
      <c r="S1031" s="169">
        <v>0</v>
      </c>
      <c r="T1031" s="169">
        <v>0</v>
      </c>
      <c r="U1031" s="169">
        <v>1301.5901250000002</v>
      </c>
      <c r="V1031" s="163">
        <f ca="1">SUM(INDIRECT(Inputs!$C$11&amp;ROW()&amp;":"&amp;Inputs!$C$12&amp;ROW()))</f>
        <v>9.6952500000000015</v>
      </c>
      <c r="W1031" s="163">
        <f ca="1">SUM(INDIRECT(Inputs!$C$13&amp;ROW()&amp;":"&amp;Inputs!$C$14&amp;ROW()))</f>
        <v>742.88774999999998</v>
      </c>
      <c r="X1031" s="3" t="str">
        <f>IF(COUNTIFS(Lookups!$A:$A,C1031)=1,"Gross Sales","")</f>
        <v/>
      </c>
      <c r="Y1031" s="3" t="str">
        <f>IF(COUNTIFS(Lookups!$D:$D,C1031)=1,"Bar Sales","")</f>
        <v/>
      </c>
      <c r="Z1031" s="3" t="str">
        <f>IFERROR(VLOOKUP(C1031*1,Lookups!$D:$F,3,FALSE),"")</f>
        <v/>
      </c>
      <c r="AA1031" s="3" t="str">
        <f>IFERROR(VLOOKUP($C1031*1,Lookups!$H:$N,3,FALSE),"")</f>
        <v>Sales</v>
      </c>
      <c r="AB1031" s="3" t="str">
        <f>IFERROR(VLOOKUP($C1031*1,Lookups!$H:$N,4,FALSE),"")</f>
        <v>Lunch</v>
      </c>
      <c r="AC1031" s="3" t="str">
        <f>IFERROR(VLOOKUP($C1031*1,Lookups!$H:$N,5,FALSE),"")</f>
        <v>Other</v>
      </c>
      <c r="AD1031" s="3" t="str">
        <f>IFERROR(VLOOKUP($C1031*1,Lookups!$H:$N,6,FALSE),"")</f>
        <v>Food</v>
      </c>
      <c r="AE1031" s="3">
        <f>IFERROR(VLOOKUP($C1031*1,Lookups!$H:$N,7,FALSE),"")</f>
        <v>0</v>
      </c>
      <c r="AF1031" s="3" t="str">
        <f>VLOOKUP(B1031*1,Stores!$A:$C,3,FALSE)</f>
        <v>DFDE</v>
      </c>
    </row>
    <row r="1032" spans="1:32">
      <c r="A1032" s="165" t="s">
        <v>929</v>
      </c>
      <c r="B1032" s="166" t="s">
        <v>921</v>
      </c>
      <c r="C1032" s="165" t="s">
        <v>572</v>
      </c>
      <c r="D1032" s="165" t="s">
        <v>918</v>
      </c>
      <c r="E1032" s="165" t="s">
        <v>524</v>
      </c>
      <c r="F1032" s="167">
        <v>2017</v>
      </c>
      <c r="G1032" s="168">
        <v>0</v>
      </c>
      <c r="H1032" s="169">
        <v>153.94874999999999</v>
      </c>
      <c r="I1032" s="169">
        <v>974.70337500000016</v>
      </c>
      <c r="J1032" s="169">
        <v>1977.8786249999998</v>
      </c>
      <c r="K1032" s="169">
        <v>2286.8159999999998</v>
      </c>
      <c r="L1032" s="169">
        <v>3540.9824999999996</v>
      </c>
      <c r="M1032" s="169">
        <v>2441.2080000000001</v>
      </c>
      <c r="N1032" s="169">
        <v>906.57787499999984</v>
      </c>
      <c r="O1032" s="169">
        <v>737.29499999999996</v>
      </c>
      <c r="P1032" s="169">
        <v>2160.48765</v>
      </c>
      <c r="Q1032" s="169">
        <v>1381.4587499999998</v>
      </c>
      <c r="R1032" s="169">
        <v>1468.7797499999999</v>
      </c>
      <c r="S1032" s="169">
        <v>0</v>
      </c>
      <c r="T1032" s="169">
        <v>0</v>
      </c>
      <c r="U1032" s="169">
        <v>18030.136274999997</v>
      </c>
      <c r="V1032" s="163">
        <f ca="1">SUM(INDIRECT(Inputs!$C$11&amp;ROW()&amp;":"&amp;Inputs!$C$12&amp;ROW()))</f>
        <v>1381.4587499999998</v>
      </c>
      <c r="W1032" s="163">
        <f ca="1">SUM(INDIRECT(Inputs!$C$13&amp;ROW()&amp;":"&amp;Inputs!$C$14&amp;ROW()))</f>
        <v>16561.356524999996</v>
      </c>
      <c r="X1032" s="3" t="str">
        <f>IF(COUNTIFS(Lookups!$A:$A,C1032)=1,"Gross Sales","")</f>
        <v/>
      </c>
      <c r="Y1032" s="3" t="str">
        <f>IF(COUNTIFS(Lookups!$D:$D,C1032)=1,"Bar Sales","")</f>
        <v/>
      </c>
      <c r="Z1032" s="3" t="str">
        <f>IFERROR(VLOOKUP(C1032*1,Lookups!$D:$F,3,FALSE),"")</f>
        <v/>
      </c>
      <c r="AA1032" s="3" t="str">
        <f>IFERROR(VLOOKUP($C1032*1,Lookups!$H:$N,3,FALSE),"")</f>
        <v>Sales</v>
      </c>
      <c r="AB1032" s="3" t="str">
        <f>IFERROR(VLOOKUP($C1032*1,Lookups!$H:$N,4,FALSE),"")</f>
        <v>Lunch</v>
      </c>
      <c r="AC1032" s="3" t="str">
        <f>IFERROR(VLOOKUP($C1032*1,Lookups!$H:$N,5,FALSE),"")</f>
        <v>Other</v>
      </c>
      <c r="AD1032" s="3" t="str">
        <f>IFERROR(VLOOKUP($C1032*1,Lookups!$H:$N,6,FALSE),"")</f>
        <v>Food</v>
      </c>
      <c r="AE1032" s="3">
        <f>IFERROR(VLOOKUP($C1032*1,Lookups!$H:$N,7,FALSE),"")</f>
        <v>0</v>
      </c>
      <c r="AF1032" s="3" t="str">
        <f>VLOOKUP(B1032*1,Stores!$A:$C,3,FALSE)</f>
        <v>DFDE</v>
      </c>
    </row>
    <row r="1033" spans="1:32">
      <c r="A1033" s="165" t="s">
        <v>928</v>
      </c>
      <c r="B1033" s="166" t="s">
        <v>922</v>
      </c>
      <c r="C1033" s="165" t="s">
        <v>572</v>
      </c>
      <c r="D1033" s="165" t="s">
        <v>918</v>
      </c>
      <c r="E1033" s="165" t="s">
        <v>524</v>
      </c>
      <c r="F1033" s="167">
        <v>2017</v>
      </c>
      <c r="G1033" s="168">
        <v>0</v>
      </c>
      <c r="H1033" s="169">
        <v>0</v>
      </c>
      <c r="I1033" s="169">
        <v>0</v>
      </c>
      <c r="J1033" s="169">
        <v>0</v>
      </c>
      <c r="K1033" s="169">
        <v>0</v>
      </c>
      <c r="L1033" s="169">
        <v>0</v>
      </c>
      <c r="M1033" s="169">
        <v>0</v>
      </c>
      <c r="N1033" s="169">
        <v>0</v>
      </c>
      <c r="O1033" s="169">
        <v>-4.9518750000000002</v>
      </c>
      <c r="P1033" s="169">
        <v>11.16</v>
      </c>
      <c r="Q1033" s="169">
        <v>-13.53</v>
      </c>
      <c r="R1033" s="169">
        <v>-8.4</v>
      </c>
      <c r="S1033" s="169">
        <v>0</v>
      </c>
      <c r="T1033" s="169">
        <v>0</v>
      </c>
      <c r="U1033" s="169">
        <v>-15.721875000000001</v>
      </c>
      <c r="V1033" s="163">
        <f ca="1">SUM(INDIRECT(Inputs!$C$11&amp;ROW()&amp;":"&amp;Inputs!$C$12&amp;ROW()))</f>
        <v>-13.53</v>
      </c>
      <c r="W1033" s="163">
        <f ca="1">SUM(INDIRECT(Inputs!$C$13&amp;ROW()&amp;":"&amp;Inputs!$C$14&amp;ROW()))</f>
        <v>-7.3218749999999995</v>
      </c>
      <c r="X1033" s="3" t="str">
        <f>IF(COUNTIFS(Lookups!$A:$A,C1033)=1,"Gross Sales","")</f>
        <v/>
      </c>
      <c r="Y1033" s="3" t="str">
        <f>IF(COUNTIFS(Lookups!$D:$D,C1033)=1,"Bar Sales","")</f>
        <v/>
      </c>
      <c r="Z1033" s="3" t="str">
        <f>IFERROR(VLOOKUP(C1033*1,Lookups!$D:$F,3,FALSE),"")</f>
        <v/>
      </c>
      <c r="AA1033" s="3" t="str">
        <f>IFERROR(VLOOKUP($C1033*1,Lookups!$H:$N,3,FALSE),"")</f>
        <v>Sales</v>
      </c>
      <c r="AB1033" s="3" t="str">
        <f>IFERROR(VLOOKUP($C1033*1,Lookups!$H:$N,4,FALSE),"")</f>
        <v>Lunch</v>
      </c>
      <c r="AC1033" s="3" t="str">
        <f>IFERROR(VLOOKUP($C1033*1,Lookups!$H:$N,5,FALSE),"")</f>
        <v>Other</v>
      </c>
      <c r="AD1033" s="3" t="str">
        <f>IFERROR(VLOOKUP($C1033*1,Lookups!$H:$N,6,FALSE),"")</f>
        <v>Food</v>
      </c>
      <c r="AE1033" s="3">
        <f>IFERROR(VLOOKUP($C1033*1,Lookups!$H:$N,7,FALSE),"")</f>
        <v>0</v>
      </c>
      <c r="AF1033" s="3" t="str">
        <f>VLOOKUP(B1033*1,Stores!$A:$C,3,FALSE)</f>
        <v>DFDE</v>
      </c>
    </row>
    <row r="1034" spans="1:32">
      <c r="A1034" s="165" t="s">
        <v>926</v>
      </c>
      <c r="B1034" s="166" t="s">
        <v>924</v>
      </c>
      <c r="C1034" s="165" t="s">
        <v>572</v>
      </c>
      <c r="D1034" s="165" t="s">
        <v>918</v>
      </c>
      <c r="E1034" s="165" t="s">
        <v>524</v>
      </c>
      <c r="F1034" s="167">
        <v>2017</v>
      </c>
      <c r="G1034" s="168">
        <v>0</v>
      </c>
      <c r="H1034" s="169">
        <v>198.68625</v>
      </c>
      <c r="I1034" s="169">
        <v>164.06625</v>
      </c>
      <c r="J1034" s="169">
        <v>988.15372499999989</v>
      </c>
      <c r="K1034" s="169">
        <v>2865.0337500000001</v>
      </c>
      <c r="L1034" s="169">
        <v>2622.375</v>
      </c>
      <c r="M1034" s="169">
        <v>470.15625</v>
      </c>
      <c r="N1034" s="169">
        <v>633.79124999999999</v>
      </c>
      <c r="O1034" s="169">
        <v>64.8</v>
      </c>
      <c r="P1034" s="169">
        <v>128.57249999999999</v>
      </c>
      <c r="Q1034" s="169">
        <v>701.87512500000003</v>
      </c>
      <c r="R1034" s="169">
        <v>528.41250000000002</v>
      </c>
      <c r="S1034" s="169">
        <v>0</v>
      </c>
      <c r="T1034" s="169">
        <v>0</v>
      </c>
      <c r="U1034" s="169">
        <v>9365.9226000000017</v>
      </c>
      <c r="V1034" s="163">
        <f ca="1">SUM(INDIRECT(Inputs!$C$11&amp;ROW()&amp;":"&amp;Inputs!$C$12&amp;ROW()))</f>
        <v>701.87512500000003</v>
      </c>
      <c r="W1034" s="163">
        <f ca="1">SUM(INDIRECT(Inputs!$C$13&amp;ROW()&amp;":"&amp;Inputs!$C$14&amp;ROW()))</f>
        <v>8837.5101000000013</v>
      </c>
      <c r="X1034" s="3" t="str">
        <f>IF(COUNTIFS(Lookups!$A:$A,C1034)=1,"Gross Sales","")</f>
        <v/>
      </c>
      <c r="Y1034" s="3" t="str">
        <f>IF(COUNTIFS(Lookups!$D:$D,C1034)=1,"Bar Sales","")</f>
        <v/>
      </c>
      <c r="Z1034" s="3" t="str">
        <f>IFERROR(VLOOKUP(C1034*1,Lookups!$D:$F,3,FALSE),"")</f>
        <v/>
      </c>
      <c r="AA1034" s="3" t="str">
        <f>IFERROR(VLOOKUP($C1034*1,Lookups!$H:$N,3,FALSE),"")</f>
        <v>Sales</v>
      </c>
      <c r="AB1034" s="3" t="str">
        <f>IFERROR(VLOOKUP($C1034*1,Lookups!$H:$N,4,FALSE),"")</f>
        <v>Lunch</v>
      </c>
      <c r="AC1034" s="3" t="str">
        <f>IFERROR(VLOOKUP($C1034*1,Lookups!$H:$N,5,FALSE),"")</f>
        <v>Other</v>
      </c>
      <c r="AD1034" s="3" t="str">
        <f>IFERROR(VLOOKUP($C1034*1,Lookups!$H:$N,6,FALSE),"")</f>
        <v>Food</v>
      </c>
      <c r="AE1034" s="3">
        <f>IFERROR(VLOOKUP($C1034*1,Lookups!$H:$N,7,FALSE),"")</f>
        <v>0</v>
      </c>
      <c r="AF1034" s="3" t="str">
        <f>VLOOKUP(B1034*1,Stores!$A:$C,3,FALSE)</f>
        <v>DFDE</v>
      </c>
    </row>
    <row r="1035" spans="1:32">
      <c r="A1035" s="165" t="s">
        <v>925</v>
      </c>
      <c r="B1035" s="166" t="s">
        <v>958</v>
      </c>
      <c r="C1035" s="165" t="s">
        <v>572</v>
      </c>
      <c r="D1035" s="165" t="s">
        <v>918</v>
      </c>
      <c r="E1035" s="165" t="s">
        <v>524</v>
      </c>
      <c r="F1035" s="167">
        <v>2017</v>
      </c>
      <c r="G1035" s="168">
        <v>0</v>
      </c>
      <c r="H1035" s="169">
        <v>0</v>
      </c>
      <c r="I1035" s="169">
        <v>0</v>
      </c>
      <c r="J1035" s="169">
        <v>0</v>
      </c>
      <c r="K1035" s="169">
        <v>0</v>
      </c>
      <c r="L1035" s="169">
        <v>210.54374999999999</v>
      </c>
      <c r="M1035" s="169">
        <v>48.127500000000005</v>
      </c>
      <c r="N1035" s="169">
        <v>0</v>
      </c>
      <c r="O1035" s="169">
        <v>45</v>
      </c>
      <c r="P1035" s="169">
        <v>405.736875</v>
      </c>
      <c r="Q1035" s="169">
        <v>596.55712500000004</v>
      </c>
      <c r="R1035" s="169">
        <v>594.45600000000002</v>
      </c>
      <c r="S1035" s="169">
        <v>0</v>
      </c>
      <c r="T1035" s="169">
        <v>0</v>
      </c>
      <c r="U1035" s="169">
        <v>1900.4212499999999</v>
      </c>
      <c r="V1035" s="163">
        <f ca="1">SUM(INDIRECT(Inputs!$C$11&amp;ROW()&amp;":"&amp;Inputs!$C$12&amp;ROW()))</f>
        <v>596.55712500000004</v>
      </c>
      <c r="W1035" s="163">
        <f ca="1">SUM(INDIRECT(Inputs!$C$13&amp;ROW()&amp;":"&amp;Inputs!$C$14&amp;ROW()))</f>
        <v>1305.96525</v>
      </c>
      <c r="X1035" s="3" t="str">
        <f>IF(COUNTIFS(Lookups!$A:$A,C1035)=1,"Gross Sales","")</f>
        <v/>
      </c>
      <c r="Y1035" s="3" t="str">
        <f>IF(COUNTIFS(Lookups!$D:$D,C1035)=1,"Bar Sales","")</f>
        <v/>
      </c>
      <c r="Z1035" s="3" t="str">
        <f>IFERROR(VLOOKUP(C1035*1,Lookups!$D:$F,3,FALSE),"")</f>
        <v/>
      </c>
      <c r="AA1035" s="3" t="str">
        <f>IFERROR(VLOOKUP($C1035*1,Lookups!$H:$N,3,FALSE),"")</f>
        <v>Sales</v>
      </c>
      <c r="AB1035" s="3" t="str">
        <f>IFERROR(VLOOKUP($C1035*1,Lookups!$H:$N,4,FALSE),"")</f>
        <v>Lunch</v>
      </c>
      <c r="AC1035" s="3" t="str">
        <f>IFERROR(VLOOKUP($C1035*1,Lookups!$H:$N,5,FALSE),"")</f>
        <v>Other</v>
      </c>
      <c r="AD1035" s="3" t="str">
        <f>IFERROR(VLOOKUP($C1035*1,Lookups!$H:$N,6,FALSE),"")</f>
        <v>Food</v>
      </c>
      <c r="AE1035" s="3">
        <f>IFERROR(VLOOKUP($C1035*1,Lookups!$H:$N,7,FALSE),"")</f>
        <v>0</v>
      </c>
      <c r="AF1035" s="3" t="str">
        <f>VLOOKUP(B1035*1,Stores!$A:$C,3,FALSE)</f>
        <v>DFDE</v>
      </c>
    </row>
    <row r="1036" spans="1:32">
      <c r="A1036" s="165" t="s">
        <v>958</v>
      </c>
      <c r="B1036" s="166" t="s">
        <v>925</v>
      </c>
      <c r="C1036" s="165" t="s">
        <v>572</v>
      </c>
      <c r="D1036" s="165" t="s">
        <v>918</v>
      </c>
      <c r="E1036" s="165" t="s">
        <v>524</v>
      </c>
      <c r="F1036" s="167">
        <v>2017</v>
      </c>
      <c r="G1036" s="168">
        <v>0</v>
      </c>
      <c r="H1036" s="169">
        <v>0</v>
      </c>
      <c r="I1036" s="169">
        <v>-8.7750000000000004</v>
      </c>
      <c r="J1036" s="169">
        <v>0</v>
      </c>
      <c r="K1036" s="169">
        <v>95.22</v>
      </c>
      <c r="L1036" s="169">
        <v>0</v>
      </c>
      <c r="M1036" s="169">
        <v>0</v>
      </c>
      <c r="N1036" s="169">
        <v>6.375</v>
      </c>
      <c r="O1036" s="169">
        <v>-23.868750000000002</v>
      </c>
      <c r="P1036" s="169">
        <v>16.02</v>
      </c>
      <c r="Q1036" s="169">
        <v>15.637500000000001</v>
      </c>
      <c r="R1036" s="169">
        <v>0</v>
      </c>
      <c r="S1036" s="169">
        <v>0</v>
      </c>
      <c r="T1036" s="169">
        <v>0</v>
      </c>
      <c r="U1036" s="169">
        <v>100.60874999999999</v>
      </c>
      <c r="V1036" s="163">
        <f ca="1">SUM(INDIRECT(Inputs!$C$11&amp;ROW()&amp;":"&amp;Inputs!$C$12&amp;ROW()))</f>
        <v>15.637500000000001</v>
      </c>
      <c r="W1036" s="163">
        <f ca="1">SUM(INDIRECT(Inputs!$C$13&amp;ROW()&amp;":"&amp;Inputs!$C$14&amp;ROW()))</f>
        <v>100.60874999999999</v>
      </c>
      <c r="X1036" s="3" t="str">
        <f>IF(COUNTIFS(Lookups!$A:$A,C1036)=1,"Gross Sales","")</f>
        <v/>
      </c>
      <c r="Y1036" s="3" t="str">
        <f>IF(COUNTIFS(Lookups!$D:$D,C1036)=1,"Bar Sales","")</f>
        <v/>
      </c>
      <c r="Z1036" s="3" t="str">
        <f>IFERROR(VLOOKUP(C1036*1,Lookups!$D:$F,3,FALSE),"")</f>
        <v/>
      </c>
      <c r="AA1036" s="3" t="str">
        <f>IFERROR(VLOOKUP($C1036*1,Lookups!$H:$N,3,FALSE),"")</f>
        <v>Sales</v>
      </c>
      <c r="AB1036" s="3" t="str">
        <f>IFERROR(VLOOKUP($C1036*1,Lookups!$H:$N,4,FALSE),"")</f>
        <v>Lunch</v>
      </c>
      <c r="AC1036" s="3" t="str">
        <f>IFERROR(VLOOKUP($C1036*1,Lookups!$H:$N,5,FALSE),"")</f>
        <v>Other</v>
      </c>
      <c r="AD1036" s="3" t="str">
        <f>IFERROR(VLOOKUP($C1036*1,Lookups!$H:$N,6,FALSE),"")</f>
        <v>Food</v>
      </c>
      <c r="AE1036" s="3">
        <f>IFERROR(VLOOKUP($C1036*1,Lookups!$H:$N,7,FALSE),"")</f>
        <v>0</v>
      </c>
      <c r="AF1036" s="3" t="str">
        <f>VLOOKUP(B1036*1,Stores!$A:$C,3,FALSE)</f>
        <v>DFDE</v>
      </c>
    </row>
    <row r="1037" spans="1:32">
      <c r="A1037" s="165" t="s">
        <v>924</v>
      </c>
      <c r="B1037" s="166" t="s">
        <v>926</v>
      </c>
      <c r="C1037" s="165" t="s">
        <v>572</v>
      </c>
      <c r="D1037" s="165" t="s">
        <v>918</v>
      </c>
      <c r="E1037" s="165" t="s">
        <v>524</v>
      </c>
      <c r="F1037" s="167">
        <v>2017</v>
      </c>
      <c r="G1037" s="168">
        <v>0</v>
      </c>
      <c r="H1037" s="169">
        <v>120.435</v>
      </c>
      <c r="I1037" s="169">
        <v>0</v>
      </c>
      <c r="J1037" s="169">
        <v>0</v>
      </c>
      <c r="K1037" s="169">
        <v>2064.42</v>
      </c>
      <c r="L1037" s="169">
        <v>5964.6086250000008</v>
      </c>
      <c r="M1037" s="169">
        <v>9676.8555749999996</v>
      </c>
      <c r="N1037" s="169">
        <v>12053.346750000002</v>
      </c>
      <c r="O1037" s="169">
        <v>8081.9235000000008</v>
      </c>
      <c r="P1037" s="169">
        <v>12408.947249999999</v>
      </c>
      <c r="Q1037" s="169">
        <v>9002.7937500000007</v>
      </c>
      <c r="R1037" s="169">
        <v>5283.2639999999992</v>
      </c>
      <c r="S1037" s="169">
        <v>0</v>
      </c>
      <c r="T1037" s="169">
        <v>0</v>
      </c>
      <c r="U1037" s="169">
        <v>64656.59444999999</v>
      </c>
      <c r="V1037" s="163">
        <f ca="1">SUM(INDIRECT(Inputs!$C$11&amp;ROW()&amp;":"&amp;Inputs!$C$12&amp;ROW()))</f>
        <v>9002.7937500000007</v>
      </c>
      <c r="W1037" s="163">
        <f ca="1">SUM(INDIRECT(Inputs!$C$13&amp;ROW()&amp;":"&amp;Inputs!$C$14&amp;ROW()))</f>
        <v>59373.330449999994</v>
      </c>
      <c r="X1037" s="3" t="str">
        <f>IF(COUNTIFS(Lookups!$A:$A,C1037)=1,"Gross Sales","")</f>
        <v/>
      </c>
      <c r="Y1037" s="3" t="str">
        <f>IF(COUNTIFS(Lookups!$D:$D,C1037)=1,"Bar Sales","")</f>
        <v/>
      </c>
      <c r="Z1037" s="3" t="str">
        <f>IFERROR(VLOOKUP(C1037*1,Lookups!$D:$F,3,FALSE),"")</f>
        <v/>
      </c>
      <c r="AA1037" s="3" t="str">
        <f>IFERROR(VLOOKUP($C1037*1,Lookups!$H:$N,3,FALSE),"")</f>
        <v>Sales</v>
      </c>
      <c r="AB1037" s="3" t="str">
        <f>IFERROR(VLOOKUP($C1037*1,Lookups!$H:$N,4,FALSE),"")</f>
        <v>Lunch</v>
      </c>
      <c r="AC1037" s="3" t="str">
        <f>IFERROR(VLOOKUP($C1037*1,Lookups!$H:$N,5,FALSE),"")</f>
        <v>Other</v>
      </c>
      <c r="AD1037" s="3" t="str">
        <f>IFERROR(VLOOKUP($C1037*1,Lookups!$H:$N,6,FALSE),"")</f>
        <v>Food</v>
      </c>
      <c r="AE1037" s="3">
        <f>IFERROR(VLOOKUP($C1037*1,Lookups!$H:$N,7,FALSE),"")</f>
        <v>0</v>
      </c>
      <c r="AF1037" s="3" t="str">
        <f>VLOOKUP(B1037*1,Stores!$A:$C,3,FALSE)</f>
        <v>DFDE</v>
      </c>
    </row>
    <row r="1038" spans="1:32">
      <c r="A1038" s="165" t="s">
        <v>923</v>
      </c>
      <c r="B1038" s="166" t="s">
        <v>927</v>
      </c>
      <c r="C1038" s="165" t="s">
        <v>572</v>
      </c>
      <c r="D1038" s="165" t="s">
        <v>918</v>
      </c>
      <c r="E1038" s="165" t="s">
        <v>524</v>
      </c>
      <c r="F1038" s="167">
        <v>2017</v>
      </c>
      <c r="G1038" s="168">
        <v>0</v>
      </c>
      <c r="H1038" s="169">
        <v>0</v>
      </c>
      <c r="I1038" s="169">
        <v>0</v>
      </c>
      <c r="J1038" s="169">
        <v>0</v>
      </c>
      <c r="K1038" s="169">
        <v>3768.4631250000002</v>
      </c>
      <c r="L1038" s="169">
        <v>1624.7250000000001</v>
      </c>
      <c r="M1038" s="169">
        <v>8576.7994500000004</v>
      </c>
      <c r="N1038" s="169">
        <v>14251.625700000001</v>
      </c>
      <c r="O1038" s="169">
        <v>6820.0229999999992</v>
      </c>
      <c r="P1038" s="169">
        <v>11999.30025</v>
      </c>
      <c r="Q1038" s="169">
        <v>7160.228325000001</v>
      </c>
      <c r="R1038" s="169">
        <v>2250.9945000000002</v>
      </c>
      <c r="S1038" s="169">
        <v>0</v>
      </c>
      <c r="T1038" s="169">
        <v>0</v>
      </c>
      <c r="U1038" s="169">
        <v>56452.159350000009</v>
      </c>
      <c r="V1038" s="163">
        <f ca="1">SUM(INDIRECT(Inputs!$C$11&amp;ROW()&amp;":"&amp;Inputs!$C$12&amp;ROW()))</f>
        <v>7160.228325000001</v>
      </c>
      <c r="W1038" s="163">
        <f ca="1">SUM(INDIRECT(Inputs!$C$13&amp;ROW()&amp;":"&amp;Inputs!$C$14&amp;ROW()))</f>
        <v>54201.164850000008</v>
      </c>
      <c r="X1038" s="3" t="str">
        <f>IF(COUNTIFS(Lookups!$A:$A,C1038)=1,"Gross Sales","")</f>
        <v/>
      </c>
      <c r="Y1038" s="3" t="str">
        <f>IF(COUNTIFS(Lookups!$D:$D,C1038)=1,"Bar Sales","")</f>
        <v/>
      </c>
      <c r="Z1038" s="3" t="str">
        <f>IFERROR(VLOOKUP(C1038*1,Lookups!$D:$F,3,FALSE),"")</f>
        <v/>
      </c>
      <c r="AA1038" s="3" t="str">
        <f>IFERROR(VLOOKUP($C1038*1,Lookups!$H:$N,3,FALSE),"")</f>
        <v>Sales</v>
      </c>
      <c r="AB1038" s="3" t="str">
        <f>IFERROR(VLOOKUP($C1038*1,Lookups!$H:$N,4,FALSE),"")</f>
        <v>Lunch</v>
      </c>
      <c r="AC1038" s="3" t="str">
        <f>IFERROR(VLOOKUP($C1038*1,Lookups!$H:$N,5,FALSE),"")</f>
        <v>Other</v>
      </c>
      <c r="AD1038" s="3" t="str">
        <f>IFERROR(VLOOKUP($C1038*1,Lookups!$H:$N,6,FALSE),"")</f>
        <v>Food</v>
      </c>
      <c r="AE1038" s="3">
        <f>IFERROR(VLOOKUP($C1038*1,Lookups!$H:$N,7,FALSE),"")</f>
        <v>0</v>
      </c>
      <c r="AF1038" s="3" t="str">
        <f>VLOOKUP(B1038*1,Stores!$A:$C,3,FALSE)</f>
        <v>DFDE</v>
      </c>
    </row>
    <row r="1039" spans="1:32">
      <c r="A1039" s="165" t="s">
        <v>922</v>
      </c>
      <c r="B1039" s="166" t="s">
        <v>928</v>
      </c>
      <c r="C1039" s="165" t="s">
        <v>572</v>
      </c>
      <c r="D1039" s="165" t="s">
        <v>918</v>
      </c>
      <c r="E1039" s="165" t="s">
        <v>524</v>
      </c>
      <c r="F1039" s="167">
        <v>2017</v>
      </c>
      <c r="G1039" s="168">
        <v>0</v>
      </c>
      <c r="H1039" s="169">
        <v>-6.7275</v>
      </c>
      <c r="I1039" s="169">
        <v>0</v>
      </c>
      <c r="J1039" s="169">
        <v>0</v>
      </c>
      <c r="K1039" s="169">
        <v>0</v>
      </c>
      <c r="L1039" s="169">
        <v>202.8</v>
      </c>
      <c r="M1039" s="169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169">
        <v>196.07250000000002</v>
      </c>
      <c r="V1039" s="163">
        <f ca="1">SUM(INDIRECT(Inputs!$C$11&amp;ROW()&amp;":"&amp;Inputs!$C$12&amp;ROW()))</f>
        <v>0</v>
      </c>
      <c r="W1039" s="163">
        <f ca="1">SUM(INDIRECT(Inputs!$C$13&amp;ROW()&amp;":"&amp;Inputs!$C$14&amp;ROW()))</f>
        <v>196.07250000000002</v>
      </c>
      <c r="X1039" s="3" t="str">
        <f>IF(COUNTIFS(Lookups!$A:$A,C1039)=1,"Gross Sales","")</f>
        <v/>
      </c>
      <c r="Y1039" s="3" t="str">
        <f>IF(COUNTIFS(Lookups!$D:$D,C1039)=1,"Bar Sales","")</f>
        <v/>
      </c>
      <c r="Z1039" s="3" t="str">
        <f>IFERROR(VLOOKUP(C1039*1,Lookups!$D:$F,3,FALSE),"")</f>
        <v/>
      </c>
      <c r="AA1039" s="3" t="str">
        <f>IFERROR(VLOOKUP($C1039*1,Lookups!$H:$N,3,FALSE),"")</f>
        <v>Sales</v>
      </c>
      <c r="AB1039" s="3" t="str">
        <f>IFERROR(VLOOKUP($C1039*1,Lookups!$H:$N,4,FALSE),"")</f>
        <v>Lunch</v>
      </c>
      <c r="AC1039" s="3" t="str">
        <f>IFERROR(VLOOKUP($C1039*1,Lookups!$H:$N,5,FALSE),"")</f>
        <v>Other</v>
      </c>
      <c r="AD1039" s="3" t="str">
        <f>IFERROR(VLOOKUP($C1039*1,Lookups!$H:$N,6,FALSE),"")</f>
        <v>Food</v>
      </c>
      <c r="AE1039" s="3">
        <f>IFERROR(VLOOKUP($C1039*1,Lookups!$H:$N,7,FALSE),"")</f>
        <v>0</v>
      </c>
      <c r="AF1039" s="3" t="str">
        <f>VLOOKUP(B1039*1,Stores!$A:$C,3,FALSE)</f>
        <v>DFDE</v>
      </c>
    </row>
    <row r="1040" spans="1:32">
      <c r="A1040" s="165" t="s">
        <v>921</v>
      </c>
      <c r="B1040" s="166" t="s">
        <v>929</v>
      </c>
      <c r="C1040" s="165" t="s">
        <v>572</v>
      </c>
      <c r="D1040" s="165" t="s">
        <v>918</v>
      </c>
      <c r="E1040" s="165" t="s">
        <v>524</v>
      </c>
      <c r="F1040" s="167">
        <v>2017</v>
      </c>
      <c r="G1040" s="168">
        <v>0</v>
      </c>
      <c r="H1040" s="169">
        <v>0</v>
      </c>
      <c r="I1040" s="169">
        <v>0</v>
      </c>
      <c r="J1040" s="169">
        <v>0</v>
      </c>
      <c r="K1040" s="169">
        <v>0</v>
      </c>
      <c r="L1040" s="169">
        <v>97.679999999999993</v>
      </c>
      <c r="M1040" s="169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169">
        <v>97.679999999999993</v>
      </c>
      <c r="V1040" s="163">
        <f ca="1">SUM(INDIRECT(Inputs!$C$11&amp;ROW()&amp;":"&amp;Inputs!$C$12&amp;ROW()))</f>
        <v>0</v>
      </c>
      <c r="W1040" s="163">
        <f ca="1">SUM(INDIRECT(Inputs!$C$13&amp;ROW()&amp;":"&amp;Inputs!$C$14&amp;ROW()))</f>
        <v>97.679999999999993</v>
      </c>
      <c r="X1040" s="3" t="str">
        <f>IF(COUNTIFS(Lookups!$A:$A,C1040)=1,"Gross Sales","")</f>
        <v/>
      </c>
      <c r="Y1040" s="3" t="str">
        <f>IF(COUNTIFS(Lookups!$D:$D,C1040)=1,"Bar Sales","")</f>
        <v/>
      </c>
      <c r="Z1040" s="3" t="str">
        <f>IFERROR(VLOOKUP(C1040*1,Lookups!$D:$F,3,FALSE),"")</f>
        <v/>
      </c>
      <c r="AA1040" s="3" t="str">
        <f>IFERROR(VLOOKUP($C1040*1,Lookups!$H:$N,3,FALSE),"")</f>
        <v>Sales</v>
      </c>
      <c r="AB1040" s="3" t="str">
        <f>IFERROR(VLOOKUP($C1040*1,Lookups!$H:$N,4,FALSE),"")</f>
        <v>Lunch</v>
      </c>
      <c r="AC1040" s="3" t="str">
        <f>IFERROR(VLOOKUP($C1040*1,Lookups!$H:$N,5,FALSE),"")</f>
        <v>Other</v>
      </c>
      <c r="AD1040" s="3" t="str">
        <f>IFERROR(VLOOKUP($C1040*1,Lookups!$H:$N,6,FALSE),"")</f>
        <v>Food</v>
      </c>
      <c r="AE1040" s="3">
        <f>IFERROR(VLOOKUP($C1040*1,Lookups!$H:$N,7,FALSE),"")</f>
        <v>0</v>
      </c>
      <c r="AF1040" s="3" t="str">
        <f>VLOOKUP(B1040*1,Stores!$A:$C,3,FALSE)</f>
        <v>DFDE</v>
      </c>
    </row>
    <row r="1041" spans="1:32">
      <c r="A1041" s="165" t="s">
        <v>920</v>
      </c>
      <c r="B1041" s="166" t="s">
        <v>930</v>
      </c>
      <c r="C1041" s="165" t="s">
        <v>572</v>
      </c>
      <c r="D1041" s="165" t="s">
        <v>918</v>
      </c>
      <c r="E1041" s="165" t="s">
        <v>524</v>
      </c>
      <c r="F1041" s="167">
        <v>2017</v>
      </c>
      <c r="G1041" s="168">
        <v>0</v>
      </c>
      <c r="H1041" s="169">
        <v>0</v>
      </c>
      <c r="I1041" s="169">
        <v>0</v>
      </c>
      <c r="J1041" s="169">
        <v>0</v>
      </c>
      <c r="K1041" s="169">
        <v>4985.6208749999996</v>
      </c>
      <c r="L1041" s="169">
        <v>3360.3390000000004</v>
      </c>
      <c r="M1041" s="169">
        <v>5283.4031249999998</v>
      </c>
      <c r="N1041" s="169">
        <v>4035.8669999999997</v>
      </c>
      <c r="O1041" s="169">
        <v>1787.4438749999997</v>
      </c>
      <c r="P1041" s="169">
        <v>4771.5600000000004</v>
      </c>
      <c r="Q1041" s="169">
        <v>5214.6149999999998</v>
      </c>
      <c r="R1041" s="169">
        <v>3079.8652499999998</v>
      </c>
      <c r="S1041" s="169">
        <v>0</v>
      </c>
      <c r="T1041" s="169">
        <v>0</v>
      </c>
      <c r="U1041" s="169">
        <v>32518.714125000002</v>
      </c>
      <c r="V1041" s="163">
        <f ca="1">SUM(INDIRECT(Inputs!$C$11&amp;ROW()&amp;":"&amp;Inputs!$C$12&amp;ROW()))</f>
        <v>5214.6149999999998</v>
      </c>
      <c r="W1041" s="163">
        <f ca="1">SUM(INDIRECT(Inputs!$C$13&amp;ROW()&amp;":"&amp;Inputs!$C$14&amp;ROW()))</f>
        <v>29438.848875000003</v>
      </c>
      <c r="X1041" s="3" t="str">
        <f>IF(COUNTIFS(Lookups!$A:$A,C1041)=1,"Gross Sales","")</f>
        <v/>
      </c>
      <c r="Y1041" s="3" t="str">
        <f>IF(COUNTIFS(Lookups!$D:$D,C1041)=1,"Bar Sales","")</f>
        <v/>
      </c>
      <c r="Z1041" s="3" t="str">
        <f>IFERROR(VLOOKUP(C1041*1,Lookups!$D:$F,3,FALSE),"")</f>
        <v/>
      </c>
      <c r="AA1041" s="3" t="str">
        <f>IFERROR(VLOOKUP($C1041*1,Lookups!$H:$N,3,FALSE),"")</f>
        <v>Sales</v>
      </c>
      <c r="AB1041" s="3" t="str">
        <f>IFERROR(VLOOKUP($C1041*1,Lookups!$H:$N,4,FALSE),"")</f>
        <v>Lunch</v>
      </c>
      <c r="AC1041" s="3" t="str">
        <f>IFERROR(VLOOKUP($C1041*1,Lookups!$H:$N,5,FALSE),"")</f>
        <v>Other</v>
      </c>
      <c r="AD1041" s="3" t="str">
        <f>IFERROR(VLOOKUP($C1041*1,Lookups!$H:$N,6,FALSE),"")</f>
        <v>Food</v>
      </c>
      <c r="AE1041" s="3">
        <f>IFERROR(VLOOKUP($C1041*1,Lookups!$H:$N,7,FALSE),"")</f>
        <v>0</v>
      </c>
      <c r="AF1041" s="3" t="str">
        <f>VLOOKUP(B1041*1,Stores!$A:$C,3,FALSE)</f>
        <v>DFDE</v>
      </c>
    </row>
    <row r="1042" spans="1:32">
      <c r="A1042" s="165" t="s">
        <v>959</v>
      </c>
      <c r="B1042" s="166" t="s">
        <v>932</v>
      </c>
      <c r="C1042" s="165" t="s">
        <v>572</v>
      </c>
      <c r="D1042" s="165" t="s">
        <v>918</v>
      </c>
      <c r="E1042" s="165" t="s">
        <v>524</v>
      </c>
      <c r="F1042" s="167">
        <v>2017</v>
      </c>
      <c r="G1042" s="168">
        <v>0</v>
      </c>
      <c r="H1042" s="169">
        <v>0</v>
      </c>
      <c r="I1042" s="169">
        <v>1879.6889999999999</v>
      </c>
      <c r="J1042" s="169">
        <v>6597.1443749999989</v>
      </c>
      <c r="K1042" s="169">
        <v>10311.33</v>
      </c>
      <c r="L1042" s="169">
        <v>13944.594000000001</v>
      </c>
      <c r="M1042" s="169">
        <v>24736.631999999998</v>
      </c>
      <c r="N1042" s="169">
        <v>21871.297499999997</v>
      </c>
      <c r="O1042" s="169">
        <v>29174.808374999997</v>
      </c>
      <c r="P1042" s="169">
        <v>35104.709475000003</v>
      </c>
      <c r="Q1042" s="169">
        <v>39672.148424999999</v>
      </c>
      <c r="R1042" s="169">
        <v>22155.817500000001</v>
      </c>
      <c r="S1042" s="169">
        <v>0</v>
      </c>
      <c r="T1042" s="169">
        <v>0</v>
      </c>
      <c r="U1042" s="169">
        <v>205448.17064999999</v>
      </c>
      <c r="V1042" s="163">
        <f ca="1">SUM(INDIRECT(Inputs!$C$11&amp;ROW()&amp;":"&amp;Inputs!$C$12&amp;ROW()))</f>
        <v>39672.148424999999</v>
      </c>
      <c r="W1042" s="163">
        <f ca="1">SUM(INDIRECT(Inputs!$C$13&amp;ROW()&amp;":"&amp;Inputs!$C$14&amp;ROW()))</f>
        <v>183292.35314999998</v>
      </c>
      <c r="X1042" s="3" t="str">
        <f>IF(COUNTIFS(Lookups!$A:$A,C1042)=1,"Gross Sales","")</f>
        <v/>
      </c>
      <c r="Y1042" s="3" t="str">
        <f>IF(COUNTIFS(Lookups!$D:$D,C1042)=1,"Bar Sales","")</f>
        <v/>
      </c>
      <c r="Z1042" s="3" t="str">
        <f>IFERROR(VLOOKUP(C1042*1,Lookups!$D:$F,3,FALSE),"")</f>
        <v/>
      </c>
      <c r="AA1042" s="3" t="str">
        <f>IFERROR(VLOOKUP($C1042*1,Lookups!$H:$N,3,FALSE),"")</f>
        <v>Sales</v>
      </c>
      <c r="AB1042" s="3" t="str">
        <f>IFERROR(VLOOKUP($C1042*1,Lookups!$H:$N,4,FALSE),"")</f>
        <v>Lunch</v>
      </c>
      <c r="AC1042" s="3" t="str">
        <f>IFERROR(VLOOKUP($C1042*1,Lookups!$H:$N,5,FALSE),"")</f>
        <v>Other</v>
      </c>
      <c r="AD1042" s="3" t="str">
        <f>IFERROR(VLOOKUP($C1042*1,Lookups!$H:$N,6,FALSE),"")</f>
        <v>Food</v>
      </c>
      <c r="AE1042" s="3">
        <f>IFERROR(VLOOKUP($C1042*1,Lookups!$H:$N,7,FALSE),"")</f>
        <v>0</v>
      </c>
      <c r="AF1042" s="3" t="str">
        <f>VLOOKUP(B1042*1,Stores!$A:$C,3,FALSE)</f>
        <v>DFG</v>
      </c>
    </row>
    <row r="1043" spans="1:32">
      <c r="A1043" s="165" t="s">
        <v>954</v>
      </c>
      <c r="B1043" s="166" t="s">
        <v>933</v>
      </c>
      <c r="C1043" s="165" t="s">
        <v>572</v>
      </c>
      <c r="D1043" s="165" t="s">
        <v>918</v>
      </c>
      <c r="E1043" s="165" t="s">
        <v>524</v>
      </c>
      <c r="F1043" s="167">
        <v>2017</v>
      </c>
      <c r="G1043" s="168">
        <v>0</v>
      </c>
      <c r="H1043" s="169">
        <v>1310.079375</v>
      </c>
      <c r="I1043" s="169">
        <v>3526.0155000000004</v>
      </c>
      <c r="J1043" s="169">
        <v>3012.9577499999996</v>
      </c>
      <c r="K1043" s="169">
        <v>7690.4342249999991</v>
      </c>
      <c r="L1043" s="169">
        <v>8090.3700000000017</v>
      </c>
      <c r="M1043" s="169">
        <v>4394.5476749999998</v>
      </c>
      <c r="N1043" s="169">
        <v>1603.7156250000003</v>
      </c>
      <c r="O1043" s="169">
        <v>765.34987500000011</v>
      </c>
      <c r="P1043" s="169">
        <v>2248.7493749999994</v>
      </c>
      <c r="Q1043" s="169">
        <v>5975.2587000000003</v>
      </c>
      <c r="R1043" s="169">
        <v>3467.2590000000005</v>
      </c>
      <c r="S1043" s="169">
        <v>0</v>
      </c>
      <c r="T1043" s="169">
        <v>0</v>
      </c>
      <c r="U1043" s="169">
        <v>42084.737099999998</v>
      </c>
      <c r="V1043" s="163">
        <f ca="1">SUM(INDIRECT(Inputs!$C$11&amp;ROW()&amp;":"&amp;Inputs!$C$12&amp;ROW()))</f>
        <v>5975.2587000000003</v>
      </c>
      <c r="W1043" s="163">
        <f ca="1">SUM(INDIRECT(Inputs!$C$13&amp;ROW()&amp;":"&amp;Inputs!$C$14&amp;ROW()))</f>
        <v>38617.4781</v>
      </c>
      <c r="X1043" s="3" t="str">
        <f>IF(COUNTIFS(Lookups!$A:$A,C1043)=1,"Gross Sales","")</f>
        <v/>
      </c>
      <c r="Y1043" s="3" t="str">
        <f>IF(COUNTIFS(Lookups!$D:$D,C1043)=1,"Bar Sales","")</f>
        <v/>
      </c>
      <c r="Z1043" s="3" t="str">
        <f>IFERROR(VLOOKUP(C1043*1,Lookups!$D:$F,3,FALSE),"")</f>
        <v/>
      </c>
      <c r="AA1043" s="3" t="str">
        <f>IFERROR(VLOOKUP($C1043*1,Lookups!$H:$N,3,FALSE),"")</f>
        <v>Sales</v>
      </c>
      <c r="AB1043" s="3" t="str">
        <f>IFERROR(VLOOKUP($C1043*1,Lookups!$H:$N,4,FALSE),"")</f>
        <v>Lunch</v>
      </c>
      <c r="AC1043" s="3" t="str">
        <f>IFERROR(VLOOKUP($C1043*1,Lookups!$H:$N,5,FALSE),"")</f>
        <v>Other</v>
      </c>
      <c r="AD1043" s="3" t="str">
        <f>IFERROR(VLOOKUP($C1043*1,Lookups!$H:$N,6,FALSE),"")</f>
        <v>Food</v>
      </c>
      <c r="AE1043" s="3">
        <f>IFERROR(VLOOKUP($C1043*1,Lookups!$H:$N,7,FALSE),"")</f>
        <v>0</v>
      </c>
      <c r="AF1043" s="3" t="str">
        <f>VLOOKUP(B1043*1,Stores!$A:$C,3,FALSE)</f>
        <v>DFG</v>
      </c>
    </row>
    <row r="1044" spans="1:32">
      <c r="A1044" s="165" t="s">
        <v>953</v>
      </c>
      <c r="B1044" s="166" t="s">
        <v>934</v>
      </c>
      <c r="C1044" s="165" t="s">
        <v>572</v>
      </c>
      <c r="D1044" s="165" t="s">
        <v>918</v>
      </c>
      <c r="E1044" s="165" t="s">
        <v>524</v>
      </c>
      <c r="F1044" s="167">
        <v>2017</v>
      </c>
      <c r="G1044" s="168">
        <v>0</v>
      </c>
      <c r="H1044" s="169">
        <v>18.690000000000001</v>
      </c>
      <c r="I1044" s="169">
        <v>0</v>
      </c>
      <c r="J1044" s="169">
        <v>0</v>
      </c>
      <c r="K1044" s="169">
        <v>0</v>
      </c>
      <c r="L1044" s="169">
        <v>3096.8159999999998</v>
      </c>
      <c r="M1044" s="169">
        <v>5174.433</v>
      </c>
      <c r="N1044" s="169">
        <v>5318.2233749999996</v>
      </c>
      <c r="O1044" s="169">
        <v>2252.3130000000001</v>
      </c>
      <c r="P1044" s="169">
        <v>5635.4906249999995</v>
      </c>
      <c r="Q1044" s="169">
        <v>6769.9575000000004</v>
      </c>
      <c r="R1044" s="169">
        <v>6071.0160000000014</v>
      </c>
      <c r="S1044" s="169">
        <v>0</v>
      </c>
      <c r="T1044" s="169">
        <v>0</v>
      </c>
      <c r="U1044" s="169">
        <v>34336.9395</v>
      </c>
      <c r="V1044" s="163">
        <f ca="1">SUM(INDIRECT(Inputs!$C$11&amp;ROW()&amp;":"&amp;Inputs!$C$12&amp;ROW()))</f>
        <v>6769.9575000000004</v>
      </c>
      <c r="W1044" s="163">
        <f ca="1">SUM(INDIRECT(Inputs!$C$13&amp;ROW()&amp;":"&amp;Inputs!$C$14&amp;ROW()))</f>
        <v>28265.923500000001</v>
      </c>
      <c r="X1044" s="3" t="str">
        <f>IF(COUNTIFS(Lookups!$A:$A,C1044)=1,"Gross Sales","")</f>
        <v/>
      </c>
      <c r="Y1044" s="3" t="str">
        <f>IF(COUNTIFS(Lookups!$D:$D,C1044)=1,"Bar Sales","")</f>
        <v/>
      </c>
      <c r="Z1044" s="3" t="str">
        <f>IFERROR(VLOOKUP(C1044*1,Lookups!$D:$F,3,FALSE),"")</f>
        <v/>
      </c>
      <c r="AA1044" s="3" t="str">
        <f>IFERROR(VLOOKUP($C1044*1,Lookups!$H:$N,3,FALSE),"")</f>
        <v>Sales</v>
      </c>
      <c r="AB1044" s="3" t="str">
        <f>IFERROR(VLOOKUP($C1044*1,Lookups!$H:$N,4,FALSE),"")</f>
        <v>Lunch</v>
      </c>
      <c r="AC1044" s="3" t="str">
        <f>IFERROR(VLOOKUP($C1044*1,Lookups!$H:$N,5,FALSE),"")</f>
        <v>Other</v>
      </c>
      <c r="AD1044" s="3" t="str">
        <f>IFERROR(VLOOKUP($C1044*1,Lookups!$H:$N,6,FALSE),"")</f>
        <v>Food</v>
      </c>
      <c r="AE1044" s="3">
        <f>IFERROR(VLOOKUP($C1044*1,Lookups!$H:$N,7,FALSE),"")</f>
        <v>0</v>
      </c>
      <c r="AF1044" s="3" t="str">
        <f>VLOOKUP(B1044*1,Stores!$A:$C,3,FALSE)</f>
        <v>DFG</v>
      </c>
    </row>
    <row r="1045" spans="1:32">
      <c r="A1045" s="165" t="s">
        <v>950</v>
      </c>
      <c r="B1045" s="166" t="s">
        <v>935</v>
      </c>
      <c r="C1045" s="165" t="s">
        <v>572</v>
      </c>
      <c r="D1045" s="165" t="s">
        <v>918</v>
      </c>
      <c r="E1045" s="165" t="s">
        <v>524</v>
      </c>
      <c r="F1045" s="167">
        <v>2017</v>
      </c>
      <c r="G1045" s="168">
        <v>0</v>
      </c>
      <c r="H1045" s="169">
        <v>2431.3461000000002</v>
      </c>
      <c r="I1045" s="169">
        <v>1364.2878750000002</v>
      </c>
      <c r="J1045" s="169">
        <v>5656.0266000000001</v>
      </c>
      <c r="K1045" s="169">
        <v>11931.96</v>
      </c>
      <c r="L1045" s="169">
        <v>10498.400250000001</v>
      </c>
      <c r="M1045" s="169">
        <v>6141.4130249999998</v>
      </c>
      <c r="N1045" s="169">
        <v>4073.6880000000006</v>
      </c>
      <c r="O1045" s="169">
        <v>5059.0592999999999</v>
      </c>
      <c r="P1045" s="169">
        <v>5634.1125000000002</v>
      </c>
      <c r="Q1045" s="169">
        <v>6429.4964999999993</v>
      </c>
      <c r="R1045" s="169">
        <v>4418.2248749999999</v>
      </c>
      <c r="S1045" s="169">
        <v>0</v>
      </c>
      <c r="T1045" s="169">
        <v>0</v>
      </c>
      <c r="U1045" s="169">
        <v>63638.015025000008</v>
      </c>
      <c r="V1045" s="163">
        <f ca="1">SUM(INDIRECT(Inputs!$C$11&amp;ROW()&amp;":"&amp;Inputs!$C$12&amp;ROW()))</f>
        <v>6429.4964999999993</v>
      </c>
      <c r="W1045" s="163">
        <f ca="1">SUM(INDIRECT(Inputs!$C$13&amp;ROW()&amp;":"&amp;Inputs!$C$14&amp;ROW()))</f>
        <v>59219.790150000008</v>
      </c>
      <c r="X1045" s="3" t="str">
        <f>IF(COUNTIFS(Lookups!$A:$A,C1045)=1,"Gross Sales","")</f>
        <v/>
      </c>
      <c r="Y1045" s="3" t="str">
        <f>IF(COUNTIFS(Lookups!$D:$D,C1045)=1,"Bar Sales","")</f>
        <v/>
      </c>
      <c r="Z1045" s="3" t="str">
        <f>IFERROR(VLOOKUP(C1045*1,Lookups!$D:$F,3,FALSE),"")</f>
        <v/>
      </c>
      <c r="AA1045" s="3" t="str">
        <f>IFERROR(VLOOKUP($C1045*1,Lookups!$H:$N,3,FALSE),"")</f>
        <v>Sales</v>
      </c>
      <c r="AB1045" s="3" t="str">
        <f>IFERROR(VLOOKUP($C1045*1,Lookups!$H:$N,4,FALSE),"")</f>
        <v>Lunch</v>
      </c>
      <c r="AC1045" s="3" t="str">
        <f>IFERROR(VLOOKUP($C1045*1,Lookups!$H:$N,5,FALSE),"")</f>
        <v>Other</v>
      </c>
      <c r="AD1045" s="3" t="str">
        <f>IFERROR(VLOOKUP($C1045*1,Lookups!$H:$N,6,FALSE),"")</f>
        <v>Food</v>
      </c>
      <c r="AE1045" s="3">
        <f>IFERROR(VLOOKUP($C1045*1,Lookups!$H:$N,7,FALSE),"")</f>
        <v>0</v>
      </c>
      <c r="AF1045" s="3" t="str">
        <f>VLOOKUP(B1045*1,Stores!$A:$C,3,FALSE)</f>
        <v>DFG</v>
      </c>
    </row>
    <row r="1046" spans="1:32">
      <c r="A1046" s="165" t="s">
        <v>949</v>
      </c>
      <c r="B1046" s="166" t="s">
        <v>936</v>
      </c>
      <c r="C1046" s="165" t="s">
        <v>572</v>
      </c>
      <c r="D1046" s="165" t="s">
        <v>918</v>
      </c>
      <c r="E1046" s="165" t="s">
        <v>524</v>
      </c>
      <c r="F1046" s="167">
        <v>2017</v>
      </c>
      <c r="G1046" s="168">
        <v>0</v>
      </c>
      <c r="H1046" s="169">
        <v>3369.73875</v>
      </c>
      <c r="I1046" s="169">
        <v>6041.8410000000003</v>
      </c>
      <c r="J1046" s="169">
        <v>5987.5920000000006</v>
      </c>
      <c r="K1046" s="169">
        <v>11544.651300000001</v>
      </c>
      <c r="L1046" s="169">
        <v>13972.686299999999</v>
      </c>
      <c r="M1046" s="169">
        <v>4612.7116500000002</v>
      </c>
      <c r="N1046" s="169">
        <v>2420.9759999999997</v>
      </c>
      <c r="O1046" s="169">
        <v>2145.0487499999999</v>
      </c>
      <c r="P1046" s="169">
        <v>2928.8237999999992</v>
      </c>
      <c r="Q1046" s="169">
        <v>6142.9731000000002</v>
      </c>
      <c r="R1046" s="169">
        <v>6737.3408250000002</v>
      </c>
      <c r="S1046" s="169">
        <v>0</v>
      </c>
      <c r="T1046" s="169">
        <v>0</v>
      </c>
      <c r="U1046" s="169">
        <v>65904.38347500001</v>
      </c>
      <c r="V1046" s="163">
        <f ca="1">SUM(INDIRECT(Inputs!$C$11&amp;ROW()&amp;":"&amp;Inputs!$C$12&amp;ROW()))</f>
        <v>6142.9731000000002</v>
      </c>
      <c r="W1046" s="163">
        <f ca="1">SUM(INDIRECT(Inputs!$C$13&amp;ROW()&amp;":"&amp;Inputs!$C$14&amp;ROW()))</f>
        <v>59167.042650000003</v>
      </c>
      <c r="X1046" s="3" t="str">
        <f>IF(COUNTIFS(Lookups!$A:$A,C1046)=1,"Gross Sales","")</f>
        <v/>
      </c>
      <c r="Y1046" s="3" t="str">
        <f>IF(COUNTIFS(Lookups!$D:$D,C1046)=1,"Bar Sales","")</f>
        <v/>
      </c>
      <c r="Z1046" s="3" t="str">
        <f>IFERROR(VLOOKUP(C1046*1,Lookups!$D:$F,3,FALSE),"")</f>
        <v/>
      </c>
      <c r="AA1046" s="3" t="str">
        <f>IFERROR(VLOOKUP($C1046*1,Lookups!$H:$N,3,FALSE),"")</f>
        <v>Sales</v>
      </c>
      <c r="AB1046" s="3" t="str">
        <f>IFERROR(VLOOKUP($C1046*1,Lookups!$H:$N,4,FALSE),"")</f>
        <v>Lunch</v>
      </c>
      <c r="AC1046" s="3" t="str">
        <f>IFERROR(VLOOKUP($C1046*1,Lookups!$H:$N,5,FALSE),"")</f>
        <v>Other</v>
      </c>
      <c r="AD1046" s="3" t="str">
        <f>IFERROR(VLOOKUP($C1046*1,Lookups!$H:$N,6,FALSE),"")</f>
        <v>Food</v>
      </c>
      <c r="AE1046" s="3">
        <f>IFERROR(VLOOKUP($C1046*1,Lookups!$H:$N,7,FALSE),"")</f>
        <v>0</v>
      </c>
      <c r="AF1046" s="3" t="str">
        <f>VLOOKUP(B1046*1,Stores!$A:$C,3,FALSE)</f>
        <v>DFG</v>
      </c>
    </row>
    <row r="1047" spans="1:32">
      <c r="A1047" s="165" t="s">
        <v>947</v>
      </c>
      <c r="B1047" s="166" t="s">
        <v>938</v>
      </c>
      <c r="C1047" s="165" t="s">
        <v>572</v>
      </c>
      <c r="D1047" s="165" t="s">
        <v>918</v>
      </c>
      <c r="E1047" s="165" t="s">
        <v>524</v>
      </c>
      <c r="F1047" s="167">
        <v>2017</v>
      </c>
      <c r="G1047" s="168">
        <v>0</v>
      </c>
      <c r="H1047" s="169">
        <v>33533.183775000005</v>
      </c>
      <c r="I1047" s="169">
        <v>27965.774549999998</v>
      </c>
      <c r="J1047" s="169">
        <v>35393.4951</v>
      </c>
      <c r="K1047" s="169">
        <v>48188.919674999997</v>
      </c>
      <c r="L1047" s="169">
        <v>50657.224500000011</v>
      </c>
      <c r="M1047" s="169">
        <v>41330.660099999994</v>
      </c>
      <c r="N1047" s="169">
        <v>60749.748149999999</v>
      </c>
      <c r="O1047" s="169">
        <v>65133.581999999988</v>
      </c>
      <c r="P1047" s="169">
        <v>45981.289349999999</v>
      </c>
      <c r="Q1047" s="169">
        <v>48161.837925</v>
      </c>
      <c r="R1047" s="169">
        <v>42453.867600000005</v>
      </c>
      <c r="S1047" s="169">
        <v>0</v>
      </c>
      <c r="T1047" s="169">
        <v>0</v>
      </c>
      <c r="U1047" s="169">
        <v>499549.58272499999</v>
      </c>
      <c r="V1047" s="163">
        <f ca="1">SUM(INDIRECT(Inputs!$C$11&amp;ROW()&amp;":"&amp;Inputs!$C$12&amp;ROW()))</f>
        <v>48161.837925</v>
      </c>
      <c r="W1047" s="163">
        <f ca="1">SUM(INDIRECT(Inputs!$C$13&amp;ROW()&amp;":"&amp;Inputs!$C$14&amp;ROW()))</f>
        <v>457095.71512499999</v>
      </c>
      <c r="X1047" s="3" t="str">
        <f>IF(COUNTIFS(Lookups!$A:$A,C1047)=1,"Gross Sales","")</f>
        <v/>
      </c>
      <c r="Y1047" s="3" t="str">
        <f>IF(COUNTIFS(Lookups!$D:$D,C1047)=1,"Bar Sales","")</f>
        <v/>
      </c>
      <c r="Z1047" s="3" t="str">
        <f>IFERROR(VLOOKUP(C1047*1,Lookups!$D:$F,3,FALSE),"")</f>
        <v/>
      </c>
      <c r="AA1047" s="3" t="str">
        <f>IFERROR(VLOOKUP($C1047*1,Lookups!$H:$N,3,FALSE),"")</f>
        <v>Sales</v>
      </c>
      <c r="AB1047" s="3" t="str">
        <f>IFERROR(VLOOKUP($C1047*1,Lookups!$H:$N,4,FALSE),"")</f>
        <v>Lunch</v>
      </c>
      <c r="AC1047" s="3" t="str">
        <f>IFERROR(VLOOKUP($C1047*1,Lookups!$H:$N,5,FALSE),"")</f>
        <v>Other</v>
      </c>
      <c r="AD1047" s="3" t="str">
        <f>IFERROR(VLOOKUP($C1047*1,Lookups!$H:$N,6,FALSE),"")</f>
        <v>Food</v>
      </c>
      <c r="AE1047" s="3">
        <f>IFERROR(VLOOKUP($C1047*1,Lookups!$H:$N,7,FALSE),"")</f>
        <v>0</v>
      </c>
      <c r="AF1047" s="3" t="str">
        <f>VLOOKUP(B1047*1,Stores!$A:$C,3,FALSE)</f>
        <v>DFG</v>
      </c>
    </row>
    <row r="1048" spans="1:32">
      <c r="A1048" s="165" t="s">
        <v>946</v>
      </c>
      <c r="B1048" s="166" t="s">
        <v>939</v>
      </c>
      <c r="C1048" s="165" t="s">
        <v>572</v>
      </c>
      <c r="D1048" s="165" t="s">
        <v>918</v>
      </c>
      <c r="E1048" s="165" t="s">
        <v>524</v>
      </c>
      <c r="F1048" s="167">
        <v>2017</v>
      </c>
      <c r="G1048" s="168">
        <v>0</v>
      </c>
      <c r="H1048" s="169">
        <v>8274.0600000000013</v>
      </c>
      <c r="I1048" s="169">
        <v>14892.532499999999</v>
      </c>
      <c r="J1048" s="169">
        <v>14139.947474999997</v>
      </c>
      <c r="K1048" s="169">
        <v>28778.150700000002</v>
      </c>
      <c r="L1048" s="169">
        <v>21737.596799999999</v>
      </c>
      <c r="M1048" s="169">
        <v>19730.088</v>
      </c>
      <c r="N1048" s="169">
        <v>12281.303999999998</v>
      </c>
      <c r="O1048" s="169">
        <v>8048.6232749999999</v>
      </c>
      <c r="P1048" s="169">
        <v>14473.120499999999</v>
      </c>
      <c r="Q1048" s="169">
        <v>17825.695349999998</v>
      </c>
      <c r="R1048" s="169">
        <v>21907.430999999997</v>
      </c>
      <c r="S1048" s="169">
        <v>0</v>
      </c>
      <c r="T1048" s="169">
        <v>0</v>
      </c>
      <c r="U1048" s="169">
        <v>182088.54959999997</v>
      </c>
      <c r="V1048" s="163">
        <f ca="1">SUM(INDIRECT(Inputs!$C$11&amp;ROW()&amp;":"&amp;Inputs!$C$12&amp;ROW()))</f>
        <v>17825.695349999998</v>
      </c>
      <c r="W1048" s="163">
        <f ca="1">SUM(INDIRECT(Inputs!$C$13&amp;ROW()&amp;":"&amp;Inputs!$C$14&amp;ROW()))</f>
        <v>160181.11859999999</v>
      </c>
      <c r="X1048" s="3" t="str">
        <f>IF(COUNTIFS(Lookups!$A:$A,C1048)=1,"Gross Sales","")</f>
        <v/>
      </c>
      <c r="Y1048" s="3" t="str">
        <f>IF(COUNTIFS(Lookups!$D:$D,C1048)=1,"Bar Sales","")</f>
        <v/>
      </c>
      <c r="Z1048" s="3" t="str">
        <f>IFERROR(VLOOKUP(C1048*1,Lookups!$D:$F,3,FALSE),"")</f>
        <v/>
      </c>
      <c r="AA1048" s="3" t="str">
        <f>IFERROR(VLOOKUP($C1048*1,Lookups!$H:$N,3,FALSE),"")</f>
        <v>Sales</v>
      </c>
      <c r="AB1048" s="3" t="str">
        <f>IFERROR(VLOOKUP($C1048*1,Lookups!$H:$N,4,FALSE),"")</f>
        <v>Lunch</v>
      </c>
      <c r="AC1048" s="3" t="str">
        <f>IFERROR(VLOOKUP($C1048*1,Lookups!$H:$N,5,FALSE),"")</f>
        <v>Other</v>
      </c>
      <c r="AD1048" s="3" t="str">
        <f>IFERROR(VLOOKUP($C1048*1,Lookups!$H:$N,6,FALSE),"")</f>
        <v>Food</v>
      </c>
      <c r="AE1048" s="3">
        <f>IFERROR(VLOOKUP($C1048*1,Lookups!$H:$N,7,FALSE),"")</f>
        <v>0</v>
      </c>
      <c r="AF1048" s="3" t="str">
        <f>VLOOKUP(B1048*1,Stores!$A:$C,3,FALSE)</f>
        <v>DFG</v>
      </c>
    </row>
    <row r="1049" spans="1:32">
      <c r="A1049" s="165" t="s">
        <v>945</v>
      </c>
      <c r="B1049" s="166" t="s">
        <v>940</v>
      </c>
      <c r="C1049" s="165" t="s">
        <v>572</v>
      </c>
      <c r="D1049" s="165" t="s">
        <v>918</v>
      </c>
      <c r="E1049" s="165" t="s">
        <v>524</v>
      </c>
      <c r="F1049" s="167">
        <v>2017</v>
      </c>
      <c r="G1049" s="168">
        <v>0</v>
      </c>
      <c r="H1049" s="169">
        <v>0</v>
      </c>
      <c r="I1049" s="169">
        <v>1668.4987500000002</v>
      </c>
      <c r="J1049" s="169">
        <v>2104.0829999999996</v>
      </c>
      <c r="K1049" s="169">
        <v>4266.8145000000004</v>
      </c>
      <c r="L1049" s="169">
        <v>7586.0173500000001</v>
      </c>
      <c r="M1049" s="169">
        <v>8138.8466250000019</v>
      </c>
      <c r="N1049" s="169">
        <v>8657.6255999999994</v>
      </c>
      <c r="O1049" s="169">
        <v>7345.829925</v>
      </c>
      <c r="P1049" s="169">
        <v>10809.4779</v>
      </c>
      <c r="Q1049" s="169">
        <v>7348.9601249999996</v>
      </c>
      <c r="R1049" s="169">
        <v>2674.3409999999999</v>
      </c>
      <c r="S1049" s="169">
        <v>0</v>
      </c>
      <c r="T1049" s="169">
        <v>0</v>
      </c>
      <c r="U1049" s="169">
        <v>60600.494774999999</v>
      </c>
      <c r="V1049" s="163">
        <f ca="1">SUM(INDIRECT(Inputs!$C$11&amp;ROW()&amp;":"&amp;Inputs!$C$12&amp;ROW()))</f>
        <v>7348.9601249999996</v>
      </c>
      <c r="W1049" s="163">
        <f ca="1">SUM(INDIRECT(Inputs!$C$13&amp;ROW()&amp;":"&amp;Inputs!$C$14&amp;ROW()))</f>
        <v>57926.153774999999</v>
      </c>
      <c r="X1049" s="3" t="str">
        <f>IF(COUNTIFS(Lookups!$A:$A,C1049)=1,"Gross Sales","")</f>
        <v/>
      </c>
      <c r="Y1049" s="3" t="str">
        <f>IF(COUNTIFS(Lookups!$D:$D,C1049)=1,"Bar Sales","")</f>
        <v/>
      </c>
      <c r="Z1049" s="3" t="str">
        <f>IFERROR(VLOOKUP(C1049*1,Lookups!$D:$F,3,FALSE),"")</f>
        <v/>
      </c>
      <c r="AA1049" s="3" t="str">
        <f>IFERROR(VLOOKUP($C1049*1,Lookups!$H:$N,3,FALSE),"")</f>
        <v>Sales</v>
      </c>
      <c r="AB1049" s="3" t="str">
        <f>IFERROR(VLOOKUP($C1049*1,Lookups!$H:$N,4,FALSE),"")</f>
        <v>Lunch</v>
      </c>
      <c r="AC1049" s="3" t="str">
        <f>IFERROR(VLOOKUP($C1049*1,Lookups!$H:$N,5,FALSE),"")</f>
        <v>Other</v>
      </c>
      <c r="AD1049" s="3" t="str">
        <f>IFERROR(VLOOKUP($C1049*1,Lookups!$H:$N,6,FALSE),"")</f>
        <v>Food</v>
      </c>
      <c r="AE1049" s="3">
        <f>IFERROR(VLOOKUP($C1049*1,Lookups!$H:$N,7,FALSE),"")</f>
        <v>0</v>
      </c>
      <c r="AF1049" s="3" t="str">
        <f>VLOOKUP(B1049*1,Stores!$A:$C,3,FALSE)</f>
        <v>DFG</v>
      </c>
    </row>
    <row r="1050" spans="1:32">
      <c r="A1050" s="165" t="s">
        <v>944</v>
      </c>
      <c r="B1050" s="166" t="s">
        <v>941</v>
      </c>
      <c r="C1050" s="165" t="s">
        <v>572</v>
      </c>
      <c r="D1050" s="165" t="s">
        <v>918</v>
      </c>
      <c r="E1050" s="165" t="s">
        <v>524</v>
      </c>
      <c r="F1050" s="167">
        <v>2017</v>
      </c>
      <c r="G1050" s="168">
        <v>0</v>
      </c>
      <c r="H1050" s="169">
        <v>3890.6594999999998</v>
      </c>
      <c r="I1050" s="169">
        <v>6754.6125000000002</v>
      </c>
      <c r="J1050" s="169">
        <v>7726.999499999999</v>
      </c>
      <c r="K1050" s="169">
        <v>23106.664049999999</v>
      </c>
      <c r="L1050" s="169">
        <v>20056.693800000001</v>
      </c>
      <c r="M1050" s="169">
        <v>14351.642249999999</v>
      </c>
      <c r="N1050" s="169">
        <v>8696.0812500000011</v>
      </c>
      <c r="O1050" s="169">
        <v>3294.1222499999999</v>
      </c>
      <c r="P1050" s="169">
        <v>5533.95</v>
      </c>
      <c r="Q1050" s="169">
        <v>11727.263625</v>
      </c>
      <c r="R1050" s="169">
        <v>12379.875374999998</v>
      </c>
      <c r="S1050" s="169">
        <v>0</v>
      </c>
      <c r="T1050" s="169">
        <v>0</v>
      </c>
      <c r="U1050" s="169">
        <v>117518.56409999999</v>
      </c>
      <c r="V1050" s="163">
        <f ca="1">SUM(INDIRECT(Inputs!$C$11&amp;ROW()&amp;":"&amp;Inputs!$C$12&amp;ROW()))</f>
        <v>11727.263625</v>
      </c>
      <c r="W1050" s="163">
        <f ca="1">SUM(INDIRECT(Inputs!$C$13&amp;ROW()&amp;":"&amp;Inputs!$C$14&amp;ROW()))</f>
        <v>105138.68872499999</v>
      </c>
      <c r="X1050" s="3" t="str">
        <f>IF(COUNTIFS(Lookups!$A:$A,C1050)=1,"Gross Sales","")</f>
        <v/>
      </c>
      <c r="Y1050" s="3" t="str">
        <f>IF(COUNTIFS(Lookups!$D:$D,C1050)=1,"Bar Sales","")</f>
        <v/>
      </c>
      <c r="Z1050" s="3" t="str">
        <f>IFERROR(VLOOKUP(C1050*1,Lookups!$D:$F,3,FALSE),"")</f>
        <v/>
      </c>
      <c r="AA1050" s="3" t="str">
        <f>IFERROR(VLOOKUP($C1050*1,Lookups!$H:$N,3,FALSE),"")</f>
        <v>Sales</v>
      </c>
      <c r="AB1050" s="3" t="str">
        <f>IFERROR(VLOOKUP($C1050*1,Lookups!$H:$N,4,FALSE),"")</f>
        <v>Lunch</v>
      </c>
      <c r="AC1050" s="3" t="str">
        <f>IFERROR(VLOOKUP($C1050*1,Lookups!$H:$N,5,FALSE),"")</f>
        <v>Other</v>
      </c>
      <c r="AD1050" s="3" t="str">
        <f>IFERROR(VLOOKUP($C1050*1,Lookups!$H:$N,6,FALSE),"")</f>
        <v>Food</v>
      </c>
      <c r="AE1050" s="3">
        <f>IFERROR(VLOOKUP($C1050*1,Lookups!$H:$N,7,FALSE),"")</f>
        <v>0</v>
      </c>
      <c r="AF1050" s="3" t="str">
        <f>VLOOKUP(B1050*1,Stores!$A:$C,3,FALSE)</f>
        <v>DFG</v>
      </c>
    </row>
    <row r="1051" spans="1:32">
      <c r="A1051" s="165" t="s">
        <v>943</v>
      </c>
      <c r="B1051" s="166" t="s">
        <v>942</v>
      </c>
      <c r="C1051" s="165" t="s">
        <v>572</v>
      </c>
      <c r="D1051" s="165" t="s">
        <v>918</v>
      </c>
      <c r="E1051" s="165" t="s">
        <v>524</v>
      </c>
      <c r="F1051" s="167">
        <v>2017</v>
      </c>
      <c r="G1051" s="168">
        <v>0</v>
      </c>
      <c r="H1051" s="169">
        <v>0</v>
      </c>
      <c r="I1051" s="169">
        <v>0</v>
      </c>
      <c r="J1051" s="169">
        <v>8.0474999999999994</v>
      </c>
      <c r="K1051" s="169">
        <v>3889.3932</v>
      </c>
      <c r="L1051" s="169">
        <v>3586.9500000000003</v>
      </c>
      <c r="M1051" s="169">
        <v>8234.3137500000012</v>
      </c>
      <c r="N1051" s="169">
        <v>6818.8309500000005</v>
      </c>
      <c r="O1051" s="169">
        <v>4367.9790000000003</v>
      </c>
      <c r="P1051" s="169">
        <v>9236.9835000000003</v>
      </c>
      <c r="Q1051" s="169">
        <v>3903.1151250000003</v>
      </c>
      <c r="R1051" s="169">
        <v>3469.3837500000004</v>
      </c>
      <c r="S1051" s="169">
        <v>0</v>
      </c>
      <c r="T1051" s="169">
        <v>0</v>
      </c>
      <c r="U1051" s="169">
        <v>43514.996775</v>
      </c>
      <c r="V1051" s="163">
        <f ca="1">SUM(INDIRECT(Inputs!$C$11&amp;ROW()&amp;":"&amp;Inputs!$C$12&amp;ROW()))</f>
        <v>3903.1151250000003</v>
      </c>
      <c r="W1051" s="163">
        <f ca="1">SUM(INDIRECT(Inputs!$C$13&amp;ROW()&amp;":"&amp;Inputs!$C$14&amp;ROW()))</f>
        <v>40045.613024999999</v>
      </c>
      <c r="X1051" s="3" t="str">
        <f>IF(COUNTIFS(Lookups!$A:$A,C1051)=1,"Gross Sales","")</f>
        <v/>
      </c>
      <c r="Y1051" s="3" t="str">
        <f>IF(COUNTIFS(Lookups!$D:$D,C1051)=1,"Bar Sales","")</f>
        <v/>
      </c>
      <c r="Z1051" s="3" t="str">
        <f>IFERROR(VLOOKUP(C1051*1,Lookups!$D:$F,3,FALSE),"")</f>
        <v/>
      </c>
      <c r="AA1051" s="3" t="str">
        <f>IFERROR(VLOOKUP($C1051*1,Lookups!$H:$N,3,FALSE),"")</f>
        <v>Sales</v>
      </c>
      <c r="AB1051" s="3" t="str">
        <f>IFERROR(VLOOKUP($C1051*1,Lookups!$H:$N,4,FALSE),"")</f>
        <v>Lunch</v>
      </c>
      <c r="AC1051" s="3" t="str">
        <f>IFERROR(VLOOKUP($C1051*1,Lookups!$H:$N,5,FALSE),"")</f>
        <v>Other</v>
      </c>
      <c r="AD1051" s="3" t="str">
        <f>IFERROR(VLOOKUP($C1051*1,Lookups!$H:$N,6,FALSE),"")</f>
        <v>Food</v>
      </c>
      <c r="AE1051" s="3">
        <f>IFERROR(VLOOKUP($C1051*1,Lookups!$H:$N,7,FALSE),"")</f>
        <v>0</v>
      </c>
      <c r="AF1051" s="3" t="str">
        <f>VLOOKUP(B1051*1,Stores!$A:$C,3,FALSE)</f>
        <v>DFG</v>
      </c>
    </row>
    <row r="1052" spans="1:32">
      <c r="A1052" s="165" t="s">
        <v>942</v>
      </c>
      <c r="B1052" s="166" t="s">
        <v>943</v>
      </c>
      <c r="C1052" s="165" t="s">
        <v>572</v>
      </c>
      <c r="D1052" s="165" t="s">
        <v>918</v>
      </c>
      <c r="E1052" s="165" t="s">
        <v>524</v>
      </c>
      <c r="F1052" s="167">
        <v>2017</v>
      </c>
      <c r="G1052" s="168">
        <v>0</v>
      </c>
      <c r="H1052" s="169">
        <v>6.51</v>
      </c>
      <c r="I1052" s="169">
        <v>1733.4337500000001</v>
      </c>
      <c r="J1052" s="169">
        <v>1120.32</v>
      </c>
      <c r="K1052" s="169">
        <v>4291.4692500000001</v>
      </c>
      <c r="L1052" s="169">
        <v>3439.2843749999997</v>
      </c>
      <c r="M1052" s="169">
        <v>3279.1687500000003</v>
      </c>
      <c r="N1052" s="169">
        <v>1922.0880000000004</v>
      </c>
      <c r="O1052" s="169">
        <v>1467.7451250000001</v>
      </c>
      <c r="P1052" s="169">
        <v>4168.5041249999995</v>
      </c>
      <c r="Q1052" s="169">
        <v>3673.8866250000005</v>
      </c>
      <c r="R1052" s="169">
        <v>1947.5475000000001</v>
      </c>
      <c r="S1052" s="169">
        <v>0</v>
      </c>
      <c r="T1052" s="169">
        <v>0</v>
      </c>
      <c r="U1052" s="169">
        <v>27049.9575</v>
      </c>
      <c r="V1052" s="163">
        <f ca="1">SUM(INDIRECT(Inputs!$C$11&amp;ROW()&amp;":"&amp;Inputs!$C$12&amp;ROW()))</f>
        <v>3673.8866250000005</v>
      </c>
      <c r="W1052" s="163">
        <f ca="1">SUM(INDIRECT(Inputs!$C$13&amp;ROW()&amp;":"&amp;Inputs!$C$14&amp;ROW()))</f>
        <v>25102.41</v>
      </c>
      <c r="X1052" s="3" t="str">
        <f>IF(COUNTIFS(Lookups!$A:$A,C1052)=1,"Gross Sales","")</f>
        <v/>
      </c>
      <c r="Y1052" s="3" t="str">
        <f>IF(COUNTIFS(Lookups!$D:$D,C1052)=1,"Bar Sales","")</f>
        <v/>
      </c>
      <c r="Z1052" s="3" t="str">
        <f>IFERROR(VLOOKUP(C1052*1,Lookups!$D:$F,3,FALSE),"")</f>
        <v/>
      </c>
      <c r="AA1052" s="3" t="str">
        <f>IFERROR(VLOOKUP($C1052*1,Lookups!$H:$N,3,FALSE),"")</f>
        <v>Sales</v>
      </c>
      <c r="AB1052" s="3" t="str">
        <f>IFERROR(VLOOKUP($C1052*1,Lookups!$H:$N,4,FALSE),"")</f>
        <v>Lunch</v>
      </c>
      <c r="AC1052" s="3" t="str">
        <f>IFERROR(VLOOKUP($C1052*1,Lookups!$H:$N,5,FALSE),"")</f>
        <v>Other</v>
      </c>
      <c r="AD1052" s="3" t="str">
        <f>IFERROR(VLOOKUP($C1052*1,Lookups!$H:$N,6,FALSE),"")</f>
        <v>Food</v>
      </c>
      <c r="AE1052" s="3">
        <f>IFERROR(VLOOKUP($C1052*1,Lookups!$H:$N,7,FALSE),"")</f>
        <v>0</v>
      </c>
      <c r="AF1052" s="3" t="str">
        <f>VLOOKUP(B1052*1,Stores!$A:$C,3,FALSE)</f>
        <v>DFG</v>
      </c>
    </row>
    <row r="1053" spans="1:32">
      <c r="A1053" s="165" t="s">
        <v>941</v>
      </c>
      <c r="B1053" s="166" t="s">
        <v>944</v>
      </c>
      <c r="C1053" s="165" t="s">
        <v>572</v>
      </c>
      <c r="D1053" s="165" t="s">
        <v>918</v>
      </c>
      <c r="E1053" s="165" t="s">
        <v>524</v>
      </c>
      <c r="F1053" s="167">
        <v>2017</v>
      </c>
      <c r="G1053" s="168">
        <v>0</v>
      </c>
      <c r="H1053" s="169">
        <v>1514.808</v>
      </c>
      <c r="I1053" s="169">
        <v>3418.482375</v>
      </c>
      <c r="J1053" s="169">
        <v>6808.7272500000008</v>
      </c>
      <c r="K1053" s="169">
        <v>9823.429725</v>
      </c>
      <c r="L1053" s="169">
        <v>11530.098749999999</v>
      </c>
      <c r="M1053" s="169">
        <v>6521.4405000000006</v>
      </c>
      <c r="N1053" s="169">
        <v>6533.4172499999995</v>
      </c>
      <c r="O1053" s="169">
        <v>3604.2248999999997</v>
      </c>
      <c r="P1053" s="169">
        <v>5096.4072749999996</v>
      </c>
      <c r="Q1053" s="169">
        <v>5915.1273000000001</v>
      </c>
      <c r="R1053" s="169">
        <v>5924.5507500000003</v>
      </c>
      <c r="S1053" s="169">
        <v>0</v>
      </c>
      <c r="T1053" s="169">
        <v>0</v>
      </c>
      <c r="U1053" s="169">
        <v>66690.714074999996</v>
      </c>
      <c r="V1053" s="163">
        <f ca="1">SUM(INDIRECT(Inputs!$C$11&amp;ROW()&amp;":"&amp;Inputs!$C$12&amp;ROW()))</f>
        <v>5915.1273000000001</v>
      </c>
      <c r="W1053" s="163">
        <f ca="1">SUM(INDIRECT(Inputs!$C$13&amp;ROW()&amp;":"&amp;Inputs!$C$14&amp;ROW()))</f>
        <v>60766.163325000001</v>
      </c>
      <c r="X1053" s="3" t="str">
        <f>IF(COUNTIFS(Lookups!$A:$A,C1053)=1,"Gross Sales","")</f>
        <v/>
      </c>
      <c r="Y1053" s="3" t="str">
        <f>IF(COUNTIFS(Lookups!$D:$D,C1053)=1,"Bar Sales","")</f>
        <v/>
      </c>
      <c r="Z1053" s="3" t="str">
        <f>IFERROR(VLOOKUP(C1053*1,Lookups!$D:$F,3,FALSE),"")</f>
        <v/>
      </c>
      <c r="AA1053" s="3" t="str">
        <f>IFERROR(VLOOKUP($C1053*1,Lookups!$H:$N,3,FALSE),"")</f>
        <v>Sales</v>
      </c>
      <c r="AB1053" s="3" t="str">
        <f>IFERROR(VLOOKUP($C1053*1,Lookups!$H:$N,4,FALSE),"")</f>
        <v>Lunch</v>
      </c>
      <c r="AC1053" s="3" t="str">
        <f>IFERROR(VLOOKUP($C1053*1,Lookups!$H:$N,5,FALSE),"")</f>
        <v>Other</v>
      </c>
      <c r="AD1053" s="3" t="str">
        <f>IFERROR(VLOOKUP($C1053*1,Lookups!$H:$N,6,FALSE),"")</f>
        <v>Food</v>
      </c>
      <c r="AE1053" s="3">
        <f>IFERROR(VLOOKUP($C1053*1,Lookups!$H:$N,7,FALSE),"")</f>
        <v>0</v>
      </c>
      <c r="AF1053" s="3" t="str">
        <f>VLOOKUP(B1053*1,Stores!$A:$C,3,FALSE)</f>
        <v>DFG</v>
      </c>
    </row>
    <row r="1054" spans="1:32">
      <c r="A1054" s="165" t="s">
        <v>940</v>
      </c>
      <c r="B1054" s="166" t="s">
        <v>945</v>
      </c>
      <c r="C1054" s="165" t="s">
        <v>572</v>
      </c>
      <c r="D1054" s="165" t="s">
        <v>918</v>
      </c>
      <c r="E1054" s="165" t="s">
        <v>524</v>
      </c>
      <c r="F1054" s="167">
        <v>2017</v>
      </c>
      <c r="G1054" s="168">
        <v>0</v>
      </c>
      <c r="H1054" s="169">
        <v>1207.75875</v>
      </c>
      <c r="I1054" s="169">
        <v>1895.2683749999997</v>
      </c>
      <c r="J1054" s="169">
        <v>2388.9547500000003</v>
      </c>
      <c r="K1054" s="169">
        <v>2925.6789000000003</v>
      </c>
      <c r="L1054" s="169">
        <v>2048.2304999999997</v>
      </c>
      <c r="M1054" s="169">
        <v>958.20375000000001</v>
      </c>
      <c r="N1054" s="169">
        <v>287.86387500000006</v>
      </c>
      <c r="O1054" s="169">
        <v>287.56987500000002</v>
      </c>
      <c r="P1054" s="169">
        <v>102.70649999999999</v>
      </c>
      <c r="Q1054" s="169">
        <v>299.15775000000002</v>
      </c>
      <c r="R1054" s="169">
        <v>2334.3206250000003</v>
      </c>
      <c r="S1054" s="169">
        <v>0</v>
      </c>
      <c r="T1054" s="169">
        <v>0</v>
      </c>
      <c r="U1054" s="169">
        <v>14735.713650000002</v>
      </c>
      <c r="V1054" s="163">
        <f ca="1">SUM(INDIRECT(Inputs!$C$11&amp;ROW()&amp;":"&amp;Inputs!$C$12&amp;ROW()))</f>
        <v>299.15775000000002</v>
      </c>
      <c r="W1054" s="163">
        <f ca="1">SUM(INDIRECT(Inputs!$C$13&amp;ROW()&amp;":"&amp;Inputs!$C$14&amp;ROW()))</f>
        <v>12401.393025000001</v>
      </c>
      <c r="X1054" s="3" t="str">
        <f>IF(COUNTIFS(Lookups!$A:$A,C1054)=1,"Gross Sales","")</f>
        <v/>
      </c>
      <c r="Y1054" s="3" t="str">
        <f>IF(COUNTIFS(Lookups!$D:$D,C1054)=1,"Bar Sales","")</f>
        <v/>
      </c>
      <c r="Z1054" s="3" t="str">
        <f>IFERROR(VLOOKUP(C1054*1,Lookups!$D:$F,3,FALSE),"")</f>
        <v/>
      </c>
      <c r="AA1054" s="3" t="str">
        <f>IFERROR(VLOOKUP($C1054*1,Lookups!$H:$N,3,FALSE),"")</f>
        <v>Sales</v>
      </c>
      <c r="AB1054" s="3" t="str">
        <f>IFERROR(VLOOKUP($C1054*1,Lookups!$H:$N,4,FALSE),"")</f>
        <v>Lunch</v>
      </c>
      <c r="AC1054" s="3" t="str">
        <f>IFERROR(VLOOKUP($C1054*1,Lookups!$H:$N,5,FALSE),"")</f>
        <v>Other</v>
      </c>
      <c r="AD1054" s="3" t="str">
        <f>IFERROR(VLOOKUP($C1054*1,Lookups!$H:$N,6,FALSE),"")</f>
        <v>Food</v>
      </c>
      <c r="AE1054" s="3">
        <f>IFERROR(VLOOKUP($C1054*1,Lookups!$H:$N,7,FALSE),"")</f>
        <v>0</v>
      </c>
      <c r="AF1054" s="3" t="str">
        <f>VLOOKUP(B1054*1,Stores!$A:$C,3,FALSE)</f>
        <v>DFG</v>
      </c>
    </row>
    <row r="1055" spans="1:32">
      <c r="A1055" s="165" t="s">
        <v>939</v>
      </c>
      <c r="B1055" s="166" t="s">
        <v>946</v>
      </c>
      <c r="C1055" s="165" t="s">
        <v>572</v>
      </c>
      <c r="D1055" s="165" t="s">
        <v>918</v>
      </c>
      <c r="E1055" s="165" t="s">
        <v>524</v>
      </c>
      <c r="F1055" s="167">
        <v>2017</v>
      </c>
      <c r="G1055" s="168">
        <v>0</v>
      </c>
      <c r="H1055" s="169">
        <v>510.32099999999991</v>
      </c>
      <c r="I1055" s="169">
        <v>1432.6608000000001</v>
      </c>
      <c r="J1055" s="169">
        <v>2761.7606249999994</v>
      </c>
      <c r="K1055" s="169">
        <v>5968.5251999999991</v>
      </c>
      <c r="L1055" s="169">
        <v>6628.1745000000001</v>
      </c>
      <c r="M1055" s="169">
        <v>3064.3278750000004</v>
      </c>
      <c r="N1055" s="169">
        <v>1978.75875</v>
      </c>
      <c r="O1055" s="169">
        <v>1499.2665</v>
      </c>
      <c r="P1055" s="169">
        <v>1565.3715</v>
      </c>
      <c r="Q1055" s="169">
        <v>1845.2722500000002</v>
      </c>
      <c r="R1055" s="169">
        <v>2455.8420000000006</v>
      </c>
      <c r="S1055" s="169">
        <v>0</v>
      </c>
      <c r="T1055" s="169">
        <v>0</v>
      </c>
      <c r="U1055" s="169">
        <v>29710.281000000003</v>
      </c>
      <c r="V1055" s="163">
        <f ca="1">SUM(INDIRECT(Inputs!$C$11&amp;ROW()&amp;":"&amp;Inputs!$C$12&amp;ROW()))</f>
        <v>1845.2722500000002</v>
      </c>
      <c r="W1055" s="163">
        <f ca="1">SUM(INDIRECT(Inputs!$C$13&amp;ROW()&amp;":"&amp;Inputs!$C$14&amp;ROW()))</f>
        <v>27254.439000000002</v>
      </c>
      <c r="X1055" s="3" t="str">
        <f>IF(COUNTIFS(Lookups!$A:$A,C1055)=1,"Gross Sales","")</f>
        <v/>
      </c>
      <c r="Y1055" s="3" t="str">
        <f>IF(COUNTIFS(Lookups!$D:$D,C1055)=1,"Bar Sales","")</f>
        <v/>
      </c>
      <c r="Z1055" s="3" t="str">
        <f>IFERROR(VLOOKUP(C1055*1,Lookups!$D:$F,3,FALSE),"")</f>
        <v/>
      </c>
      <c r="AA1055" s="3" t="str">
        <f>IFERROR(VLOOKUP($C1055*1,Lookups!$H:$N,3,FALSE),"")</f>
        <v>Sales</v>
      </c>
      <c r="AB1055" s="3" t="str">
        <f>IFERROR(VLOOKUP($C1055*1,Lookups!$H:$N,4,FALSE),"")</f>
        <v>Lunch</v>
      </c>
      <c r="AC1055" s="3" t="str">
        <f>IFERROR(VLOOKUP($C1055*1,Lookups!$H:$N,5,FALSE),"")</f>
        <v>Other</v>
      </c>
      <c r="AD1055" s="3" t="str">
        <f>IFERROR(VLOOKUP($C1055*1,Lookups!$H:$N,6,FALSE),"")</f>
        <v>Food</v>
      </c>
      <c r="AE1055" s="3">
        <f>IFERROR(VLOOKUP($C1055*1,Lookups!$H:$N,7,FALSE),"")</f>
        <v>0</v>
      </c>
      <c r="AF1055" s="3" t="str">
        <f>VLOOKUP(B1055*1,Stores!$A:$C,3,FALSE)</f>
        <v>DFG</v>
      </c>
    </row>
    <row r="1056" spans="1:32">
      <c r="A1056" s="165" t="s">
        <v>938</v>
      </c>
      <c r="B1056" s="166" t="s">
        <v>947</v>
      </c>
      <c r="C1056" s="165" t="s">
        <v>572</v>
      </c>
      <c r="D1056" s="165" t="s">
        <v>918</v>
      </c>
      <c r="E1056" s="165" t="s">
        <v>524</v>
      </c>
      <c r="F1056" s="167">
        <v>2017</v>
      </c>
      <c r="G1056" s="168">
        <v>0</v>
      </c>
      <c r="H1056" s="169">
        <v>6295.3890000000001</v>
      </c>
      <c r="I1056" s="169">
        <v>11196.807525</v>
      </c>
      <c r="J1056" s="169">
        <v>15491.479649999999</v>
      </c>
      <c r="K1056" s="169">
        <v>20930.996625000003</v>
      </c>
      <c r="L1056" s="169">
        <v>15439.376025</v>
      </c>
      <c r="M1056" s="169">
        <v>8520.4664999999986</v>
      </c>
      <c r="N1056" s="169">
        <v>3737.1915000000004</v>
      </c>
      <c r="O1056" s="169">
        <v>915.41250000000002</v>
      </c>
      <c r="P1056" s="169">
        <v>1373.9624999999999</v>
      </c>
      <c r="Q1056" s="169">
        <v>10315.884299999998</v>
      </c>
      <c r="R1056" s="169">
        <v>11551.275</v>
      </c>
      <c r="S1056" s="169">
        <v>0</v>
      </c>
      <c r="T1056" s="169">
        <v>0</v>
      </c>
      <c r="U1056" s="169">
        <v>105768.241125</v>
      </c>
      <c r="V1056" s="163">
        <f ca="1">SUM(INDIRECT(Inputs!$C$11&amp;ROW()&amp;":"&amp;Inputs!$C$12&amp;ROW()))</f>
        <v>10315.884299999998</v>
      </c>
      <c r="W1056" s="163">
        <f ca="1">SUM(INDIRECT(Inputs!$C$13&amp;ROW()&amp;":"&amp;Inputs!$C$14&amp;ROW()))</f>
        <v>94216.966125000006</v>
      </c>
      <c r="X1056" s="3" t="str">
        <f>IF(COUNTIFS(Lookups!$A:$A,C1056)=1,"Gross Sales","")</f>
        <v/>
      </c>
      <c r="Y1056" s="3" t="str">
        <f>IF(COUNTIFS(Lookups!$D:$D,C1056)=1,"Bar Sales","")</f>
        <v/>
      </c>
      <c r="Z1056" s="3" t="str">
        <f>IFERROR(VLOOKUP(C1056*1,Lookups!$D:$F,3,FALSE),"")</f>
        <v/>
      </c>
      <c r="AA1056" s="3" t="str">
        <f>IFERROR(VLOOKUP($C1056*1,Lookups!$H:$N,3,FALSE),"")</f>
        <v>Sales</v>
      </c>
      <c r="AB1056" s="3" t="str">
        <f>IFERROR(VLOOKUP($C1056*1,Lookups!$H:$N,4,FALSE),"")</f>
        <v>Lunch</v>
      </c>
      <c r="AC1056" s="3" t="str">
        <f>IFERROR(VLOOKUP($C1056*1,Lookups!$H:$N,5,FALSE),"")</f>
        <v>Other</v>
      </c>
      <c r="AD1056" s="3" t="str">
        <f>IFERROR(VLOOKUP($C1056*1,Lookups!$H:$N,6,FALSE),"")</f>
        <v>Food</v>
      </c>
      <c r="AE1056" s="3">
        <f>IFERROR(VLOOKUP($C1056*1,Lookups!$H:$N,7,FALSE),"")</f>
        <v>0</v>
      </c>
      <c r="AF1056" s="3" t="str">
        <f>VLOOKUP(B1056*1,Stores!$A:$C,3,FALSE)</f>
        <v>DFG</v>
      </c>
    </row>
    <row r="1057" spans="1:32">
      <c r="A1057" s="165" t="s">
        <v>937</v>
      </c>
      <c r="B1057" s="166" t="s">
        <v>948</v>
      </c>
      <c r="C1057" s="165" t="s">
        <v>572</v>
      </c>
      <c r="D1057" s="165" t="s">
        <v>918</v>
      </c>
      <c r="E1057" s="165" t="s">
        <v>524</v>
      </c>
      <c r="F1057" s="167">
        <v>2017</v>
      </c>
      <c r="G1057" s="168">
        <v>0</v>
      </c>
      <c r="H1057" s="169">
        <v>596.67750000000001</v>
      </c>
      <c r="I1057" s="169">
        <v>2332.08</v>
      </c>
      <c r="J1057" s="169">
        <v>2946.2625000000003</v>
      </c>
      <c r="K1057" s="169">
        <v>5349.9494999999997</v>
      </c>
      <c r="L1057" s="169">
        <v>6364.093499999999</v>
      </c>
      <c r="M1057" s="169">
        <v>4062.4402500000006</v>
      </c>
      <c r="N1057" s="169">
        <v>3698.35905</v>
      </c>
      <c r="O1057" s="169">
        <v>1191.4875</v>
      </c>
      <c r="P1057" s="169">
        <v>2005.8772500000002</v>
      </c>
      <c r="Q1057" s="169">
        <v>4017.8310000000006</v>
      </c>
      <c r="R1057" s="169">
        <v>3145.6875</v>
      </c>
      <c r="S1057" s="169">
        <v>0</v>
      </c>
      <c r="T1057" s="169">
        <v>0</v>
      </c>
      <c r="U1057" s="169">
        <v>35710.74555</v>
      </c>
      <c r="V1057" s="163">
        <f ca="1">SUM(INDIRECT(Inputs!$C$11&amp;ROW()&amp;":"&amp;Inputs!$C$12&amp;ROW()))</f>
        <v>4017.8310000000006</v>
      </c>
      <c r="W1057" s="163">
        <f ca="1">SUM(INDIRECT(Inputs!$C$13&amp;ROW()&amp;":"&amp;Inputs!$C$14&amp;ROW()))</f>
        <v>32565.05805</v>
      </c>
      <c r="X1057" s="3" t="str">
        <f>IF(COUNTIFS(Lookups!$A:$A,C1057)=1,"Gross Sales","")</f>
        <v/>
      </c>
      <c r="Y1057" s="3" t="str">
        <f>IF(COUNTIFS(Lookups!$D:$D,C1057)=1,"Bar Sales","")</f>
        <v/>
      </c>
      <c r="Z1057" s="3" t="str">
        <f>IFERROR(VLOOKUP(C1057*1,Lookups!$D:$F,3,FALSE),"")</f>
        <v/>
      </c>
      <c r="AA1057" s="3" t="str">
        <f>IFERROR(VLOOKUP($C1057*1,Lookups!$H:$N,3,FALSE),"")</f>
        <v>Sales</v>
      </c>
      <c r="AB1057" s="3" t="str">
        <f>IFERROR(VLOOKUP($C1057*1,Lookups!$H:$N,4,FALSE),"")</f>
        <v>Lunch</v>
      </c>
      <c r="AC1057" s="3" t="str">
        <f>IFERROR(VLOOKUP($C1057*1,Lookups!$H:$N,5,FALSE),"")</f>
        <v>Other</v>
      </c>
      <c r="AD1057" s="3" t="str">
        <f>IFERROR(VLOOKUP($C1057*1,Lookups!$H:$N,6,FALSE),"")</f>
        <v>Food</v>
      </c>
      <c r="AE1057" s="3">
        <f>IFERROR(VLOOKUP($C1057*1,Lookups!$H:$N,7,FALSE),"")</f>
        <v>0</v>
      </c>
      <c r="AF1057" s="3" t="str">
        <f>VLOOKUP(B1057*1,Stores!$A:$C,3,FALSE)</f>
        <v>DFG</v>
      </c>
    </row>
    <row r="1058" spans="1:32">
      <c r="A1058" s="165" t="s">
        <v>936</v>
      </c>
      <c r="B1058" s="166" t="s">
        <v>949</v>
      </c>
      <c r="C1058" s="165" t="s">
        <v>572</v>
      </c>
      <c r="D1058" s="165" t="s">
        <v>918</v>
      </c>
      <c r="E1058" s="165" t="s">
        <v>524</v>
      </c>
      <c r="F1058" s="167">
        <v>2017</v>
      </c>
      <c r="G1058" s="168">
        <v>0</v>
      </c>
      <c r="H1058" s="169">
        <v>1438.1062499999998</v>
      </c>
      <c r="I1058" s="169">
        <v>3132.8214750000002</v>
      </c>
      <c r="J1058" s="169">
        <v>5405.561999999999</v>
      </c>
      <c r="K1058" s="169">
        <v>9597.4452000000001</v>
      </c>
      <c r="L1058" s="169">
        <v>11604.200475</v>
      </c>
      <c r="M1058" s="169">
        <v>9723.8294999999998</v>
      </c>
      <c r="N1058" s="169">
        <v>4709.5811999999996</v>
      </c>
      <c r="O1058" s="169">
        <v>4005.3120000000004</v>
      </c>
      <c r="P1058" s="169">
        <v>3664.6515000000004</v>
      </c>
      <c r="Q1058" s="169">
        <v>7793.3279250000005</v>
      </c>
      <c r="R1058" s="169">
        <v>4899.6516000000001</v>
      </c>
      <c r="S1058" s="169">
        <v>0</v>
      </c>
      <c r="T1058" s="169">
        <v>0</v>
      </c>
      <c r="U1058" s="169">
        <v>65974.489124999993</v>
      </c>
      <c r="V1058" s="163">
        <f ca="1">SUM(INDIRECT(Inputs!$C$11&amp;ROW()&amp;":"&amp;Inputs!$C$12&amp;ROW()))</f>
        <v>7793.3279250000005</v>
      </c>
      <c r="W1058" s="163">
        <f ca="1">SUM(INDIRECT(Inputs!$C$13&amp;ROW()&amp;":"&amp;Inputs!$C$14&amp;ROW()))</f>
        <v>61074.837524999995</v>
      </c>
      <c r="X1058" s="3" t="str">
        <f>IF(COUNTIFS(Lookups!$A:$A,C1058)=1,"Gross Sales","")</f>
        <v/>
      </c>
      <c r="Y1058" s="3" t="str">
        <f>IF(COUNTIFS(Lookups!$D:$D,C1058)=1,"Bar Sales","")</f>
        <v/>
      </c>
      <c r="Z1058" s="3" t="str">
        <f>IFERROR(VLOOKUP(C1058*1,Lookups!$D:$F,3,FALSE),"")</f>
        <v/>
      </c>
      <c r="AA1058" s="3" t="str">
        <f>IFERROR(VLOOKUP($C1058*1,Lookups!$H:$N,3,FALSE),"")</f>
        <v>Sales</v>
      </c>
      <c r="AB1058" s="3" t="str">
        <f>IFERROR(VLOOKUP($C1058*1,Lookups!$H:$N,4,FALSE),"")</f>
        <v>Lunch</v>
      </c>
      <c r="AC1058" s="3" t="str">
        <f>IFERROR(VLOOKUP($C1058*1,Lookups!$H:$N,5,FALSE),"")</f>
        <v>Other</v>
      </c>
      <c r="AD1058" s="3" t="str">
        <f>IFERROR(VLOOKUP($C1058*1,Lookups!$H:$N,6,FALSE),"")</f>
        <v>Food</v>
      </c>
      <c r="AE1058" s="3">
        <f>IFERROR(VLOOKUP($C1058*1,Lookups!$H:$N,7,FALSE),"")</f>
        <v>0</v>
      </c>
      <c r="AF1058" s="3" t="str">
        <f>VLOOKUP(B1058*1,Stores!$A:$C,3,FALSE)</f>
        <v>DFG</v>
      </c>
    </row>
    <row r="1059" spans="1:32">
      <c r="A1059" s="165" t="s">
        <v>935</v>
      </c>
      <c r="B1059" s="166" t="s">
        <v>950</v>
      </c>
      <c r="C1059" s="165" t="s">
        <v>572</v>
      </c>
      <c r="D1059" s="165" t="s">
        <v>918</v>
      </c>
      <c r="E1059" s="165" t="s">
        <v>524</v>
      </c>
      <c r="F1059" s="167">
        <v>2017</v>
      </c>
      <c r="G1059" s="168">
        <v>0</v>
      </c>
      <c r="H1059" s="169">
        <v>0</v>
      </c>
      <c r="I1059" s="169">
        <v>0</v>
      </c>
      <c r="J1059" s="169">
        <v>0</v>
      </c>
      <c r="K1059" s="169">
        <v>415.96875</v>
      </c>
      <c r="L1059" s="169">
        <v>519.46837500000004</v>
      </c>
      <c r="M1059" s="169">
        <v>884.109375</v>
      </c>
      <c r="N1059" s="169">
        <v>2416.078125</v>
      </c>
      <c r="O1059" s="169">
        <v>1776.725625</v>
      </c>
      <c r="P1059" s="169">
        <v>3008.7564000000002</v>
      </c>
      <c r="Q1059" s="169">
        <v>1322.69625</v>
      </c>
      <c r="R1059" s="169">
        <v>605.83200000000011</v>
      </c>
      <c r="S1059" s="169">
        <v>0</v>
      </c>
      <c r="T1059" s="169">
        <v>0</v>
      </c>
      <c r="U1059" s="169">
        <v>10949.634900000003</v>
      </c>
      <c r="V1059" s="163">
        <f ca="1">SUM(INDIRECT(Inputs!$C$11&amp;ROW()&amp;":"&amp;Inputs!$C$12&amp;ROW()))</f>
        <v>1322.69625</v>
      </c>
      <c r="W1059" s="163">
        <f ca="1">SUM(INDIRECT(Inputs!$C$13&amp;ROW()&amp;":"&amp;Inputs!$C$14&amp;ROW()))</f>
        <v>10343.802900000002</v>
      </c>
      <c r="X1059" s="3" t="str">
        <f>IF(COUNTIFS(Lookups!$A:$A,C1059)=1,"Gross Sales","")</f>
        <v/>
      </c>
      <c r="Y1059" s="3" t="str">
        <f>IF(COUNTIFS(Lookups!$D:$D,C1059)=1,"Bar Sales","")</f>
        <v/>
      </c>
      <c r="Z1059" s="3" t="str">
        <f>IFERROR(VLOOKUP(C1059*1,Lookups!$D:$F,3,FALSE),"")</f>
        <v/>
      </c>
      <c r="AA1059" s="3" t="str">
        <f>IFERROR(VLOOKUP($C1059*1,Lookups!$H:$N,3,FALSE),"")</f>
        <v>Sales</v>
      </c>
      <c r="AB1059" s="3" t="str">
        <f>IFERROR(VLOOKUP($C1059*1,Lookups!$H:$N,4,FALSE),"")</f>
        <v>Lunch</v>
      </c>
      <c r="AC1059" s="3" t="str">
        <f>IFERROR(VLOOKUP($C1059*1,Lookups!$H:$N,5,FALSE),"")</f>
        <v>Other</v>
      </c>
      <c r="AD1059" s="3" t="str">
        <f>IFERROR(VLOOKUP($C1059*1,Lookups!$H:$N,6,FALSE),"")</f>
        <v>Food</v>
      </c>
      <c r="AE1059" s="3">
        <f>IFERROR(VLOOKUP($C1059*1,Lookups!$H:$N,7,FALSE),"")</f>
        <v>0</v>
      </c>
      <c r="AF1059" s="3" t="str">
        <f>VLOOKUP(B1059*1,Stores!$A:$C,3,FALSE)</f>
        <v>DFG</v>
      </c>
    </row>
    <row r="1060" spans="1:32">
      <c r="A1060" s="165" t="s">
        <v>960</v>
      </c>
      <c r="B1060" s="166" t="s">
        <v>951</v>
      </c>
      <c r="C1060" s="165" t="s">
        <v>572</v>
      </c>
      <c r="D1060" s="165" t="s">
        <v>918</v>
      </c>
      <c r="E1060" s="165" t="s">
        <v>524</v>
      </c>
      <c r="F1060" s="167">
        <v>2017</v>
      </c>
      <c r="G1060" s="168">
        <v>0</v>
      </c>
      <c r="H1060" s="169">
        <v>0</v>
      </c>
      <c r="I1060" s="169">
        <v>0</v>
      </c>
      <c r="J1060" s="169">
        <v>0</v>
      </c>
      <c r="K1060" s="169">
        <v>5573.2611750000005</v>
      </c>
      <c r="L1060" s="169">
        <v>5027.49</v>
      </c>
      <c r="M1060" s="169">
        <v>10205.921249999999</v>
      </c>
      <c r="N1060" s="169">
        <v>10608.990000000002</v>
      </c>
      <c r="O1060" s="169">
        <v>6311.1509999999998</v>
      </c>
      <c r="P1060" s="169">
        <v>10943.348774999999</v>
      </c>
      <c r="Q1060" s="169">
        <v>8892.9472499999993</v>
      </c>
      <c r="R1060" s="169">
        <v>6190.9409999999998</v>
      </c>
      <c r="S1060" s="169">
        <v>0</v>
      </c>
      <c r="T1060" s="169">
        <v>0</v>
      </c>
      <c r="U1060" s="169">
        <v>63754.050449999995</v>
      </c>
      <c r="V1060" s="163">
        <f ca="1">SUM(INDIRECT(Inputs!$C$11&amp;ROW()&amp;":"&amp;Inputs!$C$12&amp;ROW()))</f>
        <v>8892.9472499999993</v>
      </c>
      <c r="W1060" s="163">
        <f ca="1">SUM(INDIRECT(Inputs!$C$13&amp;ROW()&amp;":"&amp;Inputs!$C$14&amp;ROW()))</f>
        <v>57563.109449999996</v>
      </c>
      <c r="X1060" s="3" t="str">
        <f>IF(COUNTIFS(Lookups!$A:$A,C1060)=1,"Gross Sales","")</f>
        <v/>
      </c>
      <c r="Y1060" s="3" t="str">
        <f>IF(COUNTIFS(Lookups!$D:$D,C1060)=1,"Bar Sales","")</f>
        <v/>
      </c>
      <c r="Z1060" s="3" t="str">
        <f>IFERROR(VLOOKUP(C1060*1,Lookups!$D:$F,3,FALSE),"")</f>
        <v/>
      </c>
      <c r="AA1060" s="3" t="str">
        <f>IFERROR(VLOOKUP($C1060*1,Lookups!$H:$N,3,FALSE),"")</f>
        <v>Sales</v>
      </c>
      <c r="AB1060" s="3" t="str">
        <f>IFERROR(VLOOKUP($C1060*1,Lookups!$H:$N,4,FALSE),"")</f>
        <v>Lunch</v>
      </c>
      <c r="AC1060" s="3" t="str">
        <f>IFERROR(VLOOKUP($C1060*1,Lookups!$H:$N,5,FALSE),"")</f>
        <v>Other</v>
      </c>
      <c r="AD1060" s="3" t="str">
        <f>IFERROR(VLOOKUP($C1060*1,Lookups!$H:$N,6,FALSE),"")</f>
        <v>Food</v>
      </c>
      <c r="AE1060" s="3">
        <f>IFERROR(VLOOKUP($C1060*1,Lookups!$H:$N,7,FALSE),"")</f>
        <v>0</v>
      </c>
      <c r="AF1060" s="3" t="str">
        <f>VLOOKUP(B1060*1,Stores!$A:$C,3,FALSE)</f>
        <v>DFG</v>
      </c>
    </row>
    <row r="1061" spans="1:32">
      <c r="A1061" s="165" t="s">
        <v>961</v>
      </c>
      <c r="B1061" s="166" t="s">
        <v>952</v>
      </c>
      <c r="C1061" s="165" t="s">
        <v>572</v>
      </c>
      <c r="D1061" s="165" t="s">
        <v>918</v>
      </c>
      <c r="E1061" s="165" t="s">
        <v>524</v>
      </c>
      <c r="F1061" s="167">
        <v>2017</v>
      </c>
      <c r="G1061" s="168">
        <v>0</v>
      </c>
      <c r="H1061" s="169">
        <v>0</v>
      </c>
      <c r="I1061" s="169">
        <v>0</v>
      </c>
      <c r="J1061" s="169">
        <v>0</v>
      </c>
      <c r="K1061" s="169">
        <v>1028.3489999999999</v>
      </c>
      <c r="L1061" s="169">
        <v>1051.2179999999998</v>
      </c>
      <c r="M1061" s="169">
        <v>2906.8402500000002</v>
      </c>
      <c r="N1061" s="169">
        <v>3098.9182500000002</v>
      </c>
      <c r="O1061" s="169">
        <v>1638.443025</v>
      </c>
      <c r="P1061" s="169">
        <v>3527.7614999999992</v>
      </c>
      <c r="Q1061" s="169">
        <v>1542</v>
      </c>
      <c r="R1061" s="169">
        <v>1753.0053749999995</v>
      </c>
      <c r="S1061" s="169">
        <v>0</v>
      </c>
      <c r="T1061" s="169">
        <v>0</v>
      </c>
      <c r="U1061" s="169">
        <v>16546.535400000001</v>
      </c>
      <c r="V1061" s="163">
        <f ca="1">SUM(INDIRECT(Inputs!$C$11&amp;ROW()&amp;":"&amp;Inputs!$C$12&amp;ROW()))</f>
        <v>1542</v>
      </c>
      <c r="W1061" s="163">
        <f ca="1">SUM(INDIRECT(Inputs!$C$13&amp;ROW()&amp;":"&amp;Inputs!$C$14&amp;ROW()))</f>
        <v>14793.530025</v>
      </c>
      <c r="X1061" s="3" t="str">
        <f>IF(COUNTIFS(Lookups!$A:$A,C1061)=1,"Gross Sales","")</f>
        <v/>
      </c>
      <c r="Y1061" s="3" t="str">
        <f>IF(COUNTIFS(Lookups!$D:$D,C1061)=1,"Bar Sales","")</f>
        <v/>
      </c>
      <c r="Z1061" s="3" t="str">
        <f>IFERROR(VLOOKUP(C1061*1,Lookups!$D:$F,3,FALSE),"")</f>
        <v/>
      </c>
      <c r="AA1061" s="3" t="str">
        <f>IFERROR(VLOOKUP($C1061*1,Lookups!$H:$N,3,FALSE),"")</f>
        <v>Sales</v>
      </c>
      <c r="AB1061" s="3" t="str">
        <f>IFERROR(VLOOKUP($C1061*1,Lookups!$H:$N,4,FALSE),"")</f>
        <v>Lunch</v>
      </c>
      <c r="AC1061" s="3" t="str">
        <f>IFERROR(VLOOKUP($C1061*1,Lookups!$H:$N,5,FALSE),"")</f>
        <v>Other</v>
      </c>
      <c r="AD1061" s="3" t="str">
        <f>IFERROR(VLOOKUP($C1061*1,Lookups!$H:$N,6,FALSE),"")</f>
        <v>Food</v>
      </c>
      <c r="AE1061" s="3">
        <f>IFERROR(VLOOKUP($C1061*1,Lookups!$H:$N,7,FALSE),"")</f>
        <v>0</v>
      </c>
      <c r="AF1061" s="3" t="str">
        <f>VLOOKUP(B1061*1,Stores!$A:$C,3,FALSE)</f>
        <v>DFG</v>
      </c>
    </row>
    <row r="1062" spans="1:32">
      <c r="A1062" s="165" t="s">
        <v>934</v>
      </c>
      <c r="B1062" s="166" t="s">
        <v>953</v>
      </c>
      <c r="C1062" s="165" t="s">
        <v>572</v>
      </c>
      <c r="D1062" s="165" t="s">
        <v>918</v>
      </c>
      <c r="E1062" s="165" t="s">
        <v>524</v>
      </c>
      <c r="F1062" s="167">
        <v>2017</v>
      </c>
      <c r="G1062" s="168">
        <v>0</v>
      </c>
      <c r="H1062" s="169">
        <v>72.191249999999997</v>
      </c>
      <c r="I1062" s="169">
        <v>135.42375000000001</v>
      </c>
      <c r="J1062" s="169">
        <v>288.25200000000007</v>
      </c>
      <c r="K1062" s="169">
        <v>1887.0896250000001</v>
      </c>
      <c r="L1062" s="169">
        <v>1648.3496249999998</v>
      </c>
      <c r="M1062" s="169">
        <v>1706.4836249999998</v>
      </c>
      <c r="N1062" s="169">
        <v>1276.1043750000001</v>
      </c>
      <c r="O1062" s="169">
        <v>701.03137500000003</v>
      </c>
      <c r="P1062" s="169">
        <v>1549.2914999999998</v>
      </c>
      <c r="Q1062" s="169">
        <v>1709.4847500000001</v>
      </c>
      <c r="R1062" s="169">
        <v>627.57562499999995</v>
      </c>
      <c r="S1062" s="169">
        <v>0</v>
      </c>
      <c r="T1062" s="169">
        <v>0</v>
      </c>
      <c r="U1062" s="169">
        <v>11601.277499999998</v>
      </c>
      <c r="V1062" s="163">
        <f ca="1">SUM(INDIRECT(Inputs!$C$11&amp;ROW()&amp;":"&amp;Inputs!$C$12&amp;ROW()))</f>
        <v>1709.4847500000001</v>
      </c>
      <c r="W1062" s="163">
        <f ca="1">SUM(INDIRECT(Inputs!$C$13&amp;ROW()&amp;":"&amp;Inputs!$C$14&amp;ROW()))</f>
        <v>10973.701874999999</v>
      </c>
      <c r="X1062" s="3" t="str">
        <f>IF(COUNTIFS(Lookups!$A:$A,C1062)=1,"Gross Sales","")</f>
        <v/>
      </c>
      <c r="Y1062" s="3" t="str">
        <f>IF(COUNTIFS(Lookups!$D:$D,C1062)=1,"Bar Sales","")</f>
        <v/>
      </c>
      <c r="Z1062" s="3" t="str">
        <f>IFERROR(VLOOKUP(C1062*1,Lookups!$D:$F,3,FALSE),"")</f>
        <v/>
      </c>
      <c r="AA1062" s="3" t="str">
        <f>IFERROR(VLOOKUP($C1062*1,Lookups!$H:$N,3,FALSE),"")</f>
        <v>Sales</v>
      </c>
      <c r="AB1062" s="3" t="str">
        <f>IFERROR(VLOOKUP($C1062*1,Lookups!$H:$N,4,FALSE),"")</f>
        <v>Lunch</v>
      </c>
      <c r="AC1062" s="3" t="str">
        <f>IFERROR(VLOOKUP($C1062*1,Lookups!$H:$N,5,FALSE),"")</f>
        <v>Other</v>
      </c>
      <c r="AD1062" s="3" t="str">
        <f>IFERROR(VLOOKUP($C1062*1,Lookups!$H:$N,6,FALSE),"")</f>
        <v>Food</v>
      </c>
      <c r="AE1062" s="3">
        <f>IFERROR(VLOOKUP($C1062*1,Lookups!$H:$N,7,FALSE),"")</f>
        <v>0</v>
      </c>
      <c r="AF1062" s="3" t="str">
        <f>VLOOKUP(B1062*1,Stores!$A:$C,3,FALSE)</f>
        <v>DFG</v>
      </c>
    </row>
    <row r="1063" spans="1:32">
      <c r="A1063" s="165" t="s">
        <v>933</v>
      </c>
      <c r="B1063" s="166" t="s">
        <v>954</v>
      </c>
      <c r="C1063" s="165" t="s">
        <v>572</v>
      </c>
      <c r="D1063" s="165" t="s">
        <v>918</v>
      </c>
      <c r="E1063" s="165" t="s">
        <v>524</v>
      </c>
      <c r="F1063" s="167">
        <v>2017</v>
      </c>
      <c r="G1063" s="168">
        <v>0</v>
      </c>
      <c r="H1063" s="169">
        <v>2108.4558749999997</v>
      </c>
      <c r="I1063" s="169">
        <v>2198.94</v>
      </c>
      <c r="J1063" s="169">
        <v>4025.74125</v>
      </c>
      <c r="K1063" s="169">
        <v>15881.1327</v>
      </c>
      <c r="L1063" s="169">
        <v>10988.25</v>
      </c>
      <c r="M1063" s="169">
        <v>14201.094000000001</v>
      </c>
      <c r="N1063" s="169">
        <v>8480.4700499999999</v>
      </c>
      <c r="O1063" s="169">
        <v>7177.6575000000003</v>
      </c>
      <c r="P1063" s="169">
        <v>13421.495999999999</v>
      </c>
      <c r="Q1063" s="169">
        <v>11638.682550000001</v>
      </c>
      <c r="R1063" s="169">
        <v>9347.005799999999</v>
      </c>
      <c r="S1063" s="169">
        <v>0</v>
      </c>
      <c r="T1063" s="169">
        <v>0</v>
      </c>
      <c r="U1063" s="169">
        <v>99468.925725000008</v>
      </c>
      <c r="V1063" s="163">
        <f ca="1">SUM(INDIRECT(Inputs!$C$11&amp;ROW()&amp;":"&amp;Inputs!$C$12&amp;ROW()))</f>
        <v>11638.682550000001</v>
      </c>
      <c r="W1063" s="163">
        <f ca="1">SUM(INDIRECT(Inputs!$C$13&amp;ROW()&amp;":"&amp;Inputs!$C$14&amp;ROW()))</f>
        <v>90121.919925000009</v>
      </c>
      <c r="X1063" s="3" t="str">
        <f>IF(COUNTIFS(Lookups!$A:$A,C1063)=1,"Gross Sales","")</f>
        <v/>
      </c>
      <c r="Y1063" s="3" t="str">
        <f>IF(COUNTIFS(Lookups!$D:$D,C1063)=1,"Bar Sales","")</f>
        <v/>
      </c>
      <c r="Z1063" s="3" t="str">
        <f>IFERROR(VLOOKUP(C1063*1,Lookups!$D:$F,3,FALSE),"")</f>
        <v/>
      </c>
      <c r="AA1063" s="3" t="str">
        <f>IFERROR(VLOOKUP($C1063*1,Lookups!$H:$N,3,FALSE),"")</f>
        <v>Sales</v>
      </c>
      <c r="AB1063" s="3" t="str">
        <f>IFERROR(VLOOKUP($C1063*1,Lookups!$H:$N,4,FALSE),"")</f>
        <v>Lunch</v>
      </c>
      <c r="AC1063" s="3" t="str">
        <f>IFERROR(VLOOKUP($C1063*1,Lookups!$H:$N,5,FALSE),"")</f>
        <v>Other</v>
      </c>
      <c r="AD1063" s="3" t="str">
        <f>IFERROR(VLOOKUP($C1063*1,Lookups!$H:$N,6,FALSE),"")</f>
        <v>Food</v>
      </c>
      <c r="AE1063" s="3">
        <f>IFERROR(VLOOKUP($C1063*1,Lookups!$H:$N,7,FALSE),"")</f>
        <v>0</v>
      </c>
      <c r="AF1063" s="3" t="str">
        <f>VLOOKUP(B1063*1,Stores!$A:$C,3,FALSE)</f>
        <v>DFG</v>
      </c>
    </row>
    <row r="1064" spans="1:32">
      <c r="A1064" s="165" t="s">
        <v>932</v>
      </c>
      <c r="B1064" s="166" t="s">
        <v>959</v>
      </c>
      <c r="C1064" s="165" t="s">
        <v>572</v>
      </c>
      <c r="D1064" s="165" t="s">
        <v>918</v>
      </c>
      <c r="E1064" s="165" t="s">
        <v>524</v>
      </c>
      <c r="F1064" s="167">
        <v>2017</v>
      </c>
      <c r="G1064" s="168">
        <v>0</v>
      </c>
      <c r="H1064" s="169">
        <v>0</v>
      </c>
      <c r="I1064" s="169">
        <v>0</v>
      </c>
      <c r="J1064" s="169">
        <v>0</v>
      </c>
      <c r="K1064" s="169">
        <v>0</v>
      </c>
      <c r="L1064" s="169">
        <v>0</v>
      </c>
      <c r="M1064" s="169">
        <v>0</v>
      </c>
      <c r="N1064" s="169">
        <v>19992.096000000001</v>
      </c>
      <c r="O1064" s="169">
        <v>27239.962350000005</v>
      </c>
      <c r="P1064" s="169">
        <v>33065.421000000002</v>
      </c>
      <c r="Q1064" s="169">
        <v>15822.922500000001</v>
      </c>
      <c r="R1064" s="169">
        <v>11714.591625000001</v>
      </c>
      <c r="S1064" s="169">
        <v>0</v>
      </c>
      <c r="T1064" s="169">
        <v>0</v>
      </c>
      <c r="U1064" s="169">
        <v>107834.99347500001</v>
      </c>
      <c r="V1064" s="163">
        <f ca="1">SUM(INDIRECT(Inputs!$C$11&amp;ROW()&amp;":"&amp;Inputs!$C$12&amp;ROW()))</f>
        <v>15822.922500000001</v>
      </c>
      <c r="W1064" s="163">
        <f ca="1">SUM(INDIRECT(Inputs!$C$13&amp;ROW()&amp;":"&amp;Inputs!$C$14&amp;ROW()))</f>
        <v>96120.401850000009</v>
      </c>
      <c r="X1064" s="3" t="str">
        <f>IF(COUNTIFS(Lookups!$A:$A,C1064)=1,"Gross Sales","")</f>
        <v/>
      </c>
      <c r="Y1064" s="3" t="str">
        <f>IF(COUNTIFS(Lookups!$D:$D,C1064)=1,"Bar Sales","")</f>
        <v/>
      </c>
      <c r="Z1064" s="3" t="str">
        <f>IFERROR(VLOOKUP(C1064*1,Lookups!$D:$F,3,FALSE),"")</f>
        <v/>
      </c>
      <c r="AA1064" s="3" t="str">
        <f>IFERROR(VLOOKUP($C1064*1,Lookups!$H:$N,3,FALSE),"")</f>
        <v>Sales</v>
      </c>
      <c r="AB1064" s="3" t="str">
        <f>IFERROR(VLOOKUP($C1064*1,Lookups!$H:$N,4,FALSE),"")</f>
        <v>Lunch</v>
      </c>
      <c r="AC1064" s="3" t="str">
        <f>IFERROR(VLOOKUP($C1064*1,Lookups!$H:$N,5,FALSE),"")</f>
        <v>Other</v>
      </c>
      <c r="AD1064" s="3" t="str">
        <f>IFERROR(VLOOKUP($C1064*1,Lookups!$H:$N,6,FALSE),"")</f>
        <v>Food</v>
      </c>
      <c r="AE1064" s="3">
        <f>IFERROR(VLOOKUP($C1064*1,Lookups!$H:$N,7,FALSE),"")</f>
        <v>0</v>
      </c>
      <c r="AF1064" s="3" t="str">
        <f>VLOOKUP(B1064*1,Stores!$A:$C,3,FALSE)</f>
        <v>DFG</v>
      </c>
    </row>
    <row r="1065" spans="1:32">
      <c r="A1065" s="165" t="s">
        <v>930</v>
      </c>
      <c r="B1065" s="166" t="s">
        <v>920</v>
      </c>
      <c r="C1065" s="165" t="s">
        <v>576</v>
      </c>
      <c r="D1065" s="165" t="s">
        <v>918</v>
      </c>
      <c r="E1065" s="165" t="s">
        <v>529</v>
      </c>
      <c r="F1065" s="167">
        <v>2017</v>
      </c>
      <c r="G1065" s="168">
        <v>0</v>
      </c>
      <c r="H1065" s="169">
        <v>2120.1887999999999</v>
      </c>
      <c r="I1065" s="169">
        <v>6641.3197499999997</v>
      </c>
      <c r="J1065" s="169">
        <v>4245.4799999999996</v>
      </c>
      <c r="K1065" s="169">
        <v>15290.77635</v>
      </c>
      <c r="L1065" s="169">
        <v>17074.266299999999</v>
      </c>
      <c r="M1065" s="169">
        <v>10213.858875000002</v>
      </c>
      <c r="N1065" s="169">
        <v>3255.2462249999999</v>
      </c>
      <c r="O1065" s="169">
        <v>1141.7842499999999</v>
      </c>
      <c r="P1065" s="169">
        <v>3323.16</v>
      </c>
      <c r="Q1065" s="169">
        <v>9978.9873749999988</v>
      </c>
      <c r="R1065" s="169">
        <v>5576.0250000000005</v>
      </c>
      <c r="S1065" s="169">
        <v>0</v>
      </c>
      <c r="T1065" s="169">
        <v>0</v>
      </c>
      <c r="U1065" s="169">
        <v>78861.09292499999</v>
      </c>
      <c r="V1065" s="163">
        <f ca="1">SUM(INDIRECT(Inputs!$C$11&amp;ROW()&amp;":"&amp;Inputs!$C$12&amp;ROW()))</f>
        <v>9978.9873749999988</v>
      </c>
      <c r="W1065" s="163">
        <f ca="1">SUM(INDIRECT(Inputs!$C$13&amp;ROW()&amp;":"&amp;Inputs!$C$14&amp;ROW()))</f>
        <v>73285.067924999996</v>
      </c>
      <c r="X1065" s="3" t="str">
        <f>IF(COUNTIFS(Lookups!$A:$A,C1065)=1,"Gross Sales","")</f>
        <v/>
      </c>
      <c r="Y1065" s="3" t="str">
        <f>IF(COUNTIFS(Lookups!$D:$D,C1065)=1,"Bar Sales","")</f>
        <v/>
      </c>
      <c r="Z1065" s="3" t="str">
        <f>IFERROR(VLOOKUP(C1065*1,Lookups!$D:$F,3,FALSE),"")</f>
        <v/>
      </c>
      <c r="AA1065" s="3" t="str">
        <f>IFERROR(VLOOKUP($C1065*1,Lookups!$H:$N,3,FALSE),"")</f>
        <v>Sales</v>
      </c>
      <c r="AB1065" s="3" t="str">
        <f>IFERROR(VLOOKUP($C1065*1,Lookups!$H:$N,4,FALSE),"")</f>
        <v>Dinner</v>
      </c>
      <c r="AC1065" s="3" t="str">
        <f>IFERROR(VLOOKUP($C1065*1,Lookups!$H:$N,5,FALSE),"")</f>
        <v>Other</v>
      </c>
      <c r="AD1065" s="3" t="str">
        <f>IFERROR(VLOOKUP($C1065*1,Lookups!$H:$N,6,FALSE),"")</f>
        <v>Food</v>
      </c>
      <c r="AE1065" s="3">
        <f>IFERROR(VLOOKUP($C1065*1,Lookups!$H:$N,7,FALSE),"")</f>
        <v>0</v>
      </c>
      <c r="AF1065" s="3" t="str">
        <f>VLOOKUP(B1065*1,Stores!$A:$C,3,FALSE)</f>
        <v>DFDE</v>
      </c>
    </row>
    <row r="1066" spans="1:32">
      <c r="A1066" s="165" t="s">
        <v>929</v>
      </c>
      <c r="B1066" s="166" t="s">
        <v>921</v>
      </c>
      <c r="C1066" s="165" t="s">
        <v>576</v>
      </c>
      <c r="D1066" s="165" t="s">
        <v>918</v>
      </c>
      <c r="E1066" s="165" t="s">
        <v>529</v>
      </c>
      <c r="F1066" s="167">
        <v>2017</v>
      </c>
      <c r="G1066" s="168">
        <v>0</v>
      </c>
      <c r="H1066" s="169">
        <v>474</v>
      </c>
      <c r="I1066" s="169">
        <v>170.9325</v>
      </c>
      <c r="J1066" s="169">
        <v>1556.1</v>
      </c>
      <c r="K1066" s="169">
        <v>1840.8862499999996</v>
      </c>
      <c r="L1066" s="169">
        <v>2506.9859999999999</v>
      </c>
      <c r="M1066" s="169">
        <v>4469.0051250000006</v>
      </c>
      <c r="N1066" s="169">
        <v>12062.29725</v>
      </c>
      <c r="O1066" s="169">
        <v>4110.4349999999995</v>
      </c>
      <c r="P1066" s="169">
        <v>5541.720374999999</v>
      </c>
      <c r="Q1066" s="169">
        <v>7477.421624999999</v>
      </c>
      <c r="R1066" s="169">
        <v>2223.8519999999999</v>
      </c>
      <c r="S1066" s="169">
        <v>0</v>
      </c>
      <c r="T1066" s="169">
        <v>0</v>
      </c>
      <c r="U1066" s="169">
        <v>42433.63612499999</v>
      </c>
      <c r="V1066" s="163">
        <f ca="1">SUM(INDIRECT(Inputs!$C$11&amp;ROW()&amp;":"&amp;Inputs!$C$12&amp;ROW()))</f>
        <v>7477.421624999999</v>
      </c>
      <c r="W1066" s="163">
        <f ca="1">SUM(INDIRECT(Inputs!$C$13&amp;ROW()&amp;":"&amp;Inputs!$C$14&amp;ROW()))</f>
        <v>40209.784124999991</v>
      </c>
      <c r="X1066" s="3" t="str">
        <f>IF(COUNTIFS(Lookups!$A:$A,C1066)=1,"Gross Sales","")</f>
        <v/>
      </c>
      <c r="Y1066" s="3" t="str">
        <f>IF(COUNTIFS(Lookups!$D:$D,C1066)=1,"Bar Sales","")</f>
        <v/>
      </c>
      <c r="Z1066" s="3" t="str">
        <f>IFERROR(VLOOKUP(C1066*1,Lookups!$D:$F,3,FALSE),"")</f>
        <v/>
      </c>
      <c r="AA1066" s="3" t="str">
        <f>IFERROR(VLOOKUP($C1066*1,Lookups!$H:$N,3,FALSE),"")</f>
        <v>Sales</v>
      </c>
      <c r="AB1066" s="3" t="str">
        <f>IFERROR(VLOOKUP($C1066*1,Lookups!$H:$N,4,FALSE),"")</f>
        <v>Dinner</v>
      </c>
      <c r="AC1066" s="3" t="str">
        <f>IFERROR(VLOOKUP($C1066*1,Lookups!$H:$N,5,FALSE),"")</f>
        <v>Other</v>
      </c>
      <c r="AD1066" s="3" t="str">
        <f>IFERROR(VLOOKUP($C1066*1,Lookups!$H:$N,6,FALSE),"")</f>
        <v>Food</v>
      </c>
      <c r="AE1066" s="3">
        <f>IFERROR(VLOOKUP($C1066*1,Lookups!$H:$N,7,FALSE),"")</f>
        <v>0</v>
      </c>
      <c r="AF1066" s="3" t="str">
        <f>VLOOKUP(B1066*1,Stores!$A:$C,3,FALSE)</f>
        <v>DFDE</v>
      </c>
    </row>
    <row r="1067" spans="1:32">
      <c r="A1067" s="165" t="s">
        <v>928</v>
      </c>
      <c r="B1067" s="166" t="s">
        <v>922</v>
      </c>
      <c r="C1067" s="165" t="s">
        <v>576</v>
      </c>
      <c r="D1067" s="165" t="s">
        <v>918</v>
      </c>
      <c r="E1067" s="165" t="s">
        <v>529</v>
      </c>
      <c r="F1067" s="167">
        <v>2017</v>
      </c>
      <c r="G1067" s="168">
        <v>0</v>
      </c>
      <c r="H1067" s="169">
        <v>0</v>
      </c>
      <c r="I1067" s="169">
        <v>0</v>
      </c>
      <c r="J1067" s="169">
        <v>0</v>
      </c>
      <c r="K1067" s="169">
        <v>0</v>
      </c>
      <c r="L1067" s="169">
        <v>0</v>
      </c>
      <c r="M1067" s="169">
        <v>0</v>
      </c>
      <c r="N1067" s="169">
        <v>607.22100000000012</v>
      </c>
      <c r="O1067" s="169">
        <v>4394.7584999999999</v>
      </c>
      <c r="P1067" s="169">
        <v>4695.75</v>
      </c>
      <c r="Q1067" s="169">
        <v>6951.9060000000009</v>
      </c>
      <c r="R1067" s="169">
        <v>4662.2504999999992</v>
      </c>
      <c r="S1067" s="169">
        <v>0</v>
      </c>
      <c r="T1067" s="169">
        <v>0</v>
      </c>
      <c r="U1067" s="169">
        <v>21311.886000000002</v>
      </c>
      <c r="V1067" s="163">
        <f ca="1">SUM(INDIRECT(Inputs!$C$11&amp;ROW()&amp;":"&amp;Inputs!$C$12&amp;ROW()))</f>
        <v>6951.9060000000009</v>
      </c>
      <c r="W1067" s="163">
        <f ca="1">SUM(INDIRECT(Inputs!$C$13&amp;ROW()&amp;":"&amp;Inputs!$C$14&amp;ROW()))</f>
        <v>16649.635500000004</v>
      </c>
      <c r="X1067" s="3" t="str">
        <f>IF(COUNTIFS(Lookups!$A:$A,C1067)=1,"Gross Sales","")</f>
        <v/>
      </c>
      <c r="Y1067" s="3" t="str">
        <f>IF(COUNTIFS(Lookups!$D:$D,C1067)=1,"Bar Sales","")</f>
        <v/>
      </c>
      <c r="Z1067" s="3" t="str">
        <f>IFERROR(VLOOKUP(C1067*1,Lookups!$D:$F,3,FALSE),"")</f>
        <v/>
      </c>
      <c r="AA1067" s="3" t="str">
        <f>IFERROR(VLOOKUP($C1067*1,Lookups!$H:$N,3,FALSE),"")</f>
        <v>Sales</v>
      </c>
      <c r="AB1067" s="3" t="str">
        <f>IFERROR(VLOOKUP($C1067*1,Lookups!$H:$N,4,FALSE),"")</f>
        <v>Dinner</v>
      </c>
      <c r="AC1067" s="3" t="str">
        <f>IFERROR(VLOOKUP($C1067*1,Lookups!$H:$N,5,FALSE),"")</f>
        <v>Other</v>
      </c>
      <c r="AD1067" s="3" t="str">
        <f>IFERROR(VLOOKUP($C1067*1,Lookups!$H:$N,6,FALSE),"")</f>
        <v>Food</v>
      </c>
      <c r="AE1067" s="3">
        <f>IFERROR(VLOOKUP($C1067*1,Lookups!$H:$N,7,FALSE),"")</f>
        <v>0</v>
      </c>
      <c r="AF1067" s="3" t="str">
        <f>VLOOKUP(B1067*1,Stores!$A:$C,3,FALSE)</f>
        <v>DFDE</v>
      </c>
    </row>
    <row r="1068" spans="1:32">
      <c r="A1068" s="165" t="s">
        <v>927</v>
      </c>
      <c r="B1068" s="166" t="s">
        <v>923</v>
      </c>
      <c r="C1068" s="165" t="s">
        <v>576</v>
      </c>
      <c r="D1068" s="165" t="s">
        <v>918</v>
      </c>
      <c r="E1068" s="165" t="s">
        <v>529</v>
      </c>
      <c r="F1068" s="167">
        <v>2017</v>
      </c>
      <c r="G1068" s="168">
        <v>0</v>
      </c>
      <c r="H1068" s="169">
        <v>0</v>
      </c>
      <c r="I1068" s="169">
        <v>0</v>
      </c>
      <c r="J1068" s="169">
        <v>0</v>
      </c>
      <c r="K1068" s="169">
        <v>79.92</v>
      </c>
      <c r="L1068" s="169">
        <v>0</v>
      </c>
      <c r="M1068" s="169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169">
        <v>79.92</v>
      </c>
      <c r="V1068" s="163">
        <f ca="1">SUM(INDIRECT(Inputs!$C$11&amp;ROW()&amp;":"&amp;Inputs!$C$12&amp;ROW()))</f>
        <v>0</v>
      </c>
      <c r="W1068" s="163">
        <f ca="1">SUM(INDIRECT(Inputs!$C$13&amp;ROW()&amp;":"&amp;Inputs!$C$14&amp;ROW()))</f>
        <v>79.92</v>
      </c>
      <c r="X1068" s="3" t="str">
        <f>IF(COUNTIFS(Lookups!$A:$A,C1068)=1,"Gross Sales","")</f>
        <v/>
      </c>
      <c r="Y1068" s="3" t="str">
        <f>IF(COUNTIFS(Lookups!$D:$D,C1068)=1,"Bar Sales","")</f>
        <v/>
      </c>
      <c r="Z1068" s="3" t="str">
        <f>IFERROR(VLOOKUP(C1068*1,Lookups!$D:$F,3,FALSE),"")</f>
        <v/>
      </c>
      <c r="AA1068" s="3" t="str">
        <f>IFERROR(VLOOKUP($C1068*1,Lookups!$H:$N,3,FALSE),"")</f>
        <v>Sales</v>
      </c>
      <c r="AB1068" s="3" t="str">
        <f>IFERROR(VLOOKUP($C1068*1,Lookups!$H:$N,4,FALSE),"")</f>
        <v>Dinner</v>
      </c>
      <c r="AC1068" s="3" t="str">
        <f>IFERROR(VLOOKUP($C1068*1,Lookups!$H:$N,5,FALSE),"")</f>
        <v>Other</v>
      </c>
      <c r="AD1068" s="3" t="str">
        <f>IFERROR(VLOOKUP($C1068*1,Lookups!$H:$N,6,FALSE),"")</f>
        <v>Food</v>
      </c>
      <c r="AE1068" s="3">
        <f>IFERROR(VLOOKUP($C1068*1,Lookups!$H:$N,7,FALSE),"")</f>
        <v>0</v>
      </c>
      <c r="AF1068" s="3" t="str">
        <f>VLOOKUP(B1068*1,Stores!$A:$C,3,FALSE)</f>
        <v>DFDE</v>
      </c>
    </row>
    <row r="1069" spans="1:32">
      <c r="A1069" s="165" t="s">
        <v>926</v>
      </c>
      <c r="B1069" s="166" t="s">
        <v>924</v>
      </c>
      <c r="C1069" s="165" t="s">
        <v>576</v>
      </c>
      <c r="D1069" s="165" t="s">
        <v>918</v>
      </c>
      <c r="E1069" s="165" t="s">
        <v>529</v>
      </c>
      <c r="F1069" s="167">
        <v>2017</v>
      </c>
      <c r="G1069" s="168">
        <v>0</v>
      </c>
      <c r="H1069" s="169">
        <v>4504.8149999999996</v>
      </c>
      <c r="I1069" s="169">
        <v>16060.978500000001</v>
      </c>
      <c r="J1069" s="169">
        <v>14107.648949999999</v>
      </c>
      <c r="K1069" s="169">
        <v>42063.288524999996</v>
      </c>
      <c r="L1069" s="169">
        <v>28720.801349999998</v>
      </c>
      <c r="M1069" s="169">
        <v>22920.271875000002</v>
      </c>
      <c r="N1069" s="169">
        <v>10487.572499999998</v>
      </c>
      <c r="O1069" s="169">
        <v>4317.3978000000006</v>
      </c>
      <c r="P1069" s="169">
        <v>6401.0962499999996</v>
      </c>
      <c r="Q1069" s="169">
        <v>14014.363499999999</v>
      </c>
      <c r="R1069" s="169">
        <v>22999.301324999997</v>
      </c>
      <c r="S1069" s="169">
        <v>0</v>
      </c>
      <c r="T1069" s="169">
        <v>0</v>
      </c>
      <c r="U1069" s="169">
        <v>186597.53557500002</v>
      </c>
      <c r="V1069" s="163">
        <f ca="1">SUM(INDIRECT(Inputs!$C$11&amp;ROW()&amp;":"&amp;Inputs!$C$12&amp;ROW()))</f>
        <v>14014.363499999999</v>
      </c>
      <c r="W1069" s="163">
        <f ca="1">SUM(INDIRECT(Inputs!$C$13&amp;ROW()&amp;":"&amp;Inputs!$C$14&amp;ROW()))</f>
        <v>163598.23425000001</v>
      </c>
      <c r="X1069" s="3" t="str">
        <f>IF(COUNTIFS(Lookups!$A:$A,C1069)=1,"Gross Sales","")</f>
        <v/>
      </c>
      <c r="Y1069" s="3" t="str">
        <f>IF(COUNTIFS(Lookups!$D:$D,C1069)=1,"Bar Sales","")</f>
        <v/>
      </c>
      <c r="Z1069" s="3" t="str">
        <f>IFERROR(VLOOKUP(C1069*1,Lookups!$D:$F,3,FALSE),"")</f>
        <v/>
      </c>
      <c r="AA1069" s="3" t="str">
        <f>IFERROR(VLOOKUP($C1069*1,Lookups!$H:$N,3,FALSE),"")</f>
        <v>Sales</v>
      </c>
      <c r="AB1069" s="3" t="str">
        <f>IFERROR(VLOOKUP($C1069*1,Lookups!$H:$N,4,FALSE),"")</f>
        <v>Dinner</v>
      </c>
      <c r="AC1069" s="3" t="str">
        <f>IFERROR(VLOOKUP($C1069*1,Lookups!$H:$N,5,FALSE),"")</f>
        <v>Other</v>
      </c>
      <c r="AD1069" s="3" t="str">
        <f>IFERROR(VLOOKUP($C1069*1,Lookups!$H:$N,6,FALSE),"")</f>
        <v>Food</v>
      </c>
      <c r="AE1069" s="3">
        <f>IFERROR(VLOOKUP($C1069*1,Lookups!$H:$N,7,FALSE),"")</f>
        <v>0</v>
      </c>
      <c r="AF1069" s="3" t="str">
        <f>VLOOKUP(B1069*1,Stores!$A:$C,3,FALSE)</f>
        <v>DFDE</v>
      </c>
    </row>
    <row r="1070" spans="1:32">
      <c r="A1070" s="165" t="s">
        <v>925</v>
      </c>
      <c r="B1070" s="166" t="s">
        <v>958</v>
      </c>
      <c r="C1070" s="165" t="s">
        <v>576</v>
      </c>
      <c r="D1070" s="165" t="s">
        <v>918</v>
      </c>
      <c r="E1070" s="165" t="s">
        <v>529</v>
      </c>
      <c r="F1070" s="167">
        <v>2017</v>
      </c>
      <c r="G1070" s="168">
        <v>0</v>
      </c>
      <c r="H1070" s="169">
        <v>0</v>
      </c>
      <c r="I1070" s="169">
        <v>0</v>
      </c>
      <c r="J1070" s="169">
        <v>0</v>
      </c>
      <c r="K1070" s="169">
        <v>0</v>
      </c>
      <c r="L1070" s="169">
        <v>1153.125</v>
      </c>
      <c r="M1070" s="169">
        <v>7393.6500000000005</v>
      </c>
      <c r="N1070" s="169">
        <v>3087.63</v>
      </c>
      <c r="O1070" s="169">
        <v>1405.4040000000002</v>
      </c>
      <c r="P1070" s="169">
        <v>2127.1556249999999</v>
      </c>
      <c r="Q1070" s="169">
        <v>13523.440950000002</v>
      </c>
      <c r="R1070" s="169">
        <v>12130.445625</v>
      </c>
      <c r="S1070" s="169">
        <v>0</v>
      </c>
      <c r="T1070" s="169">
        <v>0</v>
      </c>
      <c r="U1070" s="169">
        <v>40820.851200000005</v>
      </c>
      <c r="V1070" s="163">
        <f ca="1">SUM(INDIRECT(Inputs!$C$11&amp;ROW()&amp;":"&amp;Inputs!$C$12&amp;ROW()))</f>
        <v>13523.440950000002</v>
      </c>
      <c r="W1070" s="163">
        <f ca="1">SUM(INDIRECT(Inputs!$C$13&amp;ROW()&amp;":"&amp;Inputs!$C$14&amp;ROW()))</f>
        <v>28690.405575000004</v>
      </c>
      <c r="X1070" s="3" t="str">
        <f>IF(COUNTIFS(Lookups!$A:$A,C1070)=1,"Gross Sales","")</f>
        <v/>
      </c>
      <c r="Y1070" s="3" t="str">
        <f>IF(COUNTIFS(Lookups!$D:$D,C1070)=1,"Bar Sales","")</f>
        <v/>
      </c>
      <c r="Z1070" s="3" t="str">
        <f>IFERROR(VLOOKUP(C1070*1,Lookups!$D:$F,3,FALSE),"")</f>
        <v/>
      </c>
      <c r="AA1070" s="3" t="str">
        <f>IFERROR(VLOOKUP($C1070*1,Lookups!$H:$N,3,FALSE),"")</f>
        <v>Sales</v>
      </c>
      <c r="AB1070" s="3" t="str">
        <f>IFERROR(VLOOKUP($C1070*1,Lookups!$H:$N,4,FALSE),"")</f>
        <v>Dinner</v>
      </c>
      <c r="AC1070" s="3" t="str">
        <f>IFERROR(VLOOKUP($C1070*1,Lookups!$H:$N,5,FALSE),"")</f>
        <v>Other</v>
      </c>
      <c r="AD1070" s="3" t="str">
        <f>IFERROR(VLOOKUP($C1070*1,Lookups!$H:$N,6,FALSE),"")</f>
        <v>Food</v>
      </c>
      <c r="AE1070" s="3">
        <f>IFERROR(VLOOKUP($C1070*1,Lookups!$H:$N,7,FALSE),"")</f>
        <v>0</v>
      </c>
      <c r="AF1070" s="3" t="str">
        <f>VLOOKUP(B1070*1,Stores!$A:$C,3,FALSE)</f>
        <v>DFDE</v>
      </c>
    </row>
    <row r="1071" spans="1:32">
      <c r="A1071" s="165" t="s">
        <v>958</v>
      </c>
      <c r="B1071" s="166" t="s">
        <v>925</v>
      </c>
      <c r="C1071" s="165" t="s">
        <v>576</v>
      </c>
      <c r="D1071" s="165" t="s">
        <v>918</v>
      </c>
      <c r="E1071" s="165" t="s">
        <v>529</v>
      </c>
      <c r="F1071" s="167">
        <v>2017</v>
      </c>
      <c r="G1071" s="168">
        <v>0</v>
      </c>
      <c r="H1071" s="169">
        <v>2953.4565000000002</v>
      </c>
      <c r="I1071" s="169">
        <v>7014.7734000000009</v>
      </c>
      <c r="J1071" s="169">
        <v>5563.7831249999999</v>
      </c>
      <c r="K1071" s="169">
        <v>6161.7077999999992</v>
      </c>
      <c r="L1071" s="169">
        <v>8010.2160000000003</v>
      </c>
      <c r="M1071" s="169">
        <v>3542.4148500000001</v>
      </c>
      <c r="N1071" s="169">
        <v>3215.2582499999994</v>
      </c>
      <c r="O1071" s="169">
        <v>2319.90825</v>
      </c>
      <c r="P1071" s="169">
        <v>2554.6657500000001</v>
      </c>
      <c r="Q1071" s="169">
        <v>5159.8139999999994</v>
      </c>
      <c r="R1071" s="169">
        <v>3397.3139999999999</v>
      </c>
      <c r="S1071" s="169">
        <v>0</v>
      </c>
      <c r="T1071" s="169">
        <v>0</v>
      </c>
      <c r="U1071" s="169">
        <v>49893.311924999995</v>
      </c>
      <c r="V1071" s="163">
        <f ca="1">SUM(INDIRECT(Inputs!$C$11&amp;ROW()&amp;":"&amp;Inputs!$C$12&amp;ROW()))</f>
        <v>5159.8139999999994</v>
      </c>
      <c r="W1071" s="163">
        <f ca="1">SUM(INDIRECT(Inputs!$C$13&amp;ROW()&amp;":"&amp;Inputs!$C$14&amp;ROW()))</f>
        <v>46495.997924999996</v>
      </c>
      <c r="X1071" s="3" t="str">
        <f>IF(COUNTIFS(Lookups!$A:$A,C1071)=1,"Gross Sales","")</f>
        <v/>
      </c>
      <c r="Y1071" s="3" t="str">
        <f>IF(COUNTIFS(Lookups!$D:$D,C1071)=1,"Bar Sales","")</f>
        <v/>
      </c>
      <c r="Z1071" s="3" t="str">
        <f>IFERROR(VLOOKUP(C1071*1,Lookups!$D:$F,3,FALSE),"")</f>
        <v/>
      </c>
      <c r="AA1071" s="3" t="str">
        <f>IFERROR(VLOOKUP($C1071*1,Lookups!$H:$N,3,FALSE),"")</f>
        <v>Sales</v>
      </c>
      <c r="AB1071" s="3" t="str">
        <f>IFERROR(VLOOKUP($C1071*1,Lookups!$H:$N,4,FALSE),"")</f>
        <v>Dinner</v>
      </c>
      <c r="AC1071" s="3" t="str">
        <f>IFERROR(VLOOKUP($C1071*1,Lookups!$H:$N,5,FALSE),"")</f>
        <v>Other</v>
      </c>
      <c r="AD1071" s="3" t="str">
        <f>IFERROR(VLOOKUP($C1071*1,Lookups!$H:$N,6,FALSE),"")</f>
        <v>Food</v>
      </c>
      <c r="AE1071" s="3">
        <f>IFERROR(VLOOKUP($C1071*1,Lookups!$H:$N,7,FALSE),"")</f>
        <v>0</v>
      </c>
      <c r="AF1071" s="3" t="str">
        <f>VLOOKUP(B1071*1,Stores!$A:$C,3,FALSE)</f>
        <v>DFDE</v>
      </c>
    </row>
    <row r="1072" spans="1:32">
      <c r="A1072" s="165" t="s">
        <v>924</v>
      </c>
      <c r="B1072" s="166" t="s">
        <v>926</v>
      </c>
      <c r="C1072" s="165" t="s">
        <v>576</v>
      </c>
      <c r="D1072" s="165" t="s">
        <v>918</v>
      </c>
      <c r="E1072" s="165" t="s">
        <v>529</v>
      </c>
      <c r="F1072" s="167">
        <v>2017</v>
      </c>
      <c r="G1072" s="168">
        <v>0</v>
      </c>
      <c r="H1072" s="169">
        <v>0</v>
      </c>
      <c r="I1072" s="169">
        <v>0</v>
      </c>
      <c r="J1072" s="169">
        <v>0</v>
      </c>
      <c r="K1072" s="169">
        <v>3235.95</v>
      </c>
      <c r="L1072" s="169">
        <v>18400.268250000001</v>
      </c>
      <c r="M1072" s="169">
        <v>45322.334999999999</v>
      </c>
      <c r="N1072" s="169">
        <v>41504.987999999998</v>
      </c>
      <c r="O1072" s="169">
        <v>38255.306249999994</v>
      </c>
      <c r="P1072" s="169">
        <v>36424.888500000001</v>
      </c>
      <c r="Q1072" s="169">
        <v>42017.22</v>
      </c>
      <c r="R1072" s="169">
        <v>24755.124</v>
      </c>
      <c r="S1072" s="169">
        <v>0</v>
      </c>
      <c r="T1072" s="169">
        <v>0</v>
      </c>
      <c r="U1072" s="169">
        <v>249916.08</v>
      </c>
      <c r="V1072" s="163">
        <f ca="1">SUM(INDIRECT(Inputs!$C$11&amp;ROW()&amp;":"&amp;Inputs!$C$12&amp;ROW()))</f>
        <v>42017.22</v>
      </c>
      <c r="W1072" s="163">
        <f ca="1">SUM(INDIRECT(Inputs!$C$13&amp;ROW()&amp;":"&amp;Inputs!$C$14&amp;ROW()))</f>
        <v>225160.95599999998</v>
      </c>
      <c r="X1072" s="3" t="str">
        <f>IF(COUNTIFS(Lookups!$A:$A,C1072)=1,"Gross Sales","")</f>
        <v/>
      </c>
      <c r="Y1072" s="3" t="str">
        <f>IF(COUNTIFS(Lookups!$D:$D,C1072)=1,"Bar Sales","")</f>
        <v/>
      </c>
      <c r="Z1072" s="3" t="str">
        <f>IFERROR(VLOOKUP(C1072*1,Lookups!$D:$F,3,FALSE),"")</f>
        <v/>
      </c>
      <c r="AA1072" s="3" t="str">
        <f>IFERROR(VLOOKUP($C1072*1,Lookups!$H:$N,3,FALSE),"")</f>
        <v>Sales</v>
      </c>
      <c r="AB1072" s="3" t="str">
        <f>IFERROR(VLOOKUP($C1072*1,Lookups!$H:$N,4,FALSE),"")</f>
        <v>Dinner</v>
      </c>
      <c r="AC1072" s="3" t="str">
        <f>IFERROR(VLOOKUP($C1072*1,Lookups!$H:$N,5,FALSE),"")</f>
        <v>Other</v>
      </c>
      <c r="AD1072" s="3" t="str">
        <f>IFERROR(VLOOKUP($C1072*1,Lookups!$H:$N,6,FALSE),"")</f>
        <v>Food</v>
      </c>
      <c r="AE1072" s="3">
        <f>IFERROR(VLOOKUP($C1072*1,Lookups!$H:$N,7,FALSE),"")</f>
        <v>0</v>
      </c>
      <c r="AF1072" s="3" t="str">
        <f>VLOOKUP(B1072*1,Stores!$A:$C,3,FALSE)</f>
        <v>DFDE</v>
      </c>
    </row>
    <row r="1073" spans="1:32">
      <c r="A1073" s="165" t="s">
        <v>923</v>
      </c>
      <c r="B1073" s="166" t="s">
        <v>927</v>
      </c>
      <c r="C1073" s="165" t="s">
        <v>576</v>
      </c>
      <c r="D1073" s="165" t="s">
        <v>918</v>
      </c>
      <c r="E1073" s="165" t="s">
        <v>529</v>
      </c>
      <c r="F1073" s="167">
        <v>2017</v>
      </c>
      <c r="G1073" s="168">
        <v>0</v>
      </c>
      <c r="H1073" s="169">
        <v>0</v>
      </c>
      <c r="I1073" s="169">
        <v>0</v>
      </c>
      <c r="J1073" s="169">
        <v>0</v>
      </c>
      <c r="K1073" s="169">
        <v>8271.442724999999</v>
      </c>
      <c r="L1073" s="169">
        <v>6579.6509999999998</v>
      </c>
      <c r="M1073" s="169">
        <v>32167.282950000004</v>
      </c>
      <c r="N1073" s="169">
        <v>50870.953499999996</v>
      </c>
      <c r="O1073" s="169">
        <v>45732.158100000001</v>
      </c>
      <c r="P1073" s="169">
        <v>63534.057150000001</v>
      </c>
      <c r="Q1073" s="169">
        <v>23847.876</v>
      </c>
      <c r="R1073" s="169">
        <v>11994.682200000001</v>
      </c>
      <c r="S1073" s="169">
        <v>0</v>
      </c>
      <c r="T1073" s="169">
        <v>0</v>
      </c>
      <c r="U1073" s="169">
        <v>242998.10362500002</v>
      </c>
      <c r="V1073" s="163">
        <f ca="1">SUM(INDIRECT(Inputs!$C$11&amp;ROW()&amp;":"&amp;Inputs!$C$12&amp;ROW()))</f>
        <v>23847.876</v>
      </c>
      <c r="W1073" s="163">
        <f ca="1">SUM(INDIRECT(Inputs!$C$13&amp;ROW()&amp;":"&amp;Inputs!$C$14&amp;ROW()))</f>
        <v>231003.42142500001</v>
      </c>
      <c r="X1073" s="3" t="str">
        <f>IF(COUNTIFS(Lookups!$A:$A,C1073)=1,"Gross Sales","")</f>
        <v/>
      </c>
      <c r="Y1073" s="3" t="str">
        <f>IF(COUNTIFS(Lookups!$D:$D,C1073)=1,"Bar Sales","")</f>
        <v/>
      </c>
      <c r="Z1073" s="3" t="str">
        <f>IFERROR(VLOOKUP(C1073*1,Lookups!$D:$F,3,FALSE),"")</f>
        <v/>
      </c>
      <c r="AA1073" s="3" t="str">
        <f>IFERROR(VLOOKUP($C1073*1,Lookups!$H:$N,3,FALSE),"")</f>
        <v>Sales</v>
      </c>
      <c r="AB1073" s="3" t="str">
        <f>IFERROR(VLOOKUP($C1073*1,Lookups!$H:$N,4,FALSE),"")</f>
        <v>Dinner</v>
      </c>
      <c r="AC1073" s="3" t="str">
        <f>IFERROR(VLOOKUP($C1073*1,Lookups!$H:$N,5,FALSE),"")</f>
        <v>Other</v>
      </c>
      <c r="AD1073" s="3" t="str">
        <f>IFERROR(VLOOKUP($C1073*1,Lookups!$H:$N,6,FALSE),"")</f>
        <v>Food</v>
      </c>
      <c r="AE1073" s="3">
        <f>IFERROR(VLOOKUP($C1073*1,Lookups!$H:$N,7,FALSE),"")</f>
        <v>0</v>
      </c>
      <c r="AF1073" s="3" t="str">
        <f>VLOOKUP(B1073*1,Stores!$A:$C,3,FALSE)</f>
        <v>DFDE</v>
      </c>
    </row>
    <row r="1074" spans="1:32">
      <c r="A1074" s="165" t="s">
        <v>922</v>
      </c>
      <c r="B1074" s="166" t="s">
        <v>928</v>
      </c>
      <c r="C1074" s="165" t="s">
        <v>576</v>
      </c>
      <c r="D1074" s="165" t="s">
        <v>918</v>
      </c>
      <c r="E1074" s="165" t="s">
        <v>529</v>
      </c>
      <c r="F1074" s="167">
        <v>2017</v>
      </c>
      <c r="G1074" s="168">
        <v>0</v>
      </c>
      <c r="H1074" s="169">
        <v>3292.3169999999996</v>
      </c>
      <c r="I1074" s="169">
        <v>2492.1115499999996</v>
      </c>
      <c r="J1074" s="169">
        <v>7401.1534499999998</v>
      </c>
      <c r="K1074" s="169">
        <v>4990.8003750000007</v>
      </c>
      <c r="L1074" s="169">
        <v>5440.3740000000007</v>
      </c>
      <c r="M1074" s="169">
        <v>3206.1644999999999</v>
      </c>
      <c r="N1074" s="169">
        <v>1540.0282500000001</v>
      </c>
      <c r="O1074" s="169">
        <v>1580.242125</v>
      </c>
      <c r="P1074" s="169">
        <v>716.1165000000002</v>
      </c>
      <c r="Q1074" s="169">
        <v>3810.8778750000006</v>
      </c>
      <c r="R1074" s="169">
        <v>3455.6707500000002</v>
      </c>
      <c r="S1074" s="169">
        <v>0</v>
      </c>
      <c r="T1074" s="169">
        <v>0</v>
      </c>
      <c r="U1074" s="169">
        <v>37925.856374999996</v>
      </c>
      <c r="V1074" s="163">
        <f ca="1">SUM(INDIRECT(Inputs!$C$11&amp;ROW()&amp;":"&amp;Inputs!$C$12&amp;ROW()))</f>
        <v>3810.8778750000006</v>
      </c>
      <c r="W1074" s="163">
        <f ca="1">SUM(INDIRECT(Inputs!$C$13&amp;ROW()&amp;":"&amp;Inputs!$C$14&amp;ROW()))</f>
        <v>34470.185624999998</v>
      </c>
      <c r="X1074" s="3" t="str">
        <f>IF(COUNTIFS(Lookups!$A:$A,C1074)=1,"Gross Sales","")</f>
        <v/>
      </c>
      <c r="Y1074" s="3" t="str">
        <f>IF(COUNTIFS(Lookups!$D:$D,C1074)=1,"Bar Sales","")</f>
        <v/>
      </c>
      <c r="Z1074" s="3" t="str">
        <f>IFERROR(VLOOKUP(C1074*1,Lookups!$D:$F,3,FALSE),"")</f>
        <v/>
      </c>
      <c r="AA1074" s="3" t="str">
        <f>IFERROR(VLOOKUP($C1074*1,Lookups!$H:$N,3,FALSE),"")</f>
        <v>Sales</v>
      </c>
      <c r="AB1074" s="3" t="str">
        <f>IFERROR(VLOOKUP($C1074*1,Lookups!$H:$N,4,FALSE),"")</f>
        <v>Dinner</v>
      </c>
      <c r="AC1074" s="3" t="str">
        <f>IFERROR(VLOOKUP($C1074*1,Lookups!$H:$N,5,FALSE),"")</f>
        <v>Other</v>
      </c>
      <c r="AD1074" s="3" t="str">
        <f>IFERROR(VLOOKUP($C1074*1,Lookups!$H:$N,6,FALSE),"")</f>
        <v>Food</v>
      </c>
      <c r="AE1074" s="3">
        <f>IFERROR(VLOOKUP($C1074*1,Lookups!$H:$N,7,FALSE),"")</f>
        <v>0</v>
      </c>
      <c r="AF1074" s="3" t="str">
        <f>VLOOKUP(B1074*1,Stores!$A:$C,3,FALSE)</f>
        <v>DFDE</v>
      </c>
    </row>
    <row r="1075" spans="1:32">
      <c r="A1075" s="165" t="s">
        <v>921</v>
      </c>
      <c r="B1075" s="166" t="s">
        <v>929</v>
      </c>
      <c r="C1075" s="165" t="s">
        <v>576</v>
      </c>
      <c r="D1075" s="165" t="s">
        <v>918</v>
      </c>
      <c r="E1075" s="165" t="s">
        <v>529</v>
      </c>
      <c r="F1075" s="167">
        <v>2017</v>
      </c>
      <c r="G1075" s="168">
        <v>0</v>
      </c>
      <c r="H1075" s="169">
        <v>0</v>
      </c>
      <c r="I1075" s="169">
        <v>0</v>
      </c>
      <c r="J1075" s="169">
        <v>0</v>
      </c>
      <c r="K1075" s="169">
        <v>0</v>
      </c>
      <c r="L1075" s="169">
        <v>3130.7429999999995</v>
      </c>
      <c r="M1075" s="169">
        <v>7749.8121000000001</v>
      </c>
      <c r="N1075" s="169">
        <v>17035.249500000002</v>
      </c>
      <c r="O1075" s="169">
        <v>14194.183499999999</v>
      </c>
      <c r="P1075" s="169">
        <v>11894.63925</v>
      </c>
      <c r="Q1075" s="169">
        <v>6662.6083499999995</v>
      </c>
      <c r="R1075" s="169">
        <v>5182.1759999999995</v>
      </c>
      <c r="S1075" s="169">
        <v>0</v>
      </c>
      <c r="T1075" s="169">
        <v>0</v>
      </c>
      <c r="U1075" s="169">
        <v>65849.411699999997</v>
      </c>
      <c r="V1075" s="163">
        <f ca="1">SUM(INDIRECT(Inputs!$C$11&amp;ROW()&amp;":"&amp;Inputs!$C$12&amp;ROW()))</f>
        <v>6662.6083499999995</v>
      </c>
      <c r="W1075" s="163">
        <f ca="1">SUM(INDIRECT(Inputs!$C$13&amp;ROW()&amp;":"&amp;Inputs!$C$14&amp;ROW()))</f>
        <v>60667.235700000005</v>
      </c>
      <c r="X1075" s="3" t="str">
        <f>IF(COUNTIFS(Lookups!$A:$A,C1075)=1,"Gross Sales","")</f>
        <v/>
      </c>
      <c r="Y1075" s="3" t="str">
        <f>IF(COUNTIFS(Lookups!$D:$D,C1075)=1,"Bar Sales","")</f>
        <v/>
      </c>
      <c r="Z1075" s="3" t="str">
        <f>IFERROR(VLOOKUP(C1075*1,Lookups!$D:$F,3,FALSE),"")</f>
        <v/>
      </c>
      <c r="AA1075" s="3" t="str">
        <f>IFERROR(VLOOKUP($C1075*1,Lookups!$H:$N,3,FALSE),"")</f>
        <v>Sales</v>
      </c>
      <c r="AB1075" s="3" t="str">
        <f>IFERROR(VLOOKUP($C1075*1,Lookups!$H:$N,4,FALSE),"")</f>
        <v>Dinner</v>
      </c>
      <c r="AC1075" s="3" t="str">
        <f>IFERROR(VLOOKUP($C1075*1,Lookups!$H:$N,5,FALSE),"")</f>
        <v>Other</v>
      </c>
      <c r="AD1075" s="3" t="str">
        <f>IFERROR(VLOOKUP($C1075*1,Lookups!$H:$N,6,FALSE),"")</f>
        <v>Food</v>
      </c>
      <c r="AE1075" s="3">
        <f>IFERROR(VLOOKUP($C1075*1,Lookups!$H:$N,7,FALSE),"")</f>
        <v>0</v>
      </c>
      <c r="AF1075" s="3" t="str">
        <f>VLOOKUP(B1075*1,Stores!$A:$C,3,FALSE)</f>
        <v>DFDE</v>
      </c>
    </row>
    <row r="1076" spans="1:32">
      <c r="A1076" s="165" t="s">
        <v>920</v>
      </c>
      <c r="B1076" s="166" t="s">
        <v>930</v>
      </c>
      <c r="C1076" s="165" t="s">
        <v>576</v>
      </c>
      <c r="D1076" s="165" t="s">
        <v>918</v>
      </c>
      <c r="E1076" s="165" t="s">
        <v>529</v>
      </c>
      <c r="F1076" s="167">
        <v>2017</v>
      </c>
      <c r="G1076" s="168">
        <v>0</v>
      </c>
      <c r="H1076" s="169">
        <v>0</v>
      </c>
      <c r="I1076" s="169">
        <v>0</v>
      </c>
      <c r="J1076" s="169">
        <v>0</v>
      </c>
      <c r="K1076" s="169">
        <v>11335.258049999999</v>
      </c>
      <c r="L1076" s="169">
        <v>6369.3698999999997</v>
      </c>
      <c r="M1076" s="169">
        <v>15948.744375</v>
      </c>
      <c r="N1076" s="169">
        <v>12153.75</v>
      </c>
      <c r="O1076" s="169">
        <v>9141.2027999999991</v>
      </c>
      <c r="P1076" s="169">
        <v>13562.025750000001</v>
      </c>
      <c r="Q1076" s="169">
        <v>18041.429250000001</v>
      </c>
      <c r="R1076" s="169">
        <v>10325.631749999999</v>
      </c>
      <c r="S1076" s="169">
        <v>0</v>
      </c>
      <c r="T1076" s="169">
        <v>0</v>
      </c>
      <c r="U1076" s="169">
        <v>96877.411875000005</v>
      </c>
      <c r="V1076" s="163">
        <f ca="1">SUM(INDIRECT(Inputs!$C$11&amp;ROW()&amp;":"&amp;Inputs!$C$12&amp;ROW()))</f>
        <v>18041.429250000001</v>
      </c>
      <c r="W1076" s="163">
        <f ca="1">SUM(INDIRECT(Inputs!$C$13&amp;ROW()&amp;":"&amp;Inputs!$C$14&amp;ROW()))</f>
        <v>86551.780125000005</v>
      </c>
      <c r="X1076" s="3" t="str">
        <f>IF(COUNTIFS(Lookups!$A:$A,C1076)=1,"Gross Sales","")</f>
        <v/>
      </c>
      <c r="Y1076" s="3" t="str">
        <f>IF(COUNTIFS(Lookups!$D:$D,C1076)=1,"Bar Sales","")</f>
        <v/>
      </c>
      <c r="Z1076" s="3" t="str">
        <f>IFERROR(VLOOKUP(C1076*1,Lookups!$D:$F,3,FALSE),"")</f>
        <v/>
      </c>
      <c r="AA1076" s="3" t="str">
        <f>IFERROR(VLOOKUP($C1076*1,Lookups!$H:$N,3,FALSE),"")</f>
        <v>Sales</v>
      </c>
      <c r="AB1076" s="3" t="str">
        <f>IFERROR(VLOOKUP($C1076*1,Lookups!$H:$N,4,FALSE),"")</f>
        <v>Dinner</v>
      </c>
      <c r="AC1076" s="3" t="str">
        <f>IFERROR(VLOOKUP($C1076*1,Lookups!$H:$N,5,FALSE),"")</f>
        <v>Other</v>
      </c>
      <c r="AD1076" s="3" t="str">
        <f>IFERROR(VLOOKUP($C1076*1,Lookups!$H:$N,6,FALSE),"")</f>
        <v>Food</v>
      </c>
      <c r="AE1076" s="3">
        <f>IFERROR(VLOOKUP($C1076*1,Lookups!$H:$N,7,FALSE),"")</f>
        <v>0</v>
      </c>
      <c r="AF1076" s="3" t="str">
        <f>VLOOKUP(B1076*1,Stores!$A:$C,3,FALSE)</f>
        <v>DFDE</v>
      </c>
    </row>
    <row r="1077" spans="1:32">
      <c r="A1077" s="165" t="s">
        <v>959</v>
      </c>
      <c r="B1077" s="166" t="s">
        <v>932</v>
      </c>
      <c r="C1077" s="165" t="s">
        <v>576</v>
      </c>
      <c r="D1077" s="165" t="s">
        <v>918</v>
      </c>
      <c r="E1077" s="165" t="s">
        <v>529</v>
      </c>
      <c r="F1077" s="167">
        <v>2017</v>
      </c>
      <c r="G1077" s="168">
        <v>0</v>
      </c>
      <c r="H1077" s="169">
        <v>49.21875</v>
      </c>
      <c r="I1077" s="169">
        <v>2243.1251249999996</v>
      </c>
      <c r="J1077" s="169">
        <v>4540.3995000000004</v>
      </c>
      <c r="K1077" s="169">
        <v>9042.4570499999991</v>
      </c>
      <c r="L1077" s="169">
        <v>12560.032125000002</v>
      </c>
      <c r="M1077" s="169">
        <v>26208.883049999997</v>
      </c>
      <c r="N1077" s="169">
        <v>37440.542249999999</v>
      </c>
      <c r="O1077" s="169">
        <v>38067.532500000001</v>
      </c>
      <c r="P1077" s="169">
        <v>34720.719900000004</v>
      </c>
      <c r="Q1077" s="169">
        <v>28797.35355</v>
      </c>
      <c r="R1077" s="169">
        <v>20738.232</v>
      </c>
      <c r="S1077" s="169">
        <v>0</v>
      </c>
      <c r="T1077" s="169">
        <v>0</v>
      </c>
      <c r="U1077" s="169">
        <v>214408.49579999998</v>
      </c>
      <c r="V1077" s="163">
        <f ca="1">SUM(INDIRECT(Inputs!$C$11&amp;ROW()&amp;":"&amp;Inputs!$C$12&amp;ROW()))</f>
        <v>28797.35355</v>
      </c>
      <c r="W1077" s="163">
        <f ca="1">SUM(INDIRECT(Inputs!$C$13&amp;ROW()&amp;":"&amp;Inputs!$C$14&amp;ROW()))</f>
        <v>193670.26379999999</v>
      </c>
      <c r="X1077" s="3" t="str">
        <f>IF(COUNTIFS(Lookups!$A:$A,C1077)=1,"Gross Sales","")</f>
        <v/>
      </c>
      <c r="Y1077" s="3" t="str">
        <f>IF(COUNTIFS(Lookups!$D:$D,C1077)=1,"Bar Sales","")</f>
        <v/>
      </c>
      <c r="Z1077" s="3" t="str">
        <f>IFERROR(VLOOKUP(C1077*1,Lookups!$D:$F,3,FALSE),"")</f>
        <v/>
      </c>
      <c r="AA1077" s="3" t="str">
        <f>IFERROR(VLOOKUP($C1077*1,Lookups!$H:$N,3,FALSE),"")</f>
        <v>Sales</v>
      </c>
      <c r="AB1077" s="3" t="str">
        <f>IFERROR(VLOOKUP($C1077*1,Lookups!$H:$N,4,FALSE),"")</f>
        <v>Dinner</v>
      </c>
      <c r="AC1077" s="3" t="str">
        <f>IFERROR(VLOOKUP($C1077*1,Lookups!$H:$N,5,FALSE),"")</f>
        <v>Other</v>
      </c>
      <c r="AD1077" s="3" t="str">
        <f>IFERROR(VLOOKUP($C1077*1,Lookups!$H:$N,6,FALSE),"")</f>
        <v>Food</v>
      </c>
      <c r="AE1077" s="3">
        <f>IFERROR(VLOOKUP($C1077*1,Lookups!$H:$N,7,FALSE),"")</f>
        <v>0</v>
      </c>
      <c r="AF1077" s="3" t="str">
        <f>VLOOKUP(B1077*1,Stores!$A:$C,3,FALSE)</f>
        <v>DFG</v>
      </c>
    </row>
    <row r="1078" spans="1:32">
      <c r="A1078" s="165" t="s">
        <v>954</v>
      </c>
      <c r="B1078" s="166" t="s">
        <v>933</v>
      </c>
      <c r="C1078" s="165" t="s">
        <v>576</v>
      </c>
      <c r="D1078" s="165" t="s">
        <v>918</v>
      </c>
      <c r="E1078" s="165" t="s">
        <v>529</v>
      </c>
      <c r="F1078" s="167">
        <v>2017</v>
      </c>
      <c r="G1078" s="168">
        <v>0</v>
      </c>
      <c r="H1078" s="169">
        <v>2737.7855999999997</v>
      </c>
      <c r="I1078" s="169">
        <v>6739.8554999999997</v>
      </c>
      <c r="J1078" s="169">
        <v>6526.0314000000008</v>
      </c>
      <c r="K1078" s="169">
        <v>22877.295750000001</v>
      </c>
      <c r="L1078" s="169">
        <v>18516.051225000003</v>
      </c>
      <c r="M1078" s="169">
        <v>14063.7168</v>
      </c>
      <c r="N1078" s="169">
        <v>5916.3824999999988</v>
      </c>
      <c r="O1078" s="169">
        <v>3239.6363999999999</v>
      </c>
      <c r="P1078" s="169">
        <v>6034.8701999999994</v>
      </c>
      <c r="Q1078" s="169">
        <v>15403.2495</v>
      </c>
      <c r="R1078" s="169">
        <v>12914.227799999999</v>
      </c>
      <c r="S1078" s="169">
        <v>0</v>
      </c>
      <c r="T1078" s="169">
        <v>0</v>
      </c>
      <c r="U1078" s="169">
        <v>114969.102675</v>
      </c>
      <c r="V1078" s="163">
        <f ca="1">SUM(INDIRECT(Inputs!$C$11&amp;ROW()&amp;":"&amp;Inputs!$C$12&amp;ROW()))</f>
        <v>15403.2495</v>
      </c>
      <c r="W1078" s="163">
        <f ca="1">SUM(INDIRECT(Inputs!$C$13&amp;ROW()&amp;":"&amp;Inputs!$C$14&amp;ROW()))</f>
        <v>102054.87487500001</v>
      </c>
      <c r="X1078" s="3" t="str">
        <f>IF(COUNTIFS(Lookups!$A:$A,C1078)=1,"Gross Sales","")</f>
        <v/>
      </c>
      <c r="Y1078" s="3" t="str">
        <f>IF(COUNTIFS(Lookups!$D:$D,C1078)=1,"Bar Sales","")</f>
        <v/>
      </c>
      <c r="Z1078" s="3" t="str">
        <f>IFERROR(VLOOKUP(C1078*1,Lookups!$D:$F,3,FALSE),"")</f>
        <v/>
      </c>
      <c r="AA1078" s="3" t="str">
        <f>IFERROR(VLOOKUP($C1078*1,Lookups!$H:$N,3,FALSE),"")</f>
        <v>Sales</v>
      </c>
      <c r="AB1078" s="3" t="str">
        <f>IFERROR(VLOOKUP($C1078*1,Lookups!$H:$N,4,FALSE),"")</f>
        <v>Dinner</v>
      </c>
      <c r="AC1078" s="3" t="str">
        <f>IFERROR(VLOOKUP($C1078*1,Lookups!$H:$N,5,FALSE),"")</f>
        <v>Other</v>
      </c>
      <c r="AD1078" s="3" t="str">
        <f>IFERROR(VLOOKUP($C1078*1,Lookups!$H:$N,6,FALSE),"")</f>
        <v>Food</v>
      </c>
      <c r="AE1078" s="3">
        <f>IFERROR(VLOOKUP($C1078*1,Lookups!$H:$N,7,FALSE),"")</f>
        <v>0</v>
      </c>
      <c r="AF1078" s="3" t="str">
        <f>VLOOKUP(B1078*1,Stores!$A:$C,3,FALSE)</f>
        <v>DFG</v>
      </c>
    </row>
    <row r="1079" spans="1:32">
      <c r="A1079" s="165" t="s">
        <v>953</v>
      </c>
      <c r="B1079" s="166" t="s">
        <v>934</v>
      </c>
      <c r="C1079" s="165" t="s">
        <v>576</v>
      </c>
      <c r="D1079" s="165" t="s">
        <v>918</v>
      </c>
      <c r="E1079" s="165" t="s">
        <v>529</v>
      </c>
      <c r="F1079" s="167">
        <v>2017</v>
      </c>
      <c r="G1079" s="168">
        <v>0</v>
      </c>
      <c r="H1079" s="169">
        <v>0</v>
      </c>
      <c r="I1079" s="169">
        <v>0</v>
      </c>
      <c r="J1079" s="169">
        <v>45.622500000000002</v>
      </c>
      <c r="K1079" s="169">
        <v>119.5425</v>
      </c>
      <c r="L1079" s="169">
        <v>3360.6112499999999</v>
      </c>
      <c r="M1079" s="169">
        <v>7037.1426000000001</v>
      </c>
      <c r="N1079" s="169">
        <v>15671.625075000002</v>
      </c>
      <c r="O1079" s="169">
        <v>6666.124499999999</v>
      </c>
      <c r="P1079" s="169">
        <v>10650.581999999999</v>
      </c>
      <c r="Q1079" s="169">
        <v>14578.252875000002</v>
      </c>
      <c r="R1079" s="169">
        <v>8855.9575499999992</v>
      </c>
      <c r="S1079" s="169">
        <v>0</v>
      </c>
      <c r="T1079" s="169">
        <v>0</v>
      </c>
      <c r="U1079" s="169">
        <v>66985.460850000003</v>
      </c>
      <c r="V1079" s="163">
        <f ca="1">SUM(INDIRECT(Inputs!$C$11&amp;ROW()&amp;":"&amp;Inputs!$C$12&amp;ROW()))</f>
        <v>14578.252875000002</v>
      </c>
      <c r="W1079" s="163">
        <f ca="1">SUM(INDIRECT(Inputs!$C$13&amp;ROW()&amp;":"&amp;Inputs!$C$14&amp;ROW()))</f>
        <v>58129.503300000011</v>
      </c>
      <c r="X1079" s="3" t="str">
        <f>IF(COUNTIFS(Lookups!$A:$A,C1079)=1,"Gross Sales","")</f>
        <v/>
      </c>
      <c r="Y1079" s="3" t="str">
        <f>IF(COUNTIFS(Lookups!$D:$D,C1079)=1,"Bar Sales","")</f>
        <v/>
      </c>
      <c r="Z1079" s="3" t="str">
        <f>IFERROR(VLOOKUP(C1079*1,Lookups!$D:$F,3,FALSE),"")</f>
        <v/>
      </c>
      <c r="AA1079" s="3" t="str">
        <f>IFERROR(VLOOKUP($C1079*1,Lookups!$H:$N,3,FALSE),"")</f>
        <v>Sales</v>
      </c>
      <c r="AB1079" s="3" t="str">
        <f>IFERROR(VLOOKUP($C1079*1,Lookups!$H:$N,4,FALSE),"")</f>
        <v>Dinner</v>
      </c>
      <c r="AC1079" s="3" t="str">
        <f>IFERROR(VLOOKUP($C1079*1,Lookups!$H:$N,5,FALSE),"")</f>
        <v>Other</v>
      </c>
      <c r="AD1079" s="3" t="str">
        <f>IFERROR(VLOOKUP($C1079*1,Lookups!$H:$N,6,FALSE),"")</f>
        <v>Food</v>
      </c>
      <c r="AE1079" s="3">
        <f>IFERROR(VLOOKUP($C1079*1,Lookups!$H:$N,7,FALSE),"")</f>
        <v>0</v>
      </c>
      <c r="AF1079" s="3" t="str">
        <f>VLOOKUP(B1079*1,Stores!$A:$C,3,FALSE)</f>
        <v>DFG</v>
      </c>
    </row>
    <row r="1080" spans="1:32">
      <c r="A1080" s="165" t="s">
        <v>950</v>
      </c>
      <c r="B1080" s="166" t="s">
        <v>935</v>
      </c>
      <c r="C1080" s="165" t="s">
        <v>576</v>
      </c>
      <c r="D1080" s="165" t="s">
        <v>918</v>
      </c>
      <c r="E1080" s="165" t="s">
        <v>529</v>
      </c>
      <c r="F1080" s="167">
        <v>2017</v>
      </c>
      <c r="G1080" s="168">
        <v>0</v>
      </c>
      <c r="H1080" s="169">
        <v>6690.8733750000001</v>
      </c>
      <c r="I1080" s="169">
        <v>3674.8091250000002</v>
      </c>
      <c r="J1080" s="169">
        <v>6529.2848249999997</v>
      </c>
      <c r="K1080" s="169">
        <v>17118.320775</v>
      </c>
      <c r="L1080" s="169">
        <v>19968.356100000001</v>
      </c>
      <c r="M1080" s="169">
        <v>15573.905024999998</v>
      </c>
      <c r="N1080" s="169">
        <v>15314.207399999998</v>
      </c>
      <c r="O1080" s="169">
        <v>13906.587</v>
      </c>
      <c r="P1080" s="169">
        <v>18334.18245</v>
      </c>
      <c r="Q1080" s="169">
        <v>17822.165250000002</v>
      </c>
      <c r="R1080" s="169">
        <v>10746.276750000001</v>
      </c>
      <c r="S1080" s="169">
        <v>0</v>
      </c>
      <c r="T1080" s="169">
        <v>0</v>
      </c>
      <c r="U1080" s="169">
        <v>145678.96807499998</v>
      </c>
      <c r="V1080" s="163">
        <f ca="1">SUM(INDIRECT(Inputs!$C$11&amp;ROW()&amp;":"&amp;Inputs!$C$12&amp;ROW()))</f>
        <v>17822.165250000002</v>
      </c>
      <c r="W1080" s="163">
        <f ca="1">SUM(INDIRECT(Inputs!$C$13&amp;ROW()&amp;":"&amp;Inputs!$C$14&amp;ROW()))</f>
        <v>134932.69132499999</v>
      </c>
      <c r="X1080" s="3" t="str">
        <f>IF(COUNTIFS(Lookups!$A:$A,C1080)=1,"Gross Sales","")</f>
        <v/>
      </c>
      <c r="Y1080" s="3" t="str">
        <f>IF(COUNTIFS(Lookups!$D:$D,C1080)=1,"Bar Sales","")</f>
        <v/>
      </c>
      <c r="Z1080" s="3" t="str">
        <f>IFERROR(VLOOKUP(C1080*1,Lookups!$D:$F,3,FALSE),"")</f>
        <v/>
      </c>
      <c r="AA1080" s="3" t="str">
        <f>IFERROR(VLOOKUP($C1080*1,Lookups!$H:$N,3,FALSE),"")</f>
        <v>Sales</v>
      </c>
      <c r="AB1080" s="3" t="str">
        <f>IFERROR(VLOOKUP($C1080*1,Lookups!$H:$N,4,FALSE),"")</f>
        <v>Dinner</v>
      </c>
      <c r="AC1080" s="3" t="str">
        <f>IFERROR(VLOOKUP($C1080*1,Lookups!$H:$N,5,FALSE),"")</f>
        <v>Other</v>
      </c>
      <c r="AD1080" s="3" t="str">
        <f>IFERROR(VLOOKUP($C1080*1,Lookups!$H:$N,6,FALSE),"")</f>
        <v>Food</v>
      </c>
      <c r="AE1080" s="3">
        <f>IFERROR(VLOOKUP($C1080*1,Lookups!$H:$N,7,FALSE),"")</f>
        <v>0</v>
      </c>
      <c r="AF1080" s="3" t="str">
        <f>VLOOKUP(B1080*1,Stores!$A:$C,3,FALSE)</f>
        <v>DFG</v>
      </c>
    </row>
    <row r="1081" spans="1:32">
      <c r="A1081" s="165" t="s">
        <v>949</v>
      </c>
      <c r="B1081" s="166" t="s">
        <v>936</v>
      </c>
      <c r="C1081" s="165" t="s">
        <v>576</v>
      </c>
      <c r="D1081" s="165" t="s">
        <v>918</v>
      </c>
      <c r="E1081" s="165" t="s">
        <v>529</v>
      </c>
      <c r="F1081" s="167">
        <v>2017</v>
      </c>
      <c r="G1081" s="168">
        <v>0</v>
      </c>
      <c r="H1081" s="169">
        <v>3917.3846250000006</v>
      </c>
      <c r="I1081" s="169">
        <v>8010.0697499999997</v>
      </c>
      <c r="J1081" s="169">
        <v>7549.3387499999999</v>
      </c>
      <c r="K1081" s="169">
        <v>12766.123799999999</v>
      </c>
      <c r="L1081" s="169">
        <v>17273.880450000001</v>
      </c>
      <c r="M1081" s="169">
        <v>7398.0426749999997</v>
      </c>
      <c r="N1081" s="169">
        <v>4865.1239999999998</v>
      </c>
      <c r="O1081" s="169">
        <v>3610.5165000000002</v>
      </c>
      <c r="P1081" s="169">
        <v>1991.3917499999998</v>
      </c>
      <c r="Q1081" s="169">
        <v>11195.1504</v>
      </c>
      <c r="R1081" s="169">
        <v>8289.781500000001</v>
      </c>
      <c r="S1081" s="169">
        <v>0</v>
      </c>
      <c r="T1081" s="169">
        <v>0</v>
      </c>
      <c r="U1081" s="169">
        <v>86866.804199999984</v>
      </c>
      <c r="V1081" s="163">
        <f ca="1">SUM(INDIRECT(Inputs!$C$11&amp;ROW()&amp;":"&amp;Inputs!$C$12&amp;ROW()))</f>
        <v>11195.1504</v>
      </c>
      <c r="W1081" s="163">
        <f ca="1">SUM(INDIRECT(Inputs!$C$13&amp;ROW()&amp;":"&amp;Inputs!$C$14&amp;ROW()))</f>
        <v>78577.022699999987</v>
      </c>
      <c r="X1081" s="3" t="str">
        <f>IF(COUNTIFS(Lookups!$A:$A,C1081)=1,"Gross Sales","")</f>
        <v/>
      </c>
      <c r="Y1081" s="3" t="str">
        <f>IF(COUNTIFS(Lookups!$D:$D,C1081)=1,"Bar Sales","")</f>
        <v/>
      </c>
      <c r="Z1081" s="3" t="str">
        <f>IFERROR(VLOOKUP(C1081*1,Lookups!$D:$F,3,FALSE),"")</f>
        <v/>
      </c>
      <c r="AA1081" s="3" t="str">
        <f>IFERROR(VLOOKUP($C1081*1,Lookups!$H:$N,3,FALSE),"")</f>
        <v>Sales</v>
      </c>
      <c r="AB1081" s="3" t="str">
        <f>IFERROR(VLOOKUP($C1081*1,Lookups!$H:$N,4,FALSE),"")</f>
        <v>Dinner</v>
      </c>
      <c r="AC1081" s="3" t="str">
        <f>IFERROR(VLOOKUP($C1081*1,Lookups!$H:$N,5,FALSE),"")</f>
        <v>Other</v>
      </c>
      <c r="AD1081" s="3" t="str">
        <f>IFERROR(VLOOKUP($C1081*1,Lookups!$H:$N,6,FALSE),"")</f>
        <v>Food</v>
      </c>
      <c r="AE1081" s="3">
        <f>IFERROR(VLOOKUP($C1081*1,Lookups!$H:$N,7,FALSE),"")</f>
        <v>0</v>
      </c>
      <c r="AF1081" s="3" t="str">
        <f>VLOOKUP(B1081*1,Stores!$A:$C,3,FALSE)</f>
        <v>DFG</v>
      </c>
    </row>
    <row r="1082" spans="1:32">
      <c r="A1082" s="165" t="s">
        <v>947</v>
      </c>
      <c r="B1082" s="166" t="s">
        <v>938</v>
      </c>
      <c r="C1082" s="165" t="s">
        <v>576</v>
      </c>
      <c r="D1082" s="165" t="s">
        <v>918</v>
      </c>
      <c r="E1082" s="165" t="s">
        <v>529</v>
      </c>
      <c r="F1082" s="167">
        <v>2017</v>
      </c>
      <c r="G1082" s="168">
        <v>0</v>
      </c>
      <c r="H1082" s="169">
        <v>41529.438000000002</v>
      </c>
      <c r="I1082" s="169">
        <v>32966.275875000007</v>
      </c>
      <c r="J1082" s="169">
        <v>50735.994225000002</v>
      </c>
      <c r="K1082" s="169">
        <v>79007.275499999989</v>
      </c>
      <c r="L1082" s="169">
        <v>71992.321649999998</v>
      </c>
      <c r="M1082" s="169">
        <v>76218.535575000002</v>
      </c>
      <c r="N1082" s="169">
        <v>74104.784025000001</v>
      </c>
      <c r="O1082" s="169">
        <v>112313.19202500001</v>
      </c>
      <c r="P1082" s="169">
        <v>114118.35165000001</v>
      </c>
      <c r="Q1082" s="169">
        <v>65404.2258</v>
      </c>
      <c r="R1082" s="169">
        <v>85954.804199999999</v>
      </c>
      <c r="S1082" s="169">
        <v>0</v>
      </c>
      <c r="T1082" s="169">
        <v>0</v>
      </c>
      <c r="U1082" s="169">
        <v>804345.19852500001</v>
      </c>
      <c r="V1082" s="163">
        <f ca="1">SUM(INDIRECT(Inputs!$C$11&amp;ROW()&amp;":"&amp;Inputs!$C$12&amp;ROW()))</f>
        <v>65404.2258</v>
      </c>
      <c r="W1082" s="163">
        <f ca="1">SUM(INDIRECT(Inputs!$C$13&amp;ROW()&amp;":"&amp;Inputs!$C$14&amp;ROW()))</f>
        <v>718390.394325</v>
      </c>
      <c r="X1082" s="3" t="str">
        <f>IF(COUNTIFS(Lookups!$A:$A,C1082)=1,"Gross Sales","")</f>
        <v/>
      </c>
      <c r="Y1082" s="3" t="str">
        <f>IF(COUNTIFS(Lookups!$D:$D,C1082)=1,"Bar Sales","")</f>
        <v/>
      </c>
      <c r="Z1082" s="3" t="str">
        <f>IFERROR(VLOOKUP(C1082*1,Lookups!$D:$F,3,FALSE),"")</f>
        <v/>
      </c>
      <c r="AA1082" s="3" t="str">
        <f>IFERROR(VLOOKUP($C1082*1,Lookups!$H:$N,3,FALSE),"")</f>
        <v>Sales</v>
      </c>
      <c r="AB1082" s="3" t="str">
        <f>IFERROR(VLOOKUP($C1082*1,Lookups!$H:$N,4,FALSE),"")</f>
        <v>Dinner</v>
      </c>
      <c r="AC1082" s="3" t="str">
        <f>IFERROR(VLOOKUP($C1082*1,Lookups!$H:$N,5,FALSE),"")</f>
        <v>Other</v>
      </c>
      <c r="AD1082" s="3" t="str">
        <f>IFERROR(VLOOKUP($C1082*1,Lookups!$H:$N,6,FALSE),"")</f>
        <v>Food</v>
      </c>
      <c r="AE1082" s="3">
        <f>IFERROR(VLOOKUP($C1082*1,Lookups!$H:$N,7,FALSE),"")</f>
        <v>0</v>
      </c>
      <c r="AF1082" s="3" t="str">
        <f>VLOOKUP(B1082*1,Stores!$A:$C,3,FALSE)</f>
        <v>DFG</v>
      </c>
    </row>
    <row r="1083" spans="1:32">
      <c r="A1083" s="165" t="s">
        <v>946</v>
      </c>
      <c r="B1083" s="166" t="s">
        <v>939</v>
      </c>
      <c r="C1083" s="165" t="s">
        <v>576</v>
      </c>
      <c r="D1083" s="165" t="s">
        <v>918</v>
      </c>
      <c r="E1083" s="165" t="s">
        <v>529</v>
      </c>
      <c r="F1083" s="167">
        <v>2017</v>
      </c>
      <c r="G1083" s="168">
        <v>0</v>
      </c>
      <c r="H1083" s="169">
        <v>20871.381300000001</v>
      </c>
      <c r="I1083" s="169">
        <v>22127.084100000004</v>
      </c>
      <c r="J1083" s="169">
        <v>40277.7399</v>
      </c>
      <c r="K1083" s="169">
        <v>44777.076525000004</v>
      </c>
      <c r="L1083" s="169">
        <v>56993.240249999995</v>
      </c>
      <c r="M1083" s="169">
        <v>57207.633899999993</v>
      </c>
      <c r="N1083" s="169">
        <v>21771.837750000002</v>
      </c>
      <c r="O1083" s="169">
        <v>26689.481099999997</v>
      </c>
      <c r="P1083" s="169">
        <v>37302.085800000001</v>
      </c>
      <c r="Q1083" s="169">
        <v>54287.811750000001</v>
      </c>
      <c r="R1083" s="169">
        <v>37150.407900000006</v>
      </c>
      <c r="S1083" s="169">
        <v>0</v>
      </c>
      <c r="T1083" s="169">
        <v>0</v>
      </c>
      <c r="U1083" s="169">
        <v>419455.78027499997</v>
      </c>
      <c r="V1083" s="163">
        <f ca="1">SUM(INDIRECT(Inputs!$C$11&amp;ROW()&amp;":"&amp;Inputs!$C$12&amp;ROW()))</f>
        <v>54287.811750000001</v>
      </c>
      <c r="W1083" s="163">
        <f ca="1">SUM(INDIRECT(Inputs!$C$13&amp;ROW()&amp;":"&amp;Inputs!$C$14&amp;ROW()))</f>
        <v>382305.37237499998</v>
      </c>
      <c r="X1083" s="3" t="str">
        <f>IF(COUNTIFS(Lookups!$A:$A,C1083)=1,"Gross Sales","")</f>
        <v/>
      </c>
      <c r="Y1083" s="3" t="str">
        <f>IF(COUNTIFS(Lookups!$D:$D,C1083)=1,"Bar Sales","")</f>
        <v/>
      </c>
      <c r="Z1083" s="3" t="str">
        <f>IFERROR(VLOOKUP(C1083*1,Lookups!$D:$F,3,FALSE),"")</f>
        <v/>
      </c>
      <c r="AA1083" s="3" t="str">
        <f>IFERROR(VLOOKUP($C1083*1,Lookups!$H:$N,3,FALSE),"")</f>
        <v>Sales</v>
      </c>
      <c r="AB1083" s="3" t="str">
        <f>IFERROR(VLOOKUP($C1083*1,Lookups!$H:$N,4,FALSE),"")</f>
        <v>Dinner</v>
      </c>
      <c r="AC1083" s="3" t="str">
        <f>IFERROR(VLOOKUP($C1083*1,Lookups!$H:$N,5,FALSE),"")</f>
        <v>Other</v>
      </c>
      <c r="AD1083" s="3" t="str">
        <f>IFERROR(VLOOKUP($C1083*1,Lookups!$H:$N,6,FALSE),"")</f>
        <v>Food</v>
      </c>
      <c r="AE1083" s="3">
        <f>IFERROR(VLOOKUP($C1083*1,Lookups!$H:$N,7,FALSE),"")</f>
        <v>0</v>
      </c>
      <c r="AF1083" s="3" t="str">
        <f>VLOOKUP(B1083*1,Stores!$A:$C,3,FALSE)</f>
        <v>DFG</v>
      </c>
    </row>
    <row r="1084" spans="1:32">
      <c r="A1084" s="165" t="s">
        <v>945</v>
      </c>
      <c r="B1084" s="166" t="s">
        <v>940</v>
      </c>
      <c r="C1084" s="165" t="s">
        <v>576</v>
      </c>
      <c r="D1084" s="165" t="s">
        <v>918</v>
      </c>
      <c r="E1084" s="165" t="s">
        <v>529</v>
      </c>
      <c r="F1084" s="167">
        <v>2017</v>
      </c>
      <c r="G1084" s="168">
        <v>0</v>
      </c>
      <c r="H1084" s="169">
        <v>0</v>
      </c>
      <c r="I1084" s="169">
        <v>892.98119999999994</v>
      </c>
      <c r="J1084" s="169">
        <v>2629.5935999999997</v>
      </c>
      <c r="K1084" s="169">
        <v>4616.5323749999998</v>
      </c>
      <c r="L1084" s="169">
        <v>6051.1552500000007</v>
      </c>
      <c r="M1084" s="169">
        <v>7514.5139999999992</v>
      </c>
      <c r="N1084" s="169">
        <v>17790.819674999999</v>
      </c>
      <c r="O1084" s="169">
        <v>10624.702500000001</v>
      </c>
      <c r="P1084" s="169">
        <v>14663.330024999999</v>
      </c>
      <c r="Q1084" s="169">
        <v>12592.438649999998</v>
      </c>
      <c r="R1084" s="169">
        <v>5054.5930499999995</v>
      </c>
      <c r="S1084" s="169">
        <v>0</v>
      </c>
      <c r="T1084" s="169">
        <v>0</v>
      </c>
      <c r="U1084" s="169">
        <v>82430.66032499999</v>
      </c>
      <c r="V1084" s="163">
        <f ca="1">SUM(INDIRECT(Inputs!$C$11&amp;ROW()&amp;":"&amp;Inputs!$C$12&amp;ROW()))</f>
        <v>12592.438649999998</v>
      </c>
      <c r="W1084" s="163">
        <f ca="1">SUM(INDIRECT(Inputs!$C$13&amp;ROW()&amp;":"&amp;Inputs!$C$14&amp;ROW()))</f>
        <v>77376.067274999994</v>
      </c>
      <c r="X1084" s="3" t="str">
        <f>IF(COUNTIFS(Lookups!$A:$A,C1084)=1,"Gross Sales","")</f>
        <v/>
      </c>
      <c r="Y1084" s="3" t="str">
        <f>IF(COUNTIFS(Lookups!$D:$D,C1084)=1,"Bar Sales","")</f>
        <v/>
      </c>
      <c r="Z1084" s="3" t="str">
        <f>IFERROR(VLOOKUP(C1084*1,Lookups!$D:$F,3,FALSE),"")</f>
        <v/>
      </c>
      <c r="AA1084" s="3" t="str">
        <f>IFERROR(VLOOKUP($C1084*1,Lookups!$H:$N,3,FALSE),"")</f>
        <v>Sales</v>
      </c>
      <c r="AB1084" s="3" t="str">
        <f>IFERROR(VLOOKUP($C1084*1,Lookups!$H:$N,4,FALSE),"")</f>
        <v>Dinner</v>
      </c>
      <c r="AC1084" s="3" t="str">
        <f>IFERROR(VLOOKUP($C1084*1,Lookups!$H:$N,5,FALSE),"")</f>
        <v>Other</v>
      </c>
      <c r="AD1084" s="3" t="str">
        <f>IFERROR(VLOOKUP($C1084*1,Lookups!$H:$N,6,FALSE),"")</f>
        <v>Food</v>
      </c>
      <c r="AE1084" s="3">
        <f>IFERROR(VLOOKUP($C1084*1,Lookups!$H:$N,7,FALSE),"")</f>
        <v>0</v>
      </c>
      <c r="AF1084" s="3" t="str">
        <f>VLOOKUP(B1084*1,Stores!$A:$C,3,FALSE)</f>
        <v>DFG</v>
      </c>
    </row>
    <row r="1085" spans="1:32">
      <c r="A1085" s="165" t="s">
        <v>944</v>
      </c>
      <c r="B1085" s="166" t="s">
        <v>941</v>
      </c>
      <c r="C1085" s="165" t="s">
        <v>576</v>
      </c>
      <c r="D1085" s="165" t="s">
        <v>918</v>
      </c>
      <c r="E1085" s="165" t="s">
        <v>529</v>
      </c>
      <c r="F1085" s="167">
        <v>2017</v>
      </c>
      <c r="G1085" s="168">
        <v>0</v>
      </c>
      <c r="H1085" s="169">
        <v>17736.69555</v>
      </c>
      <c r="I1085" s="169">
        <v>36014.451150000001</v>
      </c>
      <c r="J1085" s="169">
        <v>29419.657574999997</v>
      </c>
      <c r="K1085" s="169">
        <v>46341.757274999996</v>
      </c>
      <c r="L1085" s="169">
        <v>36336.633824999997</v>
      </c>
      <c r="M1085" s="169">
        <v>36447.051299999999</v>
      </c>
      <c r="N1085" s="169">
        <v>26715.823649999998</v>
      </c>
      <c r="O1085" s="169">
        <v>20877.018749999999</v>
      </c>
      <c r="P1085" s="169">
        <v>22940.641350000002</v>
      </c>
      <c r="Q1085" s="169">
        <v>30446.692499999994</v>
      </c>
      <c r="R1085" s="169">
        <v>32945.038199999995</v>
      </c>
      <c r="S1085" s="169">
        <v>0</v>
      </c>
      <c r="T1085" s="169">
        <v>0</v>
      </c>
      <c r="U1085" s="169">
        <v>336221.46112500003</v>
      </c>
      <c r="V1085" s="163">
        <f ca="1">SUM(INDIRECT(Inputs!$C$11&amp;ROW()&amp;":"&amp;Inputs!$C$12&amp;ROW()))</f>
        <v>30446.692499999994</v>
      </c>
      <c r="W1085" s="163">
        <f ca="1">SUM(INDIRECT(Inputs!$C$13&amp;ROW()&amp;":"&amp;Inputs!$C$14&amp;ROW()))</f>
        <v>303276.42292500002</v>
      </c>
      <c r="X1085" s="3" t="str">
        <f>IF(COUNTIFS(Lookups!$A:$A,C1085)=1,"Gross Sales","")</f>
        <v/>
      </c>
      <c r="Y1085" s="3" t="str">
        <f>IF(COUNTIFS(Lookups!$D:$D,C1085)=1,"Bar Sales","")</f>
        <v/>
      </c>
      <c r="Z1085" s="3" t="str">
        <f>IFERROR(VLOOKUP(C1085*1,Lookups!$D:$F,3,FALSE),"")</f>
        <v/>
      </c>
      <c r="AA1085" s="3" t="str">
        <f>IFERROR(VLOOKUP($C1085*1,Lookups!$H:$N,3,FALSE),"")</f>
        <v>Sales</v>
      </c>
      <c r="AB1085" s="3" t="str">
        <f>IFERROR(VLOOKUP($C1085*1,Lookups!$H:$N,4,FALSE),"")</f>
        <v>Dinner</v>
      </c>
      <c r="AC1085" s="3" t="str">
        <f>IFERROR(VLOOKUP($C1085*1,Lookups!$H:$N,5,FALSE),"")</f>
        <v>Other</v>
      </c>
      <c r="AD1085" s="3" t="str">
        <f>IFERROR(VLOOKUP($C1085*1,Lookups!$H:$N,6,FALSE),"")</f>
        <v>Food</v>
      </c>
      <c r="AE1085" s="3">
        <f>IFERROR(VLOOKUP($C1085*1,Lookups!$H:$N,7,FALSE),"")</f>
        <v>0</v>
      </c>
      <c r="AF1085" s="3" t="str">
        <f>VLOOKUP(B1085*1,Stores!$A:$C,3,FALSE)</f>
        <v>DFG</v>
      </c>
    </row>
    <row r="1086" spans="1:32">
      <c r="A1086" s="165" t="s">
        <v>943</v>
      </c>
      <c r="B1086" s="166" t="s">
        <v>942</v>
      </c>
      <c r="C1086" s="165" t="s">
        <v>576</v>
      </c>
      <c r="D1086" s="165" t="s">
        <v>918</v>
      </c>
      <c r="E1086" s="165" t="s">
        <v>529</v>
      </c>
      <c r="F1086" s="167">
        <v>2017</v>
      </c>
      <c r="G1086" s="168">
        <v>0</v>
      </c>
      <c r="H1086" s="169">
        <v>0</v>
      </c>
      <c r="I1086" s="169">
        <v>2.0718749999999999</v>
      </c>
      <c r="J1086" s="169">
        <v>402.255</v>
      </c>
      <c r="K1086" s="169">
        <v>3544.001999999999</v>
      </c>
      <c r="L1086" s="169">
        <v>6735.7904250000011</v>
      </c>
      <c r="M1086" s="169">
        <v>17383.533075000003</v>
      </c>
      <c r="N1086" s="169">
        <v>19980.504900000004</v>
      </c>
      <c r="O1086" s="169">
        <v>22576.104899999998</v>
      </c>
      <c r="P1086" s="169">
        <v>21028.250924999997</v>
      </c>
      <c r="Q1086" s="169">
        <v>8433.8523750000004</v>
      </c>
      <c r="R1086" s="169">
        <v>4814.2552500000002</v>
      </c>
      <c r="S1086" s="169">
        <v>0</v>
      </c>
      <c r="T1086" s="169">
        <v>0</v>
      </c>
      <c r="U1086" s="169">
        <v>104900.62072500002</v>
      </c>
      <c r="V1086" s="163">
        <f ca="1">SUM(INDIRECT(Inputs!$C$11&amp;ROW()&amp;":"&amp;Inputs!$C$12&amp;ROW()))</f>
        <v>8433.8523750000004</v>
      </c>
      <c r="W1086" s="163">
        <f ca="1">SUM(INDIRECT(Inputs!$C$13&amp;ROW()&amp;":"&amp;Inputs!$C$14&amp;ROW()))</f>
        <v>100086.36547500001</v>
      </c>
      <c r="X1086" s="3" t="str">
        <f>IF(COUNTIFS(Lookups!$A:$A,C1086)=1,"Gross Sales","")</f>
        <v/>
      </c>
      <c r="Y1086" s="3" t="str">
        <f>IF(COUNTIFS(Lookups!$D:$D,C1086)=1,"Bar Sales","")</f>
        <v/>
      </c>
      <c r="Z1086" s="3" t="str">
        <f>IFERROR(VLOOKUP(C1086*1,Lookups!$D:$F,3,FALSE),"")</f>
        <v/>
      </c>
      <c r="AA1086" s="3" t="str">
        <f>IFERROR(VLOOKUP($C1086*1,Lookups!$H:$N,3,FALSE),"")</f>
        <v>Sales</v>
      </c>
      <c r="AB1086" s="3" t="str">
        <f>IFERROR(VLOOKUP($C1086*1,Lookups!$H:$N,4,FALSE),"")</f>
        <v>Dinner</v>
      </c>
      <c r="AC1086" s="3" t="str">
        <f>IFERROR(VLOOKUP($C1086*1,Lookups!$H:$N,5,FALSE),"")</f>
        <v>Other</v>
      </c>
      <c r="AD1086" s="3" t="str">
        <f>IFERROR(VLOOKUP($C1086*1,Lookups!$H:$N,6,FALSE),"")</f>
        <v>Food</v>
      </c>
      <c r="AE1086" s="3">
        <f>IFERROR(VLOOKUP($C1086*1,Lookups!$H:$N,7,FALSE),"")</f>
        <v>0</v>
      </c>
      <c r="AF1086" s="3" t="str">
        <f>VLOOKUP(B1086*1,Stores!$A:$C,3,FALSE)</f>
        <v>DFG</v>
      </c>
    </row>
    <row r="1087" spans="1:32">
      <c r="A1087" s="165" t="s">
        <v>942</v>
      </c>
      <c r="B1087" s="166" t="s">
        <v>943</v>
      </c>
      <c r="C1087" s="165" t="s">
        <v>576</v>
      </c>
      <c r="D1087" s="165" t="s">
        <v>918</v>
      </c>
      <c r="E1087" s="165" t="s">
        <v>529</v>
      </c>
      <c r="F1087" s="167">
        <v>2017</v>
      </c>
      <c r="G1087" s="168">
        <v>0</v>
      </c>
      <c r="H1087" s="169">
        <v>0</v>
      </c>
      <c r="I1087" s="169">
        <v>533.78400000000011</v>
      </c>
      <c r="J1087" s="169">
        <v>1602.7767000000001</v>
      </c>
      <c r="K1087" s="169">
        <v>7337.3634000000011</v>
      </c>
      <c r="L1087" s="169">
        <v>5496.8594999999996</v>
      </c>
      <c r="M1087" s="169">
        <v>12573.3042</v>
      </c>
      <c r="N1087" s="169">
        <v>11568.2976</v>
      </c>
      <c r="O1087" s="169">
        <v>9721.5887249999996</v>
      </c>
      <c r="P1087" s="169">
        <v>9487.7891999999993</v>
      </c>
      <c r="Q1087" s="169">
        <v>12517.54125</v>
      </c>
      <c r="R1087" s="169">
        <v>5588.73</v>
      </c>
      <c r="S1087" s="169">
        <v>0</v>
      </c>
      <c r="T1087" s="169">
        <v>0</v>
      </c>
      <c r="U1087" s="169">
        <v>76428.034574999998</v>
      </c>
      <c r="V1087" s="163">
        <f ca="1">SUM(INDIRECT(Inputs!$C$11&amp;ROW()&amp;":"&amp;Inputs!$C$12&amp;ROW()))</f>
        <v>12517.54125</v>
      </c>
      <c r="W1087" s="163">
        <f ca="1">SUM(INDIRECT(Inputs!$C$13&amp;ROW()&amp;":"&amp;Inputs!$C$14&amp;ROW()))</f>
        <v>70839.304575000002</v>
      </c>
      <c r="X1087" s="3" t="str">
        <f>IF(COUNTIFS(Lookups!$A:$A,C1087)=1,"Gross Sales","")</f>
        <v/>
      </c>
      <c r="Y1087" s="3" t="str">
        <f>IF(COUNTIFS(Lookups!$D:$D,C1087)=1,"Bar Sales","")</f>
        <v/>
      </c>
      <c r="Z1087" s="3" t="str">
        <f>IFERROR(VLOOKUP(C1087*1,Lookups!$D:$F,3,FALSE),"")</f>
        <v/>
      </c>
      <c r="AA1087" s="3" t="str">
        <f>IFERROR(VLOOKUP($C1087*1,Lookups!$H:$N,3,FALSE),"")</f>
        <v>Sales</v>
      </c>
      <c r="AB1087" s="3" t="str">
        <f>IFERROR(VLOOKUP($C1087*1,Lookups!$H:$N,4,FALSE),"")</f>
        <v>Dinner</v>
      </c>
      <c r="AC1087" s="3" t="str">
        <f>IFERROR(VLOOKUP($C1087*1,Lookups!$H:$N,5,FALSE),"")</f>
        <v>Other</v>
      </c>
      <c r="AD1087" s="3" t="str">
        <f>IFERROR(VLOOKUP($C1087*1,Lookups!$H:$N,6,FALSE),"")</f>
        <v>Food</v>
      </c>
      <c r="AE1087" s="3">
        <f>IFERROR(VLOOKUP($C1087*1,Lookups!$H:$N,7,FALSE),"")</f>
        <v>0</v>
      </c>
      <c r="AF1087" s="3" t="str">
        <f>VLOOKUP(B1087*1,Stores!$A:$C,3,FALSE)</f>
        <v>DFG</v>
      </c>
    </row>
    <row r="1088" spans="1:32">
      <c r="A1088" s="165" t="s">
        <v>941</v>
      </c>
      <c r="B1088" s="166" t="s">
        <v>944</v>
      </c>
      <c r="C1088" s="165" t="s">
        <v>576</v>
      </c>
      <c r="D1088" s="165" t="s">
        <v>918</v>
      </c>
      <c r="E1088" s="165" t="s">
        <v>529</v>
      </c>
      <c r="F1088" s="167">
        <v>2017</v>
      </c>
      <c r="G1088" s="168">
        <v>0</v>
      </c>
      <c r="H1088" s="169">
        <v>9409.8112499999988</v>
      </c>
      <c r="I1088" s="169">
        <v>9307.2116249999999</v>
      </c>
      <c r="J1088" s="169">
        <v>11469.253500000001</v>
      </c>
      <c r="K1088" s="169">
        <v>11479.115999999998</v>
      </c>
      <c r="L1088" s="169">
        <v>12790.902599999999</v>
      </c>
      <c r="M1088" s="169">
        <v>10759.379250000002</v>
      </c>
      <c r="N1088" s="169">
        <v>13355.323200000001</v>
      </c>
      <c r="O1088" s="169">
        <v>19397.198250000001</v>
      </c>
      <c r="P1088" s="169">
        <v>12264.184649999999</v>
      </c>
      <c r="Q1088" s="169">
        <v>10720.138199999999</v>
      </c>
      <c r="R1088" s="169">
        <v>13000.184925</v>
      </c>
      <c r="S1088" s="169">
        <v>0</v>
      </c>
      <c r="T1088" s="169">
        <v>0</v>
      </c>
      <c r="U1088" s="169">
        <v>133952.70345</v>
      </c>
      <c r="V1088" s="163">
        <f ca="1">SUM(INDIRECT(Inputs!$C$11&amp;ROW()&amp;":"&amp;Inputs!$C$12&amp;ROW()))</f>
        <v>10720.138199999999</v>
      </c>
      <c r="W1088" s="163">
        <f ca="1">SUM(INDIRECT(Inputs!$C$13&amp;ROW()&amp;":"&amp;Inputs!$C$14&amp;ROW()))</f>
        <v>120952.51852499999</v>
      </c>
      <c r="X1088" s="3" t="str">
        <f>IF(COUNTIFS(Lookups!$A:$A,C1088)=1,"Gross Sales","")</f>
        <v/>
      </c>
      <c r="Y1088" s="3" t="str">
        <f>IF(COUNTIFS(Lookups!$D:$D,C1088)=1,"Bar Sales","")</f>
        <v/>
      </c>
      <c r="Z1088" s="3" t="str">
        <f>IFERROR(VLOOKUP(C1088*1,Lookups!$D:$F,3,FALSE),"")</f>
        <v/>
      </c>
      <c r="AA1088" s="3" t="str">
        <f>IFERROR(VLOOKUP($C1088*1,Lookups!$H:$N,3,FALSE),"")</f>
        <v>Sales</v>
      </c>
      <c r="AB1088" s="3" t="str">
        <f>IFERROR(VLOOKUP($C1088*1,Lookups!$H:$N,4,FALSE),"")</f>
        <v>Dinner</v>
      </c>
      <c r="AC1088" s="3" t="str">
        <f>IFERROR(VLOOKUP($C1088*1,Lookups!$H:$N,5,FALSE),"")</f>
        <v>Other</v>
      </c>
      <c r="AD1088" s="3" t="str">
        <f>IFERROR(VLOOKUP($C1088*1,Lookups!$H:$N,6,FALSE),"")</f>
        <v>Food</v>
      </c>
      <c r="AE1088" s="3">
        <f>IFERROR(VLOOKUP($C1088*1,Lookups!$H:$N,7,FALSE),"")</f>
        <v>0</v>
      </c>
      <c r="AF1088" s="3" t="str">
        <f>VLOOKUP(B1088*1,Stores!$A:$C,3,FALSE)</f>
        <v>DFG</v>
      </c>
    </row>
    <row r="1089" spans="1:32">
      <c r="A1089" s="165" t="s">
        <v>940</v>
      </c>
      <c r="B1089" s="166" t="s">
        <v>945</v>
      </c>
      <c r="C1089" s="165" t="s">
        <v>576</v>
      </c>
      <c r="D1089" s="165" t="s">
        <v>918</v>
      </c>
      <c r="E1089" s="165" t="s">
        <v>529</v>
      </c>
      <c r="F1089" s="167">
        <v>2017</v>
      </c>
      <c r="G1089" s="168">
        <v>0</v>
      </c>
      <c r="H1089" s="169">
        <v>4170.1871249999995</v>
      </c>
      <c r="I1089" s="169">
        <v>3638.8537500000002</v>
      </c>
      <c r="J1089" s="169">
        <v>6756.3112500000007</v>
      </c>
      <c r="K1089" s="169">
        <v>3900.7668000000003</v>
      </c>
      <c r="L1089" s="169">
        <v>8444.2365000000009</v>
      </c>
      <c r="M1089" s="169">
        <v>4000.7220000000002</v>
      </c>
      <c r="N1089" s="169">
        <v>2457.8867250000003</v>
      </c>
      <c r="O1089" s="169">
        <v>3358.7609999999991</v>
      </c>
      <c r="P1089" s="169">
        <v>3185.9498250000001</v>
      </c>
      <c r="Q1089" s="169">
        <v>3019.14</v>
      </c>
      <c r="R1089" s="169">
        <v>10083.528</v>
      </c>
      <c r="S1089" s="169">
        <v>0</v>
      </c>
      <c r="T1089" s="169">
        <v>0</v>
      </c>
      <c r="U1089" s="169">
        <v>53016.342975</v>
      </c>
      <c r="V1089" s="163">
        <f ca="1">SUM(INDIRECT(Inputs!$C$11&amp;ROW()&amp;":"&amp;Inputs!$C$12&amp;ROW()))</f>
        <v>3019.14</v>
      </c>
      <c r="W1089" s="163">
        <f ca="1">SUM(INDIRECT(Inputs!$C$13&amp;ROW()&amp;":"&amp;Inputs!$C$14&amp;ROW()))</f>
        <v>42932.814975000001</v>
      </c>
      <c r="X1089" s="3" t="str">
        <f>IF(COUNTIFS(Lookups!$A:$A,C1089)=1,"Gross Sales","")</f>
        <v/>
      </c>
      <c r="Y1089" s="3" t="str">
        <f>IF(COUNTIFS(Lookups!$D:$D,C1089)=1,"Bar Sales","")</f>
        <v/>
      </c>
      <c r="Z1089" s="3" t="str">
        <f>IFERROR(VLOOKUP(C1089*1,Lookups!$D:$F,3,FALSE),"")</f>
        <v/>
      </c>
      <c r="AA1089" s="3" t="str">
        <f>IFERROR(VLOOKUP($C1089*1,Lookups!$H:$N,3,FALSE),"")</f>
        <v>Sales</v>
      </c>
      <c r="AB1089" s="3" t="str">
        <f>IFERROR(VLOOKUP($C1089*1,Lookups!$H:$N,4,FALSE),"")</f>
        <v>Dinner</v>
      </c>
      <c r="AC1089" s="3" t="str">
        <f>IFERROR(VLOOKUP($C1089*1,Lookups!$H:$N,5,FALSE),"")</f>
        <v>Other</v>
      </c>
      <c r="AD1089" s="3" t="str">
        <f>IFERROR(VLOOKUP($C1089*1,Lookups!$H:$N,6,FALSE),"")</f>
        <v>Food</v>
      </c>
      <c r="AE1089" s="3">
        <f>IFERROR(VLOOKUP($C1089*1,Lookups!$H:$N,7,FALSE),"")</f>
        <v>0</v>
      </c>
      <c r="AF1089" s="3" t="str">
        <f>VLOOKUP(B1089*1,Stores!$A:$C,3,FALSE)</f>
        <v>DFG</v>
      </c>
    </row>
    <row r="1090" spans="1:32">
      <c r="A1090" s="165" t="s">
        <v>939</v>
      </c>
      <c r="B1090" s="166" t="s">
        <v>946</v>
      </c>
      <c r="C1090" s="165" t="s">
        <v>576</v>
      </c>
      <c r="D1090" s="165" t="s">
        <v>918</v>
      </c>
      <c r="E1090" s="165" t="s">
        <v>529</v>
      </c>
      <c r="F1090" s="167">
        <v>2017</v>
      </c>
      <c r="G1090" s="168">
        <v>0</v>
      </c>
      <c r="H1090" s="169">
        <v>8881.3350000000009</v>
      </c>
      <c r="I1090" s="169">
        <v>5759.6252249999998</v>
      </c>
      <c r="J1090" s="169">
        <v>8020.9684500000003</v>
      </c>
      <c r="K1090" s="169">
        <v>8706.8092500000002</v>
      </c>
      <c r="L1090" s="169">
        <v>9289.9619999999995</v>
      </c>
      <c r="M1090" s="169">
        <v>6468.2442000000001</v>
      </c>
      <c r="N1090" s="169">
        <v>7153.4298000000008</v>
      </c>
      <c r="O1090" s="169">
        <v>3858.8482500000005</v>
      </c>
      <c r="P1090" s="169">
        <v>5922.7275</v>
      </c>
      <c r="Q1090" s="169">
        <v>4723.6410000000005</v>
      </c>
      <c r="R1090" s="169">
        <v>4155.6791249999997</v>
      </c>
      <c r="S1090" s="169">
        <v>0</v>
      </c>
      <c r="T1090" s="169">
        <v>0</v>
      </c>
      <c r="U1090" s="169">
        <v>72941.269799999995</v>
      </c>
      <c r="V1090" s="163">
        <f ca="1">SUM(INDIRECT(Inputs!$C$11&amp;ROW()&amp;":"&amp;Inputs!$C$12&amp;ROW()))</f>
        <v>4723.6410000000005</v>
      </c>
      <c r="W1090" s="163">
        <f ca="1">SUM(INDIRECT(Inputs!$C$13&amp;ROW()&amp;":"&amp;Inputs!$C$14&amp;ROW()))</f>
        <v>68785.590674999999</v>
      </c>
      <c r="X1090" s="3" t="str">
        <f>IF(COUNTIFS(Lookups!$A:$A,C1090)=1,"Gross Sales","")</f>
        <v/>
      </c>
      <c r="Y1090" s="3" t="str">
        <f>IF(COUNTIFS(Lookups!$D:$D,C1090)=1,"Bar Sales","")</f>
        <v/>
      </c>
      <c r="Z1090" s="3" t="str">
        <f>IFERROR(VLOOKUP(C1090*1,Lookups!$D:$F,3,FALSE),"")</f>
        <v/>
      </c>
      <c r="AA1090" s="3" t="str">
        <f>IFERROR(VLOOKUP($C1090*1,Lookups!$H:$N,3,FALSE),"")</f>
        <v>Sales</v>
      </c>
      <c r="AB1090" s="3" t="str">
        <f>IFERROR(VLOOKUP($C1090*1,Lookups!$H:$N,4,FALSE),"")</f>
        <v>Dinner</v>
      </c>
      <c r="AC1090" s="3" t="str">
        <f>IFERROR(VLOOKUP($C1090*1,Lookups!$H:$N,5,FALSE),"")</f>
        <v>Other</v>
      </c>
      <c r="AD1090" s="3" t="str">
        <f>IFERROR(VLOOKUP($C1090*1,Lookups!$H:$N,6,FALSE),"")</f>
        <v>Food</v>
      </c>
      <c r="AE1090" s="3">
        <f>IFERROR(VLOOKUP($C1090*1,Lookups!$H:$N,7,FALSE),"")</f>
        <v>0</v>
      </c>
      <c r="AF1090" s="3" t="str">
        <f>VLOOKUP(B1090*1,Stores!$A:$C,3,FALSE)</f>
        <v>DFG</v>
      </c>
    </row>
    <row r="1091" spans="1:32">
      <c r="A1091" s="165" t="s">
        <v>938</v>
      </c>
      <c r="B1091" s="166" t="s">
        <v>947</v>
      </c>
      <c r="C1091" s="165" t="s">
        <v>576</v>
      </c>
      <c r="D1091" s="165" t="s">
        <v>918</v>
      </c>
      <c r="E1091" s="165" t="s">
        <v>529</v>
      </c>
      <c r="F1091" s="167">
        <v>2017</v>
      </c>
      <c r="G1091" s="168">
        <v>0</v>
      </c>
      <c r="H1091" s="169">
        <v>13955.2359</v>
      </c>
      <c r="I1091" s="169">
        <v>28232.085749999998</v>
      </c>
      <c r="J1091" s="169">
        <v>20722.442475</v>
      </c>
      <c r="K1091" s="169">
        <v>31175.0736</v>
      </c>
      <c r="L1091" s="169">
        <v>36252.484125000003</v>
      </c>
      <c r="M1091" s="169">
        <v>20723.395799999998</v>
      </c>
      <c r="N1091" s="169">
        <v>16856.489475000002</v>
      </c>
      <c r="O1091" s="169">
        <v>11665.4265</v>
      </c>
      <c r="P1091" s="169">
        <v>10834.987349999999</v>
      </c>
      <c r="Q1091" s="169">
        <v>21885.314999999999</v>
      </c>
      <c r="R1091" s="169">
        <v>26890.635150000002</v>
      </c>
      <c r="S1091" s="169">
        <v>0</v>
      </c>
      <c r="T1091" s="169">
        <v>0</v>
      </c>
      <c r="U1091" s="169">
        <v>239193.57112500002</v>
      </c>
      <c r="V1091" s="163">
        <f ca="1">SUM(INDIRECT(Inputs!$C$11&amp;ROW()&amp;":"&amp;Inputs!$C$12&amp;ROW()))</f>
        <v>21885.314999999999</v>
      </c>
      <c r="W1091" s="163">
        <f ca="1">SUM(INDIRECT(Inputs!$C$13&amp;ROW()&amp;":"&amp;Inputs!$C$14&amp;ROW()))</f>
        <v>212302.93597500003</v>
      </c>
      <c r="X1091" s="3" t="str">
        <f>IF(COUNTIFS(Lookups!$A:$A,C1091)=1,"Gross Sales","")</f>
        <v/>
      </c>
      <c r="Y1091" s="3" t="str">
        <f>IF(COUNTIFS(Lookups!$D:$D,C1091)=1,"Bar Sales","")</f>
        <v/>
      </c>
      <c r="Z1091" s="3" t="str">
        <f>IFERROR(VLOOKUP(C1091*1,Lookups!$D:$F,3,FALSE),"")</f>
        <v/>
      </c>
      <c r="AA1091" s="3" t="str">
        <f>IFERROR(VLOOKUP($C1091*1,Lookups!$H:$N,3,FALSE),"")</f>
        <v>Sales</v>
      </c>
      <c r="AB1091" s="3" t="str">
        <f>IFERROR(VLOOKUP($C1091*1,Lookups!$H:$N,4,FALSE),"")</f>
        <v>Dinner</v>
      </c>
      <c r="AC1091" s="3" t="str">
        <f>IFERROR(VLOOKUP($C1091*1,Lookups!$H:$N,5,FALSE),"")</f>
        <v>Other</v>
      </c>
      <c r="AD1091" s="3" t="str">
        <f>IFERROR(VLOOKUP($C1091*1,Lookups!$H:$N,6,FALSE),"")</f>
        <v>Food</v>
      </c>
      <c r="AE1091" s="3">
        <f>IFERROR(VLOOKUP($C1091*1,Lookups!$H:$N,7,FALSE),"")</f>
        <v>0</v>
      </c>
      <c r="AF1091" s="3" t="str">
        <f>VLOOKUP(B1091*1,Stores!$A:$C,3,FALSE)</f>
        <v>DFG</v>
      </c>
    </row>
    <row r="1092" spans="1:32">
      <c r="A1092" s="165" t="s">
        <v>937</v>
      </c>
      <c r="B1092" s="166" t="s">
        <v>948</v>
      </c>
      <c r="C1092" s="165" t="s">
        <v>576</v>
      </c>
      <c r="D1092" s="165" t="s">
        <v>918</v>
      </c>
      <c r="E1092" s="165" t="s">
        <v>529</v>
      </c>
      <c r="F1092" s="167">
        <v>2017</v>
      </c>
      <c r="G1092" s="168">
        <v>0</v>
      </c>
      <c r="H1092" s="169">
        <v>267.04874999999998</v>
      </c>
      <c r="I1092" s="169">
        <v>2938.6410000000001</v>
      </c>
      <c r="J1092" s="169">
        <v>4008.2849999999999</v>
      </c>
      <c r="K1092" s="169">
        <v>12267.134399999999</v>
      </c>
      <c r="L1092" s="169">
        <v>10083.271274999999</v>
      </c>
      <c r="M1092" s="169">
        <v>13662.760650000002</v>
      </c>
      <c r="N1092" s="169">
        <v>10764.41145</v>
      </c>
      <c r="O1092" s="169">
        <v>4132.40625</v>
      </c>
      <c r="P1092" s="169">
        <v>6533.6917500000009</v>
      </c>
      <c r="Q1092" s="169">
        <v>12052.799625</v>
      </c>
      <c r="R1092" s="169">
        <v>6016.3171499999999</v>
      </c>
      <c r="S1092" s="169">
        <v>0</v>
      </c>
      <c r="T1092" s="169">
        <v>0</v>
      </c>
      <c r="U1092" s="169">
        <v>82726.767299999992</v>
      </c>
      <c r="V1092" s="163">
        <f ca="1">SUM(INDIRECT(Inputs!$C$11&amp;ROW()&amp;":"&amp;Inputs!$C$12&amp;ROW()))</f>
        <v>12052.799625</v>
      </c>
      <c r="W1092" s="163">
        <f ca="1">SUM(INDIRECT(Inputs!$C$13&amp;ROW()&amp;":"&amp;Inputs!$C$14&amp;ROW()))</f>
        <v>76710.45014999999</v>
      </c>
      <c r="X1092" s="3" t="str">
        <f>IF(COUNTIFS(Lookups!$A:$A,C1092)=1,"Gross Sales","")</f>
        <v/>
      </c>
      <c r="Y1092" s="3" t="str">
        <f>IF(COUNTIFS(Lookups!$D:$D,C1092)=1,"Bar Sales","")</f>
        <v/>
      </c>
      <c r="Z1092" s="3" t="str">
        <f>IFERROR(VLOOKUP(C1092*1,Lookups!$D:$F,3,FALSE),"")</f>
        <v/>
      </c>
      <c r="AA1092" s="3" t="str">
        <f>IFERROR(VLOOKUP($C1092*1,Lookups!$H:$N,3,FALSE),"")</f>
        <v>Sales</v>
      </c>
      <c r="AB1092" s="3" t="str">
        <f>IFERROR(VLOOKUP($C1092*1,Lookups!$H:$N,4,FALSE),"")</f>
        <v>Dinner</v>
      </c>
      <c r="AC1092" s="3" t="str">
        <f>IFERROR(VLOOKUP($C1092*1,Lookups!$H:$N,5,FALSE),"")</f>
        <v>Other</v>
      </c>
      <c r="AD1092" s="3" t="str">
        <f>IFERROR(VLOOKUP($C1092*1,Lookups!$H:$N,6,FALSE),"")</f>
        <v>Food</v>
      </c>
      <c r="AE1092" s="3">
        <f>IFERROR(VLOOKUP($C1092*1,Lookups!$H:$N,7,FALSE),"")</f>
        <v>0</v>
      </c>
      <c r="AF1092" s="3" t="str">
        <f>VLOOKUP(B1092*1,Stores!$A:$C,3,FALSE)</f>
        <v>DFG</v>
      </c>
    </row>
    <row r="1093" spans="1:32">
      <c r="A1093" s="165" t="s">
        <v>936</v>
      </c>
      <c r="B1093" s="166" t="s">
        <v>949</v>
      </c>
      <c r="C1093" s="165" t="s">
        <v>576</v>
      </c>
      <c r="D1093" s="165" t="s">
        <v>918</v>
      </c>
      <c r="E1093" s="165" t="s">
        <v>529</v>
      </c>
      <c r="F1093" s="167">
        <v>2017</v>
      </c>
      <c r="G1093" s="168">
        <v>0</v>
      </c>
      <c r="H1093" s="169">
        <v>4079.7540000000004</v>
      </c>
      <c r="I1093" s="169">
        <v>6344.327475</v>
      </c>
      <c r="J1093" s="169">
        <v>10458.019499999999</v>
      </c>
      <c r="K1093" s="169">
        <v>15848.764575000001</v>
      </c>
      <c r="L1093" s="169">
        <v>19470.858225</v>
      </c>
      <c r="M1093" s="169">
        <v>19655.470499999996</v>
      </c>
      <c r="N1093" s="169">
        <v>8926.9236000000001</v>
      </c>
      <c r="O1093" s="169">
        <v>8781.2340000000004</v>
      </c>
      <c r="P1093" s="169">
        <v>8548.0882500000007</v>
      </c>
      <c r="Q1093" s="169">
        <v>12905.0052</v>
      </c>
      <c r="R1093" s="169">
        <v>13041.373949999999</v>
      </c>
      <c r="S1093" s="169">
        <v>0</v>
      </c>
      <c r="T1093" s="169">
        <v>0</v>
      </c>
      <c r="U1093" s="169">
        <v>128059.81927499999</v>
      </c>
      <c r="V1093" s="163">
        <f ca="1">SUM(INDIRECT(Inputs!$C$11&amp;ROW()&amp;":"&amp;Inputs!$C$12&amp;ROW()))</f>
        <v>12905.0052</v>
      </c>
      <c r="W1093" s="163">
        <f ca="1">SUM(INDIRECT(Inputs!$C$13&amp;ROW()&amp;":"&amp;Inputs!$C$14&amp;ROW()))</f>
        <v>115018.44532499999</v>
      </c>
      <c r="X1093" s="3" t="str">
        <f>IF(COUNTIFS(Lookups!$A:$A,C1093)=1,"Gross Sales","")</f>
        <v/>
      </c>
      <c r="Y1093" s="3" t="str">
        <f>IF(COUNTIFS(Lookups!$D:$D,C1093)=1,"Bar Sales","")</f>
        <v/>
      </c>
      <c r="Z1093" s="3" t="str">
        <f>IFERROR(VLOOKUP(C1093*1,Lookups!$D:$F,3,FALSE),"")</f>
        <v/>
      </c>
      <c r="AA1093" s="3" t="str">
        <f>IFERROR(VLOOKUP($C1093*1,Lookups!$H:$N,3,FALSE),"")</f>
        <v>Sales</v>
      </c>
      <c r="AB1093" s="3" t="str">
        <f>IFERROR(VLOOKUP($C1093*1,Lookups!$H:$N,4,FALSE),"")</f>
        <v>Dinner</v>
      </c>
      <c r="AC1093" s="3" t="str">
        <f>IFERROR(VLOOKUP($C1093*1,Lookups!$H:$N,5,FALSE),"")</f>
        <v>Other</v>
      </c>
      <c r="AD1093" s="3" t="str">
        <f>IFERROR(VLOOKUP($C1093*1,Lookups!$H:$N,6,FALSE),"")</f>
        <v>Food</v>
      </c>
      <c r="AE1093" s="3">
        <f>IFERROR(VLOOKUP($C1093*1,Lookups!$H:$N,7,FALSE),"")</f>
        <v>0</v>
      </c>
      <c r="AF1093" s="3" t="str">
        <f>VLOOKUP(B1093*1,Stores!$A:$C,3,FALSE)</f>
        <v>DFG</v>
      </c>
    </row>
    <row r="1094" spans="1:32">
      <c r="A1094" s="165" t="s">
        <v>935</v>
      </c>
      <c r="B1094" s="166" t="s">
        <v>950</v>
      </c>
      <c r="C1094" s="165" t="s">
        <v>576</v>
      </c>
      <c r="D1094" s="165" t="s">
        <v>918</v>
      </c>
      <c r="E1094" s="165" t="s">
        <v>529</v>
      </c>
      <c r="F1094" s="167">
        <v>2017</v>
      </c>
      <c r="G1094" s="168">
        <v>0</v>
      </c>
      <c r="H1094" s="169">
        <v>0</v>
      </c>
      <c r="I1094" s="169">
        <v>1271.1000000000001</v>
      </c>
      <c r="J1094" s="169">
        <v>0</v>
      </c>
      <c r="K1094" s="169">
        <v>53.655000000000001</v>
      </c>
      <c r="L1094" s="169">
        <v>2127.0262499999999</v>
      </c>
      <c r="M1094" s="169">
        <v>3021.913125</v>
      </c>
      <c r="N1094" s="169">
        <v>5101.1174999999994</v>
      </c>
      <c r="O1094" s="169">
        <v>3877.0402500000005</v>
      </c>
      <c r="P1094" s="169">
        <v>6381.4267499999987</v>
      </c>
      <c r="Q1094" s="169">
        <v>3189.0025499999997</v>
      </c>
      <c r="R1094" s="169">
        <v>1866.6000000000001</v>
      </c>
      <c r="S1094" s="169">
        <v>0</v>
      </c>
      <c r="T1094" s="169">
        <v>0</v>
      </c>
      <c r="U1094" s="169">
        <v>26888.881424999996</v>
      </c>
      <c r="V1094" s="163">
        <f ca="1">SUM(INDIRECT(Inputs!$C$11&amp;ROW()&amp;":"&amp;Inputs!$C$12&amp;ROW()))</f>
        <v>3189.0025499999997</v>
      </c>
      <c r="W1094" s="163">
        <f ca="1">SUM(INDIRECT(Inputs!$C$13&amp;ROW()&amp;":"&amp;Inputs!$C$14&amp;ROW()))</f>
        <v>25022.281424999997</v>
      </c>
      <c r="X1094" s="3" t="str">
        <f>IF(COUNTIFS(Lookups!$A:$A,C1094)=1,"Gross Sales","")</f>
        <v/>
      </c>
      <c r="Y1094" s="3" t="str">
        <f>IF(COUNTIFS(Lookups!$D:$D,C1094)=1,"Bar Sales","")</f>
        <v/>
      </c>
      <c r="Z1094" s="3" t="str">
        <f>IFERROR(VLOOKUP(C1094*1,Lookups!$D:$F,3,FALSE),"")</f>
        <v/>
      </c>
      <c r="AA1094" s="3" t="str">
        <f>IFERROR(VLOOKUP($C1094*1,Lookups!$H:$N,3,FALSE),"")</f>
        <v>Sales</v>
      </c>
      <c r="AB1094" s="3" t="str">
        <f>IFERROR(VLOOKUP($C1094*1,Lookups!$H:$N,4,FALSE),"")</f>
        <v>Dinner</v>
      </c>
      <c r="AC1094" s="3" t="str">
        <f>IFERROR(VLOOKUP($C1094*1,Lookups!$H:$N,5,FALSE),"")</f>
        <v>Other</v>
      </c>
      <c r="AD1094" s="3" t="str">
        <f>IFERROR(VLOOKUP($C1094*1,Lookups!$H:$N,6,FALSE),"")</f>
        <v>Food</v>
      </c>
      <c r="AE1094" s="3">
        <f>IFERROR(VLOOKUP($C1094*1,Lookups!$H:$N,7,FALSE),"")</f>
        <v>0</v>
      </c>
      <c r="AF1094" s="3" t="str">
        <f>VLOOKUP(B1094*1,Stores!$A:$C,3,FALSE)</f>
        <v>DFG</v>
      </c>
    </row>
    <row r="1095" spans="1:32">
      <c r="A1095" s="165" t="s">
        <v>960</v>
      </c>
      <c r="B1095" s="166" t="s">
        <v>951</v>
      </c>
      <c r="C1095" s="165" t="s">
        <v>576</v>
      </c>
      <c r="D1095" s="165" t="s">
        <v>918</v>
      </c>
      <c r="E1095" s="165" t="s">
        <v>529</v>
      </c>
      <c r="F1095" s="167">
        <v>2017</v>
      </c>
      <c r="G1095" s="168">
        <v>0</v>
      </c>
      <c r="H1095" s="169">
        <v>0</v>
      </c>
      <c r="I1095" s="169">
        <v>0</v>
      </c>
      <c r="J1095" s="169">
        <v>0</v>
      </c>
      <c r="K1095" s="169">
        <v>5201.4281249999995</v>
      </c>
      <c r="L1095" s="169">
        <v>8145.0862500000012</v>
      </c>
      <c r="M1095" s="169">
        <v>16051.115549999999</v>
      </c>
      <c r="N1095" s="169">
        <v>19403.582399999999</v>
      </c>
      <c r="O1095" s="169">
        <v>16657.931249999998</v>
      </c>
      <c r="P1095" s="169">
        <v>21754.153575</v>
      </c>
      <c r="Q1095" s="169">
        <v>13371.735299999998</v>
      </c>
      <c r="R1095" s="169">
        <v>11015.331525000001</v>
      </c>
      <c r="S1095" s="169">
        <v>0</v>
      </c>
      <c r="T1095" s="169">
        <v>0</v>
      </c>
      <c r="U1095" s="169">
        <v>111600.363975</v>
      </c>
      <c r="V1095" s="163">
        <f ca="1">SUM(INDIRECT(Inputs!$C$11&amp;ROW()&amp;":"&amp;Inputs!$C$12&amp;ROW()))</f>
        <v>13371.735299999998</v>
      </c>
      <c r="W1095" s="163">
        <f ca="1">SUM(INDIRECT(Inputs!$C$13&amp;ROW()&amp;":"&amp;Inputs!$C$14&amp;ROW()))</f>
        <v>100585.03245</v>
      </c>
      <c r="X1095" s="3" t="str">
        <f>IF(COUNTIFS(Lookups!$A:$A,C1095)=1,"Gross Sales","")</f>
        <v/>
      </c>
      <c r="Y1095" s="3" t="str">
        <f>IF(COUNTIFS(Lookups!$D:$D,C1095)=1,"Bar Sales","")</f>
        <v/>
      </c>
      <c r="Z1095" s="3" t="str">
        <f>IFERROR(VLOOKUP(C1095*1,Lookups!$D:$F,3,FALSE),"")</f>
        <v/>
      </c>
      <c r="AA1095" s="3" t="str">
        <f>IFERROR(VLOOKUP($C1095*1,Lookups!$H:$N,3,FALSE),"")</f>
        <v>Sales</v>
      </c>
      <c r="AB1095" s="3" t="str">
        <f>IFERROR(VLOOKUP($C1095*1,Lookups!$H:$N,4,FALSE),"")</f>
        <v>Dinner</v>
      </c>
      <c r="AC1095" s="3" t="str">
        <f>IFERROR(VLOOKUP($C1095*1,Lookups!$H:$N,5,FALSE),"")</f>
        <v>Other</v>
      </c>
      <c r="AD1095" s="3" t="str">
        <f>IFERROR(VLOOKUP($C1095*1,Lookups!$H:$N,6,FALSE),"")</f>
        <v>Food</v>
      </c>
      <c r="AE1095" s="3">
        <f>IFERROR(VLOOKUP($C1095*1,Lookups!$H:$N,7,FALSE),"")</f>
        <v>0</v>
      </c>
      <c r="AF1095" s="3" t="str">
        <f>VLOOKUP(B1095*1,Stores!$A:$C,3,FALSE)</f>
        <v>DFG</v>
      </c>
    </row>
    <row r="1096" spans="1:32">
      <c r="A1096" s="165" t="s">
        <v>961</v>
      </c>
      <c r="B1096" s="166" t="s">
        <v>952</v>
      </c>
      <c r="C1096" s="165" t="s">
        <v>576</v>
      </c>
      <c r="D1096" s="165" t="s">
        <v>918</v>
      </c>
      <c r="E1096" s="165" t="s">
        <v>529</v>
      </c>
      <c r="F1096" s="167">
        <v>2017</v>
      </c>
      <c r="G1096" s="168">
        <v>0</v>
      </c>
      <c r="H1096" s="169">
        <v>180.52874999999997</v>
      </c>
      <c r="I1096" s="169">
        <v>0</v>
      </c>
      <c r="J1096" s="169">
        <v>135.33599999999998</v>
      </c>
      <c r="K1096" s="169">
        <v>415.0575</v>
      </c>
      <c r="L1096" s="169">
        <v>1873.0109999999997</v>
      </c>
      <c r="M1096" s="169">
        <v>4307.0535</v>
      </c>
      <c r="N1096" s="169">
        <v>5649.63735</v>
      </c>
      <c r="O1096" s="169">
        <v>4599.7848750000012</v>
      </c>
      <c r="P1096" s="169">
        <v>5887.0485000000008</v>
      </c>
      <c r="Q1096" s="169">
        <v>2620.0319999999997</v>
      </c>
      <c r="R1096" s="169">
        <v>809.2161000000001</v>
      </c>
      <c r="S1096" s="169">
        <v>0</v>
      </c>
      <c r="T1096" s="169">
        <v>0</v>
      </c>
      <c r="U1096" s="169">
        <v>26476.705575000004</v>
      </c>
      <c r="V1096" s="163">
        <f ca="1">SUM(INDIRECT(Inputs!$C$11&amp;ROW()&amp;":"&amp;Inputs!$C$12&amp;ROW()))</f>
        <v>2620.0319999999997</v>
      </c>
      <c r="W1096" s="163">
        <f ca="1">SUM(INDIRECT(Inputs!$C$13&amp;ROW()&amp;":"&amp;Inputs!$C$14&amp;ROW()))</f>
        <v>25667.489475000002</v>
      </c>
      <c r="X1096" s="3" t="str">
        <f>IF(COUNTIFS(Lookups!$A:$A,C1096)=1,"Gross Sales","")</f>
        <v/>
      </c>
      <c r="Y1096" s="3" t="str">
        <f>IF(COUNTIFS(Lookups!$D:$D,C1096)=1,"Bar Sales","")</f>
        <v/>
      </c>
      <c r="Z1096" s="3" t="str">
        <f>IFERROR(VLOOKUP(C1096*1,Lookups!$D:$F,3,FALSE),"")</f>
        <v/>
      </c>
      <c r="AA1096" s="3" t="str">
        <f>IFERROR(VLOOKUP($C1096*1,Lookups!$H:$N,3,FALSE),"")</f>
        <v>Sales</v>
      </c>
      <c r="AB1096" s="3" t="str">
        <f>IFERROR(VLOOKUP($C1096*1,Lookups!$H:$N,4,FALSE),"")</f>
        <v>Dinner</v>
      </c>
      <c r="AC1096" s="3" t="str">
        <f>IFERROR(VLOOKUP($C1096*1,Lookups!$H:$N,5,FALSE),"")</f>
        <v>Other</v>
      </c>
      <c r="AD1096" s="3" t="str">
        <f>IFERROR(VLOOKUP($C1096*1,Lookups!$H:$N,6,FALSE),"")</f>
        <v>Food</v>
      </c>
      <c r="AE1096" s="3">
        <f>IFERROR(VLOOKUP($C1096*1,Lookups!$H:$N,7,FALSE),"")</f>
        <v>0</v>
      </c>
      <c r="AF1096" s="3" t="str">
        <f>VLOOKUP(B1096*1,Stores!$A:$C,3,FALSE)</f>
        <v>DFG</v>
      </c>
    </row>
    <row r="1097" spans="1:32">
      <c r="A1097" s="165" t="s">
        <v>934</v>
      </c>
      <c r="B1097" s="166" t="s">
        <v>953</v>
      </c>
      <c r="C1097" s="165" t="s">
        <v>576</v>
      </c>
      <c r="D1097" s="165" t="s">
        <v>918</v>
      </c>
      <c r="E1097" s="165" t="s">
        <v>529</v>
      </c>
      <c r="F1097" s="167">
        <v>2017</v>
      </c>
      <c r="G1097" s="168">
        <v>0</v>
      </c>
      <c r="H1097" s="169">
        <v>0</v>
      </c>
      <c r="I1097" s="169">
        <v>57.405000000000001</v>
      </c>
      <c r="J1097" s="169">
        <v>274.59750000000003</v>
      </c>
      <c r="K1097" s="169">
        <v>1152.9183</v>
      </c>
      <c r="L1097" s="169">
        <v>2079.6735000000003</v>
      </c>
      <c r="M1097" s="169">
        <v>2554.1437499999997</v>
      </c>
      <c r="N1097" s="169">
        <v>1881.2976000000001</v>
      </c>
      <c r="O1097" s="169">
        <v>2089.5140249999999</v>
      </c>
      <c r="P1097" s="169">
        <v>2700.8223750000002</v>
      </c>
      <c r="Q1097" s="169">
        <v>2414.8424999999997</v>
      </c>
      <c r="R1097" s="169">
        <v>2829.692775</v>
      </c>
      <c r="S1097" s="169">
        <v>0</v>
      </c>
      <c r="T1097" s="169">
        <v>0</v>
      </c>
      <c r="U1097" s="169">
        <v>18034.907325</v>
      </c>
      <c r="V1097" s="163">
        <f ca="1">SUM(INDIRECT(Inputs!$C$11&amp;ROW()&amp;":"&amp;Inputs!$C$12&amp;ROW()))</f>
        <v>2414.8424999999997</v>
      </c>
      <c r="W1097" s="163">
        <f ca="1">SUM(INDIRECT(Inputs!$C$13&amp;ROW()&amp;":"&amp;Inputs!$C$14&amp;ROW()))</f>
        <v>15205.214550000001</v>
      </c>
      <c r="X1097" s="3" t="str">
        <f>IF(COUNTIFS(Lookups!$A:$A,C1097)=1,"Gross Sales","")</f>
        <v/>
      </c>
      <c r="Y1097" s="3" t="str">
        <f>IF(COUNTIFS(Lookups!$D:$D,C1097)=1,"Bar Sales","")</f>
        <v/>
      </c>
      <c r="Z1097" s="3" t="str">
        <f>IFERROR(VLOOKUP(C1097*1,Lookups!$D:$F,3,FALSE),"")</f>
        <v/>
      </c>
      <c r="AA1097" s="3" t="str">
        <f>IFERROR(VLOOKUP($C1097*1,Lookups!$H:$N,3,FALSE),"")</f>
        <v>Sales</v>
      </c>
      <c r="AB1097" s="3" t="str">
        <f>IFERROR(VLOOKUP($C1097*1,Lookups!$H:$N,4,FALSE),"")</f>
        <v>Dinner</v>
      </c>
      <c r="AC1097" s="3" t="str">
        <f>IFERROR(VLOOKUP($C1097*1,Lookups!$H:$N,5,FALSE),"")</f>
        <v>Other</v>
      </c>
      <c r="AD1097" s="3" t="str">
        <f>IFERROR(VLOOKUP($C1097*1,Lookups!$H:$N,6,FALSE),"")</f>
        <v>Food</v>
      </c>
      <c r="AE1097" s="3">
        <f>IFERROR(VLOOKUP($C1097*1,Lookups!$H:$N,7,FALSE),"")</f>
        <v>0</v>
      </c>
      <c r="AF1097" s="3" t="str">
        <f>VLOOKUP(B1097*1,Stores!$A:$C,3,FALSE)</f>
        <v>DFG</v>
      </c>
    </row>
    <row r="1098" spans="1:32">
      <c r="A1098" s="165" t="s">
        <v>933</v>
      </c>
      <c r="B1098" s="166" t="s">
        <v>954</v>
      </c>
      <c r="C1098" s="165" t="s">
        <v>576</v>
      </c>
      <c r="D1098" s="165" t="s">
        <v>918</v>
      </c>
      <c r="E1098" s="165" t="s">
        <v>529</v>
      </c>
      <c r="F1098" s="167">
        <v>2017</v>
      </c>
      <c r="G1098" s="168">
        <v>0</v>
      </c>
      <c r="H1098" s="169">
        <v>16.345874999999999</v>
      </c>
      <c r="I1098" s="169">
        <v>4318.7100000000009</v>
      </c>
      <c r="J1098" s="169">
        <v>3676.2854999999995</v>
      </c>
      <c r="K1098" s="169">
        <v>21334.941675000002</v>
      </c>
      <c r="L1098" s="169">
        <v>17053.7847</v>
      </c>
      <c r="M1098" s="169">
        <v>25769.595600000001</v>
      </c>
      <c r="N1098" s="169">
        <v>18733.865625000002</v>
      </c>
      <c r="O1098" s="169">
        <v>18478.2153</v>
      </c>
      <c r="P1098" s="169">
        <v>19003.949249999998</v>
      </c>
      <c r="Q1098" s="169">
        <v>17952.48</v>
      </c>
      <c r="R1098" s="169">
        <v>15679.574249999998</v>
      </c>
      <c r="S1098" s="169">
        <v>0</v>
      </c>
      <c r="T1098" s="169">
        <v>0</v>
      </c>
      <c r="U1098" s="169">
        <v>162017.74777500003</v>
      </c>
      <c r="V1098" s="163">
        <f ca="1">SUM(INDIRECT(Inputs!$C$11&amp;ROW()&amp;":"&amp;Inputs!$C$12&amp;ROW()))</f>
        <v>17952.48</v>
      </c>
      <c r="W1098" s="163">
        <f ca="1">SUM(INDIRECT(Inputs!$C$13&amp;ROW()&amp;":"&amp;Inputs!$C$14&amp;ROW()))</f>
        <v>146338.17352500002</v>
      </c>
      <c r="X1098" s="3" t="str">
        <f>IF(COUNTIFS(Lookups!$A:$A,C1098)=1,"Gross Sales","")</f>
        <v/>
      </c>
      <c r="Y1098" s="3" t="str">
        <f>IF(COUNTIFS(Lookups!$D:$D,C1098)=1,"Bar Sales","")</f>
        <v/>
      </c>
      <c r="Z1098" s="3" t="str">
        <f>IFERROR(VLOOKUP(C1098*1,Lookups!$D:$F,3,FALSE),"")</f>
        <v/>
      </c>
      <c r="AA1098" s="3" t="str">
        <f>IFERROR(VLOOKUP($C1098*1,Lookups!$H:$N,3,FALSE),"")</f>
        <v>Sales</v>
      </c>
      <c r="AB1098" s="3" t="str">
        <f>IFERROR(VLOOKUP($C1098*1,Lookups!$H:$N,4,FALSE),"")</f>
        <v>Dinner</v>
      </c>
      <c r="AC1098" s="3" t="str">
        <f>IFERROR(VLOOKUP($C1098*1,Lookups!$H:$N,5,FALSE),"")</f>
        <v>Other</v>
      </c>
      <c r="AD1098" s="3" t="str">
        <f>IFERROR(VLOOKUP($C1098*1,Lookups!$H:$N,6,FALSE),"")</f>
        <v>Food</v>
      </c>
      <c r="AE1098" s="3">
        <f>IFERROR(VLOOKUP($C1098*1,Lookups!$H:$N,7,FALSE),"")</f>
        <v>0</v>
      </c>
      <c r="AF1098" s="3" t="str">
        <f>VLOOKUP(B1098*1,Stores!$A:$C,3,FALSE)</f>
        <v>DFG</v>
      </c>
    </row>
    <row r="1099" spans="1:32">
      <c r="A1099" s="165" t="s">
        <v>932</v>
      </c>
      <c r="B1099" s="166" t="s">
        <v>959</v>
      </c>
      <c r="C1099" s="165" t="s">
        <v>576</v>
      </c>
      <c r="D1099" s="165" t="s">
        <v>918</v>
      </c>
      <c r="E1099" s="165" t="s">
        <v>529</v>
      </c>
      <c r="F1099" s="167">
        <v>2017</v>
      </c>
      <c r="G1099" s="168">
        <v>0</v>
      </c>
      <c r="H1099" s="169">
        <v>0</v>
      </c>
      <c r="I1099" s="169">
        <v>0</v>
      </c>
      <c r="J1099" s="169">
        <v>0</v>
      </c>
      <c r="K1099" s="169">
        <v>0</v>
      </c>
      <c r="L1099" s="169">
        <v>0</v>
      </c>
      <c r="M1099" s="169">
        <v>0</v>
      </c>
      <c r="N1099" s="169">
        <v>43006.277999999998</v>
      </c>
      <c r="O1099" s="169">
        <v>33182.470125</v>
      </c>
      <c r="P1099" s="169">
        <v>31602.64155</v>
      </c>
      <c r="Q1099" s="169">
        <v>30417.808874999995</v>
      </c>
      <c r="R1099" s="169">
        <v>14767.357500000002</v>
      </c>
      <c r="S1099" s="169">
        <v>0</v>
      </c>
      <c r="T1099" s="169">
        <v>0</v>
      </c>
      <c r="U1099" s="169">
        <v>152976.55605000001</v>
      </c>
      <c r="V1099" s="163">
        <f ca="1">SUM(INDIRECT(Inputs!$C$11&amp;ROW()&amp;":"&amp;Inputs!$C$12&amp;ROW()))</f>
        <v>30417.808874999995</v>
      </c>
      <c r="W1099" s="163">
        <f ca="1">SUM(INDIRECT(Inputs!$C$13&amp;ROW()&amp;":"&amp;Inputs!$C$14&amp;ROW()))</f>
        <v>138209.19855</v>
      </c>
      <c r="X1099" s="3" t="str">
        <f>IF(COUNTIFS(Lookups!$A:$A,C1099)=1,"Gross Sales","")</f>
        <v/>
      </c>
      <c r="Y1099" s="3" t="str">
        <f>IF(COUNTIFS(Lookups!$D:$D,C1099)=1,"Bar Sales","")</f>
        <v/>
      </c>
      <c r="Z1099" s="3" t="str">
        <f>IFERROR(VLOOKUP(C1099*1,Lookups!$D:$F,3,FALSE),"")</f>
        <v/>
      </c>
      <c r="AA1099" s="3" t="str">
        <f>IFERROR(VLOOKUP($C1099*1,Lookups!$H:$N,3,FALSE),"")</f>
        <v>Sales</v>
      </c>
      <c r="AB1099" s="3" t="str">
        <f>IFERROR(VLOOKUP($C1099*1,Lookups!$H:$N,4,FALSE),"")</f>
        <v>Dinner</v>
      </c>
      <c r="AC1099" s="3" t="str">
        <f>IFERROR(VLOOKUP($C1099*1,Lookups!$H:$N,5,FALSE),"")</f>
        <v>Other</v>
      </c>
      <c r="AD1099" s="3" t="str">
        <f>IFERROR(VLOOKUP($C1099*1,Lookups!$H:$N,6,FALSE),"")</f>
        <v>Food</v>
      </c>
      <c r="AE1099" s="3">
        <f>IFERROR(VLOOKUP($C1099*1,Lookups!$H:$N,7,FALSE),"")</f>
        <v>0</v>
      </c>
      <c r="AF1099" s="3" t="str">
        <f>VLOOKUP(B1099*1,Stores!$A:$C,3,FALSE)</f>
        <v>DFG</v>
      </c>
    </row>
    <row r="1100" spans="1:32">
      <c r="A1100" s="165" t="s">
        <v>930</v>
      </c>
      <c r="B1100" s="166" t="s">
        <v>920</v>
      </c>
      <c r="C1100" s="165" t="s">
        <v>580</v>
      </c>
      <c r="D1100" s="165" t="s">
        <v>918</v>
      </c>
      <c r="E1100" s="165" t="s">
        <v>557</v>
      </c>
      <c r="F1100" s="167">
        <v>2017</v>
      </c>
      <c r="G1100" s="168">
        <v>0</v>
      </c>
      <c r="H1100" s="169">
        <v>-40.360649999999993</v>
      </c>
      <c r="I1100" s="169">
        <v>49.934400000000004</v>
      </c>
      <c r="J1100" s="169">
        <v>0</v>
      </c>
      <c r="K1100" s="169">
        <v>601.13272500000005</v>
      </c>
      <c r="L1100" s="169">
        <v>586.91100000000006</v>
      </c>
      <c r="M1100" s="169">
        <v>0</v>
      </c>
      <c r="N1100" s="169">
        <v>13.0815</v>
      </c>
      <c r="O1100" s="169">
        <v>0</v>
      </c>
      <c r="P1100" s="169">
        <v>0</v>
      </c>
      <c r="Q1100" s="169">
        <v>66.059099999999987</v>
      </c>
      <c r="R1100" s="169">
        <v>507.37995000000001</v>
      </c>
      <c r="S1100" s="169">
        <v>0</v>
      </c>
      <c r="T1100" s="169">
        <v>0</v>
      </c>
      <c r="U1100" s="169">
        <v>1784.138025</v>
      </c>
      <c r="V1100" s="163">
        <f ca="1">SUM(INDIRECT(Inputs!$C$11&amp;ROW()&amp;":"&amp;Inputs!$C$12&amp;ROW()))</f>
        <v>66.059099999999987</v>
      </c>
      <c r="W1100" s="163">
        <f ca="1">SUM(INDIRECT(Inputs!$C$13&amp;ROW()&amp;":"&amp;Inputs!$C$14&amp;ROW()))</f>
        <v>1276.758075</v>
      </c>
      <c r="X1100" s="3" t="str">
        <f>IF(COUNTIFS(Lookups!$A:$A,C1100)=1,"Gross Sales","")</f>
        <v/>
      </c>
      <c r="Y1100" s="3" t="str">
        <f>IF(COUNTIFS(Lookups!$D:$D,C1100)=1,"Bar Sales","")</f>
        <v/>
      </c>
      <c r="Z1100" s="3" t="str">
        <f>IFERROR(VLOOKUP(C1100*1,Lookups!$D:$F,3,FALSE),"")</f>
        <v/>
      </c>
      <c r="AA1100" s="3" t="str">
        <f>IFERROR(VLOOKUP($C1100*1,Lookups!$H:$N,3,FALSE),"")</f>
        <v>Sales</v>
      </c>
      <c r="AB1100" s="3" t="str">
        <f>IFERROR(VLOOKUP($C1100*1,Lookups!$H:$N,4,FALSE),"")</f>
        <v>Lunch</v>
      </c>
      <c r="AC1100" s="3" t="str">
        <f>IFERROR(VLOOKUP($C1100*1,Lookups!$H:$N,5,FALSE),"")</f>
        <v>Dining room</v>
      </c>
      <c r="AD1100" s="3" t="str">
        <f>IFERROR(VLOOKUP($C1100*1,Lookups!$H:$N,6,FALSE),"")</f>
        <v>Bev</v>
      </c>
      <c r="AE1100" s="3" t="str">
        <f>IFERROR(VLOOKUP($C1100*1,Lookups!$H:$N,7,FALSE),"")</f>
        <v>Liquor</v>
      </c>
      <c r="AF1100" s="3" t="str">
        <f>VLOOKUP(B1100*1,Stores!$A:$C,3,FALSE)</f>
        <v>DFDE</v>
      </c>
    </row>
    <row r="1101" spans="1:32">
      <c r="A1101" s="165" t="s">
        <v>929</v>
      </c>
      <c r="B1101" s="166" t="s">
        <v>921</v>
      </c>
      <c r="C1101" s="165" t="s">
        <v>580</v>
      </c>
      <c r="D1101" s="165" t="s">
        <v>918</v>
      </c>
      <c r="E1101" s="165" t="s">
        <v>557</v>
      </c>
      <c r="F1101" s="167">
        <v>2017</v>
      </c>
      <c r="G1101" s="168">
        <v>0</v>
      </c>
      <c r="H1101" s="169">
        <v>1386.4618499999999</v>
      </c>
      <c r="I1101" s="169">
        <v>1226.50875</v>
      </c>
      <c r="J1101" s="169">
        <v>1499.9848500000001</v>
      </c>
      <c r="K1101" s="169">
        <v>1732.2150000000001</v>
      </c>
      <c r="L1101" s="169">
        <v>3206.1693749999999</v>
      </c>
      <c r="M1101" s="169">
        <v>1158.485625</v>
      </c>
      <c r="N1101" s="169">
        <v>1208.0175000000002</v>
      </c>
      <c r="O1101" s="169">
        <v>1042.3687500000001</v>
      </c>
      <c r="P1101" s="169">
        <v>933.8175</v>
      </c>
      <c r="Q1101" s="169">
        <v>1654.47</v>
      </c>
      <c r="R1101" s="169">
        <v>1144.381875</v>
      </c>
      <c r="S1101" s="169">
        <v>0</v>
      </c>
      <c r="T1101" s="169">
        <v>0</v>
      </c>
      <c r="U1101" s="169">
        <v>16192.881074999998</v>
      </c>
      <c r="V1101" s="163">
        <f ca="1">SUM(INDIRECT(Inputs!$C$11&amp;ROW()&amp;":"&amp;Inputs!$C$12&amp;ROW()))</f>
        <v>1654.47</v>
      </c>
      <c r="W1101" s="163">
        <f ca="1">SUM(INDIRECT(Inputs!$C$13&amp;ROW()&amp;":"&amp;Inputs!$C$14&amp;ROW()))</f>
        <v>15048.499199999997</v>
      </c>
      <c r="X1101" s="3" t="str">
        <f>IF(COUNTIFS(Lookups!$A:$A,C1101)=1,"Gross Sales","")</f>
        <v/>
      </c>
      <c r="Y1101" s="3" t="str">
        <f>IF(COUNTIFS(Lookups!$D:$D,C1101)=1,"Bar Sales","")</f>
        <v/>
      </c>
      <c r="Z1101" s="3" t="str">
        <f>IFERROR(VLOOKUP(C1101*1,Lookups!$D:$F,3,FALSE),"")</f>
        <v/>
      </c>
      <c r="AA1101" s="3" t="str">
        <f>IFERROR(VLOOKUP($C1101*1,Lookups!$H:$N,3,FALSE),"")</f>
        <v>Sales</v>
      </c>
      <c r="AB1101" s="3" t="str">
        <f>IFERROR(VLOOKUP($C1101*1,Lookups!$H:$N,4,FALSE),"")</f>
        <v>Lunch</v>
      </c>
      <c r="AC1101" s="3" t="str">
        <f>IFERROR(VLOOKUP($C1101*1,Lookups!$H:$N,5,FALSE),"")</f>
        <v>Dining room</v>
      </c>
      <c r="AD1101" s="3" t="str">
        <f>IFERROR(VLOOKUP($C1101*1,Lookups!$H:$N,6,FALSE),"")</f>
        <v>Bev</v>
      </c>
      <c r="AE1101" s="3" t="str">
        <f>IFERROR(VLOOKUP($C1101*1,Lookups!$H:$N,7,FALSE),"")</f>
        <v>Liquor</v>
      </c>
      <c r="AF1101" s="3" t="str">
        <f>VLOOKUP(B1101*1,Stores!$A:$C,3,FALSE)</f>
        <v>DFDE</v>
      </c>
    </row>
    <row r="1102" spans="1:32">
      <c r="A1102" s="165" t="s">
        <v>928</v>
      </c>
      <c r="B1102" s="166" t="s">
        <v>922</v>
      </c>
      <c r="C1102" s="165" t="s">
        <v>580</v>
      </c>
      <c r="D1102" s="165" t="s">
        <v>918</v>
      </c>
      <c r="E1102" s="165" t="s">
        <v>557</v>
      </c>
      <c r="F1102" s="167">
        <v>2017</v>
      </c>
      <c r="G1102" s="168">
        <v>0</v>
      </c>
      <c r="H1102" s="169">
        <v>175.9725</v>
      </c>
      <c r="I1102" s="169">
        <v>371.85</v>
      </c>
      <c r="J1102" s="169">
        <v>9.3450000000000006</v>
      </c>
      <c r="K1102" s="169">
        <v>587.35680000000013</v>
      </c>
      <c r="L1102" s="169">
        <v>653.5575</v>
      </c>
      <c r="M1102" s="169">
        <v>354.75</v>
      </c>
      <c r="N1102" s="169">
        <v>150.74625</v>
      </c>
      <c r="O1102" s="169">
        <v>156.48750000000001</v>
      </c>
      <c r="P1102" s="169">
        <v>24.588750000000001</v>
      </c>
      <c r="Q1102" s="169">
        <v>0</v>
      </c>
      <c r="R1102" s="169">
        <v>33.479999999999997</v>
      </c>
      <c r="S1102" s="169">
        <v>0</v>
      </c>
      <c r="T1102" s="169">
        <v>0</v>
      </c>
      <c r="U1102" s="169">
        <v>2518.1343000000002</v>
      </c>
      <c r="V1102" s="163">
        <f ca="1">SUM(INDIRECT(Inputs!$C$11&amp;ROW()&amp;":"&amp;Inputs!$C$12&amp;ROW()))</f>
        <v>0</v>
      </c>
      <c r="W1102" s="163">
        <f ca="1">SUM(INDIRECT(Inputs!$C$13&amp;ROW()&amp;":"&amp;Inputs!$C$14&amp;ROW()))</f>
        <v>2484.6543000000001</v>
      </c>
      <c r="X1102" s="3" t="str">
        <f>IF(COUNTIFS(Lookups!$A:$A,C1102)=1,"Gross Sales","")</f>
        <v/>
      </c>
      <c r="Y1102" s="3" t="str">
        <f>IF(COUNTIFS(Lookups!$D:$D,C1102)=1,"Bar Sales","")</f>
        <v/>
      </c>
      <c r="Z1102" s="3" t="str">
        <f>IFERROR(VLOOKUP(C1102*1,Lookups!$D:$F,3,FALSE),"")</f>
        <v/>
      </c>
      <c r="AA1102" s="3" t="str">
        <f>IFERROR(VLOOKUP($C1102*1,Lookups!$H:$N,3,FALSE),"")</f>
        <v>Sales</v>
      </c>
      <c r="AB1102" s="3" t="str">
        <f>IFERROR(VLOOKUP($C1102*1,Lookups!$H:$N,4,FALSE),"")</f>
        <v>Lunch</v>
      </c>
      <c r="AC1102" s="3" t="str">
        <f>IFERROR(VLOOKUP($C1102*1,Lookups!$H:$N,5,FALSE),"")</f>
        <v>Dining room</v>
      </c>
      <c r="AD1102" s="3" t="str">
        <f>IFERROR(VLOOKUP($C1102*1,Lookups!$H:$N,6,FALSE),"")</f>
        <v>Bev</v>
      </c>
      <c r="AE1102" s="3" t="str">
        <f>IFERROR(VLOOKUP($C1102*1,Lookups!$H:$N,7,FALSE),"")</f>
        <v>Liquor</v>
      </c>
      <c r="AF1102" s="3" t="str">
        <f>VLOOKUP(B1102*1,Stores!$A:$C,3,FALSE)</f>
        <v>DFDE</v>
      </c>
    </row>
    <row r="1103" spans="1:32">
      <c r="A1103" s="165" t="s">
        <v>927</v>
      </c>
      <c r="B1103" s="166" t="s">
        <v>923</v>
      </c>
      <c r="C1103" s="165" t="s">
        <v>580</v>
      </c>
      <c r="D1103" s="165" t="s">
        <v>918</v>
      </c>
      <c r="E1103" s="165" t="s">
        <v>557</v>
      </c>
      <c r="F1103" s="167">
        <v>2017</v>
      </c>
      <c r="G1103" s="168">
        <v>0</v>
      </c>
      <c r="H1103" s="169">
        <v>1376.2654499999999</v>
      </c>
      <c r="I1103" s="169">
        <v>3386.0726999999997</v>
      </c>
      <c r="J1103" s="169">
        <v>1144.8486</v>
      </c>
      <c r="K1103" s="169">
        <v>1474.9947</v>
      </c>
      <c r="L1103" s="169">
        <v>3100.52925</v>
      </c>
      <c r="M1103" s="169">
        <v>1117.6200000000001</v>
      </c>
      <c r="N1103" s="169">
        <v>1089.6861000000001</v>
      </c>
      <c r="O1103" s="169">
        <v>1888.0020000000002</v>
      </c>
      <c r="P1103" s="169">
        <v>2001.5052000000001</v>
      </c>
      <c r="Q1103" s="169">
        <v>2551.6417500000002</v>
      </c>
      <c r="R1103" s="169">
        <v>2112.8714999999997</v>
      </c>
      <c r="S1103" s="169">
        <v>0</v>
      </c>
      <c r="T1103" s="169">
        <v>0</v>
      </c>
      <c r="U1103" s="169">
        <v>21244.037250000001</v>
      </c>
      <c r="V1103" s="163">
        <f ca="1">SUM(INDIRECT(Inputs!$C$11&amp;ROW()&amp;":"&amp;Inputs!$C$12&amp;ROW()))</f>
        <v>2551.6417500000002</v>
      </c>
      <c r="W1103" s="163">
        <f ca="1">SUM(INDIRECT(Inputs!$C$13&amp;ROW()&amp;":"&amp;Inputs!$C$14&amp;ROW()))</f>
        <v>19131.16575</v>
      </c>
      <c r="X1103" s="3" t="str">
        <f>IF(COUNTIFS(Lookups!$A:$A,C1103)=1,"Gross Sales","")</f>
        <v/>
      </c>
      <c r="Y1103" s="3" t="str">
        <f>IF(COUNTIFS(Lookups!$D:$D,C1103)=1,"Bar Sales","")</f>
        <v/>
      </c>
      <c r="Z1103" s="3" t="str">
        <f>IFERROR(VLOOKUP(C1103*1,Lookups!$D:$F,3,FALSE),"")</f>
        <v/>
      </c>
      <c r="AA1103" s="3" t="str">
        <f>IFERROR(VLOOKUP($C1103*1,Lookups!$H:$N,3,FALSE),"")</f>
        <v>Sales</v>
      </c>
      <c r="AB1103" s="3" t="str">
        <f>IFERROR(VLOOKUP($C1103*1,Lookups!$H:$N,4,FALSE),"")</f>
        <v>Lunch</v>
      </c>
      <c r="AC1103" s="3" t="str">
        <f>IFERROR(VLOOKUP($C1103*1,Lookups!$H:$N,5,FALSE),"")</f>
        <v>Dining room</v>
      </c>
      <c r="AD1103" s="3" t="str">
        <f>IFERROR(VLOOKUP($C1103*1,Lookups!$H:$N,6,FALSE),"")</f>
        <v>Bev</v>
      </c>
      <c r="AE1103" s="3" t="str">
        <f>IFERROR(VLOOKUP($C1103*1,Lookups!$H:$N,7,FALSE),"")</f>
        <v>Liquor</v>
      </c>
      <c r="AF1103" s="3" t="str">
        <f>VLOOKUP(B1103*1,Stores!$A:$C,3,FALSE)</f>
        <v>DFDE</v>
      </c>
    </row>
    <row r="1104" spans="1:32">
      <c r="A1104" s="165" t="s">
        <v>926</v>
      </c>
      <c r="B1104" s="166" t="s">
        <v>924</v>
      </c>
      <c r="C1104" s="165" t="s">
        <v>580</v>
      </c>
      <c r="D1104" s="165" t="s">
        <v>918</v>
      </c>
      <c r="E1104" s="165" t="s">
        <v>557</v>
      </c>
      <c r="F1104" s="167">
        <v>2017</v>
      </c>
      <c r="G1104" s="168">
        <v>0</v>
      </c>
      <c r="H1104" s="169">
        <v>1017.6075000000001</v>
      </c>
      <c r="I1104" s="169">
        <v>740.0367</v>
      </c>
      <c r="J1104" s="169">
        <v>383.36100000000005</v>
      </c>
      <c r="K1104" s="169">
        <v>1357.2660000000001</v>
      </c>
      <c r="L1104" s="169">
        <v>1231.9212749999999</v>
      </c>
      <c r="M1104" s="169">
        <v>709.28400000000011</v>
      </c>
      <c r="N1104" s="169">
        <v>611.44380000000001</v>
      </c>
      <c r="O1104" s="169">
        <v>634.88639999999998</v>
      </c>
      <c r="P1104" s="169">
        <v>590.00242500000002</v>
      </c>
      <c r="Q1104" s="169">
        <v>342.03562499999998</v>
      </c>
      <c r="R1104" s="169">
        <v>483.64117500000003</v>
      </c>
      <c r="S1104" s="169">
        <v>0</v>
      </c>
      <c r="T1104" s="169">
        <v>0</v>
      </c>
      <c r="U1104" s="169">
        <v>8101.4858999999988</v>
      </c>
      <c r="V1104" s="163">
        <f ca="1">SUM(INDIRECT(Inputs!$C$11&amp;ROW()&amp;":"&amp;Inputs!$C$12&amp;ROW()))</f>
        <v>342.03562499999998</v>
      </c>
      <c r="W1104" s="163">
        <f ca="1">SUM(INDIRECT(Inputs!$C$13&amp;ROW()&amp;":"&amp;Inputs!$C$14&amp;ROW()))</f>
        <v>7617.844724999999</v>
      </c>
      <c r="X1104" s="3" t="str">
        <f>IF(COUNTIFS(Lookups!$A:$A,C1104)=1,"Gross Sales","")</f>
        <v/>
      </c>
      <c r="Y1104" s="3" t="str">
        <f>IF(COUNTIFS(Lookups!$D:$D,C1104)=1,"Bar Sales","")</f>
        <v/>
      </c>
      <c r="Z1104" s="3" t="str">
        <f>IFERROR(VLOOKUP(C1104*1,Lookups!$D:$F,3,FALSE),"")</f>
        <v/>
      </c>
      <c r="AA1104" s="3" t="str">
        <f>IFERROR(VLOOKUP($C1104*1,Lookups!$H:$N,3,FALSE),"")</f>
        <v>Sales</v>
      </c>
      <c r="AB1104" s="3" t="str">
        <f>IFERROR(VLOOKUP($C1104*1,Lookups!$H:$N,4,FALSE),"")</f>
        <v>Lunch</v>
      </c>
      <c r="AC1104" s="3" t="str">
        <f>IFERROR(VLOOKUP($C1104*1,Lookups!$H:$N,5,FALSE),"")</f>
        <v>Dining room</v>
      </c>
      <c r="AD1104" s="3" t="str">
        <f>IFERROR(VLOOKUP($C1104*1,Lookups!$H:$N,6,FALSE),"")</f>
        <v>Bev</v>
      </c>
      <c r="AE1104" s="3" t="str">
        <f>IFERROR(VLOOKUP($C1104*1,Lookups!$H:$N,7,FALSE),"")</f>
        <v>Liquor</v>
      </c>
      <c r="AF1104" s="3" t="str">
        <f>VLOOKUP(B1104*1,Stores!$A:$C,3,FALSE)</f>
        <v>DFDE</v>
      </c>
    </row>
    <row r="1105" spans="1:32">
      <c r="A1105" s="165" t="s">
        <v>925</v>
      </c>
      <c r="B1105" s="166" t="s">
        <v>958</v>
      </c>
      <c r="C1105" s="165" t="s">
        <v>580</v>
      </c>
      <c r="D1105" s="165" t="s">
        <v>918</v>
      </c>
      <c r="E1105" s="165" t="s">
        <v>557</v>
      </c>
      <c r="F1105" s="167">
        <v>2017</v>
      </c>
      <c r="G1105" s="168">
        <v>0</v>
      </c>
      <c r="H1105" s="169">
        <v>0</v>
      </c>
      <c r="I1105" s="169">
        <v>0</v>
      </c>
      <c r="J1105" s="169">
        <v>0</v>
      </c>
      <c r="K1105" s="169">
        <v>0</v>
      </c>
      <c r="L1105" s="169">
        <v>814.82212500000003</v>
      </c>
      <c r="M1105" s="169">
        <v>555.45539999999994</v>
      </c>
      <c r="N1105" s="169">
        <v>366.11520000000002</v>
      </c>
      <c r="O1105" s="169">
        <v>518.57549999999992</v>
      </c>
      <c r="P1105" s="169">
        <v>1093.8585</v>
      </c>
      <c r="Q1105" s="169">
        <v>424.45920000000001</v>
      </c>
      <c r="R1105" s="169">
        <v>442.72575000000001</v>
      </c>
      <c r="S1105" s="169">
        <v>0</v>
      </c>
      <c r="T1105" s="169">
        <v>0</v>
      </c>
      <c r="U1105" s="169">
        <v>4216.0116749999997</v>
      </c>
      <c r="V1105" s="163">
        <f ca="1">SUM(INDIRECT(Inputs!$C$11&amp;ROW()&amp;":"&amp;Inputs!$C$12&amp;ROW()))</f>
        <v>424.45920000000001</v>
      </c>
      <c r="W1105" s="163">
        <f ca="1">SUM(INDIRECT(Inputs!$C$13&amp;ROW()&amp;":"&amp;Inputs!$C$14&amp;ROW()))</f>
        <v>3773.2859250000001</v>
      </c>
      <c r="X1105" s="3" t="str">
        <f>IF(COUNTIFS(Lookups!$A:$A,C1105)=1,"Gross Sales","")</f>
        <v/>
      </c>
      <c r="Y1105" s="3" t="str">
        <f>IF(COUNTIFS(Lookups!$D:$D,C1105)=1,"Bar Sales","")</f>
        <v/>
      </c>
      <c r="Z1105" s="3" t="str">
        <f>IFERROR(VLOOKUP(C1105*1,Lookups!$D:$F,3,FALSE),"")</f>
        <v/>
      </c>
      <c r="AA1105" s="3" t="str">
        <f>IFERROR(VLOOKUP($C1105*1,Lookups!$H:$N,3,FALSE),"")</f>
        <v>Sales</v>
      </c>
      <c r="AB1105" s="3" t="str">
        <f>IFERROR(VLOOKUP($C1105*1,Lookups!$H:$N,4,FALSE),"")</f>
        <v>Lunch</v>
      </c>
      <c r="AC1105" s="3" t="str">
        <f>IFERROR(VLOOKUP($C1105*1,Lookups!$H:$N,5,FALSE),"")</f>
        <v>Dining room</v>
      </c>
      <c r="AD1105" s="3" t="str">
        <f>IFERROR(VLOOKUP($C1105*1,Lookups!$H:$N,6,FALSE),"")</f>
        <v>Bev</v>
      </c>
      <c r="AE1105" s="3" t="str">
        <f>IFERROR(VLOOKUP($C1105*1,Lookups!$H:$N,7,FALSE),"")</f>
        <v>Liquor</v>
      </c>
      <c r="AF1105" s="3" t="str">
        <f>VLOOKUP(B1105*1,Stores!$A:$C,3,FALSE)</f>
        <v>DFDE</v>
      </c>
    </row>
    <row r="1106" spans="1:32">
      <c r="A1106" s="165" t="s">
        <v>958</v>
      </c>
      <c r="B1106" s="166" t="s">
        <v>925</v>
      </c>
      <c r="C1106" s="165" t="s">
        <v>580</v>
      </c>
      <c r="D1106" s="165" t="s">
        <v>918</v>
      </c>
      <c r="E1106" s="165" t="s">
        <v>557</v>
      </c>
      <c r="F1106" s="167">
        <v>2017</v>
      </c>
      <c r="G1106" s="168">
        <v>0</v>
      </c>
      <c r="H1106" s="169">
        <v>11.654999999999999</v>
      </c>
      <c r="I1106" s="169">
        <v>77.7</v>
      </c>
      <c r="J1106" s="169">
        <v>0</v>
      </c>
      <c r="K1106" s="169">
        <v>203.34375</v>
      </c>
      <c r="L1106" s="169">
        <v>299.92500000000001</v>
      </c>
      <c r="M1106" s="169">
        <v>84.15</v>
      </c>
      <c r="N1106" s="169">
        <v>423.55694999999997</v>
      </c>
      <c r="O1106" s="169">
        <v>-12.326175000000001</v>
      </c>
      <c r="P1106" s="169">
        <v>-8.7750000000000004</v>
      </c>
      <c r="Q1106" s="169">
        <v>67.402500000000003</v>
      </c>
      <c r="R1106" s="169">
        <v>38.61</v>
      </c>
      <c r="S1106" s="169">
        <v>0</v>
      </c>
      <c r="T1106" s="169">
        <v>0</v>
      </c>
      <c r="U1106" s="169">
        <v>1185.2420249999998</v>
      </c>
      <c r="V1106" s="163">
        <f ca="1">SUM(INDIRECT(Inputs!$C$11&amp;ROW()&amp;":"&amp;Inputs!$C$12&amp;ROW()))</f>
        <v>67.402500000000003</v>
      </c>
      <c r="W1106" s="163">
        <f ca="1">SUM(INDIRECT(Inputs!$C$13&amp;ROW()&amp;":"&amp;Inputs!$C$14&amp;ROW()))</f>
        <v>1146.6320249999999</v>
      </c>
      <c r="X1106" s="3" t="str">
        <f>IF(COUNTIFS(Lookups!$A:$A,C1106)=1,"Gross Sales","")</f>
        <v/>
      </c>
      <c r="Y1106" s="3" t="str">
        <f>IF(COUNTIFS(Lookups!$D:$D,C1106)=1,"Bar Sales","")</f>
        <v/>
      </c>
      <c r="Z1106" s="3" t="str">
        <f>IFERROR(VLOOKUP(C1106*1,Lookups!$D:$F,3,FALSE),"")</f>
        <v/>
      </c>
      <c r="AA1106" s="3" t="str">
        <f>IFERROR(VLOOKUP($C1106*1,Lookups!$H:$N,3,FALSE),"")</f>
        <v>Sales</v>
      </c>
      <c r="AB1106" s="3" t="str">
        <f>IFERROR(VLOOKUP($C1106*1,Lookups!$H:$N,4,FALSE),"")</f>
        <v>Lunch</v>
      </c>
      <c r="AC1106" s="3" t="str">
        <f>IFERROR(VLOOKUP($C1106*1,Lookups!$H:$N,5,FALSE),"")</f>
        <v>Dining room</v>
      </c>
      <c r="AD1106" s="3" t="str">
        <f>IFERROR(VLOOKUP($C1106*1,Lookups!$H:$N,6,FALSE),"")</f>
        <v>Bev</v>
      </c>
      <c r="AE1106" s="3" t="str">
        <f>IFERROR(VLOOKUP($C1106*1,Lookups!$H:$N,7,FALSE),"")</f>
        <v>Liquor</v>
      </c>
      <c r="AF1106" s="3" t="str">
        <f>VLOOKUP(B1106*1,Stores!$A:$C,3,FALSE)</f>
        <v>DFDE</v>
      </c>
    </row>
    <row r="1107" spans="1:32">
      <c r="A1107" s="165" t="s">
        <v>924</v>
      </c>
      <c r="B1107" s="166" t="s">
        <v>926</v>
      </c>
      <c r="C1107" s="165" t="s">
        <v>580</v>
      </c>
      <c r="D1107" s="165" t="s">
        <v>918</v>
      </c>
      <c r="E1107" s="165" t="s">
        <v>557</v>
      </c>
      <c r="F1107" s="167">
        <v>2017</v>
      </c>
      <c r="G1107" s="168">
        <v>0</v>
      </c>
      <c r="H1107" s="169">
        <v>8333.434725000001</v>
      </c>
      <c r="I1107" s="169">
        <v>8576.5500000000011</v>
      </c>
      <c r="J1107" s="169">
        <v>6824.3175000000001</v>
      </c>
      <c r="K1107" s="169">
        <v>5872.1849999999995</v>
      </c>
      <c r="L1107" s="169">
        <v>7351.0649999999996</v>
      </c>
      <c r="M1107" s="169">
        <v>5254.7325000000001</v>
      </c>
      <c r="N1107" s="169">
        <v>3630.6</v>
      </c>
      <c r="O1107" s="169">
        <v>5236.6050000000005</v>
      </c>
      <c r="P1107" s="169">
        <v>4833.9997499999999</v>
      </c>
      <c r="Q1107" s="169">
        <v>7513.8899999999994</v>
      </c>
      <c r="R1107" s="169">
        <v>5611.8096000000005</v>
      </c>
      <c r="S1107" s="169">
        <v>0</v>
      </c>
      <c r="T1107" s="169">
        <v>0</v>
      </c>
      <c r="U1107" s="169">
        <v>69039.189075000002</v>
      </c>
      <c r="V1107" s="163">
        <f ca="1">SUM(INDIRECT(Inputs!$C$11&amp;ROW()&amp;":"&amp;Inputs!$C$12&amp;ROW()))</f>
        <v>7513.8899999999994</v>
      </c>
      <c r="W1107" s="163">
        <f ca="1">SUM(INDIRECT(Inputs!$C$13&amp;ROW()&amp;":"&amp;Inputs!$C$14&amp;ROW()))</f>
        <v>63427.379475000009</v>
      </c>
      <c r="X1107" s="3" t="str">
        <f>IF(COUNTIFS(Lookups!$A:$A,C1107)=1,"Gross Sales","")</f>
        <v/>
      </c>
      <c r="Y1107" s="3" t="str">
        <f>IF(COUNTIFS(Lookups!$D:$D,C1107)=1,"Bar Sales","")</f>
        <v/>
      </c>
      <c r="Z1107" s="3" t="str">
        <f>IFERROR(VLOOKUP(C1107*1,Lookups!$D:$F,3,FALSE),"")</f>
        <v/>
      </c>
      <c r="AA1107" s="3" t="str">
        <f>IFERROR(VLOOKUP($C1107*1,Lookups!$H:$N,3,FALSE),"")</f>
        <v>Sales</v>
      </c>
      <c r="AB1107" s="3" t="str">
        <f>IFERROR(VLOOKUP($C1107*1,Lookups!$H:$N,4,FALSE),"")</f>
        <v>Lunch</v>
      </c>
      <c r="AC1107" s="3" t="str">
        <f>IFERROR(VLOOKUP($C1107*1,Lookups!$H:$N,5,FALSE),"")</f>
        <v>Dining room</v>
      </c>
      <c r="AD1107" s="3" t="str">
        <f>IFERROR(VLOOKUP($C1107*1,Lookups!$H:$N,6,FALSE),"")</f>
        <v>Bev</v>
      </c>
      <c r="AE1107" s="3" t="str">
        <f>IFERROR(VLOOKUP($C1107*1,Lookups!$H:$N,7,FALSE),"")</f>
        <v>Liquor</v>
      </c>
      <c r="AF1107" s="3" t="str">
        <f>VLOOKUP(B1107*1,Stores!$A:$C,3,FALSE)</f>
        <v>DFDE</v>
      </c>
    </row>
    <row r="1108" spans="1:32">
      <c r="A1108" s="165" t="s">
        <v>923</v>
      </c>
      <c r="B1108" s="166" t="s">
        <v>927</v>
      </c>
      <c r="C1108" s="165" t="s">
        <v>580</v>
      </c>
      <c r="D1108" s="165" t="s">
        <v>918</v>
      </c>
      <c r="E1108" s="165" t="s">
        <v>557</v>
      </c>
      <c r="F1108" s="167">
        <v>2017</v>
      </c>
      <c r="G1108" s="168">
        <v>0</v>
      </c>
      <c r="H1108" s="169">
        <v>1422.5714999999998</v>
      </c>
      <c r="I1108" s="169">
        <v>1981.4175</v>
      </c>
      <c r="J1108" s="169">
        <v>2075.7676500000002</v>
      </c>
      <c r="K1108" s="169">
        <v>4281.4112249999998</v>
      </c>
      <c r="L1108" s="169">
        <v>4409.0838750000003</v>
      </c>
      <c r="M1108" s="169">
        <v>3165.8655749999998</v>
      </c>
      <c r="N1108" s="169">
        <v>4267.9728000000005</v>
      </c>
      <c r="O1108" s="169">
        <v>2226.0374999999999</v>
      </c>
      <c r="P1108" s="169">
        <v>8046.3375000000005</v>
      </c>
      <c r="Q1108" s="169">
        <v>1235.8125</v>
      </c>
      <c r="R1108" s="169">
        <v>1555.7625000000003</v>
      </c>
      <c r="S1108" s="169">
        <v>0</v>
      </c>
      <c r="T1108" s="169">
        <v>0</v>
      </c>
      <c r="U1108" s="169">
        <v>34668.040125</v>
      </c>
      <c r="V1108" s="163">
        <f ca="1">SUM(INDIRECT(Inputs!$C$11&amp;ROW()&amp;":"&amp;Inputs!$C$12&amp;ROW()))</f>
        <v>1235.8125</v>
      </c>
      <c r="W1108" s="163">
        <f ca="1">SUM(INDIRECT(Inputs!$C$13&amp;ROW()&amp;":"&amp;Inputs!$C$14&amp;ROW()))</f>
        <v>33112.277625000002</v>
      </c>
      <c r="X1108" s="3" t="str">
        <f>IF(COUNTIFS(Lookups!$A:$A,C1108)=1,"Gross Sales","")</f>
        <v/>
      </c>
      <c r="Y1108" s="3" t="str">
        <f>IF(COUNTIFS(Lookups!$D:$D,C1108)=1,"Bar Sales","")</f>
        <v/>
      </c>
      <c r="Z1108" s="3" t="str">
        <f>IFERROR(VLOOKUP(C1108*1,Lookups!$D:$F,3,FALSE),"")</f>
        <v/>
      </c>
      <c r="AA1108" s="3" t="str">
        <f>IFERROR(VLOOKUP($C1108*1,Lookups!$H:$N,3,FALSE),"")</f>
        <v>Sales</v>
      </c>
      <c r="AB1108" s="3" t="str">
        <f>IFERROR(VLOOKUP($C1108*1,Lookups!$H:$N,4,FALSE),"")</f>
        <v>Lunch</v>
      </c>
      <c r="AC1108" s="3" t="str">
        <f>IFERROR(VLOOKUP($C1108*1,Lookups!$H:$N,5,FALSE),"")</f>
        <v>Dining room</v>
      </c>
      <c r="AD1108" s="3" t="str">
        <f>IFERROR(VLOOKUP($C1108*1,Lookups!$H:$N,6,FALSE),"")</f>
        <v>Bev</v>
      </c>
      <c r="AE1108" s="3" t="str">
        <f>IFERROR(VLOOKUP($C1108*1,Lookups!$H:$N,7,FALSE),"")</f>
        <v>Liquor</v>
      </c>
      <c r="AF1108" s="3" t="str">
        <f>VLOOKUP(B1108*1,Stores!$A:$C,3,FALSE)</f>
        <v>DFDE</v>
      </c>
    </row>
    <row r="1109" spans="1:32">
      <c r="A1109" s="165" t="s">
        <v>922</v>
      </c>
      <c r="B1109" s="166" t="s">
        <v>928</v>
      </c>
      <c r="C1109" s="165" t="s">
        <v>580</v>
      </c>
      <c r="D1109" s="165" t="s">
        <v>918</v>
      </c>
      <c r="E1109" s="165" t="s">
        <v>557</v>
      </c>
      <c r="F1109" s="167">
        <v>2017</v>
      </c>
      <c r="G1109" s="168">
        <v>0</v>
      </c>
      <c r="H1109" s="169">
        <v>60.845624999999998</v>
      </c>
      <c r="I1109" s="169">
        <v>0</v>
      </c>
      <c r="J1109" s="169">
        <v>15.394499999999999</v>
      </c>
      <c r="K1109" s="169">
        <v>170.46749999999997</v>
      </c>
      <c r="L1109" s="169">
        <v>35.315999999999995</v>
      </c>
      <c r="M1109" s="169">
        <v>0</v>
      </c>
      <c r="N1109" s="169">
        <v>0</v>
      </c>
      <c r="O1109" s="169">
        <v>-14.668499999999998</v>
      </c>
      <c r="P1109" s="169">
        <v>0</v>
      </c>
      <c r="Q1109" s="169">
        <v>-87.538499999999999</v>
      </c>
      <c r="R1109" s="169">
        <v>135.35339999999999</v>
      </c>
      <c r="S1109" s="169">
        <v>0</v>
      </c>
      <c r="T1109" s="169">
        <v>0</v>
      </c>
      <c r="U1109" s="169">
        <v>315.1700249999999</v>
      </c>
      <c r="V1109" s="163">
        <f ca="1">SUM(INDIRECT(Inputs!$C$11&amp;ROW()&amp;":"&amp;Inputs!$C$12&amp;ROW()))</f>
        <v>-87.538499999999999</v>
      </c>
      <c r="W1109" s="163">
        <f ca="1">SUM(INDIRECT(Inputs!$C$13&amp;ROW()&amp;":"&amp;Inputs!$C$14&amp;ROW()))</f>
        <v>179.81662499999993</v>
      </c>
      <c r="X1109" s="3" t="str">
        <f>IF(COUNTIFS(Lookups!$A:$A,C1109)=1,"Gross Sales","")</f>
        <v/>
      </c>
      <c r="Y1109" s="3" t="str">
        <f>IF(COUNTIFS(Lookups!$D:$D,C1109)=1,"Bar Sales","")</f>
        <v/>
      </c>
      <c r="Z1109" s="3" t="str">
        <f>IFERROR(VLOOKUP(C1109*1,Lookups!$D:$F,3,FALSE),"")</f>
        <v/>
      </c>
      <c r="AA1109" s="3" t="str">
        <f>IFERROR(VLOOKUP($C1109*1,Lookups!$H:$N,3,FALSE),"")</f>
        <v>Sales</v>
      </c>
      <c r="AB1109" s="3" t="str">
        <f>IFERROR(VLOOKUP($C1109*1,Lookups!$H:$N,4,FALSE),"")</f>
        <v>Lunch</v>
      </c>
      <c r="AC1109" s="3" t="str">
        <f>IFERROR(VLOOKUP($C1109*1,Lookups!$H:$N,5,FALSE),"")</f>
        <v>Dining room</v>
      </c>
      <c r="AD1109" s="3" t="str">
        <f>IFERROR(VLOOKUP($C1109*1,Lookups!$H:$N,6,FALSE),"")</f>
        <v>Bev</v>
      </c>
      <c r="AE1109" s="3" t="str">
        <f>IFERROR(VLOOKUP($C1109*1,Lookups!$H:$N,7,FALSE),"")</f>
        <v>Liquor</v>
      </c>
      <c r="AF1109" s="3" t="str">
        <f>VLOOKUP(B1109*1,Stores!$A:$C,3,FALSE)</f>
        <v>DFDE</v>
      </c>
    </row>
    <row r="1110" spans="1:32">
      <c r="A1110" s="165" t="s">
        <v>921</v>
      </c>
      <c r="B1110" s="166" t="s">
        <v>929</v>
      </c>
      <c r="C1110" s="165" t="s">
        <v>580</v>
      </c>
      <c r="D1110" s="165" t="s">
        <v>918</v>
      </c>
      <c r="E1110" s="165" t="s">
        <v>557</v>
      </c>
      <c r="F1110" s="167">
        <v>2017</v>
      </c>
      <c r="G1110" s="168">
        <v>0</v>
      </c>
      <c r="H1110" s="169">
        <v>290.38785000000001</v>
      </c>
      <c r="I1110" s="169">
        <v>674.71875</v>
      </c>
      <c r="J1110" s="169">
        <v>536.40750000000003</v>
      </c>
      <c r="K1110" s="169">
        <v>437.95499999999998</v>
      </c>
      <c r="L1110" s="169">
        <v>315.5625</v>
      </c>
      <c r="M1110" s="169">
        <v>-12.386849999999999</v>
      </c>
      <c r="N1110" s="169">
        <v>5.94</v>
      </c>
      <c r="O1110" s="169">
        <v>0</v>
      </c>
      <c r="P1110" s="169">
        <v>0</v>
      </c>
      <c r="Q1110" s="169">
        <v>10.9275</v>
      </c>
      <c r="R1110" s="169">
        <v>-29.28</v>
      </c>
      <c r="S1110" s="169">
        <v>0</v>
      </c>
      <c r="T1110" s="169">
        <v>0</v>
      </c>
      <c r="U1110" s="169">
        <v>2230.23225</v>
      </c>
      <c r="V1110" s="163">
        <f ca="1">SUM(INDIRECT(Inputs!$C$11&amp;ROW()&amp;":"&amp;Inputs!$C$12&amp;ROW()))</f>
        <v>10.9275</v>
      </c>
      <c r="W1110" s="163">
        <f ca="1">SUM(INDIRECT(Inputs!$C$13&amp;ROW()&amp;":"&amp;Inputs!$C$14&amp;ROW()))</f>
        <v>2259.5122500000002</v>
      </c>
      <c r="X1110" s="3" t="str">
        <f>IF(COUNTIFS(Lookups!$A:$A,C1110)=1,"Gross Sales","")</f>
        <v/>
      </c>
      <c r="Y1110" s="3" t="str">
        <f>IF(COUNTIFS(Lookups!$D:$D,C1110)=1,"Bar Sales","")</f>
        <v/>
      </c>
      <c r="Z1110" s="3" t="str">
        <f>IFERROR(VLOOKUP(C1110*1,Lookups!$D:$F,3,FALSE),"")</f>
        <v/>
      </c>
      <c r="AA1110" s="3" t="str">
        <f>IFERROR(VLOOKUP($C1110*1,Lookups!$H:$N,3,FALSE),"")</f>
        <v>Sales</v>
      </c>
      <c r="AB1110" s="3" t="str">
        <f>IFERROR(VLOOKUP($C1110*1,Lookups!$H:$N,4,FALSE),"")</f>
        <v>Lunch</v>
      </c>
      <c r="AC1110" s="3" t="str">
        <f>IFERROR(VLOOKUP($C1110*1,Lookups!$H:$N,5,FALSE),"")</f>
        <v>Dining room</v>
      </c>
      <c r="AD1110" s="3" t="str">
        <f>IFERROR(VLOOKUP($C1110*1,Lookups!$H:$N,6,FALSE),"")</f>
        <v>Bev</v>
      </c>
      <c r="AE1110" s="3" t="str">
        <f>IFERROR(VLOOKUP($C1110*1,Lookups!$H:$N,7,FALSE),"")</f>
        <v>Liquor</v>
      </c>
      <c r="AF1110" s="3" t="str">
        <f>VLOOKUP(B1110*1,Stores!$A:$C,3,FALSE)</f>
        <v>DFDE</v>
      </c>
    </row>
    <row r="1111" spans="1:32">
      <c r="A1111" s="165" t="s">
        <v>920</v>
      </c>
      <c r="B1111" s="166" t="s">
        <v>930</v>
      </c>
      <c r="C1111" s="165" t="s">
        <v>580</v>
      </c>
      <c r="D1111" s="165" t="s">
        <v>918</v>
      </c>
      <c r="E1111" s="165" t="s">
        <v>557</v>
      </c>
      <c r="F1111" s="167">
        <v>2017</v>
      </c>
      <c r="G1111" s="168">
        <v>0</v>
      </c>
      <c r="H1111" s="169">
        <v>1877.5350000000001</v>
      </c>
      <c r="I1111" s="169">
        <v>4221.5940000000001</v>
      </c>
      <c r="J1111" s="169">
        <v>1996.5</v>
      </c>
      <c r="K1111" s="169">
        <v>1488.6074999999998</v>
      </c>
      <c r="L1111" s="169">
        <v>2397.9164999999998</v>
      </c>
      <c r="M1111" s="169">
        <v>2339.0062499999999</v>
      </c>
      <c r="N1111" s="169">
        <v>1448.3700000000001</v>
      </c>
      <c r="O1111" s="169">
        <v>1265.2875000000001</v>
      </c>
      <c r="P1111" s="169">
        <v>1731.09375</v>
      </c>
      <c r="Q1111" s="169">
        <v>1703.625</v>
      </c>
      <c r="R1111" s="169">
        <v>1265.7975000000001</v>
      </c>
      <c r="S1111" s="169">
        <v>0</v>
      </c>
      <c r="T1111" s="169">
        <v>0</v>
      </c>
      <c r="U1111" s="169">
        <v>21735.332999999999</v>
      </c>
      <c r="V1111" s="163">
        <f ca="1">SUM(INDIRECT(Inputs!$C$11&amp;ROW()&amp;":"&amp;Inputs!$C$12&amp;ROW()))</f>
        <v>1703.625</v>
      </c>
      <c r="W1111" s="163">
        <f ca="1">SUM(INDIRECT(Inputs!$C$13&amp;ROW()&amp;":"&amp;Inputs!$C$14&amp;ROW()))</f>
        <v>20469.535499999998</v>
      </c>
      <c r="X1111" s="3" t="str">
        <f>IF(COUNTIFS(Lookups!$A:$A,C1111)=1,"Gross Sales","")</f>
        <v/>
      </c>
      <c r="Y1111" s="3" t="str">
        <f>IF(COUNTIFS(Lookups!$D:$D,C1111)=1,"Bar Sales","")</f>
        <v/>
      </c>
      <c r="Z1111" s="3" t="str">
        <f>IFERROR(VLOOKUP(C1111*1,Lookups!$D:$F,3,FALSE),"")</f>
        <v/>
      </c>
      <c r="AA1111" s="3" t="str">
        <f>IFERROR(VLOOKUP($C1111*1,Lookups!$H:$N,3,FALSE),"")</f>
        <v>Sales</v>
      </c>
      <c r="AB1111" s="3" t="str">
        <f>IFERROR(VLOOKUP($C1111*1,Lookups!$H:$N,4,FALSE),"")</f>
        <v>Lunch</v>
      </c>
      <c r="AC1111" s="3" t="str">
        <f>IFERROR(VLOOKUP($C1111*1,Lookups!$H:$N,5,FALSE),"")</f>
        <v>Dining room</v>
      </c>
      <c r="AD1111" s="3" t="str">
        <f>IFERROR(VLOOKUP($C1111*1,Lookups!$H:$N,6,FALSE),"")</f>
        <v>Bev</v>
      </c>
      <c r="AE1111" s="3" t="str">
        <f>IFERROR(VLOOKUP($C1111*1,Lookups!$H:$N,7,FALSE),"")</f>
        <v>Liquor</v>
      </c>
      <c r="AF1111" s="3" t="str">
        <f>VLOOKUP(B1111*1,Stores!$A:$C,3,FALSE)</f>
        <v>DFDE</v>
      </c>
    </row>
    <row r="1112" spans="1:32">
      <c r="A1112" s="165" t="s">
        <v>919</v>
      </c>
      <c r="B1112" s="166" t="s">
        <v>931</v>
      </c>
      <c r="C1112" s="165" t="s">
        <v>580</v>
      </c>
      <c r="D1112" s="165" t="s">
        <v>918</v>
      </c>
      <c r="E1112" s="165" t="s">
        <v>557</v>
      </c>
      <c r="F1112" s="167">
        <v>2017</v>
      </c>
      <c r="G1112" s="168">
        <v>0</v>
      </c>
      <c r="H1112" s="169">
        <v>2415.2934</v>
      </c>
      <c r="I1112" s="169">
        <v>2587.1508000000003</v>
      </c>
      <c r="J1112" s="169">
        <v>1544.595</v>
      </c>
      <c r="K1112" s="169">
        <v>1943.6175000000001</v>
      </c>
      <c r="L1112" s="169">
        <v>4167.2092499999999</v>
      </c>
      <c r="M1112" s="169">
        <v>1982.5650000000001</v>
      </c>
      <c r="N1112" s="169">
        <v>1138.9950000000001</v>
      </c>
      <c r="O1112" s="169">
        <v>1617.87375</v>
      </c>
      <c r="P1112" s="169">
        <v>1115.742375</v>
      </c>
      <c r="Q1112" s="169">
        <v>2611.2382499999999</v>
      </c>
      <c r="R1112" s="169">
        <v>1837.1406750000001</v>
      </c>
      <c r="S1112" s="169">
        <v>0</v>
      </c>
      <c r="T1112" s="169">
        <v>0</v>
      </c>
      <c r="U1112" s="169">
        <v>22961.420999999998</v>
      </c>
      <c r="V1112" s="163">
        <f ca="1">SUM(INDIRECT(Inputs!$C$11&amp;ROW()&amp;":"&amp;Inputs!$C$12&amp;ROW()))</f>
        <v>2611.2382499999999</v>
      </c>
      <c r="W1112" s="163">
        <f ca="1">SUM(INDIRECT(Inputs!$C$13&amp;ROW()&amp;":"&amp;Inputs!$C$14&amp;ROW()))</f>
        <v>21124.280325</v>
      </c>
      <c r="X1112" s="3" t="str">
        <f>IF(COUNTIFS(Lookups!$A:$A,C1112)=1,"Gross Sales","")</f>
        <v/>
      </c>
      <c r="Y1112" s="3" t="str">
        <f>IF(COUNTIFS(Lookups!$D:$D,C1112)=1,"Bar Sales","")</f>
        <v/>
      </c>
      <c r="Z1112" s="3" t="str">
        <f>IFERROR(VLOOKUP(C1112*1,Lookups!$D:$F,3,FALSE),"")</f>
        <v/>
      </c>
      <c r="AA1112" s="3" t="str">
        <f>IFERROR(VLOOKUP($C1112*1,Lookups!$H:$N,3,FALSE),"")</f>
        <v>Sales</v>
      </c>
      <c r="AB1112" s="3" t="str">
        <f>IFERROR(VLOOKUP($C1112*1,Lookups!$H:$N,4,FALSE),"")</f>
        <v>Lunch</v>
      </c>
      <c r="AC1112" s="3" t="str">
        <f>IFERROR(VLOOKUP($C1112*1,Lookups!$H:$N,5,FALSE),"")</f>
        <v>Dining room</v>
      </c>
      <c r="AD1112" s="3" t="str">
        <f>IFERROR(VLOOKUP($C1112*1,Lookups!$H:$N,6,FALSE),"")</f>
        <v>Bev</v>
      </c>
      <c r="AE1112" s="3" t="str">
        <f>IFERROR(VLOOKUP($C1112*1,Lookups!$H:$N,7,FALSE),"")</f>
        <v>Liquor</v>
      </c>
      <c r="AF1112" s="3" t="str">
        <f>VLOOKUP(B1112*1,Stores!$A:$C,3,FALSE)</f>
        <v>DFDE</v>
      </c>
    </row>
    <row r="1113" spans="1:32">
      <c r="A1113" s="165" t="s">
        <v>959</v>
      </c>
      <c r="B1113" s="166" t="s">
        <v>932</v>
      </c>
      <c r="C1113" s="165" t="s">
        <v>580</v>
      </c>
      <c r="D1113" s="165" t="s">
        <v>918</v>
      </c>
      <c r="E1113" s="165" t="s">
        <v>557</v>
      </c>
      <c r="F1113" s="167">
        <v>2017</v>
      </c>
      <c r="G1113" s="168">
        <v>0</v>
      </c>
      <c r="H1113" s="169">
        <v>5389.02225</v>
      </c>
      <c r="I1113" s="169">
        <v>2758.61625</v>
      </c>
      <c r="J1113" s="169">
        <v>3804.36</v>
      </c>
      <c r="K1113" s="169">
        <v>3895.4999999999995</v>
      </c>
      <c r="L1113" s="169">
        <v>4760.8010999999997</v>
      </c>
      <c r="M1113" s="169">
        <v>3333.4686000000002</v>
      </c>
      <c r="N1113" s="169">
        <v>2954.7</v>
      </c>
      <c r="O1113" s="169">
        <v>3293.7075</v>
      </c>
      <c r="P1113" s="169">
        <v>3093.3787499999999</v>
      </c>
      <c r="Q1113" s="169">
        <v>3337.2224999999999</v>
      </c>
      <c r="R1113" s="169">
        <v>4020.4323000000004</v>
      </c>
      <c r="S1113" s="169">
        <v>0</v>
      </c>
      <c r="T1113" s="169">
        <v>0</v>
      </c>
      <c r="U1113" s="169">
        <v>40641.20925</v>
      </c>
      <c r="V1113" s="163">
        <f ca="1">SUM(INDIRECT(Inputs!$C$11&amp;ROW()&amp;":"&amp;Inputs!$C$12&amp;ROW()))</f>
        <v>3337.2224999999999</v>
      </c>
      <c r="W1113" s="163">
        <f ca="1">SUM(INDIRECT(Inputs!$C$13&amp;ROW()&amp;":"&amp;Inputs!$C$14&amp;ROW()))</f>
        <v>36620.776949999999</v>
      </c>
      <c r="X1113" s="3" t="str">
        <f>IF(COUNTIFS(Lookups!$A:$A,C1113)=1,"Gross Sales","")</f>
        <v/>
      </c>
      <c r="Y1113" s="3" t="str">
        <f>IF(COUNTIFS(Lookups!$D:$D,C1113)=1,"Bar Sales","")</f>
        <v/>
      </c>
      <c r="Z1113" s="3" t="str">
        <f>IFERROR(VLOOKUP(C1113*1,Lookups!$D:$F,3,FALSE),"")</f>
        <v/>
      </c>
      <c r="AA1113" s="3" t="str">
        <f>IFERROR(VLOOKUP($C1113*1,Lookups!$H:$N,3,FALSE),"")</f>
        <v>Sales</v>
      </c>
      <c r="AB1113" s="3" t="str">
        <f>IFERROR(VLOOKUP($C1113*1,Lookups!$H:$N,4,FALSE),"")</f>
        <v>Lunch</v>
      </c>
      <c r="AC1113" s="3" t="str">
        <f>IFERROR(VLOOKUP($C1113*1,Lookups!$H:$N,5,FALSE),"")</f>
        <v>Dining room</v>
      </c>
      <c r="AD1113" s="3" t="str">
        <f>IFERROR(VLOOKUP($C1113*1,Lookups!$H:$N,6,FALSE),"")</f>
        <v>Bev</v>
      </c>
      <c r="AE1113" s="3" t="str">
        <f>IFERROR(VLOOKUP($C1113*1,Lookups!$H:$N,7,FALSE),"")</f>
        <v>Liquor</v>
      </c>
      <c r="AF1113" s="3" t="str">
        <f>VLOOKUP(B1113*1,Stores!$A:$C,3,FALSE)</f>
        <v>DFG</v>
      </c>
    </row>
    <row r="1114" spans="1:32">
      <c r="A1114" s="165" t="s">
        <v>954</v>
      </c>
      <c r="B1114" s="166" t="s">
        <v>933</v>
      </c>
      <c r="C1114" s="165" t="s">
        <v>580</v>
      </c>
      <c r="D1114" s="165" t="s">
        <v>918</v>
      </c>
      <c r="E1114" s="165" t="s">
        <v>557</v>
      </c>
      <c r="F1114" s="167">
        <v>2017</v>
      </c>
      <c r="G1114" s="168">
        <v>0</v>
      </c>
      <c r="H1114" s="169">
        <v>2355.7049999999999</v>
      </c>
      <c r="I1114" s="169">
        <v>1595.5020000000002</v>
      </c>
      <c r="J1114" s="169">
        <v>1410.7824000000001</v>
      </c>
      <c r="K1114" s="169">
        <v>1580.8848</v>
      </c>
      <c r="L1114" s="169">
        <v>2748.87255</v>
      </c>
      <c r="M1114" s="169">
        <v>1710.34005</v>
      </c>
      <c r="N1114" s="169">
        <v>2090.4664499999999</v>
      </c>
      <c r="O1114" s="169">
        <v>2393.1112499999999</v>
      </c>
      <c r="P1114" s="169">
        <v>1605.78405</v>
      </c>
      <c r="Q1114" s="169">
        <v>1510.74225</v>
      </c>
      <c r="R1114" s="169">
        <v>1113.2477999999999</v>
      </c>
      <c r="S1114" s="169">
        <v>0</v>
      </c>
      <c r="T1114" s="169">
        <v>0</v>
      </c>
      <c r="U1114" s="169">
        <v>20115.438600000001</v>
      </c>
      <c r="V1114" s="163">
        <f ca="1">SUM(INDIRECT(Inputs!$C$11&amp;ROW()&amp;":"&amp;Inputs!$C$12&amp;ROW()))</f>
        <v>1510.74225</v>
      </c>
      <c r="W1114" s="163">
        <f ca="1">SUM(INDIRECT(Inputs!$C$13&amp;ROW()&amp;":"&amp;Inputs!$C$14&amp;ROW()))</f>
        <v>19002.1908</v>
      </c>
      <c r="X1114" s="3" t="str">
        <f>IF(COUNTIFS(Lookups!$A:$A,C1114)=1,"Gross Sales","")</f>
        <v/>
      </c>
      <c r="Y1114" s="3" t="str">
        <f>IF(COUNTIFS(Lookups!$D:$D,C1114)=1,"Bar Sales","")</f>
        <v/>
      </c>
      <c r="Z1114" s="3" t="str">
        <f>IFERROR(VLOOKUP(C1114*1,Lookups!$D:$F,3,FALSE),"")</f>
        <v/>
      </c>
      <c r="AA1114" s="3" t="str">
        <f>IFERROR(VLOOKUP($C1114*1,Lookups!$H:$N,3,FALSE),"")</f>
        <v>Sales</v>
      </c>
      <c r="AB1114" s="3" t="str">
        <f>IFERROR(VLOOKUP($C1114*1,Lookups!$H:$N,4,FALSE),"")</f>
        <v>Lunch</v>
      </c>
      <c r="AC1114" s="3" t="str">
        <f>IFERROR(VLOOKUP($C1114*1,Lookups!$H:$N,5,FALSE),"")</f>
        <v>Dining room</v>
      </c>
      <c r="AD1114" s="3" t="str">
        <f>IFERROR(VLOOKUP($C1114*1,Lookups!$H:$N,6,FALSE),"")</f>
        <v>Bev</v>
      </c>
      <c r="AE1114" s="3" t="str">
        <f>IFERROR(VLOOKUP($C1114*1,Lookups!$H:$N,7,FALSE),"")</f>
        <v>Liquor</v>
      </c>
      <c r="AF1114" s="3" t="str">
        <f>VLOOKUP(B1114*1,Stores!$A:$C,3,FALSE)</f>
        <v>DFG</v>
      </c>
    </row>
    <row r="1115" spans="1:32">
      <c r="A1115" s="165" t="s">
        <v>953</v>
      </c>
      <c r="B1115" s="166" t="s">
        <v>934</v>
      </c>
      <c r="C1115" s="165" t="s">
        <v>580</v>
      </c>
      <c r="D1115" s="165" t="s">
        <v>918</v>
      </c>
      <c r="E1115" s="165" t="s">
        <v>557</v>
      </c>
      <c r="F1115" s="167">
        <v>2017</v>
      </c>
      <c r="G1115" s="168">
        <v>0</v>
      </c>
      <c r="H1115" s="169">
        <v>730.37250000000006</v>
      </c>
      <c r="I1115" s="169">
        <v>585.54300000000001</v>
      </c>
      <c r="J1115" s="169">
        <v>867.42000000000007</v>
      </c>
      <c r="K1115" s="169">
        <v>1113.7649999999999</v>
      </c>
      <c r="L1115" s="169">
        <v>920.9325</v>
      </c>
      <c r="M1115" s="169">
        <v>657.83249999999998</v>
      </c>
      <c r="N1115" s="169">
        <v>648.49125000000004</v>
      </c>
      <c r="O1115" s="169">
        <v>887.04</v>
      </c>
      <c r="P1115" s="169">
        <v>761.24249999999995</v>
      </c>
      <c r="Q1115" s="169">
        <v>813.16500000000008</v>
      </c>
      <c r="R1115" s="169">
        <v>578.87250000000006</v>
      </c>
      <c r="S1115" s="169">
        <v>0</v>
      </c>
      <c r="T1115" s="169">
        <v>0</v>
      </c>
      <c r="U1115" s="169">
        <v>8564.6767500000005</v>
      </c>
      <c r="V1115" s="163">
        <f ca="1">SUM(INDIRECT(Inputs!$C$11&amp;ROW()&amp;":"&amp;Inputs!$C$12&amp;ROW()))</f>
        <v>813.16500000000008</v>
      </c>
      <c r="W1115" s="163">
        <f ca="1">SUM(INDIRECT(Inputs!$C$13&amp;ROW()&amp;":"&amp;Inputs!$C$14&amp;ROW()))</f>
        <v>7985.8042500000001</v>
      </c>
      <c r="X1115" s="3" t="str">
        <f>IF(COUNTIFS(Lookups!$A:$A,C1115)=1,"Gross Sales","")</f>
        <v/>
      </c>
      <c r="Y1115" s="3" t="str">
        <f>IF(COUNTIFS(Lookups!$D:$D,C1115)=1,"Bar Sales","")</f>
        <v/>
      </c>
      <c r="Z1115" s="3" t="str">
        <f>IFERROR(VLOOKUP(C1115*1,Lookups!$D:$F,3,FALSE),"")</f>
        <v/>
      </c>
      <c r="AA1115" s="3" t="str">
        <f>IFERROR(VLOOKUP($C1115*1,Lookups!$H:$N,3,FALSE),"")</f>
        <v>Sales</v>
      </c>
      <c r="AB1115" s="3" t="str">
        <f>IFERROR(VLOOKUP($C1115*1,Lookups!$H:$N,4,FALSE),"")</f>
        <v>Lunch</v>
      </c>
      <c r="AC1115" s="3" t="str">
        <f>IFERROR(VLOOKUP($C1115*1,Lookups!$H:$N,5,FALSE),"")</f>
        <v>Dining room</v>
      </c>
      <c r="AD1115" s="3" t="str">
        <f>IFERROR(VLOOKUP($C1115*1,Lookups!$H:$N,6,FALSE),"")</f>
        <v>Bev</v>
      </c>
      <c r="AE1115" s="3" t="str">
        <f>IFERROR(VLOOKUP($C1115*1,Lookups!$H:$N,7,FALSE),"")</f>
        <v>Liquor</v>
      </c>
      <c r="AF1115" s="3" t="str">
        <f>VLOOKUP(B1115*1,Stores!$A:$C,3,FALSE)</f>
        <v>DFG</v>
      </c>
    </row>
    <row r="1116" spans="1:32">
      <c r="A1116" s="165" t="s">
        <v>950</v>
      </c>
      <c r="B1116" s="166" t="s">
        <v>935</v>
      </c>
      <c r="C1116" s="165" t="s">
        <v>580</v>
      </c>
      <c r="D1116" s="165" t="s">
        <v>918</v>
      </c>
      <c r="E1116" s="165" t="s">
        <v>557</v>
      </c>
      <c r="F1116" s="167">
        <v>2017</v>
      </c>
      <c r="G1116" s="168">
        <v>0</v>
      </c>
      <c r="H1116" s="169">
        <v>3710.6133749999999</v>
      </c>
      <c r="I1116" s="169">
        <v>2771.6812500000001</v>
      </c>
      <c r="J1116" s="169">
        <v>2517.0075000000002</v>
      </c>
      <c r="K1116" s="169">
        <v>2574.1203</v>
      </c>
      <c r="L1116" s="169">
        <v>2279.5100999999995</v>
      </c>
      <c r="M1116" s="169">
        <v>2252.1056250000001</v>
      </c>
      <c r="N1116" s="169">
        <v>2019.50775</v>
      </c>
      <c r="O1116" s="169">
        <v>1731.3209999999999</v>
      </c>
      <c r="P1116" s="169">
        <v>2152.3275000000003</v>
      </c>
      <c r="Q1116" s="169">
        <v>1915.03125</v>
      </c>
      <c r="R1116" s="169">
        <v>2267.5652999999998</v>
      </c>
      <c r="S1116" s="169">
        <v>0</v>
      </c>
      <c r="T1116" s="169">
        <v>0</v>
      </c>
      <c r="U1116" s="169">
        <v>26190.790949999999</v>
      </c>
      <c r="V1116" s="163">
        <f ca="1">SUM(INDIRECT(Inputs!$C$11&amp;ROW()&amp;":"&amp;Inputs!$C$12&amp;ROW()))</f>
        <v>1915.03125</v>
      </c>
      <c r="W1116" s="163">
        <f ca="1">SUM(INDIRECT(Inputs!$C$13&amp;ROW()&amp;":"&amp;Inputs!$C$14&amp;ROW()))</f>
        <v>23923.22565</v>
      </c>
      <c r="X1116" s="3" t="str">
        <f>IF(COUNTIFS(Lookups!$A:$A,C1116)=1,"Gross Sales","")</f>
        <v/>
      </c>
      <c r="Y1116" s="3" t="str">
        <f>IF(COUNTIFS(Lookups!$D:$D,C1116)=1,"Bar Sales","")</f>
        <v/>
      </c>
      <c r="Z1116" s="3" t="str">
        <f>IFERROR(VLOOKUP(C1116*1,Lookups!$D:$F,3,FALSE),"")</f>
        <v/>
      </c>
      <c r="AA1116" s="3" t="str">
        <f>IFERROR(VLOOKUP($C1116*1,Lookups!$H:$N,3,FALSE),"")</f>
        <v>Sales</v>
      </c>
      <c r="AB1116" s="3" t="str">
        <f>IFERROR(VLOOKUP($C1116*1,Lookups!$H:$N,4,FALSE),"")</f>
        <v>Lunch</v>
      </c>
      <c r="AC1116" s="3" t="str">
        <f>IFERROR(VLOOKUP($C1116*1,Lookups!$H:$N,5,FALSE),"")</f>
        <v>Dining room</v>
      </c>
      <c r="AD1116" s="3" t="str">
        <f>IFERROR(VLOOKUP($C1116*1,Lookups!$H:$N,6,FALSE),"")</f>
        <v>Bev</v>
      </c>
      <c r="AE1116" s="3" t="str">
        <f>IFERROR(VLOOKUP($C1116*1,Lookups!$H:$N,7,FALSE),"")</f>
        <v>Liquor</v>
      </c>
      <c r="AF1116" s="3" t="str">
        <f>VLOOKUP(B1116*1,Stores!$A:$C,3,FALSE)</f>
        <v>DFG</v>
      </c>
    </row>
    <row r="1117" spans="1:32">
      <c r="A1117" s="165" t="s">
        <v>949</v>
      </c>
      <c r="B1117" s="166" t="s">
        <v>936</v>
      </c>
      <c r="C1117" s="165" t="s">
        <v>580</v>
      </c>
      <c r="D1117" s="165" t="s">
        <v>918</v>
      </c>
      <c r="E1117" s="165" t="s">
        <v>557</v>
      </c>
      <c r="F1117" s="167">
        <v>2017</v>
      </c>
      <c r="G1117" s="168">
        <v>0</v>
      </c>
      <c r="H1117" s="169">
        <v>1165.5575999999999</v>
      </c>
      <c r="I1117" s="169">
        <v>2321.4937500000001</v>
      </c>
      <c r="J1117" s="169">
        <v>1167.416475</v>
      </c>
      <c r="K1117" s="169">
        <v>1202.3317500000001</v>
      </c>
      <c r="L1117" s="169">
        <v>2597.396025</v>
      </c>
      <c r="M1117" s="169">
        <v>1072.6616250000002</v>
      </c>
      <c r="N1117" s="169">
        <v>1698.06945</v>
      </c>
      <c r="O1117" s="169">
        <v>1447.2864</v>
      </c>
      <c r="P1117" s="169">
        <v>1514.9159999999999</v>
      </c>
      <c r="Q1117" s="169">
        <v>1615.5617999999999</v>
      </c>
      <c r="R1117" s="169">
        <v>1221.99765</v>
      </c>
      <c r="S1117" s="169">
        <v>0</v>
      </c>
      <c r="T1117" s="169">
        <v>0</v>
      </c>
      <c r="U1117" s="169">
        <v>17024.688524999998</v>
      </c>
      <c r="V1117" s="163">
        <f ca="1">SUM(INDIRECT(Inputs!$C$11&amp;ROW()&amp;":"&amp;Inputs!$C$12&amp;ROW()))</f>
        <v>1615.5617999999999</v>
      </c>
      <c r="W1117" s="163">
        <f ca="1">SUM(INDIRECT(Inputs!$C$13&amp;ROW()&amp;":"&amp;Inputs!$C$14&amp;ROW()))</f>
        <v>15802.690874999998</v>
      </c>
      <c r="X1117" s="3" t="str">
        <f>IF(COUNTIFS(Lookups!$A:$A,C1117)=1,"Gross Sales","")</f>
        <v/>
      </c>
      <c r="Y1117" s="3" t="str">
        <f>IF(COUNTIFS(Lookups!$D:$D,C1117)=1,"Bar Sales","")</f>
        <v/>
      </c>
      <c r="Z1117" s="3" t="str">
        <f>IFERROR(VLOOKUP(C1117*1,Lookups!$D:$F,3,FALSE),"")</f>
        <v/>
      </c>
      <c r="AA1117" s="3" t="str">
        <f>IFERROR(VLOOKUP($C1117*1,Lookups!$H:$N,3,FALSE),"")</f>
        <v>Sales</v>
      </c>
      <c r="AB1117" s="3" t="str">
        <f>IFERROR(VLOOKUP($C1117*1,Lookups!$H:$N,4,FALSE),"")</f>
        <v>Lunch</v>
      </c>
      <c r="AC1117" s="3" t="str">
        <f>IFERROR(VLOOKUP($C1117*1,Lookups!$H:$N,5,FALSE),"")</f>
        <v>Dining room</v>
      </c>
      <c r="AD1117" s="3" t="str">
        <f>IFERROR(VLOOKUP($C1117*1,Lookups!$H:$N,6,FALSE),"")</f>
        <v>Bev</v>
      </c>
      <c r="AE1117" s="3" t="str">
        <f>IFERROR(VLOOKUP($C1117*1,Lookups!$H:$N,7,FALSE),"")</f>
        <v>Liquor</v>
      </c>
      <c r="AF1117" s="3" t="str">
        <f>VLOOKUP(B1117*1,Stores!$A:$C,3,FALSE)</f>
        <v>DFG</v>
      </c>
    </row>
    <row r="1118" spans="1:32">
      <c r="A1118" s="165" t="s">
        <v>948</v>
      </c>
      <c r="B1118" s="166" t="s">
        <v>937</v>
      </c>
      <c r="C1118" s="165" t="s">
        <v>580</v>
      </c>
      <c r="D1118" s="165" t="s">
        <v>918</v>
      </c>
      <c r="E1118" s="165" t="s">
        <v>557</v>
      </c>
      <c r="F1118" s="167">
        <v>2017</v>
      </c>
      <c r="G1118" s="168">
        <v>0</v>
      </c>
      <c r="H1118" s="169">
        <v>951.15750000000003</v>
      </c>
      <c r="I1118" s="169">
        <v>808.5</v>
      </c>
      <c r="J1118" s="169">
        <v>1277.5125</v>
      </c>
      <c r="K1118" s="169">
        <v>1375.9762500000002</v>
      </c>
      <c r="L1118" s="169">
        <v>1208.7149999999999</v>
      </c>
      <c r="M1118" s="169">
        <v>1324.0875000000001</v>
      </c>
      <c r="N1118" s="169">
        <v>804.97124999999994</v>
      </c>
      <c r="O1118" s="169">
        <v>471.47062499999993</v>
      </c>
      <c r="P1118" s="169">
        <v>745.08749999999998</v>
      </c>
      <c r="Q1118" s="169">
        <v>560.55404999999996</v>
      </c>
      <c r="R1118" s="169">
        <v>433.05562499999996</v>
      </c>
      <c r="S1118" s="169">
        <v>0</v>
      </c>
      <c r="T1118" s="169">
        <v>0</v>
      </c>
      <c r="U1118" s="169">
        <v>9961.0878000000012</v>
      </c>
      <c r="V1118" s="163">
        <f ca="1">SUM(INDIRECT(Inputs!$C$11&amp;ROW()&amp;":"&amp;Inputs!$C$12&amp;ROW()))</f>
        <v>560.55404999999996</v>
      </c>
      <c r="W1118" s="163">
        <f ca="1">SUM(INDIRECT(Inputs!$C$13&amp;ROW()&amp;":"&amp;Inputs!$C$14&amp;ROW()))</f>
        <v>9528.0321750000003</v>
      </c>
      <c r="X1118" s="3" t="str">
        <f>IF(COUNTIFS(Lookups!$A:$A,C1118)=1,"Gross Sales","")</f>
        <v/>
      </c>
      <c r="Y1118" s="3" t="str">
        <f>IF(COUNTIFS(Lookups!$D:$D,C1118)=1,"Bar Sales","")</f>
        <v/>
      </c>
      <c r="Z1118" s="3" t="str">
        <f>IFERROR(VLOOKUP(C1118*1,Lookups!$D:$F,3,FALSE),"")</f>
        <v/>
      </c>
      <c r="AA1118" s="3" t="str">
        <f>IFERROR(VLOOKUP($C1118*1,Lookups!$H:$N,3,FALSE),"")</f>
        <v>Sales</v>
      </c>
      <c r="AB1118" s="3" t="str">
        <f>IFERROR(VLOOKUP($C1118*1,Lookups!$H:$N,4,FALSE),"")</f>
        <v>Lunch</v>
      </c>
      <c r="AC1118" s="3" t="str">
        <f>IFERROR(VLOOKUP($C1118*1,Lookups!$H:$N,5,FALSE),"")</f>
        <v>Dining room</v>
      </c>
      <c r="AD1118" s="3" t="str">
        <f>IFERROR(VLOOKUP($C1118*1,Lookups!$H:$N,6,FALSE),"")</f>
        <v>Bev</v>
      </c>
      <c r="AE1118" s="3" t="str">
        <f>IFERROR(VLOOKUP($C1118*1,Lookups!$H:$N,7,FALSE),"")</f>
        <v>Liquor</v>
      </c>
      <c r="AF1118" s="3" t="str">
        <f>VLOOKUP(B1118*1,Stores!$A:$C,3,FALSE)</f>
        <v>DFG</v>
      </c>
    </row>
    <row r="1119" spans="1:32">
      <c r="A1119" s="165" t="s">
        <v>947</v>
      </c>
      <c r="B1119" s="166" t="s">
        <v>938</v>
      </c>
      <c r="C1119" s="165" t="s">
        <v>580</v>
      </c>
      <c r="D1119" s="165" t="s">
        <v>918</v>
      </c>
      <c r="E1119" s="165" t="s">
        <v>557</v>
      </c>
      <c r="F1119" s="167">
        <v>2017</v>
      </c>
      <c r="G1119" s="168">
        <v>0</v>
      </c>
      <c r="H1119" s="169">
        <v>4079.5650000000001</v>
      </c>
      <c r="I1119" s="169">
        <v>3354.9637499999999</v>
      </c>
      <c r="J1119" s="169">
        <v>4365.5186249999997</v>
      </c>
      <c r="K1119" s="169">
        <v>3188.07</v>
      </c>
      <c r="L1119" s="169">
        <v>3430.4256</v>
      </c>
      <c r="M1119" s="169">
        <v>3310.5518250000005</v>
      </c>
      <c r="N1119" s="169">
        <v>3705.5287499999999</v>
      </c>
      <c r="O1119" s="169">
        <v>2805.0198750000004</v>
      </c>
      <c r="P1119" s="169">
        <v>2493.8812499999999</v>
      </c>
      <c r="Q1119" s="169">
        <v>1981.4025000000001</v>
      </c>
      <c r="R1119" s="169">
        <v>2662.7396249999997</v>
      </c>
      <c r="S1119" s="169">
        <v>0</v>
      </c>
      <c r="T1119" s="169">
        <v>0</v>
      </c>
      <c r="U1119" s="169">
        <v>35377.666799999999</v>
      </c>
      <c r="V1119" s="163">
        <f ca="1">SUM(INDIRECT(Inputs!$C$11&amp;ROW()&amp;":"&amp;Inputs!$C$12&amp;ROW()))</f>
        <v>1981.4025000000001</v>
      </c>
      <c r="W1119" s="163">
        <f ca="1">SUM(INDIRECT(Inputs!$C$13&amp;ROW()&amp;":"&amp;Inputs!$C$14&amp;ROW()))</f>
        <v>32714.927175000001</v>
      </c>
      <c r="X1119" s="3" t="str">
        <f>IF(COUNTIFS(Lookups!$A:$A,C1119)=1,"Gross Sales","")</f>
        <v/>
      </c>
      <c r="Y1119" s="3" t="str">
        <f>IF(COUNTIFS(Lookups!$D:$D,C1119)=1,"Bar Sales","")</f>
        <v/>
      </c>
      <c r="Z1119" s="3" t="str">
        <f>IFERROR(VLOOKUP(C1119*1,Lookups!$D:$F,3,FALSE),"")</f>
        <v/>
      </c>
      <c r="AA1119" s="3" t="str">
        <f>IFERROR(VLOOKUP($C1119*1,Lookups!$H:$N,3,FALSE),"")</f>
        <v>Sales</v>
      </c>
      <c r="AB1119" s="3" t="str">
        <f>IFERROR(VLOOKUP($C1119*1,Lookups!$H:$N,4,FALSE),"")</f>
        <v>Lunch</v>
      </c>
      <c r="AC1119" s="3" t="str">
        <f>IFERROR(VLOOKUP($C1119*1,Lookups!$H:$N,5,FALSE),"")</f>
        <v>Dining room</v>
      </c>
      <c r="AD1119" s="3" t="str">
        <f>IFERROR(VLOOKUP($C1119*1,Lookups!$H:$N,6,FALSE),"")</f>
        <v>Bev</v>
      </c>
      <c r="AE1119" s="3" t="str">
        <f>IFERROR(VLOOKUP($C1119*1,Lookups!$H:$N,7,FALSE),"")</f>
        <v>Liquor</v>
      </c>
      <c r="AF1119" s="3" t="str">
        <f>VLOOKUP(B1119*1,Stores!$A:$C,3,FALSE)</f>
        <v>DFG</v>
      </c>
    </row>
    <row r="1120" spans="1:32">
      <c r="A1120" s="165" t="s">
        <v>946</v>
      </c>
      <c r="B1120" s="166" t="s">
        <v>939</v>
      </c>
      <c r="C1120" s="165" t="s">
        <v>580</v>
      </c>
      <c r="D1120" s="165" t="s">
        <v>918</v>
      </c>
      <c r="E1120" s="165" t="s">
        <v>557</v>
      </c>
      <c r="F1120" s="167">
        <v>2017</v>
      </c>
      <c r="G1120" s="168">
        <v>0</v>
      </c>
      <c r="H1120" s="169">
        <v>2888.7752249999999</v>
      </c>
      <c r="I1120" s="169">
        <v>2598.2538</v>
      </c>
      <c r="J1120" s="169">
        <v>2276.5511999999999</v>
      </c>
      <c r="K1120" s="169">
        <v>2362.6998750000002</v>
      </c>
      <c r="L1120" s="169">
        <v>4121.1899999999996</v>
      </c>
      <c r="M1120" s="169">
        <v>1723.5660000000003</v>
      </c>
      <c r="N1120" s="169">
        <v>3058.1639999999998</v>
      </c>
      <c r="O1120" s="169">
        <v>3240.5832</v>
      </c>
      <c r="P1120" s="169">
        <v>2682.712125</v>
      </c>
      <c r="Q1120" s="169">
        <v>2272.21245</v>
      </c>
      <c r="R1120" s="169">
        <v>1434.5045999999998</v>
      </c>
      <c r="S1120" s="169">
        <v>0</v>
      </c>
      <c r="T1120" s="169">
        <v>0</v>
      </c>
      <c r="U1120" s="169">
        <v>28659.212475</v>
      </c>
      <c r="V1120" s="163">
        <f ca="1">SUM(INDIRECT(Inputs!$C$11&amp;ROW()&amp;":"&amp;Inputs!$C$12&amp;ROW()))</f>
        <v>2272.21245</v>
      </c>
      <c r="W1120" s="163">
        <f ca="1">SUM(INDIRECT(Inputs!$C$13&amp;ROW()&amp;":"&amp;Inputs!$C$14&amp;ROW()))</f>
        <v>27224.707875</v>
      </c>
      <c r="X1120" s="3" t="str">
        <f>IF(COUNTIFS(Lookups!$A:$A,C1120)=1,"Gross Sales","")</f>
        <v/>
      </c>
      <c r="Y1120" s="3" t="str">
        <f>IF(COUNTIFS(Lookups!$D:$D,C1120)=1,"Bar Sales","")</f>
        <v/>
      </c>
      <c r="Z1120" s="3" t="str">
        <f>IFERROR(VLOOKUP(C1120*1,Lookups!$D:$F,3,FALSE),"")</f>
        <v/>
      </c>
      <c r="AA1120" s="3" t="str">
        <f>IFERROR(VLOOKUP($C1120*1,Lookups!$H:$N,3,FALSE),"")</f>
        <v>Sales</v>
      </c>
      <c r="AB1120" s="3" t="str">
        <f>IFERROR(VLOOKUP($C1120*1,Lookups!$H:$N,4,FALSE),"")</f>
        <v>Lunch</v>
      </c>
      <c r="AC1120" s="3" t="str">
        <f>IFERROR(VLOOKUP($C1120*1,Lookups!$H:$N,5,FALSE),"")</f>
        <v>Dining room</v>
      </c>
      <c r="AD1120" s="3" t="str">
        <f>IFERROR(VLOOKUP($C1120*1,Lookups!$H:$N,6,FALSE),"")</f>
        <v>Bev</v>
      </c>
      <c r="AE1120" s="3" t="str">
        <f>IFERROR(VLOOKUP($C1120*1,Lookups!$H:$N,7,FALSE),"")</f>
        <v>Liquor</v>
      </c>
      <c r="AF1120" s="3" t="str">
        <f>VLOOKUP(B1120*1,Stores!$A:$C,3,FALSE)</f>
        <v>DFG</v>
      </c>
    </row>
    <row r="1121" spans="1:32">
      <c r="A1121" s="165" t="s">
        <v>945</v>
      </c>
      <c r="B1121" s="166" t="s">
        <v>940</v>
      </c>
      <c r="C1121" s="165" t="s">
        <v>580</v>
      </c>
      <c r="D1121" s="165" t="s">
        <v>918</v>
      </c>
      <c r="E1121" s="165" t="s">
        <v>557</v>
      </c>
      <c r="F1121" s="167">
        <v>2017</v>
      </c>
      <c r="G1121" s="168">
        <v>0</v>
      </c>
      <c r="H1121" s="169">
        <v>1315.8883499999999</v>
      </c>
      <c r="I1121" s="169">
        <v>925.81605000000013</v>
      </c>
      <c r="J1121" s="169">
        <v>989.56499999999994</v>
      </c>
      <c r="K1121" s="169">
        <v>1170.1797000000001</v>
      </c>
      <c r="L1121" s="169">
        <v>2033.3074499999998</v>
      </c>
      <c r="M1121" s="169">
        <v>900.12</v>
      </c>
      <c r="N1121" s="169">
        <v>757.61999999999989</v>
      </c>
      <c r="O1121" s="169">
        <v>740.06325000000004</v>
      </c>
      <c r="P1121" s="169">
        <v>579.62924999999996</v>
      </c>
      <c r="Q1121" s="169">
        <v>824.01239999999996</v>
      </c>
      <c r="R1121" s="169">
        <v>713.30504999999994</v>
      </c>
      <c r="S1121" s="169">
        <v>0</v>
      </c>
      <c r="T1121" s="169">
        <v>0</v>
      </c>
      <c r="U1121" s="169">
        <v>10949.5065</v>
      </c>
      <c r="V1121" s="163">
        <f ca="1">SUM(INDIRECT(Inputs!$C$11&amp;ROW()&amp;":"&amp;Inputs!$C$12&amp;ROW()))</f>
        <v>824.01239999999996</v>
      </c>
      <c r="W1121" s="163">
        <f ca="1">SUM(INDIRECT(Inputs!$C$13&amp;ROW()&amp;":"&amp;Inputs!$C$14&amp;ROW()))</f>
        <v>10236.201449999999</v>
      </c>
      <c r="X1121" s="3" t="str">
        <f>IF(COUNTIFS(Lookups!$A:$A,C1121)=1,"Gross Sales","")</f>
        <v/>
      </c>
      <c r="Y1121" s="3" t="str">
        <f>IF(COUNTIFS(Lookups!$D:$D,C1121)=1,"Bar Sales","")</f>
        <v/>
      </c>
      <c r="Z1121" s="3" t="str">
        <f>IFERROR(VLOOKUP(C1121*1,Lookups!$D:$F,3,FALSE),"")</f>
        <v/>
      </c>
      <c r="AA1121" s="3" t="str">
        <f>IFERROR(VLOOKUP($C1121*1,Lookups!$H:$N,3,FALSE),"")</f>
        <v>Sales</v>
      </c>
      <c r="AB1121" s="3" t="str">
        <f>IFERROR(VLOOKUP($C1121*1,Lookups!$H:$N,4,FALSE),"")</f>
        <v>Lunch</v>
      </c>
      <c r="AC1121" s="3" t="str">
        <f>IFERROR(VLOOKUP($C1121*1,Lookups!$H:$N,5,FALSE),"")</f>
        <v>Dining room</v>
      </c>
      <c r="AD1121" s="3" t="str">
        <f>IFERROR(VLOOKUP($C1121*1,Lookups!$H:$N,6,FALSE),"")</f>
        <v>Bev</v>
      </c>
      <c r="AE1121" s="3" t="str">
        <f>IFERROR(VLOOKUP($C1121*1,Lookups!$H:$N,7,FALSE),"")</f>
        <v>Liquor</v>
      </c>
      <c r="AF1121" s="3" t="str">
        <f>VLOOKUP(B1121*1,Stores!$A:$C,3,FALSE)</f>
        <v>DFG</v>
      </c>
    </row>
    <row r="1122" spans="1:32">
      <c r="A1122" s="165" t="s">
        <v>944</v>
      </c>
      <c r="B1122" s="166" t="s">
        <v>941</v>
      </c>
      <c r="C1122" s="165" t="s">
        <v>580</v>
      </c>
      <c r="D1122" s="165" t="s">
        <v>918</v>
      </c>
      <c r="E1122" s="165" t="s">
        <v>557</v>
      </c>
      <c r="F1122" s="167">
        <v>2017</v>
      </c>
      <c r="G1122" s="168">
        <v>0</v>
      </c>
      <c r="H1122" s="169">
        <v>3957.6174000000005</v>
      </c>
      <c r="I1122" s="169">
        <v>3026.7607499999995</v>
      </c>
      <c r="J1122" s="169">
        <v>2963.2489499999997</v>
      </c>
      <c r="K1122" s="169">
        <v>3820.3033500000001</v>
      </c>
      <c r="L1122" s="169">
        <v>3315.8097000000002</v>
      </c>
      <c r="M1122" s="169">
        <v>3228.3767999999995</v>
      </c>
      <c r="N1122" s="169">
        <v>2746.3731750000002</v>
      </c>
      <c r="O1122" s="169">
        <v>3058.3601999999996</v>
      </c>
      <c r="P1122" s="169">
        <v>3196.8882000000003</v>
      </c>
      <c r="Q1122" s="169">
        <v>1568.8943999999997</v>
      </c>
      <c r="R1122" s="169">
        <v>2331.2093999999997</v>
      </c>
      <c r="S1122" s="169">
        <v>0</v>
      </c>
      <c r="T1122" s="169">
        <v>0</v>
      </c>
      <c r="U1122" s="169">
        <v>33213.842325000005</v>
      </c>
      <c r="V1122" s="163">
        <f ca="1">SUM(INDIRECT(Inputs!$C$11&amp;ROW()&amp;":"&amp;Inputs!$C$12&amp;ROW()))</f>
        <v>1568.8943999999997</v>
      </c>
      <c r="W1122" s="163">
        <f ca="1">SUM(INDIRECT(Inputs!$C$13&amp;ROW()&amp;":"&amp;Inputs!$C$14&amp;ROW()))</f>
        <v>30882.632925000002</v>
      </c>
      <c r="X1122" s="3" t="str">
        <f>IF(COUNTIFS(Lookups!$A:$A,C1122)=1,"Gross Sales","")</f>
        <v/>
      </c>
      <c r="Y1122" s="3" t="str">
        <f>IF(COUNTIFS(Lookups!$D:$D,C1122)=1,"Bar Sales","")</f>
        <v/>
      </c>
      <c r="Z1122" s="3" t="str">
        <f>IFERROR(VLOOKUP(C1122*1,Lookups!$D:$F,3,FALSE),"")</f>
        <v/>
      </c>
      <c r="AA1122" s="3" t="str">
        <f>IFERROR(VLOOKUP($C1122*1,Lookups!$H:$N,3,FALSE),"")</f>
        <v>Sales</v>
      </c>
      <c r="AB1122" s="3" t="str">
        <f>IFERROR(VLOOKUP($C1122*1,Lookups!$H:$N,4,FALSE),"")</f>
        <v>Lunch</v>
      </c>
      <c r="AC1122" s="3" t="str">
        <f>IFERROR(VLOOKUP($C1122*1,Lookups!$H:$N,5,FALSE),"")</f>
        <v>Dining room</v>
      </c>
      <c r="AD1122" s="3" t="str">
        <f>IFERROR(VLOOKUP($C1122*1,Lookups!$H:$N,6,FALSE),"")</f>
        <v>Bev</v>
      </c>
      <c r="AE1122" s="3" t="str">
        <f>IFERROR(VLOOKUP($C1122*1,Lookups!$H:$N,7,FALSE),"")</f>
        <v>Liquor</v>
      </c>
      <c r="AF1122" s="3" t="str">
        <f>VLOOKUP(B1122*1,Stores!$A:$C,3,FALSE)</f>
        <v>DFG</v>
      </c>
    </row>
    <row r="1123" spans="1:32">
      <c r="A1123" s="165" t="s">
        <v>943</v>
      </c>
      <c r="B1123" s="166" t="s">
        <v>942</v>
      </c>
      <c r="C1123" s="165" t="s">
        <v>580</v>
      </c>
      <c r="D1123" s="165" t="s">
        <v>918</v>
      </c>
      <c r="E1123" s="165" t="s">
        <v>557</v>
      </c>
      <c r="F1123" s="167">
        <v>2017</v>
      </c>
      <c r="G1123" s="168">
        <v>0</v>
      </c>
      <c r="H1123" s="169">
        <v>3361.6849500000003</v>
      </c>
      <c r="I1123" s="169">
        <v>2020.65</v>
      </c>
      <c r="J1123" s="169">
        <v>2257.2506250000001</v>
      </c>
      <c r="K1123" s="169">
        <v>3124.40625</v>
      </c>
      <c r="L1123" s="169">
        <v>3332.6138999999998</v>
      </c>
      <c r="M1123" s="169">
        <v>2239.4024249999998</v>
      </c>
      <c r="N1123" s="169">
        <v>1593.5457000000001</v>
      </c>
      <c r="O1123" s="169">
        <v>1856.58</v>
      </c>
      <c r="P1123" s="169">
        <v>1608.0390749999999</v>
      </c>
      <c r="Q1123" s="169">
        <v>1767.6000000000001</v>
      </c>
      <c r="R1123" s="169">
        <v>1367.73</v>
      </c>
      <c r="S1123" s="169">
        <v>0</v>
      </c>
      <c r="T1123" s="169">
        <v>0</v>
      </c>
      <c r="U1123" s="169">
        <v>24529.502924999997</v>
      </c>
      <c r="V1123" s="163">
        <f ca="1">SUM(INDIRECT(Inputs!$C$11&amp;ROW()&amp;":"&amp;Inputs!$C$12&amp;ROW()))</f>
        <v>1767.6000000000001</v>
      </c>
      <c r="W1123" s="163">
        <f ca="1">SUM(INDIRECT(Inputs!$C$13&amp;ROW()&amp;":"&amp;Inputs!$C$14&amp;ROW()))</f>
        <v>23161.772924999997</v>
      </c>
      <c r="X1123" s="3" t="str">
        <f>IF(COUNTIFS(Lookups!$A:$A,C1123)=1,"Gross Sales","")</f>
        <v/>
      </c>
      <c r="Y1123" s="3" t="str">
        <f>IF(COUNTIFS(Lookups!$D:$D,C1123)=1,"Bar Sales","")</f>
        <v/>
      </c>
      <c r="Z1123" s="3" t="str">
        <f>IFERROR(VLOOKUP(C1123*1,Lookups!$D:$F,3,FALSE),"")</f>
        <v/>
      </c>
      <c r="AA1123" s="3" t="str">
        <f>IFERROR(VLOOKUP($C1123*1,Lookups!$H:$N,3,FALSE),"")</f>
        <v>Sales</v>
      </c>
      <c r="AB1123" s="3" t="str">
        <f>IFERROR(VLOOKUP($C1123*1,Lookups!$H:$N,4,FALSE),"")</f>
        <v>Lunch</v>
      </c>
      <c r="AC1123" s="3" t="str">
        <f>IFERROR(VLOOKUP($C1123*1,Lookups!$H:$N,5,FALSE),"")</f>
        <v>Dining room</v>
      </c>
      <c r="AD1123" s="3" t="str">
        <f>IFERROR(VLOOKUP($C1123*1,Lookups!$H:$N,6,FALSE),"")</f>
        <v>Bev</v>
      </c>
      <c r="AE1123" s="3" t="str">
        <f>IFERROR(VLOOKUP($C1123*1,Lookups!$H:$N,7,FALSE),"")</f>
        <v>Liquor</v>
      </c>
      <c r="AF1123" s="3" t="str">
        <f>VLOOKUP(B1123*1,Stores!$A:$C,3,FALSE)</f>
        <v>DFG</v>
      </c>
    </row>
    <row r="1124" spans="1:32">
      <c r="A1124" s="165" t="s">
        <v>942</v>
      </c>
      <c r="B1124" s="166" t="s">
        <v>943</v>
      </c>
      <c r="C1124" s="165" t="s">
        <v>580</v>
      </c>
      <c r="D1124" s="165" t="s">
        <v>918</v>
      </c>
      <c r="E1124" s="165" t="s">
        <v>557</v>
      </c>
      <c r="F1124" s="167">
        <v>2017</v>
      </c>
      <c r="G1124" s="168">
        <v>0</v>
      </c>
      <c r="H1124" s="169">
        <v>1378.2</v>
      </c>
      <c r="I1124" s="169">
        <v>1168.74</v>
      </c>
      <c r="J1124" s="169">
        <v>846.5512500000001</v>
      </c>
      <c r="K1124" s="169">
        <v>1163.2725</v>
      </c>
      <c r="L1124" s="169">
        <v>1748.2237500000001</v>
      </c>
      <c r="M1124" s="169">
        <v>924.72375</v>
      </c>
      <c r="N1124" s="169">
        <v>1180.4629500000001</v>
      </c>
      <c r="O1124" s="169">
        <v>556.37249999999995</v>
      </c>
      <c r="P1124" s="169">
        <v>521.71875</v>
      </c>
      <c r="Q1124" s="169">
        <v>691.875</v>
      </c>
      <c r="R1124" s="169">
        <v>623.44687500000009</v>
      </c>
      <c r="S1124" s="169">
        <v>0</v>
      </c>
      <c r="T1124" s="169">
        <v>0</v>
      </c>
      <c r="U1124" s="169">
        <v>10803.587325</v>
      </c>
      <c r="V1124" s="163">
        <f ca="1">SUM(INDIRECT(Inputs!$C$11&amp;ROW()&amp;":"&amp;Inputs!$C$12&amp;ROW()))</f>
        <v>691.875</v>
      </c>
      <c r="W1124" s="163">
        <f ca="1">SUM(INDIRECT(Inputs!$C$13&amp;ROW()&amp;":"&amp;Inputs!$C$14&amp;ROW()))</f>
        <v>10180.140450000001</v>
      </c>
      <c r="X1124" s="3" t="str">
        <f>IF(COUNTIFS(Lookups!$A:$A,C1124)=1,"Gross Sales","")</f>
        <v/>
      </c>
      <c r="Y1124" s="3" t="str">
        <f>IF(COUNTIFS(Lookups!$D:$D,C1124)=1,"Bar Sales","")</f>
        <v/>
      </c>
      <c r="Z1124" s="3" t="str">
        <f>IFERROR(VLOOKUP(C1124*1,Lookups!$D:$F,3,FALSE),"")</f>
        <v/>
      </c>
      <c r="AA1124" s="3" t="str">
        <f>IFERROR(VLOOKUP($C1124*1,Lookups!$H:$N,3,FALSE),"")</f>
        <v>Sales</v>
      </c>
      <c r="AB1124" s="3" t="str">
        <f>IFERROR(VLOOKUP($C1124*1,Lookups!$H:$N,4,FALSE),"")</f>
        <v>Lunch</v>
      </c>
      <c r="AC1124" s="3" t="str">
        <f>IFERROR(VLOOKUP($C1124*1,Lookups!$H:$N,5,FALSE),"")</f>
        <v>Dining room</v>
      </c>
      <c r="AD1124" s="3" t="str">
        <f>IFERROR(VLOOKUP($C1124*1,Lookups!$H:$N,6,FALSE),"")</f>
        <v>Bev</v>
      </c>
      <c r="AE1124" s="3" t="str">
        <f>IFERROR(VLOOKUP($C1124*1,Lookups!$H:$N,7,FALSE),"")</f>
        <v>Liquor</v>
      </c>
      <c r="AF1124" s="3" t="str">
        <f>VLOOKUP(B1124*1,Stores!$A:$C,3,FALSE)</f>
        <v>DFG</v>
      </c>
    </row>
    <row r="1125" spans="1:32">
      <c r="A1125" s="165" t="s">
        <v>941</v>
      </c>
      <c r="B1125" s="166" t="s">
        <v>944</v>
      </c>
      <c r="C1125" s="165" t="s">
        <v>580</v>
      </c>
      <c r="D1125" s="165" t="s">
        <v>918</v>
      </c>
      <c r="E1125" s="165" t="s">
        <v>557</v>
      </c>
      <c r="F1125" s="167">
        <v>2017</v>
      </c>
      <c r="G1125" s="168">
        <v>0</v>
      </c>
      <c r="H1125" s="169">
        <v>1100.8353750000001</v>
      </c>
      <c r="I1125" s="169">
        <v>967.29750000000001</v>
      </c>
      <c r="J1125" s="169">
        <v>1153.2149999999999</v>
      </c>
      <c r="K1125" s="169">
        <v>1262.07</v>
      </c>
      <c r="L1125" s="169">
        <v>2243.8620000000001</v>
      </c>
      <c r="M1125" s="169">
        <v>1271.3607</v>
      </c>
      <c r="N1125" s="169">
        <v>1104.5254499999999</v>
      </c>
      <c r="O1125" s="169">
        <v>1107</v>
      </c>
      <c r="P1125" s="169">
        <v>1786.2375</v>
      </c>
      <c r="Q1125" s="169">
        <v>1073.8687499999999</v>
      </c>
      <c r="R1125" s="169">
        <v>794.59275000000002</v>
      </c>
      <c r="S1125" s="169">
        <v>0</v>
      </c>
      <c r="T1125" s="169">
        <v>0</v>
      </c>
      <c r="U1125" s="169">
        <v>13864.865024999999</v>
      </c>
      <c r="V1125" s="163">
        <f ca="1">SUM(INDIRECT(Inputs!$C$11&amp;ROW()&amp;":"&amp;Inputs!$C$12&amp;ROW()))</f>
        <v>1073.8687499999999</v>
      </c>
      <c r="W1125" s="163">
        <f ca="1">SUM(INDIRECT(Inputs!$C$13&amp;ROW()&amp;":"&amp;Inputs!$C$14&amp;ROW()))</f>
        <v>13070.272274999999</v>
      </c>
      <c r="X1125" s="3" t="str">
        <f>IF(COUNTIFS(Lookups!$A:$A,C1125)=1,"Gross Sales","")</f>
        <v/>
      </c>
      <c r="Y1125" s="3" t="str">
        <f>IF(COUNTIFS(Lookups!$D:$D,C1125)=1,"Bar Sales","")</f>
        <v/>
      </c>
      <c r="Z1125" s="3" t="str">
        <f>IFERROR(VLOOKUP(C1125*1,Lookups!$D:$F,3,FALSE),"")</f>
        <v/>
      </c>
      <c r="AA1125" s="3" t="str">
        <f>IFERROR(VLOOKUP($C1125*1,Lookups!$H:$N,3,FALSE),"")</f>
        <v>Sales</v>
      </c>
      <c r="AB1125" s="3" t="str">
        <f>IFERROR(VLOOKUP($C1125*1,Lookups!$H:$N,4,FALSE),"")</f>
        <v>Lunch</v>
      </c>
      <c r="AC1125" s="3" t="str">
        <f>IFERROR(VLOOKUP($C1125*1,Lookups!$H:$N,5,FALSE),"")</f>
        <v>Dining room</v>
      </c>
      <c r="AD1125" s="3" t="str">
        <f>IFERROR(VLOOKUP($C1125*1,Lookups!$H:$N,6,FALSE),"")</f>
        <v>Bev</v>
      </c>
      <c r="AE1125" s="3" t="str">
        <f>IFERROR(VLOOKUP($C1125*1,Lookups!$H:$N,7,FALSE),"")</f>
        <v>Liquor</v>
      </c>
      <c r="AF1125" s="3" t="str">
        <f>VLOOKUP(B1125*1,Stores!$A:$C,3,FALSE)</f>
        <v>DFG</v>
      </c>
    </row>
    <row r="1126" spans="1:32">
      <c r="A1126" s="165" t="s">
        <v>940</v>
      </c>
      <c r="B1126" s="166" t="s">
        <v>945</v>
      </c>
      <c r="C1126" s="165" t="s">
        <v>580</v>
      </c>
      <c r="D1126" s="165" t="s">
        <v>918</v>
      </c>
      <c r="E1126" s="165" t="s">
        <v>557</v>
      </c>
      <c r="F1126" s="167">
        <v>2017</v>
      </c>
      <c r="G1126" s="168">
        <v>0</v>
      </c>
      <c r="H1126" s="169">
        <v>2821.7137499999999</v>
      </c>
      <c r="I1126" s="169">
        <v>1969.8975</v>
      </c>
      <c r="J1126" s="169">
        <v>1804.4775</v>
      </c>
      <c r="K1126" s="169">
        <v>1479.21615</v>
      </c>
      <c r="L1126" s="169">
        <v>2284.2485999999999</v>
      </c>
      <c r="M1126" s="169">
        <v>1083.9375</v>
      </c>
      <c r="N1126" s="169">
        <v>1456.2990750000001</v>
      </c>
      <c r="O1126" s="169">
        <v>1568.0096249999999</v>
      </c>
      <c r="P1126" s="169">
        <v>1051.3912500000001</v>
      </c>
      <c r="Q1126" s="169">
        <v>1345.066875</v>
      </c>
      <c r="R1126" s="169">
        <v>1733.006625</v>
      </c>
      <c r="S1126" s="169">
        <v>0</v>
      </c>
      <c r="T1126" s="169">
        <v>0</v>
      </c>
      <c r="U1126" s="169">
        <v>18597.264450000002</v>
      </c>
      <c r="V1126" s="163">
        <f ca="1">SUM(INDIRECT(Inputs!$C$11&amp;ROW()&amp;":"&amp;Inputs!$C$12&amp;ROW()))</f>
        <v>1345.066875</v>
      </c>
      <c r="W1126" s="163">
        <f ca="1">SUM(INDIRECT(Inputs!$C$13&amp;ROW()&amp;":"&amp;Inputs!$C$14&amp;ROW()))</f>
        <v>16864.257825000001</v>
      </c>
      <c r="X1126" s="3" t="str">
        <f>IF(COUNTIFS(Lookups!$A:$A,C1126)=1,"Gross Sales","")</f>
        <v/>
      </c>
      <c r="Y1126" s="3" t="str">
        <f>IF(COUNTIFS(Lookups!$D:$D,C1126)=1,"Bar Sales","")</f>
        <v/>
      </c>
      <c r="Z1126" s="3" t="str">
        <f>IFERROR(VLOOKUP(C1126*1,Lookups!$D:$F,3,FALSE),"")</f>
        <v/>
      </c>
      <c r="AA1126" s="3" t="str">
        <f>IFERROR(VLOOKUP($C1126*1,Lookups!$H:$N,3,FALSE),"")</f>
        <v>Sales</v>
      </c>
      <c r="AB1126" s="3" t="str">
        <f>IFERROR(VLOOKUP($C1126*1,Lookups!$H:$N,4,FALSE),"")</f>
        <v>Lunch</v>
      </c>
      <c r="AC1126" s="3" t="str">
        <f>IFERROR(VLOOKUP($C1126*1,Lookups!$H:$N,5,FALSE),"")</f>
        <v>Dining room</v>
      </c>
      <c r="AD1126" s="3" t="str">
        <f>IFERROR(VLOOKUP($C1126*1,Lookups!$H:$N,6,FALSE),"")</f>
        <v>Bev</v>
      </c>
      <c r="AE1126" s="3" t="str">
        <f>IFERROR(VLOOKUP($C1126*1,Lookups!$H:$N,7,FALSE),"")</f>
        <v>Liquor</v>
      </c>
      <c r="AF1126" s="3" t="str">
        <f>VLOOKUP(B1126*1,Stores!$A:$C,3,FALSE)</f>
        <v>DFG</v>
      </c>
    </row>
    <row r="1127" spans="1:32">
      <c r="A1127" s="165" t="s">
        <v>939</v>
      </c>
      <c r="B1127" s="166" t="s">
        <v>946</v>
      </c>
      <c r="C1127" s="165" t="s">
        <v>580</v>
      </c>
      <c r="D1127" s="165" t="s">
        <v>918</v>
      </c>
      <c r="E1127" s="165" t="s">
        <v>557</v>
      </c>
      <c r="F1127" s="167">
        <v>2017</v>
      </c>
      <c r="G1127" s="168">
        <v>0</v>
      </c>
      <c r="H1127" s="169">
        <v>1182.3525</v>
      </c>
      <c r="I1127" s="169">
        <v>1441.7249999999999</v>
      </c>
      <c r="J1127" s="169">
        <v>632.86500000000001</v>
      </c>
      <c r="K1127" s="169">
        <v>1067.746875</v>
      </c>
      <c r="L1127" s="169">
        <v>1801.2112500000001</v>
      </c>
      <c r="M1127" s="169">
        <v>1439.3925000000002</v>
      </c>
      <c r="N1127" s="169">
        <v>1623.9063749999998</v>
      </c>
      <c r="O1127" s="169">
        <v>1641.7424999999998</v>
      </c>
      <c r="P1127" s="169">
        <v>991.38599999999997</v>
      </c>
      <c r="Q1127" s="169">
        <v>1207.9237499999999</v>
      </c>
      <c r="R1127" s="169">
        <v>890.86500000000001</v>
      </c>
      <c r="S1127" s="169">
        <v>0</v>
      </c>
      <c r="T1127" s="169">
        <v>0</v>
      </c>
      <c r="U1127" s="169">
        <v>13921.116750000001</v>
      </c>
      <c r="V1127" s="163">
        <f ca="1">SUM(INDIRECT(Inputs!$C$11&amp;ROW()&amp;":"&amp;Inputs!$C$12&amp;ROW()))</f>
        <v>1207.9237499999999</v>
      </c>
      <c r="W1127" s="163">
        <f ca="1">SUM(INDIRECT(Inputs!$C$13&amp;ROW()&amp;":"&amp;Inputs!$C$14&amp;ROW()))</f>
        <v>13030.251750000001</v>
      </c>
      <c r="X1127" s="3" t="str">
        <f>IF(COUNTIFS(Lookups!$A:$A,C1127)=1,"Gross Sales","")</f>
        <v/>
      </c>
      <c r="Y1127" s="3" t="str">
        <f>IF(COUNTIFS(Lookups!$D:$D,C1127)=1,"Bar Sales","")</f>
        <v/>
      </c>
      <c r="Z1127" s="3" t="str">
        <f>IFERROR(VLOOKUP(C1127*1,Lookups!$D:$F,3,FALSE),"")</f>
        <v/>
      </c>
      <c r="AA1127" s="3" t="str">
        <f>IFERROR(VLOOKUP($C1127*1,Lookups!$H:$N,3,FALSE),"")</f>
        <v>Sales</v>
      </c>
      <c r="AB1127" s="3" t="str">
        <f>IFERROR(VLOOKUP($C1127*1,Lookups!$H:$N,4,FALSE),"")</f>
        <v>Lunch</v>
      </c>
      <c r="AC1127" s="3" t="str">
        <f>IFERROR(VLOOKUP($C1127*1,Lookups!$H:$N,5,FALSE),"")</f>
        <v>Dining room</v>
      </c>
      <c r="AD1127" s="3" t="str">
        <f>IFERROR(VLOOKUP($C1127*1,Lookups!$H:$N,6,FALSE),"")</f>
        <v>Bev</v>
      </c>
      <c r="AE1127" s="3" t="str">
        <f>IFERROR(VLOOKUP($C1127*1,Lookups!$H:$N,7,FALSE),"")</f>
        <v>Liquor</v>
      </c>
      <c r="AF1127" s="3" t="str">
        <f>VLOOKUP(B1127*1,Stores!$A:$C,3,FALSE)</f>
        <v>DFG</v>
      </c>
    </row>
    <row r="1128" spans="1:32">
      <c r="A1128" s="165" t="s">
        <v>938</v>
      </c>
      <c r="B1128" s="166" t="s">
        <v>947</v>
      </c>
      <c r="C1128" s="165" t="s">
        <v>580</v>
      </c>
      <c r="D1128" s="165" t="s">
        <v>918</v>
      </c>
      <c r="E1128" s="165" t="s">
        <v>557</v>
      </c>
      <c r="F1128" s="167">
        <v>2017</v>
      </c>
      <c r="G1128" s="168">
        <v>0</v>
      </c>
      <c r="H1128" s="169">
        <v>1666.2739500000002</v>
      </c>
      <c r="I1128" s="169">
        <v>1458.1143</v>
      </c>
      <c r="J1128" s="169">
        <v>1059.7898250000001</v>
      </c>
      <c r="K1128" s="169">
        <v>1418.70975</v>
      </c>
      <c r="L1128" s="169">
        <v>1948.3985250000001</v>
      </c>
      <c r="M1128" s="169">
        <v>1471.0956749999998</v>
      </c>
      <c r="N1128" s="169">
        <v>1830.9942000000001</v>
      </c>
      <c r="O1128" s="169">
        <v>1721.8162500000001</v>
      </c>
      <c r="P1128" s="169">
        <v>1855.7132999999999</v>
      </c>
      <c r="Q1128" s="169">
        <v>1503.6281999999999</v>
      </c>
      <c r="R1128" s="169">
        <v>1433.2363500000001</v>
      </c>
      <c r="S1128" s="169">
        <v>0</v>
      </c>
      <c r="T1128" s="169">
        <v>0</v>
      </c>
      <c r="U1128" s="169">
        <v>17367.770324999998</v>
      </c>
      <c r="V1128" s="163">
        <f ca="1">SUM(INDIRECT(Inputs!$C$11&amp;ROW()&amp;":"&amp;Inputs!$C$12&amp;ROW()))</f>
        <v>1503.6281999999999</v>
      </c>
      <c r="W1128" s="163">
        <f ca="1">SUM(INDIRECT(Inputs!$C$13&amp;ROW()&amp;":"&amp;Inputs!$C$14&amp;ROW()))</f>
        <v>15934.533974999998</v>
      </c>
      <c r="X1128" s="3" t="str">
        <f>IF(COUNTIFS(Lookups!$A:$A,C1128)=1,"Gross Sales","")</f>
        <v/>
      </c>
      <c r="Y1128" s="3" t="str">
        <f>IF(COUNTIFS(Lookups!$D:$D,C1128)=1,"Bar Sales","")</f>
        <v/>
      </c>
      <c r="Z1128" s="3" t="str">
        <f>IFERROR(VLOOKUP(C1128*1,Lookups!$D:$F,3,FALSE),"")</f>
        <v/>
      </c>
      <c r="AA1128" s="3" t="str">
        <f>IFERROR(VLOOKUP($C1128*1,Lookups!$H:$N,3,FALSE),"")</f>
        <v>Sales</v>
      </c>
      <c r="AB1128" s="3" t="str">
        <f>IFERROR(VLOOKUP($C1128*1,Lookups!$H:$N,4,FALSE),"")</f>
        <v>Lunch</v>
      </c>
      <c r="AC1128" s="3" t="str">
        <f>IFERROR(VLOOKUP($C1128*1,Lookups!$H:$N,5,FALSE),"")</f>
        <v>Dining room</v>
      </c>
      <c r="AD1128" s="3" t="str">
        <f>IFERROR(VLOOKUP($C1128*1,Lookups!$H:$N,6,FALSE),"")</f>
        <v>Bev</v>
      </c>
      <c r="AE1128" s="3" t="str">
        <f>IFERROR(VLOOKUP($C1128*1,Lookups!$H:$N,7,FALSE),"")</f>
        <v>Liquor</v>
      </c>
      <c r="AF1128" s="3" t="str">
        <f>VLOOKUP(B1128*1,Stores!$A:$C,3,FALSE)</f>
        <v>DFG</v>
      </c>
    </row>
    <row r="1129" spans="1:32">
      <c r="A1129" s="165" t="s">
        <v>937</v>
      </c>
      <c r="B1129" s="166" t="s">
        <v>948</v>
      </c>
      <c r="C1129" s="165" t="s">
        <v>580</v>
      </c>
      <c r="D1129" s="165" t="s">
        <v>918</v>
      </c>
      <c r="E1129" s="165" t="s">
        <v>557</v>
      </c>
      <c r="F1129" s="167">
        <v>2017</v>
      </c>
      <c r="G1129" s="168">
        <v>0</v>
      </c>
      <c r="H1129" s="169">
        <v>996.40462500000012</v>
      </c>
      <c r="I1129" s="169">
        <v>619.65750000000003</v>
      </c>
      <c r="J1129" s="169">
        <v>613.83000000000004</v>
      </c>
      <c r="K1129" s="169">
        <v>963.69224999999983</v>
      </c>
      <c r="L1129" s="169">
        <v>1288.2142499999998</v>
      </c>
      <c r="M1129" s="169">
        <v>575.41499999999996</v>
      </c>
      <c r="N1129" s="169">
        <v>513.09749999999997</v>
      </c>
      <c r="O1129" s="169">
        <v>870.5465999999999</v>
      </c>
      <c r="P1129" s="169">
        <v>605.65499999999997</v>
      </c>
      <c r="Q1129" s="169">
        <v>270.40499999999997</v>
      </c>
      <c r="R1129" s="169">
        <v>276.549375</v>
      </c>
      <c r="S1129" s="169">
        <v>0</v>
      </c>
      <c r="T1129" s="169">
        <v>0</v>
      </c>
      <c r="U1129" s="169">
        <v>7593.4670999999989</v>
      </c>
      <c r="V1129" s="163">
        <f ca="1">SUM(INDIRECT(Inputs!$C$11&amp;ROW()&amp;":"&amp;Inputs!$C$12&amp;ROW()))</f>
        <v>270.40499999999997</v>
      </c>
      <c r="W1129" s="163">
        <f ca="1">SUM(INDIRECT(Inputs!$C$13&amp;ROW()&amp;":"&amp;Inputs!$C$14&amp;ROW()))</f>
        <v>7316.9177249999993</v>
      </c>
      <c r="X1129" s="3" t="str">
        <f>IF(COUNTIFS(Lookups!$A:$A,C1129)=1,"Gross Sales","")</f>
        <v/>
      </c>
      <c r="Y1129" s="3" t="str">
        <f>IF(COUNTIFS(Lookups!$D:$D,C1129)=1,"Bar Sales","")</f>
        <v/>
      </c>
      <c r="Z1129" s="3" t="str">
        <f>IFERROR(VLOOKUP(C1129*1,Lookups!$D:$F,3,FALSE),"")</f>
        <v/>
      </c>
      <c r="AA1129" s="3" t="str">
        <f>IFERROR(VLOOKUP($C1129*1,Lookups!$H:$N,3,FALSE),"")</f>
        <v>Sales</v>
      </c>
      <c r="AB1129" s="3" t="str">
        <f>IFERROR(VLOOKUP($C1129*1,Lookups!$H:$N,4,FALSE),"")</f>
        <v>Lunch</v>
      </c>
      <c r="AC1129" s="3" t="str">
        <f>IFERROR(VLOOKUP($C1129*1,Lookups!$H:$N,5,FALSE),"")</f>
        <v>Dining room</v>
      </c>
      <c r="AD1129" s="3" t="str">
        <f>IFERROR(VLOOKUP($C1129*1,Lookups!$H:$N,6,FALSE),"")</f>
        <v>Bev</v>
      </c>
      <c r="AE1129" s="3" t="str">
        <f>IFERROR(VLOOKUP($C1129*1,Lookups!$H:$N,7,FALSE),"")</f>
        <v>Liquor</v>
      </c>
      <c r="AF1129" s="3" t="str">
        <f>VLOOKUP(B1129*1,Stores!$A:$C,3,FALSE)</f>
        <v>DFG</v>
      </c>
    </row>
    <row r="1130" spans="1:32">
      <c r="A1130" s="165" t="s">
        <v>936</v>
      </c>
      <c r="B1130" s="166" t="s">
        <v>949</v>
      </c>
      <c r="C1130" s="165" t="s">
        <v>580</v>
      </c>
      <c r="D1130" s="165" t="s">
        <v>918</v>
      </c>
      <c r="E1130" s="165" t="s">
        <v>557</v>
      </c>
      <c r="F1130" s="167">
        <v>2017</v>
      </c>
      <c r="G1130" s="168">
        <v>0</v>
      </c>
      <c r="H1130" s="169">
        <v>2061.7311</v>
      </c>
      <c r="I1130" s="169">
        <v>1825.1115750000001</v>
      </c>
      <c r="J1130" s="169">
        <v>1609.764075</v>
      </c>
      <c r="K1130" s="169">
        <v>1910.8601999999998</v>
      </c>
      <c r="L1130" s="169">
        <v>3673.5217499999994</v>
      </c>
      <c r="M1130" s="169">
        <v>3251.9099250000004</v>
      </c>
      <c r="N1130" s="169">
        <v>2327.5906500000001</v>
      </c>
      <c r="O1130" s="169">
        <v>2116.9301999999998</v>
      </c>
      <c r="P1130" s="169">
        <v>1602.3189749999999</v>
      </c>
      <c r="Q1130" s="169">
        <v>1508.8083749999998</v>
      </c>
      <c r="R1130" s="169">
        <v>1228.0808250000002</v>
      </c>
      <c r="S1130" s="169">
        <v>0</v>
      </c>
      <c r="T1130" s="169">
        <v>0</v>
      </c>
      <c r="U1130" s="169">
        <v>23116.627649999999</v>
      </c>
      <c r="V1130" s="163">
        <f ca="1">SUM(INDIRECT(Inputs!$C$11&amp;ROW()&amp;":"&amp;Inputs!$C$12&amp;ROW()))</f>
        <v>1508.8083749999998</v>
      </c>
      <c r="W1130" s="163">
        <f ca="1">SUM(INDIRECT(Inputs!$C$13&amp;ROW()&amp;":"&amp;Inputs!$C$14&amp;ROW()))</f>
        <v>21888.546824999998</v>
      </c>
      <c r="X1130" s="3" t="str">
        <f>IF(COUNTIFS(Lookups!$A:$A,C1130)=1,"Gross Sales","")</f>
        <v/>
      </c>
      <c r="Y1130" s="3" t="str">
        <f>IF(COUNTIFS(Lookups!$D:$D,C1130)=1,"Bar Sales","")</f>
        <v/>
      </c>
      <c r="Z1130" s="3" t="str">
        <f>IFERROR(VLOOKUP(C1130*1,Lookups!$D:$F,3,FALSE),"")</f>
        <v/>
      </c>
      <c r="AA1130" s="3" t="str">
        <f>IFERROR(VLOOKUP($C1130*1,Lookups!$H:$N,3,FALSE),"")</f>
        <v>Sales</v>
      </c>
      <c r="AB1130" s="3" t="str">
        <f>IFERROR(VLOOKUP($C1130*1,Lookups!$H:$N,4,FALSE),"")</f>
        <v>Lunch</v>
      </c>
      <c r="AC1130" s="3" t="str">
        <f>IFERROR(VLOOKUP($C1130*1,Lookups!$H:$N,5,FALSE),"")</f>
        <v>Dining room</v>
      </c>
      <c r="AD1130" s="3" t="str">
        <f>IFERROR(VLOOKUP($C1130*1,Lookups!$H:$N,6,FALSE),"")</f>
        <v>Bev</v>
      </c>
      <c r="AE1130" s="3" t="str">
        <f>IFERROR(VLOOKUP($C1130*1,Lookups!$H:$N,7,FALSE),"")</f>
        <v>Liquor</v>
      </c>
      <c r="AF1130" s="3" t="str">
        <f>VLOOKUP(B1130*1,Stores!$A:$C,3,FALSE)</f>
        <v>DFG</v>
      </c>
    </row>
    <row r="1131" spans="1:32">
      <c r="A1131" s="165" t="s">
        <v>935</v>
      </c>
      <c r="B1131" s="166" t="s">
        <v>950</v>
      </c>
      <c r="C1131" s="165" t="s">
        <v>580</v>
      </c>
      <c r="D1131" s="165" t="s">
        <v>918</v>
      </c>
      <c r="E1131" s="165" t="s">
        <v>557</v>
      </c>
      <c r="F1131" s="167">
        <v>2017</v>
      </c>
      <c r="G1131" s="168">
        <v>0</v>
      </c>
      <c r="H1131" s="169">
        <v>673.72500000000002</v>
      </c>
      <c r="I1131" s="169">
        <v>744.20624999999995</v>
      </c>
      <c r="J1131" s="169">
        <v>1052.028</v>
      </c>
      <c r="K1131" s="169">
        <v>1122.8426999999999</v>
      </c>
      <c r="L1131" s="169">
        <v>1476.12075</v>
      </c>
      <c r="M1131" s="169">
        <v>860.7</v>
      </c>
      <c r="N1131" s="169">
        <v>666.48</v>
      </c>
      <c r="O1131" s="169">
        <v>431.39249999999998</v>
      </c>
      <c r="P1131" s="169">
        <v>372.36375000000004</v>
      </c>
      <c r="Q1131" s="169">
        <v>592.14374999999995</v>
      </c>
      <c r="R1131" s="169">
        <v>369.31687499999998</v>
      </c>
      <c r="S1131" s="169">
        <v>0</v>
      </c>
      <c r="T1131" s="169">
        <v>0</v>
      </c>
      <c r="U1131" s="169">
        <v>8361.3195749999995</v>
      </c>
      <c r="V1131" s="163">
        <f ca="1">SUM(INDIRECT(Inputs!$C$11&amp;ROW()&amp;":"&amp;Inputs!$C$12&amp;ROW()))</f>
        <v>592.14374999999995</v>
      </c>
      <c r="W1131" s="163">
        <f ca="1">SUM(INDIRECT(Inputs!$C$13&amp;ROW()&amp;":"&amp;Inputs!$C$14&amp;ROW()))</f>
        <v>7992.0027</v>
      </c>
      <c r="X1131" s="3" t="str">
        <f>IF(COUNTIFS(Lookups!$A:$A,C1131)=1,"Gross Sales","")</f>
        <v/>
      </c>
      <c r="Y1131" s="3" t="str">
        <f>IF(COUNTIFS(Lookups!$D:$D,C1131)=1,"Bar Sales","")</f>
        <v/>
      </c>
      <c r="Z1131" s="3" t="str">
        <f>IFERROR(VLOOKUP(C1131*1,Lookups!$D:$F,3,FALSE),"")</f>
        <v/>
      </c>
      <c r="AA1131" s="3" t="str">
        <f>IFERROR(VLOOKUP($C1131*1,Lookups!$H:$N,3,FALSE),"")</f>
        <v>Sales</v>
      </c>
      <c r="AB1131" s="3" t="str">
        <f>IFERROR(VLOOKUP($C1131*1,Lookups!$H:$N,4,FALSE),"")</f>
        <v>Lunch</v>
      </c>
      <c r="AC1131" s="3" t="str">
        <f>IFERROR(VLOOKUP($C1131*1,Lookups!$H:$N,5,FALSE),"")</f>
        <v>Dining room</v>
      </c>
      <c r="AD1131" s="3" t="str">
        <f>IFERROR(VLOOKUP($C1131*1,Lookups!$H:$N,6,FALSE),"")</f>
        <v>Bev</v>
      </c>
      <c r="AE1131" s="3" t="str">
        <f>IFERROR(VLOOKUP($C1131*1,Lookups!$H:$N,7,FALSE),"")</f>
        <v>Liquor</v>
      </c>
      <c r="AF1131" s="3" t="str">
        <f>VLOOKUP(B1131*1,Stores!$A:$C,3,FALSE)</f>
        <v>DFG</v>
      </c>
    </row>
    <row r="1132" spans="1:32">
      <c r="A1132" s="165" t="s">
        <v>960</v>
      </c>
      <c r="B1132" s="166" t="s">
        <v>951</v>
      </c>
      <c r="C1132" s="165" t="s">
        <v>580</v>
      </c>
      <c r="D1132" s="165" t="s">
        <v>918</v>
      </c>
      <c r="E1132" s="165" t="s">
        <v>557</v>
      </c>
      <c r="F1132" s="167">
        <v>2017</v>
      </c>
      <c r="G1132" s="168">
        <v>0</v>
      </c>
      <c r="H1132" s="169">
        <v>3568.3505249999998</v>
      </c>
      <c r="I1132" s="169">
        <v>3434.0872499999996</v>
      </c>
      <c r="J1132" s="169">
        <v>2937.1518000000001</v>
      </c>
      <c r="K1132" s="169">
        <v>3912.9749999999999</v>
      </c>
      <c r="L1132" s="169">
        <v>3342.4949999999999</v>
      </c>
      <c r="M1132" s="169">
        <v>3048.1543500000002</v>
      </c>
      <c r="N1132" s="169">
        <v>2144.7211500000003</v>
      </c>
      <c r="O1132" s="169">
        <v>2744.7000000000003</v>
      </c>
      <c r="P1132" s="169">
        <v>2073.0806250000001</v>
      </c>
      <c r="Q1132" s="169">
        <v>1773.0562499999999</v>
      </c>
      <c r="R1132" s="169">
        <v>1847.95875</v>
      </c>
      <c r="S1132" s="169">
        <v>0</v>
      </c>
      <c r="T1132" s="169">
        <v>0</v>
      </c>
      <c r="U1132" s="169">
        <v>30826.730700000004</v>
      </c>
      <c r="V1132" s="163">
        <f ca="1">SUM(INDIRECT(Inputs!$C$11&amp;ROW()&amp;":"&amp;Inputs!$C$12&amp;ROW()))</f>
        <v>1773.0562499999999</v>
      </c>
      <c r="W1132" s="163">
        <f ca="1">SUM(INDIRECT(Inputs!$C$13&amp;ROW()&amp;":"&amp;Inputs!$C$14&amp;ROW()))</f>
        <v>28978.771950000002</v>
      </c>
      <c r="X1132" s="3" t="str">
        <f>IF(COUNTIFS(Lookups!$A:$A,C1132)=1,"Gross Sales","")</f>
        <v/>
      </c>
      <c r="Y1132" s="3" t="str">
        <f>IF(COUNTIFS(Lookups!$D:$D,C1132)=1,"Bar Sales","")</f>
        <v/>
      </c>
      <c r="Z1132" s="3" t="str">
        <f>IFERROR(VLOOKUP(C1132*1,Lookups!$D:$F,3,FALSE),"")</f>
        <v/>
      </c>
      <c r="AA1132" s="3" t="str">
        <f>IFERROR(VLOOKUP($C1132*1,Lookups!$H:$N,3,FALSE),"")</f>
        <v>Sales</v>
      </c>
      <c r="AB1132" s="3" t="str">
        <f>IFERROR(VLOOKUP($C1132*1,Lookups!$H:$N,4,FALSE),"")</f>
        <v>Lunch</v>
      </c>
      <c r="AC1132" s="3" t="str">
        <f>IFERROR(VLOOKUP($C1132*1,Lookups!$H:$N,5,FALSE),"")</f>
        <v>Dining room</v>
      </c>
      <c r="AD1132" s="3" t="str">
        <f>IFERROR(VLOOKUP($C1132*1,Lookups!$H:$N,6,FALSE),"")</f>
        <v>Bev</v>
      </c>
      <c r="AE1132" s="3" t="str">
        <f>IFERROR(VLOOKUP($C1132*1,Lookups!$H:$N,7,FALSE),"")</f>
        <v>Liquor</v>
      </c>
      <c r="AF1132" s="3" t="str">
        <f>VLOOKUP(B1132*1,Stores!$A:$C,3,FALSE)</f>
        <v>DFG</v>
      </c>
    </row>
    <row r="1133" spans="1:32">
      <c r="A1133" s="165" t="s">
        <v>961</v>
      </c>
      <c r="B1133" s="166" t="s">
        <v>952</v>
      </c>
      <c r="C1133" s="165" t="s">
        <v>580</v>
      </c>
      <c r="D1133" s="165" t="s">
        <v>918</v>
      </c>
      <c r="E1133" s="165" t="s">
        <v>557</v>
      </c>
      <c r="F1133" s="167">
        <v>2017</v>
      </c>
      <c r="G1133" s="168">
        <v>0</v>
      </c>
      <c r="H1133" s="169">
        <v>2604.8137500000003</v>
      </c>
      <c r="I1133" s="169">
        <v>2522.6721000000002</v>
      </c>
      <c r="J1133" s="169">
        <v>2335.4578499999998</v>
      </c>
      <c r="K1133" s="169">
        <v>3017.2874999999999</v>
      </c>
      <c r="L1133" s="169">
        <v>3352.7621249999997</v>
      </c>
      <c r="M1133" s="169">
        <v>2173.92</v>
      </c>
      <c r="N1133" s="169">
        <v>2360.9375999999997</v>
      </c>
      <c r="O1133" s="169">
        <v>1799.0991000000001</v>
      </c>
      <c r="P1133" s="169">
        <v>1546.9379999999996</v>
      </c>
      <c r="Q1133" s="169">
        <v>1820.7375000000002</v>
      </c>
      <c r="R1133" s="169">
        <v>1688.6100000000001</v>
      </c>
      <c r="S1133" s="169">
        <v>0</v>
      </c>
      <c r="T1133" s="169">
        <v>0</v>
      </c>
      <c r="U1133" s="169">
        <v>25223.235524999996</v>
      </c>
      <c r="V1133" s="163">
        <f ca="1">SUM(INDIRECT(Inputs!$C$11&amp;ROW()&amp;":"&amp;Inputs!$C$12&amp;ROW()))</f>
        <v>1820.7375000000002</v>
      </c>
      <c r="W1133" s="163">
        <f ca="1">SUM(INDIRECT(Inputs!$C$13&amp;ROW()&amp;":"&amp;Inputs!$C$14&amp;ROW()))</f>
        <v>23534.625524999996</v>
      </c>
      <c r="X1133" s="3" t="str">
        <f>IF(COUNTIFS(Lookups!$A:$A,C1133)=1,"Gross Sales","")</f>
        <v/>
      </c>
      <c r="Y1133" s="3" t="str">
        <f>IF(COUNTIFS(Lookups!$D:$D,C1133)=1,"Bar Sales","")</f>
        <v/>
      </c>
      <c r="Z1133" s="3" t="str">
        <f>IFERROR(VLOOKUP(C1133*1,Lookups!$D:$F,3,FALSE),"")</f>
        <v/>
      </c>
      <c r="AA1133" s="3" t="str">
        <f>IFERROR(VLOOKUP($C1133*1,Lookups!$H:$N,3,FALSE),"")</f>
        <v>Sales</v>
      </c>
      <c r="AB1133" s="3" t="str">
        <f>IFERROR(VLOOKUP($C1133*1,Lookups!$H:$N,4,FALSE),"")</f>
        <v>Lunch</v>
      </c>
      <c r="AC1133" s="3" t="str">
        <f>IFERROR(VLOOKUP($C1133*1,Lookups!$H:$N,5,FALSE),"")</f>
        <v>Dining room</v>
      </c>
      <c r="AD1133" s="3" t="str">
        <f>IFERROR(VLOOKUP($C1133*1,Lookups!$H:$N,6,FALSE),"")</f>
        <v>Bev</v>
      </c>
      <c r="AE1133" s="3" t="str">
        <f>IFERROR(VLOOKUP($C1133*1,Lookups!$H:$N,7,FALSE),"")</f>
        <v>Liquor</v>
      </c>
      <c r="AF1133" s="3" t="str">
        <f>VLOOKUP(B1133*1,Stores!$A:$C,3,FALSE)</f>
        <v>DFG</v>
      </c>
    </row>
    <row r="1134" spans="1:32">
      <c r="A1134" s="165" t="s">
        <v>934</v>
      </c>
      <c r="B1134" s="166" t="s">
        <v>953</v>
      </c>
      <c r="C1134" s="165" t="s">
        <v>580</v>
      </c>
      <c r="D1134" s="165" t="s">
        <v>918</v>
      </c>
      <c r="E1134" s="165" t="s">
        <v>557</v>
      </c>
      <c r="F1134" s="167">
        <v>2017</v>
      </c>
      <c r="G1134" s="168">
        <v>0</v>
      </c>
      <c r="H1134" s="169">
        <v>2978.2935000000002</v>
      </c>
      <c r="I1134" s="169">
        <v>2351.9362500000002</v>
      </c>
      <c r="J1134" s="169">
        <v>1593.6243750000001</v>
      </c>
      <c r="K1134" s="169">
        <v>2111.8312499999997</v>
      </c>
      <c r="L1134" s="169">
        <v>3252.2126250000001</v>
      </c>
      <c r="M1134" s="169">
        <v>1304.2950000000001</v>
      </c>
      <c r="N1134" s="169">
        <v>1345.0049999999999</v>
      </c>
      <c r="O1134" s="169">
        <v>970.16249999999991</v>
      </c>
      <c r="P1134" s="169">
        <v>1431</v>
      </c>
      <c r="Q1134" s="169">
        <v>1207.1471999999999</v>
      </c>
      <c r="R1134" s="169">
        <v>996.07499999999993</v>
      </c>
      <c r="S1134" s="169">
        <v>0</v>
      </c>
      <c r="T1134" s="169">
        <v>0</v>
      </c>
      <c r="U1134" s="169">
        <v>19541.582700000003</v>
      </c>
      <c r="V1134" s="163">
        <f ca="1">SUM(INDIRECT(Inputs!$C$11&amp;ROW()&amp;":"&amp;Inputs!$C$12&amp;ROW()))</f>
        <v>1207.1471999999999</v>
      </c>
      <c r="W1134" s="163">
        <f ca="1">SUM(INDIRECT(Inputs!$C$13&amp;ROW()&amp;":"&amp;Inputs!$C$14&amp;ROW()))</f>
        <v>18545.507700000002</v>
      </c>
      <c r="X1134" s="3" t="str">
        <f>IF(COUNTIFS(Lookups!$A:$A,C1134)=1,"Gross Sales","")</f>
        <v/>
      </c>
      <c r="Y1134" s="3" t="str">
        <f>IF(COUNTIFS(Lookups!$D:$D,C1134)=1,"Bar Sales","")</f>
        <v/>
      </c>
      <c r="Z1134" s="3" t="str">
        <f>IFERROR(VLOOKUP(C1134*1,Lookups!$D:$F,3,FALSE),"")</f>
        <v/>
      </c>
      <c r="AA1134" s="3" t="str">
        <f>IFERROR(VLOOKUP($C1134*1,Lookups!$H:$N,3,FALSE),"")</f>
        <v>Sales</v>
      </c>
      <c r="AB1134" s="3" t="str">
        <f>IFERROR(VLOOKUP($C1134*1,Lookups!$H:$N,4,FALSE),"")</f>
        <v>Lunch</v>
      </c>
      <c r="AC1134" s="3" t="str">
        <f>IFERROR(VLOOKUP($C1134*1,Lookups!$H:$N,5,FALSE),"")</f>
        <v>Dining room</v>
      </c>
      <c r="AD1134" s="3" t="str">
        <f>IFERROR(VLOOKUP($C1134*1,Lookups!$H:$N,6,FALSE),"")</f>
        <v>Bev</v>
      </c>
      <c r="AE1134" s="3" t="str">
        <f>IFERROR(VLOOKUP($C1134*1,Lookups!$H:$N,7,FALSE),"")</f>
        <v>Liquor</v>
      </c>
      <c r="AF1134" s="3" t="str">
        <f>VLOOKUP(B1134*1,Stores!$A:$C,3,FALSE)</f>
        <v>DFG</v>
      </c>
    </row>
    <row r="1135" spans="1:32">
      <c r="A1135" s="165" t="s">
        <v>933</v>
      </c>
      <c r="B1135" s="166" t="s">
        <v>954</v>
      </c>
      <c r="C1135" s="165" t="s">
        <v>580</v>
      </c>
      <c r="D1135" s="165" t="s">
        <v>918</v>
      </c>
      <c r="E1135" s="165" t="s">
        <v>557</v>
      </c>
      <c r="F1135" s="167">
        <v>2017</v>
      </c>
      <c r="G1135" s="168">
        <v>0</v>
      </c>
      <c r="H1135" s="169">
        <v>2904.73875</v>
      </c>
      <c r="I1135" s="169">
        <v>1788.1800000000003</v>
      </c>
      <c r="J1135" s="169">
        <v>2176.9227000000001</v>
      </c>
      <c r="K1135" s="169">
        <v>1323.96</v>
      </c>
      <c r="L1135" s="169">
        <v>1568.6860499999998</v>
      </c>
      <c r="M1135" s="169">
        <v>1161.6487499999998</v>
      </c>
      <c r="N1135" s="169">
        <v>1429.1963999999998</v>
      </c>
      <c r="O1135" s="169">
        <v>1208.79</v>
      </c>
      <c r="P1135" s="169">
        <v>1903.8825000000002</v>
      </c>
      <c r="Q1135" s="169">
        <v>1559.0550000000001</v>
      </c>
      <c r="R1135" s="169">
        <v>1706.90625</v>
      </c>
      <c r="S1135" s="169">
        <v>0</v>
      </c>
      <c r="T1135" s="169">
        <v>0</v>
      </c>
      <c r="U1135" s="169">
        <v>18731.966400000001</v>
      </c>
      <c r="V1135" s="163">
        <f ca="1">SUM(INDIRECT(Inputs!$C$11&amp;ROW()&amp;":"&amp;Inputs!$C$12&amp;ROW()))</f>
        <v>1559.0550000000001</v>
      </c>
      <c r="W1135" s="163">
        <f ca="1">SUM(INDIRECT(Inputs!$C$13&amp;ROW()&amp;":"&amp;Inputs!$C$14&amp;ROW()))</f>
        <v>17025.060150000001</v>
      </c>
      <c r="X1135" s="3" t="str">
        <f>IF(COUNTIFS(Lookups!$A:$A,C1135)=1,"Gross Sales","")</f>
        <v/>
      </c>
      <c r="Y1135" s="3" t="str">
        <f>IF(COUNTIFS(Lookups!$D:$D,C1135)=1,"Bar Sales","")</f>
        <v/>
      </c>
      <c r="Z1135" s="3" t="str">
        <f>IFERROR(VLOOKUP(C1135*1,Lookups!$D:$F,3,FALSE),"")</f>
        <v/>
      </c>
      <c r="AA1135" s="3" t="str">
        <f>IFERROR(VLOOKUP($C1135*1,Lookups!$H:$N,3,FALSE),"")</f>
        <v>Sales</v>
      </c>
      <c r="AB1135" s="3" t="str">
        <f>IFERROR(VLOOKUP($C1135*1,Lookups!$H:$N,4,FALSE),"")</f>
        <v>Lunch</v>
      </c>
      <c r="AC1135" s="3" t="str">
        <f>IFERROR(VLOOKUP($C1135*1,Lookups!$H:$N,5,FALSE),"")</f>
        <v>Dining room</v>
      </c>
      <c r="AD1135" s="3" t="str">
        <f>IFERROR(VLOOKUP($C1135*1,Lookups!$H:$N,6,FALSE),"")</f>
        <v>Bev</v>
      </c>
      <c r="AE1135" s="3" t="str">
        <f>IFERROR(VLOOKUP($C1135*1,Lookups!$H:$N,7,FALSE),"")</f>
        <v>Liquor</v>
      </c>
      <c r="AF1135" s="3" t="str">
        <f>VLOOKUP(B1135*1,Stores!$A:$C,3,FALSE)</f>
        <v>DFG</v>
      </c>
    </row>
    <row r="1136" spans="1:32">
      <c r="A1136" s="165" t="s">
        <v>932</v>
      </c>
      <c r="B1136" s="166" t="s">
        <v>959</v>
      </c>
      <c r="C1136" s="165" t="s">
        <v>580</v>
      </c>
      <c r="D1136" s="165" t="s">
        <v>918</v>
      </c>
      <c r="E1136" s="165" t="s">
        <v>557</v>
      </c>
      <c r="F1136" s="167">
        <v>2017</v>
      </c>
      <c r="G1136" s="168">
        <v>0</v>
      </c>
      <c r="H1136" s="169">
        <v>0</v>
      </c>
      <c r="I1136" s="169">
        <v>0</v>
      </c>
      <c r="J1136" s="169">
        <v>0</v>
      </c>
      <c r="K1136" s="169">
        <v>0</v>
      </c>
      <c r="L1136" s="169">
        <v>0</v>
      </c>
      <c r="M1136" s="169">
        <v>0</v>
      </c>
      <c r="N1136" s="169">
        <v>3627.0416999999998</v>
      </c>
      <c r="O1136" s="169">
        <v>3277.7849999999999</v>
      </c>
      <c r="P1136" s="169">
        <v>2612.0250000000001</v>
      </c>
      <c r="Q1136" s="169">
        <v>1501.9875</v>
      </c>
      <c r="R1136" s="169">
        <v>2729.6774999999998</v>
      </c>
      <c r="S1136" s="169">
        <v>0</v>
      </c>
      <c r="T1136" s="169">
        <v>0</v>
      </c>
      <c r="U1136" s="169">
        <v>13748.516699999998</v>
      </c>
      <c r="V1136" s="163">
        <f ca="1">SUM(INDIRECT(Inputs!$C$11&amp;ROW()&amp;":"&amp;Inputs!$C$12&amp;ROW()))</f>
        <v>1501.9875</v>
      </c>
      <c r="W1136" s="163">
        <f ca="1">SUM(INDIRECT(Inputs!$C$13&amp;ROW()&amp;":"&amp;Inputs!$C$14&amp;ROW()))</f>
        <v>11018.839199999999</v>
      </c>
      <c r="X1136" s="3" t="str">
        <f>IF(COUNTIFS(Lookups!$A:$A,C1136)=1,"Gross Sales","")</f>
        <v/>
      </c>
      <c r="Y1136" s="3" t="str">
        <f>IF(COUNTIFS(Lookups!$D:$D,C1136)=1,"Bar Sales","")</f>
        <v/>
      </c>
      <c r="Z1136" s="3" t="str">
        <f>IFERROR(VLOOKUP(C1136*1,Lookups!$D:$F,3,FALSE),"")</f>
        <v/>
      </c>
      <c r="AA1136" s="3" t="str">
        <f>IFERROR(VLOOKUP($C1136*1,Lookups!$H:$N,3,FALSE),"")</f>
        <v>Sales</v>
      </c>
      <c r="AB1136" s="3" t="str">
        <f>IFERROR(VLOOKUP($C1136*1,Lookups!$H:$N,4,FALSE),"")</f>
        <v>Lunch</v>
      </c>
      <c r="AC1136" s="3" t="str">
        <f>IFERROR(VLOOKUP($C1136*1,Lookups!$H:$N,5,FALSE),"")</f>
        <v>Dining room</v>
      </c>
      <c r="AD1136" s="3" t="str">
        <f>IFERROR(VLOOKUP($C1136*1,Lookups!$H:$N,6,FALSE),"")</f>
        <v>Bev</v>
      </c>
      <c r="AE1136" s="3" t="str">
        <f>IFERROR(VLOOKUP($C1136*1,Lookups!$H:$N,7,FALSE),"")</f>
        <v>Liquor</v>
      </c>
      <c r="AF1136" s="3" t="str">
        <f>VLOOKUP(B1136*1,Stores!$A:$C,3,FALSE)</f>
        <v>DFG</v>
      </c>
    </row>
    <row r="1137" spans="1:32">
      <c r="A1137" s="165" t="s">
        <v>930</v>
      </c>
      <c r="B1137" s="166" t="s">
        <v>920</v>
      </c>
      <c r="C1137" s="165" t="s">
        <v>584</v>
      </c>
      <c r="D1137" s="165" t="s">
        <v>918</v>
      </c>
      <c r="E1137" s="165" t="s">
        <v>561</v>
      </c>
      <c r="F1137" s="167">
        <v>2017</v>
      </c>
      <c r="G1137" s="168">
        <v>0</v>
      </c>
      <c r="H1137" s="169">
        <v>26106.571649999998</v>
      </c>
      <c r="I1137" s="169">
        <v>26180.905649999997</v>
      </c>
      <c r="J1137" s="169">
        <v>24323.717550000001</v>
      </c>
      <c r="K1137" s="169">
        <v>27252.65625</v>
      </c>
      <c r="L1137" s="169">
        <v>26622.876</v>
      </c>
      <c r="M1137" s="169">
        <v>16960.028700000003</v>
      </c>
      <c r="N1137" s="169">
        <v>23930.188725</v>
      </c>
      <c r="O1137" s="169">
        <v>23307.235875000002</v>
      </c>
      <c r="P1137" s="169">
        <v>25976.072100000001</v>
      </c>
      <c r="Q1137" s="169">
        <v>24897.353625</v>
      </c>
      <c r="R1137" s="169">
        <v>25636.542300000001</v>
      </c>
      <c r="S1137" s="169">
        <v>0</v>
      </c>
      <c r="T1137" s="169">
        <v>0</v>
      </c>
      <c r="U1137" s="169">
        <v>271194.14842500002</v>
      </c>
      <c r="V1137" s="163">
        <f ca="1">SUM(INDIRECT(Inputs!$C$11&amp;ROW()&amp;":"&amp;Inputs!$C$12&amp;ROW()))</f>
        <v>24897.353625</v>
      </c>
      <c r="W1137" s="163">
        <f ca="1">SUM(INDIRECT(Inputs!$C$13&amp;ROW()&amp;":"&amp;Inputs!$C$14&amp;ROW()))</f>
        <v>245557.60612499999</v>
      </c>
      <c r="X1137" s="3" t="str">
        <f>IF(COUNTIFS(Lookups!$A:$A,C1137)=1,"Gross Sales","")</f>
        <v/>
      </c>
      <c r="Y1137" s="3" t="str">
        <f>IF(COUNTIFS(Lookups!$D:$D,C1137)=1,"Bar Sales","")</f>
        <v/>
      </c>
      <c r="Z1137" s="3" t="str">
        <f>IFERROR(VLOOKUP(C1137*1,Lookups!$D:$F,3,FALSE),"")</f>
        <v/>
      </c>
      <c r="AA1137" s="3" t="str">
        <f>IFERROR(VLOOKUP($C1137*1,Lookups!$H:$N,3,FALSE),"")</f>
        <v>Sales</v>
      </c>
      <c r="AB1137" s="3" t="str">
        <f>IFERROR(VLOOKUP($C1137*1,Lookups!$H:$N,4,FALSE),"")</f>
        <v>Dinner</v>
      </c>
      <c r="AC1137" s="3" t="str">
        <f>IFERROR(VLOOKUP($C1137*1,Lookups!$H:$N,5,FALSE),"")</f>
        <v>Dining room</v>
      </c>
      <c r="AD1137" s="3" t="str">
        <f>IFERROR(VLOOKUP($C1137*1,Lookups!$H:$N,6,FALSE),"")</f>
        <v>Bev</v>
      </c>
      <c r="AE1137" s="3" t="str">
        <f>IFERROR(VLOOKUP($C1137*1,Lookups!$H:$N,7,FALSE),"")</f>
        <v>Liquor</v>
      </c>
      <c r="AF1137" s="3" t="str">
        <f>VLOOKUP(B1137*1,Stores!$A:$C,3,FALSE)</f>
        <v>DFDE</v>
      </c>
    </row>
    <row r="1138" spans="1:32">
      <c r="A1138" s="165" t="s">
        <v>929</v>
      </c>
      <c r="B1138" s="166" t="s">
        <v>921</v>
      </c>
      <c r="C1138" s="165" t="s">
        <v>584</v>
      </c>
      <c r="D1138" s="165" t="s">
        <v>918</v>
      </c>
      <c r="E1138" s="165" t="s">
        <v>561</v>
      </c>
      <c r="F1138" s="167">
        <v>2017</v>
      </c>
      <c r="G1138" s="168">
        <v>0</v>
      </c>
      <c r="H1138" s="169">
        <v>25340.294249999999</v>
      </c>
      <c r="I1138" s="169">
        <v>30090.646350000003</v>
      </c>
      <c r="J1138" s="169">
        <v>23885.228024999997</v>
      </c>
      <c r="K1138" s="169">
        <v>17512.692749999998</v>
      </c>
      <c r="L1138" s="169">
        <v>17730.94455</v>
      </c>
      <c r="M1138" s="169">
        <v>19234.458450000002</v>
      </c>
      <c r="N1138" s="169">
        <v>19768.230299999999</v>
      </c>
      <c r="O1138" s="169">
        <v>19701.202499999999</v>
      </c>
      <c r="P1138" s="169">
        <v>19474.30485</v>
      </c>
      <c r="Q1138" s="169">
        <v>14381.292899999999</v>
      </c>
      <c r="R1138" s="169">
        <v>19323.023999999998</v>
      </c>
      <c r="S1138" s="169">
        <v>0</v>
      </c>
      <c r="T1138" s="169">
        <v>0</v>
      </c>
      <c r="U1138" s="169">
        <v>226442.318925</v>
      </c>
      <c r="V1138" s="163">
        <f ca="1">SUM(INDIRECT(Inputs!$C$11&amp;ROW()&amp;":"&amp;Inputs!$C$12&amp;ROW()))</f>
        <v>14381.292899999999</v>
      </c>
      <c r="W1138" s="163">
        <f ca="1">SUM(INDIRECT(Inputs!$C$13&amp;ROW()&amp;":"&amp;Inputs!$C$14&amp;ROW()))</f>
        <v>207119.29492499999</v>
      </c>
      <c r="X1138" s="3" t="str">
        <f>IF(COUNTIFS(Lookups!$A:$A,C1138)=1,"Gross Sales","")</f>
        <v/>
      </c>
      <c r="Y1138" s="3" t="str">
        <f>IF(COUNTIFS(Lookups!$D:$D,C1138)=1,"Bar Sales","")</f>
        <v/>
      </c>
      <c r="Z1138" s="3" t="str">
        <f>IFERROR(VLOOKUP(C1138*1,Lookups!$D:$F,3,FALSE),"")</f>
        <v/>
      </c>
      <c r="AA1138" s="3" t="str">
        <f>IFERROR(VLOOKUP($C1138*1,Lookups!$H:$N,3,FALSE),"")</f>
        <v>Sales</v>
      </c>
      <c r="AB1138" s="3" t="str">
        <f>IFERROR(VLOOKUP($C1138*1,Lookups!$H:$N,4,FALSE),"")</f>
        <v>Dinner</v>
      </c>
      <c r="AC1138" s="3" t="str">
        <f>IFERROR(VLOOKUP($C1138*1,Lookups!$H:$N,5,FALSE),"")</f>
        <v>Dining room</v>
      </c>
      <c r="AD1138" s="3" t="str">
        <f>IFERROR(VLOOKUP($C1138*1,Lookups!$H:$N,6,FALSE),"")</f>
        <v>Bev</v>
      </c>
      <c r="AE1138" s="3" t="str">
        <f>IFERROR(VLOOKUP($C1138*1,Lookups!$H:$N,7,FALSE),"")</f>
        <v>Liquor</v>
      </c>
      <c r="AF1138" s="3" t="str">
        <f>VLOOKUP(B1138*1,Stores!$A:$C,3,FALSE)</f>
        <v>DFDE</v>
      </c>
    </row>
    <row r="1139" spans="1:32">
      <c r="A1139" s="165" t="s">
        <v>928</v>
      </c>
      <c r="B1139" s="166" t="s">
        <v>922</v>
      </c>
      <c r="C1139" s="165" t="s">
        <v>584</v>
      </c>
      <c r="D1139" s="165" t="s">
        <v>918</v>
      </c>
      <c r="E1139" s="165" t="s">
        <v>561</v>
      </c>
      <c r="F1139" s="167">
        <v>2017</v>
      </c>
      <c r="G1139" s="168">
        <v>0</v>
      </c>
      <c r="H1139" s="169">
        <v>17156.180699999997</v>
      </c>
      <c r="I1139" s="169">
        <v>21624.683849999998</v>
      </c>
      <c r="J1139" s="169">
        <v>13379.584050000001</v>
      </c>
      <c r="K1139" s="169">
        <v>19778.148000000001</v>
      </c>
      <c r="L1139" s="169">
        <v>15762.410999999998</v>
      </c>
      <c r="M1139" s="169">
        <v>14508.952499999998</v>
      </c>
      <c r="N1139" s="169">
        <v>16381.788</v>
      </c>
      <c r="O1139" s="169">
        <v>22760.060625000002</v>
      </c>
      <c r="P1139" s="169">
        <v>24639.368624999996</v>
      </c>
      <c r="Q1139" s="169">
        <v>15768.213749999999</v>
      </c>
      <c r="R1139" s="169">
        <v>19557.181575000002</v>
      </c>
      <c r="S1139" s="169">
        <v>0</v>
      </c>
      <c r="T1139" s="169">
        <v>0</v>
      </c>
      <c r="U1139" s="169">
        <v>201316.572675</v>
      </c>
      <c r="V1139" s="163">
        <f ca="1">SUM(INDIRECT(Inputs!$C$11&amp;ROW()&amp;":"&amp;Inputs!$C$12&amp;ROW()))</f>
        <v>15768.213749999999</v>
      </c>
      <c r="W1139" s="163">
        <f ca="1">SUM(INDIRECT(Inputs!$C$13&amp;ROW()&amp;":"&amp;Inputs!$C$14&amp;ROW()))</f>
        <v>181759.39110000001</v>
      </c>
      <c r="X1139" s="3" t="str">
        <f>IF(COUNTIFS(Lookups!$A:$A,C1139)=1,"Gross Sales","")</f>
        <v/>
      </c>
      <c r="Y1139" s="3" t="str">
        <f>IF(COUNTIFS(Lookups!$D:$D,C1139)=1,"Bar Sales","")</f>
        <v/>
      </c>
      <c r="Z1139" s="3" t="str">
        <f>IFERROR(VLOOKUP(C1139*1,Lookups!$D:$F,3,FALSE),"")</f>
        <v/>
      </c>
      <c r="AA1139" s="3" t="str">
        <f>IFERROR(VLOOKUP($C1139*1,Lookups!$H:$N,3,FALSE),"")</f>
        <v>Sales</v>
      </c>
      <c r="AB1139" s="3" t="str">
        <f>IFERROR(VLOOKUP($C1139*1,Lookups!$H:$N,4,FALSE),"")</f>
        <v>Dinner</v>
      </c>
      <c r="AC1139" s="3" t="str">
        <f>IFERROR(VLOOKUP($C1139*1,Lookups!$H:$N,5,FALSE),"")</f>
        <v>Dining room</v>
      </c>
      <c r="AD1139" s="3" t="str">
        <f>IFERROR(VLOOKUP($C1139*1,Lookups!$H:$N,6,FALSE),"")</f>
        <v>Bev</v>
      </c>
      <c r="AE1139" s="3" t="str">
        <f>IFERROR(VLOOKUP($C1139*1,Lookups!$H:$N,7,FALSE),"")</f>
        <v>Liquor</v>
      </c>
      <c r="AF1139" s="3" t="str">
        <f>VLOOKUP(B1139*1,Stores!$A:$C,3,FALSE)</f>
        <v>DFDE</v>
      </c>
    </row>
    <row r="1140" spans="1:32">
      <c r="A1140" s="165" t="s">
        <v>927</v>
      </c>
      <c r="B1140" s="166" t="s">
        <v>923</v>
      </c>
      <c r="C1140" s="165" t="s">
        <v>584</v>
      </c>
      <c r="D1140" s="165" t="s">
        <v>918</v>
      </c>
      <c r="E1140" s="165" t="s">
        <v>561</v>
      </c>
      <c r="F1140" s="167">
        <v>2017</v>
      </c>
      <c r="G1140" s="168">
        <v>0</v>
      </c>
      <c r="H1140" s="169">
        <v>16460.952000000001</v>
      </c>
      <c r="I1140" s="169">
        <v>40361.287800000006</v>
      </c>
      <c r="J1140" s="169">
        <v>21237.461700000003</v>
      </c>
      <c r="K1140" s="169">
        <v>14183.222699999998</v>
      </c>
      <c r="L1140" s="169">
        <v>18627.440399999999</v>
      </c>
      <c r="M1140" s="169">
        <v>12651.462600000001</v>
      </c>
      <c r="N1140" s="169">
        <v>10203.065774999999</v>
      </c>
      <c r="O1140" s="169">
        <v>19732.509600000001</v>
      </c>
      <c r="P1140" s="169">
        <v>13190.385000000002</v>
      </c>
      <c r="Q1140" s="169">
        <v>21548.476949999997</v>
      </c>
      <c r="R1140" s="169">
        <v>19529.978999999999</v>
      </c>
      <c r="S1140" s="169">
        <v>0</v>
      </c>
      <c r="T1140" s="169">
        <v>0</v>
      </c>
      <c r="U1140" s="169">
        <v>207726.243525</v>
      </c>
      <c r="V1140" s="163">
        <f ca="1">SUM(INDIRECT(Inputs!$C$11&amp;ROW()&amp;":"&amp;Inputs!$C$12&amp;ROW()))</f>
        <v>21548.476949999997</v>
      </c>
      <c r="W1140" s="163">
        <f ca="1">SUM(INDIRECT(Inputs!$C$13&amp;ROW()&amp;":"&amp;Inputs!$C$14&amp;ROW()))</f>
        <v>188196.26452500001</v>
      </c>
      <c r="X1140" s="3" t="str">
        <f>IF(COUNTIFS(Lookups!$A:$A,C1140)=1,"Gross Sales","")</f>
        <v/>
      </c>
      <c r="Y1140" s="3" t="str">
        <f>IF(COUNTIFS(Lookups!$D:$D,C1140)=1,"Bar Sales","")</f>
        <v/>
      </c>
      <c r="Z1140" s="3" t="str">
        <f>IFERROR(VLOOKUP(C1140*1,Lookups!$D:$F,3,FALSE),"")</f>
        <v/>
      </c>
      <c r="AA1140" s="3" t="str">
        <f>IFERROR(VLOOKUP($C1140*1,Lookups!$H:$N,3,FALSE),"")</f>
        <v>Sales</v>
      </c>
      <c r="AB1140" s="3" t="str">
        <f>IFERROR(VLOOKUP($C1140*1,Lookups!$H:$N,4,FALSE),"")</f>
        <v>Dinner</v>
      </c>
      <c r="AC1140" s="3" t="str">
        <f>IFERROR(VLOOKUP($C1140*1,Lookups!$H:$N,5,FALSE),"")</f>
        <v>Dining room</v>
      </c>
      <c r="AD1140" s="3" t="str">
        <f>IFERROR(VLOOKUP($C1140*1,Lookups!$H:$N,6,FALSE),"")</f>
        <v>Bev</v>
      </c>
      <c r="AE1140" s="3" t="str">
        <f>IFERROR(VLOOKUP($C1140*1,Lookups!$H:$N,7,FALSE),"")</f>
        <v>Liquor</v>
      </c>
      <c r="AF1140" s="3" t="str">
        <f>VLOOKUP(B1140*1,Stores!$A:$C,3,FALSE)</f>
        <v>DFDE</v>
      </c>
    </row>
    <row r="1141" spans="1:32">
      <c r="A1141" s="165" t="s">
        <v>926</v>
      </c>
      <c r="B1141" s="166" t="s">
        <v>924</v>
      </c>
      <c r="C1141" s="165" t="s">
        <v>584</v>
      </c>
      <c r="D1141" s="165" t="s">
        <v>918</v>
      </c>
      <c r="E1141" s="165" t="s">
        <v>561</v>
      </c>
      <c r="F1141" s="167">
        <v>2017</v>
      </c>
      <c r="G1141" s="168">
        <v>0</v>
      </c>
      <c r="H1141" s="169">
        <v>30543.512700000003</v>
      </c>
      <c r="I1141" s="169">
        <v>30176.071874999998</v>
      </c>
      <c r="J1141" s="169">
        <v>30139.099199999997</v>
      </c>
      <c r="K1141" s="169">
        <v>27089.020200000003</v>
      </c>
      <c r="L1141" s="169">
        <v>22335.472874999999</v>
      </c>
      <c r="M1141" s="169">
        <v>22351.80285</v>
      </c>
      <c r="N1141" s="169">
        <v>25783.644749999999</v>
      </c>
      <c r="O1141" s="169">
        <v>22064.696550000001</v>
      </c>
      <c r="P1141" s="169">
        <v>23738.009625000002</v>
      </c>
      <c r="Q1141" s="169">
        <v>25026.797025</v>
      </c>
      <c r="R1141" s="169">
        <v>25919.337899999999</v>
      </c>
      <c r="S1141" s="169">
        <v>0</v>
      </c>
      <c r="T1141" s="169">
        <v>0</v>
      </c>
      <c r="U1141" s="169">
        <v>285167.46555000002</v>
      </c>
      <c r="V1141" s="163">
        <f ca="1">SUM(INDIRECT(Inputs!$C$11&amp;ROW()&amp;":"&amp;Inputs!$C$12&amp;ROW()))</f>
        <v>25026.797025</v>
      </c>
      <c r="W1141" s="163">
        <f ca="1">SUM(INDIRECT(Inputs!$C$13&amp;ROW()&amp;":"&amp;Inputs!$C$14&amp;ROW()))</f>
        <v>259248.12765000001</v>
      </c>
      <c r="X1141" s="3" t="str">
        <f>IF(COUNTIFS(Lookups!$A:$A,C1141)=1,"Gross Sales","")</f>
        <v/>
      </c>
      <c r="Y1141" s="3" t="str">
        <f>IF(COUNTIFS(Lookups!$D:$D,C1141)=1,"Bar Sales","")</f>
        <v/>
      </c>
      <c r="Z1141" s="3" t="str">
        <f>IFERROR(VLOOKUP(C1141*1,Lookups!$D:$F,3,FALSE),"")</f>
        <v/>
      </c>
      <c r="AA1141" s="3" t="str">
        <f>IFERROR(VLOOKUP($C1141*1,Lookups!$H:$N,3,FALSE),"")</f>
        <v>Sales</v>
      </c>
      <c r="AB1141" s="3" t="str">
        <f>IFERROR(VLOOKUP($C1141*1,Lookups!$H:$N,4,FALSE),"")</f>
        <v>Dinner</v>
      </c>
      <c r="AC1141" s="3" t="str">
        <f>IFERROR(VLOOKUP($C1141*1,Lookups!$H:$N,5,FALSE),"")</f>
        <v>Dining room</v>
      </c>
      <c r="AD1141" s="3" t="str">
        <f>IFERROR(VLOOKUP($C1141*1,Lookups!$H:$N,6,FALSE),"")</f>
        <v>Bev</v>
      </c>
      <c r="AE1141" s="3" t="str">
        <f>IFERROR(VLOOKUP($C1141*1,Lookups!$H:$N,7,FALSE),"")</f>
        <v>Liquor</v>
      </c>
      <c r="AF1141" s="3" t="str">
        <f>VLOOKUP(B1141*1,Stores!$A:$C,3,FALSE)</f>
        <v>DFDE</v>
      </c>
    </row>
    <row r="1142" spans="1:32">
      <c r="A1142" s="165" t="s">
        <v>925</v>
      </c>
      <c r="B1142" s="166" t="s">
        <v>958</v>
      </c>
      <c r="C1142" s="165" t="s">
        <v>584</v>
      </c>
      <c r="D1142" s="165" t="s">
        <v>918</v>
      </c>
      <c r="E1142" s="165" t="s">
        <v>561</v>
      </c>
      <c r="F1142" s="167">
        <v>2017</v>
      </c>
      <c r="G1142" s="168">
        <v>0</v>
      </c>
      <c r="H1142" s="169">
        <v>0</v>
      </c>
      <c r="I1142" s="169">
        <v>0</v>
      </c>
      <c r="J1142" s="169">
        <v>0</v>
      </c>
      <c r="K1142" s="169">
        <v>0</v>
      </c>
      <c r="L1142" s="169">
        <v>12202.244999999999</v>
      </c>
      <c r="M1142" s="169">
        <v>20935.605599999999</v>
      </c>
      <c r="N1142" s="169">
        <v>18331.848000000002</v>
      </c>
      <c r="O1142" s="169">
        <v>18521.9136</v>
      </c>
      <c r="P1142" s="169">
        <v>25756.386975000001</v>
      </c>
      <c r="Q1142" s="169">
        <v>20582.312400000003</v>
      </c>
      <c r="R1142" s="169">
        <v>25232.619749999998</v>
      </c>
      <c r="S1142" s="169">
        <v>0</v>
      </c>
      <c r="T1142" s="169">
        <v>0</v>
      </c>
      <c r="U1142" s="169">
        <v>141562.93132500001</v>
      </c>
      <c r="V1142" s="163">
        <f ca="1">SUM(INDIRECT(Inputs!$C$11&amp;ROW()&amp;":"&amp;Inputs!$C$12&amp;ROW()))</f>
        <v>20582.312400000003</v>
      </c>
      <c r="W1142" s="163">
        <f ca="1">SUM(INDIRECT(Inputs!$C$13&amp;ROW()&amp;":"&amp;Inputs!$C$14&amp;ROW()))</f>
        <v>116330.311575</v>
      </c>
      <c r="X1142" s="3" t="str">
        <f>IF(COUNTIFS(Lookups!$A:$A,C1142)=1,"Gross Sales","")</f>
        <v/>
      </c>
      <c r="Y1142" s="3" t="str">
        <f>IF(COUNTIFS(Lookups!$D:$D,C1142)=1,"Bar Sales","")</f>
        <v/>
      </c>
      <c r="Z1142" s="3" t="str">
        <f>IFERROR(VLOOKUP(C1142*1,Lookups!$D:$F,3,FALSE),"")</f>
        <v/>
      </c>
      <c r="AA1142" s="3" t="str">
        <f>IFERROR(VLOOKUP($C1142*1,Lookups!$H:$N,3,FALSE),"")</f>
        <v>Sales</v>
      </c>
      <c r="AB1142" s="3" t="str">
        <f>IFERROR(VLOOKUP($C1142*1,Lookups!$H:$N,4,FALSE),"")</f>
        <v>Dinner</v>
      </c>
      <c r="AC1142" s="3" t="str">
        <f>IFERROR(VLOOKUP($C1142*1,Lookups!$H:$N,5,FALSE),"")</f>
        <v>Dining room</v>
      </c>
      <c r="AD1142" s="3" t="str">
        <f>IFERROR(VLOOKUP($C1142*1,Lookups!$H:$N,6,FALSE),"")</f>
        <v>Bev</v>
      </c>
      <c r="AE1142" s="3" t="str">
        <f>IFERROR(VLOOKUP($C1142*1,Lookups!$H:$N,7,FALSE),"")</f>
        <v>Liquor</v>
      </c>
      <c r="AF1142" s="3" t="str">
        <f>VLOOKUP(B1142*1,Stores!$A:$C,3,FALSE)</f>
        <v>DFDE</v>
      </c>
    </row>
    <row r="1143" spans="1:32">
      <c r="A1143" s="165" t="s">
        <v>958</v>
      </c>
      <c r="B1143" s="166" t="s">
        <v>925</v>
      </c>
      <c r="C1143" s="165" t="s">
        <v>584</v>
      </c>
      <c r="D1143" s="165" t="s">
        <v>918</v>
      </c>
      <c r="E1143" s="165" t="s">
        <v>561</v>
      </c>
      <c r="F1143" s="167">
        <v>2017</v>
      </c>
      <c r="G1143" s="168">
        <v>0</v>
      </c>
      <c r="H1143" s="169">
        <v>18854.362649999999</v>
      </c>
      <c r="I1143" s="169">
        <v>20649.645</v>
      </c>
      <c r="J1143" s="169">
        <v>16340.533424999998</v>
      </c>
      <c r="K1143" s="169">
        <v>13664.5002</v>
      </c>
      <c r="L1143" s="169">
        <v>15270.653474999999</v>
      </c>
      <c r="M1143" s="169">
        <v>11155.248000000001</v>
      </c>
      <c r="N1143" s="169">
        <v>10348.319100000001</v>
      </c>
      <c r="O1143" s="169">
        <v>10224.651750000001</v>
      </c>
      <c r="P1143" s="169">
        <v>16075.680074999998</v>
      </c>
      <c r="Q1143" s="169">
        <v>23838.885525000002</v>
      </c>
      <c r="R1143" s="169">
        <v>16647.806400000001</v>
      </c>
      <c r="S1143" s="169">
        <v>0</v>
      </c>
      <c r="T1143" s="169">
        <v>0</v>
      </c>
      <c r="U1143" s="169">
        <v>173070.2856</v>
      </c>
      <c r="V1143" s="163">
        <f ca="1">SUM(INDIRECT(Inputs!$C$11&amp;ROW()&amp;":"&amp;Inputs!$C$12&amp;ROW()))</f>
        <v>23838.885525000002</v>
      </c>
      <c r="W1143" s="163">
        <f ca="1">SUM(INDIRECT(Inputs!$C$13&amp;ROW()&amp;":"&amp;Inputs!$C$14&amp;ROW()))</f>
        <v>156422.4792</v>
      </c>
      <c r="X1143" s="3" t="str">
        <f>IF(COUNTIFS(Lookups!$A:$A,C1143)=1,"Gross Sales","")</f>
        <v/>
      </c>
      <c r="Y1143" s="3" t="str">
        <f>IF(COUNTIFS(Lookups!$D:$D,C1143)=1,"Bar Sales","")</f>
        <v/>
      </c>
      <c r="Z1143" s="3" t="str">
        <f>IFERROR(VLOOKUP(C1143*1,Lookups!$D:$F,3,FALSE),"")</f>
        <v/>
      </c>
      <c r="AA1143" s="3" t="str">
        <f>IFERROR(VLOOKUP($C1143*1,Lookups!$H:$N,3,FALSE),"")</f>
        <v>Sales</v>
      </c>
      <c r="AB1143" s="3" t="str">
        <f>IFERROR(VLOOKUP($C1143*1,Lookups!$H:$N,4,FALSE),"")</f>
        <v>Dinner</v>
      </c>
      <c r="AC1143" s="3" t="str">
        <f>IFERROR(VLOOKUP($C1143*1,Lookups!$H:$N,5,FALSE),"")</f>
        <v>Dining room</v>
      </c>
      <c r="AD1143" s="3" t="str">
        <f>IFERROR(VLOOKUP($C1143*1,Lookups!$H:$N,6,FALSE),"")</f>
        <v>Bev</v>
      </c>
      <c r="AE1143" s="3" t="str">
        <f>IFERROR(VLOOKUP($C1143*1,Lookups!$H:$N,7,FALSE),"")</f>
        <v>Liquor</v>
      </c>
      <c r="AF1143" s="3" t="str">
        <f>VLOOKUP(B1143*1,Stores!$A:$C,3,FALSE)</f>
        <v>DFDE</v>
      </c>
    </row>
    <row r="1144" spans="1:32">
      <c r="A1144" s="165" t="s">
        <v>924</v>
      </c>
      <c r="B1144" s="166" t="s">
        <v>926</v>
      </c>
      <c r="C1144" s="165" t="s">
        <v>584</v>
      </c>
      <c r="D1144" s="165" t="s">
        <v>918</v>
      </c>
      <c r="E1144" s="165" t="s">
        <v>561</v>
      </c>
      <c r="F1144" s="167">
        <v>2017</v>
      </c>
      <c r="G1144" s="168">
        <v>0</v>
      </c>
      <c r="H1144" s="169">
        <v>91297.153350000008</v>
      </c>
      <c r="I1144" s="169">
        <v>110404.5138</v>
      </c>
      <c r="J1144" s="169">
        <v>103990.87125</v>
      </c>
      <c r="K1144" s="169">
        <v>84897.228600000002</v>
      </c>
      <c r="L1144" s="169">
        <v>116441.19839999999</v>
      </c>
      <c r="M1144" s="169">
        <v>79758.749924999996</v>
      </c>
      <c r="N1144" s="169">
        <v>57140.652000000009</v>
      </c>
      <c r="O1144" s="169">
        <v>70315.644750000007</v>
      </c>
      <c r="P1144" s="169">
        <v>78091.914750000011</v>
      </c>
      <c r="Q1144" s="169">
        <v>82526.990700000009</v>
      </c>
      <c r="R1144" s="169">
        <v>82398.968549999991</v>
      </c>
      <c r="S1144" s="169">
        <v>0</v>
      </c>
      <c r="T1144" s="169">
        <v>0</v>
      </c>
      <c r="U1144" s="169">
        <v>957263.88607499993</v>
      </c>
      <c r="V1144" s="163">
        <f ca="1">SUM(INDIRECT(Inputs!$C$11&amp;ROW()&amp;":"&amp;Inputs!$C$12&amp;ROW()))</f>
        <v>82526.990700000009</v>
      </c>
      <c r="W1144" s="163">
        <f ca="1">SUM(INDIRECT(Inputs!$C$13&amp;ROW()&amp;":"&amp;Inputs!$C$14&amp;ROW()))</f>
        <v>874864.91752499994</v>
      </c>
      <c r="X1144" s="3" t="str">
        <f>IF(COUNTIFS(Lookups!$A:$A,C1144)=1,"Gross Sales","")</f>
        <v/>
      </c>
      <c r="Y1144" s="3" t="str">
        <f>IF(COUNTIFS(Lookups!$D:$D,C1144)=1,"Bar Sales","")</f>
        <v/>
      </c>
      <c r="Z1144" s="3" t="str">
        <f>IFERROR(VLOOKUP(C1144*1,Lookups!$D:$F,3,FALSE),"")</f>
        <v/>
      </c>
      <c r="AA1144" s="3" t="str">
        <f>IFERROR(VLOOKUP($C1144*1,Lookups!$H:$N,3,FALSE),"")</f>
        <v>Sales</v>
      </c>
      <c r="AB1144" s="3" t="str">
        <f>IFERROR(VLOOKUP($C1144*1,Lookups!$H:$N,4,FALSE),"")</f>
        <v>Dinner</v>
      </c>
      <c r="AC1144" s="3" t="str">
        <f>IFERROR(VLOOKUP($C1144*1,Lookups!$H:$N,5,FALSE),"")</f>
        <v>Dining room</v>
      </c>
      <c r="AD1144" s="3" t="str">
        <f>IFERROR(VLOOKUP($C1144*1,Lookups!$H:$N,6,FALSE),"")</f>
        <v>Bev</v>
      </c>
      <c r="AE1144" s="3" t="str">
        <f>IFERROR(VLOOKUP($C1144*1,Lookups!$H:$N,7,FALSE),"")</f>
        <v>Liquor</v>
      </c>
      <c r="AF1144" s="3" t="str">
        <f>VLOOKUP(B1144*1,Stores!$A:$C,3,FALSE)</f>
        <v>DFDE</v>
      </c>
    </row>
    <row r="1145" spans="1:32">
      <c r="A1145" s="165" t="s">
        <v>923</v>
      </c>
      <c r="B1145" s="166" t="s">
        <v>927</v>
      </c>
      <c r="C1145" s="165" t="s">
        <v>584</v>
      </c>
      <c r="D1145" s="165" t="s">
        <v>918</v>
      </c>
      <c r="E1145" s="165" t="s">
        <v>561</v>
      </c>
      <c r="F1145" s="167">
        <v>2017</v>
      </c>
      <c r="G1145" s="168">
        <v>0</v>
      </c>
      <c r="H1145" s="169">
        <v>34165.681199999992</v>
      </c>
      <c r="I1145" s="169">
        <v>39246.00974999999</v>
      </c>
      <c r="J1145" s="169">
        <v>34052.751675000007</v>
      </c>
      <c r="K1145" s="169">
        <v>36948.914999999994</v>
      </c>
      <c r="L1145" s="169">
        <v>42527.230199999998</v>
      </c>
      <c r="M1145" s="169">
        <v>37309.223400000003</v>
      </c>
      <c r="N1145" s="169">
        <v>37807.649700000002</v>
      </c>
      <c r="O1145" s="169">
        <v>50793.590624999997</v>
      </c>
      <c r="P1145" s="169">
        <v>39560.66835</v>
      </c>
      <c r="Q1145" s="169">
        <v>32434.901699999999</v>
      </c>
      <c r="R1145" s="169">
        <v>38095.1976</v>
      </c>
      <c r="S1145" s="169">
        <v>0</v>
      </c>
      <c r="T1145" s="169">
        <v>0</v>
      </c>
      <c r="U1145" s="169">
        <v>422941.81920000003</v>
      </c>
      <c r="V1145" s="163">
        <f ca="1">SUM(INDIRECT(Inputs!$C$11&amp;ROW()&amp;":"&amp;Inputs!$C$12&amp;ROW()))</f>
        <v>32434.901699999999</v>
      </c>
      <c r="W1145" s="163">
        <f ca="1">SUM(INDIRECT(Inputs!$C$13&amp;ROW()&amp;":"&amp;Inputs!$C$14&amp;ROW()))</f>
        <v>384846.62160000001</v>
      </c>
      <c r="X1145" s="3" t="str">
        <f>IF(COUNTIFS(Lookups!$A:$A,C1145)=1,"Gross Sales","")</f>
        <v/>
      </c>
      <c r="Y1145" s="3" t="str">
        <f>IF(COUNTIFS(Lookups!$D:$D,C1145)=1,"Bar Sales","")</f>
        <v/>
      </c>
      <c r="Z1145" s="3" t="str">
        <f>IFERROR(VLOOKUP(C1145*1,Lookups!$D:$F,3,FALSE),"")</f>
        <v/>
      </c>
      <c r="AA1145" s="3" t="str">
        <f>IFERROR(VLOOKUP($C1145*1,Lookups!$H:$N,3,FALSE),"")</f>
        <v>Sales</v>
      </c>
      <c r="AB1145" s="3" t="str">
        <f>IFERROR(VLOOKUP($C1145*1,Lookups!$H:$N,4,FALSE),"")</f>
        <v>Dinner</v>
      </c>
      <c r="AC1145" s="3" t="str">
        <f>IFERROR(VLOOKUP($C1145*1,Lookups!$H:$N,5,FALSE),"")</f>
        <v>Dining room</v>
      </c>
      <c r="AD1145" s="3" t="str">
        <f>IFERROR(VLOOKUP($C1145*1,Lookups!$H:$N,6,FALSE),"")</f>
        <v>Bev</v>
      </c>
      <c r="AE1145" s="3" t="str">
        <f>IFERROR(VLOOKUP($C1145*1,Lookups!$H:$N,7,FALSE),"")</f>
        <v>Liquor</v>
      </c>
      <c r="AF1145" s="3" t="str">
        <f>VLOOKUP(B1145*1,Stores!$A:$C,3,FALSE)</f>
        <v>DFDE</v>
      </c>
    </row>
    <row r="1146" spans="1:32">
      <c r="A1146" s="165" t="s">
        <v>922</v>
      </c>
      <c r="B1146" s="166" t="s">
        <v>928</v>
      </c>
      <c r="C1146" s="165" t="s">
        <v>584</v>
      </c>
      <c r="D1146" s="165" t="s">
        <v>918</v>
      </c>
      <c r="E1146" s="165" t="s">
        <v>561</v>
      </c>
      <c r="F1146" s="167">
        <v>2017</v>
      </c>
      <c r="G1146" s="168">
        <v>0</v>
      </c>
      <c r="H1146" s="169">
        <v>25495.407824999998</v>
      </c>
      <c r="I1146" s="169">
        <v>20095.165125</v>
      </c>
      <c r="J1146" s="169">
        <v>30150.537299999996</v>
      </c>
      <c r="K1146" s="169">
        <v>22881.613050000004</v>
      </c>
      <c r="L1146" s="169">
        <v>22337.118000000002</v>
      </c>
      <c r="M1146" s="169">
        <v>14810.9355</v>
      </c>
      <c r="N1146" s="169">
        <v>16028.756249999999</v>
      </c>
      <c r="O1146" s="169">
        <v>16129.2714</v>
      </c>
      <c r="P1146" s="169">
        <v>11923.58295</v>
      </c>
      <c r="Q1146" s="169">
        <v>13072.252500000001</v>
      </c>
      <c r="R1146" s="169">
        <v>17958.679200000002</v>
      </c>
      <c r="S1146" s="169">
        <v>0</v>
      </c>
      <c r="T1146" s="169">
        <v>0</v>
      </c>
      <c r="U1146" s="169">
        <v>210883.31910000002</v>
      </c>
      <c r="V1146" s="163">
        <f ca="1">SUM(INDIRECT(Inputs!$C$11&amp;ROW()&amp;":"&amp;Inputs!$C$12&amp;ROW()))</f>
        <v>13072.252500000001</v>
      </c>
      <c r="W1146" s="163">
        <f ca="1">SUM(INDIRECT(Inputs!$C$13&amp;ROW()&amp;":"&amp;Inputs!$C$14&amp;ROW()))</f>
        <v>192924.63990000001</v>
      </c>
      <c r="X1146" s="3" t="str">
        <f>IF(COUNTIFS(Lookups!$A:$A,C1146)=1,"Gross Sales","")</f>
        <v/>
      </c>
      <c r="Y1146" s="3" t="str">
        <f>IF(COUNTIFS(Lookups!$D:$D,C1146)=1,"Bar Sales","")</f>
        <v/>
      </c>
      <c r="Z1146" s="3" t="str">
        <f>IFERROR(VLOOKUP(C1146*1,Lookups!$D:$F,3,FALSE),"")</f>
        <v/>
      </c>
      <c r="AA1146" s="3" t="str">
        <f>IFERROR(VLOOKUP($C1146*1,Lookups!$H:$N,3,FALSE),"")</f>
        <v>Sales</v>
      </c>
      <c r="AB1146" s="3" t="str">
        <f>IFERROR(VLOOKUP($C1146*1,Lookups!$H:$N,4,FALSE),"")</f>
        <v>Dinner</v>
      </c>
      <c r="AC1146" s="3" t="str">
        <f>IFERROR(VLOOKUP($C1146*1,Lookups!$H:$N,5,FALSE),"")</f>
        <v>Dining room</v>
      </c>
      <c r="AD1146" s="3" t="str">
        <f>IFERROR(VLOOKUP($C1146*1,Lookups!$H:$N,6,FALSE),"")</f>
        <v>Bev</v>
      </c>
      <c r="AE1146" s="3" t="str">
        <f>IFERROR(VLOOKUP($C1146*1,Lookups!$H:$N,7,FALSE),"")</f>
        <v>Liquor</v>
      </c>
      <c r="AF1146" s="3" t="str">
        <f>VLOOKUP(B1146*1,Stores!$A:$C,3,FALSE)</f>
        <v>DFDE</v>
      </c>
    </row>
    <row r="1147" spans="1:32">
      <c r="A1147" s="165" t="s">
        <v>921</v>
      </c>
      <c r="B1147" s="166" t="s">
        <v>929</v>
      </c>
      <c r="C1147" s="165" t="s">
        <v>584</v>
      </c>
      <c r="D1147" s="165" t="s">
        <v>918</v>
      </c>
      <c r="E1147" s="165" t="s">
        <v>561</v>
      </c>
      <c r="F1147" s="167">
        <v>2017</v>
      </c>
      <c r="G1147" s="168">
        <v>0</v>
      </c>
      <c r="H1147" s="169">
        <v>11877.105600000001</v>
      </c>
      <c r="I1147" s="169">
        <v>22429.116900000001</v>
      </c>
      <c r="J1147" s="169">
        <v>15433.5198</v>
      </c>
      <c r="K1147" s="169">
        <v>13152.727875</v>
      </c>
      <c r="L1147" s="169">
        <v>9627.1987499999996</v>
      </c>
      <c r="M1147" s="169">
        <v>7729.0560000000014</v>
      </c>
      <c r="N1147" s="169">
        <v>7410.7489500000001</v>
      </c>
      <c r="O1147" s="169">
        <v>8082.2915250000005</v>
      </c>
      <c r="P1147" s="169">
        <v>7283.7455999999993</v>
      </c>
      <c r="Q1147" s="169">
        <v>9239.6373749999984</v>
      </c>
      <c r="R1147" s="169">
        <v>9885.1218750000007</v>
      </c>
      <c r="S1147" s="169">
        <v>0</v>
      </c>
      <c r="T1147" s="169">
        <v>0</v>
      </c>
      <c r="U1147" s="169">
        <v>122150.27024999999</v>
      </c>
      <c r="V1147" s="163">
        <f ca="1">SUM(INDIRECT(Inputs!$C$11&amp;ROW()&amp;":"&amp;Inputs!$C$12&amp;ROW()))</f>
        <v>9239.6373749999984</v>
      </c>
      <c r="W1147" s="163">
        <f ca="1">SUM(INDIRECT(Inputs!$C$13&amp;ROW()&amp;":"&amp;Inputs!$C$14&amp;ROW()))</f>
        <v>112265.14837499999</v>
      </c>
      <c r="X1147" s="3" t="str">
        <f>IF(COUNTIFS(Lookups!$A:$A,C1147)=1,"Gross Sales","")</f>
        <v/>
      </c>
      <c r="Y1147" s="3" t="str">
        <f>IF(COUNTIFS(Lookups!$D:$D,C1147)=1,"Bar Sales","")</f>
        <v/>
      </c>
      <c r="Z1147" s="3" t="str">
        <f>IFERROR(VLOOKUP(C1147*1,Lookups!$D:$F,3,FALSE),"")</f>
        <v/>
      </c>
      <c r="AA1147" s="3" t="str">
        <f>IFERROR(VLOOKUP($C1147*1,Lookups!$H:$N,3,FALSE),"")</f>
        <v>Sales</v>
      </c>
      <c r="AB1147" s="3" t="str">
        <f>IFERROR(VLOOKUP($C1147*1,Lookups!$H:$N,4,FALSE),"")</f>
        <v>Dinner</v>
      </c>
      <c r="AC1147" s="3" t="str">
        <f>IFERROR(VLOOKUP($C1147*1,Lookups!$H:$N,5,FALSE),"")</f>
        <v>Dining room</v>
      </c>
      <c r="AD1147" s="3" t="str">
        <f>IFERROR(VLOOKUP($C1147*1,Lookups!$H:$N,6,FALSE),"")</f>
        <v>Bev</v>
      </c>
      <c r="AE1147" s="3" t="str">
        <f>IFERROR(VLOOKUP($C1147*1,Lookups!$H:$N,7,FALSE),"")</f>
        <v>Liquor</v>
      </c>
      <c r="AF1147" s="3" t="str">
        <f>VLOOKUP(B1147*1,Stores!$A:$C,3,FALSE)</f>
        <v>DFDE</v>
      </c>
    </row>
    <row r="1148" spans="1:32">
      <c r="A1148" s="165" t="s">
        <v>920</v>
      </c>
      <c r="B1148" s="166" t="s">
        <v>930</v>
      </c>
      <c r="C1148" s="165" t="s">
        <v>584</v>
      </c>
      <c r="D1148" s="165" t="s">
        <v>918</v>
      </c>
      <c r="E1148" s="165" t="s">
        <v>561</v>
      </c>
      <c r="F1148" s="167">
        <v>2017</v>
      </c>
      <c r="G1148" s="168">
        <v>0</v>
      </c>
      <c r="H1148" s="169">
        <v>30732.715200000002</v>
      </c>
      <c r="I1148" s="169">
        <v>29422.974599999998</v>
      </c>
      <c r="J1148" s="169">
        <v>30005.118000000002</v>
      </c>
      <c r="K1148" s="169">
        <v>29537.570700000004</v>
      </c>
      <c r="L1148" s="169">
        <v>24293.459924999999</v>
      </c>
      <c r="M1148" s="169">
        <v>27065.411100000001</v>
      </c>
      <c r="N1148" s="169">
        <v>26710.278599999998</v>
      </c>
      <c r="O1148" s="169">
        <v>23274.696074999996</v>
      </c>
      <c r="P1148" s="169">
        <v>23851.666800000003</v>
      </c>
      <c r="Q1148" s="169">
        <v>24567.907199999998</v>
      </c>
      <c r="R1148" s="169">
        <v>30890.680725000002</v>
      </c>
      <c r="S1148" s="169">
        <v>0</v>
      </c>
      <c r="T1148" s="169">
        <v>0</v>
      </c>
      <c r="U1148" s="169">
        <v>300352.478925</v>
      </c>
      <c r="V1148" s="163">
        <f ca="1">SUM(INDIRECT(Inputs!$C$11&amp;ROW()&amp;":"&amp;Inputs!$C$12&amp;ROW()))</f>
        <v>24567.907199999998</v>
      </c>
      <c r="W1148" s="163">
        <f ca="1">SUM(INDIRECT(Inputs!$C$13&amp;ROW()&amp;":"&amp;Inputs!$C$14&amp;ROW()))</f>
        <v>269461.79820000002</v>
      </c>
      <c r="X1148" s="3" t="str">
        <f>IF(COUNTIFS(Lookups!$A:$A,C1148)=1,"Gross Sales","")</f>
        <v/>
      </c>
      <c r="Y1148" s="3" t="str">
        <f>IF(COUNTIFS(Lookups!$D:$D,C1148)=1,"Bar Sales","")</f>
        <v/>
      </c>
      <c r="Z1148" s="3" t="str">
        <f>IFERROR(VLOOKUP(C1148*1,Lookups!$D:$F,3,FALSE),"")</f>
        <v/>
      </c>
      <c r="AA1148" s="3" t="str">
        <f>IFERROR(VLOOKUP($C1148*1,Lookups!$H:$N,3,FALSE),"")</f>
        <v>Sales</v>
      </c>
      <c r="AB1148" s="3" t="str">
        <f>IFERROR(VLOOKUP($C1148*1,Lookups!$H:$N,4,FALSE),"")</f>
        <v>Dinner</v>
      </c>
      <c r="AC1148" s="3" t="str">
        <f>IFERROR(VLOOKUP($C1148*1,Lookups!$H:$N,5,FALSE),"")</f>
        <v>Dining room</v>
      </c>
      <c r="AD1148" s="3" t="str">
        <f>IFERROR(VLOOKUP($C1148*1,Lookups!$H:$N,6,FALSE),"")</f>
        <v>Bev</v>
      </c>
      <c r="AE1148" s="3" t="str">
        <f>IFERROR(VLOOKUP($C1148*1,Lookups!$H:$N,7,FALSE),"")</f>
        <v>Liquor</v>
      </c>
      <c r="AF1148" s="3" t="str">
        <f>VLOOKUP(B1148*1,Stores!$A:$C,3,FALSE)</f>
        <v>DFDE</v>
      </c>
    </row>
    <row r="1149" spans="1:32">
      <c r="A1149" s="165" t="s">
        <v>919</v>
      </c>
      <c r="B1149" s="166" t="s">
        <v>931</v>
      </c>
      <c r="C1149" s="165" t="s">
        <v>584</v>
      </c>
      <c r="D1149" s="165" t="s">
        <v>918</v>
      </c>
      <c r="E1149" s="165" t="s">
        <v>561</v>
      </c>
      <c r="F1149" s="167">
        <v>2017</v>
      </c>
      <c r="G1149" s="168">
        <v>0</v>
      </c>
      <c r="H1149" s="169">
        <v>34618.52175</v>
      </c>
      <c r="I1149" s="169">
        <v>45706.8465</v>
      </c>
      <c r="J1149" s="169">
        <v>34536.31725</v>
      </c>
      <c r="K1149" s="169">
        <v>40174.689375000002</v>
      </c>
      <c r="L1149" s="169">
        <v>51978.307500000003</v>
      </c>
      <c r="M1149" s="169">
        <v>45713.5818</v>
      </c>
      <c r="N1149" s="169">
        <v>37104.112500000003</v>
      </c>
      <c r="O1149" s="169">
        <v>29189.710875000001</v>
      </c>
      <c r="P1149" s="169">
        <v>30413.415900000004</v>
      </c>
      <c r="Q1149" s="169">
        <v>54315.006974999997</v>
      </c>
      <c r="R1149" s="169">
        <v>49349.174625</v>
      </c>
      <c r="S1149" s="169">
        <v>0</v>
      </c>
      <c r="T1149" s="169">
        <v>0</v>
      </c>
      <c r="U1149" s="169">
        <v>453099.68504999997</v>
      </c>
      <c r="V1149" s="163">
        <f ca="1">SUM(INDIRECT(Inputs!$C$11&amp;ROW()&amp;":"&amp;Inputs!$C$12&amp;ROW()))</f>
        <v>54315.006974999997</v>
      </c>
      <c r="W1149" s="163">
        <f ca="1">SUM(INDIRECT(Inputs!$C$13&amp;ROW()&amp;":"&amp;Inputs!$C$14&amp;ROW()))</f>
        <v>403750.51042499999</v>
      </c>
      <c r="X1149" s="3" t="str">
        <f>IF(COUNTIFS(Lookups!$A:$A,C1149)=1,"Gross Sales","")</f>
        <v/>
      </c>
      <c r="Y1149" s="3" t="str">
        <f>IF(COUNTIFS(Lookups!$D:$D,C1149)=1,"Bar Sales","")</f>
        <v/>
      </c>
      <c r="Z1149" s="3" t="str">
        <f>IFERROR(VLOOKUP(C1149*1,Lookups!$D:$F,3,FALSE),"")</f>
        <v/>
      </c>
      <c r="AA1149" s="3" t="str">
        <f>IFERROR(VLOOKUP($C1149*1,Lookups!$H:$N,3,FALSE),"")</f>
        <v>Sales</v>
      </c>
      <c r="AB1149" s="3" t="str">
        <f>IFERROR(VLOOKUP($C1149*1,Lookups!$H:$N,4,FALSE),"")</f>
        <v>Dinner</v>
      </c>
      <c r="AC1149" s="3" t="str">
        <f>IFERROR(VLOOKUP($C1149*1,Lookups!$H:$N,5,FALSE),"")</f>
        <v>Dining room</v>
      </c>
      <c r="AD1149" s="3" t="str">
        <f>IFERROR(VLOOKUP($C1149*1,Lookups!$H:$N,6,FALSE),"")</f>
        <v>Bev</v>
      </c>
      <c r="AE1149" s="3" t="str">
        <f>IFERROR(VLOOKUP($C1149*1,Lookups!$H:$N,7,FALSE),"")</f>
        <v>Liquor</v>
      </c>
      <c r="AF1149" s="3" t="str">
        <f>VLOOKUP(B1149*1,Stores!$A:$C,3,FALSE)</f>
        <v>DFDE</v>
      </c>
    </row>
    <row r="1150" spans="1:32">
      <c r="A1150" s="165" t="s">
        <v>959</v>
      </c>
      <c r="B1150" s="166" t="s">
        <v>932</v>
      </c>
      <c r="C1150" s="165" t="s">
        <v>584</v>
      </c>
      <c r="D1150" s="165" t="s">
        <v>918</v>
      </c>
      <c r="E1150" s="165" t="s">
        <v>561</v>
      </c>
      <c r="F1150" s="167">
        <v>2017</v>
      </c>
      <c r="G1150" s="168">
        <v>0</v>
      </c>
      <c r="H1150" s="169">
        <v>15615.198224999998</v>
      </c>
      <c r="I1150" s="169">
        <v>19804.914150000001</v>
      </c>
      <c r="J1150" s="169">
        <v>15359.554500000002</v>
      </c>
      <c r="K1150" s="169">
        <v>22101.018</v>
      </c>
      <c r="L1150" s="169">
        <v>21742.4961</v>
      </c>
      <c r="M1150" s="169">
        <v>18209.3184</v>
      </c>
      <c r="N1150" s="169">
        <v>14447.77065</v>
      </c>
      <c r="O1150" s="169">
        <v>16017.1875</v>
      </c>
      <c r="P1150" s="169">
        <v>15821.304375</v>
      </c>
      <c r="Q1150" s="169">
        <v>17888.316000000003</v>
      </c>
      <c r="R1150" s="169">
        <v>19162.848375000001</v>
      </c>
      <c r="S1150" s="169">
        <v>0</v>
      </c>
      <c r="T1150" s="169">
        <v>0</v>
      </c>
      <c r="U1150" s="169">
        <v>196169.92627500001</v>
      </c>
      <c r="V1150" s="163">
        <f ca="1">SUM(INDIRECT(Inputs!$C$11&amp;ROW()&amp;":"&amp;Inputs!$C$12&amp;ROW()))</f>
        <v>17888.316000000003</v>
      </c>
      <c r="W1150" s="163">
        <f ca="1">SUM(INDIRECT(Inputs!$C$13&amp;ROW()&amp;":"&amp;Inputs!$C$14&amp;ROW()))</f>
        <v>177007.0779</v>
      </c>
      <c r="X1150" s="3" t="str">
        <f>IF(COUNTIFS(Lookups!$A:$A,C1150)=1,"Gross Sales","")</f>
        <v/>
      </c>
      <c r="Y1150" s="3" t="str">
        <f>IF(COUNTIFS(Lookups!$D:$D,C1150)=1,"Bar Sales","")</f>
        <v/>
      </c>
      <c r="Z1150" s="3" t="str">
        <f>IFERROR(VLOOKUP(C1150*1,Lookups!$D:$F,3,FALSE),"")</f>
        <v/>
      </c>
      <c r="AA1150" s="3" t="str">
        <f>IFERROR(VLOOKUP($C1150*1,Lookups!$H:$N,3,FALSE),"")</f>
        <v>Sales</v>
      </c>
      <c r="AB1150" s="3" t="str">
        <f>IFERROR(VLOOKUP($C1150*1,Lookups!$H:$N,4,FALSE),"")</f>
        <v>Dinner</v>
      </c>
      <c r="AC1150" s="3" t="str">
        <f>IFERROR(VLOOKUP($C1150*1,Lookups!$H:$N,5,FALSE),"")</f>
        <v>Dining room</v>
      </c>
      <c r="AD1150" s="3" t="str">
        <f>IFERROR(VLOOKUP($C1150*1,Lookups!$H:$N,6,FALSE),"")</f>
        <v>Bev</v>
      </c>
      <c r="AE1150" s="3" t="str">
        <f>IFERROR(VLOOKUP($C1150*1,Lookups!$H:$N,7,FALSE),"")</f>
        <v>Liquor</v>
      </c>
      <c r="AF1150" s="3" t="str">
        <f>VLOOKUP(B1150*1,Stores!$A:$C,3,FALSE)</f>
        <v>DFG</v>
      </c>
    </row>
    <row r="1151" spans="1:32">
      <c r="A1151" s="165" t="s">
        <v>954</v>
      </c>
      <c r="B1151" s="166" t="s">
        <v>933</v>
      </c>
      <c r="C1151" s="165" t="s">
        <v>584</v>
      </c>
      <c r="D1151" s="165" t="s">
        <v>918</v>
      </c>
      <c r="E1151" s="165" t="s">
        <v>561</v>
      </c>
      <c r="F1151" s="167">
        <v>2017</v>
      </c>
      <c r="G1151" s="168">
        <v>0</v>
      </c>
      <c r="H1151" s="169">
        <v>12148.450049999999</v>
      </c>
      <c r="I1151" s="169">
        <v>14368.1517</v>
      </c>
      <c r="J1151" s="169">
        <v>15700.300874999999</v>
      </c>
      <c r="K1151" s="169">
        <v>9637.6365000000005</v>
      </c>
      <c r="L1151" s="169">
        <v>10224.388199999999</v>
      </c>
      <c r="M1151" s="169">
        <v>10011.094274999999</v>
      </c>
      <c r="N1151" s="169">
        <v>7662.2348250000005</v>
      </c>
      <c r="O1151" s="169">
        <v>13825.910399999999</v>
      </c>
      <c r="P1151" s="169">
        <v>11091.19455</v>
      </c>
      <c r="Q1151" s="169">
        <v>8633.1825750000007</v>
      </c>
      <c r="R1151" s="169">
        <v>9453.0712499999991</v>
      </c>
      <c r="S1151" s="169">
        <v>0</v>
      </c>
      <c r="T1151" s="169">
        <v>0</v>
      </c>
      <c r="U1151" s="169">
        <v>122755.6152</v>
      </c>
      <c r="V1151" s="163">
        <f ca="1">SUM(INDIRECT(Inputs!$C$11&amp;ROW()&amp;":"&amp;Inputs!$C$12&amp;ROW()))</f>
        <v>8633.1825750000007</v>
      </c>
      <c r="W1151" s="163">
        <f ca="1">SUM(INDIRECT(Inputs!$C$13&amp;ROW()&amp;":"&amp;Inputs!$C$14&amp;ROW()))</f>
        <v>113302.54395000001</v>
      </c>
      <c r="X1151" s="3" t="str">
        <f>IF(COUNTIFS(Lookups!$A:$A,C1151)=1,"Gross Sales","")</f>
        <v/>
      </c>
      <c r="Y1151" s="3" t="str">
        <f>IF(COUNTIFS(Lookups!$D:$D,C1151)=1,"Bar Sales","")</f>
        <v/>
      </c>
      <c r="Z1151" s="3" t="str">
        <f>IFERROR(VLOOKUP(C1151*1,Lookups!$D:$F,3,FALSE),"")</f>
        <v/>
      </c>
      <c r="AA1151" s="3" t="str">
        <f>IFERROR(VLOOKUP($C1151*1,Lookups!$H:$N,3,FALSE),"")</f>
        <v>Sales</v>
      </c>
      <c r="AB1151" s="3" t="str">
        <f>IFERROR(VLOOKUP($C1151*1,Lookups!$H:$N,4,FALSE),"")</f>
        <v>Dinner</v>
      </c>
      <c r="AC1151" s="3" t="str">
        <f>IFERROR(VLOOKUP($C1151*1,Lookups!$H:$N,5,FALSE),"")</f>
        <v>Dining room</v>
      </c>
      <c r="AD1151" s="3" t="str">
        <f>IFERROR(VLOOKUP($C1151*1,Lookups!$H:$N,6,FALSE),"")</f>
        <v>Bev</v>
      </c>
      <c r="AE1151" s="3" t="str">
        <f>IFERROR(VLOOKUP($C1151*1,Lookups!$H:$N,7,FALSE),"")</f>
        <v>Liquor</v>
      </c>
      <c r="AF1151" s="3" t="str">
        <f>VLOOKUP(B1151*1,Stores!$A:$C,3,FALSE)</f>
        <v>DFG</v>
      </c>
    </row>
    <row r="1152" spans="1:32">
      <c r="A1152" s="165" t="s">
        <v>953</v>
      </c>
      <c r="B1152" s="166" t="s">
        <v>934</v>
      </c>
      <c r="C1152" s="165" t="s">
        <v>584</v>
      </c>
      <c r="D1152" s="165" t="s">
        <v>918</v>
      </c>
      <c r="E1152" s="165" t="s">
        <v>561</v>
      </c>
      <c r="F1152" s="167">
        <v>2017</v>
      </c>
      <c r="G1152" s="168">
        <v>0</v>
      </c>
      <c r="H1152" s="169">
        <v>8494.59735</v>
      </c>
      <c r="I1152" s="169">
        <v>8408.6046000000006</v>
      </c>
      <c r="J1152" s="169">
        <v>7615.7607000000007</v>
      </c>
      <c r="K1152" s="169">
        <v>7912.0421999999999</v>
      </c>
      <c r="L1152" s="169">
        <v>12279.262500000001</v>
      </c>
      <c r="M1152" s="169">
        <v>5789.4375</v>
      </c>
      <c r="N1152" s="169">
        <v>6680.9812500000007</v>
      </c>
      <c r="O1152" s="169">
        <v>7976.4142499999989</v>
      </c>
      <c r="P1152" s="169">
        <v>5581.5828749999991</v>
      </c>
      <c r="Q1152" s="169">
        <v>5869.6215750000001</v>
      </c>
      <c r="R1152" s="169">
        <v>5386.6368750000001</v>
      </c>
      <c r="S1152" s="169">
        <v>0</v>
      </c>
      <c r="T1152" s="169">
        <v>0</v>
      </c>
      <c r="U1152" s="169">
        <v>81994.941674999995</v>
      </c>
      <c r="V1152" s="163">
        <f ca="1">SUM(INDIRECT(Inputs!$C$11&amp;ROW()&amp;":"&amp;Inputs!$C$12&amp;ROW()))</f>
        <v>5869.6215750000001</v>
      </c>
      <c r="W1152" s="163">
        <f ca="1">SUM(INDIRECT(Inputs!$C$13&amp;ROW()&amp;":"&amp;Inputs!$C$14&amp;ROW()))</f>
        <v>76608.304799999998</v>
      </c>
      <c r="X1152" s="3" t="str">
        <f>IF(COUNTIFS(Lookups!$A:$A,C1152)=1,"Gross Sales","")</f>
        <v/>
      </c>
      <c r="Y1152" s="3" t="str">
        <f>IF(COUNTIFS(Lookups!$D:$D,C1152)=1,"Bar Sales","")</f>
        <v/>
      </c>
      <c r="Z1152" s="3" t="str">
        <f>IFERROR(VLOOKUP(C1152*1,Lookups!$D:$F,3,FALSE),"")</f>
        <v/>
      </c>
      <c r="AA1152" s="3" t="str">
        <f>IFERROR(VLOOKUP($C1152*1,Lookups!$H:$N,3,FALSE),"")</f>
        <v>Sales</v>
      </c>
      <c r="AB1152" s="3" t="str">
        <f>IFERROR(VLOOKUP($C1152*1,Lookups!$H:$N,4,FALSE),"")</f>
        <v>Dinner</v>
      </c>
      <c r="AC1152" s="3" t="str">
        <f>IFERROR(VLOOKUP($C1152*1,Lookups!$H:$N,5,FALSE),"")</f>
        <v>Dining room</v>
      </c>
      <c r="AD1152" s="3" t="str">
        <f>IFERROR(VLOOKUP($C1152*1,Lookups!$H:$N,6,FALSE),"")</f>
        <v>Bev</v>
      </c>
      <c r="AE1152" s="3" t="str">
        <f>IFERROR(VLOOKUP($C1152*1,Lookups!$H:$N,7,FALSE),"")</f>
        <v>Liquor</v>
      </c>
      <c r="AF1152" s="3" t="str">
        <f>VLOOKUP(B1152*1,Stores!$A:$C,3,FALSE)</f>
        <v>DFG</v>
      </c>
    </row>
    <row r="1153" spans="1:32">
      <c r="A1153" s="165" t="s">
        <v>950</v>
      </c>
      <c r="B1153" s="166" t="s">
        <v>935</v>
      </c>
      <c r="C1153" s="165" t="s">
        <v>584</v>
      </c>
      <c r="D1153" s="165" t="s">
        <v>918</v>
      </c>
      <c r="E1153" s="165" t="s">
        <v>561</v>
      </c>
      <c r="F1153" s="167">
        <v>2017</v>
      </c>
      <c r="G1153" s="168">
        <v>0</v>
      </c>
      <c r="H1153" s="169">
        <v>20065.670999999998</v>
      </c>
      <c r="I1153" s="169">
        <v>18736.706249999999</v>
      </c>
      <c r="J1153" s="169">
        <v>16208.359199999999</v>
      </c>
      <c r="K1153" s="169">
        <v>13150.368000000002</v>
      </c>
      <c r="L1153" s="169">
        <v>15747.371999999999</v>
      </c>
      <c r="M1153" s="169">
        <v>11998.1862</v>
      </c>
      <c r="N1153" s="169">
        <v>11861.171249999999</v>
      </c>
      <c r="O1153" s="169">
        <v>12287.689200000001</v>
      </c>
      <c r="P1153" s="169">
        <v>9763.7636249999996</v>
      </c>
      <c r="Q1153" s="169">
        <v>14315.956124999999</v>
      </c>
      <c r="R1153" s="169">
        <v>14640.054975000001</v>
      </c>
      <c r="S1153" s="169">
        <v>0</v>
      </c>
      <c r="T1153" s="169">
        <v>0</v>
      </c>
      <c r="U1153" s="169">
        <v>158775.29782499999</v>
      </c>
      <c r="V1153" s="163">
        <f ca="1">SUM(INDIRECT(Inputs!$C$11&amp;ROW()&amp;":"&amp;Inputs!$C$12&amp;ROW()))</f>
        <v>14315.956124999999</v>
      </c>
      <c r="W1153" s="163">
        <f ca="1">SUM(INDIRECT(Inputs!$C$13&amp;ROW()&amp;":"&amp;Inputs!$C$14&amp;ROW()))</f>
        <v>144135.24284999998</v>
      </c>
      <c r="X1153" s="3" t="str">
        <f>IF(COUNTIFS(Lookups!$A:$A,C1153)=1,"Gross Sales","")</f>
        <v/>
      </c>
      <c r="Y1153" s="3" t="str">
        <f>IF(COUNTIFS(Lookups!$D:$D,C1153)=1,"Bar Sales","")</f>
        <v/>
      </c>
      <c r="Z1153" s="3" t="str">
        <f>IFERROR(VLOOKUP(C1153*1,Lookups!$D:$F,3,FALSE),"")</f>
        <v/>
      </c>
      <c r="AA1153" s="3" t="str">
        <f>IFERROR(VLOOKUP($C1153*1,Lookups!$H:$N,3,FALSE),"")</f>
        <v>Sales</v>
      </c>
      <c r="AB1153" s="3" t="str">
        <f>IFERROR(VLOOKUP($C1153*1,Lookups!$H:$N,4,FALSE),"")</f>
        <v>Dinner</v>
      </c>
      <c r="AC1153" s="3" t="str">
        <f>IFERROR(VLOOKUP($C1153*1,Lookups!$H:$N,5,FALSE),"")</f>
        <v>Dining room</v>
      </c>
      <c r="AD1153" s="3" t="str">
        <f>IFERROR(VLOOKUP($C1153*1,Lookups!$H:$N,6,FALSE),"")</f>
        <v>Bev</v>
      </c>
      <c r="AE1153" s="3" t="str">
        <f>IFERROR(VLOOKUP($C1153*1,Lookups!$H:$N,7,FALSE),"")</f>
        <v>Liquor</v>
      </c>
      <c r="AF1153" s="3" t="str">
        <f>VLOOKUP(B1153*1,Stores!$A:$C,3,FALSE)</f>
        <v>DFG</v>
      </c>
    </row>
    <row r="1154" spans="1:32">
      <c r="A1154" s="165" t="s">
        <v>949</v>
      </c>
      <c r="B1154" s="166" t="s">
        <v>936</v>
      </c>
      <c r="C1154" s="165" t="s">
        <v>584</v>
      </c>
      <c r="D1154" s="165" t="s">
        <v>918</v>
      </c>
      <c r="E1154" s="165" t="s">
        <v>561</v>
      </c>
      <c r="F1154" s="167">
        <v>2017</v>
      </c>
      <c r="G1154" s="168">
        <v>0</v>
      </c>
      <c r="H1154" s="169">
        <v>7168.8158999999996</v>
      </c>
      <c r="I1154" s="169">
        <v>10117.1595</v>
      </c>
      <c r="J1154" s="169">
        <v>6350.8835999999992</v>
      </c>
      <c r="K1154" s="169">
        <v>2686.9432500000003</v>
      </c>
      <c r="L1154" s="169">
        <v>5545.4930999999997</v>
      </c>
      <c r="M1154" s="169">
        <v>3977.5807500000005</v>
      </c>
      <c r="N1154" s="169">
        <v>5650.4448000000011</v>
      </c>
      <c r="O1154" s="169">
        <v>5413.9177500000005</v>
      </c>
      <c r="P1154" s="169">
        <v>5972.4414749999996</v>
      </c>
      <c r="Q1154" s="169">
        <v>4639.866</v>
      </c>
      <c r="R1154" s="169">
        <v>4902.7975499999993</v>
      </c>
      <c r="S1154" s="169">
        <v>0</v>
      </c>
      <c r="T1154" s="169">
        <v>0</v>
      </c>
      <c r="U1154" s="169">
        <v>62426.343674999996</v>
      </c>
      <c r="V1154" s="163">
        <f ca="1">SUM(INDIRECT(Inputs!$C$11&amp;ROW()&amp;":"&amp;Inputs!$C$12&amp;ROW()))</f>
        <v>4639.866</v>
      </c>
      <c r="W1154" s="163">
        <f ca="1">SUM(INDIRECT(Inputs!$C$13&amp;ROW()&amp;":"&amp;Inputs!$C$14&amp;ROW()))</f>
        <v>57523.546124999993</v>
      </c>
      <c r="X1154" s="3" t="str">
        <f>IF(COUNTIFS(Lookups!$A:$A,C1154)=1,"Gross Sales","")</f>
        <v/>
      </c>
      <c r="Y1154" s="3" t="str">
        <f>IF(COUNTIFS(Lookups!$D:$D,C1154)=1,"Bar Sales","")</f>
        <v/>
      </c>
      <c r="Z1154" s="3" t="str">
        <f>IFERROR(VLOOKUP(C1154*1,Lookups!$D:$F,3,FALSE),"")</f>
        <v/>
      </c>
      <c r="AA1154" s="3" t="str">
        <f>IFERROR(VLOOKUP($C1154*1,Lookups!$H:$N,3,FALSE),"")</f>
        <v>Sales</v>
      </c>
      <c r="AB1154" s="3" t="str">
        <f>IFERROR(VLOOKUP($C1154*1,Lookups!$H:$N,4,FALSE),"")</f>
        <v>Dinner</v>
      </c>
      <c r="AC1154" s="3" t="str">
        <f>IFERROR(VLOOKUP($C1154*1,Lookups!$H:$N,5,FALSE),"")</f>
        <v>Dining room</v>
      </c>
      <c r="AD1154" s="3" t="str">
        <f>IFERROR(VLOOKUP($C1154*1,Lookups!$H:$N,6,FALSE),"")</f>
        <v>Bev</v>
      </c>
      <c r="AE1154" s="3" t="str">
        <f>IFERROR(VLOOKUP($C1154*1,Lookups!$H:$N,7,FALSE),"")</f>
        <v>Liquor</v>
      </c>
      <c r="AF1154" s="3" t="str">
        <f>VLOOKUP(B1154*1,Stores!$A:$C,3,FALSE)</f>
        <v>DFG</v>
      </c>
    </row>
    <row r="1155" spans="1:32">
      <c r="A1155" s="165" t="s">
        <v>948</v>
      </c>
      <c r="B1155" s="166" t="s">
        <v>937</v>
      </c>
      <c r="C1155" s="165" t="s">
        <v>584</v>
      </c>
      <c r="D1155" s="165" t="s">
        <v>918</v>
      </c>
      <c r="E1155" s="165" t="s">
        <v>561</v>
      </c>
      <c r="F1155" s="167">
        <v>2017</v>
      </c>
      <c r="G1155" s="168">
        <v>0</v>
      </c>
      <c r="H1155" s="169">
        <v>10377.7515</v>
      </c>
      <c r="I1155" s="169">
        <v>8354.3130000000001</v>
      </c>
      <c r="J1155" s="169">
        <v>8761.1489999999994</v>
      </c>
      <c r="K1155" s="169">
        <v>8611.5609000000004</v>
      </c>
      <c r="L1155" s="169">
        <v>7990.3582500000002</v>
      </c>
      <c r="M1155" s="169">
        <v>7295.8517249999995</v>
      </c>
      <c r="N1155" s="169">
        <v>5860.023000000001</v>
      </c>
      <c r="O1155" s="169">
        <v>6803.3946749999996</v>
      </c>
      <c r="P1155" s="169">
        <v>10525.4049</v>
      </c>
      <c r="Q1155" s="169">
        <v>7832.8593000000001</v>
      </c>
      <c r="R1155" s="169">
        <v>9077.9220000000005</v>
      </c>
      <c r="S1155" s="169">
        <v>0</v>
      </c>
      <c r="T1155" s="169">
        <v>0</v>
      </c>
      <c r="U1155" s="169">
        <v>91490.588249999986</v>
      </c>
      <c r="V1155" s="163">
        <f ca="1">SUM(INDIRECT(Inputs!$C$11&amp;ROW()&amp;":"&amp;Inputs!$C$12&amp;ROW()))</f>
        <v>7832.8593000000001</v>
      </c>
      <c r="W1155" s="163">
        <f ca="1">SUM(INDIRECT(Inputs!$C$13&amp;ROW()&amp;":"&amp;Inputs!$C$14&amp;ROW()))</f>
        <v>82412.66624999998</v>
      </c>
      <c r="X1155" s="3" t="str">
        <f>IF(COUNTIFS(Lookups!$A:$A,C1155)=1,"Gross Sales","")</f>
        <v/>
      </c>
      <c r="Y1155" s="3" t="str">
        <f>IF(COUNTIFS(Lookups!$D:$D,C1155)=1,"Bar Sales","")</f>
        <v/>
      </c>
      <c r="Z1155" s="3" t="str">
        <f>IFERROR(VLOOKUP(C1155*1,Lookups!$D:$F,3,FALSE),"")</f>
        <v/>
      </c>
      <c r="AA1155" s="3" t="str">
        <f>IFERROR(VLOOKUP($C1155*1,Lookups!$H:$N,3,FALSE),"")</f>
        <v>Sales</v>
      </c>
      <c r="AB1155" s="3" t="str">
        <f>IFERROR(VLOOKUP($C1155*1,Lookups!$H:$N,4,FALSE),"")</f>
        <v>Dinner</v>
      </c>
      <c r="AC1155" s="3" t="str">
        <f>IFERROR(VLOOKUP($C1155*1,Lookups!$H:$N,5,FALSE),"")</f>
        <v>Dining room</v>
      </c>
      <c r="AD1155" s="3" t="str">
        <f>IFERROR(VLOOKUP($C1155*1,Lookups!$H:$N,6,FALSE),"")</f>
        <v>Bev</v>
      </c>
      <c r="AE1155" s="3" t="str">
        <f>IFERROR(VLOOKUP($C1155*1,Lookups!$H:$N,7,FALSE),"")</f>
        <v>Liquor</v>
      </c>
      <c r="AF1155" s="3" t="str">
        <f>VLOOKUP(B1155*1,Stores!$A:$C,3,FALSE)</f>
        <v>DFG</v>
      </c>
    </row>
    <row r="1156" spans="1:32">
      <c r="A1156" s="165" t="s">
        <v>947</v>
      </c>
      <c r="B1156" s="166" t="s">
        <v>938</v>
      </c>
      <c r="C1156" s="165" t="s">
        <v>584</v>
      </c>
      <c r="D1156" s="165" t="s">
        <v>918</v>
      </c>
      <c r="E1156" s="165" t="s">
        <v>561</v>
      </c>
      <c r="F1156" s="167">
        <v>2017</v>
      </c>
      <c r="G1156" s="168">
        <v>0</v>
      </c>
      <c r="H1156" s="169">
        <v>12114.866250000001</v>
      </c>
      <c r="I1156" s="169">
        <v>11766.735975000001</v>
      </c>
      <c r="J1156" s="169">
        <v>11855.699700000001</v>
      </c>
      <c r="K1156" s="169">
        <v>12910.800599999999</v>
      </c>
      <c r="L1156" s="169">
        <v>16361.202599999999</v>
      </c>
      <c r="M1156" s="169">
        <v>15862.027499999998</v>
      </c>
      <c r="N1156" s="169">
        <v>15659.6484</v>
      </c>
      <c r="O1156" s="169">
        <v>14890.376249999999</v>
      </c>
      <c r="P1156" s="169">
        <v>9474.9330000000009</v>
      </c>
      <c r="Q1156" s="169">
        <v>9380.9345999999987</v>
      </c>
      <c r="R1156" s="169">
        <v>9617.7000000000007</v>
      </c>
      <c r="S1156" s="169">
        <v>0</v>
      </c>
      <c r="T1156" s="169">
        <v>0</v>
      </c>
      <c r="U1156" s="169">
        <v>139894.92487500003</v>
      </c>
      <c r="V1156" s="163">
        <f ca="1">SUM(INDIRECT(Inputs!$C$11&amp;ROW()&amp;":"&amp;Inputs!$C$12&amp;ROW()))</f>
        <v>9380.9345999999987</v>
      </c>
      <c r="W1156" s="163">
        <f ca="1">SUM(INDIRECT(Inputs!$C$13&amp;ROW()&amp;":"&amp;Inputs!$C$14&amp;ROW()))</f>
        <v>130277.22487500001</v>
      </c>
      <c r="X1156" s="3" t="str">
        <f>IF(COUNTIFS(Lookups!$A:$A,C1156)=1,"Gross Sales","")</f>
        <v/>
      </c>
      <c r="Y1156" s="3" t="str">
        <f>IF(COUNTIFS(Lookups!$D:$D,C1156)=1,"Bar Sales","")</f>
        <v/>
      </c>
      <c r="Z1156" s="3" t="str">
        <f>IFERROR(VLOOKUP(C1156*1,Lookups!$D:$F,3,FALSE),"")</f>
        <v/>
      </c>
      <c r="AA1156" s="3" t="str">
        <f>IFERROR(VLOOKUP($C1156*1,Lookups!$H:$N,3,FALSE),"")</f>
        <v>Sales</v>
      </c>
      <c r="AB1156" s="3" t="str">
        <f>IFERROR(VLOOKUP($C1156*1,Lookups!$H:$N,4,FALSE),"")</f>
        <v>Dinner</v>
      </c>
      <c r="AC1156" s="3" t="str">
        <f>IFERROR(VLOOKUP($C1156*1,Lookups!$H:$N,5,FALSE),"")</f>
        <v>Dining room</v>
      </c>
      <c r="AD1156" s="3" t="str">
        <f>IFERROR(VLOOKUP($C1156*1,Lookups!$H:$N,6,FALSE),"")</f>
        <v>Bev</v>
      </c>
      <c r="AE1156" s="3" t="str">
        <f>IFERROR(VLOOKUP($C1156*1,Lookups!$H:$N,7,FALSE),"")</f>
        <v>Liquor</v>
      </c>
      <c r="AF1156" s="3" t="str">
        <f>VLOOKUP(B1156*1,Stores!$A:$C,3,FALSE)</f>
        <v>DFG</v>
      </c>
    </row>
    <row r="1157" spans="1:32">
      <c r="A1157" s="165" t="s">
        <v>946</v>
      </c>
      <c r="B1157" s="166" t="s">
        <v>939</v>
      </c>
      <c r="C1157" s="165" t="s">
        <v>584</v>
      </c>
      <c r="D1157" s="165" t="s">
        <v>918</v>
      </c>
      <c r="E1157" s="165" t="s">
        <v>561</v>
      </c>
      <c r="F1157" s="167">
        <v>2017</v>
      </c>
      <c r="G1157" s="168">
        <v>0</v>
      </c>
      <c r="H1157" s="169">
        <v>23704.758000000002</v>
      </c>
      <c r="I1157" s="169">
        <v>18666.6018</v>
      </c>
      <c r="J1157" s="169">
        <v>13206.877200000003</v>
      </c>
      <c r="K1157" s="169">
        <v>12335.662274999999</v>
      </c>
      <c r="L1157" s="169">
        <v>17763.363299999997</v>
      </c>
      <c r="M1157" s="169">
        <v>17220.971249999999</v>
      </c>
      <c r="N1157" s="169">
        <v>17086.634400000003</v>
      </c>
      <c r="O1157" s="169">
        <v>20307.719475000002</v>
      </c>
      <c r="P1157" s="169">
        <v>16801.750349999998</v>
      </c>
      <c r="Q1157" s="169">
        <v>17480.923875000004</v>
      </c>
      <c r="R1157" s="169">
        <v>11053.51275</v>
      </c>
      <c r="S1157" s="169">
        <v>0</v>
      </c>
      <c r="T1157" s="169">
        <v>0</v>
      </c>
      <c r="U1157" s="169">
        <v>185628.77467499999</v>
      </c>
      <c r="V1157" s="163">
        <f ca="1">SUM(INDIRECT(Inputs!$C$11&amp;ROW()&amp;":"&amp;Inputs!$C$12&amp;ROW()))</f>
        <v>17480.923875000004</v>
      </c>
      <c r="W1157" s="163">
        <f ca="1">SUM(INDIRECT(Inputs!$C$13&amp;ROW()&amp;":"&amp;Inputs!$C$14&amp;ROW()))</f>
        <v>174575.261925</v>
      </c>
      <c r="X1157" s="3" t="str">
        <f>IF(COUNTIFS(Lookups!$A:$A,C1157)=1,"Gross Sales","")</f>
        <v/>
      </c>
      <c r="Y1157" s="3" t="str">
        <f>IF(COUNTIFS(Lookups!$D:$D,C1157)=1,"Bar Sales","")</f>
        <v/>
      </c>
      <c r="Z1157" s="3" t="str">
        <f>IFERROR(VLOOKUP(C1157*1,Lookups!$D:$F,3,FALSE),"")</f>
        <v/>
      </c>
      <c r="AA1157" s="3" t="str">
        <f>IFERROR(VLOOKUP($C1157*1,Lookups!$H:$N,3,FALSE),"")</f>
        <v>Sales</v>
      </c>
      <c r="AB1157" s="3" t="str">
        <f>IFERROR(VLOOKUP($C1157*1,Lookups!$H:$N,4,FALSE),"")</f>
        <v>Dinner</v>
      </c>
      <c r="AC1157" s="3" t="str">
        <f>IFERROR(VLOOKUP($C1157*1,Lookups!$H:$N,5,FALSE),"")</f>
        <v>Dining room</v>
      </c>
      <c r="AD1157" s="3" t="str">
        <f>IFERROR(VLOOKUP($C1157*1,Lookups!$H:$N,6,FALSE),"")</f>
        <v>Bev</v>
      </c>
      <c r="AE1157" s="3" t="str">
        <f>IFERROR(VLOOKUP($C1157*1,Lookups!$H:$N,7,FALSE),"")</f>
        <v>Liquor</v>
      </c>
      <c r="AF1157" s="3" t="str">
        <f>VLOOKUP(B1157*1,Stores!$A:$C,3,FALSE)</f>
        <v>DFG</v>
      </c>
    </row>
    <row r="1158" spans="1:32">
      <c r="A1158" s="165" t="s">
        <v>945</v>
      </c>
      <c r="B1158" s="166" t="s">
        <v>940</v>
      </c>
      <c r="C1158" s="165" t="s">
        <v>584</v>
      </c>
      <c r="D1158" s="165" t="s">
        <v>918</v>
      </c>
      <c r="E1158" s="165" t="s">
        <v>561</v>
      </c>
      <c r="F1158" s="167">
        <v>2017</v>
      </c>
      <c r="G1158" s="168">
        <v>0</v>
      </c>
      <c r="H1158" s="169">
        <v>10360.125599999999</v>
      </c>
      <c r="I1158" s="169">
        <v>11467.615725</v>
      </c>
      <c r="J1158" s="169">
        <v>8783.1584999999995</v>
      </c>
      <c r="K1158" s="169">
        <v>7937.6388000000006</v>
      </c>
      <c r="L1158" s="169">
        <v>7316.7899999999991</v>
      </c>
      <c r="M1158" s="169">
        <v>6963.5796750000009</v>
      </c>
      <c r="N1158" s="169">
        <v>7328.0433749999993</v>
      </c>
      <c r="O1158" s="169">
        <v>4989.3984</v>
      </c>
      <c r="P1158" s="169">
        <v>7590.5446499999989</v>
      </c>
      <c r="Q1158" s="169">
        <v>7640.2147500000001</v>
      </c>
      <c r="R1158" s="169">
        <v>8742.2324999999983</v>
      </c>
      <c r="S1158" s="169">
        <v>0</v>
      </c>
      <c r="T1158" s="169">
        <v>0</v>
      </c>
      <c r="U1158" s="169">
        <v>89119.341975000003</v>
      </c>
      <c r="V1158" s="163">
        <f ca="1">SUM(INDIRECT(Inputs!$C$11&amp;ROW()&amp;":"&amp;Inputs!$C$12&amp;ROW()))</f>
        <v>7640.2147500000001</v>
      </c>
      <c r="W1158" s="163">
        <f ca="1">SUM(INDIRECT(Inputs!$C$13&amp;ROW()&amp;":"&amp;Inputs!$C$14&amp;ROW()))</f>
        <v>80377.109475000005</v>
      </c>
      <c r="X1158" s="3" t="str">
        <f>IF(COUNTIFS(Lookups!$A:$A,C1158)=1,"Gross Sales","")</f>
        <v/>
      </c>
      <c r="Y1158" s="3" t="str">
        <f>IF(COUNTIFS(Lookups!$D:$D,C1158)=1,"Bar Sales","")</f>
        <v/>
      </c>
      <c r="Z1158" s="3" t="str">
        <f>IFERROR(VLOOKUP(C1158*1,Lookups!$D:$F,3,FALSE),"")</f>
        <v/>
      </c>
      <c r="AA1158" s="3" t="str">
        <f>IFERROR(VLOOKUP($C1158*1,Lookups!$H:$N,3,FALSE),"")</f>
        <v>Sales</v>
      </c>
      <c r="AB1158" s="3" t="str">
        <f>IFERROR(VLOOKUP($C1158*1,Lookups!$H:$N,4,FALSE),"")</f>
        <v>Dinner</v>
      </c>
      <c r="AC1158" s="3" t="str">
        <f>IFERROR(VLOOKUP($C1158*1,Lookups!$H:$N,5,FALSE),"")</f>
        <v>Dining room</v>
      </c>
      <c r="AD1158" s="3" t="str">
        <f>IFERROR(VLOOKUP($C1158*1,Lookups!$H:$N,6,FALSE),"")</f>
        <v>Bev</v>
      </c>
      <c r="AE1158" s="3" t="str">
        <f>IFERROR(VLOOKUP($C1158*1,Lookups!$H:$N,7,FALSE),"")</f>
        <v>Liquor</v>
      </c>
      <c r="AF1158" s="3" t="str">
        <f>VLOOKUP(B1158*1,Stores!$A:$C,3,FALSE)</f>
        <v>DFG</v>
      </c>
    </row>
    <row r="1159" spans="1:32">
      <c r="A1159" s="165" t="s">
        <v>944</v>
      </c>
      <c r="B1159" s="166" t="s">
        <v>941</v>
      </c>
      <c r="C1159" s="165" t="s">
        <v>584</v>
      </c>
      <c r="D1159" s="165" t="s">
        <v>918</v>
      </c>
      <c r="E1159" s="165" t="s">
        <v>561</v>
      </c>
      <c r="F1159" s="167">
        <v>2017</v>
      </c>
      <c r="G1159" s="168">
        <v>0</v>
      </c>
      <c r="H1159" s="169">
        <v>18088.800374999999</v>
      </c>
      <c r="I1159" s="169">
        <v>14688.558000000003</v>
      </c>
      <c r="J1159" s="169">
        <v>13153.5054</v>
      </c>
      <c r="K1159" s="169">
        <v>13106.031299999999</v>
      </c>
      <c r="L1159" s="169">
        <v>14731.3881</v>
      </c>
      <c r="M1159" s="169">
        <v>13074.732825000001</v>
      </c>
      <c r="N1159" s="169">
        <v>12192.7248</v>
      </c>
      <c r="O1159" s="169">
        <v>17447.809200000003</v>
      </c>
      <c r="P1159" s="169">
        <v>9593.8070250000001</v>
      </c>
      <c r="Q1159" s="169">
        <v>12792.363825</v>
      </c>
      <c r="R1159" s="169">
        <v>8746.1448750000018</v>
      </c>
      <c r="S1159" s="169">
        <v>0</v>
      </c>
      <c r="T1159" s="169">
        <v>0</v>
      </c>
      <c r="U1159" s="169">
        <v>147615.86572500001</v>
      </c>
      <c r="V1159" s="163">
        <f ca="1">SUM(INDIRECT(Inputs!$C$11&amp;ROW()&amp;":"&amp;Inputs!$C$12&amp;ROW()))</f>
        <v>12792.363825</v>
      </c>
      <c r="W1159" s="163">
        <f ca="1">SUM(INDIRECT(Inputs!$C$13&amp;ROW()&amp;":"&amp;Inputs!$C$14&amp;ROW()))</f>
        <v>138869.72085000001</v>
      </c>
      <c r="X1159" s="3" t="str">
        <f>IF(COUNTIFS(Lookups!$A:$A,C1159)=1,"Gross Sales","")</f>
        <v/>
      </c>
      <c r="Y1159" s="3" t="str">
        <f>IF(COUNTIFS(Lookups!$D:$D,C1159)=1,"Bar Sales","")</f>
        <v/>
      </c>
      <c r="Z1159" s="3" t="str">
        <f>IFERROR(VLOOKUP(C1159*1,Lookups!$D:$F,3,FALSE),"")</f>
        <v/>
      </c>
      <c r="AA1159" s="3" t="str">
        <f>IFERROR(VLOOKUP($C1159*1,Lookups!$H:$N,3,FALSE),"")</f>
        <v>Sales</v>
      </c>
      <c r="AB1159" s="3" t="str">
        <f>IFERROR(VLOOKUP($C1159*1,Lookups!$H:$N,4,FALSE),"")</f>
        <v>Dinner</v>
      </c>
      <c r="AC1159" s="3" t="str">
        <f>IFERROR(VLOOKUP($C1159*1,Lookups!$H:$N,5,FALSE),"")</f>
        <v>Dining room</v>
      </c>
      <c r="AD1159" s="3" t="str">
        <f>IFERROR(VLOOKUP($C1159*1,Lookups!$H:$N,6,FALSE),"")</f>
        <v>Bev</v>
      </c>
      <c r="AE1159" s="3" t="str">
        <f>IFERROR(VLOOKUP($C1159*1,Lookups!$H:$N,7,FALSE),"")</f>
        <v>Liquor</v>
      </c>
      <c r="AF1159" s="3" t="str">
        <f>VLOOKUP(B1159*1,Stores!$A:$C,3,FALSE)</f>
        <v>DFG</v>
      </c>
    </row>
    <row r="1160" spans="1:32">
      <c r="A1160" s="165" t="s">
        <v>943</v>
      </c>
      <c r="B1160" s="166" t="s">
        <v>942</v>
      </c>
      <c r="C1160" s="165" t="s">
        <v>584</v>
      </c>
      <c r="D1160" s="165" t="s">
        <v>918</v>
      </c>
      <c r="E1160" s="165" t="s">
        <v>561</v>
      </c>
      <c r="F1160" s="167">
        <v>2017</v>
      </c>
      <c r="G1160" s="168">
        <v>0</v>
      </c>
      <c r="H1160" s="169">
        <v>14718.321</v>
      </c>
      <c r="I1160" s="169">
        <v>11485.262850000001</v>
      </c>
      <c r="J1160" s="169">
        <v>12973.798199999999</v>
      </c>
      <c r="K1160" s="169">
        <v>13899.5808</v>
      </c>
      <c r="L1160" s="169">
        <v>14099.097600000001</v>
      </c>
      <c r="M1160" s="169">
        <v>11762.981700000002</v>
      </c>
      <c r="N1160" s="169">
        <v>9272.582550000001</v>
      </c>
      <c r="O1160" s="169">
        <v>7022.0073749999992</v>
      </c>
      <c r="P1160" s="169">
        <v>10492.210875000001</v>
      </c>
      <c r="Q1160" s="169">
        <v>11328.522000000001</v>
      </c>
      <c r="R1160" s="169">
        <v>11875.866375000001</v>
      </c>
      <c r="S1160" s="169">
        <v>0</v>
      </c>
      <c r="T1160" s="169">
        <v>0</v>
      </c>
      <c r="U1160" s="169">
        <v>128930.231325</v>
      </c>
      <c r="V1160" s="163">
        <f ca="1">SUM(INDIRECT(Inputs!$C$11&amp;ROW()&amp;":"&amp;Inputs!$C$12&amp;ROW()))</f>
        <v>11328.522000000001</v>
      </c>
      <c r="W1160" s="163">
        <f ca="1">SUM(INDIRECT(Inputs!$C$13&amp;ROW()&amp;":"&amp;Inputs!$C$14&amp;ROW()))</f>
        <v>117054.36495</v>
      </c>
      <c r="X1160" s="3" t="str">
        <f>IF(COUNTIFS(Lookups!$A:$A,C1160)=1,"Gross Sales","")</f>
        <v/>
      </c>
      <c r="Y1160" s="3" t="str">
        <f>IF(COUNTIFS(Lookups!$D:$D,C1160)=1,"Bar Sales","")</f>
        <v/>
      </c>
      <c r="Z1160" s="3" t="str">
        <f>IFERROR(VLOOKUP(C1160*1,Lookups!$D:$F,3,FALSE),"")</f>
        <v/>
      </c>
      <c r="AA1160" s="3" t="str">
        <f>IFERROR(VLOOKUP($C1160*1,Lookups!$H:$N,3,FALSE),"")</f>
        <v>Sales</v>
      </c>
      <c r="AB1160" s="3" t="str">
        <f>IFERROR(VLOOKUP($C1160*1,Lookups!$H:$N,4,FALSE),"")</f>
        <v>Dinner</v>
      </c>
      <c r="AC1160" s="3" t="str">
        <f>IFERROR(VLOOKUP($C1160*1,Lookups!$H:$N,5,FALSE),"")</f>
        <v>Dining room</v>
      </c>
      <c r="AD1160" s="3" t="str">
        <f>IFERROR(VLOOKUP($C1160*1,Lookups!$H:$N,6,FALSE),"")</f>
        <v>Bev</v>
      </c>
      <c r="AE1160" s="3" t="str">
        <f>IFERROR(VLOOKUP($C1160*1,Lookups!$H:$N,7,FALSE),"")</f>
        <v>Liquor</v>
      </c>
      <c r="AF1160" s="3" t="str">
        <f>VLOOKUP(B1160*1,Stores!$A:$C,3,FALSE)</f>
        <v>DFG</v>
      </c>
    </row>
    <row r="1161" spans="1:32">
      <c r="A1161" s="165" t="s">
        <v>942</v>
      </c>
      <c r="B1161" s="166" t="s">
        <v>943</v>
      </c>
      <c r="C1161" s="165" t="s">
        <v>584</v>
      </c>
      <c r="D1161" s="165" t="s">
        <v>918</v>
      </c>
      <c r="E1161" s="165" t="s">
        <v>561</v>
      </c>
      <c r="F1161" s="167">
        <v>2017</v>
      </c>
      <c r="G1161" s="168">
        <v>0</v>
      </c>
      <c r="H1161" s="169">
        <v>5114.5349999999999</v>
      </c>
      <c r="I1161" s="169">
        <v>8605.0673999999999</v>
      </c>
      <c r="J1161" s="169">
        <v>7675.6617000000006</v>
      </c>
      <c r="K1161" s="169">
        <v>4652.4078</v>
      </c>
      <c r="L1161" s="169">
        <v>5418.4695000000011</v>
      </c>
      <c r="M1161" s="169">
        <v>4123.1381250000004</v>
      </c>
      <c r="N1161" s="169">
        <v>4460.8464000000004</v>
      </c>
      <c r="O1161" s="169">
        <v>6161.3493749999998</v>
      </c>
      <c r="P1161" s="169">
        <v>4991.8566000000001</v>
      </c>
      <c r="Q1161" s="169">
        <v>5996.6346000000003</v>
      </c>
      <c r="R1161" s="169">
        <v>6838.05</v>
      </c>
      <c r="S1161" s="169">
        <v>0</v>
      </c>
      <c r="T1161" s="169">
        <v>0</v>
      </c>
      <c r="U1161" s="169">
        <v>64038.016499999998</v>
      </c>
      <c r="V1161" s="163">
        <f ca="1">SUM(INDIRECT(Inputs!$C$11&amp;ROW()&amp;":"&amp;Inputs!$C$12&amp;ROW()))</f>
        <v>5996.6346000000003</v>
      </c>
      <c r="W1161" s="163">
        <f ca="1">SUM(INDIRECT(Inputs!$C$13&amp;ROW()&amp;":"&amp;Inputs!$C$14&amp;ROW()))</f>
        <v>57199.966499999995</v>
      </c>
      <c r="X1161" s="3" t="str">
        <f>IF(COUNTIFS(Lookups!$A:$A,C1161)=1,"Gross Sales","")</f>
        <v/>
      </c>
      <c r="Y1161" s="3" t="str">
        <f>IF(COUNTIFS(Lookups!$D:$D,C1161)=1,"Bar Sales","")</f>
        <v/>
      </c>
      <c r="Z1161" s="3" t="str">
        <f>IFERROR(VLOOKUP(C1161*1,Lookups!$D:$F,3,FALSE),"")</f>
        <v/>
      </c>
      <c r="AA1161" s="3" t="str">
        <f>IFERROR(VLOOKUP($C1161*1,Lookups!$H:$N,3,FALSE),"")</f>
        <v>Sales</v>
      </c>
      <c r="AB1161" s="3" t="str">
        <f>IFERROR(VLOOKUP($C1161*1,Lookups!$H:$N,4,FALSE),"")</f>
        <v>Dinner</v>
      </c>
      <c r="AC1161" s="3" t="str">
        <f>IFERROR(VLOOKUP($C1161*1,Lookups!$H:$N,5,FALSE),"")</f>
        <v>Dining room</v>
      </c>
      <c r="AD1161" s="3" t="str">
        <f>IFERROR(VLOOKUP($C1161*1,Lookups!$H:$N,6,FALSE),"")</f>
        <v>Bev</v>
      </c>
      <c r="AE1161" s="3" t="str">
        <f>IFERROR(VLOOKUP($C1161*1,Lookups!$H:$N,7,FALSE),"")</f>
        <v>Liquor</v>
      </c>
      <c r="AF1161" s="3" t="str">
        <f>VLOOKUP(B1161*1,Stores!$A:$C,3,FALSE)</f>
        <v>DFG</v>
      </c>
    </row>
    <row r="1162" spans="1:32">
      <c r="A1162" s="165" t="s">
        <v>941</v>
      </c>
      <c r="B1162" s="166" t="s">
        <v>944</v>
      </c>
      <c r="C1162" s="165" t="s">
        <v>584</v>
      </c>
      <c r="D1162" s="165" t="s">
        <v>918</v>
      </c>
      <c r="E1162" s="165" t="s">
        <v>561</v>
      </c>
      <c r="F1162" s="167">
        <v>2017</v>
      </c>
      <c r="G1162" s="168">
        <v>0</v>
      </c>
      <c r="H1162" s="169">
        <v>7781.9363999999996</v>
      </c>
      <c r="I1162" s="169">
        <v>9416.8697250000005</v>
      </c>
      <c r="J1162" s="169">
        <v>7246.0898999999999</v>
      </c>
      <c r="K1162" s="169">
        <v>4795.6623749999999</v>
      </c>
      <c r="L1162" s="169">
        <v>7455.9491250000001</v>
      </c>
      <c r="M1162" s="169">
        <v>5919.8568750000004</v>
      </c>
      <c r="N1162" s="169">
        <v>6816.9861000000001</v>
      </c>
      <c r="O1162" s="169">
        <v>7040.5115999999998</v>
      </c>
      <c r="P1162" s="169">
        <v>5714.13375</v>
      </c>
      <c r="Q1162" s="169">
        <v>4884.2145</v>
      </c>
      <c r="R1162" s="169">
        <v>3993.0930000000003</v>
      </c>
      <c r="S1162" s="169">
        <v>0</v>
      </c>
      <c r="T1162" s="169">
        <v>0</v>
      </c>
      <c r="U1162" s="169">
        <v>71065.303349999987</v>
      </c>
      <c r="V1162" s="163">
        <f ca="1">SUM(INDIRECT(Inputs!$C$11&amp;ROW()&amp;":"&amp;Inputs!$C$12&amp;ROW()))</f>
        <v>4884.2145</v>
      </c>
      <c r="W1162" s="163">
        <f ca="1">SUM(INDIRECT(Inputs!$C$13&amp;ROW()&amp;":"&amp;Inputs!$C$14&amp;ROW()))</f>
        <v>67072.210349999994</v>
      </c>
      <c r="X1162" s="3" t="str">
        <f>IF(COUNTIFS(Lookups!$A:$A,C1162)=1,"Gross Sales","")</f>
        <v/>
      </c>
      <c r="Y1162" s="3" t="str">
        <f>IF(COUNTIFS(Lookups!$D:$D,C1162)=1,"Bar Sales","")</f>
        <v/>
      </c>
      <c r="Z1162" s="3" t="str">
        <f>IFERROR(VLOOKUP(C1162*1,Lookups!$D:$F,3,FALSE),"")</f>
        <v/>
      </c>
      <c r="AA1162" s="3" t="str">
        <f>IFERROR(VLOOKUP($C1162*1,Lookups!$H:$N,3,FALSE),"")</f>
        <v>Sales</v>
      </c>
      <c r="AB1162" s="3" t="str">
        <f>IFERROR(VLOOKUP($C1162*1,Lookups!$H:$N,4,FALSE),"")</f>
        <v>Dinner</v>
      </c>
      <c r="AC1162" s="3" t="str">
        <f>IFERROR(VLOOKUP($C1162*1,Lookups!$H:$N,5,FALSE),"")</f>
        <v>Dining room</v>
      </c>
      <c r="AD1162" s="3" t="str">
        <f>IFERROR(VLOOKUP($C1162*1,Lookups!$H:$N,6,FALSE),"")</f>
        <v>Bev</v>
      </c>
      <c r="AE1162" s="3" t="str">
        <f>IFERROR(VLOOKUP($C1162*1,Lookups!$H:$N,7,FALSE),"")</f>
        <v>Liquor</v>
      </c>
      <c r="AF1162" s="3" t="str">
        <f>VLOOKUP(B1162*1,Stores!$A:$C,3,FALSE)</f>
        <v>DFG</v>
      </c>
    </row>
    <row r="1163" spans="1:32">
      <c r="A1163" s="165" t="s">
        <v>940</v>
      </c>
      <c r="B1163" s="166" t="s">
        <v>945</v>
      </c>
      <c r="C1163" s="165" t="s">
        <v>584</v>
      </c>
      <c r="D1163" s="165" t="s">
        <v>918</v>
      </c>
      <c r="E1163" s="165" t="s">
        <v>561</v>
      </c>
      <c r="F1163" s="167">
        <v>2017</v>
      </c>
      <c r="G1163" s="168">
        <v>0</v>
      </c>
      <c r="H1163" s="169">
        <v>12669.873299999997</v>
      </c>
      <c r="I1163" s="169">
        <v>12514.889249999998</v>
      </c>
      <c r="J1163" s="169">
        <v>14589.514125000002</v>
      </c>
      <c r="K1163" s="169">
        <v>9163.7129999999997</v>
      </c>
      <c r="L1163" s="169">
        <v>8603.4064500000004</v>
      </c>
      <c r="M1163" s="169">
        <v>9450.2868749999998</v>
      </c>
      <c r="N1163" s="169">
        <v>9493.1024999999991</v>
      </c>
      <c r="O1163" s="169">
        <v>11843.5548</v>
      </c>
      <c r="P1163" s="169">
        <v>5987.5694999999996</v>
      </c>
      <c r="Q1163" s="169">
        <v>9219.1553999999996</v>
      </c>
      <c r="R1163" s="169">
        <v>6484.3459499999999</v>
      </c>
      <c r="S1163" s="169">
        <v>0</v>
      </c>
      <c r="T1163" s="169">
        <v>0</v>
      </c>
      <c r="U1163" s="169">
        <v>110019.41115</v>
      </c>
      <c r="V1163" s="163">
        <f ca="1">SUM(INDIRECT(Inputs!$C$11&amp;ROW()&amp;":"&amp;Inputs!$C$12&amp;ROW()))</f>
        <v>9219.1553999999996</v>
      </c>
      <c r="W1163" s="163">
        <f ca="1">SUM(INDIRECT(Inputs!$C$13&amp;ROW()&amp;":"&amp;Inputs!$C$14&amp;ROW()))</f>
        <v>103535.0652</v>
      </c>
      <c r="X1163" s="3" t="str">
        <f>IF(COUNTIFS(Lookups!$A:$A,C1163)=1,"Gross Sales","")</f>
        <v/>
      </c>
      <c r="Y1163" s="3" t="str">
        <f>IF(COUNTIFS(Lookups!$D:$D,C1163)=1,"Bar Sales","")</f>
        <v/>
      </c>
      <c r="Z1163" s="3" t="str">
        <f>IFERROR(VLOOKUP(C1163*1,Lookups!$D:$F,3,FALSE),"")</f>
        <v/>
      </c>
      <c r="AA1163" s="3" t="str">
        <f>IFERROR(VLOOKUP($C1163*1,Lookups!$H:$N,3,FALSE),"")</f>
        <v>Sales</v>
      </c>
      <c r="AB1163" s="3" t="str">
        <f>IFERROR(VLOOKUP($C1163*1,Lookups!$H:$N,4,FALSE),"")</f>
        <v>Dinner</v>
      </c>
      <c r="AC1163" s="3" t="str">
        <f>IFERROR(VLOOKUP($C1163*1,Lookups!$H:$N,5,FALSE),"")</f>
        <v>Dining room</v>
      </c>
      <c r="AD1163" s="3" t="str">
        <f>IFERROR(VLOOKUP($C1163*1,Lookups!$H:$N,6,FALSE),"")</f>
        <v>Bev</v>
      </c>
      <c r="AE1163" s="3" t="str">
        <f>IFERROR(VLOOKUP($C1163*1,Lookups!$H:$N,7,FALSE),"")</f>
        <v>Liquor</v>
      </c>
      <c r="AF1163" s="3" t="str">
        <f>VLOOKUP(B1163*1,Stores!$A:$C,3,FALSE)</f>
        <v>DFG</v>
      </c>
    </row>
    <row r="1164" spans="1:32">
      <c r="A1164" s="165" t="s">
        <v>939</v>
      </c>
      <c r="B1164" s="166" t="s">
        <v>946</v>
      </c>
      <c r="C1164" s="165" t="s">
        <v>584</v>
      </c>
      <c r="D1164" s="165" t="s">
        <v>918</v>
      </c>
      <c r="E1164" s="165" t="s">
        <v>561</v>
      </c>
      <c r="F1164" s="167">
        <v>2017</v>
      </c>
      <c r="G1164" s="168">
        <v>0</v>
      </c>
      <c r="H1164" s="169">
        <v>6648.5069999999987</v>
      </c>
      <c r="I1164" s="169">
        <v>8459.6951250000002</v>
      </c>
      <c r="J1164" s="169">
        <v>5024.97</v>
      </c>
      <c r="K1164" s="169">
        <v>6389.5166250000002</v>
      </c>
      <c r="L1164" s="169">
        <v>6543.6971999999996</v>
      </c>
      <c r="M1164" s="169">
        <v>5623.0199999999995</v>
      </c>
      <c r="N1164" s="169">
        <v>4713.2603999999992</v>
      </c>
      <c r="O1164" s="169">
        <v>3420.1679999999997</v>
      </c>
      <c r="P1164" s="169">
        <v>4093.6544999999996</v>
      </c>
      <c r="Q1164" s="169">
        <v>3393.1124999999997</v>
      </c>
      <c r="R1164" s="169">
        <v>5263.3125</v>
      </c>
      <c r="S1164" s="169">
        <v>0</v>
      </c>
      <c r="T1164" s="169">
        <v>0</v>
      </c>
      <c r="U1164" s="169">
        <v>59572.913849999997</v>
      </c>
      <c r="V1164" s="163">
        <f ca="1">SUM(INDIRECT(Inputs!$C$11&amp;ROW()&amp;":"&amp;Inputs!$C$12&amp;ROW()))</f>
        <v>3393.1124999999997</v>
      </c>
      <c r="W1164" s="163">
        <f ca="1">SUM(INDIRECT(Inputs!$C$13&amp;ROW()&amp;":"&amp;Inputs!$C$14&amp;ROW()))</f>
        <v>54309.601349999997</v>
      </c>
      <c r="X1164" s="3" t="str">
        <f>IF(COUNTIFS(Lookups!$A:$A,C1164)=1,"Gross Sales","")</f>
        <v/>
      </c>
      <c r="Y1164" s="3" t="str">
        <f>IF(COUNTIFS(Lookups!$D:$D,C1164)=1,"Bar Sales","")</f>
        <v/>
      </c>
      <c r="Z1164" s="3" t="str">
        <f>IFERROR(VLOOKUP(C1164*1,Lookups!$D:$F,3,FALSE),"")</f>
        <v/>
      </c>
      <c r="AA1164" s="3" t="str">
        <f>IFERROR(VLOOKUP($C1164*1,Lookups!$H:$N,3,FALSE),"")</f>
        <v>Sales</v>
      </c>
      <c r="AB1164" s="3" t="str">
        <f>IFERROR(VLOOKUP($C1164*1,Lookups!$H:$N,4,FALSE),"")</f>
        <v>Dinner</v>
      </c>
      <c r="AC1164" s="3" t="str">
        <f>IFERROR(VLOOKUP($C1164*1,Lookups!$H:$N,5,FALSE),"")</f>
        <v>Dining room</v>
      </c>
      <c r="AD1164" s="3" t="str">
        <f>IFERROR(VLOOKUP($C1164*1,Lookups!$H:$N,6,FALSE),"")</f>
        <v>Bev</v>
      </c>
      <c r="AE1164" s="3" t="str">
        <f>IFERROR(VLOOKUP($C1164*1,Lookups!$H:$N,7,FALSE),"")</f>
        <v>Liquor</v>
      </c>
      <c r="AF1164" s="3" t="str">
        <f>VLOOKUP(B1164*1,Stores!$A:$C,3,FALSE)</f>
        <v>DFG</v>
      </c>
    </row>
    <row r="1165" spans="1:32">
      <c r="A1165" s="165" t="s">
        <v>938</v>
      </c>
      <c r="B1165" s="166" t="s">
        <v>947</v>
      </c>
      <c r="C1165" s="165" t="s">
        <v>584</v>
      </c>
      <c r="D1165" s="165" t="s">
        <v>918</v>
      </c>
      <c r="E1165" s="165" t="s">
        <v>561</v>
      </c>
      <c r="F1165" s="167">
        <v>2017</v>
      </c>
      <c r="G1165" s="168">
        <v>0</v>
      </c>
      <c r="H1165" s="169">
        <v>9799.0411500000009</v>
      </c>
      <c r="I1165" s="169">
        <v>12755.351700000001</v>
      </c>
      <c r="J1165" s="169">
        <v>6733.8180000000002</v>
      </c>
      <c r="K1165" s="169">
        <v>6361.791224999999</v>
      </c>
      <c r="L1165" s="169">
        <v>7516.40625</v>
      </c>
      <c r="M1165" s="169">
        <v>7205.4027750000005</v>
      </c>
      <c r="N1165" s="169">
        <v>10404.657149999999</v>
      </c>
      <c r="O1165" s="169">
        <v>10128.973050000001</v>
      </c>
      <c r="P1165" s="169">
        <v>8564.1332999999995</v>
      </c>
      <c r="Q1165" s="169">
        <v>7856.2493999999988</v>
      </c>
      <c r="R1165" s="169">
        <v>5895.9123</v>
      </c>
      <c r="S1165" s="169">
        <v>0</v>
      </c>
      <c r="T1165" s="169">
        <v>0</v>
      </c>
      <c r="U1165" s="169">
        <v>93221.736300000004</v>
      </c>
      <c r="V1165" s="163">
        <f ca="1">SUM(INDIRECT(Inputs!$C$11&amp;ROW()&amp;":"&amp;Inputs!$C$12&amp;ROW()))</f>
        <v>7856.2493999999988</v>
      </c>
      <c r="W1165" s="163">
        <f ca="1">SUM(INDIRECT(Inputs!$C$13&amp;ROW()&amp;":"&amp;Inputs!$C$14&amp;ROW()))</f>
        <v>87325.824000000008</v>
      </c>
      <c r="X1165" s="3" t="str">
        <f>IF(COUNTIFS(Lookups!$A:$A,C1165)=1,"Gross Sales","")</f>
        <v/>
      </c>
      <c r="Y1165" s="3" t="str">
        <f>IF(COUNTIFS(Lookups!$D:$D,C1165)=1,"Bar Sales","")</f>
        <v/>
      </c>
      <c r="Z1165" s="3" t="str">
        <f>IFERROR(VLOOKUP(C1165*1,Lookups!$D:$F,3,FALSE),"")</f>
        <v/>
      </c>
      <c r="AA1165" s="3" t="str">
        <f>IFERROR(VLOOKUP($C1165*1,Lookups!$H:$N,3,FALSE),"")</f>
        <v>Sales</v>
      </c>
      <c r="AB1165" s="3" t="str">
        <f>IFERROR(VLOOKUP($C1165*1,Lookups!$H:$N,4,FALSE),"")</f>
        <v>Dinner</v>
      </c>
      <c r="AC1165" s="3" t="str">
        <f>IFERROR(VLOOKUP($C1165*1,Lookups!$H:$N,5,FALSE),"")</f>
        <v>Dining room</v>
      </c>
      <c r="AD1165" s="3" t="str">
        <f>IFERROR(VLOOKUP($C1165*1,Lookups!$H:$N,6,FALSE),"")</f>
        <v>Bev</v>
      </c>
      <c r="AE1165" s="3" t="str">
        <f>IFERROR(VLOOKUP($C1165*1,Lookups!$H:$N,7,FALSE),"")</f>
        <v>Liquor</v>
      </c>
      <c r="AF1165" s="3" t="str">
        <f>VLOOKUP(B1165*1,Stores!$A:$C,3,FALSE)</f>
        <v>DFG</v>
      </c>
    </row>
    <row r="1166" spans="1:32">
      <c r="A1166" s="165" t="s">
        <v>937</v>
      </c>
      <c r="B1166" s="166" t="s">
        <v>948</v>
      </c>
      <c r="C1166" s="165" t="s">
        <v>584</v>
      </c>
      <c r="D1166" s="165" t="s">
        <v>918</v>
      </c>
      <c r="E1166" s="165" t="s">
        <v>561</v>
      </c>
      <c r="F1166" s="167">
        <v>2017</v>
      </c>
      <c r="G1166" s="168">
        <v>0</v>
      </c>
      <c r="H1166" s="169">
        <v>5768.0484750000005</v>
      </c>
      <c r="I1166" s="169">
        <v>6740.4450750000005</v>
      </c>
      <c r="J1166" s="169">
        <v>5530.9400999999998</v>
      </c>
      <c r="K1166" s="169">
        <v>2936.2808249999998</v>
      </c>
      <c r="L1166" s="169">
        <v>2898.3725999999997</v>
      </c>
      <c r="M1166" s="169">
        <v>2972.64</v>
      </c>
      <c r="N1166" s="169">
        <v>4553.9356500000004</v>
      </c>
      <c r="O1166" s="169">
        <v>3093.9864000000007</v>
      </c>
      <c r="P1166" s="169">
        <v>3108.5405999999998</v>
      </c>
      <c r="Q1166" s="169">
        <v>1775.2877999999998</v>
      </c>
      <c r="R1166" s="169">
        <v>2047.8320249999999</v>
      </c>
      <c r="S1166" s="169">
        <v>0</v>
      </c>
      <c r="T1166" s="169">
        <v>0</v>
      </c>
      <c r="U1166" s="169">
        <v>41426.309549999998</v>
      </c>
      <c r="V1166" s="163">
        <f ca="1">SUM(INDIRECT(Inputs!$C$11&amp;ROW()&amp;":"&amp;Inputs!$C$12&amp;ROW()))</f>
        <v>1775.2877999999998</v>
      </c>
      <c r="W1166" s="163">
        <f ca="1">SUM(INDIRECT(Inputs!$C$13&amp;ROW()&amp;":"&amp;Inputs!$C$14&amp;ROW()))</f>
        <v>39378.477524999995</v>
      </c>
      <c r="X1166" s="3" t="str">
        <f>IF(COUNTIFS(Lookups!$A:$A,C1166)=1,"Gross Sales","")</f>
        <v/>
      </c>
      <c r="Y1166" s="3" t="str">
        <f>IF(COUNTIFS(Lookups!$D:$D,C1166)=1,"Bar Sales","")</f>
        <v/>
      </c>
      <c r="Z1166" s="3" t="str">
        <f>IFERROR(VLOOKUP(C1166*1,Lookups!$D:$F,3,FALSE),"")</f>
        <v/>
      </c>
      <c r="AA1166" s="3" t="str">
        <f>IFERROR(VLOOKUP($C1166*1,Lookups!$H:$N,3,FALSE),"")</f>
        <v>Sales</v>
      </c>
      <c r="AB1166" s="3" t="str">
        <f>IFERROR(VLOOKUP($C1166*1,Lookups!$H:$N,4,FALSE),"")</f>
        <v>Dinner</v>
      </c>
      <c r="AC1166" s="3" t="str">
        <f>IFERROR(VLOOKUP($C1166*1,Lookups!$H:$N,5,FALSE),"")</f>
        <v>Dining room</v>
      </c>
      <c r="AD1166" s="3" t="str">
        <f>IFERROR(VLOOKUP($C1166*1,Lookups!$H:$N,6,FALSE),"")</f>
        <v>Bev</v>
      </c>
      <c r="AE1166" s="3" t="str">
        <f>IFERROR(VLOOKUP($C1166*1,Lookups!$H:$N,7,FALSE),"")</f>
        <v>Liquor</v>
      </c>
      <c r="AF1166" s="3" t="str">
        <f>VLOOKUP(B1166*1,Stores!$A:$C,3,FALSE)</f>
        <v>DFG</v>
      </c>
    </row>
    <row r="1167" spans="1:32">
      <c r="A1167" s="165" t="s">
        <v>936</v>
      </c>
      <c r="B1167" s="166" t="s">
        <v>949</v>
      </c>
      <c r="C1167" s="165" t="s">
        <v>584</v>
      </c>
      <c r="D1167" s="165" t="s">
        <v>918</v>
      </c>
      <c r="E1167" s="165" t="s">
        <v>561</v>
      </c>
      <c r="F1167" s="167">
        <v>2017</v>
      </c>
      <c r="G1167" s="168">
        <v>0</v>
      </c>
      <c r="H1167" s="169">
        <v>23363.053350000002</v>
      </c>
      <c r="I1167" s="169">
        <v>20536.853999999999</v>
      </c>
      <c r="J1167" s="169">
        <v>13269.402</v>
      </c>
      <c r="K1167" s="169">
        <v>14378.613600000001</v>
      </c>
      <c r="L1167" s="169">
        <v>15641.02485</v>
      </c>
      <c r="M1167" s="169">
        <v>15852.048749999998</v>
      </c>
      <c r="N1167" s="169">
        <v>17685.648000000001</v>
      </c>
      <c r="O1167" s="169">
        <v>15831.910725</v>
      </c>
      <c r="P1167" s="169">
        <v>12904.126199999999</v>
      </c>
      <c r="Q1167" s="169">
        <v>12024.697274999999</v>
      </c>
      <c r="R1167" s="169">
        <v>8772.4938749999983</v>
      </c>
      <c r="S1167" s="169">
        <v>0</v>
      </c>
      <c r="T1167" s="169">
        <v>0</v>
      </c>
      <c r="U1167" s="169">
        <v>170259.87262500002</v>
      </c>
      <c r="V1167" s="163">
        <f ca="1">SUM(INDIRECT(Inputs!$C$11&amp;ROW()&amp;":"&amp;Inputs!$C$12&amp;ROW()))</f>
        <v>12024.697274999999</v>
      </c>
      <c r="W1167" s="163">
        <f ca="1">SUM(INDIRECT(Inputs!$C$13&amp;ROW()&amp;":"&amp;Inputs!$C$14&amp;ROW()))</f>
        <v>161487.37875000003</v>
      </c>
      <c r="X1167" s="3" t="str">
        <f>IF(COUNTIFS(Lookups!$A:$A,C1167)=1,"Gross Sales","")</f>
        <v/>
      </c>
      <c r="Y1167" s="3" t="str">
        <f>IF(COUNTIFS(Lookups!$D:$D,C1167)=1,"Bar Sales","")</f>
        <v/>
      </c>
      <c r="Z1167" s="3" t="str">
        <f>IFERROR(VLOOKUP(C1167*1,Lookups!$D:$F,3,FALSE),"")</f>
        <v/>
      </c>
      <c r="AA1167" s="3" t="str">
        <f>IFERROR(VLOOKUP($C1167*1,Lookups!$H:$N,3,FALSE),"")</f>
        <v>Sales</v>
      </c>
      <c r="AB1167" s="3" t="str">
        <f>IFERROR(VLOOKUP($C1167*1,Lookups!$H:$N,4,FALSE),"")</f>
        <v>Dinner</v>
      </c>
      <c r="AC1167" s="3" t="str">
        <f>IFERROR(VLOOKUP($C1167*1,Lookups!$H:$N,5,FALSE),"")</f>
        <v>Dining room</v>
      </c>
      <c r="AD1167" s="3" t="str">
        <f>IFERROR(VLOOKUP($C1167*1,Lookups!$H:$N,6,FALSE),"")</f>
        <v>Bev</v>
      </c>
      <c r="AE1167" s="3" t="str">
        <f>IFERROR(VLOOKUP($C1167*1,Lookups!$H:$N,7,FALSE),"")</f>
        <v>Liquor</v>
      </c>
      <c r="AF1167" s="3" t="str">
        <f>VLOOKUP(B1167*1,Stores!$A:$C,3,FALSE)</f>
        <v>DFG</v>
      </c>
    </row>
    <row r="1168" spans="1:32">
      <c r="A1168" s="165" t="s">
        <v>935</v>
      </c>
      <c r="B1168" s="166" t="s">
        <v>950</v>
      </c>
      <c r="C1168" s="165" t="s">
        <v>584</v>
      </c>
      <c r="D1168" s="165" t="s">
        <v>918</v>
      </c>
      <c r="E1168" s="165" t="s">
        <v>561</v>
      </c>
      <c r="F1168" s="167">
        <v>2017</v>
      </c>
      <c r="G1168" s="168">
        <v>0</v>
      </c>
      <c r="H1168" s="169">
        <v>6225.1992</v>
      </c>
      <c r="I1168" s="169">
        <v>7547.6158500000001</v>
      </c>
      <c r="J1168" s="169">
        <v>6964.210724999999</v>
      </c>
      <c r="K1168" s="169">
        <v>5960.1825000000008</v>
      </c>
      <c r="L1168" s="169">
        <v>5177.4254999999994</v>
      </c>
      <c r="M1168" s="169">
        <v>4686.9264000000003</v>
      </c>
      <c r="N1168" s="169">
        <v>4498.8234000000002</v>
      </c>
      <c r="O1168" s="169">
        <v>4486.3350750000009</v>
      </c>
      <c r="P1168" s="169">
        <v>5327.0622000000003</v>
      </c>
      <c r="Q1168" s="169">
        <v>3448.6121249999997</v>
      </c>
      <c r="R1168" s="169">
        <v>4351.0897500000001</v>
      </c>
      <c r="S1168" s="169">
        <v>0</v>
      </c>
      <c r="T1168" s="169">
        <v>0</v>
      </c>
      <c r="U1168" s="169">
        <v>58673.482725000009</v>
      </c>
      <c r="V1168" s="163">
        <f ca="1">SUM(INDIRECT(Inputs!$C$11&amp;ROW()&amp;":"&amp;Inputs!$C$12&amp;ROW()))</f>
        <v>3448.6121249999997</v>
      </c>
      <c r="W1168" s="163">
        <f ca="1">SUM(INDIRECT(Inputs!$C$13&amp;ROW()&amp;":"&amp;Inputs!$C$14&amp;ROW()))</f>
        <v>54322.39297500001</v>
      </c>
      <c r="X1168" s="3" t="str">
        <f>IF(COUNTIFS(Lookups!$A:$A,C1168)=1,"Gross Sales","")</f>
        <v/>
      </c>
      <c r="Y1168" s="3" t="str">
        <f>IF(COUNTIFS(Lookups!$D:$D,C1168)=1,"Bar Sales","")</f>
        <v/>
      </c>
      <c r="Z1168" s="3" t="str">
        <f>IFERROR(VLOOKUP(C1168*1,Lookups!$D:$F,3,FALSE),"")</f>
        <v/>
      </c>
      <c r="AA1168" s="3" t="str">
        <f>IFERROR(VLOOKUP($C1168*1,Lookups!$H:$N,3,FALSE),"")</f>
        <v>Sales</v>
      </c>
      <c r="AB1168" s="3" t="str">
        <f>IFERROR(VLOOKUP($C1168*1,Lookups!$H:$N,4,FALSE),"")</f>
        <v>Dinner</v>
      </c>
      <c r="AC1168" s="3" t="str">
        <f>IFERROR(VLOOKUP($C1168*1,Lookups!$H:$N,5,FALSE),"")</f>
        <v>Dining room</v>
      </c>
      <c r="AD1168" s="3" t="str">
        <f>IFERROR(VLOOKUP($C1168*1,Lookups!$H:$N,6,FALSE),"")</f>
        <v>Bev</v>
      </c>
      <c r="AE1168" s="3" t="str">
        <f>IFERROR(VLOOKUP($C1168*1,Lookups!$H:$N,7,FALSE),"")</f>
        <v>Liquor</v>
      </c>
      <c r="AF1168" s="3" t="str">
        <f>VLOOKUP(B1168*1,Stores!$A:$C,3,FALSE)</f>
        <v>DFG</v>
      </c>
    </row>
    <row r="1169" spans="1:32">
      <c r="A1169" s="165" t="s">
        <v>960</v>
      </c>
      <c r="B1169" s="166" t="s">
        <v>951</v>
      </c>
      <c r="C1169" s="165" t="s">
        <v>584</v>
      </c>
      <c r="D1169" s="165" t="s">
        <v>918</v>
      </c>
      <c r="E1169" s="165" t="s">
        <v>561</v>
      </c>
      <c r="F1169" s="167">
        <v>2017</v>
      </c>
      <c r="G1169" s="168">
        <v>0</v>
      </c>
      <c r="H1169" s="169">
        <v>14647.434600000002</v>
      </c>
      <c r="I1169" s="169">
        <v>16538.745600000002</v>
      </c>
      <c r="J1169" s="169">
        <v>19119.8397</v>
      </c>
      <c r="K1169" s="169">
        <v>14601.800775000002</v>
      </c>
      <c r="L1169" s="169">
        <v>15097.471950000001</v>
      </c>
      <c r="M1169" s="169">
        <v>12919.062375000001</v>
      </c>
      <c r="N1169" s="169">
        <v>16611.410249999997</v>
      </c>
      <c r="O1169" s="169">
        <v>15628.154850000001</v>
      </c>
      <c r="P1169" s="169">
        <v>12321.629549999998</v>
      </c>
      <c r="Q1169" s="169">
        <v>14715.744374999998</v>
      </c>
      <c r="R1169" s="169">
        <v>15536.709825</v>
      </c>
      <c r="S1169" s="169">
        <v>0</v>
      </c>
      <c r="T1169" s="169">
        <v>0</v>
      </c>
      <c r="U1169" s="169">
        <v>167738.00385000001</v>
      </c>
      <c r="V1169" s="163">
        <f ca="1">SUM(INDIRECT(Inputs!$C$11&amp;ROW()&amp;":"&amp;Inputs!$C$12&amp;ROW()))</f>
        <v>14715.744374999998</v>
      </c>
      <c r="W1169" s="163">
        <f ca="1">SUM(INDIRECT(Inputs!$C$13&amp;ROW()&amp;":"&amp;Inputs!$C$14&amp;ROW()))</f>
        <v>152201.29402500001</v>
      </c>
      <c r="X1169" s="3" t="str">
        <f>IF(COUNTIFS(Lookups!$A:$A,C1169)=1,"Gross Sales","")</f>
        <v/>
      </c>
      <c r="Y1169" s="3" t="str">
        <f>IF(COUNTIFS(Lookups!$D:$D,C1169)=1,"Bar Sales","")</f>
        <v/>
      </c>
      <c r="Z1169" s="3" t="str">
        <f>IFERROR(VLOOKUP(C1169*1,Lookups!$D:$F,3,FALSE),"")</f>
        <v/>
      </c>
      <c r="AA1169" s="3" t="str">
        <f>IFERROR(VLOOKUP($C1169*1,Lookups!$H:$N,3,FALSE),"")</f>
        <v>Sales</v>
      </c>
      <c r="AB1169" s="3" t="str">
        <f>IFERROR(VLOOKUP($C1169*1,Lookups!$H:$N,4,FALSE),"")</f>
        <v>Dinner</v>
      </c>
      <c r="AC1169" s="3" t="str">
        <f>IFERROR(VLOOKUP($C1169*1,Lookups!$H:$N,5,FALSE),"")</f>
        <v>Dining room</v>
      </c>
      <c r="AD1169" s="3" t="str">
        <f>IFERROR(VLOOKUP($C1169*1,Lookups!$H:$N,6,FALSE),"")</f>
        <v>Bev</v>
      </c>
      <c r="AE1169" s="3" t="str">
        <f>IFERROR(VLOOKUP($C1169*1,Lookups!$H:$N,7,FALSE),"")</f>
        <v>Liquor</v>
      </c>
      <c r="AF1169" s="3" t="str">
        <f>VLOOKUP(B1169*1,Stores!$A:$C,3,FALSE)</f>
        <v>DFG</v>
      </c>
    </row>
    <row r="1170" spans="1:32">
      <c r="A1170" s="165" t="s">
        <v>961</v>
      </c>
      <c r="B1170" s="166" t="s">
        <v>952</v>
      </c>
      <c r="C1170" s="165" t="s">
        <v>584</v>
      </c>
      <c r="D1170" s="165" t="s">
        <v>918</v>
      </c>
      <c r="E1170" s="165" t="s">
        <v>561</v>
      </c>
      <c r="F1170" s="167">
        <v>2017</v>
      </c>
      <c r="G1170" s="168">
        <v>0</v>
      </c>
      <c r="H1170" s="169">
        <v>11372.059499999999</v>
      </c>
      <c r="I1170" s="169">
        <v>11088.353250000002</v>
      </c>
      <c r="J1170" s="169">
        <v>9694.0687500000004</v>
      </c>
      <c r="K1170" s="169">
        <v>10856.014424999999</v>
      </c>
      <c r="L1170" s="169">
        <v>11255.892375000001</v>
      </c>
      <c r="M1170" s="169">
        <v>7043.689800000001</v>
      </c>
      <c r="N1170" s="169">
        <v>7399.2471750000004</v>
      </c>
      <c r="O1170" s="169">
        <v>5960.3232000000007</v>
      </c>
      <c r="P1170" s="169">
        <v>6255.5988000000007</v>
      </c>
      <c r="Q1170" s="169">
        <v>6692.7063000000007</v>
      </c>
      <c r="R1170" s="169">
        <v>8805.3742500000008</v>
      </c>
      <c r="S1170" s="169">
        <v>0</v>
      </c>
      <c r="T1170" s="169">
        <v>0</v>
      </c>
      <c r="U1170" s="169">
        <v>96423.327825000015</v>
      </c>
      <c r="V1170" s="163">
        <f ca="1">SUM(INDIRECT(Inputs!$C$11&amp;ROW()&amp;":"&amp;Inputs!$C$12&amp;ROW()))</f>
        <v>6692.7063000000007</v>
      </c>
      <c r="W1170" s="163">
        <f ca="1">SUM(INDIRECT(Inputs!$C$13&amp;ROW()&amp;":"&amp;Inputs!$C$14&amp;ROW()))</f>
        <v>87617.953575000021</v>
      </c>
      <c r="X1170" s="3" t="str">
        <f>IF(COUNTIFS(Lookups!$A:$A,C1170)=1,"Gross Sales","")</f>
        <v/>
      </c>
      <c r="Y1170" s="3" t="str">
        <f>IF(COUNTIFS(Lookups!$D:$D,C1170)=1,"Bar Sales","")</f>
        <v/>
      </c>
      <c r="Z1170" s="3" t="str">
        <f>IFERROR(VLOOKUP(C1170*1,Lookups!$D:$F,3,FALSE),"")</f>
        <v/>
      </c>
      <c r="AA1170" s="3" t="str">
        <f>IFERROR(VLOOKUP($C1170*1,Lookups!$H:$N,3,FALSE),"")</f>
        <v>Sales</v>
      </c>
      <c r="AB1170" s="3" t="str">
        <f>IFERROR(VLOOKUP($C1170*1,Lookups!$H:$N,4,FALSE),"")</f>
        <v>Dinner</v>
      </c>
      <c r="AC1170" s="3" t="str">
        <f>IFERROR(VLOOKUP($C1170*1,Lookups!$H:$N,5,FALSE),"")</f>
        <v>Dining room</v>
      </c>
      <c r="AD1170" s="3" t="str">
        <f>IFERROR(VLOOKUP($C1170*1,Lookups!$H:$N,6,FALSE),"")</f>
        <v>Bev</v>
      </c>
      <c r="AE1170" s="3" t="str">
        <f>IFERROR(VLOOKUP($C1170*1,Lookups!$H:$N,7,FALSE),"")</f>
        <v>Liquor</v>
      </c>
      <c r="AF1170" s="3" t="str">
        <f>VLOOKUP(B1170*1,Stores!$A:$C,3,FALSE)</f>
        <v>DFG</v>
      </c>
    </row>
    <row r="1171" spans="1:32">
      <c r="A1171" s="165" t="s">
        <v>934</v>
      </c>
      <c r="B1171" s="166" t="s">
        <v>953</v>
      </c>
      <c r="C1171" s="165" t="s">
        <v>584</v>
      </c>
      <c r="D1171" s="165" t="s">
        <v>918</v>
      </c>
      <c r="E1171" s="165" t="s">
        <v>561</v>
      </c>
      <c r="F1171" s="167">
        <v>2017</v>
      </c>
      <c r="G1171" s="168">
        <v>0</v>
      </c>
      <c r="H1171" s="169">
        <v>12491.8068</v>
      </c>
      <c r="I1171" s="169">
        <v>17993.047500000001</v>
      </c>
      <c r="J1171" s="169">
        <v>9931.661250000001</v>
      </c>
      <c r="K1171" s="169">
        <v>11409.818249999998</v>
      </c>
      <c r="L1171" s="169">
        <v>9260.1590250000008</v>
      </c>
      <c r="M1171" s="169">
        <v>8347.3293749999993</v>
      </c>
      <c r="N1171" s="169">
        <v>5883.2534249999999</v>
      </c>
      <c r="O1171" s="169">
        <v>11127.72525</v>
      </c>
      <c r="P1171" s="169">
        <v>8970.3935999999994</v>
      </c>
      <c r="Q1171" s="169">
        <v>7132.6357499999995</v>
      </c>
      <c r="R1171" s="169">
        <v>7569.5161499999995</v>
      </c>
      <c r="S1171" s="169">
        <v>0</v>
      </c>
      <c r="T1171" s="169">
        <v>0</v>
      </c>
      <c r="U1171" s="169">
        <v>110117.34637499999</v>
      </c>
      <c r="V1171" s="163">
        <f ca="1">SUM(INDIRECT(Inputs!$C$11&amp;ROW()&amp;":"&amp;Inputs!$C$12&amp;ROW()))</f>
        <v>7132.6357499999995</v>
      </c>
      <c r="W1171" s="163">
        <f ca="1">SUM(INDIRECT(Inputs!$C$13&amp;ROW()&amp;":"&amp;Inputs!$C$14&amp;ROW()))</f>
        <v>102547.830225</v>
      </c>
      <c r="X1171" s="3" t="str">
        <f>IF(COUNTIFS(Lookups!$A:$A,C1171)=1,"Gross Sales","")</f>
        <v/>
      </c>
      <c r="Y1171" s="3" t="str">
        <f>IF(COUNTIFS(Lookups!$D:$D,C1171)=1,"Bar Sales","")</f>
        <v/>
      </c>
      <c r="Z1171" s="3" t="str">
        <f>IFERROR(VLOOKUP(C1171*1,Lookups!$D:$F,3,FALSE),"")</f>
        <v/>
      </c>
      <c r="AA1171" s="3" t="str">
        <f>IFERROR(VLOOKUP($C1171*1,Lookups!$H:$N,3,FALSE),"")</f>
        <v>Sales</v>
      </c>
      <c r="AB1171" s="3" t="str">
        <f>IFERROR(VLOOKUP($C1171*1,Lookups!$H:$N,4,FALSE),"")</f>
        <v>Dinner</v>
      </c>
      <c r="AC1171" s="3" t="str">
        <f>IFERROR(VLOOKUP($C1171*1,Lookups!$H:$N,5,FALSE),"")</f>
        <v>Dining room</v>
      </c>
      <c r="AD1171" s="3" t="str">
        <f>IFERROR(VLOOKUP($C1171*1,Lookups!$H:$N,6,FALSE),"")</f>
        <v>Bev</v>
      </c>
      <c r="AE1171" s="3" t="str">
        <f>IFERROR(VLOOKUP($C1171*1,Lookups!$H:$N,7,FALSE),"")</f>
        <v>Liquor</v>
      </c>
      <c r="AF1171" s="3" t="str">
        <f>VLOOKUP(B1171*1,Stores!$A:$C,3,FALSE)</f>
        <v>DFG</v>
      </c>
    </row>
    <row r="1172" spans="1:32">
      <c r="A1172" s="165" t="s">
        <v>933</v>
      </c>
      <c r="B1172" s="166" t="s">
        <v>954</v>
      </c>
      <c r="C1172" s="165" t="s">
        <v>584</v>
      </c>
      <c r="D1172" s="165" t="s">
        <v>918</v>
      </c>
      <c r="E1172" s="165" t="s">
        <v>561</v>
      </c>
      <c r="F1172" s="167">
        <v>2017</v>
      </c>
      <c r="G1172" s="168">
        <v>0</v>
      </c>
      <c r="H1172" s="169">
        <v>13699.6422</v>
      </c>
      <c r="I1172" s="169">
        <v>11613.662549999999</v>
      </c>
      <c r="J1172" s="169">
        <v>11840.282999999999</v>
      </c>
      <c r="K1172" s="169">
        <v>7878.8951999999999</v>
      </c>
      <c r="L1172" s="169">
        <v>9550.5843000000004</v>
      </c>
      <c r="M1172" s="169">
        <v>7420.2784499999998</v>
      </c>
      <c r="N1172" s="169">
        <v>9001.2481500000013</v>
      </c>
      <c r="O1172" s="169">
        <v>11379.0726</v>
      </c>
      <c r="P1172" s="169">
        <v>11185.950749999998</v>
      </c>
      <c r="Q1172" s="169">
        <v>6154.2449999999999</v>
      </c>
      <c r="R1172" s="169">
        <v>8927.0432999999994</v>
      </c>
      <c r="S1172" s="169">
        <v>0</v>
      </c>
      <c r="T1172" s="169">
        <v>0</v>
      </c>
      <c r="U1172" s="169">
        <v>108650.90550000001</v>
      </c>
      <c r="V1172" s="163">
        <f ca="1">SUM(INDIRECT(Inputs!$C$11&amp;ROW()&amp;":"&amp;Inputs!$C$12&amp;ROW()))</f>
        <v>6154.2449999999999</v>
      </c>
      <c r="W1172" s="163">
        <f ca="1">SUM(INDIRECT(Inputs!$C$13&amp;ROW()&amp;":"&amp;Inputs!$C$14&amp;ROW()))</f>
        <v>99723.862200000003</v>
      </c>
      <c r="X1172" s="3" t="str">
        <f>IF(COUNTIFS(Lookups!$A:$A,C1172)=1,"Gross Sales","")</f>
        <v/>
      </c>
      <c r="Y1172" s="3" t="str">
        <f>IF(COUNTIFS(Lookups!$D:$D,C1172)=1,"Bar Sales","")</f>
        <v/>
      </c>
      <c r="Z1172" s="3" t="str">
        <f>IFERROR(VLOOKUP(C1172*1,Lookups!$D:$F,3,FALSE),"")</f>
        <v/>
      </c>
      <c r="AA1172" s="3" t="str">
        <f>IFERROR(VLOOKUP($C1172*1,Lookups!$H:$N,3,FALSE),"")</f>
        <v>Sales</v>
      </c>
      <c r="AB1172" s="3" t="str">
        <f>IFERROR(VLOOKUP($C1172*1,Lookups!$H:$N,4,FALSE),"")</f>
        <v>Dinner</v>
      </c>
      <c r="AC1172" s="3" t="str">
        <f>IFERROR(VLOOKUP($C1172*1,Lookups!$H:$N,5,FALSE),"")</f>
        <v>Dining room</v>
      </c>
      <c r="AD1172" s="3" t="str">
        <f>IFERROR(VLOOKUP($C1172*1,Lookups!$H:$N,6,FALSE),"")</f>
        <v>Bev</v>
      </c>
      <c r="AE1172" s="3" t="str">
        <f>IFERROR(VLOOKUP($C1172*1,Lookups!$H:$N,7,FALSE),"")</f>
        <v>Liquor</v>
      </c>
      <c r="AF1172" s="3" t="str">
        <f>VLOOKUP(B1172*1,Stores!$A:$C,3,FALSE)</f>
        <v>DFG</v>
      </c>
    </row>
    <row r="1173" spans="1:32">
      <c r="A1173" s="165" t="s">
        <v>932</v>
      </c>
      <c r="B1173" s="166" t="s">
        <v>959</v>
      </c>
      <c r="C1173" s="165" t="s">
        <v>584</v>
      </c>
      <c r="D1173" s="165" t="s">
        <v>918</v>
      </c>
      <c r="E1173" s="165" t="s">
        <v>561</v>
      </c>
      <c r="F1173" s="167">
        <v>2017</v>
      </c>
      <c r="G1173" s="168">
        <v>0</v>
      </c>
      <c r="H1173" s="169">
        <v>0</v>
      </c>
      <c r="I1173" s="169">
        <v>0</v>
      </c>
      <c r="J1173" s="169">
        <v>0</v>
      </c>
      <c r="K1173" s="169">
        <v>0</v>
      </c>
      <c r="L1173" s="169">
        <v>0</v>
      </c>
      <c r="M1173" s="169">
        <v>0</v>
      </c>
      <c r="N1173" s="169">
        <v>10746.529199999999</v>
      </c>
      <c r="O1173" s="169">
        <v>15943.434375000001</v>
      </c>
      <c r="P1173" s="169">
        <v>7876.56</v>
      </c>
      <c r="Q1173" s="169">
        <v>14599.2</v>
      </c>
      <c r="R1173" s="169">
        <v>10267.60845</v>
      </c>
      <c r="S1173" s="169">
        <v>0</v>
      </c>
      <c r="T1173" s="169">
        <v>0</v>
      </c>
      <c r="U1173" s="169">
        <v>59433.332024999996</v>
      </c>
      <c r="V1173" s="163">
        <f ca="1">SUM(INDIRECT(Inputs!$C$11&amp;ROW()&amp;":"&amp;Inputs!$C$12&amp;ROW()))</f>
        <v>14599.2</v>
      </c>
      <c r="W1173" s="163">
        <f ca="1">SUM(INDIRECT(Inputs!$C$13&amp;ROW()&amp;":"&amp;Inputs!$C$14&amp;ROW()))</f>
        <v>49165.723574999996</v>
      </c>
      <c r="X1173" s="3" t="str">
        <f>IF(COUNTIFS(Lookups!$A:$A,C1173)=1,"Gross Sales","")</f>
        <v/>
      </c>
      <c r="Y1173" s="3" t="str">
        <f>IF(COUNTIFS(Lookups!$D:$D,C1173)=1,"Bar Sales","")</f>
        <v/>
      </c>
      <c r="Z1173" s="3" t="str">
        <f>IFERROR(VLOOKUP(C1173*1,Lookups!$D:$F,3,FALSE),"")</f>
        <v/>
      </c>
      <c r="AA1173" s="3" t="str">
        <f>IFERROR(VLOOKUP($C1173*1,Lookups!$H:$N,3,FALSE),"")</f>
        <v>Sales</v>
      </c>
      <c r="AB1173" s="3" t="str">
        <f>IFERROR(VLOOKUP($C1173*1,Lookups!$H:$N,4,FALSE),"")</f>
        <v>Dinner</v>
      </c>
      <c r="AC1173" s="3" t="str">
        <f>IFERROR(VLOOKUP($C1173*1,Lookups!$H:$N,5,FALSE),"")</f>
        <v>Dining room</v>
      </c>
      <c r="AD1173" s="3" t="str">
        <f>IFERROR(VLOOKUP($C1173*1,Lookups!$H:$N,6,FALSE),"")</f>
        <v>Bev</v>
      </c>
      <c r="AE1173" s="3" t="str">
        <f>IFERROR(VLOOKUP($C1173*1,Lookups!$H:$N,7,FALSE),"")</f>
        <v>Liquor</v>
      </c>
      <c r="AF1173" s="3" t="str">
        <f>VLOOKUP(B1173*1,Stores!$A:$C,3,FALSE)</f>
        <v>DFG</v>
      </c>
    </row>
    <row r="1174" spans="1:32">
      <c r="A1174" s="165" t="s">
        <v>930</v>
      </c>
      <c r="B1174" s="166" t="s">
        <v>920</v>
      </c>
      <c r="C1174" s="165" t="s">
        <v>588</v>
      </c>
      <c r="D1174" s="165" t="s">
        <v>918</v>
      </c>
      <c r="E1174" s="165" t="s">
        <v>565</v>
      </c>
      <c r="F1174" s="167">
        <v>2017</v>
      </c>
      <c r="G1174" s="168">
        <v>0</v>
      </c>
      <c r="H1174" s="169">
        <v>1010.1631499999999</v>
      </c>
      <c r="I1174" s="169">
        <v>-177.1575</v>
      </c>
      <c r="J1174" s="169">
        <v>-274.45305000000002</v>
      </c>
      <c r="K1174" s="169">
        <v>213.55424999999997</v>
      </c>
      <c r="L1174" s="169">
        <v>210.77789999999999</v>
      </c>
      <c r="M1174" s="169">
        <v>-33.713250000000002</v>
      </c>
      <c r="N1174" s="169">
        <v>0</v>
      </c>
      <c r="O1174" s="169">
        <v>-39.874274999999997</v>
      </c>
      <c r="P1174" s="169">
        <v>-20.719950000000001</v>
      </c>
      <c r="Q1174" s="169">
        <v>-243.62729999999996</v>
      </c>
      <c r="R1174" s="169">
        <v>253.14269999999999</v>
      </c>
      <c r="S1174" s="169">
        <v>0</v>
      </c>
      <c r="T1174" s="169">
        <v>0</v>
      </c>
      <c r="U1174" s="169">
        <v>898.09267499999964</v>
      </c>
      <c r="V1174" s="163">
        <f ca="1">SUM(INDIRECT(Inputs!$C$11&amp;ROW()&amp;":"&amp;Inputs!$C$12&amp;ROW()))</f>
        <v>-243.62729999999996</v>
      </c>
      <c r="W1174" s="163">
        <f ca="1">SUM(INDIRECT(Inputs!$C$13&amp;ROW()&amp;":"&amp;Inputs!$C$14&amp;ROW()))</f>
        <v>644.94997499999965</v>
      </c>
      <c r="X1174" s="3" t="str">
        <f>IF(COUNTIFS(Lookups!$A:$A,C1174)=1,"Gross Sales","")</f>
        <v/>
      </c>
      <c r="Y1174" s="3" t="str">
        <f>IF(COUNTIFS(Lookups!$D:$D,C1174)=1,"Bar Sales","")</f>
        <v/>
      </c>
      <c r="Z1174" s="3" t="str">
        <f>IFERROR(VLOOKUP(C1174*1,Lookups!$D:$F,3,FALSE),"")</f>
        <v/>
      </c>
      <c r="AA1174" s="3" t="str">
        <f>IFERROR(VLOOKUP($C1174*1,Lookups!$H:$N,3,FALSE),"")</f>
        <v>Sales</v>
      </c>
      <c r="AB1174" s="3" t="str">
        <f>IFERROR(VLOOKUP($C1174*1,Lookups!$H:$N,4,FALSE),"")</f>
        <v>Lunch</v>
      </c>
      <c r="AC1174" s="3" t="str">
        <f>IFERROR(VLOOKUP($C1174*1,Lookups!$H:$N,5,FALSE),"")</f>
        <v>Private</v>
      </c>
      <c r="AD1174" s="3" t="str">
        <f>IFERROR(VLOOKUP($C1174*1,Lookups!$H:$N,6,FALSE),"")</f>
        <v>Bev</v>
      </c>
      <c r="AE1174" s="3" t="str">
        <f>IFERROR(VLOOKUP($C1174*1,Lookups!$H:$N,7,FALSE),"")</f>
        <v>Liquor</v>
      </c>
      <c r="AF1174" s="3" t="str">
        <f>VLOOKUP(B1174*1,Stores!$A:$C,3,FALSE)</f>
        <v>DFDE</v>
      </c>
    </row>
    <row r="1175" spans="1:32">
      <c r="A1175" s="165" t="s">
        <v>929</v>
      </c>
      <c r="B1175" s="166" t="s">
        <v>921</v>
      </c>
      <c r="C1175" s="165" t="s">
        <v>588</v>
      </c>
      <c r="D1175" s="165" t="s">
        <v>918</v>
      </c>
      <c r="E1175" s="165" t="s">
        <v>565</v>
      </c>
      <c r="F1175" s="167">
        <v>2017</v>
      </c>
      <c r="G1175" s="168">
        <v>0</v>
      </c>
      <c r="H1175" s="169">
        <v>4259.9802</v>
      </c>
      <c r="I1175" s="169">
        <v>3648.8812499999999</v>
      </c>
      <c r="J1175" s="169">
        <v>3177.7736249999994</v>
      </c>
      <c r="K1175" s="169">
        <v>3433.4962500000001</v>
      </c>
      <c r="L1175" s="169">
        <v>2838.5775000000003</v>
      </c>
      <c r="M1175" s="169">
        <v>2691.1012500000002</v>
      </c>
      <c r="N1175" s="169">
        <v>2968.2356249999998</v>
      </c>
      <c r="O1175" s="169">
        <v>3323.5987500000001</v>
      </c>
      <c r="P1175" s="169">
        <v>3075.81</v>
      </c>
      <c r="Q1175" s="169">
        <v>2896.9695000000002</v>
      </c>
      <c r="R1175" s="169">
        <v>3227.9812500000003</v>
      </c>
      <c r="S1175" s="169">
        <v>0</v>
      </c>
      <c r="T1175" s="169">
        <v>0</v>
      </c>
      <c r="U1175" s="169">
        <v>35542.405200000001</v>
      </c>
      <c r="V1175" s="163">
        <f ca="1">SUM(INDIRECT(Inputs!$C$11&amp;ROW()&amp;":"&amp;Inputs!$C$12&amp;ROW()))</f>
        <v>2896.9695000000002</v>
      </c>
      <c r="W1175" s="163">
        <f ca="1">SUM(INDIRECT(Inputs!$C$13&amp;ROW()&amp;":"&amp;Inputs!$C$14&amp;ROW()))</f>
        <v>32314.423950000004</v>
      </c>
      <c r="X1175" s="3" t="str">
        <f>IF(COUNTIFS(Lookups!$A:$A,C1175)=1,"Gross Sales","")</f>
        <v/>
      </c>
      <c r="Y1175" s="3" t="str">
        <f>IF(COUNTIFS(Lookups!$D:$D,C1175)=1,"Bar Sales","")</f>
        <v/>
      </c>
      <c r="Z1175" s="3" t="str">
        <f>IFERROR(VLOOKUP(C1175*1,Lookups!$D:$F,3,FALSE),"")</f>
        <v/>
      </c>
      <c r="AA1175" s="3" t="str">
        <f>IFERROR(VLOOKUP($C1175*1,Lookups!$H:$N,3,FALSE),"")</f>
        <v>Sales</v>
      </c>
      <c r="AB1175" s="3" t="str">
        <f>IFERROR(VLOOKUP($C1175*1,Lookups!$H:$N,4,FALSE),"")</f>
        <v>Lunch</v>
      </c>
      <c r="AC1175" s="3" t="str">
        <f>IFERROR(VLOOKUP($C1175*1,Lookups!$H:$N,5,FALSE),"")</f>
        <v>Private</v>
      </c>
      <c r="AD1175" s="3" t="str">
        <f>IFERROR(VLOOKUP($C1175*1,Lookups!$H:$N,6,FALSE),"")</f>
        <v>Bev</v>
      </c>
      <c r="AE1175" s="3" t="str">
        <f>IFERROR(VLOOKUP($C1175*1,Lookups!$H:$N,7,FALSE),"")</f>
        <v>Liquor</v>
      </c>
      <c r="AF1175" s="3" t="str">
        <f>VLOOKUP(B1175*1,Stores!$A:$C,3,FALSE)</f>
        <v>DFDE</v>
      </c>
    </row>
    <row r="1176" spans="1:32">
      <c r="A1176" s="165" t="s">
        <v>928</v>
      </c>
      <c r="B1176" s="166" t="s">
        <v>922</v>
      </c>
      <c r="C1176" s="165" t="s">
        <v>588</v>
      </c>
      <c r="D1176" s="165" t="s">
        <v>918</v>
      </c>
      <c r="E1176" s="165" t="s">
        <v>565</v>
      </c>
      <c r="F1176" s="167">
        <v>2017</v>
      </c>
      <c r="G1176" s="168">
        <v>0</v>
      </c>
      <c r="H1176" s="169">
        <v>102.5325</v>
      </c>
      <c r="I1176" s="169">
        <v>82.012500000000003</v>
      </c>
      <c r="J1176" s="169">
        <v>35.550000000000004</v>
      </c>
      <c r="K1176" s="169">
        <v>197.87625</v>
      </c>
      <c r="L1176" s="169">
        <v>549.20624999999995</v>
      </c>
      <c r="M1176" s="169">
        <v>84.40124999999999</v>
      </c>
      <c r="N1176" s="169">
        <v>297.20249999999999</v>
      </c>
      <c r="O1176" s="169">
        <v>5.9399999999999995</v>
      </c>
      <c r="P1176" s="169">
        <v>112.205625</v>
      </c>
      <c r="Q1176" s="169">
        <v>-29.5275</v>
      </c>
      <c r="R1176" s="169">
        <v>23.864999999999998</v>
      </c>
      <c r="S1176" s="169">
        <v>0</v>
      </c>
      <c r="T1176" s="169">
        <v>0</v>
      </c>
      <c r="U1176" s="169">
        <v>1461.2643750000002</v>
      </c>
      <c r="V1176" s="163">
        <f ca="1">SUM(INDIRECT(Inputs!$C$11&amp;ROW()&amp;":"&amp;Inputs!$C$12&amp;ROW()))</f>
        <v>-29.5275</v>
      </c>
      <c r="W1176" s="163">
        <f ca="1">SUM(INDIRECT(Inputs!$C$13&amp;ROW()&amp;":"&amp;Inputs!$C$14&amp;ROW()))</f>
        <v>1437.3993750000002</v>
      </c>
      <c r="X1176" s="3" t="str">
        <f>IF(COUNTIFS(Lookups!$A:$A,C1176)=1,"Gross Sales","")</f>
        <v/>
      </c>
      <c r="Y1176" s="3" t="str">
        <f>IF(COUNTIFS(Lookups!$D:$D,C1176)=1,"Bar Sales","")</f>
        <v/>
      </c>
      <c r="Z1176" s="3" t="str">
        <f>IFERROR(VLOOKUP(C1176*1,Lookups!$D:$F,3,FALSE),"")</f>
        <v/>
      </c>
      <c r="AA1176" s="3" t="str">
        <f>IFERROR(VLOOKUP($C1176*1,Lookups!$H:$N,3,FALSE),"")</f>
        <v>Sales</v>
      </c>
      <c r="AB1176" s="3" t="str">
        <f>IFERROR(VLOOKUP($C1176*1,Lookups!$H:$N,4,FALSE),"")</f>
        <v>Lunch</v>
      </c>
      <c r="AC1176" s="3" t="str">
        <f>IFERROR(VLOOKUP($C1176*1,Lookups!$H:$N,5,FALSE),"")</f>
        <v>Private</v>
      </c>
      <c r="AD1176" s="3" t="str">
        <f>IFERROR(VLOOKUP($C1176*1,Lookups!$H:$N,6,FALSE),"")</f>
        <v>Bev</v>
      </c>
      <c r="AE1176" s="3" t="str">
        <f>IFERROR(VLOOKUP($C1176*1,Lookups!$H:$N,7,FALSE),"")</f>
        <v>Liquor</v>
      </c>
      <c r="AF1176" s="3" t="str">
        <f>VLOOKUP(B1176*1,Stores!$A:$C,3,FALSE)</f>
        <v>DFDE</v>
      </c>
    </row>
    <row r="1177" spans="1:32">
      <c r="A1177" s="165" t="s">
        <v>927</v>
      </c>
      <c r="B1177" s="166" t="s">
        <v>923</v>
      </c>
      <c r="C1177" s="165" t="s">
        <v>588</v>
      </c>
      <c r="D1177" s="165" t="s">
        <v>918</v>
      </c>
      <c r="E1177" s="165" t="s">
        <v>565</v>
      </c>
      <c r="F1177" s="167">
        <v>2017</v>
      </c>
      <c r="G1177" s="168">
        <v>0</v>
      </c>
      <c r="H1177" s="169">
        <v>1616.3999999999999</v>
      </c>
      <c r="I1177" s="169">
        <v>3413.1185999999998</v>
      </c>
      <c r="J1177" s="169">
        <v>1678.4949000000001</v>
      </c>
      <c r="K1177" s="169">
        <v>1852.8081750000001</v>
      </c>
      <c r="L1177" s="169">
        <v>1350.9359999999997</v>
      </c>
      <c r="M1177" s="169">
        <v>1587.8774999999998</v>
      </c>
      <c r="N1177" s="169">
        <v>868.87469999999996</v>
      </c>
      <c r="O1177" s="169">
        <v>1117.9467</v>
      </c>
      <c r="P1177" s="169">
        <v>1563.4483500000001</v>
      </c>
      <c r="Q1177" s="169">
        <v>1851.7936500000001</v>
      </c>
      <c r="R1177" s="169">
        <v>1228.1955</v>
      </c>
      <c r="S1177" s="169">
        <v>0</v>
      </c>
      <c r="T1177" s="169">
        <v>0</v>
      </c>
      <c r="U1177" s="169">
        <v>18129.894075000004</v>
      </c>
      <c r="V1177" s="163">
        <f ca="1">SUM(INDIRECT(Inputs!$C$11&amp;ROW()&amp;":"&amp;Inputs!$C$12&amp;ROW()))</f>
        <v>1851.7936500000001</v>
      </c>
      <c r="W1177" s="163">
        <f ca="1">SUM(INDIRECT(Inputs!$C$13&amp;ROW()&amp;":"&amp;Inputs!$C$14&amp;ROW()))</f>
        <v>16901.698575000002</v>
      </c>
      <c r="X1177" s="3" t="str">
        <f>IF(COUNTIFS(Lookups!$A:$A,C1177)=1,"Gross Sales","")</f>
        <v/>
      </c>
      <c r="Y1177" s="3" t="str">
        <f>IF(COUNTIFS(Lookups!$D:$D,C1177)=1,"Bar Sales","")</f>
        <v/>
      </c>
      <c r="Z1177" s="3" t="str">
        <f>IFERROR(VLOOKUP(C1177*1,Lookups!$D:$F,3,FALSE),"")</f>
        <v/>
      </c>
      <c r="AA1177" s="3" t="str">
        <f>IFERROR(VLOOKUP($C1177*1,Lookups!$H:$N,3,FALSE),"")</f>
        <v>Sales</v>
      </c>
      <c r="AB1177" s="3" t="str">
        <f>IFERROR(VLOOKUP($C1177*1,Lookups!$H:$N,4,FALSE),"")</f>
        <v>Lunch</v>
      </c>
      <c r="AC1177" s="3" t="str">
        <f>IFERROR(VLOOKUP($C1177*1,Lookups!$H:$N,5,FALSE),"")</f>
        <v>Private</v>
      </c>
      <c r="AD1177" s="3" t="str">
        <f>IFERROR(VLOOKUP($C1177*1,Lookups!$H:$N,6,FALSE),"")</f>
        <v>Bev</v>
      </c>
      <c r="AE1177" s="3" t="str">
        <f>IFERROR(VLOOKUP($C1177*1,Lookups!$H:$N,7,FALSE),"")</f>
        <v>Liquor</v>
      </c>
      <c r="AF1177" s="3" t="str">
        <f>VLOOKUP(B1177*1,Stores!$A:$C,3,FALSE)</f>
        <v>DFDE</v>
      </c>
    </row>
    <row r="1178" spans="1:32">
      <c r="A1178" s="165" t="s">
        <v>926</v>
      </c>
      <c r="B1178" s="166" t="s">
        <v>924</v>
      </c>
      <c r="C1178" s="165" t="s">
        <v>588</v>
      </c>
      <c r="D1178" s="165" t="s">
        <v>918</v>
      </c>
      <c r="E1178" s="165" t="s">
        <v>565</v>
      </c>
      <c r="F1178" s="167">
        <v>2017</v>
      </c>
      <c r="G1178" s="168">
        <v>0</v>
      </c>
      <c r="H1178" s="169">
        <v>1310.609475</v>
      </c>
      <c r="I1178" s="169">
        <v>876.45772499999998</v>
      </c>
      <c r="J1178" s="169">
        <v>494.84160000000003</v>
      </c>
      <c r="K1178" s="169">
        <v>1016.11125</v>
      </c>
      <c r="L1178" s="169">
        <v>2280.8624999999997</v>
      </c>
      <c r="M1178" s="169">
        <v>666.24187499999994</v>
      </c>
      <c r="N1178" s="169">
        <v>847.22399999999982</v>
      </c>
      <c r="O1178" s="169">
        <v>885.656025</v>
      </c>
      <c r="P1178" s="169">
        <v>889.88625000000013</v>
      </c>
      <c r="Q1178" s="169">
        <v>598.22685000000001</v>
      </c>
      <c r="R1178" s="169">
        <v>1018.2825</v>
      </c>
      <c r="S1178" s="169">
        <v>0</v>
      </c>
      <c r="T1178" s="169">
        <v>0</v>
      </c>
      <c r="U1178" s="169">
        <v>10884.400049999998</v>
      </c>
      <c r="V1178" s="163">
        <f ca="1">SUM(INDIRECT(Inputs!$C$11&amp;ROW()&amp;":"&amp;Inputs!$C$12&amp;ROW()))</f>
        <v>598.22685000000001</v>
      </c>
      <c r="W1178" s="163">
        <f ca="1">SUM(INDIRECT(Inputs!$C$13&amp;ROW()&amp;":"&amp;Inputs!$C$14&amp;ROW()))</f>
        <v>9866.117549999999</v>
      </c>
      <c r="X1178" s="3" t="str">
        <f>IF(COUNTIFS(Lookups!$A:$A,C1178)=1,"Gross Sales","")</f>
        <v/>
      </c>
      <c r="Y1178" s="3" t="str">
        <f>IF(COUNTIFS(Lookups!$D:$D,C1178)=1,"Bar Sales","")</f>
        <v/>
      </c>
      <c r="Z1178" s="3" t="str">
        <f>IFERROR(VLOOKUP(C1178*1,Lookups!$D:$F,3,FALSE),"")</f>
        <v/>
      </c>
      <c r="AA1178" s="3" t="str">
        <f>IFERROR(VLOOKUP($C1178*1,Lookups!$H:$N,3,FALSE),"")</f>
        <v>Sales</v>
      </c>
      <c r="AB1178" s="3" t="str">
        <f>IFERROR(VLOOKUP($C1178*1,Lookups!$H:$N,4,FALSE),"")</f>
        <v>Lunch</v>
      </c>
      <c r="AC1178" s="3" t="str">
        <f>IFERROR(VLOOKUP($C1178*1,Lookups!$H:$N,5,FALSE),"")</f>
        <v>Private</v>
      </c>
      <c r="AD1178" s="3" t="str">
        <f>IFERROR(VLOOKUP($C1178*1,Lookups!$H:$N,6,FALSE),"")</f>
        <v>Bev</v>
      </c>
      <c r="AE1178" s="3" t="str">
        <f>IFERROR(VLOOKUP($C1178*1,Lookups!$H:$N,7,FALSE),"")</f>
        <v>Liquor</v>
      </c>
      <c r="AF1178" s="3" t="str">
        <f>VLOOKUP(B1178*1,Stores!$A:$C,3,FALSE)</f>
        <v>DFDE</v>
      </c>
    </row>
    <row r="1179" spans="1:32">
      <c r="A1179" s="165" t="s">
        <v>925</v>
      </c>
      <c r="B1179" s="166" t="s">
        <v>958</v>
      </c>
      <c r="C1179" s="165" t="s">
        <v>588</v>
      </c>
      <c r="D1179" s="165" t="s">
        <v>918</v>
      </c>
      <c r="E1179" s="165" t="s">
        <v>565</v>
      </c>
      <c r="F1179" s="167">
        <v>2017</v>
      </c>
      <c r="G1179" s="168">
        <v>0</v>
      </c>
      <c r="H1179" s="169">
        <v>0</v>
      </c>
      <c r="I1179" s="169">
        <v>0</v>
      </c>
      <c r="J1179" s="169">
        <v>0</v>
      </c>
      <c r="K1179" s="169">
        <v>0</v>
      </c>
      <c r="L1179" s="169">
        <v>942.08670000000006</v>
      </c>
      <c r="M1179" s="169">
        <v>1176.2428499999999</v>
      </c>
      <c r="N1179" s="169">
        <v>2174.1969000000004</v>
      </c>
      <c r="O1179" s="169">
        <v>1092.04035</v>
      </c>
      <c r="P1179" s="169">
        <v>1835.84115</v>
      </c>
      <c r="Q1179" s="169">
        <v>624.28620000000001</v>
      </c>
      <c r="R1179" s="169">
        <v>662.25599999999986</v>
      </c>
      <c r="S1179" s="169">
        <v>0</v>
      </c>
      <c r="T1179" s="169">
        <v>0</v>
      </c>
      <c r="U1179" s="169">
        <v>8506.9501500000006</v>
      </c>
      <c r="V1179" s="163">
        <f ca="1">SUM(INDIRECT(Inputs!$C$11&amp;ROW()&amp;":"&amp;Inputs!$C$12&amp;ROW()))</f>
        <v>624.28620000000001</v>
      </c>
      <c r="W1179" s="163">
        <f ca="1">SUM(INDIRECT(Inputs!$C$13&amp;ROW()&amp;":"&amp;Inputs!$C$14&amp;ROW()))</f>
        <v>7844.6941500000012</v>
      </c>
      <c r="X1179" s="3" t="str">
        <f>IF(COUNTIFS(Lookups!$A:$A,C1179)=1,"Gross Sales","")</f>
        <v/>
      </c>
      <c r="Y1179" s="3" t="str">
        <f>IF(COUNTIFS(Lookups!$D:$D,C1179)=1,"Bar Sales","")</f>
        <v/>
      </c>
      <c r="Z1179" s="3" t="str">
        <f>IFERROR(VLOOKUP(C1179*1,Lookups!$D:$F,3,FALSE),"")</f>
        <v/>
      </c>
      <c r="AA1179" s="3" t="str">
        <f>IFERROR(VLOOKUP($C1179*1,Lookups!$H:$N,3,FALSE),"")</f>
        <v>Sales</v>
      </c>
      <c r="AB1179" s="3" t="str">
        <f>IFERROR(VLOOKUP($C1179*1,Lookups!$H:$N,4,FALSE),"")</f>
        <v>Lunch</v>
      </c>
      <c r="AC1179" s="3" t="str">
        <f>IFERROR(VLOOKUP($C1179*1,Lookups!$H:$N,5,FALSE),"")</f>
        <v>Private</v>
      </c>
      <c r="AD1179" s="3" t="str">
        <f>IFERROR(VLOOKUP($C1179*1,Lookups!$H:$N,6,FALSE),"")</f>
        <v>Bev</v>
      </c>
      <c r="AE1179" s="3" t="str">
        <f>IFERROR(VLOOKUP($C1179*1,Lookups!$H:$N,7,FALSE),"")</f>
        <v>Liquor</v>
      </c>
      <c r="AF1179" s="3" t="str">
        <f>VLOOKUP(B1179*1,Stores!$A:$C,3,FALSE)</f>
        <v>DFDE</v>
      </c>
    </row>
    <row r="1180" spans="1:32">
      <c r="A1180" s="165" t="s">
        <v>958</v>
      </c>
      <c r="B1180" s="166" t="s">
        <v>925</v>
      </c>
      <c r="C1180" s="165" t="s">
        <v>588</v>
      </c>
      <c r="D1180" s="165" t="s">
        <v>918</v>
      </c>
      <c r="E1180" s="165" t="s">
        <v>565</v>
      </c>
      <c r="F1180" s="167">
        <v>2017</v>
      </c>
      <c r="G1180" s="168">
        <v>0</v>
      </c>
      <c r="H1180" s="169">
        <v>-75.86999999999999</v>
      </c>
      <c r="I1180" s="169">
        <v>16.77375</v>
      </c>
      <c r="J1180" s="169">
        <v>31.5</v>
      </c>
      <c r="K1180" s="169">
        <v>111.50624999999999</v>
      </c>
      <c r="L1180" s="169">
        <v>27.157499999999999</v>
      </c>
      <c r="M1180" s="169">
        <v>479.33625000000001</v>
      </c>
      <c r="N1180" s="169">
        <v>387.91125</v>
      </c>
      <c r="O1180" s="169">
        <v>-30.375</v>
      </c>
      <c r="P1180" s="169">
        <v>36.24</v>
      </c>
      <c r="Q1180" s="169">
        <v>-0.9</v>
      </c>
      <c r="R1180" s="169">
        <v>133.755</v>
      </c>
      <c r="S1180" s="169">
        <v>0</v>
      </c>
      <c r="T1180" s="169">
        <v>0</v>
      </c>
      <c r="U1180" s="169">
        <v>1117.0349999999999</v>
      </c>
      <c r="V1180" s="163">
        <f ca="1">SUM(INDIRECT(Inputs!$C$11&amp;ROW()&amp;":"&amp;Inputs!$C$12&amp;ROW()))</f>
        <v>-0.9</v>
      </c>
      <c r="W1180" s="163">
        <f ca="1">SUM(INDIRECT(Inputs!$C$13&amp;ROW()&amp;":"&amp;Inputs!$C$14&amp;ROW()))</f>
        <v>983.28</v>
      </c>
      <c r="X1180" s="3" t="str">
        <f>IF(COUNTIFS(Lookups!$A:$A,C1180)=1,"Gross Sales","")</f>
        <v/>
      </c>
      <c r="Y1180" s="3" t="str">
        <f>IF(COUNTIFS(Lookups!$D:$D,C1180)=1,"Bar Sales","")</f>
        <v/>
      </c>
      <c r="Z1180" s="3" t="str">
        <f>IFERROR(VLOOKUP(C1180*1,Lookups!$D:$F,3,FALSE),"")</f>
        <v/>
      </c>
      <c r="AA1180" s="3" t="str">
        <f>IFERROR(VLOOKUP($C1180*1,Lookups!$H:$N,3,FALSE),"")</f>
        <v>Sales</v>
      </c>
      <c r="AB1180" s="3" t="str">
        <f>IFERROR(VLOOKUP($C1180*1,Lookups!$H:$N,4,FALSE),"")</f>
        <v>Lunch</v>
      </c>
      <c r="AC1180" s="3" t="str">
        <f>IFERROR(VLOOKUP($C1180*1,Lookups!$H:$N,5,FALSE),"")</f>
        <v>Private</v>
      </c>
      <c r="AD1180" s="3" t="str">
        <f>IFERROR(VLOOKUP($C1180*1,Lookups!$H:$N,6,FALSE),"")</f>
        <v>Bev</v>
      </c>
      <c r="AE1180" s="3" t="str">
        <f>IFERROR(VLOOKUP($C1180*1,Lookups!$H:$N,7,FALSE),"")</f>
        <v>Liquor</v>
      </c>
      <c r="AF1180" s="3" t="str">
        <f>VLOOKUP(B1180*1,Stores!$A:$C,3,FALSE)</f>
        <v>DFDE</v>
      </c>
    </row>
    <row r="1181" spans="1:32">
      <c r="A1181" s="165" t="s">
        <v>924</v>
      </c>
      <c r="B1181" s="166" t="s">
        <v>926</v>
      </c>
      <c r="C1181" s="165" t="s">
        <v>588</v>
      </c>
      <c r="D1181" s="165" t="s">
        <v>918</v>
      </c>
      <c r="E1181" s="165" t="s">
        <v>565</v>
      </c>
      <c r="F1181" s="167">
        <v>2017</v>
      </c>
      <c r="G1181" s="168">
        <v>0</v>
      </c>
      <c r="H1181" s="169">
        <v>6439.3874999999998</v>
      </c>
      <c r="I1181" s="169">
        <v>4509</v>
      </c>
      <c r="J1181" s="169">
        <v>4080.24</v>
      </c>
      <c r="K1181" s="169">
        <v>4976.01</v>
      </c>
      <c r="L1181" s="169">
        <v>6668.7075000000004</v>
      </c>
      <c r="M1181" s="169">
        <v>4155.9375</v>
      </c>
      <c r="N1181" s="169">
        <v>4029.8887500000001</v>
      </c>
      <c r="O1181" s="169">
        <v>3960.6414749999999</v>
      </c>
      <c r="P1181" s="169">
        <v>5329.9574999999995</v>
      </c>
      <c r="Q1181" s="169">
        <v>3690.36</v>
      </c>
      <c r="R1181" s="169">
        <v>4479.1500000000005</v>
      </c>
      <c r="S1181" s="169">
        <v>0</v>
      </c>
      <c r="T1181" s="169">
        <v>0</v>
      </c>
      <c r="U1181" s="169">
        <v>52319.280224999995</v>
      </c>
      <c r="V1181" s="163">
        <f ca="1">SUM(INDIRECT(Inputs!$C$11&amp;ROW()&amp;":"&amp;Inputs!$C$12&amp;ROW()))</f>
        <v>3690.36</v>
      </c>
      <c r="W1181" s="163">
        <f ca="1">SUM(INDIRECT(Inputs!$C$13&amp;ROW()&amp;":"&amp;Inputs!$C$14&amp;ROW()))</f>
        <v>47840.130224999994</v>
      </c>
      <c r="X1181" s="3" t="str">
        <f>IF(COUNTIFS(Lookups!$A:$A,C1181)=1,"Gross Sales","")</f>
        <v/>
      </c>
      <c r="Y1181" s="3" t="str">
        <f>IF(COUNTIFS(Lookups!$D:$D,C1181)=1,"Bar Sales","")</f>
        <v/>
      </c>
      <c r="Z1181" s="3" t="str">
        <f>IFERROR(VLOOKUP(C1181*1,Lookups!$D:$F,3,FALSE),"")</f>
        <v/>
      </c>
      <c r="AA1181" s="3" t="str">
        <f>IFERROR(VLOOKUP($C1181*1,Lookups!$H:$N,3,FALSE),"")</f>
        <v>Sales</v>
      </c>
      <c r="AB1181" s="3" t="str">
        <f>IFERROR(VLOOKUP($C1181*1,Lookups!$H:$N,4,FALSE),"")</f>
        <v>Lunch</v>
      </c>
      <c r="AC1181" s="3" t="str">
        <f>IFERROR(VLOOKUP($C1181*1,Lookups!$H:$N,5,FALSE),"")</f>
        <v>Private</v>
      </c>
      <c r="AD1181" s="3" t="str">
        <f>IFERROR(VLOOKUP($C1181*1,Lookups!$H:$N,6,FALSE),"")</f>
        <v>Bev</v>
      </c>
      <c r="AE1181" s="3" t="str">
        <f>IFERROR(VLOOKUP($C1181*1,Lookups!$H:$N,7,FALSE),"")</f>
        <v>Liquor</v>
      </c>
      <c r="AF1181" s="3" t="str">
        <f>VLOOKUP(B1181*1,Stores!$A:$C,3,FALSE)</f>
        <v>DFDE</v>
      </c>
    </row>
    <row r="1182" spans="1:32">
      <c r="A1182" s="165" t="s">
        <v>923</v>
      </c>
      <c r="B1182" s="166" t="s">
        <v>927</v>
      </c>
      <c r="C1182" s="165" t="s">
        <v>588</v>
      </c>
      <c r="D1182" s="165" t="s">
        <v>918</v>
      </c>
      <c r="E1182" s="165" t="s">
        <v>565</v>
      </c>
      <c r="F1182" s="167">
        <v>2017</v>
      </c>
      <c r="G1182" s="168">
        <v>0</v>
      </c>
      <c r="H1182" s="169">
        <v>2829.3450000000003</v>
      </c>
      <c r="I1182" s="169">
        <v>2387.2094999999995</v>
      </c>
      <c r="J1182" s="169">
        <v>4539.6824999999999</v>
      </c>
      <c r="K1182" s="169">
        <v>4460.2574999999997</v>
      </c>
      <c r="L1182" s="169">
        <v>3422.5256249999998</v>
      </c>
      <c r="M1182" s="169">
        <v>5111.8649999999998</v>
      </c>
      <c r="N1182" s="169">
        <v>3487.3031249999999</v>
      </c>
      <c r="O1182" s="169">
        <v>2296.8026250000003</v>
      </c>
      <c r="P1182" s="169">
        <v>1336.5</v>
      </c>
      <c r="Q1182" s="169">
        <v>2967.0299999999997</v>
      </c>
      <c r="R1182" s="169">
        <v>1491.5643749999999</v>
      </c>
      <c r="S1182" s="169">
        <v>0</v>
      </c>
      <c r="T1182" s="169">
        <v>0</v>
      </c>
      <c r="U1182" s="169">
        <v>34330.085250000004</v>
      </c>
      <c r="V1182" s="163">
        <f ca="1">SUM(INDIRECT(Inputs!$C$11&amp;ROW()&amp;":"&amp;Inputs!$C$12&amp;ROW()))</f>
        <v>2967.0299999999997</v>
      </c>
      <c r="W1182" s="163">
        <f ca="1">SUM(INDIRECT(Inputs!$C$13&amp;ROW()&amp;":"&amp;Inputs!$C$14&amp;ROW()))</f>
        <v>32838.520875000002</v>
      </c>
      <c r="X1182" s="3" t="str">
        <f>IF(COUNTIFS(Lookups!$A:$A,C1182)=1,"Gross Sales","")</f>
        <v/>
      </c>
      <c r="Y1182" s="3" t="str">
        <f>IF(COUNTIFS(Lookups!$D:$D,C1182)=1,"Bar Sales","")</f>
        <v/>
      </c>
      <c r="Z1182" s="3" t="str">
        <f>IFERROR(VLOOKUP(C1182*1,Lookups!$D:$F,3,FALSE),"")</f>
        <v/>
      </c>
      <c r="AA1182" s="3" t="str">
        <f>IFERROR(VLOOKUP($C1182*1,Lookups!$H:$N,3,FALSE),"")</f>
        <v>Sales</v>
      </c>
      <c r="AB1182" s="3" t="str">
        <f>IFERROR(VLOOKUP($C1182*1,Lookups!$H:$N,4,FALSE),"")</f>
        <v>Lunch</v>
      </c>
      <c r="AC1182" s="3" t="str">
        <f>IFERROR(VLOOKUP($C1182*1,Lookups!$H:$N,5,FALSE),"")</f>
        <v>Private</v>
      </c>
      <c r="AD1182" s="3" t="str">
        <f>IFERROR(VLOOKUP($C1182*1,Lookups!$H:$N,6,FALSE),"")</f>
        <v>Bev</v>
      </c>
      <c r="AE1182" s="3" t="str">
        <f>IFERROR(VLOOKUP($C1182*1,Lookups!$H:$N,7,FALSE),"")</f>
        <v>Liquor</v>
      </c>
      <c r="AF1182" s="3" t="str">
        <f>VLOOKUP(B1182*1,Stores!$A:$C,3,FALSE)</f>
        <v>DFDE</v>
      </c>
    </row>
    <row r="1183" spans="1:32">
      <c r="A1183" s="165" t="s">
        <v>922</v>
      </c>
      <c r="B1183" s="166" t="s">
        <v>928</v>
      </c>
      <c r="C1183" s="165" t="s">
        <v>588</v>
      </c>
      <c r="D1183" s="165" t="s">
        <v>918</v>
      </c>
      <c r="E1183" s="165" t="s">
        <v>565</v>
      </c>
      <c r="F1183" s="167">
        <v>2017</v>
      </c>
      <c r="G1183" s="168">
        <v>0</v>
      </c>
      <c r="H1183" s="169">
        <v>-72.204299999999989</v>
      </c>
      <c r="I1183" s="169">
        <v>-32.724899999999998</v>
      </c>
      <c r="J1183" s="169">
        <v>-157.99875000000003</v>
      </c>
      <c r="K1183" s="169">
        <v>-114.30494999999999</v>
      </c>
      <c r="L1183" s="169">
        <v>-69.745874999999998</v>
      </c>
      <c r="M1183" s="169">
        <v>-37.191000000000003</v>
      </c>
      <c r="N1183" s="169">
        <v>0</v>
      </c>
      <c r="O1183" s="169">
        <v>-39.704700000000003</v>
      </c>
      <c r="P1183" s="169">
        <v>-111.34529999999999</v>
      </c>
      <c r="Q1183" s="169">
        <v>-82.295400000000001</v>
      </c>
      <c r="R1183" s="169">
        <v>-197.97750000000002</v>
      </c>
      <c r="S1183" s="169">
        <v>0</v>
      </c>
      <c r="T1183" s="169">
        <v>0</v>
      </c>
      <c r="U1183" s="169">
        <v>-915.49267499999996</v>
      </c>
      <c r="V1183" s="163">
        <f ca="1">SUM(INDIRECT(Inputs!$C$11&amp;ROW()&amp;":"&amp;Inputs!$C$12&amp;ROW()))</f>
        <v>-82.295400000000001</v>
      </c>
      <c r="W1183" s="163">
        <f ca="1">SUM(INDIRECT(Inputs!$C$13&amp;ROW()&amp;":"&amp;Inputs!$C$14&amp;ROW()))</f>
        <v>-717.51517499999989</v>
      </c>
      <c r="X1183" s="3" t="str">
        <f>IF(COUNTIFS(Lookups!$A:$A,C1183)=1,"Gross Sales","")</f>
        <v/>
      </c>
      <c r="Y1183" s="3" t="str">
        <f>IF(COUNTIFS(Lookups!$D:$D,C1183)=1,"Bar Sales","")</f>
        <v/>
      </c>
      <c r="Z1183" s="3" t="str">
        <f>IFERROR(VLOOKUP(C1183*1,Lookups!$D:$F,3,FALSE),"")</f>
        <v/>
      </c>
      <c r="AA1183" s="3" t="str">
        <f>IFERROR(VLOOKUP($C1183*1,Lookups!$H:$N,3,FALSE),"")</f>
        <v>Sales</v>
      </c>
      <c r="AB1183" s="3" t="str">
        <f>IFERROR(VLOOKUP($C1183*1,Lookups!$H:$N,4,FALSE),"")</f>
        <v>Lunch</v>
      </c>
      <c r="AC1183" s="3" t="str">
        <f>IFERROR(VLOOKUP($C1183*1,Lookups!$H:$N,5,FALSE),"")</f>
        <v>Private</v>
      </c>
      <c r="AD1183" s="3" t="str">
        <f>IFERROR(VLOOKUP($C1183*1,Lookups!$H:$N,6,FALSE),"")</f>
        <v>Bev</v>
      </c>
      <c r="AE1183" s="3" t="str">
        <f>IFERROR(VLOOKUP($C1183*1,Lookups!$H:$N,7,FALSE),"")</f>
        <v>Liquor</v>
      </c>
      <c r="AF1183" s="3" t="str">
        <f>VLOOKUP(B1183*1,Stores!$A:$C,3,FALSE)</f>
        <v>DFDE</v>
      </c>
    </row>
    <row r="1184" spans="1:32">
      <c r="A1184" s="165" t="s">
        <v>921</v>
      </c>
      <c r="B1184" s="166" t="s">
        <v>929</v>
      </c>
      <c r="C1184" s="165" t="s">
        <v>588</v>
      </c>
      <c r="D1184" s="165" t="s">
        <v>918</v>
      </c>
      <c r="E1184" s="165" t="s">
        <v>565</v>
      </c>
      <c r="F1184" s="167">
        <v>2017</v>
      </c>
      <c r="G1184" s="168">
        <v>0</v>
      </c>
      <c r="H1184" s="169">
        <v>431.49</v>
      </c>
      <c r="I1184" s="169">
        <v>275.27999999999997</v>
      </c>
      <c r="J1184" s="169">
        <v>574.80000000000007</v>
      </c>
      <c r="K1184" s="169">
        <v>-23.984999999999999</v>
      </c>
      <c r="L1184" s="169">
        <v>113.29499999999999</v>
      </c>
      <c r="M1184" s="169">
        <v>-122.79600000000001</v>
      </c>
      <c r="N1184" s="169">
        <v>0.30000000000000004</v>
      </c>
      <c r="O1184" s="169">
        <v>398.92124999999999</v>
      </c>
      <c r="P1184" s="169">
        <v>238.89375000000001</v>
      </c>
      <c r="Q1184" s="169">
        <v>30.884999999999998</v>
      </c>
      <c r="R1184" s="169">
        <v>292.79250000000002</v>
      </c>
      <c r="S1184" s="169">
        <v>0</v>
      </c>
      <c r="T1184" s="169">
        <v>0</v>
      </c>
      <c r="U1184" s="169">
        <v>2209.8765000000003</v>
      </c>
      <c r="V1184" s="163">
        <f ca="1">SUM(INDIRECT(Inputs!$C$11&amp;ROW()&amp;":"&amp;Inputs!$C$12&amp;ROW()))</f>
        <v>30.884999999999998</v>
      </c>
      <c r="W1184" s="163">
        <f ca="1">SUM(INDIRECT(Inputs!$C$13&amp;ROW()&amp;":"&amp;Inputs!$C$14&amp;ROW()))</f>
        <v>1917.0840000000003</v>
      </c>
      <c r="X1184" s="3" t="str">
        <f>IF(COUNTIFS(Lookups!$A:$A,C1184)=1,"Gross Sales","")</f>
        <v/>
      </c>
      <c r="Y1184" s="3" t="str">
        <f>IF(COUNTIFS(Lookups!$D:$D,C1184)=1,"Bar Sales","")</f>
        <v/>
      </c>
      <c r="Z1184" s="3" t="str">
        <f>IFERROR(VLOOKUP(C1184*1,Lookups!$D:$F,3,FALSE),"")</f>
        <v/>
      </c>
      <c r="AA1184" s="3" t="str">
        <f>IFERROR(VLOOKUP($C1184*1,Lookups!$H:$N,3,FALSE),"")</f>
        <v>Sales</v>
      </c>
      <c r="AB1184" s="3" t="str">
        <f>IFERROR(VLOOKUP($C1184*1,Lookups!$H:$N,4,FALSE),"")</f>
        <v>Lunch</v>
      </c>
      <c r="AC1184" s="3" t="str">
        <f>IFERROR(VLOOKUP($C1184*1,Lookups!$H:$N,5,FALSE),"")</f>
        <v>Private</v>
      </c>
      <c r="AD1184" s="3" t="str">
        <f>IFERROR(VLOOKUP($C1184*1,Lookups!$H:$N,6,FALSE),"")</f>
        <v>Bev</v>
      </c>
      <c r="AE1184" s="3" t="str">
        <f>IFERROR(VLOOKUP($C1184*1,Lookups!$H:$N,7,FALSE),"")</f>
        <v>Liquor</v>
      </c>
      <c r="AF1184" s="3" t="str">
        <f>VLOOKUP(B1184*1,Stores!$A:$C,3,FALSE)</f>
        <v>DFDE</v>
      </c>
    </row>
    <row r="1185" spans="1:32">
      <c r="A1185" s="165" t="s">
        <v>920</v>
      </c>
      <c r="B1185" s="166" t="s">
        <v>930</v>
      </c>
      <c r="C1185" s="165" t="s">
        <v>588</v>
      </c>
      <c r="D1185" s="165" t="s">
        <v>918</v>
      </c>
      <c r="E1185" s="165" t="s">
        <v>565</v>
      </c>
      <c r="F1185" s="167">
        <v>2017</v>
      </c>
      <c r="G1185" s="168">
        <v>0</v>
      </c>
      <c r="H1185" s="169">
        <v>2624.1675</v>
      </c>
      <c r="I1185" s="169">
        <v>3210.915</v>
      </c>
      <c r="J1185" s="169">
        <v>1797.5174999999999</v>
      </c>
      <c r="K1185" s="169">
        <v>2235.8340000000003</v>
      </c>
      <c r="L1185" s="169">
        <v>2991.09375</v>
      </c>
      <c r="M1185" s="169">
        <v>2391.1387500000001</v>
      </c>
      <c r="N1185" s="169">
        <v>1687.8262499999998</v>
      </c>
      <c r="O1185" s="169">
        <v>1710.2662500000001</v>
      </c>
      <c r="P1185" s="169">
        <v>1600.9537500000001</v>
      </c>
      <c r="Q1185" s="169">
        <v>2258.5724999999998</v>
      </c>
      <c r="R1185" s="169">
        <v>2649.8218499999998</v>
      </c>
      <c r="S1185" s="169">
        <v>0</v>
      </c>
      <c r="T1185" s="169">
        <v>0</v>
      </c>
      <c r="U1185" s="169">
        <v>25158.107100000001</v>
      </c>
      <c r="V1185" s="163">
        <f ca="1">SUM(INDIRECT(Inputs!$C$11&amp;ROW()&amp;":"&amp;Inputs!$C$12&amp;ROW()))</f>
        <v>2258.5724999999998</v>
      </c>
      <c r="W1185" s="163">
        <f ca="1">SUM(INDIRECT(Inputs!$C$13&amp;ROW()&amp;":"&amp;Inputs!$C$14&amp;ROW()))</f>
        <v>22508.285250000001</v>
      </c>
      <c r="X1185" s="3" t="str">
        <f>IF(COUNTIFS(Lookups!$A:$A,C1185)=1,"Gross Sales","")</f>
        <v/>
      </c>
      <c r="Y1185" s="3" t="str">
        <f>IF(COUNTIFS(Lookups!$D:$D,C1185)=1,"Bar Sales","")</f>
        <v/>
      </c>
      <c r="Z1185" s="3" t="str">
        <f>IFERROR(VLOOKUP(C1185*1,Lookups!$D:$F,3,FALSE),"")</f>
        <v/>
      </c>
      <c r="AA1185" s="3" t="str">
        <f>IFERROR(VLOOKUP($C1185*1,Lookups!$H:$N,3,FALSE),"")</f>
        <v>Sales</v>
      </c>
      <c r="AB1185" s="3" t="str">
        <f>IFERROR(VLOOKUP($C1185*1,Lookups!$H:$N,4,FALSE),"")</f>
        <v>Lunch</v>
      </c>
      <c r="AC1185" s="3" t="str">
        <f>IFERROR(VLOOKUP($C1185*1,Lookups!$H:$N,5,FALSE),"")</f>
        <v>Private</v>
      </c>
      <c r="AD1185" s="3" t="str">
        <f>IFERROR(VLOOKUP($C1185*1,Lookups!$H:$N,6,FALSE),"")</f>
        <v>Bev</v>
      </c>
      <c r="AE1185" s="3" t="str">
        <f>IFERROR(VLOOKUP($C1185*1,Lookups!$H:$N,7,FALSE),"")</f>
        <v>Liquor</v>
      </c>
      <c r="AF1185" s="3" t="str">
        <f>VLOOKUP(B1185*1,Stores!$A:$C,3,FALSE)</f>
        <v>DFDE</v>
      </c>
    </row>
    <row r="1186" spans="1:32">
      <c r="A1186" s="165" t="s">
        <v>919</v>
      </c>
      <c r="B1186" s="166" t="s">
        <v>931</v>
      </c>
      <c r="C1186" s="165" t="s">
        <v>588</v>
      </c>
      <c r="D1186" s="165" t="s">
        <v>918</v>
      </c>
      <c r="E1186" s="165" t="s">
        <v>565</v>
      </c>
      <c r="F1186" s="167">
        <v>2017</v>
      </c>
      <c r="G1186" s="168">
        <v>0</v>
      </c>
      <c r="H1186" s="169">
        <v>2635.4175</v>
      </c>
      <c r="I1186" s="169">
        <v>3627.3431999999998</v>
      </c>
      <c r="J1186" s="169">
        <v>1809.8879999999999</v>
      </c>
      <c r="K1186" s="169">
        <v>2424.6037499999998</v>
      </c>
      <c r="L1186" s="169">
        <v>4553.4562499999993</v>
      </c>
      <c r="M1186" s="169">
        <v>2783.7974999999997</v>
      </c>
      <c r="N1186" s="169">
        <v>1369.01115</v>
      </c>
      <c r="O1186" s="169">
        <v>1306.48875</v>
      </c>
      <c r="P1186" s="169">
        <v>1135.36725</v>
      </c>
      <c r="Q1186" s="169">
        <v>3750.8760000000007</v>
      </c>
      <c r="R1186" s="169">
        <v>1765.96875</v>
      </c>
      <c r="S1186" s="169">
        <v>0</v>
      </c>
      <c r="T1186" s="169">
        <v>0</v>
      </c>
      <c r="U1186" s="169">
        <v>27162.218099999998</v>
      </c>
      <c r="V1186" s="163">
        <f ca="1">SUM(INDIRECT(Inputs!$C$11&amp;ROW()&amp;":"&amp;Inputs!$C$12&amp;ROW()))</f>
        <v>3750.8760000000007</v>
      </c>
      <c r="W1186" s="163">
        <f ca="1">SUM(INDIRECT(Inputs!$C$13&amp;ROW()&amp;":"&amp;Inputs!$C$14&amp;ROW()))</f>
        <v>25396.249349999998</v>
      </c>
      <c r="X1186" s="3" t="str">
        <f>IF(COUNTIFS(Lookups!$A:$A,C1186)=1,"Gross Sales","")</f>
        <v/>
      </c>
      <c r="Y1186" s="3" t="str">
        <f>IF(COUNTIFS(Lookups!$D:$D,C1186)=1,"Bar Sales","")</f>
        <v/>
      </c>
      <c r="Z1186" s="3" t="str">
        <f>IFERROR(VLOOKUP(C1186*1,Lookups!$D:$F,3,FALSE),"")</f>
        <v/>
      </c>
      <c r="AA1186" s="3" t="str">
        <f>IFERROR(VLOOKUP($C1186*1,Lookups!$H:$N,3,FALSE),"")</f>
        <v>Sales</v>
      </c>
      <c r="AB1186" s="3" t="str">
        <f>IFERROR(VLOOKUP($C1186*1,Lookups!$H:$N,4,FALSE),"")</f>
        <v>Lunch</v>
      </c>
      <c r="AC1186" s="3" t="str">
        <f>IFERROR(VLOOKUP($C1186*1,Lookups!$H:$N,5,FALSE),"")</f>
        <v>Private</v>
      </c>
      <c r="AD1186" s="3" t="str">
        <f>IFERROR(VLOOKUP($C1186*1,Lookups!$H:$N,6,FALSE),"")</f>
        <v>Bev</v>
      </c>
      <c r="AE1186" s="3" t="str">
        <f>IFERROR(VLOOKUP($C1186*1,Lookups!$H:$N,7,FALSE),"")</f>
        <v>Liquor</v>
      </c>
      <c r="AF1186" s="3" t="str">
        <f>VLOOKUP(B1186*1,Stores!$A:$C,3,FALSE)</f>
        <v>DFDE</v>
      </c>
    </row>
    <row r="1187" spans="1:32">
      <c r="A1187" s="165" t="s">
        <v>959</v>
      </c>
      <c r="B1187" s="166" t="s">
        <v>932</v>
      </c>
      <c r="C1187" s="165" t="s">
        <v>588</v>
      </c>
      <c r="D1187" s="165" t="s">
        <v>918</v>
      </c>
      <c r="E1187" s="165" t="s">
        <v>565</v>
      </c>
      <c r="F1187" s="167">
        <v>2017</v>
      </c>
      <c r="G1187" s="168">
        <v>0</v>
      </c>
      <c r="H1187" s="169">
        <v>6065.8649999999998</v>
      </c>
      <c r="I1187" s="169">
        <v>3000.15</v>
      </c>
      <c r="J1187" s="169">
        <v>4654.524375</v>
      </c>
      <c r="K1187" s="169">
        <v>5320.6349999999993</v>
      </c>
      <c r="L1187" s="169">
        <v>3942.2999999999997</v>
      </c>
      <c r="M1187" s="169">
        <v>4553.835</v>
      </c>
      <c r="N1187" s="169">
        <v>2738.9550000000004</v>
      </c>
      <c r="O1187" s="169">
        <v>3678.5152499999999</v>
      </c>
      <c r="P1187" s="169">
        <v>3885.2437500000001</v>
      </c>
      <c r="Q1187" s="169">
        <v>4535.9962500000001</v>
      </c>
      <c r="R1187" s="169">
        <v>6254.13375</v>
      </c>
      <c r="S1187" s="169">
        <v>0</v>
      </c>
      <c r="T1187" s="169">
        <v>0</v>
      </c>
      <c r="U1187" s="169">
        <v>48630.153375000002</v>
      </c>
      <c r="V1187" s="163">
        <f ca="1">SUM(INDIRECT(Inputs!$C$11&amp;ROW()&amp;":"&amp;Inputs!$C$12&amp;ROW()))</f>
        <v>4535.9962500000001</v>
      </c>
      <c r="W1187" s="163">
        <f ca="1">SUM(INDIRECT(Inputs!$C$13&amp;ROW()&amp;":"&amp;Inputs!$C$14&amp;ROW()))</f>
        <v>42376.019625000001</v>
      </c>
      <c r="X1187" s="3" t="str">
        <f>IF(COUNTIFS(Lookups!$A:$A,C1187)=1,"Gross Sales","")</f>
        <v/>
      </c>
      <c r="Y1187" s="3" t="str">
        <f>IF(COUNTIFS(Lookups!$D:$D,C1187)=1,"Bar Sales","")</f>
        <v/>
      </c>
      <c r="Z1187" s="3" t="str">
        <f>IFERROR(VLOOKUP(C1187*1,Lookups!$D:$F,3,FALSE),"")</f>
        <v/>
      </c>
      <c r="AA1187" s="3" t="str">
        <f>IFERROR(VLOOKUP($C1187*1,Lookups!$H:$N,3,FALSE),"")</f>
        <v>Sales</v>
      </c>
      <c r="AB1187" s="3" t="str">
        <f>IFERROR(VLOOKUP($C1187*1,Lookups!$H:$N,4,FALSE),"")</f>
        <v>Lunch</v>
      </c>
      <c r="AC1187" s="3" t="str">
        <f>IFERROR(VLOOKUP($C1187*1,Lookups!$H:$N,5,FALSE),"")</f>
        <v>Private</v>
      </c>
      <c r="AD1187" s="3" t="str">
        <f>IFERROR(VLOOKUP($C1187*1,Lookups!$H:$N,6,FALSE),"")</f>
        <v>Bev</v>
      </c>
      <c r="AE1187" s="3" t="str">
        <f>IFERROR(VLOOKUP($C1187*1,Lookups!$H:$N,7,FALSE),"")</f>
        <v>Liquor</v>
      </c>
      <c r="AF1187" s="3" t="str">
        <f>VLOOKUP(B1187*1,Stores!$A:$C,3,FALSE)</f>
        <v>DFG</v>
      </c>
    </row>
    <row r="1188" spans="1:32">
      <c r="A1188" s="165" t="s">
        <v>954</v>
      </c>
      <c r="B1188" s="166" t="s">
        <v>933</v>
      </c>
      <c r="C1188" s="165" t="s">
        <v>588</v>
      </c>
      <c r="D1188" s="165" t="s">
        <v>918</v>
      </c>
      <c r="E1188" s="165" t="s">
        <v>565</v>
      </c>
      <c r="F1188" s="167">
        <v>2017</v>
      </c>
      <c r="G1188" s="168">
        <v>0</v>
      </c>
      <c r="H1188" s="169">
        <v>1418.3460750000002</v>
      </c>
      <c r="I1188" s="169">
        <v>1476.0063</v>
      </c>
      <c r="J1188" s="169">
        <v>1312.2393750000001</v>
      </c>
      <c r="K1188" s="169">
        <v>1130.211</v>
      </c>
      <c r="L1188" s="169">
        <v>1153.2023999999999</v>
      </c>
      <c r="M1188" s="169">
        <v>993.08249999999987</v>
      </c>
      <c r="N1188" s="169">
        <v>1254.9960000000001</v>
      </c>
      <c r="O1188" s="169">
        <v>1429.5494999999999</v>
      </c>
      <c r="P1188" s="169">
        <v>1200.0179249999999</v>
      </c>
      <c r="Q1188" s="169">
        <v>1077.51765</v>
      </c>
      <c r="R1188" s="169">
        <v>1074.1711499999999</v>
      </c>
      <c r="S1188" s="169">
        <v>0</v>
      </c>
      <c r="T1188" s="169">
        <v>0</v>
      </c>
      <c r="U1188" s="169">
        <v>13519.339875</v>
      </c>
      <c r="V1188" s="163">
        <f ca="1">SUM(INDIRECT(Inputs!$C$11&amp;ROW()&amp;":"&amp;Inputs!$C$12&amp;ROW()))</f>
        <v>1077.51765</v>
      </c>
      <c r="W1188" s="163">
        <f ca="1">SUM(INDIRECT(Inputs!$C$13&amp;ROW()&amp;":"&amp;Inputs!$C$14&amp;ROW()))</f>
        <v>12445.168725</v>
      </c>
      <c r="X1188" s="3" t="str">
        <f>IF(COUNTIFS(Lookups!$A:$A,C1188)=1,"Gross Sales","")</f>
        <v/>
      </c>
      <c r="Y1188" s="3" t="str">
        <f>IF(COUNTIFS(Lookups!$D:$D,C1188)=1,"Bar Sales","")</f>
        <v/>
      </c>
      <c r="Z1188" s="3" t="str">
        <f>IFERROR(VLOOKUP(C1188*1,Lookups!$D:$F,3,FALSE),"")</f>
        <v/>
      </c>
      <c r="AA1188" s="3" t="str">
        <f>IFERROR(VLOOKUP($C1188*1,Lookups!$H:$N,3,FALSE),"")</f>
        <v>Sales</v>
      </c>
      <c r="AB1188" s="3" t="str">
        <f>IFERROR(VLOOKUP($C1188*1,Lookups!$H:$N,4,FALSE),"")</f>
        <v>Lunch</v>
      </c>
      <c r="AC1188" s="3" t="str">
        <f>IFERROR(VLOOKUP($C1188*1,Lookups!$H:$N,5,FALSE),"")</f>
        <v>Private</v>
      </c>
      <c r="AD1188" s="3" t="str">
        <f>IFERROR(VLOOKUP($C1188*1,Lookups!$H:$N,6,FALSE),"")</f>
        <v>Bev</v>
      </c>
      <c r="AE1188" s="3" t="str">
        <f>IFERROR(VLOOKUP($C1188*1,Lookups!$H:$N,7,FALSE),"")</f>
        <v>Liquor</v>
      </c>
      <c r="AF1188" s="3" t="str">
        <f>VLOOKUP(B1188*1,Stores!$A:$C,3,FALSE)</f>
        <v>DFG</v>
      </c>
    </row>
    <row r="1189" spans="1:32">
      <c r="A1189" s="165" t="s">
        <v>953</v>
      </c>
      <c r="B1189" s="166" t="s">
        <v>934</v>
      </c>
      <c r="C1189" s="165" t="s">
        <v>588</v>
      </c>
      <c r="D1189" s="165" t="s">
        <v>918</v>
      </c>
      <c r="E1189" s="165" t="s">
        <v>565</v>
      </c>
      <c r="F1189" s="167">
        <v>2017</v>
      </c>
      <c r="G1189" s="168">
        <v>0</v>
      </c>
      <c r="H1189" s="169">
        <v>1244.8871999999999</v>
      </c>
      <c r="I1189" s="169">
        <v>745.26374999999996</v>
      </c>
      <c r="J1189" s="169">
        <v>647.80650000000014</v>
      </c>
      <c r="K1189" s="169">
        <v>798</v>
      </c>
      <c r="L1189" s="169">
        <v>1215.3300000000002</v>
      </c>
      <c r="M1189" s="169">
        <v>1449.9712500000001</v>
      </c>
      <c r="N1189" s="169">
        <v>1204.47</v>
      </c>
      <c r="O1189" s="169">
        <v>1150.8740999999998</v>
      </c>
      <c r="P1189" s="169">
        <v>1080.2474999999999</v>
      </c>
      <c r="Q1189" s="169">
        <v>1005.465</v>
      </c>
      <c r="R1189" s="169">
        <v>1088.1543750000001</v>
      </c>
      <c r="S1189" s="169">
        <v>0</v>
      </c>
      <c r="T1189" s="169">
        <v>0</v>
      </c>
      <c r="U1189" s="169">
        <v>11630.469675</v>
      </c>
      <c r="V1189" s="163">
        <f ca="1">SUM(INDIRECT(Inputs!$C$11&amp;ROW()&amp;":"&amp;Inputs!$C$12&amp;ROW()))</f>
        <v>1005.465</v>
      </c>
      <c r="W1189" s="163">
        <f ca="1">SUM(INDIRECT(Inputs!$C$13&amp;ROW()&amp;":"&amp;Inputs!$C$14&amp;ROW()))</f>
        <v>10542.3153</v>
      </c>
      <c r="X1189" s="3" t="str">
        <f>IF(COUNTIFS(Lookups!$A:$A,C1189)=1,"Gross Sales","")</f>
        <v/>
      </c>
      <c r="Y1189" s="3" t="str">
        <f>IF(COUNTIFS(Lookups!$D:$D,C1189)=1,"Bar Sales","")</f>
        <v/>
      </c>
      <c r="Z1189" s="3" t="str">
        <f>IFERROR(VLOOKUP(C1189*1,Lookups!$D:$F,3,FALSE),"")</f>
        <v/>
      </c>
      <c r="AA1189" s="3" t="str">
        <f>IFERROR(VLOOKUP($C1189*1,Lookups!$H:$N,3,FALSE),"")</f>
        <v>Sales</v>
      </c>
      <c r="AB1189" s="3" t="str">
        <f>IFERROR(VLOOKUP($C1189*1,Lookups!$H:$N,4,FALSE),"")</f>
        <v>Lunch</v>
      </c>
      <c r="AC1189" s="3" t="str">
        <f>IFERROR(VLOOKUP($C1189*1,Lookups!$H:$N,5,FALSE),"")</f>
        <v>Private</v>
      </c>
      <c r="AD1189" s="3" t="str">
        <f>IFERROR(VLOOKUP($C1189*1,Lookups!$H:$N,6,FALSE),"")</f>
        <v>Bev</v>
      </c>
      <c r="AE1189" s="3" t="str">
        <f>IFERROR(VLOOKUP($C1189*1,Lookups!$H:$N,7,FALSE),"")</f>
        <v>Liquor</v>
      </c>
      <c r="AF1189" s="3" t="str">
        <f>VLOOKUP(B1189*1,Stores!$A:$C,3,FALSE)</f>
        <v>DFG</v>
      </c>
    </row>
    <row r="1190" spans="1:32">
      <c r="A1190" s="165" t="s">
        <v>950</v>
      </c>
      <c r="B1190" s="166" t="s">
        <v>935</v>
      </c>
      <c r="C1190" s="165" t="s">
        <v>588</v>
      </c>
      <c r="D1190" s="165" t="s">
        <v>918</v>
      </c>
      <c r="E1190" s="165" t="s">
        <v>565</v>
      </c>
      <c r="F1190" s="167">
        <v>2017</v>
      </c>
      <c r="G1190" s="168">
        <v>0</v>
      </c>
      <c r="H1190" s="169">
        <v>2013.5587500000001</v>
      </c>
      <c r="I1190" s="169">
        <v>2083.432875</v>
      </c>
      <c r="J1190" s="169">
        <v>1960.2</v>
      </c>
      <c r="K1190" s="169">
        <v>1891.6989000000001</v>
      </c>
      <c r="L1190" s="169">
        <v>2409.33</v>
      </c>
      <c r="M1190" s="169">
        <v>1622.64375</v>
      </c>
      <c r="N1190" s="169">
        <v>1695.8774999999998</v>
      </c>
      <c r="O1190" s="169">
        <v>1951.425</v>
      </c>
      <c r="P1190" s="169">
        <v>1916.9549999999999</v>
      </c>
      <c r="Q1190" s="169">
        <v>964.86750000000006</v>
      </c>
      <c r="R1190" s="169">
        <v>1511.3736000000001</v>
      </c>
      <c r="S1190" s="169">
        <v>0</v>
      </c>
      <c r="T1190" s="169">
        <v>0</v>
      </c>
      <c r="U1190" s="169">
        <v>20021.362874999999</v>
      </c>
      <c r="V1190" s="163">
        <f ca="1">SUM(INDIRECT(Inputs!$C$11&amp;ROW()&amp;":"&amp;Inputs!$C$12&amp;ROW()))</f>
        <v>964.86750000000006</v>
      </c>
      <c r="W1190" s="163">
        <f ca="1">SUM(INDIRECT(Inputs!$C$13&amp;ROW()&amp;":"&amp;Inputs!$C$14&amp;ROW()))</f>
        <v>18509.989275</v>
      </c>
      <c r="X1190" s="3" t="str">
        <f>IF(COUNTIFS(Lookups!$A:$A,C1190)=1,"Gross Sales","")</f>
        <v/>
      </c>
      <c r="Y1190" s="3" t="str">
        <f>IF(COUNTIFS(Lookups!$D:$D,C1190)=1,"Bar Sales","")</f>
        <v/>
      </c>
      <c r="Z1190" s="3" t="str">
        <f>IFERROR(VLOOKUP(C1190*1,Lookups!$D:$F,3,FALSE),"")</f>
        <v/>
      </c>
      <c r="AA1190" s="3" t="str">
        <f>IFERROR(VLOOKUP($C1190*1,Lookups!$H:$N,3,FALSE),"")</f>
        <v>Sales</v>
      </c>
      <c r="AB1190" s="3" t="str">
        <f>IFERROR(VLOOKUP($C1190*1,Lookups!$H:$N,4,FALSE),"")</f>
        <v>Lunch</v>
      </c>
      <c r="AC1190" s="3" t="str">
        <f>IFERROR(VLOOKUP($C1190*1,Lookups!$H:$N,5,FALSE),"")</f>
        <v>Private</v>
      </c>
      <c r="AD1190" s="3" t="str">
        <f>IFERROR(VLOOKUP($C1190*1,Lookups!$H:$N,6,FALSE),"")</f>
        <v>Bev</v>
      </c>
      <c r="AE1190" s="3" t="str">
        <f>IFERROR(VLOOKUP($C1190*1,Lookups!$H:$N,7,FALSE),"")</f>
        <v>Liquor</v>
      </c>
      <c r="AF1190" s="3" t="str">
        <f>VLOOKUP(B1190*1,Stores!$A:$C,3,FALSE)</f>
        <v>DFG</v>
      </c>
    </row>
    <row r="1191" spans="1:32">
      <c r="A1191" s="165" t="s">
        <v>949</v>
      </c>
      <c r="B1191" s="166" t="s">
        <v>936</v>
      </c>
      <c r="C1191" s="165" t="s">
        <v>588</v>
      </c>
      <c r="D1191" s="165" t="s">
        <v>918</v>
      </c>
      <c r="E1191" s="165" t="s">
        <v>565</v>
      </c>
      <c r="F1191" s="167">
        <v>2017</v>
      </c>
      <c r="G1191" s="168">
        <v>0</v>
      </c>
      <c r="H1191" s="169">
        <v>2381.2397249999999</v>
      </c>
      <c r="I1191" s="169">
        <v>2538.2447999999999</v>
      </c>
      <c r="J1191" s="169">
        <v>2632.2306750000007</v>
      </c>
      <c r="K1191" s="169">
        <v>2250.4495499999998</v>
      </c>
      <c r="L1191" s="169">
        <v>1976.3351999999998</v>
      </c>
      <c r="M1191" s="169">
        <v>2654.4156750000002</v>
      </c>
      <c r="N1191" s="169">
        <v>2519.574975</v>
      </c>
      <c r="O1191" s="169">
        <v>2362.4495999999999</v>
      </c>
      <c r="P1191" s="169">
        <v>1876.5511499999998</v>
      </c>
      <c r="Q1191" s="169">
        <v>2817.4503749999999</v>
      </c>
      <c r="R1191" s="169">
        <v>2692.9392749999997</v>
      </c>
      <c r="S1191" s="169">
        <v>0</v>
      </c>
      <c r="T1191" s="169">
        <v>0</v>
      </c>
      <c r="U1191" s="169">
        <v>26701.881000000001</v>
      </c>
      <c r="V1191" s="163">
        <f ca="1">SUM(INDIRECT(Inputs!$C$11&amp;ROW()&amp;":"&amp;Inputs!$C$12&amp;ROW()))</f>
        <v>2817.4503749999999</v>
      </c>
      <c r="W1191" s="163">
        <f ca="1">SUM(INDIRECT(Inputs!$C$13&amp;ROW()&amp;":"&amp;Inputs!$C$14&amp;ROW()))</f>
        <v>24008.941725000001</v>
      </c>
      <c r="X1191" s="3" t="str">
        <f>IF(COUNTIFS(Lookups!$A:$A,C1191)=1,"Gross Sales","")</f>
        <v/>
      </c>
      <c r="Y1191" s="3" t="str">
        <f>IF(COUNTIFS(Lookups!$D:$D,C1191)=1,"Bar Sales","")</f>
        <v/>
      </c>
      <c r="Z1191" s="3" t="str">
        <f>IFERROR(VLOOKUP(C1191*1,Lookups!$D:$F,3,FALSE),"")</f>
        <v/>
      </c>
      <c r="AA1191" s="3" t="str">
        <f>IFERROR(VLOOKUP($C1191*1,Lookups!$H:$N,3,FALSE),"")</f>
        <v>Sales</v>
      </c>
      <c r="AB1191" s="3" t="str">
        <f>IFERROR(VLOOKUP($C1191*1,Lookups!$H:$N,4,FALSE),"")</f>
        <v>Lunch</v>
      </c>
      <c r="AC1191" s="3" t="str">
        <f>IFERROR(VLOOKUP($C1191*1,Lookups!$H:$N,5,FALSE),"")</f>
        <v>Private</v>
      </c>
      <c r="AD1191" s="3" t="str">
        <f>IFERROR(VLOOKUP($C1191*1,Lookups!$H:$N,6,FALSE),"")</f>
        <v>Bev</v>
      </c>
      <c r="AE1191" s="3" t="str">
        <f>IFERROR(VLOOKUP($C1191*1,Lookups!$H:$N,7,FALSE),"")</f>
        <v>Liquor</v>
      </c>
      <c r="AF1191" s="3" t="str">
        <f>VLOOKUP(B1191*1,Stores!$A:$C,3,FALSE)</f>
        <v>DFG</v>
      </c>
    </row>
    <row r="1192" spans="1:32">
      <c r="A1192" s="165" t="s">
        <v>948</v>
      </c>
      <c r="B1192" s="166" t="s">
        <v>937</v>
      </c>
      <c r="C1192" s="165" t="s">
        <v>588</v>
      </c>
      <c r="D1192" s="165" t="s">
        <v>918</v>
      </c>
      <c r="E1192" s="165" t="s">
        <v>565</v>
      </c>
      <c r="F1192" s="167">
        <v>2017</v>
      </c>
      <c r="G1192" s="168">
        <v>0</v>
      </c>
      <c r="H1192" s="169">
        <v>1982.6437500000002</v>
      </c>
      <c r="I1192" s="169">
        <v>1679.4</v>
      </c>
      <c r="J1192" s="169">
        <v>1002.075</v>
      </c>
      <c r="K1192" s="169">
        <v>1393.5074999999999</v>
      </c>
      <c r="L1192" s="169">
        <v>1940.4450000000002</v>
      </c>
      <c r="M1192" s="169">
        <v>1288.4193749999999</v>
      </c>
      <c r="N1192" s="169">
        <v>1187.49</v>
      </c>
      <c r="O1192" s="169">
        <v>907.08</v>
      </c>
      <c r="P1192" s="169">
        <v>1246.0743750000001</v>
      </c>
      <c r="Q1192" s="169">
        <v>1414.5</v>
      </c>
      <c r="R1192" s="169">
        <v>1310.7581250000001</v>
      </c>
      <c r="S1192" s="169">
        <v>0</v>
      </c>
      <c r="T1192" s="169">
        <v>0</v>
      </c>
      <c r="U1192" s="169">
        <v>15352.393125000001</v>
      </c>
      <c r="V1192" s="163">
        <f ca="1">SUM(INDIRECT(Inputs!$C$11&amp;ROW()&amp;":"&amp;Inputs!$C$12&amp;ROW()))</f>
        <v>1414.5</v>
      </c>
      <c r="W1192" s="163">
        <f ca="1">SUM(INDIRECT(Inputs!$C$13&amp;ROW()&amp;":"&amp;Inputs!$C$14&amp;ROW()))</f>
        <v>14041.635</v>
      </c>
      <c r="X1192" s="3" t="str">
        <f>IF(COUNTIFS(Lookups!$A:$A,C1192)=1,"Gross Sales","")</f>
        <v/>
      </c>
      <c r="Y1192" s="3" t="str">
        <f>IF(COUNTIFS(Lookups!$D:$D,C1192)=1,"Bar Sales","")</f>
        <v/>
      </c>
      <c r="Z1192" s="3" t="str">
        <f>IFERROR(VLOOKUP(C1192*1,Lookups!$D:$F,3,FALSE),"")</f>
        <v/>
      </c>
      <c r="AA1192" s="3" t="str">
        <f>IFERROR(VLOOKUP($C1192*1,Lookups!$H:$N,3,FALSE),"")</f>
        <v>Sales</v>
      </c>
      <c r="AB1192" s="3" t="str">
        <f>IFERROR(VLOOKUP($C1192*1,Lookups!$H:$N,4,FALSE),"")</f>
        <v>Lunch</v>
      </c>
      <c r="AC1192" s="3" t="str">
        <f>IFERROR(VLOOKUP($C1192*1,Lookups!$H:$N,5,FALSE),"")</f>
        <v>Private</v>
      </c>
      <c r="AD1192" s="3" t="str">
        <f>IFERROR(VLOOKUP($C1192*1,Lookups!$H:$N,6,FALSE),"")</f>
        <v>Bev</v>
      </c>
      <c r="AE1192" s="3" t="str">
        <f>IFERROR(VLOOKUP($C1192*1,Lookups!$H:$N,7,FALSE),"")</f>
        <v>Liquor</v>
      </c>
      <c r="AF1192" s="3" t="str">
        <f>VLOOKUP(B1192*1,Stores!$A:$C,3,FALSE)</f>
        <v>DFG</v>
      </c>
    </row>
    <row r="1193" spans="1:32">
      <c r="A1193" s="165" t="s">
        <v>947</v>
      </c>
      <c r="B1193" s="166" t="s">
        <v>938</v>
      </c>
      <c r="C1193" s="165" t="s">
        <v>588</v>
      </c>
      <c r="D1193" s="165" t="s">
        <v>918</v>
      </c>
      <c r="E1193" s="165" t="s">
        <v>565</v>
      </c>
      <c r="F1193" s="167">
        <v>2017</v>
      </c>
      <c r="G1193" s="168">
        <v>0</v>
      </c>
      <c r="H1193" s="169">
        <v>2710.395</v>
      </c>
      <c r="I1193" s="169">
        <v>3097.94625</v>
      </c>
      <c r="J1193" s="169">
        <v>2863.518975</v>
      </c>
      <c r="K1193" s="169">
        <v>4903.9969499999997</v>
      </c>
      <c r="L1193" s="169">
        <v>3825.8369999999995</v>
      </c>
      <c r="M1193" s="169">
        <v>4242.5625</v>
      </c>
      <c r="N1193" s="169">
        <v>3100.125</v>
      </c>
      <c r="O1193" s="169">
        <v>2554.4024999999997</v>
      </c>
      <c r="P1193" s="169">
        <v>2409.46875</v>
      </c>
      <c r="Q1193" s="169">
        <v>2101.1328000000003</v>
      </c>
      <c r="R1193" s="169">
        <v>1867.85625</v>
      </c>
      <c r="S1193" s="169">
        <v>0</v>
      </c>
      <c r="T1193" s="169">
        <v>0</v>
      </c>
      <c r="U1193" s="169">
        <v>33677.241974999997</v>
      </c>
      <c r="V1193" s="163">
        <f ca="1">SUM(INDIRECT(Inputs!$C$11&amp;ROW()&amp;":"&amp;Inputs!$C$12&amp;ROW()))</f>
        <v>2101.1328000000003</v>
      </c>
      <c r="W1193" s="163">
        <f ca="1">SUM(INDIRECT(Inputs!$C$13&amp;ROW()&amp;":"&amp;Inputs!$C$14&amp;ROW()))</f>
        <v>31809.385725</v>
      </c>
      <c r="X1193" s="3" t="str">
        <f>IF(COUNTIFS(Lookups!$A:$A,C1193)=1,"Gross Sales","")</f>
        <v/>
      </c>
      <c r="Y1193" s="3" t="str">
        <f>IF(COUNTIFS(Lookups!$D:$D,C1193)=1,"Bar Sales","")</f>
        <v/>
      </c>
      <c r="Z1193" s="3" t="str">
        <f>IFERROR(VLOOKUP(C1193*1,Lookups!$D:$F,3,FALSE),"")</f>
        <v/>
      </c>
      <c r="AA1193" s="3" t="str">
        <f>IFERROR(VLOOKUP($C1193*1,Lookups!$H:$N,3,FALSE),"")</f>
        <v>Sales</v>
      </c>
      <c r="AB1193" s="3" t="str">
        <f>IFERROR(VLOOKUP($C1193*1,Lookups!$H:$N,4,FALSE),"")</f>
        <v>Lunch</v>
      </c>
      <c r="AC1193" s="3" t="str">
        <f>IFERROR(VLOOKUP($C1193*1,Lookups!$H:$N,5,FALSE),"")</f>
        <v>Private</v>
      </c>
      <c r="AD1193" s="3" t="str">
        <f>IFERROR(VLOOKUP($C1193*1,Lookups!$H:$N,6,FALSE),"")</f>
        <v>Bev</v>
      </c>
      <c r="AE1193" s="3" t="str">
        <f>IFERROR(VLOOKUP($C1193*1,Lookups!$H:$N,7,FALSE),"")</f>
        <v>Liquor</v>
      </c>
      <c r="AF1193" s="3" t="str">
        <f>VLOOKUP(B1193*1,Stores!$A:$C,3,FALSE)</f>
        <v>DFG</v>
      </c>
    </row>
    <row r="1194" spans="1:32">
      <c r="A1194" s="165" t="s">
        <v>946</v>
      </c>
      <c r="B1194" s="166" t="s">
        <v>939</v>
      </c>
      <c r="C1194" s="165" t="s">
        <v>588</v>
      </c>
      <c r="D1194" s="165" t="s">
        <v>918</v>
      </c>
      <c r="E1194" s="165" t="s">
        <v>565</v>
      </c>
      <c r="F1194" s="167">
        <v>2017</v>
      </c>
      <c r="G1194" s="168">
        <v>0</v>
      </c>
      <c r="H1194" s="169">
        <v>1666.8059999999998</v>
      </c>
      <c r="I1194" s="169">
        <v>986.1024000000001</v>
      </c>
      <c r="J1194" s="169">
        <v>1861.0812000000003</v>
      </c>
      <c r="K1194" s="169">
        <v>1073.654775</v>
      </c>
      <c r="L1194" s="169">
        <v>2318.1348749999997</v>
      </c>
      <c r="M1194" s="169">
        <v>1879.7946000000002</v>
      </c>
      <c r="N1194" s="169">
        <v>1957.0267500000002</v>
      </c>
      <c r="O1194" s="169">
        <v>1628.8096499999999</v>
      </c>
      <c r="P1194" s="169">
        <v>1797.537975</v>
      </c>
      <c r="Q1194" s="169">
        <v>1755.3480750000001</v>
      </c>
      <c r="R1194" s="169">
        <v>1698.6915000000004</v>
      </c>
      <c r="S1194" s="169">
        <v>0</v>
      </c>
      <c r="T1194" s="169">
        <v>0</v>
      </c>
      <c r="U1194" s="169">
        <v>18622.987800000003</v>
      </c>
      <c r="V1194" s="163">
        <f ca="1">SUM(INDIRECT(Inputs!$C$11&amp;ROW()&amp;":"&amp;Inputs!$C$12&amp;ROW()))</f>
        <v>1755.3480750000001</v>
      </c>
      <c r="W1194" s="163">
        <f ca="1">SUM(INDIRECT(Inputs!$C$13&amp;ROW()&amp;":"&amp;Inputs!$C$14&amp;ROW()))</f>
        <v>16924.296300000002</v>
      </c>
      <c r="X1194" s="3" t="str">
        <f>IF(COUNTIFS(Lookups!$A:$A,C1194)=1,"Gross Sales","")</f>
        <v/>
      </c>
      <c r="Y1194" s="3" t="str">
        <f>IF(COUNTIFS(Lookups!$D:$D,C1194)=1,"Bar Sales","")</f>
        <v/>
      </c>
      <c r="Z1194" s="3" t="str">
        <f>IFERROR(VLOOKUP(C1194*1,Lookups!$D:$F,3,FALSE),"")</f>
        <v/>
      </c>
      <c r="AA1194" s="3" t="str">
        <f>IFERROR(VLOOKUP($C1194*1,Lookups!$H:$N,3,FALSE),"")</f>
        <v>Sales</v>
      </c>
      <c r="AB1194" s="3" t="str">
        <f>IFERROR(VLOOKUP($C1194*1,Lookups!$H:$N,4,FALSE),"")</f>
        <v>Lunch</v>
      </c>
      <c r="AC1194" s="3" t="str">
        <f>IFERROR(VLOOKUP($C1194*1,Lookups!$H:$N,5,FALSE),"")</f>
        <v>Private</v>
      </c>
      <c r="AD1194" s="3" t="str">
        <f>IFERROR(VLOOKUP($C1194*1,Lookups!$H:$N,6,FALSE),"")</f>
        <v>Bev</v>
      </c>
      <c r="AE1194" s="3" t="str">
        <f>IFERROR(VLOOKUP($C1194*1,Lookups!$H:$N,7,FALSE),"")</f>
        <v>Liquor</v>
      </c>
      <c r="AF1194" s="3" t="str">
        <f>VLOOKUP(B1194*1,Stores!$A:$C,3,FALSE)</f>
        <v>DFG</v>
      </c>
    </row>
    <row r="1195" spans="1:32">
      <c r="A1195" s="165" t="s">
        <v>945</v>
      </c>
      <c r="B1195" s="166" t="s">
        <v>940</v>
      </c>
      <c r="C1195" s="165" t="s">
        <v>588</v>
      </c>
      <c r="D1195" s="165" t="s">
        <v>918</v>
      </c>
      <c r="E1195" s="165" t="s">
        <v>565</v>
      </c>
      <c r="F1195" s="167">
        <v>2017</v>
      </c>
      <c r="G1195" s="168">
        <v>0</v>
      </c>
      <c r="H1195" s="169">
        <v>1760.5912499999999</v>
      </c>
      <c r="I1195" s="169">
        <v>2513.04</v>
      </c>
      <c r="J1195" s="169">
        <v>2232.75</v>
      </c>
      <c r="K1195" s="169">
        <v>2560.8622500000001</v>
      </c>
      <c r="L1195" s="169">
        <v>2962.8929250000001</v>
      </c>
      <c r="M1195" s="169">
        <v>1892.8987500000001</v>
      </c>
      <c r="N1195" s="169">
        <v>2554.2082499999997</v>
      </c>
      <c r="O1195" s="169">
        <v>2103.2268750000003</v>
      </c>
      <c r="P1195" s="169">
        <v>2419.9832250000004</v>
      </c>
      <c r="Q1195" s="169">
        <v>1452.8021999999999</v>
      </c>
      <c r="R1195" s="169">
        <v>1703.2656750000003</v>
      </c>
      <c r="S1195" s="169">
        <v>0</v>
      </c>
      <c r="T1195" s="169">
        <v>0</v>
      </c>
      <c r="U1195" s="169">
        <v>24156.521399999998</v>
      </c>
      <c r="V1195" s="163">
        <f ca="1">SUM(INDIRECT(Inputs!$C$11&amp;ROW()&amp;":"&amp;Inputs!$C$12&amp;ROW()))</f>
        <v>1452.8021999999999</v>
      </c>
      <c r="W1195" s="163">
        <f ca="1">SUM(INDIRECT(Inputs!$C$13&amp;ROW()&amp;":"&amp;Inputs!$C$14&amp;ROW()))</f>
        <v>22453.255724999999</v>
      </c>
      <c r="X1195" s="3" t="str">
        <f>IF(COUNTIFS(Lookups!$A:$A,C1195)=1,"Gross Sales","")</f>
        <v/>
      </c>
      <c r="Y1195" s="3" t="str">
        <f>IF(COUNTIFS(Lookups!$D:$D,C1195)=1,"Bar Sales","")</f>
        <v/>
      </c>
      <c r="Z1195" s="3" t="str">
        <f>IFERROR(VLOOKUP(C1195*1,Lookups!$D:$F,3,FALSE),"")</f>
        <v/>
      </c>
      <c r="AA1195" s="3" t="str">
        <f>IFERROR(VLOOKUP($C1195*1,Lookups!$H:$N,3,FALSE),"")</f>
        <v>Sales</v>
      </c>
      <c r="AB1195" s="3" t="str">
        <f>IFERROR(VLOOKUP($C1195*1,Lookups!$H:$N,4,FALSE),"")</f>
        <v>Lunch</v>
      </c>
      <c r="AC1195" s="3" t="str">
        <f>IFERROR(VLOOKUP($C1195*1,Lookups!$H:$N,5,FALSE),"")</f>
        <v>Private</v>
      </c>
      <c r="AD1195" s="3" t="str">
        <f>IFERROR(VLOOKUP($C1195*1,Lookups!$H:$N,6,FALSE),"")</f>
        <v>Bev</v>
      </c>
      <c r="AE1195" s="3" t="str">
        <f>IFERROR(VLOOKUP($C1195*1,Lookups!$H:$N,7,FALSE),"")</f>
        <v>Liquor</v>
      </c>
      <c r="AF1195" s="3" t="str">
        <f>VLOOKUP(B1195*1,Stores!$A:$C,3,FALSE)</f>
        <v>DFG</v>
      </c>
    </row>
    <row r="1196" spans="1:32">
      <c r="A1196" s="165" t="s">
        <v>944</v>
      </c>
      <c r="B1196" s="166" t="s">
        <v>941</v>
      </c>
      <c r="C1196" s="165" t="s">
        <v>588</v>
      </c>
      <c r="D1196" s="165" t="s">
        <v>918</v>
      </c>
      <c r="E1196" s="165" t="s">
        <v>565</v>
      </c>
      <c r="F1196" s="167">
        <v>2017</v>
      </c>
      <c r="G1196" s="168">
        <v>0</v>
      </c>
      <c r="H1196" s="169">
        <v>2936.1401999999998</v>
      </c>
      <c r="I1196" s="169">
        <v>2657.8440000000001</v>
      </c>
      <c r="J1196" s="169">
        <v>2979.8847000000001</v>
      </c>
      <c r="K1196" s="169">
        <v>3132.4805999999999</v>
      </c>
      <c r="L1196" s="169">
        <v>3703.8786</v>
      </c>
      <c r="M1196" s="169">
        <v>4170.6668250000002</v>
      </c>
      <c r="N1196" s="169">
        <v>3381.9353999999998</v>
      </c>
      <c r="O1196" s="169">
        <v>2874.3351750000002</v>
      </c>
      <c r="P1196" s="169">
        <v>3576.8988000000004</v>
      </c>
      <c r="Q1196" s="169">
        <v>2134.24305</v>
      </c>
      <c r="R1196" s="169">
        <v>3517.7850750000002</v>
      </c>
      <c r="S1196" s="169">
        <v>0</v>
      </c>
      <c r="T1196" s="169">
        <v>0</v>
      </c>
      <c r="U1196" s="169">
        <v>35066.092425000003</v>
      </c>
      <c r="V1196" s="163">
        <f ca="1">SUM(INDIRECT(Inputs!$C$11&amp;ROW()&amp;":"&amp;Inputs!$C$12&amp;ROW()))</f>
        <v>2134.24305</v>
      </c>
      <c r="W1196" s="163">
        <f ca="1">SUM(INDIRECT(Inputs!$C$13&amp;ROW()&amp;":"&amp;Inputs!$C$14&amp;ROW()))</f>
        <v>31548.307349999999</v>
      </c>
      <c r="X1196" s="3" t="str">
        <f>IF(COUNTIFS(Lookups!$A:$A,C1196)=1,"Gross Sales","")</f>
        <v/>
      </c>
      <c r="Y1196" s="3" t="str">
        <f>IF(COUNTIFS(Lookups!$D:$D,C1196)=1,"Bar Sales","")</f>
        <v/>
      </c>
      <c r="Z1196" s="3" t="str">
        <f>IFERROR(VLOOKUP(C1196*1,Lookups!$D:$F,3,FALSE),"")</f>
        <v/>
      </c>
      <c r="AA1196" s="3" t="str">
        <f>IFERROR(VLOOKUP($C1196*1,Lookups!$H:$N,3,FALSE),"")</f>
        <v>Sales</v>
      </c>
      <c r="AB1196" s="3" t="str">
        <f>IFERROR(VLOOKUP($C1196*1,Lookups!$H:$N,4,FALSE),"")</f>
        <v>Lunch</v>
      </c>
      <c r="AC1196" s="3" t="str">
        <f>IFERROR(VLOOKUP($C1196*1,Lookups!$H:$N,5,FALSE),"")</f>
        <v>Private</v>
      </c>
      <c r="AD1196" s="3" t="str">
        <f>IFERROR(VLOOKUP($C1196*1,Lookups!$H:$N,6,FALSE),"")</f>
        <v>Bev</v>
      </c>
      <c r="AE1196" s="3" t="str">
        <f>IFERROR(VLOOKUP($C1196*1,Lookups!$H:$N,7,FALSE),"")</f>
        <v>Liquor</v>
      </c>
      <c r="AF1196" s="3" t="str">
        <f>VLOOKUP(B1196*1,Stores!$A:$C,3,FALSE)</f>
        <v>DFG</v>
      </c>
    </row>
    <row r="1197" spans="1:32">
      <c r="A1197" s="165" t="s">
        <v>943</v>
      </c>
      <c r="B1197" s="166" t="s">
        <v>942</v>
      </c>
      <c r="C1197" s="165" t="s">
        <v>588</v>
      </c>
      <c r="D1197" s="165" t="s">
        <v>918</v>
      </c>
      <c r="E1197" s="165" t="s">
        <v>565</v>
      </c>
      <c r="F1197" s="167">
        <v>2017</v>
      </c>
      <c r="G1197" s="168">
        <v>0</v>
      </c>
      <c r="H1197" s="169">
        <v>4210.2</v>
      </c>
      <c r="I1197" s="169">
        <v>3944.5237499999998</v>
      </c>
      <c r="J1197" s="169">
        <v>4478.9588999999996</v>
      </c>
      <c r="K1197" s="169">
        <v>6699.1031249999996</v>
      </c>
      <c r="L1197" s="169">
        <v>5797.11</v>
      </c>
      <c r="M1197" s="169">
        <v>3692.3175000000001</v>
      </c>
      <c r="N1197" s="169">
        <v>4962.2624999999998</v>
      </c>
      <c r="O1197" s="169">
        <v>5293.86</v>
      </c>
      <c r="P1197" s="169">
        <v>3185.7131250000002</v>
      </c>
      <c r="Q1197" s="169">
        <v>3104.8874999999998</v>
      </c>
      <c r="R1197" s="169">
        <v>3295.6200000000003</v>
      </c>
      <c r="S1197" s="169">
        <v>0</v>
      </c>
      <c r="T1197" s="169">
        <v>0</v>
      </c>
      <c r="U1197" s="169">
        <v>48664.556400000001</v>
      </c>
      <c r="V1197" s="163">
        <f ca="1">SUM(INDIRECT(Inputs!$C$11&amp;ROW()&amp;":"&amp;Inputs!$C$12&amp;ROW()))</f>
        <v>3104.8874999999998</v>
      </c>
      <c r="W1197" s="163">
        <f ca="1">SUM(INDIRECT(Inputs!$C$13&amp;ROW()&amp;":"&amp;Inputs!$C$14&amp;ROW()))</f>
        <v>45368.936399999999</v>
      </c>
      <c r="X1197" s="3" t="str">
        <f>IF(COUNTIFS(Lookups!$A:$A,C1197)=1,"Gross Sales","")</f>
        <v/>
      </c>
      <c r="Y1197" s="3" t="str">
        <f>IF(COUNTIFS(Lookups!$D:$D,C1197)=1,"Bar Sales","")</f>
        <v/>
      </c>
      <c r="Z1197" s="3" t="str">
        <f>IFERROR(VLOOKUP(C1197*1,Lookups!$D:$F,3,FALSE),"")</f>
        <v/>
      </c>
      <c r="AA1197" s="3" t="str">
        <f>IFERROR(VLOOKUP($C1197*1,Lookups!$H:$N,3,FALSE),"")</f>
        <v>Sales</v>
      </c>
      <c r="AB1197" s="3" t="str">
        <f>IFERROR(VLOOKUP($C1197*1,Lookups!$H:$N,4,FALSE),"")</f>
        <v>Lunch</v>
      </c>
      <c r="AC1197" s="3" t="str">
        <f>IFERROR(VLOOKUP($C1197*1,Lookups!$H:$N,5,FALSE),"")</f>
        <v>Private</v>
      </c>
      <c r="AD1197" s="3" t="str">
        <f>IFERROR(VLOOKUP($C1197*1,Lookups!$H:$N,6,FALSE),"")</f>
        <v>Bev</v>
      </c>
      <c r="AE1197" s="3" t="str">
        <f>IFERROR(VLOOKUP($C1197*1,Lookups!$H:$N,7,FALSE),"")</f>
        <v>Liquor</v>
      </c>
      <c r="AF1197" s="3" t="str">
        <f>VLOOKUP(B1197*1,Stores!$A:$C,3,FALSE)</f>
        <v>DFG</v>
      </c>
    </row>
    <row r="1198" spans="1:32">
      <c r="A1198" s="165" t="s">
        <v>942</v>
      </c>
      <c r="B1198" s="166" t="s">
        <v>943</v>
      </c>
      <c r="C1198" s="165" t="s">
        <v>588</v>
      </c>
      <c r="D1198" s="165" t="s">
        <v>918</v>
      </c>
      <c r="E1198" s="165" t="s">
        <v>565</v>
      </c>
      <c r="F1198" s="167">
        <v>2017</v>
      </c>
      <c r="G1198" s="168">
        <v>0</v>
      </c>
      <c r="H1198" s="169">
        <v>987.1875</v>
      </c>
      <c r="I1198" s="169">
        <v>485.07</v>
      </c>
      <c r="J1198" s="169">
        <v>1125.2362499999999</v>
      </c>
      <c r="K1198" s="169">
        <v>794.20125000000007</v>
      </c>
      <c r="L1198" s="169">
        <v>979.453125</v>
      </c>
      <c r="M1198" s="169">
        <v>650.08125000000007</v>
      </c>
      <c r="N1198" s="169">
        <v>875.49187500000005</v>
      </c>
      <c r="O1198" s="169">
        <v>698.46749999999997</v>
      </c>
      <c r="P1198" s="169">
        <v>582.24374999999998</v>
      </c>
      <c r="Q1198" s="169">
        <v>856.8</v>
      </c>
      <c r="R1198" s="169">
        <v>798.37875000000008</v>
      </c>
      <c r="S1198" s="169">
        <v>0</v>
      </c>
      <c r="T1198" s="169">
        <v>0</v>
      </c>
      <c r="U1198" s="169">
        <v>8832.6112499999999</v>
      </c>
      <c r="V1198" s="163">
        <f ca="1">SUM(INDIRECT(Inputs!$C$11&amp;ROW()&amp;":"&amp;Inputs!$C$12&amp;ROW()))</f>
        <v>856.8</v>
      </c>
      <c r="W1198" s="163">
        <f ca="1">SUM(INDIRECT(Inputs!$C$13&amp;ROW()&amp;":"&amp;Inputs!$C$14&amp;ROW()))</f>
        <v>8034.2324999999992</v>
      </c>
      <c r="X1198" s="3" t="str">
        <f>IF(COUNTIFS(Lookups!$A:$A,C1198)=1,"Gross Sales","")</f>
        <v/>
      </c>
      <c r="Y1198" s="3" t="str">
        <f>IF(COUNTIFS(Lookups!$D:$D,C1198)=1,"Bar Sales","")</f>
        <v/>
      </c>
      <c r="Z1198" s="3" t="str">
        <f>IFERROR(VLOOKUP(C1198*1,Lookups!$D:$F,3,FALSE),"")</f>
        <v/>
      </c>
      <c r="AA1198" s="3" t="str">
        <f>IFERROR(VLOOKUP($C1198*1,Lookups!$H:$N,3,FALSE),"")</f>
        <v>Sales</v>
      </c>
      <c r="AB1198" s="3" t="str">
        <f>IFERROR(VLOOKUP($C1198*1,Lookups!$H:$N,4,FALSE),"")</f>
        <v>Lunch</v>
      </c>
      <c r="AC1198" s="3" t="str">
        <f>IFERROR(VLOOKUP($C1198*1,Lookups!$H:$N,5,FALSE),"")</f>
        <v>Private</v>
      </c>
      <c r="AD1198" s="3" t="str">
        <f>IFERROR(VLOOKUP($C1198*1,Lookups!$H:$N,6,FALSE),"")</f>
        <v>Bev</v>
      </c>
      <c r="AE1198" s="3" t="str">
        <f>IFERROR(VLOOKUP($C1198*1,Lookups!$H:$N,7,FALSE),"")</f>
        <v>Liquor</v>
      </c>
      <c r="AF1198" s="3" t="str">
        <f>VLOOKUP(B1198*1,Stores!$A:$C,3,FALSE)</f>
        <v>DFG</v>
      </c>
    </row>
    <row r="1199" spans="1:32">
      <c r="A1199" s="165" t="s">
        <v>941</v>
      </c>
      <c r="B1199" s="166" t="s">
        <v>944</v>
      </c>
      <c r="C1199" s="165" t="s">
        <v>588</v>
      </c>
      <c r="D1199" s="165" t="s">
        <v>918</v>
      </c>
      <c r="E1199" s="165" t="s">
        <v>565</v>
      </c>
      <c r="F1199" s="167">
        <v>2017</v>
      </c>
      <c r="G1199" s="168">
        <v>0</v>
      </c>
      <c r="H1199" s="169">
        <v>1178.29125</v>
      </c>
      <c r="I1199" s="169">
        <v>1686.09375</v>
      </c>
      <c r="J1199" s="169">
        <v>1146.52125</v>
      </c>
      <c r="K1199" s="169">
        <v>2099.0250000000001</v>
      </c>
      <c r="L1199" s="169">
        <v>2247.7162499999999</v>
      </c>
      <c r="M1199" s="169">
        <v>2493.973575</v>
      </c>
      <c r="N1199" s="169">
        <v>1514.7</v>
      </c>
      <c r="O1199" s="169">
        <v>1086.1537500000002</v>
      </c>
      <c r="P1199" s="169">
        <v>1482.2331750000001</v>
      </c>
      <c r="Q1199" s="169">
        <v>1704.65625</v>
      </c>
      <c r="R1199" s="169">
        <v>1322.859375</v>
      </c>
      <c r="S1199" s="169">
        <v>0</v>
      </c>
      <c r="T1199" s="169">
        <v>0</v>
      </c>
      <c r="U1199" s="169">
        <v>17962.223624999999</v>
      </c>
      <c r="V1199" s="163">
        <f ca="1">SUM(INDIRECT(Inputs!$C$11&amp;ROW()&amp;":"&amp;Inputs!$C$12&amp;ROW()))</f>
        <v>1704.65625</v>
      </c>
      <c r="W1199" s="163">
        <f ca="1">SUM(INDIRECT(Inputs!$C$13&amp;ROW()&amp;":"&amp;Inputs!$C$14&amp;ROW()))</f>
        <v>16639.364249999999</v>
      </c>
      <c r="X1199" s="3" t="str">
        <f>IF(COUNTIFS(Lookups!$A:$A,C1199)=1,"Gross Sales","")</f>
        <v/>
      </c>
      <c r="Y1199" s="3" t="str">
        <f>IF(COUNTIFS(Lookups!$D:$D,C1199)=1,"Bar Sales","")</f>
        <v/>
      </c>
      <c r="Z1199" s="3" t="str">
        <f>IFERROR(VLOOKUP(C1199*1,Lookups!$D:$F,3,FALSE),"")</f>
        <v/>
      </c>
      <c r="AA1199" s="3" t="str">
        <f>IFERROR(VLOOKUP($C1199*1,Lookups!$H:$N,3,FALSE),"")</f>
        <v>Sales</v>
      </c>
      <c r="AB1199" s="3" t="str">
        <f>IFERROR(VLOOKUP($C1199*1,Lookups!$H:$N,4,FALSE),"")</f>
        <v>Lunch</v>
      </c>
      <c r="AC1199" s="3" t="str">
        <f>IFERROR(VLOOKUP($C1199*1,Lookups!$H:$N,5,FALSE),"")</f>
        <v>Private</v>
      </c>
      <c r="AD1199" s="3" t="str">
        <f>IFERROR(VLOOKUP($C1199*1,Lookups!$H:$N,6,FALSE),"")</f>
        <v>Bev</v>
      </c>
      <c r="AE1199" s="3" t="str">
        <f>IFERROR(VLOOKUP($C1199*1,Lookups!$H:$N,7,FALSE),"")</f>
        <v>Liquor</v>
      </c>
      <c r="AF1199" s="3" t="str">
        <f>VLOOKUP(B1199*1,Stores!$A:$C,3,FALSE)</f>
        <v>DFG</v>
      </c>
    </row>
    <row r="1200" spans="1:32">
      <c r="A1200" s="165" t="s">
        <v>940</v>
      </c>
      <c r="B1200" s="166" t="s">
        <v>945</v>
      </c>
      <c r="C1200" s="165" t="s">
        <v>588</v>
      </c>
      <c r="D1200" s="165" t="s">
        <v>918</v>
      </c>
      <c r="E1200" s="165" t="s">
        <v>565</v>
      </c>
      <c r="F1200" s="167">
        <v>2017</v>
      </c>
      <c r="G1200" s="168">
        <v>0</v>
      </c>
      <c r="H1200" s="169">
        <v>2617.32375</v>
      </c>
      <c r="I1200" s="169">
        <v>819.32625000000007</v>
      </c>
      <c r="J1200" s="169">
        <v>1469.31</v>
      </c>
      <c r="K1200" s="169">
        <v>1418.175</v>
      </c>
      <c r="L1200" s="169">
        <v>1933.86375</v>
      </c>
      <c r="M1200" s="169">
        <v>1415.7787500000002</v>
      </c>
      <c r="N1200" s="169">
        <v>1377</v>
      </c>
      <c r="O1200" s="169">
        <v>1624.5</v>
      </c>
      <c r="P1200" s="169">
        <v>1879.605</v>
      </c>
      <c r="Q1200" s="169">
        <v>1667.1075000000001</v>
      </c>
      <c r="R1200" s="169">
        <v>1485.135</v>
      </c>
      <c r="S1200" s="169">
        <v>0</v>
      </c>
      <c r="T1200" s="169">
        <v>0</v>
      </c>
      <c r="U1200" s="169">
        <v>17707.125</v>
      </c>
      <c r="V1200" s="163">
        <f ca="1">SUM(INDIRECT(Inputs!$C$11&amp;ROW()&amp;":"&amp;Inputs!$C$12&amp;ROW()))</f>
        <v>1667.1075000000001</v>
      </c>
      <c r="W1200" s="163">
        <f ca="1">SUM(INDIRECT(Inputs!$C$13&amp;ROW()&amp;":"&amp;Inputs!$C$14&amp;ROW()))</f>
        <v>16221.99</v>
      </c>
      <c r="X1200" s="3" t="str">
        <f>IF(COUNTIFS(Lookups!$A:$A,C1200)=1,"Gross Sales","")</f>
        <v/>
      </c>
      <c r="Y1200" s="3" t="str">
        <f>IF(COUNTIFS(Lookups!$D:$D,C1200)=1,"Bar Sales","")</f>
        <v/>
      </c>
      <c r="Z1200" s="3" t="str">
        <f>IFERROR(VLOOKUP(C1200*1,Lookups!$D:$F,3,FALSE),"")</f>
        <v/>
      </c>
      <c r="AA1200" s="3" t="str">
        <f>IFERROR(VLOOKUP($C1200*1,Lookups!$H:$N,3,FALSE),"")</f>
        <v>Sales</v>
      </c>
      <c r="AB1200" s="3" t="str">
        <f>IFERROR(VLOOKUP($C1200*1,Lookups!$H:$N,4,FALSE),"")</f>
        <v>Lunch</v>
      </c>
      <c r="AC1200" s="3" t="str">
        <f>IFERROR(VLOOKUP($C1200*1,Lookups!$H:$N,5,FALSE),"")</f>
        <v>Private</v>
      </c>
      <c r="AD1200" s="3" t="str">
        <f>IFERROR(VLOOKUP($C1200*1,Lookups!$H:$N,6,FALSE),"")</f>
        <v>Bev</v>
      </c>
      <c r="AE1200" s="3" t="str">
        <f>IFERROR(VLOOKUP($C1200*1,Lookups!$H:$N,7,FALSE),"")</f>
        <v>Liquor</v>
      </c>
      <c r="AF1200" s="3" t="str">
        <f>VLOOKUP(B1200*1,Stores!$A:$C,3,FALSE)</f>
        <v>DFG</v>
      </c>
    </row>
    <row r="1201" spans="1:32">
      <c r="A1201" s="165" t="s">
        <v>939</v>
      </c>
      <c r="B1201" s="166" t="s">
        <v>946</v>
      </c>
      <c r="C1201" s="165" t="s">
        <v>588</v>
      </c>
      <c r="D1201" s="165" t="s">
        <v>918</v>
      </c>
      <c r="E1201" s="165" t="s">
        <v>565</v>
      </c>
      <c r="F1201" s="167">
        <v>2017</v>
      </c>
      <c r="G1201" s="168">
        <v>0</v>
      </c>
      <c r="H1201" s="169">
        <v>1122.0893249999999</v>
      </c>
      <c r="I1201" s="169">
        <v>992.35125000000005</v>
      </c>
      <c r="J1201" s="169">
        <v>1094.3831249999998</v>
      </c>
      <c r="K1201" s="169">
        <v>1136.55</v>
      </c>
      <c r="L1201" s="169">
        <v>1049.5162499999999</v>
      </c>
      <c r="M1201" s="169">
        <v>693.15750000000003</v>
      </c>
      <c r="N1201" s="169">
        <v>1459.6312500000001</v>
      </c>
      <c r="O1201" s="169">
        <v>1155.0015000000001</v>
      </c>
      <c r="P1201" s="169">
        <v>1997.3655000000001</v>
      </c>
      <c r="Q1201" s="169">
        <v>1500.3731250000001</v>
      </c>
      <c r="R1201" s="169">
        <v>1659.7538999999999</v>
      </c>
      <c r="S1201" s="169">
        <v>0</v>
      </c>
      <c r="T1201" s="169">
        <v>0</v>
      </c>
      <c r="U1201" s="169">
        <v>13860.172725</v>
      </c>
      <c r="V1201" s="163">
        <f ca="1">SUM(INDIRECT(Inputs!$C$11&amp;ROW()&amp;":"&amp;Inputs!$C$12&amp;ROW()))</f>
        <v>1500.3731250000001</v>
      </c>
      <c r="W1201" s="163">
        <f ca="1">SUM(INDIRECT(Inputs!$C$13&amp;ROW()&amp;":"&amp;Inputs!$C$14&amp;ROW()))</f>
        <v>12200.418825000001</v>
      </c>
      <c r="X1201" s="3" t="str">
        <f>IF(COUNTIFS(Lookups!$A:$A,C1201)=1,"Gross Sales","")</f>
        <v/>
      </c>
      <c r="Y1201" s="3" t="str">
        <f>IF(COUNTIFS(Lookups!$D:$D,C1201)=1,"Bar Sales","")</f>
        <v/>
      </c>
      <c r="Z1201" s="3" t="str">
        <f>IFERROR(VLOOKUP(C1201*1,Lookups!$D:$F,3,FALSE),"")</f>
        <v/>
      </c>
      <c r="AA1201" s="3" t="str">
        <f>IFERROR(VLOOKUP($C1201*1,Lookups!$H:$N,3,FALSE),"")</f>
        <v>Sales</v>
      </c>
      <c r="AB1201" s="3" t="str">
        <f>IFERROR(VLOOKUP($C1201*1,Lookups!$H:$N,4,FALSE),"")</f>
        <v>Lunch</v>
      </c>
      <c r="AC1201" s="3" t="str">
        <f>IFERROR(VLOOKUP($C1201*1,Lookups!$H:$N,5,FALSE),"")</f>
        <v>Private</v>
      </c>
      <c r="AD1201" s="3" t="str">
        <f>IFERROR(VLOOKUP($C1201*1,Lookups!$H:$N,6,FALSE),"")</f>
        <v>Bev</v>
      </c>
      <c r="AE1201" s="3" t="str">
        <f>IFERROR(VLOOKUP($C1201*1,Lookups!$H:$N,7,FALSE),"")</f>
        <v>Liquor</v>
      </c>
      <c r="AF1201" s="3" t="str">
        <f>VLOOKUP(B1201*1,Stores!$A:$C,3,FALSE)</f>
        <v>DFG</v>
      </c>
    </row>
    <row r="1202" spans="1:32">
      <c r="A1202" s="165" t="s">
        <v>938</v>
      </c>
      <c r="B1202" s="166" t="s">
        <v>947</v>
      </c>
      <c r="C1202" s="165" t="s">
        <v>588</v>
      </c>
      <c r="D1202" s="165" t="s">
        <v>918</v>
      </c>
      <c r="E1202" s="165" t="s">
        <v>565</v>
      </c>
      <c r="F1202" s="167">
        <v>2017</v>
      </c>
      <c r="G1202" s="168">
        <v>0</v>
      </c>
      <c r="H1202" s="169">
        <v>1192.3373999999999</v>
      </c>
      <c r="I1202" s="169">
        <v>1622.1281999999999</v>
      </c>
      <c r="J1202" s="169">
        <v>1180.4067</v>
      </c>
      <c r="K1202" s="169">
        <v>1140.729975</v>
      </c>
      <c r="L1202" s="169">
        <v>1377.7627499999999</v>
      </c>
      <c r="M1202" s="169">
        <v>1609.8285750000002</v>
      </c>
      <c r="N1202" s="169">
        <v>1882.69605</v>
      </c>
      <c r="O1202" s="169">
        <v>1600.1632500000001</v>
      </c>
      <c r="P1202" s="169">
        <v>1193.4317999999998</v>
      </c>
      <c r="Q1202" s="169">
        <v>1767.6183000000001</v>
      </c>
      <c r="R1202" s="169">
        <v>1494.1296</v>
      </c>
      <c r="S1202" s="169">
        <v>0</v>
      </c>
      <c r="T1202" s="169">
        <v>0</v>
      </c>
      <c r="U1202" s="169">
        <v>16061.232599999999</v>
      </c>
      <c r="V1202" s="163">
        <f ca="1">SUM(INDIRECT(Inputs!$C$11&amp;ROW()&amp;":"&amp;Inputs!$C$12&amp;ROW()))</f>
        <v>1767.6183000000001</v>
      </c>
      <c r="W1202" s="163">
        <f ca="1">SUM(INDIRECT(Inputs!$C$13&amp;ROW()&amp;":"&amp;Inputs!$C$14&amp;ROW()))</f>
        <v>14567.102999999999</v>
      </c>
      <c r="X1202" s="3" t="str">
        <f>IF(COUNTIFS(Lookups!$A:$A,C1202)=1,"Gross Sales","")</f>
        <v/>
      </c>
      <c r="Y1202" s="3" t="str">
        <f>IF(COUNTIFS(Lookups!$D:$D,C1202)=1,"Bar Sales","")</f>
        <v/>
      </c>
      <c r="Z1202" s="3" t="str">
        <f>IFERROR(VLOOKUP(C1202*1,Lookups!$D:$F,3,FALSE),"")</f>
        <v/>
      </c>
      <c r="AA1202" s="3" t="str">
        <f>IFERROR(VLOOKUP($C1202*1,Lookups!$H:$N,3,FALSE),"")</f>
        <v>Sales</v>
      </c>
      <c r="AB1202" s="3" t="str">
        <f>IFERROR(VLOOKUP($C1202*1,Lookups!$H:$N,4,FALSE),"")</f>
        <v>Lunch</v>
      </c>
      <c r="AC1202" s="3" t="str">
        <f>IFERROR(VLOOKUP($C1202*1,Lookups!$H:$N,5,FALSE),"")</f>
        <v>Private</v>
      </c>
      <c r="AD1202" s="3" t="str">
        <f>IFERROR(VLOOKUP($C1202*1,Lookups!$H:$N,6,FALSE),"")</f>
        <v>Bev</v>
      </c>
      <c r="AE1202" s="3" t="str">
        <f>IFERROR(VLOOKUP($C1202*1,Lookups!$H:$N,7,FALSE),"")</f>
        <v>Liquor</v>
      </c>
      <c r="AF1202" s="3" t="str">
        <f>VLOOKUP(B1202*1,Stores!$A:$C,3,FALSE)</f>
        <v>DFG</v>
      </c>
    </row>
    <row r="1203" spans="1:32">
      <c r="A1203" s="165" t="s">
        <v>937</v>
      </c>
      <c r="B1203" s="166" t="s">
        <v>948</v>
      </c>
      <c r="C1203" s="165" t="s">
        <v>588</v>
      </c>
      <c r="D1203" s="165" t="s">
        <v>918</v>
      </c>
      <c r="E1203" s="165" t="s">
        <v>565</v>
      </c>
      <c r="F1203" s="167">
        <v>2017</v>
      </c>
      <c r="G1203" s="168">
        <v>0</v>
      </c>
      <c r="H1203" s="169">
        <v>1248.3393000000001</v>
      </c>
      <c r="I1203" s="169">
        <v>889.27124999999978</v>
      </c>
      <c r="J1203" s="169">
        <v>1008.8567999999999</v>
      </c>
      <c r="K1203" s="169">
        <v>1260.4068750000001</v>
      </c>
      <c r="L1203" s="169">
        <v>1136.8874999999998</v>
      </c>
      <c r="M1203" s="169">
        <v>770.25</v>
      </c>
      <c r="N1203" s="169">
        <v>708.75</v>
      </c>
      <c r="O1203" s="169">
        <v>814.81500000000005</v>
      </c>
      <c r="P1203" s="169">
        <v>936.22499999999991</v>
      </c>
      <c r="Q1203" s="169">
        <v>933.81000000000006</v>
      </c>
      <c r="R1203" s="169">
        <v>975.17399999999998</v>
      </c>
      <c r="S1203" s="169">
        <v>0</v>
      </c>
      <c r="T1203" s="169">
        <v>0</v>
      </c>
      <c r="U1203" s="169">
        <v>10682.785724999998</v>
      </c>
      <c r="V1203" s="163">
        <f ca="1">SUM(INDIRECT(Inputs!$C$11&amp;ROW()&amp;":"&amp;Inputs!$C$12&amp;ROW()))</f>
        <v>933.81000000000006</v>
      </c>
      <c r="W1203" s="163">
        <f ca="1">SUM(INDIRECT(Inputs!$C$13&amp;ROW()&amp;":"&amp;Inputs!$C$14&amp;ROW()))</f>
        <v>9707.6117249999988</v>
      </c>
      <c r="X1203" s="3" t="str">
        <f>IF(COUNTIFS(Lookups!$A:$A,C1203)=1,"Gross Sales","")</f>
        <v/>
      </c>
      <c r="Y1203" s="3" t="str">
        <f>IF(COUNTIFS(Lookups!$D:$D,C1203)=1,"Bar Sales","")</f>
        <v/>
      </c>
      <c r="Z1203" s="3" t="str">
        <f>IFERROR(VLOOKUP(C1203*1,Lookups!$D:$F,3,FALSE),"")</f>
        <v/>
      </c>
      <c r="AA1203" s="3" t="str">
        <f>IFERROR(VLOOKUP($C1203*1,Lookups!$H:$N,3,FALSE),"")</f>
        <v>Sales</v>
      </c>
      <c r="AB1203" s="3" t="str">
        <f>IFERROR(VLOOKUP($C1203*1,Lookups!$H:$N,4,FALSE),"")</f>
        <v>Lunch</v>
      </c>
      <c r="AC1203" s="3" t="str">
        <f>IFERROR(VLOOKUP($C1203*1,Lookups!$H:$N,5,FALSE),"")</f>
        <v>Private</v>
      </c>
      <c r="AD1203" s="3" t="str">
        <f>IFERROR(VLOOKUP($C1203*1,Lookups!$H:$N,6,FALSE),"")</f>
        <v>Bev</v>
      </c>
      <c r="AE1203" s="3" t="str">
        <f>IFERROR(VLOOKUP($C1203*1,Lookups!$H:$N,7,FALSE),"")</f>
        <v>Liquor</v>
      </c>
      <c r="AF1203" s="3" t="str">
        <f>VLOOKUP(B1203*1,Stores!$A:$C,3,FALSE)</f>
        <v>DFG</v>
      </c>
    </row>
    <row r="1204" spans="1:32">
      <c r="A1204" s="165" t="s">
        <v>936</v>
      </c>
      <c r="B1204" s="166" t="s">
        <v>949</v>
      </c>
      <c r="C1204" s="165" t="s">
        <v>588</v>
      </c>
      <c r="D1204" s="165" t="s">
        <v>918</v>
      </c>
      <c r="E1204" s="165" t="s">
        <v>565</v>
      </c>
      <c r="F1204" s="167">
        <v>2017</v>
      </c>
      <c r="G1204" s="168">
        <v>0</v>
      </c>
      <c r="H1204" s="169">
        <v>2162.9326499999997</v>
      </c>
      <c r="I1204" s="169">
        <v>2063.1307499999998</v>
      </c>
      <c r="J1204" s="169">
        <v>1565.4995999999999</v>
      </c>
      <c r="K1204" s="169">
        <v>1481.6210999999998</v>
      </c>
      <c r="L1204" s="169">
        <v>2244.078</v>
      </c>
      <c r="M1204" s="169">
        <v>2277.6116999999999</v>
      </c>
      <c r="N1204" s="169">
        <v>1795.53495</v>
      </c>
      <c r="O1204" s="169">
        <v>1511.6921999999997</v>
      </c>
      <c r="P1204" s="169">
        <v>1644.7350000000001</v>
      </c>
      <c r="Q1204" s="169">
        <v>1140.3029999999999</v>
      </c>
      <c r="R1204" s="169">
        <v>1966.8536999999999</v>
      </c>
      <c r="S1204" s="169">
        <v>0</v>
      </c>
      <c r="T1204" s="169">
        <v>0</v>
      </c>
      <c r="U1204" s="169">
        <v>19853.992649999997</v>
      </c>
      <c r="V1204" s="163">
        <f ca="1">SUM(INDIRECT(Inputs!$C$11&amp;ROW()&amp;":"&amp;Inputs!$C$12&amp;ROW()))</f>
        <v>1140.3029999999999</v>
      </c>
      <c r="W1204" s="163">
        <f ca="1">SUM(INDIRECT(Inputs!$C$13&amp;ROW()&amp;":"&amp;Inputs!$C$14&amp;ROW()))</f>
        <v>17887.138949999997</v>
      </c>
      <c r="X1204" s="3" t="str">
        <f>IF(COUNTIFS(Lookups!$A:$A,C1204)=1,"Gross Sales","")</f>
        <v/>
      </c>
      <c r="Y1204" s="3" t="str">
        <f>IF(COUNTIFS(Lookups!$D:$D,C1204)=1,"Bar Sales","")</f>
        <v/>
      </c>
      <c r="Z1204" s="3" t="str">
        <f>IFERROR(VLOOKUP(C1204*1,Lookups!$D:$F,3,FALSE),"")</f>
        <v/>
      </c>
      <c r="AA1204" s="3" t="str">
        <f>IFERROR(VLOOKUP($C1204*1,Lookups!$H:$N,3,FALSE),"")</f>
        <v>Sales</v>
      </c>
      <c r="AB1204" s="3" t="str">
        <f>IFERROR(VLOOKUP($C1204*1,Lookups!$H:$N,4,FALSE),"")</f>
        <v>Lunch</v>
      </c>
      <c r="AC1204" s="3" t="str">
        <f>IFERROR(VLOOKUP($C1204*1,Lookups!$H:$N,5,FALSE),"")</f>
        <v>Private</v>
      </c>
      <c r="AD1204" s="3" t="str">
        <f>IFERROR(VLOOKUP($C1204*1,Lookups!$H:$N,6,FALSE),"")</f>
        <v>Bev</v>
      </c>
      <c r="AE1204" s="3" t="str">
        <f>IFERROR(VLOOKUP($C1204*1,Lookups!$H:$N,7,FALSE),"")</f>
        <v>Liquor</v>
      </c>
      <c r="AF1204" s="3" t="str">
        <f>VLOOKUP(B1204*1,Stores!$A:$C,3,FALSE)</f>
        <v>DFG</v>
      </c>
    </row>
    <row r="1205" spans="1:32">
      <c r="A1205" s="165" t="s">
        <v>935</v>
      </c>
      <c r="B1205" s="166" t="s">
        <v>950</v>
      </c>
      <c r="C1205" s="165" t="s">
        <v>588</v>
      </c>
      <c r="D1205" s="165" t="s">
        <v>918</v>
      </c>
      <c r="E1205" s="165" t="s">
        <v>565</v>
      </c>
      <c r="F1205" s="167">
        <v>2017</v>
      </c>
      <c r="G1205" s="168">
        <v>0</v>
      </c>
      <c r="H1205" s="169">
        <v>1039.1812499999999</v>
      </c>
      <c r="I1205" s="169">
        <v>935.67750000000001</v>
      </c>
      <c r="J1205" s="169">
        <v>1574.4449999999999</v>
      </c>
      <c r="K1205" s="169">
        <v>1177.449975</v>
      </c>
      <c r="L1205" s="169">
        <v>1230.8700000000001</v>
      </c>
      <c r="M1205" s="169">
        <v>810.67875000000004</v>
      </c>
      <c r="N1205" s="169">
        <v>796.61249999999995</v>
      </c>
      <c r="O1205" s="169">
        <v>1072.74</v>
      </c>
      <c r="P1205" s="169">
        <v>810.495</v>
      </c>
      <c r="Q1205" s="169">
        <v>1029.0362250000001</v>
      </c>
      <c r="R1205" s="169">
        <v>1600.5825</v>
      </c>
      <c r="S1205" s="169">
        <v>0</v>
      </c>
      <c r="T1205" s="169">
        <v>0</v>
      </c>
      <c r="U1205" s="169">
        <v>12077.768700000002</v>
      </c>
      <c r="V1205" s="163">
        <f ca="1">SUM(INDIRECT(Inputs!$C$11&amp;ROW()&amp;":"&amp;Inputs!$C$12&amp;ROW()))</f>
        <v>1029.0362250000001</v>
      </c>
      <c r="W1205" s="163">
        <f ca="1">SUM(INDIRECT(Inputs!$C$13&amp;ROW()&amp;":"&amp;Inputs!$C$14&amp;ROW()))</f>
        <v>10477.186200000002</v>
      </c>
      <c r="X1205" s="3" t="str">
        <f>IF(COUNTIFS(Lookups!$A:$A,C1205)=1,"Gross Sales","")</f>
        <v/>
      </c>
      <c r="Y1205" s="3" t="str">
        <f>IF(COUNTIFS(Lookups!$D:$D,C1205)=1,"Bar Sales","")</f>
        <v/>
      </c>
      <c r="Z1205" s="3" t="str">
        <f>IFERROR(VLOOKUP(C1205*1,Lookups!$D:$F,3,FALSE),"")</f>
        <v/>
      </c>
      <c r="AA1205" s="3" t="str">
        <f>IFERROR(VLOOKUP($C1205*1,Lookups!$H:$N,3,FALSE),"")</f>
        <v>Sales</v>
      </c>
      <c r="AB1205" s="3" t="str">
        <f>IFERROR(VLOOKUP($C1205*1,Lookups!$H:$N,4,FALSE),"")</f>
        <v>Lunch</v>
      </c>
      <c r="AC1205" s="3" t="str">
        <f>IFERROR(VLOOKUP($C1205*1,Lookups!$H:$N,5,FALSE),"")</f>
        <v>Private</v>
      </c>
      <c r="AD1205" s="3" t="str">
        <f>IFERROR(VLOOKUP($C1205*1,Lookups!$H:$N,6,FALSE),"")</f>
        <v>Bev</v>
      </c>
      <c r="AE1205" s="3" t="str">
        <f>IFERROR(VLOOKUP($C1205*1,Lookups!$H:$N,7,FALSE),"")</f>
        <v>Liquor</v>
      </c>
      <c r="AF1205" s="3" t="str">
        <f>VLOOKUP(B1205*1,Stores!$A:$C,3,FALSE)</f>
        <v>DFG</v>
      </c>
    </row>
    <row r="1206" spans="1:32">
      <c r="A1206" s="165" t="s">
        <v>960</v>
      </c>
      <c r="B1206" s="166" t="s">
        <v>951</v>
      </c>
      <c r="C1206" s="165" t="s">
        <v>588</v>
      </c>
      <c r="D1206" s="165" t="s">
        <v>918</v>
      </c>
      <c r="E1206" s="165" t="s">
        <v>565</v>
      </c>
      <c r="F1206" s="167">
        <v>2017</v>
      </c>
      <c r="G1206" s="168">
        <v>0</v>
      </c>
      <c r="H1206" s="169">
        <v>2216.8629000000001</v>
      </c>
      <c r="I1206" s="169">
        <v>2730.375</v>
      </c>
      <c r="J1206" s="169">
        <v>2018.3552999999999</v>
      </c>
      <c r="K1206" s="169">
        <v>2486.7037500000001</v>
      </c>
      <c r="L1206" s="169">
        <v>2781.03</v>
      </c>
      <c r="M1206" s="169">
        <v>2675.2687499999997</v>
      </c>
      <c r="N1206" s="169">
        <v>1638.4012500000001</v>
      </c>
      <c r="O1206" s="169">
        <v>2560.2075</v>
      </c>
      <c r="P1206" s="169">
        <v>2270.2725</v>
      </c>
      <c r="Q1206" s="169">
        <v>2383.745625</v>
      </c>
      <c r="R1206" s="169">
        <v>2248.13355</v>
      </c>
      <c r="S1206" s="169">
        <v>0</v>
      </c>
      <c r="T1206" s="169">
        <v>0</v>
      </c>
      <c r="U1206" s="169">
        <v>26009.356124999998</v>
      </c>
      <c r="V1206" s="163">
        <f ca="1">SUM(INDIRECT(Inputs!$C$11&amp;ROW()&amp;":"&amp;Inputs!$C$12&amp;ROW()))</f>
        <v>2383.745625</v>
      </c>
      <c r="W1206" s="163">
        <f ca="1">SUM(INDIRECT(Inputs!$C$13&amp;ROW()&amp;":"&amp;Inputs!$C$14&amp;ROW()))</f>
        <v>23761.222575</v>
      </c>
      <c r="X1206" s="3" t="str">
        <f>IF(COUNTIFS(Lookups!$A:$A,C1206)=1,"Gross Sales","")</f>
        <v/>
      </c>
      <c r="Y1206" s="3" t="str">
        <f>IF(COUNTIFS(Lookups!$D:$D,C1206)=1,"Bar Sales","")</f>
        <v/>
      </c>
      <c r="Z1206" s="3" t="str">
        <f>IFERROR(VLOOKUP(C1206*1,Lookups!$D:$F,3,FALSE),"")</f>
        <v/>
      </c>
      <c r="AA1206" s="3" t="str">
        <f>IFERROR(VLOOKUP($C1206*1,Lookups!$H:$N,3,FALSE),"")</f>
        <v>Sales</v>
      </c>
      <c r="AB1206" s="3" t="str">
        <f>IFERROR(VLOOKUP($C1206*1,Lookups!$H:$N,4,FALSE),"")</f>
        <v>Lunch</v>
      </c>
      <c r="AC1206" s="3" t="str">
        <f>IFERROR(VLOOKUP($C1206*1,Lookups!$H:$N,5,FALSE),"")</f>
        <v>Private</v>
      </c>
      <c r="AD1206" s="3" t="str">
        <f>IFERROR(VLOOKUP($C1206*1,Lookups!$H:$N,6,FALSE),"")</f>
        <v>Bev</v>
      </c>
      <c r="AE1206" s="3" t="str">
        <f>IFERROR(VLOOKUP($C1206*1,Lookups!$H:$N,7,FALSE),"")</f>
        <v>Liquor</v>
      </c>
      <c r="AF1206" s="3" t="str">
        <f>VLOOKUP(B1206*1,Stores!$A:$C,3,FALSE)</f>
        <v>DFG</v>
      </c>
    </row>
    <row r="1207" spans="1:32">
      <c r="A1207" s="165" t="s">
        <v>961</v>
      </c>
      <c r="B1207" s="166" t="s">
        <v>952</v>
      </c>
      <c r="C1207" s="165" t="s">
        <v>588</v>
      </c>
      <c r="D1207" s="165" t="s">
        <v>918</v>
      </c>
      <c r="E1207" s="165" t="s">
        <v>565</v>
      </c>
      <c r="F1207" s="167">
        <v>2017</v>
      </c>
      <c r="G1207" s="168">
        <v>0</v>
      </c>
      <c r="H1207" s="169">
        <v>2401.1437499999997</v>
      </c>
      <c r="I1207" s="169">
        <v>2109.4874999999997</v>
      </c>
      <c r="J1207" s="169">
        <v>2776.1099999999997</v>
      </c>
      <c r="K1207" s="169">
        <v>2081.52</v>
      </c>
      <c r="L1207" s="169">
        <v>2343.7574999999997</v>
      </c>
      <c r="M1207" s="169">
        <v>2137.8338999999996</v>
      </c>
      <c r="N1207" s="169">
        <v>2101.9650000000001</v>
      </c>
      <c r="O1207" s="169">
        <v>2107.4475000000002</v>
      </c>
      <c r="P1207" s="169">
        <v>1377.2625</v>
      </c>
      <c r="Q1207" s="169">
        <v>2580.9299999999998</v>
      </c>
      <c r="R1207" s="169">
        <v>2748.7808999999997</v>
      </c>
      <c r="S1207" s="169">
        <v>0</v>
      </c>
      <c r="T1207" s="169">
        <v>0</v>
      </c>
      <c r="U1207" s="169">
        <v>24766.238550000002</v>
      </c>
      <c r="V1207" s="163">
        <f ca="1">SUM(INDIRECT(Inputs!$C$11&amp;ROW()&amp;":"&amp;Inputs!$C$12&amp;ROW()))</f>
        <v>2580.9299999999998</v>
      </c>
      <c r="W1207" s="163">
        <f ca="1">SUM(INDIRECT(Inputs!$C$13&amp;ROW()&amp;":"&amp;Inputs!$C$14&amp;ROW()))</f>
        <v>22017.45765</v>
      </c>
      <c r="X1207" s="3" t="str">
        <f>IF(COUNTIFS(Lookups!$A:$A,C1207)=1,"Gross Sales","")</f>
        <v/>
      </c>
      <c r="Y1207" s="3" t="str">
        <f>IF(COUNTIFS(Lookups!$D:$D,C1207)=1,"Bar Sales","")</f>
        <v/>
      </c>
      <c r="Z1207" s="3" t="str">
        <f>IFERROR(VLOOKUP(C1207*1,Lookups!$D:$F,3,FALSE),"")</f>
        <v/>
      </c>
      <c r="AA1207" s="3" t="str">
        <f>IFERROR(VLOOKUP($C1207*1,Lookups!$H:$N,3,FALSE),"")</f>
        <v>Sales</v>
      </c>
      <c r="AB1207" s="3" t="str">
        <f>IFERROR(VLOOKUP($C1207*1,Lookups!$H:$N,4,FALSE),"")</f>
        <v>Lunch</v>
      </c>
      <c r="AC1207" s="3" t="str">
        <f>IFERROR(VLOOKUP($C1207*1,Lookups!$H:$N,5,FALSE),"")</f>
        <v>Private</v>
      </c>
      <c r="AD1207" s="3" t="str">
        <f>IFERROR(VLOOKUP($C1207*1,Lookups!$H:$N,6,FALSE),"")</f>
        <v>Bev</v>
      </c>
      <c r="AE1207" s="3" t="str">
        <f>IFERROR(VLOOKUP($C1207*1,Lookups!$H:$N,7,FALSE),"")</f>
        <v>Liquor</v>
      </c>
      <c r="AF1207" s="3" t="str">
        <f>VLOOKUP(B1207*1,Stores!$A:$C,3,FALSE)</f>
        <v>DFG</v>
      </c>
    </row>
    <row r="1208" spans="1:32">
      <c r="A1208" s="165" t="s">
        <v>934</v>
      </c>
      <c r="B1208" s="166" t="s">
        <v>953</v>
      </c>
      <c r="C1208" s="165" t="s">
        <v>588</v>
      </c>
      <c r="D1208" s="165" t="s">
        <v>918</v>
      </c>
      <c r="E1208" s="165" t="s">
        <v>565</v>
      </c>
      <c r="F1208" s="167">
        <v>2017</v>
      </c>
      <c r="G1208" s="168">
        <v>0</v>
      </c>
      <c r="H1208" s="169">
        <v>2418.2437500000001</v>
      </c>
      <c r="I1208" s="169">
        <v>2531.9636999999998</v>
      </c>
      <c r="J1208" s="169">
        <v>1640.9381249999999</v>
      </c>
      <c r="K1208" s="169">
        <v>2032.8824999999999</v>
      </c>
      <c r="L1208" s="169">
        <v>2503.5660000000003</v>
      </c>
      <c r="M1208" s="169">
        <v>1546.6499999999999</v>
      </c>
      <c r="N1208" s="169">
        <v>1596.9937500000001</v>
      </c>
      <c r="O1208" s="169">
        <v>1329.99</v>
      </c>
      <c r="P1208" s="169">
        <v>1597.5225</v>
      </c>
      <c r="Q1208" s="169">
        <v>1549.7737500000001</v>
      </c>
      <c r="R1208" s="169">
        <v>1253.9043749999998</v>
      </c>
      <c r="S1208" s="169">
        <v>0</v>
      </c>
      <c r="T1208" s="169">
        <v>0</v>
      </c>
      <c r="U1208" s="169">
        <v>20002.428449999999</v>
      </c>
      <c r="V1208" s="163">
        <f ca="1">SUM(INDIRECT(Inputs!$C$11&amp;ROW()&amp;":"&amp;Inputs!$C$12&amp;ROW()))</f>
        <v>1549.7737500000001</v>
      </c>
      <c r="W1208" s="163">
        <f ca="1">SUM(INDIRECT(Inputs!$C$13&amp;ROW()&amp;":"&amp;Inputs!$C$14&amp;ROW()))</f>
        <v>18748.524075000001</v>
      </c>
      <c r="X1208" s="3" t="str">
        <f>IF(COUNTIFS(Lookups!$A:$A,C1208)=1,"Gross Sales","")</f>
        <v/>
      </c>
      <c r="Y1208" s="3" t="str">
        <f>IF(COUNTIFS(Lookups!$D:$D,C1208)=1,"Bar Sales","")</f>
        <v/>
      </c>
      <c r="Z1208" s="3" t="str">
        <f>IFERROR(VLOOKUP(C1208*1,Lookups!$D:$F,3,FALSE),"")</f>
        <v/>
      </c>
      <c r="AA1208" s="3" t="str">
        <f>IFERROR(VLOOKUP($C1208*1,Lookups!$H:$N,3,FALSE),"")</f>
        <v>Sales</v>
      </c>
      <c r="AB1208" s="3" t="str">
        <f>IFERROR(VLOOKUP($C1208*1,Lookups!$H:$N,4,FALSE),"")</f>
        <v>Lunch</v>
      </c>
      <c r="AC1208" s="3" t="str">
        <f>IFERROR(VLOOKUP($C1208*1,Lookups!$H:$N,5,FALSE),"")</f>
        <v>Private</v>
      </c>
      <c r="AD1208" s="3" t="str">
        <f>IFERROR(VLOOKUP($C1208*1,Lookups!$H:$N,6,FALSE),"")</f>
        <v>Bev</v>
      </c>
      <c r="AE1208" s="3" t="str">
        <f>IFERROR(VLOOKUP($C1208*1,Lookups!$H:$N,7,FALSE),"")</f>
        <v>Liquor</v>
      </c>
      <c r="AF1208" s="3" t="str">
        <f>VLOOKUP(B1208*1,Stores!$A:$C,3,FALSE)</f>
        <v>DFG</v>
      </c>
    </row>
    <row r="1209" spans="1:32">
      <c r="A1209" s="165" t="s">
        <v>933</v>
      </c>
      <c r="B1209" s="166" t="s">
        <v>954</v>
      </c>
      <c r="C1209" s="165" t="s">
        <v>588</v>
      </c>
      <c r="D1209" s="165" t="s">
        <v>918</v>
      </c>
      <c r="E1209" s="165" t="s">
        <v>565</v>
      </c>
      <c r="F1209" s="167">
        <v>2017</v>
      </c>
      <c r="G1209" s="168">
        <v>0</v>
      </c>
      <c r="H1209" s="169">
        <v>1583.7525000000001</v>
      </c>
      <c r="I1209" s="169">
        <v>1080.375</v>
      </c>
      <c r="J1209" s="169">
        <v>1353.825</v>
      </c>
      <c r="K1209" s="169">
        <v>982.15499999999997</v>
      </c>
      <c r="L1209" s="169">
        <v>1466.1000000000001</v>
      </c>
      <c r="M1209" s="169">
        <v>1128.8475000000001</v>
      </c>
      <c r="N1209" s="169">
        <v>1225.5075000000002</v>
      </c>
      <c r="O1209" s="169">
        <v>681.6</v>
      </c>
      <c r="P1209" s="169">
        <v>1657.10475</v>
      </c>
      <c r="Q1209" s="169">
        <v>950.4375</v>
      </c>
      <c r="R1209" s="169">
        <v>1428.99</v>
      </c>
      <c r="S1209" s="169">
        <v>0</v>
      </c>
      <c r="T1209" s="169">
        <v>0</v>
      </c>
      <c r="U1209" s="169">
        <v>13538.694750000001</v>
      </c>
      <c r="V1209" s="163">
        <f ca="1">SUM(INDIRECT(Inputs!$C$11&amp;ROW()&amp;":"&amp;Inputs!$C$12&amp;ROW()))</f>
        <v>950.4375</v>
      </c>
      <c r="W1209" s="163">
        <f ca="1">SUM(INDIRECT(Inputs!$C$13&amp;ROW()&amp;":"&amp;Inputs!$C$14&amp;ROW()))</f>
        <v>12109.704750000001</v>
      </c>
      <c r="X1209" s="3" t="str">
        <f>IF(COUNTIFS(Lookups!$A:$A,C1209)=1,"Gross Sales","")</f>
        <v/>
      </c>
      <c r="Y1209" s="3" t="str">
        <f>IF(COUNTIFS(Lookups!$D:$D,C1209)=1,"Bar Sales","")</f>
        <v/>
      </c>
      <c r="Z1209" s="3" t="str">
        <f>IFERROR(VLOOKUP(C1209*1,Lookups!$D:$F,3,FALSE),"")</f>
        <v/>
      </c>
      <c r="AA1209" s="3" t="str">
        <f>IFERROR(VLOOKUP($C1209*1,Lookups!$H:$N,3,FALSE),"")</f>
        <v>Sales</v>
      </c>
      <c r="AB1209" s="3" t="str">
        <f>IFERROR(VLOOKUP($C1209*1,Lookups!$H:$N,4,FALSE),"")</f>
        <v>Lunch</v>
      </c>
      <c r="AC1209" s="3" t="str">
        <f>IFERROR(VLOOKUP($C1209*1,Lookups!$H:$N,5,FALSE),"")</f>
        <v>Private</v>
      </c>
      <c r="AD1209" s="3" t="str">
        <f>IFERROR(VLOOKUP($C1209*1,Lookups!$H:$N,6,FALSE),"")</f>
        <v>Bev</v>
      </c>
      <c r="AE1209" s="3" t="str">
        <f>IFERROR(VLOOKUP($C1209*1,Lookups!$H:$N,7,FALSE),"")</f>
        <v>Liquor</v>
      </c>
      <c r="AF1209" s="3" t="str">
        <f>VLOOKUP(B1209*1,Stores!$A:$C,3,FALSE)</f>
        <v>DFG</v>
      </c>
    </row>
    <row r="1210" spans="1:32">
      <c r="A1210" s="165" t="s">
        <v>932</v>
      </c>
      <c r="B1210" s="166" t="s">
        <v>959</v>
      </c>
      <c r="C1210" s="165" t="s">
        <v>588</v>
      </c>
      <c r="D1210" s="165" t="s">
        <v>918</v>
      </c>
      <c r="E1210" s="165" t="s">
        <v>565</v>
      </c>
      <c r="F1210" s="167">
        <v>2017</v>
      </c>
      <c r="G1210" s="168">
        <v>0</v>
      </c>
      <c r="H1210" s="169">
        <v>0</v>
      </c>
      <c r="I1210" s="169">
        <v>0</v>
      </c>
      <c r="J1210" s="169">
        <v>0</v>
      </c>
      <c r="K1210" s="169">
        <v>0</v>
      </c>
      <c r="L1210" s="169">
        <v>0</v>
      </c>
      <c r="M1210" s="169">
        <v>0</v>
      </c>
      <c r="N1210" s="169">
        <v>1814.1476249999998</v>
      </c>
      <c r="O1210" s="169">
        <v>2370.5625</v>
      </c>
      <c r="P1210" s="169">
        <v>2151.8788499999996</v>
      </c>
      <c r="Q1210" s="169">
        <v>2838.2437500000001</v>
      </c>
      <c r="R1210" s="169">
        <v>2141.9775</v>
      </c>
      <c r="S1210" s="169">
        <v>0</v>
      </c>
      <c r="T1210" s="169">
        <v>0</v>
      </c>
      <c r="U1210" s="169">
        <v>11316.810224999997</v>
      </c>
      <c r="V1210" s="163">
        <f ca="1">SUM(INDIRECT(Inputs!$C$11&amp;ROW()&amp;":"&amp;Inputs!$C$12&amp;ROW()))</f>
        <v>2838.2437500000001</v>
      </c>
      <c r="W1210" s="163">
        <f ca="1">SUM(INDIRECT(Inputs!$C$13&amp;ROW()&amp;":"&amp;Inputs!$C$14&amp;ROW()))</f>
        <v>9174.8327249999984</v>
      </c>
      <c r="X1210" s="3" t="str">
        <f>IF(COUNTIFS(Lookups!$A:$A,C1210)=1,"Gross Sales","")</f>
        <v/>
      </c>
      <c r="Y1210" s="3" t="str">
        <f>IF(COUNTIFS(Lookups!$D:$D,C1210)=1,"Bar Sales","")</f>
        <v/>
      </c>
      <c r="Z1210" s="3" t="str">
        <f>IFERROR(VLOOKUP(C1210*1,Lookups!$D:$F,3,FALSE),"")</f>
        <v/>
      </c>
      <c r="AA1210" s="3" t="str">
        <f>IFERROR(VLOOKUP($C1210*1,Lookups!$H:$N,3,FALSE),"")</f>
        <v>Sales</v>
      </c>
      <c r="AB1210" s="3" t="str">
        <f>IFERROR(VLOOKUP($C1210*1,Lookups!$H:$N,4,FALSE),"")</f>
        <v>Lunch</v>
      </c>
      <c r="AC1210" s="3" t="str">
        <f>IFERROR(VLOOKUP($C1210*1,Lookups!$H:$N,5,FALSE),"")</f>
        <v>Private</v>
      </c>
      <c r="AD1210" s="3" t="str">
        <f>IFERROR(VLOOKUP($C1210*1,Lookups!$H:$N,6,FALSE),"")</f>
        <v>Bev</v>
      </c>
      <c r="AE1210" s="3" t="str">
        <f>IFERROR(VLOOKUP($C1210*1,Lookups!$H:$N,7,FALSE),"")</f>
        <v>Liquor</v>
      </c>
      <c r="AF1210" s="3" t="str">
        <f>VLOOKUP(B1210*1,Stores!$A:$C,3,FALSE)</f>
        <v>DFG</v>
      </c>
    </row>
    <row r="1211" spans="1:32">
      <c r="A1211" s="165" t="s">
        <v>930</v>
      </c>
      <c r="B1211" s="166" t="s">
        <v>920</v>
      </c>
      <c r="C1211" s="165" t="s">
        <v>592</v>
      </c>
      <c r="D1211" s="165" t="s">
        <v>918</v>
      </c>
      <c r="E1211" s="165" t="s">
        <v>569</v>
      </c>
      <c r="F1211" s="167">
        <v>2017</v>
      </c>
      <c r="G1211" s="168">
        <v>0</v>
      </c>
      <c r="H1211" s="169">
        <v>14844.811800000001</v>
      </c>
      <c r="I1211" s="169">
        <v>10475.510399999999</v>
      </c>
      <c r="J1211" s="169">
        <v>14041.301399999998</v>
      </c>
      <c r="K1211" s="169">
        <v>5429.4702000000007</v>
      </c>
      <c r="L1211" s="169">
        <v>5588.7300000000005</v>
      </c>
      <c r="M1211" s="169">
        <v>3900.7762499999999</v>
      </c>
      <c r="N1211" s="169">
        <v>4326.6696000000002</v>
      </c>
      <c r="O1211" s="169">
        <v>2646.2013000000002</v>
      </c>
      <c r="P1211" s="169">
        <v>3803.6947499999997</v>
      </c>
      <c r="Q1211" s="169">
        <v>4728.9577500000005</v>
      </c>
      <c r="R1211" s="169">
        <v>5672.3424000000005</v>
      </c>
      <c r="S1211" s="169">
        <v>0</v>
      </c>
      <c r="T1211" s="169">
        <v>0</v>
      </c>
      <c r="U1211" s="169">
        <v>75458.465850000008</v>
      </c>
      <c r="V1211" s="163">
        <f ca="1">SUM(INDIRECT(Inputs!$C$11&amp;ROW()&amp;":"&amp;Inputs!$C$12&amp;ROW()))</f>
        <v>4728.9577500000005</v>
      </c>
      <c r="W1211" s="163">
        <f ca="1">SUM(INDIRECT(Inputs!$C$13&amp;ROW()&amp;":"&amp;Inputs!$C$14&amp;ROW()))</f>
        <v>69786.123450000014</v>
      </c>
      <c r="X1211" s="3" t="str">
        <f>IF(COUNTIFS(Lookups!$A:$A,C1211)=1,"Gross Sales","")</f>
        <v/>
      </c>
      <c r="Y1211" s="3" t="str">
        <f>IF(COUNTIFS(Lookups!$D:$D,C1211)=1,"Bar Sales","")</f>
        <v/>
      </c>
      <c r="Z1211" s="3" t="str">
        <f>IFERROR(VLOOKUP(C1211*1,Lookups!$D:$F,3,FALSE),"")</f>
        <v/>
      </c>
      <c r="AA1211" s="3" t="str">
        <f>IFERROR(VLOOKUP($C1211*1,Lookups!$H:$N,3,FALSE),"")</f>
        <v>Sales</v>
      </c>
      <c r="AB1211" s="3" t="str">
        <f>IFERROR(VLOOKUP($C1211*1,Lookups!$H:$N,4,FALSE),"")</f>
        <v>Dinner</v>
      </c>
      <c r="AC1211" s="3" t="str">
        <f>IFERROR(VLOOKUP($C1211*1,Lookups!$H:$N,5,FALSE),"")</f>
        <v>Private</v>
      </c>
      <c r="AD1211" s="3" t="str">
        <f>IFERROR(VLOOKUP($C1211*1,Lookups!$H:$N,6,FALSE),"")</f>
        <v>Bev</v>
      </c>
      <c r="AE1211" s="3" t="str">
        <f>IFERROR(VLOOKUP($C1211*1,Lookups!$H:$N,7,FALSE),"")</f>
        <v>Liquor</v>
      </c>
      <c r="AF1211" s="3" t="str">
        <f>VLOOKUP(B1211*1,Stores!$A:$C,3,FALSE)</f>
        <v>DFDE</v>
      </c>
    </row>
    <row r="1212" spans="1:32">
      <c r="A1212" s="165" t="s">
        <v>929</v>
      </c>
      <c r="B1212" s="166" t="s">
        <v>921</v>
      </c>
      <c r="C1212" s="165" t="s">
        <v>592</v>
      </c>
      <c r="D1212" s="165" t="s">
        <v>918</v>
      </c>
      <c r="E1212" s="165" t="s">
        <v>569</v>
      </c>
      <c r="F1212" s="167">
        <v>2017</v>
      </c>
      <c r="G1212" s="168">
        <v>0</v>
      </c>
      <c r="H1212" s="169">
        <v>6505.5203999999994</v>
      </c>
      <c r="I1212" s="169">
        <v>3909.6749999999997</v>
      </c>
      <c r="J1212" s="169">
        <v>3632.5800000000004</v>
      </c>
      <c r="K1212" s="169">
        <v>1507.4137499999999</v>
      </c>
      <c r="L1212" s="169">
        <v>3854.0362500000001</v>
      </c>
      <c r="M1212" s="169">
        <v>2539.1556000000005</v>
      </c>
      <c r="N1212" s="169">
        <v>4769.0906249999998</v>
      </c>
      <c r="O1212" s="169">
        <v>2069.4562500000002</v>
      </c>
      <c r="P1212" s="169">
        <v>4657.8262500000001</v>
      </c>
      <c r="Q1212" s="169">
        <v>2776.9671000000003</v>
      </c>
      <c r="R1212" s="169">
        <v>1673.16</v>
      </c>
      <c r="S1212" s="169">
        <v>0</v>
      </c>
      <c r="T1212" s="169">
        <v>0</v>
      </c>
      <c r="U1212" s="169">
        <v>37894.881225000005</v>
      </c>
      <c r="V1212" s="163">
        <f ca="1">SUM(INDIRECT(Inputs!$C$11&amp;ROW()&amp;":"&amp;Inputs!$C$12&amp;ROW()))</f>
        <v>2776.9671000000003</v>
      </c>
      <c r="W1212" s="163">
        <f ca="1">SUM(INDIRECT(Inputs!$C$13&amp;ROW()&amp;":"&amp;Inputs!$C$14&amp;ROW()))</f>
        <v>36221.721225000001</v>
      </c>
      <c r="X1212" s="3" t="str">
        <f>IF(COUNTIFS(Lookups!$A:$A,C1212)=1,"Gross Sales","")</f>
        <v/>
      </c>
      <c r="Y1212" s="3" t="str">
        <f>IF(COUNTIFS(Lookups!$D:$D,C1212)=1,"Bar Sales","")</f>
        <v/>
      </c>
      <c r="Z1212" s="3" t="str">
        <f>IFERROR(VLOOKUP(C1212*1,Lookups!$D:$F,3,FALSE),"")</f>
        <v/>
      </c>
      <c r="AA1212" s="3" t="str">
        <f>IFERROR(VLOOKUP($C1212*1,Lookups!$H:$N,3,FALSE),"")</f>
        <v>Sales</v>
      </c>
      <c r="AB1212" s="3" t="str">
        <f>IFERROR(VLOOKUP($C1212*1,Lookups!$H:$N,4,FALSE),"")</f>
        <v>Dinner</v>
      </c>
      <c r="AC1212" s="3" t="str">
        <f>IFERROR(VLOOKUP($C1212*1,Lookups!$H:$N,5,FALSE),"")</f>
        <v>Private</v>
      </c>
      <c r="AD1212" s="3" t="str">
        <f>IFERROR(VLOOKUP($C1212*1,Lookups!$H:$N,6,FALSE),"")</f>
        <v>Bev</v>
      </c>
      <c r="AE1212" s="3" t="str">
        <f>IFERROR(VLOOKUP($C1212*1,Lookups!$H:$N,7,FALSE),"")</f>
        <v>Liquor</v>
      </c>
      <c r="AF1212" s="3" t="str">
        <f>VLOOKUP(B1212*1,Stores!$A:$C,3,FALSE)</f>
        <v>DFDE</v>
      </c>
    </row>
    <row r="1213" spans="1:32">
      <c r="A1213" s="165" t="s">
        <v>928</v>
      </c>
      <c r="B1213" s="166" t="s">
        <v>922</v>
      </c>
      <c r="C1213" s="165" t="s">
        <v>592</v>
      </c>
      <c r="D1213" s="165" t="s">
        <v>918</v>
      </c>
      <c r="E1213" s="165" t="s">
        <v>569</v>
      </c>
      <c r="F1213" s="167">
        <v>2017</v>
      </c>
      <c r="G1213" s="168">
        <v>0</v>
      </c>
      <c r="H1213" s="169">
        <v>6281.82</v>
      </c>
      <c r="I1213" s="169">
        <v>7311.0749999999998</v>
      </c>
      <c r="J1213" s="169">
        <v>7642.3499999999995</v>
      </c>
      <c r="K1213" s="169">
        <v>3726.2193750000001</v>
      </c>
      <c r="L1213" s="169">
        <v>4257.03</v>
      </c>
      <c r="M1213" s="169">
        <v>2845.2918749999999</v>
      </c>
      <c r="N1213" s="169">
        <v>2943.1499999999996</v>
      </c>
      <c r="O1213" s="169">
        <v>3886.6990500000002</v>
      </c>
      <c r="P1213" s="169">
        <v>8035.4137500000006</v>
      </c>
      <c r="Q1213" s="169">
        <v>5201.0437499999998</v>
      </c>
      <c r="R1213" s="169">
        <v>3834.4162499999998</v>
      </c>
      <c r="S1213" s="169">
        <v>0</v>
      </c>
      <c r="T1213" s="169">
        <v>0</v>
      </c>
      <c r="U1213" s="169">
        <v>55964.509050000001</v>
      </c>
      <c r="V1213" s="163">
        <f ca="1">SUM(INDIRECT(Inputs!$C$11&amp;ROW()&amp;":"&amp;Inputs!$C$12&amp;ROW()))</f>
        <v>5201.0437499999998</v>
      </c>
      <c r="W1213" s="163">
        <f ca="1">SUM(INDIRECT(Inputs!$C$13&amp;ROW()&amp;":"&amp;Inputs!$C$14&amp;ROW()))</f>
        <v>52130.092799999999</v>
      </c>
      <c r="X1213" s="3" t="str">
        <f>IF(COUNTIFS(Lookups!$A:$A,C1213)=1,"Gross Sales","")</f>
        <v/>
      </c>
      <c r="Y1213" s="3" t="str">
        <f>IF(COUNTIFS(Lookups!$D:$D,C1213)=1,"Bar Sales","")</f>
        <v/>
      </c>
      <c r="Z1213" s="3" t="str">
        <f>IFERROR(VLOOKUP(C1213*1,Lookups!$D:$F,3,FALSE),"")</f>
        <v/>
      </c>
      <c r="AA1213" s="3" t="str">
        <f>IFERROR(VLOOKUP($C1213*1,Lookups!$H:$N,3,FALSE),"")</f>
        <v>Sales</v>
      </c>
      <c r="AB1213" s="3" t="str">
        <f>IFERROR(VLOOKUP($C1213*1,Lookups!$H:$N,4,FALSE),"")</f>
        <v>Dinner</v>
      </c>
      <c r="AC1213" s="3" t="str">
        <f>IFERROR(VLOOKUP($C1213*1,Lookups!$H:$N,5,FALSE),"")</f>
        <v>Private</v>
      </c>
      <c r="AD1213" s="3" t="str">
        <f>IFERROR(VLOOKUP($C1213*1,Lookups!$H:$N,6,FALSE),"")</f>
        <v>Bev</v>
      </c>
      <c r="AE1213" s="3" t="str">
        <f>IFERROR(VLOOKUP($C1213*1,Lookups!$H:$N,7,FALSE),"")</f>
        <v>Liquor</v>
      </c>
      <c r="AF1213" s="3" t="str">
        <f>VLOOKUP(B1213*1,Stores!$A:$C,3,FALSE)</f>
        <v>DFDE</v>
      </c>
    </row>
    <row r="1214" spans="1:32">
      <c r="A1214" s="165" t="s">
        <v>927</v>
      </c>
      <c r="B1214" s="166" t="s">
        <v>923</v>
      </c>
      <c r="C1214" s="165" t="s">
        <v>592</v>
      </c>
      <c r="D1214" s="165" t="s">
        <v>918</v>
      </c>
      <c r="E1214" s="165" t="s">
        <v>569</v>
      </c>
      <c r="F1214" s="167">
        <v>2017</v>
      </c>
      <c r="G1214" s="168">
        <v>0</v>
      </c>
      <c r="H1214" s="169">
        <v>4515.5447999999997</v>
      </c>
      <c r="I1214" s="169">
        <v>9461.4791999999998</v>
      </c>
      <c r="J1214" s="169">
        <v>4004.2673999999997</v>
      </c>
      <c r="K1214" s="169">
        <v>4659.7112999999999</v>
      </c>
      <c r="L1214" s="169">
        <v>4774.7502000000004</v>
      </c>
      <c r="M1214" s="169">
        <v>3397.0016999999993</v>
      </c>
      <c r="N1214" s="169">
        <v>1000.6660499999999</v>
      </c>
      <c r="O1214" s="169">
        <v>1324.82295</v>
      </c>
      <c r="P1214" s="169">
        <v>1291.1144999999999</v>
      </c>
      <c r="Q1214" s="169">
        <v>1750.4615249999999</v>
      </c>
      <c r="R1214" s="169">
        <v>3501.6394500000001</v>
      </c>
      <c r="S1214" s="169">
        <v>0</v>
      </c>
      <c r="T1214" s="169">
        <v>0</v>
      </c>
      <c r="U1214" s="169">
        <v>39681.459075000006</v>
      </c>
      <c r="V1214" s="163">
        <f ca="1">SUM(INDIRECT(Inputs!$C$11&amp;ROW()&amp;":"&amp;Inputs!$C$12&amp;ROW()))</f>
        <v>1750.4615249999999</v>
      </c>
      <c r="W1214" s="163">
        <f ca="1">SUM(INDIRECT(Inputs!$C$13&amp;ROW()&amp;":"&amp;Inputs!$C$14&amp;ROW()))</f>
        <v>36179.819625000004</v>
      </c>
      <c r="X1214" s="3" t="str">
        <f>IF(COUNTIFS(Lookups!$A:$A,C1214)=1,"Gross Sales","")</f>
        <v/>
      </c>
      <c r="Y1214" s="3" t="str">
        <f>IF(COUNTIFS(Lookups!$D:$D,C1214)=1,"Bar Sales","")</f>
        <v/>
      </c>
      <c r="Z1214" s="3" t="str">
        <f>IFERROR(VLOOKUP(C1214*1,Lookups!$D:$F,3,FALSE),"")</f>
        <v/>
      </c>
      <c r="AA1214" s="3" t="str">
        <f>IFERROR(VLOOKUP($C1214*1,Lookups!$H:$N,3,FALSE),"")</f>
        <v>Sales</v>
      </c>
      <c r="AB1214" s="3" t="str">
        <f>IFERROR(VLOOKUP($C1214*1,Lookups!$H:$N,4,FALSE),"")</f>
        <v>Dinner</v>
      </c>
      <c r="AC1214" s="3" t="str">
        <f>IFERROR(VLOOKUP($C1214*1,Lookups!$H:$N,5,FALSE),"")</f>
        <v>Private</v>
      </c>
      <c r="AD1214" s="3" t="str">
        <f>IFERROR(VLOOKUP($C1214*1,Lookups!$H:$N,6,FALSE),"")</f>
        <v>Bev</v>
      </c>
      <c r="AE1214" s="3" t="str">
        <f>IFERROR(VLOOKUP($C1214*1,Lookups!$H:$N,7,FALSE),"")</f>
        <v>Liquor</v>
      </c>
      <c r="AF1214" s="3" t="str">
        <f>VLOOKUP(B1214*1,Stores!$A:$C,3,FALSE)</f>
        <v>DFDE</v>
      </c>
    </row>
    <row r="1215" spans="1:32">
      <c r="A1215" s="165" t="s">
        <v>926</v>
      </c>
      <c r="B1215" s="166" t="s">
        <v>924</v>
      </c>
      <c r="C1215" s="165" t="s">
        <v>592</v>
      </c>
      <c r="D1215" s="165" t="s">
        <v>918</v>
      </c>
      <c r="E1215" s="165" t="s">
        <v>569</v>
      </c>
      <c r="F1215" s="167">
        <v>2017</v>
      </c>
      <c r="G1215" s="168">
        <v>0</v>
      </c>
      <c r="H1215" s="169">
        <v>12955.111800000002</v>
      </c>
      <c r="I1215" s="169">
        <v>15555.280500000001</v>
      </c>
      <c r="J1215" s="169">
        <v>14233.463999999998</v>
      </c>
      <c r="K1215" s="169">
        <v>8370.1456499999986</v>
      </c>
      <c r="L1215" s="169">
        <v>6775.3462499999996</v>
      </c>
      <c r="M1215" s="169">
        <v>6319.2105000000001</v>
      </c>
      <c r="N1215" s="169">
        <v>3190.221</v>
      </c>
      <c r="O1215" s="169">
        <v>6796.0727999999999</v>
      </c>
      <c r="P1215" s="169">
        <v>3264.2426249999999</v>
      </c>
      <c r="Q1215" s="169">
        <v>7741.1040000000012</v>
      </c>
      <c r="R1215" s="169">
        <v>10093.912575</v>
      </c>
      <c r="S1215" s="169">
        <v>0</v>
      </c>
      <c r="T1215" s="169">
        <v>0</v>
      </c>
      <c r="U1215" s="169">
        <v>95294.111699999994</v>
      </c>
      <c r="V1215" s="163">
        <f ca="1">SUM(INDIRECT(Inputs!$C$11&amp;ROW()&amp;":"&amp;Inputs!$C$12&amp;ROW()))</f>
        <v>7741.1040000000012</v>
      </c>
      <c r="W1215" s="163">
        <f ca="1">SUM(INDIRECT(Inputs!$C$13&amp;ROW()&amp;":"&amp;Inputs!$C$14&amp;ROW()))</f>
        <v>85200.199124999999</v>
      </c>
      <c r="X1215" s="3" t="str">
        <f>IF(COUNTIFS(Lookups!$A:$A,C1215)=1,"Gross Sales","")</f>
        <v/>
      </c>
      <c r="Y1215" s="3" t="str">
        <f>IF(COUNTIFS(Lookups!$D:$D,C1215)=1,"Bar Sales","")</f>
        <v/>
      </c>
      <c r="Z1215" s="3" t="str">
        <f>IFERROR(VLOOKUP(C1215*1,Lookups!$D:$F,3,FALSE),"")</f>
        <v/>
      </c>
      <c r="AA1215" s="3" t="str">
        <f>IFERROR(VLOOKUP($C1215*1,Lookups!$H:$N,3,FALSE),"")</f>
        <v>Sales</v>
      </c>
      <c r="AB1215" s="3" t="str">
        <f>IFERROR(VLOOKUP($C1215*1,Lookups!$H:$N,4,FALSE),"")</f>
        <v>Dinner</v>
      </c>
      <c r="AC1215" s="3" t="str">
        <f>IFERROR(VLOOKUP($C1215*1,Lookups!$H:$N,5,FALSE),"")</f>
        <v>Private</v>
      </c>
      <c r="AD1215" s="3" t="str">
        <f>IFERROR(VLOOKUP($C1215*1,Lookups!$H:$N,6,FALSE),"")</f>
        <v>Bev</v>
      </c>
      <c r="AE1215" s="3" t="str">
        <f>IFERROR(VLOOKUP($C1215*1,Lookups!$H:$N,7,FALSE),"")</f>
        <v>Liquor</v>
      </c>
      <c r="AF1215" s="3" t="str">
        <f>VLOOKUP(B1215*1,Stores!$A:$C,3,FALSE)</f>
        <v>DFDE</v>
      </c>
    </row>
    <row r="1216" spans="1:32">
      <c r="A1216" s="165" t="s">
        <v>925</v>
      </c>
      <c r="B1216" s="166" t="s">
        <v>958</v>
      </c>
      <c r="C1216" s="165" t="s">
        <v>592</v>
      </c>
      <c r="D1216" s="165" t="s">
        <v>918</v>
      </c>
      <c r="E1216" s="165" t="s">
        <v>569</v>
      </c>
      <c r="F1216" s="167">
        <v>2017</v>
      </c>
      <c r="G1216" s="168">
        <v>0</v>
      </c>
      <c r="H1216" s="169">
        <v>0</v>
      </c>
      <c r="I1216" s="169">
        <v>0</v>
      </c>
      <c r="J1216" s="169">
        <v>0</v>
      </c>
      <c r="K1216" s="169">
        <v>0</v>
      </c>
      <c r="L1216" s="169">
        <v>1163.0188500000002</v>
      </c>
      <c r="M1216" s="169">
        <v>2780.3178000000003</v>
      </c>
      <c r="N1216" s="169">
        <v>2369.0891249999995</v>
      </c>
      <c r="O1216" s="169">
        <v>2288.6178749999995</v>
      </c>
      <c r="P1216" s="169">
        <v>3714.9489749999998</v>
      </c>
      <c r="Q1216" s="169">
        <v>3883.5026999999995</v>
      </c>
      <c r="R1216" s="169">
        <v>5023.5390000000007</v>
      </c>
      <c r="S1216" s="169">
        <v>0</v>
      </c>
      <c r="T1216" s="169">
        <v>0</v>
      </c>
      <c r="U1216" s="169">
        <v>21223.034325000001</v>
      </c>
      <c r="V1216" s="163">
        <f ca="1">SUM(INDIRECT(Inputs!$C$11&amp;ROW()&amp;":"&amp;Inputs!$C$12&amp;ROW()))</f>
        <v>3883.5026999999995</v>
      </c>
      <c r="W1216" s="163">
        <f ca="1">SUM(INDIRECT(Inputs!$C$13&amp;ROW()&amp;":"&amp;Inputs!$C$14&amp;ROW()))</f>
        <v>16199.495324999998</v>
      </c>
      <c r="X1216" s="3" t="str">
        <f>IF(COUNTIFS(Lookups!$A:$A,C1216)=1,"Gross Sales","")</f>
        <v/>
      </c>
      <c r="Y1216" s="3" t="str">
        <f>IF(COUNTIFS(Lookups!$D:$D,C1216)=1,"Bar Sales","")</f>
        <v/>
      </c>
      <c r="Z1216" s="3" t="str">
        <f>IFERROR(VLOOKUP(C1216*1,Lookups!$D:$F,3,FALSE),"")</f>
        <v/>
      </c>
      <c r="AA1216" s="3" t="str">
        <f>IFERROR(VLOOKUP($C1216*1,Lookups!$H:$N,3,FALSE),"")</f>
        <v>Sales</v>
      </c>
      <c r="AB1216" s="3" t="str">
        <f>IFERROR(VLOOKUP($C1216*1,Lookups!$H:$N,4,FALSE),"")</f>
        <v>Dinner</v>
      </c>
      <c r="AC1216" s="3" t="str">
        <f>IFERROR(VLOOKUP($C1216*1,Lookups!$H:$N,5,FALSE),"")</f>
        <v>Private</v>
      </c>
      <c r="AD1216" s="3" t="str">
        <f>IFERROR(VLOOKUP($C1216*1,Lookups!$H:$N,6,FALSE),"")</f>
        <v>Bev</v>
      </c>
      <c r="AE1216" s="3" t="str">
        <f>IFERROR(VLOOKUP($C1216*1,Lookups!$H:$N,7,FALSE),"")</f>
        <v>Liquor</v>
      </c>
      <c r="AF1216" s="3" t="str">
        <f>VLOOKUP(B1216*1,Stores!$A:$C,3,FALSE)</f>
        <v>DFDE</v>
      </c>
    </row>
    <row r="1217" spans="1:32">
      <c r="A1217" s="165" t="s">
        <v>958</v>
      </c>
      <c r="B1217" s="166" t="s">
        <v>925</v>
      </c>
      <c r="C1217" s="165" t="s">
        <v>592</v>
      </c>
      <c r="D1217" s="165" t="s">
        <v>918</v>
      </c>
      <c r="E1217" s="165" t="s">
        <v>569</v>
      </c>
      <c r="F1217" s="167">
        <v>2017</v>
      </c>
      <c r="G1217" s="168">
        <v>0</v>
      </c>
      <c r="H1217" s="169">
        <v>7624.8449999999993</v>
      </c>
      <c r="I1217" s="169">
        <v>21680.1024</v>
      </c>
      <c r="J1217" s="169">
        <v>9573.0594000000001</v>
      </c>
      <c r="K1217" s="169">
        <v>6357.5249999999996</v>
      </c>
      <c r="L1217" s="169">
        <v>11896.0116</v>
      </c>
      <c r="M1217" s="169">
        <v>7521.3899999999994</v>
      </c>
      <c r="N1217" s="169">
        <v>1528.518</v>
      </c>
      <c r="O1217" s="169">
        <v>1160.3475000000001</v>
      </c>
      <c r="P1217" s="169">
        <v>4210.2637500000001</v>
      </c>
      <c r="Q1217" s="169">
        <v>5839.2224999999999</v>
      </c>
      <c r="R1217" s="169">
        <v>4219.4021999999995</v>
      </c>
      <c r="S1217" s="169">
        <v>0</v>
      </c>
      <c r="T1217" s="169">
        <v>0</v>
      </c>
      <c r="U1217" s="169">
        <v>81610.687349999993</v>
      </c>
      <c r="V1217" s="163">
        <f ca="1">SUM(INDIRECT(Inputs!$C$11&amp;ROW()&amp;":"&amp;Inputs!$C$12&amp;ROW()))</f>
        <v>5839.2224999999999</v>
      </c>
      <c r="W1217" s="163">
        <f ca="1">SUM(INDIRECT(Inputs!$C$13&amp;ROW()&amp;":"&amp;Inputs!$C$14&amp;ROW()))</f>
        <v>77391.285149999996</v>
      </c>
      <c r="X1217" s="3" t="str">
        <f>IF(COUNTIFS(Lookups!$A:$A,C1217)=1,"Gross Sales","")</f>
        <v/>
      </c>
      <c r="Y1217" s="3" t="str">
        <f>IF(COUNTIFS(Lookups!$D:$D,C1217)=1,"Bar Sales","")</f>
        <v/>
      </c>
      <c r="Z1217" s="3" t="str">
        <f>IFERROR(VLOOKUP(C1217*1,Lookups!$D:$F,3,FALSE),"")</f>
        <v/>
      </c>
      <c r="AA1217" s="3" t="str">
        <f>IFERROR(VLOOKUP($C1217*1,Lookups!$H:$N,3,FALSE),"")</f>
        <v>Sales</v>
      </c>
      <c r="AB1217" s="3" t="str">
        <f>IFERROR(VLOOKUP($C1217*1,Lookups!$H:$N,4,FALSE),"")</f>
        <v>Dinner</v>
      </c>
      <c r="AC1217" s="3" t="str">
        <f>IFERROR(VLOOKUP($C1217*1,Lookups!$H:$N,5,FALSE),"")</f>
        <v>Private</v>
      </c>
      <c r="AD1217" s="3" t="str">
        <f>IFERROR(VLOOKUP($C1217*1,Lookups!$H:$N,6,FALSE),"")</f>
        <v>Bev</v>
      </c>
      <c r="AE1217" s="3" t="str">
        <f>IFERROR(VLOOKUP($C1217*1,Lookups!$H:$N,7,FALSE),"")</f>
        <v>Liquor</v>
      </c>
      <c r="AF1217" s="3" t="str">
        <f>VLOOKUP(B1217*1,Stores!$A:$C,3,FALSE)</f>
        <v>DFDE</v>
      </c>
    </row>
    <row r="1218" spans="1:32">
      <c r="A1218" s="165" t="s">
        <v>924</v>
      </c>
      <c r="B1218" s="166" t="s">
        <v>926</v>
      </c>
      <c r="C1218" s="165" t="s">
        <v>592</v>
      </c>
      <c r="D1218" s="165" t="s">
        <v>918</v>
      </c>
      <c r="E1218" s="165" t="s">
        <v>569</v>
      </c>
      <c r="F1218" s="167">
        <v>2017</v>
      </c>
      <c r="G1218" s="168">
        <v>0</v>
      </c>
      <c r="H1218" s="169">
        <v>20674.29</v>
      </c>
      <c r="I1218" s="169">
        <v>52180.944749999995</v>
      </c>
      <c r="J1218" s="169">
        <v>23594.025000000001</v>
      </c>
      <c r="K1218" s="169">
        <v>11645.025</v>
      </c>
      <c r="L1218" s="169">
        <v>9755.4600000000009</v>
      </c>
      <c r="M1218" s="169">
        <v>6717.4652250000008</v>
      </c>
      <c r="N1218" s="169">
        <v>10048.21125</v>
      </c>
      <c r="O1218" s="169">
        <v>10226.497499999999</v>
      </c>
      <c r="P1218" s="169">
        <v>5980.3650000000007</v>
      </c>
      <c r="Q1218" s="169">
        <v>12425.7675</v>
      </c>
      <c r="R1218" s="169">
        <v>14832.57</v>
      </c>
      <c r="S1218" s="169">
        <v>0</v>
      </c>
      <c r="T1218" s="169">
        <v>0</v>
      </c>
      <c r="U1218" s="169">
        <v>178080.62122499998</v>
      </c>
      <c r="V1218" s="163">
        <f ca="1">SUM(INDIRECT(Inputs!$C$11&amp;ROW()&amp;":"&amp;Inputs!$C$12&amp;ROW()))</f>
        <v>12425.7675</v>
      </c>
      <c r="W1218" s="163">
        <f ca="1">SUM(INDIRECT(Inputs!$C$13&amp;ROW()&amp;":"&amp;Inputs!$C$14&amp;ROW()))</f>
        <v>163248.05122499997</v>
      </c>
      <c r="X1218" s="3" t="str">
        <f>IF(COUNTIFS(Lookups!$A:$A,C1218)=1,"Gross Sales","")</f>
        <v/>
      </c>
      <c r="Y1218" s="3" t="str">
        <f>IF(COUNTIFS(Lookups!$D:$D,C1218)=1,"Bar Sales","")</f>
        <v/>
      </c>
      <c r="Z1218" s="3" t="str">
        <f>IFERROR(VLOOKUP(C1218*1,Lookups!$D:$F,3,FALSE),"")</f>
        <v/>
      </c>
      <c r="AA1218" s="3" t="str">
        <f>IFERROR(VLOOKUP($C1218*1,Lookups!$H:$N,3,FALSE),"")</f>
        <v>Sales</v>
      </c>
      <c r="AB1218" s="3" t="str">
        <f>IFERROR(VLOOKUP($C1218*1,Lookups!$H:$N,4,FALSE),"")</f>
        <v>Dinner</v>
      </c>
      <c r="AC1218" s="3" t="str">
        <f>IFERROR(VLOOKUP($C1218*1,Lookups!$H:$N,5,FALSE),"")</f>
        <v>Private</v>
      </c>
      <c r="AD1218" s="3" t="str">
        <f>IFERROR(VLOOKUP($C1218*1,Lookups!$H:$N,6,FALSE),"")</f>
        <v>Bev</v>
      </c>
      <c r="AE1218" s="3" t="str">
        <f>IFERROR(VLOOKUP($C1218*1,Lookups!$H:$N,7,FALSE),"")</f>
        <v>Liquor</v>
      </c>
      <c r="AF1218" s="3" t="str">
        <f>VLOOKUP(B1218*1,Stores!$A:$C,3,FALSE)</f>
        <v>DFDE</v>
      </c>
    </row>
    <row r="1219" spans="1:32">
      <c r="A1219" s="165" t="s">
        <v>923</v>
      </c>
      <c r="B1219" s="166" t="s">
        <v>927</v>
      </c>
      <c r="C1219" s="165" t="s">
        <v>592</v>
      </c>
      <c r="D1219" s="165" t="s">
        <v>918</v>
      </c>
      <c r="E1219" s="165" t="s">
        <v>569</v>
      </c>
      <c r="F1219" s="167">
        <v>2017</v>
      </c>
      <c r="G1219" s="168">
        <v>0</v>
      </c>
      <c r="H1219" s="169">
        <v>13139.111699999999</v>
      </c>
      <c r="I1219" s="169">
        <v>13677.84</v>
      </c>
      <c r="J1219" s="169">
        <v>12855.3825</v>
      </c>
      <c r="K1219" s="169">
        <v>5854.9312499999996</v>
      </c>
      <c r="L1219" s="169">
        <v>11599.5</v>
      </c>
      <c r="M1219" s="169">
        <v>10576.068299999999</v>
      </c>
      <c r="N1219" s="169">
        <v>5859.5924999999997</v>
      </c>
      <c r="O1219" s="169">
        <v>16029.112499999999</v>
      </c>
      <c r="P1219" s="169">
        <v>6898.5</v>
      </c>
      <c r="Q1219" s="169">
        <v>5374.5992999999999</v>
      </c>
      <c r="R1219" s="169">
        <v>6724.1025</v>
      </c>
      <c r="S1219" s="169">
        <v>0</v>
      </c>
      <c r="T1219" s="169">
        <v>0</v>
      </c>
      <c r="U1219" s="169">
        <v>108588.74054999999</v>
      </c>
      <c r="V1219" s="163">
        <f ca="1">SUM(INDIRECT(Inputs!$C$11&amp;ROW()&amp;":"&amp;Inputs!$C$12&amp;ROW()))</f>
        <v>5374.5992999999999</v>
      </c>
      <c r="W1219" s="163">
        <f ca="1">SUM(INDIRECT(Inputs!$C$13&amp;ROW()&amp;":"&amp;Inputs!$C$14&amp;ROW()))</f>
        <v>101864.63804999999</v>
      </c>
      <c r="X1219" s="3" t="str">
        <f>IF(COUNTIFS(Lookups!$A:$A,C1219)=1,"Gross Sales","")</f>
        <v/>
      </c>
      <c r="Y1219" s="3" t="str">
        <f>IF(COUNTIFS(Lookups!$D:$D,C1219)=1,"Bar Sales","")</f>
        <v/>
      </c>
      <c r="Z1219" s="3" t="str">
        <f>IFERROR(VLOOKUP(C1219*1,Lookups!$D:$F,3,FALSE),"")</f>
        <v/>
      </c>
      <c r="AA1219" s="3" t="str">
        <f>IFERROR(VLOOKUP($C1219*1,Lookups!$H:$N,3,FALSE),"")</f>
        <v>Sales</v>
      </c>
      <c r="AB1219" s="3" t="str">
        <f>IFERROR(VLOOKUP($C1219*1,Lookups!$H:$N,4,FALSE),"")</f>
        <v>Dinner</v>
      </c>
      <c r="AC1219" s="3" t="str">
        <f>IFERROR(VLOOKUP($C1219*1,Lookups!$H:$N,5,FALSE),"")</f>
        <v>Private</v>
      </c>
      <c r="AD1219" s="3" t="str">
        <f>IFERROR(VLOOKUP($C1219*1,Lookups!$H:$N,6,FALSE),"")</f>
        <v>Bev</v>
      </c>
      <c r="AE1219" s="3" t="str">
        <f>IFERROR(VLOOKUP($C1219*1,Lookups!$H:$N,7,FALSE),"")</f>
        <v>Liquor</v>
      </c>
      <c r="AF1219" s="3" t="str">
        <f>VLOOKUP(B1219*1,Stores!$A:$C,3,FALSE)</f>
        <v>DFDE</v>
      </c>
    </row>
    <row r="1220" spans="1:32">
      <c r="A1220" s="165" t="s">
        <v>922</v>
      </c>
      <c r="B1220" s="166" t="s">
        <v>928</v>
      </c>
      <c r="C1220" s="165" t="s">
        <v>592</v>
      </c>
      <c r="D1220" s="165" t="s">
        <v>918</v>
      </c>
      <c r="E1220" s="165" t="s">
        <v>569</v>
      </c>
      <c r="F1220" s="167">
        <v>2017</v>
      </c>
      <c r="G1220" s="168">
        <v>0</v>
      </c>
      <c r="H1220" s="169">
        <v>17977.664250000002</v>
      </c>
      <c r="I1220" s="169">
        <v>11892.8562</v>
      </c>
      <c r="J1220" s="169">
        <v>13668.1248</v>
      </c>
      <c r="K1220" s="169">
        <v>3174.0479999999998</v>
      </c>
      <c r="L1220" s="169">
        <v>3290.3517000000006</v>
      </c>
      <c r="M1220" s="169">
        <v>7309.8043500000003</v>
      </c>
      <c r="N1220" s="169">
        <v>1828.566</v>
      </c>
      <c r="O1220" s="169">
        <v>2715.4197000000004</v>
      </c>
      <c r="P1220" s="169">
        <v>3029.41005</v>
      </c>
      <c r="Q1220" s="169">
        <v>4488.897825</v>
      </c>
      <c r="R1220" s="169">
        <v>8334.8747999999996</v>
      </c>
      <c r="S1220" s="169">
        <v>0</v>
      </c>
      <c r="T1220" s="169">
        <v>0</v>
      </c>
      <c r="U1220" s="169">
        <v>77710.017674999996</v>
      </c>
      <c r="V1220" s="163">
        <f ca="1">SUM(INDIRECT(Inputs!$C$11&amp;ROW()&amp;":"&amp;Inputs!$C$12&amp;ROW()))</f>
        <v>4488.897825</v>
      </c>
      <c r="W1220" s="163">
        <f ca="1">SUM(INDIRECT(Inputs!$C$13&amp;ROW()&amp;":"&amp;Inputs!$C$14&amp;ROW()))</f>
        <v>69375.14287499999</v>
      </c>
      <c r="X1220" s="3" t="str">
        <f>IF(COUNTIFS(Lookups!$A:$A,C1220)=1,"Gross Sales","")</f>
        <v/>
      </c>
      <c r="Y1220" s="3" t="str">
        <f>IF(COUNTIFS(Lookups!$D:$D,C1220)=1,"Bar Sales","")</f>
        <v/>
      </c>
      <c r="Z1220" s="3" t="str">
        <f>IFERROR(VLOOKUP(C1220*1,Lookups!$D:$F,3,FALSE),"")</f>
        <v/>
      </c>
      <c r="AA1220" s="3" t="str">
        <f>IFERROR(VLOOKUP($C1220*1,Lookups!$H:$N,3,FALSE),"")</f>
        <v>Sales</v>
      </c>
      <c r="AB1220" s="3" t="str">
        <f>IFERROR(VLOOKUP($C1220*1,Lookups!$H:$N,4,FALSE),"")</f>
        <v>Dinner</v>
      </c>
      <c r="AC1220" s="3" t="str">
        <f>IFERROR(VLOOKUP($C1220*1,Lookups!$H:$N,5,FALSE),"")</f>
        <v>Private</v>
      </c>
      <c r="AD1220" s="3" t="str">
        <f>IFERROR(VLOOKUP($C1220*1,Lookups!$H:$N,6,FALSE),"")</f>
        <v>Bev</v>
      </c>
      <c r="AE1220" s="3" t="str">
        <f>IFERROR(VLOOKUP($C1220*1,Lookups!$H:$N,7,FALSE),"")</f>
        <v>Liquor</v>
      </c>
      <c r="AF1220" s="3" t="str">
        <f>VLOOKUP(B1220*1,Stores!$A:$C,3,FALSE)</f>
        <v>DFDE</v>
      </c>
    </row>
    <row r="1221" spans="1:32">
      <c r="A1221" s="165" t="s">
        <v>921</v>
      </c>
      <c r="B1221" s="166" t="s">
        <v>929</v>
      </c>
      <c r="C1221" s="165" t="s">
        <v>592</v>
      </c>
      <c r="D1221" s="165" t="s">
        <v>918</v>
      </c>
      <c r="E1221" s="165" t="s">
        <v>569</v>
      </c>
      <c r="F1221" s="167">
        <v>2017</v>
      </c>
      <c r="G1221" s="168">
        <v>0</v>
      </c>
      <c r="H1221" s="169">
        <v>14237.120849999999</v>
      </c>
      <c r="I1221" s="169">
        <v>7984.8307500000001</v>
      </c>
      <c r="J1221" s="169">
        <v>10963.699199999999</v>
      </c>
      <c r="K1221" s="169">
        <v>8384.6475000000009</v>
      </c>
      <c r="L1221" s="169">
        <v>12555.4275</v>
      </c>
      <c r="M1221" s="169">
        <v>12917.01375</v>
      </c>
      <c r="N1221" s="169">
        <v>5445.1612500000001</v>
      </c>
      <c r="O1221" s="169">
        <v>9375.4468499999984</v>
      </c>
      <c r="P1221" s="169">
        <v>8785.8843749999996</v>
      </c>
      <c r="Q1221" s="169">
        <v>5020.2000000000007</v>
      </c>
      <c r="R1221" s="169">
        <v>9500.76</v>
      </c>
      <c r="S1221" s="169">
        <v>0</v>
      </c>
      <c r="T1221" s="169">
        <v>0</v>
      </c>
      <c r="U1221" s="169">
        <v>105170.19202499998</v>
      </c>
      <c r="V1221" s="163">
        <f ca="1">SUM(INDIRECT(Inputs!$C$11&amp;ROW()&amp;":"&amp;Inputs!$C$12&amp;ROW()))</f>
        <v>5020.2000000000007</v>
      </c>
      <c r="W1221" s="163">
        <f ca="1">SUM(INDIRECT(Inputs!$C$13&amp;ROW()&amp;":"&amp;Inputs!$C$14&amp;ROW()))</f>
        <v>95669.432024999987</v>
      </c>
      <c r="X1221" s="3" t="str">
        <f>IF(COUNTIFS(Lookups!$A:$A,C1221)=1,"Gross Sales","")</f>
        <v/>
      </c>
      <c r="Y1221" s="3" t="str">
        <f>IF(COUNTIFS(Lookups!$D:$D,C1221)=1,"Bar Sales","")</f>
        <v/>
      </c>
      <c r="Z1221" s="3" t="str">
        <f>IFERROR(VLOOKUP(C1221*1,Lookups!$D:$F,3,FALSE),"")</f>
        <v/>
      </c>
      <c r="AA1221" s="3" t="str">
        <f>IFERROR(VLOOKUP($C1221*1,Lookups!$H:$N,3,FALSE),"")</f>
        <v>Sales</v>
      </c>
      <c r="AB1221" s="3" t="str">
        <f>IFERROR(VLOOKUP($C1221*1,Lookups!$H:$N,4,FALSE),"")</f>
        <v>Dinner</v>
      </c>
      <c r="AC1221" s="3" t="str">
        <f>IFERROR(VLOOKUP($C1221*1,Lookups!$H:$N,5,FALSE),"")</f>
        <v>Private</v>
      </c>
      <c r="AD1221" s="3" t="str">
        <f>IFERROR(VLOOKUP($C1221*1,Lookups!$H:$N,6,FALSE),"")</f>
        <v>Bev</v>
      </c>
      <c r="AE1221" s="3" t="str">
        <f>IFERROR(VLOOKUP($C1221*1,Lookups!$H:$N,7,FALSE),"")</f>
        <v>Liquor</v>
      </c>
      <c r="AF1221" s="3" t="str">
        <f>VLOOKUP(B1221*1,Stores!$A:$C,3,FALSE)</f>
        <v>DFDE</v>
      </c>
    </row>
    <row r="1222" spans="1:32">
      <c r="A1222" s="165" t="s">
        <v>920</v>
      </c>
      <c r="B1222" s="166" t="s">
        <v>930</v>
      </c>
      <c r="C1222" s="165" t="s">
        <v>592</v>
      </c>
      <c r="D1222" s="165" t="s">
        <v>918</v>
      </c>
      <c r="E1222" s="165" t="s">
        <v>569</v>
      </c>
      <c r="F1222" s="167">
        <v>2017</v>
      </c>
      <c r="G1222" s="168">
        <v>0</v>
      </c>
      <c r="H1222" s="169">
        <v>4470.2400000000007</v>
      </c>
      <c r="I1222" s="169">
        <v>13977.6</v>
      </c>
      <c r="J1222" s="169">
        <v>15726.825000000001</v>
      </c>
      <c r="K1222" s="169">
        <v>7224.6450000000004</v>
      </c>
      <c r="L1222" s="169">
        <v>3575.44875</v>
      </c>
      <c r="M1222" s="169">
        <v>6004.53</v>
      </c>
      <c r="N1222" s="169">
        <v>3824.9924999999998</v>
      </c>
      <c r="O1222" s="169">
        <v>2964.3</v>
      </c>
      <c r="P1222" s="169">
        <v>1263.6000000000001</v>
      </c>
      <c r="Q1222" s="169">
        <v>3752.3249999999998</v>
      </c>
      <c r="R1222" s="169">
        <v>6931.5112499999996</v>
      </c>
      <c r="S1222" s="169">
        <v>0</v>
      </c>
      <c r="T1222" s="169">
        <v>0</v>
      </c>
      <c r="U1222" s="169">
        <v>69716.017500000002</v>
      </c>
      <c r="V1222" s="163">
        <f ca="1">SUM(INDIRECT(Inputs!$C$11&amp;ROW()&amp;":"&amp;Inputs!$C$12&amp;ROW()))</f>
        <v>3752.3249999999998</v>
      </c>
      <c r="W1222" s="163">
        <f ca="1">SUM(INDIRECT(Inputs!$C$13&amp;ROW()&amp;":"&amp;Inputs!$C$14&amp;ROW()))</f>
        <v>62784.506249999999</v>
      </c>
      <c r="X1222" s="3" t="str">
        <f>IF(COUNTIFS(Lookups!$A:$A,C1222)=1,"Gross Sales","")</f>
        <v/>
      </c>
      <c r="Y1222" s="3" t="str">
        <f>IF(COUNTIFS(Lookups!$D:$D,C1222)=1,"Bar Sales","")</f>
        <v/>
      </c>
      <c r="Z1222" s="3" t="str">
        <f>IFERROR(VLOOKUP(C1222*1,Lookups!$D:$F,3,FALSE),"")</f>
        <v/>
      </c>
      <c r="AA1222" s="3" t="str">
        <f>IFERROR(VLOOKUP($C1222*1,Lookups!$H:$N,3,FALSE),"")</f>
        <v>Sales</v>
      </c>
      <c r="AB1222" s="3" t="str">
        <f>IFERROR(VLOOKUP($C1222*1,Lookups!$H:$N,4,FALSE),"")</f>
        <v>Dinner</v>
      </c>
      <c r="AC1222" s="3" t="str">
        <f>IFERROR(VLOOKUP($C1222*1,Lookups!$H:$N,5,FALSE),"")</f>
        <v>Private</v>
      </c>
      <c r="AD1222" s="3" t="str">
        <f>IFERROR(VLOOKUP($C1222*1,Lookups!$H:$N,6,FALSE),"")</f>
        <v>Bev</v>
      </c>
      <c r="AE1222" s="3" t="str">
        <f>IFERROR(VLOOKUP($C1222*1,Lookups!$H:$N,7,FALSE),"")</f>
        <v>Liquor</v>
      </c>
      <c r="AF1222" s="3" t="str">
        <f>VLOOKUP(B1222*1,Stores!$A:$C,3,FALSE)</f>
        <v>DFDE</v>
      </c>
    </row>
    <row r="1223" spans="1:32">
      <c r="A1223" s="165" t="s">
        <v>919</v>
      </c>
      <c r="B1223" s="166" t="s">
        <v>931</v>
      </c>
      <c r="C1223" s="165" t="s">
        <v>592</v>
      </c>
      <c r="D1223" s="165" t="s">
        <v>918</v>
      </c>
      <c r="E1223" s="165" t="s">
        <v>569</v>
      </c>
      <c r="F1223" s="167">
        <v>2017</v>
      </c>
      <c r="G1223" s="168">
        <v>0</v>
      </c>
      <c r="H1223" s="169">
        <v>18751.297500000001</v>
      </c>
      <c r="I1223" s="169">
        <v>14922.599250000001</v>
      </c>
      <c r="J1223" s="169">
        <v>16917.6525</v>
      </c>
      <c r="K1223" s="169">
        <v>16438.2075</v>
      </c>
      <c r="L1223" s="169">
        <v>24373.766099999997</v>
      </c>
      <c r="M1223" s="169">
        <v>17510.951999999997</v>
      </c>
      <c r="N1223" s="169">
        <v>8800.8250499999995</v>
      </c>
      <c r="O1223" s="169">
        <v>6384.375</v>
      </c>
      <c r="P1223" s="169">
        <v>6580.6762499999995</v>
      </c>
      <c r="Q1223" s="169">
        <v>20758.458599999998</v>
      </c>
      <c r="R1223" s="169">
        <v>12878.077499999999</v>
      </c>
      <c r="S1223" s="169">
        <v>0</v>
      </c>
      <c r="T1223" s="169">
        <v>0</v>
      </c>
      <c r="U1223" s="169">
        <v>164316.88725000003</v>
      </c>
      <c r="V1223" s="163">
        <f ca="1">SUM(INDIRECT(Inputs!$C$11&amp;ROW()&amp;":"&amp;Inputs!$C$12&amp;ROW()))</f>
        <v>20758.458599999998</v>
      </c>
      <c r="W1223" s="163">
        <f ca="1">SUM(INDIRECT(Inputs!$C$13&amp;ROW()&amp;":"&amp;Inputs!$C$14&amp;ROW()))</f>
        <v>151438.80975000001</v>
      </c>
      <c r="X1223" s="3" t="str">
        <f>IF(COUNTIFS(Lookups!$A:$A,C1223)=1,"Gross Sales","")</f>
        <v/>
      </c>
      <c r="Y1223" s="3" t="str">
        <f>IF(COUNTIFS(Lookups!$D:$D,C1223)=1,"Bar Sales","")</f>
        <v/>
      </c>
      <c r="Z1223" s="3" t="str">
        <f>IFERROR(VLOOKUP(C1223*1,Lookups!$D:$F,3,FALSE),"")</f>
        <v/>
      </c>
      <c r="AA1223" s="3" t="str">
        <f>IFERROR(VLOOKUP($C1223*1,Lookups!$H:$N,3,FALSE),"")</f>
        <v>Sales</v>
      </c>
      <c r="AB1223" s="3" t="str">
        <f>IFERROR(VLOOKUP($C1223*1,Lookups!$H:$N,4,FALSE),"")</f>
        <v>Dinner</v>
      </c>
      <c r="AC1223" s="3" t="str">
        <f>IFERROR(VLOOKUP($C1223*1,Lookups!$H:$N,5,FALSE),"")</f>
        <v>Private</v>
      </c>
      <c r="AD1223" s="3" t="str">
        <f>IFERROR(VLOOKUP($C1223*1,Lookups!$H:$N,6,FALSE),"")</f>
        <v>Bev</v>
      </c>
      <c r="AE1223" s="3" t="str">
        <f>IFERROR(VLOOKUP($C1223*1,Lookups!$H:$N,7,FALSE),"")</f>
        <v>Liquor</v>
      </c>
      <c r="AF1223" s="3" t="str">
        <f>VLOOKUP(B1223*1,Stores!$A:$C,3,FALSE)</f>
        <v>DFDE</v>
      </c>
    </row>
    <row r="1224" spans="1:32">
      <c r="A1224" s="165" t="s">
        <v>959</v>
      </c>
      <c r="B1224" s="166" t="s">
        <v>932</v>
      </c>
      <c r="C1224" s="165" t="s">
        <v>592</v>
      </c>
      <c r="D1224" s="165" t="s">
        <v>918</v>
      </c>
      <c r="E1224" s="165" t="s">
        <v>569</v>
      </c>
      <c r="F1224" s="167">
        <v>2017</v>
      </c>
      <c r="G1224" s="168">
        <v>0</v>
      </c>
      <c r="H1224" s="169">
        <v>0</v>
      </c>
      <c r="I1224" s="169">
        <v>0</v>
      </c>
      <c r="J1224" s="169">
        <v>0</v>
      </c>
      <c r="K1224" s="169">
        <v>0</v>
      </c>
      <c r="L1224" s="169">
        <v>0</v>
      </c>
      <c r="M1224" s="169">
        <v>0</v>
      </c>
      <c r="N1224" s="169">
        <v>479.82375000000002</v>
      </c>
      <c r="O1224" s="169">
        <v>2135.9175</v>
      </c>
      <c r="P1224" s="169">
        <v>262.54500000000002</v>
      </c>
      <c r="Q1224" s="169">
        <v>298.46625</v>
      </c>
      <c r="R1224" s="169">
        <v>0</v>
      </c>
      <c r="S1224" s="169">
        <v>0</v>
      </c>
      <c r="T1224" s="169">
        <v>0</v>
      </c>
      <c r="U1224" s="169">
        <v>3176.7525000000001</v>
      </c>
      <c r="V1224" s="163">
        <f ca="1">SUM(INDIRECT(Inputs!$C$11&amp;ROW()&amp;":"&amp;Inputs!$C$12&amp;ROW()))</f>
        <v>298.46625</v>
      </c>
      <c r="W1224" s="163">
        <f ca="1">SUM(INDIRECT(Inputs!$C$13&amp;ROW()&amp;":"&amp;Inputs!$C$14&amp;ROW()))</f>
        <v>3176.7525000000001</v>
      </c>
      <c r="X1224" s="3" t="str">
        <f>IF(COUNTIFS(Lookups!$A:$A,C1224)=1,"Gross Sales","")</f>
        <v/>
      </c>
      <c r="Y1224" s="3" t="str">
        <f>IF(COUNTIFS(Lookups!$D:$D,C1224)=1,"Bar Sales","")</f>
        <v/>
      </c>
      <c r="Z1224" s="3" t="str">
        <f>IFERROR(VLOOKUP(C1224*1,Lookups!$D:$F,3,FALSE),"")</f>
        <v/>
      </c>
      <c r="AA1224" s="3" t="str">
        <f>IFERROR(VLOOKUP($C1224*1,Lookups!$H:$N,3,FALSE),"")</f>
        <v>Sales</v>
      </c>
      <c r="AB1224" s="3" t="str">
        <f>IFERROR(VLOOKUP($C1224*1,Lookups!$H:$N,4,FALSE),"")</f>
        <v>Dinner</v>
      </c>
      <c r="AC1224" s="3" t="str">
        <f>IFERROR(VLOOKUP($C1224*1,Lookups!$H:$N,5,FALSE),"")</f>
        <v>Private</v>
      </c>
      <c r="AD1224" s="3" t="str">
        <f>IFERROR(VLOOKUP($C1224*1,Lookups!$H:$N,6,FALSE),"")</f>
        <v>Bev</v>
      </c>
      <c r="AE1224" s="3" t="str">
        <f>IFERROR(VLOOKUP($C1224*1,Lookups!$H:$N,7,FALSE),"")</f>
        <v>Liquor</v>
      </c>
      <c r="AF1224" s="3" t="str">
        <f>VLOOKUP(B1224*1,Stores!$A:$C,3,FALSE)</f>
        <v>DFG</v>
      </c>
    </row>
    <row r="1225" spans="1:32">
      <c r="A1225" s="165" t="s">
        <v>954</v>
      </c>
      <c r="B1225" s="166" t="s">
        <v>933</v>
      </c>
      <c r="C1225" s="165" t="s">
        <v>592</v>
      </c>
      <c r="D1225" s="165" t="s">
        <v>918</v>
      </c>
      <c r="E1225" s="165" t="s">
        <v>569</v>
      </c>
      <c r="F1225" s="167">
        <v>2017</v>
      </c>
      <c r="G1225" s="168">
        <v>0</v>
      </c>
      <c r="H1225" s="169">
        <v>911.75909999999999</v>
      </c>
      <c r="I1225" s="169">
        <v>1580.3070000000002</v>
      </c>
      <c r="J1225" s="169">
        <v>4812.8267999999998</v>
      </c>
      <c r="K1225" s="169">
        <v>117.73987500000001</v>
      </c>
      <c r="L1225" s="169">
        <v>85.135050000000007</v>
      </c>
      <c r="M1225" s="169">
        <v>575.45797500000003</v>
      </c>
      <c r="N1225" s="169">
        <v>338.61149999999998</v>
      </c>
      <c r="O1225" s="169">
        <v>0</v>
      </c>
      <c r="P1225" s="169">
        <v>-56.414400000000008</v>
      </c>
      <c r="Q1225" s="169">
        <v>4485.1941749999996</v>
      </c>
      <c r="R1225" s="169">
        <v>426.75434999999999</v>
      </c>
      <c r="S1225" s="169">
        <v>0</v>
      </c>
      <c r="T1225" s="169">
        <v>0</v>
      </c>
      <c r="U1225" s="169">
        <v>13277.371424999998</v>
      </c>
      <c r="V1225" s="163">
        <f ca="1">SUM(INDIRECT(Inputs!$C$11&amp;ROW()&amp;":"&amp;Inputs!$C$12&amp;ROW()))</f>
        <v>4485.1941749999996</v>
      </c>
      <c r="W1225" s="163">
        <f ca="1">SUM(INDIRECT(Inputs!$C$13&amp;ROW()&amp;":"&amp;Inputs!$C$14&amp;ROW()))</f>
        <v>12850.617074999998</v>
      </c>
      <c r="X1225" s="3" t="str">
        <f>IF(COUNTIFS(Lookups!$A:$A,C1225)=1,"Gross Sales","")</f>
        <v/>
      </c>
      <c r="Y1225" s="3" t="str">
        <f>IF(COUNTIFS(Lookups!$D:$D,C1225)=1,"Bar Sales","")</f>
        <v/>
      </c>
      <c r="Z1225" s="3" t="str">
        <f>IFERROR(VLOOKUP(C1225*1,Lookups!$D:$F,3,FALSE),"")</f>
        <v/>
      </c>
      <c r="AA1225" s="3" t="str">
        <f>IFERROR(VLOOKUP($C1225*1,Lookups!$H:$N,3,FALSE),"")</f>
        <v>Sales</v>
      </c>
      <c r="AB1225" s="3" t="str">
        <f>IFERROR(VLOOKUP($C1225*1,Lookups!$H:$N,4,FALSE),"")</f>
        <v>Dinner</v>
      </c>
      <c r="AC1225" s="3" t="str">
        <f>IFERROR(VLOOKUP($C1225*1,Lookups!$H:$N,5,FALSE),"")</f>
        <v>Private</v>
      </c>
      <c r="AD1225" s="3" t="str">
        <f>IFERROR(VLOOKUP($C1225*1,Lookups!$H:$N,6,FALSE),"")</f>
        <v>Bev</v>
      </c>
      <c r="AE1225" s="3" t="str">
        <f>IFERROR(VLOOKUP($C1225*1,Lookups!$H:$N,7,FALSE),"")</f>
        <v>Liquor</v>
      </c>
      <c r="AF1225" s="3" t="str">
        <f>VLOOKUP(B1225*1,Stores!$A:$C,3,FALSE)</f>
        <v>DFG</v>
      </c>
    </row>
    <row r="1226" spans="1:32">
      <c r="A1226" s="165" t="s">
        <v>953</v>
      </c>
      <c r="B1226" s="166" t="s">
        <v>934</v>
      </c>
      <c r="C1226" s="165" t="s">
        <v>592</v>
      </c>
      <c r="D1226" s="165" t="s">
        <v>918</v>
      </c>
      <c r="E1226" s="165" t="s">
        <v>569</v>
      </c>
      <c r="F1226" s="167">
        <v>2017</v>
      </c>
      <c r="G1226" s="168">
        <v>0</v>
      </c>
      <c r="H1226" s="169">
        <v>303.03000000000003</v>
      </c>
      <c r="I1226" s="169">
        <v>996.76499999999999</v>
      </c>
      <c r="J1226" s="169">
        <v>1351.4849999999999</v>
      </c>
      <c r="K1226" s="169">
        <v>1855.1175000000001</v>
      </c>
      <c r="L1226" s="169">
        <v>447.1155</v>
      </c>
      <c r="M1226" s="169">
        <v>405.51750000000004</v>
      </c>
      <c r="N1226" s="169">
        <v>877.03207499999996</v>
      </c>
      <c r="O1226" s="169">
        <v>111.435</v>
      </c>
      <c r="P1226" s="169">
        <v>176.35124999999999</v>
      </c>
      <c r="Q1226" s="169">
        <v>407.16562500000003</v>
      </c>
      <c r="R1226" s="169">
        <v>59.962499999999999</v>
      </c>
      <c r="S1226" s="169">
        <v>0</v>
      </c>
      <c r="T1226" s="169">
        <v>0</v>
      </c>
      <c r="U1226" s="169">
        <v>6990.9769499999993</v>
      </c>
      <c r="V1226" s="163">
        <f ca="1">SUM(INDIRECT(Inputs!$C$11&amp;ROW()&amp;":"&amp;Inputs!$C$12&amp;ROW()))</f>
        <v>407.16562500000003</v>
      </c>
      <c r="W1226" s="163">
        <f ca="1">SUM(INDIRECT(Inputs!$C$13&amp;ROW()&amp;":"&amp;Inputs!$C$14&amp;ROW()))</f>
        <v>6931.0144499999997</v>
      </c>
      <c r="X1226" s="3" t="str">
        <f>IF(COUNTIFS(Lookups!$A:$A,C1226)=1,"Gross Sales","")</f>
        <v/>
      </c>
      <c r="Y1226" s="3" t="str">
        <f>IF(COUNTIFS(Lookups!$D:$D,C1226)=1,"Bar Sales","")</f>
        <v/>
      </c>
      <c r="Z1226" s="3" t="str">
        <f>IFERROR(VLOOKUP(C1226*1,Lookups!$D:$F,3,FALSE),"")</f>
        <v/>
      </c>
      <c r="AA1226" s="3" t="str">
        <f>IFERROR(VLOOKUP($C1226*1,Lookups!$H:$N,3,FALSE),"")</f>
        <v>Sales</v>
      </c>
      <c r="AB1226" s="3" t="str">
        <f>IFERROR(VLOOKUP($C1226*1,Lookups!$H:$N,4,FALSE),"")</f>
        <v>Dinner</v>
      </c>
      <c r="AC1226" s="3" t="str">
        <f>IFERROR(VLOOKUP($C1226*1,Lookups!$H:$N,5,FALSE),"")</f>
        <v>Private</v>
      </c>
      <c r="AD1226" s="3" t="str">
        <f>IFERROR(VLOOKUP($C1226*1,Lookups!$H:$N,6,FALSE),"")</f>
        <v>Bev</v>
      </c>
      <c r="AE1226" s="3" t="str">
        <f>IFERROR(VLOOKUP($C1226*1,Lookups!$H:$N,7,FALSE),"")</f>
        <v>Liquor</v>
      </c>
      <c r="AF1226" s="3" t="str">
        <f>VLOOKUP(B1226*1,Stores!$A:$C,3,FALSE)</f>
        <v>DFG</v>
      </c>
    </row>
    <row r="1227" spans="1:32">
      <c r="A1227" s="165" t="s">
        <v>950</v>
      </c>
      <c r="B1227" s="166" t="s">
        <v>935</v>
      </c>
      <c r="C1227" s="165" t="s">
        <v>592</v>
      </c>
      <c r="D1227" s="165" t="s">
        <v>918</v>
      </c>
      <c r="E1227" s="165" t="s">
        <v>569</v>
      </c>
      <c r="F1227" s="167">
        <v>2017</v>
      </c>
      <c r="G1227" s="168">
        <v>0</v>
      </c>
      <c r="H1227" s="169">
        <v>5934.15</v>
      </c>
      <c r="I1227" s="169">
        <v>5671.05</v>
      </c>
      <c r="J1227" s="169">
        <v>5170.5006000000003</v>
      </c>
      <c r="K1227" s="169">
        <v>1690.9950000000001</v>
      </c>
      <c r="L1227" s="169">
        <v>1709.41875</v>
      </c>
      <c r="M1227" s="169">
        <v>2357.9324999999999</v>
      </c>
      <c r="N1227" s="169">
        <v>1531.125</v>
      </c>
      <c r="O1227" s="169">
        <v>1944.5625</v>
      </c>
      <c r="P1227" s="169">
        <v>2193.7781250000003</v>
      </c>
      <c r="Q1227" s="169">
        <v>3564.28215</v>
      </c>
      <c r="R1227" s="169">
        <v>2760.7837500000001</v>
      </c>
      <c r="S1227" s="169">
        <v>0</v>
      </c>
      <c r="T1227" s="169">
        <v>0</v>
      </c>
      <c r="U1227" s="169">
        <v>34528.578374999997</v>
      </c>
      <c r="V1227" s="163">
        <f ca="1">SUM(INDIRECT(Inputs!$C$11&amp;ROW()&amp;":"&amp;Inputs!$C$12&amp;ROW()))</f>
        <v>3564.28215</v>
      </c>
      <c r="W1227" s="163">
        <f ca="1">SUM(INDIRECT(Inputs!$C$13&amp;ROW()&amp;":"&amp;Inputs!$C$14&amp;ROW()))</f>
        <v>31767.794624999999</v>
      </c>
      <c r="X1227" s="3" t="str">
        <f>IF(COUNTIFS(Lookups!$A:$A,C1227)=1,"Gross Sales","")</f>
        <v/>
      </c>
      <c r="Y1227" s="3" t="str">
        <f>IF(COUNTIFS(Lookups!$D:$D,C1227)=1,"Bar Sales","")</f>
        <v/>
      </c>
      <c r="Z1227" s="3" t="str">
        <f>IFERROR(VLOOKUP(C1227*1,Lookups!$D:$F,3,FALSE),"")</f>
        <v/>
      </c>
      <c r="AA1227" s="3" t="str">
        <f>IFERROR(VLOOKUP($C1227*1,Lookups!$H:$N,3,FALSE),"")</f>
        <v>Sales</v>
      </c>
      <c r="AB1227" s="3" t="str">
        <f>IFERROR(VLOOKUP($C1227*1,Lookups!$H:$N,4,FALSE),"")</f>
        <v>Dinner</v>
      </c>
      <c r="AC1227" s="3" t="str">
        <f>IFERROR(VLOOKUP($C1227*1,Lookups!$H:$N,5,FALSE),"")</f>
        <v>Private</v>
      </c>
      <c r="AD1227" s="3" t="str">
        <f>IFERROR(VLOOKUP($C1227*1,Lookups!$H:$N,6,FALSE),"")</f>
        <v>Bev</v>
      </c>
      <c r="AE1227" s="3" t="str">
        <f>IFERROR(VLOOKUP($C1227*1,Lookups!$H:$N,7,FALSE),"")</f>
        <v>Liquor</v>
      </c>
      <c r="AF1227" s="3" t="str">
        <f>VLOOKUP(B1227*1,Stores!$A:$C,3,FALSE)</f>
        <v>DFG</v>
      </c>
    </row>
    <row r="1228" spans="1:32">
      <c r="A1228" s="165" t="s">
        <v>949</v>
      </c>
      <c r="B1228" s="166" t="s">
        <v>936</v>
      </c>
      <c r="C1228" s="165" t="s">
        <v>592</v>
      </c>
      <c r="D1228" s="165" t="s">
        <v>918</v>
      </c>
      <c r="E1228" s="165" t="s">
        <v>569</v>
      </c>
      <c r="F1228" s="167">
        <v>2017</v>
      </c>
      <c r="G1228" s="168">
        <v>0</v>
      </c>
      <c r="H1228" s="169">
        <v>0</v>
      </c>
      <c r="I1228" s="169">
        <v>290.2158</v>
      </c>
      <c r="J1228" s="169">
        <v>42.564600000000006</v>
      </c>
      <c r="K1228" s="169">
        <v>204.29069999999999</v>
      </c>
      <c r="L1228" s="169">
        <v>324.705375</v>
      </c>
      <c r="M1228" s="169">
        <v>351.61020000000002</v>
      </c>
      <c r="N1228" s="169">
        <v>177.93600000000001</v>
      </c>
      <c r="O1228" s="169">
        <v>247.78035</v>
      </c>
      <c r="P1228" s="169">
        <v>28.884375000000002</v>
      </c>
      <c r="Q1228" s="169">
        <v>274.07249999999999</v>
      </c>
      <c r="R1228" s="169">
        <v>161.88929999999999</v>
      </c>
      <c r="S1228" s="169">
        <v>0</v>
      </c>
      <c r="T1228" s="169">
        <v>0</v>
      </c>
      <c r="U1228" s="169">
        <v>2103.9492</v>
      </c>
      <c r="V1228" s="163">
        <f ca="1">SUM(INDIRECT(Inputs!$C$11&amp;ROW()&amp;":"&amp;Inputs!$C$12&amp;ROW()))</f>
        <v>274.07249999999999</v>
      </c>
      <c r="W1228" s="163">
        <f ca="1">SUM(INDIRECT(Inputs!$C$13&amp;ROW()&amp;":"&amp;Inputs!$C$14&amp;ROW()))</f>
        <v>1942.0599</v>
      </c>
      <c r="X1228" s="3" t="str">
        <f>IF(COUNTIFS(Lookups!$A:$A,C1228)=1,"Gross Sales","")</f>
        <v/>
      </c>
      <c r="Y1228" s="3" t="str">
        <f>IF(COUNTIFS(Lookups!$D:$D,C1228)=1,"Bar Sales","")</f>
        <v/>
      </c>
      <c r="Z1228" s="3" t="str">
        <f>IFERROR(VLOOKUP(C1228*1,Lookups!$D:$F,3,FALSE),"")</f>
        <v/>
      </c>
      <c r="AA1228" s="3" t="str">
        <f>IFERROR(VLOOKUP($C1228*1,Lookups!$H:$N,3,FALSE),"")</f>
        <v>Sales</v>
      </c>
      <c r="AB1228" s="3" t="str">
        <f>IFERROR(VLOOKUP($C1228*1,Lookups!$H:$N,4,FALSE),"")</f>
        <v>Dinner</v>
      </c>
      <c r="AC1228" s="3" t="str">
        <f>IFERROR(VLOOKUP($C1228*1,Lookups!$H:$N,5,FALSE),"")</f>
        <v>Private</v>
      </c>
      <c r="AD1228" s="3" t="str">
        <f>IFERROR(VLOOKUP($C1228*1,Lookups!$H:$N,6,FALSE),"")</f>
        <v>Bev</v>
      </c>
      <c r="AE1228" s="3" t="str">
        <f>IFERROR(VLOOKUP($C1228*1,Lookups!$H:$N,7,FALSE),"")</f>
        <v>Liquor</v>
      </c>
      <c r="AF1228" s="3" t="str">
        <f>VLOOKUP(B1228*1,Stores!$A:$C,3,FALSE)</f>
        <v>DFG</v>
      </c>
    </row>
    <row r="1229" spans="1:32">
      <c r="A1229" s="165" t="s">
        <v>948</v>
      </c>
      <c r="B1229" s="166" t="s">
        <v>937</v>
      </c>
      <c r="C1229" s="165" t="s">
        <v>592</v>
      </c>
      <c r="D1229" s="165" t="s">
        <v>918</v>
      </c>
      <c r="E1229" s="165" t="s">
        <v>569</v>
      </c>
      <c r="F1229" s="167">
        <v>2017</v>
      </c>
      <c r="G1229" s="168">
        <v>0</v>
      </c>
      <c r="H1229" s="169">
        <v>1157.6474999999998</v>
      </c>
      <c r="I1229" s="169">
        <v>609.05250000000001</v>
      </c>
      <c r="J1229" s="169">
        <v>795.66</v>
      </c>
      <c r="K1229" s="169">
        <v>105.54375</v>
      </c>
      <c r="L1229" s="169">
        <v>182.97</v>
      </c>
      <c r="M1229" s="169">
        <v>702.25049999999987</v>
      </c>
      <c r="N1229" s="169">
        <v>802.2</v>
      </c>
      <c r="O1229" s="169">
        <v>292.48312499999997</v>
      </c>
      <c r="P1229" s="169">
        <v>175.33687499999999</v>
      </c>
      <c r="Q1229" s="169">
        <v>147.358125</v>
      </c>
      <c r="R1229" s="169">
        <v>428.28750000000002</v>
      </c>
      <c r="S1229" s="169">
        <v>0</v>
      </c>
      <c r="T1229" s="169">
        <v>0</v>
      </c>
      <c r="U1229" s="169">
        <v>5398.7898749999986</v>
      </c>
      <c r="V1229" s="163">
        <f ca="1">SUM(INDIRECT(Inputs!$C$11&amp;ROW()&amp;":"&amp;Inputs!$C$12&amp;ROW()))</f>
        <v>147.358125</v>
      </c>
      <c r="W1229" s="163">
        <f ca="1">SUM(INDIRECT(Inputs!$C$13&amp;ROW()&amp;":"&amp;Inputs!$C$14&amp;ROW()))</f>
        <v>4970.5023749999982</v>
      </c>
      <c r="X1229" s="3" t="str">
        <f>IF(COUNTIFS(Lookups!$A:$A,C1229)=1,"Gross Sales","")</f>
        <v/>
      </c>
      <c r="Y1229" s="3" t="str">
        <f>IF(COUNTIFS(Lookups!$D:$D,C1229)=1,"Bar Sales","")</f>
        <v/>
      </c>
      <c r="Z1229" s="3" t="str">
        <f>IFERROR(VLOOKUP(C1229*1,Lookups!$D:$F,3,FALSE),"")</f>
        <v/>
      </c>
      <c r="AA1229" s="3" t="str">
        <f>IFERROR(VLOOKUP($C1229*1,Lookups!$H:$N,3,FALSE),"")</f>
        <v>Sales</v>
      </c>
      <c r="AB1229" s="3" t="str">
        <f>IFERROR(VLOOKUP($C1229*1,Lookups!$H:$N,4,FALSE),"")</f>
        <v>Dinner</v>
      </c>
      <c r="AC1229" s="3" t="str">
        <f>IFERROR(VLOOKUP($C1229*1,Lookups!$H:$N,5,FALSE),"")</f>
        <v>Private</v>
      </c>
      <c r="AD1229" s="3" t="str">
        <f>IFERROR(VLOOKUP($C1229*1,Lookups!$H:$N,6,FALSE),"")</f>
        <v>Bev</v>
      </c>
      <c r="AE1229" s="3" t="str">
        <f>IFERROR(VLOOKUP($C1229*1,Lookups!$H:$N,7,FALSE),"")</f>
        <v>Liquor</v>
      </c>
      <c r="AF1229" s="3" t="str">
        <f>VLOOKUP(B1229*1,Stores!$A:$C,3,FALSE)</f>
        <v>DFG</v>
      </c>
    </row>
    <row r="1230" spans="1:32">
      <c r="A1230" s="165" t="s">
        <v>947</v>
      </c>
      <c r="B1230" s="166" t="s">
        <v>938</v>
      </c>
      <c r="C1230" s="165" t="s">
        <v>592</v>
      </c>
      <c r="D1230" s="165" t="s">
        <v>918</v>
      </c>
      <c r="E1230" s="165" t="s">
        <v>569</v>
      </c>
      <c r="F1230" s="167">
        <v>2017</v>
      </c>
      <c r="G1230" s="168">
        <v>0</v>
      </c>
      <c r="H1230" s="169">
        <v>931.5</v>
      </c>
      <c r="I1230" s="169">
        <v>812.97749999999996</v>
      </c>
      <c r="J1230" s="169">
        <v>588</v>
      </c>
      <c r="K1230" s="169">
        <v>1136.3895</v>
      </c>
      <c r="L1230" s="169">
        <v>846.67499999999995</v>
      </c>
      <c r="M1230" s="169">
        <v>147.42000000000002</v>
      </c>
      <c r="N1230" s="169">
        <v>694.58624999999995</v>
      </c>
      <c r="O1230" s="169">
        <v>1031.1000000000001</v>
      </c>
      <c r="P1230" s="169">
        <v>397.35914999999994</v>
      </c>
      <c r="Q1230" s="169">
        <v>875.52210000000014</v>
      </c>
      <c r="R1230" s="169">
        <v>1256.4618750000002</v>
      </c>
      <c r="S1230" s="169">
        <v>0</v>
      </c>
      <c r="T1230" s="169">
        <v>0</v>
      </c>
      <c r="U1230" s="169">
        <v>8717.9913750000014</v>
      </c>
      <c r="V1230" s="163">
        <f ca="1">SUM(INDIRECT(Inputs!$C$11&amp;ROW()&amp;":"&amp;Inputs!$C$12&amp;ROW()))</f>
        <v>875.52210000000014</v>
      </c>
      <c r="W1230" s="163">
        <f ca="1">SUM(INDIRECT(Inputs!$C$13&amp;ROW()&amp;":"&amp;Inputs!$C$14&amp;ROW()))</f>
        <v>7461.5295000000015</v>
      </c>
      <c r="X1230" s="3" t="str">
        <f>IF(COUNTIFS(Lookups!$A:$A,C1230)=1,"Gross Sales","")</f>
        <v/>
      </c>
      <c r="Y1230" s="3" t="str">
        <f>IF(COUNTIFS(Lookups!$D:$D,C1230)=1,"Bar Sales","")</f>
        <v/>
      </c>
      <c r="Z1230" s="3" t="str">
        <f>IFERROR(VLOOKUP(C1230*1,Lookups!$D:$F,3,FALSE),"")</f>
        <v/>
      </c>
      <c r="AA1230" s="3" t="str">
        <f>IFERROR(VLOOKUP($C1230*1,Lookups!$H:$N,3,FALSE),"")</f>
        <v>Sales</v>
      </c>
      <c r="AB1230" s="3" t="str">
        <f>IFERROR(VLOOKUP($C1230*1,Lookups!$H:$N,4,FALSE),"")</f>
        <v>Dinner</v>
      </c>
      <c r="AC1230" s="3" t="str">
        <f>IFERROR(VLOOKUP($C1230*1,Lookups!$H:$N,5,FALSE),"")</f>
        <v>Private</v>
      </c>
      <c r="AD1230" s="3" t="str">
        <f>IFERROR(VLOOKUP($C1230*1,Lookups!$H:$N,6,FALSE),"")</f>
        <v>Bev</v>
      </c>
      <c r="AE1230" s="3" t="str">
        <f>IFERROR(VLOOKUP($C1230*1,Lookups!$H:$N,7,FALSE),"")</f>
        <v>Liquor</v>
      </c>
      <c r="AF1230" s="3" t="str">
        <f>VLOOKUP(B1230*1,Stores!$A:$C,3,FALSE)</f>
        <v>DFG</v>
      </c>
    </row>
    <row r="1231" spans="1:32">
      <c r="A1231" s="165" t="s">
        <v>946</v>
      </c>
      <c r="B1231" s="166" t="s">
        <v>939</v>
      </c>
      <c r="C1231" s="165" t="s">
        <v>592</v>
      </c>
      <c r="D1231" s="165" t="s">
        <v>918</v>
      </c>
      <c r="E1231" s="165" t="s">
        <v>569</v>
      </c>
      <c r="F1231" s="167">
        <v>2017</v>
      </c>
      <c r="G1231" s="168">
        <v>0</v>
      </c>
      <c r="H1231" s="169">
        <v>6070.0117500000006</v>
      </c>
      <c r="I1231" s="169">
        <v>10503.454949999999</v>
      </c>
      <c r="J1231" s="169">
        <v>926.39699999999993</v>
      </c>
      <c r="K1231" s="169">
        <v>560.60550000000001</v>
      </c>
      <c r="L1231" s="169">
        <v>1093.0383000000002</v>
      </c>
      <c r="M1231" s="169">
        <v>1064.3521499999999</v>
      </c>
      <c r="N1231" s="169">
        <v>482.20672500000006</v>
      </c>
      <c r="O1231" s="169">
        <v>357.60509999999999</v>
      </c>
      <c r="P1231" s="169">
        <v>122.38874999999999</v>
      </c>
      <c r="Q1231" s="169">
        <v>463.53757500000006</v>
      </c>
      <c r="R1231" s="169">
        <v>926.76809999999989</v>
      </c>
      <c r="S1231" s="169">
        <v>0</v>
      </c>
      <c r="T1231" s="169">
        <v>0</v>
      </c>
      <c r="U1231" s="169">
        <v>22570.365900000001</v>
      </c>
      <c r="V1231" s="163">
        <f ca="1">SUM(INDIRECT(Inputs!$C$11&amp;ROW()&amp;":"&amp;Inputs!$C$12&amp;ROW()))</f>
        <v>463.53757500000006</v>
      </c>
      <c r="W1231" s="163">
        <f ca="1">SUM(INDIRECT(Inputs!$C$13&amp;ROW()&amp;":"&amp;Inputs!$C$14&amp;ROW()))</f>
        <v>21643.5978</v>
      </c>
      <c r="X1231" s="3" t="str">
        <f>IF(COUNTIFS(Lookups!$A:$A,C1231)=1,"Gross Sales","")</f>
        <v/>
      </c>
      <c r="Y1231" s="3" t="str">
        <f>IF(COUNTIFS(Lookups!$D:$D,C1231)=1,"Bar Sales","")</f>
        <v/>
      </c>
      <c r="Z1231" s="3" t="str">
        <f>IFERROR(VLOOKUP(C1231*1,Lookups!$D:$F,3,FALSE),"")</f>
        <v/>
      </c>
      <c r="AA1231" s="3" t="str">
        <f>IFERROR(VLOOKUP($C1231*1,Lookups!$H:$N,3,FALSE),"")</f>
        <v>Sales</v>
      </c>
      <c r="AB1231" s="3" t="str">
        <f>IFERROR(VLOOKUP($C1231*1,Lookups!$H:$N,4,FALSE),"")</f>
        <v>Dinner</v>
      </c>
      <c r="AC1231" s="3" t="str">
        <f>IFERROR(VLOOKUP($C1231*1,Lookups!$H:$N,5,FALSE),"")</f>
        <v>Private</v>
      </c>
      <c r="AD1231" s="3" t="str">
        <f>IFERROR(VLOOKUP($C1231*1,Lookups!$H:$N,6,FALSE),"")</f>
        <v>Bev</v>
      </c>
      <c r="AE1231" s="3" t="str">
        <f>IFERROR(VLOOKUP($C1231*1,Lookups!$H:$N,7,FALSE),"")</f>
        <v>Liquor</v>
      </c>
      <c r="AF1231" s="3" t="str">
        <f>VLOOKUP(B1231*1,Stores!$A:$C,3,FALSE)</f>
        <v>DFG</v>
      </c>
    </row>
    <row r="1232" spans="1:32">
      <c r="A1232" s="165" t="s">
        <v>945</v>
      </c>
      <c r="B1232" s="166" t="s">
        <v>940</v>
      </c>
      <c r="C1232" s="165" t="s">
        <v>592</v>
      </c>
      <c r="D1232" s="165" t="s">
        <v>918</v>
      </c>
      <c r="E1232" s="165" t="s">
        <v>569</v>
      </c>
      <c r="F1232" s="167">
        <v>2017</v>
      </c>
      <c r="G1232" s="168">
        <v>0</v>
      </c>
      <c r="H1232" s="169">
        <v>561.51</v>
      </c>
      <c r="I1232" s="169">
        <v>216.67500000000001</v>
      </c>
      <c r="J1232" s="169">
        <v>216.24</v>
      </c>
      <c r="K1232" s="169">
        <v>503.62875000000003</v>
      </c>
      <c r="L1232" s="169">
        <v>106.59</v>
      </c>
      <c r="M1232" s="169">
        <v>1204.8</v>
      </c>
      <c r="N1232" s="169">
        <v>42.1875</v>
      </c>
      <c r="O1232" s="169">
        <v>30.810000000000002</v>
      </c>
      <c r="P1232" s="169">
        <v>47.235824999999998</v>
      </c>
      <c r="Q1232" s="169">
        <v>598.98187499999995</v>
      </c>
      <c r="R1232" s="169">
        <v>1100.109375</v>
      </c>
      <c r="S1232" s="169">
        <v>0</v>
      </c>
      <c r="T1232" s="169">
        <v>0</v>
      </c>
      <c r="U1232" s="169">
        <v>4628.768325</v>
      </c>
      <c r="V1232" s="163">
        <f ca="1">SUM(INDIRECT(Inputs!$C$11&amp;ROW()&amp;":"&amp;Inputs!$C$12&amp;ROW()))</f>
        <v>598.98187499999995</v>
      </c>
      <c r="W1232" s="163">
        <f ca="1">SUM(INDIRECT(Inputs!$C$13&amp;ROW()&amp;":"&amp;Inputs!$C$14&amp;ROW()))</f>
        <v>3528.65895</v>
      </c>
      <c r="X1232" s="3" t="str">
        <f>IF(COUNTIFS(Lookups!$A:$A,C1232)=1,"Gross Sales","")</f>
        <v/>
      </c>
      <c r="Y1232" s="3" t="str">
        <f>IF(COUNTIFS(Lookups!$D:$D,C1232)=1,"Bar Sales","")</f>
        <v/>
      </c>
      <c r="Z1232" s="3" t="str">
        <f>IFERROR(VLOOKUP(C1232*1,Lookups!$D:$F,3,FALSE),"")</f>
        <v/>
      </c>
      <c r="AA1232" s="3" t="str">
        <f>IFERROR(VLOOKUP($C1232*1,Lookups!$H:$N,3,FALSE),"")</f>
        <v>Sales</v>
      </c>
      <c r="AB1232" s="3" t="str">
        <f>IFERROR(VLOOKUP($C1232*1,Lookups!$H:$N,4,FALSE),"")</f>
        <v>Dinner</v>
      </c>
      <c r="AC1232" s="3" t="str">
        <f>IFERROR(VLOOKUP($C1232*1,Lookups!$H:$N,5,FALSE),"")</f>
        <v>Private</v>
      </c>
      <c r="AD1232" s="3" t="str">
        <f>IFERROR(VLOOKUP($C1232*1,Lookups!$H:$N,6,FALSE),"")</f>
        <v>Bev</v>
      </c>
      <c r="AE1232" s="3" t="str">
        <f>IFERROR(VLOOKUP($C1232*1,Lookups!$H:$N,7,FALSE),"")</f>
        <v>Liquor</v>
      </c>
      <c r="AF1232" s="3" t="str">
        <f>VLOOKUP(B1232*1,Stores!$A:$C,3,FALSE)</f>
        <v>DFG</v>
      </c>
    </row>
    <row r="1233" spans="1:32">
      <c r="A1233" s="165" t="s">
        <v>944</v>
      </c>
      <c r="B1233" s="166" t="s">
        <v>941</v>
      </c>
      <c r="C1233" s="165" t="s">
        <v>592</v>
      </c>
      <c r="D1233" s="165" t="s">
        <v>918</v>
      </c>
      <c r="E1233" s="165" t="s">
        <v>569</v>
      </c>
      <c r="F1233" s="167">
        <v>2017</v>
      </c>
      <c r="G1233" s="168">
        <v>0</v>
      </c>
      <c r="H1233" s="169">
        <v>3227.6799000000001</v>
      </c>
      <c r="I1233" s="169">
        <v>1475.9499000000001</v>
      </c>
      <c r="J1233" s="169">
        <v>2234.0371499999997</v>
      </c>
      <c r="K1233" s="169">
        <v>1042.4872499999999</v>
      </c>
      <c r="L1233" s="169">
        <v>2111.8626000000004</v>
      </c>
      <c r="M1233" s="169">
        <v>1497.703125</v>
      </c>
      <c r="N1233" s="169">
        <v>689.90797499999996</v>
      </c>
      <c r="O1233" s="169">
        <v>1257.2927999999999</v>
      </c>
      <c r="P1233" s="169">
        <v>567.21104999999989</v>
      </c>
      <c r="Q1233" s="169">
        <v>1464.3228749999998</v>
      </c>
      <c r="R1233" s="169">
        <v>1412.3529000000001</v>
      </c>
      <c r="S1233" s="169">
        <v>0</v>
      </c>
      <c r="T1233" s="169">
        <v>0</v>
      </c>
      <c r="U1233" s="169">
        <v>16980.807525</v>
      </c>
      <c r="V1233" s="163">
        <f ca="1">SUM(INDIRECT(Inputs!$C$11&amp;ROW()&amp;":"&amp;Inputs!$C$12&amp;ROW()))</f>
        <v>1464.3228749999998</v>
      </c>
      <c r="W1233" s="163">
        <f ca="1">SUM(INDIRECT(Inputs!$C$13&amp;ROW()&amp;":"&amp;Inputs!$C$14&amp;ROW()))</f>
        <v>15568.454625</v>
      </c>
      <c r="X1233" s="3" t="str">
        <f>IF(COUNTIFS(Lookups!$A:$A,C1233)=1,"Gross Sales","")</f>
        <v/>
      </c>
      <c r="Y1233" s="3" t="str">
        <f>IF(COUNTIFS(Lookups!$D:$D,C1233)=1,"Bar Sales","")</f>
        <v/>
      </c>
      <c r="Z1233" s="3" t="str">
        <f>IFERROR(VLOOKUP(C1233*1,Lookups!$D:$F,3,FALSE),"")</f>
        <v/>
      </c>
      <c r="AA1233" s="3" t="str">
        <f>IFERROR(VLOOKUP($C1233*1,Lookups!$H:$N,3,FALSE),"")</f>
        <v>Sales</v>
      </c>
      <c r="AB1233" s="3" t="str">
        <f>IFERROR(VLOOKUP($C1233*1,Lookups!$H:$N,4,FALSE),"")</f>
        <v>Dinner</v>
      </c>
      <c r="AC1233" s="3" t="str">
        <f>IFERROR(VLOOKUP($C1233*1,Lookups!$H:$N,5,FALSE),"")</f>
        <v>Private</v>
      </c>
      <c r="AD1233" s="3" t="str">
        <f>IFERROR(VLOOKUP($C1233*1,Lookups!$H:$N,6,FALSE),"")</f>
        <v>Bev</v>
      </c>
      <c r="AE1233" s="3" t="str">
        <f>IFERROR(VLOOKUP($C1233*1,Lookups!$H:$N,7,FALSE),"")</f>
        <v>Liquor</v>
      </c>
      <c r="AF1233" s="3" t="str">
        <f>VLOOKUP(B1233*1,Stores!$A:$C,3,FALSE)</f>
        <v>DFG</v>
      </c>
    </row>
    <row r="1234" spans="1:32">
      <c r="A1234" s="165" t="s">
        <v>943</v>
      </c>
      <c r="B1234" s="166" t="s">
        <v>942</v>
      </c>
      <c r="C1234" s="165" t="s">
        <v>592</v>
      </c>
      <c r="D1234" s="165" t="s">
        <v>918</v>
      </c>
      <c r="E1234" s="165" t="s">
        <v>569</v>
      </c>
      <c r="F1234" s="167">
        <v>2017</v>
      </c>
      <c r="G1234" s="168">
        <v>0</v>
      </c>
      <c r="H1234" s="169">
        <v>1783.47</v>
      </c>
      <c r="I1234" s="169">
        <v>931.80000000000007</v>
      </c>
      <c r="J1234" s="169">
        <v>1073.5500000000002</v>
      </c>
      <c r="K1234" s="169">
        <v>296.46000000000004</v>
      </c>
      <c r="L1234" s="169">
        <v>796.45500000000004</v>
      </c>
      <c r="M1234" s="169">
        <v>649.29374999999993</v>
      </c>
      <c r="N1234" s="169">
        <v>1425.1312499999999</v>
      </c>
      <c r="O1234" s="169">
        <v>702.58199999999999</v>
      </c>
      <c r="P1234" s="169">
        <v>775.30079999999998</v>
      </c>
      <c r="Q1234" s="169">
        <v>536.72625000000005</v>
      </c>
      <c r="R1234" s="169">
        <v>3620.2124999999996</v>
      </c>
      <c r="S1234" s="169">
        <v>0</v>
      </c>
      <c r="T1234" s="169">
        <v>0</v>
      </c>
      <c r="U1234" s="169">
        <v>12590.981549999999</v>
      </c>
      <c r="V1234" s="163">
        <f ca="1">SUM(INDIRECT(Inputs!$C$11&amp;ROW()&amp;":"&amp;Inputs!$C$12&amp;ROW()))</f>
        <v>536.72625000000005</v>
      </c>
      <c r="W1234" s="163">
        <f ca="1">SUM(INDIRECT(Inputs!$C$13&amp;ROW()&amp;":"&amp;Inputs!$C$14&amp;ROW()))</f>
        <v>8970.769049999999</v>
      </c>
      <c r="X1234" s="3" t="str">
        <f>IF(COUNTIFS(Lookups!$A:$A,C1234)=1,"Gross Sales","")</f>
        <v/>
      </c>
      <c r="Y1234" s="3" t="str">
        <f>IF(COUNTIFS(Lookups!$D:$D,C1234)=1,"Bar Sales","")</f>
        <v/>
      </c>
      <c r="Z1234" s="3" t="str">
        <f>IFERROR(VLOOKUP(C1234*1,Lookups!$D:$F,3,FALSE),"")</f>
        <v/>
      </c>
      <c r="AA1234" s="3" t="str">
        <f>IFERROR(VLOOKUP($C1234*1,Lookups!$H:$N,3,FALSE),"")</f>
        <v>Sales</v>
      </c>
      <c r="AB1234" s="3" t="str">
        <f>IFERROR(VLOOKUP($C1234*1,Lookups!$H:$N,4,FALSE),"")</f>
        <v>Dinner</v>
      </c>
      <c r="AC1234" s="3" t="str">
        <f>IFERROR(VLOOKUP($C1234*1,Lookups!$H:$N,5,FALSE),"")</f>
        <v>Private</v>
      </c>
      <c r="AD1234" s="3" t="str">
        <f>IFERROR(VLOOKUP($C1234*1,Lookups!$H:$N,6,FALSE),"")</f>
        <v>Bev</v>
      </c>
      <c r="AE1234" s="3" t="str">
        <f>IFERROR(VLOOKUP($C1234*1,Lookups!$H:$N,7,FALSE),"")</f>
        <v>Liquor</v>
      </c>
      <c r="AF1234" s="3" t="str">
        <f>VLOOKUP(B1234*1,Stores!$A:$C,3,FALSE)</f>
        <v>DFG</v>
      </c>
    </row>
    <row r="1235" spans="1:32">
      <c r="A1235" s="165" t="s">
        <v>942</v>
      </c>
      <c r="B1235" s="166" t="s">
        <v>943</v>
      </c>
      <c r="C1235" s="165" t="s">
        <v>592</v>
      </c>
      <c r="D1235" s="165" t="s">
        <v>918</v>
      </c>
      <c r="E1235" s="165" t="s">
        <v>569</v>
      </c>
      <c r="F1235" s="167">
        <v>2017</v>
      </c>
      <c r="G1235" s="168">
        <v>0</v>
      </c>
      <c r="H1235" s="169">
        <v>0</v>
      </c>
      <c r="I1235" s="169">
        <v>0</v>
      </c>
      <c r="J1235" s="169">
        <v>0</v>
      </c>
      <c r="K1235" s="169">
        <v>0</v>
      </c>
      <c r="L1235" s="169">
        <v>0</v>
      </c>
      <c r="M1235" s="169">
        <v>0</v>
      </c>
      <c r="N1235" s="169">
        <v>265.54500000000002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169">
        <v>265.54500000000002</v>
      </c>
      <c r="V1235" s="163">
        <f ca="1">SUM(INDIRECT(Inputs!$C$11&amp;ROW()&amp;":"&amp;Inputs!$C$12&amp;ROW()))</f>
        <v>0</v>
      </c>
      <c r="W1235" s="163">
        <f ca="1">SUM(INDIRECT(Inputs!$C$13&amp;ROW()&amp;":"&amp;Inputs!$C$14&amp;ROW()))</f>
        <v>265.54500000000002</v>
      </c>
      <c r="X1235" s="3" t="str">
        <f>IF(COUNTIFS(Lookups!$A:$A,C1235)=1,"Gross Sales","")</f>
        <v/>
      </c>
      <c r="Y1235" s="3" t="str">
        <f>IF(COUNTIFS(Lookups!$D:$D,C1235)=1,"Bar Sales","")</f>
        <v/>
      </c>
      <c r="Z1235" s="3" t="str">
        <f>IFERROR(VLOOKUP(C1235*1,Lookups!$D:$F,3,FALSE),"")</f>
        <v/>
      </c>
      <c r="AA1235" s="3" t="str">
        <f>IFERROR(VLOOKUP($C1235*1,Lookups!$H:$N,3,FALSE),"")</f>
        <v>Sales</v>
      </c>
      <c r="AB1235" s="3" t="str">
        <f>IFERROR(VLOOKUP($C1235*1,Lookups!$H:$N,4,FALSE),"")</f>
        <v>Dinner</v>
      </c>
      <c r="AC1235" s="3" t="str">
        <f>IFERROR(VLOOKUP($C1235*1,Lookups!$H:$N,5,FALSE),"")</f>
        <v>Private</v>
      </c>
      <c r="AD1235" s="3" t="str">
        <f>IFERROR(VLOOKUP($C1235*1,Lookups!$H:$N,6,FALSE),"")</f>
        <v>Bev</v>
      </c>
      <c r="AE1235" s="3" t="str">
        <f>IFERROR(VLOOKUP($C1235*1,Lookups!$H:$N,7,FALSE),"")</f>
        <v>Liquor</v>
      </c>
      <c r="AF1235" s="3" t="str">
        <f>VLOOKUP(B1235*1,Stores!$A:$C,3,FALSE)</f>
        <v>DFG</v>
      </c>
    </row>
    <row r="1236" spans="1:32">
      <c r="A1236" s="165" t="s">
        <v>941</v>
      </c>
      <c r="B1236" s="166" t="s">
        <v>944</v>
      </c>
      <c r="C1236" s="165" t="s">
        <v>592</v>
      </c>
      <c r="D1236" s="165" t="s">
        <v>918</v>
      </c>
      <c r="E1236" s="165" t="s">
        <v>569</v>
      </c>
      <c r="F1236" s="167">
        <v>2017</v>
      </c>
      <c r="G1236" s="168">
        <v>0</v>
      </c>
      <c r="H1236" s="169">
        <v>888.03750000000002</v>
      </c>
      <c r="I1236" s="169">
        <v>1520.1</v>
      </c>
      <c r="J1236" s="169">
        <v>1719.1499999999999</v>
      </c>
      <c r="K1236" s="169">
        <v>427.89000000000004</v>
      </c>
      <c r="L1236" s="169">
        <v>26.366250000000001</v>
      </c>
      <c r="M1236" s="169">
        <v>34.6875</v>
      </c>
      <c r="N1236" s="169">
        <v>0</v>
      </c>
      <c r="O1236" s="169">
        <v>450.14249999999998</v>
      </c>
      <c r="P1236" s="169">
        <v>288.106875</v>
      </c>
      <c r="Q1236" s="169">
        <v>1680.8746500000002</v>
      </c>
      <c r="R1236" s="169">
        <v>352.11750000000001</v>
      </c>
      <c r="S1236" s="169">
        <v>0</v>
      </c>
      <c r="T1236" s="169">
        <v>0</v>
      </c>
      <c r="U1236" s="169">
        <v>7387.4727750000002</v>
      </c>
      <c r="V1236" s="163">
        <f ca="1">SUM(INDIRECT(Inputs!$C$11&amp;ROW()&amp;":"&amp;Inputs!$C$12&amp;ROW()))</f>
        <v>1680.8746500000002</v>
      </c>
      <c r="W1236" s="163">
        <f ca="1">SUM(INDIRECT(Inputs!$C$13&amp;ROW()&amp;":"&amp;Inputs!$C$14&amp;ROW()))</f>
        <v>7035.3552749999999</v>
      </c>
      <c r="X1236" s="3" t="str">
        <f>IF(COUNTIFS(Lookups!$A:$A,C1236)=1,"Gross Sales","")</f>
        <v/>
      </c>
      <c r="Y1236" s="3" t="str">
        <f>IF(COUNTIFS(Lookups!$D:$D,C1236)=1,"Bar Sales","")</f>
        <v/>
      </c>
      <c r="Z1236" s="3" t="str">
        <f>IFERROR(VLOOKUP(C1236*1,Lookups!$D:$F,3,FALSE),"")</f>
        <v/>
      </c>
      <c r="AA1236" s="3" t="str">
        <f>IFERROR(VLOOKUP($C1236*1,Lookups!$H:$N,3,FALSE),"")</f>
        <v>Sales</v>
      </c>
      <c r="AB1236" s="3" t="str">
        <f>IFERROR(VLOOKUP($C1236*1,Lookups!$H:$N,4,FALSE),"")</f>
        <v>Dinner</v>
      </c>
      <c r="AC1236" s="3" t="str">
        <f>IFERROR(VLOOKUP($C1236*1,Lookups!$H:$N,5,FALSE),"")</f>
        <v>Private</v>
      </c>
      <c r="AD1236" s="3" t="str">
        <f>IFERROR(VLOOKUP($C1236*1,Lookups!$H:$N,6,FALSE),"")</f>
        <v>Bev</v>
      </c>
      <c r="AE1236" s="3" t="str">
        <f>IFERROR(VLOOKUP($C1236*1,Lookups!$H:$N,7,FALSE),"")</f>
        <v>Liquor</v>
      </c>
      <c r="AF1236" s="3" t="str">
        <f>VLOOKUP(B1236*1,Stores!$A:$C,3,FALSE)</f>
        <v>DFG</v>
      </c>
    </row>
    <row r="1237" spans="1:32">
      <c r="A1237" s="165" t="s">
        <v>940</v>
      </c>
      <c r="B1237" s="166" t="s">
        <v>945</v>
      </c>
      <c r="C1237" s="165" t="s">
        <v>592</v>
      </c>
      <c r="D1237" s="165" t="s">
        <v>918</v>
      </c>
      <c r="E1237" s="165" t="s">
        <v>569</v>
      </c>
      <c r="F1237" s="167">
        <v>2017</v>
      </c>
      <c r="G1237" s="168">
        <v>0</v>
      </c>
      <c r="H1237" s="169">
        <v>2091.5250000000001</v>
      </c>
      <c r="I1237" s="169">
        <v>444.89250000000004</v>
      </c>
      <c r="J1237" s="169">
        <v>989.62499999999989</v>
      </c>
      <c r="K1237" s="169">
        <v>968.96250000000009</v>
      </c>
      <c r="L1237" s="169">
        <v>319.46249999999998</v>
      </c>
      <c r="M1237" s="169">
        <v>1218.72</v>
      </c>
      <c r="N1237" s="169">
        <v>545.34749999999997</v>
      </c>
      <c r="O1237" s="169">
        <v>219.66750000000002</v>
      </c>
      <c r="P1237" s="169">
        <v>285.1875</v>
      </c>
      <c r="Q1237" s="169">
        <v>108.89437500000001</v>
      </c>
      <c r="R1237" s="169">
        <v>682.11</v>
      </c>
      <c r="S1237" s="169">
        <v>0</v>
      </c>
      <c r="T1237" s="169">
        <v>0</v>
      </c>
      <c r="U1237" s="169">
        <v>7874.3943749999989</v>
      </c>
      <c r="V1237" s="163">
        <f ca="1">SUM(INDIRECT(Inputs!$C$11&amp;ROW()&amp;":"&amp;Inputs!$C$12&amp;ROW()))</f>
        <v>108.89437500000001</v>
      </c>
      <c r="W1237" s="163">
        <f ca="1">SUM(INDIRECT(Inputs!$C$13&amp;ROW()&amp;":"&amp;Inputs!$C$14&amp;ROW()))</f>
        <v>7192.2843749999993</v>
      </c>
      <c r="X1237" s="3" t="str">
        <f>IF(COUNTIFS(Lookups!$A:$A,C1237)=1,"Gross Sales","")</f>
        <v/>
      </c>
      <c r="Y1237" s="3" t="str">
        <f>IF(COUNTIFS(Lookups!$D:$D,C1237)=1,"Bar Sales","")</f>
        <v/>
      </c>
      <c r="Z1237" s="3" t="str">
        <f>IFERROR(VLOOKUP(C1237*1,Lookups!$D:$F,3,FALSE),"")</f>
        <v/>
      </c>
      <c r="AA1237" s="3" t="str">
        <f>IFERROR(VLOOKUP($C1237*1,Lookups!$H:$N,3,FALSE),"")</f>
        <v>Sales</v>
      </c>
      <c r="AB1237" s="3" t="str">
        <f>IFERROR(VLOOKUP($C1237*1,Lookups!$H:$N,4,FALSE),"")</f>
        <v>Dinner</v>
      </c>
      <c r="AC1237" s="3" t="str">
        <f>IFERROR(VLOOKUP($C1237*1,Lookups!$H:$N,5,FALSE),"")</f>
        <v>Private</v>
      </c>
      <c r="AD1237" s="3" t="str">
        <f>IFERROR(VLOOKUP($C1237*1,Lookups!$H:$N,6,FALSE),"")</f>
        <v>Bev</v>
      </c>
      <c r="AE1237" s="3" t="str">
        <f>IFERROR(VLOOKUP($C1237*1,Lookups!$H:$N,7,FALSE),"")</f>
        <v>Liquor</v>
      </c>
      <c r="AF1237" s="3" t="str">
        <f>VLOOKUP(B1237*1,Stores!$A:$C,3,FALSE)</f>
        <v>DFG</v>
      </c>
    </row>
    <row r="1238" spans="1:32">
      <c r="A1238" s="165" t="s">
        <v>939</v>
      </c>
      <c r="B1238" s="166" t="s">
        <v>946</v>
      </c>
      <c r="C1238" s="165" t="s">
        <v>592</v>
      </c>
      <c r="D1238" s="165" t="s">
        <v>918</v>
      </c>
      <c r="E1238" s="165" t="s">
        <v>569</v>
      </c>
      <c r="F1238" s="167">
        <v>2017</v>
      </c>
      <c r="G1238" s="168">
        <v>0</v>
      </c>
      <c r="H1238" s="169">
        <v>1488.09375</v>
      </c>
      <c r="I1238" s="169">
        <v>841.245</v>
      </c>
      <c r="J1238" s="169">
        <v>458.99520000000007</v>
      </c>
      <c r="K1238" s="169">
        <v>0</v>
      </c>
      <c r="L1238" s="169">
        <v>5.90625</v>
      </c>
      <c r="M1238" s="169">
        <v>307.20375000000001</v>
      </c>
      <c r="N1238" s="169">
        <v>-95.174999999999997</v>
      </c>
      <c r="O1238" s="169">
        <v>452.86500000000001</v>
      </c>
      <c r="P1238" s="169">
        <v>0</v>
      </c>
      <c r="Q1238" s="169">
        <v>1607.69625</v>
      </c>
      <c r="R1238" s="169">
        <v>478.37812500000001</v>
      </c>
      <c r="S1238" s="169">
        <v>0</v>
      </c>
      <c r="T1238" s="169">
        <v>0</v>
      </c>
      <c r="U1238" s="169">
        <v>5545.2083250000005</v>
      </c>
      <c r="V1238" s="163">
        <f ca="1">SUM(INDIRECT(Inputs!$C$11&amp;ROW()&amp;":"&amp;Inputs!$C$12&amp;ROW()))</f>
        <v>1607.69625</v>
      </c>
      <c r="W1238" s="163">
        <f ca="1">SUM(INDIRECT(Inputs!$C$13&amp;ROW()&amp;":"&amp;Inputs!$C$14&amp;ROW()))</f>
        <v>5066.8302000000003</v>
      </c>
      <c r="X1238" s="3" t="str">
        <f>IF(COUNTIFS(Lookups!$A:$A,C1238)=1,"Gross Sales","")</f>
        <v/>
      </c>
      <c r="Y1238" s="3" t="str">
        <f>IF(COUNTIFS(Lookups!$D:$D,C1238)=1,"Bar Sales","")</f>
        <v/>
      </c>
      <c r="Z1238" s="3" t="str">
        <f>IFERROR(VLOOKUP(C1238*1,Lookups!$D:$F,3,FALSE),"")</f>
        <v/>
      </c>
      <c r="AA1238" s="3" t="str">
        <f>IFERROR(VLOOKUP($C1238*1,Lookups!$H:$N,3,FALSE),"")</f>
        <v>Sales</v>
      </c>
      <c r="AB1238" s="3" t="str">
        <f>IFERROR(VLOOKUP($C1238*1,Lookups!$H:$N,4,FALSE),"")</f>
        <v>Dinner</v>
      </c>
      <c r="AC1238" s="3" t="str">
        <f>IFERROR(VLOOKUP($C1238*1,Lookups!$H:$N,5,FALSE),"")</f>
        <v>Private</v>
      </c>
      <c r="AD1238" s="3" t="str">
        <f>IFERROR(VLOOKUP($C1238*1,Lookups!$H:$N,6,FALSE),"")</f>
        <v>Bev</v>
      </c>
      <c r="AE1238" s="3" t="str">
        <f>IFERROR(VLOOKUP($C1238*1,Lookups!$H:$N,7,FALSE),"")</f>
        <v>Liquor</v>
      </c>
      <c r="AF1238" s="3" t="str">
        <f>VLOOKUP(B1238*1,Stores!$A:$C,3,FALSE)</f>
        <v>DFG</v>
      </c>
    </row>
    <row r="1239" spans="1:32">
      <c r="A1239" s="165" t="s">
        <v>938</v>
      </c>
      <c r="B1239" s="166" t="s">
        <v>947</v>
      </c>
      <c r="C1239" s="165" t="s">
        <v>592</v>
      </c>
      <c r="D1239" s="165" t="s">
        <v>918</v>
      </c>
      <c r="E1239" s="165" t="s">
        <v>569</v>
      </c>
      <c r="F1239" s="167">
        <v>2017</v>
      </c>
      <c r="G1239" s="168">
        <v>0</v>
      </c>
      <c r="H1239" s="169">
        <v>565.91835000000003</v>
      </c>
      <c r="I1239" s="169">
        <v>304.98</v>
      </c>
      <c r="J1239" s="169">
        <v>950.07210000000009</v>
      </c>
      <c r="K1239" s="169">
        <v>397.91729999999995</v>
      </c>
      <c r="L1239" s="169">
        <v>148.624425</v>
      </c>
      <c r="M1239" s="169">
        <v>282.38287500000007</v>
      </c>
      <c r="N1239" s="169">
        <v>379.75695000000002</v>
      </c>
      <c r="O1239" s="169">
        <v>83.098874999999992</v>
      </c>
      <c r="P1239" s="169">
        <v>253.21672500000003</v>
      </c>
      <c r="Q1239" s="169">
        <v>213.88950000000003</v>
      </c>
      <c r="R1239" s="169">
        <v>428.13225000000006</v>
      </c>
      <c r="S1239" s="169">
        <v>0</v>
      </c>
      <c r="T1239" s="169">
        <v>0</v>
      </c>
      <c r="U1239" s="169">
        <v>4007.9893500000012</v>
      </c>
      <c r="V1239" s="163">
        <f ca="1">SUM(INDIRECT(Inputs!$C$11&amp;ROW()&amp;":"&amp;Inputs!$C$12&amp;ROW()))</f>
        <v>213.88950000000003</v>
      </c>
      <c r="W1239" s="163">
        <f ca="1">SUM(INDIRECT(Inputs!$C$13&amp;ROW()&amp;":"&amp;Inputs!$C$14&amp;ROW()))</f>
        <v>3579.8571000000011</v>
      </c>
      <c r="X1239" s="3" t="str">
        <f>IF(COUNTIFS(Lookups!$A:$A,C1239)=1,"Gross Sales","")</f>
        <v/>
      </c>
      <c r="Y1239" s="3" t="str">
        <f>IF(COUNTIFS(Lookups!$D:$D,C1239)=1,"Bar Sales","")</f>
        <v/>
      </c>
      <c r="Z1239" s="3" t="str">
        <f>IFERROR(VLOOKUP(C1239*1,Lookups!$D:$F,3,FALSE),"")</f>
        <v/>
      </c>
      <c r="AA1239" s="3" t="str">
        <f>IFERROR(VLOOKUP($C1239*1,Lookups!$H:$N,3,FALSE),"")</f>
        <v>Sales</v>
      </c>
      <c r="AB1239" s="3" t="str">
        <f>IFERROR(VLOOKUP($C1239*1,Lookups!$H:$N,4,FALSE),"")</f>
        <v>Dinner</v>
      </c>
      <c r="AC1239" s="3" t="str">
        <f>IFERROR(VLOOKUP($C1239*1,Lookups!$H:$N,5,FALSE),"")</f>
        <v>Private</v>
      </c>
      <c r="AD1239" s="3" t="str">
        <f>IFERROR(VLOOKUP($C1239*1,Lookups!$H:$N,6,FALSE),"")</f>
        <v>Bev</v>
      </c>
      <c r="AE1239" s="3" t="str">
        <f>IFERROR(VLOOKUP($C1239*1,Lookups!$H:$N,7,FALSE),"")</f>
        <v>Liquor</v>
      </c>
      <c r="AF1239" s="3" t="str">
        <f>VLOOKUP(B1239*1,Stores!$A:$C,3,FALSE)</f>
        <v>DFG</v>
      </c>
    </row>
    <row r="1240" spans="1:32">
      <c r="A1240" s="165" t="s">
        <v>937</v>
      </c>
      <c r="B1240" s="166" t="s">
        <v>948</v>
      </c>
      <c r="C1240" s="165" t="s">
        <v>592</v>
      </c>
      <c r="D1240" s="165" t="s">
        <v>918</v>
      </c>
      <c r="E1240" s="165" t="s">
        <v>569</v>
      </c>
      <c r="F1240" s="167">
        <v>2017</v>
      </c>
      <c r="G1240" s="168">
        <v>0</v>
      </c>
      <c r="H1240" s="169">
        <v>1138.5</v>
      </c>
      <c r="I1240" s="169">
        <v>812.69999999999993</v>
      </c>
      <c r="J1240" s="169">
        <v>1333.8</v>
      </c>
      <c r="K1240" s="169">
        <v>-76.072500000000005</v>
      </c>
      <c r="L1240" s="169">
        <v>271.32749999999999</v>
      </c>
      <c r="M1240" s="169">
        <v>42.652499999999996</v>
      </c>
      <c r="N1240" s="169">
        <v>54.39</v>
      </c>
      <c r="O1240" s="169">
        <v>-1.6425000000000001</v>
      </c>
      <c r="P1240" s="169">
        <v>114.69749999999999</v>
      </c>
      <c r="Q1240" s="169">
        <v>163.56375</v>
      </c>
      <c r="R1240" s="169">
        <v>212.20499999999998</v>
      </c>
      <c r="S1240" s="169">
        <v>0</v>
      </c>
      <c r="T1240" s="169">
        <v>0</v>
      </c>
      <c r="U1240" s="169">
        <v>4066.1212499999997</v>
      </c>
      <c r="V1240" s="163">
        <f ca="1">SUM(INDIRECT(Inputs!$C$11&amp;ROW()&amp;":"&amp;Inputs!$C$12&amp;ROW()))</f>
        <v>163.56375</v>
      </c>
      <c r="W1240" s="163">
        <f ca="1">SUM(INDIRECT(Inputs!$C$13&amp;ROW()&amp;":"&amp;Inputs!$C$14&amp;ROW()))</f>
        <v>3853.9162499999998</v>
      </c>
      <c r="X1240" s="3" t="str">
        <f>IF(COUNTIFS(Lookups!$A:$A,C1240)=1,"Gross Sales","")</f>
        <v/>
      </c>
      <c r="Y1240" s="3" t="str">
        <f>IF(COUNTIFS(Lookups!$D:$D,C1240)=1,"Bar Sales","")</f>
        <v/>
      </c>
      <c r="Z1240" s="3" t="str">
        <f>IFERROR(VLOOKUP(C1240*1,Lookups!$D:$F,3,FALSE),"")</f>
        <v/>
      </c>
      <c r="AA1240" s="3" t="str">
        <f>IFERROR(VLOOKUP($C1240*1,Lookups!$H:$N,3,FALSE),"")</f>
        <v>Sales</v>
      </c>
      <c r="AB1240" s="3" t="str">
        <f>IFERROR(VLOOKUP($C1240*1,Lookups!$H:$N,4,FALSE),"")</f>
        <v>Dinner</v>
      </c>
      <c r="AC1240" s="3" t="str">
        <f>IFERROR(VLOOKUP($C1240*1,Lookups!$H:$N,5,FALSE),"")</f>
        <v>Private</v>
      </c>
      <c r="AD1240" s="3" t="str">
        <f>IFERROR(VLOOKUP($C1240*1,Lookups!$H:$N,6,FALSE),"")</f>
        <v>Bev</v>
      </c>
      <c r="AE1240" s="3" t="str">
        <f>IFERROR(VLOOKUP($C1240*1,Lookups!$H:$N,7,FALSE),"")</f>
        <v>Liquor</v>
      </c>
      <c r="AF1240" s="3" t="str">
        <f>VLOOKUP(B1240*1,Stores!$A:$C,3,FALSE)</f>
        <v>DFG</v>
      </c>
    </row>
    <row r="1241" spans="1:32">
      <c r="A1241" s="165" t="s">
        <v>936</v>
      </c>
      <c r="B1241" s="166" t="s">
        <v>949</v>
      </c>
      <c r="C1241" s="165" t="s">
        <v>592</v>
      </c>
      <c r="D1241" s="165" t="s">
        <v>918</v>
      </c>
      <c r="E1241" s="165" t="s">
        <v>569</v>
      </c>
      <c r="F1241" s="167">
        <v>2017</v>
      </c>
      <c r="G1241" s="168">
        <v>0</v>
      </c>
      <c r="H1241" s="169">
        <v>491.46660000000003</v>
      </c>
      <c r="I1241" s="169">
        <v>1075.9563000000001</v>
      </c>
      <c r="J1241" s="169">
        <v>1207.8528000000001</v>
      </c>
      <c r="K1241" s="169">
        <v>596.91600000000005</v>
      </c>
      <c r="L1241" s="169">
        <v>467.78384999999997</v>
      </c>
      <c r="M1241" s="169">
        <v>359.82810000000001</v>
      </c>
      <c r="N1241" s="169">
        <v>1063.0563749999999</v>
      </c>
      <c r="O1241" s="169">
        <v>1029.81465</v>
      </c>
      <c r="P1241" s="169">
        <v>545.45872500000007</v>
      </c>
      <c r="Q1241" s="169">
        <v>915.50160000000005</v>
      </c>
      <c r="R1241" s="169">
        <v>1848.8573999999999</v>
      </c>
      <c r="S1241" s="169">
        <v>0</v>
      </c>
      <c r="T1241" s="169">
        <v>0</v>
      </c>
      <c r="U1241" s="169">
        <v>9602.4923999999992</v>
      </c>
      <c r="V1241" s="163">
        <f ca="1">SUM(INDIRECT(Inputs!$C$11&amp;ROW()&amp;":"&amp;Inputs!$C$12&amp;ROW()))</f>
        <v>915.50160000000005</v>
      </c>
      <c r="W1241" s="163">
        <f ca="1">SUM(INDIRECT(Inputs!$C$13&amp;ROW()&amp;":"&amp;Inputs!$C$14&amp;ROW()))</f>
        <v>7753.6350000000002</v>
      </c>
      <c r="X1241" s="3" t="str">
        <f>IF(COUNTIFS(Lookups!$A:$A,C1241)=1,"Gross Sales","")</f>
        <v/>
      </c>
      <c r="Y1241" s="3" t="str">
        <f>IF(COUNTIFS(Lookups!$D:$D,C1241)=1,"Bar Sales","")</f>
        <v/>
      </c>
      <c r="Z1241" s="3" t="str">
        <f>IFERROR(VLOOKUP(C1241*1,Lookups!$D:$F,3,FALSE),"")</f>
        <v/>
      </c>
      <c r="AA1241" s="3" t="str">
        <f>IFERROR(VLOOKUP($C1241*1,Lookups!$H:$N,3,FALSE),"")</f>
        <v>Sales</v>
      </c>
      <c r="AB1241" s="3" t="str">
        <f>IFERROR(VLOOKUP($C1241*1,Lookups!$H:$N,4,FALSE),"")</f>
        <v>Dinner</v>
      </c>
      <c r="AC1241" s="3" t="str">
        <f>IFERROR(VLOOKUP($C1241*1,Lookups!$H:$N,5,FALSE),"")</f>
        <v>Private</v>
      </c>
      <c r="AD1241" s="3" t="str">
        <f>IFERROR(VLOOKUP($C1241*1,Lookups!$H:$N,6,FALSE),"")</f>
        <v>Bev</v>
      </c>
      <c r="AE1241" s="3" t="str">
        <f>IFERROR(VLOOKUP($C1241*1,Lookups!$H:$N,7,FALSE),"")</f>
        <v>Liquor</v>
      </c>
      <c r="AF1241" s="3" t="str">
        <f>VLOOKUP(B1241*1,Stores!$A:$C,3,FALSE)</f>
        <v>DFG</v>
      </c>
    </row>
    <row r="1242" spans="1:32">
      <c r="A1242" s="165" t="s">
        <v>935</v>
      </c>
      <c r="B1242" s="166" t="s">
        <v>950</v>
      </c>
      <c r="C1242" s="165" t="s">
        <v>592</v>
      </c>
      <c r="D1242" s="165" t="s">
        <v>918</v>
      </c>
      <c r="E1242" s="165" t="s">
        <v>569</v>
      </c>
      <c r="F1242" s="167">
        <v>2017</v>
      </c>
      <c r="G1242" s="168">
        <v>0</v>
      </c>
      <c r="H1242" s="169">
        <v>0</v>
      </c>
      <c r="I1242" s="169">
        <v>123.825</v>
      </c>
      <c r="J1242" s="169">
        <v>1458.5174999999999</v>
      </c>
      <c r="K1242" s="169">
        <v>329.01</v>
      </c>
      <c r="L1242" s="169">
        <v>95.306250000000006</v>
      </c>
      <c r="M1242" s="169">
        <v>308.86874999999998</v>
      </c>
      <c r="N1242" s="169">
        <v>208.98</v>
      </c>
      <c r="O1242" s="169">
        <v>127.2675</v>
      </c>
      <c r="P1242" s="169">
        <v>274.32749999999999</v>
      </c>
      <c r="Q1242" s="169">
        <v>226.87875000000003</v>
      </c>
      <c r="R1242" s="169">
        <v>357.361875</v>
      </c>
      <c r="S1242" s="169">
        <v>0</v>
      </c>
      <c r="T1242" s="169">
        <v>0</v>
      </c>
      <c r="U1242" s="169">
        <v>3510.3431249999999</v>
      </c>
      <c r="V1242" s="163">
        <f ca="1">SUM(INDIRECT(Inputs!$C$11&amp;ROW()&amp;":"&amp;Inputs!$C$12&amp;ROW()))</f>
        <v>226.87875000000003</v>
      </c>
      <c r="W1242" s="163">
        <f ca="1">SUM(INDIRECT(Inputs!$C$13&amp;ROW()&amp;":"&amp;Inputs!$C$14&amp;ROW()))</f>
        <v>3152.9812499999998</v>
      </c>
      <c r="X1242" s="3" t="str">
        <f>IF(COUNTIFS(Lookups!$A:$A,C1242)=1,"Gross Sales","")</f>
        <v/>
      </c>
      <c r="Y1242" s="3" t="str">
        <f>IF(COUNTIFS(Lookups!$D:$D,C1242)=1,"Bar Sales","")</f>
        <v/>
      </c>
      <c r="Z1242" s="3" t="str">
        <f>IFERROR(VLOOKUP(C1242*1,Lookups!$D:$F,3,FALSE),"")</f>
        <v/>
      </c>
      <c r="AA1242" s="3" t="str">
        <f>IFERROR(VLOOKUP($C1242*1,Lookups!$H:$N,3,FALSE),"")</f>
        <v>Sales</v>
      </c>
      <c r="AB1242" s="3" t="str">
        <f>IFERROR(VLOOKUP($C1242*1,Lookups!$H:$N,4,FALSE),"")</f>
        <v>Dinner</v>
      </c>
      <c r="AC1242" s="3" t="str">
        <f>IFERROR(VLOOKUP($C1242*1,Lookups!$H:$N,5,FALSE),"")</f>
        <v>Private</v>
      </c>
      <c r="AD1242" s="3" t="str">
        <f>IFERROR(VLOOKUP($C1242*1,Lookups!$H:$N,6,FALSE),"")</f>
        <v>Bev</v>
      </c>
      <c r="AE1242" s="3" t="str">
        <f>IFERROR(VLOOKUP($C1242*1,Lookups!$H:$N,7,FALSE),"")</f>
        <v>Liquor</v>
      </c>
      <c r="AF1242" s="3" t="str">
        <f>VLOOKUP(B1242*1,Stores!$A:$C,3,FALSE)</f>
        <v>DFG</v>
      </c>
    </row>
    <row r="1243" spans="1:32">
      <c r="A1243" s="165" t="s">
        <v>960</v>
      </c>
      <c r="B1243" s="166" t="s">
        <v>951</v>
      </c>
      <c r="C1243" s="165" t="s">
        <v>592</v>
      </c>
      <c r="D1243" s="165" t="s">
        <v>918</v>
      </c>
      <c r="E1243" s="165" t="s">
        <v>569</v>
      </c>
      <c r="F1243" s="167">
        <v>2017</v>
      </c>
      <c r="G1243" s="168">
        <v>0</v>
      </c>
      <c r="H1243" s="169">
        <v>645.64499999999998</v>
      </c>
      <c r="I1243" s="169">
        <v>0</v>
      </c>
      <c r="J1243" s="169">
        <v>167.89500000000001</v>
      </c>
      <c r="K1243" s="169">
        <v>219.255</v>
      </c>
      <c r="L1243" s="169">
        <v>1449.1799999999998</v>
      </c>
      <c r="M1243" s="169">
        <v>46.92</v>
      </c>
      <c r="N1243" s="169">
        <v>629.08500000000004</v>
      </c>
      <c r="O1243" s="169">
        <v>1307.43</v>
      </c>
      <c r="P1243" s="169">
        <v>440.92125000000004</v>
      </c>
      <c r="Q1243" s="169">
        <v>150.830625</v>
      </c>
      <c r="R1243" s="169">
        <v>471.80812499999996</v>
      </c>
      <c r="S1243" s="169">
        <v>0</v>
      </c>
      <c r="T1243" s="169">
        <v>0</v>
      </c>
      <c r="U1243" s="169">
        <v>5528.9699999999993</v>
      </c>
      <c r="V1243" s="163">
        <f ca="1">SUM(INDIRECT(Inputs!$C$11&amp;ROW()&amp;":"&amp;Inputs!$C$12&amp;ROW()))</f>
        <v>150.830625</v>
      </c>
      <c r="W1243" s="163">
        <f ca="1">SUM(INDIRECT(Inputs!$C$13&amp;ROW()&amp;":"&amp;Inputs!$C$14&amp;ROW()))</f>
        <v>5057.1618749999998</v>
      </c>
      <c r="X1243" s="3" t="str">
        <f>IF(COUNTIFS(Lookups!$A:$A,C1243)=1,"Gross Sales","")</f>
        <v/>
      </c>
      <c r="Y1243" s="3" t="str">
        <f>IF(COUNTIFS(Lookups!$D:$D,C1243)=1,"Bar Sales","")</f>
        <v/>
      </c>
      <c r="Z1243" s="3" t="str">
        <f>IFERROR(VLOOKUP(C1243*1,Lookups!$D:$F,3,FALSE),"")</f>
        <v/>
      </c>
      <c r="AA1243" s="3" t="str">
        <f>IFERROR(VLOOKUP($C1243*1,Lookups!$H:$N,3,FALSE),"")</f>
        <v>Sales</v>
      </c>
      <c r="AB1243" s="3" t="str">
        <f>IFERROR(VLOOKUP($C1243*1,Lookups!$H:$N,4,FALSE),"")</f>
        <v>Dinner</v>
      </c>
      <c r="AC1243" s="3" t="str">
        <f>IFERROR(VLOOKUP($C1243*1,Lookups!$H:$N,5,FALSE),"")</f>
        <v>Private</v>
      </c>
      <c r="AD1243" s="3" t="str">
        <f>IFERROR(VLOOKUP($C1243*1,Lookups!$H:$N,6,FALSE),"")</f>
        <v>Bev</v>
      </c>
      <c r="AE1243" s="3" t="str">
        <f>IFERROR(VLOOKUP($C1243*1,Lookups!$H:$N,7,FALSE),"")</f>
        <v>Liquor</v>
      </c>
      <c r="AF1243" s="3" t="str">
        <f>VLOOKUP(B1243*1,Stores!$A:$C,3,FALSE)</f>
        <v>DFG</v>
      </c>
    </row>
    <row r="1244" spans="1:32">
      <c r="A1244" s="165" t="s">
        <v>961</v>
      </c>
      <c r="B1244" s="166" t="s">
        <v>952</v>
      </c>
      <c r="C1244" s="165" t="s">
        <v>592</v>
      </c>
      <c r="D1244" s="165" t="s">
        <v>918</v>
      </c>
      <c r="E1244" s="165" t="s">
        <v>569</v>
      </c>
      <c r="F1244" s="167">
        <v>2017</v>
      </c>
      <c r="G1244" s="168">
        <v>0</v>
      </c>
      <c r="H1244" s="169">
        <v>973.54499999999996</v>
      </c>
      <c r="I1244" s="169">
        <v>15.345000000000001</v>
      </c>
      <c r="J1244" s="169">
        <v>372.09000000000003</v>
      </c>
      <c r="K1244" s="169">
        <v>50.2425</v>
      </c>
      <c r="L1244" s="169">
        <v>250.33125000000001</v>
      </c>
      <c r="M1244" s="169">
        <v>102.63</v>
      </c>
      <c r="N1244" s="169">
        <v>34.134750000000004</v>
      </c>
      <c r="O1244" s="169">
        <v>85.56</v>
      </c>
      <c r="P1244" s="169">
        <v>7.5600000000000005</v>
      </c>
      <c r="Q1244" s="169">
        <v>83.570624999999993</v>
      </c>
      <c r="R1244" s="169">
        <v>413.59500000000003</v>
      </c>
      <c r="S1244" s="169">
        <v>0</v>
      </c>
      <c r="T1244" s="169">
        <v>0</v>
      </c>
      <c r="U1244" s="169">
        <v>2388.6041249999998</v>
      </c>
      <c r="V1244" s="163">
        <f ca="1">SUM(INDIRECT(Inputs!$C$11&amp;ROW()&amp;":"&amp;Inputs!$C$12&amp;ROW()))</f>
        <v>83.570624999999993</v>
      </c>
      <c r="W1244" s="163">
        <f ca="1">SUM(INDIRECT(Inputs!$C$13&amp;ROW()&amp;":"&amp;Inputs!$C$14&amp;ROW()))</f>
        <v>1975.009125</v>
      </c>
      <c r="X1244" s="3" t="str">
        <f>IF(COUNTIFS(Lookups!$A:$A,C1244)=1,"Gross Sales","")</f>
        <v/>
      </c>
      <c r="Y1244" s="3" t="str">
        <f>IF(COUNTIFS(Lookups!$D:$D,C1244)=1,"Bar Sales","")</f>
        <v/>
      </c>
      <c r="Z1244" s="3" t="str">
        <f>IFERROR(VLOOKUP(C1244*1,Lookups!$D:$F,3,FALSE),"")</f>
        <v/>
      </c>
      <c r="AA1244" s="3" t="str">
        <f>IFERROR(VLOOKUP($C1244*1,Lookups!$H:$N,3,FALSE),"")</f>
        <v>Sales</v>
      </c>
      <c r="AB1244" s="3" t="str">
        <f>IFERROR(VLOOKUP($C1244*1,Lookups!$H:$N,4,FALSE),"")</f>
        <v>Dinner</v>
      </c>
      <c r="AC1244" s="3" t="str">
        <f>IFERROR(VLOOKUP($C1244*1,Lookups!$H:$N,5,FALSE),"")</f>
        <v>Private</v>
      </c>
      <c r="AD1244" s="3" t="str">
        <f>IFERROR(VLOOKUP($C1244*1,Lookups!$H:$N,6,FALSE),"")</f>
        <v>Bev</v>
      </c>
      <c r="AE1244" s="3" t="str">
        <f>IFERROR(VLOOKUP($C1244*1,Lookups!$H:$N,7,FALSE),"")</f>
        <v>Liquor</v>
      </c>
      <c r="AF1244" s="3" t="str">
        <f>VLOOKUP(B1244*1,Stores!$A:$C,3,FALSE)</f>
        <v>DFG</v>
      </c>
    </row>
    <row r="1245" spans="1:32">
      <c r="A1245" s="165" t="s">
        <v>934</v>
      </c>
      <c r="B1245" s="166" t="s">
        <v>953</v>
      </c>
      <c r="C1245" s="165" t="s">
        <v>592</v>
      </c>
      <c r="D1245" s="165" t="s">
        <v>918</v>
      </c>
      <c r="E1245" s="165" t="s">
        <v>569</v>
      </c>
      <c r="F1245" s="167">
        <v>2017</v>
      </c>
      <c r="G1245" s="168">
        <v>0</v>
      </c>
      <c r="H1245" s="169">
        <v>755.23500000000001</v>
      </c>
      <c r="I1245" s="169">
        <v>341.14499999999998</v>
      </c>
      <c r="J1245" s="169">
        <v>1494.1949999999999</v>
      </c>
      <c r="K1245" s="169">
        <v>963.20249999999999</v>
      </c>
      <c r="L1245" s="169">
        <v>854.39250000000004</v>
      </c>
      <c r="M1245" s="169">
        <v>627.94687499999998</v>
      </c>
      <c r="N1245" s="169">
        <v>587.97375</v>
      </c>
      <c r="O1245" s="169">
        <v>415.56750000000005</v>
      </c>
      <c r="P1245" s="169">
        <v>462.73124999999999</v>
      </c>
      <c r="Q1245" s="169">
        <v>579.19499999999994</v>
      </c>
      <c r="R1245" s="169">
        <v>333.92812500000002</v>
      </c>
      <c r="S1245" s="169">
        <v>0</v>
      </c>
      <c r="T1245" s="169">
        <v>0</v>
      </c>
      <c r="U1245" s="169">
        <v>7415.5124999999998</v>
      </c>
      <c r="V1245" s="163">
        <f ca="1">SUM(INDIRECT(Inputs!$C$11&amp;ROW()&amp;":"&amp;Inputs!$C$12&amp;ROW()))</f>
        <v>579.19499999999994</v>
      </c>
      <c r="W1245" s="163">
        <f ca="1">SUM(INDIRECT(Inputs!$C$13&amp;ROW()&amp;":"&amp;Inputs!$C$14&amp;ROW()))</f>
        <v>7081.5843749999995</v>
      </c>
      <c r="X1245" s="3" t="str">
        <f>IF(COUNTIFS(Lookups!$A:$A,C1245)=1,"Gross Sales","")</f>
        <v/>
      </c>
      <c r="Y1245" s="3" t="str">
        <f>IF(COUNTIFS(Lookups!$D:$D,C1245)=1,"Bar Sales","")</f>
        <v/>
      </c>
      <c r="Z1245" s="3" t="str">
        <f>IFERROR(VLOOKUP(C1245*1,Lookups!$D:$F,3,FALSE),"")</f>
        <v/>
      </c>
      <c r="AA1245" s="3" t="str">
        <f>IFERROR(VLOOKUP($C1245*1,Lookups!$H:$N,3,FALSE),"")</f>
        <v>Sales</v>
      </c>
      <c r="AB1245" s="3" t="str">
        <f>IFERROR(VLOOKUP($C1245*1,Lookups!$H:$N,4,FALSE),"")</f>
        <v>Dinner</v>
      </c>
      <c r="AC1245" s="3" t="str">
        <f>IFERROR(VLOOKUP($C1245*1,Lookups!$H:$N,5,FALSE),"")</f>
        <v>Private</v>
      </c>
      <c r="AD1245" s="3" t="str">
        <f>IFERROR(VLOOKUP($C1245*1,Lookups!$H:$N,6,FALSE),"")</f>
        <v>Bev</v>
      </c>
      <c r="AE1245" s="3" t="str">
        <f>IFERROR(VLOOKUP($C1245*1,Lookups!$H:$N,7,FALSE),"")</f>
        <v>Liquor</v>
      </c>
      <c r="AF1245" s="3" t="str">
        <f>VLOOKUP(B1245*1,Stores!$A:$C,3,FALSE)</f>
        <v>DFG</v>
      </c>
    </row>
    <row r="1246" spans="1:32">
      <c r="A1246" s="165" t="s">
        <v>933</v>
      </c>
      <c r="B1246" s="166" t="s">
        <v>954</v>
      </c>
      <c r="C1246" s="165" t="s">
        <v>592</v>
      </c>
      <c r="D1246" s="165" t="s">
        <v>918</v>
      </c>
      <c r="E1246" s="165" t="s">
        <v>569</v>
      </c>
      <c r="F1246" s="167">
        <v>2017</v>
      </c>
      <c r="G1246" s="168">
        <v>0</v>
      </c>
      <c r="H1246" s="169">
        <v>0</v>
      </c>
      <c r="I1246" s="169">
        <v>2174.4450000000002</v>
      </c>
      <c r="J1246" s="169">
        <v>666.82499999999993</v>
      </c>
      <c r="K1246" s="169">
        <v>538.96500000000003</v>
      </c>
      <c r="L1246" s="169">
        <v>291.42750000000001</v>
      </c>
      <c r="M1246" s="169">
        <v>400.36500000000001</v>
      </c>
      <c r="N1246" s="169">
        <v>36.72</v>
      </c>
      <c r="O1246" s="169">
        <v>720.77625</v>
      </c>
      <c r="P1246" s="169">
        <v>155.12062499999999</v>
      </c>
      <c r="Q1246" s="169">
        <v>816.90937500000007</v>
      </c>
      <c r="R1246" s="169">
        <v>910.81499999999994</v>
      </c>
      <c r="S1246" s="169">
        <v>0</v>
      </c>
      <c r="T1246" s="169">
        <v>0</v>
      </c>
      <c r="U1246" s="169">
        <v>6712.3687499999996</v>
      </c>
      <c r="V1246" s="163">
        <f ca="1">SUM(INDIRECT(Inputs!$C$11&amp;ROW()&amp;":"&amp;Inputs!$C$12&amp;ROW()))</f>
        <v>816.90937500000007</v>
      </c>
      <c r="W1246" s="163">
        <f ca="1">SUM(INDIRECT(Inputs!$C$13&amp;ROW()&amp;":"&amp;Inputs!$C$14&amp;ROW()))</f>
        <v>5801.55375</v>
      </c>
      <c r="X1246" s="3" t="str">
        <f>IF(COUNTIFS(Lookups!$A:$A,C1246)=1,"Gross Sales","")</f>
        <v/>
      </c>
      <c r="Y1246" s="3" t="str">
        <f>IF(COUNTIFS(Lookups!$D:$D,C1246)=1,"Bar Sales","")</f>
        <v/>
      </c>
      <c r="Z1246" s="3" t="str">
        <f>IFERROR(VLOOKUP(C1246*1,Lookups!$D:$F,3,FALSE),"")</f>
        <v/>
      </c>
      <c r="AA1246" s="3" t="str">
        <f>IFERROR(VLOOKUP($C1246*1,Lookups!$H:$N,3,FALSE),"")</f>
        <v>Sales</v>
      </c>
      <c r="AB1246" s="3" t="str">
        <f>IFERROR(VLOOKUP($C1246*1,Lookups!$H:$N,4,FALSE),"")</f>
        <v>Dinner</v>
      </c>
      <c r="AC1246" s="3" t="str">
        <f>IFERROR(VLOOKUP($C1246*1,Lookups!$H:$N,5,FALSE),"")</f>
        <v>Private</v>
      </c>
      <c r="AD1246" s="3" t="str">
        <f>IFERROR(VLOOKUP($C1246*1,Lookups!$H:$N,6,FALSE),"")</f>
        <v>Bev</v>
      </c>
      <c r="AE1246" s="3" t="str">
        <f>IFERROR(VLOOKUP($C1246*1,Lookups!$H:$N,7,FALSE),"")</f>
        <v>Liquor</v>
      </c>
      <c r="AF1246" s="3" t="str">
        <f>VLOOKUP(B1246*1,Stores!$A:$C,3,FALSE)</f>
        <v>DFG</v>
      </c>
    </row>
    <row r="1247" spans="1:32">
      <c r="A1247" s="165" t="s">
        <v>932</v>
      </c>
      <c r="B1247" s="166" t="s">
        <v>959</v>
      </c>
      <c r="C1247" s="165" t="s">
        <v>592</v>
      </c>
      <c r="D1247" s="165" t="s">
        <v>918</v>
      </c>
      <c r="E1247" s="165" t="s">
        <v>569</v>
      </c>
      <c r="F1247" s="167">
        <v>2017</v>
      </c>
      <c r="G1247" s="168">
        <v>0</v>
      </c>
      <c r="H1247" s="169">
        <v>0</v>
      </c>
      <c r="I1247" s="169">
        <v>0</v>
      </c>
      <c r="J1247" s="169">
        <v>0</v>
      </c>
      <c r="K1247" s="169">
        <v>0</v>
      </c>
      <c r="L1247" s="169">
        <v>0</v>
      </c>
      <c r="M1247" s="169">
        <v>0</v>
      </c>
      <c r="N1247" s="169">
        <v>0</v>
      </c>
      <c r="O1247" s="169">
        <v>1123.4175</v>
      </c>
      <c r="P1247" s="169">
        <v>268.09499999999997</v>
      </c>
      <c r="Q1247" s="169">
        <v>561.796875</v>
      </c>
      <c r="R1247" s="169">
        <v>1050.6524999999999</v>
      </c>
      <c r="S1247" s="169">
        <v>0</v>
      </c>
      <c r="T1247" s="169">
        <v>0</v>
      </c>
      <c r="U1247" s="169">
        <v>3003.961875</v>
      </c>
      <c r="V1247" s="163">
        <f ca="1">SUM(INDIRECT(Inputs!$C$11&amp;ROW()&amp;":"&amp;Inputs!$C$12&amp;ROW()))</f>
        <v>561.796875</v>
      </c>
      <c r="W1247" s="163">
        <f ca="1">SUM(INDIRECT(Inputs!$C$13&amp;ROW()&amp;":"&amp;Inputs!$C$14&amp;ROW()))</f>
        <v>1953.309375</v>
      </c>
      <c r="X1247" s="3" t="str">
        <f>IF(COUNTIFS(Lookups!$A:$A,C1247)=1,"Gross Sales","")</f>
        <v/>
      </c>
      <c r="Y1247" s="3" t="str">
        <f>IF(COUNTIFS(Lookups!$D:$D,C1247)=1,"Bar Sales","")</f>
        <v/>
      </c>
      <c r="Z1247" s="3" t="str">
        <f>IFERROR(VLOOKUP(C1247*1,Lookups!$D:$F,3,FALSE),"")</f>
        <v/>
      </c>
      <c r="AA1247" s="3" t="str">
        <f>IFERROR(VLOOKUP($C1247*1,Lookups!$H:$N,3,FALSE),"")</f>
        <v>Sales</v>
      </c>
      <c r="AB1247" s="3" t="str">
        <f>IFERROR(VLOOKUP($C1247*1,Lookups!$H:$N,4,FALSE),"")</f>
        <v>Dinner</v>
      </c>
      <c r="AC1247" s="3" t="str">
        <f>IFERROR(VLOOKUP($C1247*1,Lookups!$H:$N,5,FALSE),"")</f>
        <v>Private</v>
      </c>
      <c r="AD1247" s="3" t="str">
        <f>IFERROR(VLOOKUP($C1247*1,Lookups!$H:$N,6,FALSE),"")</f>
        <v>Bev</v>
      </c>
      <c r="AE1247" s="3" t="str">
        <f>IFERROR(VLOOKUP($C1247*1,Lookups!$H:$N,7,FALSE),"")</f>
        <v>Liquor</v>
      </c>
      <c r="AF1247" s="3" t="str">
        <f>VLOOKUP(B1247*1,Stores!$A:$C,3,FALSE)</f>
        <v>DFG</v>
      </c>
    </row>
    <row r="1248" spans="1:32">
      <c r="A1248" s="165" t="s">
        <v>930</v>
      </c>
      <c r="B1248" s="166" t="s">
        <v>920</v>
      </c>
      <c r="C1248" s="165" t="s">
        <v>596</v>
      </c>
      <c r="D1248" s="165" t="s">
        <v>918</v>
      </c>
      <c r="E1248" s="165" t="s">
        <v>573</v>
      </c>
      <c r="F1248" s="167">
        <v>2017</v>
      </c>
      <c r="G1248" s="168">
        <v>0</v>
      </c>
      <c r="H1248" s="169">
        <v>1097.0700000000002</v>
      </c>
      <c r="I1248" s="169">
        <v>-179.47020000000001</v>
      </c>
      <c r="J1248" s="169">
        <v>-267.03539999999998</v>
      </c>
      <c r="K1248" s="169">
        <v>144.79409999999999</v>
      </c>
      <c r="L1248" s="169">
        <v>119.91120000000001</v>
      </c>
      <c r="M1248" s="169">
        <v>-33.286499999999997</v>
      </c>
      <c r="N1248" s="169">
        <v>0</v>
      </c>
      <c r="O1248" s="169">
        <v>-40.332599999999999</v>
      </c>
      <c r="P1248" s="169">
        <v>-17.193149999999999</v>
      </c>
      <c r="Q1248" s="169">
        <v>-216.39015000000001</v>
      </c>
      <c r="R1248" s="169">
        <v>210.63120000000001</v>
      </c>
      <c r="S1248" s="169">
        <v>0</v>
      </c>
      <c r="T1248" s="169">
        <v>0</v>
      </c>
      <c r="U1248" s="169">
        <v>818.69850000000019</v>
      </c>
      <c r="V1248" s="163">
        <f ca="1">SUM(INDIRECT(Inputs!$C$11&amp;ROW()&amp;":"&amp;Inputs!$C$12&amp;ROW()))</f>
        <v>-216.39015000000001</v>
      </c>
      <c r="W1248" s="163">
        <f ca="1">SUM(INDIRECT(Inputs!$C$13&amp;ROW()&amp;":"&amp;Inputs!$C$14&amp;ROW()))</f>
        <v>608.06730000000016</v>
      </c>
      <c r="X1248" s="3" t="str">
        <f>IF(COUNTIFS(Lookups!$A:$A,C1248)=1,"Gross Sales","")</f>
        <v/>
      </c>
      <c r="Y1248" s="3" t="str">
        <f>IF(COUNTIFS(Lookups!$D:$D,C1248)=1,"Bar Sales","")</f>
        <v/>
      </c>
      <c r="Z1248" s="3" t="str">
        <f>IFERROR(VLOOKUP(C1248*1,Lookups!$D:$F,3,FALSE),"")</f>
        <v/>
      </c>
      <c r="AA1248" s="3" t="str">
        <f>IFERROR(VLOOKUP($C1248*1,Lookups!$H:$N,3,FALSE),"")</f>
        <v>Sales</v>
      </c>
      <c r="AB1248" s="3" t="str">
        <f>IFERROR(VLOOKUP($C1248*1,Lookups!$H:$N,4,FALSE),"")</f>
        <v>Lunch</v>
      </c>
      <c r="AC1248" s="3" t="str">
        <f>IFERROR(VLOOKUP($C1248*1,Lookups!$H:$N,5,FALSE),"")</f>
        <v>Bar</v>
      </c>
      <c r="AD1248" s="3" t="str">
        <f>IFERROR(VLOOKUP($C1248*1,Lookups!$H:$N,6,FALSE),"")</f>
        <v>Bev</v>
      </c>
      <c r="AE1248" s="3" t="str">
        <f>IFERROR(VLOOKUP($C1248*1,Lookups!$H:$N,7,FALSE),"")</f>
        <v>Liquor</v>
      </c>
      <c r="AF1248" s="3" t="str">
        <f>VLOOKUP(B1248*1,Stores!$A:$C,3,FALSE)</f>
        <v>DFDE</v>
      </c>
    </row>
    <row r="1249" spans="1:32">
      <c r="A1249" s="165" t="s">
        <v>929</v>
      </c>
      <c r="B1249" s="166" t="s">
        <v>921</v>
      </c>
      <c r="C1249" s="165" t="s">
        <v>596</v>
      </c>
      <c r="D1249" s="165" t="s">
        <v>918</v>
      </c>
      <c r="E1249" s="165" t="s">
        <v>573</v>
      </c>
      <c r="F1249" s="167">
        <v>2017</v>
      </c>
      <c r="G1249" s="168">
        <v>0</v>
      </c>
      <c r="H1249" s="169">
        <v>3830.1131249999999</v>
      </c>
      <c r="I1249" s="169">
        <v>2625.3562500000003</v>
      </c>
      <c r="J1249" s="169">
        <v>2811.1859999999997</v>
      </c>
      <c r="K1249" s="169">
        <v>2951.296875</v>
      </c>
      <c r="L1249" s="169">
        <v>3419.2631249999999</v>
      </c>
      <c r="M1249" s="169">
        <v>2473.8525</v>
      </c>
      <c r="N1249" s="169">
        <v>3052.94625</v>
      </c>
      <c r="O1249" s="169">
        <v>3131.7</v>
      </c>
      <c r="P1249" s="169">
        <v>2682.2249999999999</v>
      </c>
      <c r="Q1249" s="169">
        <v>3970.2800999999999</v>
      </c>
      <c r="R1249" s="169">
        <v>4360.1437500000002</v>
      </c>
      <c r="S1249" s="169">
        <v>0</v>
      </c>
      <c r="T1249" s="169">
        <v>0</v>
      </c>
      <c r="U1249" s="169">
        <v>35308.362975000004</v>
      </c>
      <c r="V1249" s="163">
        <f ca="1">SUM(INDIRECT(Inputs!$C$11&amp;ROW()&amp;":"&amp;Inputs!$C$12&amp;ROW()))</f>
        <v>3970.2800999999999</v>
      </c>
      <c r="W1249" s="163">
        <f ca="1">SUM(INDIRECT(Inputs!$C$13&amp;ROW()&amp;":"&amp;Inputs!$C$14&amp;ROW()))</f>
        <v>30948.219225000001</v>
      </c>
      <c r="X1249" s="3" t="str">
        <f>IF(COUNTIFS(Lookups!$A:$A,C1249)=1,"Gross Sales","")</f>
        <v/>
      </c>
      <c r="Y1249" s="3" t="str">
        <f>IF(COUNTIFS(Lookups!$D:$D,C1249)=1,"Bar Sales","")</f>
        <v/>
      </c>
      <c r="Z1249" s="3" t="str">
        <f>IFERROR(VLOOKUP(C1249*1,Lookups!$D:$F,3,FALSE),"")</f>
        <v/>
      </c>
      <c r="AA1249" s="3" t="str">
        <f>IFERROR(VLOOKUP($C1249*1,Lookups!$H:$N,3,FALSE),"")</f>
        <v>Sales</v>
      </c>
      <c r="AB1249" s="3" t="str">
        <f>IFERROR(VLOOKUP($C1249*1,Lookups!$H:$N,4,FALSE),"")</f>
        <v>Lunch</v>
      </c>
      <c r="AC1249" s="3" t="str">
        <f>IFERROR(VLOOKUP($C1249*1,Lookups!$H:$N,5,FALSE),"")</f>
        <v>Bar</v>
      </c>
      <c r="AD1249" s="3" t="str">
        <f>IFERROR(VLOOKUP($C1249*1,Lookups!$H:$N,6,FALSE),"")</f>
        <v>Bev</v>
      </c>
      <c r="AE1249" s="3" t="str">
        <f>IFERROR(VLOOKUP($C1249*1,Lookups!$H:$N,7,FALSE),"")</f>
        <v>Liquor</v>
      </c>
      <c r="AF1249" s="3" t="str">
        <f>VLOOKUP(B1249*1,Stores!$A:$C,3,FALSE)</f>
        <v>DFDE</v>
      </c>
    </row>
    <row r="1250" spans="1:32">
      <c r="A1250" s="165" t="s">
        <v>928</v>
      </c>
      <c r="B1250" s="166" t="s">
        <v>922</v>
      </c>
      <c r="C1250" s="165" t="s">
        <v>596</v>
      </c>
      <c r="D1250" s="165" t="s">
        <v>918</v>
      </c>
      <c r="E1250" s="165" t="s">
        <v>573</v>
      </c>
      <c r="F1250" s="167">
        <v>2017</v>
      </c>
      <c r="G1250" s="168">
        <v>0</v>
      </c>
      <c r="H1250" s="169">
        <v>127.56375</v>
      </c>
      <c r="I1250" s="169">
        <v>62.876249999999992</v>
      </c>
      <c r="J1250" s="169">
        <v>0</v>
      </c>
      <c r="K1250" s="169">
        <v>164.89687499999999</v>
      </c>
      <c r="L1250" s="169">
        <v>406.72499999999997</v>
      </c>
      <c r="M1250" s="169">
        <v>0</v>
      </c>
      <c r="N1250" s="169">
        <v>277.12124999999997</v>
      </c>
      <c r="O1250" s="169">
        <v>5.9399999999999995</v>
      </c>
      <c r="P1250" s="169">
        <v>53.167500000000004</v>
      </c>
      <c r="Q1250" s="169">
        <v>-34.766249999999999</v>
      </c>
      <c r="R1250" s="169">
        <v>17.204999999999998</v>
      </c>
      <c r="S1250" s="169">
        <v>0</v>
      </c>
      <c r="T1250" s="169">
        <v>0</v>
      </c>
      <c r="U1250" s="169">
        <v>1080.7293749999999</v>
      </c>
      <c r="V1250" s="163">
        <f ca="1">SUM(INDIRECT(Inputs!$C$11&amp;ROW()&amp;":"&amp;Inputs!$C$12&amp;ROW()))</f>
        <v>-34.766249999999999</v>
      </c>
      <c r="W1250" s="163">
        <f ca="1">SUM(INDIRECT(Inputs!$C$13&amp;ROW()&amp;":"&amp;Inputs!$C$14&amp;ROW()))</f>
        <v>1063.524375</v>
      </c>
      <c r="X1250" s="3" t="str">
        <f>IF(COUNTIFS(Lookups!$A:$A,C1250)=1,"Gross Sales","")</f>
        <v/>
      </c>
      <c r="Y1250" s="3" t="str">
        <f>IF(COUNTIFS(Lookups!$D:$D,C1250)=1,"Bar Sales","")</f>
        <v/>
      </c>
      <c r="Z1250" s="3" t="str">
        <f>IFERROR(VLOOKUP(C1250*1,Lookups!$D:$F,3,FALSE),"")</f>
        <v/>
      </c>
      <c r="AA1250" s="3" t="str">
        <f>IFERROR(VLOOKUP($C1250*1,Lookups!$H:$N,3,FALSE),"")</f>
        <v>Sales</v>
      </c>
      <c r="AB1250" s="3" t="str">
        <f>IFERROR(VLOOKUP($C1250*1,Lookups!$H:$N,4,FALSE),"")</f>
        <v>Lunch</v>
      </c>
      <c r="AC1250" s="3" t="str">
        <f>IFERROR(VLOOKUP($C1250*1,Lookups!$H:$N,5,FALSE),"")</f>
        <v>Bar</v>
      </c>
      <c r="AD1250" s="3" t="str">
        <f>IFERROR(VLOOKUP($C1250*1,Lookups!$H:$N,6,FALSE),"")</f>
        <v>Bev</v>
      </c>
      <c r="AE1250" s="3" t="str">
        <f>IFERROR(VLOOKUP($C1250*1,Lookups!$H:$N,7,FALSE),"")</f>
        <v>Liquor</v>
      </c>
      <c r="AF1250" s="3" t="str">
        <f>VLOOKUP(B1250*1,Stores!$A:$C,3,FALSE)</f>
        <v>DFDE</v>
      </c>
    </row>
    <row r="1251" spans="1:32">
      <c r="A1251" s="165" t="s">
        <v>927</v>
      </c>
      <c r="B1251" s="166" t="s">
        <v>923</v>
      </c>
      <c r="C1251" s="165" t="s">
        <v>596</v>
      </c>
      <c r="D1251" s="165" t="s">
        <v>918</v>
      </c>
      <c r="E1251" s="165" t="s">
        <v>573</v>
      </c>
      <c r="F1251" s="167">
        <v>2017</v>
      </c>
      <c r="G1251" s="168">
        <v>0</v>
      </c>
      <c r="H1251" s="169">
        <v>1656.6417000000001</v>
      </c>
      <c r="I1251" s="169">
        <v>3063.6672000000003</v>
      </c>
      <c r="J1251" s="169">
        <v>1380.0431249999999</v>
      </c>
      <c r="K1251" s="169">
        <v>1380.639375</v>
      </c>
      <c r="L1251" s="169">
        <v>1824.0183</v>
      </c>
      <c r="M1251" s="169">
        <v>1105.806525</v>
      </c>
      <c r="N1251" s="169">
        <v>819.60187500000006</v>
      </c>
      <c r="O1251" s="169">
        <v>953.71739999999988</v>
      </c>
      <c r="P1251" s="169">
        <v>1367.6292000000001</v>
      </c>
      <c r="Q1251" s="169">
        <v>2385.4293749999997</v>
      </c>
      <c r="R1251" s="169">
        <v>1792.0743750000001</v>
      </c>
      <c r="S1251" s="169">
        <v>0</v>
      </c>
      <c r="T1251" s="169">
        <v>0</v>
      </c>
      <c r="U1251" s="169">
        <v>17729.26845</v>
      </c>
      <c r="V1251" s="163">
        <f ca="1">SUM(INDIRECT(Inputs!$C$11&amp;ROW()&amp;":"&amp;Inputs!$C$12&amp;ROW()))</f>
        <v>2385.4293749999997</v>
      </c>
      <c r="W1251" s="163">
        <f ca="1">SUM(INDIRECT(Inputs!$C$13&amp;ROW()&amp;":"&amp;Inputs!$C$14&amp;ROW()))</f>
        <v>15937.194074999999</v>
      </c>
      <c r="X1251" s="3" t="str">
        <f>IF(COUNTIFS(Lookups!$A:$A,C1251)=1,"Gross Sales","")</f>
        <v/>
      </c>
      <c r="Y1251" s="3" t="str">
        <f>IF(COUNTIFS(Lookups!$D:$D,C1251)=1,"Bar Sales","")</f>
        <v/>
      </c>
      <c r="Z1251" s="3" t="str">
        <f>IFERROR(VLOOKUP(C1251*1,Lookups!$D:$F,3,FALSE),"")</f>
        <v/>
      </c>
      <c r="AA1251" s="3" t="str">
        <f>IFERROR(VLOOKUP($C1251*1,Lookups!$H:$N,3,FALSE),"")</f>
        <v>Sales</v>
      </c>
      <c r="AB1251" s="3" t="str">
        <f>IFERROR(VLOOKUP($C1251*1,Lookups!$H:$N,4,FALSE),"")</f>
        <v>Lunch</v>
      </c>
      <c r="AC1251" s="3" t="str">
        <f>IFERROR(VLOOKUP($C1251*1,Lookups!$H:$N,5,FALSE),"")</f>
        <v>Bar</v>
      </c>
      <c r="AD1251" s="3" t="str">
        <f>IFERROR(VLOOKUP($C1251*1,Lookups!$H:$N,6,FALSE),"")</f>
        <v>Bev</v>
      </c>
      <c r="AE1251" s="3" t="str">
        <f>IFERROR(VLOOKUP($C1251*1,Lookups!$H:$N,7,FALSE),"")</f>
        <v>Liquor</v>
      </c>
      <c r="AF1251" s="3" t="str">
        <f>VLOOKUP(B1251*1,Stores!$A:$C,3,FALSE)</f>
        <v>DFDE</v>
      </c>
    </row>
    <row r="1252" spans="1:32">
      <c r="A1252" s="165" t="s">
        <v>926</v>
      </c>
      <c r="B1252" s="166" t="s">
        <v>924</v>
      </c>
      <c r="C1252" s="165" t="s">
        <v>596</v>
      </c>
      <c r="D1252" s="165" t="s">
        <v>918</v>
      </c>
      <c r="E1252" s="165" t="s">
        <v>573</v>
      </c>
      <c r="F1252" s="167">
        <v>2017</v>
      </c>
      <c r="G1252" s="168">
        <v>0</v>
      </c>
      <c r="H1252" s="169">
        <v>1214.9543249999999</v>
      </c>
      <c r="I1252" s="169">
        <v>819.41039999999998</v>
      </c>
      <c r="J1252" s="169">
        <v>515.76682500000004</v>
      </c>
      <c r="K1252" s="169">
        <v>1287.0742499999999</v>
      </c>
      <c r="L1252" s="169">
        <v>1285.9158</v>
      </c>
      <c r="M1252" s="169">
        <v>804.67087500000014</v>
      </c>
      <c r="N1252" s="169">
        <v>768.78360000000009</v>
      </c>
      <c r="O1252" s="169">
        <v>985.03357500000004</v>
      </c>
      <c r="P1252" s="169">
        <v>926.80874999999992</v>
      </c>
      <c r="Q1252" s="169">
        <v>504.91125</v>
      </c>
      <c r="R1252" s="169">
        <v>829.56825000000003</v>
      </c>
      <c r="S1252" s="169">
        <v>0</v>
      </c>
      <c r="T1252" s="169">
        <v>0</v>
      </c>
      <c r="U1252" s="169">
        <v>9942.8978999999981</v>
      </c>
      <c r="V1252" s="163">
        <f ca="1">SUM(INDIRECT(Inputs!$C$11&amp;ROW()&amp;":"&amp;Inputs!$C$12&amp;ROW()))</f>
        <v>504.91125</v>
      </c>
      <c r="W1252" s="163">
        <f ca="1">SUM(INDIRECT(Inputs!$C$13&amp;ROW()&amp;":"&amp;Inputs!$C$14&amp;ROW()))</f>
        <v>9113.3296499999979</v>
      </c>
      <c r="X1252" s="3" t="str">
        <f>IF(COUNTIFS(Lookups!$A:$A,C1252)=1,"Gross Sales","")</f>
        <v/>
      </c>
      <c r="Y1252" s="3" t="str">
        <f>IF(COUNTIFS(Lookups!$D:$D,C1252)=1,"Bar Sales","")</f>
        <v/>
      </c>
      <c r="Z1252" s="3" t="str">
        <f>IFERROR(VLOOKUP(C1252*1,Lookups!$D:$F,3,FALSE),"")</f>
        <v/>
      </c>
      <c r="AA1252" s="3" t="str">
        <f>IFERROR(VLOOKUP($C1252*1,Lookups!$H:$N,3,FALSE),"")</f>
        <v>Sales</v>
      </c>
      <c r="AB1252" s="3" t="str">
        <f>IFERROR(VLOOKUP($C1252*1,Lookups!$H:$N,4,FALSE),"")</f>
        <v>Lunch</v>
      </c>
      <c r="AC1252" s="3" t="str">
        <f>IFERROR(VLOOKUP($C1252*1,Lookups!$H:$N,5,FALSE),"")</f>
        <v>Bar</v>
      </c>
      <c r="AD1252" s="3" t="str">
        <f>IFERROR(VLOOKUP($C1252*1,Lookups!$H:$N,6,FALSE),"")</f>
        <v>Bev</v>
      </c>
      <c r="AE1252" s="3" t="str">
        <f>IFERROR(VLOOKUP($C1252*1,Lookups!$H:$N,7,FALSE),"")</f>
        <v>Liquor</v>
      </c>
      <c r="AF1252" s="3" t="str">
        <f>VLOOKUP(B1252*1,Stores!$A:$C,3,FALSE)</f>
        <v>DFDE</v>
      </c>
    </row>
    <row r="1253" spans="1:32">
      <c r="A1253" s="165" t="s">
        <v>925</v>
      </c>
      <c r="B1253" s="166" t="s">
        <v>958</v>
      </c>
      <c r="C1253" s="165" t="s">
        <v>596</v>
      </c>
      <c r="D1253" s="165" t="s">
        <v>918</v>
      </c>
      <c r="E1253" s="165" t="s">
        <v>573</v>
      </c>
      <c r="F1253" s="167">
        <v>2017</v>
      </c>
      <c r="G1253" s="168">
        <v>0</v>
      </c>
      <c r="H1253" s="169">
        <v>0</v>
      </c>
      <c r="I1253" s="169">
        <v>0</v>
      </c>
      <c r="J1253" s="169">
        <v>0</v>
      </c>
      <c r="K1253" s="169">
        <v>0</v>
      </c>
      <c r="L1253" s="169">
        <v>1023.5015999999999</v>
      </c>
      <c r="M1253" s="169">
        <v>1217.4434999999999</v>
      </c>
      <c r="N1253" s="169">
        <v>1283.9755500000001</v>
      </c>
      <c r="O1253" s="169">
        <v>781.33725000000015</v>
      </c>
      <c r="P1253" s="169">
        <v>1261.6031250000001</v>
      </c>
      <c r="Q1253" s="169">
        <v>851.01239999999984</v>
      </c>
      <c r="R1253" s="169">
        <v>788.39999999999986</v>
      </c>
      <c r="S1253" s="169">
        <v>0</v>
      </c>
      <c r="T1253" s="169">
        <v>0</v>
      </c>
      <c r="U1253" s="169">
        <v>7207.2734249999994</v>
      </c>
      <c r="V1253" s="163">
        <f ca="1">SUM(INDIRECT(Inputs!$C$11&amp;ROW()&amp;":"&amp;Inputs!$C$12&amp;ROW()))</f>
        <v>851.01239999999984</v>
      </c>
      <c r="W1253" s="163">
        <f ca="1">SUM(INDIRECT(Inputs!$C$13&amp;ROW()&amp;":"&amp;Inputs!$C$14&amp;ROW()))</f>
        <v>6418.8734249999998</v>
      </c>
      <c r="X1253" s="3" t="str">
        <f>IF(COUNTIFS(Lookups!$A:$A,C1253)=1,"Gross Sales","")</f>
        <v/>
      </c>
      <c r="Y1253" s="3" t="str">
        <f>IF(COUNTIFS(Lookups!$D:$D,C1253)=1,"Bar Sales","")</f>
        <v/>
      </c>
      <c r="Z1253" s="3" t="str">
        <f>IFERROR(VLOOKUP(C1253*1,Lookups!$D:$F,3,FALSE),"")</f>
        <v/>
      </c>
      <c r="AA1253" s="3" t="str">
        <f>IFERROR(VLOOKUP($C1253*1,Lookups!$H:$N,3,FALSE),"")</f>
        <v>Sales</v>
      </c>
      <c r="AB1253" s="3" t="str">
        <f>IFERROR(VLOOKUP($C1253*1,Lookups!$H:$N,4,FALSE),"")</f>
        <v>Lunch</v>
      </c>
      <c r="AC1253" s="3" t="str">
        <f>IFERROR(VLOOKUP($C1253*1,Lookups!$H:$N,5,FALSE),"")</f>
        <v>Bar</v>
      </c>
      <c r="AD1253" s="3" t="str">
        <f>IFERROR(VLOOKUP($C1253*1,Lookups!$H:$N,6,FALSE),"")</f>
        <v>Bev</v>
      </c>
      <c r="AE1253" s="3" t="str">
        <f>IFERROR(VLOOKUP($C1253*1,Lookups!$H:$N,7,FALSE),"")</f>
        <v>Liquor</v>
      </c>
      <c r="AF1253" s="3" t="str">
        <f>VLOOKUP(B1253*1,Stores!$A:$C,3,FALSE)</f>
        <v>DFDE</v>
      </c>
    </row>
    <row r="1254" spans="1:32">
      <c r="A1254" s="165" t="s">
        <v>958</v>
      </c>
      <c r="B1254" s="166" t="s">
        <v>925</v>
      </c>
      <c r="C1254" s="165" t="s">
        <v>596</v>
      </c>
      <c r="D1254" s="165" t="s">
        <v>918</v>
      </c>
      <c r="E1254" s="165" t="s">
        <v>573</v>
      </c>
      <c r="F1254" s="167">
        <v>2017</v>
      </c>
      <c r="G1254" s="168">
        <v>0</v>
      </c>
      <c r="H1254" s="169">
        <v>-82.19250000000001</v>
      </c>
      <c r="I1254" s="169">
        <v>19.436250000000001</v>
      </c>
      <c r="J1254" s="169">
        <v>-55.78875</v>
      </c>
      <c r="K1254" s="169">
        <v>72.5625</v>
      </c>
      <c r="L1254" s="169">
        <v>18.329999999999998</v>
      </c>
      <c r="M1254" s="169">
        <v>39.15</v>
      </c>
      <c r="N1254" s="169">
        <v>68.088750000000005</v>
      </c>
      <c r="O1254" s="169">
        <v>-23.962499999999999</v>
      </c>
      <c r="P1254" s="169">
        <v>-7.7625000000000002</v>
      </c>
      <c r="Q1254" s="169">
        <v>-49.432500000000005</v>
      </c>
      <c r="R1254" s="169">
        <v>2.835</v>
      </c>
      <c r="S1254" s="169">
        <v>0</v>
      </c>
      <c r="T1254" s="169">
        <v>0</v>
      </c>
      <c r="U1254" s="169">
        <v>1.2637499999999724</v>
      </c>
      <c r="V1254" s="163">
        <f ca="1">SUM(INDIRECT(Inputs!$C$11&amp;ROW()&amp;":"&amp;Inputs!$C$12&amp;ROW()))</f>
        <v>-49.432500000000005</v>
      </c>
      <c r="W1254" s="163">
        <f ca="1">SUM(INDIRECT(Inputs!$C$13&amp;ROW()&amp;":"&amp;Inputs!$C$14&amp;ROW()))</f>
        <v>-1.5712500000000276</v>
      </c>
      <c r="X1254" s="3" t="str">
        <f>IF(COUNTIFS(Lookups!$A:$A,C1254)=1,"Gross Sales","")</f>
        <v/>
      </c>
      <c r="Y1254" s="3" t="str">
        <f>IF(COUNTIFS(Lookups!$D:$D,C1254)=1,"Bar Sales","")</f>
        <v/>
      </c>
      <c r="Z1254" s="3" t="str">
        <f>IFERROR(VLOOKUP(C1254*1,Lookups!$D:$F,3,FALSE),"")</f>
        <v/>
      </c>
      <c r="AA1254" s="3" t="str">
        <f>IFERROR(VLOOKUP($C1254*1,Lookups!$H:$N,3,FALSE),"")</f>
        <v>Sales</v>
      </c>
      <c r="AB1254" s="3" t="str">
        <f>IFERROR(VLOOKUP($C1254*1,Lookups!$H:$N,4,FALSE),"")</f>
        <v>Lunch</v>
      </c>
      <c r="AC1254" s="3" t="str">
        <f>IFERROR(VLOOKUP($C1254*1,Lookups!$H:$N,5,FALSE),"")</f>
        <v>Bar</v>
      </c>
      <c r="AD1254" s="3" t="str">
        <f>IFERROR(VLOOKUP($C1254*1,Lookups!$H:$N,6,FALSE),"")</f>
        <v>Bev</v>
      </c>
      <c r="AE1254" s="3" t="str">
        <f>IFERROR(VLOOKUP($C1254*1,Lookups!$H:$N,7,FALSE),"")</f>
        <v>Liquor</v>
      </c>
      <c r="AF1254" s="3" t="str">
        <f>VLOOKUP(B1254*1,Stores!$A:$C,3,FALSE)</f>
        <v>DFDE</v>
      </c>
    </row>
    <row r="1255" spans="1:32">
      <c r="A1255" s="165" t="s">
        <v>924</v>
      </c>
      <c r="B1255" s="166" t="s">
        <v>926</v>
      </c>
      <c r="C1255" s="165" t="s">
        <v>596</v>
      </c>
      <c r="D1255" s="165" t="s">
        <v>918</v>
      </c>
      <c r="E1255" s="165" t="s">
        <v>573</v>
      </c>
      <c r="F1255" s="167">
        <v>2017</v>
      </c>
      <c r="G1255" s="168">
        <v>0</v>
      </c>
      <c r="H1255" s="169">
        <v>4653.3599999999997</v>
      </c>
      <c r="I1255" s="169">
        <v>5489.4375</v>
      </c>
      <c r="J1255" s="169">
        <v>4239.3375000000005</v>
      </c>
      <c r="K1255" s="169">
        <v>4535.49</v>
      </c>
      <c r="L1255" s="169">
        <v>5802.6374999999998</v>
      </c>
      <c r="M1255" s="169">
        <v>4561.875</v>
      </c>
      <c r="N1255" s="169">
        <v>2971.1174999999998</v>
      </c>
      <c r="O1255" s="169">
        <v>4660.0265250000002</v>
      </c>
      <c r="P1255" s="169">
        <v>4822.5</v>
      </c>
      <c r="Q1255" s="169">
        <v>4759.92</v>
      </c>
      <c r="R1255" s="169">
        <v>4951.96875</v>
      </c>
      <c r="S1255" s="169">
        <v>0</v>
      </c>
      <c r="T1255" s="169">
        <v>0</v>
      </c>
      <c r="U1255" s="169">
        <v>51447.670274999997</v>
      </c>
      <c r="V1255" s="163">
        <f ca="1">SUM(INDIRECT(Inputs!$C$11&amp;ROW()&amp;":"&amp;Inputs!$C$12&amp;ROW()))</f>
        <v>4759.92</v>
      </c>
      <c r="W1255" s="163">
        <f ca="1">SUM(INDIRECT(Inputs!$C$13&amp;ROW()&amp;":"&amp;Inputs!$C$14&amp;ROW()))</f>
        <v>46495.701524999997</v>
      </c>
      <c r="X1255" s="3" t="str">
        <f>IF(COUNTIFS(Lookups!$A:$A,C1255)=1,"Gross Sales","")</f>
        <v/>
      </c>
      <c r="Y1255" s="3" t="str">
        <f>IF(COUNTIFS(Lookups!$D:$D,C1255)=1,"Bar Sales","")</f>
        <v/>
      </c>
      <c r="Z1255" s="3" t="str">
        <f>IFERROR(VLOOKUP(C1255*1,Lookups!$D:$F,3,FALSE),"")</f>
        <v/>
      </c>
      <c r="AA1255" s="3" t="str">
        <f>IFERROR(VLOOKUP($C1255*1,Lookups!$H:$N,3,FALSE),"")</f>
        <v>Sales</v>
      </c>
      <c r="AB1255" s="3" t="str">
        <f>IFERROR(VLOOKUP($C1255*1,Lookups!$H:$N,4,FALSE),"")</f>
        <v>Lunch</v>
      </c>
      <c r="AC1255" s="3" t="str">
        <f>IFERROR(VLOOKUP($C1255*1,Lookups!$H:$N,5,FALSE),"")</f>
        <v>Bar</v>
      </c>
      <c r="AD1255" s="3" t="str">
        <f>IFERROR(VLOOKUP($C1255*1,Lookups!$H:$N,6,FALSE),"")</f>
        <v>Bev</v>
      </c>
      <c r="AE1255" s="3" t="str">
        <f>IFERROR(VLOOKUP($C1255*1,Lookups!$H:$N,7,FALSE),"")</f>
        <v>Liquor</v>
      </c>
      <c r="AF1255" s="3" t="str">
        <f>VLOOKUP(B1255*1,Stores!$A:$C,3,FALSE)</f>
        <v>DFDE</v>
      </c>
    </row>
    <row r="1256" spans="1:32">
      <c r="A1256" s="165" t="s">
        <v>923</v>
      </c>
      <c r="B1256" s="166" t="s">
        <v>927</v>
      </c>
      <c r="C1256" s="165" t="s">
        <v>596</v>
      </c>
      <c r="D1256" s="165" t="s">
        <v>918</v>
      </c>
      <c r="E1256" s="165" t="s">
        <v>573</v>
      </c>
      <c r="F1256" s="167">
        <v>2017</v>
      </c>
      <c r="G1256" s="168">
        <v>0</v>
      </c>
      <c r="H1256" s="169">
        <v>2162.8987499999998</v>
      </c>
      <c r="I1256" s="169">
        <v>1893.5474999999999</v>
      </c>
      <c r="J1256" s="169">
        <v>2799.8343749999999</v>
      </c>
      <c r="K1256" s="169">
        <v>4058.15625</v>
      </c>
      <c r="L1256" s="169">
        <v>2155.2862500000001</v>
      </c>
      <c r="M1256" s="169">
        <v>2547.4237499999999</v>
      </c>
      <c r="N1256" s="169">
        <v>4192.0856249999997</v>
      </c>
      <c r="O1256" s="169">
        <v>2358.5006250000006</v>
      </c>
      <c r="P1256" s="169">
        <v>1670.625</v>
      </c>
      <c r="Q1256" s="169">
        <v>2595.915</v>
      </c>
      <c r="R1256" s="169">
        <v>1567.8056250000002</v>
      </c>
      <c r="S1256" s="169">
        <v>0</v>
      </c>
      <c r="T1256" s="169">
        <v>0</v>
      </c>
      <c r="U1256" s="169">
        <v>28002.078750000001</v>
      </c>
      <c r="V1256" s="163">
        <f ca="1">SUM(INDIRECT(Inputs!$C$11&amp;ROW()&amp;":"&amp;Inputs!$C$12&amp;ROW()))</f>
        <v>2595.915</v>
      </c>
      <c r="W1256" s="163">
        <f ca="1">SUM(INDIRECT(Inputs!$C$13&amp;ROW()&amp;":"&amp;Inputs!$C$14&amp;ROW()))</f>
        <v>26434.273125</v>
      </c>
      <c r="X1256" s="3" t="str">
        <f>IF(COUNTIFS(Lookups!$A:$A,C1256)=1,"Gross Sales","")</f>
        <v/>
      </c>
      <c r="Y1256" s="3" t="str">
        <f>IF(COUNTIFS(Lookups!$D:$D,C1256)=1,"Bar Sales","")</f>
        <v/>
      </c>
      <c r="Z1256" s="3" t="str">
        <f>IFERROR(VLOOKUP(C1256*1,Lookups!$D:$F,3,FALSE),"")</f>
        <v/>
      </c>
      <c r="AA1256" s="3" t="str">
        <f>IFERROR(VLOOKUP($C1256*1,Lookups!$H:$N,3,FALSE),"")</f>
        <v>Sales</v>
      </c>
      <c r="AB1256" s="3" t="str">
        <f>IFERROR(VLOOKUP($C1256*1,Lookups!$H:$N,4,FALSE),"")</f>
        <v>Lunch</v>
      </c>
      <c r="AC1256" s="3" t="str">
        <f>IFERROR(VLOOKUP($C1256*1,Lookups!$H:$N,5,FALSE),"")</f>
        <v>Bar</v>
      </c>
      <c r="AD1256" s="3" t="str">
        <f>IFERROR(VLOOKUP($C1256*1,Lookups!$H:$N,6,FALSE),"")</f>
        <v>Bev</v>
      </c>
      <c r="AE1256" s="3" t="str">
        <f>IFERROR(VLOOKUP($C1256*1,Lookups!$H:$N,7,FALSE),"")</f>
        <v>Liquor</v>
      </c>
      <c r="AF1256" s="3" t="str">
        <f>VLOOKUP(B1256*1,Stores!$A:$C,3,FALSE)</f>
        <v>DFDE</v>
      </c>
    </row>
    <row r="1257" spans="1:32">
      <c r="A1257" s="165" t="s">
        <v>922</v>
      </c>
      <c r="B1257" s="166" t="s">
        <v>928</v>
      </c>
      <c r="C1257" s="165" t="s">
        <v>596</v>
      </c>
      <c r="D1257" s="165" t="s">
        <v>918</v>
      </c>
      <c r="E1257" s="165" t="s">
        <v>573</v>
      </c>
      <c r="F1257" s="167">
        <v>2017</v>
      </c>
      <c r="G1257" s="168">
        <v>0</v>
      </c>
      <c r="H1257" s="169">
        <v>-96.728625000000008</v>
      </c>
      <c r="I1257" s="169">
        <v>-34.822649999999996</v>
      </c>
      <c r="J1257" s="169">
        <v>-179.87550000000002</v>
      </c>
      <c r="K1257" s="169">
        <v>-102.4803</v>
      </c>
      <c r="L1257" s="169">
        <v>-136.77704999999997</v>
      </c>
      <c r="M1257" s="169">
        <v>-37.191000000000003</v>
      </c>
      <c r="N1257" s="169">
        <v>0</v>
      </c>
      <c r="O1257" s="169">
        <v>-37.5291</v>
      </c>
      <c r="P1257" s="169">
        <v>-121.46759999999999</v>
      </c>
      <c r="Q1257" s="169">
        <v>-76.734899999999996</v>
      </c>
      <c r="R1257" s="169">
        <v>-138.58425000000003</v>
      </c>
      <c r="S1257" s="169">
        <v>0</v>
      </c>
      <c r="T1257" s="169">
        <v>0</v>
      </c>
      <c r="U1257" s="169">
        <v>-962.19097499999998</v>
      </c>
      <c r="V1257" s="163">
        <f ca="1">SUM(INDIRECT(Inputs!$C$11&amp;ROW()&amp;":"&amp;Inputs!$C$12&amp;ROW()))</f>
        <v>-76.734899999999996</v>
      </c>
      <c r="W1257" s="163">
        <f ca="1">SUM(INDIRECT(Inputs!$C$13&amp;ROW()&amp;":"&amp;Inputs!$C$14&amp;ROW()))</f>
        <v>-823.60672499999998</v>
      </c>
      <c r="X1257" s="3" t="str">
        <f>IF(COUNTIFS(Lookups!$A:$A,C1257)=1,"Gross Sales","")</f>
        <v/>
      </c>
      <c r="Y1257" s="3" t="str">
        <f>IF(COUNTIFS(Lookups!$D:$D,C1257)=1,"Bar Sales","")</f>
        <v/>
      </c>
      <c r="Z1257" s="3" t="str">
        <f>IFERROR(VLOOKUP(C1257*1,Lookups!$D:$F,3,FALSE),"")</f>
        <v/>
      </c>
      <c r="AA1257" s="3" t="str">
        <f>IFERROR(VLOOKUP($C1257*1,Lookups!$H:$N,3,FALSE),"")</f>
        <v>Sales</v>
      </c>
      <c r="AB1257" s="3" t="str">
        <f>IFERROR(VLOOKUP($C1257*1,Lookups!$H:$N,4,FALSE),"")</f>
        <v>Lunch</v>
      </c>
      <c r="AC1257" s="3" t="str">
        <f>IFERROR(VLOOKUP($C1257*1,Lookups!$H:$N,5,FALSE),"")</f>
        <v>Bar</v>
      </c>
      <c r="AD1257" s="3" t="str">
        <f>IFERROR(VLOOKUP($C1257*1,Lookups!$H:$N,6,FALSE),"")</f>
        <v>Bev</v>
      </c>
      <c r="AE1257" s="3" t="str">
        <f>IFERROR(VLOOKUP($C1257*1,Lookups!$H:$N,7,FALSE),"")</f>
        <v>Liquor</v>
      </c>
      <c r="AF1257" s="3" t="str">
        <f>VLOOKUP(B1257*1,Stores!$A:$C,3,FALSE)</f>
        <v>DFDE</v>
      </c>
    </row>
    <row r="1258" spans="1:32">
      <c r="A1258" s="165" t="s">
        <v>921</v>
      </c>
      <c r="B1258" s="166" t="s">
        <v>929</v>
      </c>
      <c r="C1258" s="165" t="s">
        <v>596</v>
      </c>
      <c r="D1258" s="165" t="s">
        <v>918</v>
      </c>
      <c r="E1258" s="165" t="s">
        <v>573</v>
      </c>
      <c r="F1258" s="167">
        <v>2017</v>
      </c>
      <c r="G1258" s="168">
        <v>0</v>
      </c>
      <c r="H1258" s="169">
        <v>404.8725</v>
      </c>
      <c r="I1258" s="169">
        <v>277.5</v>
      </c>
      <c r="J1258" s="169">
        <v>521.98500000000001</v>
      </c>
      <c r="K1258" s="169">
        <v>-28.47</v>
      </c>
      <c r="L1258" s="169">
        <v>75.210000000000008</v>
      </c>
      <c r="M1258" s="169">
        <v>10.939500000000002</v>
      </c>
      <c r="N1258" s="169">
        <v>-18.48</v>
      </c>
      <c r="O1258" s="169">
        <v>5.04</v>
      </c>
      <c r="P1258" s="169">
        <v>-93.600000000000009</v>
      </c>
      <c r="Q1258" s="169">
        <v>37.844999999999999</v>
      </c>
      <c r="R1258" s="169">
        <v>23.107500000000002</v>
      </c>
      <c r="S1258" s="169">
        <v>0</v>
      </c>
      <c r="T1258" s="169">
        <v>0</v>
      </c>
      <c r="U1258" s="169">
        <v>1215.9495000000002</v>
      </c>
      <c r="V1258" s="163">
        <f ca="1">SUM(INDIRECT(Inputs!$C$11&amp;ROW()&amp;":"&amp;Inputs!$C$12&amp;ROW()))</f>
        <v>37.844999999999999</v>
      </c>
      <c r="W1258" s="163">
        <f ca="1">SUM(INDIRECT(Inputs!$C$13&amp;ROW()&amp;":"&amp;Inputs!$C$14&amp;ROW()))</f>
        <v>1192.8420000000001</v>
      </c>
      <c r="X1258" s="3" t="str">
        <f>IF(COUNTIFS(Lookups!$A:$A,C1258)=1,"Gross Sales","")</f>
        <v/>
      </c>
      <c r="Y1258" s="3" t="str">
        <f>IF(COUNTIFS(Lookups!$D:$D,C1258)=1,"Bar Sales","")</f>
        <v/>
      </c>
      <c r="Z1258" s="3" t="str">
        <f>IFERROR(VLOOKUP(C1258*1,Lookups!$D:$F,3,FALSE),"")</f>
        <v/>
      </c>
      <c r="AA1258" s="3" t="str">
        <f>IFERROR(VLOOKUP($C1258*1,Lookups!$H:$N,3,FALSE),"")</f>
        <v>Sales</v>
      </c>
      <c r="AB1258" s="3" t="str">
        <f>IFERROR(VLOOKUP($C1258*1,Lookups!$H:$N,4,FALSE),"")</f>
        <v>Lunch</v>
      </c>
      <c r="AC1258" s="3" t="str">
        <f>IFERROR(VLOOKUP($C1258*1,Lookups!$H:$N,5,FALSE),"")</f>
        <v>Bar</v>
      </c>
      <c r="AD1258" s="3" t="str">
        <f>IFERROR(VLOOKUP($C1258*1,Lookups!$H:$N,6,FALSE),"")</f>
        <v>Bev</v>
      </c>
      <c r="AE1258" s="3" t="str">
        <f>IFERROR(VLOOKUP($C1258*1,Lookups!$H:$N,7,FALSE),"")</f>
        <v>Liquor</v>
      </c>
      <c r="AF1258" s="3" t="str">
        <f>VLOOKUP(B1258*1,Stores!$A:$C,3,FALSE)</f>
        <v>DFDE</v>
      </c>
    </row>
    <row r="1259" spans="1:32">
      <c r="A1259" s="165" t="s">
        <v>920</v>
      </c>
      <c r="B1259" s="166" t="s">
        <v>930</v>
      </c>
      <c r="C1259" s="165" t="s">
        <v>596</v>
      </c>
      <c r="D1259" s="165" t="s">
        <v>918</v>
      </c>
      <c r="E1259" s="165" t="s">
        <v>573</v>
      </c>
      <c r="F1259" s="167">
        <v>2017</v>
      </c>
      <c r="G1259" s="168">
        <v>0</v>
      </c>
      <c r="H1259" s="169">
        <v>2812.6687500000003</v>
      </c>
      <c r="I1259" s="169">
        <v>2115.2512499999998</v>
      </c>
      <c r="J1259" s="169">
        <v>2243.0437499999998</v>
      </c>
      <c r="K1259" s="169">
        <v>2266.5074250000002</v>
      </c>
      <c r="L1259" s="169">
        <v>2458.89</v>
      </c>
      <c r="M1259" s="169">
        <v>2154.2287499999998</v>
      </c>
      <c r="N1259" s="169">
        <v>1367.3100000000002</v>
      </c>
      <c r="O1259" s="169">
        <v>1978.5825</v>
      </c>
      <c r="P1259" s="169">
        <v>1697.9812499999998</v>
      </c>
      <c r="Q1259" s="169">
        <v>2069.835</v>
      </c>
      <c r="R1259" s="169">
        <v>2246.6587500000001</v>
      </c>
      <c r="S1259" s="169">
        <v>0</v>
      </c>
      <c r="T1259" s="169">
        <v>0</v>
      </c>
      <c r="U1259" s="169">
        <v>23410.957424999997</v>
      </c>
      <c r="V1259" s="163">
        <f ca="1">SUM(INDIRECT(Inputs!$C$11&amp;ROW()&amp;":"&amp;Inputs!$C$12&amp;ROW()))</f>
        <v>2069.835</v>
      </c>
      <c r="W1259" s="163">
        <f ca="1">SUM(INDIRECT(Inputs!$C$13&amp;ROW()&amp;":"&amp;Inputs!$C$14&amp;ROW()))</f>
        <v>21164.298674999998</v>
      </c>
      <c r="X1259" s="3" t="str">
        <f>IF(COUNTIFS(Lookups!$A:$A,C1259)=1,"Gross Sales","")</f>
        <v/>
      </c>
      <c r="Y1259" s="3" t="str">
        <f>IF(COUNTIFS(Lookups!$D:$D,C1259)=1,"Bar Sales","")</f>
        <v/>
      </c>
      <c r="Z1259" s="3" t="str">
        <f>IFERROR(VLOOKUP(C1259*1,Lookups!$D:$F,3,FALSE),"")</f>
        <v/>
      </c>
      <c r="AA1259" s="3" t="str">
        <f>IFERROR(VLOOKUP($C1259*1,Lookups!$H:$N,3,FALSE),"")</f>
        <v>Sales</v>
      </c>
      <c r="AB1259" s="3" t="str">
        <f>IFERROR(VLOOKUP($C1259*1,Lookups!$H:$N,4,FALSE),"")</f>
        <v>Lunch</v>
      </c>
      <c r="AC1259" s="3" t="str">
        <f>IFERROR(VLOOKUP($C1259*1,Lookups!$H:$N,5,FALSE),"")</f>
        <v>Bar</v>
      </c>
      <c r="AD1259" s="3" t="str">
        <f>IFERROR(VLOOKUP($C1259*1,Lookups!$H:$N,6,FALSE),"")</f>
        <v>Bev</v>
      </c>
      <c r="AE1259" s="3" t="str">
        <f>IFERROR(VLOOKUP($C1259*1,Lookups!$H:$N,7,FALSE),"")</f>
        <v>Liquor</v>
      </c>
      <c r="AF1259" s="3" t="str">
        <f>VLOOKUP(B1259*1,Stores!$A:$C,3,FALSE)</f>
        <v>DFDE</v>
      </c>
    </row>
    <row r="1260" spans="1:32">
      <c r="A1260" s="165" t="s">
        <v>919</v>
      </c>
      <c r="B1260" s="166" t="s">
        <v>931</v>
      </c>
      <c r="C1260" s="165" t="s">
        <v>596</v>
      </c>
      <c r="D1260" s="165" t="s">
        <v>918</v>
      </c>
      <c r="E1260" s="165" t="s">
        <v>573</v>
      </c>
      <c r="F1260" s="167">
        <v>2017</v>
      </c>
      <c r="G1260" s="168">
        <v>0</v>
      </c>
      <c r="H1260" s="169">
        <v>2642.4375</v>
      </c>
      <c r="I1260" s="169">
        <v>3017.6142</v>
      </c>
      <c r="J1260" s="169">
        <v>1983.2445</v>
      </c>
      <c r="K1260" s="169">
        <v>2456.4</v>
      </c>
      <c r="L1260" s="169">
        <v>3239.3024999999998</v>
      </c>
      <c r="M1260" s="169">
        <v>1784.3025</v>
      </c>
      <c r="N1260" s="169">
        <v>1379.75775</v>
      </c>
      <c r="O1260" s="169">
        <v>840.95249999999999</v>
      </c>
      <c r="P1260" s="169">
        <v>949.4921250000001</v>
      </c>
      <c r="Q1260" s="169">
        <v>2886.723</v>
      </c>
      <c r="R1260" s="169">
        <v>1607.5425</v>
      </c>
      <c r="S1260" s="169">
        <v>0</v>
      </c>
      <c r="T1260" s="169">
        <v>0</v>
      </c>
      <c r="U1260" s="169">
        <v>22787.769075</v>
      </c>
      <c r="V1260" s="163">
        <f ca="1">SUM(INDIRECT(Inputs!$C$11&amp;ROW()&amp;":"&amp;Inputs!$C$12&amp;ROW()))</f>
        <v>2886.723</v>
      </c>
      <c r="W1260" s="163">
        <f ca="1">SUM(INDIRECT(Inputs!$C$13&amp;ROW()&amp;":"&amp;Inputs!$C$14&amp;ROW()))</f>
        <v>21180.226575000001</v>
      </c>
      <c r="X1260" s="3" t="str">
        <f>IF(COUNTIFS(Lookups!$A:$A,C1260)=1,"Gross Sales","")</f>
        <v/>
      </c>
      <c r="Y1260" s="3" t="str">
        <f>IF(COUNTIFS(Lookups!$D:$D,C1260)=1,"Bar Sales","")</f>
        <v/>
      </c>
      <c r="Z1260" s="3" t="str">
        <f>IFERROR(VLOOKUP(C1260*1,Lookups!$D:$F,3,FALSE),"")</f>
        <v/>
      </c>
      <c r="AA1260" s="3" t="str">
        <f>IFERROR(VLOOKUP($C1260*1,Lookups!$H:$N,3,FALSE),"")</f>
        <v>Sales</v>
      </c>
      <c r="AB1260" s="3" t="str">
        <f>IFERROR(VLOOKUP($C1260*1,Lookups!$H:$N,4,FALSE),"")</f>
        <v>Lunch</v>
      </c>
      <c r="AC1260" s="3" t="str">
        <f>IFERROR(VLOOKUP($C1260*1,Lookups!$H:$N,5,FALSE),"")</f>
        <v>Bar</v>
      </c>
      <c r="AD1260" s="3" t="str">
        <f>IFERROR(VLOOKUP($C1260*1,Lookups!$H:$N,6,FALSE),"")</f>
        <v>Bev</v>
      </c>
      <c r="AE1260" s="3" t="str">
        <f>IFERROR(VLOOKUP($C1260*1,Lookups!$H:$N,7,FALSE),"")</f>
        <v>Liquor</v>
      </c>
      <c r="AF1260" s="3" t="str">
        <f>VLOOKUP(B1260*1,Stores!$A:$C,3,FALSE)</f>
        <v>DFDE</v>
      </c>
    </row>
    <row r="1261" spans="1:32">
      <c r="A1261" s="165" t="s">
        <v>959</v>
      </c>
      <c r="B1261" s="166" t="s">
        <v>932</v>
      </c>
      <c r="C1261" s="165" t="s">
        <v>596</v>
      </c>
      <c r="D1261" s="165" t="s">
        <v>918</v>
      </c>
      <c r="E1261" s="165" t="s">
        <v>573</v>
      </c>
      <c r="F1261" s="167">
        <v>2017</v>
      </c>
      <c r="G1261" s="168">
        <v>0</v>
      </c>
      <c r="H1261" s="169">
        <v>6532.4699999999993</v>
      </c>
      <c r="I1261" s="169">
        <v>3600.18</v>
      </c>
      <c r="J1261" s="169">
        <v>5936.2049999999999</v>
      </c>
      <c r="K1261" s="169">
        <v>4811.2124999999996</v>
      </c>
      <c r="L1261" s="169">
        <v>3610.6200000000003</v>
      </c>
      <c r="M1261" s="169">
        <v>3104.8874999999998</v>
      </c>
      <c r="N1261" s="169">
        <v>2980.6275000000001</v>
      </c>
      <c r="O1261" s="169">
        <v>4111.2817500000001</v>
      </c>
      <c r="P1261" s="169">
        <v>2971.0687499999999</v>
      </c>
      <c r="Q1261" s="169">
        <v>4841.7937499999998</v>
      </c>
      <c r="R1261" s="169">
        <v>6254.13375</v>
      </c>
      <c r="S1261" s="169">
        <v>0</v>
      </c>
      <c r="T1261" s="169">
        <v>0</v>
      </c>
      <c r="U1261" s="169">
        <v>48754.480499999991</v>
      </c>
      <c r="V1261" s="163">
        <f ca="1">SUM(INDIRECT(Inputs!$C$11&amp;ROW()&amp;":"&amp;Inputs!$C$12&amp;ROW()))</f>
        <v>4841.7937499999998</v>
      </c>
      <c r="W1261" s="163">
        <f ca="1">SUM(INDIRECT(Inputs!$C$13&amp;ROW()&amp;":"&amp;Inputs!$C$14&amp;ROW()))</f>
        <v>42500.34674999999</v>
      </c>
      <c r="X1261" s="3" t="str">
        <f>IF(COUNTIFS(Lookups!$A:$A,C1261)=1,"Gross Sales","")</f>
        <v/>
      </c>
      <c r="Y1261" s="3" t="str">
        <f>IF(COUNTIFS(Lookups!$D:$D,C1261)=1,"Bar Sales","")</f>
        <v/>
      </c>
      <c r="Z1261" s="3" t="str">
        <f>IFERROR(VLOOKUP(C1261*1,Lookups!$D:$F,3,FALSE),"")</f>
        <v/>
      </c>
      <c r="AA1261" s="3" t="str">
        <f>IFERROR(VLOOKUP($C1261*1,Lookups!$H:$N,3,FALSE),"")</f>
        <v>Sales</v>
      </c>
      <c r="AB1261" s="3" t="str">
        <f>IFERROR(VLOOKUP($C1261*1,Lookups!$H:$N,4,FALSE),"")</f>
        <v>Lunch</v>
      </c>
      <c r="AC1261" s="3" t="str">
        <f>IFERROR(VLOOKUP($C1261*1,Lookups!$H:$N,5,FALSE),"")</f>
        <v>Bar</v>
      </c>
      <c r="AD1261" s="3" t="str">
        <f>IFERROR(VLOOKUP($C1261*1,Lookups!$H:$N,6,FALSE),"")</f>
        <v>Bev</v>
      </c>
      <c r="AE1261" s="3" t="str">
        <f>IFERROR(VLOOKUP($C1261*1,Lookups!$H:$N,7,FALSE),"")</f>
        <v>Liquor</v>
      </c>
      <c r="AF1261" s="3" t="str">
        <f>VLOOKUP(B1261*1,Stores!$A:$C,3,FALSE)</f>
        <v>DFG</v>
      </c>
    </row>
    <row r="1262" spans="1:32">
      <c r="A1262" s="165" t="s">
        <v>954</v>
      </c>
      <c r="B1262" s="166" t="s">
        <v>933</v>
      </c>
      <c r="C1262" s="165" t="s">
        <v>596</v>
      </c>
      <c r="D1262" s="165" t="s">
        <v>918</v>
      </c>
      <c r="E1262" s="165" t="s">
        <v>573</v>
      </c>
      <c r="F1262" s="167">
        <v>2017</v>
      </c>
      <c r="G1262" s="168">
        <v>0</v>
      </c>
      <c r="H1262" s="169">
        <v>2078.6424750000001</v>
      </c>
      <c r="I1262" s="169">
        <v>1476.0063</v>
      </c>
      <c r="J1262" s="169">
        <v>1428.5137500000001</v>
      </c>
      <c r="K1262" s="169">
        <v>1522.3828500000002</v>
      </c>
      <c r="L1262" s="169">
        <v>1234.713375</v>
      </c>
      <c r="M1262" s="169">
        <v>1180.1849999999999</v>
      </c>
      <c r="N1262" s="169">
        <v>1243.2181499999999</v>
      </c>
      <c r="O1262" s="169">
        <v>1791.9704999999999</v>
      </c>
      <c r="P1262" s="169">
        <v>1341.36</v>
      </c>
      <c r="Q1262" s="169">
        <v>1014.8712750000001</v>
      </c>
      <c r="R1262" s="169">
        <v>1059.760575</v>
      </c>
      <c r="S1262" s="169">
        <v>0</v>
      </c>
      <c r="T1262" s="169">
        <v>0</v>
      </c>
      <c r="U1262" s="169">
        <v>15371.624250000001</v>
      </c>
      <c r="V1262" s="163">
        <f ca="1">SUM(INDIRECT(Inputs!$C$11&amp;ROW()&amp;":"&amp;Inputs!$C$12&amp;ROW()))</f>
        <v>1014.8712750000001</v>
      </c>
      <c r="W1262" s="163">
        <f ca="1">SUM(INDIRECT(Inputs!$C$13&amp;ROW()&amp;":"&amp;Inputs!$C$14&amp;ROW()))</f>
        <v>14311.863675000001</v>
      </c>
      <c r="X1262" s="3" t="str">
        <f>IF(COUNTIFS(Lookups!$A:$A,C1262)=1,"Gross Sales","")</f>
        <v/>
      </c>
      <c r="Y1262" s="3" t="str">
        <f>IF(COUNTIFS(Lookups!$D:$D,C1262)=1,"Bar Sales","")</f>
        <v/>
      </c>
      <c r="Z1262" s="3" t="str">
        <f>IFERROR(VLOOKUP(C1262*1,Lookups!$D:$F,3,FALSE),"")</f>
        <v/>
      </c>
      <c r="AA1262" s="3" t="str">
        <f>IFERROR(VLOOKUP($C1262*1,Lookups!$H:$N,3,FALSE),"")</f>
        <v>Sales</v>
      </c>
      <c r="AB1262" s="3" t="str">
        <f>IFERROR(VLOOKUP($C1262*1,Lookups!$H:$N,4,FALSE),"")</f>
        <v>Lunch</v>
      </c>
      <c r="AC1262" s="3" t="str">
        <f>IFERROR(VLOOKUP($C1262*1,Lookups!$H:$N,5,FALSE),"")</f>
        <v>Bar</v>
      </c>
      <c r="AD1262" s="3" t="str">
        <f>IFERROR(VLOOKUP($C1262*1,Lookups!$H:$N,6,FALSE),"")</f>
        <v>Bev</v>
      </c>
      <c r="AE1262" s="3" t="str">
        <f>IFERROR(VLOOKUP($C1262*1,Lookups!$H:$N,7,FALSE),"")</f>
        <v>Liquor</v>
      </c>
      <c r="AF1262" s="3" t="str">
        <f>VLOOKUP(B1262*1,Stores!$A:$C,3,FALSE)</f>
        <v>DFG</v>
      </c>
    </row>
    <row r="1263" spans="1:32">
      <c r="A1263" s="165" t="s">
        <v>953</v>
      </c>
      <c r="B1263" s="166" t="s">
        <v>934</v>
      </c>
      <c r="C1263" s="165" t="s">
        <v>596</v>
      </c>
      <c r="D1263" s="165" t="s">
        <v>918</v>
      </c>
      <c r="E1263" s="165" t="s">
        <v>573</v>
      </c>
      <c r="F1263" s="167">
        <v>2017</v>
      </c>
      <c r="G1263" s="168">
        <v>0</v>
      </c>
      <c r="H1263" s="169">
        <v>938.71875</v>
      </c>
      <c r="I1263" s="169">
        <v>787.13249999999994</v>
      </c>
      <c r="J1263" s="169">
        <v>834.2962500000001</v>
      </c>
      <c r="K1263" s="169">
        <v>850.5</v>
      </c>
      <c r="L1263" s="169">
        <v>1179.585</v>
      </c>
      <c r="M1263" s="169">
        <v>1261.5</v>
      </c>
      <c r="N1263" s="169">
        <v>1533.5250000000001</v>
      </c>
      <c r="O1263" s="169">
        <v>1108.7689499999999</v>
      </c>
      <c r="P1263" s="169">
        <v>895.81500000000005</v>
      </c>
      <c r="Q1263" s="169">
        <v>1187.71875</v>
      </c>
      <c r="R1263" s="169">
        <v>904.44</v>
      </c>
      <c r="S1263" s="169">
        <v>0</v>
      </c>
      <c r="T1263" s="169">
        <v>0</v>
      </c>
      <c r="U1263" s="169">
        <v>11482.0002</v>
      </c>
      <c r="V1263" s="163">
        <f ca="1">SUM(INDIRECT(Inputs!$C$11&amp;ROW()&amp;":"&amp;Inputs!$C$12&amp;ROW()))</f>
        <v>1187.71875</v>
      </c>
      <c r="W1263" s="163">
        <f ca="1">SUM(INDIRECT(Inputs!$C$13&amp;ROW()&amp;":"&amp;Inputs!$C$14&amp;ROW()))</f>
        <v>10577.5602</v>
      </c>
      <c r="X1263" s="3" t="str">
        <f>IF(COUNTIFS(Lookups!$A:$A,C1263)=1,"Gross Sales","")</f>
        <v/>
      </c>
      <c r="Y1263" s="3" t="str">
        <f>IF(COUNTIFS(Lookups!$D:$D,C1263)=1,"Bar Sales","")</f>
        <v/>
      </c>
      <c r="Z1263" s="3" t="str">
        <f>IFERROR(VLOOKUP(C1263*1,Lookups!$D:$F,3,FALSE),"")</f>
        <v/>
      </c>
      <c r="AA1263" s="3" t="str">
        <f>IFERROR(VLOOKUP($C1263*1,Lookups!$H:$N,3,FALSE),"")</f>
        <v>Sales</v>
      </c>
      <c r="AB1263" s="3" t="str">
        <f>IFERROR(VLOOKUP($C1263*1,Lookups!$H:$N,4,FALSE),"")</f>
        <v>Lunch</v>
      </c>
      <c r="AC1263" s="3" t="str">
        <f>IFERROR(VLOOKUP($C1263*1,Lookups!$H:$N,5,FALSE),"")</f>
        <v>Bar</v>
      </c>
      <c r="AD1263" s="3" t="str">
        <f>IFERROR(VLOOKUP($C1263*1,Lookups!$H:$N,6,FALSE),"")</f>
        <v>Bev</v>
      </c>
      <c r="AE1263" s="3" t="str">
        <f>IFERROR(VLOOKUP($C1263*1,Lookups!$H:$N,7,FALSE),"")</f>
        <v>Liquor</v>
      </c>
      <c r="AF1263" s="3" t="str">
        <f>VLOOKUP(B1263*1,Stores!$A:$C,3,FALSE)</f>
        <v>DFG</v>
      </c>
    </row>
    <row r="1264" spans="1:32">
      <c r="A1264" s="165" t="s">
        <v>950</v>
      </c>
      <c r="B1264" s="166" t="s">
        <v>935</v>
      </c>
      <c r="C1264" s="165" t="s">
        <v>596</v>
      </c>
      <c r="D1264" s="165" t="s">
        <v>918</v>
      </c>
      <c r="E1264" s="165" t="s">
        <v>573</v>
      </c>
      <c r="F1264" s="167">
        <v>2017</v>
      </c>
      <c r="G1264" s="168">
        <v>0</v>
      </c>
      <c r="H1264" s="169">
        <v>1515.4124999999999</v>
      </c>
      <c r="I1264" s="169">
        <v>1978.3197</v>
      </c>
      <c r="J1264" s="169">
        <v>1591.1212499999999</v>
      </c>
      <c r="K1264" s="169">
        <v>1830.2739000000001</v>
      </c>
      <c r="L1264" s="169">
        <v>1575.1125</v>
      </c>
      <c r="M1264" s="169">
        <v>1077.20625</v>
      </c>
      <c r="N1264" s="169">
        <v>1328.9475</v>
      </c>
      <c r="O1264" s="169">
        <v>2110.3650000000002</v>
      </c>
      <c r="P1264" s="169">
        <v>1719.496875</v>
      </c>
      <c r="Q1264" s="169">
        <v>944.32499999999993</v>
      </c>
      <c r="R1264" s="169">
        <v>1342.658625</v>
      </c>
      <c r="S1264" s="169">
        <v>0</v>
      </c>
      <c r="T1264" s="169">
        <v>0</v>
      </c>
      <c r="U1264" s="169">
        <v>17013.239099999999</v>
      </c>
      <c r="V1264" s="163">
        <f ca="1">SUM(INDIRECT(Inputs!$C$11&amp;ROW()&amp;":"&amp;Inputs!$C$12&amp;ROW()))</f>
        <v>944.32499999999993</v>
      </c>
      <c r="W1264" s="163">
        <f ca="1">SUM(INDIRECT(Inputs!$C$13&amp;ROW()&amp;":"&amp;Inputs!$C$14&amp;ROW()))</f>
        <v>15670.580475000001</v>
      </c>
      <c r="X1264" s="3" t="str">
        <f>IF(COUNTIFS(Lookups!$A:$A,C1264)=1,"Gross Sales","")</f>
        <v/>
      </c>
      <c r="Y1264" s="3" t="str">
        <f>IF(COUNTIFS(Lookups!$D:$D,C1264)=1,"Bar Sales","")</f>
        <v/>
      </c>
      <c r="Z1264" s="3" t="str">
        <f>IFERROR(VLOOKUP(C1264*1,Lookups!$D:$F,3,FALSE),"")</f>
        <v/>
      </c>
      <c r="AA1264" s="3" t="str">
        <f>IFERROR(VLOOKUP($C1264*1,Lookups!$H:$N,3,FALSE),"")</f>
        <v>Sales</v>
      </c>
      <c r="AB1264" s="3" t="str">
        <f>IFERROR(VLOOKUP($C1264*1,Lookups!$H:$N,4,FALSE),"")</f>
        <v>Lunch</v>
      </c>
      <c r="AC1264" s="3" t="str">
        <f>IFERROR(VLOOKUP($C1264*1,Lookups!$H:$N,5,FALSE),"")</f>
        <v>Bar</v>
      </c>
      <c r="AD1264" s="3" t="str">
        <f>IFERROR(VLOOKUP($C1264*1,Lookups!$H:$N,6,FALSE),"")</f>
        <v>Bev</v>
      </c>
      <c r="AE1264" s="3" t="str">
        <f>IFERROR(VLOOKUP($C1264*1,Lookups!$H:$N,7,FALSE),"")</f>
        <v>Liquor</v>
      </c>
      <c r="AF1264" s="3" t="str">
        <f>VLOOKUP(B1264*1,Stores!$A:$C,3,FALSE)</f>
        <v>DFG</v>
      </c>
    </row>
    <row r="1265" spans="1:32">
      <c r="A1265" s="165" t="s">
        <v>949</v>
      </c>
      <c r="B1265" s="166" t="s">
        <v>936</v>
      </c>
      <c r="C1265" s="165" t="s">
        <v>596</v>
      </c>
      <c r="D1265" s="165" t="s">
        <v>918</v>
      </c>
      <c r="E1265" s="165" t="s">
        <v>573</v>
      </c>
      <c r="F1265" s="167">
        <v>2017</v>
      </c>
      <c r="G1265" s="168">
        <v>0</v>
      </c>
      <c r="H1265" s="169">
        <v>2622.3779249999998</v>
      </c>
      <c r="I1265" s="169">
        <v>1960.252125</v>
      </c>
      <c r="J1265" s="169">
        <v>2101.065525</v>
      </c>
      <c r="K1265" s="169">
        <v>1959.3109499999998</v>
      </c>
      <c r="L1265" s="169">
        <v>1932.2534250000001</v>
      </c>
      <c r="M1265" s="169">
        <v>1989.824625</v>
      </c>
      <c r="N1265" s="169">
        <v>2740.2536249999998</v>
      </c>
      <c r="O1265" s="169">
        <v>1851.1316999999999</v>
      </c>
      <c r="P1265" s="169">
        <v>1740.8968499999999</v>
      </c>
      <c r="Q1265" s="169">
        <v>2366.6286</v>
      </c>
      <c r="R1265" s="169">
        <v>1862.9257499999997</v>
      </c>
      <c r="S1265" s="169">
        <v>0</v>
      </c>
      <c r="T1265" s="169">
        <v>0</v>
      </c>
      <c r="U1265" s="169">
        <v>23126.921099999996</v>
      </c>
      <c r="V1265" s="163">
        <f ca="1">SUM(INDIRECT(Inputs!$C$11&amp;ROW()&amp;":"&amp;Inputs!$C$12&amp;ROW()))</f>
        <v>2366.6286</v>
      </c>
      <c r="W1265" s="163">
        <f ca="1">SUM(INDIRECT(Inputs!$C$13&amp;ROW()&amp;":"&amp;Inputs!$C$14&amp;ROW()))</f>
        <v>21263.995349999997</v>
      </c>
      <c r="X1265" s="3" t="str">
        <f>IF(COUNTIFS(Lookups!$A:$A,C1265)=1,"Gross Sales","")</f>
        <v/>
      </c>
      <c r="Y1265" s="3" t="str">
        <f>IF(COUNTIFS(Lookups!$D:$D,C1265)=1,"Bar Sales","")</f>
        <v/>
      </c>
      <c r="Z1265" s="3" t="str">
        <f>IFERROR(VLOOKUP(C1265*1,Lookups!$D:$F,3,FALSE),"")</f>
        <v/>
      </c>
      <c r="AA1265" s="3" t="str">
        <f>IFERROR(VLOOKUP($C1265*1,Lookups!$H:$N,3,FALSE),"")</f>
        <v>Sales</v>
      </c>
      <c r="AB1265" s="3" t="str">
        <f>IFERROR(VLOOKUP($C1265*1,Lookups!$H:$N,4,FALSE),"")</f>
        <v>Lunch</v>
      </c>
      <c r="AC1265" s="3" t="str">
        <f>IFERROR(VLOOKUP($C1265*1,Lookups!$H:$N,5,FALSE),"")</f>
        <v>Bar</v>
      </c>
      <c r="AD1265" s="3" t="str">
        <f>IFERROR(VLOOKUP($C1265*1,Lookups!$H:$N,6,FALSE),"")</f>
        <v>Bev</v>
      </c>
      <c r="AE1265" s="3" t="str">
        <f>IFERROR(VLOOKUP($C1265*1,Lookups!$H:$N,7,FALSE),"")</f>
        <v>Liquor</v>
      </c>
      <c r="AF1265" s="3" t="str">
        <f>VLOOKUP(B1265*1,Stores!$A:$C,3,FALSE)</f>
        <v>DFG</v>
      </c>
    </row>
    <row r="1266" spans="1:32">
      <c r="A1266" s="165" t="s">
        <v>948</v>
      </c>
      <c r="B1266" s="166" t="s">
        <v>937</v>
      </c>
      <c r="C1266" s="165" t="s">
        <v>596</v>
      </c>
      <c r="D1266" s="165" t="s">
        <v>918</v>
      </c>
      <c r="E1266" s="165" t="s">
        <v>573</v>
      </c>
      <c r="F1266" s="167">
        <v>2017</v>
      </c>
      <c r="G1266" s="168">
        <v>0</v>
      </c>
      <c r="H1266" s="169">
        <v>1147.8675000000001</v>
      </c>
      <c r="I1266" s="169">
        <v>1266.76875</v>
      </c>
      <c r="J1266" s="169">
        <v>1503.1125000000002</v>
      </c>
      <c r="K1266" s="169">
        <v>1520.19</v>
      </c>
      <c r="L1266" s="169">
        <v>1342.1699999999998</v>
      </c>
      <c r="M1266" s="169">
        <v>935.15624999999989</v>
      </c>
      <c r="N1266" s="169">
        <v>1110.0450000000001</v>
      </c>
      <c r="O1266" s="169">
        <v>1063.4662499999999</v>
      </c>
      <c r="P1266" s="169">
        <v>933.255</v>
      </c>
      <c r="Q1266" s="169">
        <v>1575.3225</v>
      </c>
      <c r="R1266" s="169">
        <v>1393.7175</v>
      </c>
      <c r="S1266" s="169">
        <v>0</v>
      </c>
      <c r="T1266" s="169">
        <v>0</v>
      </c>
      <c r="U1266" s="169">
        <v>13791.071250000001</v>
      </c>
      <c r="V1266" s="163">
        <f ca="1">SUM(INDIRECT(Inputs!$C$11&amp;ROW()&amp;":"&amp;Inputs!$C$12&amp;ROW()))</f>
        <v>1575.3225</v>
      </c>
      <c r="W1266" s="163">
        <f ca="1">SUM(INDIRECT(Inputs!$C$13&amp;ROW()&amp;":"&amp;Inputs!$C$14&amp;ROW()))</f>
        <v>12397.35375</v>
      </c>
      <c r="X1266" s="3" t="str">
        <f>IF(COUNTIFS(Lookups!$A:$A,C1266)=1,"Gross Sales","")</f>
        <v/>
      </c>
      <c r="Y1266" s="3" t="str">
        <f>IF(COUNTIFS(Lookups!$D:$D,C1266)=1,"Bar Sales","")</f>
        <v/>
      </c>
      <c r="Z1266" s="3" t="str">
        <f>IFERROR(VLOOKUP(C1266*1,Lookups!$D:$F,3,FALSE),"")</f>
        <v/>
      </c>
      <c r="AA1266" s="3" t="str">
        <f>IFERROR(VLOOKUP($C1266*1,Lookups!$H:$N,3,FALSE),"")</f>
        <v>Sales</v>
      </c>
      <c r="AB1266" s="3" t="str">
        <f>IFERROR(VLOOKUP($C1266*1,Lookups!$H:$N,4,FALSE),"")</f>
        <v>Lunch</v>
      </c>
      <c r="AC1266" s="3" t="str">
        <f>IFERROR(VLOOKUP($C1266*1,Lookups!$H:$N,5,FALSE),"")</f>
        <v>Bar</v>
      </c>
      <c r="AD1266" s="3" t="str">
        <f>IFERROR(VLOOKUP($C1266*1,Lookups!$H:$N,6,FALSE),"")</f>
        <v>Bev</v>
      </c>
      <c r="AE1266" s="3" t="str">
        <f>IFERROR(VLOOKUP($C1266*1,Lookups!$H:$N,7,FALSE),"")</f>
        <v>Liquor</v>
      </c>
      <c r="AF1266" s="3" t="str">
        <f>VLOOKUP(B1266*1,Stores!$A:$C,3,FALSE)</f>
        <v>DFG</v>
      </c>
    </row>
    <row r="1267" spans="1:32">
      <c r="A1267" s="165" t="s">
        <v>947</v>
      </c>
      <c r="B1267" s="166" t="s">
        <v>938</v>
      </c>
      <c r="C1267" s="165" t="s">
        <v>596</v>
      </c>
      <c r="D1267" s="165" t="s">
        <v>918</v>
      </c>
      <c r="E1267" s="165" t="s">
        <v>573</v>
      </c>
      <c r="F1267" s="167">
        <v>2017</v>
      </c>
      <c r="G1267" s="168">
        <v>0</v>
      </c>
      <c r="H1267" s="169">
        <v>3064.5037499999999</v>
      </c>
      <c r="I1267" s="169">
        <v>2460.4387500000003</v>
      </c>
      <c r="J1267" s="169">
        <v>3418.8296249999999</v>
      </c>
      <c r="K1267" s="169">
        <v>3799.2776999999996</v>
      </c>
      <c r="L1267" s="169">
        <v>2912.1299999999997</v>
      </c>
      <c r="M1267" s="169">
        <v>4265.3924999999999</v>
      </c>
      <c r="N1267" s="169">
        <v>2877.9300000000003</v>
      </c>
      <c r="O1267" s="169">
        <v>2278.3312500000002</v>
      </c>
      <c r="P1267" s="169">
        <v>2778.15</v>
      </c>
      <c r="Q1267" s="169">
        <v>2948.1072000000004</v>
      </c>
      <c r="R1267" s="169">
        <v>2192.2874999999999</v>
      </c>
      <c r="S1267" s="169">
        <v>0</v>
      </c>
      <c r="T1267" s="169">
        <v>0</v>
      </c>
      <c r="U1267" s="169">
        <v>32995.378274999995</v>
      </c>
      <c r="V1267" s="163">
        <f ca="1">SUM(INDIRECT(Inputs!$C$11&amp;ROW()&amp;":"&amp;Inputs!$C$12&amp;ROW()))</f>
        <v>2948.1072000000004</v>
      </c>
      <c r="W1267" s="163">
        <f ca="1">SUM(INDIRECT(Inputs!$C$13&amp;ROW()&amp;":"&amp;Inputs!$C$14&amp;ROW()))</f>
        <v>30803.090774999997</v>
      </c>
      <c r="X1267" s="3" t="str">
        <f>IF(COUNTIFS(Lookups!$A:$A,C1267)=1,"Gross Sales","")</f>
        <v/>
      </c>
      <c r="Y1267" s="3" t="str">
        <f>IF(COUNTIFS(Lookups!$D:$D,C1267)=1,"Bar Sales","")</f>
        <v/>
      </c>
      <c r="Z1267" s="3" t="str">
        <f>IFERROR(VLOOKUP(C1267*1,Lookups!$D:$F,3,FALSE),"")</f>
        <v/>
      </c>
      <c r="AA1267" s="3" t="str">
        <f>IFERROR(VLOOKUP($C1267*1,Lookups!$H:$N,3,FALSE),"")</f>
        <v>Sales</v>
      </c>
      <c r="AB1267" s="3" t="str">
        <f>IFERROR(VLOOKUP($C1267*1,Lookups!$H:$N,4,FALSE),"")</f>
        <v>Lunch</v>
      </c>
      <c r="AC1267" s="3" t="str">
        <f>IFERROR(VLOOKUP($C1267*1,Lookups!$H:$N,5,FALSE),"")</f>
        <v>Bar</v>
      </c>
      <c r="AD1267" s="3" t="str">
        <f>IFERROR(VLOOKUP($C1267*1,Lookups!$H:$N,6,FALSE),"")</f>
        <v>Bev</v>
      </c>
      <c r="AE1267" s="3" t="str">
        <f>IFERROR(VLOOKUP($C1267*1,Lookups!$H:$N,7,FALSE),"")</f>
        <v>Liquor</v>
      </c>
      <c r="AF1267" s="3" t="str">
        <f>VLOOKUP(B1267*1,Stores!$A:$C,3,FALSE)</f>
        <v>DFG</v>
      </c>
    </row>
    <row r="1268" spans="1:32">
      <c r="A1268" s="165" t="s">
        <v>946</v>
      </c>
      <c r="B1268" s="166" t="s">
        <v>939</v>
      </c>
      <c r="C1268" s="165" t="s">
        <v>596</v>
      </c>
      <c r="D1268" s="165" t="s">
        <v>918</v>
      </c>
      <c r="E1268" s="165" t="s">
        <v>573</v>
      </c>
      <c r="F1268" s="167">
        <v>2017</v>
      </c>
      <c r="G1268" s="168">
        <v>0</v>
      </c>
      <c r="H1268" s="169">
        <v>1265.1659999999999</v>
      </c>
      <c r="I1268" s="169">
        <v>1177.2540000000001</v>
      </c>
      <c r="J1268" s="169">
        <v>1452.4807499999997</v>
      </c>
      <c r="K1268" s="169">
        <v>705.49919999999997</v>
      </c>
      <c r="L1268" s="169">
        <v>2371.7943749999999</v>
      </c>
      <c r="M1268" s="169">
        <v>1643.8766999999998</v>
      </c>
      <c r="N1268" s="169">
        <v>1451.8928249999999</v>
      </c>
      <c r="O1268" s="169">
        <v>1774.9848749999996</v>
      </c>
      <c r="P1268" s="169">
        <v>2084.8739999999998</v>
      </c>
      <c r="Q1268" s="169">
        <v>2007.6441</v>
      </c>
      <c r="R1268" s="169">
        <v>1416.1392000000001</v>
      </c>
      <c r="S1268" s="169">
        <v>0</v>
      </c>
      <c r="T1268" s="169">
        <v>0</v>
      </c>
      <c r="U1268" s="169">
        <v>17351.606025000001</v>
      </c>
      <c r="V1268" s="163">
        <f ca="1">SUM(INDIRECT(Inputs!$C$11&amp;ROW()&amp;":"&amp;Inputs!$C$12&amp;ROW()))</f>
        <v>2007.6441</v>
      </c>
      <c r="W1268" s="163">
        <f ca="1">SUM(INDIRECT(Inputs!$C$13&amp;ROW()&amp;":"&amp;Inputs!$C$14&amp;ROW()))</f>
        <v>15935.466825</v>
      </c>
      <c r="X1268" s="3" t="str">
        <f>IF(COUNTIFS(Lookups!$A:$A,C1268)=1,"Gross Sales","")</f>
        <v/>
      </c>
      <c r="Y1268" s="3" t="str">
        <f>IF(COUNTIFS(Lookups!$D:$D,C1268)=1,"Bar Sales","")</f>
        <v/>
      </c>
      <c r="Z1268" s="3" t="str">
        <f>IFERROR(VLOOKUP(C1268*1,Lookups!$D:$F,3,FALSE),"")</f>
        <v/>
      </c>
      <c r="AA1268" s="3" t="str">
        <f>IFERROR(VLOOKUP($C1268*1,Lookups!$H:$N,3,FALSE),"")</f>
        <v>Sales</v>
      </c>
      <c r="AB1268" s="3" t="str">
        <f>IFERROR(VLOOKUP($C1268*1,Lookups!$H:$N,4,FALSE),"")</f>
        <v>Lunch</v>
      </c>
      <c r="AC1268" s="3" t="str">
        <f>IFERROR(VLOOKUP($C1268*1,Lookups!$H:$N,5,FALSE),"")</f>
        <v>Bar</v>
      </c>
      <c r="AD1268" s="3" t="str">
        <f>IFERROR(VLOOKUP($C1268*1,Lookups!$H:$N,6,FALSE),"")</f>
        <v>Bev</v>
      </c>
      <c r="AE1268" s="3" t="str">
        <f>IFERROR(VLOOKUP($C1268*1,Lookups!$H:$N,7,FALSE),"")</f>
        <v>Liquor</v>
      </c>
      <c r="AF1268" s="3" t="str">
        <f>VLOOKUP(B1268*1,Stores!$A:$C,3,FALSE)</f>
        <v>DFG</v>
      </c>
    </row>
    <row r="1269" spans="1:32">
      <c r="A1269" s="165" t="s">
        <v>945</v>
      </c>
      <c r="B1269" s="166" t="s">
        <v>940</v>
      </c>
      <c r="C1269" s="165" t="s">
        <v>596</v>
      </c>
      <c r="D1269" s="165" t="s">
        <v>918</v>
      </c>
      <c r="E1269" s="165" t="s">
        <v>573</v>
      </c>
      <c r="F1269" s="167">
        <v>2017</v>
      </c>
      <c r="G1269" s="168">
        <v>0</v>
      </c>
      <c r="H1269" s="169">
        <v>1925.60625</v>
      </c>
      <c r="I1269" s="169">
        <v>2139.48</v>
      </c>
      <c r="J1269" s="169">
        <v>2919.75</v>
      </c>
      <c r="K1269" s="169">
        <v>2560.8622500000001</v>
      </c>
      <c r="L1269" s="169">
        <v>3092.6336249999999</v>
      </c>
      <c r="M1269" s="169">
        <v>2040.526875</v>
      </c>
      <c r="N1269" s="169">
        <v>2069.232</v>
      </c>
      <c r="O1269" s="169">
        <v>1916.865</v>
      </c>
      <c r="P1269" s="169">
        <v>2298.1276499999999</v>
      </c>
      <c r="Q1269" s="169">
        <v>1870.7315999999998</v>
      </c>
      <c r="R1269" s="169">
        <v>1422.9814500000002</v>
      </c>
      <c r="S1269" s="169">
        <v>0</v>
      </c>
      <c r="T1269" s="169">
        <v>0</v>
      </c>
      <c r="U1269" s="169">
        <v>24256.796699999999</v>
      </c>
      <c r="V1269" s="163">
        <f ca="1">SUM(INDIRECT(Inputs!$C$11&amp;ROW()&amp;":"&amp;Inputs!$C$12&amp;ROW()))</f>
        <v>1870.7315999999998</v>
      </c>
      <c r="W1269" s="163">
        <f ca="1">SUM(INDIRECT(Inputs!$C$13&amp;ROW()&amp;":"&amp;Inputs!$C$14&amp;ROW()))</f>
        <v>22833.81525</v>
      </c>
      <c r="X1269" s="3" t="str">
        <f>IF(COUNTIFS(Lookups!$A:$A,C1269)=1,"Gross Sales","")</f>
        <v/>
      </c>
      <c r="Y1269" s="3" t="str">
        <f>IF(COUNTIFS(Lookups!$D:$D,C1269)=1,"Bar Sales","")</f>
        <v/>
      </c>
      <c r="Z1269" s="3" t="str">
        <f>IFERROR(VLOOKUP(C1269*1,Lookups!$D:$F,3,FALSE),"")</f>
        <v/>
      </c>
      <c r="AA1269" s="3" t="str">
        <f>IFERROR(VLOOKUP($C1269*1,Lookups!$H:$N,3,FALSE),"")</f>
        <v>Sales</v>
      </c>
      <c r="AB1269" s="3" t="str">
        <f>IFERROR(VLOOKUP($C1269*1,Lookups!$H:$N,4,FALSE),"")</f>
        <v>Lunch</v>
      </c>
      <c r="AC1269" s="3" t="str">
        <f>IFERROR(VLOOKUP($C1269*1,Lookups!$H:$N,5,FALSE),"")</f>
        <v>Bar</v>
      </c>
      <c r="AD1269" s="3" t="str">
        <f>IFERROR(VLOOKUP($C1269*1,Lookups!$H:$N,6,FALSE),"")</f>
        <v>Bev</v>
      </c>
      <c r="AE1269" s="3" t="str">
        <f>IFERROR(VLOOKUP($C1269*1,Lookups!$H:$N,7,FALSE),"")</f>
        <v>Liquor</v>
      </c>
      <c r="AF1269" s="3" t="str">
        <f>VLOOKUP(B1269*1,Stores!$A:$C,3,FALSE)</f>
        <v>DFG</v>
      </c>
    </row>
    <row r="1270" spans="1:32">
      <c r="A1270" s="165" t="s">
        <v>944</v>
      </c>
      <c r="B1270" s="166" t="s">
        <v>941</v>
      </c>
      <c r="C1270" s="165" t="s">
        <v>596</v>
      </c>
      <c r="D1270" s="165" t="s">
        <v>918</v>
      </c>
      <c r="E1270" s="165" t="s">
        <v>573</v>
      </c>
      <c r="F1270" s="167">
        <v>2017</v>
      </c>
      <c r="G1270" s="168">
        <v>0</v>
      </c>
      <c r="H1270" s="169">
        <v>2443.9886249999995</v>
      </c>
      <c r="I1270" s="169">
        <v>3426.539025</v>
      </c>
      <c r="J1270" s="169">
        <v>3110.0947499999997</v>
      </c>
      <c r="K1270" s="169">
        <v>3420.9985499999993</v>
      </c>
      <c r="L1270" s="169">
        <v>2637.2709</v>
      </c>
      <c r="M1270" s="169">
        <v>2974.1775000000002</v>
      </c>
      <c r="N1270" s="169">
        <v>3411</v>
      </c>
      <c r="O1270" s="169">
        <v>3738.9065999999998</v>
      </c>
      <c r="P1270" s="169">
        <v>3028.2882</v>
      </c>
      <c r="Q1270" s="169">
        <v>2676.7313250000002</v>
      </c>
      <c r="R1270" s="169">
        <v>2916.0631500000004</v>
      </c>
      <c r="S1270" s="169">
        <v>0</v>
      </c>
      <c r="T1270" s="169">
        <v>0</v>
      </c>
      <c r="U1270" s="169">
        <v>33784.058624999998</v>
      </c>
      <c r="V1270" s="163">
        <f ca="1">SUM(INDIRECT(Inputs!$C$11&amp;ROW()&amp;":"&amp;Inputs!$C$12&amp;ROW()))</f>
        <v>2676.7313250000002</v>
      </c>
      <c r="W1270" s="163">
        <f ca="1">SUM(INDIRECT(Inputs!$C$13&amp;ROW()&amp;":"&amp;Inputs!$C$14&amp;ROW()))</f>
        <v>30867.995475</v>
      </c>
      <c r="X1270" s="3" t="str">
        <f>IF(COUNTIFS(Lookups!$A:$A,C1270)=1,"Gross Sales","")</f>
        <v/>
      </c>
      <c r="Y1270" s="3" t="str">
        <f>IF(COUNTIFS(Lookups!$D:$D,C1270)=1,"Bar Sales","")</f>
        <v/>
      </c>
      <c r="Z1270" s="3" t="str">
        <f>IFERROR(VLOOKUP(C1270*1,Lookups!$D:$F,3,FALSE),"")</f>
        <v/>
      </c>
      <c r="AA1270" s="3" t="str">
        <f>IFERROR(VLOOKUP($C1270*1,Lookups!$H:$N,3,FALSE),"")</f>
        <v>Sales</v>
      </c>
      <c r="AB1270" s="3" t="str">
        <f>IFERROR(VLOOKUP($C1270*1,Lookups!$H:$N,4,FALSE),"")</f>
        <v>Lunch</v>
      </c>
      <c r="AC1270" s="3" t="str">
        <f>IFERROR(VLOOKUP($C1270*1,Lookups!$H:$N,5,FALSE),"")</f>
        <v>Bar</v>
      </c>
      <c r="AD1270" s="3" t="str">
        <f>IFERROR(VLOOKUP($C1270*1,Lookups!$H:$N,6,FALSE),"")</f>
        <v>Bev</v>
      </c>
      <c r="AE1270" s="3" t="str">
        <f>IFERROR(VLOOKUP($C1270*1,Lookups!$H:$N,7,FALSE),"")</f>
        <v>Liquor</v>
      </c>
      <c r="AF1270" s="3" t="str">
        <f>VLOOKUP(B1270*1,Stores!$A:$C,3,FALSE)</f>
        <v>DFG</v>
      </c>
    </row>
    <row r="1271" spans="1:32">
      <c r="A1271" s="165" t="s">
        <v>943</v>
      </c>
      <c r="B1271" s="166" t="s">
        <v>942</v>
      </c>
      <c r="C1271" s="165" t="s">
        <v>596</v>
      </c>
      <c r="D1271" s="165" t="s">
        <v>918</v>
      </c>
      <c r="E1271" s="165" t="s">
        <v>573</v>
      </c>
      <c r="F1271" s="167">
        <v>2017</v>
      </c>
      <c r="G1271" s="168">
        <v>0</v>
      </c>
      <c r="H1271" s="169">
        <v>3298.4250000000002</v>
      </c>
      <c r="I1271" s="169">
        <v>3842.9587499999998</v>
      </c>
      <c r="J1271" s="169">
        <v>4260.4731000000002</v>
      </c>
      <c r="K1271" s="169">
        <v>5682.0993750000007</v>
      </c>
      <c r="L1271" s="169">
        <v>5860.3125</v>
      </c>
      <c r="M1271" s="169">
        <v>3221.9043750000001</v>
      </c>
      <c r="N1271" s="169">
        <v>3295.3724999999999</v>
      </c>
      <c r="O1271" s="169">
        <v>4571.6399999999994</v>
      </c>
      <c r="P1271" s="169">
        <v>4662.961875</v>
      </c>
      <c r="Q1271" s="169">
        <v>3608.8856249999999</v>
      </c>
      <c r="R1271" s="169">
        <v>4507.2449999999999</v>
      </c>
      <c r="S1271" s="169">
        <v>0</v>
      </c>
      <c r="T1271" s="169">
        <v>0</v>
      </c>
      <c r="U1271" s="169">
        <v>46812.278100000003</v>
      </c>
      <c r="V1271" s="163">
        <f ca="1">SUM(INDIRECT(Inputs!$C$11&amp;ROW()&amp;":"&amp;Inputs!$C$12&amp;ROW()))</f>
        <v>3608.8856249999999</v>
      </c>
      <c r="W1271" s="163">
        <f ca="1">SUM(INDIRECT(Inputs!$C$13&amp;ROW()&amp;":"&amp;Inputs!$C$14&amp;ROW()))</f>
        <v>42305.033100000001</v>
      </c>
      <c r="X1271" s="3" t="str">
        <f>IF(COUNTIFS(Lookups!$A:$A,C1271)=1,"Gross Sales","")</f>
        <v/>
      </c>
      <c r="Y1271" s="3" t="str">
        <f>IF(COUNTIFS(Lookups!$D:$D,C1271)=1,"Bar Sales","")</f>
        <v/>
      </c>
      <c r="Z1271" s="3" t="str">
        <f>IFERROR(VLOOKUP(C1271*1,Lookups!$D:$F,3,FALSE),"")</f>
        <v/>
      </c>
      <c r="AA1271" s="3" t="str">
        <f>IFERROR(VLOOKUP($C1271*1,Lookups!$H:$N,3,FALSE),"")</f>
        <v>Sales</v>
      </c>
      <c r="AB1271" s="3" t="str">
        <f>IFERROR(VLOOKUP($C1271*1,Lookups!$H:$N,4,FALSE),"")</f>
        <v>Lunch</v>
      </c>
      <c r="AC1271" s="3" t="str">
        <f>IFERROR(VLOOKUP($C1271*1,Lookups!$H:$N,5,FALSE),"")</f>
        <v>Bar</v>
      </c>
      <c r="AD1271" s="3" t="str">
        <f>IFERROR(VLOOKUP($C1271*1,Lookups!$H:$N,6,FALSE),"")</f>
        <v>Bev</v>
      </c>
      <c r="AE1271" s="3" t="str">
        <f>IFERROR(VLOOKUP($C1271*1,Lookups!$H:$N,7,FALSE),"")</f>
        <v>Liquor</v>
      </c>
      <c r="AF1271" s="3" t="str">
        <f>VLOOKUP(B1271*1,Stores!$A:$C,3,FALSE)</f>
        <v>DFG</v>
      </c>
    </row>
    <row r="1272" spans="1:32">
      <c r="A1272" s="165" t="s">
        <v>942</v>
      </c>
      <c r="B1272" s="166" t="s">
        <v>943</v>
      </c>
      <c r="C1272" s="165" t="s">
        <v>596</v>
      </c>
      <c r="D1272" s="165" t="s">
        <v>918</v>
      </c>
      <c r="E1272" s="165" t="s">
        <v>573</v>
      </c>
      <c r="F1272" s="167">
        <v>2017</v>
      </c>
      <c r="G1272" s="168">
        <v>0</v>
      </c>
      <c r="H1272" s="169">
        <v>998.15625</v>
      </c>
      <c r="I1272" s="169">
        <v>453.15749999999997</v>
      </c>
      <c r="J1272" s="169">
        <v>982.96500000000003</v>
      </c>
      <c r="K1272" s="169">
        <v>782.34750000000008</v>
      </c>
      <c r="L1272" s="169">
        <v>1070.8687499999999</v>
      </c>
      <c r="M1272" s="169">
        <v>730.09124999999995</v>
      </c>
      <c r="N1272" s="169">
        <v>724.54499999999996</v>
      </c>
      <c r="O1272" s="169">
        <v>679.58999999999992</v>
      </c>
      <c r="P1272" s="169">
        <v>582.24374999999998</v>
      </c>
      <c r="Q1272" s="169">
        <v>948.6</v>
      </c>
      <c r="R1272" s="169">
        <v>747.20062499999995</v>
      </c>
      <c r="S1272" s="169">
        <v>0</v>
      </c>
      <c r="T1272" s="169">
        <v>0</v>
      </c>
      <c r="U1272" s="169">
        <v>8699.765625</v>
      </c>
      <c r="V1272" s="163">
        <f ca="1">SUM(INDIRECT(Inputs!$C$11&amp;ROW()&amp;":"&amp;Inputs!$C$12&amp;ROW()))</f>
        <v>948.6</v>
      </c>
      <c r="W1272" s="163">
        <f ca="1">SUM(INDIRECT(Inputs!$C$13&amp;ROW()&amp;":"&amp;Inputs!$C$14&amp;ROW()))</f>
        <v>7952.5650000000005</v>
      </c>
      <c r="X1272" s="3" t="str">
        <f>IF(COUNTIFS(Lookups!$A:$A,C1272)=1,"Gross Sales","")</f>
        <v/>
      </c>
      <c r="Y1272" s="3" t="str">
        <f>IF(COUNTIFS(Lookups!$D:$D,C1272)=1,"Bar Sales","")</f>
        <v/>
      </c>
      <c r="Z1272" s="3" t="str">
        <f>IFERROR(VLOOKUP(C1272*1,Lookups!$D:$F,3,FALSE),"")</f>
        <v/>
      </c>
      <c r="AA1272" s="3" t="str">
        <f>IFERROR(VLOOKUP($C1272*1,Lookups!$H:$N,3,FALSE),"")</f>
        <v>Sales</v>
      </c>
      <c r="AB1272" s="3" t="str">
        <f>IFERROR(VLOOKUP($C1272*1,Lookups!$H:$N,4,FALSE),"")</f>
        <v>Lunch</v>
      </c>
      <c r="AC1272" s="3" t="str">
        <f>IFERROR(VLOOKUP($C1272*1,Lookups!$H:$N,5,FALSE),"")</f>
        <v>Bar</v>
      </c>
      <c r="AD1272" s="3" t="str">
        <f>IFERROR(VLOOKUP($C1272*1,Lookups!$H:$N,6,FALSE),"")</f>
        <v>Bev</v>
      </c>
      <c r="AE1272" s="3" t="str">
        <f>IFERROR(VLOOKUP($C1272*1,Lookups!$H:$N,7,FALSE),"")</f>
        <v>Liquor</v>
      </c>
      <c r="AF1272" s="3" t="str">
        <f>VLOOKUP(B1272*1,Stores!$A:$C,3,FALSE)</f>
        <v>DFG</v>
      </c>
    </row>
    <row r="1273" spans="1:32">
      <c r="A1273" s="165" t="s">
        <v>941</v>
      </c>
      <c r="B1273" s="166" t="s">
        <v>944</v>
      </c>
      <c r="C1273" s="165" t="s">
        <v>596</v>
      </c>
      <c r="D1273" s="165" t="s">
        <v>918</v>
      </c>
      <c r="E1273" s="165" t="s">
        <v>573</v>
      </c>
      <c r="F1273" s="167">
        <v>2017</v>
      </c>
      <c r="G1273" s="168">
        <v>0</v>
      </c>
      <c r="H1273" s="169">
        <v>1653.76125</v>
      </c>
      <c r="I1273" s="169">
        <v>2015.5949999999998</v>
      </c>
      <c r="J1273" s="169">
        <v>1435.8262500000001</v>
      </c>
      <c r="K1273" s="169">
        <v>1399.68</v>
      </c>
      <c r="L1273" s="169">
        <v>2058.4743749999998</v>
      </c>
      <c r="M1273" s="169">
        <v>2145.5799749999996</v>
      </c>
      <c r="N1273" s="169">
        <v>1503.9825000000001</v>
      </c>
      <c r="O1273" s="169">
        <v>933.07124999999996</v>
      </c>
      <c r="P1273" s="169">
        <v>1570.66245</v>
      </c>
      <c r="Q1273" s="169">
        <v>1340.4</v>
      </c>
      <c r="R1273" s="169">
        <v>1300.78125</v>
      </c>
      <c r="S1273" s="169">
        <v>0</v>
      </c>
      <c r="T1273" s="169">
        <v>0</v>
      </c>
      <c r="U1273" s="169">
        <v>17357.814299999998</v>
      </c>
      <c r="V1273" s="163">
        <f ca="1">SUM(INDIRECT(Inputs!$C$11&amp;ROW()&amp;":"&amp;Inputs!$C$12&amp;ROW()))</f>
        <v>1340.4</v>
      </c>
      <c r="W1273" s="163">
        <f ca="1">SUM(INDIRECT(Inputs!$C$13&amp;ROW()&amp;":"&amp;Inputs!$C$14&amp;ROW()))</f>
        <v>16057.03305</v>
      </c>
      <c r="X1273" s="3" t="str">
        <f>IF(COUNTIFS(Lookups!$A:$A,C1273)=1,"Gross Sales","")</f>
        <v/>
      </c>
      <c r="Y1273" s="3" t="str">
        <f>IF(COUNTIFS(Lookups!$D:$D,C1273)=1,"Bar Sales","")</f>
        <v/>
      </c>
      <c r="Z1273" s="3" t="str">
        <f>IFERROR(VLOOKUP(C1273*1,Lookups!$D:$F,3,FALSE),"")</f>
        <v/>
      </c>
      <c r="AA1273" s="3" t="str">
        <f>IFERROR(VLOOKUP($C1273*1,Lookups!$H:$N,3,FALSE),"")</f>
        <v>Sales</v>
      </c>
      <c r="AB1273" s="3" t="str">
        <f>IFERROR(VLOOKUP($C1273*1,Lookups!$H:$N,4,FALSE),"")</f>
        <v>Lunch</v>
      </c>
      <c r="AC1273" s="3" t="str">
        <f>IFERROR(VLOOKUP($C1273*1,Lookups!$H:$N,5,FALSE),"")</f>
        <v>Bar</v>
      </c>
      <c r="AD1273" s="3" t="str">
        <f>IFERROR(VLOOKUP($C1273*1,Lookups!$H:$N,6,FALSE),"")</f>
        <v>Bev</v>
      </c>
      <c r="AE1273" s="3" t="str">
        <f>IFERROR(VLOOKUP($C1273*1,Lookups!$H:$N,7,FALSE),"")</f>
        <v>Liquor</v>
      </c>
      <c r="AF1273" s="3" t="str">
        <f>VLOOKUP(B1273*1,Stores!$A:$C,3,FALSE)</f>
        <v>DFG</v>
      </c>
    </row>
    <row r="1274" spans="1:32">
      <c r="A1274" s="165" t="s">
        <v>940</v>
      </c>
      <c r="B1274" s="166" t="s">
        <v>945</v>
      </c>
      <c r="C1274" s="165" t="s">
        <v>596</v>
      </c>
      <c r="D1274" s="165" t="s">
        <v>918</v>
      </c>
      <c r="E1274" s="165" t="s">
        <v>573</v>
      </c>
      <c r="F1274" s="167">
        <v>2017</v>
      </c>
      <c r="G1274" s="168">
        <v>0</v>
      </c>
      <c r="H1274" s="169">
        <v>3011.7149999999997</v>
      </c>
      <c r="I1274" s="169">
        <v>1051.6724999999999</v>
      </c>
      <c r="J1274" s="169">
        <v>1537.65</v>
      </c>
      <c r="K1274" s="169">
        <v>976.96500000000003</v>
      </c>
      <c r="L1274" s="169">
        <v>1750.1399999999999</v>
      </c>
      <c r="M1274" s="169">
        <v>1052.02125</v>
      </c>
      <c r="N1274" s="169">
        <v>1325.3625</v>
      </c>
      <c r="O1274" s="169">
        <v>1393.7625</v>
      </c>
      <c r="P1274" s="169">
        <v>1321.92</v>
      </c>
      <c r="Q1274" s="169">
        <v>1419.5024999999998</v>
      </c>
      <c r="R1274" s="169">
        <v>1340.746875</v>
      </c>
      <c r="S1274" s="169">
        <v>0</v>
      </c>
      <c r="T1274" s="169">
        <v>0</v>
      </c>
      <c r="U1274" s="169">
        <v>16181.458125000001</v>
      </c>
      <c r="V1274" s="163">
        <f ca="1">SUM(INDIRECT(Inputs!$C$11&amp;ROW()&amp;":"&amp;Inputs!$C$12&amp;ROW()))</f>
        <v>1419.5024999999998</v>
      </c>
      <c r="W1274" s="163">
        <f ca="1">SUM(INDIRECT(Inputs!$C$13&amp;ROW()&amp;":"&amp;Inputs!$C$14&amp;ROW()))</f>
        <v>14840.71125</v>
      </c>
      <c r="X1274" s="3" t="str">
        <f>IF(COUNTIFS(Lookups!$A:$A,C1274)=1,"Gross Sales","")</f>
        <v/>
      </c>
      <c r="Y1274" s="3" t="str">
        <f>IF(COUNTIFS(Lookups!$D:$D,C1274)=1,"Bar Sales","")</f>
        <v/>
      </c>
      <c r="Z1274" s="3" t="str">
        <f>IFERROR(VLOOKUP(C1274*1,Lookups!$D:$F,3,FALSE),"")</f>
        <v/>
      </c>
      <c r="AA1274" s="3" t="str">
        <f>IFERROR(VLOOKUP($C1274*1,Lookups!$H:$N,3,FALSE),"")</f>
        <v>Sales</v>
      </c>
      <c r="AB1274" s="3" t="str">
        <f>IFERROR(VLOOKUP($C1274*1,Lookups!$H:$N,4,FALSE),"")</f>
        <v>Lunch</v>
      </c>
      <c r="AC1274" s="3" t="str">
        <f>IFERROR(VLOOKUP($C1274*1,Lookups!$H:$N,5,FALSE),"")</f>
        <v>Bar</v>
      </c>
      <c r="AD1274" s="3" t="str">
        <f>IFERROR(VLOOKUP($C1274*1,Lookups!$H:$N,6,FALSE),"")</f>
        <v>Bev</v>
      </c>
      <c r="AE1274" s="3" t="str">
        <f>IFERROR(VLOOKUP($C1274*1,Lookups!$H:$N,7,FALSE),"")</f>
        <v>Liquor</v>
      </c>
      <c r="AF1274" s="3" t="str">
        <f>VLOOKUP(B1274*1,Stores!$A:$C,3,FALSE)</f>
        <v>DFG</v>
      </c>
    </row>
    <row r="1275" spans="1:32">
      <c r="A1275" s="165" t="s">
        <v>939</v>
      </c>
      <c r="B1275" s="166" t="s">
        <v>946</v>
      </c>
      <c r="C1275" s="165" t="s">
        <v>596</v>
      </c>
      <c r="D1275" s="165" t="s">
        <v>918</v>
      </c>
      <c r="E1275" s="165" t="s">
        <v>573</v>
      </c>
      <c r="F1275" s="167">
        <v>2017</v>
      </c>
      <c r="G1275" s="168">
        <v>0</v>
      </c>
      <c r="H1275" s="169">
        <v>746.65515000000005</v>
      </c>
      <c r="I1275" s="169">
        <v>917.19</v>
      </c>
      <c r="J1275" s="169">
        <v>1121.9849999999999</v>
      </c>
      <c r="K1275" s="169">
        <v>875.24625000000003</v>
      </c>
      <c r="L1275" s="169">
        <v>802.57124999999996</v>
      </c>
      <c r="M1275" s="169">
        <v>1084.83375</v>
      </c>
      <c r="N1275" s="169">
        <v>949.68000000000006</v>
      </c>
      <c r="O1275" s="169">
        <v>913.25700000000018</v>
      </c>
      <c r="P1275" s="169">
        <v>1811.2321500000003</v>
      </c>
      <c r="Q1275" s="169">
        <v>1596.159375</v>
      </c>
      <c r="R1275" s="169">
        <v>1395.9847500000001</v>
      </c>
      <c r="S1275" s="169">
        <v>0</v>
      </c>
      <c r="T1275" s="169">
        <v>0</v>
      </c>
      <c r="U1275" s="169">
        <v>12214.794674999999</v>
      </c>
      <c r="V1275" s="163">
        <f ca="1">SUM(INDIRECT(Inputs!$C$11&amp;ROW()&amp;":"&amp;Inputs!$C$12&amp;ROW()))</f>
        <v>1596.159375</v>
      </c>
      <c r="W1275" s="163">
        <f ca="1">SUM(INDIRECT(Inputs!$C$13&amp;ROW()&amp;":"&amp;Inputs!$C$14&amp;ROW()))</f>
        <v>10818.809925</v>
      </c>
      <c r="X1275" s="3" t="str">
        <f>IF(COUNTIFS(Lookups!$A:$A,C1275)=1,"Gross Sales","")</f>
        <v/>
      </c>
      <c r="Y1275" s="3" t="str">
        <f>IF(COUNTIFS(Lookups!$D:$D,C1275)=1,"Bar Sales","")</f>
        <v/>
      </c>
      <c r="Z1275" s="3" t="str">
        <f>IFERROR(VLOOKUP(C1275*1,Lookups!$D:$F,3,FALSE),"")</f>
        <v/>
      </c>
      <c r="AA1275" s="3" t="str">
        <f>IFERROR(VLOOKUP($C1275*1,Lookups!$H:$N,3,FALSE),"")</f>
        <v>Sales</v>
      </c>
      <c r="AB1275" s="3" t="str">
        <f>IFERROR(VLOOKUP($C1275*1,Lookups!$H:$N,4,FALSE),"")</f>
        <v>Lunch</v>
      </c>
      <c r="AC1275" s="3" t="str">
        <f>IFERROR(VLOOKUP($C1275*1,Lookups!$H:$N,5,FALSE),"")</f>
        <v>Bar</v>
      </c>
      <c r="AD1275" s="3" t="str">
        <f>IFERROR(VLOOKUP($C1275*1,Lookups!$H:$N,6,FALSE),"")</f>
        <v>Bev</v>
      </c>
      <c r="AE1275" s="3" t="str">
        <f>IFERROR(VLOOKUP($C1275*1,Lookups!$H:$N,7,FALSE),"")</f>
        <v>Liquor</v>
      </c>
      <c r="AF1275" s="3" t="str">
        <f>VLOOKUP(B1275*1,Stores!$A:$C,3,FALSE)</f>
        <v>DFG</v>
      </c>
    </row>
    <row r="1276" spans="1:32">
      <c r="A1276" s="165" t="s">
        <v>938</v>
      </c>
      <c r="B1276" s="166" t="s">
        <v>947</v>
      </c>
      <c r="C1276" s="165" t="s">
        <v>596</v>
      </c>
      <c r="D1276" s="165" t="s">
        <v>918</v>
      </c>
      <c r="E1276" s="165" t="s">
        <v>573</v>
      </c>
      <c r="F1276" s="167">
        <v>2017</v>
      </c>
      <c r="G1276" s="168">
        <v>0</v>
      </c>
      <c r="H1276" s="169">
        <v>1352.2851000000001</v>
      </c>
      <c r="I1276" s="169">
        <v>1543.0432499999999</v>
      </c>
      <c r="J1276" s="169">
        <v>1269.8314499999999</v>
      </c>
      <c r="K1276" s="169">
        <v>1185.174</v>
      </c>
      <c r="L1276" s="169">
        <v>1419.2182500000001</v>
      </c>
      <c r="M1276" s="169">
        <v>1418.8527000000001</v>
      </c>
      <c r="N1276" s="169">
        <v>1311.6342000000002</v>
      </c>
      <c r="O1276" s="169">
        <v>1213.6121999999998</v>
      </c>
      <c r="P1276" s="169">
        <v>1828.6454999999999</v>
      </c>
      <c r="Q1276" s="169">
        <v>1617.1827000000001</v>
      </c>
      <c r="R1276" s="169">
        <v>1633.1184000000001</v>
      </c>
      <c r="S1276" s="169">
        <v>0</v>
      </c>
      <c r="T1276" s="169">
        <v>0</v>
      </c>
      <c r="U1276" s="169">
        <v>15792.597749999999</v>
      </c>
      <c r="V1276" s="163">
        <f ca="1">SUM(INDIRECT(Inputs!$C$11&amp;ROW()&amp;":"&amp;Inputs!$C$12&amp;ROW()))</f>
        <v>1617.1827000000001</v>
      </c>
      <c r="W1276" s="163">
        <f ca="1">SUM(INDIRECT(Inputs!$C$13&amp;ROW()&amp;":"&amp;Inputs!$C$14&amp;ROW()))</f>
        <v>14159.47935</v>
      </c>
      <c r="X1276" s="3" t="str">
        <f>IF(COUNTIFS(Lookups!$A:$A,C1276)=1,"Gross Sales","")</f>
        <v/>
      </c>
      <c r="Y1276" s="3" t="str">
        <f>IF(COUNTIFS(Lookups!$D:$D,C1276)=1,"Bar Sales","")</f>
        <v/>
      </c>
      <c r="Z1276" s="3" t="str">
        <f>IFERROR(VLOOKUP(C1276*1,Lookups!$D:$F,3,FALSE),"")</f>
        <v/>
      </c>
      <c r="AA1276" s="3" t="str">
        <f>IFERROR(VLOOKUP($C1276*1,Lookups!$H:$N,3,FALSE),"")</f>
        <v>Sales</v>
      </c>
      <c r="AB1276" s="3" t="str">
        <f>IFERROR(VLOOKUP($C1276*1,Lookups!$H:$N,4,FALSE),"")</f>
        <v>Lunch</v>
      </c>
      <c r="AC1276" s="3" t="str">
        <f>IFERROR(VLOOKUP($C1276*1,Lookups!$H:$N,5,FALSE),"")</f>
        <v>Bar</v>
      </c>
      <c r="AD1276" s="3" t="str">
        <f>IFERROR(VLOOKUP($C1276*1,Lookups!$H:$N,6,FALSE),"")</f>
        <v>Bev</v>
      </c>
      <c r="AE1276" s="3" t="str">
        <f>IFERROR(VLOOKUP($C1276*1,Lookups!$H:$N,7,FALSE),"")</f>
        <v>Liquor</v>
      </c>
      <c r="AF1276" s="3" t="str">
        <f>VLOOKUP(B1276*1,Stores!$A:$C,3,FALSE)</f>
        <v>DFG</v>
      </c>
    </row>
    <row r="1277" spans="1:32">
      <c r="A1277" s="165" t="s">
        <v>937</v>
      </c>
      <c r="B1277" s="166" t="s">
        <v>948</v>
      </c>
      <c r="C1277" s="165" t="s">
        <v>596</v>
      </c>
      <c r="D1277" s="165" t="s">
        <v>918</v>
      </c>
      <c r="E1277" s="165" t="s">
        <v>573</v>
      </c>
      <c r="F1277" s="167">
        <v>2017</v>
      </c>
      <c r="G1277" s="168">
        <v>0</v>
      </c>
      <c r="H1277" s="169">
        <v>1180.8615</v>
      </c>
      <c r="I1277" s="169">
        <v>838.91437499999995</v>
      </c>
      <c r="J1277" s="169">
        <v>964.23007500000006</v>
      </c>
      <c r="K1277" s="169">
        <v>1080.3487500000001</v>
      </c>
      <c r="L1277" s="169">
        <v>1266.8175000000001</v>
      </c>
      <c r="M1277" s="169">
        <v>900.6</v>
      </c>
      <c r="N1277" s="169">
        <v>694.71</v>
      </c>
      <c r="O1277" s="169">
        <v>711.79124999999999</v>
      </c>
      <c r="P1277" s="169">
        <v>988.23750000000007</v>
      </c>
      <c r="Q1277" s="169">
        <v>961.27499999999998</v>
      </c>
      <c r="R1277" s="169">
        <v>1036.1223749999999</v>
      </c>
      <c r="S1277" s="169">
        <v>0</v>
      </c>
      <c r="T1277" s="169">
        <v>0</v>
      </c>
      <c r="U1277" s="169">
        <v>10623.908325</v>
      </c>
      <c r="V1277" s="163">
        <f ca="1">SUM(INDIRECT(Inputs!$C$11&amp;ROW()&amp;":"&amp;Inputs!$C$12&amp;ROW()))</f>
        <v>961.27499999999998</v>
      </c>
      <c r="W1277" s="163">
        <f ca="1">SUM(INDIRECT(Inputs!$C$13&amp;ROW()&amp;":"&amp;Inputs!$C$14&amp;ROW()))</f>
        <v>9587.7859499999995</v>
      </c>
      <c r="X1277" s="3" t="str">
        <f>IF(COUNTIFS(Lookups!$A:$A,C1277)=1,"Gross Sales","")</f>
        <v/>
      </c>
      <c r="Y1277" s="3" t="str">
        <f>IF(COUNTIFS(Lookups!$D:$D,C1277)=1,"Bar Sales","")</f>
        <v/>
      </c>
      <c r="Z1277" s="3" t="str">
        <f>IFERROR(VLOOKUP(C1277*1,Lookups!$D:$F,3,FALSE),"")</f>
        <v/>
      </c>
      <c r="AA1277" s="3" t="str">
        <f>IFERROR(VLOOKUP($C1277*1,Lookups!$H:$N,3,FALSE),"")</f>
        <v>Sales</v>
      </c>
      <c r="AB1277" s="3" t="str">
        <f>IFERROR(VLOOKUP($C1277*1,Lookups!$H:$N,4,FALSE),"")</f>
        <v>Lunch</v>
      </c>
      <c r="AC1277" s="3" t="str">
        <f>IFERROR(VLOOKUP($C1277*1,Lookups!$H:$N,5,FALSE),"")</f>
        <v>Bar</v>
      </c>
      <c r="AD1277" s="3" t="str">
        <f>IFERROR(VLOOKUP($C1277*1,Lookups!$H:$N,6,FALSE),"")</f>
        <v>Bev</v>
      </c>
      <c r="AE1277" s="3" t="str">
        <f>IFERROR(VLOOKUP($C1277*1,Lookups!$H:$N,7,FALSE),"")</f>
        <v>Liquor</v>
      </c>
      <c r="AF1277" s="3" t="str">
        <f>VLOOKUP(B1277*1,Stores!$A:$C,3,FALSE)</f>
        <v>DFG</v>
      </c>
    </row>
    <row r="1278" spans="1:32">
      <c r="A1278" s="165" t="s">
        <v>936</v>
      </c>
      <c r="B1278" s="166" t="s">
        <v>949</v>
      </c>
      <c r="C1278" s="165" t="s">
        <v>596</v>
      </c>
      <c r="D1278" s="165" t="s">
        <v>918</v>
      </c>
      <c r="E1278" s="165" t="s">
        <v>573</v>
      </c>
      <c r="F1278" s="167">
        <v>2017</v>
      </c>
      <c r="G1278" s="168">
        <v>0</v>
      </c>
      <c r="H1278" s="169">
        <v>2225.62635</v>
      </c>
      <c r="I1278" s="169">
        <v>1998.1812750000001</v>
      </c>
      <c r="J1278" s="169">
        <v>1579.5731249999999</v>
      </c>
      <c r="K1278" s="169">
        <v>1182.5946000000001</v>
      </c>
      <c r="L1278" s="169">
        <v>2262.9652499999997</v>
      </c>
      <c r="M1278" s="169">
        <v>2377.7264999999998</v>
      </c>
      <c r="N1278" s="169">
        <v>1593.78945</v>
      </c>
      <c r="O1278" s="169">
        <v>1868.6195249999998</v>
      </c>
      <c r="P1278" s="169">
        <v>1861.1475</v>
      </c>
      <c r="Q1278" s="169">
        <v>1144.5257999999999</v>
      </c>
      <c r="R1278" s="169">
        <v>2091.1956749999999</v>
      </c>
      <c r="S1278" s="169">
        <v>0</v>
      </c>
      <c r="T1278" s="169">
        <v>0</v>
      </c>
      <c r="U1278" s="169">
        <v>20185.945049999998</v>
      </c>
      <c r="V1278" s="163">
        <f ca="1">SUM(INDIRECT(Inputs!$C$11&amp;ROW()&amp;":"&amp;Inputs!$C$12&amp;ROW()))</f>
        <v>1144.5257999999999</v>
      </c>
      <c r="W1278" s="163">
        <f ca="1">SUM(INDIRECT(Inputs!$C$13&amp;ROW()&amp;":"&amp;Inputs!$C$14&amp;ROW()))</f>
        <v>18094.749374999999</v>
      </c>
      <c r="X1278" s="3" t="str">
        <f>IF(COUNTIFS(Lookups!$A:$A,C1278)=1,"Gross Sales","")</f>
        <v/>
      </c>
      <c r="Y1278" s="3" t="str">
        <f>IF(COUNTIFS(Lookups!$D:$D,C1278)=1,"Bar Sales","")</f>
        <v/>
      </c>
      <c r="Z1278" s="3" t="str">
        <f>IFERROR(VLOOKUP(C1278*1,Lookups!$D:$F,3,FALSE),"")</f>
        <v/>
      </c>
      <c r="AA1278" s="3" t="str">
        <f>IFERROR(VLOOKUP($C1278*1,Lookups!$H:$N,3,FALSE),"")</f>
        <v>Sales</v>
      </c>
      <c r="AB1278" s="3" t="str">
        <f>IFERROR(VLOOKUP($C1278*1,Lookups!$H:$N,4,FALSE),"")</f>
        <v>Lunch</v>
      </c>
      <c r="AC1278" s="3" t="str">
        <f>IFERROR(VLOOKUP($C1278*1,Lookups!$H:$N,5,FALSE),"")</f>
        <v>Bar</v>
      </c>
      <c r="AD1278" s="3" t="str">
        <f>IFERROR(VLOOKUP($C1278*1,Lookups!$H:$N,6,FALSE),"")</f>
        <v>Bev</v>
      </c>
      <c r="AE1278" s="3" t="str">
        <f>IFERROR(VLOOKUP($C1278*1,Lookups!$H:$N,7,FALSE),"")</f>
        <v>Liquor</v>
      </c>
      <c r="AF1278" s="3" t="str">
        <f>VLOOKUP(B1278*1,Stores!$A:$C,3,FALSE)</f>
        <v>DFG</v>
      </c>
    </row>
    <row r="1279" spans="1:32">
      <c r="A1279" s="165" t="s">
        <v>935</v>
      </c>
      <c r="B1279" s="166" t="s">
        <v>950</v>
      </c>
      <c r="C1279" s="165" t="s">
        <v>596</v>
      </c>
      <c r="D1279" s="165" t="s">
        <v>918</v>
      </c>
      <c r="E1279" s="165" t="s">
        <v>573</v>
      </c>
      <c r="F1279" s="167">
        <v>2017</v>
      </c>
      <c r="G1279" s="168">
        <v>0</v>
      </c>
      <c r="H1279" s="169">
        <v>700.08</v>
      </c>
      <c r="I1279" s="169">
        <v>1047.69</v>
      </c>
      <c r="J1279" s="169">
        <v>1285.9875</v>
      </c>
      <c r="K1279" s="169">
        <v>944.96857499999999</v>
      </c>
      <c r="L1279" s="169">
        <v>1272.3600000000001</v>
      </c>
      <c r="M1279" s="169">
        <v>649.79999999999995</v>
      </c>
      <c r="N1279" s="169">
        <v>953.19</v>
      </c>
      <c r="O1279" s="169">
        <v>1002.165</v>
      </c>
      <c r="P1279" s="169">
        <v>644.91</v>
      </c>
      <c r="Q1279" s="169">
        <v>963.90734999999984</v>
      </c>
      <c r="R1279" s="169">
        <v>1611.06</v>
      </c>
      <c r="S1279" s="169">
        <v>0</v>
      </c>
      <c r="T1279" s="169">
        <v>0</v>
      </c>
      <c r="U1279" s="169">
        <v>11076.118424999999</v>
      </c>
      <c r="V1279" s="163">
        <f ca="1">SUM(INDIRECT(Inputs!$C$11&amp;ROW()&amp;":"&amp;Inputs!$C$12&amp;ROW()))</f>
        <v>963.90734999999984</v>
      </c>
      <c r="W1279" s="163">
        <f ca="1">SUM(INDIRECT(Inputs!$C$13&amp;ROW()&amp;":"&amp;Inputs!$C$14&amp;ROW()))</f>
        <v>9465.0584249999993</v>
      </c>
      <c r="X1279" s="3" t="str">
        <f>IF(COUNTIFS(Lookups!$A:$A,C1279)=1,"Gross Sales","")</f>
        <v/>
      </c>
      <c r="Y1279" s="3" t="str">
        <f>IF(COUNTIFS(Lookups!$D:$D,C1279)=1,"Bar Sales","")</f>
        <v/>
      </c>
      <c r="Z1279" s="3" t="str">
        <f>IFERROR(VLOOKUP(C1279*1,Lookups!$D:$F,3,FALSE),"")</f>
        <v/>
      </c>
      <c r="AA1279" s="3" t="str">
        <f>IFERROR(VLOOKUP($C1279*1,Lookups!$H:$N,3,FALSE),"")</f>
        <v>Sales</v>
      </c>
      <c r="AB1279" s="3" t="str">
        <f>IFERROR(VLOOKUP($C1279*1,Lookups!$H:$N,4,FALSE),"")</f>
        <v>Lunch</v>
      </c>
      <c r="AC1279" s="3" t="str">
        <f>IFERROR(VLOOKUP($C1279*1,Lookups!$H:$N,5,FALSE),"")</f>
        <v>Bar</v>
      </c>
      <c r="AD1279" s="3" t="str">
        <f>IFERROR(VLOOKUP($C1279*1,Lookups!$H:$N,6,FALSE),"")</f>
        <v>Bev</v>
      </c>
      <c r="AE1279" s="3" t="str">
        <f>IFERROR(VLOOKUP($C1279*1,Lookups!$H:$N,7,FALSE),"")</f>
        <v>Liquor</v>
      </c>
      <c r="AF1279" s="3" t="str">
        <f>VLOOKUP(B1279*1,Stores!$A:$C,3,FALSE)</f>
        <v>DFG</v>
      </c>
    </row>
    <row r="1280" spans="1:32">
      <c r="A1280" s="165" t="s">
        <v>960</v>
      </c>
      <c r="B1280" s="166" t="s">
        <v>951</v>
      </c>
      <c r="C1280" s="165" t="s">
        <v>596</v>
      </c>
      <c r="D1280" s="165" t="s">
        <v>918</v>
      </c>
      <c r="E1280" s="165" t="s">
        <v>573</v>
      </c>
      <c r="F1280" s="167">
        <v>2017</v>
      </c>
      <c r="G1280" s="168">
        <v>0</v>
      </c>
      <c r="H1280" s="169">
        <v>2186.0669249999996</v>
      </c>
      <c r="I1280" s="169">
        <v>2239.94625</v>
      </c>
      <c r="J1280" s="169">
        <v>2321.0567999999998</v>
      </c>
      <c r="K1280" s="169">
        <v>2559.2531250000002</v>
      </c>
      <c r="L1280" s="169">
        <v>2732.9962500000001</v>
      </c>
      <c r="M1280" s="169">
        <v>1635.1724999999999</v>
      </c>
      <c r="N1280" s="169">
        <v>2151.9299999999998</v>
      </c>
      <c r="O1280" s="169">
        <v>2512.9724999999999</v>
      </c>
      <c r="P1280" s="169">
        <v>2264.5031249999997</v>
      </c>
      <c r="Q1280" s="169">
        <v>1831.3031249999999</v>
      </c>
      <c r="R1280" s="169">
        <v>1585.4309999999998</v>
      </c>
      <c r="S1280" s="169">
        <v>0</v>
      </c>
      <c r="T1280" s="169">
        <v>0</v>
      </c>
      <c r="U1280" s="169">
        <v>24020.631600000001</v>
      </c>
      <c r="V1280" s="163">
        <f ca="1">SUM(INDIRECT(Inputs!$C$11&amp;ROW()&amp;":"&amp;Inputs!$C$12&amp;ROW()))</f>
        <v>1831.3031249999999</v>
      </c>
      <c r="W1280" s="163">
        <f ca="1">SUM(INDIRECT(Inputs!$C$13&amp;ROW()&amp;":"&amp;Inputs!$C$14&amp;ROW()))</f>
        <v>22435.2006</v>
      </c>
      <c r="X1280" s="3" t="str">
        <f>IF(COUNTIFS(Lookups!$A:$A,C1280)=1,"Gross Sales","")</f>
        <v/>
      </c>
      <c r="Y1280" s="3" t="str">
        <f>IF(COUNTIFS(Lookups!$D:$D,C1280)=1,"Bar Sales","")</f>
        <v/>
      </c>
      <c r="Z1280" s="3" t="str">
        <f>IFERROR(VLOOKUP(C1280*1,Lookups!$D:$F,3,FALSE),"")</f>
        <v/>
      </c>
      <c r="AA1280" s="3" t="str">
        <f>IFERROR(VLOOKUP($C1280*1,Lookups!$H:$N,3,FALSE),"")</f>
        <v>Sales</v>
      </c>
      <c r="AB1280" s="3" t="str">
        <f>IFERROR(VLOOKUP($C1280*1,Lookups!$H:$N,4,FALSE),"")</f>
        <v>Lunch</v>
      </c>
      <c r="AC1280" s="3" t="str">
        <f>IFERROR(VLOOKUP($C1280*1,Lookups!$H:$N,5,FALSE),"")</f>
        <v>Bar</v>
      </c>
      <c r="AD1280" s="3" t="str">
        <f>IFERROR(VLOOKUP($C1280*1,Lookups!$H:$N,6,FALSE),"")</f>
        <v>Bev</v>
      </c>
      <c r="AE1280" s="3" t="str">
        <f>IFERROR(VLOOKUP($C1280*1,Lookups!$H:$N,7,FALSE),"")</f>
        <v>Liquor</v>
      </c>
      <c r="AF1280" s="3" t="str">
        <f>VLOOKUP(B1280*1,Stores!$A:$C,3,FALSE)</f>
        <v>DFG</v>
      </c>
    </row>
    <row r="1281" spans="1:32">
      <c r="A1281" s="165" t="s">
        <v>961</v>
      </c>
      <c r="B1281" s="166" t="s">
        <v>952</v>
      </c>
      <c r="C1281" s="165" t="s">
        <v>596</v>
      </c>
      <c r="D1281" s="165" t="s">
        <v>918</v>
      </c>
      <c r="E1281" s="165" t="s">
        <v>573</v>
      </c>
      <c r="F1281" s="167">
        <v>2017</v>
      </c>
      <c r="G1281" s="168">
        <v>0</v>
      </c>
      <c r="H1281" s="169">
        <v>1694.3512499999999</v>
      </c>
      <c r="I1281" s="169">
        <v>2035.0349999999999</v>
      </c>
      <c r="J1281" s="169">
        <v>3105.69</v>
      </c>
      <c r="K1281" s="169">
        <v>3057.2324999999996</v>
      </c>
      <c r="L1281" s="169">
        <v>2100.2624999999998</v>
      </c>
      <c r="M1281" s="169">
        <v>2013.9014999999999</v>
      </c>
      <c r="N1281" s="169">
        <v>2513.9812499999998</v>
      </c>
      <c r="O1281" s="169">
        <v>2448.3581250000002</v>
      </c>
      <c r="P1281" s="169">
        <v>1123.5562500000001</v>
      </c>
      <c r="Q1281" s="169">
        <v>1711.2375</v>
      </c>
      <c r="R1281" s="169">
        <v>2719.5385500000002</v>
      </c>
      <c r="S1281" s="169">
        <v>0</v>
      </c>
      <c r="T1281" s="169">
        <v>0</v>
      </c>
      <c r="U1281" s="169">
        <v>24523.144425000002</v>
      </c>
      <c r="V1281" s="163">
        <f ca="1">SUM(INDIRECT(Inputs!$C$11&amp;ROW()&amp;":"&amp;Inputs!$C$12&amp;ROW()))</f>
        <v>1711.2375</v>
      </c>
      <c r="W1281" s="163">
        <f ca="1">SUM(INDIRECT(Inputs!$C$13&amp;ROW()&amp;":"&amp;Inputs!$C$14&amp;ROW()))</f>
        <v>21803.605875000001</v>
      </c>
      <c r="X1281" s="3" t="str">
        <f>IF(COUNTIFS(Lookups!$A:$A,C1281)=1,"Gross Sales","")</f>
        <v/>
      </c>
      <c r="Y1281" s="3" t="str">
        <f>IF(COUNTIFS(Lookups!$D:$D,C1281)=1,"Bar Sales","")</f>
        <v/>
      </c>
      <c r="Z1281" s="3" t="str">
        <f>IFERROR(VLOOKUP(C1281*1,Lookups!$D:$F,3,FALSE),"")</f>
        <v/>
      </c>
      <c r="AA1281" s="3" t="str">
        <f>IFERROR(VLOOKUP($C1281*1,Lookups!$H:$N,3,FALSE),"")</f>
        <v>Sales</v>
      </c>
      <c r="AB1281" s="3" t="str">
        <f>IFERROR(VLOOKUP($C1281*1,Lookups!$H:$N,4,FALSE),"")</f>
        <v>Lunch</v>
      </c>
      <c r="AC1281" s="3" t="str">
        <f>IFERROR(VLOOKUP($C1281*1,Lookups!$H:$N,5,FALSE),"")</f>
        <v>Bar</v>
      </c>
      <c r="AD1281" s="3" t="str">
        <f>IFERROR(VLOOKUP($C1281*1,Lookups!$H:$N,6,FALSE),"")</f>
        <v>Bev</v>
      </c>
      <c r="AE1281" s="3" t="str">
        <f>IFERROR(VLOOKUP($C1281*1,Lookups!$H:$N,7,FALSE),"")</f>
        <v>Liquor</v>
      </c>
      <c r="AF1281" s="3" t="str">
        <f>VLOOKUP(B1281*1,Stores!$A:$C,3,FALSE)</f>
        <v>DFG</v>
      </c>
    </row>
    <row r="1282" spans="1:32">
      <c r="A1282" s="165" t="s">
        <v>934</v>
      </c>
      <c r="B1282" s="166" t="s">
        <v>953</v>
      </c>
      <c r="C1282" s="165" t="s">
        <v>596</v>
      </c>
      <c r="D1282" s="165" t="s">
        <v>918</v>
      </c>
      <c r="E1282" s="165" t="s">
        <v>573</v>
      </c>
      <c r="F1282" s="167">
        <v>2017</v>
      </c>
      <c r="G1282" s="168">
        <v>0</v>
      </c>
      <c r="H1282" s="169">
        <v>1922.1937499999999</v>
      </c>
      <c r="I1282" s="169">
        <v>1868.83035</v>
      </c>
      <c r="J1282" s="169">
        <v>1936.845</v>
      </c>
      <c r="K1282" s="169">
        <v>2008.0912500000002</v>
      </c>
      <c r="L1282" s="169">
        <v>1697.2672499999999</v>
      </c>
      <c r="M1282" s="169">
        <v>1677.345</v>
      </c>
      <c r="N1282" s="169">
        <v>1184.2875000000001</v>
      </c>
      <c r="O1282" s="169">
        <v>974.29499999999996</v>
      </c>
      <c r="P1282" s="169">
        <v>1041.8625</v>
      </c>
      <c r="Q1282" s="169">
        <v>1171.340625</v>
      </c>
      <c r="R1282" s="169">
        <v>911.56875000000002</v>
      </c>
      <c r="S1282" s="169">
        <v>0</v>
      </c>
      <c r="T1282" s="169">
        <v>0</v>
      </c>
      <c r="U1282" s="169">
        <v>16393.926974999998</v>
      </c>
      <c r="V1282" s="163">
        <f ca="1">SUM(INDIRECT(Inputs!$C$11&amp;ROW()&amp;":"&amp;Inputs!$C$12&amp;ROW()))</f>
        <v>1171.340625</v>
      </c>
      <c r="W1282" s="163">
        <f ca="1">SUM(INDIRECT(Inputs!$C$13&amp;ROW()&amp;":"&amp;Inputs!$C$14&amp;ROW()))</f>
        <v>15482.358225</v>
      </c>
      <c r="X1282" s="3" t="str">
        <f>IF(COUNTIFS(Lookups!$A:$A,C1282)=1,"Gross Sales","")</f>
        <v/>
      </c>
      <c r="Y1282" s="3" t="str">
        <f>IF(COUNTIFS(Lookups!$D:$D,C1282)=1,"Bar Sales","")</f>
        <v/>
      </c>
      <c r="Z1282" s="3" t="str">
        <f>IFERROR(VLOOKUP(C1282*1,Lookups!$D:$F,3,FALSE),"")</f>
        <v/>
      </c>
      <c r="AA1282" s="3" t="str">
        <f>IFERROR(VLOOKUP($C1282*1,Lookups!$H:$N,3,FALSE),"")</f>
        <v>Sales</v>
      </c>
      <c r="AB1282" s="3" t="str">
        <f>IFERROR(VLOOKUP($C1282*1,Lookups!$H:$N,4,FALSE),"")</f>
        <v>Lunch</v>
      </c>
      <c r="AC1282" s="3" t="str">
        <f>IFERROR(VLOOKUP($C1282*1,Lookups!$H:$N,5,FALSE),"")</f>
        <v>Bar</v>
      </c>
      <c r="AD1282" s="3" t="str">
        <f>IFERROR(VLOOKUP($C1282*1,Lookups!$H:$N,6,FALSE),"")</f>
        <v>Bev</v>
      </c>
      <c r="AE1282" s="3" t="str">
        <f>IFERROR(VLOOKUP($C1282*1,Lookups!$H:$N,7,FALSE),"")</f>
        <v>Liquor</v>
      </c>
      <c r="AF1282" s="3" t="str">
        <f>VLOOKUP(B1282*1,Stores!$A:$C,3,FALSE)</f>
        <v>DFG</v>
      </c>
    </row>
    <row r="1283" spans="1:32">
      <c r="A1283" s="165" t="s">
        <v>933</v>
      </c>
      <c r="B1283" s="166" t="s">
        <v>954</v>
      </c>
      <c r="C1283" s="165" t="s">
        <v>596</v>
      </c>
      <c r="D1283" s="165" t="s">
        <v>918</v>
      </c>
      <c r="E1283" s="165" t="s">
        <v>573</v>
      </c>
      <c r="F1283" s="167">
        <v>2017</v>
      </c>
      <c r="G1283" s="168">
        <v>0</v>
      </c>
      <c r="H1283" s="169">
        <v>1837.9349999999999</v>
      </c>
      <c r="I1283" s="169">
        <v>1015.875</v>
      </c>
      <c r="J1283" s="169">
        <v>1246.6912500000001</v>
      </c>
      <c r="K1283" s="169">
        <v>954.44999999999993</v>
      </c>
      <c r="L1283" s="169">
        <v>1240.0650000000001</v>
      </c>
      <c r="M1283" s="169">
        <v>1003.7025</v>
      </c>
      <c r="N1283" s="169">
        <v>1071.3225</v>
      </c>
      <c r="O1283" s="169">
        <v>990.45</v>
      </c>
      <c r="P1283" s="169">
        <v>1722.4036500000002</v>
      </c>
      <c r="Q1283" s="169">
        <v>1181.625</v>
      </c>
      <c r="R1283" s="169">
        <v>1186.56</v>
      </c>
      <c r="S1283" s="169">
        <v>0</v>
      </c>
      <c r="T1283" s="169">
        <v>0</v>
      </c>
      <c r="U1283" s="169">
        <v>13451.079900000001</v>
      </c>
      <c r="V1283" s="163">
        <f ca="1">SUM(INDIRECT(Inputs!$C$11&amp;ROW()&amp;":"&amp;Inputs!$C$12&amp;ROW()))</f>
        <v>1181.625</v>
      </c>
      <c r="W1283" s="163">
        <f ca="1">SUM(INDIRECT(Inputs!$C$13&amp;ROW()&amp;":"&amp;Inputs!$C$14&amp;ROW()))</f>
        <v>12264.519900000001</v>
      </c>
      <c r="X1283" s="3" t="str">
        <f>IF(COUNTIFS(Lookups!$A:$A,C1283)=1,"Gross Sales","")</f>
        <v/>
      </c>
      <c r="Y1283" s="3" t="str">
        <f>IF(COUNTIFS(Lookups!$D:$D,C1283)=1,"Bar Sales","")</f>
        <v/>
      </c>
      <c r="Z1283" s="3" t="str">
        <f>IFERROR(VLOOKUP(C1283*1,Lookups!$D:$F,3,FALSE),"")</f>
        <v/>
      </c>
      <c r="AA1283" s="3" t="str">
        <f>IFERROR(VLOOKUP($C1283*1,Lookups!$H:$N,3,FALSE),"")</f>
        <v>Sales</v>
      </c>
      <c r="AB1283" s="3" t="str">
        <f>IFERROR(VLOOKUP($C1283*1,Lookups!$H:$N,4,FALSE),"")</f>
        <v>Lunch</v>
      </c>
      <c r="AC1283" s="3" t="str">
        <f>IFERROR(VLOOKUP($C1283*1,Lookups!$H:$N,5,FALSE),"")</f>
        <v>Bar</v>
      </c>
      <c r="AD1283" s="3" t="str">
        <f>IFERROR(VLOOKUP($C1283*1,Lookups!$H:$N,6,FALSE),"")</f>
        <v>Bev</v>
      </c>
      <c r="AE1283" s="3" t="str">
        <f>IFERROR(VLOOKUP($C1283*1,Lookups!$H:$N,7,FALSE),"")</f>
        <v>Liquor</v>
      </c>
      <c r="AF1283" s="3" t="str">
        <f>VLOOKUP(B1283*1,Stores!$A:$C,3,FALSE)</f>
        <v>DFG</v>
      </c>
    </row>
    <row r="1284" spans="1:32">
      <c r="A1284" s="165" t="s">
        <v>932</v>
      </c>
      <c r="B1284" s="166" t="s">
        <v>959</v>
      </c>
      <c r="C1284" s="165" t="s">
        <v>596</v>
      </c>
      <c r="D1284" s="165" t="s">
        <v>918</v>
      </c>
      <c r="E1284" s="165" t="s">
        <v>573</v>
      </c>
      <c r="F1284" s="167">
        <v>2017</v>
      </c>
      <c r="G1284" s="168">
        <v>0</v>
      </c>
      <c r="H1284" s="169">
        <v>0</v>
      </c>
      <c r="I1284" s="169">
        <v>0</v>
      </c>
      <c r="J1284" s="169">
        <v>0</v>
      </c>
      <c r="K1284" s="169">
        <v>0</v>
      </c>
      <c r="L1284" s="169">
        <v>0</v>
      </c>
      <c r="M1284" s="169">
        <v>0</v>
      </c>
      <c r="N1284" s="169">
        <v>1967.4558749999999</v>
      </c>
      <c r="O1284" s="169">
        <v>2067.9375</v>
      </c>
      <c r="P1284" s="169">
        <v>2361.8182499999998</v>
      </c>
      <c r="Q1284" s="169">
        <v>1779.6000000000001</v>
      </c>
      <c r="R1284" s="169">
        <v>1839.9037500000002</v>
      </c>
      <c r="S1284" s="169">
        <v>0</v>
      </c>
      <c r="T1284" s="169">
        <v>0</v>
      </c>
      <c r="U1284" s="169">
        <v>10016.715375</v>
      </c>
      <c r="V1284" s="163">
        <f ca="1">SUM(INDIRECT(Inputs!$C$11&amp;ROW()&amp;":"&amp;Inputs!$C$12&amp;ROW()))</f>
        <v>1779.6000000000001</v>
      </c>
      <c r="W1284" s="163">
        <f ca="1">SUM(INDIRECT(Inputs!$C$13&amp;ROW()&amp;":"&amp;Inputs!$C$14&amp;ROW()))</f>
        <v>8176.8116250000003</v>
      </c>
      <c r="X1284" s="3" t="str">
        <f>IF(COUNTIFS(Lookups!$A:$A,C1284)=1,"Gross Sales","")</f>
        <v/>
      </c>
      <c r="Y1284" s="3" t="str">
        <f>IF(COUNTIFS(Lookups!$D:$D,C1284)=1,"Bar Sales","")</f>
        <v/>
      </c>
      <c r="Z1284" s="3" t="str">
        <f>IFERROR(VLOOKUP(C1284*1,Lookups!$D:$F,3,FALSE),"")</f>
        <v/>
      </c>
      <c r="AA1284" s="3" t="str">
        <f>IFERROR(VLOOKUP($C1284*1,Lookups!$H:$N,3,FALSE),"")</f>
        <v>Sales</v>
      </c>
      <c r="AB1284" s="3" t="str">
        <f>IFERROR(VLOOKUP($C1284*1,Lookups!$H:$N,4,FALSE),"")</f>
        <v>Lunch</v>
      </c>
      <c r="AC1284" s="3" t="str">
        <f>IFERROR(VLOOKUP($C1284*1,Lookups!$H:$N,5,FALSE),"")</f>
        <v>Bar</v>
      </c>
      <c r="AD1284" s="3" t="str">
        <f>IFERROR(VLOOKUP($C1284*1,Lookups!$H:$N,6,FALSE),"")</f>
        <v>Bev</v>
      </c>
      <c r="AE1284" s="3" t="str">
        <f>IFERROR(VLOOKUP($C1284*1,Lookups!$H:$N,7,FALSE),"")</f>
        <v>Liquor</v>
      </c>
      <c r="AF1284" s="3" t="str">
        <f>VLOOKUP(B1284*1,Stores!$A:$C,3,FALSE)</f>
        <v>DFG</v>
      </c>
    </row>
    <row r="1285" spans="1:32">
      <c r="A1285" s="165" t="s">
        <v>930</v>
      </c>
      <c r="B1285" s="166" t="s">
        <v>920</v>
      </c>
      <c r="C1285" s="165" t="s">
        <v>600</v>
      </c>
      <c r="D1285" s="165" t="s">
        <v>918</v>
      </c>
      <c r="E1285" s="165" t="s">
        <v>577</v>
      </c>
      <c r="F1285" s="167">
        <v>2017</v>
      </c>
      <c r="G1285" s="168">
        <v>0</v>
      </c>
      <c r="H1285" s="169">
        <v>15725.094300000001</v>
      </c>
      <c r="I1285" s="169">
        <v>20266.971299999997</v>
      </c>
      <c r="J1285" s="169">
        <v>13413.39675</v>
      </c>
      <c r="K1285" s="169">
        <v>16831.898999999998</v>
      </c>
      <c r="L1285" s="169">
        <v>12102.561750000003</v>
      </c>
      <c r="M1285" s="169">
        <v>17371.298624999999</v>
      </c>
      <c r="N1285" s="169">
        <v>12027.660750000001</v>
      </c>
      <c r="O1285" s="169">
        <v>14507.986950000002</v>
      </c>
      <c r="P1285" s="169">
        <v>15416.287425</v>
      </c>
      <c r="Q1285" s="169">
        <v>12267.117</v>
      </c>
      <c r="R1285" s="169">
        <v>17193.967874999998</v>
      </c>
      <c r="S1285" s="169">
        <v>0</v>
      </c>
      <c r="T1285" s="169">
        <v>0</v>
      </c>
      <c r="U1285" s="169">
        <v>167124.241725</v>
      </c>
      <c r="V1285" s="163">
        <f ca="1">SUM(INDIRECT(Inputs!$C$11&amp;ROW()&amp;":"&amp;Inputs!$C$12&amp;ROW()))</f>
        <v>12267.117</v>
      </c>
      <c r="W1285" s="163">
        <f ca="1">SUM(INDIRECT(Inputs!$C$13&amp;ROW()&amp;":"&amp;Inputs!$C$14&amp;ROW()))</f>
        <v>149930.27385</v>
      </c>
      <c r="X1285" s="3" t="str">
        <f>IF(COUNTIFS(Lookups!$A:$A,C1285)=1,"Gross Sales","")</f>
        <v/>
      </c>
      <c r="Y1285" s="3" t="str">
        <f>IF(COUNTIFS(Lookups!$D:$D,C1285)=1,"Bar Sales","")</f>
        <v/>
      </c>
      <c r="Z1285" s="3" t="str">
        <f>IFERROR(VLOOKUP(C1285*1,Lookups!$D:$F,3,FALSE),"")</f>
        <v/>
      </c>
      <c r="AA1285" s="3" t="str">
        <f>IFERROR(VLOOKUP($C1285*1,Lookups!$H:$N,3,FALSE),"")</f>
        <v>Sales</v>
      </c>
      <c r="AB1285" s="3" t="str">
        <f>IFERROR(VLOOKUP($C1285*1,Lookups!$H:$N,4,FALSE),"")</f>
        <v>Dinner</v>
      </c>
      <c r="AC1285" s="3" t="str">
        <f>IFERROR(VLOOKUP($C1285*1,Lookups!$H:$N,5,FALSE),"")</f>
        <v>Bar</v>
      </c>
      <c r="AD1285" s="3" t="str">
        <f>IFERROR(VLOOKUP($C1285*1,Lookups!$H:$N,6,FALSE),"")</f>
        <v>Bev</v>
      </c>
      <c r="AE1285" s="3" t="str">
        <f>IFERROR(VLOOKUP($C1285*1,Lookups!$H:$N,7,FALSE),"")</f>
        <v>Liquor</v>
      </c>
      <c r="AF1285" s="3" t="str">
        <f>VLOOKUP(B1285*1,Stores!$A:$C,3,FALSE)</f>
        <v>DFDE</v>
      </c>
    </row>
    <row r="1286" spans="1:32">
      <c r="A1286" s="165" t="s">
        <v>929</v>
      </c>
      <c r="B1286" s="166" t="s">
        <v>921</v>
      </c>
      <c r="C1286" s="165" t="s">
        <v>600</v>
      </c>
      <c r="D1286" s="165" t="s">
        <v>918</v>
      </c>
      <c r="E1286" s="165" t="s">
        <v>577</v>
      </c>
      <c r="F1286" s="167">
        <v>2017</v>
      </c>
      <c r="G1286" s="168">
        <v>0</v>
      </c>
      <c r="H1286" s="169">
        <v>25743.6711</v>
      </c>
      <c r="I1286" s="169">
        <v>28251.337500000001</v>
      </c>
      <c r="J1286" s="169">
        <v>22589.154000000002</v>
      </c>
      <c r="K1286" s="169">
        <v>19167.891299999999</v>
      </c>
      <c r="L1286" s="169">
        <v>29184.026100000003</v>
      </c>
      <c r="M1286" s="169">
        <v>18875.548200000001</v>
      </c>
      <c r="N1286" s="169">
        <v>20891.392650000002</v>
      </c>
      <c r="O1286" s="169">
        <v>27338.038199999999</v>
      </c>
      <c r="P1286" s="169">
        <v>28856.57775</v>
      </c>
      <c r="Q1286" s="169">
        <v>22150.863000000001</v>
      </c>
      <c r="R1286" s="169">
        <v>31955.121300000003</v>
      </c>
      <c r="S1286" s="169">
        <v>0</v>
      </c>
      <c r="T1286" s="169">
        <v>0</v>
      </c>
      <c r="U1286" s="169">
        <v>275003.62110000005</v>
      </c>
      <c r="V1286" s="163">
        <f ca="1">SUM(INDIRECT(Inputs!$C$11&amp;ROW()&amp;":"&amp;Inputs!$C$12&amp;ROW()))</f>
        <v>22150.863000000001</v>
      </c>
      <c r="W1286" s="163">
        <f ca="1">SUM(INDIRECT(Inputs!$C$13&amp;ROW()&amp;":"&amp;Inputs!$C$14&amp;ROW()))</f>
        <v>243048.49980000002</v>
      </c>
      <c r="X1286" s="3" t="str">
        <f>IF(COUNTIFS(Lookups!$A:$A,C1286)=1,"Gross Sales","")</f>
        <v/>
      </c>
      <c r="Y1286" s="3" t="str">
        <f>IF(COUNTIFS(Lookups!$D:$D,C1286)=1,"Bar Sales","")</f>
        <v/>
      </c>
      <c r="Z1286" s="3" t="str">
        <f>IFERROR(VLOOKUP(C1286*1,Lookups!$D:$F,3,FALSE),"")</f>
        <v/>
      </c>
      <c r="AA1286" s="3" t="str">
        <f>IFERROR(VLOOKUP($C1286*1,Lookups!$H:$N,3,FALSE),"")</f>
        <v>Sales</v>
      </c>
      <c r="AB1286" s="3" t="str">
        <f>IFERROR(VLOOKUP($C1286*1,Lookups!$H:$N,4,FALSE),"")</f>
        <v>Dinner</v>
      </c>
      <c r="AC1286" s="3" t="str">
        <f>IFERROR(VLOOKUP($C1286*1,Lookups!$H:$N,5,FALSE),"")</f>
        <v>Bar</v>
      </c>
      <c r="AD1286" s="3" t="str">
        <f>IFERROR(VLOOKUP($C1286*1,Lookups!$H:$N,6,FALSE),"")</f>
        <v>Bev</v>
      </c>
      <c r="AE1286" s="3" t="str">
        <f>IFERROR(VLOOKUP($C1286*1,Lookups!$H:$N,7,FALSE),"")</f>
        <v>Liquor</v>
      </c>
      <c r="AF1286" s="3" t="str">
        <f>VLOOKUP(B1286*1,Stores!$A:$C,3,FALSE)</f>
        <v>DFDE</v>
      </c>
    </row>
    <row r="1287" spans="1:32">
      <c r="A1287" s="165" t="s">
        <v>928</v>
      </c>
      <c r="B1287" s="166" t="s">
        <v>922</v>
      </c>
      <c r="C1287" s="165" t="s">
        <v>600</v>
      </c>
      <c r="D1287" s="165" t="s">
        <v>918</v>
      </c>
      <c r="E1287" s="165" t="s">
        <v>577</v>
      </c>
      <c r="F1287" s="167">
        <v>2017</v>
      </c>
      <c r="G1287" s="168">
        <v>0</v>
      </c>
      <c r="H1287" s="169">
        <v>18733.123499999998</v>
      </c>
      <c r="I1287" s="169">
        <v>26069.259374999998</v>
      </c>
      <c r="J1287" s="169">
        <v>22799.040000000001</v>
      </c>
      <c r="K1287" s="169">
        <v>26639.785650000002</v>
      </c>
      <c r="L1287" s="169">
        <v>20634.752249999998</v>
      </c>
      <c r="M1287" s="169">
        <v>17945.946</v>
      </c>
      <c r="N1287" s="169">
        <v>15529.807725000002</v>
      </c>
      <c r="O1287" s="169">
        <v>20715.964874999998</v>
      </c>
      <c r="P1287" s="169">
        <v>22668.905625000003</v>
      </c>
      <c r="Q1287" s="169">
        <v>13703.10375</v>
      </c>
      <c r="R1287" s="169">
        <v>18025.459200000001</v>
      </c>
      <c r="S1287" s="169">
        <v>0</v>
      </c>
      <c r="T1287" s="169">
        <v>0</v>
      </c>
      <c r="U1287" s="169">
        <v>223465.14795000001</v>
      </c>
      <c r="V1287" s="163">
        <f ca="1">SUM(INDIRECT(Inputs!$C$11&amp;ROW()&amp;":"&amp;Inputs!$C$12&amp;ROW()))</f>
        <v>13703.10375</v>
      </c>
      <c r="W1287" s="163">
        <f ca="1">SUM(INDIRECT(Inputs!$C$13&amp;ROW()&amp;":"&amp;Inputs!$C$14&amp;ROW()))</f>
        <v>205439.68875</v>
      </c>
      <c r="X1287" s="3" t="str">
        <f>IF(COUNTIFS(Lookups!$A:$A,C1287)=1,"Gross Sales","")</f>
        <v/>
      </c>
      <c r="Y1287" s="3" t="str">
        <f>IF(COUNTIFS(Lookups!$D:$D,C1287)=1,"Bar Sales","")</f>
        <v/>
      </c>
      <c r="Z1287" s="3" t="str">
        <f>IFERROR(VLOOKUP(C1287*1,Lookups!$D:$F,3,FALSE),"")</f>
        <v/>
      </c>
      <c r="AA1287" s="3" t="str">
        <f>IFERROR(VLOOKUP($C1287*1,Lookups!$H:$N,3,FALSE),"")</f>
        <v>Sales</v>
      </c>
      <c r="AB1287" s="3" t="str">
        <f>IFERROR(VLOOKUP($C1287*1,Lookups!$H:$N,4,FALSE),"")</f>
        <v>Dinner</v>
      </c>
      <c r="AC1287" s="3" t="str">
        <f>IFERROR(VLOOKUP($C1287*1,Lookups!$H:$N,5,FALSE),"")</f>
        <v>Bar</v>
      </c>
      <c r="AD1287" s="3" t="str">
        <f>IFERROR(VLOOKUP($C1287*1,Lookups!$H:$N,6,FALSE),"")</f>
        <v>Bev</v>
      </c>
      <c r="AE1287" s="3" t="str">
        <f>IFERROR(VLOOKUP($C1287*1,Lookups!$H:$N,7,FALSE),"")</f>
        <v>Liquor</v>
      </c>
      <c r="AF1287" s="3" t="str">
        <f>VLOOKUP(B1287*1,Stores!$A:$C,3,FALSE)</f>
        <v>DFDE</v>
      </c>
    </row>
    <row r="1288" spans="1:32">
      <c r="A1288" s="165" t="s">
        <v>927</v>
      </c>
      <c r="B1288" s="166" t="s">
        <v>923</v>
      </c>
      <c r="C1288" s="165" t="s">
        <v>600</v>
      </c>
      <c r="D1288" s="165" t="s">
        <v>918</v>
      </c>
      <c r="E1288" s="165" t="s">
        <v>577</v>
      </c>
      <c r="F1288" s="167">
        <v>2017</v>
      </c>
      <c r="G1288" s="168">
        <v>0</v>
      </c>
      <c r="H1288" s="169">
        <v>18999.519000000004</v>
      </c>
      <c r="I1288" s="169">
        <v>26681.1414</v>
      </c>
      <c r="J1288" s="169">
        <v>17894.079675000001</v>
      </c>
      <c r="K1288" s="169">
        <v>19557.947849999997</v>
      </c>
      <c r="L1288" s="169">
        <v>17524.336050000002</v>
      </c>
      <c r="M1288" s="169">
        <v>15928.123575</v>
      </c>
      <c r="N1288" s="169">
        <v>8774.1569999999992</v>
      </c>
      <c r="O1288" s="169">
        <v>17547.093150000001</v>
      </c>
      <c r="P1288" s="169">
        <v>10313.838</v>
      </c>
      <c r="Q1288" s="169">
        <v>16985.172600000002</v>
      </c>
      <c r="R1288" s="169">
        <v>23340.679424999998</v>
      </c>
      <c r="S1288" s="169">
        <v>0</v>
      </c>
      <c r="T1288" s="169">
        <v>0</v>
      </c>
      <c r="U1288" s="169">
        <v>193546.08772499999</v>
      </c>
      <c r="V1288" s="163">
        <f ca="1">SUM(INDIRECT(Inputs!$C$11&amp;ROW()&amp;":"&amp;Inputs!$C$12&amp;ROW()))</f>
        <v>16985.172600000002</v>
      </c>
      <c r="W1288" s="163">
        <f ca="1">SUM(INDIRECT(Inputs!$C$13&amp;ROW()&amp;":"&amp;Inputs!$C$14&amp;ROW()))</f>
        <v>170205.40829999998</v>
      </c>
      <c r="X1288" s="3" t="str">
        <f>IF(COUNTIFS(Lookups!$A:$A,C1288)=1,"Gross Sales","")</f>
        <v/>
      </c>
      <c r="Y1288" s="3" t="str">
        <f>IF(COUNTIFS(Lookups!$D:$D,C1288)=1,"Bar Sales","")</f>
        <v/>
      </c>
      <c r="Z1288" s="3" t="str">
        <f>IFERROR(VLOOKUP(C1288*1,Lookups!$D:$F,3,FALSE),"")</f>
        <v/>
      </c>
      <c r="AA1288" s="3" t="str">
        <f>IFERROR(VLOOKUP($C1288*1,Lookups!$H:$N,3,FALSE),"")</f>
        <v>Sales</v>
      </c>
      <c r="AB1288" s="3" t="str">
        <f>IFERROR(VLOOKUP($C1288*1,Lookups!$H:$N,4,FALSE),"")</f>
        <v>Dinner</v>
      </c>
      <c r="AC1288" s="3" t="str">
        <f>IFERROR(VLOOKUP($C1288*1,Lookups!$H:$N,5,FALSE),"")</f>
        <v>Bar</v>
      </c>
      <c r="AD1288" s="3" t="str">
        <f>IFERROR(VLOOKUP($C1288*1,Lookups!$H:$N,6,FALSE),"")</f>
        <v>Bev</v>
      </c>
      <c r="AE1288" s="3" t="str">
        <f>IFERROR(VLOOKUP($C1288*1,Lookups!$H:$N,7,FALSE),"")</f>
        <v>Liquor</v>
      </c>
      <c r="AF1288" s="3" t="str">
        <f>VLOOKUP(B1288*1,Stores!$A:$C,3,FALSE)</f>
        <v>DFDE</v>
      </c>
    </row>
    <row r="1289" spans="1:32">
      <c r="A1289" s="165" t="s">
        <v>926</v>
      </c>
      <c r="B1289" s="166" t="s">
        <v>924</v>
      </c>
      <c r="C1289" s="165" t="s">
        <v>600</v>
      </c>
      <c r="D1289" s="165" t="s">
        <v>918</v>
      </c>
      <c r="E1289" s="165" t="s">
        <v>577</v>
      </c>
      <c r="F1289" s="167">
        <v>2017</v>
      </c>
      <c r="G1289" s="168">
        <v>0</v>
      </c>
      <c r="H1289" s="169">
        <v>30834.738000000001</v>
      </c>
      <c r="I1289" s="169">
        <v>40654.409250000004</v>
      </c>
      <c r="J1289" s="169">
        <v>31172.770200000003</v>
      </c>
      <c r="K1289" s="169">
        <v>26092.655100000004</v>
      </c>
      <c r="L1289" s="169">
        <v>19498.969799999999</v>
      </c>
      <c r="M1289" s="169">
        <v>18547.231499999998</v>
      </c>
      <c r="N1289" s="169">
        <v>22371.75</v>
      </c>
      <c r="O1289" s="169">
        <v>26251.200374999997</v>
      </c>
      <c r="P1289" s="169">
        <v>23756.679149999996</v>
      </c>
      <c r="Q1289" s="169">
        <v>19126.654499999997</v>
      </c>
      <c r="R1289" s="169">
        <v>28097.485949999995</v>
      </c>
      <c r="S1289" s="169">
        <v>0</v>
      </c>
      <c r="T1289" s="169">
        <v>0</v>
      </c>
      <c r="U1289" s="169">
        <v>286404.543825</v>
      </c>
      <c r="V1289" s="163">
        <f ca="1">SUM(INDIRECT(Inputs!$C$11&amp;ROW()&amp;":"&amp;Inputs!$C$12&amp;ROW()))</f>
        <v>19126.654499999997</v>
      </c>
      <c r="W1289" s="163">
        <f ca="1">SUM(INDIRECT(Inputs!$C$13&amp;ROW()&amp;":"&amp;Inputs!$C$14&amp;ROW()))</f>
        <v>258307.057875</v>
      </c>
      <c r="X1289" s="3" t="str">
        <f>IF(COUNTIFS(Lookups!$A:$A,C1289)=1,"Gross Sales","")</f>
        <v/>
      </c>
      <c r="Y1289" s="3" t="str">
        <f>IF(COUNTIFS(Lookups!$D:$D,C1289)=1,"Bar Sales","")</f>
        <v/>
      </c>
      <c r="Z1289" s="3" t="str">
        <f>IFERROR(VLOOKUP(C1289*1,Lookups!$D:$F,3,FALSE),"")</f>
        <v/>
      </c>
      <c r="AA1289" s="3" t="str">
        <f>IFERROR(VLOOKUP($C1289*1,Lookups!$H:$N,3,FALSE),"")</f>
        <v>Sales</v>
      </c>
      <c r="AB1289" s="3" t="str">
        <f>IFERROR(VLOOKUP($C1289*1,Lookups!$H:$N,4,FALSE),"")</f>
        <v>Dinner</v>
      </c>
      <c r="AC1289" s="3" t="str">
        <f>IFERROR(VLOOKUP($C1289*1,Lookups!$H:$N,5,FALSE),"")</f>
        <v>Bar</v>
      </c>
      <c r="AD1289" s="3" t="str">
        <f>IFERROR(VLOOKUP($C1289*1,Lookups!$H:$N,6,FALSE),"")</f>
        <v>Bev</v>
      </c>
      <c r="AE1289" s="3" t="str">
        <f>IFERROR(VLOOKUP($C1289*1,Lookups!$H:$N,7,FALSE),"")</f>
        <v>Liquor</v>
      </c>
      <c r="AF1289" s="3" t="str">
        <f>VLOOKUP(B1289*1,Stores!$A:$C,3,FALSE)</f>
        <v>DFDE</v>
      </c>
    </row>
    <row r="1290" spans="1:32">
      <c r="A1290" s="165" t="s">
        <v>925</v>
      </c>
      <c r="B1290" s="166" t="s">
        <v>958</v>
      </c>
      <c r="C1290" s="165" t="s">
        <v>600</v>
      </c>
      <c r="D1290" s="165" t="s">
        <v>918</v>
      </c>
      <c r="E1290" s="165" t="s">
        <v>577</v>
      </c>
      <c r="F1290" s="167">
        <v>2017</v>
      </c>
      <c r="G1290" s="168">
        <v>0</v>
      </c>
      <c r="H1290" s="169">
        <v>0</v>
      </c>
      <c r="I1290" s="169">
        <v>0</v>
      </c>
      <c r="J1290" s="169">
        <v>0</v>
      </c>
      <c r="K1290" s="169">
        <v>0</v>
      </c>
      <c r="L1290" s="169">
        <v>20914.087199999998</v>
      </c>
      <c r="M1290" s="169">
        <v>41493.684000000001</v>
      </c>
      <c r="N1290" s="169">
        <v>40110.141599999995</v>
      </c>
      <c r="O1290" s="169">
        <v>53086.006500000003</v>
      </c>
      <c r="P1290" s="169">
        <v>44213.411249999997</v>
      </c>
      <c r="Q1290" s="169">
        <v>29779.766100000001</v>
      </c>
      <c r="R1290" s="169">
        <v>31916.053124999999</v>
      </c>
      <c r="S1290" s="169">
        <v>0</v>
      </c>
      <c r="T1290" s="169">
        <v>0</v>
      </c>
      <c r="U1290" s="169">
        <v>261513.14977500003</v>
      </c>
      <c r="V1290" s="163">
        <f ca="1">SUM(INDIRECT(Inputs!$C$11&amp;ROW()&amp;":"&amp;Inputs!$C$12&amp;ROW()))</f>
        <v>29779.766100000001</v>
      </c>
      <c r="W1290" s="163">
        <f ca="1">SUM(INDIRECT(Inputs!$C$13&amp;ROW()&amp;":"&amp;Inputs!$C$14&amp;ROW()))</f>
        <v>229597.09665000002</v>
      </c>
      <c r="X1290" s="3" t="str">
        <f>IF(COUNTIFS(Lookups!$A:$A,C1290)=1,"Gross Sales","")</f>
        <v/>
      </c>
      <c r="Y1290" s="3" t="str">
        <f>IF(COUNTIFS(Lookups!$D:$D,C1290)=1,"Bar Sales","")</f>
        <v/>
      </c>
      <c r="Z1290" s="3" t="str">
        <f>IFERROR(VLOOKUP(C1290*1,Lookups!$D:$F,3,FALSE),"")</f>
        <v/>
      </c>
      <c r="AA1290" s="3" t="str">
        <f>IFERROR(VLOOKUP($C1290*1,Lookups!$H:$N,3,FALSE),"")</f>
        <v>Sales</v>
      </c>
      <c r="AB1290" s="3" t="str">
        <f>IFERROR(VLOOKUP($C1290*1,Lookups!$H:$N,4,FALSE),"")</f>
        <v>Dinner</v>
      </c>
      <c r="AC1290" s="3" t="str">
        <f>IFERROR(VLOOKUP($C1290*1,Lookups!$H:$N,5,FALSE),"")</f>
        <v>Bar</v>
      </c>
      <c r="AD1290" s="3" t="str">
        <f>IFERROR(VLOOKUP($C1290*1,Lookups!$H:$N,6,FALSE),"")</f>
        <v>Bev</v>
      </c>
      <c r="AE1290" s="3" t="str">
        <f>IFERROR(VLOOKUP($C1290*1,Lookups!$H:$N,7,FALSE),"")</f>
        <v>Liquor</v>
      </c>
      <c r="AF1290" s="3" t="str">
        <f>VLOOKUP(B1290*1,Stores!$A:$C,3,FALSE)</f>
        <v>DFDE</v>
      </c>
    </row>
    <row r="1291" spans="1:32">
      <c r="A1291" s="165" t="s">
        <v>958</v>
      </c>
      <c r="B1291" s="166" t="s">
        <v>925</v>
      </c>
      <c r="C1291" s="165" t="s">
        <v>600</v>
      </c>
      <c r="D1291" s="165" t="s">
        <v>918</v>
      </c>
      <c r="E1291" s="165" t="s">
        <v>577</v>
      </c>
      <c r="F1291" s="167">
        <v>2017</v>
      </c>
      <c r="G1291" s="168">
        <v>0</v>
      </c>
      <c r="H1291" s="169">
        <v>10257.7194</v>
      </c>
      <c r="I1291" s="169">
        <v>15507.1968</v>
      </c>
      <c r="J1291" s="169">
        <v>12730.087649999998</v>
      </c>
      <c r="K1291" s="169">
        <v>7459.711875</v>
      </c>
      <c r="L1291" s="169">
        <v>10512.078749999999</v>
      </c>
      <c r="M1291" s="169">
        <v>7252.0003500000003</v>
      </c>
      <c r="N1291" s="169">
        <v>4991.625</v>
      </c>
      <c r="O1291" s="169">
        <v>5764.5112499999996</v>
      </c>
      <c r="P1291" s="169">
        <v>9428.4676500000005</v>
      </c>
      <c r="Q1291" s="169">
        <v>13148.161875</v>
      </c>
      <c r="R1291" s="169">
        <v>16124.465099999999</v>
      </c>
      <c r="S1291" s="169">
        <v>0</v>
      </c>
      <c r="T1291" s="169">
        <v>0</v>
      </c>
      <c r="U1291" s="169">
        <v>113176.0257</v>
      </c>
      <c r="V1291" s="163">
        <f ca="1">SUM(INDIRECT(Inputs!$C$11&amp;ROW()&amp;":"&amp;Inputs!$C$12&amp;ROW()))</f>
        <v>13148.161875</v>
      </c>
      <c r="W1291" s="163">
        <f ca="1">SUM(INDIRECT(Inputs!$C$13&amp;ROW()&amp;":"&amp;Inputs!$C$14&amp;ROW()))</f>
        <v>97051.560599999997</v>
      </c>
      <c r="X1291" s="3" t="str">
        <f>IF(COUNTIFS(Lookups!$A:$A,C1291)=1,"Gross Sales","")</f>
        <v/>
      </c>
      <c r="Y1291" s="3" t="str">
        <f>IF(COUNTIFS(Lookups!$D:$D,C1291)=1,"Bar Sales","")</f>
        <v/>
      </c>
      <c r="Z1291" s="3" t="str">
        <f>IFERROR(VLOOKUP(C1291*1,Lookups!$D:$F,3,FALSE),"")</f>
        <v/>
      </c>
      <c r="AA1291" s="3" t="str">
        <f>IFERROR(VLOOKUP($C1291*1,Lookups!$H:$N,3,FALSE),"")</f>
        <v>Sales</v>
      </c>
      <c r="AB1291" s="3" t="str">
        <f>IFERROR(VLOOKUP($C1291*1,Lookups!$H:$N,4,FALSE),"")</f>
        <v>Dinner</v>
      </c>
      <c r="AC1291" s="3" t="str">
        <f>IFERROR(VLOOKUP($C1291*1,Lookups!$H:$N,5,FALSE),"")</f>
        <v>Bar</v>
      </c>
      <c r="AD1291" s="3" t="str">
        <f>IFERROR(VLOOKUP($C1291*1,Lookups!$H:$N,6,FALSE),"")</f>
        <v>Bev</v>
      </c>
      <c r="AE1291" s="3" t="str">
        <f>IFERROR(VLOOKUP($C1291*1,Lookups!$H:$N,7,FALSE),"")</f>
        <v>Liquor</v>
      </c>
      <c r="AF1291" s="3" t="str">
        <f>VLOOKUP(B1291*1,Stores!$A:$C,3,FALSE)</f>
        <v>DFDE</v>
      </c>
    </row>
    <row r="1292" spans="1:32">
      <c r="A1292" s="165" t="s">
        <v>924</v>
      </c>
      <c r="B1292" s="166" t="s">
        <v>926</v>
      </c>
      <c r="C1292" s="165" t="s">
        <v>600</v>
      </c>
      <c r="D1292" s="165" t="s">
        <v>918</v>
      </c>
      <c r="E1292" s="165" t="s">
        <v>577</v>
      </c>
      <c r="F1292" s="167">
        <v>2017</v>
      </c>
      <c r="G1292" s="168">
        <v>0</v>
      </c>
      <c r="H1292" s="169">
        <v>67512.736199999999</v>
      </c>
      <c r="I1292" s="169">
        <v>46306.076399999998</v>
      </c>
      <c r="J1292" s="169">
        <v>57474.014999999999</v>
      </c>
      <c r="K1292" s="169">
        <v>62553.626700000001</v>
      </c>
      <c r="L1292" s="169">
        <v>45044.524799999999</v>
      </c>
      <c r="M1292" s="169">
        <v>57281.249250000008</v>
      </c>
      <c r="N1292" s="169">
        <v>30711.824999999997</v>
      </c>
      <c r="O1292" s="169">
        <v>42367.372124999994</v>
      </c>
      <c r="P1292" s="169">
        <v>43469.291250000002</v>
      </c>
      <c r="Q1292" s="169">
        <v>64466.421750000001</v>
      </c>
      <c r="R1292" s="169">
        <v>63528.738750000004</v>
      </c>
      <c r="S1292" s="169">
        <v>0</v>
      </c>
      <c r="T1292" s="169">
        <v>0</v>
      </c>
      <c r="U1292" s="169">
        <v>580715.87722499995</v>
      </c>
      <c r="V1292" s="163">
        <f ca="1">SUM(INDIRECT(Inputs!$C$11&amp;ROW()&amp;":"&amp;Inputs!$C$12&amp;ROW()))</f>
        <v>64466.421750000001</v>
      </c>
      <c r="W1292" s="163">
        <f ca="1">SUM(INDIRECT(Inputs!$C$13&amp;ROW()&amp;":"&amp;Inputs!$C$14&amp;ROW()))</f>
        <v>517187.13847499999</v>
      </c>
      <c r="X1292" s="3" t="str">
        <f>IF(COUNTIFS(Lookups!$A:$A,C1292)=1,"Gross Sales","")</f>
        <v/>
      </c>
      <c r="Y1292" s="3" t="str">
        <f>IF(COUNTIFS(Lookups!$D:$D,C1292)=1,"Bar Sales","")</f>
        <v/>
      </c>
      <c r="Z1292" s="3" t="str">
        <f>IFERROR(VLOOKUP(C1292*1,Lookups!$D:$F,3,FALSE),"")</f>
        <v/>
      </c>
      <c r="AA1292" s="3" t="str">
        <f>IFERROR(VLOOKUP($C1292*1,Lookups!$H:$N,3,FALSE),"")</f>
        <v>Sales</v>
      </c>
      <c r="AB1292" s="3" t="str">
        <f>IFERROR(VLOOKUP($C1292*1,Lookups!$H:$N,4,FALSE),"")</f>
        <v>Dinner</v>
      </c>
      <c r="AC1292" s="3" t="str">
        <f>IFERROR(VLOOKUP($C1292*1,Lookups!$H:$N,5,FALSE),"")</f>
        <v>Bar</v>
      </c>
      <c r="AD1292" s="3" t="str">
        <f>IFERROR(VLOOKUP($C1292*1,Lookups!$H:$N,6,FALSE),"")</f>
        <v>Bev</v>
      </c>
      <c r="AE1292" s="3" t="str">
        <f>IFERROR(VLOOKUP($C1292*1,Lookups!$H:$N,7,FALSE),"")</f>
        <v>Liquor</v>
      </c>
      <c r="AF1292" s="3" t="str">
        <f>VLOOKUP(B1292*1,Stores!$A:$C,3,FALSE)</f>
        <v>DFDE</v>
      </c>
    </row>
    <row r="1293" spans="1:32">
      <c r="A1293" s="165" t="s">
        <v>923</v>
      </c>
      <c r="B1293" s="166" t="s">
        <v>927</v>
      </c>
      <c r="C1293" s="165" t="s">
        <v>600</v>
      </c>
      <c r="D1293" s="165" t="s">
        <v>918</v>
      </c>
      <c r="E1293" s="165" t="s">
        <v>577</v>
      </c>
      <c r="F1293" s="167">
        <v>2017</v>
      </c>
      <c r="G1293" s="168">
        <v>0</v>
      </c>
      <c r="H1293" s="169">
        <v>30583.39155</v>
      </c>
      <c r="I1293" s="169">
        <v>42882.626250000001</v>
      </c>
      <c r="J1293" s="169">
        <v>36996.393750000003</v>
      </c>
      <c r="K1293" s="169">
        <v>32249.475150000002</v>
      </c>
      <c r="L1293" s="169">
        <v>42353.369400000003</v>
      </c>
      <c r="M1293" s="169">
        <v>42852.267</v>
      </c>
      <c r="N1293" s="169">
        <v>30488.845500000003</v>
      </c>
      <c r="O1293" s="169">
        <v>40683.426300000006</v>
      </c>
      <c r="P1293" s="169">
        <v>34206.916499999999</v>
      </c>
      <c r="Q1293" s="169">
        <v>48986.053200000002</v>
      </c>
      <c r="R1293" s="169">
        <v>37179.299099999997</v>
      </c>
      <c r="S1293" s="169">
        <v>0</v>
      </c>
      <c r="T1293" s="169">
        <v>0</v>
      </c>
      <c r="U1293" s="169">
        <v>419462.0637</v>
      </c>
      <c r="V1293" s="163">
        <f ca="1">SUM(INDIRECT(Inputs!$C$11&amp;ROW()&amp;":"&amp;Inputs!$C$12&amp;ROW()))</f>
        <v>48986.053200000002</v>
      </c>
      <c r="W1293" s="163">
        <f ca="1">SUM(INDIRECT(Inputs!$C$13&amp;ROW()&amp;":"&amp;Inputs!$C$14&amp;ROW()))</f>
        <v>382282.76459999999</v>
      </c>
      <c r="X1293" s="3" t="str">
        <f>IF(COUNTIFS(Lookups!$A:$A,C1293)=1,"Gross Sales","")</f>
        <v/>
      </c>
      <c r="Y1293" s="3" t="str">
        <f>IF(COUNTIFS(Lookups!$D:$D,C1293)=1,"Bar Sales","")</f>
        <v/>
      </c>
      <c r="Z1293" s="3" t="str">
        <f>IFERROR(VLOOKUP(C1293*1,Lookups!$D:$F,3,FALSE),"")</f>
        <v/>
      </c>
      <c r="AA1293" s="3" t="str">
        <f>IFERROR(VLOOKUP($C1293*1,Lookups!$H:$N,3,FALSE),"")</f>
        <v>Sales</v>
      </c>
      <c r="AB1293" s="3" t="str">
        <f>IFERROR(VLOOKUP($C1293*1,Lookups!$H:$N,4,FALSE),"")</f>
        <v>Dinner</v>
      </c>
      <c r="AC1293" s="3" t="str">
        <f>IFERROR(VLOOKUP($C1293*1,Lookups!$H:$N,5,FALSE),"")</f>
        <v>Bar</v>
      </c>
      <c r="AD1293" s="3" t="str">
        <f>IFERROR(VLOOKUP($C1293*1,Lookups!$H:$N,6,FALSE),"")</f>
        <v>Bev</v>
      </c>
      <c r="AE1293" s="3" t="str">
        <f>IFERROR(VLOOKUP($C1293*1,Lookups!$H:$N,7,FALSE),"")</f>
        <v>Liquor</v>
      </c>
      <c r="AF1293" s="3" t="str">
        <f>VLOOKUP(B1293*1,Stores!$A:$C,3,FALSE)</f>
        <v>DFDE</v>
      </c>
    </row>
    <row r="1294" spans="1:32">
      <c r="A1294" s="165" t="s">
        <v>922</v>
      </c>
      <c r="B1294" s="166" t="s">
        <v>928</v>
      </c>
      <c r="C1294" s="165" t="s">
        <v>600</v>
      </c>
      <c r="D1294" s="165" t="s">
        <v>918</v>
      </c>
      <c r="E1294" s="165" t="s">
        <v>577</v>
      </c>
      <c r="F1294" s="167">
        <v>2017</v>
      </c>
      <c r="G1294" s="168">
        <v>0</v>
      </c>
      <c r="H1294" s="169">
        <v>13092.672675</v>
      </c>
      <c r="I1294" s="169">
        <v>13921.485525</v>
      </c>
      <c r="J1294" s="169">
        <v>13220.947200000001</v>
      </c>
      <c r="K1294" s="169">
        <v>8858.8731000000007</v>
      </c>
      <c r="L1294" s="169">
        <v>13325.714999999998</v>
      </c>
      <c r="M1294" s="169">
        <v>10945.966050000001</v>
      </c>
      <c r="N1294" s="169">
        <v>7451.2655999999997</v>
      </c>
      <c r="O1294" s="169">
        <v>7185.3587999999991</v>
      </c>
      <c r="P1294" s="169">
        <v>8608.2669750000005</v>
      </c>
      <c r="Q1294" s="169">
        <v>13829.074350000001</v>
      </c>
      <c r="R1294" s="169">
        <v>10637.778900000001</v>
      </c>
      <c r="S1294" s="169">
        <v>0</v>
      </c>
      <c r="T1294" s="169">
        <v>0</v>
      </c>
      <c r="U1294" s="169">
        <v>121077.404175</v>
      </c>
      <c r="V1294" s="163">
        <f ca="1">SUM(INDIRECT(Inputs!$C$11&amp;ROW()&amp;":"&amp;Inputs!$C$12&amp;ROW()))</f>
        <v>13829.074350000001</v>
      </c>
      <c r="W1294" s="163">
        <f ca="1">SUM(INDIRECT(Inputs!$C$13&amp;ROW()&amp;":"&amp;Inputs!$C$14&amp;ROW()))</f>
        <v>110439.625275</v>
      </c>
      <c r="X1294" s="3" t="str">
        <f>IF(COUNTIFS(Lookups!$A:$A,C1294)=1,"Gross Sales","")</f>
        <v/>
      </c>
      <c r="Y1294" s="3" t="str">
        <f>IF(COUNTIFS(Lookups!$D:$D,C1294)=1,"Bar Sales","")</f>
        <v/>
      </c>
      <c r="Z1294" s="3" t="str">
        <f>IFERROR(VLOOKUP(C1294*1,Lookups!$D:$F,3,FALSE),"")</f>
        <v/>
      </c>
      <c r="AA1294" s="3" t="str">
        <f>IFERROR(VLOOKUP($C1294*1,Lookups!$H:$N,3,FALSE),"")</f>
        <v>Sales</v>
      </c>
      <c r="AB1294" s="3" t="str">
        <f>IFERROR(VLOOKUP($C1294*1,Lookups!$H:$N,4,FALSE),"")</f>
        <v>Dinner</v>
      </c>
      <c r="AC1294" s="3" t="str">
        <f>IFERROR(VLOOKUP($C1294*1,Lookups!$H:$N,5,FALSE),"")</f>
        <v>Bar</v>
      </c>
      <c r="AD1294" s="3" t="str">
        <f>IFERROR(VLOOKUP($C1294*1,Lookups!$H:$N,6,FALSE),"")</f>
        <v>Bev</v>
      </c>
      <c r="AE1294" s="3" t="str">
        <f>IFERROR(VLOOKUP($C1294*1,Lookups!$H:$N,7,FALSE),"")</f>
        <v>Liquor</v>
      </c>
      <c r="AF1294" s="3" t="str">
        <f>VLOOKUP(B1294*1,Stores!$A:$C,3,FALSE)</f>
        <v>DFDE</v>
      </c>
    </row>
    <row r="1295" spans="1:32">
      <c r="A1295" s="165" t="s">
        <v>921</v>
      </c>
      <c r="B1295" s="166" t="s">
        <v>929</v>
      </c>
      <c r="C1295" s="165" t="s">
        <v>600</v>
      </c>
      <c r="D1295" s="165" t="s">
        <v>918</v>
      </c>
      <c r="E1295" s="165" t="s">
        <v>577</v>
      </c>
      <c r="F1295" s="167">
        <v>2017</v>
      </c>
      <c r="G1295" s="168">
        <v>0</v>
      </c>
      <c r="H1295" s="169">
        <v>8823.5993999999992</v>
      </c>
      <c r="I1295" s="169">
        <v>13157.486325000002</v>
      </c>
      <c r="J1295" s="169">
        <v>7589.569050000001</v>
      </c>
      <c r="K1295" s="169">
        <v>9104.6587500000005</v>
      </c>
      <c r="L1295" s="169">
        <v>7071.5991000000004</v>
      </c>
      <c r="M1295" s="169">
        <v>6234.2400000000007</v>
      </c>
      <c r="N1295" s="169">
        <v>6151.8600000000006</v>
      </c>
      <c r="O1295" s="169">
        <v>5270.4960000000001</v>
      </c>
      <c r="P1295" s="169">
        <v>6262.8815999999997</v>
      </c>
      <c r="Q1295" s="169">
        <v>7743.9375</v>
      </c>
      <c r="R1295" s="169">
        <v>7291.2937499999998</v>
      </c>
      <c r="S1295" s="169">
        <v>0</v>
      </c>
      <c r="T1295" s="169">
        <v>0</v>
      </c>
      <c r="U1295" s="169">
        <v>84701.621474999993</v>
      </c>
      <c r="V1295" s="163">
        <f ca="1">SUM(INDIRECT(Inputs!$C$11&amp;ROW()&amp;":"&amp;Inputs!$C$12&amp;ROW()))</f>
        <v>7743.9375</v>
      </c>
      <c r="W1295" s="163">
        <f ca="1">SUM(INDIRECT(Inputs!$C$13&amp;ROW()&amp;":"&amp;Inputs!$C$14&amp;ROW()))</f>
        <v>77410.327724999996</v>
      </c>
      <c r="X1295" s="3" t="str">
        <f>IF(COUNTIFS(Lookups!$A:$A,C1295)=1,"Gross Sales","")</f>
        <v/>
      </c>
      <c r="Y1295" s="3" t="str">
        <f>IF(COUNTIFS(Lookups!$D:$D,C1295)=1,"Bar Sales","")</f>
        <v/>
      </c>
      <c r="Z1295" s="3" t="str">
        <f>IFERROR(VLOOKUP(C1295*1,Lookups!$D:$F,3,FALSE),"")</f>
        <v/>
      </c>
      <c r="AA1295" s="3" t="str">
        <f>IFERROR(VLOOKUP($C1295*1,Lookups!$H:$N,3,FALSE),"")</f>
        <v>Sales</v>
      </c>
      <c r="AB1295" s="3" t="str">
        <f>IFERROR(VLOOKUP($C1295*1,Lookups!$H:$N,4,FALSE),"")</f>
        <v>Dinner</v>
      </c>
      <c r="AC1295" s="3" t="str">
        <f>IFERROR(VLOOKUP($C1295*1,Lookups!$H:$N,5,FALSE),"")</f>
        <v>Bar</v>
      </c>
      <c r="AD1295" s="3" t="str">
        <f>IFERROR(VLOOKUP($C1295*1,Lookups!$H:$N,6,FALSE),"")</f>
        <v>Bev</v>
      </c>
      <c r="AE1295" s="3" t="str">
        <f>IFERROR(VLOOKUP($C1295*1,Lookups!$H:$N,7,FALSE),"")</f>
        <v>Liquor</v>
      </c>
      <c r="AF1295" s="3" t="str">
        <f>VLOOKUP(B1295*1,Stores!$A:$C,3,FALSE)</f>
        <v>DFDE</v>
      </c>
    </row>
    <row r="1296" spans="1:32">
      <c r="A1296" s="165" t="s">
        <v>920</v>
      </c>
      <c r="B1296" s="166" t="s">
        <v>930</v>
      </c>
      <c r="C1296" s="165" t="s">
        <v>600</v>
      </c>
      <c r="D1296" s="165" t="s">
        <v>918</v>
      </c>
      <c r="E1296" s="165" t="s">
        <v>577</v>
      </c>
      <c r="F1296" s="167">
        <v>2017</v>
      </c>
      <c r="G1296" s="168">
        <v>0</v>
      </c>
      <c r="H1296" s="169">
        <v>32049.694799999997</v>
      </c>
      <c r="I1296" s="169">
        <v>36131.376600000003</v>
      </c>
      <c r="J1296" s="169">
        <v>36390.465225</v>
      </c>
      <c r="K1296" s="169">
        <v>25705.601474999999</v>
      </c>
      <c r="L1296" s="169">
        <v>29726.191350000005</v>
      </c>
      <c r="M1296" s="169">
        <v>22446.941999999999</v>
      </c>
      <c r="N1296" s="169">
        <v>26976.153750000001</v>
      </c>
      <c r="O1296" s="169">
        <v>24072.69555</v>
      </c>
      <c r="P1296" s="169">
        <v>17718.150000000001</v>
      </c>
      <c r="Q1296" s="169">
        <v>26316.751349999999</v>
      </c>
      <c r="R1296" s="169">
        <v>27960.961875000001</v>
      </c>
      <c r="S1296" s="169">
        <v>0</v>
      </c>
      <c r="T1296" s="169">
        <v>0</v>
      </c>
      <c r="U1296" s="169">
        <v>305494.98397499998</v>
      </c>
      <c r="V1296" s="163">
        <f ca="1">SUM(INDIRECT(Inputs!$C$11&amp;ROW()&amp;":"&amp;Inputs!$C$12&amp;ROW()))</f>
        <v>26316.751349999999</v>
      </c>
      <c r="W1296" s="163">
        <f ca="1">SUM(INDIRECT(Inputs!$C$13&amp;ROW()&amp;":"&amp;Inputs!$C$14&amp;ROW()))</f>
        <v>277534.0221</v>
      </c>
      <c r="X1296" s="3" t="str">
        <f>IF(COUNTIFS(Lookups!$A:$A,C1296)=1,"Gross Sales","")</f>
        <v/>
      </c>
      <c r="Y1296" s="3" t="str">
        <f>IF(COUNTIFS(Lookups!$D:$D,C1296)=1,"Bar Sales","")</f>
        <v/>
      </c>
      <c r="Z1296" s="3" t="str">
        <f>IFERROR(VLOOKUP(C1296*1,Lookups!$D:$F,3,FALSE),"")</f>
        <v/>
      </c>
      <c r="AA1296" s="3" t="str">
        <f>IFERROR(VLOOKUP($C1296*1,Lookups!$H:$N,3,FALSE),"")</f>
        <v>Sales</v>
      </c>
      <c r="AB1296" s="3" t="str">
        <f>IFERROR(VLOOKUP($C1296*1,Lookups!$H:$N,4,FALSE),"")</f>
        <v>Dinner</v>
      </c>
      <c r="AC1296" s="3" t="str">
        <f>IFERROR(VLOOKUP($C1296*1,Lookups!$H:$N,5,FALSE),"")</f>
        <v>Bar</v>
      </c>
      <c r="AD1296" s="3" t="str">
        <f>IFERROR(VLOOKUP($C1296*1,Lookups!$H:$N,6,FALSE),"")</f>
        <v>Bev</v>
      </c>
      <c r="AE1296" s="3" t="str">
        <f>IFERROR(VLOOKUP($C1296*1,Lookups!$H:$N,7,FALSE),"")</f>
        <v>Liquor</v>
      </c>
      <c r="AF1296" s="3" t="str">
        <f>VLOOKUP(B1296*1,Stores!$A:$C,3,FALSE)</f>
        <v>DFDE</v>
      </c>
    </row>
    <row r="1297" spans="1:32">
      <c r="A1297" s="165" t="s">
        <v>919</v>
      </c>
      <c r="B1297" s="166" t="s">
        <v>931</v>
      </c>
      <c r="C1297" s="165" t="s">
        <v>600</v>
      </c>
      <c r="D1297" s="165" t="s">
        <v>918</v>
      </c>
      <c r="E1297" s="165" t="s">
        <v>577</v>
      </c>
      <c r="F1297" s="167">
        <v>2017</v>
      </c>
      <c r="G1297" s="168">
        <v>0</v>
      </c>
      <c r="H1297" s="169">
        <v>51417.126599999996</v>
      </c>
      <c r="I1297" s="169">
        <v>65737.762050000005</v>
      </c>
      <c r="J1297" s="169">
        <v>58456.268325000005</v>
      </c>
      <c r="K1297" s="169">
        <v>54867.950549999994</v>
      </c>
      <c r="L1297" s="169">
        <v>71455.082100000014</v>
      </c>
      <c r="M1297" s="169">
        <v>40059.748124999998</v>
      </c>
      <c r="N1297" s="169">
        <v>33269.426025000001</v>
      </c>
      <c r="O1297" s="169">
        <v>34021.385999999999</v>
      </c>
      <c r="P1297" s="169">
        <v>34672.187924999998</v>
      </c>
      <c r="Q1297" s="169">
        <v>43746.610950000002</v>
      </c>
      <c r="R1297" s="169">
        <v>47149.605150000003</v>
      </c>
      <c r="S1297" s="169">
        <v>0</v>
      </c>
      <c r="T1297" s="169">
        <v>0</v>
      </c>
      <c r="U1297" s="169">
        <v>534853.15379999997</v>
      </c>
      <c r="V1297" s="163">
        <f ca="1">SUM(INDIRECT(Inputs!$C$11&amp;ROW()&amp;":"&amp;Inputs!$C$12&amp;ROW()))</f>
        <v>43746.610950000002</v>
      </c>
      <c r="W1297" s="163">
        <f ca="1">SUM(INDIRECT(Inputs!$C$13&amp;ROW()&amp;":"&amp;Inputs!$C$14&amp;ROW()))</f>
        <v>487703.54864999995</v>
      </c>
      <c r="X1297" s="3" t="str">
        <f>IF(COUNTIFS(Lookups!$A:$A,C1297)=1,"Gross Sales","")</f>
        <v/>
      </c>
      <c r="Y1297" s="3" t="str">
        <f>IF(COUNTIFS(Lookups!$D:$D,C1297)=1,"Bar Sales","")</f>
        <v/>
      </c>
      <c r="Z1297" s="3" t="str">
        <f>IFERROR(VLOOKUP(C1297*1,Lookups!$D:$F,3,FALSE),"")</f>
        <v/>
      </c>
      <c r="AA1297" s="3" t="str">
        <f>IFERROR(VLOOKUP($C1297*1,Lookups!$H:$N,3,FALSE),"")</f>
        <v>Sales</v>
      </c>
      <c r="AB1297" s="3" t="str">
        <f>IFERROR(VLOOKUP($C1297*1,Lookups!$H:$N,4,FALSE),"")</f>
        <v>Dinner</v>
      </c>
      <c r="AC1297" s="3" t="str">
        <f>IFERROR(VLOOKUP($C1297*1,Lookups!$H:$N,5,FALSE),"")</f>
        <v>Bar</v>
      </c>
      <c r="AD1297" s="3" t="str">
        <f>IFERROR(VLOOKUP($C1297*1,Lookups!$H:$N,6,FALSE),"")</f>
        <v>Bev</v>
      </c>
      <c r="AE1297" s="3" t="str">
        <f>IFERROR(VLOOKUP($C1297*1,Lookups!$H:$N,7,FALSE),"")</f>
        <v>Liquor</v>
      </c>
      <c r="AF1297" s="3" t="str">
        <f>VLOOKUP(B1297*1,Stores!$A:$C,3,FALSE)</f>
        <v>DFDE</v>
      </c>
    </row>
    <row r="1298" spans="1:32">
      <c r="A1298" s="165" t="s">
        <v>959</v>
      </c>
      <c r="B1298" s="166" t="s">
        <v>932</v>
      </c>
      <c r="C1298" s="165" t="s">
        <v>600</v>
      </c>
      <c r="D1298" s="165" t="s">
        <v>918</v>
      </c>
      <c r="E1298" s="165" t="s">
        <v>577</v>
      </c>
      <c r="F1298" s="167">
        <v>2017</v>
      </c>
      <c r="G1298" s="168">
        <v>0</v>
      </c>
      <c r="H1298" s="169">
        <v>16416.776249999999</v>
      </c>
      <c r="I1298" s="169">
        <v>22492.383750000001</v>
      </c>
      <c r="J1298" s="169">
        <v>20527.612425000003</v>
      </c>
      <c r="K1298" s="169">
        <v>22184.36535</v>
      </c>
      <c r="L1298" s="169">
        <v>25011.55875</v>
      </c>
      <c r="M1298" s="169">
        <v>22597.953374999997</v>
      </c>
      <c r="N1298" s="169">
        <v>14831.456250000001</v>
      </c>
      <c r="O1298" s="169">
        <v>19897.183799999999</v>
      </c>
      <c r="P1298" s="169">
        <v>16015.837500000001</v>
      </c>
      <c r="Q1298" s="169">
        <v>20706.541875000003</v>
      </c>
      <c r="R1298" s="169">
        <v>24113.475749999998</v>
      </c>
      <c r="S1298" s="169">
        <v>0</v>
      </c>
      <c r="T1298" s="169">
        <v>0</v>
      </c>
      <c r="U1298" s="169">
        <v>224795.14507500001</v>
      </c>
      <c r="V1298" s="163">
        <f ca="1">SUM(INDIRECT(Inputs!$C$11&amp;ROW()&amp;":"&amp;Inputs!$C$12&amp;ROW()))</f>
        <v>20706.541875000003</v>
      </c>
      <c r="W1298" s="163">
        <f ca="1">SUM(INDIRECT(Inputs!$C$13&amp;ROW()&amp;":"&amp;Inputs!$C$14&amp;ROW()))</f>
        <v>200681.669325</v>
      </c>
      <c r="X1298" s="3" t="str">
        <f>IF(COUNTIFS(Lookups!$A:$A,C1298)=1,"Gross Sales","")</f>
        <v/>
      </c>
      <c r="Y1298" s="3" t="str">
        <f>IF(COUNTIFS(Lookups!$D:$D,C1298)=1,"Bar Sales","")</f>
        <v/>
      </c>
      <c r="Z1298" s="3" t="str">
        <f>IFERROR(VLOOKUP(C1298*1,Lookups!$D:$F,3,FALSE),"")</f>
        <v/>
      </c>
      <c r="AA1298" s="3" t="str">
        <f>IFERROR(VLOOKUP($C1298*1,Lookups!$H:$N,3,FALSE),"")</f>
        <v>Sales</v>
      </c>
      <c r="AB1298" s="3" t="str">
        <f>IFERROR(VLOOKUP($C1298*1,Lookups!$H:$N,4,FALSE),"")</f>
        <v>Dinner</v>
      </c>
      <c r="AC1298" s="3" t="str">
        <f>IFERROR(VLOOKUP($C1298*1,Lookups!$H:$N,5,FALSE),"")</f>
        <v>Bar</v>
      </c>
      <c r="AD1298" s="3" t="str">
        <f>IFERROR(VLOOKUP($C1298*1,Lookups!$H:$N,6,FALSE),"")</f>
        <v>Bev</v>
      </c>
      <c r="AE1298" s="3" t="str">
        <f>IFERROR(VLOOKUP($C1298*1,Lookups!$H:$N,7,FALSE),"")</f>
        <v>Liquor</v>
      </c>
      <c r="AF1298" s="3" t="str">
        <f>VLOOKUP(B1298*1,Stores!$A:$C,3,FALSE)</f>
        <v>DFG</v>
      </c>
    </row>
    <row r="1299" spans="1:32">
      <c r="A1299" s="165" t="s">
        <v>954</v>
      </c>
      <c r="B1299" s="166" t="s">
        <v>933</v>
      </c>
      <c r="C1299" s="165" t="s">
        <v>600</v>
      </c>
      <c r="D1299" s="165" t="s">
        <v>918</v>
      </c>
      <c r="E1299" s="165" t="s">
        <v>577</v>
      </c>
      <c r="F1299" s="167">
        <v>2017</v>
      </c>
      <c r="G1299" s="168">
        <v>0</v>
      </c>
      <c r="H1299" s="169">
        <v>7642.6981499999993</v>
      </c>
      <c r="I1299" s="169">
        <v>9316.6162499999991</v>
      </c>
      <c r="J1299" s="169">
        <v>6709.1904000000004</v>
      </c>
      <c r="K1299" s="169">
        <v>5697.4242000000004</v>
      </c>
      <c r="L1299" s="169">
        <v>8916.711299999999</v>
      </c>
      <c r="M1299" s="169">
        <v>5979.5558999999994</v>
      </c>
      <c r="N1299" s="169">
        <v>6512.4443999999994</v>
      </c>
      <c r="O1299" s="169">
        <v>7526.9811000000009</v>
      </c>
      <c r="P1299" s="169">
        <v>5535.3969000000006</v>
      </c>
      <c r="Q1299" s="169">
        <v>5694.9690000000001</v>
      </c>
      <c r="R1299" s="169">
        <v>3635.5374750000001</v>
      </c>
      <c r="S1299" s="169">
        <v>0</v>
      </c>
      <c r="T1299" s="169">
        <v>0</v>
      </c>
      <c r="U1299" s="169">
        <v>73167.525075000012</v>
      </c>
      <c r="V1299" s="163">
        <f ca="1">SUM(INDIRECT(Inputs!$C$11&amp;ROW()&amp;":"&amp;Inputs!$C$12&amp;ROW()))</f>
        <v>5694.9690000000001</v>
      </c>
      <c r="W1299" s="163">
        <f ca="1">SUM(INDIRECT(Inputs!$C$13&amp;ROW()&amp;":"&amp;Inputs!$C$14&amp;ROW()))</f>
        <v>69531.987600000008</v>
      </c>
      <c r="X1299" s="3" t="str">
        <f>IF(COUNTIFS(Lookups!$A:$A,C1299)=1,"Gross Sales","")</f>
        <v/>
      </c>
      <c r="Y1299" s="3" t="str">
        <f>IF(COUNTIFS(Lookups!$D:$D,C1299)=1,"Bar Sales","")</f>
        <v/>
      </c>
      <c r="Z1299" s="3" t="str">
        <f>IFERROR(VLOOKUP(C1299*1,Lookups!$D:$F,3,FALSE),"")</f>
        <v/>
      </c>
      <c r="AA1299" s="3" t="str">
        <f>IFERROR(VLOOKUP($C1299*1,Lookups!$H:$N,3,FALSE),"")</f>
        <v>Sales</v>
      </c>
      <c r="AB1299" s="3" t="str">
        <f>IFERROR(VLOOKUP($C1299*1,Lookups!$H:$N,4,FALSE),"")</f>
        <v>Dinner</v>
      </c>
      <c r="AC1299" s="3" t="str">
        <f>IFERROR(VLOOKUP($C1299*1,Lookups!$H:$N,5,FALSE),"")</f>
        <v>Bar</v>
      </c>
      <c r="AD1299" s="3" t="str">
        <f>IFERROR(VLOOKUP($C1299*1,Lookups!$H:$N,6,FALSE),"")</f>
        <v>Bev</v>
      </c>
      <c r="AE1299" s="3" t="str">
        <f>IFERROR(VLOOKUP($C1299*1,Lookups!$H:$N,7,FALSE),"")</f>
        <v>Liquor</v>
      </c>
      <c r="AF1299" s="3" t="str">
        <f>VLOOKUP(B1299*1,Stores!$A:$C,3,FALSE)</f>
        <v>DFG</v>
      </c>
    </row>
    <row r="1300" spans="1:32">
      <c r="A1300" s="165" t="s">
        <v>953</v>
      </c>
      <c r="B1300" s="166" t="s">
        <v>934</v>
      </c>
      <c r="C1300" s="165" t="s">
        <v>600</v>
      </c>
      <c r="D1300" s="165" t="s">
        <v>918</v>
      </c>
      <c r="E1300" s="165" t="s">
        <v>577</v>
      </c>
      <c r="F1300" s="167">
        <v>2017</v>
      </c>
      <c r="G1300" s="168">
        <v>0</v>
      </c>
      <c r="H1300" s="169">
        <v>6987.3225000000002</v>
      </c>
      <c r="I1300" s="169">
        <v>11574.211800000001</v>
      </c>
      <c r="J1300" s="169">
        <v>8581.9144500000002</v>
      </c>
      <c r="K1300" s="169">
        <v>10089.689999999999</v>
      </c>
      <c r="L1300" s="169">
        <v>10642.455</v>
      </c>
      <c r="M1300" s="169">
        <v>5300.7674999999999</v>
      </c>
      <c r="N1300" s="169">
        <v>8538.9562499999993</v>
      </c>
      <c r="O1300" s="169">
        <v>6622.3499999999995</v>
      </c>
      <c r="P1300" s="169">
        <v>4973.5349999999999</v>
      </c>
      <c r="Q1300" s="169">
        <v>6985.7554499999997</v>
      </c>
      <c r="R1300" s="169">
        <v>8010.796875</v>
      </c>
      <c r="S1300" s="169">
        <v>0</v>
      </c>
      <c r="T1300" s="169">
        <v>0</v>
      </c>
      <c r="U1300" s="169">
        <v>88307.754825000011</v>
      </c>
      <c r="V1300" s="163">
        <f ca="1">SUM(INDIRECT(Inputs!$C$11&amp;ROW()&amp;":"&amp;Inputs!$C$12&amp;ROW()))</f>
        <v>6985.7554499999997</v>
      </c>
      <c r="W1300" s="163">
        <f ca="1">SUM(INDIRECT(Inputs!$C$13&amp;ROW()&amp;":"&amp;Inputs!$C$14&amp;ROW()))</f>
        <v>80296.957950000011</v>
      </c>
      <c r="X1300" s="3" t="str">
        <f>IF(COUNTIFS(Lookups!$A:$A,C1300)=1,"Gross Sales","")</f>
        <v/>
      </c>
      <c r="Y1300" s="3" t="str">
        <f>IF(COUNTIFS(Lookups!$D:$D,C1300)=1,"Bar Sales","")</f>
        <v/>
      </c>
      <c r="Z1300" s="3" t="str">
        <f>IFERROR(VLOOKUP(C1300*1,Lookups!$D:$F,3,FALSE),"")</f>
        <v/>
      </c>
      <c r="AA1300" s="3" t="str">
        <f>IFERROR(VLOOKUP($C1300*1,Lookups!$H:$N,3,FALSE),"")</f>
        <v>Sales</v>
      </c>
      <c r="AB1300" s="3" t="str">
        <f>IFERROR(VLOOKUP($C1300*1,Lookups!$H:$N,4,FALSE),"")</f>
        <v>Dinner</v>
      </c>
      <c r="AC1300" s="3" t="str">
        <f>IFERROR(VLOOKUP($C1300*1,Lookups!$H:$N,5,FALSE),"")</f>
        <v>Bar</v>
      </c>
      <c r="AD1300" s="3" t="str">
        <f>IFERROR(VLOOKUP($C1300*1,Lookups!$H:$N,6,FALSE),"")</f>
        <v>Bev</v>
      </c>
      <c r="AE1300" s="3" t="str">
        <f>IFERROR(VLOOKUP($C1300*1,Lookups!$H:$N,7,FALSE),"")</f>
        <v>Liquor</v>
      </c>
      <c r="AF1300" s="3" t="str">
        <f>VLOOKUP(B1300*1,Stores!$A:$C,3,FALSE)</f>
        <v>DFG</v>
      </c>
    </row>
    <row r="1301" spans="1:32">
      <c r="A1301" s="165" t="s">
        <v>950</v>
      </c>
      <c r="B1301" s="166" t="s">
        <v>935</v>
      </c>
      <c r="C1301" s="165" t="s">
        <v>600</v>
      </c>
      <c r="D1301" s="165" t="s">
        <v>918</v>
      </c>
      <c r="E1301" s="165" t="s">
        <v>577</v>
      </c>
      <c r="F1301" s="167">
        <v>2017</v>
      </c>
      <c r="G1301" s="168">
        <v>0</v>
      </c>
      <c r="H1301" s="169">
        <v>11529.341999999999</v>
      </c>
      <c r="I1301" s="169">
        <v>14861.652</v>
      </c>
      <c r="J1301" s="169">
        <v>15237.09945</v>
      </c>
      <c r="K1301" s="169">
        <v>16450.834124999998</v>
      </c>
      <c r="L1301" s="169">
        <v>13255.704</v>
      </c>
      <c r="M1301" s="169">
        <v>10368.166050000002</v>
      </c>
      <c r="N1301" s="169">
        <v>11135.947875000002</v>
      </c>
      <c r="O1301" s="169">
        <v>16809.226875</v>
      </c>
      <c r="P1301" s="169">
        <v>13034.629350000001</v>
      </c>
      <c r="Q1301" s="169">
        <v>14855.514299999999</v>
      </c>
      <c r="R1301" s="169">
        <v>18165.618750000001</v>
      </c>
      <c r="S1301" s="169">
        <v>0</v>
      </c>
      <c r="T1301" s="169">
        <v>0</v>
      </c>
      <c r="U1301" s="169">
        <v>155703.73477499999</v>
      </c>
      <c r="V1301" s="163">
        <f ca="1">SUM(INDIRECT(Inputs!$C$11&amp;ROW()&amp;":"&amp;Inputs!$C$12&amp;ROW()))</f>
        <v>14855.514299999999</v>
      </c>
      <c r="W1301" s="163">
        <f ca="1">SUM(INDIRECT(Inputs!$C$13&amp;ROW()&amp;":"&amp;Inputs!$C$14&amp;ROW()))</f>
        <v>137538.116025</v>
      </c>
      <c r="X1301" s="3" t="str">
        <f>IF(COUNTIFS(Lookups!$A:$A,C1301)=1,"Gross Sales","")</f>
        <v/>
      </c>
      <c r="Y1301" s="3" t="str">
        <f>IF(COUNTIFS(Lookups!$D:$D,C1301)=1,"Bar Sales","")</f>
        <v/>
      </c>
      <c r="Z1301" s="3" t="str">
        <f>IFERROR(VLOOKUP(C1301*1,Lookups!$D:$F,3,FALSE),"")</f>
        <v/>
      </c>
      <c r="AA1301" s="3" t="str">
        <f>IFERROR(VLOOKUP($C1301*1,Lookups!$H:$N,3,FALSE),"")</f>
        <v>Sales</v>
      </c>
      <c r="AB1301" s="3" t="str">
        <f>IFERROR(VLOOKUP($C1301*1,Lookups!$H:$N,4,FALSE),"")</f>
        <v>Dinner</v>
      </c>
      <c r="AC1301" s="3" t="str">
        <f>IFERROR(VLOOKUP($C1301*1,Lookups!$H:$N,5,FALSE),"")</f>
        <v>Bar</v>
      </c>
      <c r="AD1301" s="3" t="str">
        <f>IFERROR(VLOOKUP($C1301*1,Lookups!$H:$N,6,FALSE),"")</f>
        <v>Bev</v>
      </c>
      <c r="AE1301" s="3" t="str">
        <f>IFERROR(VLOOKUP($C1301*1,Lookups!$H:$N,7,FALSE),"")</f>
        <v>Liquor</v>
      </c>
      <c r="AF1301" s="3" t="str">
        <f>VLOOKUP(B1301*1,Stores!$A:$C,3,FALSE)</f>
        <v>DFG</v>
      </c>
    </row>
    <row r="1302" spans="1:32">
      <c r="A1302" s="165" t="s">
        <v>949</v>
      </c>
      <c r="B1302" s="166" t="s">
        <v>936</v>
      </c>
      <c r="C1302" s="165" t="s">
        <v>600</v>
      </c>
      <c r="D1302" s="165" t="s">
        <v>918</v>
      </c>
      <c r="E1302" s="165" t="s">
        <v>577</v>
      </c>
      <c r="F1302" s="167">
        <v>2017</v>
      </c>
      <c r="G1302" s="168">
        <v>0</v>
      </c>
      <c r="H1302" s="169">
        <v>6591.9023999999999</v>
      </c>
      <c r="I1302" s="169">
        <v>10533.189975000001</v>
      </c>
      <c r="J1302" s="169">
        <v>8988.3825749999996</v>
      </c>
      <c r="K1302" s="169">
        <v>8032.5168000000003</v>
      </c>
      <c r="L1302" s="169">
        <v>8226.0218249999998</v>
      </c>
      <c r="M1302" s="169">
        <v>9632.5029000000013</v>
      </c>
      <c r="N1302" s="169">
        <v>7969.3125749999999</v>
      </c>
      <c r="O1302" s="169">
        <v>9103.1623499999987</v>
      </c>
      <c r="P1302" s="169">
        <v>6715.4962499999992</v>
      </c>
      <c r="Q1302" s="169">
        <v>6646.3761000000004</v>
      </c>
      <c r="R1302" s="169">
        <v>8275.6674000000003</v>
      </c>
      <c r="S1302" s="169">
        <v>0</v>
      </c>
      <c r="T1302" s="169">
        <v>0</v>
      </c>
      <c r="U1302" s="169">
        <v>90714.531149999995</v>
      </c>
      <c r="V1302" s="163">
        <f ca="1">SUM(INDIRECT(Inputs!$C$11&amp;ROW()&amp;":"&amp;Inputs!$C$12&amp;ROW()))</f>
        <v>6646.3761000000004</v>
      </c>
      <c r="W1302" s="163">
        <f ca="1">SUM(INDIRECT(Inputs!$C$13&amp;ROW()&amp;":"&amp;Inputs!$C$14&amp;ROW()))</f>
        <v>82438.86374999999</v>
      </c>
      <c r="X1302" s="3" t="str">
        <f>IF(COUNTIFS(Lookups!$A:$A,C1302)=1,"Gross Sales","")</f>
        <v/>
      </c>
      <c r="Y1302" s="3" t="str">
        <f>IF(COUNTIFS(Lookups!$D:$D,C1302)=1,"Bar Sales","")</f>
        <v/>
      </c>
      <c r="Z1302" s="3" t="str">
        <f>IFERROR(VLOOKUP(C1302*1,Lookups!$D:$F,3,FALSE),"")</f>
        <v/>
      </c>
      <c r="AA1302" s="3" t="str">
        <f>IFERROR(VLOOKUP($C1302*1,Lookups!$H:$N,3,FALSE),"")</f>
        <v>Sales</v>
      </c>
      <c r="AB1302" s="3" t="str">
        <f>IFERROR(VLOOKUP($C1302*1,Lookups!$H:$N,4,FALSE),"")</f>
        <v>Dinner</v>
      </c>
      <c r="AC1302" s="3" t="str">
        <f>IFERROR(VLOOKUP($C1302*1,Lookups!$H:$N,5,FALSE),"")</f>
        <v>Bar</v>
      </c>
      <c r="AD1302" s="3" t="str">
        <f>IFERROR(VLOOKUP($C1302*1,Lookups!$H:$N,6,FALSE),"")</f>
        <v>Bev</v>
      </c>
      <c r="AE1302" s="3" t="str">
        <f>IFERROR(VLOOKUP($C1302*1,Lookups!$H:$N,7,FALSE),"")</f>
        <v>Liquor</v>
      </c>
      <c r="AF1302" s="3" t="str">
        <f>VLOOKUP(B1302*1,Stores!$A:$C,3,FALSE)</f>
        <v>DFG</v>
      </c>
    </row>
    <row r="1303" spans="1:32">
      <c r="A1303" s="165" t="s">
        <v>948</v>
      </c>
      <c r="B1303" s="166" t="s">
        <v>937</v>
      </c>
      <c r="C1303" s="165" t="s">
        <v>600</v>
      </c>
      <c r="D1303" s="165" t="s">
        <v>918</v>
      </c>
      <c r="E1303" s="165" t="s">
        <v>577</v>
      </c>
      <c r="F1303" s="167">
        <v>2017</v>
      </c>
      <c r="G1303" s="168">
        <v>0</v>
      </c>
      <c r="H1303" s="169">
        <v>8540.1744749999998</v>
      </c>
      <c r="I1303" s="169">
        <v>7085.4654</v>
      </c>
      <c r="J1303" s="169">
        <v>9400.7485499999984</v>
      </c>
      <c r="K1303" s="169">
        <v>6499.7549999999992</v>
      </c>
      <c r="L1303" s="169">
        <v>7301.0437499999998</v>
      </c>
      <c r="M1303" s="169">
        <v>7042.7799000000005</v>
      </c>
      <c r="N1303" s="169">
        <v>7774.5954750000001</v>
      </c>
      <c r="O1303" s="169">
        <v>8014.7002499999999</v>
      </c>
      <c r="P1303" s="169">
        <v>6900.1898250000004</v>
      </c>
      <c r="Q1303" s="169">
        <v>8835.0041249999995</v>
      </c>
      <c r="R1303" s="169">
        <v>8990.0391749999999</v>
      </c>
      <c r="S1303" s="169">
        <v>0</v>
      </c>
      <c r="T1303" s="169">
        <v>0</v>
      </c>
      <c r="U1303" s="169">
        <v>86384.495924999981</v>
      </c>
      <c r="V1303" s="163">
        <f ca="1">SUM(INDIRECT(Inputs!$C$11&amp;ROW()&amp;":"&amp;Inputs!$C$12&amp;ROW()))</f>
        <v>8835.0041249999995</v>
      </c>
      <c r="W1303" s="163">
        <f ca="1">SUM(INDIRECT(Inputs!$C$13&amp;ROW()&amp;":"&amp;Inputs!$C$14&amp;ROW()))</f>
        <v>77394.456749999983</v>
      </c>
      <c r="X1303" s="3" t="str">
        <f>IF(COUNTIFS(Lookups!$A:$A,C1303)=1,"Gross Sales","")</f>
        <v/>
      </c>
      <c r="Y1303" s="3" t="str">
        <f>IF(COUNTIFS(Lookups!$D:$D,C1303)=1,"Bar Sales","")</f>
        <v/>
      </c>
      <c r="Z1303" s="3" t="str">
        <f>IFERROR(VLOOKUP(C1303*1,Lookups!$D:$F,3,FALSE),"")</f>
        <v/>
      </c>
      <c r="AA1303" s="3" t="str">
        <f>IFERROR(VLOOKUP($C1303*1,Lookups!$H:$N,3,FALSE),"")</f>
        <v>Sales</v>
      </c>
      <c r="AB1303" s="3" t="str">
        <f>IFERROR(VLOOKUP($C1303*1,Lookups!$H:$N,4,FALSE),"")</f>
        <v>Dinner</v>
      </c>
      <c r="AC1303" s="3" t="str">
        <f>IFERROR(VLOOKUP($C1303*1,Lookups!$H:$N,5,FALSE),"")</f>
        <v>Bar</v>
      </c>
      <c r="AD1303" s="3" t="str">
        <f>IFERROR(VLOOKUP($C1303*1,Lookups!$H:$N,6,FALSE),"")</f>
        <v>Bev</v>
      </c>
      <c r="AE1303" s="3" t="str">
        <f>IFERROR(VLOOKUP($C1303*1,Lookups!$H:$N,7,FALSE),"")</f>
        <v>Liquor</v>
      </c>
      <c r="AF1303" s="3" t="str">
        <f>VLOOKUP(B1303*1,Stores!$A:$C,3,FALSE)</f>
        <v>DFG</v>
      </c>
    </row>
    <row r="1304" spans="1:32">
      <c r="A1304" s="165" t="s">
        <v>947</v>
      </c>
      <c r="B1304" s="166" t="s">
        <v>938</v>
      </c>
      <c r="C1304" s="165" t="s">
        <v>600</v>
      </c>
      <c r="D1304" s="165" t="s">
        <v>918</v>
      </c>
      <c r="E1304" s="165" t="s">
        <v>577</v>
      </c>
      <c r="F1304" s="167">
        <v>2017</v>
      </c>
      <c r="G1304" s="168">
        <v>0</v>
      </c>
      <c r="H1304" s="169">
        <v>7447.5967499999997</v>
      </c>
      <c r="I1304" s="169">
        <v>10041.75</v>
      </c>
      <c r="J1304" s="169">
        <v>11794.974975000001</v>
      </c>
      <c r="K1304" s="169">
        <v>10582.97625</v>
      </c>
      <c r="L1304" s="169">
        <v>9587.2830750000012</v>
      </c>
      <c r="M1304" s="169">
        <v>8934.2999999999993</v>
      </c>
      <c r="N1304" s="169">
        <v>16596.6459</v>
      </c>
      <c r="O1304" s="169">
        <v>13956.339599999998</v>
      </c>
      <c r="P1304" s="169">
        <v>9533.3849999999984</v>
      </c>
      <c r="Q1304" s="169">
        <v>8170.2714000000005</v>
      </c>
      <c r="R1304" s="169">
        <v>11020.555350000001</v>
      </c>
      <c r="S1304" s="169">
        <v>0</v>
      </c>
      <c r="T1304" s="169">
        <v>0</v>
      </c>
      <c r="U1304" s="169">
        <v>117666.07829999998</v>
      </c>
      <c r="V1304" s="163">
        <f ca="1">SUM(INDIRECT(Inputs!$C$11&amp;ROW()&amp;":"&amp;Inputs!$C$12&amp;ROW()))</f>
        <v>8170.2714000000005</v>
      </c>
      <c r="W1304" s="163">
        <f ca="1">SUM(INDIRECT(Inputs!$C$13&amp;ROW()&amp;":"&amp;Inputs!$C$14&amp;ROW()))</f>
        <v>106645.52294999998</v>
      </c>
      <c r="X1304" s="3" t="str">
        <f>IF(COUNTIFS(Lookups!$A:$A,C1304)=1,"Gross Sales","")</f>
        <v/>
      </c>
      <c r="Y1304" s="3" t="str">
        <f>IF(COUNTIFS(Lookups!$D:$D,C1304)=1,"Bar Sales","")</f>
        <v/>
      </c>
      <c r="Z1304" s="3" t="str">
        <f>IFERROR(VLOOKUP(C1304*1,Lookups!$D:$F,3,FALSE),"")</f>
        <v/>
      </c>
      <c r="AA1304" s="3" t="str">
        <f>IFERROR(VLOOKUP($C1304*1,Lookups!$H:$N,3,FALSE),"")</f>
        <v>Sales</v>
      </c>
      <c r="AB1304" s="3" t="str">
        <f>IFERROR(VLOOKUP($C1304*1,Lookups!$H:$N,4,FALSE),"")</f>
        <v>Dinner</v>
      </c>
      <c r="AC1304" s="3" t="str">
        <f>IFERROR(VLOOKUP($C1304*1,Lookups!$H:$N,5,FALSE),"")</f>
        <v>Bar</v>
      </c>
      <c r="AD1304" s="3" t="str">
        <f>IFERROR(VLOOKUP($C1304*1,Lookups!$H:$N,6,FALSE),"")</f>
        <v>Bev</v>
      </c>
      <c r="AE1304" s="3" t="str">
        <f>IFERROR(VLOOKUP($C1304*1,Lookups!$H:$N,7,FALSE),"")</f>
        <v>Liquor</v>
      </c>
      <c r="AF1304" s="3" t="str">
        <f>VLOOKUP(B1304*1,Stores!$A:$C,3,FALSE)</f>
        <v>DFG</v>
      </c>
    </row>
    <row r="1305" spans="1:32">
      <c r="A1305" s="165" t="s">
        <v>946</v>
      </c>
      <c r="B1305" s="166" t="s">
        <v>939</v>
      </c>
      <c r="C1305" s="165" t="s">
        <v>600</v>
      </c>
      <c r="D1305" s="165" t="s">
        <v>918</v>
      </c>
      <c r="E1305" s="165" t="s">
        <v>577</v>
      </c>
      <c r="F1305" s="167">
        <v>2017</v>
      </c>
      <c r="G1305" s="168">
        <v>0</v>
      </c>
      <c r="H1305" s="169">
        <v>11154.173699999999</v>
      </c>
      <c r="I1305" s="169">
        <v>11359.495799999999</v>
      </c>
      <c r="J1305" s="169">
        <v>7335.8979749999999</v>
      </c>
      <c r="K1305" s="169">
        <v>6954.8495999999996</v>
      </c>
      <c r="L1305" s="169">
        <v>7974.5674500000005</v>
      </c>
      <c r="M1305" s="169">
        <v>9929.2396499999995</v>
      </c>
      <c r="N1305" s="169">
        <v>7030.8594000000003</v>
      </c>
      <c r="O1305" s="169">
        <v>7549.5453000000016</v>
      </c>
      <c r="P1305" s="169">
        <v>9392.1201000000019</v>
      </c>
      <c r="Q1305" s="169">
        <v>11573.976075</v>
      </c>
      <c r="R1305" s="169">
        <v>10791.186</v>
      </c>
      <c r="S1305" s="169">
        <v>0</v>
      </c>
      <c r="T1305" s="169">
        <v>0</v>
      </c>
      <c r="U1305" s="169">
        <v>101045.91105</v>
      </c>
      <c r="V1305" s="163">
        <f ca="1">SUM(INDIRECT(Inputs!$C$11&amp;ROW()&amp;":"&amp;Inputs!$C$12&amp;ROW()))</f>
        <v>11573.976075</v>
      </c>
      <c r="W1305" s="163">
        <f ca="1">SUM(INDIRECT(Inputs!$C$13&amp;ROW()&amp;":"&amp;Inputs!$C$14&amp;ROW()))</f>
        <v>90254.725049999994</v>
      </c>
      <c r="X1305" s="3" t="str">
        <f>IF(COUNTIFS(Lookups!$A:$A,C1305)=1,"Gross Sales","")</f>
        <v/>
      </c>
      <c r="Y1305" s="3" t="str">
        <f>IF(COUNTIFS(Lookups!$D:$D,C1305)=1,"Bar Sales","")</f>
        <v/>
      </c>
      <c r="Z1305" s="3" t="str">
        <f>IFERROR(VLOOKUP(C1305*1,Lookups!$D:$F,3,FALSE),"")</f>
        <v/>
      </c>
      <c r="AA1305" s="3" t="str">
        <f>IFERROR(VLOOKUP($C1305*1,Lookups!$H:$N,3,FALSE),"")</f>
        <v>Sales</v>
      </c>
      <c r="AB1305" s="3" t="str">
        <f>IFERROR(VLOOKUP($C1305*1,Lookups!$H:$N,4,FALSE),"")</f>
        <v>Dinner</v>
      </c>
      <c r="AC1305" s="3" t="str">
        <f>IFERROR(VLOOKUP($C1305*1,Lookups!$H:$N,5,FALSE),"")</f>
        <v>Bar</v>
      </c>
      <c r="AD1305" s="3" t="str">
        <f>IFERROR(VLOOKUP($C1305*1,Lookups!$H:$N,6,FALSE),"")</f>
        <v>Bev</v>
      </c>
      <c r="AE1305" s="3" t="str">
        <f>IFERROR(VLOOKUP($C1305*1,Lookups!$H:$N,7,FALSE),"")</f>
        <v>Liquor</v>
      </c>
      <c r="AF1305" s="3" t="str">
        <f>VLOOKUP(B1305*1,Stores!$A:$C,3,FALSE)</f>
        <v>DFG</v>
      </c>
    </row>
    <row r="1306" spans="1:32">
      <c r="A1306" s="165" t="s">
        <v>945</v>
      </c>
      <c r="B1306" s="166" t="s">
        <v>940</v>
      </c>
      <c r="C1306" s="165" t="s">
        <v>600</v>
      </c>
      <c r="D1306" s="165" t="s">
        <v>918</v>
      </c>
      <c r="E1306" s="165" t="s">
        <v>577</v>
      </c>
      <c r="F1306" s="167">
        <v>2017</v>
      </c>
      <c r="G1306" s="168">
        <v>0</v>
      </c>
      <c r="H1306" s="169">
        <v>18019.771799999999</v>
      </c>
      <c r="I1306" s="169">
        <v>15399.413999999999</v>
      </c>
      <c r="J1306" s="169">
        <v>16435.754700000001</v>
      </c>
      <c r="K1306" s="169">
        <v>18410.400149999998</v>
      </c>
      <c r="L1306" s="169">
        <v>16946.966400000001</v>
      </c>
      <c r="M1306" s="169">
        <v>13824.620625</v>
      </c>
      <c r="N1306" s="169">
        <v>15193.119375</v>
      </c>
      <c r="O1306" s="169">
        <v>18825.629550000001</v>
      </c>
      <c r="P1306" s="169">
        <v>14729.8086</v>
      </c>
      <c r="Q1306" s="169">
        <v>14640.622425</v>
      </c>
      <c r="R1306" s="169">
        <v>14132.561474999999</v>
      </c>
      <c r="S1306" s="169">
        <v>0</v>
      </c>
      <c r="T1306" s="169">
        <v>0</v>
      </c>
      <c r="U1306" s="169">
        <v>176558.6691</v>
      </c>
      <c r="V1306" s="163">
        <f ca="1">SUM(INDIRECT(Inputs!$C$11&amp;ROW()&amp;":"&amp;Inputs!$C$12&amp;ROW()))</f>
        <v>14640.622425</v>
      </c>
      <c r="W1306" s="163">
        <f ca="1">SUM(INDIRECT(Inputs!$C$13&amp;ROW()&amp;":"&amp;Inputs!$C$14&amp;ROW()))</f>
        <v>162426.107625</v>
      </c>
      <c r="X1306" s="3" t="str">
        <f>IF(COUNTIFS(Lookups!$A:$A,C1306)=1,"Gross Sales","")</f>
        <v/>
      </c>
      <c r="Y1306" s="3" t="str">
        <f>IF(COUNTIFS(Lookups!$D:$D,C1306)=1,"Bar Sales","")</f>
        <v/>
      </c>
      <c r="Z1306" s="3" t="str">
        <f>IFERROR(VLOOKUP(C1306*1,Lookups!$D:$F,3,FALSE),"")</f>
        <v/>
      </c>
      <c r="AA1306" s="3" t="str">
        <f>IFERROR(VLOOKUP($C1306*1,Lookups!$H:$N,3,FALSE),"")</f>
        <v>Sales</v>
      </c>
      <c r="AB1306" s="3" t="str">
        <f>IFERROR(VLOOKUP($C1306*1,Lookups!$H:$N,4,FALSE),"")</f>
        <v>Dinner</v>
      </c>
      <c r="AC1306" s="3" t="str">
        <f>IFERROR(VLOOKUP($C1306*1,Lookups!$H:$N,5,FALSE),"")</f>
        <v>Bar</v>
      </c>
      <c r="AD1306" s="3" t="str">
        <f>IFERROR(VLOOKUP($C1306*1,Lookups!$H:$N,6,FALSE),"")</f>
        <v>Bev</v>
      </c>
      <c r="AE1306" s="3" t="str">
        <f>IFERROR(VLOOKUP($C1306*1,Lookups!$H:$N,7,FALSE),"")</f>
        <v>Liquor</v>
      </c>
      <c r="AF1306" s="3" t="str">
        <f>VLOOKUP(B1306*1,Stores!$A:$C,3,FALSE)</f>
        <v>DFG</v>
      </c>
    </row>
    <row r="1307" spans="1:32">
      <c r="A1307" s="165" t="s">
        <v>944</v>
      </c>
      <c r="B1307" s="166" t="s">
        <v>941</v>
      </c>
      <c r="C1307" s="165" t="s">
        <v>600</v>
      </c>
      <c r="D1307" s="165" t="s">
        <v>918</v>
      </c>
      <c r="E1307" s="165" t="s">
        <v>577</v>
      </c>
      <c r="F1307" s="167">
        <v>2017</v>
      </c>
      <c r="G1307" s="168">
        <v>0</v>
      </c>
      <c r="H1307" s="169">
        <v>16566.738000000001</v>
      </c>
      <c r="I1307" s="169">
        <v>14772.278100000001</v>
      </c>
      <c r="J1307" s="169">
        <v>18832.277249999999</v>
      </c>
      <c r="K1307" s="169">
        <v>16209.55755</v>
      </c>
      <c r="L1307" s="169">
        <v>14494.812599999999</v>
      </c>
      <c r="M1307" s="169">
        <v>18832.850999999999</v>
      </c>
      <c r="N1307" s="169">
        <v>15396.433424999999</v>
      </c>
      <c r="O1307" s="169">
        <v>15279.0177</v>
      </c>
      <c r="P1307" s="169">
        <v>13702.515749999999</v>
      </c>
      <c r="Q1307" s="169">
        <v>17271.771299999997</v>
      </c>
      <c r="R1307" s="169">
        <v>17928.6885</v>
      </c>
      <c r="S1307" s="169">
        <v>0</v>
      </c>
      <c r="T1307" s="169">
        <v>0</v>
      </c>
      <c r="U1307" s="169">
        <v>179286.94117499999</v>
      </c>
      <c r="V1307" s="163">
        <f ca="1">SUM(INDIRECT(Inputs!$C$11&amp;ROW()&amp;":"&amp;Inputs!$C$12&amp;ROW()))</f>
        <v>17271.771299999997</v>
      </c>
      <c r="W1307" s="163">
        <f ca="1">SUM(INDIRECT(Inputs!$C$13&amp;ROW()&amp;":"&amp;Inputs!$C$14&amp;ROW()))</f>
        <v>161358.252675</v>
      </c>
      <c r="X1307" s="3" t="str">
        <f>IF(COUNTIFS(Lookups!$A:$A,C1307)=1,"Gross Sales","")</f>
        <v/>
      </c>
      <c r="Y1307" s="3" t="str">
        <f>IF(COUNTIFS(Lookups!$D:$D,C1307)=1,"Bar Sales","")</f>
        <v/>
      </c>
      <c r="Z1307" s="3" t="str">
        <f>IFERROR(VLOOKUP(C1307*1,Lookups!$D:$F,3,FALSE),"")</f>
        <v/>
      </c>
      <c r="AA1307" s="3" t="str">
        <f>IFERROR(VLOOKUP($C1307*1,Lookups!$H:$N,3,FALSE),"")</f>
        <v>Sales</v>
      </c>
      <c r="AB1307" s="3" t="str">
        <f>IFERROR(VLOOKUP($C1307*1,Lookups!$H:$N,4,FALSE),"")</f>
        <v>Dinner</v>
      </c>
      <c r="AC1307" s="3" t="str">
        <f>IFERROR(VLOOKUP($C1307*1,Lookups!$H:$N,5,FALSE),"")</f>
        <v>Bar</v>
      </c>
      <c r="AD1307" s="3" t="str">
        <f>IFERROR(VLOOKUP($C1307*1,Lookups!$H:$N,6,FALSE),"")</f>
        <v>Bev</v>
      </c>
      <c r="AE1307" s="3" t="str">
        <f>IFERROR(VLOOKUP($C1307*1,Lookups!$H:$N,7,FALSE),"")</f>
        <v>Liquor</v>
      </c>
      <c r="AF1307" s="3" t="str">
        <f>VLOOKUP(B1307*1,Stores!$A:$C,3,FALSE)</f>
        <v>DFG</v>
      </c>
    </row>
    <row r="1308" spans="1:32">
      <c r="A1308" s="165" t="s">
        <v>943</v>
      </c>
      <c r="B1308" s="166" t="s">
        <v>942</v>
      </c>
      <c r="C1308" s="165" t="s">
        <v>600</v>
      </c>
      <c r="D1308" s="165" t="s">
        <v>918</v>
      </c>
      <c r="E1308" s="165" t="s">
        <v>577</v>
      </c>
      <c r="F1308" s="167">
        <v>2017</v>
      </c>
      <c r="G1308" s="168">
        <v>0</v>
      </c>
      <c r="H1308" s="169">
        <v>7622.7723000000005</v>
      </c>
      <c r="I1308" s="169">
        <v>7285.7240999999995</v>
      </c>
      <c r="J1308" s="169">
        <v>13650.033749999999</v>
      </c>
      <c r="K1308" s="169">
        <v>7185.4256249999999</v>
      </c>
      <c r="L1308" s="169">
        <v>8889.0749999999989</v>
      </c>
      <c r="M1308" s="169">
        <v>10583.834625000001</v>
      </c>
      <c r="N1308" s="169">
        <v>7296.3260999999993</v>
      </c>
      <c r="O1308" s="169">
        <v>10197.5016</v>
      </c>
      <c r="P1308" s="169">
        <v>9331.4812500000007</v>
      </c>
      <c r="Q1308" s="169">
        <v>7768.8449999999993</v>
      </c>
      <c r="R1308" s="169">
        <v>6646.3173000000006</v>
      </c>
      <c r="S1308" s="169">
        <v>0</v>
      </c>
      <c r="T1308" s="169">
        <v>0</v>
      </c>
      <c r="U1308" s="169">
        <v>96457.336649999983</v>
      </c>
      <c r="V1308" s="163">
        <f ca="1">SUM(INDIRECT(Inputs!$C$11&amp;ROW()&amp;":"&amp;Inputs!$C$12&amp;ROW()))</f>
        <v>7768.8449999999993</v>
      </c>
      <c r="W1308" s="163">
        <f ca="1">SUM(INDIRECT(Inputs!$C$13&amp;ROW()&amp;":"&amp;Inputs!$C$14&amp;ROW()))</f>
        <v>89811.019349999988</v>
      </c>
      <c r="X1308" s="3" t="str">
        <f>IF(COUNTIFS(Lookups!$A:$A,C1308)=1,"Gross Sales","")</f>
        <v/>
      </c>
      <c r="Y1308" s="3" t="str">
        <f>IF(COUNTIFS(Lookups!$D:$D,C1308)=1,"Bar Sales","")</f>
        <v/>
      </c>
      <c r="Z1308" s="3" t="str">
        <f>IFERROR(VLOOKUP(C1308*1,Lookups!$D:$F,3,FALSE),"")</f>
        <v/>
      </c>
      <c r="AA1308" s="3" t="str">
        <f>IFERROR(VLOOKUP($C1308*1,Lookups!$H:$N,3,FALSE),"")</f>
        <v>Sales</v>
      </c>
      <c r="AB1308" s="3" t="str">
        <f>IFERROR(VLOOKUP($C1308*1,Lookups!$H:$N,4,FALSE),"")</f>
        <v>Dinner</v>
      </c>
      <c r="AC1308" s="3" t="str">
        <f>IFERROR(VLOOKUP($C1308*1,Lookups!$H:$N,5,FALSE),"")</f>
        <v>Bar</v>
      </c>
      <c r="AD1308" s="3" t="str">
        <f>IFERROR(VLOOKUP($C1308*1,Lookups!$H:$N,6,FALSE),"")</f>
        <v>Bev</v>
      </c>
      <c r="AE1308" s="3" t="str">
        <f>IFERROR(VLOOKUP($C1308*1,Lookups!$H:$N,7,FALSE),"")</f>
        <v>Liquor</v>
      </c>
      <c r="AF1308" s="3" t="str">
        <f>VLOOKUP(B1308*1,Stores!$A:$C,3,FALSE)</f>
        <v>DFG</v>
      </c>
    </row>
    <row r="1309" spans="1:32">
      <c r="A1309" s="165" t="s">
        <v>942</v>
      </c>
      <c r="B1309" s="166" t="s">
        <v>943</v>
      </c>
      <c r="C1309" s="165" t="s">
        <v>600</v>
      </c>
      <c r="D1309" s="165" t="s">
        <v>918</v>
      </c>
      <c r="E1309" s="165" t="s">
        <v>577</v>
      </c>
      <c r="F1309" s="167">
        <v>2017</v>
      </c>
      <c r="G1309" s="168">
        <v>0</v>
      </c>
      <c r="H1309" s="169">
        <v>6815.0531249999995</v>
      </c>
      <c r="I1309" s="169">
        <v>9325.3973999999998</v>
      </c>
      <c r="J1309" s="169">
        <v>7444.5546000000004</v>
      </c>
      <c r="K1309" s="169">
        <v>7744.6482749999996</v>
      </c>
      <c r="L1309" s="169">
        <v>7388.9246249999987</v>
      </c>
      <c r="M1309" s="169">
        <v>6423.6835500000007</v>
      </c>
      <c r="N1309" s="169">
        <v>5780.6254499999995</v>
      </c>
      <c r="O1309" s="169">
        <v>7909.6963499999993</v>
      </c>
      <c r="P1309" s="169">
        <v>5915.7194250000002</v>
      </c>
      <c r="Q1309" s="169">
        <v>6333.0520500000002</v>
      </c>
      <c r="R1309" s="169">
        <v>6097.3814999999995</v>
      </c>
      <c r="S1309" s="169">
        <v>0</v>
      </c>
      <c r="T1309" s="169">
        <v>0</v>
      </c>
      <c r="U1309" s="169">
        <v>77178.736350000006</v>
      </c>
      <c r="V1309" s="163">
        <f ca="1">SUM(INDIRECT(Inputs!$C$11&amp;ROW()&amp;":"&amp;Inputs!$C$12&amp;ROW()))</f>
        <v>6333.0520500000002</v>
      </c>
      <c r="W1309" s="163">
        <f ca="1">SUM(INDIRECT(Inputs!$C$13&amp;ROW()&amp;":"&amp;Inputs!$C$14&amp;ROW()))</f>
        <v>71081.354850000003</v>
      </c>
      <c r="X1309" s="3" t="str">
        <f>IF(COUNTIFS(Lookups!$A:$A,C1309)=1,"Gross Sales","")</f>
        <v/>
      </c>
      <c r="Y1309" s="3" t="str">
        <f>IF(COUNTIFS(Lookups!$D:$D,C1309)=1,"Bar Sales","")</f>
        <v/>
      </c>
      <c r="Z1309" s="3" t="str">
        <f>IFERROR(VLOOKUP(C1309*1,Lookups!$D:$F,3,FALSE),"")</f>
        <v/>
      </c>
      <c r="AA1309" s="3" t="str">
        <f>IFERROR(VLOOKUP($C1309*1,Lookups!$H:$N,3,FALSE),"")</f>
        <v>Sales</v>
      </c>
      <c r="AB1309" s="3" t="str">
        <f>IFERROR(VLOOKUP($C1309*1,Lookups!$H:$N,4,FALSE),"")</f>
        <v>Dinner</v>
      </c>
      <c r="AC1309" s="3" t="str">
        <f>IFERROR(VLOOKUP($C1309*1,Lookups!$H:$N,5,FALSE),"")</f>
        <v>Bar</v>
      </c>
      <c r="AD1309" s="3" t="str">
        <f>IFERROR(VLOOKUP($C1309*1,Lookups!$H:$N,6,FALSE),"")</f>
        <v>Bev</v>
      </c>
      <c r="AE1309" s="3" t="str">
        <f>IFERROR(VLOOKUP($C1309*1,Lookups!$H:$N,7,FALSE),"")</f>
        <v>Liquor</v>
      </c>
      <c r="AF1309" s="3" t="str">
        <f>VLOOKUP(B1309*1,Stores!$A:$C,3,FALSE)</f>
        <v>DFG</v>
      </c>
    </row>
    <row r="1310" spans="1:32">
      <c r="A1310" s="165" t="s">
        <v>941</v>
      </c>
      <c r="B1310" s="166" t="s">
        <v>944</v>
      </c>
      <c r="C1310" s="165" t="s">
        <v>600</v>
      </c>
      <c r="D1310" s="165" t="s">
        <v>918</v>
      </c>
      <c r="E1310" s="165" t="s">
        <v>577</v>
      </c>
      <c r="F1310" s="167">
        <v>2017</v>
      </c>
      <c r="G1310" s="168">
        <v>0</v>
      </c>
      <c r="H1310" s="169">
        <v>8874.9600000000009</v>
      </c>
      <c r="I1310" s="169">
        <v>14316.581250000001</v>
      </c>
      <c r="J1310" s="169">
        <v>7346.5670249999994</v>
      </c>
      <c r="K1310" s="169">
        <v>9255.5436000000009</v>
      </c>
      <c r="L1310" s="169">
        <v>7562.34375</v>
      </c>
      <c r="M1310" s="169">
        <v>10475.883600000001</v>
      </c>
      <c r="N1310" s="169">
        <v>8321.7835500000001</v>
      </c>
      <c r="O1310" s="169">
        <v>7893.6507000000011</v>
      </c>
      <c r="P1310" s="169">
        <v>7876.2375000000002</v>
      </c>
      <c r="Q1310" s="169">
        <v>6221.6736000000001</v>
      </c>
      <c r="R1310" s="169">
        <v>6505.7899500000003</v>
      </c>
      <c r="S1310" s="169">
        <v>0</v>
      </c>
      <c r="T1310" s="169">
        <v>0</v>
      </c>
      <c r="U1310" s="169">
        <v>94651.014525000006</v>
      </c>
      <c r="V1310" s="163">
        <f ca="1">SUM(INDIRECT(Inputs!$C$11&amp;ROW()&amp;":"&amp;Inputs!$C$12&amp;ROW()))</f>
        <v>6221.6736000000001</v>
      </c>
      <c r="W1310" s="163">
        <f ca="1">SUM(INDIRECT(Inputs!$C$13&amp;ROW()&amp;":"&amp;Inputs!$C$14&amp;ROW()))</f>
        <v>88145.224575</v>
      </c>
      <c r="X1310" s="3" t="str">
        <f>IF(COUNTIFS(Lookups!$A:$A,C1310)=1,"Gross Sales","")</f>
        <v/>
      </c>
      <c r="Y1310" s="3" t="str">
        <f>IF(COUNTIFS(Lookups!$D:$D,C1310)=1,"Bar Sales","")</f>
        <v/>
      </c>
      <c r="Z1310" s="3" t="str">
        <f>IFERROR(VLOOKUP(C1310*1,Lookups!$D:$F,3,FALSE),"")</f>
        <v/>
      </c>
      <c r="AA1310" s="3" t="str">
        <f>IFERROR(VLOOKUP($C1310*1,Lookups!$H:$N,3,FALSE),"")</f>
        <v>Sales</v>
      </c>
      <c r="AB1310" s="3" t="str">
        <f>IFERROR(VLOOKUP($C1310*1,Lookups!$H:$N,4,FALSE),"")</f>
        <v>Dinner</v>
      </c>
      <c r="AC1310" s="3" t="str">
        <f>IFERROR(VLOOKUP($C1310*1,Lookups!$H:$N,5,FALSE),"")</f>
        <v>Bar</v>
      </c>
      <c r="AD1310" s="3" t="str">
        <f>IFERROR(VLOOKUP($C1310*1,Lookups!$H:$N,6,FALSE),"")</f>
        <v>Bev</v>
      </c>
      <c r="AE1310" s="3" t="str">
        <f>IFERROR(VLOOKUP($C1310*1,Lookups!$H:$N,7,FALSE),"")</f>
        <v>Liquor</v>
      </c>
      <c r="AF1310" s="3" t="str">
        <f>VLOOKUP(B1310*1,Stores!$A:$C,3,FALSE)</f>
        <v>DFG</v>
      </c>
    </row>
    <row r="1311" spans="1:32">
      <c r="A1311" s="165" t="s">
        <v>940</v>
      </c>
      <c r="B1311" s="166" t="s">
        <v>945</v>
      </c>
      <c r="C1311" s="165" t="s">
        <v>600</v>
      </c>
      <c r="D1311" s="165" t="s">
        <v>918</v>
      </c>
      <c r="E1311" s="165" t="s">
        <v>577</v>
      </c>
      <c r="F1311" s="167">
        <v>2017</v>
      </c>
      <c r="G1311" s="168">
        <v>0</v>
      </c>
      <c r="H1311" s="169">
        <v>15140.068125</v>
      </c>
      <c r="I1311" s="169">
        <v>14837.379375</v>
      </c>
      <c r="J1311" s="169">
        <v>13619.347199999998</v>
      </c>
      <c r="K1311" s="169">
        <v>10779.530624999999</v>
      </c>
      <c r="L1311" s="169">
        <v>12550.1337</v>
      </c>
      <c r="M1311" s="169">
        <v>12259.221975</v>
      </c>
      <c r="N1311" s="169">
        <v>15294.215025</v>
      </c>
      <c r="O1311" s="169">
        <v>14638.048424999999</v>
      </c>
      <c r="P1311" s="169">
        <v>14934.206250000001</v>
      </c>
      <c r="Q1311" s="169">
        <v>12895.237500000001</v>
      </c>
      <c r="R1311" s="169">
        <v>14151.354300000001</v>
      </c>
      <c r="S1311" s="169">
        <v>0</v>
      </c>
      <c r="T1311" s="169">
        <v>0</v>
      </c>
      <c r="U1311" s="169">
        <v>151098.74250000002</v>
      </c>
      <c r="V1311" s="163">
        <f ca="1">SUM(INDIRECT(Inputs!$C$11&amp;ROW()&amp;":"&amp;Inputs!$C$12&amp;ROW()))</f>
        <v>12895.237500000001</v>
      </c>
      <c r="W1311" s="163">
        <f ca="1">SUM(INDIRECT(Inputs!$C$13&amp;ROW()&amp;":"&amp;Inputs!$C$14&amp;ROW()))</f>
        <v>136947.38820000002</v>
      </c>
      <c r="X1311" s="3" t="str">
        <f>IF(COUNTIFS(Lookups!$A:$A,C1311)=1,"Gross Sales","")</f>
        <v/>
      </c>
      <c r="Y1311" s="3" t="str">
        <f>IF(COUNTIFS(Lookups!$D:$D,C1311)=1,"Bar Sales","")</f>
        <v/>
      </c>
      <c r="Z1311" s="3" t="str">
        <f>IFERROR(VLOOKUP(C1311*1,Lookups!$D:$F,3,FALSE),"")</f>
        <v/>
      </c>
      <c r="AA1311" s="3" t="str">
        <f>IFERROR(VLOOKUP($C1311*1,Lookups!$H:$N,3,FALSE),"")</f>
        <v>Sales</v>
      </c>
      <c r="AB1311" s="3" t="str">
        <f>IFERROR(VLOOKUP($C1311*1,Lookups!$H:$N,4,FALSE),"")</f>
        <v>Dinner</v>
      </c>
      <c r="AC1311" s="3" t="str">
        <f>IFERROR(VLOOKUP($C1311*1,Lookups!$H:$N,5,FALSE),"")</f>
        <v>Bar</v>
      </c>
      <c r="AD1311" s="3" t="str">
        <f>IFERROR(VLOOKUP($C1311*1,Lookups!$H:$N,6,FALSE),"")</f>
        <v>Bev</v>
      </c>
      <c r="AE1311" s="3" t="str">
        <f>IFERROR(VLOOKUP($C1311*1,Lookups!$H:$N,7,FALSE),"")</f>
        <v>Liquor</v>
      </c>
      <c r="AF1311" s="3" t="str">
        <f>VLOOKUP(B1311*1,Stores!$A:$C,3,FALSE)</f>
        <v>DFG</v>
      </c>
    </row>
    <row r="1312" spans="1:32">
      <c r="A1312" s="165" t="s">
        <v>939</v>
      </c>
      <c r="B1312" s="166" t="s">
        <v>946</v>
      </c>
      <c r="C1312" s="165" t="s">
        <v>600</v>
      </c>
      <c r="D1312" s="165" t="s">
        <v>918</v>
      </c>
      <c r="E1312" s="165" t="s">
        <v>577</v>
      </c>
      <c r="F1312" s="167">
        <v>2017</v>
      </c>
      <c r="G1312" s="168">
        <v>0</v>
      </c>
      <c r="H1312" s="169">
        <v>7061.0418000000009</v>
      </c>
      <c r="I1312" s="169">
        <v>7044.1717500000013</v>
      </c>
      <c r="J1312" s="169">
        <v>5749.2606749999995</v>
      </c>
      <c r="K1312" s="169">
        <v>7048.1324999999997</v>
      </c>
      <c r="L1312" s="169">
        <v>5859.4614000000001</v>
      </c>
      <c r="M1312" s="169">
        <v>6500.2822499999993</v>
      </c>
      <c r="N1312" s="169">
        <v>7264.8762749999987</v>
      </c>
      <c r="O1312" s="169">
        <v>5395.8401249999997</v>
      </c>
      <c r="P1312" s="169">
        <v>7423.5144749999999</v>
      </c>
      <c r="Q1312" s="169">
        <v>6776.8649999999998</v>
      </c>
      <c r="R1312" s="169">
        <v>6147.5118749999992</v>
      </c>
      <c r="S1312" s="169">
        <v>0</v>
      </c>
      <c r="T1312" s="169">
        <v>0</v>
      </c>
      <c r="U1312" s="169">
        <v>72270.958125000005</v>
      </c>
      <c r="V1312" s="163">
        <f ca="1">SUM(INDIRECT(Inputs!$C$11&amp;ROW()&amp;":"&amp;Inputs!$C$12&amp;ROW()))</f>
        <v>6776.8649999999998</v>
      </c>
      <c r="W1312" s="163">
        <f ca="1">SUM(INDIRECT(Inputs!$C$13&amp;ROW()&amp;":"&amp;Inputs!$C$14&amp;ROW()))</f>
        <v>66123.446250000008</v>
      </c>
      <c r="X1312" s="3" t="str">
        <f>IF(COUNTIFS(Lookups!$A:$A,C1312)=1,"Gross Sales","")</f>
        <v/>
      </c>
      <c r="Y1312" s="3" t="str">
        <f>IF(COUNTIFS(Lookups!$D:$D,C1312)=1,"Bar Sales","")</f>
        <v/>
      </c>
      <c r="Z1312" s="3" t="str">
        <f>IFERROR(VLOOKUP(C1312*1,Lookups!$D:$F,3,FALSE),"")</f>
        <v/>
      </c>
      <c r="AA1312" s="3" t="str">
        <f>IFERROR(VLOOKUP($C1312*1,Lookups!$H:$N,3,FALSE),"")</f>
        <v>Sales</v>
      </c>
      <c r="AB1312" s="3" t="str">
        <f>IFERROR(VLOOKUP($C1312*1,Lookups!$H:$N,4,FALSE),"")</f>
        <v>Dinner</v>
      </c>
      <c r="AC1312" s="3" t="str">
        <f>IFERROR(VLOOKUP($C1312*1,Lookups!$H:$N,5,FALSE),"")</f>
        <v>Bar</v>
      </c>
      <c r="AD1312" s="3" t="str">
        <f>IFERROR(VLOOKUP($C1312*1,Lookups!$H:$N,6,FALSE),"")</f>
        <v>Bev</v>
      </c>
      <c r="AE1312" s="3" t="str">
        <f>IFERROR(VLOOKUP($C1312*1,Lookups!$H:$N,7,FALSE),"")</f>
        <v>Liquor</v>
      </c>
      <c r="AF1312" s="3" t="str">
        <f>VLOOKUP(B1312*1,Stores!$A:$C,3,FALSE)</f>
        <v>DFG</v>
      </c>
    </row>
    <row r="1313" spans="1:32">
      <c r="A1313" s="165" t="s">
        <v>938</v>
      </c>
      <c r="B1313" s="166" t="s">
        <v>947</v>
      </c>
      <c r="C1313" s="165" t="s">
        <v>600</v>
      </c>
      <c r="D1313" s="165" t="s">
        <v>918</v>
      </c>
      <c r="E1313" s="165" t="s">
        <v>577</v>
      </c>
      <c r="F1313" s="167">
        <v>2017</v>
      </c>
      <c r="G1313" s="168">
        <v>0</v>
      </c>
      <c r="H1313" s="169">
        <v>11679.042375000001</v>
      </c>
      <c r="I1313" s="169">
        <v>11795.011800000002</v>
      </c>
      <c r="J1313" s="169">
        <v>9320.1569999999992</v>
      </c>
      <c r="K1313" s="169">
        <v>8549.0965499999984</v>
      </c>
      <c r="L1313" s="169">
        <v>9015.5186999999987</v>
      </c>
      <c r="M1313" s="169">
        <v>5799.4753499999997</v>
      </c>
      <c r="N1313" s="169">
        <v>7483.3863749999991</v>
      </c>
      <c r="O1313" s="169">
        <v>8450.3703000000005</v>
      </c>
      <c r="P1313" s="169">
        <v>8752.160249999999</v>
      </c>
      <c r="Q1313" s="169">
        <v>5871.2202000000007</v>
      </c>
      <c r="R1313" s="169">
        <v>6069.7964249999995</v>
      </c>
      <c r="S1313" s="169">
        <v>0</v>
      </c>
      <c r="T1313" s="169">
        <v>0</v>
      </c>
      <c r="U1313" s="169">
        <v>92785.235325000001</v>
      </c>
      <c r="V1313" s="163">
        <f ca="1">SUM(INDIRECT(Inputs!$C$11&amp;ROW()&amp;":"&amp;Inputs!$C$12&amp;ROW()))</f>
        <v>5871.2202000000007</v>
      </c>
      <c r="W1313" s="163">
        <f ca="1">SUM(INDIRECT(Inputs!$C$13&amp;ROW()&amp;":"&amp;Inputs!$C$14&amp;ROW()))</f>
        <v>86715.438900000008</v>
      </c>
      <c r="X1313" s="3" t="str">
        <f>IF(COUNTIFS(Lookups!$A:$A,C1313)=1,"Gross Sales","")</f>
        <v/>
      </c>
      <c r="Y1313" s="3" t="str">
        <f>IF(COUNTIFS(Lookups!$D:$D,C1313)=1,"Bar Sales","")</f>
        <v/>
      </c>
      <c r="Z1313" s="3" t="str">
        <f>IFERROR(VLOOKUP(C1313*1,Lookups!$D:$F,3,FALSE),"")</f>
        <v/>
      </c>
      <c r="AA1313" s="3" t="str">
        <f>IFERROR(VLOOKUP($C1313*1,Lookups!$H:$N,3,FALSE),"")</f>
        <v>Sales</v>
      </c>
      <c r="AB1313" s="3" t="str">
        <f>IFERROR(VLOOKUP($C1313*1,Lookups!$H:$N,4,FALSE),"")</f>
        <v>Dinner</v>
      </c>
      <c r="AC1313" s="3" t="str">
        <f>IFERROR(VLOOKUP($C1313*1,Lookups!$H:$N,5,FALSE),"")</f>
        <v>Bar</v>
      </c>
      <c r="AD1313" s="3" t="str">
        <f>IFERROR(VLOOKUP($C1313*1,Lookups!$H:$N,6,FALSE),"")</f>
        <v>Bev</v>
      </c>
      <c r="AE1313" s="3" t="str">
        <f>IFERROR(VLOOKUP($C1313*1,Lookups!$H:$N,7,FALSE),"")</f>
        <v>Liquor</v>
      </c>
      <c r="AF1313" s="3" t="str">
        <f>VLOOKUP(B1313*1,Stores!$A:$C,3,FALSE)</f>
        <v>DFG</v>
      </c>
    </row>
    <row r="1314" spans="1:32">
      <c r="A1314" s="165" t="s">
        <v>937</v>
      </c>
      <c r="B1314" s="166" t="s">
        <v>948</v>
      </c>
      <c r="C1314" s="165" t="s">
        <v>600</v>
      </c>
      <c r="D1314" s="165" t="s">
        <v>918</v>
      </c>
      <c r="E1314" s="165" t="s">
        <v>577</v>
      </c>
      <c r="F1314" s="167">
        <v>2017</v>
      </c>
      <c r="G1314" s="168">
        <v>0</v>
      </c>
      <c r="H1314" s="169">
        <v>7775.5245749999995</v>
      </c>
      <c r="I1314" s="169">
        <v>5941.1770499999993</v>
      </c>
      <c r="J1314" s="169">
        <v>5893.7255999999998</v>
      </c>
      <c r="K1314" s="169">
        <v>3523.7979</v>
      </c>
      <c r="L1314" s="169">
        <v>6079.4489999999996</v>
      </c>
      <c r="M1314" s="169">
        <v>4073.2542000000003</v>
      </c>
      <c r="N1314" s="169">
        <v>5540.4714749999994</v>
      </c>
      <c r="O1314" s="169">
        <v>3624.1914749999996</v>
      </c>
      <c r="P1314" s="169">
        <v>4032.1008000000002</v>
      </c>
      <c r="Q1314" s="169">
        <v>3573.1080000000002</v>
      </c>
      <c r="R1314" s="169">
        <v>5348.0463749999999</v>
      </c>
      <c r="S1314" s="169">
        <v>0</v>
      </c>
      <c r="T1314" s="169">
        <v>0</v>
      </c>
      <c r="U1314" s="169">
        <v>55404.846449999997</v>
      </c>
      <c r="V1314" s="163">
        <f ca="1">SUM(INDIRECT(Inputs!$C$11&amp;ROW()&amp;":"&amp;Inputs!$C$12&amp;ROW()))</f>
        <v>3573.1080000000002</v>
      </c>
      <c r="W1314" s="163">
        <f ca="1">SUM(INDIRECT(Inputs!$C$13&amp;ROW()&amp;":"&amp;Inputs!$C$14&amp;ROW()))</f>
        <v>50056.800074999999</v>
      </c>
      <c r="X1314" s="3" t="str">
        <f>IF(COUNTIFS(Lookups!$A:$A,C1314)=1,"Gross Sales","")</f>
        <v/>
      </c>
      <c r="Y1314" s="3" t="str">
        <f>IF(COUNTIFS(Lookups!$D:$D,C1314)=1,"Bar Sales","")</f>
        <v/>
      </c>
      <c r="Z1314" s="3" t="str">
        <f>IFERROR(VLOOKUP(C1314*1,Lookups!$D:$F,3,FALSE),"")</f>
        <v/>
      </c>
      <c r="AA1314" s="3" t="str">
        <f>IFERROR(VLOOKUP($C1314*1,Lookups!$H:$N,3,FALSE),"")</f>
        <v>Sales</v>
      </c>
      <c r="AB1314" s="3" t="str">
        <f>IFERROR(VLOOKUP($C1314*1,Lookups!$H:$N,4,FALSE),"")</f>
        <v>Dinner</v>
      </c>
      <c r="AC1314" s="3" t="str">
        <f>IFERROR(VLOOKUP($C1314*1,Lookups!$H:$N,5,FALSE),"")</f>
        <v>Bar</v>
      </c>
      <c r="AD1314" s="3" t="str">
        <f>IFERROR(VLOOKUP($C1314*1,Lookups!$H:$N,6,FALSE),"")</f>
        <v>Bev</v>
      </c>
      <c r="AE1314" s="3" t="str">
        <f>IFERROR(VLOOKUP($C1314*1,Lookups!$H:$N,7,FALSE),"")</f>
        <v>Liquor</v>
      </c>
      <c r="AF1314" s="3" t="str">
        <f>VLOOKUP(B1314*1,Stores!$A:$C,3,FALSE)</f>
        <v>DFG</v>
      </c>
    </row>
    <row r="1315" spans="1:32">
      <c r="A1315" s="165" t="s">
        <v>936</v>
      </c>
      <c r="B1315" s="166" t="s">
        <v>949</v>
      </c>
      <c r="C1315" s="165" t="s">
        <v>600</v>
      </c>
      <c r="D1315" s="165" t="s">
        <v>918</v>
      </c>
      <c r="E1315" s="165" t="s">
        <v>577</v>
      </c>
      <c r="F1315" s="167">
        <v>2017</v>
      </c>
      <c r="G1315" s="168">
        <v>0</v>
      </c>
      <c r="H1315" s="169">
        <v>16795.654199999997</v>
      </c>
      <c r="I1315" s="169">
        <v>14864.050500000001</v>
      </c>
      <c r="J1315" s="169">
        <v>16932.38205</v>
      </c>
      <c r="K1315" s="169">
        <v>16033.432275000001</v>
      </c>
      <c r="L1315" s="169">
        <v>12941.652900000001</v>
      </c>
      <c r="M1315" s="169">
        <v>14848.4478</v>
      </c>
      <c r="N1315" s="169">
        <v>15211.393875</v>
      </c>
      <c r="O1315" s="169">
        <v>15522.2235</v>
      </c>
      <c r="P1315" s="169">
        <v>12875.185199999998</v>
      </c>
      <c r="Q1315" s="169">
        <v>13968.320100000001</v>
      </c>
      <c r="R1315" s="169">
        <v>9326.4465000000018</v>
      </c>
      <c r="S1315" s="169">
        <v>0</v>
      </c>
      <c r="T1315" s="169">
        <v>0</v>
      </c>
      <c r="U1315" s="169">
        <v>159319.18890000001</v>
      </c>
      <c r="V1315" s="163">
        <f ca="1">SUM(INDIRECT(Inputs!$C$11&amp;ROW()&amp;":"&amp;Inputs!$C$12&amp;ROW()))</f>
        <v>13968.320100000001</v>
      </c>
      <c r="W1315" s="163">
        <f ca="1">SUM(INDIRECT(Inputs!$C$13&amp;ROW()&amp;":"&amp;Inputs!$C$14&amp;ROW()))</f>
        <v>149992.74240000002</v>
      </c>
      <c r="X1315" s="3" t="str">
        <f>IF(COUNTIFS(Lookups!$A:$A,C1315)=1,"Gross Sales","")</f>
        <v/>
      </c>
      <c r="Y1315" s="3" t="str">
        <f>IF(COUNTIFS(Lookups!$D:$D,C1315)=1,"Bar Sales","")</f>
        <v/>
      </c>
      <c r="Z1315" s="3" t="str">
        <f>IFERROR(VLOOKUP(C1315*1,Lookups!$D:$F,3,FALSE),"")</f>
        <v/>
      </c>
      <c r="AA1315" s="3" t="str">
        <f>IFERROR(VLOOKUP($C1315*1,Lookups!$H:$N,3,FALSE),"")</f>
        <v>Sales</v>
      </c>
      <c r="AB1315" s="3" t="str">
        <f>IFERROR(VLOOKUP($C1315*1,Lookups!$H:$N,4,FALSE),"")</f>
        <v>Dinner</v>
      </c>
      <c r="AC1315" s="3" t="str">
        <f>IFERROR(VLOOKUP($C1315*1,Lookups!$H:$N,5,FALSE),"")</f>
        <v>Bar</v>
      </c>
      <c r="AD1315" s="3" t="str">
        <f>IFERROR(VLOOKUP($C1315*1,Lookups!$H:$N,6,FALSE),"")</f>
        <v>Bev</v>
      </c>
      <c r="AE1315" s="3" t="str">
        <f>IFERROR(VLOOKUP($C1315*1,Lookups!$H:$N,7,FALSE),"")</f>
        <v>Liquor</v>
      </c>
      <c r="AF1315" s="3" t="str">
        <f>VLOOKUP(B1315*1,Stores!$A:$C,3,FALSE)</f>
        <v>DFG</v>
      </c>
    </row>
    <row r="1316" spans="1:32">
      <c r="A1316" s="165" t="s">
        <v>935</v>
      </c>
      <c r="B1316" s="166" t="s">
        <v>950</v>
      </c>
      <c r="C1316" s="165" t="s">
        <v>600</v>
      </c>
      <c r="D1316" s="165" t="s">
        <v>918</v>
      </c>
      <c r="E1316" s="165" t="s">
        <v>577</v>
      </c>
      <c r="F1316" s="167">
        <v>2017</v>
      </c>
      <c r="G1316" s="168">
        <v>0</v>
      </c>
      <c r="H1316" s="169">
        <v>9017.8520250000001</v>
      </c>
      <c r="I1316" s="169">
        <v>7063.14</v>
      </c>
      <c r="J1316" s="169">
        <v>10647.4458</v>
      </c>
      <c r="K1316" s="169">
        <v>8912.7911250000016</v>
      </c>
      <c r="L1316" s="169">
        <v>7395.8724000000002</v>
      </c>
      <c r="M1316" s="169">
        <v>5032.21875</v>
      </c>
      <c r="N1316" s="169">
        <v>6326.4607500000002</v>
      </c>
      <c r="O1316" s="169">
        <v>6459.0599999999995</v>
      </c>
      <c r="P1316" s="169">
        <v>6535.4718749999993</v>
      </c>
      <c r="Q1316" s="169">
        <v>7287.7612500000005</v>
      </c>
      <c r="R1316" s="169">
        <v>8749.6120499999997</v>
      </c>
      <c r="S1316" s="169">
        <v>0</v>
      </c>
      <c r="T1316" s="169">
        <v>0</v>
      </c>
      <c r="U1316" s="169">
        <v>83427.686024999988</v>
      </c>
      <c r="V1316" s="163">
        <f ca="1">SUM(INDIRECT(Inputs!$C$11&amp;ROW()&amp;":"&amp;Inputs!$C$12&amp;ROW()))</f>
        <v>7287.7612500000005</v>
      </c>
      <c r="W1316" s="163">
        <f ca="1">SUM(INDIRECT(Inputs!$C$13&amp;ROW()&amp;":"&amp;Inputs!$C$14&amp;ROW()))</f>
        <v>74678.073974999992</v>
      </c>
      <c r="X1316" s="3" t="str">
        <f>IF(COUNTIFS(Lookups!$A:$A,C1316)=1,"Gross Sales","")</f>
        <v/>
      </c>
      <c r="Y1316" s="3" t="str">
        <f>IF(COUNTIFS(Lookups!$D:$D,C1316)=1,"Bar Sales","")</f>
        <v/>
      </c>
      <c r="Z1316" s="3" t="str">
        <f>IFERROR(VLOOKUP(C1316*1,Lookups!$D:$F,3,FALSE),"")</f>
        <v/>
      </c>
      <c r="AA1316" s="3" t="str">
        <f>IFERROR(VLOOKUP($C1316*1,Lookups!$H:$N,3,FALSE),"")</f>
        <v>Sales</v>
      </c>
      <c r="AB1316" s="3" t="str">
        <f>IFERROR(VLOOKUP($C1316*1,Lookups!$H:$N,4,FALSE),"")</f>
        <v>Dinner</v>
      </c>
      <c r="AC1316" s="3" t="str">
        <f>IFERROR(VLOOKUP($C1316*1,Lookups!$H:$N,5,FALSE),"")</f>
        <v>Bar</v>
      </c>
      <c r="AD1316" s="3" t="str">
        <f>IFERROR(VLOOKUP($C1316*1,Lookups!$H:$N,6,FALSE),"")</f>
        <v>Bev</v>
      </c>
      <c r="AE1316" s="3" t="str">
        <f>IFERROR(VLOOKUP($C1316*1,Lookups!$H:$N,7,FALSE),"")</f>
        <v>Liquor</v>
      </c>
      <c r="AF1316" s="3" t="str">
        <f>VLOOKUP(B1316*1,Stores!$A:$C,3,FALSE)</f>
        <v>DFG</v>
      </c>
    </row>
    <row r="1317" spans="1:32">
      <c r="A1317" s="165" t="s">
        <v>960</v>
      </c>
      <c r="B1317" s="166" t="s">
        <v>951</v>
      </c>
      <c r="C1317" s="165" t="s">
        <v>600</v>
      </c>
      <c r="D1317" s="165" t="s">
        <v>918</v>
      </c>
      <c r="E1317" s="165" t="s">
        <v>577</v>
      </c>
      <c r="F1317" s="167">
        <v>2017</v>
      </c>
      <c r="G1317" s="168">
        <v>0</v>
      </c>
      <c r="H1317" s="169">
        <v>12943.14525</v>
      </c>
      <c r="I1317" s="169">
        <v>15766.27065</v>
      </c>
      <c r="J1317" s="169">
        <v>12819.673350000001</v>
      </c>
      <c r="K1317" s="169">
        <v>13299.013949999999</v>
      </c>
      <c r="L1317" s="169">
        <v>12438.0525</v>
      </c>
      <c r="M1317" s="169">
        <v>12944.993400000001</v>
      </c>
      <c r="N1317" s="169">
        <v>13609.830599999999</v>
      </c>
      <c r="O1317" s="169">
        <v>13634.8434</v>
      </c>
      <c r="P1317" s="169">
        <v>15392.849999999999</v>
      </c>
      <c r="Q1317" s="169">
        <v>16683.6963</v>
      </c>
      <c r="R1317" s="169">
        <v>14003.589599999998</v>
      </c>
      <c r="S1317" s="169">
        <v>0</v>
      </c>
      <c r="T1317" s="169">
        <v>0</v>
      </c>
      <c r="U1317" s="169">
        <v>153535.95900000003</v>
      </c>
      <c r="V1317" s="163">
        <f ca="1">SUM(INDIRECT(Inputs!$C$11&amp;ROW()&amp;":"&amp;Inputs!$C$12&amp;ROW()))</f>
        <v>16683.6963</v>
      </c>
      <c r="W1317" s="163">
        <f ca="1">SUM(INDIRECT(Inputs!$C$13&amp;ROW()&amp;":"&amp;Inputs!$C$14&amp;ROW()))</f>
        <v>139532.36940000003</v>
      </c>
      <c r="X1317" s="3" t="str">
        <f>IF(COUNTIFS(Lookups!$A:$A,C1317)=1,"Gross Sales","")</f>
        <v/>
      </c>
      <c r="Y1317" s="3" t="str">
        <f>IF(COUNTIFS(Lookups!$D:$D,C1317)=1,"Bar Sales","")</f>
        <v/>
      </c>
      <c r="Z1317" s="3" t="str">
        <f>IFERROR(VLOOKUP(C1317*1,Lookups!$D:$F,3,FALSE),"")</f>
        <v/>
      </c>
      <c r="AA1317" s="3" t="str">
        <f>IFERROR(VLOOKUP($C1317*1,Lookups!$H:$N,3,FALSE),"")</f>
        <v>Sales</v>
      </c>
      <c r="AB1317" s="3" t="str">
        <f>IFERROR(VLOOKUP($C1317*1,Lookups!$H:$N,4,FALSE),"")</f>
        <v>Dinner</v>
      </c>
      <c r="AC1317" s="3" t="str">
        <f>IFERROR(VLOOKUP($C1317*1,Lookups!$H:$N,5,FALSE),"")</f>
        <v>Bar</v>
      </c>
      <c r="AD1317" s="3" t="str">
        <f>IFERROR(VLOOKUP($C1317*1,Lookups!$H:$N,6,FALSE),"")</f>
        <v>Bev</v>
      </c>
      <c r="AE1317" s="3" t="str">
        <f>IFERROR(VLOOKUP($C1317*1,Lookups!$H:$N,7,FALSE),"")</f>
        <v>Liquor</v>
      </c>
      <c r="AF1317" s="3" t="str">
        <f>VLOOKUP(B1317*1,Stores!$A:$C,3,FALSE)</f>
        <v>DFG</v>
      </c>
    </row>
    <row r="1318" spans="1:32">
      <c r="A1318" s="165" t="s">
        <v>961</v>
      </c>
      <c r="B1318" s="166" t="s">
        <v>952</v>
      </c>
      <c r="C1318" s="165" t="s">
        <v>600</v>
      </c>
      <c r="D1318" s="165" t="s">
        <v>918</v>
      </c>
      <c r="E1318" s="165" t="s">
        <v>577</v>
      </c>
      <c r="F1318" s="167">
        <v>2017</v>
      </c>
      <c r="G1318" s="168">
        <v>0</v>
      </c>
      <c r="H1318" s="169">
        <v>12959.997375000001</v>
      </c>
      <c r="I1318" s="169">
        <v>13418.201999999999</v>
      </c>
      <c r="J1318" s="169">
        <v>11772.894375000002</v>
      </c>
      <c r="K1318" s="169">
        <v>9968.1792000000005</v>
      </c>
      <c r="L1318" s="169">
        <v>11998.608299999998</v>
      </c>
      <c r="M1318" s="169">
        <v>9687.1847999999991</v>
      </c>
      <c r="N1318" s="169">
        <v>7804.0511999999999</v>
      </c>
      <c r="O1318" s="169">
        <v>9389.1970499999989</v>
      </c>
      <c r="P1318" s="169">
        <v>6878.51775</v>
      </c>
      <c r="Q1318" s="169">
        <v>10415.900025000001</v>
      </c>
      <c r="R1318" s="169">
        <v>8932.4917499999992</v>
      </c>
      <c r="S1318" s="169">
        <v>0</v>
      </c>
      <c r="T1318" s="169">
        <v>0</v>
      </c>
      <c r="U1318" s="169">
        <v>113225.22382499999</v>
      </c>
      <c r="V1318" s="163">
        <f ca="1">SUM(INDIRECT(Inputs!$C$11&amp;ROW()&amp;":"&amp;Inputs!$C$12&amp;ROW()))</f>
        <v>10415.900025000001</v>
      </c>
      <c r="W1318" s="163">
        <f ca="1">SUM(INDIRECT(Inputs!$C$13&amp;ROW()&amp;":"&amp;Inputs!$C$14&amp;ROW()))</f>
        <v>104292.73207499999</v>
      </c>
      <c r="X1318" s="3" t="str">
        <f>IF(COUNTIFS(Lookups!$A:$A,C1318)=1,"Gross Sales","")</f>
        <v/>
      </c>
      <c r="Y1318" s="3" t="str">
        <f>IF(COUNTIFS(Lookups!$D:$D,C1318)=1,"Bar Sales","")</f>
        <v/>
      </c>
      <c r="Z1318" s="3" t="str">
        <f>IFERROR(VLOOKUP(C1318*1,Lookups!$D:$F,3,FALSE),"")</f>
        <v/>
      </c>
      <c r="AA1318" s="3" t="str">
        <f>IFERROR(VLOOKUP($C1318*1,Lookups!$H:$N,3,FALSE),"")</f>
        <v>Sales</v>
      </c>
      <c r="AB1318" s="3" t="str">
        <f>IFERROR(VLOOKUP($C1318*1,Lookups!$H:$N,4,FALSE),"")</f>
        <v>Dinner</v>
      </c>
      <c r="AC1318" s="3" t="str">
        <f>IFERROR(VLOOKUP($C1318*1,Lookups!$H:$N,5,FALSE),"")</f>
        <v>Bar</v>
      </c>
      <c r="AD1318" s="3" t="str">
        <f>IFERROR(VLOOKUP($C1318*1,Lookups!$H:$N,6,FALSE),"")</f>
        <v>Bev</v>
      </c>
      <c r="AE1318" s="3" t="str">
        <f>IFERROR(VLOOKUP($C1318*1,Lookups!$H:$N,7,FALSE),"")</f>
        <v>Liquor</v>
      </c>
      <c r="AF1318" s="3" t="str">
        <f>VLOOKUP(B1318*1,Stores!$A:$C,3,FALSE)</f>
        <v>DFG</v>
      </c>
    </row>
    <row r="1319" spans="1:32">
      <c r="A1319" s="165" t="s">
        <v>934</v>
      </c>
      <c r="B1319" s="166" t="s">
        <v>953</v>
      </c>
      <c r="C1319" s="165" t="s">
        <v>600</v>
      </c>
      <c r="D1319" s="165" t="s">
        <v>918</v>
      </c>
      <c r="E1319" s="165" t="s">
        <v>577</v>
      </c>
      <c r="F1319" s="167">
        <v>2017</v>
      </c>
      <c r="G1319" s="168">
        <v>0</v>
      </c>
      <c r="H1319" s="169">
        <v>13393.088699999998</v>
      </c>
      <c r="I1319" s="169">
        <v>11552.223750000001</v>
      </c>
      <c r="J1319" s="169">
        <v>10688.976000000001</v>
      </c>
      <c r="K1319" s="169">
        <v>9270.593324999998</v>
      </c>
      <c r="L1319" s="169">
        <v>9710.6185500000011</v>
      </c>
      <c r="M1319" s="169">
        <v>12756.265124999998</v>
      </c>
      <c r="N1319" s="169">
        <v>10113.226875</v>
      </c>
      <c r="O1319" s="169">
        <v>8153.3987999999999</v>
      </c>
      <c r="P1319" s="169">
        <v>8498.7316499999997</v>
      </c>
      <c r="Q1319" s="169">
        <v>8027.4764999999998</v>
      </c>
      <c r="R1319" s="169">
        <v>11331.773699999998</v>
      </c>
      <c r="S1319" s="169">
        <v>0</v>
      </c>
      <c r="T1319" s="169">
        <v>0</v>
      </c>
      <c r="U1319" s="169">
        <v>113496.37297500001</v>
      </c>
      <c r="V1319" s="163">
        <f ca="1">SUM(INDIRECT(Inputs!$C$11&amp;ROW()&amp;":"&amp;Inputs!$C$12&amp;ROW()))</f>
        <v>8027.4764999999998</v>
      </c>
      <c r="W1319" s="163">
        <f ca="1">SUM(INDIRECT(Inputs!$C$13&amp;ROW()&amp;":"&amp;Inputs!$C$14&amp;ROW()))</f>
        <v>102164.599275</v>
      </c>
      <c r="X1319" s="3" t="str">
        <f>IF(COUNTIFS(Lookups!$A:$A,C1319)=1,"Gross Sales","")</f>
        <v/>
      </c>
      <c r="Y1319" s="3" t="str">
        <f>IF(COUNTIFS(Lookups!$D:$D,C1319)=1,"Bar Sales","")</f>
        <v/>
      </c>
      <c r="Z1319" s="3" t="str">
        <f>IFERROR(VLOOKUP(C1319*1,Lookups!$D:$F,3,FALSE),"")</f>
        <v/>
      </c>
      <c r="AA1319" s="3" t="str">
        <f>IFERROR(VLOOKUP($C1319*1,Lookups!$H:$N,3,FALSE),"")</f>
        <v>Sales</v>
      </c>
      <c r="AB1319" s="3" t="str">
        <f>IFERROR(VLOOKUP($C1319*1,Lookups!$H:$N,4,FALSE),"")</f>
        <v>Dinner</v>
      </c>
      <c r="AC1319" s="3" t="str">
        <f>IFERROR(VLOOKUP($C1319*1,Lookups!$H:$N,5,FALSE),"")</f>
        <v>Bar</v>
      </c>
      <c r="AD1319" s="3" t="str">
        <f>IFERROR(VLOOKUP($C1319*1,Lookups!$H:$N,6,FALSE),"")</f>
        <v>Bev</v>
      </c>
      <c r="AE1319" s="3" t="str">
        <f>IFERROR(VLOOKUP($C1319*1,Lookups!$H:$N,7,FALSE),"")</f>
        <v>Liquor</v>
      </c>
      <c r="AF1319" s="3" t="str">
        <f>VLOOKUP(B1319*1,Stores!$A:$C,3,FALSE)</f>
        <v>DFG</v>
      </c>
    </row>
    <row r="1320" spans="1:32">
      <c r="A1320" s="165" t="s">
        <v>933</v>
      </c>
      <c r="B1320" s="166" t="s">
        <v>954</v>
      </c>
      <c r="C1320" s="165" t="s">
        <v>600</v>
      </c>
      <c r="D1320" s="165" t="s">
        <v>918</v>
      </c>
      <c r="E1320" s="165" t="s">
        <v>577</v>
      </c>
      <c r="F1320" s="167">
        <v>2017</v>
      </c>
      <c r="G1320" s="168">
        <v>0</v>
      </c>
      <c r="H1320" s="169">
        <v>11126.3382</v>
      </c>
      <c r="I1320" s="169">
        <v>9420.4214999999986</v>
      </c>
      <c r="J1320" s="169">
        <v>9185.2479000000003</v>
      </c>
      <c r="K1320" s="169">
        <v>9495.5625</v>
      </c>
      <c r="L1320" s="169">
        <v>6842.4384</v>
      </c>
      <c r="M1320" s="169">
        <v>8166.4884000000002</v>
      </c>
      <c r="N1320" s="169">
        <v>8123.3348250000008</v>
      </c>
      <c r="O1320" s="169">
        <v>9270.1012499999997</v>
      </c>
      <c r="P1320" s="169">
        <v>5741.1080249999995</v>
      </c>
      <c r="Q1320" s="169">
        <v>9437.2706249999992</v>
      </c>
      <c r="R1320" s="169">
        <v>6877.1868749999994</v>
      </c>
      <c r="S1320" s="169">
        <v>0</v>
      </c>
      <c r="T1320" s="169">
        <v>0</v>
      </c>
      <c r="U1320" s="169">
        <v>93685.498500000002</v>
      </c>
      <c r="V1320" s="163">
        <f ca="1">SUM(INDIRECT(Inputs!$C$11&amp;ROW()&amp;":"&amp;Inputs!$C$12&amp;ROW()))</f>
        <v>9437.2706249999992</v>
      </c>
      <c r="W1320" s="163">
        <f ca="1">SUM(INDIRECT(Inputs!$C$13&amp;ROW()&amp;":"&amp;Inputs!$C$14&amp;ROW()))</f>
        <v>86808.311625000002</v>
      </c>
      <c r="X1320" s="3" t="str">
        <f>IF(COUNTIFS(Lookups!$A:$A,C1320)=1,"Gross Sales","")</f>
        <v/>
      </c>
      <c r="Y1320" s="3" t="str">
        <f>IF(COUNTIFS(Lookups!$D:$D,C1320)=1,"Bar Sales","")</f>
        <v/>
      </c>
      <c r="Z1320" s="3" t="str">
        <f>IFERROR(VLOOKUP(C1320*1,Lookups!$D:$F,3,FALSE),"")</f>
        <v/>
      </c>
      <c r="AA1320" s="3" t="str">
        <f>IFERROR(VLOOKUP($C1320*1,Lookups!$H:$N,3,FALSE),"")</f>
        <v>Sales</v>
      </c>
      <c r="AB1320" s="3" t="str">
        <f>IFERROR(VLOOKUP($C1320*1,Lookups!$H:$N,4,FALSE),"")</f>
        <v>Dinner</v>
      </c>
      <c r="AC1320" s="3" t="str">
        <f>IFERROR(VLOOKUP($C1320*1,Lookups!$H:$N,5,FALSE),"")</f>
        <v>Bar</v>
      </c>
      <c r="AD1320" s="3" t="str">
        <f>IFERROR(VLOOKUP($C1320*1,Lookups!$H:$N,6,FALSE),"")</f>
        <v>Bev</v>
      </c>
      <c r="AE1320" s="3" t="str">
        <f>IFERROR(VLOOKUP($C1320*1,Lookups!$H:$N,7,FALSE),"")</f>
        <v>Liquor</v>
      </c>
      <c r="AF1320" s="3" t="str">
        <f>VLOOKUP(B1320*1,Stores!$A:$C,3,FALSE)</f>
        <v>DFG</v>
      </c>
    </row>
    <row r="1321" spans="1:32">
      <c r="A1321" s="165" t="s">
        <v>932</v>
      </c>
      <c r="B1321" s="166" t="s">
        <v>959</v>
      </c>
      <c r="C1321" s="165" t="s">
        <v>600</v>
      </c>
      <c r="D1321" s="165" t="s">
        <v>918</v>
      </c>
      <c r="E1321" s="165" t="s">
        <v>577</v>
      </c>
      <c r="F1321" s="167">
        <v>2017</v>
      </c>
      <c r="G1321" s="168">
        <v>0</v>
      </c>
      <c r="H1321" s="169">
        <v>0</v>
      </c>
      <c r="I1321" s="169">
        <v>0</v>
      </c>
      <c r="J1321" s="169">
        <v>0</v>
      </c>
      <c r="K1321" s="169">
        <v>0</v>
      </c>
      <c r="L1321" s="169">
        <v>0</v>
      </c>
      <c r="M1321" s="169">
        <v>0</v>
      </c>
      <c r="N1321" s="169">
        <v>18003.065849999999</v>
      </c>
      <c r="O1321" s="169">
        <v>24098.782500000001</v>
      </c>
      <c r="P1321" s="169">
        <v>12287.286</v>
      </c>
      <c r="Q1321" s="169">
        <v>17916.525000000001</v>
      </c>
      <c r="R1321" s="169">
        <v>15548.76</v>
      </c>
      <c r="S1321" s="169">
        <v>0</v>
      </c>
      <c r="T1321" s="169">
        <v>0</v>
      </c>
      <c r="U1321" s="169">
        <v>87854.419349999996</v>
      </c>
      <c r="V1321" s="163">
        <f ca="1">SUM(INDIRECT(Inputs!$C$11&amp;ROW()&amp;":"&amp;Inputs!$C$12&amp;ROW()))</f>
        <v>17916.525000000001</v>
      </c>
      <c r="W1321" s="163">
        <f ca="1">SUM(INDIRECT(Inputs!$C$13&amp;ROW()&amp;":"&amp;Inputs!$C$14&amp;ROW()))</f>
        <v>72305.659350000002</v>
      </c>
      <c r="X1321" s="3" t="str">
        <f>IF(COUNTIFS(Lookups!$A:$A,C1321)=1,"Gross Sales","")</f>
        <v/>
      </c>
      <c r="Y1321" s="3" t="str">
        <f>IF(COUNTIFS(Lookups!$D:$D,C1321)=1,"Bar Sales","")</f>
        <v/>
      </c>
      <c r="Z1321" s="3" t="str">
        <f>IFERROR(VLOOKUP(C1321*1,Lookups!$D:$F,3,FALSE),"")</f>
        <v/>
      </c>
      <c r="AA1321" s="3" t="str">
        <f>IFERROR(VLOOKUP($C1321*1,Lookups!$H:$N,3,FALSE),"")</f>
        <v>Sales</v>
      </c>
      <c r="AB1321" s="3" t="str">
        <f>IFERROR(VLOOKUP($C1321*1,Lookups!$H:$N,4,FALSE),"")</f>
        <v>Dinner</v>
      </c>
      <c r="AC1321" s="3" t="str">
        <f>IFERROR(VLOOKUP($C1321*1,Lookups!$H:$N,5,FALSE),"")</f>
        <v>Bar</v>
      </c>
      <c r="AD1321" s="3" t="str">
        <f>IFERROR(VLOOKUP($C1321*1,Lookups!$H:$N,6,FALSE),"")</f>
        <v>Bev</v>
      </c>
      <c r="AE1321" s="3" t="str">
        <f>IFERROR(VLOOKUP($C1321*1,Lookups!$H:$N,7,FALSE),"")</f>
        <v>Liquor</v>
      </c>
      <c r="AF1321" s="3" t="str">
        <f>VLOOKUP(B1321*1,Stores!$A:$C,3,FALSE)</f>
        <v>DFG</v>
      </c>
    </row>
    <row r="1322" spans="1:32">
      <c r="A1322" s="165" t="s">
        <v>930</v>
      </c>
      <c r="B1322" s="166" t="s">
        <v>920</v>
      </c>
      <c r="C1322" s="165" t="s">
        <v>612</v>
      </c>
      <c r="D1322" s="165" t="s">
        <v>918</v>
      </c>
      <c r="E1322" s="165" t="s">
        <v>589</v>
      </c>
      <c r="F1322" s="167">
        <v>2017</v>
      </c>
      <c r="G1322" s="168">
        <v>0</v>
      </c>
      <c r="H1322" s="169">
        <v>0</v>
      </c>
      <c r="I1322" s="169">
        <v>0</v>
      </c>
      <c r="J1322" s="169">
        <v>0</v>
      </c>
      <c r="K1322" s="169">
        <v>0</v>
      </c>
      <c r="L1322" s="169">
        <v>219.183525</v>
      </c>
      <c r="M1322" s="169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31.574400000000001</v>
      </c>
      <c r="S1322" s="169">
        <v>0</v>
      </c>
      <c r="T1322" s="169">
        <v>0</v>
      </c>
      <c r="U1322" s="169">
        <v>250.757925</v>
      </c>
      <c r="V1322" s="163">
        <f ca="1">SUM(INDIRECT(Inputs!$C$11&amp;ROW()&amp;":"&amp;Inputs!$C$12&amp;ROW()))</f>
        <v>0</v>
      </c>
      <c r="W1322" s="163">
        <f ca="1">SUM(INDIRECT(Inputs!$C$13&amp;ROW()&amp;":"&amp;Inputs!$C$14&amp;ROW()))</f>
        <v>219.183525</v>
      </c>
      <c r="X1322" s="3" t="str">
        <f>IF(COUNTIFS(Lookups!$A:$A,C1322)=1,"Gross Sales","")</f>
        <v/>
      </c>
      <c r="Y1322" s="3" t="str">
        <f>IF(COUNTIFS(Lookups!$D:$D,C1322)=1,"Bar Sales","")</f>
        <v/>
      </c>
      <c r="Z1322" s="3" t="str">
        <f>IFERROR(VLOOKUP(C1322*1,Lookups!$D:$F,3,FALSE),"")</f>
        <v/>
      </c>
      <c r="AA1322" s="3" t="str">
        <f>IFERROR(VLOOKUP($C1322*1,Lookups!$H:$N,3,FALSE),"")</f>
        <v>Sales</v>
      </c>
      <c r="AB1322" s="3" t="str">
        <f>IFERROR(VLOOKUP($C1322*1,Lookups!$H:$N,4,FALSE),"")</f>
        <v>Lunch</v>
      </c>
      <c r="AC1322" s="3" t="str">
        <f>IFERROR(VLOOKUP($C1322*1,Lookups!$H:$N,5,FALSE),"")</f>
        <v>Other</v>
      </c>
      <c r="AD1322" s="3" t="str">
        <f>IFERROR(VLOOKUP($C1322*1,Lookups!$H:$N,6,FALSE),"")</f>
        <v>Bev</v>
      </c>
      <c r="AE1322" s="3" t="str">
        <f>IFERROR(VLOOKUP($C1322*1,Lookups!$H:$N,7,FALSE),"")</f>
        <v>Liquor</v>
      </c>
      <c r="AF1322" s="3" t="str">
        <f>VLOOKUP(B1322*1,Stores!$A:$C,3,FALSE)</f>
        <v>DFDE</v>
      </c>
    </row>
    <row r="1323" spans="1:32">
      <c r="A1323" s="165" t="s">
        <v>929</v>
      </c>
      <c r="B1323" s="166" t="s">
        <v>921</v>
      </c>
      <c r="C1323" s="165" t="s">
        <v>612</v>
      </c>
      <c r="D1323" s="165" t="s">
        <v>918</v>
      </c>
      <c r="E1323" s="165" t="s">
        <v>589</v>
      </c>
      <c r="F1323" s="167">
        <v>2017</v>
      </c>
      <c r="G1323" s="168">
        <v>0</v>
      </c>
      <c r="H1323" s="169">
        <v>0</v>
      </c>
      <c r="I1323" s="169">
        <v>123.4875</v>
      </c>
      <c r="J1323" s="169">
        <v>149.85</v>
      </c>
      <c r="K1323" s="169">
        <v>224.4975</v>
      </c>
      <c r="L1323" s="169">
        <v>437.71499999999997</v>
      </c>
      <c r="M1323" s="169">
        <v>229.23</v>
      </c>
      <c r="N1323" s="169">
        <v>115.45875000000001</v>
      </c>
      <c r="O1323" s="169">
        <v>26.891249999999999</v>
      </c>
      <c r="P1323" s="169">
        <v>130.41</v>
      </c>
      <c r="Q1323" s="169">
        <v>118.6875</v>
      </c>
      <c r="R1323" s="169">
        <v>95.317499999999995</v>
      </c>
      <c r="S1323" s="169">
        <v>0</v>
      </c>
      <c r="T1323" s="169">
        <v>0</v>
      </c>
      <c r="U1323" s="169">
        <v>1651.5450000000001</v>
      </c>
      <c r="V1323" s="163">
        <f ca="1">SUM(INDIRECT(Inputs!$C$11&amp;ROW()&amp;":"&amp;Inputs!$C$12&amp;ROW()))</f>
        <v>118.6875</v>
      </c>
      <c r="W1323" s="163">
        <f ca="1">SUM(INDIRECT(Inputs!$C$13&amp;ROW()&amp;":"&amp;Inputs!$C$14&amp;ROW()))</f>
        <v>1556.2275</v>
      </c>
      <c r="X1323" s="3" t="str">
        <f>IF(COUNTIFS(Lookups!$A:$A,C1323)=1,"Gross Sales","")</f>
        <v/>
      </c>
      <c r="Y1323" s="3" t="str">
        <f>IF(COUNTIFS(Lookups!$D:$D,C1323)=1,"Bar Sales","")</f>
        <v/>
      </c>
      <c r="Z1323" s="3" t="str">
        <f>IFERROR(VLOOKUP(C1323*1,Lookups!$D:$F,3,FALSE),"")</f>
        <v/>
      </c>
      <c r="AA1323" s="3" t="str">
        <f>IFERROR(VLOOKUP($C1323*1,Lookups!$H:$N,3,FALSE),"")</f>
        <v>Sales</v>
      </c>
      <c r="AB1323" s="3" t="str">
        <f>IFERROR(VLOOKUP($C1323*1,Lookups!$H:$N,4,FALSE),"")</f>
        <v>Lunch</v>
      </c>
      <c r="AC1323" s="3" t="str">
        <f>IFERROR(VLOOKUP($C1323*1,Lookups!$H:$N,5,FALSE),"")</f>
        <v>Other</v>
      </c>
      <c r="AD1323" s="3" t="str">
        <f>IFERROR(VLOOKUP($C1323*1,Lookups!$H:$N,6,FALSE),"")</f>
        <v>Bev</v>
      </c>
      <c r="AE1323" s="3" t="str">
        <f>IFERROR(VLOOKUP($C1323*1,Lookups!$H:$N,7,FALSE),"")</f>
        <v>Liquor</v>
      </c>
      <c r="AF1323" s="3" t="str">
        <f>VLOOKUP(B1323*1,Stores!$A:$C,3,FALSE)</f>
        <v>DFDE</v>
      </c>
    </row>
    <row r="1324" spans="1:32">
      <c r="A1324" s="165" t="s">
        <v>926</v>
      </c>
      <c r="B1324" s="166" t="s">
        <v>924</v>
      </c>
      <c r="C1324" s="165" t="s">
        <v>612</v>
      </c>
      <c r="D1324" s="165" t="s">
        <v>918</v>
      </c>
      <c r="E1324" s="165" t="s">
        <v>589</v>
      </c>
      <c r="F1324" s="167">
        <v>2017</v>
      </c>
      <c r="G1324" s="168">
        <v>0</v>
      </c>
      <c r="H1324" s="169">
        <v>29.972700000000003</v>
      </c>
      <c r="I1324" s="169">
        <v>0</v>
      </c>
      <c r="J1324" s="169">
        <v>30.023999999999997</v>
      </c>
      <c r="K1324" s="169">
        <v>105.01245</v>
      </c>
      <c r="L1324" s="169">
        <v>201.44475</v>
      </c>
      <c r="M1324" s="169">
        <v>-13.241850000000001</v>
      </c>
      <c r="N1324" s="169">
        <v>55.901249999999997</v>
      </c>
      <c r="O1324" s="169">
        <v>0</v>
      </c>
      <c r="P1324" s="169">
        <v>0</v>
      </c>
      <c r="Q1324" s="169">
        <v>-24.569999999999997</v>
      </c>
      <c r="R1324" s="169">
        <v>102.29175000000001</v>
      </c>
      <c r="S1324" s="169">
        <v>0</v>
      </c>
      <c r="T1324" s="169">
        <v>0</v>
      </c>
      <c r="U1324" s="169">
        <v>486.83505000000002</v>
      </c>
      <c r="V1324" s="163">
        <f ca="1">SUM(INDIRECT(Inputs!$C$11&amp;ROW()&amp;":"&amp;Inputs!$C$12&amp;ROW()))</f>
        <v>-24.569999999999997</v>
      </c>
      <c r="W1324" s="163">
        <f ca="1">SUM(INDIRECT(Inputs!$C$13&amp;ROW()&amp;":"&amp;Inputs!$C$14&amp;ROW()))</f>
        <v>384.54329999999999</v>
      </c>
      <c r="X1324" s="3" t="str">
        <f>IF(COUNTIFS(Lookups!$A:$A,C1324)=1,"Gross Sales","")</f>
        <v/>
      </c>
      <c r="Y1324" s="3" t="str">
        <f>IF(COUNTIFS(Lookups!$D:$D,C1324)=1,"Bar Sales","")</f>
        <v/>
      </c>
      <c r="Z1324" s="3" t="str">
        <f>IFERROR(VLOOKUP(C1324*1,Lookups!$D:$F,3,FALSE),"")</f>
        <v/>
      </c>
      <c r="AA1324" s="3" t="str">
        <f>IFERROR(VLOOKUP($C1324*1,Lookups!$H:$N,3,FALSE),"")</f>
        <v>Sales</v>
      </c>
      <c r="AB1324" s="3" t="str">
        <f>IFERROR(VLOOKUP($C1324*1,Lookups!$H:$N,4,FALSE),"")</f>
        <v>Lunch</v>
      </c>
      <c r="AC1324" s="3" t="str">
        <f>IFERROR(VLOOKUP($C1324*1,Lookups!$H:$N,5,FALSE),"")</f>
        <v>Other</v>
      </c>
      <c r="AD1324" s="3" t="str">
        <f>IFERROR(VLOOKUP($C1324*1,Lookups!$H:$N,6,FALSE),"")</f>
        <v>Bev</v>
      </c>
      <c r="AE1324" s="3" t="str">
        <f>IFERROR(VLOOKUP($C1324*1,Lookups!$H:$N,7,FALSE),"")</f>
        <v>Liquor</v>
      </c>
      <c r="AF1324" s="3" t="str">
        <f>VLOOKUP(B1324*1,Stores!$A:$C,3,FALSE)</f>
        <v>DFDE</v>
      </c>
    </row>
    <row r="1325" spans="1:32">
      <c r="A1325" s="165" t="s">
        <v>925</v>
      </c>
      <c r="B1325" s="166" t="s">
        <v>958</v>
      </c>
      <c r="C1325" s="165" t="s">
        <v>612</v>
      </c>
      <c r="D1325" s="165" t="s">
        <v>918</v>
      </c>
      <c r="E1325" s="165" t="s">
        <v>589</v>
      </c>
      <c r="F1325" s="167">
        <v>2017</v>
      </c>
      <c r="G1325" s="168">
        <v>0</v>
      </c>
      <c r="H1325" s="169">
        <v>0</v>
      </c>
      <c r="I1325" s="169">
        <v>0</v>
      </c>
      <c r="J1325" s="169">
        <v>0</v>
      </c>
      <c r="K1325" s="169">
        <v>0</v>
      </c>
      <c r="L1325" s="169">
        <v>0</v>
      </c>
      <c r="M1325" s="169">
        <v>6.9719999999999986</v>
      </c>
      <c r="N1325" s="169">
        <v>0</v>
      </c>
      <c r="O1325" s="169">
        <v>0</v>
      </c>
      <c r="P1325" s="169">
        <v>31.635449999999999</v>
      </c>
      <c r="Q1325" s="169">
        <v>170.44650000000001</v>
      </c>
      <c r="R1325" s="169">
        <v>76.41</v>
      </c>
      <c r="S1325" s="169">
        <v>0</v>
      </c>
      <c r="T1325" s="169">
        <v>0</v>
      </c>
      <c r="U1325" s="169">
        <v>285.46395000000001</v>
      </c>
      <c r="V1325" s="163">
        <f ca="1">SUM(INDIRECT(Inputs!$C$11&amp;ROW()&amp;":"&amp;Inputs!$C$12&amp;ROW()))</f>
        <v>170.44650000000001</v>
      </c>
      <c r="W1325" s="163">
        <f ca="1">SUM(INDIRECT(Inputs!$C$13&amp;ROW()&amp;":"&amp;Inputs!$C$14&amp;ROW()))</f>
        <v>209.05395000000001</v>
      </c>
      <c r="X1325" s="3" t="str">
        <f>IF(COUNTIFS(Lookups!$A:$A,C1325)=1,"Gross Sales","")</f>
        <v/>
      </c>
      <c r="Y1325" s="3" t="str">
        <f>IF(COUNTIFS(Lookups!$D:$D,C1325)=1,"Bar Sales","")</f>
        <v/>
      </c>
      <c r="Z1325" s="3" t="str">
        <f>IFERROR(VLOOKUP(C1325*1,Lookups!$D:$F,3,FALSE),"")</f>
        <v/>
      </c>
      <c r="AA1325" s="3" t="str">
        <f>IFERROR(VLOOKUP($C1325*1,Lookups!$H:$N,3,FALSE),"")</f>
        <v>Sales</v>
      </c>
      <c r="AB1325" s="3" t="str">
        <f>IFERROR(VLOOKUP($C1325*1,Lookups!$H:$N,4,FALSE),"")</f>
        <v>Lunch</v>
      </c>
      <c r="AC1325" s="3" t="str">
        <f>IFERROR(VLOOKUP($C1325*1,Lookups!$H:$N,5,FALSE),"")</f>
        <v>Other</v>
      </c>
      <c r="AD1325" s="3" t="str">
        <f>IFERROR(VLOOKUP($C1325*1,Lookups!$H:$N,6,FALSE),"")</f>
        <v>Bev</v>
      </c>
      <c r="AE1325" s="3" t="str">
        <f>IFERROR(VLOOKUP($C1325*1,Lookups!$H:$N,7,FALSE),"")</f>
        <v>Liquor</v>
      </c>
      <c r="AF1325" s="3" t="str">
        <f>VLOOKUP(B1325*1,Stores!$A:$C,3,FALSE)</f>
        <v>DFDE</v>
      </c>
    </row>
    <row r="1326" spans="1:32">
      <c r="A1326" s="165" t="s">
        <v>958</v>
      </c>
      <c r="B1326" s="166" t="s">
        <v>925</v>
      </c>
      <c r="C1326" s="165" t="s">
        <v>612</v>
      </c>
      <c r="D1326" s="165" t="s">
        <v>918</v>
      </c>
      <c r="E1326" s="165" t="s">
        <v>589</v>
      </c>
      <c r="F1326" s="167">
        <v>2017</v>
      </c>
      <c r="G1326" s="168">
        <v>0</v>
      </c>
      <c r="H1326" s="169">
        <v>0</v>
      </c>
      <c r="I1326" s="169">
        <v>0</v>
      </c>
      <c r="J1326" s="169">
        <v>0</v>
      </c>
      <c r="K1326" s="169">
        <v>0</v>
      </c>
      <c r="L1326" s="169">
        <v>0</v>
      </c>
      <c r="M1326" s="169">
        <v>-8.7750000000000004</v>
      </c>
      <c r="N1326" s="169">
        <v>-4.5900000000000007</v>
      </c>
      <c r="O1326" s="169">
        <v>0</v>
      </c>
      <c r="P1326" s="169">
        <v>0</v>
      </c>
      <c r="Q1326" s="169">
        <v>46.327500000000001</v>
      </c>
      <c r="R1326" s="169">
        <v>0</v>
      </c>
      <c r="S1326" s="169">
        <v>0</v>
      </c>
      <c r="T1326" s="169">
        <v>0</v>
      </c>
      <c r="U1326" s="169">
        <v>32.962499999999999</v>
      </c>
      <c r="V1326" s="163">
        <f ca="1">SUM(INDIRECT(Inputs!$C$11&amp;ROW()&amp;":"&amp;Inputs!$C$12&amp;ROW()))</f>
        <v>46.327500000000001</v>
      </c>
      <c r="W1326" s="163">
        <f ca="1">SUM(INDIRECT(Inputs!$C$13&amp;ROW()&amp;":"&amp;Inputs!$C$14&amp;ROW()))</f>
        <v>32.962499999999999</v>
      </c>
      <c r="X1326" s="3" t="str">
        <f>IF(COUNTIFS(Lookups!$A:$A,C1326)=1,"Gross Sales","")</f>
        <v/>
      </c>
      <c r="Y1326" s="3" t="str">
        <f>IF(COUNTIFS(Lookups!$D:$D,C1326)=1,"Bar Sales","")</f>
        <v/>
      </c>
      <c r="Z1326" s="3" t="str">
        <f>IFERROR(VLOOKUP(C1326*1,Lookups!$D:$F,3,FALSE),"")</f>
        <v/>
      </c>
      <c r="AA1326" s="3" t="str">
        <f>IFERROR(VLOOKUP($C1326*1,Lookups!$H:$N,3,FALSE),"")</f>
        <v>Sales</v>
      </c>
      <c r="AB1326" s="3" t="str">
        <f>IFERROR(VLOOKUP($C1326*1,Lookups!$H:$N,4,FALSE),"")</f>
        <v>Lunch</v>
      </c>
      <c r="AC1326" s="3" t="str">
        <f>IFERROR(VLOOKUP($C1326*1,Lookups!$H:$N,5,FALSE),"")</f>
        <v>Other</v>
      </c>
      <c r="AD1326" s="3" t="str">
        <f>IFERROR(VLOOKUP($C1326*1,Lookups!$H:$N,6,FALSE),"")</f>
        <v>Bev</v>
      </c>
      <c r="AE1326" s="3" t="str">
        <f>IFERROR(VLOOKUP($C1326*1,Lookups!$H:$N,7,FALSE),"")</f>
        <v>Liquor</v>
      </c>
      <c r="AF1326" s="3" t="str">
        <f>VLOOKUP(B1326*1,Stores!$A:$C,3,FALSE)</f>
        <v>DFDE</v>
      </c>
    </row>
    <row r="1327" spans="1:32">
      <c r="A1327" s="165" t="s">
        <v>924</v>
      </c>
      <c r="B1327" s="166" t="s">
        <v>926</v>
      </c>
      <c r="C1327" s="165" t="s">
        <v>612</v>
      </c>
      <c r="D1327" s="165" t="s">
        <v>918</v>
      </c>
      <c r="E1327" s="165" t="s">
        <v>589</v>
      </c>
      <c r="F1327" s="167">
        <v>2017</v>
      </c>
      <c r="G1327" s="168">
        <v>0</v>
      </c>
      <c r="H1327" s="169">
        <v>28.349999999999998</v>
      </c>
      <c r="I1327" s="169">
        <v>0</v>
      </c>
      <c r="J1327" s="169">
        <v>0</v>
      </c>
      <c r="K1327" s="169">
        <v>209.88000000000002</v>
      </c>
      <c r="L1327" s="169">
        <v>449.88</v>
      </c>
      <c r="M1327" s="169">
        <v>1122.6375</v>
      </c>
      <c r="N1327" s="169">
        <v>1022.58</v>
      </c>
      <c r="O1327" s="169">
        <v>249.66</v>
      </c>
      <c r="P1327" s="169">
        <v>1210.7737500000001</v>
      </c>
      <c r="Q1327" s="169">
        <v>783</v>
      </c>
      <c r="R1327" s="169">
        <v>647.95500000000004</v>
      </c>
      <c r="S1327" s="169">
        <v>0</v>
      </c>
      <c r="T1327" s="169">
        <v>0</v>
      </c>
      <c r="U1327" s="169">
        <v>5724.7162499999995</v>
      </c>
      <c r="V1327" s="163">
        <f ca="1">SUM(INDIRECT(Inputs!$C$11&amp;ROW()&amp;":"&amp;Inputs!$C$12&amp;ROW()))</f>
        <v>783</v>
      </c>
      <c r="W1327" s="163">
        <f ca="1">SUM(INDIRECT(Inputs!$C$13&amp;ROW()&amp;":"&amp;Inputs!$C$14&amp;ROW()))</f>
        <v>5076.7612499999996</v>
      </c>
      <c r="X1327" s="3" t="str">
        <f>IF(COUNTIFS(Lookups!$A:$A,C1327)=1,"Gross Sales","")</f>
        <v/>
      </c>
      <c r="Y1327" s="3" t="str">
        <f>IF(COUNTIFS(Lookups!$D:$D,C1327)=1,"Bar Sales","")</f>
        <v/>
      </c>
      <c r="Z1327" s="3" t="str">
        <f>IFERROR(VLOOKUP(C1327*1,Lookups!$D:$F,3,FALSE),"")</f>
        <v/>
      </c>
      <c r="AA1327" s="3" t="str">
        <f>IFERROR(VLOOKUP($C1327*1,Lookups!$H:$N,3,FALSE),"")</f>
        <v>Sales</v>
      </c>
      <c r="AB1327" s="3" t="str">
        <f>IFERROR(VLOOKUP($C1327*1,Lookups!$H:$N,4,FALSE),"")</f>
        <v>Lunch</v>
      </c>
      <c r="AC1327" s="3" t="str">
        <f>IFERROR(VLOOKUP($C1327*1,Lookups!$H:$N,5,FALSE),"")</f>
        <v>Other</v>
      </c>
      <c r="AD1327" s="3" t="str">
        <f>IFERROR(VLOOKUP($C1327*1,Lookups!$H:$N,6,FALSE),"")</f>
        <v>Bev</v>
      </c>
      <c r="AE1327" s="3" t="str">
        <f>IFERROR(VLOOKUP($C1327*1,Lookups!$H:$N,7,FALSE),"")</f>
        <v>Liquor</v>
      </c>
      <c r="AF1327" s="3" t="str">
        <f>VLOOKUP(B1327*1,Stores!$A:$C,3,FALSE)</f>
        <v>DFDE</v>
      </c>
    </row>
    <row r="1328" spans="1:32">
      <c r="A1328" s="165" t="s">
        <v>923</v>
      </c>
      <c r="B1328" s="166" t="s">
        <v>927</v>
      </c>
      <c r="C1328" s="165" t="s">
        <v>612</v>
      </c>
      <c r="D1328" s="165" t="s">
        <v>918</v>
      </c>
      <c r="E1328" s="165" t="s">
        <v>589</v>
      </c>
      <c r="F1328" s="167">
        <v>2017</v>
      </c>
      <c r="G1328" s="168">
        <v>0</v>
      </c>
      <c r="H1328" s="169">
        <v>0</v>
      </c>
      <c r="I1328" s="169">
        <v>0</v>
      </c>
      <c r="J1328" s="169">
        <v>0</v>
      </c>
      <c r="K1328" s="169">
        <v>534.58875</v>
      </c>
      <c r="L1328" s="169">
        <v>302.7</v>
      </c>
      <c r="M1328" s="169">
        <v>1182.14625</v>
      </c>
      <c r="N1328" s="169">
        <v>1985.05125</v>
      </c>
      <c r="O1328" s="169">
        <v>799.72874999999999</v>
      </c>
      <c r="P1328" s="169">
        <v>1835.578125</v>
      </c>
      <c r="Q1328" s="169">
        <v>748.16249999999991</v>
      </c>
      <c r="R1328" s="169">
        <v>217.70624999999998</v>
      </c>
      <c r="S1328" s="169">
        <v>0</v>
      </c>
      <c r="T1328" s="169">
        <v>0</v>
      </c>
      <c r="U1328" s="169">
        <v>7605.6618750000007</v>
      </c>
      <c r="V1328" s="163">
        <f ca="1">SUM(INDIRECT(Inputs!$C$11&amp;ROW()&amp;":"&amp;Inputs!$C$12&amp;ROW()))</f>
        <v>748.16249999999991</v>
      </c>
      <c r="W1328" s="163">
        <f ca="1">SUM(INDIRECT(Inputs!$C$13&amp;ROW()&amp;":"&amp;Inputs!$C$14&amp;ROW()))</f>
        <v>7387.9556250000005</v>
      </c>
      <c r="X1328" s="3" t="str">
        <f>IF(COUNTIFS(Lookups!$A:$A,C1328)=1,"Gross Sales","")</f>
        <v/>
      </c>
      <c r="Y1328" s="3" t="str">
        <f>IF(COUNTIFS(Lookups!$D:$D,C1328)=1,"Bar Sales","")</f>
        <v/>
      </c>
      <c r="Z1328" s="3" t="str">
        <f>IFERROR(VLOOKUP(C1328*1,Lookups!$D:$F,3,FALSE),"")</f>
        <v/>
      </c>
      <c r="AA1328" s="3" t="str">
        <f>IFERROR(VLOOKUP($C1328*1,Lookups!$H:$N,3,FALSE),"")</f>
        <v>Sales</v>
      </c>
      <c r="AB1328" s="3" t="str">
        <f>IFERROR(VLOOKUP($C1328*1,Lookups!$H:$N,4,FALSE),"")</f>
        <v>Lunch</v>
      </c>
      <c r="AC1328" s="3" t="str">
        <f>IFERROR(VLOOKUP($C1328*1,Lookups!$H:$N,5,FALSE),"")</f>
        <v>Other</v>
      </c>
      <c r="AD1328" s="3" t="str">
        <f>IFERROR(VLOOKUP($C1328*1,Lookups!$H:$N,6,FALSE),"")</f>
        <v>Bev</v>
      </c>
      <c r="AE1328" s="3" t="str">
        <f>IFERROR(VLOOKUP($C1328*1,Lookups!$H:$N,7,FALSE),"")</f>
        <v>Liquor</v>
      </c>
      <c r="AF1328" s="3" t="str">
        <f>VLOOKUP(B1328*1,Stores!$A:$C,3,FALSE)</f>
        <v>DFDE</v>
      </c>
    </row>
    <row r="1329" spans="1:32">
      <c r="A1329" s="165" t="s">
        <v>922</v>
      </c>
      <c r="B1329" s="166" t="s">
        <v>928</v>
      </c>
      <c r="C1329" s="165" t="s">
        <v>612</v>
      </c>
      <c r="D1329" s="165" t="s">
        <v>918</v>
      </c>
      <c r="E1329" s="165" t="s">
        <v>589</v>
      </c>
      <c r="F1329" s="167">
        <v>2017</v>
      </c>
      <c r="G1329" s="168">
        <v>0</v>
      </c>
      <c r="H1329" s="169">
        <v>6.6964499999999996</v>
      </c>
      <c r="I1329" s="169">
        <v>0</v>
      </c>
      <c r="J1329" s="169">
        <v>0</v>
      </c>
      <c r="K1329" s="169">
        <v>0</v>
      </c>
      <c r="L1329" s="169">
        <v>13.863825</v>
      </c>
      <c r="M1329" s="169">
        <v>0</v>
      </c>
      <c r="N1329" s="169">
        <v>0</v>
      </c>
      <c r="O1329" s="169">
        <v>0</v>
      </c>
      <c r="P1329" s="169">
        <v>15.066224999999999</v>
      </c>
      <c r="Q1329" s="169">
        <v>0</v>
      </c>
      <c r="R1329" s="169">
        <v>0</v>
      </c>
      <c r="S1329" s="169">
        <v>0</v>
      </c>
      <c r="T1329" s="169">
        <v>0</v>
      </c>
      <c r="U1329" s="169">
        <v>35.6265</v>
      </c>
      <c r="V1329" s="163">
        <f ca="1">SUM(INDIRECT(Inputs!$C$11&amp;ROW()&amp;":"&amp;Inputs!$C$12&amp;ROW()))</f>
        <v>0</v>
      </c>
      <c r="W1329" s="163">
        <f ca="1">SUM(INDIRECT(Inputs!$C$13&amp;ROW()&amp;":"&amp;Inputs!$C$14&amp;ROW()))</f>
        <v>35.6265</v>
      </c>
      <c r="X1329" s="3" t="str">
        <f>IF(COUNTIFS(Lookups!$A:$A,C1329)=1,"Gross Sales","")</f>
        <v/>
      </c>
      <c r="Y1329" s="3" t="str">
        <f>IF(COUNTIFS(Lookups!$D:$D,C1329)=1,"Bar Sales","")</f>
        <v/>
      </c>
      <c r="Z1329" s="3" t="str">
        <f>IFERROR(VLOOKUP(C1329*1,Lookups!$D:$F,3,FALSE),"")</f>
        <v/>
      </c>
      <c r="AA1329" s="3" t="str">
        <f>IFERROR(VLOOKUP($C1329*1,Lookups!$H:$N,3,FALSE),"")</f>
        <v>Sales</v>
      </c>
      <c r="AB1329" s="3" t="str">
        <f>IFERROR(VLOOKUP($C1329*1,Lookups!$H:$N,4,FALSE),"")</f>
        <v>Lunch</v>
      </c>
      <c r="AC1329" s="3" t="str">
        <f>IFERROR(VLOOKUP($C1329*1,Lookups!$H:$N,5,FALSE),"")</f>
        <v>Other</v>
      </c>
      <c r="AD1329" s="3" t="str">
        <f>IFERROR(VLOOKUP($C1329*1,Lookups!$H:$N,6,FALSE),"")</f>
        <v>Bev</v>
      </c>
      <c r="AE1329" s="3" t="str">
        <f>IFERROR(VLOOKUP($C1329*1,Lookups!$H:$N,7,FALSE),"")</f>
        <v>Liquor</v>
      </c>
      <c r="AF1329" s="3" t="str">
        <f>VLOOKUP(B1329*1,Stores!$A:$C,3,FALSE)</f>
        <v>DFDE</v>
      </c>
    </row>
    <row r="1330" spans="1:32">
      <c r="A1330" s="165" t="s">
        <v>921</v>
      </c>
      <c r="B1330" s="166" t="s">
        <v>929</v>
      </c>
      <c r="C1330" s="165" t="s">
        <v>612</v>
      </c>
      <c r="D1330" s="165" t="s">
        <v>918</v>
      </c>
      <c r="E1330" s="165" t="s">
        <v>589</v>
      </c>
      <c r="F1330" s="167">
        <v>2017</v>
      </c>
      <c r="G1330" s="168">
        <v>0</v>
      </c>
      <c r="H1330" s="169">
        <v>0</v>
      </c>
      <c r="I1330" s="169">
        <v>0</v>
      </c>
      <c r="J1330" s="169">
        <v>0</v>
      </c>
      <c r="K1330" s="169">
        <v>0</v>
      </c>
      <c r="L1330" s="169">
        <v>26.505000000000003</v>
      </c>
      <c r="M1330" s="169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169">
        <v>26.505000000000003</v>
      </c>
      <c r="V1330" s="163">
        <f ca="1">SUM(INDIRECT(Inputs!$C$11&amp;ROW()&amp;":"&amp;Inputs!$C$12&amp;ROW()))</f>
        <v>0</v>
      </c>
      <c r="W1330" s="163">
        <f ca="1">SUM(INDIRECT(Inputs!$C$13&amp;ROW()&amp;":"&amp;Inputs!$C$14&amp;ROW()))</f>
        <v>26.505000000000003</v>
      </c>
      <c r="X1330" s="3" t="str">
        <f>IF(COUNTIFS(Lookups!$A:$A,C1330)=1,"Gross Sales","")</f>
        <v/>
      </c>
      <c r="Y1330" s="3" t="str">
        <f>IF(COUNTIFS(Lookups!$D:$D,C1330)=1,"Bar Sales","")</f>
        <v/>
      </c>
      <c r="Z1330" s="3" t="str">
        <f>IFERROR(VLOOKUP(C1330*1,Lookups!$D:$F,3,FALSE),"")</f>
        <v/>
      </c>
      <c r="AA1330" s="3" t="str">
        <f>IFERROR(VLOOKUP($C1330*1,Lookups!$H:$N,3,FALSE),"")</f>
        <v>Sales</v>
      </c>
      <c r="AB1330" s="3" t="str">
        <f>IFERROR(VLOOKUP($C1330*1,Lookups!$H:$N,4,FALSE),"")</f>
        <v>Lunch</v>
      </c>
      <c r="AC1330" s="3" t="str">
        <f>IFERROR(VLOOKUP($C1330*1,Lookups!$H:$N,5,FALSE),"")</f>
        <v>Other</v>
      </c>
      <c r="AD1330" s="3" t="str">
        <f>IFERROR(VLOOKUP($C1330*1,Lookups!$H:$N,6,FALSE),"")</f>
        <v>Bev</v>
      </c>
      <c r="AE1330" s="3" t="str">
        <f>IFERROR(VLOOKUP($C1330*1,Lookups!$H:$N,7,FALSE),"")</f>
        <v>Liquor</v>
      </c>
      <c r="AF1330" s="3" t="str">
        <f>VLOOKUP(B1330*1,Stores!$A:$C,3,FALSE)</f>
        <v>DFDE</v>
      </c>
    </row>
    <row r="1331" spans="1:32">
      <c r="A1331" s="165" t="s">
        <v>920</v>
      </c>
      <c r="B1331" s="166" t="s">
        <v>930</v>
      </c>
      <c r="C1331" s="165" t="s">
        <v>612</v>
      </c>
      <c r="D1331" s="165" t="s">
        <v>918</v>
      </c>
      <c r="E1331" s="165" t="s">
        <v>589</v>
      </c>
      <c r="F1331" s="167">
        <v>2017</v>
      </c>
      <c r="G1331" s="168">
        <v>0</v>
      </c>
      <c r="H1331" s="169">
        <v>0</v>
      </c>
      <c r="I1331" s="169">
        <v>0</v>
      </c>
      <c r="J1331" s="169">
        <v>0</v>
      </c>
      <c r="K1331" s="169">
        <v>509.22750000000002</v>
      </c>
      <c r="L1331" s="169">
        <v>241.33124999999998</v>
      </c>
      <c r="M1331" s="169">
        <v>857.56124999999997</v>
      </c>
      <c r="N1331" s="169">
        <v>417.69749999999999</v>
      </c>
      <c r="O1331" s="169">
        <v>326.87625000000003</v>
      </c>
      <c r="P1331" s="169">
        <v>549.67499999999995</v>
      </c>
      <c r="Q1331" s="169">
        <v>493.15500000000003</v>
      </c>
      <c r="R1331" s="169">
        <v>222.87</v>
      </c>
      <c r="S1331" s="169">
        <v>0</v>
      </c>
      <c r="T1331" s="169">
        <v>0</v>
      </c>
      <c r="U1331" s="169">
        <v>3618.3937499999997</v>
      </c>
      <c r="V1331" s="163">
        <f ca="1">SUM(INDIRECT(Inputs!$C$11&amp;ROW()&amp;":"&amp;Inputs!$C$12&amp;ROW()))</f>
        <v>493.15500000000003</v>
      </c>
      <c r="W1331" s="163">
        <f ca="1">SUM(INDIRECT(Inputs!$C$13&amp;ROW()&amp;":"&amp;Inputs!$C$14&amp;ROW()))</f>
        <v>3395.5237499999998</v>
      </c>
      <c r="X1331" s="3" t="str">
        <f>IF(COUNTIFS(Lookups!$A:$A,C1331)=1,"Gross Sales","")</f>
        <v/>
      </c>
      <c r="Y1331" s="3" t="str">
        <f>IF(COUNTIFS(Lookups!$D:$D,C1331)=1,"Bar Sales","")</f>
        <v/>
      </c>
      <c r="Z1331" s="3" t="str">
        <f>IFERROR(VLOOKUP(C1331*1,Lookups!$D:$F,3,FALSE),"")</f>
        <v/>
      </c>
      <c r="AA1331" s="3" t="str">
        <f>IFERROR(VLOOKUP($C1331*1,Lookups!$H:$N,3,FALSE),"")</f>
        <v>Sales</v>
      </c>
      <c r="AB1331" s="3" t="str">
        <f>IFERROR(VLOOKUP($C1331*1,Lookups!$H:$N,4,FALSE),"")</f>
        <v>Lunch</v>
      </c>
      <c r="AC1331" s="3" t="str">
        <f>IFERROR(VLOOKUP($C1331*1,Lookups!$H:$N,5,FALSE),"")</f>
        <v>Other</v>
      </c>
      <c r="AD1331" s="3" t="str">
        <f>IFERROR(VLOOKUP($C1331*1,Lookups!$H:$N,6,FALSE),"")</f>
        <v>Bev</v>
      </c>
      <c r="AE1331" s="3" t="str">
        <f>IFERROR(VLOOKUP($C1331*1,Lookups!$H:$N,7,FALSE),"")</f>
        <v>Liquor</v>
      </c>
      <c r="AF1331" s="3" t="str">
        <f>VLOOKUP(B1331*1,Stores!$A:$C,3,FALSE)</f>
        <v>DFDE</v>
      </c>
    </row>
    <row r="1332" spans="1:32">
      <c r="A1332" s="165" t="s">
        <v>959</v>
      </c>
      <c r="B1332" s="166" t="s">
        <v>932</v>
      </c>
      <c r="C1332" s="165" t="s">
        <v>612</v>
      </c>
      <c r="D1332" s="165" t="s">
        <v>918</v>
      </c>
      <c r="E1332" s="165" t="s">
        <v>589</v>
      </c>
      <c r="F1332" s="167">
        <v>2017</v>
      </c>
      <c r="G1332" s="168">
        <v>0</v>
      </c>
      <c r="H1332" s="169">
        <v>0</v>
      </c>
      <c r="I1332" s="169">
        <v>120.25125</v>
      </c>
      <c r="J1332" s="169">
        <v>413.1225</v>
      </c>
      <c r="K1332" s="169">
        <v>848.61</v>
      </c>
      <c r="L1332" s="169">
        <v>1256.04375</v>
      </c>
      <c r="M1332" s="169">
        <v>2538.8362499999998</v>
      </c>
      <c r="N1332" s="169">
        <v>1369.1699999999998</v>
      </c>
      <c r="O1332" s="169">
        <v>2167.3650000000002</v>
      </c>
      <c r="P1332" s="169">
        <v>1626.3412500000002</v>
      </c>
      <c r="Q1332" s="169">
        <v>2439.8887500000001</v>
      </c>
      <c r="R1332" s="169">
        <v>1606.32</v>
      </c>
      <c r="S1332" s="169">
        <v>0</v>
      </c>
      <c r="T1332" s="169">
        <v>0</v>
      </c>
      <c r="U1332" s="169">
        <v>14385.94875</v>
      </c>
      <c r="V1332" s="163">
        <f ca="1">SUM(INDIRECT(Inputs!$C$11&amp;ROW()&amp;":"&amp;Inputs!$C$12&amp;ROW()))</f>
        <v>2439.8887500000001</v>
      </c>
      <c r="W1332" s="163">
        <f ca="1">SUM(INDIRECT(Inputs!$C$13&amp;ROW()&amp;":"&amp;Inputs!$C$14&amp;ROW()))</f>
        <v>12779.62875</v>
      </c>
      <c r="X1332" s="3" t="str">
        <f>IF(COUNTIFS(Lookups!$A:$A,C1332)=1,"Gross Sales","")</f>
        <v/>
      </c>
      <c r="Y1332" s="3" t="str">
        <f>IF(COUNTIFS(Lookups!$D:$D,C1332)=1,"Bar Sales","")</f>
        <v/>
      </c>
      <c r="Z1332" s="3" t="str">
        <f>IFERROR(VLOOKUP(C1332*1,Lookups!$D:$F,3,FALSE),"")</f>
        <v/>
      </c>
      <c r="AA1332" s="3" t="str">
        <f>IFERROR(VLOOKUP($C1332*1,Lookups!$H:$N,3,FALSE),"")</f>
        <v>Sales</v>
      </c>
      <c r="AB1332" s="3" t="str">
        <f>IFERROR(VLOOKUP($C1332*1,Lookups!$H:$N,4,FALSE),"")</f>
        <v>Lunch</v>
      </c>
      <c r="AC1332" s="3" t="str">
        <f>IFERROR(VLOOKUP($C1332*1,Lookups!$H:$N,5,FALSE),"")</f>
        <v>Other</v>
      </c>
      <c r="AD1332" s="3" t="str">
        <f>IFERROR(VLOOKUP($C1332*1,Lookups!$H:$N,6,FALSE),"")</f>
        <v>Bev</v>
      </c>
      <c r="AE1332" s="3" t="str">
        <f>IFERROR(VLOOKUP($C1332*1,Lookups!$H:$N,7,FALSE),"")</f>
        <v>Liquor</v>
      </c>
      <c r="AF1332" s="3" t="str">
        <f>VLOOKUP(B1332*1,Stores!$A:$C,3,FALSE)</f>
        <v>DFG</v>
      </c>
    </row>
    <row r="1333" spans="1:32">
      <c r="A1333" s="165" t="s">
        <v>954</v>
      </c>
      <c r="B1333" s="166" t="s">
        <v>933</v>
      </c>
      <c r="C1333" s="165" t="s">
        <v>612</v>
      </c>
      <c r="D1333" s="165" t="s">
        <v>918</v>
      </c>
      <c r="E1333" s="165" t="s">
        <v>589</v>
      </c>
      <c r="F1333" s="167">
        <v>2017</v>
      </c>
      <c r="G1333" s="168">
        <v>0</v>
      </c>
      <c r="H1333" s="169">
        <v>192.48945000000001</v>
      </c>
      <c r="I1333" s="169">
        <v>384.79214999999994</v>
      </c>
      <c r="J1333" s="169">
        <v>493.19549999999998</v>
      </c>
      <c r="K1333" s="169">
        <v>1211.1131250000001</v>
      </c>
      <c r="L1333" s="169">
        <v>1159.5908999999999</v>
      </c>
      <c r="M1333" s="169">
        <v>1260.9335250000001</v>
      </c>
      <c r="N1333" s="169">
        <v>177.00060000000002</v>
      </c>
      <c r="O1333" s="169">
        <v>80.299499999999995</v>
      </c>
      <c r="P1333" s="169">
        <v>226.55099999999999</v>
      </c>
      <c r="Q1333" s="169">
        <v>1275.8031000000001</v>
      </c>
      <c r="R1333" s="169">
        <v>748.60770000000002</v>
      </c>
      <c r="S1333" s="169">
        <v>0</v>
      </c>
      <c r="T1333" s="169">
        <v>0</v>
      </c>
      <c r="U1333" s="169">
        <v>7210.3765500000009</v>
      </c>
      <c r="V1333" s="163">
        <f ca="1">SUM(INDIRECT(Inputs!$C$11&amp;ROW()&amp;":"&amp;Inputs!$C$12&amp;ROW()))</f>
        <v>1275.8031000000001</v>
      </c>
      <c r="W1333" s="163">
        <f ca="1">SUM(INDIRECT(Inputs!$C$13&amp;ROW()&amp;":"&amp;Inputs!$C$14&amp;ROW()))</f>
        <v>6461.7688500000013</v>
      </c>
      <c r="X1333" s="3" t="str">
        <f>IF(COUNTIFS(Lookups!$A:$A,C1333)=1,"Gross Sales","")</f>
        <v/>
      </c>
      <c r="Y1333" s="3" t="str">
        <f>IF(COUNTIFS(Lookups!$D:$D,C1333)=1,"Bar Sales","")</f>
        <v/>
      </c>
      <c r="Z1333" s="3" t="str">
        <f>IFERROR(VLOOKUP(C1333*1,Lookups!$D:$F,3,FALSE),"")</f>
        <v/>
      </c>
      <c r="AA1333" s="3" t="str">
        <f>IFERROR(VLOOKUP($C1333*1,Lookups!$H:$N,3,FALSE),"")</f>
        <v>Sales</v>
      </c>
      <c r="AB1333" s="3" t="str">
        <f>IFERROR(VLOOKUP($C1333*1,Lookups!$H:$N,4,FALSE),"")</f>
        <v>Lunch</v>
      </c>
      <c r="AC1333" s="3" t="str">
        <f>IFERROR(VLOOKUP($C1333*1,Lookups!$H:$N,5,FALSE),"")</f>
        <v>Other</v>
      </c>
      <c r="AD1333" s="3" t="str">
        <f>IFERROR(VLOOKUP($C1333*1,Lookups!$H:$N,6,FALSE),"")</f>
        <v>Bev</v>
      </c>
      <c r="AE1333" s="3" t="str">
        <f>IFERROR(VLOOKUP($C1333*1,Lookups!$H:$N,7,FALSE),"")</f>
        <v>Liquor</v>
      </c>
      <c r="AF1333" s="3" t="str">
        <f>VLOOKUP(B1333*1,Stores!$A:$C,3,FALSE)</f>
        <v>DFG</v>
      </c>
    </row>
    <row r="1334" spans="1:32">
      <c r="A1334" s="165" t="s">
        <v>953</v>
      </c>
      <c r="B1334" s="166" t="s">
        <v>934</v>
      </c>
      <c r="C1334" s="165" t="s">
        <v>612</v>
      </c>
      <c r="D1334" s="165" t="s">
        <v>918</v>
      </c>
      <c r="E1334" s="165" t="s">
        <v>589</v>
      </c>
      <c r="F1334" s="167">
        <v>2017</v>
      </c>
      <c r="G1334" s="168">
        <v>0</v>
      </c>
      <c r="H1334" s="169">
        <v>0</v>
      </c>
      <c r="I1334" s="169">
        <v>0</v>
      </c>
      <c r="J1334" s="169">
        <v>0</v>
      </c>
      <c r="K1334" s="169">
        <v>0</v>
      </c>
      <c r="L1334" s="169">
        <v>244.53375</v>
      </c>
      <c r="M1334" s="169">
        <v>258.86250000000001</v>
      </c>
      <c r="N1334" s="169">
        <v>377.47499999999997</v>
      </c>
      <c r="O1334" s="169">
        <v>94.575000000000003</v>
      </c>
      <c r="P1334" s="169">
        <v>195.85312500000001</v>
      </c>
      <c r="Q1334" s="169">
        <v>518.34375</v>
      </c>
      <c r="R1334" s="169">
        <v>158.23500000000001</v>
      </c>
      <c r="S1334" s="169">
        <v>0</v>
      </c>
      <c r="T1334" s="169">
        <v>0</v>
      </c>
      <c r="U1334" s="169">
        <v>1847.8781250000002</v>
      </c>
      <c r="V1334" s="163">
        <f ca="1">SUM(INDIRECT(Inputs!$C$11&amp;ROW()&amp;":"&amp;Inputs!$C$12&amp;ROW()))</f>
        <v>518.34375</v>
      </c>
      <c r="W1334" s="163">
        <f ca="1">SUM(INDIRECT(Inputs!$C$13&amp;ROW()&amp;":"&amp;Inputs!$C$14&amp;ROW()))</f>
        <v>1689.6431250000001</v>
      </c>
      <c r="X1334" s="3" t="str">
        <f>IF(COUNTIFS(Lookups!$A:$A,C1334)=1,"Gross Sales","")</f>
        <v/>
      </c>
      <c r="Y1334" s="3" t="str">
        <f>IF(COUNTIFS(Lookups!$D:$D,C1334)=1,"Bar Sales","")</f>
        <v/>
      </c>
      <c r="Z1334" s="3" t="str">
        <f>IFERROR(VLOOKUP(C1334*1,Lookups!$D:$F,3,FALSE),"")</f>
        <v/>
      </c>
      <c r="AA1334" s="3" t="str">
        <f>IFERROR(VLOOKUP($C1334*1,Lookups!$H:$N,3,FALSE),"")</f>
        <v>Sales</v>
      </c>
      <c r="AB1334" s="3" t="str">
        <f>IFERROR(VLOOKUP($C1334*1,Lookups!$H:$N,4,FALSE),"")</f>
        <v>Lunch</v>
      </c>
      <c r="AC1334" s="3" t="str">
        <f>IFERROR(VLOOKUP($C1334*1,Lookups!$H:$N,5,FALSE),"")</f>
        <v>Other</v>
      </c>
      <c r="AD1334" s="3" t="str">
        <f>IFERROR(VLOOKUP($C1334*1,Lookups!$H:$N,6,FALSE),"")</f>
        <v>Bev</v>
      </c>
      <c r="AE1334" s="3" t="str">
        <f>IFERROR(VLOOKUP($C1334*1,Lookups!$H:$N,7,FALSE),"")</f>
        <v>Liquor</v>
      </c>
      <c r="AF1334" s="3" t="str">
        <f>VLOOKUP(B1334*1,Stores!$A:$C,3,FALSE)</f>
        <v>DFG</v>
      </c>
    </row>
    <row r="1335" spans="1:32">
      <c r="A1335" s="165" t="s">
        <v>950</v>
      </c>
      <c r="B1335" s="166" t="s">
        <v>935</v>
      </c>
      <c r="C1335" s="165" t="s">
        <v>612</v>
      </c>
      <c r="D1335" s="165" t="s">
        <v>918</v>
      </c>
      <c r="E1335" s="165" t="s">
        <v>589</v>
      </c>
      <c r="F1335" s="167">
        <v>2017</v>
      </c>
      <c r="G1335" s="168">
        <v>0</v>
      </c>
      <c r="H1335" s="169">
        <v>667.00874999999996</v>
      </c>
      <c r="I1335" s="169">
        <v>565.72500000000002</v>
      </c>
      <c r="J1335" s="169">
        <v>1675.8855750000002</v>
      </c>
      <c r="K1335" s="169">
        <v>2334.4656</v>
      </c>
      <c r="L1335" s="169">
        <v>1760.49</v>
      </c>
      <c r="M1335" s="169">
        <v>2088.7874999999999</v>
      </c>
      <c r="N1335" s="169">
        <v>1371.8812499999999</v>
      </c>
      <c r="O1335" s="169">
        <v>1025.9549999999999</v>
      </c>
      <c r="P1335" s="169">
        <v>1323.48</v>
      </c>
      <c r="Q1335" s="169">
        <v>2121.1143750000001</v>
      </c>
      <c r="R1335" s="169">
        <v>1023.0975000000001</v>
      </c>
      <c r="S1335" s="169">
        <v>0</v>
      </c>
      <c r="T1335" s="169">
        <v>0</v>
      </c>
      <c r="U1335" s="169">
        <v>15957.89055</v>
      </c>
      <c r="V1335" s="163">
        <f ca="1">SUM(INDIRECT(Inputs!$C$11&amp;ROW()&amp;":"&amp;Inputs!$C$12&amp;ROW()))</f>
        <v>2121.1143750000001</v>
      </c>
      <c r="W1335" s="163">
        <f ca="1">SUM(INDIRECT(Inputs!$C$13&amp;ROW()&amp;":"&amp;Inputs!$C$14&amp;ROW()))</f>
        <v>14934.79305</v>
      </c>
      <c r="X1335" s="3" t="str">
        <f>IF(COUNTIFS(Lookups!$A:$A,C1335)=1,"Gross Sales","")</f>
        <v/>
      </c>
      <c r="Y1335" s="3" t="str">
        <f>IF(COUNTIFS(Lookups!$D:$D,C1335)=1,"Bar Sales","")</f>
        <v/>
      </c>
      <c r="Z1335" s="3" t="str">
        <f>IFERROR(VLOOKUP(C1335*1,Lookups!$D:$F,3,FALSE),"")</f>
        <v/>
      </c>
      <c r="AA1335" s="3" t="str">
        <f>IFERROR(VLOOKUP($C1335*1,Lookups!$H:$N,3,FALSE),"")</f>
        <v>Sales</v>
      </c>
      <c r="AB1335" s="3" t="str">
        <f>IFERROR(VLOOKUP($C1335*1,Lookups!$H:$N,4,FALSE),"")</f>
        <v>Lunch</v>
      </c>
      <c r="AC1335" s="3" t="str">
        <f>IFERROR(VLOOKUP($C1335*1,Lookups!$H:$N,5,FALSE),"")</f>
        <v>Other</v>
      </c>
      <c r="AD1335" s="3" t="str">
        <f>IFERROR(VLOOKUP($C1335*1,Lookups!$H:$N,6,FALSE),"")</f>
        <v>Bev</v>
      </c>
      <c r="AE1335" s="3" t="str">
        <f>IFERROR(VLOOKUP($C1335*1,Lookups!$H:$N,7,FALSE),"")</f>
        <v>Liquor</v>
      </c>
      <c r="AF1335" s="3" t="str">
        <f>VLOOKUP(B1335*1,Stores!$A:$C,3,FALSE)</f>
        <v>DFG</v>
      </c>
    </row>
    <row r="1336" spans="1:32">
      <c r="A1336" s="165" t="s">
        <v>949</v>
      </c>
      <c r="B1336" s="166" t="s">
        <v>936</v>
      </c>
      <c r="C1336" s="165" t="s">
        <v>612</v>
      </c>
      <c r="D1336" s="165" t="s">
        <v>918</v>
      </c>
      <c r="E1336" s="165" t="s">
        <v>589</v>
      </c>
      <c r="F1336" s="167">
        <v>2017</v>
      </c>
      <c r="G1336" s="168">
        <v>0</v>
      </c>
      <c r="H1336" s="169">
        <v>821.953575</v>
      </c>
      <c r="I1336" s="169">
        <v>1184.5515000000003</v>
      </c>
      <c r="J1336" s="169">
        <v>1381.4394000000002</v>
      </c>
      <c r="K1336" s="169">
        <v>1618.1156250000001</v>
      </c>
      <c r="L1336" s="169">
        <v>2351.2875750000003</v>
      </c>
      <c r="M1336" s="169">
        <v>943.58467499999995</v>
      </c>
      <c r="N1336" s="169">
        <v>662.2491</v>
      </c>
      <c r="O1336" s="169">
        <v>405.11677499999996</v>
      </c>
      <c r="P1336" s="169">
        <v>673.83224999999993</v>
      </c>
      <c r="Q1336" s="169">
        <v>783.52312500000005</v>
      </c>
      <c r="R1336" s="169">
        <v>560.13299999999992</v>
      </c>
      <c r="S1336" s="169">
        <v>0</v>
      </c>
      <c r="T1336" s="169">
        <v>0</v>
      </c>
      <c r="U1336" s="169">
        <v>11385.786599999999</v>
      </c>
      <c r="V1336" s="163">
        <f ca="1">SUM(INDIRECT(Inputs!$C$11&amp;ROW()&amp;":"&amp;Inputs!$C$12&amp;ROW()))</f>
        <v>783.52312500000005</v>
      </c>
      <c r="W1336" s="163">
        <f ca="1">SUM(INDIRECT(Inputs!$C$13&amp;ROW()&amp;":"&amp;Inputs!$C$14&amp;ROW()))</f>
        <v>10825.6536</v>
      </c>
      <c r="X1336" s="3" t="str">
        <f>IF(COUNTIFS(Lookups!$A:$A,C1336)=1,"Gross Sales","")</f>
        <v/>
      </c>
      <c r="Y1336" s="3" t="str">
        <f>IF(COUNTIFS(Lookups!$D:$D,C1336)=1,"Bar Sales","")</f>
        <v/>
      </c>
      <c r="Z1336" s="3" t="str">
        <f>IFERROR(VLOOKUP(C1336*1,Lookups!$D:$F,3,FALSE),"")</f>
        <v/>
      </c>
      <c r="AA1336" s="3" t="str">
        <f>IFERROR(VLOOKUP($C1336*1,Lookups!$H:$N,3,FALSE),"")</f>
        <v>Sales</v>
      </c>
      <c r="AB1336" s="3" t="str">
        <f>IFERROR(VLOOKUP($C1336*1,Lookups!$H:$N,4,FALSE),"")</f>
        <v>Lunch</v>
      </c>
      <c r="AC1336" s="3" t="str">
        <f>IFERROR(VLOOKUP($C1336*1,Lookups!$H:$N,5,FALSE),"")</f>
        <v>Other</v>
      </c>
      <c r="AD1336" s="3" t="str">
        <f>IFERROR(VLOOKUP($C1336*1,Lookups!$H:$N,6,FALSE),"")</f>
        <v>Bev</v>
      </c>
      <c r="AE1336" s="3" t="str">
        <f>IFERROR(VLOOKUP($C1336*1,Lookups!$H:$N,7,FALSE),"")</f>
        <v>Liquor</v>
      </c>
      <c r="AF1336" s="3" t="str">
        <f>VLOOKUP(B1336*1,Stores!$A:$C,3,FALSE)</f>
        <v>DFG</v>
      </c>
    </row>
    <row r="1337" spans="1:32">
      <c r="A1337" s="165" t="s">
        <v>947</v>
      </c>
      <c r="B1337" s="166" t="s">
        <v>938</v>
      </c>
      <c r="C1337" s="165" t="s">
        <v>612</v>
      </c>
      <c r="D1337" s="165" t="s">
        <v>918</v>
      </c>
      <c r="E1337" s="165" t="s">
        <v>589</v>
      </c>
      <c r="F1337" s="167">
        <v>2017</v>
      </c>
      <c r="G1337" s="168">
        <v>0</v>
      </c>
      <c r="H1337" s="169">
        <v>3475.0839750000005</v>
      </c>
      <c r="I1337" s="169">
        <v>4402.0732500000004</v>
      </c>
      <c r="J1337" s="169">
        <v>5833.4377500000001</v>
      </c>
      <c r="K1337" s="169">
        <v>6827.7005999999992</v>
      </c>
      <c r="L1337" s="169">
        <v>6608.0880000000006</v>
      </c>
      <c r="M1337" s="169">
        <v>7316.82</v>
      </c>
      <c r="N1337" s="169">
        <v>6167.3478749999995</v>
      </c>
      <c r="O1337" s="169">
        <v>8865.1125000000011</v>
      </c>
      <c r="P1337" s="169">
        <v>7476.0337499999996</v>
      </c>
      <c r="Q1337" s="169">
        <v>6617.0700000000015</v>
      </c>
      <c r="R1337" s="169">
        <v>5255.4115499999998</v>
      </c>
      <c r="S1337" s="169">
        <v>0</v>
      </c>
      <c r="T1337" s="169">
        <v>0</v>
      </c>
      <c r="U1337" s="169">
        <v>68844.179250000001</v>
      </c>
      <c r="V1337" s="163">
        <f ca="1">SUM(INDIRECT(Inputs!$C$11&amp;ROW()&amp;":"&amp;Inputs!$C$12&amp;ROW()))</f>
        <v>6617.0700000000015</v>
      </c>
      <c r="W1337" s="163">
        <f ca="1">SUM(INDIRECT(Inputs!$C$13&amp;ROW()&amp;":"&amp;Inputs!$C$14&amp;ROW()))</f>
        <v>63588.767700000004</v>
      </c>
      <c r="X1337" s="3" t="str">
        <f>IF(COUNTIFS(Lookups!$A:$A,C1337)=1,"Gross Sales","")</f>
        <v/>
      </c>
      <c r="Y1337" s="3" t="str">
        <f>IF(COUNTIFS(Lookups!$D:$D,C1337)=1,"Bar Sales","")</f>
        <v/>
      </c>
      <c r="Z1337" s="3" t="str">
        <f>IFERROR(VLOOKUP(C1337*1,Lookups!$D:$F,3,FALSE),"")</f>
        <v/>
      </c>
      <c r="AA1337" s="3" t="str">
        <f>IFERROR(VLOOKUP($C1337*1,Lookups!$H:$N,3,FALSE),"")</f>
        <v>Sales</v>
      </c>
      <c r="AB1337" s="3" t="str">
        <f>IFERROR(VLOOKUP($C1337*1,Lookups!$H:$N,4,FALSE),"")</f>
        <v>Lunch</v>
      </c>
      <c r="AC1337" s="3" t="str">
        <f>IFERROR(VLOOKUP($C1337*1,Lookups!$H:$N,5,FALSE),"")</f>
        <v>Other</v>
      </c>
      <c r="AD1337" s="3" t="str">
        <f>IFERROR(VLOOKUP($C1337*1,Lookups!$H:$N,6,FALSE),"")</f>
        <v>Bev</v>
      </c>
      <c r="AE1337" s="3" t="str">
        <f>IFERROR(VLOOKUP($C1337*1,Lookups!$H:$N,7,FALSE),"")</f>
        <v>Liquor</v>
      </c>
      <c r="AF1337" s="3" t="str">
        <f>VLOOKUP(B1337*1,Stores!$A:$C,3,FALSE)</f>
        <v>DFG</v>
      </c>
    </row>
    <row r="1338" spans="1:32">
      <c r="A1338" s="165" t="s">
        <v>946</v>
      </c>
      <c r="B1338" s="166" t="s">
        <v>939</v>
      </c>
      <c r="C1338" s="165" t="s">
        <v>612</v>
      </c>
      <c r="D1338" s="165" t="s">
        <v>918</v>
      </c>
      <c r="E1338" s="165" t="s">
        <v>589</v>
      </c>
      <c r="F1338" s="167">
        <v>2017</v>
      </c>
      <c r="G1338" s="168">
        <v>0</v>
      </c>
      <c r="H1338" s="169">
        <v>1216.8832499999999</v>
      </c>
      <c r="I1338" s="169">
        <v>2056.9893750000001</v>
      </c>
      <c r="J1338" s="169">
        <v>2359.5526500000001</v>
      </c>
      <c r="K1338" s="169">
        <v>3407.1741000000002</v>
      </c>
      <c r="L1338" s="169">
        <v>3208.7586000000001</v>
      </c>
      <c r="M1338" s="169">
        <v>3350.9859749999996</v>
      </c>
      <c r="N1338" s="169">
        <v>1706.2187999999999</v>
      </c>
      <c r="O1338" s="169">
        <v>838.75484999999992</v>
      </c>
      <c r="P1338" s="169">
        <v>1604.6786999999999</v>
      </c>
      <c r="Q1338" s="169">
        <v>1843.6908000000001</v>
      </c>
      <c r="R1338" s="169">
        <v>2889.6717000000003</v>
      </c>
      <c r="S1338" s="169">
        <v>0</v>
      </c>
      <c r="T1338" s="169">
        <v>0</v>
      </c>
      <c r="U1338" s="169">
        <v>24483.358799999998</v>
      </c>
      <c r="V1338" s="163">
        <f ca="1">SUM(INDIRECT(Inputs!$C$11&amp;ROW()&amp;":"&amp;Inputs!$C$12&amp;ROW()))</f>
        <v>1843.6908000000001</v>
      </c>
      <c r="W1338" s="163">
        <f ca="1">SUM(INDIRECT(Inputs!$C$13&amp;ROW()&amp;":"&amp;Inputs!$C$14&amp;ROW()))</f>
        <v>21593.687099999999</v>
      </c>
      <c r="X1338" s="3" t="str">
        <f>IF(COUNTIFS(Lookups!$A:$A,C1338)=1,"Gross Sales","")</f>
        <v/>
      </c>
      <c r="Y1338" s="3" t="str">
        <f>IF(COUNTIFS(Lookups!$D:$D,C1338)=1,"Bar Sales","")</f>
        <v/>
      </c>
      <c r="Z1338" s="3" t="str">
        <f>IFERROR(VLOOKUP(C1338*1,Lookups!$D:$F,3,FALSE),"")</f>
        <v/>
      </c>
      <c r="AA1338" s="3" t="str">
        <f>IFERROR(VLOOKUP($C1338*1,Lookups!$H:$N,3,FALSE),"")</f>
        <v>Sales</v>
      </c>
      <c r="AB1338" s="3" t="str">
        <f>IFERROR(VLOOKUP($C1338*1,Lookups!$H:$N,4,FALSE),"")</f>
        <v>Lunch</v>
      </c>
      <c r="AC1338" s="3" t="str">
        <f>IFERROR(VLOOKUP($C1338*1,Lookups!$H:$N,5,FALSE),"")</f>
        <v>Other</v>
      </c>
      <c r="AD1338" s="3" t="str">
        <f>IFERROR(VLOOKUP($C1338*1,Lookups!$H:$N,6,FALSE),"")</f>
        <v>Bev</v>
      </c>
      <c r="AE1338" s="3" t="str">
        <f>IFERROR(VLOOKUP($C1338*1,Lookups!$H:$N,7,FALSE),"")</f>
        <v>Liquor</v>
      </c>
      <c r="AF1338" s="3" t="str">
        <f>VLOOKUP(B1338*1,Stores!$A:$C,3,FALSE)</f>
        <v>DFG</v>
      </c>
    </row>
    <row r="1339" spans="1:32">
      <c r="A1339" s="165" t="s">
        <v>945</v>
      </c>
      <c r="B1339" s="166" t="s">
        <v>940</v>
      </c>
      <c r="C1339" s="165" t="s">
        <v>612</v>
      </c>
      <c r="D1339" s="165" t="s">
        <v>918</v>
      </c>
      <c r="E1339" s="165" t="s">
        <v>589</v>
      </c>
      <c r="F1339" s="167">
        <v>2017</v>
      </c>
      <c r="G1339" s="168">
        <v>0</v>
      </c>
      <c r="H1339" s="169">
        <v>0</v>
      </c>
      <c r="I1339" s="169">
        <v>262.8</v>
      </c>
      <c r="J1339" s="169">
        <v>991.94999999999993</v>
      </c>
      <c r="K1339" s="169">
        <v>1703.0250000000001</v>
      </c>
      <c r="L1339" s="169">
        <v>1782.76875</v>
      </c>
      <c r="M1339" s="169">
        <v>1984.2974999999999</v>
      </c>
      <c r="N1339" s="169">
        <v>2050.1617500000002</v>
      </c>
      <c r="O1339" s="169">
        <v>1439.8605000000002</v>
      </c>
      <c r="P1339" s="169">
        <v>2617.7474999999999</v>
      </c>
      <c r="Q1339" s="169">
        <v>1507.0425</v>
      </c>
      <c r="R1339" s="169">
        <v>1089.4067250000001</v>
      </c>
      <c r="S1339" s="169">
        <v>0</v>
      </c>
      <c r="T1339" s="169">
        <v>0</v>
      </c>
      <c r="U1339" s="169">
        <v>15429.060225000001</v>
      </c>
      <c r="V1339" s="163">
        <f ca="1">SUM(INDIRECT(Inputs!$C$11&amp;ROW()&amp;":"&amp;Inputs!$C$12&amp;ROW()))</f>
        <v>1507.0425</v>
      </c>
      <c r="W1339" s="163">
        <f ca="1">SUM(INDIRECT(Inputs!$C$13&amp;ROW()&amp;":"&amp;Inputs!$C$14&amp;ROW()))</f>
        <v>14339.6535</v>
      </c>
      <c r="X1339" s="3" t="str">
        <f>IF(COUNTIFS(Lookups!$A:$A,C1339)=1,"Gross Sales","")</f>
        <v/>
      </c>
      <c r="Y1339" s="3" t="str">
        <f>IF(COUNTIFS(Lookups!$D:$D,C1339)=1,"Bar Sales","")</f>
        <v/>
      </c>
      <c r="Z1339" s="3" t="str">
        <f>IFERROR(VLOOKUP(C1339*1,Lookups!$D:$F,3,FALSE),"")</f>
        <v/>
      </c>
      <c r="AA1339" s="3" t="str">
        <f>IFERROR(VLOOKUP($C1339*1,Lookups!$H:$N,3,FALSE),"")</f>
        <v>Sales</v>
      </c>
      <c r="AB1339" s="3" t="str">
        <f>IFERROR(VLOOKUP($C1339*1,Lookups!$H:$N,4,FALSE),"")</f>
        <v>Lunch</v>
      </c>
      <c r="AC1339" s="3" t="str">
        <f>IFERROR(VLOOKUP($C1339*1,Lookups!$H:$N,5,FALSE),"")</f>
        <v>Other</v>
      </c>
      <c r="AD1339" s="3" t="str">
        <f>IFERROR(VLOOKUP($C1339*1,Lookups!$H:$N,6,FALSE),"")</f>
        <v>Bev</v>
      </c>
      <c r="AE1339" s="3" t="str">
        <f>IFERROR(VLOOKUP($C1339*1,Lookups!$H:$N,7,FALSE),"")</f>
        <v>Liquor</v>
      </c>
      <c r="AF1339" s="3" t="str">
        <f>VLOOKUP(B1339*1,Stores!$A:$C,3,FALSE)</f>
        <v>DFG</v>
      </c>
    </row>
    <row r="1340" spans="1:32">
      <c r="A1340" s="165" t="s">
        <v>944</v>
      </c>
      <c r="B1340" s="166" t="s">
        <v>941</v>
      </c>
      <c r="C1340" s="165" t="s">
        <v>612</v>
      </c>
      <c r="D1340" s="165" t="s">
        <v>918</v>
      </c>
      <c r="E1340" s="165" t="s">
        <v>589</v>
      </c>
      <c r="F1340" s="167">
        <v>2017</v>
      </c>
      <c r="G1340" s="168">
        <v>0</v>
      </c>
      <c r="H1340" s="169">
        <v>685.09845000000007</v>
      </c>
      <c r="I1340" s="169">
        <v>1969.7324249999999</v>
      </c>
      <c r="J1340" s="169">
        <v>1767.2982750000001</v>
      </c>
      <c r="K1340" s="169">
        <v>3367.8476999999998</v>
      </c>
      <c r="L1340" s="169">
        <v>2379.5392499999998</v>
      </c>
      <c r="M1340" s="169">
        <v>2031.1305</v>
      </c>
      <c r="N1340" s="169">
        <v>1463.565975</v>
      </c>
      <c r="O1340" s="169">
        <v>729.17910000000006</v>
      </c>
      <c r="P1340" s="169">
        <v>875.23297500000001</v>
      </c>
      <c r="Q1340" s="169">
        <v>1247.5125</v>
      </c>
      <c r="R1340" s="169">
        <v>1975.8360000000002</v>
      </c>
      <c r="S1340" s="169">
        <v>0</v>
      </c>
      <c r="T1340" s="169">
        <v>0</v>
      </c>
      <c r="U1340" s="169">
        <v>18491.973149999998</v>
      </c>
      <c r="V1340" s="163">
        <f ca="1">SUM(INDIRECT(Inputs!$C$11&amp;ROW()&amp;":"&amp;Inputs!$C$12&amp;ROW()))</f>
        <v>1247.5125</v>
      </c>
      <c r="W1340" s="163">
        <f ca="1">SUM(INDIRECT(Inputs!$C$13&amp;ROW()&amp;":"&amp;Inputs!$C$14&amp;ROW()))</f>
        <v>16516.137149999999</v>
      </c>
      <c r="X1340" s="3" t="str">
        <f>IF(COUNTIFS(Lookups!$A:$A,C1340)=1,"Gross Sales","")</f>
        <v/>
      </c>
      <c r="Y1340" s="3" t="str">
        <f>IF(COUNTIFS(Lookups!$D:$D,C1340)=1,"Bar Sales","")</f>
        <v/>
      </c>
      <c r="Z1340" s="3" t="str">
        <f>IFERROR(VLOOKUP(C1340*1,Lookups!$D:$F,3,FALSE),"")</f>
        <v/>
      </c>
      <c r="AA1340" s="3" t="str">
        <f>IFERROR(VLOOKUP($C1340*1,Lookups!$H:$N,3,FALSE),"")</f>
        <v>Sales</v>
      </c>
      <c r="AB1340" s="3" t="str">
        <f>IFERROR(VLOOKUP($C1340*1,Lookups!$H:$N,4,FALSE),"")</f>
        <v>Lunch</v>
      </c>
      <c r="AC1340" s="3" t="str">
        <f>IFERROR(VLOOKUP($C1340*1,Lookups!$H:$N,5,FALSE),"")</f>
        <v>Other</v>
      </c>
      <c r="AD1340" s="3" t="str">
        <f>IFERROR(VLOOKUP($C1340*1,Lookups!$H:$N,6,FALSE),"")</f>
        <v>Bev</v>
      </c>
      <c r="AE1340" s="3" t="str">
        <f>IFERROR(VLOOKUP($C1340*1,Lookups!$H:$N,7,FALSE),"")</f>
        <v>Liquor</v>
      </c>
      <c r="AF1340" s="3" t="str">
        <f>VLOOKUP(B1340*1,Stores!$A:$C,3,FALSE)</f>
        <v>DFG</v>
      </c>
    </row>
    <row r="1341" spans="1:32">
      <c r="A1341" s="165" t="s">
        <v>943</v>
      </c>
      <c r="B1341" s="166" t="s">
        <v>942</v>
      </c>
      <c r="C1341" s="165" t="s">
        <v>612</v>
      </c>
      <c r="D1341" s="165" t="s">
        <v>918</v>
      </c>
      <c r="E1341" s="165" t="s">
        <v>589</v>
      </c>
      <c r="F1341" s="167">
        <v>2017</v>
      </c>
      <c r="G1341" s="168">
        <v>0</v>
      </c>
      <c r="H1341" s="169">
        <v>0</v>
      </c>
      <c r="I1341" s="169">
        <v>0</v>
      </c>
      <c r="J1341" s="169">
        <v>0</v>
      </c>
      <c r="K1341" s="169">
        <v>860.07749999999999</v>
      </c>
      <c r="L1341" s="169">
        <v>1032.6224999999999</v>
      </c>
      <c r="M1341" s="169">
        <v>2469.06</v>
      </c>
      <c r="N1341" s="169">
        <v>1359.0621000000001</v>
      </c>
      <c r="O1341" s="169">
        <v>917.21249999999998</v>
      </c>
      <c r="P1341" s="169">
        <v>1762.8187499999999</v>
      </c>
      <c r="Q1341" s="169">
        <v>923.29949999999985</v>
      </c>
      <c r="R1341" s="169">
        <v>370.01249999999999</v>
      </c>
      <c r="S1341" s="169">
        <v>0</v>
      </c>
      <c r="T1341" s="169">
        <v>0</v>
      </c>
      <c r="U1341" s="169">
        <v>9694.1653499999993</v>
      </c>
      <c r="V1341" s="163">
        <f ca="1">SUM(INDIRECT(Inputs!$C$11&amp;ROW()&amp;":"&amp;Inputs!$C$12&amp;ROW()))</f>
        <v>923.29949999999985</v>
      </c>
      <c r="W1341" s="163">
        <f ca="1">SUM(INDIRECT(Inputs!$C$13&amp;ROW()&amp;":"&amp;Inputs!$C$14&amp;ROW()))</f>
        <v>9324.1528499999986</v>
      </c>
      <c r="X1341" s="3" t="str">
        <f>IF(COUNTIFS(Lookups!$A:$A,C1341)=1,"Gross Sales","")</f>
        <v/>
      </c>
      <c r="Y1341" s="3" t="str">
        <f>IF(COUNTIFS(Lookups!$D:$D,C1341)=1,"Bar Sales","")</f>
        <v/>
      </c>
      <c r="Z1341" s="3" t="str">
        <f>IFERROR(VLOOKUP(C1341*1,Lookups!$D:$F,3,FALSE),"")</f>
        <v/>
      </c>
      <c r="AA1341" s="3" t="str">
        <f>IFERROR(VLOOKUP($C1341*1,Lookups!$H:$N,3,FALSE),"")</f>
        <v>Sales</v>
      </c>
      <c r="AB1341" s="3" t="str">
        <f>IFERROR(VLOOKUP($C1341*1,Lookups!$H:$N,4,FALSE),"")</f>
        <v>Lunch</v>
      </c>
      <c r="AC1341" s="3" t="str">
        <f>IFERROR(VLOOKUP($C1341*1,Lookups!$H:$N,5,FALSE),"")</f>
        <v>Other</v>
      </c>
      <c r="AD1341" s="3" t="str">
        <f>IFERROR(VLOOKUP($C1341*1,Lookups!$H:$N,6,FALSE),"")</f>
        <v>Bev</v>
      </c>
      <c r="AE1341" s="3" t="str">
        <f>IFERROR(VLOOKUP($C1341*1,Lookups!$H:$N,7,FALSE),"")</f>
        <v>Liquor</v>
      </c>
      <c r="AF1341" s="3" t="str">
        <f>VLOOKUP(B1341*1,Stores!$A:$C,3,FALSE)</f>
        <v>DFG</v>
      </c>
    </row>
    <row r="1342" spans="1:32">
      <c r="A1342" s="165" t="s">
        <v>942</v>
      </c>
      <c r="B1342" s="166" t="s">
        <v>943</v>
      </c>
      <c r="C1342" s="165" t="s">
        <v>612</v>
      </c>
      <c r="D1342" s="165" t="s">
        <v>918</v>
      </c>
      <c r="E1342" s="165" t="s">
        <v>589</v>
      </c>
      <c r="F1342" s="167">
        <v>2017</v>
      </c>
      <c r="G1342" s="168">
        <v>0</v>
      </c>
      <c r="H1342" s="169">
        <v>6.7275</v>
      </c>
      <c r="I1342" s="169">
        <v>322.3125</v>
      </c>
      <c r="J1342" s="169">
        <v>101.04</v>
      </c>
      <c r="K1342" s="169">
        <v>890.76749999999993</v>
      </c>
      <c r="L1342" s="169">
        <v>294.40125</v>
      </c>
      <c r="M1342" s="169">
        <v>481.47</v>
      </c>
      <c r="N1342" s="169">
        <v>227.90625</v>
      </c>
      <c r="O1342" s="169">
        <v>143.56874999999999</v>
      </c>
      <c r="P1342" s="169">
        <v>518.44499999999994</v>
      </c>
      <c r="Q1342" s="169">
        <v>478.89187500000003</v>
      </c>
      <c r="R1342" s="169">
        <v>100.125</v>
      </c>
      <c r="S1342" s="169">
        <v>0</v>
      </c>
      <c r="T1342" s="169">
        <v>0</v>
      </c>
      <c r="U1342" s="169">
        <v>3565.6556250000003</v>
      </c>
      <c r="V1342" s="163">
        <f ca="1">SUM(INDIRECT(Inputs!$C$11&amp;ROW()&amp;":"&amp;Inputs!$C$12&amp;ROW()))</f>
        <v>478.89187500000003</v>
      </c>
      <c r="W1342" s="163">
        <f ca="1">SUM(INDIRECT(Inputs!$C$13&amp;ROW()&amp;":"&amp;Inputs!$C$14&amp;ROW()))</f>
        <v>3465.5306250000003</v>
      </c>
      <c r="X1342" s="3" t="str">
        <f>IF(COUNTIFS(Lookups!$A:$A,C1342)=1,"Gross Sales","")</f>
        <v/>
      </c>
      <c r="Y1342" s="3" t="str">
        <f>IF(COUNTIFS(Lookups!$D:$D,C1342)=1,"Bar Sales","")</f>
        <v/>
      </c>
      <c r="Z1342" s="3" t="str">
        <f>IFERROR(VLOOKUP(C1342*1,Lookups!$D:$F,3,FALSE),"")</f>
        <v/>
      </c>
      <c r="AA1342" s="3" t="str">
        <f>IFERROR(VLOOKUP($C1342*1,Lookups!$H:$N,3,FALSE),"")</f>
        <v>Sales</v>
      </c>
      <c r="AB1342" s="3" t="str">
        <f>IFERROR(VLOOKUP($C1342*1,Lookups!$H:$N,4,FALSE),"")</f>
        <v>Lunch</v>
      </c>
      <c r="AC1342" s="3" t="str">
        <f>IFERROR(VLOOKUP($C1342*1,Lookups!$H:$N,5,FALSE),"")</f>
        <v>Other</v>
      </c>
      <c r="AD1342" s="3" t="str">
        <f>IFERROR(VLOOKUP($C1342*1,Lookups!$H:$N,6,FALSE),"")</f>
        <v>Bev</v>
      </c>
      <c r="AE1342" s="3" t="str">
        <f>IFERROR(VLOOKUP($C1342*1,Lookups!$H:$N,7,FALSE),"")</f>
        <v>Liquor</v>
      </c>
      <c r="AF1342" s="3" t="str">
        <f>VLOOKUP(B1342*1,Stores!$A:$C,3,FALSE)</f>
        <v>DFG</v>
      </c>
    </row>
    <row r="1343" spans="1:32">
      <c r="A1343" s="165" t="s">
        <v>941</v>
      </c>
      <c r="B1343" s="166" t="s">
        <v>944</v>
      </c>
      <c r="C1343" s="165" t="s">
        <v>612</v>
      </c>
      <c r="D1343" s="165" t="s">
        <v>918</v>
      </c>
      <c r="E1343" s="165" t="s">
        <v>589</v>
      </c>
      <c r="F1343" s="167">
        <v>2017</v>
      </c>
      <c r="G1343" s="168">
        <v>0</v>
      </c>
      <c r="H1343" s="169">
        <v>264.1275</v>
      </c>
      <c r="I1343" s="169">
        <v>390.24375000000003</v>
      </c>
      <c r="J1343" s="169">
        <v>636.73500000000001</v>
      </c>
      <c r="K1343" s="169">
        <v>1195.425</v>
      </c>
      <c r="L1343" s="169">
        <v>883.85624999999993</v>
      </c>
      <c r="M1343" s="169">
        <v>652.13437499999998</v>
      </c>
      <c r="N1343" s="169">
        <v>603.22500000000002</v>
      </c>
      <c r="O1343" s="169">
        <v>484.95375000000007</v>
      </c>
      <c r="P1343" s="169">
        <v>331.801875</v>
      </c>
      <c r="Q1343" s="169">
        <v>424.78154999999992</v>
      </c>
      <c r="R1343" s="169">
        <v>228.06375</v>
      </c>
      <c r="S1343" s="169">
        <v>0</v>
      </c>
      <c r="T1343" s="169">
        <v>0</v>
      </c>
      <c r="U1343" s="169">
        <v>6095.3477999999996</v>
      </c>
      <c r="V1343" s="163">
        <f ca="1">SUM(INDIRECT(Inputs!$C$11&amp;ROW()&amp;":"&amp;Inputs!$C$12&amp;ROW()))</f>
        <v>424.78154999999992</v>
      </c>
      <c r="W1343" s="163">
        <f ca="1">SUM(INDIRECT(Inputs!$C$13&amp;ROW()&amp;":"&amp;Inputs!$C$14&amp;ROW()))</f>
        <v>5867.2840499999993</v>
      </c>
      <c r="X1343" s="3" t="str">
        <f>IF(COUNTIFS(Lookups!$A:$A,C1343)=1,"Gross Sales","")</f>
        <v/>
      </c>
      <c r="Y1343" s="3" t="str">
        <f>IF(COUNTIFS(Lookups!$D:$D,C1343)=1,"Bar Sales","")</f>
        <v/>
      </c>
      <c r="Z1343" s="3" t="str">
        <f>IFERROR(VLOOKUP(C1343*1,Lookups!$D:$F,3,FALSE),"")</f>
        <v/>
      </c>
      <c r="AA1343" s="3" t="str">
        <f>IFERROR(VLOOKUP($C1343*1,Lookups!$H:$N,3,FALSE),"")</f>
        <v>Sales</v>
      </c>
      <c r="AB1343" s="3" t="str">
        <f>IFERROR(VLOOKUP($C1343*1,Lookups!$H:$N,4,FALSE),"")</f>
        <v>Lunch</v>
      </c>
      <c r="AC1343" s="3" t="str">
        <f>IFERROR(VLOOKUP($C1343*1,Lookups!$H:$N,5,FALSE),"")</f>
        <v>Other</v>
      </c>
      <c r="AD1343" s="3" t="str">
        <f>IFERROR(VLOOKUP($C1343*1,Lookups!$H:$N,6,FALSE),"")</f>
        <v>Bev</v>
      </c>
      <c r="AE1343" s="3" t="str">
        <f>IFERROR(VLOOKUP($C1343*1,Lookups!$H:$N,7,FALSE),"")</f>
        <v>Liquor</v>
      </c>
      <c r="AF1343" s="3" t="str">
        <f>VLOOKUP(B1343*1,Stores!$A:$C,3,FALSE)</f>
        <v>DFG</v>
      </c>
    </row>
    <row r="1344" spans="1:32">
      <c r="A1344" s="165" t="s">
        <v>940</v>
      </c>
      <c r="B1344" s="166" t="s">
        <v>945</v>
      </c>
      <c r="C1344" s="165" t="s">
        <v>612</v>
      </c>
      <c r="D1344" s="165" t="s">
        <v>918</v>
      </c>
      <c r="E1344" s="165" t="s">
        <v>589</v>
      </c>
      <c r="F1344" s="167">
        <v>2017</v>
      </c>
      <c r="G1344" s="168">
        <v>0</v>
      </c>
      <c r="H1344" s="169">
        <v>119.67750000000001</v>
      </c>
      <c r="I1344" s="169">
        <v>181.89750000000001</v>
      </c>
      <c r="J1344" s="169">
        <v>245.72624999999999</v>
      </c>
      <c r="K1344" s="169">
        <v>224.05949999999996</v>
      </c>
      <c r="L1344" s="169">
        <v>200.34</v>
      </c>
      <c r="M1344" s="169">
        <v>137.86500000000001</v>
      </c>
      <c r="N1344" s="169">
        <v>48.480000000000004</v>
      </c>
      <c r="O1344" s="169">
        <v>121.44000000000001</v>
      </c>
      <c r="P1344" s="169">
        <v>36.487499999999997</v>
      </c>
      <c r="Q1344" s="169">
        <v>112.83749999999999</v>
      </c>
      <c r="R1344" s="169">
        <v>270.28125</v>
      </c>
      <c r="S1344" s="169">
        <v>0</v>
      </c>
      <c r="T1344" s="169">
        <v>0</v>
      </c>
      <c r="U1344" s="169">
        <v>1699.0920000000001</v>
      </c>
      <c r="V1344" s="163">
        <f ca="1">SUM(INDIRECT(Inputs!$C$11&amp;ROW()&amp;":"&amp;Inputs!$C$12&amp;ROW()))</f>
        <v>112.83749999999999</v>
      </c>
      <c r="W1344" s="163">
        <f ca="1">SUM(INDIRECT(Inputs!$C$13&amp;ROW()&amp;":"&amp;Inputs!$C$14&amp;ROW()))</f>
        <v>1428.8107500000001</v>
      </c>
      <c r="X1344" s="3" t="str">
        <f>IF(COUNTIFS(Lookups!$A:$A,C1344)=1,"Gross Sales","")</f>
        <v/>
      </c>
      <c r="Y1344" s="3" t="str">
        <f>IF(COUNTIFS(Lookups!$D:$D,C1344)=1,"Bar Sales","")</f>
        <v/>
      </c>
      <c r="Z1344" s="3" t="str">
        <f>IFERROR(VLOOKUP(C1344*1,Lookups!$D:$F,3,FALSE),"")</f>
        <v/>
      </c>
      <c r="AA1344" s="3" t="str">
        <f>IFERROR(VLOOKUP($C1344*1,Lookups!$H:$N,3,FALSE),"")</f>
        <v>Sales</v>
      </c>
      <c r="AB1344" s="3" t="str">
        <f>IFERROR(VLOOKUP($C1344*1,Lookups!$H:$N,4,FALSE),"")</f>
        <v>Lunch</v>
      </c>
      <c r="AC1344" s="3" t="str">
        <f>IFERROR(VLOOKUP($C1344*1,Lookups!$H:$N,5,FALSE),"")</f>
        <v>Other</v>
      </c>
      <c r="AD1344" s="3" t="str">
        <f>IFERROR(VLOOKUP($C1344*1,Lookups!$H:$N,6,FALSE),"")</f>
        <v>Bev</v>
      </c>
      <c r="AE1344" s="3" t="str">
        <f>IFERROR(VLOOKUP($C1344*1,Lookups!$H:$N,7,FALSE),"")</f>
        <v>Liquor</v>
      </c>
      <c r="AF1344" s="3" t="str">
        <f>VLOOKUP(B1344*1,Stores!$A:$C,3,FALSE)</f>
        <v>DFG</v>
      </c>
    </row>
    <row r="1345" spans="1:32">
      <c r="A1345" s="165" t="s">
        <v>939</v>
      </c>
      <c r="B1345" s="166" t="s">
        <v>946</v>
      </c>
      <c r="C1345" s="165" t="s">
        <v>612</v>
      </c>
      <c r="D1345" s="165" t="s">
        <v>918</v>
      </c>
      <c r="E1345" s="165" t="s">
        <v>589</v>
      </c>
      <c r="F1345" s="167">
        <v>2017</v>
      </c>
      <c r="G1345" s="168">
        <v>0</v>
      </c>
      <c r="H1345" s="169">
        <v>75.03</v>
      </c>
      <c r="I1345" s="169">
        <v>114.59564999999999</v>
      </c>
      <c r="J1345" s="169">
        <v>345.6</v>
      </c>
      <c r="K1345" s="169">
        <v>498.3</v>
      </c>
      <c r="L1345" s="169">
        <v>472.49250000000001</v>
      </c>
      <c r="M1345" s="169">
        <v>411.04500000000002</v>
      </c>
      <c r="N1345" s="169">
        <v>227.64374999999998</v>
      </c>
      <c r="O1345" s="169">
        <v>49.725000000000001</v>
      </c>
      <c r="P1345" s="169">
        <v>229.92750000000001</v>
      </c>
      <c r="Q1345" s="169">
        <v>293.55</v>
      </c>
      <c r="R1345" s="169">
        <v>248.0625</v>
      </c>
      <c r="S1345" s="169">
        <v>0</v>
      </c>
      <c r="T1345" s="169">
        <v>0</v>
      </c>
      <c r="U1345" s="169">
        <v>2965.9719000000005</v>
      </c>
      <c r="V1345" s="163">
        <f ca="1">SUM(INDIRECT(Inputs!$C$11&amp;ROW()&amp;":"&amp;Inputs!$C$12&amp;ROW()))</f>
        <v>293.55</v>
      </c>
      <c r="W1345" s="163">
        <f ca="1">SUM(INDIRECT(Inputs!$C$13&amp;ROW()&amp;":"&amp;Inputs!$C$14&amp;ROW()))</f>
        <v>2717.9094000000005</v>
      </c>
      <c r="X1345" s="3" t="str">
        <f>IF(COUNTIFS(Lookups!$A:$A,C1345)=1,"Gross Sales","")</f>
        <v/>
      </c>
      <c r="Y1345" s="3" t="str">
        <f>IF(COUNTIFS(Lookups!$D:$D,C1345)=1,"Bar Sales","")</f>
        <v/>
      </c>
      <c r="Z1345" s="3" t="str">
        <f>IFERROR(VLOOKUP(C1345*1,Lookups!$D:$F,3,FALSE),"")</f>
        <v/>
      </c>
      <c r="AA1345" s="3" t="str">
        <f>IFERROR(VLOOKUP($C1345*1,Lookups!$H:$N,3,FALSE),"")</f>
        <v>Sales</v>
      </c>
      <c r="AB1345" s="3" t="str">
        <f>IFERROR(VLOOKUP($C1345*1,Lookups!$H:$N,4,FALSE),"")</f>
        <v>Lunch</v>
      </c>
      <c r="AC1345" s="3" t="str">
        <f>IFERROR(VLOOKUP($C1345*1,Lookups!$H:$N,5,FALSE),"")</f>
        <v>Other</v>
      </c>
      <c r="AD1345" s="3" t="str">
        <f>IFERROR(VLOOKUP($C1345*1,Lookups!$H:$N,6,FALSE),"")</f>
        <v>Bev</v>
      </c>
      <c r="AE1345" s="3" t="str">
        <f>IFERROR(VLOOKUP($C1345*1,Lookups!$H:$N,7,FALSE),"")</f>
        <v>Liquor</v>
      </c>
      <c r="AF1345" s="3" t="str">
        <f>VLOOKUP(B1345*1,Stores!$A:$C,3,FALSE)</f>
        <v>DFG</v>
      </c>
    </row>
    <row r="1346" spans="1:32">
      <c r="A1346" s="165" t="s">
        <v>938</v>
      </c>
      <c r="B1346" s="166" t="s">
        <v>947</v>
      </c>
      <c r="C1346" s="165" t="s">
        <v>612</v>
      </c>
      <c r="D1346" s="165" t="s">
        <v>918</v>
      </c>
      <c r="E1346" s="165" t="s">
        <v>589</v>
      </c>
      <c r="F1346" s="167">
        <v>2017</v>
      </c>
      <c r="G1346" s="168">
        <v>0</v>
      </c>
      <c r="H1346" s="169">
        <v>1000.1043</v>
      </c>
      <c r="I1346" s="169">
        <v>1578.4895999999999</v>
      </c>
      <c r="J1346" s="169">
        <v>1518.0240000000003</v>
      </c>
      <c r="K1346" s="169">
        <v>3007.1169749999999</v>
      </c>
      <c r="L1346" s="169">
        <v>2654.3789999999999</v>
      </c>
      <c r="M1346" s="169">
        <v>1137.7945499999998</v>
      </c>
      <c r="N1346" s="169">
        <v>457.10655000000003</v>
      </c>
      <c r="O1346" s="169">
        <v>195.99187499999999</v>
      </c>
      <c r="P1346" s="169">
        <v>358.42740000000003</v>
      </c>
      <c r="Q1346" s="169">
        <v>1747.565325</v>
      </c>
      <c r="R1346" s="169">
        <v>987.56752500000005</v>
      </c>
      <c r="S1346" s="169">
        <v>0</v>
      </c>
      <c r="T1346" s="169">
        <v>0</v>
      </c>
      <c r="U1346" s="169">
        <v>14642.5671</v>
      </c>
      <c r="V1346" s="163">
        <f ca="1">SUM(INDIRECT(Inputs!$C$11&amp;ROW()&amp;":"&amp;Inputs!$C$12&amp;ROW()))</f>
        <v>1747.565325</v>
      </c>
      <c r="W1346" s="163">
        <f ca="1">SUM(INDIRECT(Inputs!$C$13&amp;ROW()&amp;":"&amp;Inputs!$C$14&amp;ROW()))</f>
        <v>13654.999575</v>
      </c>
      <c r="X1346" s="3" t="str">
        <f>IF(COUNTIFS(Lookups!$A:$A,C1346)=1,"Gross Sales","")</f>
        <v/>
      </c>
      <c r="Y1346" s="3" t="str">
        <f>IF(COUNTIFS(Lookups!$D:$D,C1346)=1,"Bar Sales","")</f>
        <v/>
      </c>
      <c r="Z1346" s="3" t="str">
        <f>IFERROR(VLOOKUP(C1346*1,Lookups!$D:$F,3,FALSE),"")</f>
        <v/>
      </c>
      <c r="AA1346" s="3" t="str">
        <f>IFERROR(VLOOKUP($C1346*1,Lookups!$H:$N,3,FALSE),"")</f>
        <v>Sales</v>
      </c>
      <c r="AB1346" s="3" t="str">
        <f>IFERROR(VLOOKUP($C1346*1,Lookups!$H:$N,4,FALSE),"")</f>
        <v>Lunch</v>
      </c>
      <c r="AC1346" s="3" t="str">
        <f>IFERROR(VLOOKUP($C1346*1,Lookups!$H:$N,5,FALSE),"")</f>
        <v>Other</v>
      </c>
      <c r="AD1346" s="3" t="str">
        <f>IFERROR(VLOOKUP($C1346*1,Lookups!$H:$N,6,FALSE),"")</f>
        <v>Bev</v>
      </c>
      <c r="AE1346" s="3" t="str">
        <f>IFERROR(VLOOKUP($C1346*1,Lookups!$H:$N,7,FALSE),"")</f>
        <v>Liquor</v>
      </c>
      <c r="AF1346" s="3" t="str">
        <f>VLOOKUP(B1346*1,Stores!$A:$C,3,FALSE)</f>
        <v>DFG</v>
      </c>
    </row>
    <row r="1347" spans="1:32">
      <c r="A1347" s="165" t="s">
        <v>937</v>
      </c>
      <c r="B1347" s="166" t="s">
        <v>948</v>
      </c>
      <c r="C1347" s="165" t="s">
        <v>612</v>
      </c>
      <c r="D1347" s="165" t="s">
        <v>918</v>
      </c>
      <c r="E1347" s="165" t="s">
        <v>589</v>
      </c>
      <c r="F1347" s="167">
        <v>2017</v>
      </c>
      <c r="G1347" s="168">
        <v>0</v>
      </c>
      <c r="H1347" s="169">
        <v>92.4</v>
      </c>
      <c r="I1347" s="169">
        <v>384.54</v>
      </c>
      <c r="J1347" s="169">
        <v>524.94749999999999</v>
      </c>
      <c r="K1347" s="169">
        <v>1228.0194000000001</v>
      </c>
      <c r="L1347" s="169">
        <v>972.34499999999991</v>
      </c>
      <c r="M1347" s="169">
        <v>816.13349999999991</v>
      </c>
      <c r="N1347" s="169">
        <v>587.77949999999998</v>
      </c>
      <c r="O1347" s="169">
        <v>197.16</v>
      </c>
      <c r="P1347" s="169">
        <v>462.96824999999995</v>
      </c>
      <c r="Q1347" s="169">
        <v>658.98</v>
      </c>
      <c r="R1347" s="169">
        <v>341.52749999999997</v>
      </c>
      <c r="S1347" s="169">
        <v>0</v>
      </c>
      <c r="T1347" s="169">
        <v>0</v>
      </c>
      <c r="U1347" s="169">
        <v>6266.8006499999992</v>
      </c>
      <c r="V1347" s="163">
        <f ca="1">SUM(INDIRECT(Inputs!$C$11&amp;ROW()&amp;":"&amp;Inputs!$C$12&amp;ROW()))</f>
        <v>658.98</v>
      </c>
      <c r="W1347" s="163">
        <f ca="1">SUM(INDIRECT(Inputs!$C$13&amp;ROW()&amp;":"&amp;Inputs!$C$14&amp;ROW()))</f>
        <v>5925.2731499999991</v>
      </c>
      <c r="X1347" s="3" t="str">
        <f>IF(COUNTIFS(Lookups!$A:$A,C1347)=1,"Gross Sales","")</f>
        <v/>
      </c>
      <c r="Y1347" s="3" t="str">
        <f>IF(COUNTIFS(Lookups!$D:$D,C1347)=1,"Bar Sales","")</f>
        <v/>
      </c>
      <c r="Z1347" s="3" t="str">
        <f>IFERROR(VLOOKUP(C1347*1,Lookups!$D:$F,3,FALSE),"")</f>
        <v/>
      </c>
      <c r="AA1347" s="3" t="str">
        <f>IFERROR(VLOOKUP($C1347*1,Lookups!$H:$N,3,FALSE),"")</f>
        <v>Sales</v>
      </c>
      <c r="AB1347" s="3" t="str">
        <f>IFERROR(VLOOKUP($C1347*1,Lookups!$H:$N,4,FALSE),"")</f>
        <v>Lunch</v>
      </c>
      <c r="AC1347" s="3" t="str">
        <f>IFERROR(VLOOKUP($C1347*1,Lookups!$H:$N,5,FALSE),"")</f>
        <v>Other</v>
      </c>
      <c r="AD1347" s="3" t="str">
        <f>IFERROR(VLOOKUP($C1347*1,Lookups!$H:$N,6,FALSE),"")</f>
        <v>Bev</v>
      </c>
      <c r="AE1347" s="3" t="str">
        <f>IFERROR(VLOOKUP($C1347*1,Lookups!$H:$N,7,FALSE),"")</f>
        <v>Liquor</v>
      </c>
      <c r="AF1347" s="3" t="str">
        <f>VLOOKUP(B1347*1,Stores!$A:$C,3,FALSE)</f>
        <v>DFG</v>
      </c>
    </row>
    <row r="1348" spans="1:32">
      <c r="A1348" s="165" t="s">
        <v>936</v>
      </c>
      <c r="B1348" s="166" t="s">
        <v>949</v>
      </c>
      <c r="C1348" s="165" t="s">
        <v>612</v>
      </c>
      <c r="D1348" s="165" t="s">
        <v>918</v>
      </c>
      <c r="E1348" s="165" t="s">
        <v>589</v>
      </c>
      <c r="F1348" s="167">
        <v>2017</v>
      </c>
      <c r="G1348" s="168">
        <v>0</v>
      </c>
      <c r="H1348" s="169">
        <v>333.11520000000002</v>
      </c>
      <c r="I1348" s="169">
        <v>642.73770000000002</v>
      </c>
      <c r="J1348" s="169">
        <v>996.31829999999991</v>
      </c>
      <c r="K1348" s="169">
        <v>1133.703</v>
      </c>
      <c r="L1348" s="169">
        <v>2069.1267750000002</v>
      </c>
      <c r="M1348" s="169">
        <v>2100.996975</v>
      </c>
      <c r="N1348" s="169">
        <v>1286.9211</v>
      </c>
      <c r="O1348" s="169">
        <v>448.57154999999995</v>
      </c>
      <c r="P1348" s="169">
        <v>715.62285000000008</v>
      </c>
      <c r="Q1348" s="169">
        <v>1176.30855</v>
      </c>
      <c r="R1348" s="169">
        <v>1025.1599999999999</v>
      </c>
      <c r="S1348" s="169">
        <v>0</v>
      </c>
      <c r="T1348" s="169">
        <v>0</v>
      </c>
      <c r="U1348" s="169">
        <v>11928.582</v>
      </c>
      <c r="V1348" s="163">
        <f ca="1">SUM(INDIRECT(Inputs!$C$11&amp;ROW()&amp;":"&amp;Inputs!$C$12&amp;ROW()))</f>
        <v>1176.30855</v>
      </c>
      <c r="W1348" s="163">
        <f ca="1">SUM(INDIRECT(Inputs!$C$13&amp;ROW()&amp;":"&amp;Inputs!$C$14&amp;ROW()))</f>
        <v>10903.422</v>
      </c>
      <c r="X1348" s="3" t="str">
        <f>IF(COUNTIFS(Lookups!$A:$A,C1348)=1,"Gross Sales","")</f>
        <v/>
      </c>
      <c r="Y1348" s="3" t="str">
        <f>IF(COUNTIFS(Lookups!$D:$D,C1348)=1,"Bar Sales","")</f>
        <v/>
      </c>
      <c r="Z1348" s="3" t="str">
        <f>IFERROR(VLOOKUP(C1348*1,Lookups!$D:$F,3,FALSE),"")</f>
        <v/>
      </c>
      <c r="AA1348" s="3" t="str">
        <f>IFERROR(VLOOKUP($C1348*1,Lookups!$H:$N,3,FALSE),"")</f>
        <v>Sales</v>
      </c>
      <c r="AB1348" s="3" t="str">
        <f>IFERROR(VLOOKUP($C1348*1,Lookups!$H:$N,4,FALSE),"")</f>
        <v>Lunch</v>
      </c>
      <c r="AC1348" s="3" t="str">
        <f>IFERROR(VLOOKUP($C1348*1,Lookups!$H:$N,5,FALSE),"")</f>
        <v>Other</v>
      </c>
      <c r="AD1348" s="3" t="str">
        <f>IFERROR(VLOOKUP($C1348*1,Lookups!$H:$N,6,FALSE),"")</f>
        <v>Bev</v>
      </c>
      <c r="AE1348" s="3" t="str">
        <f>IFERROR(VLOOKUP($C1348*1,Lookups!$H:$N,7,FALSE),"")</f>
        <v>Liquor</v>
      </c>
      <c r="AF1348" s="3" t="str">
        <f>VLOOKUP(B1348*1,Stores!$A:$C,3,FALSE)</f>
        <v>DFG</v>
      </c>
    </row>
    <row r="1349" spans="1:32">
      <c r="A1349" s="165" t="s">
        <v>935</v>
      </c>
      <c r="B1349" s="166" t="s">
        <v>950</v>
      </c>
      <c r="C1349" s="165" t="s">
        <v>612</v>
      </c>
      <c r="D1349" s="165" t="s">
        <v>918</v>
      </c>
      <c r="E1349" s="165" t="s">
        <v>589</v>
      </c>
      <c r="F1349" s="167">
        <v>2017</v>
      </c>
      <c r="G1349" s="168">
        <v>0</v>
      </c>
      <c r="H1349" s="169">
        <v>0</v>
      </c>
      <c r="I1349" s="169">
        <v>0</v>
      </c>
      <c r="J1349" s="169">
        <v>0</v>
      </c>
      <c r="K1349" s="169">
        <v>135.5025</v>
      </c>
      <c r="L1349" s="169">
        <v>99.697500000000005</v>
      </c>
      <c r="M1349" s="169">
        <v>175.56</v>
      </c>
      <c r="N1349" s="169">
        <v>286.75124999999997</v>
      </c>
      <c r="O1349" s="169">
        <v>160.84800000000001</v>
      </c>
      <c r="P1349" s="169">
        <v>305.52187499999997</v>
      </c>
      <c r="Q1349" s="169">
        <v>110.86125</v>
      </c>
      <c r="R1349" s="169">
        <v>102.24562499999999</v>
      </c>
      <c r="S1349" s="169">
        <v>0</v>
      </c>
      <c r="T1349" s="169">
        <v>0</v>
      </c>
      <c r="U1349" s="169">
        <v>1376.9879999999998</v>
      </c>
      <c r="V1349" s="163">
        <f ca="1">SUM(INDIRECT(Inputs!$C$11&amp;ROW()&amp;":"&amp;Inputs!$C$12&amp;ROW()))</f>
        <v>110.86125</v>
      </c>
      <c r="W1349" s="163">
        <f ca="1">SUM(INDIRECT(Inputs!$C$13&amp;ROW()&amp;":"&amp;Inputs!$C$14&amp;ROW()))</f>
        <v>1274.7423749999998</v>
      </c>
      <c r="X1349" s="3" t="str">
        <f>IF(COUNTIFS(Lookups!$A:$A,C1349)=1,"Gross Sales","")</f>
        <v/>
      </c>
      <c r="Y1349" s="3" t="str">
        <f>IF(COUNTIFS(Lookups!$D:$D,C1349)=1,"Bar Sales","")</f>
        <v/>
      </c>
      <c r="Z1349" s="3" t="str">
        <f>IFERROR(VLOOKUP(C1349*1,Lookups!$D:$F,3,FALSE),"")</f>
        <v/>
      </c>
      <c r="AA1349" s="3" t="str">
        <f>IFERROR(VLOOKUP($C1349*1,Lookups!$H:$N,3,FALSE),"")</f>
        <v>Sales</v>
      </c>
      <c r="AB1349" s="3" t="str">
        <f>IFERROR(VLOOKUP($C1349*1,Lookups!$H:$N,4,FALSE),"")</f>
        <v>Lunch</v>
      </c>
      <c r="AC1349" s="3" t="str">
        <f>IFERROR(VLOOKUP($C1349*1,Lookups!$H:$N,5,FALSE),"")</f>
        <v>Other</v>
      </c>
      <c r="AD1349" s="3" t="str">
        <f>IFERROR(VLOOKUP($C1349*1,Lookups!$H:$N,6,FALSE),"")</f>
        <v>Bev</v>
      </c>
      <c r="AE1349" s="3" t="str">
        <f>IFERROR(VLOOKUP($C1349*1,Lookups!$H:$N,7,FALSE),"")</f>
        <v>Liquor</v>
      </c>
      <c r="AF1349" s="3" t="str">
        <f>VLOOKUP(B1349*1,Stores!$A:$C,3,FALSE)</f>
        <v>DFG</v>
      </c>
    </row>
    <row r="1350" spans="1:32">
      <c r="A1350" s="165" t="s">
        <v>960</v>
      </c>
      <c r="B1350" s="166" t="s">
        <v>951</v>
      </c>
      <c r="C1350" s="165" t="s">
        <v>612</v>
      </c>
      <c r="D1350" s="165" t="s">
        <v>918</v>
      </c>
      <c r="E1350" s="165" t="s">
        <v>589</v>
      </c>
      <c r="F1350" s="167">
        <v>2017</v>
      </c>
      <c r="G1350" s="168">
        <v>0</v>
      </c>
      <c r="H1350" s="169">
        <v>0</v>
      </c>
      <c r="I1350" s="169">
        <v>0</v>
      </c>
      <c r="J1350" s="169">
        <v>0</v>
      </c>
      <c r="K1350" s="169">
        <v>1040.7848999999999</v>
      </c>
      <c r="L1350" s="169">
        <v>916.0424999999999</v>
      </c>
      <c r="M1350" s="169">
        <v>2393.61</v>
      </c>
      <c r="N1350" s="169">
        <v>2488.59</v>
      </c>
      <c r="O1350" s="169">
        <v>1482.73125</v>
      </c>
      <c r="P1350" s="169">
        <v>1765.65</v>
      </c>
      <c r="Q1350" s="169">
        <v>1881.1796999999999</v>
      </c>
      <c r="R1350" s="169">
        <v>735.43124999999998</v>
      </c>
      <c r="S1350" s="169">
        <v>0</v>
      </c>
      <c r="T1350" s="169">
        <v>0</v>
      </c>
      <c r="U1350" s="169">
        <v>12704.0196</v>
      </c>
      <c r="V1350" s="163">
        <f ca="1">SUM(INDIRECT(Inputs!$C$11&amp;ROW()&amp;":"&amp;Inputs!$C$12&amp;ROW()))</f>
        <v>1881.1796999999999</v>
      </c>
      <c r="W1350" s="163">
        <f ca="1">SUM(INDIRECT(Inputs!$C$13&amp;ROW()&amp;":"&amp;Inputs!$C$14&amp;ROW()))</f>
        <v>11968.58835</v>
      </c>
      <c r="X1350" s="3" t="str">
        <f>IF(COUNTIFS(Lookups!$A:$A,C1350)=1,"Gross Sales","")</f>
        <v/>
      </c>
      <c r="Y1350" s="3" t="str">
        <f>IF(COUNTIFS(Lookups!$D:$D,C1350)=1,"Bar Sales","")</f>
        <v/>
      </c>
      <c r="Z1350" s="3" t="str">
        <f>IFERROR(VLOOKUP(C1350*1,Lookups!$D:$F,3,FALSE),"")</f>
        <v/>
      </c>
      <c r="AA1350" s="3" t="str">
        <f>IFERROR(VLOOKUP($C1350*1,Lookups!$H:$N,3,FALSE),"")</f>
        <v>Sales</v>
      </c>
      <c r="AB1350" s="3" t="str">
        <f>IFERROR(VLOOKUP($C1350*1,Lookups!$H:$N,4,FALSE),"")</f>
        <v>Lunch</v>
      </c>
      <c r="AC1350" s="3" t="str">
        <f>IFERROR(VLOOKUP($C1350*1,Lookups!$H:$N,5,FALSE),"")</f>
        <v>Other</v>
      </c>
      <c r="AD1350" s="3" t="str">
        <f>IFERROR(VLOOKUP($C1350*1,Lookups!$H:$N,6,FALSE),"")</f>
        <v>Bev</v>
      </c>
      <c r="AE1350" s="3" t="str">
        <f>IFERROR(VLOOKUP($C1350*1,Lookups!$H:$N,7,FALSE),"")</f>
        <v>Liquor</v>
      </c>
      <c r="AF1350" s="3" t="str">
        <f>VLOOKUP(B1350*1,Stores!$A:$C,3,FALSE)</f>
        <v>DFG</v>
      </c>
    </row>
    <row r="1351" spans="1:32">
      <c r="A1351" s="165" t="s">
        <v>961</v>
      </c>
      <c r="B1351" s="166" t="s">
        <v>952</v>
      </c>
      <c r="C1351" s="165" t="s">
        <v>612</v>
      </c>
      <c r="D1351" s="165" t="s">
        <v>918</v>
      </c>
      <c r="E1351" s="165" t="s">
        <v>589</v>
      </c>
      <c r="F1351" s="167">
        <v>2017</v>
      </c>
      <c r="G1351" s="168">
        <v>0</v>
      </c>
      <c r="H1351" s="169">
        <v>0</v>
      </c>
      <c r="I1351" s="169">
        <v>0</v>
      </c>
      <c r="J1351" s="169">
        <v>0</v>
      </c>
      <c r="K1351" s="169">
        <v>68.186250000000001</v>
      </c>
      <c r="L1351" s="169">
        <v>157.2525</v>
      </c>
      <c r="M1351" s="169">
        <v>465.65249999999997</v>
      </c>
      <c r="N1351" s="169">
        <v>351.47249999999997</v>
      </c>
      <c r="O1351" s="169">
        <v>171.16874999999999</v>
      </c>
      <c r="P1351" s="169">
        <v>327.354375</v>
      </c>
      <c r="Q1351" s="169">
        <v>214.92000000000002</v>
      </c>
      <c r="R1351" s="169">
        <v>222.699375</v>
      </c>
      <c r="S1351" s="169">
        <v>0</v>
      </c>
      <c r="T1351" s="169">
        <v>0</v>
      </c>
      <c r="U1351" s="169">
        <v>1978.70625</v>
      </c>
      <c r="V1351" s="163">
        <f ca="1">SUM(INDIRECT(Inputs!$C$11&amp;ROW()&amp;":"&amp;Inputs!$C$12&amp;ROW()))</f>
        <v>214.92000000000002</v>
      </c>
      <c r="W1351" s="163">
        <f ca="1">SUM(INDIRECT(Inputs!$C$13&amp;ROW()&amp;":"&amp;Inputs!$C$14&amp;ROW()))</f>
        <v>1756.006875</v>
      </c>
      <c r="X1351" s="3" t="str">
        <f>IF(COUNTIFS(Lookups!$A:$A,C1351)=1,"Gross Sales","")</f>
        <v/>
      </c>
      <c r="Y1351" s="3" t="str">
        <f>IF(COUNTIFS(Lookups!$D:$D,C1351)=1,"Bar Sales","")</f>
        <v/>
      </c>
      <c r="Z1351" s="3" t="str">
        <f>IFERROR(VLOOKUP(C1351*1,Lookups!$D:$F,3,FALSE),"")</f>
        <v/>
      </c>
      <c r="AA1351" s="3" t="str">
        <f>IFERROR(VLOOKUP($C1351*1,Lookups!$H:$N,3,FALSE),"")</f>
        <v>Sales</v>
      </c>
      <c r="AB1351" s="3" t="str">
        <f>IFERROR(VLOOKUP($C1351*1,Lookups!$H:$N,4,FALSE),"")</f>
        <v>Lunch</v>
      </c>
      <c r="AC1351" s="3" t="str">
        <f>IFERROR(VLOOKUP($C1351*1,Lookups!$H:$N,5,FALSE),"")</f>
        <v>Other</v>
      </c>
      <c r="AD1351" s="3" t="str">
        <f>IFERROR(VLOOKUP($C1351*1,Lookups!$H:$N,6,FALSE),"")</f>
        <v>Bev</v>
      </c>
      <c r="AE1351" s="3" t="str">
        <f>IFERROR(VLOOKUP($C1351*1,Lookups!$H:$N,7,FALSE),"")</f>
        <v>Liquor</v>
      </c>
      <c r="AF1351" s="3" t="str">
        <f>VLOOKUP(B1351*1,Stores!$A:$C,3,FALSE)</f>
        <v>DFG</v>
      </c>
    </row>
    <row r="1352" spans="1:32">
      <c r="A1352" s="165" t="s">
        <v>934</v>
      </c>
      <c r="B1352" s="166" t="s">
        <v>953</v>
      </c>
      <c r="C1352" s="165" t="s">
        <v>612</v>
      </c>
      <c r="D1352" s="165" t="s">
        <v>918</v>
      </c>
      <c r="E1352" s="165" t="s">
        <v>589</v>
      </c>
      <c r="F1352" s="167">
        <v>2017</v>
      </c>
      <c r="G1352" s="168">
        <v>0</v>
      </c>
      <c r="H1352" s="169">
        <v>34.807500000000005</v>
      </c>
      <c r="I1352" s="169">
        <v>14.321250000000001</v>
      </c>
      <c r="J1352" s="169">
        <v>51.873750000000001</v>
      </c>
      <c r="K1352" s="169">
        <v>399.16874999999999</v>
      </c>
      <c r="L1352" s="169">
        <v>374.21249999999998</v>
      </c>
      <c r="M1352" s="169">
        <v>262.39500000000004</v>
      </c>
      <c r="N1352" s="169">
        <v>192.27</v>
      </c>
      <c r="O1352" s="169">
        <v>200.685</v>
      </c>
      <c r="P1352" s="169">
        <v>288.25125000000003</v>
      </c>
      <c r="Q1352" s="169">
        <v>421.03125</v>
      </c>
      <c r="R1352" s="169">
        <v>111.14999999999999</v>
      </c>
      <c r="S1352" s="169">
        <v>0</v>
      </c>
      <c r="T1352" s="169">
        <v>0</v>
      </c>
      <c r="U1352" s="169">
        <v>2350.1662499999998</v>
      </c>
      <c r="V1352" s="163">
        <f ca="1">SUM(INDIRECT(Inputs!$C$11&amp;ROW()&amp;":"&amp;Inputs!$C$12&amp;ROW()))</f>
        <v>421.03125</v>
      </c>
      <c r="W1352" s="163">
        <f ca="1">SUM(INDIRECT(Inputs!$C$13&amp;ROW()&amp;":"&amp;Inputs!$C$14&amp;ROW()))</f>
        <v>2239.0162499999997</v>
      </c>
      <c r="X1352" s="3" t="str">
        <f>IF(COUNTIFS(Lookups!$A:$A,C1352)=1,"Gross Sales","")</f>
        <v/>
      </c>
      <c r="Y1352" s="3" t="str">
        <f>IF(COUNTIFS(Lookups!$D:$D,C1352)=1,"Bar Sales","")</f>
        <v/>
      </c>
      <c r="Z1352" s="3" t="str">
        <f>IFERROR(VLOOKUP(C1352*1,Lookups!$D:$F,3,FALSE),"")</f>
        <v/>
      </c>
      <c r="AA1352" s="3" t="str">
        <f>IFERROR(VLOOKUP($C1352*1,Lookups!$H:$N,3,FALSE),"")</f>
        <v>Sales</v>
      </c>
      <c r="AB1352" s="3" t="str">
        <f>IFERROR(VLOOKUP($C1352*1,Lookups!$H:$N,4,FALSE),"")</f>
        <v>Lunch</v>
      </c>
      <c r="AC1352" s="3" t="str">
        <f>IFERROR(VLOOKUP($C1352*1,Lookups!$H:$N,5,FALSE),"")</f>
        <v>Other</v>
      </c>
      <c r="AD1352" s="3" t="str">
        <f>IFERROR(VLOOKUP($C1352*1,Lookups!$H:$N,6,FALSE),"")</f>
        <v>Bev</v>
      </c>
      <c r="AE1352" s="3" t="str">
        <f>IFERROR(VLOOKUP($C1352*1,Lookups!$H:$N,7,FALSE),"")</f>
        <v>Liquor</v>
      </c>
      <c r="AF1352" s="3" t="str">
        <f>VLOOKUP(B1352*1,Stores!$A:$C,3,FALSE)</f>
        <v>DFG</v>
      </c>
    </row>
    <row r="1353" spans="1:32">
      <c r="A1353" s="165" t="s">
        <v>933</v>
      </c>
      <c r="B1353" s="166" t="s">
        <v>954</v>
      </c>
      <c r="C1353" s="165" t="s">
        <v>612</v>
      </c>
      <c r="D1353" s="165" t="s">
        <v>918</v>
      </c>
      <c r="E1353" s="165" t="s">
        <v>589</v>
      </c>
      <c r="F1353" s="167">
        <v>2017</v>
      </c>
      <c r="G1353" s="168">
        <v>0</v>
      </c>
      <c r="H1353" s="169">
        <v>228.88875000000002</v>
      </c>
      <c r="I1353" s="169">
        <v>293.83687500000002</v>
      </c>
      <c r="J1353" s="169">
        <v>296.25749999999999</v>
      </c>
      <c r="K1353" s="169">
        <v>2167.3724999999999</v>
      </c>
      <c r="L1353" s="169">
        <v>1827.54</v>
      </c>
      <c r="M1353" s="169">
        <v>1223.04</v>
      </c>
      <c r="N1353" s="169">
        <v>1032.6224999999999</v>
      </c>
      <c r="O1353" s="169">
        <v>747.78</v>
      </c>
      <c r="P1353" s="169">
        <v>921.6</v>
      </c>
      <c r="Q1353" s="169">
        <v>1667.79</v>
      </c>
      <c r="R1353" s="169">
        <v>1533.375</v>
      </c>
      <c r="S1353" s="169">
        <v>0</v>
      </c>
      <c r="T1353" s="169">
        <v>0</v>
      </c>
      <c r="U1353" s="169">
        <v>11940.103124999998</v>
      </c>
      <c r="V1353" s="163">
        <f ca="1">SUM(INDIRECT(Inputs!$C$11&amp;ROW()&amp;":"&amp;Inputs!$C$12&amp;ROW()))</f>
        <v>1667.79</v>
      </c>
      <c r="W1353" s="163">
        <f ca="1">SUM(INDIRECT(Inputs!$C$13&amp;ROW()&amp;":"&amp;Inputs!$C$14&amp;ROW()))</f>
        <v>10406.728124999998</v>
      </c>
      <c r="X1353" s="3" t="str">
        <f>IF(COUNTIFS(Lookups!$A:$A,C1353)=1,"Gross Sales","")</f>
        <v/>
      </c>
      <c r="Y1353" s="3" t="str">
        <f>IF(COUNTIFS(Lookups!$D:$D,C1353)=1,"Bar Sales","")</f>
        <v/>
      </c>
      <c r="Z1353" s="3" t="str">
        <f>IFERROR(VLOOKUP(C1353*1,Lookups!$D:$F,3,FALSE),"")</f>
        <v/>
      </c>
      <c r="AA1353" s="3" t="str">
        <f>IFERROR(VLOOKUP($C1353*1,Lookups!$H:$N,3,FALSE),"")</f>
        <v>Sales</v>
      </c>
      <c r="AB1353" s="3" t="str">
        <f>IFERROR(VLOOKUP($C1353*1,Lookups!$H:$N,4,FALSE),"")</f>
        <v>Lunch</v>
      </c>
      <c r="AC1353" s="3" t="str">
        <f>IFERROR(VLOOKUP($C1353*1,Lookups!$H:$N,5,FALSE),"")</f>
        <v>Other</v>
      </c>
      <c r="AD1353" s="3" t="str">
        <f>IFERROR(VLOOKUP($C1353*1,Lookups!$H:$N,6,FALSE),"")</f>
        <v>Bev</v>
      </c>
      <c r="AE1353" s="3" t="str">
        <f>IFERROR(VLOOKUP($C1353*1,Lookups!$H:$N,7,FALSE),"")</f>
        <v>Liquor</v>
      </c>
      <c r="AF1353" s="3" t="str">
        <f>VLOOKUP(B1353*1,Stores!$A:$C,3,FALSE)</f>
        <v>DFG</v>
      </c>
    </row>
    <row r="1354" spans="1:32">
      <c r="A1354" s="165" t="s">
        <v>932</v>
      </c>
      <c r="B1354" s="166" t="s">
        <v>959</v>
      </c>
      <c r="C1354" s="165" t="s">
        <v>612</v>
      </c>
      <c r="D1354" s="165" t="s">
        <v>918</v>
      </c>
      <c r="E1354" s="165" t="s">
        <v>589</v>
      </c>
      <c r="F1354" s="167">
        <v>2017</v>
      </c>
      <c r="G1354" s="168">
        <v>0</v>
      </c>
      <c r="H1354" s="169">
        <v>0</v>
      </c>
      <c r="I1354" s="169">
        <v>0</v>
      </c>
      <c r="J1354" s="169">
        <v>0</v>
      </c>
      <c r="K1354" s="169">
        <v>0</v>
      </c>
      <c r="L1354" s="169">
        <v>0</v>
      </c>
      <c r="M1354" s="169">
        <v>0</v>
      </c>
      <c r="N1354" s="169">
        <v>2875.1624999999999</v>
      </c>
      <c r="O1354" s="169">
        <v>3258.5962500000001</v>
      </c>
      <c r="P1354" s="169">
        <v>3042.7424999999998</v>
      </c>
      <c r="Q1354" s="169">
        <v>976.30499999999995</v>
      </c>
      <c r="R1354" s="169">
        <v>1099.2150000000001</v>
      </c>
      <c r="S1354" s="169">
        <v>0</v>
      </c>
      <c r="T1354" s="169">
        <v>0</v>
      </c>
      <c r="U1354" s="169">
        <v>11252.02125</v>
      </c>
      <c r="V1354" s="163">
        <f ca="1">SUM(INDIRECT(Inputs!$C$11&amp;ROW()&amp;":"&amp;Inputs!$C$12&amp;ROW()))</f>
        <v>976.30499999999995</v>
      </c>
      <c r="W1354" s="163">
        <f ca="1">SUM(INDIRECT(Inputs!$C$13&amp;ROW()&amp;":"&amp;Inputs!$C$14&amp;ROW()))</f>
        <v>10152.80625</v>
      </c>
      <c r="X1354" s="3" t="str">
        <f>IF(COUNTIFS(Lookups!$A:$A,C1354)=1,"Gross Sales","")</f>
        <v/>
      </c>
      <c r="Y1354" s="3" t="str">
        <f>IF(COUNTIFS(Lookups!$D:$D,C1354)=1,"Bar Sales","")</f>
        <v/>
      </c>
      <c r="Z1354" s="3" t="str">
        <f>IFERROR(VLOOKUP(C1354*1,Lookups!$D:$F,3,FALSE),"")</f>
        <v/>
      </c>
      <c r="AA1354" s="3" t="str">
        <f>IFERROR(VLOOKUP($C1354*1,Lookups!$H:$N,3,FALSE),"")</f>
        <v>Sales</v>
      </c>
      <c r="AB1354" s="3" t="str">
        <f>IFERROR(VLOOKUP($C1354*1,Lookups!$H:$N,4,FALSE),"")</f>
        <v>Lunch</v>
      </c>
      <c r="AC1354" s="3" t="str">
        <f>IFERROR(VLOOKUP($C1354*1,Lookups!$H:$N,5,FALSE),"")</f>
        <v>Other</v>
      </c>
      <c r="AD1354" s="3" t="str">
        <f>IFERROR(VLOOKUP($C1354*1,Lookups!$H:$N,6,FALSE),"")</f>
        <v>Bev</v>
      </c>
      <c r="AE1354" s="3" t="str">
        <f>IFERROR(VLOOKUP($C1354*1,Lookups!$H:$N,7,FALSE),"")</f>
        <v>Liquor</v>
      </c>
      <c r="AF1354" s="3" t="str">
        <f>VLOOKUP(B1354*1,Stores!$A:$C,3,FALSE)</f>
        <v>DFG</v>
      </c>
    </row>
    <row r="1355" spans="1:32">
      <c r="A1355" s="165" t="s">
        <v>930</v>
      </c>
      <c r="B1355" s="166" t="s">
        <v>920</v>
      </c>
      <c r="C1355" s="165" t="s">
        <v>616</v>
      </c>
      <c r="D1355" s="165" t="s">
        <v>918</v>
      </c>
      <c r="E1355" s="165" t="s">
        <v>593</v>
      </c>
      <c r="F1355" s="167">
        <v>2017</v>
      </c>
      <c r="G1355" s="168">
        <v>0</v>
      </c>
      <c r="H1355" s="169">
        <v>292.23810000000003</v>
      </c>
      <c r="I1355" s="169">
        <v>867.06090000000006</v>
      </c>
      <c r="J1355" s="169">
        <v>926.75250000000005</v>
      </c>
      <c r="K1355" s="169">
        <v>2074.8402000000001</v>
      </c>
      <c r="L1355" s="169">
        <v>2885.5277999999998</v>
      </c>
      <c r="M1355" s="169">
        <v>2192.9028000000003</v>
      </c>
      <c r="N1355" s="169">
        <v>805.40684999999985</v>
      </c>
      <c r="O1355" s="169">
        <v>252.91349999999997</v>
      </c>
      <c r="P1355" s="169">
        <v>589.24687499999993</v>
      </c>
      <c r="Q1355" s="169">
        <v>2042.4183</v>
      </c>
      <c r="R1355" s="169">
        <v>820.59314999999992</v>
      </c>
      <c r="S1355" s="169">
        <v>0</v>
      </c>
      <c r="T1355" s="169">
        <v>0</v>
      </c>
      <c r="U1355" s="169">
        <v>13749.900975</v>
      </c>
      <c r="V1355" s="163">
        <f ca="1">SUM(INDIRECT(Inputs!$C$11&amp;ROW()&amp;":"&amp;Inputs!$C$12&amp;ROW()))</f>
        <v>2042.4183</v>
      </c>
      <c r="W1355" s="163">
        <f ca="1">SUM(INDIRECT(Inputs!$C$13&amp;ROW()&amp;":"&amp;Inputs!$C$14&amp;ROW()))</f>
        <v>12929.307825</v>
      </c>
      <c r="X1355" s="3" t="str">
        <f>IF(COUNTIFS(Lookups!$A:$A,C1355)=1,"Gross Sales","")</f>
        <v/>
      </c>
      <c r="Y1355" s="3" t="str">
        <f>IF(COUNTIFS(Lookups!$D:$D,C1355)=1,"Bar Sales","")</f>
        <v/>
      </c>
      <c r="Z1355" s="3" t="str">
        <f>IFERROR(VLOOKUP(C1355*1,Lookups!$D:$F,3,FALSE),"")</f>
        <v/>
      </c>
      <c r="AA1355" s="3" t="str">
        <f>IFERROR(VLOOKUP($C1355*1,Lookups!$H:$N,3,FALSE),"")</f>
        <v>Sales</v>
      </c>
      <c r="AB1355" s="3" t="str">
        <f>IFERROR(VLOOKUP($C1355*1,Lookups!$H:$N,4,FALSE),"")</f>
        <v>Dinner</v>
      </c>
      <c r="AC1355" s="3" t="str">
        <f>IFERROR(VLOOKUP($C1355*1,Lookups!$H:$N,5,FALSE),"")</f>
        <v>Other</v>
      </c>
      <c r="AD1355" s="3" t="str">
        <f>IFERROR(VLOOKUP($C1355*1,Lookups!$H:$N,6,FALSE),"")</f>
        <v>Bev</v>
      </c>
      <c r="AE1355" s="3" t="str">
        <f>IFERROR(VLOOKUP($C1355*1,Lookups!$H:$N,7,FALSE),"")</f>
        <v>Liquor</v>
      </c>
      <c r="AF1355" s="3" t="str">
        <f>VLOOKUP(B1355*1,Stores!$A:$C,3,FALSE)</f>
        <v>DFDE</v>
      </c>
    </row>
    <row r="1356" spans="1:32">
      <c r="A1356" s="165" t="s">
        <v>929</v>
      </c>
      <c r="B1356" s="166" t="s">
        <v>921</v>
      </c>
      <c r="C1356" s="165" t="s">
        <v>616</v>
      </c>
      <c r="D1356" s="165" t="s">
        <v>918</v>
      </c>
      <c r="E1356" s="165" t="s">
        <v>593</v>
      </c>
      <c r="F1356" s="167">
        <v>2017</v>
      </c>
      <c r="G1356" s="168">
        <v>0</v>
      </c>
      <c r="H1356" s="169">
        <v>0</v>
      </c>
      <c r="I1356" s="169">
        <v>67.616249999999994</v>
      </c>
      <c r="J1356" s="169">
        <v>625.27499999999998</v>
      </c>
      <c r="K1356" s="169">
        <v>648.90000000000009</v>
      </c>
      <c r="L1356" s="169">
        <v>479.77312500000005</v>
      </c>
      <c r="M1356" s="169">
        <v>972.36</v>
      </c>
      <c r="N1356" s="169">
        <v>1853.8847249999999</v>
      </c>
      <c r="O1356" s="169">
        <v>1129.2525000000001</v>
      </c>
      <c r="P1356" s="169">
        <v>1564.03305</v>
      </c>
      <c r="Q1356" s="169">
        <v>1634.7075</v>
      </c>
      <c r="R1356" s="169">
        <v>588.28500000000008</v>
      </c>
      <c r="S1356" s="169">
        <v>0</v>
      </c>
      <c r="T1356" s="169">
        <v>0</v>
      </c>
      <c r="U1356" s="169">
        <v>9564.0871500000012</v>
      </c>
      <c r="V1356" s="163">
        <f ca="1">SUM(INDIRECT(Inputs!$C$11&amp;ROW()&amp;":"&amp;Inputs!$C$12&amp;ROW()))</f>
        <v>1634.7075</v>
      </c>
      <c r="W1356" s="163">
        <f ca="1">SUM(INDIRECT(Inputs!$C$13&amp;ROW()&amp;":"&amp;Inputs!$C$14&amp;ROW()))</f>
        <v>8975.8021500000013</v>
      </c>
      <c r="X1356" s="3" t="str">
        <f>IF(COUNTIFS(Lookups!$A:$A,C1356)=1,"Gross Sales","")</f>
        <v/>
      </c>
      <c r="Y1356" s="3" t="str">
        <f>IF(COUNTIFS(Lookups!$D:$D,C1356)=1,"Bar Sales","")</f>
        <v/>
      </c>
      <c r="Z1356" s="3" t="str">
        <f>IFERROR(VLOOKUP(C1356*1,Lookups!$D:$F,3,FALSE),"")</f>
        <v/>
      </c>
      <c r="AA1356" s="3" t="str">
        <f>IFERROR(VLOOKUP($C1356*1,Lookups!$H:$N,3,FALSE),"")</f>
        <v>Sales</v>
      </c>
      <c r="AB1356" s="3" t="str">
        <f>IFERROR(VLOOKUP($C1356*1,Lookups!$H:$N,4,FALSE),"")</f>
        <v>Dinner</v>
      </c>
      <c r="AC1356" s="3" t="str">
        <f>IFERROR(VLOOKUP($C1356*1,Lookups!$H:$N,5,FALSE),"")</f>
        <v>Other</v>
      </c>
      <c r="AD1356" s="3" t="str">
        <f>IFERROR(VLOOKUP($C1356*1,Lookups!$H:$N,6,FALSE),"")</f>
        <v>Bev</v>
      </c>
      <c r="AE1356" s="3" t="str">
        <f>IFERROR(VLOOKUP($C1356*1,Lookups!$H:$N,7,FALSE),"")</f>
        <v>Liquor</v>
      </c>
      <c r="AF1356" s="3" t="str">
        <f>VLOOKUP(B1356*1,Stores!$A:$C,3,FALSE)</f>
        <v>DFDE</v>
      </c>
    </row>
    <row r="1357" spans="1:32">
      <c r="A1357" s="165" t="s">
        <v>928</v>
      </c>
      <c r="B1357" s="166" t="s">
        <v>922</v>
      </c>
      <c r="C1357" s="165" t="s">
        <v>616</v>
      </c>
      <c r="D1357" s="165" t="s">
        <v>918</v>
      </c>
      <c r="E1357" s="165" t="s">
        <v>593</v>
      </c>
      <c r="F1357" s="167">
        <v>2017</v>
      </c>
      <c r="G1357" s="168">
        <v>0</v>
      </c>
      <c r="H1357" s="169">
        <v>0</v>
      </c>
      <c r="I1357" s="169">
        <v>0</v>
      </c>
      <c r="J1357" s="169">
        <v>0</v>
      </c>
      <c r="K1357" s="169">
        <v>0</v>
      </c>
      <c r="L1357" s="169">
        <v>0</v>
      </c>
      <c r="M1357" s="169">
        <v>0</v>
      </c>
      <c r="N1357" s="169">
        <v>59.925000000000004</v>
      </c>
      <c r="O1357" s="169">
        <v>1629.2925</v>
      </c>
      <c r="P1357" s="169">
        <v>1486.8899999999999</v>
      </c>
      <c r="Q1357" s="169">
        <v>1586.4675</v>
      </c>
      <c r="R1357" s="169">
        <v>1284.9375</v>
      </c>
      <c r="S1357" s="169">
        <v>0</v>
      </c>
      <c r="T1357" s="169">
        <v>0</v>
      </c>
      <c r="U1357" s="169">
        <v>6047.5124999999998</v>
      </c>
      <c r="V1357" s="163">
        <f ca="1">SUM(INDIRECT(Inputs!$C$11&amp;ROW()&amp;":"&amp;Inputs!$C$12&amp;ROW()))</f>
        <v>1586.4675</v>
      </c>
      <c r="W1357" s="163">
        <f ca="1">SUM(INDIRECT(Inputs!$C$13&amp;ROW()&amp;":"&amp;Inputs!$C$14&amp;ROW()))</f>
        <v>4762.5749999999998</v>
      </c>
      <c r="X1357" s="3" t="str">
        <f>IF(COUNTIFS(Lookups!$A:$A,C1357)=1,"Gross Sales","")</f>
        <v/>
      </c>
      <c r="Y1357" s="3" t="str">
        <f>IF(COUNTIFS(Lookups!$D:$D,C1357)=1,"Bar Sales","")</f>
        <v/>
      </c>
      <c r="Z1357" s="3" t="str">
        <f>IFERROR(VLOOKUP(C1357*1,Lookups!$D:$F,3,FALSE),"")</f>
        <v/>
      </c>
      <c r="AA1357" s="3" t="str">
        <f>IFERROR(VLOOKUP($C1357*1,Lookups!$H:$N,3,FALSE),"")</f>
        <v>Sales</v>
      </c>
      <c r="AB1357" s="3" t="str">
        <f>IFERROR(VLOOKUP($C1357*1,Lookups!$H:$N,4,FALSE),"")</f>
        <v>Dinner</v>
      </c>
      <c r="AC1357" s="3" t="str">
        <f>IFERROR(VLOOKUP($C1357*1,Lookups!$H:$N,5,FALSE),"")</f>
        <v>Other</v>
      </c>
      <c r="AD1357" s="3" t="str">
        <f>IFERROR(VLOOKUP($C1357*1,Lookups!$H:$N,6,FALSE),"")</f>
        <v>Bev</v>
      </c>
      <c r="AE1357" s="3" t="str">
        <f>IFERROR(VLOOKUP($C1357*1,Lookups!$H:$N,7,FALSE),"")</f>
        <v>Liquor</v>
      </c>
      <c r="AF1357" s="3" t="str">
        <f>VLOOKUP(B1357*1,Stores!$A:$C,3,FALSE)</f>
        <v>DFDE</v>
      </c>
    </row>
    <row r="1358" spans="1:32">
      <c r="A1358" s="165" t="s">
        <v>926</v>
      </c>
      <c r="B1358" s="166" t="s">
        <v>924</v>
      </c>
      <c r="C1358" s="165" t="s">
        <v>616</v>
      </c>
      <c r="D1358" s="165" t="s">
        <v>918</v>
      </c>
      <c r="E1358" s="165" t="s">
        <v>593</v>
      </c>
      <c r="F1358" s="167">
        <v>2017</v>
      </c>
      <c r="G1358" s="168">
        <v>0</v>
      </c>
      <c r="H1358" s="169">
        <v>1155.1738499999999</v>
      </c>
      <c r="I1358" s="169">
        <v>3176.2080000000005</v>
      </c>
      <c r="J1358" s="169">
        <v>4562.7716250000003</v>
      </c>
      <c r="K1358" s="169">
        <v>5440.0410000000002</v>
      </c>
      <c r="L1358" s="169">
        <v>4871.5318499999994</v>
      </c>
      <c r="M1358" s="169">
        <v>4998.9240000000009</v>
      </c>
      <c r="N1358" s="169">
        <v>1537.17255</v>
      </c>
      <c r="O1358" s="169">
        <v>1277.628375</v>
      </c>
      <c r="P1358" s="169">
        <v>1338.4187999999999</v>
      </c>
      <c r="Q1358" s="169">
        <v>3521.4900000000002</v>
      </c>
      <c r="R1358" s="169">
        <v>3920.3351999999995</v>
      </c>
      <c r="S1358" s="169">
        <v>0</v>
      </c>
      <c r="T1358" s="169">
        <v>0</v>
      </c>
      <c r="U1358" s="169">
        <v>35799.695250000004</v>
      </c>
      <c r="V1358" s="163">
        <f ca="1">SUM(INDIRECT(Inputs!$C$11&amp;ROW()&amp;":"&amp;Inputs!$C$12&amp;ROW()))</f>
        <v>3521.4900000000002</v>
      </c>
      <c r="W1358" s="163">
        <f ca="1">SUM(INDIRECT(Inputs!$C$13&amp;ROW()&amp;":"&amp;Inputs!$C$14&amp;ROW()))</f>
        <v>31879.360050000003</v>
      </c>
      <c r="X1358" s="3" t="str">
        <f>IF(COUNTIFS(Lookups!$A:$A,C1358)=1,"Gross Sales","")</f>
        <v/>
      </c>
      <c r="Y1358" s="3" t="str">
        <f>IF(COUNTIFS(Lookups!$D:$D,C1358)=1,"Bar Sales","")</f>
        <v/>
      </c>
      <c r="Z1358" s="3" t="str">
        <f>IFERROR(VLOOKUP(C1358*1,Lookups!$D:$F,3,FALSE),"")</f>
        <v/>
      </c>
      <c r="AA1358" s="3" t="str">
        <f>IFERROR(VLOOKUP($C1358*1,Lookups!$H:$N,3,FALSE),"")</f>
        <v>Sales</v>
      </c>
      <c r="AB1358" s="3" t="str">
        <f>IFERROR(VLOOKUP($C1358*1,Lookups!$H:$N,4,FALSE),"")</f>
        <v>Dinner</v>
      </c>
      <c r="AC1358" s="3" t="str">
        <f>IFERROR(VLOOKUP($C1358*1,Lookups!$H:$N,5,FALSE),"")</f>
        <v>Other</v>
      </c>
      <c r="AD1358" s="3" t="str">
        <f>IFERROR(VLOOKUP($C1358*1,Lookups!$H:$N,6,FALSE),"")</f>
        <v>Bev</v>
      </c>
      <c r="AE1358" s="3" t="str">
        <f>IFERROR(VLOOKUP($C1358*1,Lookups!$H:$N,7,FALSE),"")</f>
        <v>Liquor</v>
      </c>
      <c r="AF1358" s="3" t="str">
        <f>VLOOKUP(B1358*1,Stores!$A:$C,3,FALSE)</f>
        <v>DFDE</v>
      </c>
    </row>
    <row r="1359" spans="1:32">
      <c r="A1359" s="165" t="s">
        <v>925</v>
      </c>
      <c r="B1359" s="166" t="s">
        <v>958</v>
      </c>
      <c r="C1359" s="165" t="s">
        <v>616</v>
      </c>
      <c r="D1359" s="165" t="s">
        <v>918</v>
      </c>
      <c r="E1359" s="165" t="s">
        <v>593</v>
      </c>
      <c r="F1359" s="167">
        <v>2017</v>
      </c>
      <c r="G1359" s="168">
        <v>0</v>
      </c>
      <c r="H1359" s="169">
        <v>0</v>
      </c>
      <c r="I1359" s="169">
        <v>0</v>
      </c>
      <c r="J1359" s="169">
        <v>0</v>
      </c>
      <c r="K1359" s="169">
        <v>0</v>
      </c>
      <c r="L1359" s="169">
        <v>362.62687499999998</v>
      </c>
      <c r="M1359" s="169">
        <v>2124.3667500000001</v>
      </c>
      <c r="N1359" s="169">
        <v>1250.8349250000001</v>
      </c>
      <c r="O1359" s="169">
        <v>583.09604999999999</v>
      </c>
      <c r="P1359" s="169">
        <v>588.19440000000009</v>
      </c>
      <c r="Q1359" s="169">
        <v>2203.2384750000001</v>
      </c>
      <c r="R1359" s="169">
        <v>2120.1618750000002</v>
      </c>
      <c r="S1359" s="169">
        <v>0</v>
      </c>
      <c r="T1359" s="169">
        <v>0</v>
      </c>
      <c r="U1359" s="169">
        <v>9232.5193500000005</v>
      </c>
      <c r="V1359" s="163">
        <f ca="1">SUM(INDIRECT(Inputs!$C$11&amp;ROW()&amp;":"&amp;Inputs!$C$12&amp;ROW()))</f>
        <v>2203.2384750000001</v>
      </c>
      <c r="W1359" s="163">
        <f ca="1">SUM(INDIRECT(Inputs!$C$13&amp;ROW()&amp;":"&amp;Inputs!$C$14&amp;ROW()))</f>
        <v>7112.3574750000007</v>
      </c>
      <c r="X1359" s="3" t="str">
        <f>IF(COUNTIFS(Lookups!$A:$A,C1359)=1,"Gross Sales","")</f>
        <v/>
      </c>
      <c r="Y1359" s="3" t="str">
        <f>IF(COUNTIFS(Lookups!$D:$D,C1359)=1,"Bar Sales","")</f>
        <v/>
      </c>
      <c r="Z1359" s="3" t="str">
        <f>IFERROR(VLOOKUP(C1359*1,Lookups!$D:$F,3,FALSE),"")</f>
        <v/>
      </c>
      <c r="AA1359" s="3" t="str">
        <f>IFERROR(VLOOKUP($C1359*1,Lookups!$H:$N,3,FALSE),"")</f>
        <v>Sales</v>
      </c>
      <c r="AB1359" s="3" t="str">
        <f>IFERROR(VLOOKUP($C1359*1,Lookups!$H:$N,4,FALSE),"")</f>
        <v>Dinner</v>
      </c>
      <c r="AC1359" s="3" t="str">
        <f>IFERROR(VLOOKUP($C1359*1,Lookups!$H:$N,5,FALSE),"")</f>
        <v>Other</v>
      </c>
      <c r="AD1359" s="3" t="str">
        <f>IFERROR(VLOOKUP($C1359*1,Lookups!$H:$N,6,FALSE),"")</f>
        <v>Bev</v>
      </c>
      <c r="AE1359" s="3" t="str">
        <f>IFERROR(VLOOKUP($C1359*1,Lookups!$H:$N,7,FALSE),"")</f>
        <v>Liquor</v>
      </c>
      <c r="AF1359" s="3" t="str">
        <f>VLOOKUP(B1359*1,Stores!$A:$C,3,FALSE)</f>
        <v>DFDE</v>
      </c>
    </row>
    <row r="1360" spans="1:32">
      <c r="A1360" s="165" t="s">
        <v>958</v>
      </c>
      <c r="B1360" s="166" t="s">
        <v>925</v>
      </c>
      <c r="C1360" s="165" t="s">
        <v>616</v>
      </c>
      <c r="D1360" s="165" t="s">
        <v>918</v>
      </c>
      <c r="E1360" s="165" t="s">
        <v>593</v>
      </c>
      <c r="F1360" s="167">
        <v>2017</v>
      </c>
      <c r="G1360" s="168">
        <v>0</v>
      </c>
      <c r="H1360" s="169">
        <v>92.643750000000011</v>
      </c>
      <c r="I1360" s="169">
        <v>951.42112499999985</v>
      </c>
      <c r="J1360" s="169">
        <v>662.65125</v>
      </c>
      <c r="K1360" s="169">
        <v>724.03499999999997</v>
      </c>
      <c r="L1360" s="169">
        <v>860.41619999999989</v>
      </c>
      <c r="M1360" s="169">
        <v>362.74875000000003</v>
      </c>
      <c r="N1360" s="169">
        <v>187.245</v>
      </c>
      <c r="O1360" s="169">
        <v>356.77125000000001</v>
      </c>
      <c r="P1360" s="169">
        <v>341.91</v>
      </c>
      <c r="Q1360" s="169">
        <v>463.14000000000004</v>
      </c>
      <c r="R1360" s="169">
        <v>323.14499999999998</v>
      </c>
      <c r="S1360" s="169">
        <v>0</v>
      </c>
      <c r="T1360" s="169">
        <v>0</v>
      </c>
      <c r="U1360" s="169">
        <v>5326.1273249999995</v>
      </c>
      <c r="V1360" s="163">
        <f ca="1">SUM(INDIRECT(Inputs!$C$11&amp;ROW()&amp;":"&amp;Inputs!$C$12&amp;ROW()))</f>
        <v>463.14000000000004</v>
      </c>
      <c r="W1360" s="163">
        <f ca="1">SUM(INDIRECT(Inputs!$C$13&amp;ROW()&amp;":"&amp;Inputs!$C$14&amp;ROW()))</f>
        <v>5002.9823249999999</v>
      </c>
      <c r="X1360" s="3" t="str">
        <f>IF(COUNTIFS(Lookups!$A:$A,C1360)=1,"Gross Sales","")</f>
        <v/>
      </c>
      <c r="Y1360" s="3" t="str">
        <f>IF(COUNTIFS(Lookups!$D:$D,C1360)=1,"Bar Sales","")</f>
        <v/>
      </c>
      <c r="Z1360" s="3" t="str">
        <f>IFERROR(VLOOKUP(C1360*1,Lookups!$D:$F,3,FALSE),"")</f>
        <v/>
      </c>
      <c r="AA1360" s="3" t="str">
        <f>IFERROR(VLOOKUP($C1360*1,Lookups!$H:$N,3,FALSE),"")</f>
        <v>Sales</v>
      </c>
      <c r="AB1360" s="3" t="str">
        <f>IFERROR(VLOOKUP($C1360*1,Lookups!$H:$N,4,FALSE),"")</f>
        <v>Dinner</v>
      </c>
      <c r="AC1360" s="3" t="str">
        <f>IFERROR(VLOOKUP($C1360*1,Lookups!$H:$N,5,FALSE),"")</f>
        <v>Other</v>
      </c>
      <c r="AD1360" s="3" t="str">
        <f>IFERROR(VLOOKUP($C1360*1,Lookups!$H:$N,6,FALSE),"")</f>
        <v>Bev</v>
      </c>
      <c r="AE1360" s="3" t="str">
        <f>IFERROR(VLOOKUP($C1360*1,Lookups!$H:$N,7,FALSE),"")</f>
        <v>Liquor</v>
      </c>
      <c r="AF1360" s="3" t="str">
        <f>VLOOKUP(B1360*1,Stores!$A:$C,3,FALSE)</f>
        <v>DFDE</v>
      </c>
    </row>
    <row r="1361" spans="1:32">
      <c r="A1361" s="165" t="s">
        <v>924</v>
      </c>
      <c r="B1361" s="166" t="s">
        <v>926</v>
      </c>
      <c r="C1361" s="165" t="s">
        <v>616</v>
      </c>
      <c r="D1361" s="165" t="s">
        <v>918</v>
      </c>
      <c r="E1361" s="165" t="s">
        <v>593</v>
      </c>
      <c r="F1361" s="167">
        <v>2017</v>
      </c>
      <c r="G1361" s="168">
        <v>0</v>
      </c>
      <c r="H1361" s="169">
        <v>0</v>
      </c>
      <c r="I1361" s="169">
        <v>0</v>
      </c>
      <c r="J1361" s="169">
        <v>0</v>
      </c>
      <c r="K1361" s="169">
        <v>247.17000000000002</v>
      </c>
      <c r="L1361" s="169">
        <v>2914.9724999999999</v>
      </c>
      <c r="M1361" s="169">
        <v>5850.2250000000004</v>
      </c>
      <c r="N1361" s="169">
        <v>8563.0743750000001</v>
      </c>
      <c r="O1361" s="169">
        <v>6375.915</v>
      </c>
      <c r="P1361" s="169">
        <v>6448.2000000000007</v>
      </c>
      <c r="Q1361" s="169">
        <v>6847.2000000000007</v>
      </c>
      <c r="R1361" s="169">
        <v>3451.0938000000001</v>
      </c>
      <c r="S1361" s="169">
        <v>0</v>
      </c>
      <c r="T1361" s="169">
        <v>0</v>
      </c>
      <c r="U1361" s="169">
        <v>40697.850675000009</v>
      </c>
      <c r="V1361" s="163">
        <f ca="1">SUM(INDIRECT(Inputs!$C$11&amp;ROW()&amp;":"&amp;Inputs!$C$12&amp;ROW()))</f>
        <v>6847.2000000000007</v>
      </c>
      <c r="W1361" s="163">
        <f ca="1">SUM(INDIRECT(Inputs!$C$13&amp;ROW()&amp;":"&amp;Inputs!$C$14&amp;ROW()))</f>
        <v>37246.756875000006</v>
      </c>
      <c r="X1361" s="3" t="str">
        <f>IF(COUNTIFS(Lookups!$A:$A,C1361)=1,"Gross Sales","")</f>
        <v/>
      </c>
      <c r="Y1361" s="3" t="str">
        <f>IF(COUNTIFS(Lookups!$D:$D,C1361)=1,"Bar Sales","")</f>
        <v/>
      </c>
      <c r="Z1361" s="3" t="str">
        <f>IFERROR(VLOOKUP(C1361*1,Lookups!$D:$F,3,FALSE),"")</f>
        <v/>
      </c>
      <c r="AA1361" s="3" t="str">
        <f>IFERROR(VLOOKUP($C1361*1,Lookups!$H:$N,3,FALSE),"")</f>
        <v>Sales</v>
      </c>
      <c r="AB1361" s="3" t="str">
        <f>IFERROR(VLOOKUP($C1361*1,Lookups!$H:$N,4,FALSE),"")</f>
        <v>Dinner</v>
      </c>
      <c r="AC1361" s="3" t="str">
        <f>IFERROR(VLOOKUP($C1361*1,Lookups!$H:$N,5,FALSE),"")</f>
        <v>Other</v>
      </c>
      <c r="AD1361" s="3" t="str">
        <f>IFERROR(VLOOKUP($C1361*1,Lookups!$H:$N,6,FALSE),"")</f>
        <v>Bev</v>
      </c>
      <c r="AE1361" s="3" t="str">
        <f>IFERROR(VLOOKUP($C1361*1,Lookups!$H:$N,7,FALSE),"")</f>
        <v>Liquor</v>
      </c>
      <c r="AF1361" s="3" t="str">
        <f>VLOOKUP(B1361*1,Stores!$A:$C,3,FALSE)</f>
        <v>DFDE</v>
      </c>
    </row>
    <row r="1362" spans="1:32">
      <c r="A1362" s="165" t="s">
        <v>923</v>
      </c>
      <c r="B1362" s="166" t="s">
        <v>927</v>
      </c>
      <c r="C1362" s="165" t="s">
        <v>616</v>
      </c>
      <c r="D1362" s="165" t="s">
        <v>918</v>
      </c>
      <c r="E1362" s="165" t="s">
        <v>593</v>
      </c>
      <c r="F1362" s="167">
        <v>2017</v>
      </c>
      <c r="G1362" s="168">
        <v>0</v>
      </c>
      <c r="H1362" s="169">
        <v>0</v>
      </c>
      <c r="I1362" s="169">
        <v>0</v>
      </c>
      <c r="J1362" s="169">
        <v>0</v>
      </c>
      <c r="K1362" s="169">
        <v>1697.9624999999999</v>
      </c>
      <c r="L1362" s="169">
        <v>1633.2749999999999</v>
      </c>
      <c r="M1362" s="169">
        <v>6029.1434999999992</v>
      </c>
      <c r="N1362" s="169">
        <v>9242.817750000002</v>
      </c>
      <c r="O1362" s="169">
        <v>7009.6834500000004</v>
      </c>
      <c r="P1362" s="169">
        <v>10634.9769</v>
      </c>
      <c r="Q1362" s="169">
        <v>3932.7307500000006</v>
      </c>
      <c r="R1362" s="169">
        <v>1914.1964250000003</v>
      </c>
      <c r="S1362" s="169">
        <v>0</v>
      </c>
      <c r="T1362" s="169">
        <v>0</v>
      </c>
      <c r="U1362" s="169">
        <v>42094.786275000006</v>
      </c>
      <c r="V1362" s="163">
        <f ca="1">SUM(INDIRECT(Inputs!$C$11&amp;ROW()&amp;":"&amp;Inputs!$C$12&amp;ROW()))</f>
        <v>3932.7307500000006</v>
      </c>
      <c r="W1362" s="163">
        <f ca="1">SUM(INDIRECT(Inputs!$C$13&amp;ROW()&amp;":"&amp;Inputs!$C$14&amp;ROW()))</f>
        <v>40180.589850000004</v>
      </c>
      <c r="X1362" s="3" t="str">
        <f>IF(COUNTIFS(Lookups!$A:$A,C1362)=1,"Gross Sales","")</f>
        <v/>
      </c>
      <c r="Y1362" s="3" t="str">
        <f>IF(COUNTIFS(Lookups!$D:$D,C1362)=1,"Bar Sales","")</f>
        <v/>
      </c>
      <c r="Z1362" s="3" t="str">
        <f>IFERROR(VLOOKUP(C1362*1,Lookups!$D:$F,3,FALSE),"")</f>
        <v/>
      </c>
      <c r="AA1362" s="3" t="str">
        <f>IFERROR(VLOOKUP($C1362*1,Lookups!$H:$N,3,FALSE),"")</f>
        <v>Sales</v>
      </c>
      <c r="AB1362" s="3" t="str">
        <f>IFERROR(VLOOKUP($C1362*1,Lookups!$H:$N,4,FALSE),"")</f>
        <v>Dinner</v>
      </c>
      <c r="AC1362" s="3" t="str">
        <f>IFERROR(VLOOKUP($C1362*1,Lookups!$H:$N,5,FALSE),"")</f>
        <v>Other</v>
      </c>
      <c r="AD1362" s="3" t="str">
        <f>IFERROR(VLOOKUP($C1362*1,Lookups!$H:$N,6,FALSE),"")</f>
        <v>Bev</v>
      </c>
      <c r="AE1362" s="3" t="str">
        <f>IFERROR(VLOOKUP($C1362*1,Lookups!$H:$N,7,FALSE),"")</f>
        <v>Liquor</v>
      </c>
      <c r="AF1362" s="3" t="str">
        <f>VLOOKUP(B1362*1,Stores!$A:$C,3,FALSE)</f>
        <v>DFDE</v>
      </c>
    </row>
    <row r="1363" spans="1:32">
      <c r="A1363" s="165" t="s">
        <v>922</v>
      </c>
      <c r="B1363" s="166" t="s">
        <v>928</v>
      </c>
      <c r="C1363" s="165" t="s">
        <v>616</v>
      </c>
      <c r="D1363" s="165" t="s">
        <v>918</v>
      </c>
      <c r="E1363" s="165" t="s">
        <v>593</v>
      </c>
      <c r="F1363" s="167">
        <v>2017</v>
      </c>
      <c r="G1363" s="168">
        <v>0</v>
      </c>
      <c r="H1363" s="169">
        <v>700.34579999999994</v>
      </c>
      <c r="I1363" s="169">
        <v>699.24330000000009</v>
      </c>
      <c r="J1363" s="169">
        <v>1062.4151999999999</v>
      </c>
      <c r="K1363" s="169">
        <v>1032.3922500000001</v>
      </c>
      <c r="L1363" s="169">
        <v>1123.3414500000001</v>
      </c>
      <c r="M1363" s="169">
        <v>1607.9484</v>
      </c>
      <c r="N1363" s="169">
        <v>411.18344999999999</v>
      </c>
      <c r="O1363" s="169">
        <v>298.67219999999998</v>
      </c>
      <c r="P1363" s="169">
        <v>345.24855000000002</v>
      </c>
      <c r="Q1363" s="169">
        <v>583.73340000000007</v>
      </c>
      <c r="R1363" s="169">
        <v>735.95759999999996</v>
      </c>
      <c r="S1363" s="169">
        <v>0</v>
      </c>
      <c r="T1363" s="169">
        <v>0</v>
      </c>
      <c r="U1363" s="169">
        <v>8600.481600000001</v>
      </c>
      <c r="V1363" s="163">
        <f ca="1">SUM(INDIRECT(Inputs!$C$11&amp;ROW()&amp;":"&amp;Inputs!$C$12&amp;ROW()))</f>
        <v>583.73340000000007</v>
      </c>
      <c r="W1363" s="163">
        <f ca="1">SUM(INDIRECT(Inputs!$C$13&amp;ROW()&amp;":"&amp;Inputs!$C$14&amp;ROW()))</f>
        <v>7864.5240000000013</v>
      </c>
      <c r="X1363" s="3" t="str">
        <f>IF(COUNTIFS(Lookups!$A:$A,C1363)=1,"Gross Sales","")</f>
        <v/>
      </c>
      <c r="Y1363" s="3" t="str">
        <f>IF(COUNTIFS(Lookups!$D:$D,C1363)=1,"Bar Sales","")</f>
        <v/>
      </c>
      <c r="Z1363" s="3" t="str">
        <f>IFERROR(VLOOKUP(C1363*1,Lookups!$D:$F,3,FALSE),"")</f>
        <v/>
      </c>
      <c r="AA1363" s="3" t="str">
        <f>IFERROR(VLOOKUP($C1363*1,Lookups!$H:$N,3,FALSE),"")</f>
        <v>Sales</v>
      </c>
      <c r="AB1363" s="3" t="str">
        <f>IFERROR(VLOOKUP($C1363*1,Lookups!$H:$N,4,FALSE),"")</f>
        <v>Dinner</v>
      </c>
      <c r="AC1363" s="3" t="str">
        <f>IFERROR(VLOOKUP($C1363*1,Lookups!$H:$N,5,FALSE),"")</f>
        <v>Other</v>
      </c>
      <c r="AD1363" s="3" t="str">
        <f>IFERROR(VLOOKUP($C1363*1,Lookups!$H:$N,6,FALSE),"")</f>
        <v>Bev</v>
      </c>
      <c r="AE1363" s="3" t="str">
        <f>IFERROR(VLOOKUP($C1363*1,Lookups!$H:$N,7,FALSE),"")</f>
        <v>Liquor</v>
      </c>
      <c r="AF1363" s="3" t="str">
        <f>VLOOKUP(B1363*1,Stores!$A:$C,3,FALSE)</f>
        <v>DFDE</v>
      </c>
    </row>
    <row r="1364" spans="1:32">
      <c r="A1364" s="165" t="s">
        <v>921</v>
      </c>
      <c r="B1364" s="166" t="s">
        <v>929</v>
      </c>
      <c r="C1364" s="165" t="s">
        <v>616</v>
      </c>
      <c r="D1364" s="165" t="s">
        <v>918</v>
      </c>
      <c r="E1364" s="165" t="s">
        <v>593</v>
      </c>
      <c r="F1364" s="167">
        <v>2017</v>
      </c>
      <c r="G1364" s="168">
        <v>0</v>
      </c>
      <c r="H1364" s="169">
        <v>0</v>
      </c>
      <c r="I1364" s="169">
        <v>0</v>
      </c>
      <c r="J1364" s="169">
        <v>0</v>
      </c>
      <c r="K1364" s="169">
        <v>0</v>
      </c>
      <c r="L1364" s="169">
        <v>643.90499999999997</v>
      </c>
      <c r="M1364" s="169">
        <v>1409.6777999999999</v>
      </c>
      <c r="N1364" s="169">
        <v>3187.7369999999996</v>
      </c>
      <c r="O1364" s="169">
        <v>2274.0479999999998</v>
      </c>
      <c r="P1364" s="169">
        <v>2955.7266</v>
      </c>
      <c r="Q1364" s="169">
        <v>1588.650525</v>
      </c>
      <c r="R1364" s="169">
        <v>772.93124999999998</v>
      </c>
      <c r="S1364" s="169">
        <v>0</v>
      </c>
      <c r="T1364" s="169">
        <v>0</v>
      </c>
      <c r="U1364" s="169">
        <v>12832.676174999999</v>
      </c>
      <c r="V1364" s="163">
        <f ca="1">SUM(INDIRECT(Inputs!$C$11&amp;ROW()&amp;":"&amp;Inputs!$C$12&amp;ROW()))</f>
        <v>1588.650525</v>
      </c>
      <c r="W1364" s="163">
        <f ca="1">SUM(INDIRECT(Inputs!$C$13&amp;ROW()&amp;":"&amp;Inputs!$C$14&amp;ROW()))</f>
        <v>12059.744924999999</v>
      </c>
      <c r="X1364" s="3" t="str">
        <f>IF(COUNTIFS(Lookups!$A:$A,C1364)=1,"Gross Sales","")</f>
        <v/>
      </c>
      <c r="Y1364" s="3" t="str">
        <f>IF(COUNTIFS(Lookups!$D:$D,C1364)=1,"Bar Sales","")</f>
        <v/>
      </c>
      <c r="Z1364" s="3" t="str">
        <f>IFERROR(VLOOKUP(C1364*1,Lookups!$D:$F,3,FALSE),"")</f>
        <v/>
      </c>
      <c r="AA1364" s="3" t="str">
        <f>IFERROR(VLOOKUP($C1364*1,Lookups!$H:$N,3,FALSE),"")</f>
        <v>Sales</v>
      </c>
      <c r="AB1364" s="3" t="str">
        <f>IFERROR(VLOOKUP($C1364*1,Lookups!$H:$N,4,FALSE),"")</f>
        <v>Dinner</v>
      </c>
      <c r="AC1364" s="3" t="str">
        <f>IFERROR(VLOOKUP($C1364*1,Lookups!$H:$N,5,FALSE),"")</f>
        <v>Other</v>
      </c>
      <c r="AD1364" s="3" t="str">
        <f>IFERROR(VLOOKUP($C1364*1,Lookups!$H:$N,6,FALSE),"")</f>
        <v>Bev</v>
      </c>
      <c r="AE1364" s="3" t="str">
        <f>IFERROR(VLOOKUP($C1364*1,Lookups!$H:$N,7,FALSE),"")</f>
        <v>Liquor</v>
      </c>
      <c r="AF1364" s="3" t="str">
        <f>VLOOKUP(B1364*1,Stores!$A:$C,3,FALSE)</f>
        <v>DFDE</v>
      </c>
    </row>
    <row r="1365" spans="1:32">
      <c r="A1365" s="165" t="s">
        <v>920</v>
      </c>
      <c r="B1365" s="166" t="s">
        <v>930</v>
      </c>
      <c r="C1365" s="165" t="s">
        <v>616</v>
      </c>
      <c r="D1365" s="165" t="s">
        <v>918</v>
      </c>
      <c r="E1365" s="165" t="s">
        <v>593</v>
      </c>
      <c r="F1365" s="167">
        <v>2017</v>
      </c>
      <c r="G1365" s="168">
        <v>0</v>
      </c>
      <c r="H1365" s="169">
        <v>0</v>
      </c>
      <c r="I1365" s="169">
        <v>0</v>
      </c>
      <c r="J1365" s="169">
        <v>0</v>
      </c>
      <c r="K1365" s="169">
        <v>1760.8500000000001</v>
      </c>
      <c r="L1365" s="169">
        <v>1501.0125</v>
      </c>
      <c r="M1365" s="169">
        <v>2159.8199999999997</v>
      </c>
      <c r="N1365" s="169">
        <v>1662.48</v>
      </c>
      <c r="O1365" s="169">
        <v>1745.6363999999999</v>
      </c>
      <c r="P1365" s="169">
        <v>3294.6131249999999</v>
      </c>
      <c r="Q1365" s="169">
        <v>3267.48</v>
      </c>
      <c r="R1365" s="169">
        <v>1854.0744749999999</v>
      </c>
      <c r="S1365" s="169">
        <v>0</v>
      </c>
      <c r="T1365" s="169">
        <v>0</v>
      </c>
      <c r="U1365" s="169">
        <v>17245.966499999999</v>
      </c>
      <c r="V1365" s="163">
        <f ca="1">SUM(INDIRECT(Inputs!$C$11&amp;ROW()&amp;":"&amp;Inputs!$C$12&amp;ROW()))</f>
        <v>3267.48</v>
      </c>
      <c r="W1365" s="163">
        <f ca="1">SUM(INDIRECT(Inputs!$C$13&amp;ROW()&amp;":"&amp;Inputs!$C$14&amp;ROW()))</f>
        <v>15391.892024999999</v>
      </c>
      <c r="X1365" s="3" t="str">
        <f>IF(COUNTIFS(Lookups!$A:$A,C1365)=1,"Gross Sales","")</f>
        <v/>
      </c>
      <c r="Y1365" s="3" t="str">
        <f>IF(COUNTIFS(Lookups!$D:$D,C1365)=1,"Bar Sales","")</f>
        <v/>
      </c>
      <c r="Z1365" s="3" t="str">
        <f>IFERROR(VLOOKUP(C1365*1,Lookups!$D:$F,3,FALSE),"")</f>
        <v/>
      </c>
      <c r="AA1365" s="3" t="str">
        <f>IFERROR(VLOOKUP($C1365*1,Lookups!$H:$N,3,FALSE),"")</f>
        <v>Sales</v>
      </c>
      <c r="AB1365" s="3" t="str">
        <f>IFERROR(VLOOKUP($C1365*1,Lookups!$H:$N,4,FALSE),"")</f>
        <v>Dinner</v>
      </c>
      <c r="AC1365" s="3" t="str">
        <f>IFERROR(VLOOKUP($C1365*1,Lookups!$H:$N,5,FALSE),"")</f>
        <v>Other</v>
      </c>
      <c r="AD1365" s="3" t="str">
        <f>IFERROR(VLOOKUP($C1365*1,Lookups!$H:$N,6,FALSE),"")</f>
        <v>Bev</v>
      </c>
      <c r="AE1365" s="3" t="str">
        <f>IFERROR(VLOOKUP($C1365*1,Lookups!$H:$N,7,FALSE),"")</f>
        <v>Liquor</v>
      </c>
      <c r="AF1365" s="3" t="str">
        <f>VLOOKUP(B1365*1,Stores!$A:$C,3,FALSE)</f>
        <v>DFDE</v>
      </c>
    </row>
    <row r="1366" spans="1:32">
      <c r="A1366" s="165" t="s">
        <v>959</v>
      </c>
      <c r="B1366" s="166" t="s">
        <v>932</v>
      </c>
      <c r="C1366" s="165" t="s">
        <v>616</v>
      </c>
      <c r="D1366" s="165" t="s">
        <v>918</v>
      </c>
      <c r="E1366" s="165" t="s">
        <v>593</v>
      </c>
      <c r="F1366" s="167">
        <v>2017</v>
      </c>
      <c r="G1366" s="168">
        <v>0</v>
      </c>
      <c r="H1366" s="169">
        <v>31.5</v>
      </c>
      <c r="I1366" s="169">
        <v>318.435</v>
      </c>
      <c r="J1366" s="169">
        <v>1079.0999999999999</v>
      </c>
      <c r="K1366" s="169">
        <v>1750.7249999999999</v>
      </c>
      <c r="L1366" s="169">
        <v>2685.15</v>
      </c>
      <c r="M1366" s="169">
        <v>5486.7712499999998</v>
      </c>
      <c r="N1366" s="169">
        <v>6222.7650000000003</v>
      </c>
      <c r="O1366" s="169">
        <v>7670.34</v>
      </c>
      <c r="P1366" s="169">
        <v>6473.9137499999997</v>
      </c>
      <c r="Q1366" s="169">
        <v>6780.9</v>
      </c>
      <c r="R1366" s="169">
        <v>4032.5317499999996</v>
      </c>
      <c r="S1366" s="169">
        <v>0</v>
      </c>
      <c r="T1366" s="169">
        <v>0</v>
      </c>
      <c r="U1366" s="169">
        <v>42532.13175</v>
      </c>
      <c r="V1366" s="163">
        <f ca="1">SUM(INDIRECT(Inputs!$C$11&amp;ROW()&amp;":"&amp;Inputs!$C$12&amp;ROW()))</f>
        <v>6780.9</v>
      </c>
      <c r="W1366" s="163">
        <f ca="1">SUM(INDIRECT(Inputs!$C$13&amp;ROW()&amp;":"&amp;Inputs!$C$14&amp;ROW()))</f>
        <v>38499.599999999999</v>
      </c>
      <c r="X1366" s="3" t="str">
        <f>IF(COUNTIFS(Lookups!$A:$A,C1366)=1,"Gross Sales","")</f>
        <v/>
      </c>
      <c r="Y1366" s="3" t="str">
        <f>IF(COUNTIFS(Lookups!$D:$D,C1366)=1,"Bar Sales","")</f>
        <v/>
      </c>
      <c r="Z1366" s="3" t="str">
        <f>IFERROR(VLOOKUP(C1366*1,Lookups!$D:$F,3,FALSE),"")</f>
        <v/>
      </c>
      <c r="AA1366" s="3" t="str">
        <f>IFERROR(VLOOKUP($C1366*1,Lookups!$H:$N,3,FALSE),"")</f>
        <v>Sales</v>
      </c>
      <c r="AB1366" s="3" t="str">
        <f>IFERROR(VLOOKUP($C1366*1,Lookups!$H:$N,4,FALSE),"")</f>
        <v>Dinner</v>
      </c>
      <c r="AC1366" s="3" t="str">
        <f>IFERROR(VLOOKUP($C1366*1,Lookups!$H:$N,5,FALSE),"")</f>
        <v>Other</v>
      </c>
      <c r="AD1366" s="3" t="str">
        <f>IFERROR(VLOOKUP($C1366*1,Lookups!$H:$N,6,FALSE),"")</f>
        <v>Bev</v>
      </c>
      <c r="AE1366" s="3" t="str">
        <f>IFERROR(VLOOKUP($C1366*1,Lookups!$H:$N,7,FALSE),"")</f>
        <v>Liquor</v>
      </c>
      <c r="AF1366" s="3" t="str">
        <f>VLOOKUP(B1366*1,Stores!$A:$C,3,FALSE)</f>
        <v>DFG</v>
      </c>
    </row>
    <row r="1367" spans="1:32">
      <c r="A1367" s="165" t="s">
        <v>954</v>
      </c>
      <c r="B1367" s="166" t="s">
        <v>933</v>
      </c>
      <c r="C1367" s="165" t="s">
        <v>616</v>
      </c>
      <c r="D1367" s="165" t="s">
        <v>918</v>
      </c>
      <c r="E1367" s="165" t="s">
        <v>593</v>
      </c>
      <c r="F1367" s="167">
        <v>2017</v>
      </c>
      <c r="G1367" s="168">
        <v>0</v>
      </c>
      <c r="H1367" s="169">
        <v>885.70642499999997</v>
      </c>
      <c r="I1367" s="169">
        <v>2155.8669</v>
      </c>
      <c r="J1367" s="169">
        <v>1453.663125</v>
      </c>
      <c r="K1367" s="169">
        <v>5047.9508999999989</v>
      </c>
      <c r="L1367" s="169">
        <v>4660.3620000000001</v>
      </c>
      <c r="M1367" s="169">
        <v>3988.21605</v>
      </c>
      <c r="N1367" s="169">
        <v>1617.861825</v>
      </c>
      <c r="O1367" s="169">
        <v>846.62482499999999</v>
      </c>
      <c r="P1367" s="169">
        <v>2541.4233749999999</v>
      </c>
      <c r="Q1367" s="169">
        <v>3885.5255999999999</v>
      </c>
      <c r="R1367" s="169">
        <v>2414.3427000000001</v>
      </c>
      <c r="S1367" s="169">
        <v>0</v>
      </c>
      <c r="T1367" s="169">
        <v>0</v>
      </c>
      <c r="U1367" s="169">
        <v>29497.543725</v>
      </c>
      <c r="V1367" s="163">
        <f ca="1">SUM(INDIRECT(Inputs!$C$11&amp;ROW()&amp;":"&amp;Inputs!$C$12&amp;ROW()))</f>
        <v>3885.5255999999999</v>
      </c>
      <c r="W1367" s="163">
        <f ca="1">SUM(INDIRECT(Inputs!$C$13&amp;ROW()&amp;":"&amp;Inputs!$C$14&amp;ROW()))</f>
        <v>27083.201024999998</v>
      </c>
      <c r="X1367" s="3" t="str">
        <f>IF(COUNTIFS(Lookups!$A:$A,C1367)=1,"Gross Sales","")</f>
        <v/>
      </c>
      <c r="Y1367" s="3" t="str">
        <f>IF(COUNTIFS(Lookups!$D:$D,C1367)=1,"Bar Sales","")</f>
        <v/>
      </c>
      <c r="Z1367" s="3" t="str">
        <f>IFERROR(VLOOKUP(C1367*1,Lookups!$D:$F,3,FALSE),"")</f>
        <v/>
      </c>
      <c r="AA1367" s="3" t="str">
        <f>IFERROR(VLOOKUP($C1367*1,Lookups!$H:$N,3,FALSE),"")</f>
        <v>Sales</v>
      </c>
      <c r="AB1367" s="3" t="str">
        <f>IFERROR(VLOOKUP($C1367*1,Lookups!$H:$N,4,FALSE),"")</f>
        <v>Dinner</v>
      </c>
      <c r="AC1367" s="3" t="str">
        <f>IFERROR(VLOOKUP($C1367*1,Lookups!$H:$N,5,FALSE),"")</f>
        <v>Other</v>
      </c>
      <c r="AD1367" s="3" t="str">
        <f>IFERROR(VLOOKUP($C1367*1,Lookups!$H:$N,6,FALSE),"")</f>
        <v>Bev</v>
      </c>
      <c r="AE1367" s="3" t="str">
        <f>IFERROR(VLOOKUP($C1367*1,Lookups!$H:$N,7,FALSE),"")</f>
        <v>Liquor</v>
      </c>
      <c r="AF1367" s="3" t="str">
        <f>VLOOKUP(B1367*1,Stores!$A:$C,3,FALSE)</f>
        <v>DFG</v>
      </c>
    </row>
    <row r="1368" spans="1:32">
      <c r="A1368" s="165" t="s">
        <v>953</v>
      </c>
      <c r="B1368" s="166" t="s">
        <v>934</v>
      </c>
      <c r="C1368" s="165" t="s">
        <v>616</v>
      </c>
      <c r="D1368" s="165" t="s">
        <v>918</v>
      </c>
      <c r="E1368" s="165" t="s">
        <v>593</v>
      </c>
      <c r="F1368" s="167">
        <v>2017</v>
      </c>
      <c r="G1368" s="168">
        <v>0</v>
      </c>
      <c r="H1368" s="169">
        <v>0</v>
      </c>
      <c r="I1368" s="169">
        <v>0</v>
      </c>
      <c r="J1368" s="169">
        <v>97.11</v>
      </c>
      <c r="K1368" s="169">
        <v>34.878749999999997</v>
      </c>
      <c r="L1368" s="169">
        <v>939.06</v>
      </c>
      <c r="M1368" s="169">
        <v>1856.64375</v>
      </c>
      <c r="N1368" s="169">
        <v>4220.9212500000003</v>
      </c>
      <c r="O1368" s="169">
        <v>1343.16</v>
      </c>
      <c r="P1368" s="169">
        <v>2178.2962500000003</v>
      </c>
      <c r="Q1368" s="169">
        <v>4954.8900000000003</v>
      </c>
      <c r="R1368" s="169">
        <v>2302.70145</v>
      </c>
      <c r="S1368" s="169">
        <v>0</v>
      </c>
      <c r="T1368" s="169">
        <v>0</v>
      </c>
      <c r="U1368" s="169">
        <v>17927.66145</v>
      </c>
      <c r="V1368" s="163">
        <f ca="1">SUM(INDIRECT(Inputs!$C$11&amp;ROW()&amp;":"&amp;Inputs!$C$12&amp;ROW()))</f>
        <v>4954.8900000000003</v>
      </c>
      <c r="W1368" s="163">
        <f ca="1">SUM(INDIRECT(Inputs!$C$13&amp;ROW()&amp;":"&amp;Inputs!$C$14&amp;ROW()))</f>
        <v>15624.96</v>
      </c>
      <c r="X1368" s="3" t="str">
        <f>IF(COUNTIFS(Lookups!$A:$A,C1368)=1,"Gross Sales","")</f>
        <v/>
      </c>
      <c r="Y1368" s="3" t="str">
        <f>IF(COUNTIFS(Lookups!$D:$D,C1368)=1,"Bar Sales","")</f>
        <v/>
      </c>
      <c r="Z1368" s="3" t="str">
        <f>IFERROR(VLOOKUP(C1368*1,Lookups!$D:$F,3,FALSE),"")</f>
        <v/>
      </c>
      <c r="AA1368" s="3" t="str">
        <f>IFERROR(VLOOKUP($C1368*1,Lookups!$H:$N,3,FALSE),"")</f>
        <v>Sales</v>
      </c>
      <c r="AB1368" s="3" t="str">
        <f>IFERROR(VLOOKUP($C1368*1,Lookups!$H:$N,4,FALSE),"")</f>
        <v>Dinner</v>
      </c>
      <c r="AC1368" s="3" t="str">
        <f>IFERROR(VLOOKUP($C1368*1,Lookups!$H:$N,5,FALSE),"")</f>
        <v>Other</v>
      </c>
      <c r="AD1368" s="3" t="str">
        <f>IFERROR(VLOOKUP($C1368*1,Lookups!$H:$N,6,FALSE),"")</f>
        <v>Bev</v>
      </c>
      <c r="AE1368" s="3" t="str">
        <f>IFERROR(VLOOKUP($C1368*1,Lookups!$H:$N,7,FALSE),"")</f>
        <v>Liquor</v>
      </c>
      <c r="AF1368" s="3" t="str">
        <f>VLOOKUP(B1368*1,Stores!$A:$C,3,FALSE)</f>
        <v>DFG</v>
      </c>
    </row>
    <row r="1369" spans="1:32">
      <c r="A1369" s="165" t="s">
        <v>950</v>
      </c>
      <c r="B1369" s="166" t="s">
        <v>935</v>
      </c>
      <c r="C1369" s="165" t="s">
        <v>616</v>
      </c>
      <c r="D1369" s="165" t="s">
        <v>918</v>
      </c>
      <c r="E1369" s="165" t="s">
        <v>593</v>
      </c>
      <c r="F1369" s="167">
        <v>2017</v>
      </c>
      <c r="G1369" s="168">
        <v>0</v>
      </c>
      <c r="H1369" s="169">
        <v>1498.1849999999999</v>
      </c>
      <c r="I1369" s="169">
        <v>1090.635</v>
      </c>
      <c r="J1369" s="169">
        <v>2400.46875</v>
      </c>
      <c r="K1369" s="169">
        <v>6896.4918749999997</v>
      </c>
      <c r="L1369" s="169">
        <v>5756.1744000000008</v>
      </c>
      <c r="M1369" s="169">
        <v>4760.8234499999999</v>
      </c>
      <c r="N1369" s="169">
        <v>3714.93</v>
      </c>
      <c r="O1369" s="169">
        <v>5557.3596749999997</v>
      </c>
      <c r="P1369" s="169">
        <v>4950.0060000000003</v>
      </c>
      <c r="Q1369" s="169">
        <v>5766.49125</v>
      </c>
      <c r="R1369" s="169">
        <v>4122.2789999999995</v>
      </c>
      <c r="S1369" s="169">
        <v>0</v>
      </c>
      <c r="T1369" s="169">
        <v>0</v>
      </c>
      <c r="U1369" s="169">
        <v>46513.844400000002</v>
      </c>
      <c r="V1369" s="163">
        <f ca="1">SUM(INDIRECT(Inputs!$C$11&amp;ROW()&amp;":"&amp;Inputs!$C$12&amp;ROW()))</f>
        <v>5766.49125</v>
      </c>
      <c r="W1369" s="163">
        <f ca="1">SUM(INDIRECT(Inputs!$C$13&amp;ROW()&amp;":"&amp;Inputs!$C$14&amp;ROW()))</f>
        <v>42391.565399999999</v>
      </c>
      <c r="X1369" s="3" t="str">
        <f>IF(COUNTIFS(Lookups!$A:$A,C1369)=1,"Gross Sales","")</f>
        <v/>
      </c>
      <c r="Y1369" s="3" t="str">
        <f>IF(COUNTIFS(Lookups!$D:$D,C1369)=1,"Bar Sales","")</f>
        <v/>
      </c>
      <c r="Z1369" s="3" t="str">
        <f>IFERROR(VLOOKUP(C1369*1,Lookups!$D:$F,3,FALSE),"")</f>
        <v/>
      </c>
      <c r="AA1369" s="3" t="str">
        <f>IFERROR(VLOOKUP($C1369*1,Lookups!$H:$N,3,FALSE),"")</f>
        <v>Sales</v>
      </c>
      <c r="AB1369" s="3" t="str">
        <f>IFERROR(VLOOKUP($C1369*1,Lookups!$H:$N,4,FALSE),"")</f>
        <v>Dinner</v>
      </c>
      <c r="AC1369" s="3" t="str">
        <f>IFERROR(VLOOKUP($C1369*1,Lookups!$H:$N,5,FALSE),"")</f>
        <v>Other</v>
      </c>
      <c r="AD1369" s="3" t="str">
        <f>IFERROR(VLOOKUP($C1369*1,Lookups!$H:$N,6,FALSE),"")</f>
        <v>Bev</v>
      </c>
      <c r="AE1369" s="3" t="str">
        <f>IFERROR(VLOOKUP($C1369*1,Lookups!$H:$N,7,FALSE),"")</f>
        <v>Liquor</v>
      </c>
      <c r="AF1369" s="3" t="str">
        <f>VLOOKUP(B1369*1,Stores!$A:$C,3,FALSE)</f>
        <v>DFG</v>
      </c>
    </row>
    <row r="1370" spans="1:32">
      <c r="A1370" s="165" t="s">
        <v>949</v>
      </c>
      <c r="B1370" s="166" t="s">
        <v>936</v>
      </c>
      <c r="C1370" s="165" t="s">
        <v>616</v>
      </c>
      <c r="D1370" s="165" t="s">
        <v>918</v>
      </c>
      <c r="E1370" s="165" t="s">
        <v>593</v>
      </c>
      <c r="F1370" s="167">
        <v>2017</v>
      </c>
      <c r="G1370" s="168">
        <v>0</v>
      </c>
      <c r="H1370" s="169">
        <v>1264.3785</v>
      </c>
      <c r="I1370" s="169">
        <v>2316.8008500000001</v>
      </c>
      <c r="J1370" s="169">
        <v>2501.2280249999999</v>
      </c>
      <c r="K1370" s="169">
        <v>4472.0631000000003</v>
      </c>
      <c r="L1370" s="169">
        <v>3299.6354999999999</v>
      </c>
      <c r="M1370" s="169">
        <v>1789.23675</v>
      </c>
      <c r="N1370" s="169">
        <v>1608.236175</v>
      </c>
      <c r="O1370" s="169">
        <v>636.55200000000002</v>
      </c>
      <c r="P1370" s="169">
        <v>920.50207499999999</v>
      </c>
      <c r="Q1370" s="169">
        <v>3033.3600000000006</v>
      </c>
      <c r="R1370" s="169">
        <v>1959.3594750000002</v>
      </c>
      <c r="S1370" s="169">
        <v>0</v>
      </c>
      <c r="T1370" s="169">
        <v>0</v>
      </c>
      <c r="U1370" s="169">
        <v>23801.352450000002</v>
      </c>
      <c r="V1370" s="163">
        <f ca="1">SUM(INDIRECT(Inputs!$C$11&amp;ROW()&amp;":"&amp;Inputs!$C$12&amp;ROW()))</f>
        <v>3033.3600000000006</v>
      </c>
      <c r="W1370" s="163">
        <f ca="1">SUM(INDIRECT(Inputs!$C$13&amp;ROW()&amp;":"&amp;Inputs!$C$14&amp;ROW()))</f>
        <v>21841.992975000001</v>
      </c>
      <c r="X1370" s="3" t="str">
        <f>IF(COUNTIFS(Lookups!$A:$A,C1370)=1,"Gross Sales","")</f>
        <v/>
      </c>
      <c r="Y1370" s="3" t="str">
        <f>IF(COUNTIFS(Lookups!$D:$D,C1370)=1,"Bar Sales","")</f>
        <v/>
      </c>
      <c r="Z1370" s="3" t="str">
        <f>IFERROR(VLOOKUP(C1370*1,Lookups!$D:$F,3,FALSE),"")</f>
        <v/>
      </c>
      <c r="AA1370" s="3" t="str">
        <f>IFERROR(VLOOKUP($C1370*1,Lookups!$H:$N,3,FALSE),"")</f>
        <v>Sales</v>
      </c>
      <c r="AB1370" s="3" t="str">
        <f>IFERROR(VLOOKUP($C1370*1,Lookups!$H:$N,4,FALSE),"")</f>
        <v>Dinner</v>
      </c>
      <c r="AC1370" s="3" t="str">
        <f>IFERROR(VLOOKUP($C1370*1,Lookups!$H:$N,5,FALSE),"")</f>
        <v>Other</v>
      </c>
      <c r="AD1370" s="3" t="str">
        <f>IFERROR(VLOOKUP($C1370*1,Lookups!$H:$N,6,FALSE),"")</f>
        <v>Bev</v>
      </c>
      <c r="AE1370" s="3" t="str">
        <f>IFERROR(VLOOKUP($C1370*1,Lookups!$H:$N,7,FALSE),"")</f>
        <v>Liquor</v>
      </c>
      <c r="AF1370" s="3" t="str">
        <f>VLOOKUP(B1370*1,Stores!$A:$C,3,FALSE)</f>
        <v>DFG</v>
      </c>
    </row>
    <row r="1371" spans="1:32">
      <c r="A1371" s="165" t="s">
        <v>947</v>
      </c>
      <c r="B1371" s="166" t="s">
        <v>938</v>
      </c>
      <c r="C1371" s="165" t="s">
        <v>616</v>
      </c>
      <c r="D1371" s="165" t="s">
        <v>918</v>
      </c>
      <c r="E1371" s="165" t="s">
        <v>593</v>
      </c>
      <c r="F1371" s="167">
        <v>2017</v>
      </c>
      <c r="G1371" s="168">
        <v>0</v>
      </c>
      <c r="H1371" s="169">
        <v>6418.8487500000001</v>
      </c>
      <c r="I1371" s="169">
        <v>6608.8527750000003</v>
      </c>
      <c r="J1371" s="169">
        <v>9807.9543749999993</v>
      </c>
      <c r="K1371" s="169">
        <v>10945.936874999999</v>
      </c>
      <c r="L1371" s="169">
        <v>14430.24</v>
      </c>
      <c r="M1371" s="169">
        <v>14470.768499999998</v>
      </c>
      <c r="N1371" s="169">
        <v>16210.867274999999</v>
      </c>
      <c r="O1371" s="169">
        <v>12956.635575</v>
      </c>
      <c r="P1371" s="169">
        <v>15756.570374999999</v>
      </c>
      <c r="Q1371" s="169">
        <v>10086.398400000002</v>
      </c>
      <c r="R1371" s="169">
        <v>11822.724375</v>
      </c>
      <c r="S1371" s="169">
        <v>0</v>
      </c>
      <c r="T1371" s="169">
        <v>0</v>
      </c>
      <c r="U1371" s="169">
        <v>129515.79727499999</v>
      </c>
      <c r="V1371" s="163">
        <f ca="1">SUM(INDIRECT(Inputs!$C$11&amp;ROW()&amp;":"&amp;Inputs!$C$12&amp;ROW()))</f>
        <v>10086.398400000002</v>
      </c>
      <c r="W1371" s="163">
        <f ca="1">SUM(INDIRECT(Inputs!$C$13&amp;ROW()&amp;":"&amp;Inputs!$C$14&amp;ROW()))</f>
        <v>117693.07289999998</v>
      </c>
      <c r="X1371" s="3" t="str">
        <f>IF(COUNTIFS(Lookups!$A:$A,C1371)=1,"Gross Sales","")</f>
        <v/>
      </c>
      <c r="Y1371" s="3" t="str">
        <f>IF(COUNTIFS(Lookups!$D:$D,C1371)=1,"Bar Sales","")</f>
        <v/>
      </c>
      <c r="Z1371" s="3" t="str">
        <f>IFERROR(VLOOKUP(C1371*1,Lookups!$D:$F,3,FALSE),"")</f>
        <v/>
      </c>
      <c r="AA1371" s="3" t="str">
        <f>IFERROR(VLOOKUP($C1371*1,Lookups!$H:$N,3,FALSE),"")</f>
        <v>Sales</v>
      </c>
      <c r="AB1371" s="3" t="str">
        <f>IFERROR(VLOOKUP($C1371*1,Lookups!$H:$N,4,FALSE),"")</f>
        <v>Dinner</v>
      </c>
      <c r="AC1371" s="3" t="str">
        <f>IFERROR(VLOOKUP($C1371*1,Lookups!$H:$N,5,FALSE),"")</f>
        <v>Other</v>
      </c>
      <c r="AD1371" s="3" t="str">
        <f>IFERROR(VLOOKUP($C1371*1,Lookups!$H:$N,6,FALSE),"")</f>
        <v>Bev</v>
      </c>
      <c r="AE1371" s="3" t="str">
        <f>IFERROR(VLOOKUP($C1371*1,Lookups!$H:$N,7,FALSE),"")</f>
        <v>Liquor</v>
      </c>
      <c r="AF1371" s="3" t="str">
        <f>VLOOKUP(B1371*1,Stores!$A:$C,3,FALSE)</f>
        <v>DFG</v>
      </c>
    </row>
    <row r="1372" spans="1:32">
      <c r="A1372" s="165" t="s">
        <v>946</v>
      </c>
      <c r="B1372" s="166" t="s">
        <v>939</v>
      </c>
      <c r="C1372" s="165" t="s">
        <v>616</v>
      </c>
      <c r="D1372" s="165" t="s">
        <v>918</v>
      </c>
      <c r="E1372" s="165" t="s">
        <v>593</v>
      </c>
      <c r="F1372" s="167">
        <v>2017</v>
      </c>
      <c r="G1372" s="168">
        <v>0</v>
      </c>
      <c r="H1372" s="169">
        <v>4183.7232000000004</v>
      </c>
      <c r="I1372" s="169">
        <v>5275.7460000000001</v>
      </c>
      <c r="J1372" s="169">
        <v>9445.9331249999996</v>
      </c>
      <c r="K1372" s="169">
        <v>9520.4495999999999</v>
      </c>
      <c r="L1372" s="169">
        <v>11127.8061</v>
      </c>
      <c r="M1372" s="169">
        <v>12537.206849999999</v>
      </c>
      <c r="N1372" s="169">
        <v>6768.6118500000002</v>
      </c>
      <c r="O1372" s="169">
        <v>6130.0322999999989</v>
      </c>
      <c r="P1372" s="169">
        <v>7475.3099250000005</v>
      </c>
      <c r="Q1372" s="169">
        <v>11685.1482</v>
      </c>
      <c r="R1372" s="169">
        <v>9387.2330999999995</v>
      </c>
      <c r="S1372" s="169">
        <v>0</v>
      </c>
      <c r="T1372" s="169">
        <v>0</v>
      </c>
      <c r="U1372" s="169">
        <v>93537.200249999994</v>
      </c>
      <c r="V1372" s="163">
        <f ca="1">SUM(INDIRECT(Inputs!$C$11&amp;ROW()&amp;":"&amp;Inputs!$C$12&amp;ROW()))</f>
        <v>11685.1482</v>
      </c>
      <c r="W1372" s="163">
        <f ca="1">SUM(INDIRECT(Inputs!$C$13&amp;ROW()&amp;":"&amp;Inputs!$C$14&amp;ROW()))</f>
        <v>84149.967149999997</v>
      </c>
      <c r="X1372" s="3" t="str">
        <f>IF(COUNTIFS(Lookups!$A:$A,C1372)=1,"Gross Sales","")</f>
        <v/>
      </c>
      <c r="Y1372" s="3" t="str">
        <f>IF(COUNTIFS(Lookups!$D:$D,C1372)=1,"Bar Sales","")</f>
        <v/>
      </c>
      <c r="Z1372" s="3" t="str">
        <f>IFERROR(VLOOKUP(C1372*1,Lookups!$D:$F,3,FALSE),"")</f>
        <v/>
      </c>
      <c r="AA1372" s="3" t="str">
        <f>IFERROR(VLOOKUP($C1372*1,Lookups!$H:$N,3,FALSE),"")</f>
        <v>Sales</v>
      </c>
      <c r="AB1372" s="3" t="str">
        <f>IFERROR(VLOOKUP($C1372*1,Lookups!$H:$N,4,FALSE),"")</f>
        <v>Dinner</v>
      </c>
      <c r="AC1372" s="3" t="str">
        <f>IFERROR(VLOOKUP($C1372*1,Lookups!$H:$N,5,FALSE),"")</f>
        <v>Other</v>
      </c>
      <c r="AD1372" s="3" t="str">
        <f>IFERROR(VLOOKUP($C1372*1,Lookups!$H:$N,6,FALSE),"")</f>
        <v>Bev</v>
      </c>
      <c r="AE1372" s="3" t="str">
        <f>IFERROR(VLOOKUP($C1372*1,Lookups!$H:$N,7,FALSE),"")</f>
        <v>Liquor</v>
      </c>
      <c r="AF1372" s="3" t="str">
        <f>VLOOKUP(B1372*1,Stores!$A:$C,3,FALSE)</f>
        <v>DFG</v>
      </c>
    </row>
    <row r="1373" spans="1:32">
      <c r="A1373" s="165" t="s">
        <v>945</v>
      </c>
      <c r="B1373" s="166" t="s">
        <v>940</v>
      </c>
      <c r="C1373" s="165" t="s">
        <v>616</v>
      </c>
      <c r="D1373" s="165" t="s">
        <v>918</v>
      </c>
      <c r="E1373" s="165" t="s">
        <v>593</v>
      </c>
      <c r="F1373" s="167">
        <v>2017</v>
      </c>
      <c r="G1373" s="168">
        <v>0</v>
      </c>
      <c r="H1373" s="169">
        <v>0</v>
      </c>
      <c r="I1373" s="169">
        <v>477.80962499999998</v>
      </c>
      <c r="J1373" s="169">
        <v>2104.8318000000004</v>
      </c>
      <c r="K1373" s="169">
        <v>4124.9148750000004</v>
      </c>
      <c r="L1373" s="169">
        <v>5143.9050000000007</v>
      </c>
      <c r="M1373" s="169">
        <v>5381.3232000000007</v>
      </c>
      <c r="N1373" s="169">
        <v>9988.9562999999998</v>
      </c>
      <c r="O1373" s="169">
        <v>8376.0131999999994</v>
      </c>
      <c r="P1373" s="169">
        <v>7922.5595249999997</v>
      </c>
      <c r="Q1373" s="169">
        <v>6487.7447999999995</v>
      </c>
      <c r="R1373" s="169">
        <v>3780.985725</v>
      </c>
      <c r="S1373" s="169">
        <v>0</v>
      </c>
      <c r="T1373" s="169">
        <v>0</v>
      </c>
      <c r="U1373" s="169">
        <v>53789.044049999997</v>
      </c>
      <c r="V1373" s="163">
        <f ca="1">SUM(INDIRECT(Inputs!$C$11&amp;ROW()&amp;":"&amp;Inputs!$C$12&amp;ROW()))</f>
        <v>6487.7447999999995</v>
      </c>
      <c r="W1373" s="163">
        <f ca="1">SUM(INDIRECT(Inputs!$C$13&amp;ROW()&amp;":"&amp;Inputs!$C$14&amp;ROW()))</f>
        <v>50008.058324999998</v>
      </c>
      <c r="X1373" s="3" t="str">
        <f>IF(COUNTIFS(Lookups!$A:$A,C1373)=1,"Gross Sales","")</f>
        <v/>
      </c>
      <c r="Y1373" s="3" t="str">
        <f>IF(COUNTIFS(Lookups!$D:$D,C1373)=1,"Bar Sales","")</f>
        <v/>
      </c>
      <c r="Z1373" s="3" t="str">
        <f>IFERROR(VLOOKUP(C1373*1,Lookups!$D:$F,3,FALSE),"")</f>
        <v/>
      </c>
      <c r="AA1373" s="3" t="str">
        <f>IFERROR(VLOOKUP($C1373*1,Lookups!$H:$N,3,FALSE),"")</f>
        <v>Sales</v>
      </c>
      <c r="AB1373" s="3" t="str">
        <f>IFERROR(VLOOKUP($C1373*1,Lookups!$H:$N,4,FALSE),"")</f>
        <v>Dinner</v>
      </c>
      <c r="AC1373" s="3" t="str">
        <f>IFERROR(VLOOKUP($C1373*1,Lookups!$H:$N,5,FALSE),"")</f>
        <v>Other</v>
      </c>
      <c r="AD1373" s="3" t="str">
        <f>IFERROR(VLOOKUP($C1373*1,Lookups!$H:$N,6,FALSE),"")</f>
        <v>Bev</v>
      </c>
      <c r="AE1373" s="3" t="str">
        <f>IFERROR(VLOOKUP($C1373*1,Lookups!$H:$N,7,FALSE),"")</f>
        <v>Liquor</v>
      </c>
      <c r="AF1373" s="3" t="str">
        <f>VLOOKUP(B1373*1,Stores!$A:$C,3,FALSE)</f>
        <v>DFG</v>
      </c>
    </row>
    <row r="1374" spans="1:32">
      <c r="A1374" s="165" t="s">
        <v>944</v>
      </c>
      <c r="B1374" s="166" t="s">
        <v>941</v>
      </c>
      <c r="C1374" s="165" t="s">
        <v>616</v>
      </c>
      <c r="D1374" s="165" t="s">
        <v>918</v>
      </c>
      <c r="E1374" s="165" t="s">
        <v>593</v>
      </c>
      <c r="F1374" s="167">
        <v>2017</v>
      </c>
      <c r="G1374" s="168">
        <v>0</v>
      </c>
      <c r="H1374" s="169">
        <v>5614.750575</v>
      </c>
      <c r="I1374" s="169">
        <v>7200.5136000000002</v>
      </c>
      <c r="J1374" s="169">
        <v>7644.2812500000009</v>
      </c>
      <c r="K1374" s="169">
        <v>12979.6407</v>
      </c>
      <c r="L1374" s="169">
        <v>11681.42625</v>
      </c>
      <c r="M1374" s="169">
        <v>8671.005000000001</v>
      </c>
      <c r="N1374" s="169">
        <v>10431.724875</v>
      </c>
      <c r="O1374" s="169">
        <v>5221.0352250000005</v>
      </c>
      <c r="P1374" s="169">
        <v>8550.431700000001</v>
      </c>
      <c r="Q1374" s="169">
        <v>9666.2787750000007</v>
      </c>
      <c r="R1374" s="169">
        <v>6714.4589999999989</v>
      </c>
      <c r="S1374" s="169">
        <v>0</v>
      </c>
      <c r="T1374" s="169">
        <v>0</v>
      </c>
      <c r="U1374" s="169">
        <v>94375.546950000004</v>
      </c>
      <c r="V1374" s="163">
        <f ca="1">SUM(INDIRECT(Inputs!$C$11&amp;ROW()&amp;":"&amp;Inputs!$C$12&amp;ROW()))</f>
        <v>9666.2787750000007</v>
      </c>
      <c r="W1374" s="163">
        <f ca="1">SUM(INDIRECT(Inputs!$C$13&amp;ROW()&amp;":"&amp;Inputs!$C$14&amp;ROW()))</f>
        <v>87661.087950000001</v>
      </c>
      <c r="X1374" s="3" t="str">
        <f>IF(COUNTIFS(Lookups!$A:$A,C1374)=1,"Gross Sales","")</f>
        <v/>
      </c>
      <c r="Y1374" s="3" t="str">
        <f>IF(COUNTIFS(Lookups!$D:$D,C1374)=1,"Bar Sales","")</f>
        <v/>
      </c>
      <c r="Z1374" s="3" t="str">
        <f>IFERROR(VLOOKUP(C1374*1,Lookups!$D:$F,3,FALSE),"")</f>
        <v/>
      </c>
      <c r="AA1374" s="3" t="str">
        <f>IFERROR(VLOOKUP($C1374*1,Lookups!$H:$N,3,FALSE),"")</f>
        <v>Sales</v>
      </c>
      <c r="AB1374" s="3" t="str">
        <f>IFERROR(VLOOKUP($C1374*1,Lookups!$H:$N,4,FALSE),"")</f>
        <v>Dinner</v>
      </c>
      <c r="AC1374" s="3" t="str">
        <f>IFERROR(VLOOKUP($C1374*1,Lookups!$H:$N,5,FALSE),"")</f>
        <v>Other</v>
      </c>
      <c r="AD1374" s="3" t="str">
        <f>IFERROR(VLOOKUP($C1374*1,Lookups!$H:$N,6,FALSE),"")</f>
        <v>Bev</v>
      </c>
      <c r="AE1374" s="3" t="str">
        <f>IFERROR(VLOOKUP($C1374*1,Lookups!$H:$N,7,FALSE),"")</f>
        <v>Liquor</v>
      </c>
      <c r="AF1374" s="3" t="str">
        <f>VLOOKUP(B1374*1,Stores!$A:$C,3,FALSE)</f>
        <v>DFG</v>
      </c>
    </row>
    <row r="1375" spans="1:32">
      <c r="A1375" s="165" t="s">
        <v>943</v>
      </c>
      <c r="B1375" s="166" t="s">
        <v>942</v>
      </c>
      <c r="C1375" s="165" t="s">
        <v>616</v>
      </c>
      <c r="D1375" s="165" t="s">
        <v>918</v>
      </c>
      <c r="E1375" s="165" t="s">
        <v>593</v>
      </c>
      <c r="F1375" s="167">
        <v>2017</v>
      </c>
      <c r="G1375" s="168">
        <v>0</v>
      </c>
      <c r="H1375" s="169">
        <v>0</v>
      </c>
      <c r="I1375" s="169">
        <v>0</v>
      </c>
      <c r="J1375" s="169">
        <v>36.5625</v>
      </c>
      <c r="K1375" s="169">
        <v>692.66250000000002</v>
      </c>
      <c r="L1375" s="169">
        <v>1852.8230250000004</v>
      </c>
      <c r="M1375" s="169">
        <v>5839.0499999999993</v>
      </c>
      <c r="N1375" s="169">
        <v>5833.3458000000001</v>
      </c>
      <c r="O1375" s="169">
        <v>6067.9087500000005</v>
      </c>
      <c r="P1375" s="169">
        <v>7148.4835499999999</v>
      </c>
      <c r="Q1375" s="169">
        <v>2410.11</v>
      </c>
      <c r="R1375" s="169">
        <v>1161.9449999999999</v>
      </c>
      <c r="S1375" s="169">
        <v>0</v>
      </c>
      <c r="T1375" s="169">
        <v>0</v>
      </c>
      <c r="U1375" s="169">
        <v>31042.891124999998</v>
      </c>
      <c r="V1375" s="163">
        <f ca="1">SUM(INDIRECT(Inputs!$C$11&amp;ROW()&amp;":"&amp;Inputs!$C$12&amp;ROW()))</f>
        <v>2410.11</v>
      </c>
      <c r="W1375" s="163">
        <f ca="1">SUM(INDIRECT(Inputs!$C$13&amp;ROW()&amp;":"&amp;Inputs!$C$14&amp;ROW()))</f>
        <v>29880.946124999999</v>
      </c>
      <c r="X1375" s="3" t="str">
        <f>IF(COUNTIFS(Lookups!$A:$A,C1375)=1,"Gross Sales","")</f>
        <v/>
      </c>
      <c r="Y1375" s="3" t="str">
        <f>IF(COUNTIFS(Lookups!$D:$D,C1375)=1,"Bar Sales","")</f>
        <v/>
      </c>
      <c r="Z1375" s="3" t="str">
        <f>IFERROR(VLOOKUP(C1375*1,Lookups!$D:$F,3,FALSE),"")</f>
        <v/>
      </c>
      <c r="AA1375" s="3" t="str">
        <f>IFERROR(VLOOKUP($C1375*1,Lookups!$H:$N,3,FALSE),"")</f>
        <v>Sales</v>
      </c>
      <c r="AB1375" s="3" t="str">
        <f>IFERROR(VLOOKUP($C1375*1,Lookups!$H:$N,4,FALSE),"")</f>
        <v>Dinner</v>
      </c>
      <c r="AC1375" s="3" t="str">
        <f>IFERROR(VLOOKUP($C1375*1,Lookups!$H:$N,5,FALSE),"")</f>
        <v>Other</v>
      </c>
      <c r="AD1375" s="3" t="str">
        <f>IFERROR(VLOOKUP($C1375*1,Lookups!$H:$N,6,FALSE),"")</f>
        <v>Bev</v>
      </c>
      <c r="AE1375" s="3" t="str">
        <f>IFERROR(VLOOKUP($C1375*1,Lookups!$H:$N,7,FALSE),"")</f>
        <v>Liquor</v>
      </c>
      <c r="AF1375" s="3" t="str">
        <f>VLOOKUP(B1375*1,Stores!$A:$C,3,FALSE)</f>
        <v>DFG</v>
      </c>
    </row>
    <row r="1376" spans="1:32">
      <c r="A1376" s="165" t="s">
        <v>942</v>
      </c>
      <c r="B1376" s="166" t="s">
        <v>943</v>
      </c>
      <c r="C1376" s="165" t="s">
        <v>616</v>
      </c>
      <c r="D1376" s="165" t="s">
        <v>918</v>
      </c>
      <c r="E1376" s="165" t="s">
        <v>593</v>
      </c>
      <c r="F1376" s="167">
        <v>2017</v>
      </c>
      <c r="G1376" s="168">
        <v>0</v>
      </c>
      <c r="H1376" s="169">
        <v>0</v>
      </c>
      <c r="I1376" s="169">
        <v>125.685</v>
      </c>
      <c r="J1376" s="169">
        <v>539.83500000000004</v>
      </c>
      <c r="K1376" s="169">
        <v>1939.6377000000002</v>
      </c>
      <c r="L1376" s="169">
        <v>1434.675</v>
      </c>
      <c r="M1376" s="169">
        <v>2236.6491000000001</v>
      </c>
      <c r="N1376" s="169">
        <v>3183.5504249999999</v>
      </c>
      <c r="O1376" s="169">
        <v>2002.47675</v>
      </c>
      <c r="P1376" s="169">
        <v>1675.0206000000001</v>
      </c>
      <c r="Q1376" s="169">
        <v>2150.5417499999999</v>
      </c>
      <c r="R1376" s="169">
        <v>1069.246875</v>
      </c>
      <c r="S1376" s="169">
        <v>0</v>
      </c>
      <c r="T1376" s="169">
        <v>0</v>
      </c>
      <c r="U1376" s="169">
        <v>16357.3182</v>
      </c>
      <c r="V1376" s="163">
        <f ca="1">SUM(INDIRECT(Inputs!$C$11&amp;ROW()&amp;":"&amp;Inputs!$C$12&amp;ROW()))</f>
        <v>2150.5417499999999</v>
      </c>
      <c r="W1376" s="163">
        <f ca="1">SUM(INDIRECT(Inputs!$C$13&amp;ROW()&amp;":"&amp;Inputs!$C$14&amp;ROW()))</f>
        <v>15288.071324999999</v>
      </c>
      <c r="X1376" s="3" t="str">
        <f>IF(COUNTIFS(Lookups!$A:$A,C1376)=1,"Gross Sales","")</f>
        <v/>
      </c>
      <c r="Y1376" s="3" t="str">
        <f>IF(COUNTIFS(Lookups!$D:$D,C1376)=1,"Bar Sales","")</f>
        <v/>
      </c>
      <c r="Z1376" s="3" t="str">
        <f>IFERROR(VLOOKUP(C1376*1,Lookups!$D:$F,3,FALSE),"")</f>
        <v/>
      </c>
      <c r="AA1376" s="3" t="str">
        <f>IFERROR(VLOOKUP($C1376*1,Lookups!$H:$N,3,FALSE),"")</f>
        <v>Sales</v>
      </c>
      <c r="AB1376" s="3" t="str">
        <f>IFERROR(VLOOKUP($C1376*1,Lookups!$H:$N,4,FALSE),"")</f>
        <v>Dinner</v>
      </c>
      <c r="AC1376" s="3" t="str">
        <f>IFERROR(VLOOKUP($C1376*1,Lookups!$H:$N,5,FALSE),"")</f>
        <v>Other</v>
      </c>
      <c r="AD1376" s="3" t="str">
        <f>IFERROR(VLOOKUP($C1376*1,Lookups!$H:$N,6,FALSE),"")</f>
        <v>Bev</v>
      </c>
      <c r="AE1376" s="3" t="str">
        <f>IFERROR(VLOOKUP($C1376*1,Lookups!$H:$N,7,FALSE),"")</f>
        <v>Liquor</v>
      </c>
      <c r="AF1376" s="3" t="str">
        <f>VLOOKUP(B1376*1,Stores!$A:$C,3,FALSE)</f>
        <v>DFG</v>
      </c>
    </row>
    <row r="1377" spans="1:32">
      <c r="A1377" s="165" t="s">
        <v>941</v>
      </c>
      <c r="B1377" s="166" t="s">
        <v>944</v>
      </c>
      <c r="C1377" s="165" t="s">
        <v>616</v>
      </c>
      <c r="D1377" s="165" t="s">
        <v>918</v>
      </c>
      <c r="E1377" s="165" t="s">
        <v>593</v>
      </c>
      <c r="F1377" s="167">
        <v>2017</v>
      </c>
      <c r="G1377" s="168">
        <v>0</v>
      </c>
      <c r="H1377" s="169">
        <v>1464</v>
      </c>
      <c r="I1377" s="169">
        <v>1495.8153</v>
      </c>
      <c r="J1377" s="169">
        <v>1623.954375</v>
      </c>
      <c r="K1377" s="169">
        <v>2856.6000000000004</v>
      </c>
      <c r="L1377" s="169">
        <v>2956.9081499999998</v>
      </c>
      <c r="M1377" s="169">
        <v>2680.4849999999997</v>
      </c>
      <c r="N1377" s="169">
        <v>2872.5</v>
      </c>
      <c r="O1377" s="169">
        <v>2325.2249999999999</v>
      </c>
      <c r="P1377" s="169">
        <v>2115.6943500000002</v>
      </c>
      <c r="Q1377" s="169">
        <v>3078.37455</v>
      </c>
      <c r="R1377" s="169">
        <v>3331.6137749999998</v>
      </c>
      <c r="S1377" s="169">
        <v>0</v>
      </c>
      <c r="T1377" s="169">
        <v>0</v>
      </c>
      <c r="U1377" s="169">
        <v>26801.1705</v>
      </c>
      <c r="V1377" s="163">
        <f ca="1">SUM(INDIRECT(Inputs!$C$11&amp;ROW()&amp;":"&amp;Inputs!$C$12&amp;ROW()))</f>
        <v>3078.37455</v>
      </c>
      <c r="W1377" s="163">
        <f ca="1">SUM(INDIRECT(Inputs!$C$13&amp;ROW()&amp;":"&amp;Inputs!$C$14&amp;ROW()))</f>
        <v>23469.556725000002</v>
      </c>
      <c r="X1377" s="3" t="str">
        <f>IF(COUNTIFS(Lookups!$A:$A,C1377)=1,"Gross Sales","")</f>
        <v/>
      </c>
      <c r="Y1377" s="3" t="str">
        <f>IF(COUNTIFS(Lookups!$D:$D,C1377)=1,"Bar Sales","")</f>
        <v/>
      </c>
      <c r="Z1377" s="3" t="str">
        <f>IFERROR(VLOOKUP(C1377*1,Lookups!$D:$F,3,FALSE),"")</f>
        <v/>
      </c>
      <c r="AA1377" s="3" t="str">
        <f>IFERROR(VLOOKUP($C1377*1,Lookups!$H:$N,3,FALSE),"")</f>
        <v>Sales</v>
      </c>
      <c r="AB1377" s="3" t="str">
        <f>IFERROR(VLOOKUP($C1377*1,Lookups!$H:$N,4,FALSE),"")</f>
        <v>Dinner</v>
      </c>
      <c r="AC1377" s="3" t="str">
        <f>IFERROR(VLOOKUP($C1377*1,Lookups!$H:$N,5,FALSE),"")</f>
        <v>Other</v>
      </c>
      <c r="AD1377" s="3" t="str">
        <f>IFERROR(VLOOKUP($C1377*1,Lookups!$H:$N,6,FALSE),"")</f>
        <v>Bev</v>
      </c>
      <c r="AE1377" s="3" t="str">
        <f>IFERROR(VLOOKUP($C1377*1,Lookups!$H:$N,7,FALSE),"")</f>
        <v>Liquor</v>
      </c>
      <c r="AF1377" s="3" t="str">
        <f>VLOOKUP(B1377*1,Stores!$A:$C,3,FALSE)</f>
        <v>DFG</v>
      </c>
    </row>
    <row r="1378" spans="1:32">
      <c r="A1378" s="165" t="s">
        <v>940</v>
      </c>
      <c r="B1378" s="166" t="s">
        <v>945</v>
      </c>
      <c r="C1378" s="165" t="s">
        <v>616</v>
      </c>
      <c r="D1378" s="165" t="s">
        <v>918</v>
      </c>
      <c r="E1378" s="165" t="s">
        <v>593</v>
      </c>
      <c r="F1378" s="167">
        <v>2017</v>
      </c>
      <c r="G1378" s="168">
        <v>0</v>
      </c>
      <c r="H1378" s="169">
        <v>1265.1024750000001</v>
      </c>
      <c r="I1378" s="169">
        <v>1112.9775</v>
      </c>
      <c r="J1378" s="169">
        <v>1474.2</v>
      </c>
      <c r="K1378" s="169">
        <v>1333.0251000000001</v>
      </c>
      <c r="L1378" s="169">
        <v>2075.7947249999997</v>
      </c>
      <c r="M1378" s="169">
        <v>1282.5645</v>
      </c>
      <c r="N1378" s="169">
        <v>1371.9551999999999</v>
      </c>
      <c r="O1378" s="169">
        <v>984.89625000000001</v>
      </c>
      <c r="P1378" s="169">
        <v>1158.3375000000001</v>
      </c>
      <c r="Q1378" s="169">
        <v>917.0625</v>
      </c>
      <c r="R1378" s="169">
        <v>3106.35</v>
      </c>
      <c r="S1378" s="169">
        <v>0</v>
      </c>
      <c r="T1378" s="169">
        <v>0</v>
      </c>
      <c r="U1378" s="169">
        <v>16082.26575</v>
      </c>
      <c r="V1378" s="163">
        <f ca="1">SUM(INDIRECT(Inputs!$C$11&amp;ROW()&amp;":"&amp;Inputs!$C$12&amp;ROW()))</f>
        <v>917.0625</v>
      </c>
      <c r="W1378" s="163">
        <f ca="1">SUM(INDIRECT(Inputs!$C$13&amp;ROW()&amp;":"&amp;Inputs!$C$14&amp;ROW()))</f>
        <v>12975.91575</v>
      </c>
      <c r="X1378" s="3" t="str">
        <f>IF(COUNTIFS(Lookups!$A:$A,C1378)=1,"Gross Sales","")</f>
        <v/>
      </c>
      <c r="Y1378" s="3" t="str">
        <f>IF(COUNTIFS(Lookups!$D:$D,C1378)=1,"Bar Sales","")</f>
        <v/>
      </c>
      <c r="Z1378" s="3" t="str">
        <f>IFERROR(VLOOKUP(C1378*1,Lookups!$D:$F,3,FALSE),"")</f>
        <v/>
      </c>
      <c r="AA1378" s="3" t="str">
        <f>IFERROR(VLOOKUP($C1378*1,Lookups!$H:$N,3,FALSE),"")</f>
        <v>Sales</v>
      </c>
      <c r="AB1378" s="3" t="str">
        <f>IFERROR(VLOOKUP($C1378*1,Lookups!$H:$N,4,FALSE),"")</f>
        <v>Dinner</v>
      </c>
      <c r="AC1378" s="3" t="str">
        <f>IFERROR(VLOOKUP($C1378*1,Lookups!$H:$N,5,FALSE),"")</f>
        <v>Other</v>
      </c>
      <c r="AD1378" s="3" t="str">
        <f>IFERROR(VLOOKUP($C1378*1,Lookups!$H:$N,6,FALSE),"")</f>
        <v>Bev</v>
      </c>
      <c r="AE1378" s="3" t="str">
        <f>IFERROR(VLOOKUP($C1378*1,Lookups!$H:$N,7,FALSE),"")</f>
        <v>Liquor</v>
      </c>
      <c r="AF1378" s="3" t="str">
        <f>VLOOKUP(B1378*1,Stores!$A:$C,3,FALSE)</f>
        <v>DFG</v>
      </c>
    </row>
    <row r="1379" spans="1:32">
      <c r="A1379" s="165" t="s">
        <v>939</v>
      </c>
      <c r="B1379" s="166" t="s">
        <v>946</v>
      </c>
      <c r="C1379" s="165" t="s">
        <v>616</v>
      </c>
      <c r="D1379" s="165" t="s">
        <v>918</v>
      </c>
      <c r="E1379" s="165" t="s">
        <v>593</v>
      </c>
      <c r="F1379" s="167">
        <v>2017</v>
      </c>
      <c r="G1379" s="168">
        <v>0</v>
      </c>
      <c r="H1379" s="169">
        <v>1058.175</v>
      </c>
      <c r="I1379" s="169">
        <v>1238.39625</v>
      </c>
      <c r="J1379" s="169">
        <v>2117.9708249999999</v>
      </c>
      <c r="K1379" s="169">
        <v>1259.2529999999999</v>
      </c>
      <c r="L1379" s="169">
        <v>1246.5161999999998</v>
      </c>
      <c r="M1379" s="169">
        <v>1111.0049999999999</v>
      </c>
      <c r="N1379" s="169">
        <v>2020.1102999999998</v>
      </c>
      <c r="O1379" s="169">
        <v>1200.0705</v>
      </c>
      <c r="P1379" s="169">
        <v>944.42250000000001</v>
      </c>
      <c r="Q1379" s="169">
        <v>1477.7249999999999</v>
      </c>
      <c r="R1379" s="169">
        <v>1238.08125</v>
      </c>
      <c r="S1379" s="169">
        <v>0</v>
      </c>
      <c r="T1379" s="169">
        <v>0</v>
      </c>
      <c r="U1379" s="169">
        <v>14911.725825</v>
      </c>
      <c r="V1379" s="163">
        <f ca="1">SUM(INDIRECT(Inputs!$C$11&amp;ROW()&amp;":"&amp;Inputs!$C$12&amp;ROW()))</f>
        <v>1477.7249999999999</v>
      </c>
      <c r="W1379" s="163">
        <f ca="1">SUM(INDIRECT(Inputs!$C$13&amp;ROW()&amp;":"&amp;Inputs!$C$14&amp;ROW()))</f>
        <v>13673.644575</v>
      </c>
      <c r="X1379" s="3" t="str">
        <f>IF(COUNTIFS(Lookups!$A:$A,C1379)=1,"Gross Sales","")</f>
        <v/>
      </c>
      <c r="Y1379" s="3" t="str">
        <f>IF(COUNTIFS(Lookups!$D:$D,C1379)=1,"Bar Sales","")</f>
        <v/>
      </c>
      <c r="Z1379" s="3" t="str">
        <f>IFERROR(VLOOKUP(C1379*1,Lookups!$D:$F,3,FALSE),"")</f>
        <v/>
      </c>
      <c r="AA1379" s="3" t="str">
        <f>IFERROR(VLOOKUP($C1379*1,Lookups!$H:$N,3,FALSE),"")</f>
        <v>Sales</v>
      </c>
      <c r="AB1379" s="3" t="str">
        <f>IFERROR(VLOOKUP($C1379*1,Lookups!$H:$N,4,FALSE),"")</f>
        <v>Dinner</v>
      </c>
      <c r="AC1379" s="3" t="str">
        <f>IFERROR(VLOOKUP($C1379*1,Lookups!$H:$N,5,FALSE),"")</f>
        <v>Other</v>
      </c>
      <c r="AD1379" s="3" t="str">
        <f>IFERROR(VLOOKUP($C1379*1,Lookups!$H:$N,6,FALSE),"")</f>
        <v>Bev</v>
      </c>
      <c r="AE1379" s="3" t="str">
        <f>IFERROR(VLOOKUP($C1379*1,Lookups!$H:$N,7,FALSE),"")</f>
        <v>Liquor</v>
      </c>
      <c r="AF1379" s="3" t="str">
        <f>VLOOKUP(B1379*1,Stores!$A:$C,3,FALSE)</f>
        <v>DFG</v>
      </c>
    </row>
    <row r="1380" spans="1:32">
      <c r="A1380" s="165" t="s">
        <v>938</v>
      </c>
      <c r="B1380" s="166" t="s">
        <v>947</v>
      </c>
      <c r="C1380" s="165" t="s">
        <v>616</v>
      </c>
      <c r="D1380" s="165" t="s">
        <v>918</v>
      </c>
      <c r="E1380" s="165" t="s">
        <v>593</v>
      </c>
      <c r="F1380" s="167">
        <v>2017</v>
      </c>
      <c r="G1380" s="168">
        <v>0</v>
      </c>
      <c r="H1380" s="169">
        <v>3151.4493749999997</v>
      </c>
      <c r="I1380" s="169">
        <v>5521.2262499999997</v>
      </c>
      <c r="J1380" s="169">
        <v>5163.2700749999995</v>
      </c>
      <c r="K1380" s="169">
        <v>6816.3745500000005</v>
      </c>
      <c r="L1380" s="169">
        <v>9643.9956750000001</v>
      </c>
      <c r="M1380" s="169">
        <v>5153.0797500000008</v>
      </c>
      <c r="N1380" s="169">
        <v>3216.4572750000002</v>
      </c>
      <c r="O1380" s="169">
        <v>3478.0679999999998</v>
      </c>
      <c r="P1380" s="169">
        <v>2704.3863000000001</v>
      </c>
      <c r="Q1380" s="169">
        <v>7271.9214750000001</v>
      </c>
      <c r="R1380" s="169">
        <v>5424.5236500000001</v>
      </c>
      <c r="S1380" s="169">
        <v>0</v>
      </c>
      <c r="T1380" s="169">
        <v>0</v>
      </c>
      <c r="U1380" s="169">
        <v>57544.752375000011</v>
      </c>
      <c r="V1380" s="163">
        <f ca="1">SUM(INDIRECT(Inputs!$C$11&amp;ROW()&amp;":"&amp;Inputs!$C$12&amp;ROW()))</f>
        <v>7271.9214750000001</v>
      </c>
      <c r="W1380" s="163">
        <f ca="1">SUM(INDIRECT(Inputs!$C$13&amp;ROW()&amp;":"&amp;Inputs!$C$14&amp;ROW()))</f>
        <v>52120.228725000008</v>
      </c>
      <c r="X1380" s="3" t="str">
        <f>IF(COUNTIFS(Lookups!$A:$A,C1380)=1,"Gross Sales","")</f>
        <v/>
      </c>
      <c r="Y1380" s="3" t="str">
        <f>IF(COUNTIFS(Lookups!$D:$D,C1380)=1,"Bar Sales","")</f>
        <v/>
      </c>
      <c r="Z1380" s="3" t="str">
        <f>IFERROR(VLOOKUP(C1380*1,Lookups!$D:$F,3,FALSE),"")</f>
        <v/>
      </c>
      <c r="AA1380" s="3" t="str">
        <f>IFERROR(VLOOKUP($C1380*1,Lookups!$H:$N,3,FALSE),"")</f>
        <v>Sales</v>
      </c>
      <c r="AB1380" s="3" t="str">
        <f>IFERROR(VLOOKUP($C1380*1,Lookups!$H:$N,4,FALSE),"")</f>
        <v>Dinner</v>
      </c>
      <c r="AC1380" s="3" t="str">
        <f>IFERROR(VLOOKUP($C1380*1,Lookups!$H:$N,5,FALSE),"")</f>
        <v>Other</v>
      </c>
      <c r="AD1380" s="3" t="str">
        <f>IFERROR(VLOOKUP($C1380*1,Lookups!$H:$N,6,FALSE),"")</f>
        <v>Bev</v>
      </c>
      <c r="AE1380" s="3" t="str">
        <f>IFERROR(VLOOKUP($C1380*1,Lookups!$H:$N,7,FALSE),"")</f>
        <v>Liquor</v>
      </c>
      <c r="AF1380" s="3" t="str">
        <f>VLOOKUP(B1380*1,Stores!$A:$C,3,FALSE)</f>
        <v>DFG</v>
      </c>
    </row>
    <row r="1381" spans="1:32">
      <c r="A1381" s="165" t="s">
        <v>937</v>
      </c>
      <c r="B1381" s="166" t="s">
        <v>948</v>
      </c>
      <c r="C1381" s="165" t="s">
        <v>616</v>
      </c>
      <c r="D1381" s="165" t="s">
        <v>918</v>
      </c>
      <c r="E1381" s="165" t="s">
        <v>593</v>
      </c>
      <c r="F1381" s="167">
        <v>2017</v>
      </c>
      <c r="G1381" s="168">
        <v>0</v>
      </c>
      <c r="H1381" s="169">
        <v>148.005</v>
      </c>
      <c r="I1381" s="169">
        <v>560.72047499999996</v>
      </c>
      <c r="J1381" s="169">
        <v>1261.92</v>
      </c>
      <c r="K1381" s="169">
        <v>2447.8146000000002</v>
      </c>
      <c r="L1381" s="169">
        <v>2614.5215250000001</v>
      </c>
      <c r="M1381" s="169">
        <v>4556.8233</v>
      </c>
      <c r="N1381" s="169">
        <v>1836.8848499999999</v>
      </c>
      <c r="O1381" s="169">
        <v>1736.0625</v>
      </c>
      <c r="P1381" s="169">
        <v>2201.3249999999998</v>
      </c>
      <c r="Q1381" s="169">
        <v>2611.1160000000004</v>
      </c>
      <c r="R1381" s="169">
        <v>1953.396</v>
      </c>
      <c r="S1381" s="169">
        <v>0</v>
      </c>
      <c r="T1381" s="169">
        <v>0</v>
      </c>
      <c r="U1381" s="169">
        <v>21928.589250000001</v>
      </c>
      <c r="V1381" s="163">
        <f ca="1">SUM(INDIRECT(Inputs!$C$11&amp;ROW()&amp;":"&amp;Inputs!$C$12&amp;ROW()))</f>
        <v>2611.1160000000004</v>
      </c>
      <c r="W1381" s="163">
        <f ca="1">SUM(INDIRECT(Inputs!$C$13&amp;ROW()&amp;":"&amp;Inputs!$C$14&amp;ROW()))</f>
        <v>19975.19325</v>
      </c>
      <c r="X1381" s="3" t="str">
        <f>IF(COUNTIFS(Lookups!$A:$A,C1381)=1,"Gross Sales","")</f>
        <v/>
      </c>
      <c r="Y1381" s="3" t="str">
        <f>IF(COUNTIFS(Lookups!$D:$D,C1381)=1,"Bar Sales","")</f>
        <v/>
      </c>
      <c r="Z1381" s="3" t="str">
        <f>IFERROR(VLOOKUP(C1381*1,Lookups!$D:$F,3,FALSE),"")</f>
        <v/>
      </c>
      <c r="AA1381" s="3" t="str">
        <f>IFERROR(VLOOKUP($C1381*1,Lookups!$H:$N,3,FALSE),"")</f>
        <v>Sales</v>
      </c>
      <c r="AB1381" s="3" t="str">
        <f>IFERROR(VLOOKUP($C1381*1,Lookups!$H:$N,4,FALSE),"")</f>
        <v>Dinner</v>
      </c>
      <c r="AC1381" s="3" t="str">
        <f>IFERROR(VLOOKUP($C1381*1,Lookups!$H:$N,5,FALSE),"")</f>
        <v>Other</v>
      </c>
      <c r="AD1381" s="3" t="str">
        <f>IFERROR(VLOOKUP($C1381*1,Lookups!$H:$N,6,FALSE),"")</f>
        <v>Bev</v>
      </c>
      <c r="AE1381" s="3" t="str">
        <f>IFERROR(VLOOKUP($C1381*1,Lookups!$H:$N,7,FALSE),"")</f>
        <v>Liquor</v>
      </c>
      <c r="AF1381" s="3" t="str">
        <f>VLOOKUP(B1381*1,Stores!$A:$C,3,FALSE)</f>
        <v>DFG</v>
      </c>
    </row>
    <row r="1382" spans="1:32">
      <c r="A1382" s="165" t="s">
        <v>936</v>
      </c>
      <c r="B1382" s="166" t="s">
        <v>949</v>
      </c>
      <c r="C1382" s="165" t="s">
        <v>616</v>
      </c>
      <c r="D1382" s="165" t="s">
        <v>918</v>
      </c>
      <c r="E1382" s="165" t="s">
        <v>593</v>
      </c>
      <c r="F1382" s="167">
        <v>2017</v>
      </c>
      <c r="G1382" s="168">
        <v>0</v>
      </c>
      <c r="H1382" s="169">
        <v>1671.3801000000001</v>
      </c>
      <c r="I1382" s="169">
        <v>2804.6518499999997</v>
      </c>
      <c r="J1382" s="169">
        <v>4391.3684250000006</v>
      </c>
      <c r="K1382" s="169">
        <v>6139.1357999999991</v>
      </c>
      <c r="L1382" s="169">
        <v>4783.249425</v>
      </c>
      <c r="M1382" s="169">
        <v>4739.1637499999997</v>
      </c>
      <c r="N1382" s="169">
        <v>3178.2663000000002</v>
      </c>
      <c r="O1382" s="169">
        <v>2868.1168500000003</v>
      </c>
      <c r="P1382" s="169">
        <v>3715.2389999999996</v>
      </c>
      <c r="Q1382" s="169">
        <v>3980.3052000000007</v>
      </c>
      <c r="R1382" s="169">
        <v>3694.1771250000002</v>
      </c>
      <c r="S1382" s="169">
        <v>0</v>
      </c>
      <c r="T1382" s="169">
        <v>0</v>
      </c>
      <c r="U1382" s="169">
        <v>41965.05382500001</v>
      </c>
      <c r="V1382" s="163">
        <f ca="1">SUM(INDIRECT(Inputs!$C$11&amp;ROW()&amp;":"&amp;Inputs!$C$12&amp;ROW()))</f>
        <v>3980.3052000000007</v>
      </c>
      <c r="W1382" s="163">
        <f ca="1">SUM(INDIRECT(Inputs!$C$13&amp;ROW()&amp;":"&amp;Inputs!$C$14&amp;ROW()))</f>
        <v>38270.876700000008</v>
      </c>
      <c r="X1382" s="3" t="str">
        <f>IF(COUNTIFS(Lookups!$A:$A,C1382)=1,"Gross Sales","")</f>
        <v/>
      </c>
      <c r="Y1382" s="3" t="str">
        <f>IF(COUNTIFS(Lookups!$D:$D,C1382)=1,"Bar Sales","")</f>
        <v/>
      </c>
      <c r="Z1382" s="3" t="str">
        <f>IFERROR(VLOOKUP(C1382*1,Lookups!$D:$F,3,FALSE),"")</f>
        <v/>
      </c>
      <c r="AA1382" s="3" t="str">
        <f>IFERROR(VLOOKUP($C1382*1,Lookups!$H:$N,3,FALSE),"")</f>
        <v>Sales</v>
      </c>
      <c r="AB1382" s="3" t="str">
        <f>IFERROR(VLOOKUP($C1382*1,Lookups!$H:$N,4,FALSE),"")</f>
        <v>Dinner</v>
      </c>
      <c r="AC1382" s="3" t="str">
        <f>IFERROR(VLOOKUP($C1382*1,Lookups!$H:$N,5,FALSE),"")</f>
        <v>Other</v>
      </c>
      <c r="AD1382" s="3" t="str">
        <f>IFERROR(VLOOKUP($C1382*1,Lookups!$H:$N,6,FALSE),"")</f>
        <v>Bev</v>
      </c>
      <c r="AE1382" s="3" t="str">
        <f>IFERROR(VLOOKUP($C1382*1,Lookups!$H:$N,7,FALSE),"")</f>
        <v>Liquor</v>
      </c>
      <c r="AF1382" s="3" t="str">
        <f>VLOOKUP(B1382*1,Stores!$A:$C,3,FALSE)</f>
        <v>DFG</v>
      </c>
    </row>
    <row r="1383" spans="1:32">
      <c r="A1383" s="165" t="s">
        <v>935</v>
      </c>
      <c r="B1383" s="166" t="s">
        <v>950</v>
      </c>
      <c r="C1383" s="165" t="s">
        <v>616</v>
      </c>
      <c r="D1383" s="165" t="s">
        <v>918</v>
      </c>
      <c r="E1383" s="165" t="s">
        <v>593</v>
      </c>
      <c r="F1383" s="167">
        <v>2017</v>
      </c>
      <c r="G1383" s="168">
        <v>0</v>
      </c>
      <c r="H1383" s="169">
        <v>0</v>
      </c>
      <c r="I1383" s="169">
        <v>193.14</v>
      </c>
      <c r="J1383" s="169">
        <v>0</v>
      </c>
      <c r="K1383" s="169">
        <v>7.05</v>
      </c>
      <c r="L1383" s="169">
        <v>194.13749999999999</v>
      </c>
      <c r="M1383" s="169">
        <v>518.07749999999999</v>
      </c>
      <c r="N1383" s="169">
        <v>985.94999999999993</v>
      </c>
      <c r="O1383" s="169">
        <v>514.33500000000004</v>
      </c>
      <c r="P1383" s="169">
        <v>1210.71975</v>
      </c>
      <c r="Q1383" s="169">
        <v>626.28</v>
      </c>
      <c r="R1383" s="169">
        <v>241.76249999999999</v>
      </c>
      <c r="S1383" s="169">
        <v>0</v>
      </c>
      <c r="T1383" s="169">
        <v>0</v>
      </c>
      <c r="U1383" s="169">
        <v>4491.4522499999994</v>
      </c>
      <c r="V1383" s="163">
        <f ca="1">SUM(INDIRECT(Inputs!$C$11&amp;ROW()&amp;":"&amp;Inputs!$C$12&amp;ROW()))</f>
        <v>626.28</v>
      </c>
      <c r="W1383" s="163">
        <f ca="1">SUM(INDIRECT(Inputs!$C$13&amp;ROW()&amp;":"&amp;Inputs!$C$14&amp;ROW()))</f>
        <v>4249.6897499999995</v>
      </c>
      <c r="X1383" s="3" t="str">
        <f>IF(COUNTIFS(Lookups!$A:$A,C1383)=1,"Gross Sales","")</f>
        <v/>
      </c>
      <c r="Y1383" s="3" t="str">
        <f>IF(COUNTIFS(Lookups!$D:$D,C1383)=1,"Bar Sales","")</f>
        <v/>
      </c>
      <c r="Z1383" s="3" t="str">
        <f>IFERROR(VLOOKUP(C1383*1,Lookups!$D:$F,3,FALSE),"")</f>
        <v/>
      </c>
      <c r="AA1383" s="3" t="str">
        <f>IFERROR(VLOOKUP($C1383*1,Lookups!$H:$N,3,FALSE),"")</f>
        <v>Sales</v>
      </c>
      <c r="AB1383" s="3" t="str">
        <f>IFERROR(VLOOKUP($C1383*1,Lookups!$H:$N,4,FALSE),"")</f>
        <v>Dinner</v>
      </c>
      <c r="AC1383" s="3" t="str">
        <f>IFERROR(VLOOKUP($C1383*1,Lookups!$H:$N,5,FALSE),"")</f>
        <v>Other</v>
      </c>
      <c r="AD1383" s="3" t="str">
        <f>IFERROR(VLOOKUP($C1383*1,Lookups!$H:$N,6,FALSE),"")</f>
        <v>Bev</v>
      </c>
      <c r="AE1383" s="3" t="str">
        <f>IFERROR(VLOOKUP($C1383*1,Lookups!$H:$N,7,FALSE),"")</f>
        <v>Liquor</v>
      </c>
      <c r="AF1383" s="3" t="str">
        <f>VLOOKUP(B1383*1,Stores!$A:$C,3,FALSE)</f>
        <v>DFG</v>
      </c>
    </row>
    <row r="1384" spans="1:32">
      <c r="A1384" s="165" t="s">
        <v>960</v>
      </c>
      <c r="B1384" s="166" t="s">
        <v>951</v>
      </c>
      <c r="C1384" s="165" t="s">
        <v>616</v>
      </c>
      <c r="D1384" s="165" t="s">
        <v>918</v>
      </c>
      <c r="E1384" s="165" t="s">
        <v>593</v>
      </c>
      <c r="F1384" s="167">
        <v>2017</v>
      </c>
      <c r="G1384" s="168">
        <v>0</v>
      </c>
      <c r="H1384" s="169">
        <v>0</v>
      </c>
      <c r="I1384" s="169">
        <v>0</v>
      </c>
      <c r="J1384" s="169">
        <v>0</v>
      </c>
      <c r="K1384" s="169">
        <v>1312.4099999999999</v>
      </c>
      <c r="L1384" s="169">
        <v>1798.9256250000001</v>
      </c>
      <c r="M1384" s="169">
        <v>5222.4000000000005</v>
      </c>
      <c r="N1384" s="169">
        <v>4806.4721250000002</v>
      </c>
      <c r="O1384" s="169">
        <v>7880.4862499999999</v>
      </c>
      <c r="P1384" s="169">
        <v>6168.2745750000004</v>
      </c>
      <c r="Q1384" s="169">
        <v>4465.7418749999997</v>
      </c>
      <c r="R1384" s="169">
        <v>1998.1026000000002</v>
      </c>
      <c r="S1384" s="169">
        <v>0</v>
      </c>
      <c r="T1384" s="169">
        <v>0</v>
      </c>
      <c r="U1384" s="169">
        <v>33652.813050000004</v>
      </c>
      <c r="V1384" s="163">
        <f ca="1">SUM(INDIRECT(Inputs!$C$11&amp;ROW()&amp;":"&amp;Inputs!$C$12&amp;ROW()))</f>
        <v>4465.7418749999997</v>
      </c>
      <c r="W1384" s="163">
        <f ca="1">SUM(INDIRECT(Inputs!$C$13&amp;ROW()&amp;":"&amp;Inputs!$C$14&amp;ROW()))</f>
        <v>31654.710450000002</v>
      </c>
      <c r="X1384" s="3" t="str">
        <f>IF(COUNTIFS(Lookups!$A:$A,C1384)=1,"Gross Sales","")</f>
        <v/>
      </c>
      <c r="Y1384" s="3" t="str">
        <f>IF(COUNTIFS(Lookups!$D:$D,C1384)=1,"Bar Sales","")</f>
        <v/>
      </c>
      <c r="Z1384" s="3" t="str">
        <f>IFERROR(VLOOKUP(C1384*1,Lookups!$D:$F,3,FALSE),"")</f>
        <v/>
      </c>
      <c r="AA1384" s="3" t="str">
        <f>IFERROR(VLOOKUP($C1384*1,Lookups!$H:$N,3,FALSE),"")</f>
        <v>Sales</v>
      </c>
      <c r="AB1384" s="3" t="str">
        <f>IFERROR(VLOOKUP($C1384*1,Lookups!$H:$N,4,FALSE),"")</f>
        <v>Dinner</v>
      </c>
      <c r="AC1384" s="3" t="str">
        <f>IFERROR(VLOOKUP($C1384*1,Lookups!$H:$N,5,FALSE),"")</f>
        <v>Other</v>
      </c>
      <c r="AD1384" s="3" t="str">
        <f>IFERROR(VLOOKUP($C1384*1,Lookups!$H:$N,6,FALSE),"")</f>
        <v>Bev</v>
      </c>
      <c r="AE1384" s="3" t="str">
        <f>IFERROR(VLOOKUP($C1384*1,Lookups!$H:$N,7,FALSE),"")</f>
        <v>Liquor</v>
      </c>
      <c r="AF1384" s="3" t="str">
        <f>VLOOKUP(B1384*1,Stores!$A:$C,3,FALSE)</f>
        <v>DFG</v>
      </c>
    </row>
    <row r="1385" spans="1:32">
      <c r="A1385" s="165" t="s">
        <v>961</v>
      </c>
      <c r="B1385" s="166" t="s">
        <v>952</v>
      </c>
      <c r="C1385" s="165" t="s">
        <v>616</v>
      </c>
      <c r="D1385" s="165" t="s">
        <v>918</v>
      </c>
      <c r="E1385" s="165" t="s">
        <v>593</v>
      </c>
      <c r="F1385" s="167">
        <v>2017</v>
      </c>
      <c r="G1385" s="168">
        <v>0</v>
      </c>
      <c r="H1385" s="169">
        <v>6.1875</v>
      </c>
      <c r="I1385" s="169">
        <v>0</v>
      </c>
      <c r="J1385" s="169">
        <v>49.395000000000003</v>
      </c>
      <c r="K1385" s="169">
        <v>49.237500000000004</v>
      </c>
      <c r="L1385" s="169">
        <v>403.17750000000001</v>
      </c>
      <c r="M1385" s="169">
        <v>912.03420000000006</v>
      </c>
      <c r="N1385" s="169">
        <v>826.56</v>
      </c>
      <c r="O1385" s="169">
        <v>879.24374999999998</v>
      </c>
      <c r="P1385" s="169">
        <v>535.63125000000002</v>
      </c>
      <c r="Q1385" s="169">
        <v>512.82412499999987</v>
      </c>
      <c r="R1385" s="169">
        <v>193.3956</v>
      </c>
      <c r="S1385" s="169">
        <v>0</v>
      </c>
      <c r="T1385" s="169">
        <v>0</v>
      </c>
      <c r="U1385" s="169">
        <v>4367.6864249999999</v>
      </c>
      <c r="V1385" s="163">
        <f ca="1">SUM(INDIRECT(Inputs!$C$11&amp;ROW()&amp;":"&amp;Inputs!$C$12&amp;ROW()))</f>
        <v>512.82412499999987</v>
      </c>
      <c r="W1385" s="163">
        <f ca="1">SUM(INDIRECT(Inputs!$C$13&amp;ROW()&amp;":"&amp;Inputs!$C$14&amp;ROW()))</f>
        <v>4174.290825</v>
      </c>
      <c r="X1385" s="3" t="str">
        <f>IF(COUNTIFS(Lookups!$A:$A,C1385)=1,"Gross Sales","")</f>
        <v/>
      </c>
      <c r="Y1385" s="3" t="str">
        <f>IF(COUNTIFS(Lookups!$D:$D,C1385)=1,"Bar Sales","")</f>
        <v/>
      </c>
      <c r="Z1385" s="3" t="str">
        <f>IFERROR(VLOOKUP(C1385*1,Lookups!$D:$F,3,FALSE),"")</f>
        <v/>
      </c>
      <c r="AA1385" s="3" t="str">
        <f>IFERROR(VLOOKUP($C1385*1,Lookups!$H:$N,3,FALSE),"")</f>
        <v>Sales</v>
      </c>
      <c r="AB1385" s="3" t="str">
        <f>IFERROR(VLOOKUP($C1385*1,Lookups!$H:$N,4,FALSE),"")</f>
        <v>Dinner</v>
      </c>
      <c r="AC1385" s="3" t="str">
        <f>IFERROR(VLOOKUP($C1385*1,Lookups!$H:$N,5,FALSE),"")</f>
        <v>Other</v>
      </c>
      <c r="AD1385" s="3" t="str">
        <f>IFERROR(VLOOKUP($C1385*1,Lookups!$H:$N,6,FALSE),"")</f>
        <v>Bev</v>
      </c>
      <c r="AE1385" s="3" t="str">
        <f>IFERROR(VLOOKUP($C1385*1,Lookups!$H:$N,7,FALSE),"")</f>
        <v>Liquor</v>
      </c>
      <c r="AF1385" s="3" t="str">
        <f>VLOOKUP(B1385*1,Stores!$A:$C,3,FALSE)</f>
        <v>DFG</v>
      </c>
    </row>
    <row r="1386" spans="1:32">
      <c r="A1386" s="165" t="s">
        <v>934</v>
      </c>
      <c r="B1386" s="166" t="s">
        <v>953</v>
      </c>
      <c r="C1386" s="165" t="s">
        <v>616</v>
      </c>
      <c r="D1386" s="165" t="s">
        <v>918</v>
      </c>
      <c r="E1386" s="165" t="s">
        <v>593</v>
      </c>
      <c r="F1386" s="167">
        <v>2017</v>
      </c>
      <c r="G1386" s="168">
        <v>0</v>
      </c>
      <c r="H1386" s="169">
        <v>0</v>
      </c>
      <c r="I1386" s="169">
        <v>0</v>
      </c>
      <c r="J1386" s="169">
        <v>52.274999999999999</v>
      </c>
      <c r="K1386" s="169">
        <v>392.57437500000003</v>
      </c>
      <c r="L1386" s="169">
        <v>601.82999999999993</v>
      </c>
      <c r="M1386" s="169">
        <v>734.25</v>
      </c>
      <c r="N1386" s="169">
        <v>472.47749999999996</v>
      </c>
      <c r="O1386" s="169">
        <v>613.0575</v>
      </c>
      <c r="P1386" s="169">
        <v>638.03250000000003</v>
      </c>
      <c r="Q1386" s="169">
        <v>572.48249999999996</v>
      </c>
      <c r="R1386" s="169">
        <v>435.15000000000003</v>
      </c>
      <c r="S1386" s="169">
        <v>0</v>
      </c>
      <c r="T1386" s="169">
        <v>0</v>
      </c>
      <c r="U1386" s="169">
        <v>4512.1293749999995</v>
      </c>
      <c r="V1386" s="163">
        <f ca="1">SUM(INDIRECT(Inputs!$C$11&amp;ROW()&amp;":"&amp;Inputs!$C$12&amp;ROW()))</f>
        <v>572.48249999999996</v>
      </c>
      <c r="W1386" s="163">
        <f ca="1">SUM(INDIRECT(Inputs!$C$13&amp;ROW()&amp;":"&amp;Inputs!$C$14&amp;ROW()))</f>
        <v>4076.9793749999999</v>
      </c>
      <c r="X1386" s="3" t="str">
        <f>IF(COUNTIFS(Lookups!$A:$A,C1386)=1,"Gross Sales","")</f>
        <v/>
      </c>
      <c r="Y1386" s="3" t="str">
        <f>IF(COUNTIFS(Lookups!$D:$D,C1386)=1,"Bar Sales","")</f>
        <v/>
      </c>
      <c r="Z1386" s="3" t="str">
        <f>IFERROR(VLOOKUP(C1386*1,Lookups!$D:$F,3,FALSE),"")</f>
        <v/>
      </c>
      <c r="AA1386" s="3" t="str">
        <f>IFERROR(VLOOKUP($C1386*1,Lookups!$H:$N,3,FALSE),"")</f>
        <v>Sales</v>
      </c>
      <c r="AB1386" s="3" t="str">
        <f>IFERROR(VLOOKUP($C1386*1,Lookups!$H:$N,4,FALSE),"")</f>
        <v>Dinner</v>
      </c>
      <c r="AC1386" s="3" t="str">
        <f>IFERROR(VLOOKUP($C1386*1,Lookups!$H:$N,5,FALSE),"")</f>
        <v>Other</v>
      </c>
      <c r="AD1386" s="3" t="str">
        <f>IFERROR(VLOOKUP($C1386*1,Lookups!$H:$N,6,FALSE),"")</f>
        <v>Bev</v>
      </c>
      <c r="AE1386" s="3" t="str">
        <f>IFERROR(VLOOKUP($C1386*1,Lookups!$H:$N,7,FALSE),"")</f>
        <v>Liquor</v>
      </c>
      <c r="AF1386" s="3" t="str">
        <f>VLOOKUP(B1386*1,Stores!$A:$C,3,FALSE)</f>
        <v>DFG</v>
      </c>
    </row>
    <row r="1387" spans="1:32">
      <c r="A1387" s="165" t="s">
        <v>933</v>
      </c>
      <c r="B1387" s="166" t="s">
        <v>954</v>
      </c>
      <c r="C1387" s="165" t="s">
        <v>616</v>
      </c>
      <c r="D1387" s="165" t="s">
        <v>918</v>
      </c>
      <c r="E1387" s="165" t="s">
        <v>593</v>
      </c>
      <c r="F1387" s="167">
        <v>2017</v>
      </c>
      <c r="G1387" s="168">
        <v>0</v>
      </c>
      <c r="H1387" s="169">
        <v>23.715</v>
      </c>
      <c r="I1387" s="169">
        <v>1192.7249999999999</v>
      </c>
      <c r="J1387" s="169">
        <v>1093.69875</v>
      </c>
      <c r="K1387" s="169">
        <v>3651.6480000000001</v>
      </c>
      <c r="L1387" s="169">
        <v>3021.5385000000001</v>
      </c>
      <c r="M1387" s="169">
        <v>4165.0488750000004</v>
      </c>
      <c r="N1387" s="169">
        <v>4293.025275</v>
      </c>
      <c r="O1387" s="169">
        <v>3608.3070000000002</v>
      </c>
      <c r="P1387" s="169">
        <v>5074.0087500000009</v>
      </c>
      <c r="Q1387" s="169">
        <v>3887.9088000000002</v>
      </c>
      <c r="R1387" s="169">
        <v>3253.1343750000005</v>
      </c>
      <c r="S1387" s="169">
        <v>0</v>
      </c>
      <c r="T1387" s="169">
        <v>0</v>
      </c>
      <c r="U1387" s="169">
        <v>33264.758325000003</v>
      </c>
      <c r="V1387" s="163">
        <f ca="1">SUM(INDIRECT(Inputs!$C$11&amp;ROW()&amp;":"&amp;Inputs!$C$12&amp;ROW()))</f>
        <v>3887.9088000000002</v>
      </c>
      <c r="W1387" s="163">
        <f ca="1">SUM(INDIRECT(Inputs!$C$13&amp;ROW()&amp;":"&amp;Inputs!$C$14&amp;ROW()))</f>
        <v>30011.623950000005</v>
      </c>
      <c r="X1387" s="3" t="str">
        <f>IF(COUNTIFS(Lookups!$A:$A,C1387)=1,"Gross Sales","")</f>
        <v/>
      </c>
      <c r="Y1387" s="3" t="str">
        <f>IF(COUNTIFS(Lookups!$D:$D,C1387)=1,"Bar Sales","")</f>
        <v/>
      </c>
      <c r="Z1387" s="3" t="str">
        <f>IFERROR(VLOOKUP(C1387*1,Lookups!$D:$F,3,FALSE),"")</f>
        <v/>
      </c>
      <c r="AA1387" s="3" t="str">
        <f>IFERROR(VLOOKUP($C1387*1,Lookups!$H:$N,3,FALSE),"")</f>
        <v>Sales</v>
      </c>
      <c r="AB1387" s="3" t="str">
        <f>IFERROR(VLOOKUP($C1387*1,Lookups!$H:$N,4,FALSE),"")</f>
        <v>Dinner</v>
      </c>
      <c r="AC1387" s="3" t="str">
        <f>IFERROR(VLOOKUP($C1387*1,Lookups!$H:$N,5,FALSE),"")</f>
        <v>Other</v>
      </c>
      <c r="AD1387" s="3" t="str">
        <f>IFERROR(VLOOKUP($C1387*1,Lookups!$H:$N,6,FALSE),"")</f>
        <v>Bev</v>
      </c>
      <c r="AE1387" s="3" t="str">
        <f>IFERROR(VLOOKUP($C1387*1,Lookups!$H:$N,7,FALSE),"")</f>
        <v>Liquor</v>
      </c>
      <c r="AF1387" s="3" t="str">
        <f>VLOOKUP(B1387*1,Stores!$A:$C,3,FALSE)</f>
        <v>DFG</v>
      </c>
    </row>
    <row r="1388" spans="1:32">
      <c r="A1388" s="165" t="s">
        <v>932</v>
      </c>
      <c r="B1388" s="166" t="s">
        <v>959</v>
      </c>
      <c r="C1388" s="165" t="s">
        <v>616</v>
      </c>
      <c r="D1388" s="165" t="s">
        <v>918</v>
      </c>
      <c r="E1388" s="165" t="s">
        <v>593</v>
      </c>
      <c r="F1388" s="167">
        <v>2017</v>
      </c>
      <c r="G1388" s="168">
        <v>0</v>
      </c>
      <c r="H1388" s="169">
        <v>0</v>
      </c>
      <c r="I1388" s="169">
        <v>0</v>
      </c>
      <c r="J1388" s="169">
        <v>0</v>
      </c>
      <c r="K1388" s="169">
        <v>0</v>
      </c>
      <c r="L1388" s="169">
        <v>0</v>
      </c>
      <c r="M1388" s="169">
        <v>0</v>
      </c>
      <c r="N1388" s="169">
        <v>11540.25</v>
      </c>
      <c r="O1388" s="169">
        <v>10201.0671</v>
      </c>
      <c r="P1388" s="169">
        <v>8609.7974999999988</v>
      </c>
      <c r="Q1388" s="169">
        <v>6725.4000000000005</v>
      </c>
      <c r="R1388" s="169">
        <v>2939.5124999999998</v>
      </c>
      <c r="S1388" s="169">
        <v>0</v>
      </c>
      <c r="T1388" s="169">
        <v>0</v>
      </c>
      <c r="U1388" s="169">
        <v>40016.027099999999</v>
      </c>
      <c r="V1388" s="163">
        <f ca="1">SUM(INDIRECT(Inputs!$C$11&amp;ROW()&amp;":"&amp;Inputs!$C$12&amp;ROW()))</f>
        <v>6725.4000000000005</v>
      </c>
      <c r="W1388" s="163">
        <f ca="1">SUM(INDIRECT(Inputs!$C$13&amp;ROW()&amp;":"&amp;Inputs!$C$14&amp;ROW()))</f>
        <v>37076.514600000002</v>
      </c>
      <c r="X1388" s="3" t="str">
        <f>IF(COUNTIFS(Lookups!$A:$A,C1388)=1,"Gross Sales","")</f>
        <v/>
      </c>
      <c r="Y1388" s="3" t="str">
        <f>IF(COUNTIFS(Lookups!$D:$D,C1388)=1,"Bar Sales","")</f>
        <v/>
      </c>
      <c r="Z1388" s="3" t="str">
        <f>IFERROR(VLOOKUP(C1388*1,Lookups!$D:$F,3,FALSE),"")</f>
        <v/>
      </c>
      <c r="AA1388" s="3" t="str">
        <f>IFERROR(VLOOKUP($C1388*1,Lookups!$H:$N,3,FALSE),"")</f>
        <v>Sales</v>
      </c>
      <c r="AB1388" s="3" t="str">
        <f>IFERROR(VLOOKUP($C1388*1,Lookups!$H:$N,4,FALSE),"")</f>
        <v>Dinner</v>
      </c>
      <c r="AC1388" s="3" t="str">
        <f>IFERROR(VLOOKUP($C1388*1,Lookups!$H:$N,5,FALSE),"")</f>
        <v>Other</v>
      </c>
      <c r="AD1388" s="3" t="str">
        <f>IFERROR(VLOOKUP($C1388*1,Lookups!$H:$N,6,FALSE),"")</f>
        <v>Bev</v>
      </c>
      <c r="AE1388" s="3" t="str">
        <f>IFERROR(VLOOKUP($C1388*1,Lookups!$H:$N,7,FALSE),"")</f>
        <v>Liquor</v>
      </c>
      <c r="AF1388" s="3" t="str">
        <f>VLOOKUP(B1388*1,Stores!$A:$C,3,FALSE)</f>
        <v>DFG</v>
      </c>
    </row>
    <row r="1389" spans="1:32">
      <c r="A1389" s="165" t="s">
        <v>930</v>
      </c>
      <c r="B1389" s="166" t="s">
        <v>920</v>
      </c>
      <c r="C1389" s="165" t="s">
        <v>620</v>
      </c>
      <c r="D1389" s="165" t="s">
        <v>918</v>
      </c>
      <c r="E1389" s="165" t="s">
        <v>621</v>
      </c>
      <c r="F1389" s="167">
        <v>2017</v>
      </c>
      <c r="G1389" s="168">
        <v>0</v>
      </c>
      <c r="H1389" s="169">
        <v>0</v>
      </c>
      <c r="I1389" s="169">
        <v>0</v>
      </c>
      <c r="J1389" s="169">
        <v>0</v>
      </c>
      <c r="K1389" s="169">
        <v>53.835000000000001</v>
      </c>
      <c r="L1389" s="169">
        <v>65.256900000000002</v>
      </c>
      <c r="M1389" s="169">
        <v>0</v>
      </c>
      <c r="N1389" s="169">
        <v>0</v>
      </c>
      <c r="O1389" s="169">
        <v>0</v>
      </c>
      <c r="P1389" s="169">
        <v>-4.1475</v>
      </c>
      <c r="Q1389" s="169">
        <v>8.6196000000000002</v>
      </c>
      <c r="R1389" s="169">
        <v>24.595499999999998</v>
      </c>
      <c r="S1389" s="169">
        <v>0</v>
      </c>
      <c r="T1389" s="169">
        <v>0</v>
      </c>
      <c r="U1389" s="169">
        <v>148.15950000000001</v>
      </c>
      <c r="V1389" s="163">
        <f ca="1">SUM(INDIRECT(Inputs!$C$11&amp;ROW()&amp;":"&amp;Inputs!$C$12&amp;ROW()))</f>
        <v>8.6196000000000002</v>
      </c>
      <c r="W1389" s="163">
        <f ca="1">SUM(INDIRECT(Inputs!$C$13&amp;ROW()&amp;":"&amp;Inputs!$C$14&amp;ROW()))</f>
        <v>123.56400000000002</v>
      </c>
      <c r="X1389" s="3" t="str">
        <f>IF(COUNTIFS(Lookups!$A:$A,C1389)=1,"Gross Sales","")</f>
        <v/>
      </c>
      <c r="Y1389" s="3" t="str">
        <f>IF(COUNTIFS(Lookups!$D:$D,C1389)=1,"Bar Sales","")</f>
        <v/>
      </c>
      <c r="Z1389" s="3" t="str">
        <f>IFERROR(VLOOKUP(C1389*1,Lookups!$D:$F,3,FALSE),"")</f>
        <v/>
      </c>
      <c r="AA1389" s="3" t="str">
        <f>IFERROR(VLOOKUP($C1389*1,Lookups!$H:$N,3,FALSE),"")</f>
        <v>Sales</v>
      </c>
      <c r="AB1389" s="3" t="str">
        <f>IFERROR(VLOOKUP($C1389*1,Lookups!$H:$N,4,FALSE),"")</f>
        <v>Lunch</v>
      </c>
      <c r="AC1389" s="3" t="str">
        <f>IFERROR(VLOOKUP($C1389*1,Lookups!$H:$N,5,FALSE),"")</f>
        <v>Dining room</v>
      </c>
      <c r="AD1389" s="3" t="str">
        <f>IFERROR(VLOOKUP($C1389*1,Lookups!$H:$N,6,FALSE),"")</f>
        <v>Bev</v>
      </c>
      <c r="AE1389" s="3" t="str">
        <f>IFERROR(VLOOKUP($C1389*1,Lookups!$H:$N,7,FALSE),"")</f>
        <v>Beer</v>
      </c>
      <c r="AF1389" s="3" t="str">
        <f>VLOOKUP(B1389*1,Stores!$A:$C,3,FALSE)</f>
        <v>DFDE</v>
      </c>
    </row>
    <row r="1390" spans="1:32">
      <c r="A1390" s="165" t="s">
        <v>929</v>
      </c>
      <c r="B1390" s="166" t="s">
        <v>921</v>
      </c>
      <c r="C1390" s="165" t="s">
        <v>620</v>
      </c>
      <c r="D1390" s="165" t="s">
        <v>918</v>
      </c>
      <c r="E1390" s="165" t="s">
        <v>621</v>
      </c>
      <c r="F1390" s="167">
        <v>2017</v>
      </c>
      <c r="G1390" s="168">
        <v>0</v>
      </c>
      <c r="H1390" s="169">
        <v>281.7</v>
      </c>
      <c r="I1390" s="169">
        <v>258.86250000000001</v>
      </c>
      <c r="J1390" s="169">
        <v>249.08999999999997</v>
      </c>
      <c r="K1390" s="169">
        <v>274.17600000000004</v>
      </c>
      <c r="L1390" s="169">
        <v>322.40625</v>
      </c>
      <c r="M1390" s="169">
        <v>292.37812500000001</v>
      </c>
      <c r="N1390" s="169">
        <v>189.24</v>
      </c>
      <c r="O1390" s="169">
        <v>251.79</v>
      </c>
      <c r="P1390" s="169">
        <v>214.05</v>
      </c>
      <c r="Q1390" s="169">
        <v>226.95075</v>
      </c>
      <c r="R1390" s="169">
        <v>176.47499999999999</v>
      </c>
      <c r="S1390" s="169">
        <v>0</v>
      </c>
      <c r="T1390" s="169">
        <v>0</v>
      </c>
      <c r="U1390" s="169">
        <v>2737.1186250000001</v>
      </c>
      <c r="V1390" s="163">
        <f ca="1">SUM(INDIRECT(Inputs!$C$11&amp;ROW()&amp;":"&amp;Inputs!$C$12&amp;ROW()))</f>
        <v>226.95075</v>
      </c>
      <c r="W1390" s="163">
        <f ca="1">SUM(INDIRECT(Inputs!$C$13&amp;ROW()&amp;":"&amp;Inputs!$C$14&amp;ROW()))</f>
        <v>2560.6436250000002</v>
      </c>
      <c r="X1390" s="3" t="str">
        <f>IF(COUNTIFS(Lookups!$A:$A,C1390)=1,"Gross Sales","")</f>
        <v/>
      </c>
      <c r="Y1390" s="3" t="str">
        <f>IF(COUNTIFS(Lookups!$D:$D,C1390)=1,"Bar Sales","")</f>
        <v/>
      </c>
      <c r="Z1390" s="3" t="str">
        <f>IFERROR(VLOOKUP(C1390*1,Lookups!$D:$F,3,FALSE),"")</f>
        <v/>
      </c>
      <c r="AA1390" s="3" t="str">
        <f>IFERROR(VLOOKUP($C1390*1,Lookups!$H:$N,3,FALSE),"")</f>
        <v>Sales</v>
      </c>
      <c r="AB1390" s="3" t="str">
        <f>IFERROR(VLOOKUP($C1390*1,Lookups!$H:$N,4,FALSE),"")</f>
        <v>Lunch</v>
      </c>
      <c r="AC1390" s="3" t="str">
        <f>IFERROR(VLOOKUP($C1390*1,Lookups!$H:$N,5,FALSE),"")</f>
        <v>Dining room</v>
      </c>
      <c r="AD1390" s="3" t="str">
        <f>IFERROR(VLOOKUP($C1390*1,Lookups!$H:$N,6,FALSE),"")</f>
        <v>Bev</v>
      </c>
      <c r="AE1390" s="3" t="str">
        <f>IFERROR(VLOOKUP($C1390*1,Lookups!$H:$N,7,FALSE),"")</f>
        <v>Beer</v>
      </c>
      <c r="AF1390" s="3" t="str">
        <f>VLOOKUP(B1390*1,Stores!$A:$C,3,FALSE)</f>
        <v>DFDE</v>
      </c>
    </row>
    <row r="1391" spans="1:32">
      <c r="A1391" s="165" t="s">
        <v>928</v>
      </c>
      <c r="B1391" s="166" t="s">
        <v>922</v>
      </c>
      <c r="C1391" s="165" t="s">
        <v>620</v>
      </c>
      <c r="D1391" s="165" t="s">
        <v>918</v>
      </c>
      <c r="E1391" s="165" t="s">
        <v>621</v>
      </c>
      <c r="F1391" s="167">
        <v>2017</v>
      </c>
      <c r="G1391" s="168">
        <v>0</v>
      </c>
      <c r="H1391" s="169">
        <v>32.602499999999999</v>
      </c>
      <c r="I1391" s="169">
        <v>64.068749999999994</v>
      </c>
      <c r="J1391" s="169">
        <v>0</v>
      </c>
      <c r="K1391" s="169">
        <v>107.71875</v>
      </c>
      <c r="L1391" s="169">
        <v>43.004999999999995</v>
      </c>
      <c r="M1391" s="169">
        <v>0</v>
      </c>
      <c r="N1391" s="169">
        <v>27.674999999999997</v>
      </c>
      <c r="O1391" s="169">
        <v>42.435000000000002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169">
        <v>317.505</v>
      </c>
      <c r="V1391" s="163">
        <f ca="1">SUM(INDIRECT(Inputs!$C$11&amp;ROW()&amp;":"&amp;Inputs!$C$12&amp;ROW()))</f>
        <v>0</v>
      </c>
      <c r="W1391" s="163">
        <f ca="1">SUM(INDIRECT(Inputs!$C$13&amp;ROW()&amp;":"&amp;Inputs!$C$14&amp;ROW()))</f>
        <v>317.505</v>
      </c>
      <c r="X1391" s="3" t="str">
        <f>IF(COUNTIFS(Lookups!$A:$A,C1391)=1,"Gross Sales","")</f>
        <v/>
      </c>
      <c r="Y1391" s="3" t="str">
        <f>IF(COUNTIFS(Lookups!$D:$D,C1391)=1,"Bar Sales","")</f>
        <v/>
      </c>
      <c r="Z1391" s="3" t="str">
        <f>IFERROR(VLOOKUP(C1391*1,Lookups!$D:$F,3,FALSE),"")</f>
        <v/>
      </c>
      <c r="AA1391" s="3" t="str">
        <f>IFERROR(VLOOKUP($C1391*1,Lookups!$H:$N,3,FALSE),"")</f>
        <v>Sales</v>
      </c>
      <c r="AB1391" s="3" t="str">
        <f>IFERROR(VLOOKUP($C1391*1,Lookups!$H:$N,4,FALSE),"")</f>
        <v>Lunch</v>
      </c>
      <c r="AC1391" s="3" t="str">
        <f>IFERROR(VLOOKUP($C1391*1,Lookups!$H:$N,5,FALSE),"")</f>
        <v>Dining room</v>
      </c>
      <c r="AD1391" s="3" t="str">
        <f>IFERROR(VLOOKUP($C1391*1,Lookups!$H:$N,6,FALSE),"")</f>
        <v>Bev</v>
      </c>
      <c r="AE1391" s="3" t="str">
        <f>IFERROR(VLOOKUP($C1391*1,Lookups!$H:$N,7,FALSE),"")</f>
        <v>Beer</v>
      </c>
      <c r="AF1391" s="3" t="str">
        <f>VLOOKUP(B1391*1,Stores!$A:$C,3,FALSE)</f>
        <v>DFDE</v>
      </c>
    </row>
    <row r="1392" spans="1:32">
      <c r="A1392" s="165" t="s">
        <v>927</v>
      </c>
      <c r="B1392" s="166" t="s">
        <v>923</v>
      </c>
      <c r="C1392" s="165" t="s">
        <v>620</v>
      </c>
      <c r="D1392" s="165" t="s">
        <v>918</v>
      </c>
      <c r="E1392" s="165" t="s">
        <v>621</v>
      </c>
      <c r="F1392" s="167">
        <v>2017</v>
      </c>
      <c r="G1392" s="168">
        <v>0</v>
      </c>
      <c r="H1392" s="169">
        <v>293.98590000000002</v>
      </c>
      <c r="I1392" s="169">
        <v>513.86400000000003</v>
      </c>
      <c r="J1392" s="169">
        <v>213.05249999999998</v>
      </c>
      <c r="K1392" s="169">
        <v>203.124075</v>
      </c>
      <c r="L1392" s="169">
        <v>385.13639999999998</v>
      </c>
      <c r="M1392" s="169">
        <v>251.33490000000003</v>
      </c>
      <c r="N1392" s="169">
        <v>119.6118</v>
      </c>
      <c r="O1392" s="169">
        <v>214.20060000000001</v>
      </c>
      <c r="P1392" s="169">
        <v>169.15395000000001</v>
      </c>
      <c r="Q1392" s="169">
        <v>185.1465</v>
      </c>
      <c r="R1392" s="169">
        <v>250.12440000000001</v>
      </c>
      <c r="S1392" s="169">
        <v>0</v>
      </c>
      <c r="T1392" s="169">
        <v>0</v>
      </c>
      <c r="U1392" s="169">
        <v>2798.735025</v>
      </c>
      <c r="V1392" s="163">
        <f ca="1">SUM(INDIRECT(Inputs!$C$11&amp;ROW()&amp;":"&amp;Inputs!$C$12&amp;ROW()))</f>
        <v>185.1465</v>
      </c>
      <c r="W1392" s="163">
        <f ca="1">SUM(INDIRECT(Inputs!$C$13&amp;ROW()&amp;":"&amp;Inputs!$C$14&amp;ROW()))</f>
        <v>2548.6106249999998</v>
      </c>
      <c r="X1392" s="3" t="str">
        <f>IF(COUNTIFS(Lookups!$A:$A,C1392)=1,"Gross Sales","")</f>
        <v/>
      </c>
      <c r="Y1392" s="3" t="str">
        <f>IF(COUNTIFS(Lookups!$D:$D,C1392)=1,"Bar Sales","")</f>
        <v/>
      </c>
      <c r="Z1392" s="3" t="str">
        <f>IFERROR(VLOOKUP(C1392*1,Lookups!$D:$F,3,FALSE),"")</f>
        <v/>
      </c>
      <c r="AA1392" s="3" t="str">
        <f>IFERROR(VLOOKUP($C1392*1,Lookups!$H:$N,3,FALSE),"")</f>
        <v>Sales</v>
      </c>
      <c r="AB1392" s="3" t="str">
        <f>IFERROR(VLOOKUP($C1392*1,Lookups!$H:$N,4,FALSE),"")</f>
        <v>Lunch</v>
      </c>
      <c r="AC1392" s="3" t="str">
        <f>IFERROR(VLOOKUP($C1392*1,Lookups!$H:$N,5,FALSE),"")</f>
        <v>Dining room</v>
      </c>
      <c r="AD1392" s="3" t="str">
        <f>IFERROR(VLOOKUP($C1392*1,Lookups!$H:$N,6,FALSE),"")</f>
        <v>Bev</v>
      </c>
      <c r="AE1392" s="3" t="str">
        <f>IFERROR(VLOOKUP($C1392*1,Lookups!$H:$N,7,FALSE),"")</f>
        <v>Beer</v>
      </c>
      <c r="AF1392" s="3" t="str">
        <f>VLOOKUP(B1392*1,Stores!$A:$C,3,FALSE)</f>
        <v>DFDE</v>
      </c>
    </row>
    <row r="1393" spans="1:32">
      <c r="A1393" s="165" t="s">
        <v>926</v>
      </c>
      <c r="B1393" s="166" t="s">
        <v>924</v>
      </c>
      <c r="C1393" s="165" t="s">
        <v>620</v>
      </c>
      <c r="D1393" s="165" t="s">
        <v>918</v>
      </c>
      <c r="E1393" s="165" t="s">
        <v>621</v>
      </c>
      <c r="F1393" s="167">
        <v>2017</v>
      </c>
      <c r="G1393" s="168">
        <v>0</v>
      </c>
      <c r="H1393" s="169">
        <v>96.371849999999981</v>
      </c>
      <c r="I1393" s="169">
        <v>122.1705</v>
      </c>
      <c r="J1393" s="169">
        <v>169.504875</v>
      </c>
      <c r="K1393" s="169">
        <v>111.49305000000001</v>
      </c>
      <c r="L1393" s="169">
        <v>108.7611</v>
      </c>
      <c r="M1393" s="169">
        <v>84.454650000000015</v>
      </c>
      <c r="N1393" s="169">
        <v>129.858</v>
      </c>
      <c r="O1393" s="169">
        <v>103.5909</v>
      </c>
      <c r="P1393" s="169">
        <v>156.65279999999998</v>
      </c>
      <c r="Q1393" s="169">
        <v>76.751549999999995</v>
      </c>
      <c r="R1393" s="169">
        <v>100.40625</v>
      </c>
      <c r="S1393" s="169">
        <v>0</v>
      </c>
      <c r="T1393" s="169">
        <v>0</v>
      </c>
      <c r="U1393" s="169">
        <v>1260.015525</v>
      </c>
      <c r="V1393" s="163">
        <f ca="1">SUM(INDIRECT(Inputs!$C$11&amp;ROW()&amp;":"&amp;Inputs!$C$12&amp;ROW()))</f>
        <v>76.751549999999995</v>
      </c>
      <c r="W1393" s="163">
        <f ca="1">SUM(INDIRECT(Inputs!$C$13&amp;ROW()&amp;":"&amp;Inputs!$C$14&amp;ROW()))</f>
        <v>1159.609275</v>
      </c>
      <c r="X1393" s="3" t="str">
        <f>IF(COUNTIFS(Lookups!$A:$A,C1393)=1,"Gross Sales","")</f>
        <v/>
      </c>
      <c r="Y1393" s="3" t="str">
        <f>IF(COUNTIFS(Lookups!$D:$D,C1393)=1,"Bar Sales","")</f>
        <v/>
      </c>
      <c r="Z1393" s="3" t="str">
        <f>IFERROR(VLOOKUP(C1393*1,Lookups!$D:$F,3,FALSE),"")</f>
        <v/>
      </c>
      <c r="AA1393" s="3" t="str">
        <f>IFERROR(VLOOKUP($C1393*1,Lookups!$H:$N,3,FALSE),"")</f>
        <v>Sales</v>
      </c>
      <c r="AB1393" s="3" t="str">
        <f>IFERROR(VLOOKUP($C1393*1,Lookups!$H:$N,4,FALSE),"")</f>
        <v>Lunch</v>
      </c>
      <c r="AC1393" s="3" t="str">
        <f>IFERROR(VLOOKUP($C1393*1,Lookups!$H:$N,5,FALSE),"")</f>
        <v>Dining room</v>
      </c>
      <c r="AD1393" s="3" t="str">
        <f>IFERROR(VLOOKUP($C1393*1,Lookups!$H:$N,6,FALSE),"")</f>
        <v>Bev</v>
      </c>
      <c r="AE1393" s="3" t="str">
        <f>IFERROR(VLOOKUP($C1393*1,Lookups!$H:$N,7,FALSE),"")</f>
        <v>Beer</v>
      </c>
      <c r="AF1393" s="3" t="str">
        <f>VLOOKUP(B1393*1,Stores!$A:$C,3,FALSE)</f>
        <v>DFDE</v>
      </c>
    </row>
    <row r="1394" spans="1:32">
      <c r="A1394" s="165" t="s">
        <v>925</v>
      </c>
      <c r="B1394" s="166" t="s">
        <v>958</v>
      </c>
      <c r="C1394" s="165" t="s">
        <v>620</v>
      </c>
      <c r="D1394" s="165" t="s">
        <v>918</v>
      </c>
      <c r="E1394" s="165" t="s">
        <v>621</v>
      </c>
      <c r="F1394" s="167">
        <v>2017</v>
      </c>
      <c r="G1394" s="168">
        <v>0</v>
      </c>
      <c r="H1394" s="169">
        <v>0</v>
      </c>
      <c r="I1394" s="169">
        <v>0</v>
      </c>
      <c r="J1394" s="169">
        <v>0</v>
      </c>
      <c r="K1394" s="169">
        <v>0</v>
      </c>
      <c r="L1394" s="169">
        <v>83.506124999999997</v>
      </c>
      <c r="M1394" s="169">
        <v>77.859974999999991</v>
      </c>
      <c r="N1394" s="169">
        <v>57.078000000000003</v>
      </c>
      <c r="O1394" s="169">
        <v>49.451025000000008</v>
      </c>
      <c r="P1394" s="169">
        <v>78.839249999999993</v>
      </c>
      <c r="Q1394" s="169">
        <v>29.059575000000002</v>
      </c>
      <c r="R1394" s="169">
        <v>33.058125000000004</v>
      </c>
      <c r="S1394" s="169">
        <v>0</v>
      </c>
      <c r="T1394" s="169">
        <v>0</v>
      </c>
      <c r="U1394" s="169">
        <v>408.85207500000001</v>
      </c>
      <c r="V1394" s="163">
        <f ca="1">SUM(INDIRECT(Inputs!$C$11&amp;ROW()&amp;":"&amp;Inputs!$C$12&amp;ROW()))</f>
        <v>29.059575000000002</v>
      </c>
      <c r="W1394" s="163">
        <f ca="1">SUM(INDIRECT(Inputs!$C$13&amp;ROW()&amp;":"&amp;Inputs!$C$14&amp;ROW()))</f>
        <v>375.79395</v>
      </c>
      <c r="X1394" s="3" t="str">
        <f>IF(COUNTIFS(Lookups!$A:$A,C1394)=1,"Gross Sales","")</f>
        <v/>
      </c>
      <c r="Y1394" s="3" t="str">
        <f>IF(COUNTIFS(Lookups!$D:$D,C1394)=1,"Bar Sales","")</f>
        <v/>
      </c>
      <c r="Z1394" s="3" t="str">
        <f>IFERROR(VLOOKUP(C1394*1,Lookups!$D:$F,3,FALSE),"")</f>
        <v/>
      </c>
      <c r="AA1394" s="3" t="str">
        <f>IFERROR(VLOOKUP($C1394*1,Lookups!$H:$N,3,FALSE),"")</f>
        <v>Sales</v>
      </c>
      <c r="AB1394" s="3" t="str">
        <f>IFERROR(VLOOKUP($C1394*1,Lookups!$H:$N,4,FALSE),"")</f>
        <v>Lunch</v>
      </c>
      <c r="AC1394" s="3" t="str">
        <f>IFERROR(VLOOKUP($C1394*1,Lookups!$H:$N,5,FALSE),"")</f>
        <v>Dining room</v>
      </c>
      <c r="AD1394" s="3" t="str">
        <f>IFERROR(VLOOKUP($C1394*1,Lookups!$H:$N,6,FALSE),"")</f>
        <v>Bev</v>
      </c>
      <c r="AE1394" s="3" t="str">
        <f>IFERROR(VLOOKUP($C1394*1,Lookups!$H:$N,7,FALSE),"")</f>
        <v>Beer</v>
      </c>
      <c r="AF1394" s="3" t="str">
        <f>VLOOKUP(B1394*1,Stores!$A:$C,3,FALSE)</f>
        <v>DFDE</v>
      </c>
    </row>
    <row r="1395" spans="1:32">
      <c r="A1395" s="165" t="s">
        <v>958</v>
      </c>
      <c r="B1395" s="166" t="s">
        <v>925</v>
      </c>
      <c r="C1395" s="165" t="s">
        <v>620</v>
      </c>
      <c r="D1395" s="165" t="s">
        <v>918</v>
      </c>
      <c r="E1395" s="165" t="s">
        <v>621</v>
      </c>
      <c r="F1395" s="167">
        <v>2017</v>
      </c>
      <c r="G1395" s="168">
        <v>0</v>
      </c>
      <c r="H1395" s="169">
        <v>0</v>
      </c>
      <c r="I1395" s="169">
        <v>-9.66</v>
      </c>
      <c r="J1395" s="169">
        <v>0</v>
      </c>
      <c r="K1395" s="169">
        <v>3.65625</v>
      </c>
      <c r="L1395" s="169">
        <v>16.38</v>
      </c>
      <c r="M1395" s="169">
        <v>0</v>
      </c>
      <c r="N1395" s="169">
        <v>35.955000000000005</v>
      </c>
      <c r="O1395" s="169">
        <v>0</v>
      </c>
      <c r="P1395" s="169">
        <v>0</v>
      </c>
      <c r="Q1395" s="169">
        <v>-4.41</v>
      </c>
      <c r="R1395" s="169">
        <v>0</v>
      </c>
      <c r="S1395" s="169">
        <v>0</v>
      </c>
      <c r="T1395" s="169">
        <v>0</v>
      </c>
      <c r="U1395" s="169">
        <v>41.921250000000001</v>
      </c>
      <c r="V1395" s="163">
        <f ca="1">SUM(INDIRECT(Inputs!$C$11&amp;ROW()&amp;":"&amp;Inputs!$C$12&amp;ROW()))</f>
        <v>-4.41</v>
      </c>
      <c r="W1395" s="163">
        <f ca="1">SUM(INDIRECT(Inputs!$C$13&amp;ROW()&amp;":"&amp;Inputs!$C$14&amp;ROW()))</f>
        <v>41.921250000000001</v>
      </c>
      <c r="X1395" s="3" t="str">
        <f>IF(COUNTIFS(Lookups!$A:$A,C1395)=1,"Gross Sales","")</f>
        <v/>
      </c>
      <c r="Y1395" s="3" t="str">
        <f>IF(COUNTIFS(Lookups!$D:$D,C1395)=1,"Bar Sales","")</f>
        <v/>
      </c>
      <c r="Z1395" s="3" t="str">
        <f>IFERROR(VLOOKUP(C1395*1,Lookups!$D:$F,3,FALSE),"")</f>
        <v/>
      </c>
      <c r="AA1395" s="3" t="str">
        <f>IFERROR(VLOOKUP($C1395*1,Lookups!$H:$N,3,FALSE),"")</f>
        <v>Sales</v>
      </c>
      <c r="AB1395" s="3" t="str">
        <f>IFERROR(VLOOKUP($C1395*1,Lookups!$H:$N,4,FALSE),"")</f>
        <v>Lunch</v>
      </c>
      <c r="AC1395" s="3" t="str">
        <f>IFERROR(VLOOKUP($C1395*1,Lookups!$H:$N,5,FALSE),"")</f>
        <v>Dining room</v>
      </c>
      <c r="AD1395" s="3" t="str">
        <f>IFERROR(VLOOKUP($C1395*1,Lookups!$H:$N,6,FALSE),"")</f>
        <v>Bev</v>
      </c>
      <c r="AE1395" s="3" t="str">
        <f>IFERROR(VLOOKUP($C1395*1,Lookups!$H:$N,7,FALSE),"")</f>
        <v>Beer</v>
      </c>
      <c r="AF1395" s="3" t="str">
        <f>VLOOKUP(B1395*1,Stores!$A:$C,3,FALSE)</f>
        <v>DFDE</v>
      </c>
    </row>
    <row r="1396" spans="1:32">
      <c r="A1396" s="165" t="s">
        <v>924</v>
      </c>
      <c r="B1396" s="166" t="s">
        <v>926</v>
      </c>
      <c r="C1396" s="165" t="s">
        <v>620</v>
      </c>
      <c r="D1396" s="165" t="s">
        <v>918</v>
      </c>
      <c r="E1396" s="165" t="s">
        <v>621</v>
      </c>
      <c r="F1396" s="167">
        <v>2017</v>
      </c>
      <c r="G1396" s="168">
        <v>0</v>
      </c>
      <c r="H1396" s="169">
        <v>1215.6374999999998</v>
      </c>
      <c r="I1396" s="169">
        <v>1025.52</v>
      </c>
      <c r="J1396" s="169">
        <v>830.38125000000002</v>
      </c>
      <c r="K1396" s="169">
        <v>1224.405</v>
      </c>
      <c r="L1396" s="169">
        <v>1180.56</v>
      </c>
      <c r="M1396" s="169">
        <v>1329.66</v>
      </c>
      <c r="N1396" s="169">
        <v>1213.6500000000001</v>
      </c>
      <c r="O1396" s="169">
        <v>1921.8217500000005</v>
      </c>
      <c r="P1396" s="169">
        <v>680.81812500000001</v>
      </c>
      <c r="Q1396" s="169">
        <v>1401.2775000000001</v>
      </c>
      <c r="R1396" s="169">
        <v>1193.1131250000001</v>
      </c>
      <c r="S1396" s="169">
        <v>0</v>
      </c>
      <c r="T1396" s="169">
        <v>0</v>
      </c>
      <c r="U1396" s="169">
        <v>13216.84425</v>
      </c>
      <c r="V1396" s="163">
        <f ca="1">SUM(INDIRECT(Inputs!$C$11&amp;ROW()&amp;":"&amp;Inputs!$C$12&amp;ROW()))</f>
        <v>1401.2775000000001</v>
      </c>
      <c r="W1396" s="163">
        <f ca="1">SUM(INDIRECT(Inputs!$C$13&amp;ROW()&amp;":"&amp;Inputs!$C$14&amp;ROW()))</f>
        <v>12023.731125</v>
      </c>
      <c r="X1396" s="3" t="str">
        <f>IF(COUNTIFS(Lookups!$A:$A,C1396)=1,"Gross Sales","")</f>
        <v/>
      </c>
      <c r="Y1396" s="3" t="str">
        <f>IF(COUNTIFS(Lookups!$D:$D,C1396)=1,"Bar Sales","")</f>
        <v/>
      </c>
      <c r="Z1396" s="3" t="str">
        <f>IFERROR(VLOOKUP(C1396*1,Lookups!$D:$F,3,FALSE),"")</f>
        <v/>
      </c>
      <c r="AA1396" s="3" t="str">
        <f>IFERROR(VLOOKUP($C1396*1,Lookups!$H:$N,3,FALSE),"")</f>
        <v>Sales</v>
      </c>
      <c r="AB1396" s="3" t="str">
        <f>IFERROR(VLOOKUP($C1396*1,Lookups!$H:$N,4,FALSE),"")</f>
        <v>Lunch</v>
      </c>
      <c r="AC1396" s="3" t="str">
        <f>IFERROR(VLOOKUP($C1396*1,Lookups!$H:$N,5,FALSE),"")</f>
        <v>Dining room</v>
      </c>
      <c r="AD1396" s="3" t="str">
        <f>IFERROR(VLOOKUP($C1396*1,Lookups!$H:$N,6,FALSE),"")</f>
        <v>Bev</v>
      </c>
      <c r="AE1396" s="3" t="str">
        <f>IFERROR(VLOOKUP($C1396*1,Lookups!$H:$N,7,FALSE),"")</f>
        <v>Beer</v>
      </c>
      <c r="AF1396" s="3" t="str">
        <f>VLOOKUP(B1396*1,Stores!$A:$C,3,FALSE)</f>
        <v>DFDE</v>
      </c>
    </row>
    <row r="1397" spans="1:32">
      <c r="A1397" s="165" t="s">
        <v>923</v>
      </c>
      <c r="B1397" s="166" t="s">
        <v>927</v>
      </c>
      <c r="C1397" s="165" t="s">
        <v>620</v>
      </c>
      <c r="D1397" s="165" t="s">
        <v>918</v>
      </c>
      <c r="E1397" s="165" t="s">
        <v>621</v>
      </c>
      <c r="F1397" s="167">
        <v>2017</v>
      </c>
      <c r="G1397" s="168">
        <v>0</v>
      </c>
      <c r="H1397" s="169">
        <v>463.95</v>
      </c>
      <c r="I1397" s="169">
        <v>596.29949999999997</v>
      </c>
      <c r="J1397" s="169">
        <v>633.22350000000006</v>
      </c>
      <c r="K1397" s="169">
        <v>712.85624999999993</v>
      </c>
      <c r="L1397" s="169">
        <v>1184.47875</v>
      </c>
      <c r="M1397" s="169">
        <v>913.36905000000002</v>
      </c>
      <c r="N1397" s="169">
        <v>989.28</v>
      </c>
      <c r="O1397" s="169">
        <v>508.93312500000002</v>
      </c>
      <c r="P1397" s="169">
        <v>362.28059999999999</v>
      </c>
      <c r="Q1397" s="169">
        <v>360.52500000000003</v>
      </c>
      <c r="R1397" s="169">
        <v>426.76822500000003</v>
      </c>
      <c r="S1397" s="169">
        <v>0</v>
      </c>
      <c r="T1397" s="169">
        <v>0</v>
      </c>
      <c r="U1397" s="169">
        <v>7151.9639999999999</v>
      </c>
      <c r="V1397" s="163">
        <f ca="1">SUM(INDIRECT(Inputs!$C$11&amp;ROW()&amp;":"&amp;Inputs!$C$12&amp;ROW()))</f>
        <v>360.52500000000003</v>
      </c>
      <c r="W1397" s="163">
        <f ca="1">SUM(INDIRECT(Inputs!$C$13&amp;ROW()&amp;":"&amp;Inputs!$C$14&amp;ROW()))</f>
        <v>6725.1957750000001</v>
      </c>
      <c r="X1397" s="3" t="str">
        <f>IF(COUNTIFS(Lookups!$A:$A,C1397)=1,"Gross Sales","")</f>
        <v/>
      </c>
      <c r="Y1397" s="3" t="str">
        <f>IF(COUNTIFS(Lookups!$D:$D,C1397)=1,"Bar Sales","")</f>
        <v/>
      </c>
      <c r="Z1397" s="3" t="str">
        <f>IFERROR(VLOOKUP(C1397*1,Lookups!$D:$F,3,FALSE),"")</f>
        <v/>
      </c>
      <c r="AA1397" s="3" t="str">
        <f>IFERROR(VLOOKUP($C1397*1,Lookups!$H:$N,3,FALSE),"")</f>
        <v>Sales</v>
      </c>
      <c r="AB1397" s="3" t="str">
        <f>IFERROR(VLOOKUP($C1397*1,Lookups!$H:$N,4,FALSE),"")</f>
        <v>Lunch</v>
      </c>
      <c r="AC1397" s="3" t="str">
        <f>IFERROR(VLOOKUP($C1397*1,Lookups!$H:$N,5,FALSE),"")</f>
        <v>Dining room</v>
      </c>
      <c r="AD1397" s="3" t="str">
        <f>IFERROR(VLOOKUP($C1397*1,Lookups!$H:$N,6,FALSE),"")</f>
        <v>Bev</v>
      </c>
      <c r="AE1397" s="3" t="str">
        <f>IFERROR(VLOOKUP($C1397*1,Lookups!$H:$N,7,FALSE),"")</f>
        <v>Beer</v>
      </c>
      <c r="AF1397" s="3" t="str">
        <f>VLOOKUP(B1397*1,Stores!$A:$C,3,FALSE)</f>
        <v>DFDE</v>
      </c>
    </row>
    <row r="1398" spans="1:32">
      <c r="A1398" s="165" t="s">
        <v>922</v>
      </c>
      <c r="B1398" s="166" t="s">
        <v>928</v>
      </c>
      <c r="C1398" s="165" t="s">
        <v>620</v>
      </c>
      <c r="D1398" s="165" t="s">
        <v>918</v>
      </c>
      <c r="E1398" s="165" t="s">
        <v>621</v>
      </c>
      <c r="F1398" s="167">
        <v>2017</v>
      </c>
      <c r="G1398" s="168">
        <v>0</v>
      </c>
      <c r="H1398" s="169">
        <v>0</v>
      </c>
      <c r="I1398" s="169">
        <v>0</v>
      </c>
      <c r="J1398" s="169">
        <v>20.536875000000002</v>
      </c>
      <c r="K1398" s="169">
        <v>0</v>
      </c>
      <c r="L1398" s="169">
        <v>0</v>
      </c>
      <c r="M1398" s="169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169">
        <v>20.536875000000002</v>
      </c>
      <c r="V1398" s="163">
        <f ca="1">SUM(INDIRECT(Inputs!$C$11&amp;ROW()&amp;":"&amp;Inputs!$C$12&amp;ROW()))</f>
        <v>0</v>
      </c>
      <c r="W1398" s="163">
        <f ca="1">SUM(INDIRECT(Inputs!$C$13&amp;ROW()&amp;":"&amp;Inputs!$C$14&amp;ROW()))</f>
        <v>20.536875000000002</v>
      </c>
      <c r="X1398" s="3" t="str">
        <f>IF(COUNTIFS(Lookups!$A:$A,C1398)=1,"Gross Sales","")</f>
        <v/>
      </c>
      <c r="Y1398" s="3" t="str">
        <f>IF(COUNTIFS(Lookups!$D:$D,C1398)=1,"Bar Sales","")</f>
        <v/>
      </c>
      <c r="Z1398" s="3" t="str">
        <f>IFERROR(VLOOKUP(C1398*1,Lookups!$D:$F,3,FALSE),"")</f>
        <v/>
      </c>
      <c r="AA1398" s="3" t="str">
        <f>IFERROR(VLOOKUP($C1398*1,Lookups!$H:$N,3,FALSE),"")</f>
        <v>Sales</v>
      </c>
      <c r="AB1398" s="3" t="str">
        <f>IFERROR(VLOOKUP($C1398*1,Lookups!$H:$N,4,FALSE),"")</f>
        <v>Lunch</v>
      </c>
      <c r="AC1398" s="3" t="str">
        <f>IFERROR(VLOOKUP($C1398*1,Lookups!$H:$N,5,FALSE),"")</f>
        <v>Dining room</v>
      </c>
      <c r="AD1398" s="3" t="str">
        <f>IFERROR(VLOOKUP($C1398*1,Lookups!$H:$N,6,FALSE),"")</f>
        <v>Bev</v>
      </c>
      <c r="AE1398" s="3" t="str">
        <f>IFERROR(VLOOKUP($C1398*1,Lookups!$H:$N,7,FALSE),"")</f>
        <v>Beer</v>
      </c>
      <c r="AF1398" s="3" t="str">
        <f>VLOOKUP(B1398*1,Stores!$A:$C,3,FALSE)</f>
        <v>DFDE</v>
      </c>
    </row>
    <row r="1399" spans="1:32">
      <c r="A1399" s="165" t="s">
        <v>921</v>
      </c>
      <c r="B1399" s="166" t="s">
        <v>929</v>
      </c>
      <c r="C1399" s="165" t="s">
        <v>620</v>
      </c>
      <c r="D1399" s="165" t="s">
        <v>918</v>
      </c>
      <c r="E1399" s="165" t="s">
        <v>621</v>
      </c>
      <c r="F1399" s="167">
        <v>2017</v>
      </c>
      <c r="G1399" s="168">
        <v>0</v>
      </c>
      <c r="H1399" s="169">
        <v>30.712500000000002</v>
      </c>
      <c r="I1399" s="169">
        <v>89.066249999999997</v>
      </c>
      <c r="J1399" s="169">
        <v>27.945</v>
      </c>
      <c r="K1399" s="169">
        <v>3.12</v>
      </c>
      <c r="L1399" s="169">
        <v>11.744999999999999</v>
      </c>
      <c r="M1399" s="169">
        <v>4.29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169">
        <v>166.87875</v>
      </c>
      <c r="V1399" s="163">
        <f ca="1">SUM(INDIRECT(Inputs!$C$11&amp;ROW()&amp;":"&amp;Inputs!$C$12&amp;ROW()))</f>
        <v>0</v>
      </c>
      <c r="W1399" s="163">
        <f ca="1">SUM(INDIRECT(Inputs!$C$13&amp;ROW()&amp;":"&amp;Inputs!$C$14&amp;ROW()))</f>
        <v>166.87875</v>
      </c>
      <c r="X1399" s="3" t="str">
        <f>IF(COUNTIFS(Lookups!$A:$A,C1399)=1,"Gross Sales","")</f>
        <v/>
      </c>
      <c r="Y1399" s="3" t="str">
        <f>IF(COUNTIFS(Lookups!$D:$D,C1399)=1,"Bar Sales","")</f>
        <v/>
      </c>
      <c r="Z1399" s="3" t="str">
        <f>IFERROR(VLOOKUP(C1399*1,Lookups!$D:$F,3,FALSE),"")</f>
        <v/>
      </c>
      <c r="AA1399" s="3" t="str">
        <f>IFERROR(VLOOKUP($C1399*1,Lookups!$H:$N,3,FALSE),"")</f>
        <v>Sales</v>
      </c>
      <c r="AB1399" s="3" t="str">
        <f>IFERROR(VLOOKUP($C1399*1,Lookups!$H:$N,4,FALSE),"")</f>
        <v>Lunch</v>
      </c>
      <c r="AC1399" s="3" t="str">
        <f>IFERROR(VLOOKUP($C1399*1,Lookups!$H:$N,5,FALSE),"")</f>
        <v>Dining room</v>
      </c>
      <c r="AD1399" s="3" t="str">
        <f>IFERROR(VLOOKUP($C1399*1,Lookups!$H:$N,6,FALSE),"")</f>
        <v>Bev</v>
      </c>
      <c r="AE1399" s="3" t="str">
        <f>IFERROR(VLOOKUP($C1399*1,Lookups!$H:$N,7,FALSE),"")</f>
        <v>Beer</v>
      </c>
      <c r="AF1399" s="3" t="str">
        <f>VLOOKUP(B1399*1,Stores!$A:$C,3,FALSE)</f>
        <v>DFDE</v>
      </c>
    </row>
    <row r="1400" spans="1:32">
      <c r="A1400" s="165" t="s">
        <v>920</v>
      </c>
      <c r="B1400" s="166" t="s">
        <v>930</v>
      </c>
      <c r="C1400" s="165" t="s">
        <v>620</v>
      </c>
      <c r="D1400" s="165" t="s">
        <v>918</v>
      </c>
      <c r="E1400" s="165" t="s">
        <v>621</v>
      </c>
      <c r="F1400" s="167">
        <v>2017</v>
      </c>
      <c r="G1400" s="168">
        <v>0</v>
      </c>
      <c r="H1400" s="169">
        <v>218.4</v>
      </c>
      <c r="I1400" s="169">
        <v>341.28</v>
      </c>
      <c r="J1400" s="169">
        <v>265.32</v>
      </c>
      <c r="K1400" s="169">
        <v>252.42614999999998</v>
      </c>
      <c r="L1400" s="169">
        <v>184.87800000000001</v>
      </c>
      <c r="M1400" s="169">
        <v>254.1</v>
      </c>
      <c r="N1400" s="169">
        <v>343.0575</v>
      </c>
      <c r="O1400" s="169">
        <v>193.16249999999999</v>
      </c>
      <c r="P1400" s="169">
        <v>142.19999999999999</v>
      </c>
      <c r="Q1400" s="169">
        <v>197.64</v>
      </c>
      <c r="R1400" s="169">
        <v>447.12</v>
      </c>
      <c r="S1400" s="169">
        <v>0</v>
      </c>
      <c r="T1400" s="169">
        <v>0</v>
      </c>
      <c r="U1400" s="169">
        <v>2839.5841499999992</v>
      </c>
      <c r="V1400" s="163">
        <f ca="1">SUM(INDIRECT(Inputs!$C$11&amp;ROW()&amp;":"&amp;Inputs!$C$12&amp;ROW()))</f>
        <v>197.64</v>
      </c>
      <c r="W1400" s="163">
        <f ca="1">SUM(INDIRECT(Inputs!$C$13&amp;ROW()&amp;":"&amp;Inputs!$C$14&amp;ROW()))</f>
        <v>2392.4641499999993</v>
      </c>
      <c r="X1400" s="3" t="str">
        <f>IF(COUNTIFS(Lookups!$A:$A,C1400)=1,"Gross Sales","")</f>
        <v/>
      </c>
      <c r="Y1400" s="3" t="str">
        <f>IF(COUNTIFS(Lookups!$D:$D,C1400)=1,"Bar Sales","")</f>
        <v/>
      </c>
      <c r="Z1400" s="3" t="str">
        <f>IFERROR(VLOOKUP(C1400*1,Lookups!$D:$F,3,FALSE),"")</f>
        <v/>
      </c>
      <c r="AA1400" s="3" t="str">
        <f>IFERROR(VLOOKUP($C1400*1,Lookups!$H:$N,3,FALSE),"")</f>
        <v>Sales</v>
      </c>
      <c r="AB1400" s="3" t="str">
        <f>IFERROR(VLOOKUP($C1400*1,Lookups!$H:$N,4,FALSE),"")</f>
        <v>Lunch</v>
      </c>
      <c r="AC1400" s="3" t="str">
        <f>IFERROR(VLOOKUP($C1400*1,Lookups!$H:$N,5,FALSE),"")</f>
        <v>Dining room</v>
      </c>
      <c r="AD1400" s="3" t="str">
        <f>IFERROR(VLOOKUP($C1400*1,Lookups!$H:$N,6,FALSE),"")</f>
        <v>Bev</v>
      </c>
      <c r="AE1400" s="3" t="str">
        <f>IFERROR(VLOOKUP($C1400*1,Lookups!$H:$N,7,FALSE),"")</f>
        <v>Beer</v>
      </c>
      <c r="AF1400" s="3" t="str">
        <f>VLOOKUP(B1400*1,Stores!$A:$C,3,FALSE)</f>
        <v>DFDE</v>
      </c>
    </row>
    <row r="1401" spans="1:32">
      <c r="A1401" s="165" t="s">
        <v>919</v>
      </c>
      <c r="B1401" s="166" t="s">
        <v>931</v>
      </c>
      <c r="C1401" s="165" t="s">
        <v>620</v>
      </c>
      <c r="D1401" s="165" t="s">
        <v>918</v>
      </c>
      <c r="E1401" s="165" t="s">
        <v>621</v>
      </c>
      <c r="F1401" s="167">
        <v>2017</v>
      </c>
      <c r="G1401" s="168">
        <v>0</v>
      </c>
      <c r="H1401" s="169">
        <v>690.25139999999999</v>
      </c>
      <c r="I1401" s="169">
        <v>386.53739999999993</v>
      </c>
      <c r="J1401" s="169">
        <v>225.54</v>
      </c>
      <c r="K1401" s="169">
        <v>258.73724999999996</v>
      </c>
      <c r="L1401" s="169">
        <v>562.80000000000007</v>
      </c>
      <c r="M1401" s="169">
        <v>383.37</v>
      </c>
      <c r="N1401" s="169">
        <v>220.74674999999999</v>
      </c>
      <c r="O1401" s="169">
        <v>248.063625</v>
      </c>
      <c r="P1401" s="169">
        <v>498.07650000000007</v>
      </c>
      <c r="Q1401" s="169">
        <v>293.35312499999998</v>
      </c>
      <c r="R1401" s="169">
        <v>402.83625000000001</v>
      </c>
      <c r="S1401" s="169">
        <v>0</v>
      </c>
      <c r="T1401" s="169">
        <v>0</v>
      </c>
      <c r="U1401" s="169">
        <v>4170.3122999999996</v>
      </c>
      <c r="V1401" s="163">
        <f ca="1">SUM(INDIRECT(Inputs!$C$11&amp;ROW()&amp;":"&amp;Inputs!$C$12&amp;ROW()))</f>
        <v>293.35312499999998</v>
      </c>
      <c r="W1401" s="163">
        <f ca="1">SUM(INDIRECT(Inputs!$C$13&amp;ROW()&amp;":"&amp;Inputs!$C$14&amp;ROW()))</f>
        <v>3767.4760499999998</v>
      </c>
      <c r="X1401" s="3" t="str">
        <f>IF(COUNTIFS(Lookups!$A:$A,C1401)=1,"Gross Sales","")</f>
        <v/>
      </c>
      <c r="Y1401" s="3" t="str">
        <f>IF(COUNTIFS(Lookups!$D:$D,C1401)=1,"Bar Sales","")</f>
        <v/>
      </c>
      <c r="Z1401" s="3" t="str">
        <f>IFERROR(VLOOKUP(C1401*1,Lookups!$D:$F,3,FALSE),"")</f>
        <v/>
      </c>
      <c r="AA1401" s="3" t="str">
        <f>IFERROR(VLOOKUP($C1401*1,Lookups!$H:$N,3,FALSE),"")</f>
        <v>Sales</v>
      </c>
      <c r="AB1401" s="3" t="str">
        <f>IFERROR(VLOOKUP($C1401*1,Lookups!$H:$N,4,FALSE),"")</f>
        <v>Lunch</v>
      </c>
      <c r="AC1401" s="3" t="str">
        <f>IFERROR(VLOOKUP($C1401*1,Lookups!$H:$N,5,FALSE),"")</f>
        <v>Dining room</v>
      </c>
      <c r="AD1401" s="3" t="str">
        <f>IFERROR(VLOOKUP($C1401*1,Lookups!$H:$N,6,FALSE),"")</f>
        <v>Bev</v>
      </c>
      <c r="AE1401" s="3" t="str">
        <f>IFERROR(VLOOKUP($C1401*1,Lookups!$H:$N,7,FALSE),"")</f>
        <v>Beer</v>
      </c>
      <c r="AF1401" s="3" t="str">
        <f>VLOOKUP(B1401*1,Stores!$A:$C,3,FALSE)</f>
        <v>DFDE</v>
      </c>
    </row>
    <row r="1402" spans="1:32">
      <c r="A1402" s="165" t="s">
        <v>959</v>
      </c>
      <c r="B1402" s="166" t="s">
        <v>932</v>
      </c>
      <c r="C1402" s="165" t="s">
        <v>620</v>
      </c>
      <c r="D1402" s="165" t="s">
        <v>918</v>
      </c>
      <c r="E1402" s="165" t="s">
        <v>621</v>
      </c>
      <c r="F1402" s="167">
        <v>2017</v>
      </c>
      <c r="G1402" s="168">
        <v>0</v>
      </c>
      <c r="H1402" s="169">
        <v>3296.5822499999999</v>
      </c>
      <c r="I1402" s="169">
        <v>2161.5299999999997</v>
      </c>
      <c r="J1402" s="169">
        <v>3107.94</v>
      </c>
      <c r="K1402" s="169">
        <v>2148.9</v>
      </c>
      <c r="L1402" s="169">
        <v>2581.11</v>
      </c>
      <c r="M1402" s="169">
        <v>2202.2844</v>
      </c>
      <c r="N1402" s="169">
        <v>2439.2550000000001</v>
      </c>
      <c r="O1402" s="169">
        <v>2497.8150000000001</v>
      </c>
      <c r="P1402" s="169">
        <v>2228.13</v>
      </c>
      <c r="Q1402" s="169">
        <v>1973.3175000000001</v>
      </c>
      <c r="R1402" s="169">
        <v>2486.3475000000003</v>
      </c>
      <c r="S1402" s="169">
        <v>0</v>
      </c>
      <c r="T1402" s="169">
        <v>0</v>
      </c>
      <c r="U1402" s="169">
        <v>27123.211650000001</v>
      </c>
      <c r="V1402" s="163">
        <f ca="1">SUM(INDIRECT(Inputs!$C$11&amp;ROW()&amp;":"&amp;Inputs!$C$12&amp;ROW()))</f>
        <v>1973.3175000000001</v>
      </c>
      <c r="W1402" s="163">
        <f ca="1">SUM(INDIRECT(Inputs!$C$13&amp;ROW()&amp;":"&amp;Inputs!$C$14&amp;ROW()))</f>
        <v>24636.864150000001</v>
      </c>
      <c r="X1402" s="3" t="str">
        <f>IF(COUNTIFS(Lookups!$A:$A,C1402)=1,"Gross Sales","")</f>
        <v/>
      </c>
      <c r="Y1402" s="3" t="str">
        <f>IF(COUNTIFS(Lookups!$D:$D,C1402)=1,"Bar Sales","")</f>
        <v/>
      </c>
      <c r="Z1402" s="3" t="str">
        <f>IFERROR(VLOOKUP(C1402*1,Lookups!$D:$F,3,FALSE),"")</f>
        <v/>
      </c>
      <c r="AA1402" s="3" t="str">
        <f>IFERROR(VLOOKUP($C1402*1,Lookups!$H:$N,3,FALSE),"")</f>
        <v>Sales</v>
      </c>
      <c r="AB1402" s="3" t="str">
        <f>IFERROR(VLOOKUP($C1402*1,Lookups!$H:$N,4,FALSE),"")</f>
        <v>Lunch</v>
      </c>
      <c r="AC1402" s="3" t="str">
        <f>IFERROR(VLOOKUP($C1402*1,Lookups!$H:$N,5,FALSE),"")</f>
        <v>Dining room</v>
      </c>
      <c r="AD1402" s="3" t="str">
        <f>IFERROR(VLOOKUP($C1402*1,Lookups!$H:$N,6,FALSE),"")</f>
        <v>Bev</v>
      </c>
      <c r="AE1402" s="3" t="str">
        <f>IFERROR(VLOOKUP($C1402*1,Lookups!$H:$N,7,FALSE),"")</f>
        <v>Beer</v>
      </c>
      <c r="AF1402" s="3" t="str">
        <f>VLOOKUP(B1402*1,Stores!$A:$C,3,FALSE)</f>
        <v>DFG</v>
      </c>
    </row>
    <row r="1403" spans="1:32">
      <c r="A1403" s="165" t="s">
        <v>954</v>
      </c>
      <c r="B1403" s="166" t="s">
        <v>933</v>
      </c>
      <c r="C1403" s="165" t="s">
        <v>620</v>
      </c>
      <c r="D1403" s="165" t="s">
        <v>918</v>
      </c>
      <c r="E1403" s="165" t="s">
        <v>621</v>
      </c>
      <c r="F1403" s="167">
        <v>2017</v>
      </c>
      <c r="G1403" s="168">
        <v>0</v>
      </c>
      <c r="H1403" s="169">
        <v>588.14025000000004</v>
      </c>
      <c r="I1403" s="169">
        <v>239.40449999999998</v>
      </c>
      <c r="J1403" s="169">
        <v>422.35147500000005</v>
      </c>
      <c r="K1403" s="169">
        <v>255.43409999999997</v>
      </c>
      <c r="L1403" s="169">
        <v>297.99719999999996</v>
      </c>
      <c r="M1403" s="169">
        <v>363.40920000000006</v>
      </c>
      <c r="N1403" s="169">
        <v>285.795975</v>
      </c>
      <c r="O1403" s="169">
        <v>268.71075000000002</v>
      </c>
      <c r="P1403" s="169">
        <v>317.83199999999999</v>
      </c>
      <c r="Q1403" s="169">
        <v>177.12539999999998</v>
      </c>
      <c r="R1403" s="169">
        <v>148.760625</v>
      </c>
      <c r="S1403" s="169">
        <v>0</v>
      </c>
      <c r="T1403" s="169">
        <v>0</v>
      </c>
      <c r="U1403" s="169">
        <v>3364.9614749999996</v>
      </c>
      <c r="V1403" s="163">
        <f ca="1">SUM(INDIRECT(Inputs!$C$11&amp;ROW()&amp;":"&amp;Inputs!$C$12&amp;ROW()))</f>
        <v>177.12539999999998</v>
      </c>
      <c r="W1403" s="163">
        <f ca="1">SUM(INDIRECT(Inputs!$C$13&amp;ROW()&amp;":"&amp;Inputs!$C$14&amp;ROW()))</f>
        <v>3216.2008499999997</v>
      </c>
      <c r="X1403" s="3" t="str">
        <f>IF(COUNTIFS(Lookups!$A:$A,C1403)=1,"Gross Sales","")</f>
        <v/>
      </c>
      <c r="Y1403" s="3" t="str">
        <f>IF(COUNTIFS(Lookups!$D:$D,C1403)=1,"Bar Sales","")</f>
        <v/>
      </c>
      <c r="Z1403" s="3" t="str">
        <f>IFERROR(VLOOKUP(C1403*1,Lookups!$D:$F,3,FALSE),"")</f>
        <v/>
      </c>
      <c r="AA1403" s="3" t="str">
        <f>IFERROR(VLOOKUP($C1403*1,Lookups!$H:$N,3,FALSE),"")</f>
        <v>Sales</v>
      </c>
      <c r="AB1403" s="3" t="str">
        <f>IFERROR(VLOOKUP($C1403*1,Lookups!$H:$N,4,FALSE),"")</f>
        <v>Lunch</v>
      </c>
      <c r="AC1403" s="3" t="str">
        <f>IFERROR(VLOOKUP($C1403*1,Lookups!$H:$N,5,FALSE),"")</f>
        <v>Dining room</v>
      </c>
      <c r="AD1403" s="3" t="str">
        <f>IFERROR(VLOOKUP($C1403*1,Lookups!$H:$N,6,FALSE),"")</f>
        <v>Bev</v>
      </c>
      <c r="AE1403" s="3" t="str">
        <f>IFERROR(VLOOKUP($C1403*1,Lookups!$H:$N,7,FALSE),"")</f>
        <v>Beer</v>
      </c>
      <c r="AF1403" s="3" t="str">
        <f>VLOOKUP(B1403*1,Stores!$A:$C,3,FALSE)</f>
        <v>DFG</v>
      </c>
    </row>
    <row r="1404" spans="1:32">
      <c r="A1404" s="165" t="s">
        <v>953</v>
      </c>
      <c r="B1404" s="166" t="s">
        <v>934</v>
      </c>
      <c r="C1404" s="165" t="s">
        <v>620</v>
      </c>
      <c r="D1404" s="165" t="s">
        <v>918</v>
      </c>
      <c r="E1404" s="165" t="s">
        <v>621</v>
      </c>
      <c r="F1404" s="167">
        <v>2017</v>
      </c>
      <c r="G1404" s="168">
        <v>0</v>
      </c>
      <c r="H1404" s="169">
        <v>369.86249999999995</v>
      </c>
      <c r="I1404" s="169">
        <v>262.05375000000004</v>
      </c>
      <c r="J1404" s="169">
        <v>282.27749999999997</v>
      </c>
      <c r="K1404" s="169">
        <v>743.13749999999993</v>
      </c>
      <c r="L1404" s="169">
        <v>397.16249999999997</v>
      </c>
      <c r="M1404" s="169">
        <v>533.58749999999998</v>
      </c>
      <c r="N1404" s="169">
        <v>463.91250000000002</v>
      </c>
      <c r="O1404" s="169">
        <v>308.55</v>
      </c>
      <c r="P1404" s="169">
        <v>270.5625</v>
      </c>
      <c r="Q1404" s="169">
        <v>261.13124999999997</v>
      </c>
      <c r="R1404" s="169">
        <v>231.57</v>
      </c>
      <c r="S1404" s="169">
        <v>0</v>
      </c>
      <c r="T1404" s="169">
        <v>0</v>
      </c>
      <c r="U1404" s="169">
        <v>4123.8074999999999</v>
      </c>
      <c r="V1404" s="163">
        <f ca="1">SUM(INDIRECT(Inputs!$C$11&amp;ROW()&amp;":"&amp;Inputs!$C$12&amp;ROW()))</f>
        <v>261.13124999999997</v>
      </c>
      <c r="W1404" s="163">
        <f ca="1">SUM(INDIRECT(Inputs!$C$13&amp;ROW()&amp;":"&amp;Inputs!$C$14&amp;ROW()))</f>
        <v>3892.2374999999997</v>
      </c>
      <c r="X1404" s="3" t="str">
        <f>IF(COUNTIFS(Lookups!$A:$A,C1404)=1,"Gross Sales","")</f>
        <v/>
      </c>
      <c r="Y1404" s="3" t="str">
        <f>IF(COUNTIFS(Lookups!$D:$D,C1404)=1,"Bar Sales","")</f>
        <v/>
      </c>
      <c r="Z1404" s="3" t="str">
        <f>IFERROR(VLOOKUP(C1404*1,Lookups!$D:$F,3,FALSE),"")</f>
        <v/>
      </c>
      <c r="AA1404" s="3" t="str">
        <f>IFERROR(VLOOKUP($C1404*1,Lookups!$H:$N,3,FALSE),"")</f>
        <v>Sales</v>
      </c>
      <c r="AB1404" s="3" t="str">
        <f>IFERROR(VLOOKUP($C1404*1,Lookups!$H:$N,4,FALSE),"")</f>
        <v>Lunch</v>
      </c>
      <c r="AC1404" s="3" t="str">
        <f>IFERROR(VLOOKUP($C1404*1,Lookups!$H:$N,5,FALSE),"")</f>
        <v>Dining room</v>
      </c>
      <c r="AD1404" s="3" t="str">
        <f>IFERROR(VLOOKUP($C1404*1,Lookups!$H:$N,6,FALSE),"")</f>
        <v>Bev</v>
      </c>
      <c r="AE1404" s="3" t="str">
        <f>IFERROR(VLOOKUP($C1404*1,Lookups!$H:$N,7,FALSE),"")</f>
        <v>Beer</v>
      </c>
      <c r="AF1404" s="3" t="str">
        <f>VLOOKUP(B1404*1,Stores!$A:$C,3,FALSE)</f>
        <v>DFG</v>
      </c>
    </row>
    <row r="1405" spans="1:32">
      <c r="A1405" s="165" t="s">
        <v>950</v>
      </c>
      <c r="B1405" s="166" t="s">
        <v>935</v>
      </c>
      <c r="C1405" s="165" t="s">
        <v>620</v>
      </c>
      <c r="D1405" s="165" t="s">
        <v>918</v>
      </c>
      <c r="E1405" s="165" t="s">
        <v>621</v>
      </c>
      <c r="F1405" s="167">
        <v>2017</v>
      </c>
      <c r="G1405" s="168">
        <v>0</v>
      </c>
      <c r="H1405" s="169">
        <v>400.30199999999996</v>
      </c>
      <c r="I1405" s="169">
        <v>323.35875000000004</v>
      </c>
      <c r="J1405" s="169">
        <v>482.625</v>
      </c>
      <c r="K1405" s="169">
        <v>352.2525</v>
      </c>
      <c r="L1405" s="169">
        <v>431.46</v>
      </c>
      <c r="M1405" s="169">
        <v>214.04249999999999</v>
      </c>
      <c r="N1405" s="169">
        <v>438.16500000000002</v>
      </c>
      <c r="O1405" s="169">
        <v>322.34999999999997</v>
      </c>
      <c r="P1405" s="169">
        <v>589.61250000000007</v>
      </c>
      <c r="Q1405" s="169">
        <v>454.73624999999998</v>
      </c>
      <c r="R1405" s="169">
        <v>384.93</v>
      </c>
      <c r="S1405" s="169">
        <v>0</v>
      </c>
      <c r="T1405" s="169">
        <v>0</v>
      </c>
      <c r="U1405" s="169">
        <v>4393.8344999999999</v>
      </c>
      <c r="V1405" s="163">
        <f ca="1">SUM(INDIRECT(Inputs!$C$11&amp;ROW()&amp;":"&amp;Inputs!$C$12&amp;ROW()))</f>
        <v>454.73624999999998</v>
      </c>
      <c r="W1405" s="163">
        <f ca="1">SUM(INDIRECT(Inputs!$C$13&amp;ROW()&amp;":"&amp;Inputs!$C$14&amp;ROW()))</f>
        <v>4008.9045000000001</v>
      </c>
      <c r="X1405" s="3" t="str">
        <f>IF(COUNTIFS(Lookups!$A:$A,C1405)=1,"Gross Sales","")</f>
        <v/>
      </c>
      <c r="Y1405" s="3" t="str">
        <f>IF(COUNTIFS(Lookups!$D:$D,C1405)=1,"Bar Sales","")</f>
        <v/>
      </c>
      <c r="Z1405" s="3" t="str">
        <f>IFERROR(VLOOKUP(C1405*1,Lookups!$D:$F,3,FALSE),"")</f>
        <v/>
      </c>
      <c r="AA1405" s="3" t="str">
        <f>IFERROR(VLOOKUP($C1405*1,Lookups!$H:$N,3,FALSE),"")</f>
        <v>Sales</v>
      </c>
      <c r="AB1405" s="3" t="str">
        <f>IFERROR(VLOOKUP($C1405*1,Lookups!$H:$N,4,FALSE),"")</f>
        <v>Lunch</v>
      </c>
      <c r="AC1405" s="3" t="str">
        <f>IFERROR(VLOOKUP($C1405*1,Lookups!$H:$N,5,FALSE),"")</f>
        <v>Dining room</v>
      </c>
      <c r="AD1405" s="3" t="str">
        <f>IFERROR(VLOOKUP($C1405*1,Lookups!$H:$N,6,FALSE),"")</f>
        <v>Bev</v>
      </c>
      <c r="AE1405" s="3" t="str">
        <f>IFERROR(VLOOKUP($C1405*1,Lookups!$H:$N,7,FALSE),"")</f>
        <v>Beer</v>
      </c>
      <c r="AF1405" s="3" t="str">
        <f>VLOOKUP(B1405*1,Stores!$A:$C,3,FALSE)</f>
        <v>DFG</v>
      </c>
    </row>
    <row r="1406" spans="1:32">
      <c r="A1406" s="165" t="s">
        <v>949</v>
      </c>
      <c r="B1406" s="166" t="s">
        <v>936</v>
      </c>
      <c r="C1406" s="165" t="s">
        <v>620</v>
      </c>
      <c r="D1406" s="165" t="s">
        <v>918</v>
      </c>
      <c r="E1406" s="165" t="s">
        <v>621</v>
      </c>
      <c r="F1406" s="167">
        <v>2017</v>
      </c>
      <c r="G1406" s="168">
        <v>0</v>
      </c>
      <c r="H1406" s="169">
        <v>207.67387500000004</v>
      </c>
      <c r="I1406" s="169">
        <v>405.20025000000004</v>
      </c>
      <c r="J1406" s="169">
        <v>332.32679999999999</v>
      </c>
      <c r="K1406" s="169">
        <v>121.9302</v>
      </c>
      <c r="L1406" s="169">
        <v>53.553149999999995</v>
      </c>
      <c r="M1406" s="169">
        <v>186.00749999999999</v>
      </c>
      <c r="N1406" s="169">
        <v>169.90559999999999</v>
      </c>
      <c r="O1406" s="169">
        <v>208.51830000000001</v>
      </c>
      <c r="P1406" s="169">
        <v>149.85</v>
      </c>
      <c r="Q1406" s="169">
        <v>152.88330000000002</v>
      </c>
      <c r="R1406" s="169">
        <v>120.83444999999999</v>
      </c>
      <c r="S1406" s="169">
        <v>0</v>
      </c>
      <c r="T1406" s="169">
        <v>0</v>
      </c>
      <c r="U1406" s="169">
        <v>2108.6834249999997</v>
      </c>
      <c r="V1406" s="163">
        <f ca="1">SUM(INDIRECT(Inputs!$C$11&amp;ROW()&amp;":"&amp;Inputs!$C$12&amp;ROW()))</f>
        <v>152.88330000000002</v>
      </c>
      <c r="W1406" s="163">
        <f ca="1">SUM(INDIRECT(Inputs!$C$13&amp;ROW()&amp;":"&amp;Inputs!$C$14&amp;ROW()))</f>
        <v>1987.8489749999999</v>
      </c>
      <c r="X1406" s="3" t="str">
        <f>IF(COUNTIFS(Lookups!$A:$A,C1406)=1,"Gross Sales","")</f>
        <v/>
      </c>
      <c r="Y1406" s="3" t="str">
        <f>IF(COUNTIFS(Lookups!$D:$D,C1406)=1,"Bar Sales","")</f>
        <v/>
      </c>
      <c r="Z1406" s="3" t="str">
        <f>IFERROR(VLOOKUP(C1406*1,Lookups!$D:$F,3,FALSE),"")</f>
        <v/>
      </c>
      <c r="AA1406" s="3" t="str">
        <f>IFERROR(VLOOKUP($C1406*1,Lookups!$H:$N,3,FALSE),"")</f>
        <v>Sales</v>
      </c>
      <c r="AB1406" s="3" t="str">
        <f>IFERROR(VLOOKUP($C1406*1,Lookups!$H:$N,4,FALSE),"")</f>
        <v>Lunch</v>
      </c>
      <c r="AC1406" s="3" t="str">
        <f>IFERROR(VLOOKUP($C1406*1,Lookups!$H:$N,5,FALSE),"")</f>
        <v>Dining room</v>
      </c>
      <c r="AD1406" s="3" t="str">
        <f>IFERROR(VLOOKUP($C1406*1,Lookups!$H:$N,6,FALSE),"")</f>
        <v>Bev</v>
      </c>
      <c r="AE1406" s="3" t="str">
        <f>IFERROR(VLOOKUP($C1406*1,Lookups!$H:$N,7,FALSE),"")</f>
        <v>Beer</v>
      </c>
      <c r="AF1406" s="3" t="str">
        <f>VLOOKUP(B1406*1,Stores!$A:$C,3,FALSE)</f>
        <v>DFG</v>
      </c>
    </row>
    <row r="1407" spans="1:32">
      <c r="A1407" s="165" t="s">
        <v>948</v>
      </c>
      <c r="B1407" s="166" t="s">
        <v>937</v>
      </c>
      <c r="C1407" s="165" t="s">
        <v>620</v>
      </c>
      <c r="D1407" s="165" t="s">
        <v>918</v>
      </c>
      <c r="E1407" s="165" t="s">
        <v>621</v>
      </c>
      <c r="F1407" s="167">
        <v>2017</v>
      </c>
      <c r="G1407" s="168">
        <v>0</v>
      </c>
      <c r="H1407" s="169">
        <v>350.08874999999995</v>
      </c>
      <c r="I1407" s="169">
        <v>212.67000000000002</v>
      </c>
      <c r="J1407" s="169">
        <v>438.41250000000002</v>
      </c>
      <c r="K1407" s="169">
        <v>434.72812500000003</v>
      </c>
      <c r="L1407" s="169">
        <v>382.63499999999999</v>
      </c>
      <c r="M1407" s="169">
        <v>400.14712500000002</v>
      </c>
      <c r="N1407" s="169">
        <v>282.09375</v>
      </c>
      <c r="O1407" s="169">
        <v>167.60249999999999</v>
      </c>
      <c r="P1407" s="169">
        <v>164.22</v>
      </c>
      <c r="Q1407" s="169">
        <v>270.58349999999996</v>
      </c>
      <c r="R1407" s="169">
        <v>288.85499999999996</v>
      </c>
      <c r="S1407" s="169">
        <v>0</v>
      </c>
      <c r="T1407" s="169">
        <v>0</v>
      </c>
      <c r="U1407" s="169">
        <v>3392.0362499999997</v>
      </c>
      <c r="V1407" s="163">
        <f ca="1">SUM(INDIRECT(Inputs!$C$11&amp;ROW()&amp;":"&amp;Inputs!$C$12&amp;ROW()))</f>
        <v>270.58349999999996</v>
      </c>
      <c r="W1407" s="163">
        <f ca="1">SUM(INDIRECT(Inputs!$C$13&amp;ROW()&amp;":"&amp;Inputs!$C$14&amp;ROW()))</f>
        <v>3103.1812499999996</v>
      </c>
      <c r="X1407" s="3" t="str">
        <f>IF(COUNTIFS(Lookups!$A:$A,C1407)=1,"Gross Sales","")</f>
        <v/>
      </c>
      <c r="Y1407" s="3" t="str">
        <f>IF(COUNTIFS(Lookups!$D:$D,C1407)=1,"Bar Sales","")</f>
        <v/>
      </c>
      <c r="Z1407" s="3" t="str">
        <f>IFERROR(VLOOKUP(C1407*1,Lookups!$D:$F,3,FALSE),"")</f>
        <v/>
      </c>
      <c r="AA1407" s="3" t="str">
        <f>IFERROR(VLOOKUP($C1407*1,Lookups!$H:$N,3,FALSE),"")</f>
        <v>Sales</v>
      </c>
      <c r="AB1407" s="3" t="str">
        <f>IFERROR(VLOOKUP($C1407*1,Lookups!$H:$N,4,FALSE),"")</f>
        <v>Lunch</v>
      </c>
      <c r="AC1407" s="3" t="str">
        <f>IFERROR(VLOOKUP($C1407*1,Lookups!$H:$N,5,FALSE),"")</f>
        <v>Dining room</v>
      </c>
      <c r="AD1407" s="3" t="str">
        <f>IFERROR(VLOOKUP($C1407*1,Lookups!$H:$N,6,FALSE),"")</f>
        <v>Bev</v>
      </c>
      <c r="AE1407" s="3" t="str">
        <f>IFERROR(VLOOKUP($C1407*1,Lookups!$H:$N,7,FALSE),"")</f>
        <v>Beer</v>
      </c>
      <c r="AF1407" s="3" t="str">
        <f>VLOOKUP(B1407*1,Stores!$A:$C,3,FALSE)</f>
        <v>DFG</v>
      </c>
    </row>
    <row r="1408" spans="1:32">
      <c r="A1408" s="165" t="s">
        <v>947</v>
      </c>
      <c r="B1408" s="166" t="s">
        <v>938</v>
      </c>
      <c r="C1408" s="165" t="s">
        <v>620</v>
      </c>
      <c r="D1408" s="165" t="s">
        <v>918</v>
      </c>
      <c r="E1408" s="165" t="s">
        <v>621</v>
      </c>
      <c r="F1408" s="167">
        <v>2017</v>
      </c>
      <c r="G1408" s="168">
        <v>0</v>
      </c>
      <c r="H1408" s="169">
        <v>2641.1615999999999</v>
      </c>
      <c r="I1408" s="169">
        <v>1832.619375</v>
      </c>
      <c r="J1408" s="169">
        <v>2659.2441749999998</v>
      </c>
      <c r="K1408" s="169">
        <v>2456.643</v>
      </c>
      <c r="L1408" s="169">
        <v>2121.4424999999997</v>
      </c>
      <c r="M1408" s="169">
        <v>2094.0374999999999</v>
      </c>
      <c r="N1408" s="169">
        <v>2071.4231249999998</v>
      </c>
      <c r="O1408" s="169">
        <v>2189.80125</v>
      </c>
      <c r="P1408" s="169">
        <v>2394.1239</v>
      </c>
      <c r="Q1408" s="169">
        <v>1450.3125</v>
      </c>
      <c r="R1408" s="169">
        <v>1275.49125</v>
      </c>
      <c r="S1408" s="169">
        <v>0</v>
      </c>
      <c r="T1408" s="169">
        <v>0</v>
      </c>
      <c r="U1408" s="169">
        <v>23186.300174999997</v>
      </c>
      <c r="V1408" s="163">
        <f ca="1">SUM(INDIRECT(Inputs!$C$11&amp;ROW()&amp;":"&amp;Inputs!$C$12&amp;ROW()))</f>
        <v>1450.3125</v>
      </c>
      <c r="W1408" s="163">
        <f ca="1">SUM(INDIRECT(Inputs!$C$13&amp;ROW()&amp;":"&amp;Inputs!$C$14&amp;ROW()))</f>
        <v>21910.808924999998</v>
      </c>
      <c r="X1408" s="3" t="str">
        <f>IF(COUNTIFS(Lookups!$A:$A,C1408)=1,"Gross Sales","")</f>
        <v/>
      </c>
      <c r="Y1408" s="3" t="str">
        <f>IF(COUNTIFS(Lookups!$D:$D,C1408)=1,"Bar Sales","")</f>
        <v/>
      </c>
      <c r="Z1408" s="3" t="str">
        <f>IFERROR(VLOOKUP(C1408*1,Lookups!$D:$F,3,FALSE),"")</f>
        <v/>
      </c>
      <c r="AA1408" s="3" t="str">
        <f>IFERROR(VLOOKUP($C1408*1,Lookups!$H:$N,3,FALSE),"")</f>
        <v>Sales</v>
      </c>
      <c r="AB1408" s="3" t="str">
        <f>IFERROR(VLOOKUP($C1408*1,Lookups!$H:$N,4,FALSE),"")</f>
        <v>Lunch</v>
      </c>
      <c r="AC1408" s="3" t="str">
        <f>IFERROR(VLOOKUP($C1408*1,Lookups!$H:$N,5,FALSE),"")</f>
        <v>Dining room</v>
      </c>
      <c r="AD1408" s="3" t="str">
        <f>IFERROR(VLOOKUP($C1408*1,Lookups!$H:$N,6,FALSE),"")</f>
        <v>Bev</v>
      </c>
      <c r="AE1408" s="3" t="str">
        <f>IFERROR(VLOOKUP($C1408*1,Lookups!$H:$N,7,FALSE),"")</f>
        <v>Beer</v>
      </c>
      <c r="AF1408" s="3" t="str">
        <f>VLOOKUP(B1408*1,Stores!$A:$C,3,FALSE)</f>
        <v>DFG</v>
      </c>
    </row>
    <row r="1409" spans="1:32">
      <c r="A1409" s="165" t="s">
        <v>946</v>
      </c>
      <c r="B1409" s="166" t="s">
        <v>939</v>
      </c>
      <c r="C1409" s="165" t="s">
        <v>620</v>
      </c>
      <c r="D1409" s="165" t="s">
        <v>918</v>
      </c>
      <c r="E1409" s="165" t="s">
        <v>621</v>
      </c>
      <c r="F1409" s="167">
        <v>2017</v>
      </c>
      <c r="G1409" s="168">
        <v>0</v>
      </c>
      <c r="H1409" s="169">
        <v>581.15129999999999</v>
      </c>
      <c r="I1409" s="169">
        <v>459.430725</v>
      </c>
      <c r="J1409" s="169">
        <v>534.34612500000003</v>
      </c>
      <c r="K1409" s="169">
        <v>292.2672</v>
      </c>
      <c r="L1409" s="169">
        <v>636.41279999999995</v>
      </c>
      <c r="M1409" s="169">
        <v>553.53345000000002</v>
      </c>
      <c r="N1409" s="169">
        <v>491.41762499999999</v>
      </c>
      <c r="O1409" s="169">
        <v>453.47160000000002</v>
      </c>
      <c r="P1409" s="169">
        <v>310.20675</v>
      </c>
      <c r="Q1409" s="169">
        <v>500.48400000000004</v>
      </c>
      <c r="R1409" s="169">
        <v>254.72700000000003</v>
      </c>
      <c r="S1409" s="169">
        <v>0</v>
      </c>
      <c r="T1409" s="169">
        <v>0</v>
      </c>
      <c r="U1409" s="169">
        <v>5067.4485750000003</v>
      </c>
      <c r="V1409" s="163">
        <f ca="1">SUM(INDIRECT(Inputs!$C$11&amp;ROW()&amp;":"&amp;Inputs!$C$12&amp;ROW()))</f>
        <v>500.48400000000004</v>
      </c>
      <c r="W1409" s="163">
        <f ca="1">SUM(INDIRECT(Inputs!$C$13&amp;ROW()&amp;":"&amp;Inputs!$C$14&amp;ROW()))</f>
        <v>4812.7215750000005</v>
      </c>
      <c r="X1409" s="3" t="str">
        <f>IF(COUNTIFS(Lookups!$A:$A,C1409)=1,"Gross Sales","")</f>
        <v/>
      </c>
      <c r="Y1409" s="3" t="str">
        <f>IF(COUNTIFS(Lookups!$D:$D,C1409)=1,"Bar Sales","")</f>
        <v/>
      </c>
      <c r="Z1409" s="3" t="str">
        <f>IFERROR(VLOOKUP(C1409*1,Lookups!$D:$F,3,FALSE),"")</f>
        <v/>
      </c>
      <c r="AA1409" s="3" t="str">
        <f>IFERROR(VLOOKUP($C1409*1,Lookups!$H:$N,3,FALSE),"")</f>
        <v>Sales</v>
      </c>
      <c r="AB1409" s="3" t="str">
        <f>IFERROR(VLOOKUP($C1409*1,Lookups!$H:$N,4,FALSE),"")</f>
        <v>Lunch</v>
      </c>
      <c r="AC1409" s="3" t="str">
        <f>IFERROR(VLOOKUP($C1409*1,Lookups!$H:$N,5,FALSE),"")</f>
        <v>Dining room</v>
      </c>
      <c r="AD1409" s="3" t="str">
        <f>IFERROR(VLOOKUP($C1409*1,Lookups!$H:$N,6,FALSE),"")</f>
        <v>Bev</v>
      </c>
      <c r="AE1409" s="3" t="str">
        <f>IFERROR(VLOOKUP($C1409*1,Lookups!$H:$N,7,FALSE),"")</f>
        <v>Beer</v>
      </c>
      <c r="AF1409" s="3" t="str">
        <f>VLOOKUP(B1409*1,Stores!$A:$C,3,FALSE)</f>
        <v>DFG</v>
      </c>
    </row>
    <row r="1410" spans="1:32">
      <c r="A1410" s="165" t="s">
        <v>945</v>
      </c>
      <c r="B1410" s="166" t="s">
        <v>940</v>
      </c>
      <c r="C1410" s="165" t="s">
        <v>620</v>
      </c>
      <c r="D1410" s="165" t="s">
        <v>918</v>
      </c>
      <c r="E1410" s="165" t="s">
        <v>621</v>
      </c>
      <c r="F1410" s="167">
        <v>2017</v>
      </c>
      <c r="G1410" s="168">
        <v>0</v>
      </c>
      <c r="H1410" s="169">
        <v>405.58139999999997</v>
      </c>
      <c r="I1410" s="169">
        <v>441.03749999999997</v>
      </c>
      <c r="J1410" s="169">
        <v>276.99375000000003</v>
      </c>
      <c r="K1410" s="169">
        <v>300.46500000000003</v>
      </c>
      <c r="L1410" s="169">
        <v>307.66724999999997</v>
      </c>
      <c r="M1410" s="169">
        <v>299.32499999999999</v>
      </c>
      <c r="N1410" s="169">
        <v>189.9</v>
      </c>
      <c r="O1410" s="169">
        <v>173.25</v>
      </c>
      <c r="P1410" s="169">
        <v>135.39375000000001</v>
      </c>
      <c r="Q1410" s="169">
        <v>237.12</v>
      </c>
      <c r="R1410" s="169">
        <v>191.619</v>
      </c>
      <c r="S1410" s="169">
        <v>0</v>
      </c>
      <c r="T1410" s="169">
        <v>0</v>
      </c>
      <c r="U1410" s="169">
        <v>2958.3526500000003</v>
      </c>
      <c r="V1410" s="163">
        <f ca="1">SUM(INDIRECT(Inputs!$C$11&amp;ROW()&amp;":"&amp;Inputs!$C$12&amp;ROW()))</f>
        <v>237.12</v>
      </c>
      <c r="W1410" s="163">
        <f ca="1">SUM(INDIRECT(Inputs!$C$13&amp;ROW()&amp;":"&amp;Inputs!$C$14&amp;ROW()))</f>
        <v>2766.7336500000001</v>
      </c>
      <c r="X1410" s="3" t="str">
        <f>IF(COUNTIFS(Lookups!$A:$A,C1410)=1,"Gross Sales","")</f>
        <v/>
      </c>
      <c r="Y1410" s="3" t="str">
        <f>IF(COUNTIFS(Lookups!$D:$D,C1410)=1,"Bar Sales","")</f>
        <v/>
      </c>
      <c r="Z1410" s="3" t="str">
        <f>IFERROR(VLOOKUP(C1410*1,Lookups!$D:$F,3,FALSE),"")</f>
        <v/>
      </c>
      <c r="AA1410" s="3" t="str">
        <f>IFERROR(VLOOKUP($C1410*1,Lookups!$H:$N,3,FALSE),"")</f>
        <v>Sales</v>
      </c>
      <c r="AB1410" s="3" t="str">
        <f>IFERROR(VLOOKUP($C1410*1,Lookups!$H:$N,4,FALSE),"")</f>
        <v>Lunch</v>
      </c>
      <c r="AC1410" s="3" t="str">
        <f>IFERROR(VLOOKUP($C1410*1,Lookups!$H:$N,5,FALSE),"")</f>
        <v>Dining room</v>
      </c>
      <c r="AD1410" s="3" t="str">
        <f>IFERROR(VLOOKUP($C1410*1,Lookups!$H:$N,6,FALSE),"")</f>
        <v>Bev</v>
      </c>
      <c r="AE1410" s="3" t="str">
        <f>IFERROR(VLOOKUP($C1410*1,Lookups!$H:$N,7,FALSE),"")</f>
        <v>Beer</v>
      </c>
      <c r="AF1410" s="3" t="str">
        <f>VLOOKUP(B1410*1,Stores!$A:$C,3,FALSE)</f>
        <v>DFG</v>
      </c>
    </row>
    <row r="1411" spans="1:32">
      <c r="A1411" s="165" t="s">
        <v>944</v>
      </c>
      <c r="B1411" s="166" t="s">
        <v>941</v>
      </c>
      <c r="C1411" s="165" t="s">
        <v>620</v>
      </c>
      <c r="D1411" s="165" t="s">
        <v>918</v>
      </c>
      <c r="E1411" s="165" t="s">
        <v>621</v>
      </c>
      <c r="F1411" s="167">
        <v>2017</v>
      </c>
      <c r="G1411" s="168">
        <v>0</v>
      </c>
      <c r="H1411" s="169">
        <v>796.53719999999987</v>
      </c>
      <c r="I1411" s="169">
        <v>521.51144999999997</v>
      </c>
      <c r="J1411" s="169">
        <v>525.34462500000006</v>
      </c>
      <c r="K1411" s="169">
        <v>417.23009999999999</v>
      </c>
      <c r="L1411" s="169">
        <v>490.55422500000003</v>
      </c>
      <c r="M1411" s="169">
        <v>683.55809999999997</v>
      </c>
      <c r="N1411" s="169">
        <v>786.97739999999999</v>
      </c>
      <c r="O1411" s="169">
        <v>417.28604999999999</v>
      </c>
      <c r="P1411" s="169">
        <v>422.95987500000001</v>
      </c>
      <c r="Q1411" s="169">
        <v>262.66079999999999</v>
      </c>
      <c r="R1411" s="169">
        <v>483.67439999999999</v>
      </c>
      <c r="S1411" s="169">
        <v>0</v>
      </c>
      <c r="T1411" s="169">
        <v>0</v>
      </c>
      <c r="U1411" s="169">
        <v>5808.2942249999996</v>
      </c>
      <c r="V1411" s="163">
        <f ca="1">SUM(INDIRECT(Inputs!$C$11&amp;ROW()&amp;":"&amp;Inputs!$C$12&amp;ROW()))</f>
        <v>262.66079999999999</v>
      </c>
      <c r="W1411" s="163">
        <f ca="1">SUM(INDIRECT(Inputs!$C$13&amp;ROW()&amp;":"&amp;Inputs!$C$14&amp;ROW()))</f>
        <v>5324.6198249999998</v>
      </c>
      <c r="X1411" s="3" t="str">
        <f>IF(COUNTIFS(Lookups!$A:$A,C1411)=1,"Gross Sales","")</f>
        <v/>
      </c>
      <c r="Y1411" s="3" t="str">
        <f>IF(COUNTIFS(Lookups!$D:$D,C1411)=1,"Bar Sales","")</f>
        <v/>
      </c>
      <c r="Z1411" s="3" t="str">
        <f>IFERROR(VLOOKUP(C1411*1,Lookups!$D:$F,3,FALSE),"")</f>
        <v/>
      </c>
      <c r="AA1411" s="3" t="str">
        <f>IFERROR(VLOOKUP($C1411*1,Lookups!$H:$N,3,FALSE),"")</f>
        <v>Sales</v>
      </c>
      <c r="AB1411" s="3" t="str">
        <f>IFERROR(VLOOKUP($C1411*1,Lookups!$H:$N,4,FALSE),"")</f>
        <v>Lunch</v>
      </c>
      <c r="AC1411" s="3" t="str">
        <f>IFERROR(VLOOKUP($C1411*1,Lookups!$H:$N,5,FALSE),"")</f>
        <v>Dining room</v>
      </c>
      <c r="AD1411" s="3" t="str">
        <f>IFERROR(VLOOKUP($C1411*1,Lookups!$H:$N,6,FALSE),"")</f>
        <v>Bev</v>
      </c>
      <c r="AE1411" s="3" t="str">
        <f>IFERROR(VLOOKUP($C1411*1,Lookups!$H:$N,7,FALSE),"")</f>
        <v>Beer</v>
      </c>
      <c r="AF1411" s="3" t="str">
        <f>VLOOKUP(B1411*1,Stores!$A:$C,3,FALSE)</f>
        <v>DFG</v>
      </c>
    </row>
    <row r="1412" spans="1:32">
      <c r="A1412" s="165" t="s">
        <v>943</v>
      </c>
      <c r="B1412" s="166" t="s">
        <v>942</v>
      </c>
      <c r="C1412" s="165" t="s">
        <v>620</v>
      </c>
      <c r="D1412" s="165" t="s">
        <v>918</v>
      </c>
      <c r="E1412" s="165" t="s">
        <v>621</v>
      </c>
      <c r="F1412" s="167">
        <v>2017</v>
      </c>
      <c r="G1412" s="168">
        <v>0</v>
      </c>
      <c r="H1412" s="169">
        <v>869.07150000000013</v>
      </c>
      <c r="I1412" s="169">
        <v>804.85874999999999</v>
      </c>
      <c r="J1412" s="169">
        <v>992.54250000000002</v>
      </c>
      <c r="K1412" s="169">
        <v>1099.6256249999999</v>
      </c>
      <c r="L1412" s="169">
        <v>1187.4825000000001</v>
      </c>
      <c r="M1412" s="169">
        <v>623.01</v>
      </c>
      <c r="N1412" s="169">
        <v>735.17872499999987</v>
      </c>
      <c r="O1412" s="169">
        <v>418.16249999999997</v>
      </c>
      <c r="P1412" s="169">
        <v>376.700625</v>
      </c>
      <c r="Q1412" s="169">
        <v>950.90625</v>
      </c>
      <c r="R1412" s="169">
        <v>592.65750000000003</v>
      </c>
      <c r="S1412" s="169">
        <v>0</v>
      </c>
      <c r="T1412" s="169">
        <v>0</v>
      </c>
      <c r="U1412" s="169">
        <v>8650.1964750000006</v>
      </c>
      <c r="V1412" s="163">
        <f ca="1">SUM(INDIRECT(Inputs!$C$11&amp;ROW()&amp;":"&amp;Inputs!$C$12&amp;ROW()))</f>
        <v>950.90625</v>
      </c>
      <c r="W1412" s="163">
        <f ca="1">SUM(INDIRECT(Inputs!$C$13&amp;ROW()&amp;":"&amp;Inputs!$C$14&amp;ROW()))</f>
        <v>8057.5389750000004</v>
      </c>
      <c r="X1412" s="3" t="str">
        <f>IF(COUNTIFS(Lookups!$A:$A,C1412)=1,"Gross Sales","")</f>
        <v/>
      </c>
      <c r="Y1412" s="3" t="str">
        <f>IF(COUNTIFS(Lookups!$D:$D,C1412)=1,"Bar Sales","")</f>
        <v/>
      </c>
      <c r="Z1412" s="3" t="str">
        <f>IFERROR(VLOOKUP(C1412*1,Lookups!$D:$F,3,FALSE),"")</f>
        <v/>
      </c>
      <c r="AA1412" s="3" t="str">
        <f>IFERROR(VLOOKUP($C1412*1,Lookups!$H:$N,3,FALSE),"")</f>
        <v>Sales</v>
      </c>
      <c r="AB1412" s="3" t="str">
        <f>IFERROR(VLOOKUP($C1412*1,Lookups!$H:$N,4,FALSE),"")</f>
        <v>Lunch</v>
      </c>
      <c r="AC1412" s="3" t="str">
        <f>IFERROR(VLOOKUP($C1412*1,Lookups!$H:$N,5,FALSE),"")</f>
        <v>Dining room</v>
      </c>
      <c r="AD1412" s="3" t="str">
        <f>IFERROR(VLOOKUP($C1412*1,Lookups!$H:$N,6,FALSE),"")</f>
        <v>Bev</v>
      </c>
      <c r="AE1412" s="3" t="str">
        <f>IFERROR(VLOOKUP($C1412*1,Lookups!$H:$N,7,FALSE),"")</f>
        <v>Beer</v>
      </c>
      <c r="AF1412" s="3" t="str">
        <f>VLOOKUP(B1412*1,Stores!$A:$C,3,FALSE)</f>
        <v>DFG</v>
      </c>
    </row>
    <row r="1413" spans="1:32">
      <c r="A1413" s="165" t="s">
        <v>942</v>
      </c>
      <c r="B1413" s="166" t="s">
        <v>943</v>
      </c>
      <c r="C1413" s="165" t="s">
        <v>620</v>
      </c>
      <c r="D1413" s="165" t="s">
        <v>918</v>
      </c>
      <c r="E1413" s="165" t="s">
        <v>621</v>
      </c>
      <c r="F1413" s="167">
        <v>2017</v>
      </c>
      <c r="G1413" s="168">
        <v>0</v>
      </c>
      <c r="H1413" s="169">
        <v>315.5625</v>
      </c>
      <c r="I1413" s="169">
        <v>432.97500000000002</v>
      </c>
      <c r="J1413" s="169">
        <v>374.42250000000001</v>
      </c>
      <c r="K1413" s="169">
        <v>396.20625000000001</v>
      </c>
      <c r="L1413" s="169">
        <v>380.28375</v>
      </c>
      <c r="M1413" s="169">
        <v>340.20000000000005</v>
      </c>
      <c r="N1413" s="169">
        <v>201.84</v>
      </c>
      <c r="O1413" s="169">
        <v>177.75</v>
      </c>
      <c r="P1413" s="169">
        <v>196.37550000000002</v>
      </c>
      <c r="Q1413" s="169">
        <v>209.70000000000002</v>
      </c>
      <c r="R1413" s="169">
        <v>312.07499999999999</v>
      </c>
      <c r="S1413" s="169">
        <v>0</v>
      </c>
      <c r="T1413" s="169">
        <v>0</v>
      </c>
      <c r="U1413" s="169">
        <v>3337.3905</v>
      </c>
      <c r="V1413" s="163">
        <f ca="1">SUM(INDIRECT(Inputs!$C$11&amp;ROW()&amp;":"&amp;Inputs!$C$12&amp;ROW()))</f>
        <v>209.70000000000002</v>
      </c>
      <c r="W1413" s="163">
        <f ca="1">SUM(INDIRECT(Inputs!$C$13&amp;ROW()&amp;":"&amp;Inputs!$C$14&amp;ROW()))</f>
        <v>3025.3155000000002</v>
      </c>
      <c r="X1413" s="3" t="str">
        <f>IF(COUNTIFS(Lookups!$A:$A,C1413)=1,"Gross Sales","")</f>
        <v/>
      </c>
      <c r="Y1413" s="3" t="str">
        <f>IF(COUNTIFS(Lookups!$D:$D,C1413)=1,"Bar Sales","")</f>
        <v/>
      </c>
      <c r="Z1413" s="3" t="str">
        <f>IFERROR(VLOOKUP(C1413*1,Lookups!$D:$F,3,FALSE),"")</f>
        <v/>
      </c>
      <c r="AA1413" s="3" t="str">
        <f>IFERROR(VLOOKUP($C1413*1,Lookups!$H:$N,3,FALSE),"")</f>
        <v>Sales</v>
      </c>
      <c r="AB1413" s="3" t="str">
        <f>IFERROR(VLOOKUP($C1413*1,Lookups!$H:$N,4,FALSE),"")</f>
        <v>Lunch</v>
      </c>
      <c r="AC1413" s="3" t="str">
        <f>IFERROR(VLOOKUP($C1413*1,Lookups!$H:$N,5,FALSE),"")</f>
        <v>Dining room</v>
      </c>
      <c r="AD1413" s="3" t="str">
        <f>IFERROR(VLOOKUP($C1413*1,Lookups!$H:$N,6,FALSE),"")</f>
        <v>Bev</v>
      </c>
      <c r="AE1413" s="3" t="str">
        <f>IFERROR(VLOOKUP($C1413*1,Lookups!$H:$N,7,FALSE),"")</f>
        <v>Beer</v>
      </c>
      <c r="AF1413" s="3" t="str">
        <f>VLOOKUP(B1413*1,Stores!$A:$C,3,FALSE)</f>
        <v>DFG</v>
      </c>
    </row>
    <row r="1414" spans="1:32">
      <c r="A1414" s="165" t="s">
        <v>941</v>
      </c>
      <c r="B1414" s="166" t="s">
        <v>944</v>
      </c>
      <c r="C1414" s="165" t="s">
        <v>620</v>
      </c>
      <c r="D1414" s="165" t="s">
        <v>918</v>
      </c>
      <c r="E1414" s="165" t="s">
        <v>621</v>
      </c>
      <c r="F1414" s="167">
        <v>2017</v>
      </c>
      <c r="G1414" s="168">
        <v>0</v>
      </c>
      <c r="H1414" s="169">
        <v>383.45249999999999</v>
      </c>
      <c r="I1414" s="169">
        <v>475.12499999999994</v>
      </c>
      <c r="J1414" s="169">
        <v>313.92</v>
      </c>
      <c r="K1414" s="169">
        <v>363.51</v>
      </c>
      <c r="L1414" s="169">
        <v>501.90000000000003</v>
      </c>
      <c r="M1414" s="169">
        <v>455.90625</v>
      </c>
      <c r="N1414" s="169">
        <v>420.45997499999999</v>
      </c>
      <c r="O1414" s="169">
        <v>190.44900000000001</v>
      </c>
      <c r="P1414" s="169">
        <v>378.2808</v>
      </c>
      <c r="Q1414" s="169">
        <v>222.97499999999999</v>
      </c>
      <c r="R1414" s="169">
        <v>229.43625</v>
      </c>
      <c r="S1414" s="169">
        <v>0</v>
      </c>
      <c r="T1414" s="169">
        <v>0</v>
      </c>
      <c r="U1414" s="169">
        <v>3935.4147750000002</v>
      </c>
      <c r="V1414" s="163">
        <f ca="1">SUM(INDIRECT(Inputs!$C$11&amp;ROW()&amp;":"&amp;Inputs!$C$12&amp;ROW()))</f>
        <v>222.97499999999999</v>
      </c>
      <c r="W1414" s="163">
        <f ca="1">SUM(INDIRECT(Inputs!$C$13&amp;ROW()&amp;":"&amp;Inputs!$C$14&amp;ROW()))</f>
        <v>3705.978525</v>
      </c>
      <c r="X1414" s="3" t="str">
        <f>IF(COUNTIFS(Lookups!$A:$A,C1414)=1,"Gross Sales","")</f>
        <v/>
      </c>
      <c r="Y1414" s="3" t="str">
        <f>IF(COUNTIFS(Lookups!$D:$D,C1414)=1,"Bar Sales","")</f>
        <v/>
      </c>
      <c r="Z1414" s="3" t="str">
        <f>IFERROR(VLOOKUP(C1414*1,Lookups!$D:$F,3,FALSE),"")</f>
        <v/>
      </c>
      <c r="AA1414" s="3" t="str">
        <f>IFERROR(VLOOKUP($C1414*1,Lookups!$H:$N,3,FALSE),"")</f>
        <v>Sales</v>
      </c>
      <c r="AB1414" s="3" t="str">
        <f>IFERROR(VLOOKUP($C1414*1,Lookups!$H:$N,4,FALSE),"")</f>
        <v>Lunch</v>
      </c>
      <c r="AC1414" s="3" t="str">
        <f>IFERROR(VLOOKUP($C1414*1,Lookups!$H:$N,5,FALSE),"")</f>
        <v>Dining room</v>
      </c>
      <c r="AD1414" s="3" t="str">
        <f>IFERROR(VLOOKUP($C1414*1,Lookups!$H:$N,6,FALSE),"")</f>
        <v>Bev</v>
      </c>
      <c r="AE1414" s="3" t="str">
        <f>IFERROR(VLOOKUP($C1414*1,Lookups!$H:$N,7,FALSE),"")</f>
        <v>Beer</v>
      </c>
      <c r="AF1414" s="3" t="str">
        <f>VLOOKUP(B1414*1,Stores!$A:$C,3,FALSE)</f>
        <v>DFG</v>
      </c>
    </row>
    <row r="1415" spans="1:32">
      <c r="A1415" s="165" t="s">
        <v>940</v>
      </c>
      <c r="B1415" s="166" t="s">
        <v>945</v>
      </c>
      <c r="C1415" s="165" t="s">
        <v>620</v>
      </c>
      <c r="D1415" s="165" t="s">
        <v>918</v>
      </c>
      <c r="E1415" s="165" t="s">
        <v>621</v>
      </c>
      <c r="F1415" s="167">
        <v>2017</v>
      </c>
      <c r="G1415" s="168">
        <v>0</v>
      </c>
      <c r="H1415" s="169">
        <v>1006.25625</v>
      </c>
      <c r="I1415" s="169">
        <v>452.15625</v>
      </c>
      <c r="J1415" s="169">
        <v>585.9</v>
      </c>
      <c r="K1415" s="169">
        <v>365.16480000000001</v>
      </c>
      <c r="L1415" s="169">
        <v>360.212625</v>
      </c>
      <c r="M1415" s="169">
        <v>308.55</v>
      </c>
      <c r="N1415" s="169">
        <v>329.53635000000003</v>
      </c>
      <c r="O1415" s="169">
        <v>394.09200000000004</v>
      </c>
      <c r="P1415" s="169">
        <v>224.41125</v>
      </c>
      <c r="Q1415" s="169">
        <v>215.96250000000001</v>
      </c>
      <c r="R1415" s="169">
        <v>195.33622500000001</v>
      </c>
      <c r="S1415" s="169">
        <v>0</v>
      </c>
      <c r="T1415" s="169">
        <v>0</v>
      </c>
      <c r="U1415" s="169">
        <v>4437.5782500000005</v>
      </c>
      <c r="V1415" s="163">
        <f ca="1">SUM(INDIRECT(Inputs!$C$11&amp;ROW()&amp;":"&amp;Inputs!$C$12&amp;ROW()))</f>
        <v>215.96250000000001</v>
      </c>
      <c r="W1415" s="163">
        <f ca="1">SUM(INDIRECT(Inputs!$C$13&amp;ROW()&amp;":"&amp;Inputs!$C$14&amp;ROW()))</f>
        <v>4242.2420250000005</v>
      </c>
      <c r="X1415" s="3" t="str">
        <f>IF(COUNTIFS(Lookups!$A:$A,C1415)=1,"Gross Sales","")</f>
        <v/>
      </c>
      <c r="Y1415" s="3" t="str">
        <f>IF(COUNTIFS(Lookups!$D:$D,C1415)=1,"Bar Sales","")</f>
        <v/>
      </c>
      <c r="Z1415" s="3" t="str">
        <f>IFERROR(VLOOKUP(C1415*1,Lookups!$D:$F,3,FALSE),"")</f>
        <v/>
      </c>
      <c r="AA1415" s="3" t="str">
        <f>IFERROR(VLOOKUP($C1415*1,Lookups!$H:$N,3,FALSE),"")</f>
        <v>Sales</v>
      </c>
      <c r="AB1415" s="3" t="str">
        <f>IFERROR(VLOOKUP($C1415*1,Lookups!$H:$N,4,FALSE),"")</f>
        <v>Lunch</v>
      </c>
      <c r="AC1415" s="3" t="str">
        <f>IFERROR(VLOOKUP($C1415*1,Lookups!$H:$N,5,FALSE),"")</f>
        <v>Dining room</v>
      </c>
      <c r="AD1415" s="3" t="str">
        <f>IFERROR(VLOOKUP($C1415*1,Lookups!$H:$N,6,FALSE),"")</f>
        <v>Bev</v>
      </c>
      <c r="AE1415" s="3" t="str">
        <f>IFERROR(VLOOKUP($C1415*1,Lookups!$H:$N,7,FALSE),"")</f>
        <v>Beer</v>
      </c>
      <c r="AF1415" s="3" t="str">
        <f>VLOOKUP(B1415*1,Stores!$A:$C,3,FALSE)</f>
        <v>DFG</v>
      </c>
    </row>
    <row r="1416" spans="1:32">
      <c r="A1416" s="165" t="s">
        <v>939</v>
      </c>
      <c r="B1416" s="166" t="s">
        <v>946</v>
      </c>
      <c r="C1416" s="165" t="s">
        <v>620</v>
      </c>
      <c r="D1416" s="165" t="s">
        <v>918</v>
      </c>
      <c r="E1416" s="165" t="s">
        <v>621</v>
      </c>
      <c r="F1416" s="167">
        <v>2017</v>
      </c>
      <c r="G1416" s="168">
        <v>0</v>
      </c>
      <c r="H1416" s="169">
        <v>300.98250000000002</v>
      </c>
      <c r="I1416" s="169">
        <v>219.14249999999998</v>
      </c>
      <c r="J1416" s="169">
        <v>315.495</v>
      </c>
      <c r="K1416" s="169">
        <v>226.6275</v>
      </c>
      <c r="L1416" s="169">
        <v>415.125</v>
      </c>
      <c r="M1416" s="169">
        <v>447.09375</v>
      </c>
      <c r="N1416" s="169">
        <v>384.61500000000001</v>
      </c>
      <c r="O1416" s="169">
        <v>344.7525</v>
      </c>
      <c r="P1416" s="169">
        <v>368.60850000000005</v>
      </c>
      <c r="Q1416" s="169">
        <v>351.22125</v>
      </c>
      <c r="R1416" s="169">
        <v>376.8</v>
      </c>
      <c r="S1416" s="169">
        <v>0</v>
      </c>
      <c r="T1416" s="169">
        <v>0</v>
      </c>
      <c r="U1416" s="169">
        <v>3750.4635000000003</v>
      </c>
      <c r="V1416" s="163">
        <f ca="1">SUM(INDIRECT(Inputs!$C$11&amp;ROW()&amp;":"&amp;Inputs!$C$12&amp;ROW()))</f>
        <v>351.22125</v>
      </c>
      <c r="W1416" s="163">
        <f ca="1">SUM(INDIRECT(Inputs!$C$13&amp;ROW()&amp;":"&amp;Inputs!$C$14&amp;ROW()))</f>
        <v>3373.6635000000001</v>
      </c>
      <c r="X1416" s="3" t="str">
        <f>IF(COUNTIFS(Lookups!$A:$A,C1416)=1,"Gross Sales","")</f>
        <v/>
      </c>
      <c r="Y1416" s="3" t="str">
        <f>IF(COUNTIFS(Lookups!$D:$D,C1416)=1,"Bar Sales","")</f>
        <v/>
      </c>
      <c r="Z1416" s="3" t="str">
        <f>IFERROR(VLOOKUP(C1416*1,Lookups!$D:$F,3,FALSE),"")</f>
        <v/>
      </c>
      <c r="AA1416" s="3" t="str">
        <f>IFERROR(VLOOKUP($C1416*1,Lookups!$H:$N,3,FALSE),"")</f>
        <v>Sales</v>
      </c>
      <c r="AB1416" s="3" t="str">
        <f>IFERROR(VLOOKUP($C1416*1,Lookups!$H:$N,4,FALSE),"")</f>
        <v>Lunch</v>
      </c>
      <c r="AC1416" s="3" t="str">
        <f>IFERROR(VLOOKUP($C1416*1,Lookups!$H:$N,5,FALSE),"")</f>
        <v>Dining room</v>
      </c>
      <c r="AD1416" s="3" t="str">
        <f>IFERROR(VLOOKUP($C1416*1,Lookups!$H:$N,6,FALSE),"")</f>
        <v>Bev</v>
      </c>
      <c r="AE1416" s="3" t="str">
        <f>IFERROR(VLOOKUP($C1416*1,Lookups!$H:$N,7,FALSE),"")</f>
        <v>Beer</v>
      </c>
      <c r="AF1416" s="3" t="str">
        <f>VLOOKUP(B1416*1,Stores!$A:$C,3,FALSE)</f>
        <v>DFG</v>
      </c>
    </row>
    <row r="1417" spans="1:32">
      <c r="A1417" s="165" t="s">
        <v>938</v>
      </c>
      <c r="B1417" s="166" t="s">
        <v>947</v>
      </c>
      <c r="C1417" s="165" t="s">
        <v>620</v>
      </c>
      <c r="D1417" s="165" t="s">
        <v>918</v>
      </c>
      <c r="E1417" s="165" t="s">
        <v>621</v>
      </c>
      <c r="F1417" s="167">
        <v>2017</v>
      </c>
      <c r="G1417" s="168">
        <v>0</v>
      </c>
      <c r="H1417" s="169">
        <v>535.8404250000001</v>
      </c>
      <c r="I1417" s="169">
        <v>441.99600000000004</v>
      </c>
      <c r="J1417" s="169">
        <v>322.00200000000001</v>
      </c>
      <c r="K1417" s="169">
        <v>282.39187499999997</v>
      </c>
      <c r="L1417" s="169">
        <v>513.86107500000003</v>
      </c>
      <c r="M1417" s="169">
        <v>421.39979999999997</v>
      </c>
      <c r="N1417" s="169">
        <v>436.23449999999997</v>
      </c>
      <c r="O1417" s="169">
        <v>440.31930000000006</v>
      </c>
      <c r="P1417" s="169">
        <v>420.00367500000004</v>
      </c>
      <c r="Q1417" s="169">
        <v>353.33099999999996</v>
      </c>
      <c r="R1417" s="169">
        <v>249.35175000000001</v>
      </c>
      <c r="S1417" s="169">
        <v>0</v>
      </c>
      <c r="T1417" s="169">
        <v>0</v>
      </c>
      <c r="U1417" s="169">
        <v>4416.7313999999997</v>
      </c>
      <c r="V1417" s="163">
        <f ca="1">SUM(INDIRECT(Inputs!$C$11&amp;ROW()&amp;":"&amp;Inputs!$C$12&amp;ROW()))</f>
        <v>353.33099999999996</v>
      </c>
      <c r="W1417" s="163">
        <f ca="1">SUM(INDIRECT(Inputs!$C$13&amp;ROW()&amp;":"&amp;Inputs!$C$14&amp;ROW()))</f>
        <v>4167.3796499999999</v>
      </c>
      <c r="X1417" s="3" t="str">
        <f>IF(COUNTIFS(Lookups!$A:$A,C1417)=1,"Gross Sales","")</f>
        <v/>
      </c>
      <c r="Y1417" s="3" t="str">
        <f>IF(COUNTIFS(Lookups!$D:$D,C1417)=1,"Bar Sales","")</f>
        <v/>
      </c>
      <c r="Z1417" s="3" t="str">
        <f>IFERROR(VLOOKUP(C1417*1,Lookups!$D:$F,3,FALSE),"")</f>
        <v/>
      </c>
      <c r="AA1417" s="3" t="str">
        <f>IFERROR(VLOOKUP($C1417*1,Lookups!$H:$N,3,FALSE),"")</f>
        <v>Sales</v>
      </c>
      <c r="AB1417" s="3" t="str">
        <f>IFERROR(VLOOKUP($C1417*1,Lookups!$H:$N,4,FALSE),"")</f>
        <v>Lunch</v>
      </c>
      <c r="AC1417" s="3" t="str">
        <f>IFERROR(VLOOKUP($C1417*1,Lookups!$H:$N,5,FALSE),"")</f>
        <v>Dining room</v>
      </c>
      <c r="AD1417" s="3" t="str">
        <f>IFERROR(VLOOKUP($C1417*1,Lookups!$H:$N,6,FALSE),"")</f>
        <v>Bev</v>
      </c>
      <c r="AE1417" s="3" t="str">
        <f>IFERROR(VLOOKUP($C1417*1,Lookups!$H:$N,7,FALSE),"")</f>
        <v>Beer</v>
      </c>
      <c r="AF1417" s="3" t="str">
        <f>VLOOKUP(B1417*1,Stores!$A:$C,3,FALSE)</f>
        <v>DFG</v>
      </c>
    </row>
    <row r="1418" spans="1:32">
      <c r="A1418" s="165" t="s">
        <v>937</v>
      </c>
      <c r="B1418" s="166" t="s">
        <v>948</v>
      </c>
      <c r="C1418" s="165" t="s">
        <v>620</v>
      </c>
      <c r="D1418" s="165" t="s">
        <v>918</v>
      </c>
      <c r="E1418" s="165" t="s">
        <v>621</v>
      </c>
      <c r="F1418" s="167">
        <v>2017</v>
      </c>
      <c r="G1418" s="168">
        <v>0</v>
      </c>
      <c r="H1418" s="169">
        <v>162.73500000000001</v>
      </c>
      <c r="I1418" s="169">
        <v>115.575</v>
      </c>
      <c r="J1418" s="169">
        <v>117.41625000000001</v>
      </c>
      <c r="K1418" s="169">
        <v>67.44</v>
      </c>
      <c r="L1418" s="169">
        <v>241.46759999999998</v>
      </c>
      <c r="M1418" s="169">
        <v>189.64522500000001</v>
      </c>
      <c r="N1418" s="169">
        <v>72.930000000000007</v>
      </c>
      <c r="O1418" s="169">
        <v>69.600000000000009</v>
      </c>
      <c r="P1418" s="169">
        <v>61.914000000000001</v>
      </c>
      <c r="Q1418" s="169">
        <v>40.912349999999996</v>
      </c>
      <c r="R1418" s="169">
        <v>39.6</v>
      </c>
      <c r="S1418" s="169">
        <v>0</v>
      </c>
      <c r="T1418" s="169">
        <v>0</v>
      </c>
      <c r="U1418" s="169">
        <v>1179.2354249999999</v>
      </c>
      <c r="V1418" s="163">
        <f ca="1">SUM(INDIRECT(Inputs!$C$11&amp;ROW()&amp;":"&amp;Inputs!$C$12&amp;ROW()))</f>
        <v>40.912349999999996</v>
      </c>
      <c r="W1418" s="163">
        <f ca="1">SUM(INDIRECT(Inputs!$C$13&amp;ROW()&amp;":"&amp;Inputs!$C$14&amp;ROW()))</f>
        <v>1139.6354249999999</v>
      </c>
      <c r="X1418" s="3" t="str">
        <f>IF(COUNTIFS(Lookups!$A:$A,C1418)=1,"Gross Sales","")</f>
        <v/>
      </c>
      <c r="Y1418" s="3" t="str">
        <f>IF(COUNTIFS(Lookups!$D:$D,C1418)=1,"Bar Sales","")</f>
        <v/>
      </c>
      <c r="Z1418" s="3" t="str">
        <f>IFERROR(VLOOKUP(C1418*1,Lookups!$D:$F,3,FALSE),"")</f>
        <v/>
      </c>
      <c r="AA1418" s="3" t="str">
        <f>IFERROR(VLOOKUP($C1418*1,Lookups!$H:$N,3,FALSE),"")</f>
        <v>Sales</v>
      </c>
      <c r="AB1418" s="3" t="str">
        <f>IFERROR(VLOOKUP($C1418*1,Lookups!$H:$N,4,FALSE),"")</f>
        <v>Lunch</v>
      </c>
      <c r="AC1418" s="3" t="str">
        <f>IFERROR(VLOOKUP($C1418*1,Lookups!$H:$N,5,FALSE),"")</f>
        <v>Dining room</v>
      </c>
      <c r="AD1418" s="3" t="str">
        <f>IFERROR(VLOOKUP($C1418*1,Lookups!$H:$N,6,FALSE),"")</f>
        <v>Bev</v>
      </c>
      <c r="AE1418" s="3" t="str">
        <f>IFERROR(VLOOKUP($C1418*1,Lookups!$H:$N,7,FALSE),"")</f>
        <v>Beer</v>
      </c>
      <c r="AF1418" s="3" t="str">
        <f>VLOOKUP(B1418*1,Stores!$A:$C,3,FALSE)</f>
        <v>DFG</v>
      </c>
    </row>
    <row r="1419" spans="1:32">
      <c r="A1419" s="165" t="s">
        <v>936</v>
      </c>
      <c r="B1419" s="166" t="s">
        <v>949</v>
      </c>
      <c r="C1419" s="165" t="s">
        <v>620</v>
      </c>
      <c r="D1419" s="165" t="s">
        <v>918</v>
      </c>
      <c r="E1419" s="165" t="s">
        <v>621</v>
      </c>
      <c r="F1419" s="167">
        <v>2017</v>
      </c>
      <c r="G1419" s="168">
        <v>0</v>
      </c>
      <c r="H1419" s="169">
        <v>558.39337499999999</v>
      </c>
      <c r="I1419" s="169">
        <v>465.88912499999998</v>
      </c>
      <c r="J1419" s="169">
        <v>405.54</v>
      </c>
      <c r="K1419" s="169">
        <v>345.14437499999997</v>
      </c>
      <c r="L1419" s="169">
        <v>431.81459999999993</v>
      </c>
      <c r="M1419" s="169">
        <v>535.41</v>
      </c>
      <c r="N1419" s="169">
        <v>339.44895000000002</v>
      </c>
      <c r="O1419" s="169">
        <v>550.53862500000002</v>
      </c>
      <c r="P1419" s="169">
        <v>381.07215000000002</v>
      </c>
      <c r="Q1419" s="169">
        <v>320.91097500000006</v>
      </c>
      <c r="R1419" s="169">
        <v>244.73249999999999</v>
      </c>
      <c r="S1419" s="169">
        <v>0</v>
      </c>
      <c r="T1419" s="169">
        <v>0</v>
      </c>
      <c r="U1419" s="169">
        <v>4578.8946749999996</v>
      </c>
      <c r="V1419" s="163">
        <f ca="1">SUM(INDIRECT(Inputs!$C$11&amp;ROW()&amp;":"&amp;Inputs!$C$12&amp;ROW()))</f>
        <v>320.91097500000006</v>
      </c>
      <c r="W1419" s="163">
        <f ca="1">SUM(INDIRECT(Inputs!$C$13&amp;ROW()&amp;":"&amp;Inputs!$C$14&amp;ROW()))</f>
        <v>4334.1621749999995</v>
      </c>
      <c r="X1419" s="3" t="str">
        <f>IF(COUNTIFS(Lookups!$A:$A,C1419)=1,"Gross Sales","")</f>
        <v/>
      </c>
      <c r="Y1419" s="3" t="str">
        <f>IF(COUNTIFS(Lookups!$D:$D,C1419)=1,"Bar Sales","")</f>
        <v/>
      </c>
      <c r="Z1419" s="3" t="str">
        <f>IFERROR(VLOOKUP(C1419*1,Lookups!$D:$F,3,FALSE),"")</f>
        <v/>
      </c>
      <c r="AA1419" s="3" t="str">
        <f>IFERROR(VLOOKUP($C1419*1,Lookups!$H:$N,3,FALSE),"")</f>
        <v>Sales</v>
      </c>
      <c r="AB1419" s="3" t="str">
        <f>IFERROR(VLOOKUP($C1419*1,Lookups!$H:$N,4,FALSE),"")</f>
        <v>Lunch</v>
      </c>
      <c r="AC1419" s="3" t="str">
        <f>IFERROR(VLOOKUP($C1419*1,Lookups!$H:$N,5,FALSE),"")</f>
        <v>Dining room</v>
      </c>
      <c r="AD1419" s="3" t="str">
        <f>IFERROR(VLOOKUP($C1419*1,Lookups!$H:$N,6,FALSE),"")</f>
        <v>Bev</v>
      </c>
      <c r="AE1419" s="3" t="str">
        <f>IFERROR(VLOOKUP($C1419*1,Lookups!$H:$N,7,FALSE),"")</f>
        <v>Beer</v>
      </c>
      <c r="AF1419" s="3" t="str">
        <f>VLOOKUP(B1419*1,Stores!$A:$C,3,FALSE)</f>
        <v>DFG</v>
      </c>
    </row>
    <row r="1420" spans="1:32">
      <c r="A1420" s="165" t="s">
        <v>935</v>
      </c>
      <c r="B1420" s="166" t="s">
        <v>950</v>
      </c>
      <c r="C1420" s="165" t="s">
        <v>620</v>
      </c>
      <c r="D1420" s="165" t="s">
        <v>918</v>
      </c>
      <c r="E1420" s="165" t="s">
        <v>621</v>
      </c>
      <c r="F1420" s="167">
        <v>2017</v>
      </c>
      <c r="G1420" s="168">
        <v>0</v>
      </c>
      <c r="H1420" s="169">
        <v>367.935</v>
      </c>
      <c r="I1420" s="169">
        <v>310.5</v>
      </c>
      <c r="J1420" s="169">
        <v>415.82625000000002</v>
      </c>
      <c r="K1420" s="169">
        <v>634.26</v>
      </c>
      <c r="L1420" s="169">
        <v>507.19169999999997</v>
      </c>
      <c r="M1420" s="169">
        <v>305.91000000000003</v>
      </c>
      <c r="N1420" s="169">
        <v>324.63374999999996</v>
      </c>
      <c r="O1420" s="169">
        <v>192.15</v>
      </c>
      <c r="P1420" s="169">
        <v>181.64999999999998</v>
      </c>
      <c r="Q1420" s="169">
        <v>128.28375</v>
      </c>
      <c r="R1420" s="169">
        <v>244.64249999999998</v>
      </c>
      <c r="S1420" s="169">
        <v>0</v>
      </c>
      <c r="T1420" s="169">
        <v>0</v>
      </c>
      <c r="U1420" s="169">
        <v>3612.9829500000001</v>
      </c>
      <c r="V1420" s="163">
        <f ca="1">SUM(INDIRECT(Inputs!$C$11&amp;ROW()&amp;":"&amp;Inputs!$C$12&amp;ROW()))</f>
        <v>128.28375</v>
      </c>
      <c r="W1420" s="163">
        <f ca="1">SUM(INDIRECT(Inputs!$C$13&amp;ROW()&amp;":"&amp;Inputs!$C$14&amp;ROW()))</f>
        <v>3368.3404500000001</v>
      </c>
      <c r="X1420" s="3" t="str">
        <f>IF(COUNTIFS(Lookups!$A:$A,C1420)=1,"Gross Sales","")</f>
        <v/>
      </c>
      <c r="Y1420" s="3" t="str">
        <f>IF(COUNTIFS(Lookups!$D:$D,C1420)=1,"Bar Sales","")</f>
        <v/>
      </c>
      <c r="Z1420" s="3" t="str">
        <f>IFERROR(VLOOKUP(C1420*1,Lookups!$D:$F,3,FALSE),"")</f>
        <v/>
      </c>
      <c r="AA1420" s="3" t="str">
        <f>IFERROR(VLOOKUP($C1420*1,Lookups!$H:$N,3,FALSE),"")</f>
        <v>Sales</v>
      </c>
      <c r="AB1420" s="3" t="str">
        <f>IFERROR(VLOOKUP($C1420*1,Lookups!$H:$N,4,FALSE),"")</f>
        <v>Lunch</v>
      </c>
      <c r="AC1420" s="3" t="str">
        <f>IFERROR(VLOOKUP($C1420*1,Lookups!$H:$N,5,FALSE),"")</f>
        <v>Dining room</v>
      </c>
      <c r="AD1420" s="3" t="str">
        <f>IFERROR(VLOOKUP($C1420*1,Lookups!$H:$N,6,FALSE),"")</f>
        <v>Bev</v>
      </c>
      <c r="AE1420" s="3" t="str">
        <f>IFERROR(VLOOKUP($C1420*1,Lookups!$H:$N,7,FALSE),"")</f>
        <v>Beer</v>
      </c>
      <c r="AF1420" s="3" t="str">
        <f>VLOOKUP(B1420*1,Stores!$A:$C,3,FALSE)</f>
        <v>DFG</v>
      </c>
    </row>
    <row r="1421" spans="1:32">
      <c r="A1421" s="165" t="s">
        <v>960</v>
      </c>
      <c r="B1421" s="166" t="s">
        <v>951</v>
      </c>
      <c r="C1421" s="165" t="s">
        <v>620</v>
      </c>
      <c r="D1421" s="165" t="s">
        <v>918</v>
      </c>
      <c r="E1421" s="165" t="s">
        <v>621</v>
      </c>
      <c r="F1421" s="167">
        <v>2017</v>
      </c>
      <c r="G1421" s="168">
        <v>0</v>
      </c>
      <c r="H1421" s="169">
        <v>1134.423675</v>
      </c>
      <c r="I1421" s="169">
        <v>1293.1957500000001</v>
      </c>
      <c r="J1421" s="169">
        <v>1228.5</v>
      </c>
      <c r="K1421" s="169">
        <v>1149.1200000000001</v>
      </c>
      <c r="L1421" s="169">
        <v>1132.5216</v>
      </c>
      <c r="M1421" s="169">
        <v>1168.0357499999998</v>
      </c>
      <c r="N1421" s="169">
        <v>742.56000000000006</v>
      </c>
      <c r="O1421" s="169">
        <v>1052.415</v>
      </c>
      <c r="P1421" s="169">
        <v>670.94999999999993</v>
      </c>
      <c r="Q1421" s="169">
        <v>926.60624999999993</v>
      </c>
      <c r="R1421" s="169">
        <v>661.53307500000005</v>
      </c>
      <c r="S1421" s="169">
        <v>0</v>
      </c>
      <c r="T1421" s="169">
        <v>0</v>
      </c>
      <c r="U1421" s="169">
        <v>11159.861100000002</v>
      </c>
      <c r="V1421" s="163">
        <f ca="1">SUM(INDIRECT(Inputs!$C$11&amp;ROW()&amp;":"&amp;Inputs!$C$12&amp;ROW()))</f>
        <v>926.60624999999993</v>
      </c>
      <c r="W1421" s="163">
        <f ca="1">SUM(INDIRECT(Inputs!$C$13&amp;ROW()&amp;":"&amp;Inputs!$C$14&amp;ROW()))</f>
        <v>10498.328025000003</v>
      </c>
      <c r="X1421" s="3" t="str">
        <f>IF(COUNTIFS(Lookups!$A:$A,C1421)=1,"Gross Sales","")</f>
        <v/>
      </c>
      <c r="Y1421" s="3" t="str">
        <f>IF(COUNTIFS(Lookups!$D:$D,C1421)=1,"Bar Sales","")</f>
        <v/>
      </c>
      <c r="Z1421" s="3" t="str">
        <f>IFERROR(VLOOKUP(C1421*1,Lookups!$D:$F,3,FALSE),"")</f>
        <v/>
      </c>
      <c r="AA1421" s="3" t="str">
        <f>IFERROR(VLOOKUP($C1421*1,Lookups!$H:$N,3,FALSE),"")</f>
        <v>Sales</v>
      </c>
      <c r="AB1421" s="3" t="str">
        <f>IFERROR(VLOOKUP($C1421*1,Lookups!$H:$N,4,FALSE),"")</f>
        <v>Lunch</v>
      </c>
      <c r="AC1421" s="3" t="str">
        <f>IFERROR(VLOOKUP($C1421*1,Lookups!$H:$N,5,FALSE),"")</f>
        <v>Dining room</v>
      </c>
      <c r="AD1421" s="3" t="str">
        <f>IFERROR(VLOOKUP($C1421*1,Lookups!$H:$N,6,FALSE),"")</f>
        <v>Bev</v>
      </c>
      <c r="AE1421" s="3" t="str">
        <f>IFERROR(VLOOKUP($C1421*1,Lookups!$H:$N,7,FALSE),"")</f>
        <v>Beer</v>
      </c>
      <c r="AF1421" s="3" t="str">
        <f>VLOOKUP(B1421*1,Stores!$A:$C,3,FALSE)</f>
        <v>DFG</v>
      </c>
    </row>
    <row r="1422" spans="1:32">
      <c r="A1422" s="165" t="s">
        <v>961</v>
      </c>
      <c r="B1422" s="166" t="s">
        <v>952</v>
      </c>
      <c r="C1422" s="165" t="s">
        <v>620</v>
      </c>
      <c r="D1422" s="165" t="s">
        <v>918</v>
      </c>
      <c r="E1422" s="165" t="s">
        <v>621</v>
      </c>
      <c r="F1422" s="167">
        <v>2017</v>
      </c>
      <c r="G1422" s="168">
        <v>0</v>
      </c>
      <c r="H1422" s="169">
        <v>685.17</v>
      </c>
      <c r="I1422" s="169">
        <v>759.68639999999994</v>
      </c>
      <c r="J1422" s="169">
        <v>622.80607499999996</v>
      </c>
      <c r="K1422" s="169">
        <v>651.32737500000007</v>
      </c>
      <c r="L1422" s="169">
        <v>801.78</v>
      </c>
      <c r="M1422" s="169">
        <v>610.08749999999998</v>
      </c>
      <c r="N1422" s="169">
        <v>719.32500000000005</v>
      </c>
      <c r="O1422" s="169">
        <v>427.05</v>
      </c>
      <c r="P1422" s="169">
        <v>303.77999999999997</v>
      </c>
      <c r="Q1422" s="169">
        <v>541.14374999999995</v>
      </c>
      <c r="R1422" s="169">
        <v>382.86750000000001</v>
      </c>
      <c r="S1422" s="169">
        <v>0</v>
      </c>
      <c r="T1422" s="169">
        <v>0</v>
      </c>
      <c r="U1422" s="169">
        <v>6505.0235999999995</v>
      </c>
      <c r="V1422" s="163">
        <f ca="1">SUM(INDIRECT(Inputs!$C$11&amp;ROW()&amp;":"&amp;Inputs!$C$12&amp;ROW()))</f>
        <v>541.14374999999995</v>
      </c>
      <c r="W1422" s="163">
        <f ca="1">SUM(INDIRECT(Inputs!$C$13&amp;ROW()&amp;":"&amp;Inputs!$C$14&amp;ROW()))</f>
        <v>6122.1560999999992</v>
      </c>
      <c r="X1422" s="3" t="str">
        <f>IF(COUNTIFS(Lookups!$A:$A,C1422)=1,"Gross Sales","")</f>
        <v/>
      </c>
      <c r="Y1422" s="3" t="str">
        <f>IF(COUNTIFS(Lookups!$D:$D,C1422)=1,"Bar Sales","")</f>
        <v/>
      </c>
      <c r="Z1422" s="3" t="str">
        <f>IFERROR(VLOOKUP(C1422*1,Lookups!$D:$F,3,FALSE),"")</f>
        <v/>
      </c>
      <c r="AA1422" s="3" t="str">
        <f>IFERROR(VLOOKUP($C1422*1,Lookups!$H:$N,3,FALSE),"")</f>
        <v>Sales</v>
      </c>
      <c r="AB1422" s="3" t="str">
        <f>IFERROR(VLOOKUP($C1422*1,Lookups!$H:$N,4,FALSE),"")</f>
        <v>Lunch</v>
      </c>
      <c r="AC1422" s="3" t="str">
        <f>IFERROR(VLOOKUP($C1422*1,Lookups!$H:$N,5,FALSE),"")</f>
        <v>Dining room</v>
      </c>
      <c r="AD1422" s="3" t="str">
        <f>IFERROR(VLOOKUP($C1422*1,Lookups!$H:$N,6,FALSE),"")</f>
        <v>Bev</v>
      </c>
      <c r="AE1422" s="3" t="str">
        <f>IFERROR(VLOOKUP($C1422*1,Lookups!$H:$N,7,FALSE),"")</f>
        <v>Beer</v>
      </c>
      <c r="AF1422" s="3" t="str">
        <f>VLOOKUP(B1422*1,Stores!$A:$C,3,FALSE)</f>
        <v>DFG</v>
      </c>
    </row>
    <row r="1423" spans="1:32">
      <c r="A1423" s="165" t="s">
        <v>934</v>
      </c>
      <c r="B1423" s="166" t="s">
        <v>953</v>
      </c>
      <c r="C1423" s="165" t="s">
        <v>620</v>
      </c>
      <c r="D1423" s="165" t="s">
        <v>918</v>
      </c>
      <c r="E1423" s="165" t="s">
        <v>621</v>
      </c>
      <c r="F1423" s="167">
        <v>2017</v>
      </c>
      <c r="G1423" s="168">
        <v>0</v>
      </c>
      <c r="H1423" s="169">
        <v>428.04</v>
      </c>
      <c r="I1423" s="169">
        <v>335.4975</v>
      </c>
      <c r="J1423" s="169">
        <v>321.08999999999997</v>
      </c>
      <c r="K1423" s="169">
        <v>218.20500000000001</v>
      </c>
      <c r="L1423" s="169">
        <v>471.75</v>
      </c>
      <c r="M1423" s="169">
        <v>132.07499999999999</v>
      </c>
      <c r="N1423" s="169">
        <v>172.53</v>
      </c>
      <c r="O1423" s="169">
        <v>202.23</v>
      </c>
      <c r="P1423" s="169">
        <v>347.28750000000002</v>
      </c>
      <c r="Q1423" s="169">
        <v>211.33124999999998</v>
      </c>
      <c r="R1423" s="169">
        <v>217.005</v>
      </c>
      <c r="S1423" s="169">
        <v>0</v>
      </c>
      <c r="T1423" s="169">
        <v>0</v>
      </c>
      <c r="U1423" s="169">
        <v>3057.0412500000002</v>
      </c>
      <c r="V1423" s="163">
        <f ca="1">SUM(INDIRECT(Inputs!$C$11&amp;ROW()&amp;":"&amp;Inputs!$C$12&amp;ROW()))</f>
        <v>211.33124999999998</v>
      </c>
      <c r="W1423" s="163">
        <f ca="1">SUM(INDIRECT(Inputs!$C$13&amp;ROW()&amp;":"&amp;Inputs!$C$14&amp;ROW()))</f>
        <v>2840.0362500000001</v>
      </c>
      <c r="X1423" s="3" t="str">
        <f>IF(COUNTIFS(Lookups!$A:$A,C1423)=1,"Gross Sales","")</f>
        <v/>
      </c>
      <c r="Y1423" s="3" t="str">
        <f>IF(COUNTIFS(Lookups!$D:$D,C1423)=1,"Bar Sales","")</f>
        <v/>
      </c>
      <c r="Z1423" s="3" t="str">
        <f>IFERROR(VLOOKUP(C1423*1,Lookups!$D:$F,3,FALSE),"")</f>
        <v/>
      </c>
      <c r="AA1423" s="3" t="str">
        <f>IFERROR(VLOOKUP($C1423*1,Lookups!$H:$N,3,FALSE),"")</f>
        <v>Sales</v>
      </c>
      <c r="AB1423" s="3" t="str">
        <f>IFERROR(VLOOKUP($C1423*1,Lookups!$H:$N,4,FALSE),"")</f>
        <v>Lunch</v>
      </c>
      <c r="AC1423" s="3" t="str">
        <f>IFERROR(VLOOKUP($C1423*1,Lookups!$H:$N,5,FALSE),"")</f>
        <v>Dining room</v>
      </c>
      <c r="AD1423" s="3" t="str">
        <f>IFERROR(VLOOKUP($C1423*1,Lookups!$H:$N,6,FALSE),"")</f>
        <v>Bev</v>
      </c>
      <c r="AE1423" s="3" t="str">
        <f>IFERROR(VLOOKUP($C1423*1,Lookups!$H:$N,7,FALSE),"")</f>
        <v>Beer</v>
      </c>
      <c r="AF1423" s="3" t="str">
        <f>VLOOKUP(B1423*1,Stores!$A:$C,3,FALSE)</f>
        <v>DFG</v>
      </c>
    </row>
    <row r="1424" spans="1:32">
      <c r="A1424" s="165" t="s">
        <v>933</v>
      </c>
      <c r="B1424" s="166" t="s">
        <v>954</v>
      </c>
      <c r="C1424" s="165" t="s">
        <v>620</v>
      </c>
      <c r="D1424" s="165" t="s">
        <v>918</v>
      </c>
      <c r="E1424" s="165" t="s">
        <v>621</v>
      </c>
      <c r="F1424" s="167">
        <v>2017</v>
      </c>
      <c r="G1424" s="168">
        <v>0</v>
      </c>
      <c r="H1424" s="169">
        <v>597.36374999999998</v>
      </c>
      <c r="I1424" s="169">
        <v>552.375</v>
      </c>
      <c r="J1424" s="169">
        <v>480.92625000000004</v>
      </c>
      <c r="K1424" s="169">
        <v>316.10999999999996</v>
      </c>
      <c r="L1424" s="169">
        <v>426.30375000000004</v>
      </c>
      <c r="M1424" s="169">
        <v>368.07749999999999</v>
      </c>
      <c r="N1424" s="169">
        <v>405.2475</v>
      </c>
      <c r="O1424" s="169">
        <v>364.5</v>
      </c>
      <c r="P1424" s="169">
        <v>228.24</v>
      </c>
      <c r="Q1424" s="169">
        <v>194.85</v>
      </c>
      <c r="R1424" s="169">
        <v>190.85624999999999</v>
      </c>
      <c r="S1424" s="169">
        <v>0</v>
      </c>
      <c r="T1424" s="169">
        <v>0</v>
      </c>
      <c r="U1424" s="169">
        <v>4124.8499999999995</v>
      </c>
      <c r="V1424" s="163">
        <f ca="1">SUM(INDIRECT(Inputs!$C$11&amp;ROW()&amp;":"&amp;Inputs!$C$12&amp;ROW()))</f>
        <v>194.85</v>
      </c>
      <c r="W1424" s="163">
        <f ca="1">SUM(INDIRECT(Inputs!$C$13&amp;ROW()&amp;":"&amp;Inputs!$C$14&amp;ROW()))</f>
        <v>3933.9937499999992</v>
      </c>
      <c r="X1424" s="3" t="str">
        <f>IF(COUNTIFS(Lookups!$A:$A,C1424)=1,"Gross Sales","")</f>
        <v/>
      </c>
      <c r="Y1424" s="3" t="str">
        <f>IF(COUNTIFS(Lookups!$D:$D,C1424)=1,"Bar Sales","")</f>
        <v/>
      </c>
      <c r="Z1424" s="3" t="str">
        <f>IFERROR(VLOOKUP(C1424*1,Lookups!$D:$F,3,FALSE),"")</f>
        <v/>
      </c>
      <c r="AA1424" s="3" t="str">
        <f>IFERROR(VLOOKUP($C1424*1,Lookups!$H:$N,3,FALSE),"")</f>
        <v>Sales</v>
      </c>
      <c r="AB1424" s="3" t="str">
        <f>IFERROR(VLOOKUP($C1424*1,Lookups!$H:$N,4,FALSE),"")</f>
        <v>Lunch</v>
      </c>
      <c r="AC1424" s="3" t="str">
        <f>IFERROR(VLOOKUP($C1424*1,Lookups!$H:$N,5,FALSE),"")</f>
        <v>Dining room</v>
      </c>
      <c r="AD1424" s="3" t="str">
        <f>IFERROR(VLOOKUP($C1424*1,Lookups!$H:$N,6,FALSE),"")</f>
        <v>Bev</v>
      </c>
      <c r="AE1424" s="3" t="str">
        <f>IFERROR(VLOOKUP($C1424*1,Lookups!$H:$N,7,FALSE),"")</f>
        <v>Beer</v>
      </c>
      <c r="AF1424" s="3" t="str">
        <f>VLOOKUP(B1424*1,Stores!$A:$C,3,FALSE)</f>
        <v>DFG</v>
      </c>
    </row>
    <row r="1425" spans="1:32">
      <c r="A1425" s="165" t="s">
        <v>932</v>
      </c>
      <c r="B1425" s="166" t="s">
        <v>959</v>
      </c>
      <c r="C1425" s="165" t="s">
        <v>620</v>
      </c>
      <c r="D1425" s="165" t="s">
        <v>918</v>
      </c>
      <c r="E1425" s="165" t="s">
        <v>621</v>
      </c>
      <c r="F1425" s="167">
        <v>2017</v>
      </c>
      <c r="G1425" s="168">
        <v>0</v>
      </c>
      <c r="H1425" s="169">
        <v>0</v>
      </c>
      <c r="I1425" s="169">
        <v>0</v>
      </c>
      <c r="J1425" s="169">
        <v>0</v>
      </c>
      <c r="K1425" s="169">
        <v>0</v>
      </c>
      <c r="L1425" s="169">
        <v>0</v>
      </c>
      <c r="M1425" s="169">
        <v>0</v>
      </c>
      <c r="N1425" s="169">
        <v>643.05600000000004</v>
      </c>
      <c r="O1425" s="169">
        <v>1144.5149999999999</v>
      </c>
      <c r="P1425" s="169">
        <v>1031.94</v>
      </c>
      <c r="Q1425" s="169">
        <v>916.05</v>
      </c>
      <c r="R1425" s="169">
        <v>875.49</v>
      </c>
      <c r="S1425" s="169">
        <v>0</v>
      </c>
      <c r="T1425" s="169">
        <v>0</v>
      </c>
      <c r="U1425" s="169">
        <v>4611.0509999999995</v>
      </c>
      <c r="V1425" s="163">
        <f ca="1">SUM(INDIRECT(Inputs!$C$11&amp;ROW()&amp;":"&amp;Inputs!$C$12&amp;ROW()))</f>
        <v>916.05</v>
      </c>
      <c r="W1425" s="163">
        <f ca="1">SUM(INDIRECT(Inputs!$C$13&amp;ROW()&amp;":"&amp;Inputs!$C$14&amp;ROW()))</f>
        <v>3735.5609999999997</v>
      </c>
      <c r="X1425" s="3" t="str">
        <f>IF(COUNTIFS(Lookups!$A:$A,C1425)=1,"Gross Sales","")</f>
        <v/>
      </c>
      <c r="Y1425" s="3" t="str">
        <f>IF(COUNTIFS(Lookups!$D:$D,C1425)=1,"Bar Sales","")</f>
        <v/>
      </c>
      <c r="Z1425" s="3" t="str">
        <f>IFERROR(VLOOKUP(C1425*1,Lookups!$D:$F,3,FALSE),"")</f>
        <v/>
      </c>
      <c r="AA1425" s="3" t="str">
        <f>IFERROR(VLOOKUP($C1425*1,Lookups!$H:$N,3,FALSE),"")</f>
        <v>Sales</v>
      </c>
      <c r="AB1425" s="3" t="str">
        <f>IFERROR(VLOOKUP($C1425*1,Lookups!$H:$N,4,FALSE),"")</f>
        <v>Lunch</v>
      </c>
      <c r="AC1425" s="3" t="str">
        <f>IFERROR(VLOOKUP($C1425*1,Lookups!$H:$N,5,FALSE),"")</f>
        <v>Dining room</v>
      </c>
      <c r="AD1425" s="3" t="str">
        <f>IFERROR(VLOOKUP($C1425*1,Lookups!$H:$N,6,FALSE),"")</f>
        <v>Bev</v>
      </c>
      <c r="AE1425" s="3" t="str">
        <f>IFERROR(VLOOKUP($C1425*1,Lookups!$H:$N,7,FALSE),"")</f>
        <v>Beer</v>
      </c>
      <c r="AF1425" s="3" t="str">
        <f>VLOOKUP(B1425*1,Stores!$A:$C,3,FALSE)</f>
        <v>DFG</v>
      </c>
    </row>
    <row r="1426" spans="1:32">
      <c r="A1426" s="165" t="s">
        <v>930</v>
      </c>
      <c r="B1426" s="166" t="s">
        <v>920</v>
      </c>
      <c r="C1426" s="165" t="s">
        <v>624</v>
      </c>
      <c r="D1426" s="165" t="s">
        <v>918</v>
      </c>
      <c r="E1426" s="165" t="s">
        <v>625</v>
      </c>
      <c r="F1426" s="167">
        <v>2017</v>
      </c>
      <c r="G1426" s="168">
        <v>0</v>
      </c>
      <c r="H1426" s="169">
        <v>3740.6834249999997</v>
      </c>
      <c r="I1426" s="169">
        <v>4540.3031249999995</v>
      </c>
      <c r="J1426" s="169">
        <v>2484.8883749999995</v>
      </c>
      <c r="K1426" s="169">
        <v>2834.6720249999998</v>
      </c>
      <c r="L1426" s="169">
        <v>3317.1474000000003</v>
      </c>
      <c r="M1426" s="169">
        <v>2033.1179999999997</v>
      </c>
      <c r="N1426" s="169">
        <v>2374.4494500000001</v>
      </c>
      <c r="O1426" s="169">
        <v>2913.0581250000005</v>
      </c>
      <c r="P1426" s="169">
        <v>3133.2671999999998</v>
      </c>
      <c r="Q1426" s="169">
        <v>2996.6512499999999</v>
      </c>
      <c r="R1426" s="169">
        <v>2914.86555</v>
      </c>
      <c r="S1426" s="169">
        <v>0</v>
      </c>
      <c r="T1426" s="169">
        <v>0</v>
      </c>
      <c r="U1426" s="169">
        <v>33283.103924999996</v>
      </c>
      <c r="V1426" s="163">
        <f ca="1">SUM(INDIRECT(Inputs!$C$11&amp;ROW()&amp;":"&amp;Inputs!$C$12&amp;ROW()))</f>
        <v>2996.6512499999999</v>
      </c>
      <c r="W1426" s="163">
        <f ca="1">SUM(INDIRECT(Inputs!$C$13&amp;ROW()&amp;":"&amp;Inputs!$C$14&amp;ROW()))</f>
        <v>30368.238374999997</v>
      </c>
      <c r="X1426" s="3" t="str">
        <f>IF(COUNTIFS(Lookups!$A:$A,C1426)=1,"Gross Sales","")</f>
        <v/>
      </c>
      <c r="Y1426" s="3" t="str">
        <f>IF(COUNTIFS(Lookups!$D:$D,C1426)=1,"Bar Sales","")</f>
        <v/>
      </c>
      <c r="Z1426" s="3" t="str">
        <f>IFERROR(VLOOKUP(C1426*1,Lookups!$D:$F,3,FALSE),"")</f>
        <v/>
      </c>
      <c r="AA1426" s="3" t="str">
        <f>IFERROR(VLOOKUP($C1426*1,Lookups!$H:$N,3,FALSE),"")</f>
        <v>Sales</v>
      </c>
      <c r="AB1426" s="3" t="str">
        <f>IFERROR(VLOOKUP($C1426*1,Lookups!$H:$N,4,FALSE),"")</f>
        <v>Dinner</v>
      </c>
      <c r="AC1426" s="3" t="str">
        <f>IFERROR(VLOOKUP($C1426*1,Lookups!$H:$N,5,FALSE),"")</f>
        <v>Dining room</v>
      </c>
      <c r="AD1426" s="3" t="str">
        <f>IFERROR(VLOOKUP($C1426*1,Lookups!$H:$N,6,FALSE),"")</f>
        <v>Bev</v>
      </c>
      <c r="AE1426" s="3" t="str">
        <f>IFERROR(VLOOKUP($C1426*1,Lookups!$H:$N,7,FALSE),"")</f>
        <v>Beer</v>
      </c>
      <c r="AF1426" s="3" t="str">
        <f>VLOOKUP(B1426*1,Stores!$A:$C,3,FALSE)</f>
        <v>DFDE</v>
      </c>
    </row>
    <row r="1427" spans="1:32">
      <c r="A1427" s="165" t="s">
        <v>929</v>
      </c>
      <c r="B1427" s="166" t="s">
        <v>921</v>
      </c>
      <c r="C1427" s="165" t="s">
        <v>624</v>
      </c>
      <c r="D1427" s="165" t="s">
        <v>918</v>
      </c>
      <c r="E1427" s="165" t="s">
        <v>625</v>
      </c>
      <c r="F1427" s="167">
        <v>2017</v>
      </c>
      <c r="G1427" s="168">
        <v>0</v>
      </c>
      <c r="H1427" s="169">
        <v>2316.3574500000004</v>
      </c>
      <c r="I1427" s="169">
        <v>2413.4078249999998</v>
      </c>
      <c r="J1427" s="169">
        <v>2874.6474749999998</v>
      </c>
      <c r="K1427" s="169">
        <v>1926.4895250000002</v>
      </c>
      <c r="L1427" s="169">
        <v>2004.0273</v>
      </c>
      <c r="M1427" s="169">
        <v>2589.114</v>
      </c>
      <c r="N1427" s="169">
        <v>1373.5385249999999</v>
      </c>
      <c r="O1427" s="169">
        <v>2286.9198000000001</v>
      </c>
      <c r="P1427" s="169">
        <v>2074.329675</v>
      </c>
      <c r="Q1427" s="169">
        <v>1834.5108</v>
      </c>
      <c r="R1427" s="169">
        <v>2090.7843749999997</v>
      </c>
      <c r="S1427" s="169">
        <v>0</v>
      </c>
      <c r="T1427" s="169">
        <v>0</v>
      </c>
      <c r="U1427" s="169">
        <v>23784.126749999999</v>
      </c>
      <c r="V1427" s="163">
        <f ca="1">SUM(INDIRECT(Inputs!$C$11&amp;ROW()&amp;":"&amp;Inputs!$C$12&amp;ROW()))</f>
        <v>1834.5108</v>
      </c>
      <c r="W1427" s="163">
        <f ca="1">SUM(INDIRECT(Inputs!$C$13&amp;ROW()&amp;":"&amp;Inputs!$C$14&amp;ROW()))</f>
        <v>21693.342375</v>
      </c>
      <c r="X1427" s="3" t="str">
        <f>IF(COUNTIFS(Lookups!$A:$A,C1427)=1,"Gross Sales","")</f>
        <v/>
      </c>
      <c r="Y1427" s="3" t="str">
        <f>IF(COUNTIFS(Lookups!$D:$D,C1427)=1,"Bar Sales","")</f>
        <v/>
      </c>
      <c r="Z1427" s="3" t="str">
        <f>IFERROR(VLOOKUP(C1427*1,Lookups!$D:$F,3,FALSE),"")</f>
        <v/>
      </c>
      <c r="AA1427" s="3" t="str">
        <f>IFERROR(VLOOKUP($C1427*1,Lookups!$H:$N,3,FALSE),"")</f>
        <v>Sales</v>
      </c>
      <c r="AB1427" s="3" t="str">
        <f>IFERROR(VLOOKUP($C1427*1,Lookups!$H:$N,4,FALSE),"")</f>
        <v>Dinner</v>
      </c>
      <c r="AC1427" s="3" t="str">
        <f>IFERROR(VLOOKUP($C1427*1,Lookups!$H:$N,5,FALSE),"")</f>
        <v>Dining room</v>
      </c>
      <c r="AD1427" s="3" t="str">
        <f>IFERROR(VLOOKUP($C1427*1,Lookups!$H:$N,6,FALSE),"")</f>
        <v>Bev</v>
      </c>
      <c r="AE1427" s="3" t="str">
        <f>IFERROR(VLOOKUP($C1427*1,Lookups!$H:$N,7,FALSE),"")</f>
        <v>Beer</v>
      </c>
      <c r="AF1427" s="3" t="str">
        <f>VLOOKUP(B1427*1,Stores!$A:$C,3,FALSE)</f>
        <v>DFDE</v>
      </c>
    </row>
    <row r="1428" spans="1:32">
      <c r="A1428" s="165" t="s">
        <v>928</v>
      </c>
      <c r="B1428" s="166" t="s">
        <v>922</v>
      </c>
      <c r="C1428" s="165" t="s">
        <v>624</v>
      </c>
      <c r="D1428" s="165" t="s">
        <v>918</v>
      </c>
      <c r="E1428" s="165" t="s">
        <v>625</v>
      </c>
      <c r="F1428" s="167">
        <v>2017</v>
      </c>
      <c r="G1428" s="168">
        <v>0</v>
      </c>
      <c r="H1428" s="169">
        <v>2909.4368999999997</v>
      </c>
      <c r="I1428" s="169">
        <v>4648.3713749999997</v>
      </c>
      <c r="J1428" s="169">
        <v>1966.2722999999999</v>
      </c>
      <c r="K1428" s="169">
        <v>2767.4703749999999</v>
      </c>
      <c r="L1428" s="169">
        <v>3295.1938500000001</v>
      </c>
      <c r="M1428" s="169">
        <v>2050.23</v>
      </c>
      <c r="N1428" s="169">
        <v>2019.06</v>
      </c>
      <c r="O1428" s="169">
        <v>3461.0037749999997</v>
      </c>
      <c r="P1428" s="169">
        <v>3001.3475999999996</v>
      </c>
      <c r="Q1428" s="169">
        <v>2095.9092000000001</v>
      </c>
      <c r="R1428" s="169">
        <v>1833.7612499999998</v>
      </c>
      <c r="S1428" s="169">
        <v>0</v>
      </c>
      <c r="T1428" s="169">
        <v>0</v>
      </c>
      <c r="U1428" s="169">
        <v>30048.056625000001</v>
      </c>
      <c r="V1428" s="163">
        <f ca="1">SUM(INDIRECT(Inputs!$C$11&amp;ROW()&amp;":"&amp;Inputs!$C$12&amp;ROW()))</f>
        <v>2095.9092000000001</v>
      </c>
      <c r="W1428" s="163">
        <f ca="1">SUM(INDIRECT(Inputs!$C$13&amp;ROW()&amp;":"&amp;Inputs!$C$14&amp;ROW()))</f>
        <v>28214.295375000002</v>
      </c>
      <c r="X1428" s="3" t="str">
        <f>IF(COUNTIFS(Lookups!$A:$A,C1428)=1,"Gross Sales","")</f>
        <v/>
      </c>
      <c r="Y1428" s="3" t="str">
        <f>IF(COUNTIFS(Lookups!$D:$D,C1428)=1,"Bar Sales","")</f>
        <v/>
      </c>
      <c r="Z1428" s="3" t="str">
        <f>IFERROR(VLOOKUP(C1428*1,Lookups!$D:$F,3,FALSE),"")</f>
        <v/>
      </c>
      <c r="AA1428" s="3" t="str">
        <f>IFERROR(VLOOKUP($C1428*1,Lookups!$H:$N,3,FALSE),"")</f>
        <v>Sales</v>
      </c>
      <c r="AB1428" s="3" t="str">
        <f>IFERROR(VLOOKUP($C1428*1,Lookups!$H:$N,4,FALSE),"")</f>
        <v>Dinner</v>
      </c>
      <c r="AC1428" s="3" t="str">
        <f>IFERROR(VLOOKUP($C1428*1,Lookups!$H:$N,5,FALSE),"")</f>
        <v>Dining room</v>
      </c>
      <c r="AD1428" s="3" t="str">
        <f>IFERROR(VLOOKUP($C1428*1,Lookups!$H:$N,6,FALSE),"")</f>
        <v>Bev</v>
      </c>
      <c r="AE1428" s="3" t="str">
        <f>IFERROR(VLOOKUP($C1428*1,Lookups!$H:$N,7,FALSE),"")</f>
        <v>Beer</v>
      </c>
      <c r="AF1428" s="3" t="str">
        <f>VLOOKUP(B1428*1,Stores!$A:$C,3,FALSE)</f>
        <v>DFDE</v>
      </c>
    </row>
    <row r="1429" spans="1:32">
      <c r="A1429" s="165" t="s">
        <v>927</v>
      </c>
      <c r="B1429" s="166" t="s">
        <v>923</v>
      </c>
      <c r="C1429" s="165" t="s">
        <v>624</v>
      </c>
      <c r="D1429" s="165" t="s">
        <v>918</v>
      </c>
      <c r="E1429" s="165" t="s">
        <v>625</v>
      </c>
      <c r="F1429" s="167">
        <v>2017</v>
      </c>
      <c r="G1429" s="168">
        <v>0</v>
      </c>
      <c r="H1429" s="169">
        <v>2481.0974999999999</v>
      </c>
      <c r="I1429" s="169">
        <v>3723.7458750000001</v>
      </c>
      <c r="J1429" s="169">
        <v>1909.8223500000001</v>
      </c>
      <c r="K1429" s="169">
        <v>1339.31655</v>
      </c>
      <c r="L1429" s="169">
        <v>2023.0101</v>
      </c>
      <c r="M1429" s="169">
        <v>1538.9838</v>
      </c>
      <c r="N1429" s="169">
        <v>769.98675000000003</v>
      </c>
      <c r="O1429" s="169">
        <v>1773.4739999999999</v>
      </c>
      <c r="P1429" s="169">
        <v>1542.0608999999999</v>
      </c>
      <c r="Q1429" s="169">
        <v>2364.5225999999998</v>
      </c>
      <c r="R1429" s="169">
        <v>2267.6282999999999</v>
      </c>
      <c r="S1429" s="169">
        <v>0</v>
      </c>
      <c r="T1429" s="169">
        <v>0</v>
      </c>
      <c r="U1429" s="169">
        <v>21733.648724999999</v>
      </c>
      <c r="V1429" s="163">
        <f ca="1">SUM(INDIRECT(Inputs!$C$11&amp;ROW()&amp;":"&amp;Inputs!$C$12&amp;ROW()))</f>
        <v>2364.5225999999998</v>
      </c>
      <c r="W1429" s="163">
        <f ca="1">SUM(INDIRECT(Inputs!$C$13&amp;ROW()&amp;":"&amp;Inputs!$C$14&amp;ROW()))</f>
        <v>19466.020424999999</v>
      </c>
      <c r="X1429" s="3" t="str">
        <f>IF(COUNTIFS(Lookups!$A:$A,C1429)=1,"Gross Sales","")</f>
        <v/>
      </c>
      <c r="Y1429" s="3" t="str">
        <f>IF(COUNTIFS(Lookups!$D:$D,C1429)=1,"Bar Sales","")</f>
        <v/>
      </c>
      <c r="Z1429" s="3" t="str">
        <f>IFERROR(VLOOKUP(C1429*1,Lookups!$D:$F,3,FALSE),"")</f>
        <v/>
      </c>
      <c r="AA1429" s="3" t="str">
        <f>IFERROR(VLOOKUP($C1429*1,Lookups!$H:$N,3,FALSE),"")</f>
        <v>Sales</v>
      </c>
      <c r="AB1429" s="3" t="str">
        <f>IFERROR(VLOOKUP($C1429*1,Lookups!$H:$N,4,FALSE),"")</f>
        <v>Dinner</v>
      </c>
      <c r="AC1429" s="3" t="str">
        <f>IFERROR(VLOOKUP($C1429*1,Lookups!$H:$N,5,FALSE),"")</f>
        <v>Dining room</v>
      </c>
      <c r="AD1429" s="3" t="str">
        <f>IFERROR(VLOOKUP($C1429*1,Lookups!$H:$N,6,FALSE),"")</f>
        <v>Bev</v>
      </c>
      <c r="AE1429" s="3" t="str">
        <f>IFERROR(VLOOKUP($C1429*1,Lookups!$H:$N,7,FALSE),"")</f>
        <v>Beer</v>
      </c>
      <c r="AF1429" s="3" t="str">
        <f>VLOOKUP(B1429*1,Stores!$A:$C,3,FALSE)</f>
        <v>DFDE</v>
      </c>
    </row>
    <row r="1430" spans="1:32">
      <c r="A1430" s="165" t="s">
        <v>926</v>
      </c>
      <c r="B1430" s="166" t="s">
        <v>924</v>
      </c>
      <c r="C1430" s="165" t="s">
        <v>624</v>
      </c>
      <c r="D1430" s="165" t="s">
        <v>918</v>
      </c>
      <c r="E1430" s="165" t="s">
        <v>625</v>
      </c>
      <c r="F1430" s="167">
        <v>2017</v>
      </c>
      <c r="G1430" s="168">
        <v>0</v>
      </c>
      <c r="H1430" s="169">
        <v>2827.3146000000002</v>
      </c>
      <c r="I1430" s="169">
        <v>2016.6078750000001</v>
      </c>
      <c r="J1430" s="169">
        <v>2229.8902499999999</v>
      </c>
      <c r="K1430" s="169">
        <v>1741.9800000000005</v>
      </c>
      <c r="L1430" s="169">
        <v>1942.9352249999999</v>
      </c>
      <c r="M1430" s="169">
        <v>1706.8682249999999</v>
      </c>
      <c r="N1430" s="169">
        <v>1838.7506250000001</v>
      </c>
      <c r="O1430" s="169">
        <v>2542.6773749999998</v>
      </c>
      <c r="P1430" s="169">
        <v>2487.1860000000001</v>
      </c>
      <c r="Q1430" s="169">
        <v>2367.7565999999997</v>
      </c>
      <c r="R1430" s="169">
        <v>2034.0881999999999</v>
      </c>
      <c r="S1430" s="169">
        <v>0</v>
      </c>
      <c r="T1430" s="169">
        <v>0</v>
      </c>
      <c r="U1430" s="169">
        <v>23736.054974999999</v>
      </c>
      <c r="V1430" s="163">
        <f ca="1">SUM(INDIRECT(Inputs!$C$11&amp;ROW()&amp;":"&amp;Inputs!$C$12&amp;ROW()))</f>
        <v>2367.7565999999997</v>
      </c>
      <c r="W1430" s="163">
        <f ca="1">SUM(INDIRECT(Inputs!$C$13&amp;ROW()&amp;":"&amp;Inputs!$C$14&amp;ROW()))</f>
        <v>21701.966775000001</v>
      </c>
      <c r="X1430" s="3" t="str">
        <f>IF(COUNTIFS(Lookups!$A:$A,C1430)=1,"Gross Sales","")</f>
        <v/>
      </c>
      <c r="Y1430" s="3" t="str">
        <f>IF(COUNTIFS(Lookups!$D:$D,C1430)=1,"Bar Sales","")</f>
        <v/>
      </c>
      <c r="Z1430" s="3" t="str">
        <f>IFERROR(VLOOKUP(C1430*1,Lookups!$D:$F,3,FALSE),"")</f>
        <v/>
      </c>
      <c r="AA1430" s="3" t="str">
        <f>IFERROR(VLOOKUP($C1430*1,Lookups!$H:$N,3,FALSE),"")</f>
        <v>Sales</v>
      </c>
      <c r="AB1430" s="3" t="str">
        <f>IFERROR(VLOOKUP($C1430*1,Lookups!$H:$N,4,FALSE),"")</f>
        <v>Dinner</v>
      </c>
      <c r="AC1430" s="3" t="str">
        <f>IFERROR(VLOOKUP($C1430*1,Lookups!$H:$N,5,FALSE),"")</f>
        <v>Dining room</v>
      </c>
      <c r="AD1430" s="3" t="str">
        <f>IFERROR(VLOOKUP($C1430*1,Lookups!$H:$N,6,FALSE),"")</f>
        <v>Bev</v>
      </c>
      <c r="AE1430" s="3" t="str">
        <f>IFERROR(VLOOKUP($C1430*1,Lookups!$H:$N,7,FALSE),"")</f>
        <v>Beer</v>
      </c>
      <c r="AF1430" s="3" t="str">
        <f>VLOOKUP(B1430*1,Stores!$A:$C,3,FALSE)</f>
        <v>DFDE</v>
      </c>
    </row>
    <row r="1431" spans="1:32">
      <c r="A1431" s="165" t="s">
        <v>925</v>
      </c>
      <c r="B1431" s="166" t="s">
        <v>958</v>
      </c>
      <c r="C1431" s="165" t="s">
        <v>624</v>
      </c>
      <c r="D1431" s="165" t="s">
        <v>918</v>
      </c>
      <c r="E1431" s="165" t="s">
        <v>625</v>
      </c>
      <c r="F1431" s="167">
        <v>2017</v>
      </c>
      <c r="G1431" s="168">
        <v>0</v>
      </c>
      <c r="H1431" s="169">
        <v>0</v>
      </c>
      <c r="I1431" s="169">
        <v>0</v>
      </c>
      <c r="J1431" s="169">
        <v>0</v>
      </c>
      <c r="K1431" s="169">
        <v>0</v>
      </c>
      <c r="L1431" s="169">
        <v>702.140625</v>
      </c>
      <c r="M1431" s="169">
        <v>1340.1283499999997</v>
      </c>
      <c r="N1431" s="169">
        <v>1712.0663999999999</v>
      </c>
      <c r="O1431" s="169">
        <v>1511.39265</v>
      </c>
      <c r="P1431" s="169">
        <v>1439.6350499999999</v>
      </c>
      <c r="Q1431" s="169">
        <v>1907.3359499999999</v>
      </c>
      <c r="R1431" s="169">
        <v>1745.4611249999998</v>
      </c>
      <c r="S1431" s="169">
        <v>0</v>
      </c>
      <c r="T1431" s="169">
        <v>0</v>
      </c>
      <c r="U1431" s="169">
        <v>10358.16015</v>
      </c>
      <c r="V1431" s="163">
        <f ca="1">SUM(INDIRECT(Inputs!$C$11&amp;ROW()&amp;":"&amp;Inputs!$C$12&amp;ROW()))</f>
        <v>1907.3359499999999</v>
      </c>
      <c r="W1431" s="163">
        <f ca="1">SUM(INDIRECT(Inputs!$C$13&amp;ROW()&amp;":"&amp;Inputs!$C$14&amp;ROW()))</f>
        <v>8612.6990249999999</v>
      </c>
      <c r="X1431" s="3" t="str">
        <f>IF(COUNTIFS(Lookups!$A:$A,C1431)=1,"Gross Sales","")</f>
        <v/>
      </c>
      <c r="Y1431" s="3" t="str">
        <f>IF(COUNTIFS(Lookups!$D:$D,C1431)=1,"Bar Sales","")</f>
        <v/>
      </c>
      <c r="Z1431" s="3" t="str">
        <f>IFERROR(VLOOKUP(C1431*1,Lookups!$D:$F,3,FALSE),"")</f>
        <v/>
      </c>
      <c r="AA1431" s="3" t="str">
        <f>IFERROR(VLOOKUP($C1431*1,Lookups!$H:$N,3,FALSE),"")</f>
        <v>Sales</v>
      </c>
      <c r="AB1431" s="3" t="str">
        <f>IFERROR(VLOOKUP($C1431*1,Lookups!$H:$N,4,FALSE),"")</f>
        <v>Dinner</v>
      </c>
      <c r="AC1431" s="3" t="str">
        <f>IFERROR(VLOOKUP($C1431*1,Lookups!$H:$N,5,FALSE),"")</f>
        <v>Dining room</v>
      </c>
      <c r="AD1431" s="3" t="str">
        <f>IFERROR(VLOOKUP($C1431*1,Lookups!$H:$N,6,FALSE),"")</f>
        <v>Bev</v>
      </c>
      <c r="AE1431" s="3" t="str">
        <f>IFERROR(VLOOKUP($C1431*1,Lookups!$H:$N,7,FALSE),"")</f>
        <v>Beer</v>
      </c>
      <c r="AF1431" s="3" t="str">
        <f>VLOOKUP(B1431*1,Stores!$A:$C,3,FALSE)</f>
        <v>DFDE</v>
      </c>
    </row>
    <row r="1432" spans="1:32">
      <c r="A1432" s="165" t="s">
        <v>958</v>
      </c>
      <c r="B1432" s="166" t="s">
        <v>925</v>
      </c>
      <c r="C1432" s="165" t="s">
        <v>624</v>
      </c>
      <c r="D1432" s="165" t="s">
        <v>918</v>
      </c>
      <c r="E1432" s="165" t="s">
        <v>625</v>
      </c>
      <c r="F1432" s="167">
        <v>2017</v>
      </c>
      <c r="G1432" s="168">
        <v>0</v>
      </c>
      <c r="H1432" s="169">
        <v>1767.8213999999998</v>
      </c>
      <c r="I1432" s="169">
        <v>3367.4017499999995</v>
      </c>
      <c r="J1432" s="169">
        <v>2776.2803250000002</v>
      </c>
      <c r="K1432" s="169">
        <v>1913.01</v>
      </c>
      <c r="L1432" s="169">
        <v>2568.5716499999999</v>
      </c>
      <c r="M1432" s="169">
        <v>1171.5888</v>
      </c>
      <c r="N1432" s="169">
        <v>1187.15625</v>
      </c>
      <c r="O1432" s="169">
        <v>1111.68</v>
      </c>
      <c r="P1432" s="169">
        <v>1477.70805</v>
      </c>
      <c r="Q1432" s="169">
        <v>1789.9612499999996</v>
      </c>
      <c r="R1432" s="169">
        <v>2226.3255000000004</v>
      </c>
      <c r="S1432" s="169">
        <v>0</v>
      </c>
      <c r="T1432" s="169">
        <v>0</v>
      </c>
      <c r="U1432" s="169">
        <v>21357.504975</v>
      </c>
      <c r="V1432" s="163">
        <f ca="1">SUM(INDIRECT(Inputs!$C$11&amp;ROW()&amp;":"&amp;Inputs!$C$12&amp;ROW()))</f>
        <v>1789.9612499999996</v>
      </c>
      <c r="W1432" s="163">
        <f ca="1">SUM(INDIRECT(Inputs!$C$13&amp;ROW()&amp;":"&amp;Inputs!$C$14&amp;ROW()))</f>
        <v>19131.179475000001</v>
      </c>
      <c r="X1432" s="3" t="str">
        <f>IF(COUNTIFS(Lookups!$A:$A,C1432)=1,"Gross Sales","")</f>
        <v/>
      </c>
      <c r="Y1432" s="3" t="str">
        <f>IF(COUNTIFS(Lookups!$D:$D,C1432)=1,"Bar Sales","")</f>
        <v/>
      </c>
      <c r="Z1432" s="3" t="str">
        <f>IFERROR(VLOOKUP(C1432*1,Lookups!$D:$F,3,FALSE),"")</f>
        <v/>
      </c>
      <c r="AA1432" s="3" t="str">
        <f>IFERROR(VLOOKUP($C1432*1,Lookups!$H:$N,3,FALSE),"")</f>
        <v>Sales</v>
      </c>
      <c r="AB1432" s="3" t="str">
        <f>IFERROR(VLOOKUP($C1432*1,Lookups!$H:$N,4,FALSE),"")</f>
        <v>Dinner</v>
      </c>
      <c r="AC1432" s="3" t="str">
        <f>IFERROR(VLOOKUP($C1432*1,Lookups!$H:$N,5,FALSE),"")</f>
        <v>Dining room</v>
      </c>
      <c r="AD1432" s="3" t="str">
        <f>IFERROR(VLOOKUP($C1432*1,Lookups!$H:$N,6,FALSE),"")</f>
        <v>Bev</v>
      </c>
      <c r="AE1432" s="3" t="str">
        <f>IFERROR(VLOOKUP($C1432*1,Lookups!$H:$N,7,FALSE),"")</f>
        <v>Beer</v>
      </c>
      <c r="AF1432" s="3" t="str">
        <f>VLOOKUP(B1432*1,Stores!$A:$C,3,FALSE)</f>
        <v>DFDE</v>
      </c>
    </row>
    <row r="1433" spans="1:32">
      <c r="A1433" s="165" t="s">
        <v>924</v>
      </c>
      <c r="B1433" s="166" t="s">
        <v>926</v>
      </c>
      <c r="C1433" s="165" t="s">
        <v>624</v>
      </c>
      <c r="D1433" s="165" t="s">
        <v>918</v>
      </c>
      <c r="E1433" s="165" t="s">
        <v>625</v>
      </c>
      <c r="F1433" s="167">
        <v>2017</v>
      </c>
      <c r="G1433" s="168">
        <v>0</v>
      </c>
      <c r="H1433" s="169">
        <v>9585.0858000000007</v>
      </c>
      <c r="I1433" s="169">
        <v>11895.508125</v>
      </c>
      <c r="J1433" s="169">
        <v>10696.698</v>
      </c>
      <c r="K1433" s="169">
        <v>7236.3552</v>
      </c>
      <c r="L1433" s="169">
        <v>9366.6455999999998</v>
      </c>
      <c r="M1433" s="169">
        <v>10271.561249999999</v>
      </c>
      <c r="N1433" s="169">
        <v>6626.7272249999987</v>
      </c>
      <c r="O1433" s="169">
        <v>8215.0650000000005</v>
      </c>
      <c r="P1433" s="169">
        <v>7068.0470999999989</v>
      </c>
      <c r="Q1433" s="169">
        <v>10786.203899999999</v>
      </c>
      <c r="R1433" s="169">
        <v>7529.1126749999994</v>
      </c>
      <c r="S1433" s="169">
        <v>0</v>
      </c>
      <c r="T1433" s="169">
        <v>0</v>
      </c>
      <c r="U1433" s="169">
        <v>99277.009874999989</v>
      </c>
      <c r="V1433" s="163">
        <f ca="1">SUM(INDIRECT(Inputs!$C$11&amp;ROW()&amp;":"&amp;Inputs!$C$12&amp;ROW()))</f>
        <v>10786.203899999999</v>
      </c>
      <c r="W1433" s="163">
        <f ca="1">SUM(INDIRECT(Inputs!$C$13&amp;ROW()&amp;":"&amp;Inputs!$C$14&amp;ROW()))</f>
        <v>91747.897199999992</v>
      </c>
      <c r="X1433" s="3" t="str">
        <f>IF(COUNTIFS(Lookups!$A:$A,C1433)=1,"Gross Sales","")</f>
        <v/>
      </c>
      <c r="Y1433" s="3" t="str">
        <f>IF(COUNTIFS(Lookups!$D:$D,C1433)=1,"Bar Sales","")</f>
        <v/>
      </c>
      <c r="Z1433" s="3" t="str">
        <f>IFERROR(VLOOKUP(C1433*1,Lookups!$D:$F,3,FALSE),"")</f>
        <v/>
      </c>
      <c r="AA1433" s="3" t="str">
        <f>IFERROR(VLOOKUP($C1433*1,Lookups!$H:$N,3,FALSE),"")</f>
        <v>Sales</v>
      </c>
      <c r="AB1433" s="3" t="str">
        <f>IFERROR(VLOOKUP($C1433*1,Lookups!$H:$N,4,FALSE),"")</f>
        <v>Dinner</v>
      </c>
      <c r="AC1433" s="3" t="str">
        <f>IFERROR(VLOOKUP($C1433*1,Lookups!$H:$N,5,FALSE),"")</f>
        <v>Dining room</v>
      </c>
      <c r="AD1433" s="3" t="str">
        <f>IFERROR(VLOOKUP($C1433*1,Lookups!$H:$N,6,FALSE),"")</f>
        <v>Bev</v>
      </c>
      <c r="AE1433" s="3" t="str">
        <f>IFERROR(VLOOKUP($C1433*1,Lookups!$H:$N,7,FALSE),"")</f>
        <v>Beer</v>
      </c>
      <c r="AF1433" s="3" t="str">
        <f>VLOOKUP(B1433*1,Stores!$A:$C,3,FALSE)</f>
        <v>DFDE</v>
      </c>
    </row>
    <row r="1434" spans="1:32">
      <c r="A1434" s="165" t="s">
        <v>923</v>
      </c>
      <c r="B1434" s="166" t="s">
        <v>927</v>
      </c>
      <c r="C1434" s="165" t="s">
        <v>624</v>
      </c>
      <c r="D1434" s="165" t="s">
        <v>918</v>
      </c>
      <c r="E1434" s="165" t="s">
        <v>625</v>
      </c>
      <c r="F1434" s="167">
        <v>2017</v>
      </c>
      <c r="G1434" s="168">
        <v>0</v>
      </c>
      <c r="H1434" s="169">
        <v>6077.4030000000002</v>
      </c>
      <c r="I1434" s="169">
        <v>6409.125</v>
      </c>
      <c r="J1434" s="169">
        <v>8378.3017499999987</v>
      </c>
      <c r="K1434" s="169">
        <v>6439.5544499999996</v>
      </c>
      <c r="L1434" s="169">
        <v>5654.8555500000002</v>
      </c>
      <c r="M1434" s="169">
        <v>7752.9004500000001</v>
      </c>
      <c r="N1434" s="169">
        <v>6539.1654000000008</v>
      </c>
      <c r="O1434" s="169">
        <v>6535.4775</v>
      </c>
      <c r="P1434" s="169">
        <v>5232.2985000000008</v>
      </c>
      <c r="Q1434" s="169">
        <v>6620.1097499999996</v>
      </c>
      <c r="R1434" s="169">
        <v>6878.6403750000009</v>
      </c>
      <c r="S1434" s="169">
        <v>0</v>
      </c>
      <c r="T1434" s="169">
        <v>0</v>
      </c>
      <c r="U1434" s="169">
        <v>72517.831724999996</v>
      </c>
      <c r="V1434" s="163">
        <f ca="1">SUM(INDIRECT(Inputs!$C$11&amp;ROW()&amp;":"&amp;Inputs!$C$12&amp;ROW()))</f>
        <v>6620.1097499999996</v>
      </c>
      <c r="W1434" s="163">
        <f ca="1">SUM(INDIRECT(Inputs!$C$13&amp;ROW()&amp;":"&amp;Inputs!$C$14&amp;ROW()))</f>
        <v>65639.191349999994</v>
      </c>
      <c r="X1434" s="3" t="str">
        <f>IF(COUNTIFS(Lookups!$A:$A,C1434)=1,"Gross Sales","")</f>
        <v/>
      </c>
      <c r="Y1434" s="3" t="str">
        <f>IF(COUNTIFS(Lookups!$D:$D,C1434)=1,"Bar Sales","")</f>
        <v/>
      </c>
      <c r="Z1434" s="3" t="str">
        <f>IFERROR(VLOOKUP(C1434*1,Lookups!$D:$F,3,FALSE),"")</f>
        <v/>
      </c>
      <c r="AA1434" s="3" t="str">
        <f>IFERROR(VLOOKUP($C1434*1,Lookups!$H:$N,3,FALSE),"")</f>
        <v>Sales</v>
      </c>
      <c r="AB1434" s="3" t="str">
        <f>IFERROR(VLOOKUP($C1434*1,Lookups!$H:$N,4,FALSE),"")</f>
        <v>Dinner</v>
      </c>
      <c r="AC1434" s="3" t="str">
        <f>IFERROR(VLOOKUP($C1434*1,Lookups!$H:$N,5,FALSE),"")</f>
        <v>Dining room</v>
      </c>
      <c r="AD1434" s="3" t="str">
        <f>IFERROR(VLOOKUP($C1434*1,Lookups!$H:$N,6,FALSE),"")</f>
        <v>Bev</v>
      </c>
      <c r="AE1434" s="3" t="str">
        <f>IFERROR(VLOOKUP($C1434*1,Lookups!$H:$N,7,FALSE),"")</f>
        <v>Beer</v>
      </c>
      <c r="AF1434" s="3" t="str">
        <f>VLOOKUP(B1434*1,Stores!$A:$C,3,FALSE)</f>
        <v>DFDE</v>
      </c>
    </row>
    <row r="1435" spans="1:32">
      <c r="A1435" s="165" t="s">
        <v>922</v>
      </c>
      <c r="B1435" s="166" t="s">
        <v>928</v>
      </c>
      <c r="C1435" s="165" t="s">
        <v>624</v>
      </c>
      <c r="D1435" s="165" t="s">
        <v>918</v>
      </c>
      <c r="E1435" s="165" t="s">
        <v>625</v>
      </c>
      <c r="F1435" s="167">
        <v>2017</v>
      </c>
      <c r="G1435" s="168">
        <v>0</v>
      </c>
      <c r="H1435" s="169">
        <v>3533.5391999999997</v>
      </c>
      <c r="I1435" s="169">
        <v>3465.1312499999999</v>
      </c>
      <c r="J1435" s="169">
        <v>4129.6304250000003</v>
      </c>
      <c r="K1435" s="169">
        <v>1983.4793999999999</v>
      </c>
      <c r="L1435" s="169">
        <v>2336.2716</v>
      </c>
      <c r="M1435" s="169">
        <v>1555.9236000000001</v>
      </c>
      <c r="N1435" s="169">
        <v>1232.3232</v>
      </c>
      <c r="O1435" s="169">
        <v>1846.0048500000003</v>
      </c>
      <c r="P1435" s="169">
        <v>1421.3106</v>
      </c>
      <c r="Q1435" s="169">
        <v>1910.6880749999998</v>
      </c>
      <c r="R1435" s="169">
        <v>2248.5744</v>
      </c>
      <c r="S1435" s="169">
        <v>0</v>
      </c>
      <c r="T1435" s="169">
        <v>0</v>
      </c>
      <c r="U1435" s="169">
        <v>25662.8766</v>
      </c>
      <c r="V1435" s="163">
        <f ca="1">SUM(INDIRECT(Inputs!$C$11&amp;ROW()&amp;":"&amp;Inputs!$C$12&amp;ROW()))</f>
        <v>1910.6880749999998</v>
      </c>
      <c r="W1435" s="163">
        <f ca="1">SUM(INDIRECT(Inputs!$C$13&amp;ROW()&amp;":"&amp;Inputs!$C$14&amp;ROW()))</f>
        <v>23414.302199999998</v>
      </c>
      <c r="X1435" s="3" t="str">
        <f>IF(COUNTIFS(Lookups!$A:$A,C1435)=1,"Gross Sales","")</f>
        <v/>
      </c>
      <c r="Y1435" s="3" t="str">
        <f>IF(COUNTIFS(Lookups!$D:$D,C1435)=1,"Bar Sales","")</f>
        <v/>
      </c>
      <c r="Z1435" s="3" t="str">
        <f>IFERROR(VLOOKUP(C1435*1,Lookups!$D:$F,3,FALSE),"")</f>
        <v/>
      </c>
      <c r="AA1435" s="3" t="str">
        <f>IFERROR(VLOOKUP($C1435*1,Lookups!$H:$N,3,FALSE),"")</f>
        <v>Sales</v>
      </c>
      <c r="AB1435" s="3" t="str">
        <f>IFERROR(VLOOKUP($C1435*1,Lookups!$H:$N,4,FALSE),"")</f>
        <v>Dinner</v>
      </c>
      <c r="AC1435" s="3" t="str">
        <f>IFERROR(VLOOKUP($C1435*1,Lookups!$H:$N,5,FALSE),"")</f>
        <v>Dining room</v>
      </c>
      <c r="AD1435" s="3" t="str">
        <f>IFERROR(VLOOKUP($C1435*1,Lookups!$H:$N,6,FALSE),"")</f>
        <v>Bev</v>
      </c>
      <c r="AE1435" s="3" t="str">
        <f>IFERROR(VLOOKUP($C1435*1,Lookups!$H:$N,7,FALSE),"")</f>
        <v>Beer</v>
      </c>
      <c r="AF1435" s="3" t="str">
        <f>VLOOKUP(B1435*1,Stores!$A:$C,3,FALSE)</f>
        <v>DFDE</v>
      </c>
    </row>
    <row r="1436" spans="1:32">
      <c r="A1436" s="165" t="s">
        <v>921</v>
      </c>
      <c r="B1436" s="166" t="s">
        <v>929</v>
      </c>
      <c r="C1436" s="165" t="s">
        <v>624</v>
      </c>
      <c r="D1436" s="165" t="s">
        <v>918</v>
      </c>
      <c r="E1436" s="165" t="s">
        <v>625</v>
      </c>
      <c r="F1436" s="167">
        <v>2017</v>
      </c>
      <c r="G1436" s="168">
        <v>0</v>
      </c>
      <c r="H1436" s="169">
        <v>604.50750000000005</v>
      </c>
      <c r="I1436" s="169">
        <v>978.41639999999995</v>
      </c>
      <c r="J1436" s="169">
        <v>860.63070000000005</v>
      </c>
      <c r="K1436" s="169">
        <v>622.93920000000003</v>
      </c>
      <c r="L1436" s="169">
        <v>760.59247500000004</v>
      </c>
      <c r="M1436" s="169">
        <v>784.80000000000007</v>
      </c>
      <c r="N1436" s="169">
        <v>525.12757500000009</v>
      </c>
      <c r="O1436" s="169">
        <v>458.505</v>
      </c>
      <c r="P1436" s="169">
        <v>696.83249999999998</v>
      </c>
      <c r="Q1436" s="169">
        <v>943.03440000000001</v>
      </c>
      <c r="R1436" s="169">
        <v>564.2568</v>
      </c>
      <c r="S1436" s="169">
        <v>0</v>
      </c>
      <c r="T1436" s="169">
        <v>0</v>
      </c>
      <c r="U1436" s="169">
        <v>7799.6425500000014</v>
      </c>
      <c r="V1436" s="163">
        <f ca="1">SUM(INDIRECT(Inputs!$C$11&amp;ROW()&amp;":"&amp;Inputs!$C$12&amp;ROW()))</f>
        <v>943.03440000000001</v>
      </c>
      <c r="W1436" s="163">
        <f ca="1">SUM(INDIRECT(Inputs!$C$13&amp;ROW()&amp;":"&amp;Inputs!$C$14&amp;ROW()))</f>
        <v>7235.3857500000013</v>
      </c>
      <c r="X1436" s="3" t="str">
        <f>IF(COUNTIFS(Lookups!$A:$A,C1436)=1,"Gross Sales","")</f>
        <v/>
      </c>
      <c r="Y1436" s="3" t="str">
        <f>IF(COUNTIFS(Lookups!$D:$D,C1436)=1,"Bar Sales","")</f>
        <v/>
      </c>
      <c r="Z1436" s="3" t="str">
        <f>IFERROR(VLOOKUP(C1436*1,Lookups!$D:$F,3,FALSE),"")</f>
        <v/>
      </c>
      <c r="AA1436" s="3" t="str">
        <f>IFERROR(VLOOKUP($C1436*1,Lookups!$H:$N,3,FALSE),"")</f>
        <v>Sales</v>
      </c>
      <c r="AB1436" s="3" t="str">
        <f>IFERROR(VLOOKUP($C1436*1,Lookups!$H:$N,4,FALSE),"")</f>
        <v>Dinner</v>
      </c>
      <c r="AC1436" s="3" t="str">
        <f>IFERROR(VLOOKUP($C1436*1,Lookups!$H:$N,5,FALSE),"")</f>
        <v>Dining room</v>
      </c>
      <c r="AD1436" s="3" t="str">
        <f>IFERROR(VLOOKUP($C1436*1,Lookups!$H:$N,6,FALSE),"")</f>
        <v>Bev</v>
      </c>
      <c r="AE1436" s="3" t="str">
        <f>IFERROR(VLOOKUP($C1436*1,Lookups!$H:$N,7,FALSE),"")</f>
        <v>Beer</v>
      </c>
      <c r="AF1436" s="3" t="str">
        <f>VLOOKUP(B1436*1,Stores!$A:$C,3,FALSE)</f>
        <v>DFDE</v>
      </c>
    </row>
    <row r="1437" spans="1:32">
      <c r="A1437" s="165" t="s">
        <v>920</v>
      </c>
      <c r="B1437" s="166" t="s">
        <v>930</v>
      </c>
      <c r="C1437" s="165" t="s">
        <v>624</v>
      </c>
      <c r="D1437" s="165" t="s">
        <v>918</v>
      </c>
      <c r="E1437" s="165" t="s">
        <v>625</v>
      </c>
      <c r="F1437" s="167">
        <v>2017</v>
      </c>
      <c r="G1437" s="168">
        <v>0</v>
      </c>
      <c r="H1437" s="169">
        <v>1106.1224999999999</v>
      </c>
      <c r="I1437" s="169">
        <v>1881.36</v>
      </c>
      <c r="J1437" s="169">
        <v>2452.3424999999997</v>
      </c>
      <c r="K1437" s="169">
        <v>2020.32</v>
      </c>
      <c r="L1437" s="169">
        <v>2449.7249999999999</v>
      </c>
      <c r="M1437" s="169">
        <v>1602.72</v>
      </c>
      <c r="N1437" s="169">
        <v>1273.62015</v>
      </c>
      <c r="O1437" s="169">
        <v>1429.32</v>
      </c>
      <c r="P1437" s="169">
        <v>1111.0245</v>
      </c>
      <c r="Q1437" s="169">
        <v>1695.9639</v>
      </c>
      <c r="R1437" s="169">
        <v>1983.0975000000001</v>
      </c>
      <c r="S1437" s="169">
        <v>0</v>
      </c>
      <c r="T1437" s="169">
        <v>0</v>
      </c>
      <c r="U1437" s="169">
        <v>19005.616049999997</v>
      </c>
      <c r="V1437" s="163">
        <f ca="1">SUM(INDIRECT(Inputs!$C$11&amp;ROW()&amp;":"&amp;Inputs!$C$12&amp;ROW()))</f>
        <v>1695.9639</v>
      </c>
      <c r="W1437" s="163">
        <f ca="1">SUM(INDIRECT(Inputs!$C$13&amp;ROW()&amp;":"&amp;Inputs!$C$14&amp;ROW()))</f>
        <v>17022.518549999997</v>
      </c>
      <c r="X1437" s="3" t="str">
        <f>IF(COUNTIFS(Lookups!$A:$A,C1437)=1,"Gross Sales","")</f>
        <v/>
      </c>
      <c r="Y1437" s="3" t="str">
        <f>IF(COUNTIFS(Lookups!$D:$D,C1437)=1,"Bar Sales","")</f>
        <v/>
      </c>
      <c r="Z1437" s="3" t="str">
        <f>IFERROR(VLOOKUP(C1437*1,Lookups!$D:$F,3,FALSE),"")</f>
        <v/>
      </c>
      <c r="AA1437" s="3" t="str">
        <f>IFERROR(VLOOKUP($C1437*1,Lookups!$H:$N,3,FALSE),"")</f>
        <v>Sales</v>
      </c>
      <c r="AB1437" s="3" t="str">
        <f>IFERROR(VLOOKUP($C1437*1,Lookups!$H:$N,4,FALSE),"")</f>
        <v>Dinner</v>
      </c>
      <c r="AC1437" s="3" t="str">
        <f>IFERROR(VLOOKUP($C1437*1,Lookups!$H:$N,5,FALSE),"")</f>
        <v>Dining room</v>
      </c>
      <c r="AD1437" s="3" t="str">
        <f>IFERROR(VLOOKUP($C1437*1,Lookups!$H:$N,6,FALSE),"")</f>
        <v>Bev</v>
      </c>
      <c r="AE1437" s="3" t="str">
        <f>IFERROR(VLOOKUP($C1437*1,Lookups!$H:$N,7,FALSE),"")</f>
        <v>Beer</v>
      </c>
      <c r="AF1437" s="3" t="str">
        <f>VLOOKUP(B1437*1,Stores!$A:$C,3,FALSE)</f>
        <v>DFDE</v>
      </c>
    </row>
    <row r="1438" spans="1:32">
      <c r="A1438" s="165" t="s">
        <v>919</v>
      </c>
      <c r="B1438" s="166" t="s">
        <v>931</v>
      </c>
      <c r="C1438" s="165" t="s">
        <v>624</v>
      </c>
      <c r="D1438" s="165" t="s">
        <v>918</v>
      </c>
      <c r="E1438" s="165" t="s">
        <v>625</v>
      </c>
      <c r="F1438" s="167">
        <v>2017</v>
      </c>
      <c r="G1438" s="168">
        <v>0</v>
      </c>
      <c r="H1438" s="169">
        <v>5713.1035499999998</v>
      </c>
      <c r="I1438" s="169">
        <v>6943.618125</v>
      </c>
      <c r="J1438" s="169">
        <v>6090.2555999999995</v>
      </c>
      <c r="K1438" s="169">
        <v>5161.9127999999992</v>
      </c>
      <c r="L1438" s="169">
        <v>5574.2153249999992</v>
      </c>
      <c r="M1438" s="169">
        <v>4210.5870749999995</v>
      </c>
      <c r="N1438" s="169">
        <v>4013.7509999999993</v>
      </c>
      <c r="O1438" s="169">
        <v>3458.5344</v>
      </c>
      <c r="P1438" s="169">
        <v>3717.3771749999996</v>
      </c>
      <c r="Q1438" s="169">
        <v>3854.8446749999998</v>
      </c>
      <c r="R1438" s="169">
        <v>4982.2664250000007</v>
      </c>
      <c r="S1438" s="169">
        <v>0</v>
      </c>
      <c r="T1438" s="169">
        <v>0</v>
      </c>
      <c r="U1438" s="169">
        <v>53720.46615</v>
      </c>
      <c r="V1438" s="163">
        <f ca="1">SUM(INDIRECT(Inputs!$C$11&amp;ROW()&amp;":"&amp;Inputs!$C$12&amp;ROW()))</f>
        <v>3854.8446749999998</v>
      </c>
      <c r="W1438" s="163">
        <f ca="1">SUM(INDIRECT(Inputs!$C$13&amp;ROW()&amp;":"&amp;Inputs!$C$14&amp;ROW()))</f>
        <v>48738.199724999999</v>
      </c>
      <c r="X1438" s="3" t="str">
        <f>IF(COUNTIFS(Lookups!$A:$A,C1438)=1,"Gross Sales","")</f>
        <v/>
      </c>
      <c r="Y1438" s="3" t="str">
        <f>IF(COUNTIFS(Lookups!$D:$D,C1438)=1,"Bar Sales","")</f>
        <v/>
      </c>
      <c r="Z1438" s="3" t="str">
        <f>IFERROR(VLOOKUP(C1438*1,Lookups!$D:$F,3,FALSE),"")</f>
        <v/>
      </c>
      <c r="AA1438" s="3" t="str">
        <f>IFERROR(VLOOKUP($C1438*1,Lookups!$H:$N,3,FALSE),"")</f>
        <v>Sales</v>
      </c>
      <c r="AB1438" s="3" t="str">
        <f>IFERROR(VLOOKUP($C1438*1,Lookups!$H:$N,4,FALSE),"")</f>
        <v>Dinner</v>
      </c>
      <c r="AC1438" s="3" t="str">
        <f>IFERROR(VLOOKUP($C1438*1,Lookups!$H:$N,5,FALSE),"")</f>
        <v>Dining room</v>
      </c>
      <c r="AD1438" s="3" t="str">
        <f>IFERROR(VLOOKUP($C1438*1,Lookups!$H:$N,6,FALSE),"")</f>
        <v>Bev</v>
      </c>
      <c r="AE1438" s="3" t="str">
        <f>IFERROR(VLOOKUP($C1438*1,Lookups!$H:$N,7,FALSE),"")</f>
        <v>Beer</v>
      </c>
      <c r="AF1438" s="3" t="str">
        <f>VLOOKUP(B1438*1,Stores!$A:$C,3,FALSE)</f>
        <v>DFDE</v>
      </c>
    </row>
    <row r="1439" spans="1:32">
      <c r="A1439" s="165" t="s">
        <v>959</v>
      </c>
      <c r="B1439" s="166" t="s">
        <v>932</v>
      </c>
      <c r="C1439" s="165" t="s">
        <v>624</v>
      </c>
      <c r="D1439" s="165" t="s">
        <v>918</v>
      </c>
      <c r="E1439" s="165" t="s">
        <v>625</v>
      </c>
      <c r="F1439" s="167">
        <v>2017</v>
      </c>
      <c r="G1439" s="168">
        <v>0</v>
      </c>
      <c r="H1439" s="169">
        <v>4569.5209499999992</v>
      </c>
      <c r="I1439" s="169">
        <v>3877.8477749999997</v>
      </c>
      <c r="J1439" s="169">
        <v>5319.8534250000002</v>
      </c>
      <c r="K1439" s="169">
        <v>7459.5253499999999</v>
      </c>
      <c r="L1439" s="169">
        <v>5316.1875</v>
      </c>
      <c r="M1439" s="169">
        <v>5854.6559999999999</v>
      </c>
      <c r="N1439" s="169">
        <v>4029.2175000000002</v>
      </c>
      <c r="O1439" s="169">
        <v>5301.45</v>
      </c>
      <c r="P1439" s="169">
        <v>4280.76</v>
      </c>
      <c r="Q1439" s="169">
        <v>5662.2918</v>
      </c>
      <c r="R1439" s="169">
        <v>6752.9253750000007</v>
      </c>
      <c r="S1439" s="169">
        <v>0</v>
      </c>
      <c r="T1439" s="169">
        <v>0</v>
      </c>
      <c r="U1439" s="169">
        <v>58424.235674999996</v>
      </c>
      <c r="V1439" s="163">
        <f ca="1">SUM(INDIRECT(Inputs!$C$11&amp;ROW()&amp;":"&amp;Inputs!$C$12&amp;ROW()))</f>
        <v>5662.2918</v>
      </c>
      <c r="W1439" s="163">
        <f ca="1">SUM(INDIRECT(Inputs!$C$13&amp;ROW()&amp;":"&amp;Inputs!$C$14&amp;ROW()))</f>
        <v>51671.310299999997</v>
      </c>
      <c r="X1439" s="3" t="str">
        <f>IF(COUNTIFS(Lookups!$A:$A,C1439)=1,"Gross Sales","")</f>
        <v/>
      </c>
      <c r="Y1439" s="3" t="str">
        <f>IF(COUNTIFS(Lookups!$D:$D,C1439)=1,"Bar Sales","")</f>
        <v/>
      </c>
      <c r="Z1439" s="3" t="str">
        <f>IFERROR(VLOOKUP(C1439*1,Lookups!$D:$F,3,FALSE),"")</f>
        <v/>
      </c>
      <c r="AA1439" s="3" t="str">
        <f>IFERROR(VLOOKUP($C1439*1,Lookups!$H:$N,3,FALSE),"")</f>
        <v>Sales</v>
      </c>
      <c r="AB1439" s="3" t="str">
        <f>IFERROR(VLOOKUP($C1439*1,Lookups!$H:$N,4,FALSE),"")</f>
        <v>Dinner</v>
      </c>
      <c r="AC1439" s="3" t="str">
        <f>IFERROR(VLOOKUP($C1439*1,Lookups!$H:$N,5,FALSE),"")</f>
        <v>Dining room</v>
      </c>
      <c r="AD1439" s="3" t="str">
        <f>IFERROR(VLOOKUP($C1439*1,Lookups!$H:$N,6,FALSE),"")</f>
        <v>Bev</v>
      </c>
      <c r="AE1439" s="3" t="str">
        <f>IFERROR(VLOOKUP($C1439*1,Lookups!$H:$N,7,FALSE),"")</f>
        <v>Beer</v>
      </c>
      <c r="AF1439" s="3" t="str">
        <f>VLOOKUP(B1439*1,Stores!$A:$C,3,FALSE)</f>
        <v>DFG</v>
      </c>
    </row>
    <row r="1440" spans="1:32">
      <c r="A1440" s="165" t="s">
        <v>954</v>
      </c>
      <c r="B1440" s="166" t="s">
        <v>933</v>
      </c>
      <c r="C1440" s="165" t="s">
        <v>624</v>
      </c>
      <c r="D1440" s="165" t="s">
        <v>918</v>
      </c>
      <c r="E1440" s="165" t="s">
        <v>625</v>
      </c>
      <c r="F1440" s="167">
        <v>2017</v>
      </c>
      <c r="G1440" s="168">
        <v>0</v>
      </c>
      <c r="H1440" s="169">
        <v>2427.9548999999997</v>
      </c>
      <c r="I1440" s="169">
        <v>2284.1478000000002</v>
      </c>
      <c r="J1440" s="169">
        <v>1957.9488000000001</v>
      </c>
      <c r="K1440" s="169">
        <v>1120.0268999999998</v>
      </c>
      <c r="L1440" s="169">
        <v>2228.1273000000001</v>
      </c>
      <c r="M1440" s="169">
        <v>1170.4728749999999</v>
      </c>
      <c r="N1440" s="169">
        <v>1434.33</v>
      </c>
      <c r="O1440" s="169">
        <v>1846.3739999999998</v>
      </c>
      <c r="P1440" s="169">
        <v>1420.5029999999999</v>
      </c>
      <c r="Q1440" s="169">
        <v>1322.4969000000001</v>
      </c>
      <c r="R1440" s="169">
        <v>1600.401075</v>
      </c>
      <c r="S1440" s="169">
        <v>0</v>
      </c>
      <c r="T1440" s="169">
        <v>0</v>
      </c>
      <c r="U1440" s="169">
        <v>18812.78355</v>
      </c>
      <c r="V1440" s="163">
        <f ca="1">SUM(INDIRECT(Inputs!$C$11&amp;ROW()&amp;":"&amp;Inputs!$C$12&amp;ROW()))</f>
        <v>1322.4969000000001</v>
      </c>
      <c r="W1440" s="163">
        <f ca="1">SUM(INDIRECT(Inputs!$C$13&amp;ROW()&amp;":"&amp;Inputs!$C$14&amp;ROW()))</f>
        <v>17212.382474999999</v>
      </c>
      <c r="X1440" s="3" t="str">
        <f>IF(COUNTIFS(Lookups!$A:$A,C1440)=1,"Gross Sales","")</f>
        <v/>
      </c>
      <c r="Y1440" s="3" t="str">
        <f>IF(COUNTIFS(Lookups!$D:$D,C1440)=1,"Bar Sales","")</f>
        <v/>
      </c>
      <c r="Z1440" s="3" t="str">
        <f>IFERROR(VLOOKUP(C1440*1,Lookups!$D:$F,3,FALSE),"")</f>
        <v/>
      </c>
      <c r="AA1440" s="3" t="str">
        <f>IFERROR(VLOOKUP($C1440*1,Lookups!$H:$N,3,FALSE),"")</f>
        <v>Sales</v>
      </c>
      <c r="AB1440" s="3" t="str">
        <f>IFERROR(VLOOKUP($C1440*1,Lookups!$H:$N,4,FALSE),"")</f>
        <v>Dinner</v>
      </c>
      <c r="AC1440" s="3" t="str">
        <f>IFERROR(VLOOKUP($C1440*1,Lookups!$H:$N,5,FALSE),"")</f>
        <v>Dining room</v>
      </c>
      <c r="AD1440" s="3" t="str">
        <f>IFERROR(VLOOKUP($C1440*1,Lookups!$H:$N,6,FALSE),"")</f>
        <v>Bev</v>
      </c>
      <c r="AE1440" s="3" t="str">
        <f>IFERROR(VLOOKUP($C1440*1,Lookups!$H:$N,7,FALSE),"")</f>
        <v>Beer</v>
      </c>
      <c r="AF1440" s="3" t="str">
        <f>VLOOKUP(B1440*1,Stores!$A:$C,3,FALSE)</f>
        <v>DFG</v>
      </c>
    </row>
    <row r="1441" spans="1:32">
      <c r="A1441" s="165" t="s">
        <v>953</v>
      </c>
      <c r="B1441" s="166" t="s">
        <v>934</v>
      </c>
      <c r="C1441" s="165" t="s">
        <v>624</v>
      </c>
      <c r="D1441" s="165" t="s">
        <v>918</v>
      </c>
      <c r="E1441" s="165" t="s">
        <v>625</v>
      </c>
      <c r="F1441" s="167">
        <v>2017</v>
      </c>
      <c r="G1441" s="168">
        <v>0</v>
      </c>
      <c r="H1441" s="169">
        <v>1215.6479999999999</v>
      </c>
      <c r="I1441" s="169">
        <v>1580.0216250000003</v>
      </c>
      <c r="J1441" s="169">
        <v>1922.8049999999998</v>
      </c>
      <c r="K1441" s="169">
        <v>3263.9243999999999</v>
      </c>
      <c r="L1441" s="169">
        <v>2387.9212499999999</v>
      </c>
      <c r="M1441" s="169">
        <v>2128.77</v>
      </c>
      <c r="N1441" s="169">
        <v>1633.2749999999999</v>
      </c>
      <c r="O1441" s="169">
        <v>1772.5860000000002</v>
      </c>
      <c r="P1441" s="169">
        <v>1290.5024999999998</v>
      </c>
      <c r="Q1441" s="169">
        <v>1283.0130000000001</v>
      </c>
      <c r="R1441" s="169">
        <v>1243.0782000000002</v>
      </c>
      <c r="S1441" s="169">
        <v>0</v>
      </c>
      <c r="T1441" s="169">
        <v>0</v>
      </c>
      <c r="U1441" s="169">
        <v>19721.544974999997</v>
      </c>
      <c r="V1441" s="163">
        <f ca="1">SUM(INDIRECT(Inputs!$C$11&amp;ROW()&amp;":"&amp;Inputs!$C$12&amp;ROW()))</f>
        <v>1283.0130000000001</v>
      </c>
      <c r="W1441" s="163">
        <f ca="1">SUM(INDIRECT(Inputs!$C$13&amp;ROW()&amp;":"&amp;Inputs!$C$14&amp;ROW()))</f>
        <v>18478.466774999997</v>
      </c>
      <c r="X1441" s="3" t="str">
        <f>IF(COUNTIFS(Lookups!$A:$A,C1441)=1,"Gross Sales","")</f>
        <v/>
      </c>
      <c r="Y1441" s="3" t="str">
        <f>IF(COUNTIFS(Lookups!$D:$D,C1441)=1,"Bar Sales","")</f>
        <v/>
      </c>
      <c r="Z1441" s="3" t="str">
        <f>IFERROR(VLOOKUP(C1441*1,Lookups!$D:$F,3,FALSE),"")</f>
        <v/>
      </c>
      <c r="AA1441" s="3" t="str">
        <f>IFERROR(VLOOKUP($C1441*1,Lookups!$H:$N,3,FALSE),"")</f>
        <v>Sales</v>
      </c>
      <c r="AB1441" s="3" t="str">
        <f>IFERROR(VLOOKUP($C1441*1,Lookups!$H:$N,4,FALSE),"")</f>
        <v>Dinner</v>
      </c>
      <c r="AC1441" s="3" t="str">
        <f>IFERROR(VLOOKUP($C1441*1,Lookups!$H:$N,5,FALSE),"")</f>
        <v>Dining room</v>
      </c>
      <c r="AD1441" s="3" t="str">
        <f>IFERROR(VLOOKUP($C1441*1,Lookups!$H:$N,6,FALSE),"")</f>
        <v>Bev</v>
      </c>
      <c r="AE1441" s="3" t="str">
        <f>IFERROR(VLOOKUP($C1441*1,Lookups!$H:$N,7,FALSE),"")</f>
        <v>Beer</v>
      </c>
      <c r="AF1441" s="3" t="str">
        <f>VLOOKUP(B1441*1,Stores!$A:$C,3,FALSE)</f>
        <v>DFG</v>
      </c>
    </row>
    <row r="1442" spans="1:32">
      <c r="A1442" s="165" t="s">
        <v>950</v>
      </c>
      <c r="B1442" s="166" t="s">
        <v>935</v>
      </c>
      <c r="C1442" s="165" t="s">
        <v>624</v>
      </c>
      <c r="D1442" s="165" t="s">
        <v>918</v>
      </c>
      <c r="E1442" s="165" t="s">
        <v>625</v>
      </c>
      <c r="F1442" s="167">
        <v>2017</v>
      </c>
      <c r="G1442" s="168">
        <v>0</v>
      </c>
      <c r="H1442" s="169">
        <v>2608.610025</v>
      </c>
      <c r="I1442" s="169">
        <v>2895.0465000000004</v>
      </c>
      <c r="J1442" s="169">
        <v>2987.8528499999998</v>
      </c>
      <c r="K1442" s="169">
        <v>2137.1354999999999</v>
      </c>
      <c r="L1442" s="169">
        <v>2172.9859499999998</v>
      </c>
      <c r="M1442" s="169">
        <v>1717.4264250000001</v>
      </c>
      <c r="N1442" s="169">
        <v>2518.3795500000001</v>
      </c>
      <c r="O1442" s="169">
        <v>2074.2855</v>
      </c>
      <c r="P1442" s="169">
        <v>2279.0987999999998</v>
      </c>
      <c r="Q1442" s="169">
        <v>1193.1600000000001</v>
      </c>
      <c r="R1442" s="169">
        <v>1662.3449999999998</v>
      </c>
      <c r="S1442" s="169">
        <v>0</v>
      </c>
      <c r="T1442" s="169">
        <v>0</v>
      </c>
      <c r="U1442" s="169">
        <v>24246.326100000002</v>
      </c>
      <c r="V1442" s="163">
        <f ca="1">SUM(INDIRECT(Inputs!$C$11&amp;ROW()&amp;":"&amp;Inputs!$C$12&amp;ROW()))</f>
        <v>1193.1600000000001</v>
      </c>
      <c r="W1442" s="163">
        <f ca="1">SUM(INDIRECT(Inputs!$C$13&amp;ROW()&amp;":"&amp;Inputs!$C$14&amp;ROW()))</f>
        <v>22583.981100000001</v>
      </c>
      <c r="X1442" s="3" t="str">
        <f>IF(COUNTIFS(Lookups!$A:$A,C1442)=1,"Gross Sales","")</f>
        <v/>
      </c>
      <c r="Y1442" s="3" t="str">
        <f>IF(COUNTIFS(Lookups!$D:$D,C1442)=1,"Bar Sales","")</f>
        <v/>
      </c>
      <c r="Z1442" s="3" t="str">
        <f>IFERROR(VLOOKUP(C1442*1,Lookups!$D:$F,3,FALSE),"")</f>
        <v/>
      </c>
      <c r="AA1442" s="3" t="str">
        <f>IFERROR(VLOOKUP($C1442*1,Lookups!$H:$N,3,FALSE),"")</f>
        <v>Sales</v>
      </c>
      <c r="AB1442" s="3" t="str">
        <f>IFERROR(VLOOKUP($C1442*1,Lookups!$H:$N,4,FALSE),"")</f>
        <v>Dinner</v>
      </c>
      <c r="AC1442" s="3" t="str">
        <f>IFERROR(VLOOKUP($C1442*1,Lookups!$H:$N,5,FALSE),"")</f>
        <v>Dining room</v>
      </c>
      <c r="AD1442" s="3" t="str">
        <f>IFERROR(VLOOKUP($C1442*1,Lookups!$H:$N,6,FALSE),"")</f>
        <v>Bev</v>
      </c>
      <c r="AE1442" s="3" t="str">
        <f>IFERROR(VLOOKUP($C1442*1,Lookups!$H:$N,7,FALSE),"")</f>
        <v>Beer</v>
      </c>
      <c r="AF1442" s="3" t="str">
        <f>VLOOKUP(B1442*1,Stores!$A:$C,3,FALSE)</f>
        <v>DFG</v>
      </c>
    </row>
    <row r="1443" spans="1:32">
      <c r="A1443" s="165" t="s">
        <v>949</v>
      </c>
      <c r="B1443" s="166" t="s">
        <v>936</v>
      </c>
      <c r="C1443" s="165" t="s">
        <v>624</v>
      </c>
      <c r="D1443" s="165" t="s">
        <v>918</v>
      </c>
      <c r="E1443" s="165" t="s">
        <v>625</v>
      </c>
      <c r="F1443" s="167">
        <v>2017</v>
      </c>
      <c r="G1443" s="168">
        <v>0</v>
      </c>
      <c r="H1443" s="169">
        <v>1246.7054250000001</v>
      </c>
      <c r="I1443" s="169">
        <v>1424.4529500000001</v>
      </c>
      <c r="J1443" s="169">
        <v>584.46360000000004</v>
      </c>
      <c r="K1443" s="169">
        <v>499.77029999999996</v>
      </c>
      <c r="L1443" s="169">
        <v>662.33789999999988</v>
      </c>
      <c r="M1443" s="169">
        <v>570.236625</v>
      </c>
      <c r="N1443" s="169">
        <v>519.05624999999998</v>
      </c>
      <c r="O1443" s="169">
        <v>642.35227499999996</v>
      </c>
      <c r="P1443" s="169">
        <v>476.11687499999999</v>
      </c>
      <c r="Q1443" s="169">
        <v>485.59680000000009</v>
      </c>
      <c r="R1443" s="169">
        <v>735.19132500000001</v>
      </c>
      <c r="S1443" s="169">
        <v>0</v>
      </c>
      <c r="T1443" s="169">
        <v>0</v>
      </c>
      <c r="U1443" s="169">
        <v>7846.2803249999997</v>
      </c>
      <c r="V1443" s="163">
        <f ca="1">SUM(INDIRECT(Inputs!$C$11&amp;ROW()&amp;":"&amp;Inputs!$C$12&amp;ROW()))</f>
        <v>485.59680000000009</v>
      </c>
      <c r="W1443" s="163">
        <f ca="1">SUM(INDIRECT(Inputs!$C$13&amp;ROW()&amp;":"&amp;Inputs!$C$14&amp;ROW()))</f>
        <v>7111.0889999999999</v>
      </c>
      <c r="X1443" s="3" t="str">
        <f>IF(COUNTIFS(Lookups!$A:$A,C1443)=1,"Gross Sales","")</f>
        <v/>
      </c>
      <c r="Y1443" s="3" t="str">
        <f>IF(COUNTIFS(Lookups!$D:$D,C1443)=1,"Bar Sales","")</f>
        <v/>
      </c>
      <c r="Z1443" s="3" t="str">
        <f>IFERROR(VLOOKUP(C1443*1,Lookups!$D:$F,3,FALSE),"")</f>
        <v/>
      </c>
      <c r="AA1443" s="3" t="str">
        <f>IFERROR(VLOOKUP($C1443*1,Lookups!$H:$N,3,FALSE),"")</f>
        <v>Sales</v>
      </c>
      <c r="AB1443" s="3" t="str">
        <f>IFERROR(VLOOKUP($C1443*1,Lookups!$H:$N,4,FALSE),"")</f>
        <v>Dinner</v>
      </c>
      <c r="AC1443" s="3" t="str">
        <f>IFERROR(VLOOKUP($C1443*1,Lookups!$H:$N,5,FALSE),"")</f>
        <v>Dining room</v>
      </c>
      <c r="AD1443" s="3" t="str">
        <f>IFERROR(VLOOKUP($C1443*1,Lookups!$H:$N,6,FALSE),"")</f>
        <v>Bev</v>
      </c>
      <c r="AE1443" s="3" t="str">
        <f>IFERROR(VLOOKUP($C1443*1,Lookups!$H:$N,7,FALSE),"")</f>
        <v>Beer</v>
      </c>
      <c r="AF1443" s="3" t="str">
        <f>VLOOKUP(B1443*1,Stores!$A:$C,3,FALSE)</f>
        <v>DFG</v>
      </c>
    </row>
    <row r="1444" spans="1:32">
      <c r="A1444" s="165" t="s">
        <v>948</v>
      </c>
      <c r="B1444" s="166" t="s">
        <v>937</v>
      </c>
      <c r="C1444" s="165" t="s">
        <v>624</v>
      </c>
      <c r="D1444" s="165" t="s">
        <v>918</v>
      </c>
      <c r="E1444" s="165" t="s">
        <v>625</v>
      </c>
      <c r="F1444" s="167">
        <v>2017</v>
      </c>
      <c r="G1444" s="168">
        <v>0</v>
      </c>
      <c r="H1444" s="169">
        <v>1826.3933999999999</v>
      </c>
      <c r="I1444" s="169">
        <v>2623.23495</v>
      </c>
      <c r="J1444" s="169">
        <v>2645.3190000000004</v>
      </c>
      <c r="K1444" s="169">
        <v>1742.5039500000003</v>
      </c>
      <c r="L1444" s="169">
        <v>1815.72435</v>
      </c>
      <c r="M1444" s="169">
        <v>1965.18525</v>
      </c>
      <c r="N1444" s="169">
        <v>1456.0040999999999</v>
      </c>
      <c r="O1444" s="169">
        <v>1214.9513999999999</v>
      </c>
      <c r="P1444" s="169">
        <v>1779.1410000000001</v>
      </c>
      <c r="Q1444" s="169">
        <v>2060.2552500000002</v>
      </c>
      <c r="R1444" s="169">
        <v>1859.3815499999998</v>
      </c>
      <c r="S1444" s="169">
        <v>0</v>
      </c>
      <c r="T1444" s="169">
        <v>0</v>
      </c>
      <c r="U1444" s="169">
        <v>20988.0942</v>
      </c>
      <c r="V1444" s="163">
        <f ca="1">SUM(INDIRECT(Inputs!$C$11&amp;ROW()&amp;":"&amp;Inputs!$C$12&amp;ROW()))</f>
        <v>2060.2552500000002</v>
      </c>
      <c r="W1444" s="163">
        <f ca="1">SUM(INDIRECT(Inputs!$C$13&amp;ROW()&amp;":"&amp;Inputs!$C$14&amp;ROW()))</f>
        <v>19128.712650000001</v>
      </c>
      <c r="X1444" s="3" t="str">
        <f>IF(COUNTIFS(Lookups!$A:$A,C1444)=1,"Gross Sales","")</f>
        <v/>
      </c>
      <c r="Y1444" s="3" t="str">
        <f>IF(COUNTIFS(Lookups!$D:$D,C1444)=1,"Bar Sales","")</f>
        <v/>
      </c>
      <c r="Z1444" s="3" t="str">
        <f>IFERROR(VLOOKUP(C1444*1,Lookups!$D:$F,3,FALSE),"")</f>
        <v/>
      </c>
      <c r="AA1444" s="3" t="str">
        <f>IFERROR(VLOOKUP($C1444*1,Lookups!$H:$N,3,FALSE),"")</f>
        <v>Sales</v>
      </c>
      <c r="AB1444" s="3" t="str">
        <f>IFERROR(VLOOKUP($C1444*1,Lookups!$H:$N,4,FALSE),"")</f>
        <v>Dinner</v>
      </c>
      <c r="AC1444" s="3" t="str">
        <f>IFERROR(VLOOKUP($C1444*1,Lookups!$H:$N,5,FALSE),"")</f>
        <v>Dining room</v>
      </c>
      <c r="AD1444" s="3" t="str">
        <f>IFERROR(VLOOKUP($C1444*1,Lookups!$H:$N,6,FALSE),"")</f>
        <v>Bev</v>
      </c>
      <c r="AE1444" s="3" t="str">
        <f>IFERROR(VLOOKUP($C1444*1,Lookups!$H:$N,7,FALSE),"")</f>
        <v>Beer</v>
      </c>
      <c r="AF1444" s="3" t="str">
        <f>VLOOKUP(B1444*1,Stores!$A:$C,3,FALSE)</f>
        <v>DFG</v>
      </c>
    </row>
    <row r="1445" spans="1:32">
      <c r="A1445" s="165" t="s">
        <v>947</v>
      </c>
      <c r="B1445" s="166" t="s">
        <v>938</v>
      </c>
      <c r="C1445" s="165" t="s">
        <v>624</v>
      </c>
      <c r="D1445" s="165" t="s">
        <v>918</v>
      </c>
      <c r="E1445" s="165" t="s">
        <v>625</v>
      </c>
      <c r="F1445" s="167">
        <v>2017</v>
      </c>
      <c r="G1445" s="168">
        <v>0</v>
      </c>
      <c r="H1445" s="169">
        <v>4720.3744500000012</v>
      </c>
      <c r="I1445" s="169">
        <v>3689.7479999999996</v>
      </c>
      <c r="J1445" s="169">
        <v>5497.5</v>
      </c>
      <c r="K1445" s="169">
        <v>5051.3078249999999</v>
      </c>
      <c r="L1445" s="169">
        <v>6730.5289500000008</v>
      </c>
      <c r="M1445" s="169">
        <v>5945.8197</v>
      </c>
      <c r="N1445" s="169">
        <v>7612.7737500000003</v>
      </c>
      <c r="O1445" s="169">
        <v>7707.2362499999999</v>
      </c>
      <c r="P1445" s="169">
        <v>6317.1612000000005</v>
      </c>
      <c r="Q1445" s="169">
        <v>5271.7049999999999</v>
      </c>
      <c r="R1445" s="169">
        <v>3651.5568000000003</v>
      </c>
      <c r="S1445" s="169">
        <v>0</v>
      </c>
      <c r="T1445" s="169">
        <v>0</v>
      </c>
      <c r="U1445" s="169">
        <v>62195.711925000003</v>
      </c>
      <c r="V1445" s="163">
        <f ca="1">SUM(INDIRECT(Inputs!$C$11&amp;ROW()&amp;":"&amp;Inputs!$C$12&amp;ROW()))</f>
        <v>5271.7049999999999</v>
      </c>
      <c r="W1445" s="163">
        <f ca="1">SUM(INDIRECT(Inputs!$C$13&amp;ROW()&amp;":"&amp;Inputs!$C$14&amp;ROW()))</f>
        <v>58544.155125000005</v>
      </c>
      <c r="X1445" s="3" t="str">
        <f>IF(COUNTIFS(Lookups!$A:$A,C1445)=1,"Gross Sales","")</f>
        <v/>
      </c>
      <c r="Y1445" s="3" t="str">
        <f>IF(COUNTIFS(Lookups!$D:$D,C1445)=1,"Bar Sales","")</f>
        <v/>
      </c>
      <c r="Z1445" s="3" t="str">
        <f>IFERROR(VLOOKUP(C1445*1,Lookups!$D:$F,3,FALSE),"")</f>
        <v/>
      </c>
      <c r="AA1445" s="3" t="str">
        <f>IFERROR(VLOOKUP($C1445*1,Lookups!$H:$N,3,FALSE),"")</f>
        <v>Sales</v>
      </c>
      <c r="AB1445" s="3" t="str">
        <f>IFERROR(VLOOKUP($C1445*1,Lookups!$H:$N,4,FALSE),"")</f>
        <v>Dinner</v>
      </c>
      <c r="AC1445" s="3" t="str">
        <f>IFERROR(VLOOKUP($C1445*1,Lookups!$H:$N,5,FALSE),"")</f>
        <v>Dining room</v>
      </c>
      <c r="AD1445" s="3" t="str">
        <f>IFERROR(VLOOKUP($C1445*1,Lookups!$H:$N,6,FALSE),"")</f>
        <v>Bev</v>
      </c>
      <c r="AE1445" s="3" t="str">
        <f>IFERROR(VLOOKUP($C1445*1,Lookups!$H:$N,7,FALSE),"")</f>
        <v>Beer</v>
      </c>
      <c r="AF1445" s="3" t="str">
        <f>VLOOKUP(B1445*1,Stores!$A:$C,3,FALSE)</f>
        <v>DFG</v>
      </c>
    </row>
    <row r="1446" spans="1:32">
      <c r="A1446" s="165" t="s">
        <v>946</v>
      </c>
      <c r="B1446" s="166" t="s">
        <v>939</v>
      </c>
      <c r="C1446" s="165" t="s">
        <v>624</v>
      </c>
      <c r="D1446" s="165" t="s">
        <v>918</v>
      </c>
      <c r="E1446" s="165" t="s">
        <v>625</v>
      </c>
      <c r="F1446" s="167">
        <v>2017</v>
      </c>
      <c r="G1446" s="168">
        <v>0</v>
      </c>
      <c r="H1446" s="169">
        <v>5718.8995500000001</v>
      </c>
      <c r="I1446" s="169">
        <v>5329.7579249999999</v>
      </c>
      <c r="J1446" s="169">
        <v>4213.2753000000002</v>
      </c>
      <c r="K1446" s="169">
        <v>3342.4312500000001</v>
      </c>
      <c r="L1446" s="169">
        <v>4333.7762999999995</v>
      </c>
      <c r="M1446" s="169">
        <v>2829.5426249999996</v>
      </c>
      <c r="N1446" s="169">
        <v>3941.2260000000006</v>
      </c>
      <c r="O1446" s="169">
        <v>3338.9549999999999</v>
      </c>
      <c r="P1446" s="169">
        <v>2531.0841</v>
      </c>
      <c r="Q1446" s="169">
        <v>3259.1004749999997</v>
      </c>
      <c r="R1446" s="169">
        <v>2986.7153999999996</v>
      </c>
      <c r="S1446" s="169">
        <v>0</v>
      </c>
      <c r="T1446" s="169">
        <v>0</v>
      </c>
      <c r="U1446" s="169">
        <v>41824.763924999999</v>
      </c>
      <c r="V1446" s="163">
        <f ca="1">SUM(INDIRECT(Inputs!$C$11&amp;ROW()&amp;":"&amp;Inputs!$C$12&amp;ROW()))</f>
        <v>3259.1004749999997</v>
      </c>
      <c r="W1446" s="163">
        <f ca="1">SUM(INDIRECT(Inputs!$C$13&amp;ROW()&amp;":"&amp;Inputs!$C$14&amp;ROW()))</f>
        <v>38838.048524999998</v>
      </c>
      <c r="X1446" s="3" t="str">
        <f>IF(COUNTIFS(Lookups!$A:$A,C1446)=1,"Gross Sales","")</f>
        <v/>
      </c>
      <c r="Y1446" s="3" t="str">
        <f>IF(COUNTIFS(Lookups!$D:$D,C1446)=1,"Bar Sales","")</f>
        <v/>
      </c>
      <c r="Z1446" s="3" t="str">
        <f>IFERROR(VLOOKUP(C1446*1,Lookups!$D:$F,3,FALSE),"")</f>
        <v/>
      </c>
      <c r="AA1446" s="3" t="str">
        <f>IFERROR(VLOOKUP($C1446*1,Lookups!$H:$N,3,FALSE),"")</f>
        <v>Sales</v>
      </c>
      <c r="AB1446" s="3" t="str">
        <f>IFERROR(VLOOKUP($C1446*1,Lookups!$H:$N,4,FALSE),"")</f>
        <v>Dinner</v>
      </c>
      <c r="AC1446" s="3" t="str">
        <f>IFERROR(VLOOKUP($C1446*1,Lookups!$H:$N,5,FALSE),"")</f>
        <v>Dining room</v>
      </c>
      <c r="AD1446" s="3" t="str">
        <f>IFERROR(VLOOKUP($C1446*1,Lookups!$H:$N,6,FALSE),"")</f>
        <v>Bev</v>
      </c>
      <c r="AE1446" s="3" t="str">
        <f>IFERROR(VLOOKUP($C1446*1,Lookups!$H:$N,7,FALSE),"")</f>
        <v>Beer</v>
      </c>
      <c r="AF1446" s="3" t="str">
        <f>VLOOKUP(B1446*1,Stores!$A:$C,3,FALSE)</f>
        <v>DFG</v>
      </c>
    </row>
    <row r="1447" spans="1:32">
      <c r="A1447" s="165" t="s">
        <v>945</v>
      </c>
      <c r="B1447" s="166" t="s">
        <v>940</v>
      </c>
      <c r="C1447" s="165" t="s">
        <v>624</v>
      </c>
      <c r="D1447" s="165" t="s">
        <v>918</v>
      </c>
      <c r="E1447" s="165" t="s">
        <v>625</v>
      </c>
      <c r="F1447" s="167">
        <v>2017</v>
      </c>
      <c r="G1447" s="168">
        <v>0</v>
      </c>
      <c r="H1447" s="169">
        <v>1529.0631000000001</v>
      </c>
      <c r="I1447" s="169">
        <v>2513.4166499999997</v>
      </c>
      <c r="J1447" s="169">
        <v>1882.8775499999999</v>
      </c>
      <c r="K1447" s="169">
        <v>1930.6770000000001</v>
      </c>
      <c r="L1447" s="169">
        <v>2090.1209999999996</v>
      </c>
      <c r="M1447" s="169">
        <v>1967.5144499999999</v>
      </c>
      <c r="N1447" s="169">
        <v>1524.8868</v>
      </c>
      <c r="O1447" s="169">
        <v>1120.317</v>
      </c>
      <c r="P1447" s="169">
        <v>1343.7427500000001</v>
      </c>
      <c r="Q1447" s="169">
        <v>1622.1554999999998</v>
      </c>
      <c r="R1447" s="169">
        <v>1125.27765</v>
      </c>
      <c r="S1447" s="169">
        <v>0</v>
      </c>
      <c r="T1447" s="169">
        <v>0</v>
      </c>
      <c r="U1447" s="169">
        <v>18650.049449999999</v>
      </c>
      <c r="V1447" s="163">
        <f ca="1">SUM(INDIRECT(Inputs!$C$11&amp;ROW()&amp;":"&amp;Inputs!$C$12&amp;ROW()))</f>
        <v>1622.1554999999998</v>
      </c>
      <c r="W1447" s="163">
        <f ca="1">SUM(INDIRECT(Inputs!$C$13&amp;ROW()&amp;":"&amp;Inputs!$C$14&amp;ROW()))</f>
        <v>17524.771799999999</v>
      </c>
      <c r="X1447" s="3" t="str">
        <f>IF(COUNTIFS(Lookups!$A:$A,C1447)=1,"Gross Sales","")</f>
        <v/>
      </c>
      <c r="Y1447" s="3" t="str">
        <f>IF(COUNTIFS(Lookups!$D:$D,C1447)=1,"Bar Sales","")</f>
        <v/>
      </c>
      <c r="Z1447" s="3" t="str">
        <f>IFERROR(VLOOKUP(C1447*1,Lookups!$D:$F,3,FALSE),"")</f>
        <v/>
      </c>
      <c r="AA1447" s="3" t="str">
        <f>IFERROR(VLOOKUP($C1447*1,Lookups!$H:$N,3,FALSE),"")</f>
        <v>Sales</v>
      </c>
      <c r="AB1447" s="3" t="str">
        <f>IFERROR(VLOOKUP($C1447*1,Lookups!$H:$N,4,FALSE),"")</f>
        <v>Dinner</v>
      </c>
      <c r="AC1447" s="3" t="str">
        <f>IFERROR(VLOOKUP($C1447*1,Lookups!$H:$N,5,FALSE),"")</f>
        <v>Dining room</v>
      </c>
      <c r="AD1447" s="3" t="str">
        <f>IFERROR(VLOOKUP($C1447*1,Lookups!$H:$N,6,FALSE),"")</f>
        <v>Bev</v>
      </c>
      <c r="AE1447" s="3" t="str">
        <f>IFERROR(VLOOKUP($C1447*1,Lookups!$H:$N,7,FALSE),"")</f>
        <v>Beer</v>
      </c>
      <c r="AF1447" s="3" t="str">
        <f>VLOOKUP(B1447*1,Stores!$A:$C,3,FALSE)</f>
        <v>DFG</v>
      </c>
    </row>
    <row r="1448" spans="1:32">
      <c r="A1448" s="165" t="s">
        <v>944</v>
      </c>
      <c r="B1448" s="166" t="s">
        <v>941</v>
      </c>
      <c r="C1448" s="165" t="s">
        <v>624</v>
      </c>
      <c r="D1448" s="165" t="s">
        <v>918</v>
      </c>
      <c r="E1448" s="165" t="s">
        <v>625</v>
      </c>
      <c r="F1448" s="167">
        <v>2017</v>
      </c>
      <c r="G1448" s="168">
        <v>0</v>
      </c>
      <c r="H1448" s="169">
        <v>2887.2469499999997</v>
      </c>
      <c r="I1448" s="169">
        <v>3831.8363999999997</v>
      </c>
      <c r="J1448" s="169">
        <v>3127.2373500000003</v>
      </c>
      <c r="K1448" s="169">
        <v>3511.7381250000003</v>
      </c>
      <c r="L1448" s="169">
        <v>2535.8728499999997</v>
      </c>
      <c r="M1448" s="169">
        <v>2366.3528999999999</v>
      </c>
      <c r="N1448" s="169">
        <v>3017.7089249999999</v>
      </c>
      <c r="O1448" s="169">
        <v>3647.4358499999998</v>
      </c>
      <c r="P1448" s="169">
        <v>2639.6043749999999</v>
      </c>
      <c r="Q1448" s="169">
        <v>2941.2873</v>
      </c>
      <c r="R1448" s="169">
        <v>2219.5741500000004</v>
      </c>
      <c r="S1448" s="169">
        <v>0</v>
      </c>
      <c r="T1448" s="169">
        <v>0</v>
      </c>
      <c r="U1448" s="169">
        <v>32725.895174999998</v>
      </c>
      <c r="V1448" s="163">
        <f ca="1">SUM(INDIRECT(Inputs!$C$11&amp;ROW()&amp;":"&amp;Inputs!$C$12&amp;ROW()))</f>
        <v>2941.2873</v>
      </c>
      <c r="W1448" s="163">
        <f ca="1">SUM(INDIRECT(Inputs!$C$13&amp;ROW()&amp;":"&amp;Inputs!$C$14&amp;ROW()))</f>
        <v>30506.321024999997</v>
      </c>
      <c r="X1448" s="3" t="str">
        <f>IF(COUNTIFS(Lookups!$A:$A,C1448)=1,"Gross Sales","")</f>
        <v/>
      </c>
      <c r="Y1448" s="3" t="str">
        <f>IF(COUNTIFS(Lookups!$D:$D,C1448)=1,"Bar Sales","")</f>
        <v/>
      </c>
      <c r="Z1448" s="3" t="str">
        <f>IFERROR(VLOOKUP(C1448*1,Lookups!$D:$F,3,FALSE),"")</f>
        <v/>
      </c>
      <c r="AA1448" s="3" t="str">
        <f>IFERROR(VLOOKUP($C1448*1,Lookups!$H:$N,3,FALSE),"")</f>
        <v>Sales</v>
      </c>
      <c r="AB1448" s="3" t="str">
        <f>IFERROR(VLOOKUP($C1448*1,Lookups!$H:$N,4,FALSE),"")</f>
        <v>Dinner</v>
      </c>
      <c r="AC1448" s="3" t="str">
        <f>IFERROR(VLOOKUP($C1448*1,Lookups!$H:$N,5,FALSE),"")</f>
        <v>Dining room</v>
      </c>
      <c r="AD1448" s="3" t="str">
        <f>IFERROR(VLOOKUP($C1448*1,Lookups!$H:$N,6,FALSE),"")</f>
        <v>Bev</v>
      </c>
      <c r="AE1448" s="3" t="str">
        <f>IFERROR(VLOOKUP($C1448*1,Lookups!$H:$N,7,FALSE),"")</f>
        <v>Beer</v>
      </c>
      <c r="AF1448" s="3" t="str">
        <f>VLOOKUP(B1448*1,Stores!$A:$C,3,FALSE)</f>
        <v>DFG</v>
      </c>
    </row>
    <row r="1449" spans="1:32">
      <c r="A1449" s="165" t="s">
        <v>943</v>
      </c>
      <c r="B1449" s="166" t="s">
        <v>942</v>
      </c>
      <c r="C1449" s="165" t="s">
        <v>624</v>
      </c>
      <c r="D1449" s="165" t="s">
        <v>918</v>
      </c>
      <c r="E1449" s="165" t="s">
        <v>625</v>
      </c>
      <c r="F1449" s="167">
        <v>2017</v>
      </c>
      <c r="G1449" s="168">
        <v>0</v>
      </c>
      <c r="H1449" s="169">
        <v>3159.0487500000004</v>
      </c>
      <c r="I1449" s="169">
        <v>3466.2727500000005</v>
      </c>
      <c r="J1449" s="169">
        <v>4172.4259499999998</v>
      </c>
      <c r="K1449" s="169">
        <v>3591.3793499999997</v>
      </c>
      <c r="L1449" s="169">
        <v>4659.7079999999996</v>
      </c>
      <c r="M1449" s="169">
        <v>2639.9850750000001</v>
      </c>
      <c r="N1449" s="169">
        <v>2046.7207500000002</v>
      </c>
      <c r="O1449" s="169">
        <v>2757.3</v>
      </c>
      <c r="P1449" s="169">
        <v>2709.3825000000002</v>
      </c>
      <c r="Q1449" s="169">
        <v>2509.8288000000002</v>
      </c>
      <c r="R1449" s="169">
        <v>3263.1826500000002</v>
      </c>
      <c r="S1449" s="169">
        <v>0</v>
      </c>
      <c r="T1449" s="169">
        <v>0</v>
      </c>
      <c r="U1449" s="169">
        <v>34975.234575000002</v>
      </c>
      <c r="V1449" s="163">
        <f ca="1">SUM(INDIRECT(Inputs!$C$11&amp;ROW()&amp;":"&amp;Inputs!$C$12&amp;ROW()))</f>
        <v>2509.8288000000002</v>
      </c>
      <c r="W1449" s="163">
        <f ca="1">SUM(INDIRECT(Inputs!$C$13&amp;ROW()&amp;":"&amp;Inputs!$C$14&amp;ROW()))</f>
        <v>31712.051925</v>
      </c>
      <c r="X1449" s="3" t="str">
        <f>IF(COUNTIFS(Lookups!$A:$A,C1449)=1,"Gross Sales","")</f>
        <v/>
      </c>
      <c r="Y1449" s="3" t="str">
        <f>IF(COUNTIFS(Lookups!$D:$D,C1449)=1,"Bar Sales","")</f>
        <v/>
      </c>
      <c r="Z1449" s="3" t="str">
        <f>IFERROR(VLOOKUP(C1449*1,Lookups!$D:$F,3,FALSE),"")</f>
        <v/>
      </c>
      <c r="AA1449" s="3" t="str">
        <f>IFERROR(VLOOKUP($C1449*1,Lookups!$H:$N,3,FALSE),"")</f>
        <v>Sales</v>
      </c>
      <c r="AB1449" s="3" t="str">
        <f>IFERROR(VLOOKUP($C1449*1,Lookups!$H:$N,4,FALSE),"")</f>
        <v>Dinner</v>
      </c>
      <c r="AC1449" s="3" t="str">
        <f>IFERROR(VLOOKUP($C1449*1,Lookups!$H:$N,5,FALSE),"")</f>
        <v>Dining room</v>
      </c>
      <c r="AD1449" s="3" t="str">
        <f>IFERROR(VLOOKUP($C1449*1,Lookups!$H:$N,6,FALSE),"")</f>
        <v>Bev</v>
      </c>
      <c r="AE1449" s="3" t="str">
        <f>IFERROR(VLOOKUP($C1449*1,Lookups!$H:$N,7,FALSE),"")</f>
        <v>Beer</v>
      </c>
      <c r="AF1449" s="3" t="str">
        <f>VLOOKUP(B1449*1,Stores!$A:$C,3,FALSE)</f>
        <v>DFG</v>
      </c>
    </row>
    <row r="1450" spans="1:32">
      <c r="A1450" s="165" t="s">
        <v>942</v>
      </c>
      <c r="B1450" s="166" t="s">
        <v>943</v>
      </c>
      <c r="C1450" s="165" t="s">
        <v>624</v>
      </c>
      <c r="D1450" s="165" t="s">
        <v>918</v>
      </c>
      <c r="E1450" s="165" t="s">
        <v>625</v>
      </c>
      <c r="F1450" s="167">
        <v>2017</v>
      </c>
      <c r="G1450" s="168">
        <v>0</v>
      </c>
      <c r="H1450" s="169">
        <v>2043.69</v>
      </c>
      <c r="I1450" s="169">
        <v>2207.7409499999999</v>
      </c>
      <c r="J1450" s="169">
        <v>1842.8238000000001</v>
      </c>
      <c r="K1450" s="169">
        <v>1550.3238000000001</v>
      </c>
      <c r="L1450" s="169">
        <v>1601.4768000000001</v>
      </c>
      <c r="M1450" s="169">
        <v>1304.9099999999999</v>
      </c>
      <c r="N1450" s="169">
        <v>1907.5365000000002</v>
      </c>
      <c r="O1450" s="169">
        <v>1618.8975</v>
      </c>
      <c r="P1450" s="169">
        <v>1015.2675</v>
      </c>
      <c r="Q1450" s="169">
        <v>1055.6694</v>
      </c>
      <c r="R1450" s="169">
        <v>1518.6930000000002</v>
      </c>
      <c r="S1450" s="169">
        <v>0</v>
      </c>
      <c r="T1450" s="169">
        <v>0</v>
      </c>
      <c r="U1450" s="169">
        <v>17667.02925</v>
      </c>
      <c r="V1450" s="163">
        <f ca="1">SUM(INDIRECT(Inputs!$C$11&amp;ROW()&amp;":"&amp;Inputs!$C$12&amp;ROW()))</f>
        <v>1055.6694</v>
      </c>
      <c r="W1450" s="163">
        <f ca="1">SUM(INDIRECT(Inputs!$C$13&amp;ROW()&amp;":"&amp;Inputs!$C$14&amp;ROW()))</f>
        <v>16148.33625</v>
      </c>
      <c r="X1450" s="3" t="str">
        <f>IF(COUNTIFS(Lookups!$A:$A,C1450)=1,"Gross Sales","")</f>
        <v/>
      </c>
      <c r="Y1450" s="3" t="str">
        <f>IF(COUNTIFS(Lookups!$D:$D,C1450)=1,"Bar Sales","")</f>
        <v/>
      </c>
      <c r="Z1450" s="3" t="str">
        <f>IFERROR(VLOOKUP(C1450*1,Lookups!$D:$F,3,FALSE),"")</f>
        <v/>
      </c>
      <c r="AA1450" s="3" t="str">
        <f>IFERROR(VLOOKUP($C1450*1,Lookups!$H:$N,3,FALSE),"")</f>
        <v>Sales</v>
      </c>
      <c r="AB1450" s="3" t="str">
        <f>IFERROR(VLOOKUP($C1450*1,Lookups!$H:$N,4,FALSE),"")</f>
        <v>Dinner</v>
      </c>
      <c r="AC1450" s="3" t="str">
        <f>IFERROR(VLOOKUP($C1450*1,Lookups!$H:$N,5,FALSE),"")</f>
        <v>Dining room</v>
      </c>
      <c r="AD1450" s="3" t="str">
        <f>IFERROR(VLOOKUP($C1450*1,Lookups!$H:$N,6,FALSE),"")</f>
        <v>Bev</v>
      </c>
      <c r="AE1450" s="3" t="str">
        <f>IFERROR(VLOOKUP($C1450*1,Lookups!$H:$N,7,FALSE),"")</f>
        <v>Beer</v>
      </c>
      <c r="AF1450" s="3" t="str">
        <f>VLOOKUP(B1450*1,Stores!$A:$C,3,FALSE)</f>
        <v>DFG</v>
      </c>
    </row>
    <row r="1451" spans="1:32">
      <c r="A1451" s="165" t="s">
        <v>941</v>
      </c>
      <c r="B1451" s="166" t="s">
        <v>944</v>
      </c>
      <c r="C1451" s="165" t="s">
        <v>624</v>
      </c>
      <c r="D1451" s="165" t="s">
        <v>918</v>
      </c>
      <c r="E1451" s="165" t="s">
        <v>625</v>
      </c>
      <c r="F1451" s="167">
        <v>2017</v>
      </c>
      <c r="G1451" s="168">
        <v>0</v>
      </c>
      <c r="H1451" s="169">
        <v>1835.46</v>
      </c>
      <c r="I1451" s="169">
        <v>1885.8114</v>
      </c>
      <c r="J1451" s="169">
        <v>2079.6</v>
      </c>
      <c r="K1451" s="169">
        <v>1815.6083999999998</v>
      </c>
      <c r="L1451" s="169">
        <v>1985.2874999999999</v>
      </c>
      <c r="M1451" s="169">
        <v>2197.52025</v>
      </c>
      <c r="N1451" s="169">
        <v>2106.4522500000003</v>
      </c>
      <c r="O1451" s="169">
        <v>1232.55</v>
      </c>
      <c r="P1451" s="169">
        <v>1232.5446000000002</v>
      </c>
      <c r="Q1451" s="169">
        <v>1838.7284999999999</v>
      </c>
      <c r="R1451" s="169">
        <v>1527.5871</v>
      </c>
      <c r="S1451" s="169">
        <v>0</v>
      </c>
      <c r="T1451" s="169">
        <v>0</v>
      </c>
      <c r="U1451" s="169">
        <v>19737.150000000001</v>
      </c>
      <c r="V1451" s="163">
        <f ca="1">SUM(INDIRECT(Inputs!$C$11&amp;ROW()&amp;":"&amp;Inputs!$C$12&amp;ROW()))</f>
        <v>1838.7284999999999</v>
      </c>
      <c r="W1451" s="163">
        <f ca="1">SUM(INDIRECT(Inputs!$C$13&amp;ROW()&amp;":"&amp;Inputs!$C$14&amp;ROW()))</f>
        <v>18209.562900000001</v>
      </c>
      <c r="X1451" s="3" t="str">
        <f>IF(COUNTIFS(Lookups!$A:$A,C1451)=1,"Gross Sales","")</f>
        <v/>
      </c>
      <c r="Y1451" s="3" t="str">
        <f>IF(COUNTIFS(Lookups!$D:$D,C1451)=1,"Bar Sales","")</f>
        <v/>
      </c>
      <c r="Z1451" s="3" t="str">
        <f>IFERROR(VLOOKUP(C1451*1,Lookups!$D:$F,3,FALSE),"")</f>
        <v/>
      </c>
      <c r="AA1451" s="3" t="str">
        <f>IFERROR(VLOOKUP($C1451*1,Lookups!$H:$N,3,FALSE),"")</f>
        <v>Sales</v>
      </c>
      <c r="AB1451" s="3" t="str">
        <f>IFERROR(VLOOKUP($C1451*1,Lookups!$H:$N,4,FALSE),"")</f>
        <v>Dinner</v>
      </c>
      <c r="AC1451" s="3" t="str">
        <f>IFERROR(VLOOKUP($C1451*1,Lookups!$H:$N,5,FALSE),"")</f>
        <v>Dining room</v>
      </c>
      <c r="AD1451" s="3" t="str">
        <f>IFERROR(VLOOKUP($C1451*1,Lookups!$H:$N,6,FALSE),"")</f>
        <v>Bev</v>
      </c>
      <c r="AE1451" s="3" t="str">
        <f>IFERROR(VLOOKUP($C1451*1,Lookups!$H:$N,7,FALSE),"")</f>
        <v>Beer</v>
      </c>
      <c r="AF1451" s="3" t="str">
        <f>VLOOKUP(B1451*1,Stores!$A:$C,3,FALSE)</f>
        <v>DFG</v>
      </c>
    </row>
    <row r="1452" spans="1:32">
      <c r="A1452" s="165" t="s">
        <v>940</v>
      </c>
      <c r="B1452" s="166" t="s">
        <v>945</v>
      </c>
      <c r="C1452" s="165" t="s">
        <v>624</v>
      </c>
      <c r="D1452" s="165" t="s">
        <v>918</v>
      </c>
      <c r="E1452" s="165" t="s">
        <v>625</v>
      </c>
      <c r="F1452" s="167">
        <v>2017</v>
      </c>
      <c r="G1452" s="168">
        <v>0</v>
      </c>
      <c r="H1452" s="169">
        <v>2874.0930749999998</v>
      </c>
      <c r="I1452" s="169">
        <v>3396.8106000000002</v>
      </c>
      <c r="J1452" s="169">
        <v>3231.8062500000001</v>
      </c>
      <c r="K1452" s="169">
        <v>2047.811175</v>
      </c>
      <c r="L1452" s="169">
        <v>2218.3612499999995</v>
      </c>
      <c r="M1452" s="169">
        <v>1967.9759999999999</v>
      </c>
      <c r="N1452" s="169">
        <v>2192.835</v>
      </c>
      <c r="O1452" s="169">
        <v>1856.1194999999998</v>
      </c>
      <c r="P1452" s="169">
        <v>1712.12355</v>
      </c>
      <c r="Q1452" s="169">
        <v>1533.49875</v>
      </c>
      <c r="R1452" s="169">
        <v>1414.9950000000001</v>
      </c>
      <c r="S1452" s="169">
        <v>0</v>
      </c>
      <c r="T1452" s="169">
        <v>0</v>
      </c>
      <c r="U1452" s="169">
        <v>24446.43015</v>
      </c>
      <c r="V1452" s="163">
        <f ca="1">SUM(INDIRECT(Inputs!$C$11&amp;ROW()&amp;":"&amp;Inputs!$C$12&amp;ROW()))</f>
        <v>1533.49875</v>
      </c>
      <c r="W1452" s="163">
        <f ca="1">SUM(INDIRECT(Inputs!$C$13&amp;ROW()&amp;":"&amp;Inputs!$C$14&amp;ROW()))</f>
        <v>23031.435150000001</v>
      </c>
      <c r="X1452" s="3" t="str">
        <f>IF(COUNTIFS(Lookups!$A:$A,C1452)=1,"Gross Sales","")</f>
        <v/>
      </c>
      <c r="Y1452" s="3" t="str">
        <f>IF(COUNTIFS(Lookups!$D:$D,C1452)=1,"Bar Sales","")</f>
        <v/>
      </c>
      <c r="Z1452" s="3" t="str">
        <f>IFERROR(VLOOKUP(C1452*1,Lookups!$D:$F,3,FALSE),"")</f>
        <v/>
      </c>
      <c r="AA1452" s="3" t="str">
        <f>IFERROR(VLOOKUP($C1452*1,Lookups!$H:$N,3,FALSE),"")</f>
        <v>Sales</v>
      </c>
      <c r="AB1452" s="3" t="str">
        <f>IFERROR(VLOOKUP($C1452*1,Lookups!$H:$N,4,FALSE),"")</f>
        <v>Dinner</v>
      </c>
      <c r="AC1452" s="3" t="str">
        <f>IFERROR(VLOOKUP($C1452*1,Lookups!$H:$N,5,FALSE),"")</f>
        <v>Dining room</v>
      </c>
      <c r="AD1452" s="3" t="str">
        <f>IFERROR(VLOOKUP($C1452*1,Lookups!$H:$N,6,FALSE),"")</f>
        <v>Bev</v>
      </c>
      <c r="AE1452" s="3" t="str">
        <f>IFERROR(VLOOKUP($C1452*1,Lookups!$H:$N,7,FALSE),"")</f>
        <v>Beer</v>
      </c>
      <c r="AF1452" s="3" t="str">
        <f>VLOOKUP(B1452*1,Stores!$A:$C,3,FALSE)</f>
        <v>DFG</v>
      </c>
    </row>
    <row r="1453" spans="1:32">
      <c r="A1453" s="165" t="s">
        <v>939</v>
      </c>
      <c r="B1453" s="166" t="s">
        <v>946</v>
      </c>
      <c r="C1453" s="165" t="s">
        <v>624</v>
      </c>
      <c r="D1453" s="165" t="s">
        <v>918</v>
      </c>
      <c r="E1453" s="165" t="s">
        <v>625</v>
      </c>
      <c r="F1453" s="167">
        <v>2017</v>
      </c>
      <c r="G1453" s="168">
        <v>0</v>
      </c>
      <c r="H1453" s="169">
        <v>1203.6093000000001</v>
      </c>
      <c r="I1453" s="169">
        <v>1495.8029999999999</v>
      </c>
      <c r="J1453" s="169">
        <v>1257.8046750000001</v>
      </c>
      <c r="K1453" s="169">
        <v>1075.8928499999997</v>
      </c>
      <c r="L1453" s="169">
        <v>880.76835000000005</v>
      </c>
      <c r="M1453" s="169">
        <v>1141.29</v>
      </c>
      <c r="N1453" s="169">
        <v>1095.64095</v>
      </c>
      <c r="O1453" s="169">
        <v>873.80700000000013</v>
      </c>
      <c r="P1453" s="169">
        <v>805.61249999999995</v>
      </c>
      <c r="Q1453" s="169">
        <v>600.81974999999989</v>
      </c>
      <c r="R1453" s="169">
        <v>864.19515000000001</v>
      </c>
      <c r="S1453" s="169">
        <v>0</v>
      </c>
      <c r="T1453" s="169">
        <v>0</v>
      </c>
      <c r="U1453" s="169">
        <v>11295.243525</v>
      </c>
      <c r="V1453" s="163">
        <f ca="1">SUM(INDIRECT(Inputs!$C$11&amp;ROW()&amp;":"&amp;Inputs!$C$12&amp;ROW()))</f>
        <v>600.81974999999989</v>
      </c>
      <c r="W1453" s="163">
        <f ca="1">SUM(INDIRECT(Inputs!$C$13&amp;ROW()&amp;":"&amp;Inputs!$C$14&amp;ROW()))</f>
        <v>10431.048375</v>
      </c>
      <c r="X1453" s="3" t="str">
        <f>IF(COUNTIFS(Lookups!$A:$A,C1453)=1,"Gross Sales","")</f>
        <v/>
      </c>
      <c r="Y1453" s="3" t="str">
        <f>IF(COUNTIFS(Lookups!$D:$D,C1453)=1,"Bar Sales","")</f>
        <v/>
      </c>
      <c r="Z1453" s="3" t="str">
        <f>IFERROR(VLOOKUP(C1453*1,Lookups!$D:$F,3,FALSE),"")</f>
        <v/>
      </c>
      <c r="AA1453" s="3" t="str">
        <f>IFERROR(VLOOKUP($C1453*1,Lookups!$H:$N,3,FALSE),"")</f>
        <v>Sales</v>
      </c>
      <c r="AB1453" s="3" t="str">
        <f>IFERROR(VLOOKUP($C1453*1,Lookups!$H:$N,4,FALSE),"")</f>
        <v>Dinner</v>
      </c>
      <c r="AC1453" s="3" t="str">
        <f>IFERROR(VLOOKUP($C1453*1,Lookups!$H:$N,5,FALSE),"")</f>
        <v>Dining room</v>
      </c>
      <c r="AD1453" s="3" t="str">
        <f>IFERROR(VLOOKUP($C1453*1,Lookups!$H:$N,6,FALSE),"")</f>
        <v>Bev</v>
      </c>
      <c r="AE1453" s="3" t="str">
        <f>IFERROR(VLOOKUP($C1453*1,Lookups!$H:$N,7,FALSE),"")</f>
        <v>Beer</v>
      </c>
      <c r="AF1453" s="3" t="str">
        <f>VLOOKUP(B1453*1,Stores!$A:$C,3,FALSE)</f>
        <v>DFG</v>
      </c>
    </row>
    <row r="1454" spans="1:32">
      <c r="A1454" s="165" t="s">
        <v>938</v>
      </c>
      <c r="B1454" s="166" t="s">
        <v>947</v>
      </c>
      <c r="C1454" s="165" t="s">
        <v>624</v>
      </c>
      <c r="D1454" s="165" t="s">
        <v>918</v>
      </c>
      <c r="E1454" s="165" t="s">
        <v>625</v>
      </c>
      <c r="F1454" s="167">
        <v>2017</v>
      </c>
      <c r="G1454" s="168">
        <v>0</v>
      </c>
      <c r="H1454" s="169">
        <v>2609.6313</v>
      </c>
      <c r="I1454" s="169">
        <v>2166.142875</v>
      </c>
      <c r="J1454" s="169">
        <v>2042.5292999999999</v>
      </c>
      <c r="K1454" s="169">
        <v>1713.9318749999998</v>
      </c>
      <c r="L1454" s="169">
        <v>1851.2024999999996</v>
      </c>
      <c r="M1454" s="169">
        <v>1805.9082000000001</v>
      </c>
      <c r="N1454" s="169">
        <v>2018.39715</v>
      </c>
      <c r="O1454" s="169">
        <v>2349.2303999999999</v>
      </c>
      <c r="P1454" s="169">
        <v>1695.2481</v>
      </c>
      <c r="Q1454" s="169">
        <v>1872.3244499999996</v>
      </c>
      <c r="R1454" s="169">
        <v>1378.4425499999998</v>
      </c>
      <c r="S1454" s="169">
        <v>0</v>
      </c>
      <c r="T1454" s="169">
        <v>0</v>
      </c>
      <c r="U1454" s="169">
        <v>21502.988700000002</v>
      </c>
      <c r="V1454" s="163">
        <f ca="1">SUM(INDIRECT(Inputs!$C$11&amp;ROW()&amp;":"&amp;Inputs!$C$12&amp;ROW()))</f>
        <v>1872.3244499999996</v>
      </c>
      <c r="W1454" s="163">
        <f ca="1">SUM(INDIRECT(Inputs!$C$13&amp;ROW()&amp;":"&amp;Inputs!$C$14&amp;ROW()))</f>
        <v>20124.546150000002</v>
      </c>
      <c r="X1454" s="3" t="str">
        <f>IF(COUNTIFS(Lookups!$A:$A,C1454)=1,"Gross Sales","")</f>
        <v/>
      </c>
      <c r="Y1454" s="3" t="str">
        <f>IF(COUNTIFS(Lookups!$D:$D,C1454)=1,"Bar Sales","")</f>
        <v/>
      </c>
      <c r="Z1454" s="3" t="str">
        <f>IFERROR(VLOOKUP(C1454*1,Lookups!$D:$F,3,FALSE),"")</f>
        <v/>
      </c>
      <c r="AA1454" s="3" t="str">
        <f>IFERROR(VLOOKUP($C1454*1,Lookups!$H:$N,3,FALSE),"")</f>
        <v>Sales</v>
      </c>
      <c r="AB1454" s="3" t="str">
        <f>IFERROR(VLOOKUP($C1454*1,Lookups!$H:$N,4,FALSE),"")</f>
        <v>Dinner</v>
      </c>
      <c r="AC1454" s="3" t="str">
        <f>IFERROR(VLOOKUP($C1454*1,Lookups!$H:$N,5,FALSE),"")</f>
        <v>Dining room</v>
      </c>
      <c r="AD1454" s="3" t="str">
        <f>IFERROR(VLOOKUP($C1454*1,Lookups!$H:$N,6,FALSE),"")</f>
        <v>Bev</v>
      </c>
      <c r="AE1454" s="3" t="str">
        <f>IFERROR(VLOOKUP($C1454*1,Lookups!$H:$N,7,FALSE),"")</f>
        <v>Beer</v>
      </c>
      <c r="AF1454" s="3" t="str">
        <f>VLOOKUP(B1454*1,Stores!$A:$C,3,FALSE)</f>
        <v>DFG</v>
      </c>
    </row>
    <row r="1455" spans="1:32">
      <c r="A1455" s="165" t="s">
        <v>937</v>
      </c>
      <c r="B1455" s="166" t="s">
        <v>948</v>
      </c>
      <c r="C1455" s="165" t="s">
        <v>624</v>
      </c>
      <c r="D1455" s="165" t="s">
        <v>918</v>
      </c>
      <c r="E1455" s="165" t="s">
        <v>625</v>
      </c>
      <c r="F1455" s="167">
        <v>2017</v>
      </c>
      <c r="G1455" s="168">
        <v>0</v>
      </c>
      <c r="H1455" s="169">
        <v>1765.4894999999999</v>
      </c>
      <c r="I1455" s="169">
        <v>1219.2625500000001</v>
      </c>
      <c r="J1455" s="169">
        <v>987.52499999999998</v>
      </c>
      <c r="K1455" s="169">
        <v>1173.6209999999999</v>
      </c>
      <c r="L1455" s="169">
        <v>771.89400000000001</v>
      </c>
      <c r="M1455" s="169">
        <v>781.54874999999993</v>
      </c>
      <c r="N1455" s="169">
        <v>856.36245000000008</v>
      </c>
      <c r="O1455" s="169">
        <v>840.6</v>
      </c>
      <c r="P1455" s="169">
        <v>631.51447500000006</v>
      </c>
      <c r="Q1455" s="169">
        <v>305.13749999999999</v>
      </c>
      <c r="R1455" s="169">
        <v>327.31874999999997</v>
      </c>
      <c r="S1455" s="169">
        <v>0</v>
      </c>
      <c r="T1455" s="169">
        <v>0</v>
      </c>
      <c r="U1455" s="169">
        <v>9660.2739750000019</v>
      </c>
      <c r="V1455" s="163">
        <f ca="1">SUM(INDIRECT(Inputs!$C$11&amp;ROW()&amp;":"&amp;Inputs!$C$12&amp;ROW()))</f>
        <v>305.13749999999999</v>
      </c>
      <c r="W1455" s="163">
        <f ca="1">SUM(INDIRECT(Inputs!$C$13&amp;ROW()&amp;":"&amp;Inputs!$C$14&amp;ROW()))</f>
        <v>9332.9552250000015</v>
      </c>
      <c r="X1455" s="3" t="str">
        <f>IF(COUNTIFS(Lookups!$A:$A,C1455)=1,"Gross Sales","")</f>
        <v/>
      </c>
      <c r="Y1455" s="3" t="str">
        <f>IF(COUNTIFS(Lookups!$D:$D,C1455)=1,"Bar Sales","")</f>
        <v/>
      </c>
      <c r="Z1455" s="3" t="str">
        <f>IFERROR(VLOOKUP(C1455*1,Lookups!$D:$F,3,FALSE),"")</f>
        <v/>
      </c>
      <c r="AA1455" s="3" t="str">
        <f>IFERROR(VLOOKUP($C1455*1,Lookups!$H:$N,3,FALSE),"")</f>
        <v>Sales</v>
      </c>
      <c r="AB1455" s="3" t="str">
        <f>IFERROR(VLOOKUP($C1455*1,Lookups!$H:$N,4,FALSE),"")</f>
        <v>Dinner</v>
      </c>
      <c r="AC1455" s="3" t="str">
        <f>IFERROR(VLOOKUP($C1455*1,Lookups!$H:$N,5,FALSE),"")</f>
        <v>Dining room</v>
      </c>
      <c r="AD1455" s="3" t="str">
        <f>IFERROR(VLOOKUP($C1455*1,Lookups!$H:$N,6,FALSE),"")</f>
        <v>Bev</v>
      </c>
      <c r="AE1455" s="3" t="str">
        <f>IFERROR(VLOOKUP($C1455*1,Lookups!$H:$N,7,FALSE),"")</f>
        <v>Beer</v>
      </c>
      <c r="AF1455" s="3" t="str">
        <f>VLOOKUP(B1455*1,Stores!$A:$C,3,FALSE)</f>
        <v>DFG</v>
      </c>
    </row>
    <row r="1456" spans="1:32">
      <c r="A1456" s="165" t="s">
        <v>936</v>
      </c>
      <c r="B1456" s="166" t="s">
        <v>949</v>
      </c>
      <c r="C1456" s="165" t="s">
        <v>624</v>
      </c>
      <c r="D1456" s="165" t="s">
        <v>918</v>
      </c>
      <c r="E1456" s="165" t="s">
        <v>625</v>
      </c>
      <c r="F1456" s="167">
        <v>2017</v>
      </c>
      <c r="G1456" s="168">
        <v>0</v>
      </c>
      <c r="H1456" s="169">
        <v>4159.4388749999998</v>
      </c>
      <c r="I1456" s="169">
        <v>3485.4726000000001</v>
      </c>
      <c r="J1456" s="169">
        <v>3322.3607999999999</v>
      </c>
      <c r="K1456" s="169">
        <v>3769.2997500000006</v>
      </c>
      <c r="L1456" s="169">
        <v>3986.45685</v>
      </c>
      <c r="M1456" s="169">
        <v>3673.7534250000003</v>
      </c>
      <c r="N1456" s="169">
        <v>2892.2997</v>
      </c>
      <c r="O1456" s="169">
        <v>2464.1187</v>
      </c>
      <c r="P1456" s="169">
        <v>2591.5359749999993</v>
      </c>
      <c r="Q1456" s="169">
        <v>2608.1133749999999</v>
      </c>
      <c r="R1456" s="169">
        <v>1982.298</v>
      </c>
      <c r="S1456" s="169">
        <v>0</v>
      </c>
      <c r="T1456" s="169">
        <v>0</v>
      </c>
      <c r="U1456" s="169">
        <v>34935.148049999996</v>
      </c>
      <c r="V1456" s="163">
        <f ca="1">SUM(INDIRECT(Inputs!$C$11&amp;ROW()&amp;":"&amp;Inputs!$C$12&amp;ROW()))</f>
        <v>2608.1133749999999</v>
      </c>
      <c r="W1456" s="163">
        <f ca="1">SUM(INDIRECT(Inputs!$C$13&amp;ROW()&amp;":"&amp;Inputs!$C$14&amp;ROW()))</f>
        <v>32952.850049999994</v>
      </c>
      <c r="X1456" s="3" t="str">
        <f>IF(COUNTIFS(Lookups!$A:$A,C1456)=1,"Gross Sales","")</f>
        <v/>
      </c>
      <c r="Y1456" s="3" t="str">
        <f>IF(COUNTIFS(Lookups!$D:$D,C1456)=1,"Bar Sales","")</f>
        <v/>
      </c>
      <c r="Z1456" s="3" t="str">
        <f>IFERROR(VLOOKUP(C1456*1,Lookups!$D:$F,3,FALSE),"")</f>
        <v/>
      </c>
      <c r="AA1456" s="3" t="str">
        <f>IFERROR(VLOOKUP($C1456*1,Lookups!$H:$N,3,FALSE),"")</f>
        <v>Sales</v>
      </c>
      <c r="AB1456" s="3" t="str">
        <f>IFERROR(VLOOKUP($C1456*1,Lookups!$H:$N,4,FALSE),"")</f>
        <v>Dinner</v>
      </c>
      <c r="AC1456" s="3" t="str">
        <f>IFERROR(VLOOKUP($C1456*1,Lookups!$H:$N,5,FALSE),"")</f>
        <v>Dining room</v>
      </c>
      <c r="AD1456" s="3" t="str">
        <f>IFERROR(VLOOKUP($C1456*1,Lookups!$H:$N,6,FALSE),"")</f>
        <v>Bev</v>
      </c>
      <c r="AE1456" s="3" t="str">
        <f>IFERROR(VLOOKUP($C1456*1,Lookups!$H:$N,7,FALSE),"")</f>
        <v>Beer</v>
      </c>
      <c r="AF1456" s="3" t="str">
        <f>VLOOKUP(B1456*1,Stores!$A:$C,3,FALSE)</f>
        <v>DFG</v>
      </c>
    </row>
    <row r="1457" spans="1:32">
      <c r="A1457" s="165" t="s">
        <v>935</v>
      </c>
      <c r="B1457" s="166" t="s">
        <v>950</v>
      </c>
      <c r="C1457" s="165" t="s">
        <v>624</v>
      </c>
      <c r="D1457" s="165" t="s">
        <v>918</v>
      </c>
      <c r="E1457" s="165" t="s">
        <v>625</v>
      </c>
      <c r="F1457" s="167">
        <v>2017</v>
      </c>
      <c r="G1457" s="168">
        <v>0</v>
      </c>
      <c r="H1457" s="169">
        <v>1787.0872499999998</v>
      </c>
      <c r="I1457" s="169">
        <v>2105.5320000000002</v>
      </c>
      <c r="J1457" s="169">
        <v>2826.9937500000001</v>
      </c>
      <c r="K1457" s="169">
        <v>1609.365</v>
      </c>
      <c r="L1457" s="169">
        <v>1724.2851000000001</v>
      </c>
      <c r="M1457" s="169">
        <v>1377.84</v>
      </c>
      <c r="N1457" s="169">
        <v>1200.4124999999999</v>
      </c>
      <c r="O1457" s="169">
        <v>965.55374999999992</v>
      </c>
      <c r="P1457" s="169">
        <v>1250.9099999999999</v>
      </c>
      <c r="Q1457" s="169">
        <v>1178.1375</v>
      </c>
      <c r="R1457" s="169">
        <v>1620.2819999999999</v>
      </c>
      <c r="S1457" s="169">
        <v>0</v>
      </c>
      <c r="T1457" s="169">
        <v>0</v>
      </c>
      <c r="U1457" s="169">
        <v>17646.398850000001</v>
      </c>
      <c r="V1457" s="163">
        <f ca="1">SUM(INDIRECT(Inputs!$C$11&amp;ROW()&amp;":"&amp;Inputs!$C$12&amp;ROW()))</f>
        <v>1178.1375</v>
      </c>
      <c r="W1457" s="163">
        <f ca="1">SUM(INDIRECT(Inputs!$C$13&amp;ROW()&amp;":"&amp;Inputs!$C$14&amp;ROW()))</f>
        <v>16026.11685</v>
      </c>
      <c r="X1457" s="3" t="str">
        <f>IF(COUNTIFS(Lookups!$A:$A,C1457)=1,"Gross Sales","")</f>
        <v/>
      </c>
      <c r="Y1457" s="3" t="str">
        <f>IF(COUNTIFS(Lookups!$D:$D,C1457)=1,"Bar Sales","")</f>
        <v/>
      </c>
      <c r="Z1457" s="3" t="str">
        <f>IFERROR(VLOOKUP(C1457*1,Lookups!$D:$F,3,FALSE),"")</f>
        <v/>
      </c>
      <c r="AA1457" s="3" t="str">
        <f>IFERROR(VLOOKUP($C1457*1,Lookups!$H:$N,3,FALSE),"")</f>
        <v>Sales</v>
      </c>
      <c r="AB1457" s="3" t="str">
        <f>IFERROR(VLOOKUP($C1457*1,Lookups!$H:$N,4,FALSE),"")</f>
        <v>Dinner</v>
      </c>
      <c r="AC1457" s="3" t="str">
        <f>IFERROR(VLOOKUP($C1457*1,Lookups!$H:$N,5,FALSE),"")</f>
        <v>Dining room</v>
      </c>
      <c r="AD1457" s="3" t="str">
        <f>IFERROR(VLOOKUP($C1457*1,Lookups!$H:$N,6,FALSE),"")</f>
        <v>Bev</v>
      </c>
      <c r="AE1457" s="3" t="str">
        <f>IFERROR(VLOOKUP($C1457*1,Lookups!$H:$N,7,FALSE),"")</f>
        <v>Beer</v>
      </c>
      <c r="AF1457" s="3" t="str">
        <f>VLOOKUP(B1457*1,Stores!$A:$C,3,FALSE)</f>
        <v>DFG</v>
      </c>
    </row>
    <row r="1458" spans="1:32">
      <c r="A1458" s="165" t="s">
        <v>960</v>
      </c>
      <c r="B1458" s="166" t="s">
        <v>951</v>
      </c>
      <c r="C1458" s="165" t="s">
        <v>624</v>
      </c>
      <c r="D1458" s="165" t="s">
        <v>918</v>
      </c>
      <c r="E1458" s="165" t="s">
        <v>625</v>
      </c>
      <c r="F1458" s="167">
        <v>2017</v>
      </c>
      <c r="G1458" s="168">
        <v>0</v>
      </c>
      <c r="H1458" s="169">
        <v>4038.375</v>
      </c>
      <c r="I1458" s="169">
        <v>3586.0305000000003</v>
      </c>
      <c r="J1458" s="169">
        <v>5036.0924250000007</v>
      </c>
      <c r="K1458" s="169">
        <v>4413.3208499999992</v>
      </c>
      <c r="L1458" s="169">
        <v>3873.5564250000002</v>
      </c>
      <c r="M1458" s="169">
        <v>5348.3242500000006</v>
      </c>
      <c r="N1458" s="169">
        <v>4095.5103749999994</v>
      </c>
      <c r="O1458" s="169">
        <v>3521.0130749999998</v>
      </c>
      <c r="P1458" s="169">
        <v>3360.8169000000003</v>
      </c>
      <c r="Q1458" s="169">
        <v>3141.5572500000003</v>
      </c>
      <c r="R1458" s="169">
        <v>4047.2327250000003</v>
      </c>
      <c r="S1458" s="169">
        <v>0</v>
      </c>
      <c r="T1458" s="169">
        <v>0</v>
      </c>
      <c r="U1458" s="169">
        <v>44461.829774999998</v>
      </c>
      <c r="V1458" s="163">
        <f ca="1">SUM(INDIRECT(Inputs!$C$11&amp;ROW()&amp;":"&amp;Inputs!$C$12&amp;ROW()))</f>
        <v>3141.5572500000003</v>
      </c>
      <c r="W1458" s="163">
        <f ca="1">SUM(INDIRECT(Inputs!$C$13&amp;ROW()&amp;":"&amp;Inputs!$C$14&amp;ROW()))</f>
        <v>40414.597049999997</v>
      </c>
      <c r="X1458" s="3" t="str">
        <f>IF(COUNTIFS(Lookups!$A:$A,C1458)=1,"Gross Sales","")</f>
        <v/>
      </c>
      <c r="Y1458" s="3" t="str">
        <f>IF(COUNTIFS(Lookups!$D:$D,C1458)=1,"Bar Sales","")</f>
        <v/>
      </c>
      <c r="Z1458" s="3" t="str">
        <f>IFERROR(VLOOKUP(C1458*1,Lookups!$D:$F,3,FALSE),"")</f>
        <v/>
      </c>
      <c r="AA1458" s="3" t="str">
        <f>IFERROR(VLOOKUP($C1458*1,Lookups!$H:$N,3,FALSE),"")</f>
        <v>Sales</v>
      </c>
      <c r="AB1458" s="3" t="str">
        <f>IFERROR(VLOOKUP($C1458*1,Lookups!$H:$N,4,FALSE),"")</f>
        <v>Dinner</v>
      </c>
      <c r="AC1458" s="3" t="str">
        <f>IFERROR(VLOOKUP($C1458*1,Lookups!$H:$N,5,FALSE),"")</f>
        <v>Dining room</v>
      </c>
      <c r="AD1458" s="3" t="str">
        <f>IFERROR(VLOOKUP($C1458*1,Lookups!$H:$N,6,FALSE),"")</f>
        <v>Bev</v>
      </c>
      <c r="AE1458" s="3" t="str">
        <f>IFERROR(VLOOKUP($C1458*1,Lookups!$H:$N,7,FALSE),"")</f>
        <v>Beer</v>
      </c>
      <c r="AF1458" s="3" t="str">
        <f>VLOOKUP(B1458*1,Stores!$A:$C,3,FALSE)</f>
        <v>DFG</v>
      </c>
    </row>
    <row r="1459" spans="1:32">
      <c r="A1459" s="165" t="s">
        <v>961</v>
      </c>
      <c r="B1459" s="166" t="s">
        <v>952</v>
      </c>
      <c r="C1459" s="165" t="s">
        <v>624</v>
      </c>
      <c r="D1459" s="165" t="s">
        <v>918</v>
      </c>
      <c r="E1459" s="165" t="s">
        <v>625</v>
      </c>
      <c r="F1459" s="167">
        <v>2017</v>
      </c>
      <c r="G1459" s="168">
        <v>0</v>
      </c>
      <c r="H1459" s="169">
        <v>2844.0428999999999</v>
      </c>
      <c r="I1459" s="169">
        <v>2768.2902000000004</v>
      </c>
      <c r="J1459" s="169">
        <v>2216.7572999999998</v>
      </c>
      <c r="K1459" s="169">
        <v>2361.4956000000002</v>
      </c>
      <c r="L1459" s="169">
        <v>2913.46965</v>
      </c>
      <c r="M1459" s="169">
        <v>1913.4790500000001</v>
      </c>
      <c r="N1459" s="169">
        <v>2173.96605</v>
      </c>
      <c r="O1459" s="169">
        <v>1860.1669499999998</v>
      </c>
      <c r="P1459" s="169">
        <v>1636.3619999999999</v>
      </c>
      <c r="Q1459" s="169">
        <v>1321.6535999999999</v>
      </c>
      <c r="R1459" s="169">
        <v>1668.9713999999999</v>
      </c>
      <c r="S1459" s="169">
        <v>0</v>
      </c>
      <c r="T1459" s="169">
        <v>0</v>
      </c>
      <c r="U1459" s="169">
        <v>23678.654699999999</v>
      </c>
      <c r="V1459" s="163">
        <f ca="1">SUM(INDIRECT(Inputs!$C$11&amp;ROW()&amp;":"&amp;Inputs!$C$12&amp;ROW()))</f>
        <v>1321.6535999999999</v>
      </c>
      <c r="W1459" s="163">
        <f ca="1">SUM(INDIRECT(Inputs!$C$13&amp;ROW()&amp;":"&amp;Inputs!$C$14&amp;ROW()))</f>
        <v>22009.683300000001</v>
      </c>
      <c r="X1459" s="3" t="str">
        <f>IF(COUNTIFS(Lookups!$A:$A,C1459)=1,"Gross Sales","")</f>
        <v/>
      </c>
      <c r="Y1459" s="3" t="str">
        <f>IF(COUNTIFS(Lookups!$D:$D,C1459)=1,"Bar Sales","")</f>
        <v/>
      </c>
      <c r="Z1459" s="3" t="str">
        <f>IFERROR(VLOOKUP(C1459*1,Lookups!$D:$F,3,FALSE),"")</f>
        <v/>
      </c>
      <c r="AA1459" s="3" t="str">
        <f>IFERROR(VLOOKUP($C1459*1,Lookups!$H:$N,3,FALSE),"")</f>
        <v>Sales</v>
      </c>
      <c r="AB1459" s="3" t="str">
        <f>IFERROR(VLOOKUP($C1459*1,Lookups!$H:$N,4,FALSE),"")</f>
        <v>Dinner</v>
      </c>
      <c r="AC1459" s="3" t="str">
        <f>IFERROR(VLOOKUP($C1459*1,Lookups!$H:$N,5,FALSE),"")</f>
        <v>Dining room</v>
      </c>
      <c r="AD1459" s="3" t="str">
        <f>IFERROR(VLOOKUP($C1459*1,Lookups!$H:$N,6,FALSE),"")</f>
        <v>Bev</v>
      </c>
      <c r="AE1459" s="3" t="str">
        <f>IFERROR(VLOOKUP($C1459*1,Lookups!$H:$N,7,FALSE),"")</f>
        <v>Beer</v>
      </c>
      <c r="AF1459" s="3" t="str">
        <f>VLOOKUP(B1459*1,Stores!$A:$C,3,FALSE)</f>
        <v>DFG</v>
      </c>
    </row>
    <row r="1460" spans="1:32">
      <c r="A1460" s="165" t="s">
        <v>934</v>
      </c>
      <c r="B1460" s="166" t="s">
        <v>953</v>
      </c>
      <c r="C1460" s="165" t="s">
        <v>624</v>
      </c>
      <c r="D1460" s="165" t="s">
        <v>918</v>
      </c>
      <c r="E1460" s="165" t="s">
        <v>625</v>
      </c>
      <c r="F1460" s="167">
        <v>2017</v>
      </c>
      <c r="G1460" s="168">
        <v>0</v>
      </c>
      <c r="H1460" s="169">
        <v>1903.8669749999999</v>
      </c>
      <c r="I1460" s="169">
        <v>3897.07575</v>
      </c>
      <c r="J1460" s="169">
        <v>3076.5374999999999</v>
      </c>
      <c r="K1460" s="169">
        <v>1648.9021499999999</v>
      </c>
      <c r="L1460" s="169">
        <v>1683.5325</v>
      </c>
      <c r="M1460" s="169">
        <v>1833.9372000000001</v>
      </c>
      <c r="N1460" s="169">
        <v>1278.585</v>
      </c>
      <c r="O1460" s="169">
        <v>1384.9728749999999</v>
      </c>
      <c r="P1460" s="169">
        <v>1710</v>
      </c>
      <c r="Q1460" s="169">
        <v>1758.8362500000001</v>
      </c>
      <c r="R1460" s="169">
        <v>1758.2276999999999</v>
      </c>
      <c r="S1460" s="169">
        <v>0</v>
      </c>
      <c r="T1460" s="169">
        <v>0</v>
      </c>
      <c r="U1460" s="169">
        <v>21934.473899999997</v>
      </c>
      <c r="V1460" s="163">
        <f ca="1">SUM(INDIRECT(Inputs!$C$11&amp;ROW()&amp;":"&amp;Inputs!$C$12&amp;ROW()))</f>
        <v>1758.8362500000001</v>
      </c>
      <c r="W1460" s="163">
        <f ca="1">SUM(INDIRECT(Inputs!$C$13&amp;ROW()&amp;":"&amp;Inputs!$C$14&amp;ROW()))</f>
        <v>20176.246199999998</v>
      </c>
      <c r="X1460" s="3" t="str">
        <f>IF(COUNTIFS(Lookups!$A:$A,C1460)=1,"Gross Sales","")</f>
        <v/>
      </c>
      <c r="Y1460" s="3" t="str">
        <f>IF(COUNTIFS(Lookups!$D:$D,C1460)=1,"Bar Sales","")</f>
        <v/>
      </c>
      <c r="Z1460" s="3" t="str">
        <f>IFERROR(VLOOKUP(C1460*1,Lookups!$D:$F,3,FALSE),"")</f>
        <v/>
      </c>
      <c r="AA1460" s="3" t="str">
        <f>IFERROR(VLOOKUP($C1460*1,Lookups!$H:$N,3,FALSE),"")</f>
        <v>Sales</v>
      </c>
      <c r="AB1460" s="3" t="str">
        <f>IFERROR(VLOOKUP($C1460*1,Lookups!$H:$N,4,FALSE),"")</f>
        <v>Dinner</v>
      </c>
      <c r="AC1460" s="3" t="str">
        <f>IFERROR(VLOOKUP($C1460*1,Lookups!$H:$N,5,FALSE),"")</f>
        <v>Dining room</v>
      </c>
      <c r="AD1460" s="3" t="str">
        <f>IFERROR(VLOOKUP($C1460*1,Lookups!$H:$N,6,FALSE),"")</f>
        <v>Bev</v>
      </c>
      <c r="AE1460" s="3" t="str">
        <f>IFERROR(VLOOKUP($C1460*1,Lookups!$H:$N,7,FALSE),"")</f>
        <v>Beer</v>
      </c>
      <c r="AF1460" s="3" t="str">
        <f>VLOOKUP(B1460*1,Stores!$A:$C,3,FALSE)</f>
        <v>DFG</v>
      </c>
    </row>
    <row r="1461" spans="1:32">
      <c r="A1461" s="165" t="s">
        <v>933</v>
      </c>
      <c r="B1461" s="166" t="s">
        <v>954</v>
      </c>
      <c r="C1461" s="165" t="s">
        <v>624</v>
      </c>
      <c r="D1461" s="165" t="s">
        <v>918</v>
      </c>
      <c r="E1461" s="165" t="s">
        <v>625</v>
      </c>
      <c r="F1461" s="167">
        <v>2017</v>
      </c>
      <c r="G1461" s="168">
        <v>0</v>
      </c>
      <c r="H1461" s="169">
        <v>3633.6000000000004</v>
      </c>
      <c r="I1461" s="169">
        <v>3228.39705</v>
      </c>
      <c r="J1461" s="169">
        <v>3627.2800499999998</v>
      </c>
      <c r="K1461" s="169">
        <v>2530.6768499999998</v>
      </c>
      <c r="L1461" s="169">
        <v>2347.8309000000004</v>
      </c>
      <c r="M1461" s="169">
        <v>2290.5374999999999</v>
      </c>
      <c r="N1461" s="169">
        <v>2801.082375</v>
      </c>
      <c r="O1461" s="169">
        <v>3006.8249999999998</v>
      </c>
      <c r="P1461" s="169">
        <v>1921.3855499999997</v>
      </c>
      <c r="Q1461" s="169">
        <v>1882.2060000000001</v>
      </c>
      <c r="R1461" s="169">
        <v>1636.0522499999997</v>
      </c>
      <c r="S1461" s="169">
        <v>0</v>
      </c>
      <c r="T1461" s="169">
        <v>0</v>
      </c>
      <c r="U1461" s="169">
        <v>28905.873525000003</v>
      </c>
      <c r="V1461" s="163">
        <f ca="1">SUM(INDIRECT(Inputs!$C$11&amp;ROW()&amp;":"&amp;Inputs!$C$12&amp;ROW()))</f>
        <v>1882.2060000000001</v>
      </c>
      <c r="W1461" s="163">
        <f ca="1">SUM(INDIRECT(Inputs!$C$13&amp;ROW()&amp;":"&amp;Inputs!$C$14&amp;ROW()))</f>
        <v>27269.821275000002</v>
      </c>
      <c r="X1461" s="3" t="str">
        <f>IF(COUNTIFS(Lookups!$A:$A,C1461)=1,"Gross Sales","")</f>
        <v/>
      </c>
      <c r="Y1461" s="3" t="str">
        <f>IF(COUNTIFS(Lookups!$D:$D,C1461)=1,"Bar Sales","")</f>
        <v/>
      </c>
      <c r="Z1461" s="3" t="str">
        <f>IFERROR(VLOOKUP(C1461*1,Lookups!$D:$F,3,FALSE),"")</f>
        <v/>
      </c>
      <c r="AA1461" s="3" t="str">
        <f>IFERROR(VLOOKUP($C1461*1,Lookups!$H:$N,3,FALSE),"")</f>
        <v>Sales</v>
      </c>
      <c r="AB1461" s="3" t="str">
        <f>IFERROR(VLOOKUP($C1461*1,Lookups!$H:$N,4,FALSE),"")</f>
        <v>Dinner</v>
      </c>
      <c r="AC1461" s="3" t="str">
        <f>IFERROR(VLOOKUP($C1461*1,Lookups!$H:$N,5,FALSE),"")</f>
        <v>Dining room</v>
      </c>
      <c r="AD1461" s="3" t="str">
        <f>IFERROR(VLOOKUP($C1461*1,Lookups!$H:$N,6,FALSE),"")</f>
        <v>Bev</v>
      </c>
      <c r="AE1461" s="3" t="str">
        <f>IFERROR(VLOOKUP($C1461*1,Lookups!$H:$N,7,FALSE),"")</f>
        <v>Beer</v>
      </c>
      <c r="AF1461" s="3" t="str">
        <f>VLOOKUP(B1461*1,Stores!$A:$C,3,FALSE)</f>
        <v>DFG</v>
      </c>
    </row>
    <row r="1462" spans="1:32">
      <c r="A1462" s="165" t="s">
        <v>932</v>
      </c>
      <c r="B1462" s="166" t="s">
        <v>959</v>
      </c>
      <c r="C1462" s="165" t="s">
        <v>624</v>
      </c>
      <c r="D1462" s="165" t="s">
        <v>918</v>
      </c>
      <c r="E1462" s="165" t="s">
        <v>625</v>
      </c>
      <c r="F1462" s="167">
        <v>2017</v>
      </c>
      <c r="G1462" s="168">
        <v>0</v>
      </c>
      <c r="H1462" s="169">
        <v>0</v>
      </c>
      <c r="I1462" s="169">
        <v>0</v>
      </c>
      <c r="J1462" s="169">
        <v>0</v>
      </c>
      <c r="K1462" s="169">
        <v>0</v>
      </c>
      <c r="L1462" s="169">
        <v>0</v>
      </c>
      <c r="M1462" s="169">
        <v>0</v>
      </c>
      <c r="N1462" s="169">
        <v>1809.9281250000001</v>
      </c>
      <c r="O1462" s="169">
        <v>2509.65</v>
      </c>
      <c r="P1462" s="169">
        <v>1476</v>
      </c>
      <c r="Q1462" s="169">
        <v>3059.7150000000001</v>
      </c>
      <c r="R1462" s="169">
        <v>2777.4</v>
      </c>
      <c r="S1462" s="169">
        <v>0</v>
      </c>
      <c r="T1462" s="169">
        <v>0</v>
      </c>
      <c r="U1462" s="169">
        <v>11632.693125</v>
      </c>
      <c r="V1462" s="163">
        <f ca="1">SUM(INDIRECT(Inputs!$C$11&amp;ROW()&amp;":"&amp;Inputs!$C$12&amp;ROW()))</f>
        <v>3059.7150000000001</v>
      </c>
      <c r="W1462" s="163">
        <f ca="1">SUM(INDIRECT(Inputs!$C$13&amp;ROW()&amp;":"&amp;Inputs!$C$14&amp;ROW()))</f>
        <v>8855.2931250000001</v>
      </c>
      <c r="X1462" s="3" t="str">
        <f>IF(COUNTIFS(Lookups!$A:$A,C1462)=1,"Gross Sales","")</f>
        <v/>
      </c>
      <c r="Y1462" s="3" t="str">
        <f>IF(COUNTIFS(Lookups!$D:$D,C1462)=1,"Bar Sales","")</f>
        <v/>
      </c>
      <c r="Z1462" s="3" t="str">
        <f>IFERROR(VLOOKUP(C1462*1,Lookups!$D:$F,3,FALSE),"")</f>
        <v/>
      </c>
      <c r="AA1462" s="3" t="str">
        <f>IFERROR(VLOOKUP($C1462*1,Lookups!$H:$N,3,FALSE),"")</f>
        <v>Sales</v>
      </c>
      <c r="AB1462" s="3" t="str">
        <f>IFERROR(VLOOKUP($C1462*1,Lookups!$H:$N,4,FALSE),"")</f>
        <v>Dinner</v>
      </c>
      <c r="AC1462" s="3" t="str">
        <f>IFERROR(VLOOKUP($C1462*1,Lookups!$H:$N,5,FALSE),"")</f>
        <v>Dining room</v>
      </c>
      <c r="AD1462" s="3" t="str">
        <f>IFERROR(VLOOKUP($C1462*1,Lookups!$H:$N,6,FALSE),"")</f>
        <v>Bev</v>
      </c>
      <c r="AE1462" s="3" t="str">
        <f>IFERROR(VLOOKUP($C1462*1,Lookups!$H:$N,7,FALSE),"")</f>
        <v>Beer</v>
      </c>
      <c r="AF1462" s="3" t="str">
        <f>VLOOKUP(B1462*1,Stores!$A:$C,3,FALSE)</f>
        <v>DFG</v>
      </c>
    </row>
    <row r="1463" spans="1:32">
      <c r="A1463" s="165" t="s">
        <v>930</v>
      </c>
      <c r="B1463" s="166" t="s">
        <v>920</v>
      </c>
      <c r="C1463" s="165" t="s">
        <v>628</v>
      </c>
      <c r="D1463" s="165" t="s">
        <v>918</v>
      </c>
      <c r="E1463" s="165" t="s">
        <v>629</v>
      </c>
      <c r="F1463" s="167">
        <v>2017</v>
      </c>
      <c r="G1463" s="168">
        <v>0</v>
      </c>
      <c r="H1463" s="169">
        <v>7.0350000000000001</v>
      </c>
      <c r="I1463" s="169">
        <v>0</v>
      </c>
      <c r="J1463" s="169">
        <v>0</v>
      </c>
      <c r="K1463" s="169">
        <v>-1.0588500000000001</v>
      </c>
      <c r="L1463" s="169">
        <v>0</v>
      </c>
      <c r="M1463" s="169">
        <v>0</v>
      </c>
      <c r="N1463" s="169">
        <v>0</v>
      </c>
      <c r="O1463" s="169">
        <v>0</v>
      </c>
      <c r="P1463" s="169">
        <v>0</v>
      </c>
      <c r="Q1463" s="169">
        <v>-9.0114000000000001</v>
      </c>
      <c r="R1463" s="169">
        <v>-3.1343999999999999</v>
      </c>
      <c r="S1463" s="169">
        <v>0</v>
      </c>
      <c r="T1463" s="169">
        <v>0</v>
      </c>
      <c r="U1463" s="169">
        <v>-6.169649999999999</v>
      </c>
      <c r="V1463" s="163">
        <f ca="1">SUM(INDIRECT(Inputs!$C$11&amp;ROW()&amp;":"&amp;Inputs!$C$12&amp;ROW()))</f>
        <v>-9.0114000000000001</v>
      </c>
      <c r="W1463" s="163">
        <f ca="1">SUM(INDIRECT(Inputs!$C$13&amp;ROW()&amp;":"&amp;Inputs!$C$14&amp;ROW()))</f>
        <v>-3.0352499999999996</v>
      </c>
      <c r="X1463" s="3" t="str">
        <f>IF(COUNTIFS(Lookups!$A:$A,C1463)=1,"Gross Sales","")</f>
        <v/>
      </c>
      <c r="Y1463" s="3" t="str">
        <f>IF(COUNTIFS(Lookups!$D:$D,C1463)=1,"Bar Sales","")</f>
        <v/>
      </c>
      <c r="Z1463" s="3" t="str">
        <f>IFERROR(VLOOKUP(C1463*1,Lookups!$D:$F,3,FALSE),"")</f>
        <v/>
      </c>
      <c r="AA1463" s="3" t="str">
        <f>IFERROR(VLOOKUP($C1463*1,Lookups!$H:$N,3,FALSE),"")</f>
        <v>Sales</v>
      </c>
      <c r="AB1463" s="3" t="str">
        <f>IFERROR(VLOOKUP($C1463*1,Lookups!$H:$N,4,FALSE),"")</f>
        <v>Lunch</v>
      </c>
      <c r="AC1463" s="3" t="str">
        <f>IFERROR(VLOOKUP($C1463*1,Lookups!$H:$N,5,FALSE),"")</f>
        <v>Private</v>
      </c>
      <c r="AD1463" s="3" t="str">
        <f>IFERROR(VLOOKUP($C1463*1,Lookups!$H:$N,6,FALSE),"")</f>
        <v>Bev</v>
      </c>
      <c r="AE1463" s="3" t="str">
        <f>IFERROR(VLOOKUP($C1463*1,Lookups!$H:$N,7,FALSE),"")</f>
        <v>Beer</v>
      </c>
      <c r="AF1463" s="3" t="str">
        <f>VLOOKUP(B1463*1,Stores!$A:$C,3,FALSE)</f>
        <v>DFDE</v>
      </c>
    </row>
    <row r="1464" spans="1:32">
      <c r="A1464" s="165" t="s">
        <v>929</v>
      </c>
      <c r="B1464" s="166" t="s">
        <v>921</v>
      </c>
      <c r="C1464" s="165" t="s">
        <v>628</v>
      </c>
      <c r="D1464" s="165" t="s">
        <v>918</v>
      </c>
      <c r="E1464" s="165" t="s">
        <v>629</v>
      </c>
      <c r="F1464" s="167">
        <v>2017</v>
      </c>
      <c r="G1464" s="168">
        <v>0</v>
      </c>
      <c r="H1464" s="169">
        <v>29.101875</v>
      </c>
      <c r="I1464" s="169">
        <v>10.8</v>
      </c>
      <c r="J1464" s="169">
        <v>127.3875</v>
      </c>
      <c r="K1464" s="169">
        <v>48.316874999999996</v>
      </c>
      <c r="L1464" s="169">
        <v>18.071249999999999</v>
      </c>
      <c r="M1464" s="169">
        <v>83.671875</v>
      </c>
      <c r="N1464" s="169">
        <v>0</v>
      </c>
      <c r="O1464" s="169">
        <v>57.712499999999999</v>
      </c>
      <c r="P1464" s="169">
        <v>24.57</v>
      </c>
      <c r="Q1464" s="169">
        <v>8.0212500000000002</v>
      </c>
      <c r="R1464" s="169">
        <v>49.747500000000002</v>
      </c>
      <c r="S1464" s="169">
        <v>0</v>
      </c>
      <c r="T1464" s="169">
        <v>0</v>
      </c>
      <c r="U1464" s="169">
        <v>457.40062499999999</v>
      </c>
      <c r="V1464" s="163">
        <f ca="1">SUM(INDIRECT(Inputs!$C$11&amp;ROW()&amp;":"&amp;Inputs!$C$12&amp;ROW()))</f>
        <v>8.0212500000000002</v>
      </c>
      <c r="W1464" s="163">
        <f ca="1">SUM(INDIRECT(Inputs!$C$13&amp;ROW()&amp;":"&amp;Inputs!$C$14&amp;ROW()))</f>
        <v>407.65312499999999</v>
      </c>
      <c r="X1464" s="3" t="str">
        <f>IF(COUNTIFS(Lookups!$A:$A,C1464)=1,"Gross Sales","")</f>
        <v/>
      </c>
      <c r="Y1464" s="3" t="str">
        <f>IF(COUNTIFS(Lookups!$D:$D,C1464)=1,"Bar Sales","")</f>
        <v/>
      </c>
      <c r="Z1464" s="3" t="str">
        <f>IFERROR(VLOOKUP(C1464*1,Lookups!$D:$F,3,FALSE),"")</f>
        <v/>
      </c>
      <c r="AA1464" s="3" t="str">
        <f>IFERROR(VLOOKUP($C1464*1,Lookups!$H:$N,3,FALSE),"")</f>
        <v>Sales</v>
      </c>
      <c r="AB1464" s="3" t="str">
        <f>IFERROR(VLOOKUP($C1464*1,Lookups!$H:$N,4,FALSE),"")</f>
        <v>Lunch</v>
      </c>
      <c r="AC1464" s="3" t="str">
        <f>IFERROR(VLOOKUP($C1464*1,Lookups!$H:$N,5,FALSE),"")</f>
        <v>Private</v>
      </c>
      <c r="AD1464" s="3" t="str">
        <f>IFERROR(VLOOKUP($C1464*1,Lookups!$H:$N,6,FALSE),"")</f>
        <v>Bev</v>
      </c>
      <c r="AE1464" s="3" t="str">
        <f>IFERROR(VLOOKUP($C1464*1,Lookups!$H:$N,7,FALSE),"")</f>
        <v>Beer</v>
      </c>
      <c r="AF1464" s="3" t="str">
        <f>VLOOKUP(B1464*1,Stores!$A:$C,3,FALSE)</f>
        <v>DFDE</v>
      </c>
    </row>
    <row r="1465" spans="1:32">
      <c r="A1465" s="165" t="s">
        <v>928</v>
      </c>
      <c r="B1465" s="166" t="s">
        <v>922</v>
      </c>
      <c r="C1465" s="165" t="s">
        <v>628</v>
      </c>
      <c r="D1465" s="165" t="s">
        <v>918</v>
      </c>
      <c r="E1465" s="165" t="s">
        <v>629</v>
      </c>
      <c r="F1465" s="167">
        <v>2017</v>
      </c>
      <c r="G1465" s="168">
        <v>0</v>
      </c>
      <c r="H1465" s="169">
        <v>0</v>
      </c>
      <c r="I1465" s="169">
        <v>0</v>
      </c>
      <c r="J1465" s="169">
        <v>0</v>
      </c>
      <c r="K1465" s="169">
        <v>0</v>
      </c>
      <c r="L1465" s="169">
        <v>19.743750000000002</v>
      </c>
      <c r="M1465" s="169">
        <v>8.7750000000000004</v>
      </c>
      <c r="N1465" s="169">
        <v>0</v>
      </c>
      <c r="O1465" s="169">
        <v>0</v>
      </c>
      <c r="P1465" s="169">
        <v>5.0362499999999999</v>
      </c>
      <c r="Q1465" s="169">
        <v>0</v>
      </c>
      <c r="R1465" s="169">
        <v>0</v>
      </c>
      <c r="S1465" s="169">
        <v>0</v>
      </c>
      <c r="T1465" s="169">
        <v>0</v>
      </c>
      <c r="U1465" s="169">
        <v>33.555000000000007</v>
      </c>
      <c r="V1465" s="163">
        <f ca="1">SUM(INDIRECT(Inputs!$C$11&amp;ROW()&amp;":"&amp;Inputs!$C$12&amp;ROW()))</f>
        <v>0</v>
      </c>
      <c r="W1465" s="163">
        <f ca="1">SUM(INDIRECT(Inputs!$C$13&amp;ROW()&amp;":"&amp;Inputs!$C$14&amp;ROW()))</f>
        <v>33.555000000000007</v>
      </c>
      <c r="X1465" s="3" t="str">
        <f>IF(COUNTIFS(Lookups!$A:$A,C1465)=1,"Gross Sales","")</f>
        <v/>
      </c>
      <c r="Y1465" s="3" t="str">
        <f>IF(COUNTIFS(Lookups!$D:$D,C1465)=1,"Bar Sales","")</f>
        <v/>
      </c>
      <c r="Z1465" s="3" t="str">
        <f>IFERROR(VLOOKUP(C1465*1,Lookups!$D:$F,3,FALSE),"")</f>
        <v/>
      </c>
      <c r="AA1465" s="3" t="str">
        <f>IFERROR(VLOOKUP($C1465*1,Lookups!$H:$N,3,FALSE),"")</f>
        <v>Sales</v>
      </c>
      <c r="AB1465" s="3" t="str">
        <f>IFERROR(VLOOKUP($C1465*1,Lookups!$H:$N,4,FALSE),"")</f>
        <v>Lunch</v>
      </c>
      <c r="AC1465" s="3" t="str">
        <f>IFERROR(VLOOKUP($C1465*1,Lookups!$H:$N,5,FALSE),"")</f>
        <v>Private</v>
      </c>
      <c r="AD1465" s="3" t="str">
        <f>IFERROR(VLOOKUP($C1465*1,Lookups!$H:$N,6,FALSE),"")</f>
        <v>Bev</v>
      </c>
      <c r="AE1465" s="3" t="str">
        <f>IFERROR(VLOOKUP($C1465*1,Lookups!$H:$N,7,FALSE),"")</f>
        <v>Beer</v>
      </c>
      <c r="AF1465" s="3" t="str">
        <f>VLOOKUP(B1465*1,Stores!$A:$C,3,FALSE)</f>
        <v>DFDE</v>
      </c>
    </row>
    <row r="1466" spans="1:32">
      <c r="A1466" s="165" t="s">
        <v>927</v>
      </c>
      <c r="B1466" s="166" t="s">
        <v>923</v>
      </c>
      <c r="C1466" s="165" t="s">
        <v>628</v>
      </c>
      <c r="D1466" s="165" t="s">
        <v>918</v>
      </c>
      <c r="E1466" s="165" t="s">
        <v>629</v>
      </c>
      <c r="F1466" s="167">
        <v>2017</v>
      </c>
      <c r="G1466" s="168">
        <v>0</v>
      </c>
      <c r="H1466" s="169">
        <v>36.648150000000001</v>
      </c>
      <c r="I1466" s="169">
        <v>11.025</v>
      </c>
      <c r="J1466" s="169">
        <v>36.275174999999997</v>
      </c>
      <c r="K1466" s="169">
        <v>65.484899999999996</v>
      </c>
      <c r="L1466" s="169">
        <v>0</v>
      </c>
      <c r="M1466" s="169">
        <v>20.679075000000001</v>
      </c>
      <c r="N1466" s="169">
        <v>0</v>
      </c>
      <c r="O1466" s="169">
        <v>5.2079999999999993</v>
      </c>
      <c r="P1466" s="169">
        <v>0</v>
      </c>
      <c r="Q1466" s="169">
        <v>2.6039999999999996</v>
      </c>
      <c r="R1466" s="169">
        <v>-12.929399999999999</v>
      </c>
      <c r="S1466" s="169">
        <v>0</v>
      </c>
      <c r="T1466" s="169">
        <v>0</v>
      </c>
      <c r="U1466" s="169">
        <v>164.99490000000003</v>
      </c>
      <c r="V1466" s="163">
        <f ca="1">SUM(INDIRECT(Inputs!$C$11&amp;ROW()&amp;":"&amp;Inputs!$C$12&amp;ROW()))</f>
        <v>2.6039999999999996</v>
      </c>
      <c r="W1466" s="163">
        <f ca="1">SUM(INDIRECT(Inputs!$C$13&amp;ROW()&amp;":"&amp;Inputs!$C$14&amp;ROW()))</f>
        <v>177.92430000000002</v>
      </c>
      <c r="X1466" s="3" t="str">
        <f>IF(COUNTIFS(Lookups!$A:$A,C1466)=1,"Gross Sales","")</f>
        <v/>
      </c>
      <c r="Y1466" s="3" t="str">
        <f>IF(COUNTIFS(Lookups!$D:$D,C1466)=1,"Bar Sales","")</f>
        <v/>
      </c>
      <c r="Z1466" s="3" t="str">
        <f>IFERROR(VLOOKUP(C1466*1,Lookups!$D:$F,3,FALSE),"")</f>
        <v/>
      </c>
      <c r="AA1466" s="3" t="str">
        <f>IFERROR(VLOOKUP($C1466*1,Lookups!$H:$N,3,FALSE),"")</f>
        <v>Sales</v>
      </c>
      <c r="AB1466" s="3" t="str">
        <f>IFERROR(VLOOKUP($C1466*1,Lookups!$H:$N,4,FALSE),"")</f>
        <v>Lunch</v>
      </c>
      <c r="AC1466" s="3" t="str">
        <f>IFERROR(VLOOKUP($C1466*1,Lookups!$H:$N,5,FALSE),"")</f>
        <v>Private</v>
      </c>
      <c r="AD1466" s="3" t="str">
        <f>IFERROR(VLOOKUP($C1466*1,Lookups!$H:$N,6,FALSE),"")</f>
        <v>Bev</v>
      </c>
      <c r="AE1466" s="3" t="str">
        <f>IFERROR(VLOOKUP($C1466*1,Lookups!$H:$N,7,FALSE),"")</f>
        <v>Beer</v>
      </c>
      <c r="AF1466" s="3" t="str">
        <f>VLOOKUP(B1466*1,Stores!$A:$C,3,FALSE)</f>
        <v>DFDE</v>
      </c>
    </row>
    <row r="1467" spans="1:32">
      <c r="A1467" s="165" t="s">
        <v>926</v>
      </c>
      <c r="B1467" s="166" t="s">
        <v>924</v>
      </c>
      <c r="C1467" s="165" t="s">
        <v>628</v>
      </c>
      <c r="D1467" s="165" t="s">
        <v>918</v>
      </c>
      <c r="E1467" s="165" t="s">
        <v>629</v>
      </c>
      <c r="F1467" s="167">
        <v>2017</v>
      </c>
      <c r="G1467" s="168">
        <v>0</v>
      </c>
      <c r="H1467" s="169">
        <v>30.414825000000004</v>
      </c>
      <c r="I1467" s="169">
        <v>0</v>
      </c>
      <c r="J1467" s="169">
        <v>0</v>
      </c>
      <c r="K1467" s="169">
        <v>0</v>
      </c>
      <c r="L1467" s="169">
        <v>6.7321499999999999</v>
      </c>
      <c r="M1467" s="169">
        <v>0</v>
      </c>
      <c r="N1467" s="169">
        <v>26.638875000000002</v>
      </c>
      <c r="O1467" s="169">
        <v>64.946700000000007</v>
      </c>
      <c r="P1467" s="169">
        <v>6.7585499999999996</v>
      </c>
      <c r="Q1467" s="169">
        <v>0</v>
      </c>
      <c r="R1467" s="169">
        <v>3.9164999999999996</v>
      </c>
      <c r="S1467" s="169">
        <v>0</v>
      </c>
      <c r="T1467" s="169">
        <v>0</v>
      </c>
      <c r="U1467" s="169">
        <v>139.40760000000003</v>
      </c>
      <c r="V1467" s="163">
        <f ca="1">SUM(INDIRECT(Inputs!$C$11&amp;ROW()&amp;":"&amp;Inputs!$C$12&amp;ROW()))</f>
        <v>0</v>
      </c>
      <c r="W1467" s="163">
        <f ca="1">SUM(INDIRECT(Inputs!$C$13&amp;ROW()&amp;":"&amp;Inputs!$C$14&amp;ROW()))</f>
        <v>135.49110000000002</v>
      </c>
      <c r="X1467" s="3" t="str">
        <f>IF(COUNTIFS(Lookups!$A:$A,C1467)=1,"Gross Sales","")</f>
        <v/>
      </c>
      <c r="Y1467" s="3" t="str">
        <f>IF(COUNTIFS(Lookups!$D:$D,C1467)=1,"Bar Sales","")</f>
        <v/>
      </c>
      <c r="Z1467" s="3" t="str">
        <f>IFERROR(VLOOKUP(C1467*1,Lookups!$D:$F,3,FALSE),"")</f>
        <v/>
      </c>
      <c r="AA1467" s="3" t="str">
        <f>IFERROR(VLOOKUP($C1467*1,Lookups!$H:$N,3,FALSE),"")</f>
        <v>Sales</v>
      </c>
      <c r="AB1467" s="3" t="str">
        <f>IFERROR(VLOOKUP($C1467*1,Lookups!$H:$N,4,FALSE),"")</f>
        <v>Lunch</v>
      </c>
      <c r="AC1467" s="3" t="str">
        <f>IFERROR(VLOOKUP($C1467*1,Lookups!$H:$N,5,FALSE),"")</f>
        <v>Private</v>
      </c>
      <c r="AD1467" s="3" t="str">
        <f>IFERROR(VLOOKUP($C1467*1,Lookups!$H:$N,6,FALSE),"")</f>
        <v>Bev</v>
      </c>
      <c r="AE1467" s="3" t="str">
        <f>IFERROR(VLOOKUP($C1467*1,Lookups!$H:$N,7,FALSE),"")</f>
        <v>Beer</v>
      </c>
      <c r="AF1467" s="3" t="str">
        <f>VLOOKUP(B1467*1,Stores!$A:$C,3,FALSE)</f>
        <v>DFDE</v>
      </c>
    </row>
    <row r="1468" spans="1:32">
      <c r="A1468" s="165" t="s">
        <v>925</v>
      </c>
      <c r="B1468" s="166" t="s">
        <v>958</v>
      </c>
      <c r="C1468" s="165" t="s">
        <v>628</v>
      </c>
      <c r="D1468" s="165" t="s">
        <v>918</v>
      </c>
      <c r="E1468" s="165" t="s">
        <v>629</v>
      </c>
      <c r="F1468" s="167">
        <v>2017</v>
      </c>
      <c r="G1468" s="168">
        <v>0</v>
      </c>
      <c r="H1468" s="169">
        <v>0</v>
      </c>
      <c r="I1468" s="169">
        <v>0</v>
      </c>
      <c r="J1468" s="169">
        <v>0</v>
      </c>
      <c r="K1468" s="169">
        <v>0</v>
      </c>
      <c r="L1468" s="169">
        <v>0</v>
      </c>
      <c r="M1468" s="169">
        <v>0</v>
      </c>
      <c r="N1468" s="169">
        <v>5.1474000000000002</v>
      </c>
      <c r="O1468" s="169">
        <v>0</v>
      </c>
      <c r="P1468" s="169">
        <v>140.90969999999999</v>
      </c>
      <c r="Q1468" s="169">
        <v>0</v>
      </c>
      <c r="R1468" s="169">
        <v>0</v>
      </c>
      <c r="S1468" s="169">
        <v>0</v>
      </c>
      <c r="T1468" s="169">
        <v>0</v>
      </c>
      <c r="U1468" s="169">
        <v>146.05709999999999</v>
      </c>
      <c r="V1468" s="163">
        <f ca="1">SUM(INDIRECT(Inputs!$C$11&amp;ROW()&amp;":"&amp;Inputs!$C$12&amp;ROW()))</f>
        <v>0</v>
      </c>
      <c r="W1468" s="163">
        <f ca="1">SUM(INDIRECT(Inputs!$C$13&amp;ROW()&amp;":"&amp;Inputs!$C$14&amp;ROW()))</f>
        <v>146.05709999999999</v>
      </c>
      <c r="X1468" s="3" t="str">
        <f>IF(COUNTIFS(Lookups!$A:$A,C1468)=1,"Gross Sales","")</f>
        <v/>
      </c>
      <c r="Y1468" s="3" t="str">
        <f>IF(COUNTIFS(Lookups!$D:$D,C1468)=1,"Bar Sales","")</f>
        <v/>
      </c>
      <c r="Z1468" s="3" t="str">
        <f>IFERROR(VLOOKUP(C1468*1,Lookups!$D:$F,3,FALSE),"")</f>
        <v/>
      </c>
      <c r="AA1468" s="3" t="str">
        <f>IFERROR(VLOOKUP($C1468*1,Lookups!$H:$N,3,FALSE),"")</f>
        <v>Sales</v>
      </c>
      <c r="AB1468" s="3" t="str">
        <f>IFERROR(VLOOKUP($C1468*1,Lookups!$H:$N,4,FALSE),"")</f>
        <v>Lunch</v>
      </c>
      <c r="AC1468" s="3" t="str">
        <f>IFERROR(VLOOKUP($C1468*1,Lookups!$H:$N,5,FALSE),"")</f>
        <v>Private</v>
      </c>
      <c r="AD1468" s="3" t="str">
        <f>IFERROR(VLOOKUP($C1468*1,Lookups!$H:$N,6,FALSE),"")</f>
        <v>Bev</v>
      </c>
      <c r="AE1468" s="3" t="str">
        <f>IFERROR(VLOOKUP($C1468*1,Lookups!$H:$N,7,FALSE),"")</f>
        <v>Beer</v>
      </c>
      <c r="AF1468" s="3" t="str">
        <f>VLOOKUP(B1468*1,Stores!$A:$C,3,FALSE)</f>
        <v>DFDE</v>
      </c>
    </row>
    <row r="1469" spans="1:32">
      <c r="A1469" s="165" t="s">
        <v>958</v>
      </c>
      <c r="B1469" s="166" t="s">
        <v>925</v>
      </c>
      <c r="C1469" s="165" t="s">
        <v>628</v>
      </c>
      <c r="D1469" s="165" t="s">
        <v>918</v>
      </c>
      <c r="E1469" s="165" t="s">
        <v>629</v>
      </c>
      <c r="F1469" s="167">
        <v>2017</v>
      </c>
      <c r="G1469" s="168">
        <v>0</v>
      </c>
      <c r="H1469" s="169">
        <v>0</v>
      </c>
      <c r="I1469" s="169">
        <v>0</v>
      </c>
      <c r="J1469" s="169">
        <v>3.6749999999999998</v>
      </c>
      <c r="K1469" s="169">
        <v>0</v>
      </c>
      <c r="L1469" s="169">
        <v>0</v>
      </c>
      <c r="M1469" s="169">
        <v>96.914999999999992</v>
      </c>
      <c r="N1469" s="169">
        <v>3.9974999999999996</v>
      </c>
      <c r="O1469" s="169">
        <v>-2.9737499999999999</v>
      </c>
      <c r="P1469" s="169">
        <v>0</v>
      </c>
      <c r="Q1469" s="169">
        <v>6.0449999999999999</v>
      </c>
      <c r="R1469" s="169">
        <v>4.8825000000000003</v>
      </c>
      <c r="S1469" s="169">
        <v>0</v>
      </c>
      <c r="T1469" s="169">
        <v>0</v>
      </c>
      <c r="U1469" s="169">
        <v>112.54124999999999</v>
      </c>
      <c r="V1469" s="163">
        <f ca="1">SUM(INDIRECT(Inputs!$C$11&amp;ROW()&amp;":"&amp;Inputs!$C$12&amp;ROW()))</f>
        <v>6.0449999999999999</v>
      </c>
      <c r="W1469" s="163">
        <f ca="1">SUM(INDIRECT(Inputs!$C$13&amp;ROW()&amp;":"&amp;Inputs!$C$14&amp;ROW()))</f>
        <v>107.65875</v>
      </c>
      <c r="X1469" s="3" t="str">
        <f>IF(COUNTIFS(Lookups!$A:$A,C1469)=1,"Gross Sales","")</f>
        <v/>
      </c>
      <c r="Y1469" s="3" t="str">
        <f>IF(COUNTIFS(Lookups!$D:$D,C1469)=1,"Bar Sales","")</f>
        <v/>
      </c>
      <c r="Z1469" s="3" t="str">
        <f>IFERROR(VLOOKUP(C1469*1,Lookups!$D:$F,3,FALSE),"")</f>
        <v/>
      </c>
      <c r="AA1469" s="3" t="str">
        <f>IFERROR(VLOOKUP($C1469*1,Lookups!$H:$N,3,FALSE),"")</f>
        <v>Sales</v>
      </c>
      <c r="AB1469" s="3" t="str">
        <f>IFERROR(VLOOKUP($C1469*1,Lookups!$H:$N,4,FALSE),"")</f>
        <v>Lunch</v>
      </c>
      <c r="AC1469" s="3" t="str">
        <f>IFERROR(VLOOKUP($C1469*1,Lookups!$H:$N,5,FALSE),"")</f>
        <v>Private</v>
      </c>
      <c r="AD1469" s="3" t="str">
        <f>IFERROR(VLOOKUP($C1469*1,Lookups!$H:$N,6,FALSE),"")</f>
        <v>Bev</v>
      </c>
      <c r="AE1469" s="3" t="str">
        <f>IFERROR(VLOOKUP($C1469*1,Lookups!$H:$N,7,FALSE),"")</f>
        <v>Beer</v>
      </c>
      <c r="AF1469" s="3" t="str">
        <f>VLOOKUP(B1469*1,Stores!$A:$C,3,FALSE)</f>
        <v>DFDE</v>
      </c>
    </row>
    <row r="1470" spans="1:32">
      <c r="A1470" s="165" t="s">
        <v>924</v>
      </c>
      <c r="B1470" s="166" t="s">
        <v>926</v>
      </c>
      <c r="C1470" s="165" t="s">
        <v>628</v>
      </c>
      <c r="D1470" s="165" t="s">
        <v>918</v>
      </c>
      <c r="E1470" s="165" t="s">
        <v>629</v>
      </c>
      <c r="F1470" s="167">
        <v>2017</v>
      </c>
      <c r="G1470" s="168">
        <v>0</v>
      </c>
      <c r="H1470" s="169">
        <v>16.743749999999999</v>
      </c>
      <c r="I1470" s="169">
        <v>101.88749999999999</v>
      </c>
      <c r="J1470" s="169">
        <v>94.875</v>
      </c>
      <c r="K1470" s="169">
        <v>16.064999999999998</v>
      </c>
      <c r="L1470" s="169">
        <v>106.2525</v>
      </c>
      <c r="M1470" s="169">
        <v>245.1</v>
      </c>
      <c r="N1470" s="169">
        <v>18.168749999999999</v>
      </c>
      <c r="O1470" s="169">
        <v>70.683750000000003</v>
      </c>
      <c r="P1470" s="169">
        <v>6.6974999999999998</v>
      </c>
      <c r="Q1470" s="169">
        <v>48.824999999999996</v>
      </c>
      <c r="R1470" s="169">
        <v>114.51</v>
      </c>
      <c r="S1470" s="169">
        <v>0</v>
      </c>
      <c r="T1470" s="169">
        <v>0</v>
      </c>
      <c r="U1470" s="169">
        <v>839.80875000000015</v>
      </c>
      <c r="V1470" s="163">
        <f ca="1">SUM(INDIRECT(Inputs!$C$11&amp;ROW()&amp;":"&amp;Inputs!$C$12&amp;ROW()))</f>
        <v>48.824999999999996</v>
      </c>
      <c r="W1470" s="163">
        <f ca="1">SUM(INDIRECT(Inputs!$C$13&amp;ROW()&amp;":"&amp;Inputs!$C$14&amp;ROW()))</f>
        <v>725.29875000000015</v>
      </c>
      <c r="X1470" s="3" t="str">
        <f>IF(COUNTIFS(Lookups!$A:$A,C1470)=1,"Gross Sales","")</f>
        <v/>
      </c>
      <c r="Y1470" s="3" t="str">
        <f>IF(COUNTIFS(Lookups!$D:$D,C1470)=1,"Bar Sales","")</f>
        <v/>
      </c>
      <c r="Z1470" s="3" t="str">
        <f>IFERROR(VLOOKUP(C1470*1,Lookups!$D:$F,3,FALSE),"")</f>
        <v/>
      </c>
      <c r="AA1470" s="3" t="str">
        <f>IFERROR(VLOOKUP($C1470*1,Lookups!$H:$N,3,FALSE),"")</f>
        <v>Sales</v>
      </c>
      <c r="AB1470" s="3" t="str">
        <f>IFERROR(VLOOKUP($C1470*1,Lookups!$H:$N,4,FALSE),"")</f>
        <v>Lunch</v>
      </c>
      <c r="AC1470" s="3" t="str">
        <f>IFERROR(VLOOKUP($C1470*1,Lookups!$H:$N,5,FALSE),"")</f>
        <v>Private</v>
      </c>
      <c r="AD1470" s="3" t="str">
        <f>IFERROR(VLOOKUP($C1470*1,Lookups!$H:$N,6,FALSE),"")</f>
        <v>Bev</v>
      </c>
      <c r="AE1470" s="3" t="str">
        <f>IFERROR(VLOOKUP($C1470*1,Lookups!$H:$N,7,FALSE),"")</f>
        <v>Beer</v>
      </c>
      <c r="AF1470" s="3" t="str">
        <f>VLOOKUP(B1470*1,Stores!$A:$C,3,FALSE)</f>
        <v>DFDE</v>
      </c>
    </row>
    <row r="1471" spans="1:32">
      <c r="A1471" s="165" t="s">
        <v>923</v>
      </c>
      <c r="B1471" s="166" t="s">
        <v>927</v>
      </c>
      <c r="C1471" s="165" t="s">
        <v>628</v>
      </c>
      <c r="D1471" s="165" t="s">
        <v>918</v>
      </c>
      <c r="E1471" s="165" t="s">
        <v>629</v>
      </c>
      <c r="F1471" s="167">
        <v>2017</v>
      </c>
      <c r="G1471" s="168">
        <v>0</v>
      </c>
      <c r="H1471" s="169">
        <v>506.44499999999999</v>
      </c>
      <c r="I1471" s="169">
        <v>12.13875</v>
      </c>
      <c r="J1471" s="169">
        <v>148.93312499999999</v>
      </c>
      <c r="K1471" s="169">
        <v>557.18999999999994</v>
      </c>
      <c r="L1471" s="169">
        <v>660.51</v>
      </c>
      <c r="M1471" s="169">
        <v>548.73</v>
      </c>
      <c r="N1471" s="169">
        <v>211.01249999999999</v>
      </c>
      <c r="O1471" s="169">
        <v>122.203125</v>
      </c>
      <c r="P1471" s="169">
        <v>53.767500000000005</v>
      </c>
      <c r="Q1471" s="169">
        <v>106.08749999999999</v>
      </c>
      <c r="R1471" s="169">
        <v>43.574999999999996</v>
      </c>
      <c r="S1471" s="169">
        <v>0</v>
      </c>
      <c r="T1471" s="169">
        <v>0</v>
      </c>
      <c r="U1471" s="169">
        <v>2970.5924999999993</v>
      </c>
      <c r="V1471" s="163">
        <f ca="1">SUM(INDIRECT(Inputs!$C$11&amp;ROW()&amp;":"&amp;Inputs!$C$12&amp;ROW()))</f>
        <v>106.08749999999999</v>
      </c>
      <c r="W1471" s="163">
        <f ca="1">SUM(INDIRECT(Inputs!$C$13&amp;ROW()&amp;":"&amp;Inputs!$C$14&amp;ROW()))</f>
        <v>2927.0174999999995</v>
      </c>
      <c r="X1471" s="3" t="str">
        <f>IF(COUNTIFS(Lookups!$A:$A,C1471)=1,"Gross Sales","")</f>
        <v/>
      </c>
      <c r="Y1471" s="3" t="str">
        <f>IF(COUNTIFS(Lookups!$D:$D,C1471)=1,"Bar Sales","")</f>
        <v/>
      </c>
      <c r="Z1471" s="3" t="str">
        <f>IFERROR(VLOOKUP(C1471*1,Lookups!$D:$F,3,FALSE),"")</f>
        <v/>
      </c>
      <c r="AA1471" s="3" t="str">
        <f>IFERROR(VLOOKUP($C1471*1,Lookups!$H:$N,3,FALSE),"")</f>
        <v>Sales</v>
      </c>
      <c r="AB1471" s="3" t="str">
        <f>IFERROR(VLOOKUP($C1471*1,Lookups!$H:$N,4,FALSE),"")</f>
        <v>Lunch</v>
      </c>
      <c r="AC1471" s="3" t="str">
        <f>IFERROR(VLOOKUP($C1471*1,Lookups!$H:$N,5,FALSE),"")</f>
        <v>Private</v>
      </c>
      <c r="AD1471" s="3" t="str">
        <f>IFERROR(VLOOKUP($C1471*1,Lookups!$H:$N,6,FALSE),"")</f>
        <v>Bev</v>
      </c>
      <c r="AE1471" s="3" t="str">
        <f>IFERROR(VLOOKUP($C1471*1,Lookups!$H:$N,7,FALSE),"")</f>
        <v>Beer</v>
      </c>
      <c r="AF1471" s="3" t="str">
        <f>VLOOKUP(B1471*1,Stores!$A:$C,3,FALSE)</f>
        <v>DFDE</v>
      </c>
    </row>
    <row r="1472" spans="1:32">
      <c r="A1472" s="165" t="s">
        <v>921</v>
      </c>
      <c r="B1472" s="166" t="s">
        <v>929</v>
      </c>
      <c r="C1472" s="165" t="s">
        <v>628</v>
      </c>
      <c r="D1472" s="165" t="s">
        <v>918</v>
      </c>
      <c r="E1472" s="165" t="s">
        <v>629</v>
      </c>
      <c r="F1472" s="167">
        <v>2017</v>
      </c>
      <c r="G1472" s="168">
        <v>0</v>
      </c>
      <c r="H1472" s="169">
        <v>0</v>
      </c>
      <c r="I1472" s="169">
        <v>0</v>
      </c>
      <c r="J1472" s="169">
        <v>0</v>
      </c>
      <c r="K1472" s="169">
        <v>5.2312500000000002</v>
      </c>
      <c r="L1472" s="169">
        <v>10.125</v>
      </c>
      <c r="M1472" s="169">
        <v>914.08500000000004</v>
      </c>
      <c r="N1472" s="169">
        <v>0</v>
      </c>
      <c r="O1472" s="169">
        <v>81.768749999999997</v>
      </c>
      <c r="P1472" s="169">
        <v>35.190000000000005</v>
      </c>
      <c r="Q1472" s="169">
        <v>-4.6124999999999998</v>
      </c>
      <c r="R1472" s="169">
        <v>18.037500000000001</v>
      </c>
      <c r="S1472" s="169">
        <v>0</v>
      </c>
      <c r="T1472" s="169">
        <v>0</v>
      </c>
      <c r="U1472" s="169">
        <v>1059.825</v>
      </c>
      <c r="V1472" s="163">
        <f ca="1">SUM(INDIRECT(Inputs!$C$11&amp;ROW()&amp;":"&amp;Inputs!$C$12&amp;ROW()))</f>
        <v>-4.6124999999999998</v>
      </c>
      <c r="W1472" s="163">
        <f ca="1">SUM(INDIRECT(Inputs!$C$13&amp;ROW()&amp;":"&amp;Inputs!$C$14&amp;ROW()))</f>
        <v>1041.7875000000001</v>
      </c>
      <c r="X1472" s="3" t="str">
        <f>IF(COUNTIFS(Lookups!$A:$A,C1472)=1,"Gross Sales","")</f>
        <v/>
      </c>
      <c r="Y1472" s="3" t="str">
        <f>IF(COUNTIFS(Lookups!$D:$D,C1472)=1,"Bar Sales","")</f>
        <v/>
      </c>
      <c r="Z1472" s="3" t="str">
        <f>IFERROR(VLOOKUP(C1472*1,Lookups!$D:$F,3,FALSE),"")</f>
        <v/>
      </c>
      <c r="AA1472" s="3" t="str">
        <f>IFERROR(VLOOKUP($C1472*1,Lookups!$H:$N,3,FALSE),"")</f>
        <v>Sales</v>
      </c>
      <c r="AB1472" s="3" t="str">
        <f>IFERROR(VLOOKUP($C1472*1,Lookups!$H:$N,4,FALSE),"")</f>
        <v>Lunch</v>
      </c>
      <c r="AC1472" s="3" t="str">
        <f>IFERROR(VLOOKUP($C1472*1,Lookups!$H:$N,5,FALSE),"")</f>
        <v>Private</v>
      </c>
      <c r="AD1472" s="3" t="str">
        <f>IFERROR(VLOOKUP($C1472*1,Lookups!$H:$N,6,FALSE),"")</f>
        <v>Bev</v>
      </c>
      <c r="AE1472" s="3" t="str">
        <f>IFERROR(VLOOKUP($C1472*1,Lookups!$H:$N,7,FALSE),"")</f>
        <v>Beer</v>
      </c>
      <c r="AF1472" s="3" t="str">
        <f>VLOOKUP(B1472*1,Stores!$A:$C,3,FALSE)</f>
        <v>DFDE</v>
      </c>
    </row>
    <row r="1473" spans="1:32">
      <c r="A1473" s="165" t="s">
        <v>920</v>
      </c>
      <c r="B1473" s="166" t="s">
        <v>930</v>
      </c>
      <c r="C1473" s="165" t="s">
        <v>628</v>
      </c>
      <c r="D1473" s="165" t="s">
        <v>918</v>
      </c>
      <c r="E1473" s="165" t="s">
        <v>629</v>
      </c>
      <c r="F1473" s="167">
        <v>2017</v>
      </c>
      <c r="G1473" s="168">
        <v>0</v>
      </c>
      <c r="H1473" s="169">
        <v>3.4650000000000003</v>
      </c>
      <c r="I1473" s="169">
        <v>0</v>
      </c>
      <c r="J1473" s="169">
        <v>121.92</v>
      </c>
      <c r="K1473" s="169">
        <v>50.2425</v>
      </c>
      <c r="L1473" s="169">
        <v>44.722500000000004</v>
      </c>
      <c r="M1473" s="169">
        <v>82.125</v>
      </c>
      <c r="N1473" s="169">
        <v>0</v>
      </c>
      <c r="O1473" s="169">
        <v>14.805</v>
      </c>
      <c r="P1473" s="169">
        <v>0</v>
      </c>
      <c r="Q1473" s="169">
        <v>0</v>
      </c>
      <c r="R1473" s="169">
        <v>7.6972500000000013</v>
      </c>
      <c r="S1473" s="169">
        <v>0</v>
      </c>
      <c r="T1473" s="169">
        <v>0</v>
      </c>
      <c r="U1473" s="169">
        <v>324.97725000000003</v>
      </c>
      <c r="V1473" s="163">
        <f ca="1">SUM(INDIRECT(Inputs!$C$11&amp;ROW()&amp;":"&amp;Inputs!$C$12&amp;ROW()))</f>
        <v>0</v>
      </c>
      <c r="W1473" s="163">
        <f ca="1">SUM(INDIRECT(Inputs!$C$13&amp;ROW()&amp;":"&amp;Inputs!$C$14&amp;ROW()))</f>
        <v>317.28000000000003</v>
      </c>
      <c r="X1473" s="3" t="str">
        <f>IF(COUNTIFS(Lookups!$A:$A,C1473)=1,"Gross Sales","")</f>
        <v/>
      </c>
      <c r="Y1473" s="3" t="str">
        <f>IF(COUNTIFS(Lookups!$D:$D,C1473)=1,"Bar Sales","")</f>
        <v/>
      </c>
      <c r="Z1473" s="3" t="str">
        <f>IFERROR(VLOOKUP(C1473*1,Lookups!$D:$F,3,FALSE),"")</f>
        <v/>
      </c>
      <c r="AA1473" s="3" t="str">
        <f>IFERROR(VLOOKUP($C1473*1,Lookups!$H:$N,3,FALSE),"")</f>
        <v>Sales</v>
      </c>
      <c r="AB1473" s="3" t="str">
        <f>IFERROR(VLOOKUP($C1473*1,Lookups!$H:$N,4,FALSE),"")</f>
        <v>Lunch</v>
      </c>
      <c r="AC1473" s="3" t="str">
        <f>IFERROR(VLOOKUP($C1473*1,Lookups!$H:$N,5,FALSE),"")</f>
        <v>Private</v>
      </c>
      <c r="AD1473" s="3" t="str">
        <f>IFERROR(VLOOKUP($C1473*1,Lookups!$H:$N,6,FALSE),"")</f>
        <v>Bev</v>
      </c>
      <c r="AE1473" s="3" t="str">
        <f>IFERROR(VLOOKUP($C1473*1,Lookups!$H:$N,7,FALSE),"")</f>
        <v>Beer</v>
      </c>
      <c r="AF1473" s="3" t="str">
        <f>VLOOKUP(B1473*1,Stores!$A:$C,3,FALSE)</f>
        <v>DFDE</v>
      </c>
    </row>
    <row r="1474" spans="1:32">
      <c r="A1474" s="165" t="s">
        <v>919</v>
      </c>
      <c r="B1474" s="166" t="s">
        <v>931</v>
      </c>
      <c r="C1474" s="165" t="s">
        <v>628</v>
      </c>
      <c r="D1474" s="165" t="s">
        <v>918</v>
      </c>
      <c r="E1474" s="165" t="s">
        <v>629</v>
      </c>
      <c r="F1474" s="167">
        <v>2017</v>
      </c>
      <c r="G1474" s="168">
        <v>0</v>
      </c>
      <c r="H1474" s="169">
        <v>40.546124999999996</v>
      </c>
      <c r="I1474" s="169">
        <v>72.967500000000001</v>
      </c>
      <c r="J1474" s="169">
        <v>257.67750000000001</v>
      </c>
      <c r="K1474" s="169">
        <v>18.240000000000002</v>
      </c>
      <c r="L1474" s="169">
        <v>394.44300000000004</v>
      </c>
      <c r="M1474" s="169">
        <v>121.10175000000001</v>
      </c>
      <c r="N1474" s="169">
        <v>4.4362500000000002</v>
      </c>
      <c r="O1474" s="169">
        <v>23.596875000000001</v>
      </c>
      <c r="P1474" s="169">
        <v>23.625</v>
      </c>
      <c r="Q1474" s="169">
        <v>83.362499999999997</v>
      </c>
      <c r="R1474" s="169">
        <v>55.048875000000002</v>
      </c>
      <c r="S1474" s="169">
        <v>0</v>
      </c>
      <c r="T1474" s="169">
        <v>0</v>
      </c>
      <c r="U1474" s="169">
        <v>1095.0453749999999</v>
      </c>
      <c r="V1474" s="163">
        <f ca="1">SUM(INDIRECT(Inputs!$C$11&amp;ROW()&amp;":"&amp;Inputs!$C$12&amp;ROW()))</f>
        <v>83.362499999999997</v>
      </c>
      <c r="W1474" s="163">
        <f ca="1">SUM(INDIRECT(Inputs!$C$13&amp;ROW()&amp;":"&amp;Inputs!$C$14&amp;ROW()))</f>
        <v>1039.9965</v>
      </c>
      <c r="X1474" s="3" t="str">
        <f>IF(COUNTIFS(Lookups!$A:$A,C1474)=1,"Gross Sales","")</f>
        <v/>
      </c>
      <c r="Y1474" s="3" t="str">
        <f>IF(COUNTIFS(Lookups!$D:$D,C1474)=1,"Bar Sales","")</f>
        <v/>
      </c>
      <c r="Z1474" s="3" t="str">
        <f>IFERROR(VLOOKUP(C1474*1,Lookups!$D:$F,3,FALSE),"")</f>
        <v/>
      </c>
      <c r="AA1474" s="3" t="str">
        <f>IFERROR(VLOOKUP($C1474*1,Lookups!$H:$N,3,FALSE),"")</f>
        <v>Sales</v>
      </c>
      <c r="AB1474" s="3" t="str">
        <f>IFERROR(VLOOKUP($C1474*1,Lookups!$H:$N,4,FALSE),"")</f>
        <v>Lunch</v>
      </c>
      <c r="AC1474" s="3" t="str">
        <f>IFERROR(VLOOKUP($C1474*1,Lookups!$H:$N,5,FALSE),"")</f>
        <v>Private</v>
      </c>
      <c r="AD1474" s="3" t="str">
        <f>IFERROR(VLOOKUP($C1474*1,Lookups!$H:$N,6,FALSE),"")</f>
        <v>Bev</v>
      </c>
      <c r="AE1474" s="3" t="str">
        <f>IFERROR(VLOOKUP($C1474*1,Lookups!$H:$N,7,FALSE),"")</f>
        <v>Beer</v>
      </c>
      <c r="AF1474" s="3" t="str">
        <f>VLOOKUP(B1474*1,Stores!$A:$C,3,FALSE)</f>
        <v>DFDE</v>
      </c>
    </row>
    <row r="1475" spans="1:32">
      <c r="A1475" s="165" t="s">
        <v>954</v>
      </c>
      <c r="B1475" s="166" t="s">
        <v>933</v>
      </c>
      <c r="C1475" s="165" t="s">
        <v>628</v>
      </c>
      <c r="D1475" s="165" t="s">
        <v>918</v>
      </c>
      <c r="E1475" s="165" t="s">
        <v>629</v>
      </c>
      <c r="F1475" s="167">
        <v>2017</v>
      </c>
      <c r="G1475" s="168">
        <v>0</v>
      </c>
      <c r="H1475" s="169">
        <v>0</v>
      </c>
      <c r="I1475" s="169">
        <v>0</v>
      </c>
      <c r="J1475" s="169">
        <v>0</v>
      </c>
      <c r="K1475" s="169">
        <v>3.9059999999999997</v>
      </c>
      <c r="L1475" s="169">
        <v>0</v>
      </c>
      <c r="M1475" s="169">
        <v>0</v>
      </c>
      <c r="N1475" s="169">
        <v>25.896299999999997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169">
        <v>29.802299999999995</v>
      </c>
      <c r="V1475" s="163">
        <f ca="1">SUM(INDIRECT(Inputs!$C$11&amp;ROW()&amp;":"&amp;Inputs!$C$12&amp;ROW()))</f>
        <v>0</v>
      </c>
      <c r="W1475" s="163">
        <f ca="1">SUM(INDIRECT(Inputs!$C$13&amp;ROW()&amp;":"&amp;Inputs!$C$14&amp;ROW()))</f>
        <v>29.802299999999995</v>
      </c>
      <c r="X1475" s="3" t="str">
        <f>IF(COUNTIFS(Lookups!$A:$A,C1475)=1,"Gross Sales","")</f>
        <v/>
      </c>
      <c r="Y1475" s="3" t="str">
        <f>IF(COUNTIFS(Lookups!$D:$D,C1475)=1,"Bar Sales","")</f>
        <v/>
      </c>
      <c r="Z1475" s="3" t="str">
        <f>IFERROR(VLOOKUP(C1475*1,Lookups!$D:$F,3,FALSE),"")</f>
        <v/>
      </c>
      <c r="AA1475" s="3" t="str">
        <f>IFERROR(VLOOKUP($C1475*1,Lookups!$H:$N,3,FALSE),"")</f>
        <v>Sales</v>
      </c>
      <c r="AB1475" s="3" t="str">
        <f>IFERROR(VLOOKUP($C1475*1,Lookups!$H:$N,4,FALSE),"")</f>
        <v>Lunch</v>
      </c>
      <c r="AC1475" s="3" t="str">
        <f>IFERROR(VLOOKUP($C1475*1,Lookups!$H:$N,5,FALSE),"")</f>
        <v>Private</v>
      </c>
      <c r="AD1475" s="3" t="str">
        <f>IFERROR(VLOOKUP($C1475*1,Lookups!$H:$N,6,FALSE),"")</f>
        <v>Bev</v>
      </c>
      <c r="AE1475" s="3" t="str">
        <f>IFERROR(VLOOKUP($C1475*1,Lookups!$H:$N,7,FALSE),"")</f>
        <v>Beer</v>
      </c>
      <c r="AF1475" s="3" t="str">
        <f>VLOOKUP(B1475*1,Stores!$A:$C,3,FALSE)</f>
        <v>DFG</v>
      </c>
    </row>
    <row r="1476" spans="1:32">
      <c r="A1476" s="165" t="s">
        <v>953</v>
      </c>
      <c r="B1476" s="166" t="s">
        <v>934</v>
      </c>
      <c r="C1476" s="165" t="s">
        <v>628</v>
      </c>
      <c r="D1476" s="165" t="s">
        <v>918</v>
      </c>
      <c r="E1476" s="165" t="s">
        <v>629</v>
      </c>
      <c r="F1476" s="167">
        <v>2017</v>
      </c>
      <c r="G1476" s="168">
        <v>0</v>
      </c>
      <c r="H1476" s="169">
        <v>506.14499999999998</v>
      </c>
      <c r="I1476" s="169">
        <v>0</v>
      </c>
      <c r="J1476" s="169">
        <v>0</v>
      </c>
      <c r="K1476" s="169">
        <v>0</v>
      </c>
      <c r="L1476" s="169">
        <v>0</v>
      </c>
      <c r="M1476" s="169">
        <v>0</v>
      </c>
      <c r="N1476" s="169">
        <v>3.96</v>
      </c>
      <c r="O1476" s="169">
        <v>0</v>
      </c>
      <c r="P1476" s="169">
        <v>0</v>
      </c>
      <c r="Q1476" s="169">
        <v>3.33</v>
      </c>
      <c r="R1476" s="169">
        <v>0</v>
      </c>
      <c r="S1476" s="169">
        <v>0</v>
      </c>
      <c r="T1476" s="169">
        <v>0</v>
      </c>
      <c r="U1476" s="169">
        <v>513.43499999999995</v>
      </c>
      <c r="V1476" s="163">
        <f ca="1">SUM(INDIRECT(Inputs!$C$11&amp;ROW()&amp;":"&amp;Inputs!$C$12&amp;ROW()))</f>
        <v>3.33</v>
      </c>
      <c r="W1476" s="163">
        <f ca="1">SUM(INDIRECT(Inputs!$C$13&amp;ROW()&amp;":"&amp;Inputs!$C$14&amp;ROW()))</f>
        <v>513.43499999999995</v>
      </c>
      <c r="X1476" s="3" t="str">
        <f>IF(COUNTIFS(Lookups!$A:$A,C1476)=1,"Gross Sales","")</f>
        <v/>
      </c>
      <c r="Y1476" s="3" t="str">
        <f>IF(COUNTIFS(Lookups!$D:$D,C1476)=1,"Bar Sales","")</f>
        <v/>
      </c>
      <c r="Z1476" s="3" t="str">
        <f>IFERROR(VLOOKUP(C1476*1,Lookups!$D:$F,3,FALSE),"")</f>
        <v/>
      </c>
      <c r="AA1476" s="3" t="str">
        <f>IFERROR(VLOOKUP($C1476*1,Lookups!$H:$N,3,FALSE),"")</f>
        <v>Sales</v>
      </c>
      <c r="AB1476" s="3" t="str">
        <f>IFERROR(VLOOKUP($C1476*1,Lookups!$H:$N,4,FALSE),"")</f>
        <v>Lunch</v>
      </c>
      <c r="AC1476" s="3" t="str">
        <f>IFERROR(VLOOKUP($C1476*1,Lookups!$H:$N,5,FALSE),"")</f>
        <v>Private</v>
      </c>
      <c r="AD1476" s="3" t="str">
        <f>IFERROR(VLOOKUP($C1476*1,Lookups!$H:$N,6,FALSE),"")</f>
        <v>Bev</v>
      </c>
      <c r="AE1476" s="3" t="str">
        <f>IFERROR(VLOOKUP($C1476*1,Lookups!$H:$N,7,FALSE),"")</f>
        <v>Beer</v>
      </c>
      <c r="AF1476" s="3" t="str">
        <f>VLOOKUP(B1476*1,Stores!$A:$C,3,FALSE)</f>
        <v>DFG</v>
      </c>
    </row>
    <row r="1477" spans="1:32">
      <c r="A1477" s="165" t="s">
        <v>950</v>
      </c>
      <c r="B1477" s="166" t="s">
        <v>935</v>
      </c>
      <c r="C1477" s="165" t="s">
        <v>628</v>
      </c>
      <c r="D1477" s="165" t="s">
        <v>918</v>
      </c>
      <c r="E1477" s="165" t="s">
        <v>629</v>
      </c>
      <c r="F1477" s="167">
        <v>2017</v>
      </c>
      <c r="G1477" s="168">
        <v>0</v>
      </c>
      <c r="H1477" s="169">
        <v>28.5975</v>
      </c>
      <c r="I1477" s="169">
        <v>100.24499999999999</v>
      </c>
      <c r="J1477" s="169">
        <v>0</v>
      </c>
      <c r="K1477" s="169">
        <v>0</v>
      </c>
      <c r="L1477" s="169">
        <v>18.225000000000001</v>
      </c>
      <c r="M1477" s="169">
        <v>8.4599999999999991</v>
      </c>
      <c r="N1477" s="169">
        <v>0</v>
      </c>
      <c r="O1477" s="169">
        <v>84.18</v>
      </c>
      <c r="P1477" s="169">
        <v>0</v>
      </c>
      <c r="Q1477" s="169">
        <v>92.234999999999999</v>
      </c>
      <c r="R1477" s="169">
        <v>102.2256</v>
      </c>
      <c r="S1477" s="169">
        <v>0</v>
      </c>
      <c r="T1477" s="169">
        <v>0</v>
      </c>
      <c r="U1477" s="169">
        <v>434.16809999999998</v>
      </c>
      <c r="V1477" s="163">
        <f ca="1">SUM(INDIRECT(Inputs!$C$11&amp;ROW()&amp;":"&amp;Inputs!$C$12&amp;ROW()))</f>
        <v>92.234999999999999</v>
      </c>
      <c r="W1477" s="163">
        <f ca="1">SUM(INDIRECT(Inputs!$C$13&amp;ROW()&amp;":"&amp;Inputs!$C$14&amp;ROW()))</f>
        <v>331.9425</v>
      </c>
      <c r="X1477" s="3" t="str">
        <f>IF(COUNTIFS(Lookups!$A:$A,C1477)=1,"Gross Sales","")</f>
        <v/>
      </c>
      <c r="Y1477" s="3" t="str">
        <f>IF(COUNTIFS(Lookups!$D:$D,C1477)=1,"Bar Sales","")</f>
        <v/>
      </c>
      <c r="Z1477" s="3" t="str">
        <f>IFERROR(VLOOKUP(C1477*1,Lookups!$D:$F,3,FALSE),"")</f>
        <v/>
      </c>
      <c r="AA1477" s="3" t="str">
        <f>IFERROR(VLOOKUP($C1477*1,Lookups!$H:$N,3,FALSE),"")</f>
        <v>Sales</v>
      </c>
      <c r="AB1477" s="3" t="str">
        <f>IFERROR(VLOOKUP($C1477*1,Lookups!$H:$N,4,FALSE),"")</f>
        <v>Lunch</v>
      </c>
      <c r="AC1477" s="3" t="str">
        <f>IFERROR(VLOOKUP($C1477*1,Lookups!$H:$N,5,FALSE),"")</f>
        <v>Private</v>
      </c>
      <c r="AD1477" s="3" t="str">
        <f>IFERROR(VLOOKUP($C1477*1,Lookups!$H:$N,6,FALSE),"")</f>
        <v>Bev</v>
      </c>
      <c r="AE1477" s="3" t="str">
        <f>IFERROR(VLOOKUP($C1477*1,Lookups!$H:$N,7,FALSE),"")</f>
        <v>Beer</v>
      </c>
      <c r="AF1477" s="3" t="str">
        <f>VLOOKUP(B1477*1,Stores!$A:$C,3,FALSE)</f>
        <v>DFG</v>
      </c>
    </row>
    <row r="1478" spans="1:32">
      <c r="A1478" s="165" t="s">
        <v>949</v>
      </c>
      <c r="B1478" s="166" t="s">
        <v>936</v>
      </c>
      <c r="C1478" s="165" t="s">
        <v>628</v>
      </c>
      <c r="D1478" s="165" t="s">
        <v>918</v>
      </c>
      <c r="E1478" s="165" t="s">
        <v>629</v>
      </c>
      <c r="F1478" s="167">
        <v>2017</v>
      </c>
      <c r="G1478" s="168">
        <v>0</v>
      </c>
      <c r="H1478" s="169">
        <v>0</v>
      </c>
      <c r="I1478" s="169">
        <v>0</v>
      </c>
      <c r="J1478" s="169">
        <v>0</v>
      </c>
      <c r="K1478" s="169">
        <v>9.2562749999999987</v>
      </c>
      <c r="L1478" s="169">
        <v>0</v>
      </c>
      <c r="M1478" s="169">
        <v>19.707599999999999</v>
      </c>
      <c r="N1478" s="169">
        <v>12.816899999999999</v>
      </c>
      <c r="O1478" s="169">
        <v>0</v>
      </c>
      <c r="P1478" s="169">
        <v>0</v>
      </c>
      <c r="Q1478" s="169">
        <v>0</v>
      </c>
      <c r="R1478" s="169">
        <v>3.8177999999999996</v>
      </c>
      <c r="S1478" s="169">
        <v>0</v>
      </c>
      <c r="T1478" s="169">
        <v>0</v>
      </c>
      <c r="U1478" s="169">
        <v>45.598574999999997</v>
      </c>
      <c r="V1478" s="163">
        <f ca="1">SUM(INDIRECT(Inputs!$C$11&amp;ROW()&amp;":"&amp;Inputs!$C$12&amp;ROW()))</f>
        <v>0</v>
      </c>
      <c r="W1478" s="163">
        <f ca="1">SUM(INDIRECT(Inputs!$C$13&amp;ROW()&amp;":"&amp;Inputs!$C$14&amp;ROW()))</f>
        <v>41.780774999999998</v>
      </c>
      <c r="X1478" s="3" t="str">
        <f>IF(COUNTIFS(Lookups!$A:$A,C1478)=1,"Gross Sales","")</f>
        <v/>
      </c>
      <c r="Y1478" s="3" t="str">
        <f>IF(COUNTIFS(Lookups!$D:$D,C1478)=1,"Bar Sales","")</f>
        <v/>
      </c>
      <c r="Z1478" s="3" t="str">
        <f>IFERROR(VLOOKUP(C1478*1,Lookups!$D:$F,3,FALSE),"")</f>
        <v/>
      </c>
      <c r="AA1478" s="3" t="str">
        <f>IFERROR(VLOOKUP($C1478*1,Lookups!$H:$N,3,FALSE),"")</f>
        <v>Sales</v>
      </c>
      <c r="AB1478" s="3" t="str">
        <f>IFERROR(VLOOKUP($C1478*1,Lookups!$H:$N,4,FALSE),"")</f>
        <v>Lunch</v>
      </c>
      <c r="AC1478" s="3" t="str">
        <f>IFERROR(VLOOKUP($C1478*1,Lookups!$H:$N,5,FALSE),"")</f>
        <v>Private</v>
      </c>
      <c r="AD1478" s="3" t="str">
        <f>IFERROR(VLOOKUP($C1478*1,Lookups!$H:$N,6,FALSE),"")</f>
        <v>Bev</v>
      </c>
      <c r="AE1478" s="3" t="str">
        <f>IFERROR(VLOOKUP($C1478*1,Lookups!$H:$N,7,FALSE),"")</f>
        <v>Beer</v>
      </c>
      <c r="AF1478" s="3" t="str">
        <f>VLOOKUP(B1478*1,Stores!$A:$C,3,FALSE)</f>
        <v>DFG</v>
      </c>
    </row>
    <row r="1479" spans="1:32">
      <c r="A1479" s="165" t="s">
        <v>948</v>
      </c>
      <c r="B1479" s="166" t="s">
        <v>937</v>
      </c>
      <c r="C1479" s="165" t="s">
        <v>628</v>
      </c>
      <c r="D1479" s="165" t="s">
        <v>918</v>
      </c>
      <c r="E1479" s="165" t="s">
        <v>629</v>
      </c>
      <c r="F1479" s="167">
        <v>2017</v>
      </c>
      <c r="G1479" s="168">
        <v>0</v>
      </c>
      <c r="H1479" s="169">
        <v>87.075000000000003</v>
      </c>
      <c r="I1479" s="169">
        <v>73.012500000000003</v>
      </c>
      <c r="J1479" s="169">
        <v>22.41</v>
      </c>
      <c r="K1479" s="169">
        <v>0</v>
      </c>
      <c r="L1479" s="169">
        <v>37.484999999999999</v>
      </c>
      <c r="M1479" s="169">
        <v>23.287499999999998</v>
      </c>
      <c r="N1479" s="169">
        <v>0</v>
      </c>
      <c r="O1479" s="169">
        <v>17.085000000000001</v>
      </c>
      <c r="P1479" s="169">
        <v>46.230000000000004</v>
      </c>
      <c r="Q1479" s="169">
        <v>15.39</v>
      </c>
      <c r="R1479" s="169">
        <v>0</v>
      </c>
      <c r="S1479" s="169">
        <v>0</v>
      </c>
      <c r="T1479" s="169">
        <v>0</v>
      </c>
      <c r="U1479" s="169">
        <v>321.97500000000002</v>
      </c>
      <c r="V1479" s="163">
        <f ca="1">SUM(INDIRECT(Inputs!$C$11&amp;ROW()&amp;":"&amp;Inputs!$C$12&amp;ROW()))</f>
        <v>15.39</v>
      </c>
      <c r="W1479" s="163">
        <f ca="1">SUM(INDIRECT(Inputs!$C$13&amp;ROW()&amp;":"&amp;Inputs!$C$14&amp;ROW()))</f>
        <v>321.97500000000002</v>
      </c>
      <c r="X1479" s="3" t="str">
        <f>IF(COUNTIFS(Lookups!$A:$A,C1479)=1,"Gross Sales","")</f>
        <v/>
      </c>
      <c r="Y1479" s="3" t="str">
        <f>IF(COUNTIFS(Lookups!$D:$D,C1479)=1,"Bar Sales","")</f>
        <v/>
      </c>
      <c r="Z1479" s="3" t="str">
        <f>IFERROR(VLOOKUP(C1479*1,Lookups!$D:$F,3,FALSE),"")</f>
        <v/>
      </c>
      <c r="AA1479" s="3" t="str">
        <f>IFERROR(VLOOKUP($C1479*1,Lookups!$H:$N,3,FALSE),"")</f>
        <v>Sales</v>
      </c>
      <c r="AB1479" s="3" t="str">
        <f>IFERROR(VLOOKUP($C1479*1,Lookups!$H:$N,4,FALSE),"")</f>
        <v>Lunch</v>
      </c>
      <c r="AC1479" s="3" t="str">
        <f>IFERROR(VLOOKUP($C1479*1,Lookups!$H:$N,5,FALSE),"")</f>
        <v>Private</v>
      </c>
      <c r="AD1479" s="3" t="str">
        <f>IFERROR(VLOOKUP($C1479*1,Lookups!$H:$N,6,FALSE),"")</f>
        <v>Bev</v>
      </c>
      <c r="AE1479" s="3" t="str">
        <f>IFERROR(VLOOKUP($C1479*1,Lookups!$H:$N,7,FALSE),"")</f>
        <v>Beer</v>
      </c>
      <c r="AF1479" s="3" t="str">
        <f>VLOOKUP(B1479*1,Stores!$A:$C,3,FALSE)</f>
        <v>DFG</v>
      </c>
    </row>
    <row r="1480" spans="1:32">
      <c r="A1480" s="165" t="s">
        <v>947</v>
      </c>
      <c r="B1480" s="166" t="s">
        <v>938</v>
      </c>
      <c r="C1480" s="165" t="s">
        <v>628</v>
      </c>
      <c r="D1480" s="165" t="s">
        <v>918</v>
      </c>
      <c r="E1480" s="165" t="s">
        <v>629</v>
      </c>
      <c r="F1480" s="167">
        <v>2017</v>
      </c>
      <c r="G1480" s="168">
        <v>0</v>
      </c>
      <c r="H1480" s="169">
        <v>9.24</v>
      </c>
      <c r="I1480" s="169">
        <v>75.247500000000002</v>
      </c>
      <c r="J1480" s="169">
        <v>19.8</v>
      </c>
      <c r="K1480" s="169">
        <v>131.4</v>
      </c>
      <c r="L1480" s="169">
        <v>29.04</v>
      </c>
      <c r="M1480" s="169">
        <v>4.7249999999999996</v>
      </c>
      <c r="N1480" s="169">
        <v>12.96</v>
      </c>
      <c r="O1480" s="169">
        <v>82.143749999999997</v>
      </c>
      <c r="P1480" s="169">
        <v>29.64</v>
      </c>
      <c r="Q1480" s="169">
        <v>4.3574999999999999</v>
      </c>
      <c r="R1480" s="169">
        <v>0</v>
      </c>
      <c r="S1480" s="169">
        <v>0</v>
      </c>
      <c r="T1480" s="169">
        <v>0</v>
      </c>
      <c r="U1480" s="169">
        <v>398.55375000000004</v>
      </c>
      <c r="V1480" s="163">
        <f ca="1">SUM(INDIRECT(Inputs!$C$11&amp;ROW()&amp;":"&amp;Inputs!$C$12&amp;ROW()))</f>
        <v>4.3574999999999999</v>
      </c>
      <c r="W1480" s="163">
        <f ca="1">SUM(INDIRECT(Inputs!$C$13&amp;ROW()&amp;":"&amp;Inputs!$C$14&amp;ROW()))</f>
        <v>398.55375000000004</v>
      </c>
      <c r="X1480" s="3" t="str">
        <f>IF(COUNTIFS(Lookups!$A:$A,C1480)=1,"Gross Sales","")</f>
        <v/>
      </c>
      <c r="Y1480" s="3" t="str">
        <f>IF(COUNTIFS(Lookups!$D:$D,C1480)=1,"Bar Sales","")</f>
        <v/>
      </c>
      <c r="Z1480" s="3" t="str">
        <f>IFERROR(VLOOKUP(C1480*1,Lookups!$D:$F,3,FALSE),"")</f>
        <v/>
      </c>
      <c r="AA1480" s="3" t="str">
        <f>IFERROR(VLOOKUP($C1480*1,Lookups!$H:$N,3,FALSE),"")</f>
        <v>Sales</v>
      </c>
      <c r="AB1480" s="3" t="str">
        <f>IFERROR(VLOOKUP($C1480*1,Lookups!$H:$N,4,FALSE),"")</f>
        <v>Lunch</v>
      </c>
      <c r="AC1480" s="3" t="str">
        <f>IFERROR(VLOOKUP($C1480*1,Lookups!$H:$N,5,FALSE),"")</f>
        <v>Private</v>
      </c>
      <c r="AD1480" s="3" t="str">
        <f>IFERROR(VLOOKUP($C1480*1,Lookups!$H:$N,6,FALSE),"")</f>
        <v>Bev</v>
      </c>
      <c r="AE1480" s="3" t="str">
        <f>IFERROR(VLOOKUP($C1480*1,Lookups!$H:$N,7,FALSE),"")</f>
        <v>Beer</v>
      </c>
      <c r="AF1480" s="3" t="str">
        <f>VLOOKUP(B1480*1,Stores!$A:$C,3,FALSE)</f>
        <v>DFG</v>
      </c>
    </row>
    <row r="1481" spans="1:32">
      <c r="A1481" s="165" t="s">
        <v>946</v>
      </c>
      <c r="B1481" s="166" t="s">
        <v>939</v>
      </c>
      <c r="C1481" s="165" t="s">
        <v>628</v>
      </c>
      <c r="D1481" s="165" t="s">
        <v>918</v>
      </c>
      <c r="E1481" s="165" t="s">
        <v>629</v>
      </c>
      <c r="F1481" s="167">
        <v>2017</v>
      </c>
      <c r="G1481" s="168">
        <v>0</v>
      </c>
      <c r="H1481" s="169">
        <v>0</v>
      </c>
      <c r="I1481" s="169">
        <v>0</v>
      </c>
      <c r="J1481" s="169">
        <v>0</v>
      </c>
      <c r="K1481" s="169">
        <v>13.23</v>
      </c>
      <c r="L1481" s="169">
        <v>82.073250000000002</v>
      </c>
      <c r="M1481" s="169">
        <v>18.894375000000004</v>
      </c>
      <c r="N1481" s="169">
        <v>9.4710000000000001</v>
      </c>
      <c r="O1481" s="169">
        <v>0</v>
      </c>
      <c r="P1481" s="169">
        <v>7.8372749999999991</v>
      </c>
      <c r="Q1481" s="169">
        <v>32.519399999999997</v>
      </c>
      <c r="R1481" s="169">
        <v>20.7348</v>
      </c>
      <c r="S1481" s="169">
        <v>0</v>
      </c>
      <c r="T1481" s="169">
        <v>0</v>
      </c>
      <c r="U1481" s="169">
        <v>184.76010000000002</v>
      </c>
      <c r="V1481" s="163">
        <f ca="1">SUM(INDIRECT(Inputs!$C$11&amp;ROW()&amp;":"&amp;Inputs!$C$12&amp;ROW()))</f>
        <v>32.519399999999997</v>
      </c>
      <c r="W1481" s="163">
        <f ca="1">SUM(INDIRECT(Inputs!$C$13&amp;ROW()&amp;":"&amp;Inputs!$C$14&amp;ROW()))</f>
        <v>164.02530000000002</v>
      </c>
      <c r="X1481" s="3" t="str">
        <f>IF(COUNTIFS(Lookups!$A:$A,C1481)=1,"Gross Sales","")</f>
        <v/>
      </c>
      <c r="Y1481" s="3" t="str">
        <f>IF(COUNTIFS(Lookups!$D:$D,C1481)=1,"Bar Sales","")</f>
        <v/>
      </c>
      <c r="Z1481" s="3" t="str">
        <f>IFERROR(VLOOKUP(C1481*1,Lookups!$D:$F,3,FALSE),"")</f>
        <v/>
      </c>
      <c r="AA1481" s="3" t="str">
        <f>IFERROR(VLOOKUP($C1481*1,Lookups!$H:$N,3,FALSE),"")</f>
        <v>Sales</v>
      </c>
      <c r="AB1481" s="3" t="str">
        <f>IFERROR(VLOOKUP($C1481*1,Lookups!$H:$N,4,FALSE),"")</f>
        <v>Lunch</v>
      </c>
      <c r="AC1481" s="3" t="str">
        <f>IFERROR(VLOOKUP($C1481*1,Lookups!$H:$N,5,FALSE),"")</f>
        <v>Private</v>
      </c>
      <c r="AD1481" s="3" t="str">
        <f>IFERROR(VLOOKUP($C1481*1,Lookups!$H:$N,6,FALSE),"")</f>
        <v>Bev</v>
      </c>
      <c r="AE1481" s="3" t="str">
        <f>IFERROR(VLOOKUP($C1481*1,Lookups!$H:$N,7,FALSE),"")</f>
        <v>Beer</v>
      </c>
      <c r="AF1481" s="3" t="str">
        <f>VLOOKUP(B1481*1,Stores!$A:$C,3,FALSE)</f>
        <v>DFG</v>
      </c>
    </row>
    <row r="1482" spans="1:32">
      <c r="A1482" s="165" t="s">
        <v>945</v>
      </c>
      <c r="B1482" s="166" t="s">
        <v>940</v>
      </c>
      <c r="C1482" s="165" t="s">
        <v>628</v>
      </c>
      <c r="D1482" s="165" t="s">
        <v>918</v>
      </c>
      <c r="E1482" s="165" t="s">
        <v>629</v>
      </c>
      <c r="F1482" s="167">
        <v>2017</v>
      </c>
      <c r="G1482" s="168">
        <v>0</v>
      </c>
      <c r="H1482" s="169">
        <v>0</v>
      </c>
      <c r="I1482" s="169">
        <v>0</v>
      </c>
      <c r="J1482" s="169">
        <v>0</v>
      </c>
      <c r="K1482" s="169">
        <v>0</v>
      </c>
      <c r="L1482" s="169">
        <v>0</v>
      </c>
      <c r="M1482" s="169">
        <v>0</v>
      </c>
      <c r="N1482" s="169">
        <v>6.28125</v>
      </c>
      <c r="O1482" s="169">
        <v>0</v>
      </c>
      <c r="P1482" s="169">
        <v>7.0358999999999998</v>
      </c>
      <c r="Q1482" s="169">
        <v>3.3824999999999998</v>
      </c>
      <c r="R1482" s="169">
        <v>0</v>
      </c>
      <c r="S1482" s="169">
        <v>0</v>
      </c>
      <c r="T1482" s="169">
        <v>0</v>
      </c>
      <c r="U1482" s="169">
        <v>16.699649999999998</v>
      </c>
      <c r="V1482" s="163">
        <f ca="1">SUM(INDIRECT(Inputs!$C$11&amp;ROW()&amp;":"&amp;Inputs!$C$12&amp;ROW()))</f>
        <v>3.3824999999999998</v>
      </c>
      <c r="W1482" s="163">
        <f ca="1">SUM(INDIRECT(Inputs!$C$13&amp;ROW()&amp;":"&amp;Inputs!$C$14&amp;ROW()))</f>
        <v>16.699649999999998</v>
      </c>
      <c r="X1482" s="3" t="str">
        <f>IF(COUNTIFS(Lookups!$A:$A,C1482)=1,"Gross Sales","")</f>
        <v/>
      </c>
      <c r="Y1482" s="3" t="str">
        <f>IF(COUNTIFS(Lookups!$D:$D,C1482)=1,"Bar Sales","")</f>
        <v/>
      </c>
      <c r="Z1482" s="3" t="str">
        <f>IFERROR(VLOOKUP(C1482*1,Lookups!$D:$F,3,FALSE),"")</f>
        <v/>
      </c>
      <c r="AA1482" s="3" t="str">
        <f>IFERROR(VLOOKUP($C1482*1,Lookups!$H:$N,3,FALSE),"")</f>
        <v>Sales</v>
      </c>
      <c r="AB1482" s="3" t="str">
        <f>IFERROR(VLOOKUP($C1482*1,Lookups!$H:$N,4,FALSE),"")</f>
        <v>Lunch</v>
      </c>
      <c r="AC1482" s="3" t="str">
        <f>IFERROR(VLOOKUP($C1482*1,Lookups!$H:$N,5,FALSE),"")</f>
        <v>Private</v>
      </c>
      <c r="AD1482" s="3" t="str">
        <f>IFERROR(VLOOKUP($C1482*1,Lookups!$H:$N,6,FALSE),"")</f>
        <v>Bev</v>
      </c>
      <c r="AE1482" s="3" t="str">
        <f>IFERROR(VLOOKUP($C1482*1,Lookups!$H:$N,7,FALSE),"")</f>
        <v>Beer</v>
      </c>
      <c r="AF1482" s="3" t="str">
        <f>VLOOKUP(B1482*1,Stores!$A:$C,3,FALSE)</f>
        <v>DFG</v>
      </c>
    </row>
    <row r="1483" spans="1:32">
      <c r="A1483" s="165" t="s">
        <v>944</v>
      </c>
      <c r="B1483" s="166" t="s">
        <v>941</v>
      </c>
      <c r="C1483" s="165" t="s">
        <v>628</v>
      </c>
      <c r="D1483" s="165" t="s">
        <v>918</v>
      </c>
      <c r="E1483" s="165" t="s">
        <v>629</v>
      </c>
      <c r="F1483" s="167">
        <v>2017</v>
      </c>
      <c r="G1483" s="168">
        <v>0</v>
      </c>
      <c r="H1483" s="169">
        <v>0</v>
      </c>
      <c r="I1483" s="169">
        <v>0</v>
      </c>
      <c r="J1483" s="169">
        <v>0</v>
      </c>
      <c r="K1483" s="169">
        <v>0</v>
      </c>
      <c r="L1483" s="169">
        <v>3.3088500000000001</v>
      </c>
      <c r="M1483" s="169">
        <v>81.704700000000003</v>
      </c>
      <c r="N1483" s="169">
        <v>53.203799999999994</v>
      </c>
      <c r="O1483" s="169">
        <v>2.9070749999999999</v>
      </c>
      <c r="P1483" s="169">
        <v>7.9339500000000003</v>
      </c>
      <c r="Q1483" s="169">
        <v>13.992000000000003</v>
      </c>
      <c r="R1483" s="169">
        <v>25.331625000000003</v>
      </c>
      <c r="S1483" s="169">
        <v>0</v>
      </c>
      <c r="T1483" s="169">
        <v>0</v>
      </c>
      <c r="U1483" s="169">
        <v>188.38200000000001</v>
      </c>
      <c r="V1483" s="163">
        <f ca="1">SUM(INDIRECT(Inputs!$C$11&amp;ROW()&amp;":"&amp;Inputs!$C$12&amp;ROW()))</f>
        <v>13.992000000000003</v>
      </c>
      <c r="W1483" s="163">
        <f ca="1">SUM(INDIRECT(Inputs!$C$13&amp;ROW()&amp;":"&amp;Inputs!$C$14&amp;ROW()))</f>
        <v>163.050375</v>
      </c>
      <c r="X1483" s="3" t="str">
        <f>IF(COUNTIFS(Lookups!$A:$A,C1483)=1,"Gross Sales","")</f>
        <v/>
      </c>
      <c r="Y1483" s="3" t="str">
        <f>IF(COUNTIFS(Lookups!$D:$D,C1483)=1,"Bar Sales","")</f>
        <v/>
      </c>
      <c r="Z1483" s="3" t="str">
        <f>IFERROR(VLOOKUP(C1483*1,Lookups!$D:$F,3,FALSE),"")</f>
        <v/>
      </c>
      <c r="AA1483" s="3" t="str">
        <f>IFERROR(VLOOKUP($C1483*1,Lookups!$H:$N,3,FALSE),"")</f>
        <v>Sales</v>
      </c>
      <c r="AB1483" s="3" t="str">
        <f>IFERROR(VLOOKUP($C1483*1,Lookups!$H:$N,4,FALSE),"")</f>
        <v>Lunch</v>
      </c>
      <c r="AC1483" s="3" t="str">
        <f>IFERROR(VLOOKUP($C1483*1,Lookups!$H:$N,5,FALSE),"")</f>
        <v>Private</v>
      </c>
      <c r="AD1483" s="3" t="str">
        <f>IFERROR(VLOOKUP($C1483*1,Lookups!$H:$N,6,FALSE),"")</f>
        <v>Bev</v>
      </c>
      <c r="AE1483" s="3" t="str">
        <f>IFERROR(VLOOKUP($C1483*1,Lookups!$H:$N,7,FALSE),"")</f>
        <v>Beer</v>
      </c>
      <c r="AF1483" s="3" t="str">
        <f>VLOOKUP(B1483*1,Stores!$A:$C,3,FALSE)</f>
        <v>DFG</v>
      </c>
    </row>
    <row r="1484" spans="1:32">
      <c r="A1484" s="165" t="s">
        <v>943</v>
      </c>
      <c r="B1484" s="166" t="s">
        <v>942</v>
      </c>
      <c r="C1484" s="165" t="s">
        <v>628</v>
      </c>
      <c r="D1484" s="165" t="s">
        <v>918</v>
      </c>
      <c r="E1484" s="165" t="s">
        <v>629</v>
      </c>
      <c r="F1484" s="167">
        <v>2017</v>
      </c>
      <c r="G1484" s="168">
        <v>0</v>
      </c>
      <c r="H1484" s="169">
        <v>132.88124999999999</v>
      </c>
      <c r="I1484" s="169">
        <v>167.96625</v>
      </c>
      <c r="J1484" s="169">
        <v>4.5337500000000004</v>
      </c>
      <c r="K1484" s="169">
        <v>13.53</v>
      </c>
      <c r="L1484" s="169">
        <v>177.8775</v>
      </c>
      <c r="M1484" s="169">
        <v>14.04</v>
      </c>
      <c r="N1484" s="169">
        <v>29.525625000000002</v>
      </c>
      <c r="O1484" s="169">
        <v>268.49812500000002</v>
      </c>
      <c r="P1484" s="169">
        <v>0</v>
      </c>
      <c r="Q1484" s="169">
        <v>68.799374999999998</v>
      </c>
      <c r="R1484" s="169">
        <v>0</v>
      </c>
      <c r="S1484" s="169">
        <v>0</v>
      </c>
      <c r="T1484" s="169">
        <v>0</v>
      </c>
      <c r="U1484" s="169">
        <v>877.65187500000002</v>
      </c>
      <c r="V1484" s="163">
        <f ca="1">SUM(INDIRECT(Inputs!$C$11&amp;ROW()&amp;":"&amp;Inputs!$C$12&amp;ROW()))</f>
        <v>68.799374999999998</v>
      </c>
      <c r="W1484" s="163">
        <f ca="1">SUM(INDIRECT(Inputs!$C$13&amp;ROW()&amp;":"&amp;Inputs!$C$14&amp;ROW()))</f>
        <v>877.65187500000002</v>
      </c>
      <c r="X1484" s="3" t="str">
        <f>IF(COUNTIFS(Lookups!$A:$A,C1484)=1,"Gross Sales","")</f>
        <v/>
      </c>
      <c r="Y1484" s="3" t="str">
        <f>IF(COUNTIFS(Lookups!$D:$D,C1484)=1,"Bar Sales","")</f>
        <v/>
      </c>
      <c r="Z1484" s="3" t="str">
        <f>IFERROR(VLOOKUP(C1484*1,Lookups!$D:$F,3,FALSE),"")</f>
        <v/>
      </c>
      <c r="AA1484" s="3" t="str">
        <f>IFERROR(VLOOKUP($C1484*1,Lookups!$H:$N,3,FALSE),"")</f>
        <v>Sales</v>
      </c>
      <c r="AB1484" s="3" t="str">
        <f>IFERROR(VLOOKUP($C1484*1,Lookups!$H:$N,4,FALSE),"")</f>
        <v>Lunch</v>
      </c>
      <c r="AC1484" s="3" t="str">
        <f>IFERROR(VLOOKUP($C1484*1,Lookups!$H:$N,5,FALSE),"")</f>
        <v>Private</v>
      </c>
      <c r="AD1484" s="3" t="str">
        <f>IFERROR(VLOOKUP($C1484*1,Lookups!$H:$N,6,FALSE),"")</f>
        <v>Bev</v>
      </c>
      <c r="AE1484" s="3" t="str">
        <f>IFERROR(VLOOKUP($C1484*1,Lookups!$H:$N,7,FALSE),"")</f>
        <v>Beer</v>
      </c>
      <c r="AF1484" s="3" t="str">
        <f>VLOOKUP(B1484*1,Stores!$A:$C,3,FALSE)</f>
        <v>DFG</v>
      </c>
    </row>
    <row r="1485" spans="1:32">
      <c r="A1485" s="165" t="s">
        <v>941</v>
      </c>
      <c r="B1485" s="166" t="s">
        <v>944</v>
      </c>
      <c r="C1485" s="165" t="s">
        <v>628</v>
      </c>
      <c r="D1485" s="165" t="s">
        <v>918</v>
      </c>
      <c r="E1485" s="165" t="s">
        <v>629</v>
      </c>
      <c r="F1485" s="167">
        <v>2017</v>
      </c>
      <c r="G1485" s="168">
        <v>0</v>
      </c>
      <c r="H1485" s="169">
        <v>52.875</v>
      </c>
      <c r="I1485" s="169">
        <v>18.96</v>
      </c>
      <c r="J1485" s="169">
        <v>0</v>
      </c>
      <c r="K1485" s="169">
        <v>0</v>
      </c>
      <c r="L1485" s="169">
        <v>39.3825</v>
      </c>
      <c r="M1485" s="169">
        <v>0</v>
      </c>
      <c r="N1485" s="169">
        <v>3.9375</v>
      </c>
      <c r="O1485" s="169">
        <v>13.0725</v>
      </c>
      <c r="P1485" s="169">
        <v>3.9937499999999999</v>
      </c>
      <c r="Q1485" s="169">
        <v>7.4924999999999997</v>
      </c>
      <c r="R1485" s="169">
        <v>0</v>
      </c>
      <c r="S1485" s="169">
        <v>0</v>
      </c>
      <c r="T1485" s="169">
        <v>0</v>
      </c>
      <c r="U1485" s="169">
        <v>139.71375</v>
      </c>
      <c r="V1485" s="163">
        <f ca="1">SUM(INDIRECT(Inputs!$C$11&amp;ROW()&amp;":"&amp;Inputs!$C$12&amp;ROW()))</f>
        <v>7.4924999999999997</v>
      </c>
      <c r="W1485" s="163">
        <f ca="1">SUM(INDIRECT(Inputs!$C$13&amp;ROW()&amp;":"&amp;Inputs!$C$14&amp;ROW()))</f>
        <v>139.71375</v>
      </c>
      <c r="X1485" s="3" t="str">
        <f>IF(COUNTIFS(Lookups!$A:$A,C1485)=1,"Gross Sales","")</f>
        <v/>
      </c>
      <c r="Y1485" s="3" t="str">
        <f>IF(COUNTIFS(Lookups!$D:$D,C1485)=1,"Bar Sales","")</f>
        <v/>
      </c>
      <c r="Z1485" s="3" t="str">
        <f>IFERROR(VLOOKUP(C1485*1,Lookups!$D:$F,3,FALSE),"")</f>
        <v/>
      </c>
      <c r="AA1485" s="3" t="str">
        <f>IFERROR(VLOOKUP($C1485*1,Lookups!$H:$N,3,FALSE),"")</f>
        <v>Sales</v>
      </c>
      <c r="AB1485" s="3" t="str">
        <f>IFERROR(VLOOKUP($C1485*1,Lookups!$H:$N,4,FALSE),"")</f>
        <v>Lunch</v>
      </c>
      <c r="AC1485" s="3" t="str">
        <f>IFERROR(VLOOKUP($C1485*1,Lookups!$H:$N,5,FALSE),"")</f>
        <v>Private</v>
      </c>
      <c r="AD1485" s="3" t="str">
        <f>IFERROR(VLOOKUP($C1485*1,Lookups!$H:$N,6,FALSE),"")</f>
        <v>Bev</v>
      </c>
      <c r="AE1485" s="3" t="str">
        <f>IFERROR(VLOOKUP($C1485*1,Lookups!$H:$N,7,FALSE),"")</f>
        <v>Beer</v>
      </c>
      <c r="AF1485" s="3" t="str">
        <f>VLOOKUP(B1485*1,Stores!$A:$C,3,FALSE)</f>
        <v>DFG</v>
      </c>
    </row>
    <row r="1486" spans="1:32">
      <c r="A1486" s="165" t="s">
        <v>940</v>
      </c>
      <c r="B1486" s="166" t="s">
        <v>945</v>
      </c>
      <c r="C1486" s="165" t="s">
        <v>628</v>
      </c>
      <c r="D1486" s="165" t="s">
        <v>918</v>
      </c>
      <c r="E1486" s="165" t="s">
        <v>629</v>
      </c>
      <c r="F1486" s="167">
        <v>2017</v>
      </c>
      <c r="G1486" s="168">
        <v>0</v>
      </c>
      <c r="H1486" s="169">
        <v>0</v>
      </c>
      <c r="I1486" s="169">
        <v>0</v>
      </c>
      <c r="J1486" s="169">
        <v>0</v>
      </c>
      <c r="K1486" s="169">
        <v>0</v>
      </c>
      <c r="L1486" s="169">
        <v>8.53125</v>
      </c>
      <c r="M1486" s="169">
        <v>8.3849999999999998</v>
      </c>
      <c r="N1486" s="169">
        <v>0</v>
      </c>
      <c r="O1486" s="169">
        <v>18.96</v>
      </c>
      <c r="P1486" s="169">
        <v>0</v>
      </c>
      <c r="Q1486" s="169">
        <v>41.4375</v>
      </c>
      <c r="R1486" s="169">
        <v>0</v>
      </c>
      <c r="S1486" s="169">
        <v>0</v>
      </c>
      <c r="T1486" s="169">
        <v>0</v>
      </c>
      <c r="U1486" s="169">
        <v>77.313749999999999</v>
      </c>
      <c r="V1486" s="163">
        <f ca="1">SUM(INDIRECT(Inputs!$C$11&amp;ROW()&amp;":"&amp;Inputs!$C$12&amp;ROW()))</f>
        <v>41.4375</v>
      </c>
      <c r="W1486" s="163">
        <f ca="1">SUM(INDIRECT(Inputs!$C$13&amp;ROW()&amp;":"&amp;Inputs!$C$14&amp;ROW()))</f>
        <v>77.313749999999999</v>
      </c>
      <c r="X1486" s="3" t="str">
        <f>IF(COUNTIFS(Lookups!$A:$A,C1486)=1,"Gross Sales","")</f>
        <v/>
      </c>
      <c r="Y1486" s="3" t="str">
        <f>IF(COUNTIFS(Lookups!$D:$D,C1486)=1,"Bar Sales","")</f>
        <v/>
      </c>
      <c r="Z1486" s="3" t="str">
        <f>IFERROR(VLOOKUP(C1486*1,Lookups!$D:$F,3,FALSE),"")</f>
        <v/>
      </c>
      <c r="AA1486" s="3" t="str">
        <f>IFERROR(VLOOKUP($C1486*1,Lookups!$H:$N,3,FALSE),"")</f>
        <v>Sales</v>
      </c>
      <c r="AB1486" s="3" t="str">
        <f>IFERROR(VLOOKUP($C1486*1,Lookups!$H:$N,4,FALSE),"")</f>
        <v>Lunch</v>
      </c>
      <c r="AC1486" s="3" t="str">
        <f>IFERROR(VLOOKUP($C1486*1,Lookups!$H:$N,5,FALSE),"")</f>
        <v>Private</v>
      </c>
      <c r="AD1486" s="3" t="str">
        <f>IFERROR(VLOOKUP($C1486*1,Lookups!$H:$N,6,FALSE),"")</f>
        <v>Bev</v>
      </c>
      <c r="AE1486" s="3" t="str">
        <f>IFERROR(VLOOKUP($C1486*1,Lookups!$H:$N,7,FALSE),"")</f>
        <v>Beer</v>
      </c>
      <c r="AF1486" s="3" t="str">
        <f>VLOOKUP(B1486*1,Stores!$A:$C,3,FALSE)</f>
        <v>DFG</v>
      </c>
    </row>
    <row r="1487" spans="1:32">
      <c r="A1487" s="165" t="s">
        <v>939</v>
      </c>
      <c r="B1487" s="166" t="s">
        <v>946</v>
      </c>
      <c r="C1487" s="165" t="s">
        <v>628</v>
      </c>
      <c r="D1487" s="165" t="s">
        <v>918</v>
      </c>
      <c r="E1487" s="165" t="s">
        <v>629</v>
      </c>
      <c r="F1487" s="167">
        <v>2017</v>
      </c>
      <c r="G1487" s="168">
        <v>0</v>
      </c>
      <c r="H1487" s="169">
        <v>25.447500000000002</v>
      </c>
      <c r="I1487" s="169">
        <v>0</v>
      </c>
      <c r="J1487" s="169">
        <v>6.5249999999999995</v>
      </c>
      <c r="K1487" s="169">
        <v>0</v>
      </c>
      <c r="L1487" s="169">
        <v>0</v>
      </c>
      <c r="M1487" s="169">
        <v>0</v>
      </c>
      <c r="N1487" s="169">
        <v>35.227499999999999</v>
      </c>
      <c r="O1487" s="169">
        <v>0</v>
      </c>
      <c r="P1487" s="169">
        <v>35.774999999999999</v>
      </c>
      <c r="Q1487" s="169">
        <v>7.0687500000000005</v>
      </c>
      <c r="R1487" s="169">
        <v>47.677500000000002</v>
      </c>
      <c r="S1487" s="169">
        <v>0</v>
      </c>
      <c r="T1487" s="169">
        <v>0</v>
      </c>
      <c r="U1487" s="169">
        <v>157.72125</v>
      </c>
      <c r="V1487" s="163">
        <f ca="1">SUM(INDIRECT(Inputs!$C$11&amp;ROW()&amp;":"&amp;Inputs!$C$12&amp;ROW()))</f>
        <v>7.0687500000000005</v>
      </c>
      <c r="W1487" s="163">
        <f ca="1">SUM(INDIRECT(Inputs!$C$13&amp;ROW()&amp;":"&amp;Inputs!$C$14&amp;ROW()))</f>
        <v>110.04374999999999</v>
      </c>
      <c r="X1487" s="3" t="str">
        <f>IF(COUNTIFS(Lookups!$A:$A,C1487)=1,"Gross Sales","")</f>
        <v/>
      </c>
      <c r="Y1487" s="3" t="str">
        <f>IF(COUNTIFS(Lookups!$D:$D,C1487)=1,"Bar Sales","")</f>
        <v/>
      </c>
      <c r="Z1487" s="3" t="str">
        <f>IFERROR(VLOOKUP(C1487*1,Lookups!$D:$F,3,FALSE),"")</f>
        <v/>
      </c>
      <c r="AA1487" s="3" t="str">
        <f>IFERROR(VLOOKUP($C1487*1,Lookups!$H:$N,3,FALSE),"")</f>
        <v>Sales</v>
      </c>
      <c r="AB1487" s="3" t="str">
        <f>IFERROR(VLOOKUP($C1487*1,Lookups!$H:$N,4,FALSE),"")</f>
        <v>Lunch</v>
      </c>
      <c r="AC1487" s="3" t="str">
        <f>IFERROR(VLOOKUP($C1487*1,Lookups!$H:$N,5,FALSE),"")</f>
        <v>Private</v>
      </c>
      <c r="AD1487" s="3" t="str">
        <f>IFERROR(VLOOKUP($C1487*1,Lookups!$H:$N,6,FALSE),"")</f>
        <v>Bev</v>
      </c>
      <c r="AE1487" s="3" t="str">
        <f>IFERROR(VLOOKUP($C1487*1,Lookups!$H:$N,7,FALSE),"")</f>
        <v>Beer</v>
      </c>
      <c r="AF1487" s="3" t="str">
        <f>VLOOKUP(B1487*1,Stores!$A:$C,3,FALSE)</f>
        <v>DFG</v>
      </c>
    </row>
    <row r="1488" spans="1:32">
      <c r="A1488" s="165" t="s">
        <v>938</v>
      </c>
      <c r="B1488" s="166" t="s">
        <v>947</v>
      </c>
      <c r="C1488" s="165" t="s">
        <v>628</v>
      </c>
      <c r="D1488" s="165" t="s">
        <v>918</v>
      </c>
      <c r="E1488" s="165" t="s">
        <v>629</v>
      </c>
      <c r="F1488" s="167">
        <v>2017</v>
      </c>
      <c r="G1488" s="168">
        <v>0</v>
      </c>
      <c r="H1488" s="169">
        <v>0</v>
      </c>
      <c r="I1488" s="169">
        <v>7.0902000000000003</v>
      </c>
      <c r="J1488" s="169">
        <v>9.1185749999999999</v>
      </c>
      <c r="K1488" s="169">
        <v>0</v>
      </c>
      <c r="L1488" s="169">
        <v>0</v>
      </c>
      <c r="M1488" s="169">
        <v>11.862449999999999</v>
      </c>
      <c r="N1488" s="169">
        <v>126.255825</v>
      </c>
      <c r="O1488" s="169">
        <v>0</v>
      </c>
      <c r="P1488" s="169">
        <v>0</v>
      </c>
      <c r="Q1488" s="169">
        <v>0</v>
      </c>
      <c r="R1488" s="169">
        <v>15.122249999999998</v>
      </c>
      <c r="S1488" s="169">
        <v>0</v>
      </c>
      <c r="T1488" s="169">
        <v>0</v>
      </c>
      <c r="U1488" s="169">
        <v>169.44929999999999</v>
      </c>
      <c r="V1488" s="163">
        <f ca="1">SUM(INDIRECT(Inputs!$C$11&amp;ROW()&amp;":"&amp;Inputs!$C$12&amp;ROW()))</f>
        <v>0</v>
      </c>
      <c r="W1488" s="163">
        <f ca="1">SUM(INDIRECT(Inputs!$C$13&amp;ROW()&amp;":"&amp;Inputs!$C$14&amp;ROW()))</f>
        <v>154.32704999999999</v>
      </c>
      <c r="X1488" s="3" t="str">
        <f>IF(COUNTIFS(Lookups!$A:$A,C1488)=1,"Gross Sales","")</f>
        <v/>
      </c>
      <c r="Y1488" s="3" t="str">
        <f>IF(COUNTIFS(Lookups!$D:$D,C1488)=1,"Bar Sales","")</f>
        <v/>
      </c>
      <c r="Z1488" s="3" t="str">
        <f>IFERROR(VLOOKUP(C1488*1,Lookups!$D:$F,3,FALSE),"")</f>
        <v/>
      </c>
      <c r="AA1488" s="3" t="str">
        <f>IFERROR(VLOOKUP($C1488*1,Lookups!$H:$N,3,FALSE),"")</f>
        <v>Sales</v>
      </c>
      <c r="AB1488" s="3" t="str">
        <f>IFERROR(VLOOKUP($C1488*1,Lookups!$H:$N,4,FALSE),"")</f>
        <v>Lunch</v>
      </c>
      <c r="AC1488" s="3" t="str">
        <f>IFERROR(VLOOKUP($C1488*1,Lookups!$H:$N,5,FALSE),"")</f>
        <v>Private</v>
      </c>
      <c r="AD1488" s="3" t="str">
        <f>IFERROR(VLOOKUP($C1488*1,Lookups!$H:$N,6,FALSE),"")</f>
        <v>Bev</v>
      </c>
      <c r="AE1488" s="3" t="str">
        <f>IFERROR(VLOOKUP($C1488*1,Lookups!$H:$N,7,FALSE),"")</f>
        <v>Beer</v>
      </c>
      <c r="AF1488" s="3" t="str">
        <f>VLOOKUP(B1488*1,Stores!$A:$C,3,FALSE)</f>
        <v>DFG</v>
      </c>
    </row>
    <row r="1489" spans="1:32">
      <c r="A1489" s="165" t="s">
        <v>937</v>
      </c>
      <c r="B1489" s="166" t="s">
        <v>948</v>
      </c>
      <c r="C1489" s="165" t="s">
        <v>628</v>
      </c>
      <c r="D1489" s="165" t="s">
        <v>918</v>
      </c>
      <c r="E1489" s="165" t="s">
        <v>629</v>
      </c>
      <c r="F1489" s="167">
        <v>2017</v>
      </c>
      <c r="G1489" s="168">
        <v>0</v>
      </c>
      <c r="H1489" s="169">
        <v>0</v>
      </c>
      <c r="I1489" s="169">
        <v>0</v>
      </c>
      <c r="J1489" s="169">
        <v>43.596000000000004</v>
      </c>
      <c r="K1489" s="169">
        <v>0</v>
      </c>
      <c r="L1489" s="169">
        <v>0</v>
      </c>
      <c r="M1489" s="169">
        <v>0</v>
      </c>
      <c r="N1489" s="169">
        <v>0</v>
      </c>
      <c r="O1489" s="169">
        <v>17.24625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169">
        <v>60.842250000000007</v>
      </c>
      <c r="V1489" s="163">
        <f ca="1">SUM(INDIRECT(Inputs!$C$11&amp;ROW()&amp;":"&amp;Inputs!$C$12&amp;ROW()))</f>
        <v>0</v>
      </c>
      <c r="W1489" s="163">
        <f ca="1">SUM(INDIRECT(Inputs!$C$13&amp;ROW()&amp;":"&amp;Inputs!$C$14&amp;ROW()))</f>
        <v>60.842250000000007</v>
      </c>
      <c r="X1489" s="3" t="str">
        <f>IF(COUNTIFS(Lookups!$A:$A,C1489)=1,"Gross Sales","")</f>
        <v/>
      </c>
      <c r="Y1489" s="3" t="str">
        <f>IF(COUNTIFS(Lookups!$D:$D,C1489)=1,"Bar Sales","")</f>
        <v/>
      </c>
      <c r="Z1489" s="3" t="str">
        <f>IFERROR(VLOOKUP(C1489*1,Lookups!$D:$F,3,FALSE),"")</f>
        <v/>
      </c>
      <c r="AA1489" s="3" t="str">
        <f>IFERROR(VLOOKUP($C1489*1,Lookups!$H:$N,3,FALSE),"")</f>
        <v>Sales</v>
      </c>
      <c r="AB1489" s="3" t="str">
        <f>IFERROR(VLOOKUP($C1489*1,Lookups!$H:$N,4,FALSE),"")</f>
        <v>Lunch</v>
      </c>
      <c r="AC1489" s="3" t="str">
        <f>IFERROR(VLOOKUP($C1489*1,Lookups!$H:$N,5,FALSE),"")</f>
        <v>Private</v>
      </c>
      <c r="AD1489" s="3" t="str">
        <f>IFERROR(VLOOKUP($C1489*1,Lookups!$H:$N,6,FALSE),"")</f>
        <v>Bev</v>
      </c>
      <c r="AE1489" s="3" t="str">
        <f>IFERROR(VLOOKUP($C1489*1,Lookups!$H:$N,7,FALSE),"")</f>
        <v>Beer</v>
      </c>
      <c r="AF1489" s="3" t="str">
        <f>VLOOKUP(B1489*1,Stores!$A:$C,3,FALSE)</f>
        <v>DFG</v>
      </c>
    </row>
    <row r="1490" spans="1:32">
      <c r="A1490" s="165" t="s">
        <v>936</v>
      </c>
      <c r="B1490" s="166" t="s">
        <v>949</v>
      </c>
      <c r="C1490" s="165" t="s">
        <v>628</v>
      </c>
      <c r="D1490" s="165" t="s">
        <v>918</v>
      </c>
      <c r="E1490" s="165" t="s">
        <v>629</v>
      </c>
      <c r="F1490" s="167">
        <v>2017</v>
      </c>
      <c r="G1490" s="168">
        <v>0</v>
      </c>
      <c r="H1490" s="169">
        <v>0</v>
      </c>
      <c r="I1490" s="169">
        <v>0</v>
      </c>
      <c r="J1490" s="169">
        <v>0</v>
      </c>
      <c r="K1490" s="169">
        <v>0</v>
      </c>
      <c r="L1490" s="169">
        <v>2.7724500000000001</v>
      </c>
      <c r="M1490" s="169">
        <v>0</v>
      </c>
      <c r="N1490" s="169">
        <v>0</v>
      </c>
      <c r="O1490" s="169">
        <v>0</v>
      </c>
      <c r="P1490" s="169">
        <v>0</v>
      </c>
      <c r="Q1490" s="169">
        <v>18.648000000000003</v>
      </c>
      <c r="R1490" s="169">
        <v>61.604999999999997</v>
      </c>
      <c r="S1490" s="169">
        <v>0</v>
      </c>
      <c r="T1490" s="169">
        <v>0</v>
      </c>
      <c r="U1490" s="169">
        <v>83.025450000000006</v>
      </c>
      <c r="V1490" s="163">
        <f ca="1">SUM(INDIRECT(Inputs!$C$11&amp;ROW()&amp;":"&amp;Inputs!$C$12&amp;ROW()))</f>
        <v>18.648000000000003</v>
      </c>
      <c r="W1490" s="163">
        <f ca="1">SUM(INDIRECT(Inputs!$C$13&amp;ROW()&amp;":"&amp;Inputs!$C$14&amp;ROW()))</f>
        <v>21.420450000000002</v>
      </c>
      <c r="X1490" s="3" t="str">
        <f>IF(COUNTIFS(Lookups!$A:$A,C1490)=1,"Gross Sales","")</f>
        <v/>
      </c>
      <c r="Y1490" s="3" t="str">
        <f>IF(COUNTIFS(Lookups!$D:$D,C1490)=1,"Bar Sales","")</f>
        <v/>
      </c>
      <c r="Z1490" s="3" t="str">
        <f>IFERROR(VLOOKUP(C1490*1,Lookups!$D:$F,3,FALSE),"")</f>
        <v/>
      </c>
      <c r="AA1490" s="3" t="str">
        <f>IFERROR(VLOOKUP($C1490*1,Lookups!$H:$N,3,FALSE),"")</f>
        <v>Sales</v>
      </c>
      <c r="AB1490" s="3" t="str">
        <f>IFERROR(VLOOKUP($C1490*1,Lookups!$H:$N,4,FALSE),"")</f>
        <v>Lunch</v>
      </c>
      <c r="AC1490" s="3" t="str">
        <f>IFERROR(VLOOKUP($C1490*1,Lookups!$H:$N,5,FALSE),"")</f>
        <v>Private</v>
      </c>
      <c r="AD1490" s="3" t="str">
        <f>IFERROR(VLOOKUP($C1490*1,Lookups!$H:$N,6,FALSE),"")</f>
        <v>Bev</v>
      </c>
      <c r="AE1490" s="3" t="str">
        <f>IFERROR(VLOOKUP($C1490*1,Lookups!$H:$N,7,FALSE),"")</f>
        <v>Beer</v>
      </c>
      <c r="AF1490" s="3" t="str">
        <f>VLOOKUP(B1490*1,Stores!$A:$C,3,FALSE)</f>
        <v>DFG</v>
      </c>
    </row>
    <row r="1491" spans="1:32">
      <c r="A1491" s="165" t="s">
        <v>935</v>
      </c>
      <c r="B1491" s="166" t="s">
        <v>950</v>
      </c>
      <c r="C1491" s="165" t="s">
        <v>628</v>
      </c>
      <c r="D1491" s="165" t="s">
        <v>918</v>
      </c>
      <c r="E1491" s="165" t="s">
        <v>629</v>
      </c>
      <c r="F1491" s="167">
        <v>2017</v>
      </c>
      <c r="G1491" s="168">
        <v>0</v>
      </c>
      <c r="H1491" s="169">
        <v>0</v>
      </c>
      <c r="I1491" s="169">
        <v>36.146250000000002</v>
      </c>
      <c r="J1491" s="169">
        <v>8.7149999999999999</v>
      </c>
      <c r="K1491" s="169">
        <v>0</v>
      </c>
      <c r="L1491" s="169">
        <v>0</v>
      </c>
      <c r="M1491" s="169">
        <v>4.29</v>
      </c>
      <c r="N1491" s="169">
        <v>0</v>
      </c>
      <c r="O1491" s="169">
        <v>0</v>
      </c>
      <c r="P1491" s="169">
        <v>9.0449999999999999</v>
      </c>
      <c r="Q1491" s="169">
        <v>3.12</v>
      </c>
      <c r="R1491" s="169">
        <v>6.4050000000000002</v>
      </c>
      <c r="S1491" s="169">
        <v>0</v>
      </c>
      <c r="T1491" s="169">
        <v>0</v>
      </c>
      <c r="U1491" s="169">
        <v>67.721249999999998</v>
      </c>
      <c r="V1491" s="163">
        <f ca="1">SUM(INDIRECT(Inputs!$C$11&amp;ROW()&amp;":"&amp;Inputs!$C$12&amp;ROW()))</f>
        <v>3.12</v>
      </c>
      <c r="W1491" s="163">
        <f ca="1">SUM(INDIRECT(Inputs!$C$13&amp;ROW()&amp;":"&amp;Inputs!$C$14&amp;ROW()))</f>
        <v>61.316249999999997</v>
      </c>
      <c r="X1491" s="3" t="str">
        <f>IF(COUNTIFS(Lookups!$A:$A,C1491)=1,"Gross Sales","")</f>
        <v/>
      </c>
      <c r="Y1491" s="3" t="str">
        <f>IF(COUNTIFS(Lookups!$D:$D,C1491)=1,"Bar Sales","")</f>
        <v/>
      </c>
      <c r="Z1491" s="3" t="str">
        <f>IFERROR(VLOOKUP(C1491*1,Lookups!$D:$F,3,FALSE),"")</f>
        <v/>
      </c>
      <c r="AA1491" s="3" t="str">
        <f>IFERROR(VLOOKUP($C1491*1,Lookups!$H:$N,3,FALSE),"")</f>
        <v>Sales</v>
      </c>
      <c r="AB1491" s="3" t="str">
        <f>IFERROR(VLOOKUP($C1491*1,Lookups!$H:$N,4,FALSE),"")</f>
        <v>Lunch</v>
      </c>
      <c r="AC1491" s="3" t="str">
        <f>IFERROR(VLOOKUP($C1491*1,Lookups!$H:$N,5,FALSE),"")</f>
        <v>Private</v>
      </c>
      <c r="AD1491" s="3" t="str">
        <f>IFERROR(VLOOKUP($C1491*1,Lookups!$H:$N,6,FALSE),"")</f>
        <v>Bev</v>
      </c>
      <c r="AE1491" s="3" t="str">
        <f>IFERROR(VLOOKUP($C1491*1,Lookups!$H:$N,7,FALSE),"")</f>
        <v>Beer</v>
      </c>
      <c r="AF1491" s="3" t="str">
        <f>VLOOKUP(B1491*1,Stores!$A:$C,3,FALSE)</f>
        <v>DFG</v>
      </c>
    </row>
    <row r="1492" spans="1:32">
      <c r="A1492" s="165" t="s">
        <v>960</v>
      </c>
      <c r="B1492" s="166" t="s">
        <v>951</v>
      </c>
      <c r="C1492" s="165" t="s">
        <v>628</v>
      </c>
      <c r="D1492" s="165" t="s">
        <v>918</v>
      </c>
      <c r="E1492" s="165" t="s">
        <v>629</v>
      </c>
      <c r="F1492" s="167">
        <v>2017</v>
      </c>
      <c r="G1492" s="168">
        <v>0</v>
      </c>
      <c r="H1492" s="169">
        <v>62.160000000000004</v>
      </c>
      <c r="I1492" s="169">
        <v>6.72</v>
      </c>
      <c r="J1492" s="169">
        <v>7.2149999999999999</v>
      </c>
      <c r="K1492" s="169">
        <v>0</v>
      </c>
      <c r="L1492" s="169">
        <v>175.23374999999999</v>
      </c>
      <c r="M1492" s="169">
        <v>102.25125</v>
      </c>
      <c r="N1492" s="169">
        <v>0</v>
      </c>
      <c r="O1492" s="169">
        <v>29.006249999999998</v>
      </c>
      <c r="P1492" s="169">
        <v>4.7774999999999999</v>
      </c>
      <c r="Q1492" s="169">
        <v>19.40625</v>
      </c>
      <c r="R1492" s="169">
        <v>24.697499999999998</v>
      </c>
      <c r="S1492" s="169">
        <v>0</v>
      </c>
      <c r="T1492" s="169">
        <v>0</v>
      </c>
      <c r="U1492" s="169">
        <v>431.46750000000003</v>
      </c>
      <c r="V1492" s="163">
        <f ca="1">SUM(INDIRECT(Inputs!$C$11&amp;ROW()&amp;":"&amp;Inputs!$C$12&amp;ROW()))</f>
        <v>19.40625</v>
      </c>
      <c r="W1492" s="163">
        <f ca="1">SUM(INDIRECT(Inputs!$C$13&amp;ROW()&amp;":"&amp;Inputs!$C$14&amp;ROW()))</f>
        <v>406.77000000000004</v>
      </c>
      <c r="X1492" s="3" t="str">
        <f>IF(COUNTIFS(Lookups!$A:$A,C1492)=1,"Gross Sales","")</f>
        <v/>
      </c>
      <c r="Y1492" s="3" t="str">
        <f>IF(COUNTIFS(Lookups!$D:$D,C1492)=1,"Bar Sales","")</f>
        <v/>
      </c>
      <c r="Z1492" s="3" t="str">
        <f>IFERROR(VLOOKUP(C1492*1,Lookups!$D:$F,3,FALSE),"")</f>
        <v/>
      </c>
      <c r="AA1492" s="3" t="str">
        <f>IFERROR(VLOOKUP($C1492*1,Lookups!$H:$N,3,FALSE),"")</f>
        <v>Sales</v>
      </c>
      <c r="AB1492" s="3" t="str">
        <f>IFERROR(VLOOKUP($C1492*1,Lookups!$H:$N,4,FALSE),"")</f>
        <v>Lunch</v>
      </c>
      <c r="AC1492" s="3" t="str">
        <f>IFERROR(VLOOKUP($C1492*1,Lookups!$H:$N,5,FALSE),"")</f>
        <v>Private</v>
      </c>
      <c r="AD1492" s="3" t="str">
        <f>IFERROR(VLOOKUP($C1492*1,Lookups!$H:$N,6,FALSE),"")</f>
        <v>Bev</v>
      </c>
      <c r="AE1492" s="3" t="str">
        <f>IFERROR(VLOOKUP($C1492*1,Lookups!$H:$N,7,FALSE),"")</f>
        <v>Beer</v>
      </c>
      <c r="AF1492" s="3" t="str">
        <f>VLOOKUP(B1492*1,Stores!$A:$C,3,FALSE)</f>
        <v>DFG</v>
      </c>
    </row>
    <row r="1493" spans="1:32">
      <c r="A1493" s="165" t="s">
        <v>961</v>
      </c>
      <c r="B1493" s="166" t="s">
        <v>952</v>
      </c>
      <c r="C1493" s="165" t="s">
        <v>628</v>
      </c>
      <c r="D1493" s="165" t="s">
        <v>918</v>
      </c>
      <c r="E1493" s="165" t="s">
        <v>629</v>
      </c>
      <c r="F1493" s="167">
        <v>2017</v>
      </c>
      <c r="G1493" s="168">
        <v>0</v>
      </c>
      <c r="H1493" s="169">
        <v>11.25</v>
      </c>
      <c r="I1493" s="169">
        <v>0</v>
      </c>
      <c r="J1493" s="169">
        <v>0</v>
      </c>
      <c r="K1493" s="169">
        <v>0</v>
      </c>
      <c r="L1493" s="169">
        <v>65.834999999999994</v>
      </c>
      <c r="M1493" s="169">
        <v>9.0675000000000008</v>
      </c>
      <c r="N1493" s="169">
        <v>87.53625000000001</v>
      </c>
      <c r="O1493" s="169">
        <v>0</v>
      </c>
      <c r="P1493" s="169">
        <v>0</v>
      </c>
      <c r="Q1493" s="169">
        <v>10.383749999999999</v>
      </c>
      <c r="R1493" s="169">
        <v>0</v>
      </c>
      <c r="S1493" s="169">
        <v>0</v>
      </c>
      <c r="T1493" s="169">
        <v>0</v>
      </c>
      <c r="U1493" s="169">
        <v>184.07249999999999</v>
      </c>
      <c r="V1493" s="163">
        <f ca="1">SUM(INDIRECT(Inputs!$C$11&amp;ROW()&amp;":"&amp;Inputs!$C$12&amp;ROW()))</f>
        <v>10.383749999999999</v>
      </c>
      <c r="W1493" s="163">
        <f ca="1">SUM(INDIRECT(Inputs!$C$13&amp;ROW()&amp;":"&amp;Inputs!$C$14&amp;ROW()))</f>
        <v>184.07249999999999</v>
      </c>
      <c r="X1493" s="3" t="str">
        <f>IF(COUNTIFS(Lookups!$A:$A,C1493)=1,"Gross Sales","")</f>
        <v/>
      </c>
      <c r="Y1493" s="3" t="str">
        <f>IF(COUNTIFS(Lookups!$D:$D,C1493)=1,"Bar Sales","")</f>
        <v/>
      </c>
      <c r="Z1493" s="3" t="str">
        <f>IFERROR(VLOOKUP(C1493*1,Lookups!$D:$F,3,FALSE),"")</f>
        <v/>
      </c>
      <c r="AA1493" s="3" t="str">
        <f>IFERROR(VLOOKUP($C1493*1,Lookups!$H:$N,3,FALSE),"")</f>
        <v>Sales</v>
      </c>
      <c r="AB1493" s="3" t="str">
        <f>IFERROR(VLOOKUP($C1493*1,Lookups!$H:$N,4,FALSE),"")</f>
        <v>Lunch</v>
      </c>
      <c r="AC1493" s="3" t="str">
        <f>IFERROR(VLOOKUP($C1493*1,Lookups!$H:$N,5,FALSE),"")</f>
        <v>Private</v>
      </c>
      <c r="AD1493" s="3" t="str">
        <f>IFERROR(VLOOKUP($C1493*1,Lookups!$H:$N,6,FALSE),"")</f>
        <v>Bev</v>
      </c>
      <c r="AE1493" s="3" t="str">
        <f>IFERROR(VLOOKUP($C1493*1,Lookups!$H:$N,7,FALSE),"")</f>
        <v>Beer</v>
      </c>
      <c r="AF1493" s="3" t="str">
        <f>VLOOKUP(B1493*1,Stores!$A:$C,3,FALSE)</f>
        <v>DFG</v>
      </c>
    </row>
    <row r="1494" spans="1:32">
      <c r="A1494" s="165" t="s">
        <v>934</v>
      </c>
      <c r="B1494" s="166" t="s">
        <v>953</v>
      </c>
      <c r="C1494" s="165" t="s">
        <v>628</v>
      </c>
      <c r="D1494" s="165" t="s">
        <v>918</v>
      </c>
      <c r="E1494" s="165" t="s">
        <v>629</v>
      </c>
      <c r="F1494" s="167">
        <v>2017</v>
      </c>
      <c r="G1494" s="168">
        <v>0</v>
      </c>
      <c r="H1494" s="169">
        <v>0</v>
      </c>
      <c r="I1494" s="169">
        <v>0</v>
      </c>
      <c r="J1494" s="169">
        <v>7.4249999999999998</v>
      </c>
      <c r="K1494" s="169">
        <v>0</v>
      </c>
      <c r="L1494" s="169">
        <v>9.6074999999999999</v>
      </c>
      <c r="M1494" s="169">
        <v>22.574999999999999</v>
      </c>
      <c r="N1494" s="169">
        <v>0</v>
      </c>
      <c r="O1494" s="169">
        <v>0</v>
      </c>
      <c r="P1494" s="169">
        <v>0</v>
      </c>
      <c r="Q1494" s="169">
        <v>0</v>
      </c>
      <c r="R1494" s="169">
        <v>12.75</v>
      </c>
      <c r="S1494" s="169">
        <v>0</v>
      </c>
      <c r="T1494" s="169">
        <v>0</v>
      </c>
      <c r="U1494" s="169">
        <v>52.357500000000002</v>
      </c>
      <c r="V1494" s="163">
        <f ca="1">SUM(INDIRECT(Inputs!$C$11&amp;ROW()&amp;":"&amp;Inputs!$C$12&amp;ROW()))</f>
        <v>0</v>
      </c>
      <c r="W1494" s="163">
        <f ca="1">SUM(INDIRECT(Inputs!$C$13&amp;ROW()&amp;":"&amp;Inputs!$C$14&amp;ROW()))</f>
        <v>39.607500000000002</v>
      </c>
      <c r="X1494" s="3" t="str">
        <f>IF(COUNTIFS(Lookups!$A:$A,C1494)=1,"Gross Sales","")</f>
        <v/>
      </c>
      <c r="Y1494" s="3" t="str">
        <f>IF(COUNTIFS(Lookups!$D:$D,C1494)=1,"Bar Sales","")</f>
        <v/>
      </c>
      <c r="Z1494" s="3" t="str">
        <f>IFERROR(VLOOKUP(C1494*1,Lookups!$D:$F,3,FALSE),"")</f>
        <v/>
      </c>
      <c r="AA1494" s="3" t="str">
        <f>IFERROR(VLOOKUP($C1494*1,Lookups!$H:$N,3,FALSE),"")</f>
        <v>Sales</v>
      </c>
      <c r="AB1494" s="3" t="str">
        <f>IFERROR(VLOOKUP($C1494*1,Lookups!$H:$N,4,FALSE),"")</f>
        <v>Lunch</v>
      </c>
      <c r="AC1494" s="3" t="str">
        <f>IFERROR(VLOOKUP($C1494*1,Lookups!$H:$N,5,FALSE),"")</f>
        <v>Private</v>
      </c>
      <c r="AD1494" s="3" t="str">
        <f>IFERROR(VLOOKUP($C1494*1,Lookups!$H:$N,6,FALSE),"")</f>
        <v>Bev</v>
      </c>
      <c r="AE1494" s="3" t="str">
        <f>IFERROR(VLOOKUP($C1494*1,Lookups!$H:$N,7,FALSE),"")</f>
        <v>Beer</v>
      </c>
      <c r="AF1494" s="3" t="str">
        <f>VLOOKUP(B1494*1,Stores!$A:$C,3,FALSE)</f>
        <v>DFG</v>
      </c>
    </row>
    <row r="1495" spans="1:32">
      <c r="A1495" s="165" t="s">
        <v>933</v>
      </c>
      <c r="B1495" s="166" t="s">
        <v>954</v>
      </c>
      <c r="C1495" s="165" t="s">
        <v>628</v>
      </c>
      <c r="D1495" s="165" t="s">
        <v>918</v>
      </c>
      <c r="E1495" s="165" t="s">
        <v>629</v>
      </c>
      <c r="F1495" s="167">
        <v>2017</v>
      </c>
      <c r="G1495" s="168">
        <v>0</v>
      </c>
      <c r="H1495" s="169">
        <v>32.838749999999997</v>
      </c>
      <c r="I1495" s="169">
        <v>0</v>
      </c>
      <c r="J1495" s="169">
        <v>30.375</v>
      </c>
      <c r="K1495" s="169">
        <v>35.152499999999996</v>
      </c>
      <c r="L1495" s="169">
        <v>8.8725000000000005</v>
      </c>
      <c r="M1495" s="169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16.38</v>
      </c>
      <c r="S1495" s="169">
        <v>0</v>
      </c>
      <c r="T1495" s="169">
        <v>0</v>
      </c>
      <c r="U1495" s="169">
        <v>123.61874999999999</v>
      </c>
      <c r="V1495" s="163">
        <f ca="1">SUM(INDIRECT(Inputs!$C$11&amp;ROW()&amp;":"&amp;Inputs!$C$12&amp;ROW()))</f>
        <v>0</v>
      </c>
      <c r="W1495" s="163">
        <f ca="1">SUM(INDIRECT(Inputs!$C$13&amp;ROW()&amp;":"&amp;Inputs!$C$14&amp;ROW()))</f>
        <v>107.23875</v>
      </c>
      <c r="X1495" s="3" t="str">
        <f>IF(COUNTIFS(Lookups!$A:$A,C1495)=1,"Gross Sales","")</f>
        <v/>
      </c>
      <c r="Y1495" s="3" t="str">
        <f>IF(COUNTIFS(Lookups!$D:$D,C1495)=1,"Bar Sales","")</f>
        <v/>
      </c>
      <c r="Z1495" s="3" t="str">
        <f>IFERROR(VLOOKUP(C1495*1,Lookups!$D:$F,3,FALSE),"")</f>
        <v/>
      </c>
      <c r="AA1495" s="3" t="str">
        <f>IFERROR(VLOOKUP($C1495*1,Lookups!$H:$N,3,FALSE),"")</f>
        <v>Sales</v>
      </c>
      <c r="AB1495" s="3" t="str">
        <f>IFERROR(VLOOKUP($C1495*1,Lookups!$H:$N,4,FALSE),"")</f>
        <v>Lunch</v>
      </c>
      <c r="AC1495" s="3" t="str">
        <f>IFERROR(VLOOKUP($C1495*1,Lookups!$H:$N,5,FALSE),"")</f>
        <v>Private</v>
      </c>
      <c r="AD1495" s="3" t="str">
        <f>IFERROR(VLOOKUP($C1495*1,Lookups!$H:$N,6,FALSE),"")</f>
        <v>Bev</v>
      </c>
      <c r="AE1495" s="3" t="str">
        <f>IFERROR(VLOOKUP($C1495*1,Lookups!$H:$N,7,FALSE),"")</f>
        <v>Beer</v>
      </c>
      <c r="AF1495" s="3" t="str">
        <f>VLOOKUP(B1495*1,Stores!$A:$C,3,FALSE)</f>
        <v>DFG</v>
      </c>
    </row>
    <row r="1496" spans="1:32">
      <c r="A1496" s="165" t="s">
        <v>932</v>
      </c>
      <c r="B1496" s="166" t="s">
        <v>959</v>
      </c>
      <c r="C1496" s="165" t="s">
        <v>628</v>
      </c>
      <c r="D1496" s="165" t="s">
        <v>918</v>
      </c>
      <c r="E1496" s="165" t="s">
        <v>629</v>
      </c>
      <c r="F1496" s="167">
        <v>2017</v>
      </c>
      <c r="G1496" s="168">
        <v>0</v>
      </c>
      <c r="H1496" s="169">
        <v>0</v>
      </c>
      <c r="I1496" s="169">
        <v>0</v>
      </c>
      <c r="J1496" s="169">
        <v>0</v>
      </c>
      <c r="K1496" s="169">
        <v>0</v>
      </c>
      <c r="L1496" s="169">
        <v>0</v>
      </c>
      <c r="M1496" s="169">
        <v>0</v>
      </c>
      <c r="N1496" s="169">
        <v>0</v>
      </c>
      <c r="O1496" s="169">
        <v>95.355000000000004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169">
        <v>95.355000000000004</v>
      </c>
      <c r="V1496" s="163">
        <f ca="1">SUM(INDIRECT(Inputs!$C$11&amp;ROW()&amp;":"&amp;Inputs!$C$12&amp;ROW()))</f>
        <v>0</v>
      </c>
      <c r="W1496" s="163">
        <f ca="1">SUM(INDIRECT(Inputs!$C$13&amp;ROW()&amp;":"&amp;Inputs!$C$14&amp;ROW()))</f>
        <v>95.355000000000004</v>
      </c>
      <c r="X1496" s="3" t="str">
        <f>IF(COUNTIFS(Lookups!$A:$A,C1496)=1,"Gross Sales","")</f>
        <v/>
      </c>
      <c r="Y1496" s="3" t="str">
        <f>IF(COUNTIFS(Lookups!$D:$D,C1496)=1,"Bar Sales","")</f>
        <v/>
      </c>
      <c r="Z1496" s="3" t="str">
        <f>IFERROR(VLOOKUP(C1496*1,Lookups!$D:$F,3,FALSE),"")</f>
        <v/>
      </c>
      <c r="AA1496" s="3" t="str">
        <f>IFERROR(VLOOKUP($C1496*1,Lookups!$H:$N,3,FALSE),"")</f>
        <v>Sales</v>
      </c>
      <c r="AB1496" s="3" t="str">
        <f>IFERROR(VLOOKUP($C1496*1,Lookups!$H:$N,4,FALSE),"")</f>
        <v>Lunch</v>
      </c>
      <c r="AC1496" s="3" t="str">
        <f>IFERROR(VLOOKUP($C1496*1,Lookups!$H:$N,5,FALSE),"")</f>
        <v>Private</v>
      </c>
      <c r="AD1496" s="3" t="str">
        <f>IFERROR(VLOOKUP($C1496*1,Lookups!$H:$N,6,FALSE),"")</f>
        <v>Bev</v>
      </c>
      <c r="AE1496" s="3" t="str">
        <f>IFERROR(VLOOKUP($C1496*1,Lookups!$H:$N,7,FALSE),"")</f>
        <v>Beer</v>
      </c>
      <c r="AF1496" s="3" t="str">
        <f>VLOOKUP(B1496*1,Stores!$A:$C,3,FALSE)</f>
        <v>DFG</v>
      </c>
    </row>
    <row r="1497" spans="1:32">
      <c r="A1497" s="165" t="s">
        <v>930</v>
      </c>
      <c r="B1497" s="166" t="s">
        <v>920</v>
      </c>
      <c r="C1497" s="165" t="s">
        <v>632</v>
      </c>
      <c r="D1497" s="165" t="s">
        <v>918</v>
      </c>
      <c r="E1497" s="165" t="s">
        <v>633</v>
      </c>
      <c r="F1497" s="167">
        <v>2017</v>
      </c>
      <c r="G1497" s="168">
        <v>0</v>
      </c>
      <c r="H1497" s="169">
        <v>1214.0037</v>
      </c>
      <c r="I1497" s="169">
        <v>1380.7068000000002</v>
      </c>
      <c r="J1497" s="169">
        <v>1215.2211</v>
      </c>
      <c r="K1497" s="169">
        <v>737.35199999999986</v>
      </c>
      <c r="L1497" s="169">
        <v>884.00399999999991</v>
      </c>
      <c r="M1497" s="169">
        <v>985.31999999999982</v>
      </c>
      <c r="N1497" s="169">
        <v>786.6495000000001</v>
      </c>
      <c r="O1497" s="169">
        <v>345.00862500000005</v>
      </c>
      <c r="P1497" s="169">
        <v>553.41277500000001</v>
      </c>
      <c r="Q1497" s="169">
        <v>931.59614999999997</v>
      </c>
      <c r="R1497" s="169">
        <v>1388.4225750000001</v>
      </c>
      <c r="S1497" s="169">
        <v>0</v>
      </c>
      <c r="T1497" s="169">
        <v>0</v>
      </c>
      <c r="U1497" s="169">
        <v>10421.697225</v>
      </c>
      <c r="V1497" s="163">
        <f ca="1">SUM(INDIRECT(Inputs!$C$11&amp;ROW()&amp;":"&amp;Inputs!$C$12&amp;ROW()))</f>
        <v>931.59614999999997</v>
      </c>
      <c r="W1497" s="163">
        <f ca="1">SUM(INDIRECT(Inputs!$C$13&amp;ROW()&amp;":"&amp;Inputs!$C$14&amp;ROW()))</f>
        <v>9033.2746499999994</v>
      </c>
      <c r="X1497" s="3" t="str">
        <f>IF(COUNTIFS(Lookups!$A:$A,C1497)=1,"Gross Sales","")</f>
        <v/>
      </c>
      <c r="Y1497" s="3" t="str">
        <f>IF(COUNTIFS(Lookups!$D:$D,C1497)=1,"Bar Sales","")</f>
        <v/>
      </c>
      <c r="Z1497" s="3" t="str">
        <f>IFERROR(VLOOKUP(C1497*1,Lookups!$D:$F,3,FALSE),"")</f>
        <v/>
      </c>
      <c r="AA1497" s="3" t="str">
        <f>IFERROR(VLOOKUP($C1497*1,Lookups!$H:$N,3,FALSE),"")</f>
        <v>Sales</v>
      </c>
      <c r="AB1497" s="3" t="str">
        <f>IFERROR(VLOOKUP($C1497*1,Lookups!$H:$N,4,FALSE),"")</f>
        <v>Dinner</v>
      </c>
      <c r="AC1497" s="3" t="str">
        <f>IFERROR(VLOOKUP($C1497*1,Lookups!$H:$N,5,FALSE),"")</f>
        <v>Private</v>
      </c>
      <c r="AD1497" s="3" t="str">
        <f>IFERROR(VLOOKUP($C1497*1,Lookups!$H:$N,6,FALSE),"")</f>
        <v>Bev</v>
      </c>
      <c r="AE1497" s="3" t="str">
        <f>IFERROR(VLOOKUP($C1497*1,Lookups!$H:$N,7,FALSE),"")</f>
        <v>Beer</v>
      </c>
      <c r="AF1497" s="3" t="str">
        <f>VLOOKUP(B1497*1,Stores!$A:$C,3,FALSE)</f>
        <v>DFDE</v>
      </c>
    </row>
    <row r="1498" spans="1:32">
      <c r="A1498" s="165" t="s">
        <v>929</v>
      </c>
      <c r="B1498" s="166" t="s">
        <v>921</v>
      </c>
      <c r="C1498" s="165" t="s">
        <v>632</v>
      </c>
      <c r="D1498" s="165" t="s">
        <v>918</v>
      </c>
      <c r="E1498" s="165" t="s">
        <v>633</v>
      </c>
      <c r="F1498" s="167">
        <v>2017</v>
      </c>
      <c r="G1498" s="168">
        <v>0</v>
      </c>
      <c r="H1498" s="169">
        <v>700.98180000000013</v>
      </c>
      <c r="I1498" s="169">
        <v>384.72</v>
      </c>
      <c r="J1498" s="169">
        <v>483.57937499999997</v>
      </c>
      <c r="K1498" s="169">
        <v>316.95300000000003</v>
      </c>
      <c r="L1498" s="169">
        <v>808.14825000000008</v>
      </c>
      <c r="M1498" s="169">
        <v>459.72075000000001</v>
      </c>
      <c r="N1498" s="169">
        <v>485.55</v>
      </c>
      <c r="O1498" s="169">
        <v>391.51874999999995</v>
      </c>
      <c r="P1498" s="169">
        <v>657.32062500000006</v>
      </c>
      <c r="Q1498" s="169">
        <v>379.60275000000001</v>
      </c>
      <c r="R1498" s="169">
        <v>324.28500000000003</v>
      </c>
      <c r="S1498" s="169">
        <v>0</v>
      </c>
      <c r="T1498" s="169">
        <v>0</v>
      </c>
      <c r="U1498" s="169">
        <v>5392.3803000000007</v>
      </c>
      <c r="V1498" s="163">
        <f ca="1">SUM(INDIRECT(Inputs!$C$11&amp;ROW()&amp;":"&amp;Inputs!$C$12&amp;ROW()))</f>
        <v>379.60275000000001</v>
      </c>
      <c r="W1498" s="163">
        <f ca="1">SUM(INDIRECT(Inputs!$C$13&amp;ROW()&amp;":"&amp;Inputs!$C$14&amp;ROW()))</f>
        <v>5068.0953000000009</v>
      </c>
      <c r="X1498" s="3" t="str">
        <f>IF(COUNTIFS(Lookups!$A:$A,C1498)=1,"Gross Sales","")</f>
        <v/>
      </c>
      <c r="Y1498" s="3" t="str">
        <f>IF(COUNTIFS(Lookups!$D:$D,C1498)=1,"Bar Sales","")</f>
        <v/>
      </c>
      <c r="Z1498" s="3" t="str">
        <f>IFERROR(VLOOKUP(C1498*1,Lookups!$D:$F,3,FALSE),"")</f>
        <v/>
      </c>
      <c r="AA1498" s="3" t="str">
        <f>IFERROR(VLOOKUP($C1498*1,Lookups!$H:$N,3,FALSE),"")</f>
        <v>Sales</v>
      </c>
      <c r="AB1498" s="3" t="str">
        <f>IFERROR(VLOOKUP($C1498*1,Lookups!$H:$N,4,FALSE),"")</f>
        <v>Dinner</v>
      </c>
      <c r="AC1498" s="3" t="str">
        <f>IFERROR(VLOOKUP($C1498*1,Lookups!$H:$N,5,FALSE),"")</f>
        <v>Private</v>
      </c>
      <c r="AD1498" s="3" t="str">
        <f>IFERROR(VLOOKUP($C1498*1,Lookups!$H:$N,6,FALSE),"")</f>
        <v>Bev</v>
      </c>
      <c r="AE1498" s="3" t="str">
        <f>IFERROR(VLOOKUP($C1498*1,Lookups!$H:$N,7,FALSE),"")</f>
        <v>Beer</v>
      </c>
      <c r="AF1498" s="3" t="str">
        <f>VLOOKUP(B1498*1,Stores!$A:$C,3,FALSE)</f>
        <v>DFDE</v>
      </c>
    </row>
    <row r="1499" spans="1:32">
      <c r="A1499" s="165" t="s">
        <v>928</v>
      </c>
      <c r="B1499" s="166" t="s">
        <v>922</v>
      </c>
      <c r="C1499" s="165" t="s">
        <v>632</v>
      </c>
      <c r="D1499" s="165" t="s">
        <v>918</v>
      </c>
      <c r="E1499" s="165" t="s">
        <v>633</v>
      </c>
      <c r="F1499" s="167">
        <v>2017</v>
      </c>
      <c r="G1499" s="168">
        <v>0</v>
      </c>
      <c r="H1499" s="169">
        <v>886.98749999999995</v>
      </c>
      <c r="I1499" s="169">
        <v>660.48749999999995</v>
      </c>
      <c r="J1499" s="169">
        <v>885.9375</v>
      </c>
      <c r="K1499" s="169">
        <v>539.30250000000001</v>
      </c>
      <c r="L1499" s="169">
        <v>944.77500000000009</v>
      </c>
      <c r="M1499" s="169">
        <v>734.6122499999999</v>
      </c>
      <c r="N1499" s="169">
        <v>714.495</v>
      </c>
      <c r="O1499" s="169">
        <v>1363.527</v>
      </c>
      <c r="P1499" s="169">
        <v>2050.9499999999998</v>
      </c>
      <c r="Q1499" s="169">
        <v>2293.2787499999999</v>
      </c>
      <c r="R1499" s="169">
        <v>890.91</v>
      </c>
      <c r="S1499" s="169">
        <v>0</v>
      </c>
      <c r="T1499" s="169">
        <v>0</v>
      </c>
      <c r="U1499" s="169">
        <v>11965.262999999999</v>
      </c>
      <c r="V1499" s="163">
        <f ca="1">SUM(INDIRECT(Inputs!$C$11&amp;ROW()&amp;":"&amp;Inputs!$C$12&amp;ROW()))</f>
        <v>2293.2787499999999</v>
      </c>
      <c r="W1499" s="163">
        <f ca="1">SUM(INDIRECT(Inputs!$C$13&amp;ROW()&amp;":"&amp;Inputs!$C$14&amp;ROW()))</f>
        <v>11074.352999999999</v>
      </c>
      <c r="X1499" s="3" t="str">
        <f>IF(COUNTIFS(Lookups!$A:$A,C1499)=1,"Gross Sales","")</f>
        <v/>
      </c>
      <c r="Y1499" s="3" t="str">
        <f>IF(COUNTIFS(Lookups!$D:$D,C1499)=1,"Bar Sales","")</f>
        <v/>
      </c>
      <c r="Z1499" s="3" t="str">
        <f>IFERROR(VLOOKUP(C1499*1,Lookups!$D:$F,3,FALSE),"")</f>
        <v/>
      </c>
      <c r="AA1499" s="3" t="str">
        <f>IFERROR(VLOOKUP($C1499*1,Lookups!$H:$N,3,FALSE),"")</f>
        <v>Sales</v>
      </c>
      <c r="AB1499" s="3" t="str">
        <f>IFERROR(VLOOKUP($C1499*1,Lookups!$H:$N,4,FALSE),"")</f>
        <v>Dinner</v>
      </c>
      <c r="AC1499" s="3" t="str">
        <f>IFERROR(VLOOKUP($C1499*1,Lookups!$H:$N,5,FALSE),"")</f>
        <v>Private</v>
      </c>
      <c r="AD1499" s="3" t="str">
        <f>IFERROR(VLOOKUP($C1499*1,Lookups!$H:$N,6,FALSE),"")</f>
        <v>Bev</v>
      </c>
      <c r="AE1499" s="3" t="str">
        <f>IFERROR(VLOOKUP($C1499*1,Lookups!$H:$N,7,FALSE),"")</f>
        <v>Beer</v>
      </c>
      <c r="AF1499" s="3" t="str">
        <f>VLOOKUP(B1499*1,Stores!$A:$C,3,FALSE)</f>
        <v>DFDE</v>
      </c>
    </row>
    <row r="1500" spans="1:32">
      <c r="A1500" s="165" t="s">
        <v>927</v>
      </c>
      <c r="B1500" s="166" t="s">
        <v>923</v>
      </c>
      <c r="C1500" s="165" t="s">
        <v>632</v>
      </c>
      <c r="D1500" s="165" t="s">
        <v>918</v>
      </c>
      <c r="E1500" s="165" t="s">
        <v>633</v>
      </c>
      <c r="F1500" s="167">
        <v>2017</v>
      </c>
      <c r="G1500" s="168">
        <v>0</v>
      </c>
      <c r="H1500" s="169">
        <v>316.80892499999999</v>
      </c>
      <c r="I1500" s="169">
        <v>1579.2216000000001</v>
      </c>
      <c r="J1500" s="169">
        <v>166.37235000000001</v>
      </c>
      <c r="K1500" s="169">
        <v>430.75800000000004</v>
      </c>
      <c r="L1500" s="169">
        <v>1005.8903999999999</v>
      </c>
      <c r="M1500" s="169">
        <v>308.41800000000001</v>
      </c>
      <c r="N1500" s="169">
        <v>131.49420000000001</v>
      </c>
      <c r="O1500" s="169">
        <v>167.30400000000003</v>
      </c>
      <c r="P1500" s="169">
        <v>107.2989</v>
      </c>
      <c r="Q1500" s="169">
        <v>342.44130000000001</v>
      </c>
      <c r="R1500" s="169">
        <v>643.14690000000007</v>
      </c>
      <c r="S1500" s="169">
        <v>0</v>
      </c>
      <c r="T1500" s="169">
        <v>0</v>
      </c>
      <c r="U1500" s="169">
        <v>5199.1545750000005</v>
      </c>
      <c r="V1500" s="163">
        <f ca="1">SUM(INDIRECT(Inputs!$C$11&amp;ROW()&amp;":"&amp;Inputs!$C$12&amp;ROW()))</f>
        <v>342.44130000000001</v>
      </c>
      <c r="W1500" s="163">
        <f ca="1">SUM(INDIRECT(Inputs!$C$13&amp;ROW()&amp;":"&amp;Inputs!$C$14&amp;ROW()))</f>
        <v>4556.0076750000007</v>
      </c>
      <c r="X1500" s="3" t="str">
        <f>IF(COUNTIFS(Lookups!$A:$A,C1500)=1,"Gross Sales","")</f>
        <v/>
      </c>
      <c r="Y1500" s="3" t="str">
        <f>IF(COUNTIFS(Lookups!$D:$D,C1500)=1,"Bar Sales","")</f>
        <v/>
      </c>
      <c r="Z1500" s="3" t="str">
        <f>IFERROR(VLOOKUP(C1500*1,Lookups!$D:$F,3,FALSE),"")</f>
        <v/>
      </c>
      <c r="AA1500" s="3" t="str">
        <f>IFERROR(VLOOKUP($C1500*1,Lookups!$H:$N,3,FALSE),"")</f>
        <v>Sales</v>
      </c>
      <c r="AB1500" s="3" t="str">
        <f>IFERROR(VLOOKUP($C1500*1,Lookups!$H:$N,4,FALSE),"")</f>
        <v>Dinner</v>
      </c>
      <c r="AC1500" s="3" t="str">
        <f>IFERROR(VLOOKUP($C1500*1,Lookups!$H:$N,5,FALSE),"")</f>
        <v>Private</v>
      </c>
      <c r="AD1500" s="3" t="str">
        <f>IFERROR(VLOOKUP($C1500*1,Lookups!$H:$N,6,FALSE),"")</f>
        <v>Bev</v>
      </c>
      <c r="AE1500" s="3" t="str">
        <f>IFERROR(VLOOKUP($C1500*1,Lookups!$H:$N,7,FALSE),"")</f>
        <v>Beer</v>
      </c>
      <c r="AF1500" s="3" t="str">
        <f>VLOOKUP(B1500*1,Stores!$A:$C,3,FALSE)</f>
        <v>DFDE</v>
      </c>
    </row>
    <row r="1501" spans="1:32">
      <c r="A1501" s="165" t="s">
        <v>926</v>
      </c>
      <c r="B1501" s="166" t="s">
        <v>924</v>
      </c>
      <c r="C1501" s="165" t="s">
        <v>632</v>
      </c>
      <c r="D1501" s="165" t="s">
        <v>918</v>
      </c>
      <c r="E1501" s="165" t="s">
        <v>633</v>
      </c>
      <c r="F1501" s="167">
        <v>2017</v>
      </c>
      <c r="G1501" s="168">
        <v>0</v>
      </c>
      <c r="H1501" s="169">
        <v>878.12497500000006</v>
      </c>
      <c r="I1501" s="169">
        <v>1372.519575</v>
      </c>
      <c r="J1501" s="169">
        <v>1144.8532500000001</v>
      </c>
      <c r="K1501" s="169">
        <v>1184.5728750000001</v>
      </c>
      <c r="L1501" s="169">
        <v>1347.0957000000001</v>
      </c>
      <c r="M1501" s="169">
        <v>808.75800000000004</v>
      </c>
      <c r="N1501" s="169">
        <v>482.10300000000012</v>
      </c>
      <c r="O1501" s="169">
        <v>805.27200000000005</v>
      </c>
      <c r="P1501" s="169">
        <v>294.12652500000002</v>
      </c>
      <c r="Q1501" s="169">
        <v>990.92700000000013</v>
      </c>
      <c r="R1501" s="169">
        <v>1286.8775999999998</v>
      </c>
      <c r="S1501" s="169">
        <v>0</v>
      </c>
      <c r="T1501" s="169">
        <v>0</v>
      </c>
      <c r="U1501" s="169">
        <v>10595.2305</v>
      </c>
      <c r="V1501" s="163">
        <f ca="1">SUM(INDIRECT(Inputs!$C$11&amp;ROW()&amp;":"&amp;Inputs!$C$12&amp;ROW()))</f>
        <v>990.92700000000013</v>
      </c>
      <c r="W1501" s="163">
        <f ca="1">SUM(INDIRECT(Inputs!$C$13&amp;ROW()&amp;":"&amp;Inputs!$C$14&amp;ROW()))</f>
        <v>9308.3528999999999</v>
      </c>
      <c r="X1501" s="3" t="str">
        <f>IF(COUNTIFS(Lookups!$A:$A,C1501)=1,"Gross Sales","")</f>
        <v/>
      </c>
      <c r="Y1501" s="3" t="str">
        <f>IF(COUNTIFS(Lookups!$D:$D,C1501)=1,"Bar Sales","")</f>
        <v/>
      </c>
      <c r="Z1501" s="3" t="str">
        <f>IFERROR(VLOOKUP(C1501*1,Lookups!$D:$F,3,FALSE),"")</f>
        <v/>
      </c>
      <c r="AA1501" s="3" t="str">
        <f>IFERROR(VLOOKUP($C1501*1,Lookups!$H:$N,3,FALSE),"")</f>
        <v>Sales</v>
      </c>
      <c r="AB1501" s="3" t="str">
        <f>IFERROR(VLOOKUP($C1501*1,Lookups!$H:$N,4,FALSE),"")</f>
        <v>Dinner</v>
      </c>
      <c r="AC1501" s="3" t="str">
        <f>IFERROR(VLOOKUP($C1501*1,Lookups!$H:$N,5,FALSE),"")</f>
        <v>Private</v>
      </c>
      <c r="AD1501" s="3" t="str">
        <f>IFERROR(VLOOKUP($C1501*1,Lookups!$H:$N,6,FALSE),"")</f>
        <v>Bev</v>
      </c>
      <c r="AE1501" s="3" t="str">
        <f>IFERROR(VLOOKUP($C1501*1,Lookups!$H:$N,7,FALSE),"")</f>
        <v>Beer</v>
      </c>
      <c r="AF1501" s="3" t="str">
        <f>VLOOKUP(B1501*1,Stores!$A:$C,3,FALSE)</f>
        <v>DFDE</v>
      </c>
    </row>
    <row r="1502" spans="1:32">
      <c r="A1502" s="165" t="s">
        <v>925</v>
      </c>
      <c r="B1502" s="166" t="s">
        <v>958</v>
      </c>
      <c r="C1502" s="165" t="s">
        <v>632</v>
      </c>
      <c r="D1502" s="165" t="s">
        <v>918</v>
      </c>
      <c r="E1502" s="165" t="s">
        <v>633</v>
      </c>
      <c r="F1502" s="167">
        <v>2017</v>
      </c>
      <c r="G1502" s="168">
        <v>0</v>
      </c>
      <c r="H1502" s="169">
        <v>0</v>
      </c>
      <c r="I1502" s="169">
        <v>0</v>
      </c>
      <c r="J1502" s="169">
        <v>0</v>
      </c>
      <c r="K1502" s="169">
        <v>0</v>
      </c>
      <c r="L1502" s="169">
        <v>112.25850000000001</v>
      </c>
      <c r="M1502" s="169">
        <v>372.89564999999999</v>
      </c>
      <c r="N1502" s="169">
        <v>318.66817500000002</v>
      </c>
      <c r="O1502" s="169">
        <v>417.11557500000004</v>
      </c>
      <c r="P1502" s="169">
        <v>571.44825000000003</v>
      </c>
      <c r="Q1502" s="169">
        <v>477.48390000000001</v>
      </c>
      <c r="R1502" s="169">
        <v>1235.8037999999999</v>
      </c>
      <c r="S1502" s="169">
        <v>0</v>
      </c>
      <c r="T1502" s="169">
        <v>0</v>
      </c>
      <c r="U1502" s="169">
        <v>3505.6738500000001</v>
      </c>
      <c r="V1502" s="163">
        <f ca="1">SUM(INDIRECT(Inputs!$C$11&amp;ROW()&amp;":"&amp;Inputs!$C$12&amp;ROW()))</f>
        <v>477.48390000000001</v>
      </c>
      <c r="W1502" s="163">
        <f ca="1">SUM(INDIRECT(Inputs!$C$13&amp;ROW()&amp;":"&amp;Inputs!$C$14&amp;ROW()))</f>
        <v>2269.8700500000004</v>
      </c>
      <c r="X1502" s="3" t="str">
        <f>IF(COUNTIFS(Lookups!$A:$A,C1502)=1,"Gross Sales","")</f>
        <v/>
      </c>
      <c r="Y1502" s="3" t="str">
        <f>IF(COUNTIFS(Lookups!$D:$D,C1502)=1,"Bar Sales","")</f>
        <v/>
      </c>
      <c r="Z1502" s="3" t="str">
        <f>IFERROR(VLOOKUP(C1502*1,Lookups!$D:$F,3,FALSE),"")</f>
        <v/>
      </c>
      <c r="AA1502" s="3" t="str">
        <f>IFERROR(VLOOKUP($C1502*1,Lookups!$H:$N,3,FALSE),"")</f>
        <v>Sales</v>
      </c>
      <c r="AB1502" s="3" t="str">
        <f>IFERROR(VLOOKUP($C1502*1,Lookups!$H:$N,4,FALSE),"")</f>
        <v>Dinner</v>
      </c>
      <c r="AC1502" s="3" t="str">
        <f>IFERROR(VLOOKUP($C1502*1,Lookups!$H:$N,5,FALSE),"")</f>
        <v>Private</v>
      </c>
      <c r="AD1502" s="3" t="str">
        <f>IFERROR(VLOOKUP($C1502*1,Lookups!$H:$N,6,FALSE),"")</f>
        <v>Bev</v>
      </c>
      <c r="AE1502" s="3" t="str">
        <f>IFERROR(VLOOKUP($C1502*1,Lookups!$H:$N,7,FALSE),"")</f>
        <v>Beer</v>
      </c>
      <c r="AF1502" s="3" t="str">
        <f>VLOOKUP(B1502*1,Stores!$A:$C,3,FALSE)</f>
        <v>DFDE</v>
      </c>
    </row>
    <row r="1503" spans="1:32">
      <c r="A1503" s="165" t="s">
        <v>958</v>
      </c>
      <c r="B1503" s="166" t="s">
        <v>925</v>
      </c>
      <c r="C1503" s="165" t="s">
        <v>632</v>
      </c>
      <c r="D1503" s="165" t="s">
        <v>918</v>
      </c>
      <c r="E1503" s="165" t="s">
        <v>633</v>
      </c>
      <c r="F1503" s="167">
        <v>2017</v>
      </c>
      <c r="G1503" s="168">
        <v>0</v>
      </c>
      <c r="H1503" s="169">
        <v>774.28499999999997</v>
      </c>
      <c r="I1503" s="169">
        <v>2543.0549999999998</v>
      </c>
      <c r="J1503" s="169">
        <v>1053.3375000000001</v>
      </c>
      <c r="K1503" s="169">
        <v>505.46999999999997</v>
      </c>
      <c r="L1503" s="169">
        <v>2800.2577500000002</v>
      </c>
      <c r="M1503" s="169">
        <v>1646.0550000000001</v>
      </c>
      <c r="N1503" s="169">
        <v>197.52</v>
      </c>
      <c r="O1503" s="169">
        <v>301.91249999999997</v>
      </c>
      <c r="P1503" s="169">
        <v>645.1875</v>
      </c>
      <c r="Q1503" s="169">
        <v>1233.54</v>
      </c>
      <c r="R1503" s="169">
        <v>757.8768</v>
      </c>
      <c r="S1503" s="169">
        <v>0</v>
      </c>
      <c r="T1503" s="169">
        <v>0</v>
      </c>
      <c r="U1503" s="169">
        <v>12458.49705</v>
      </c>
      <c r="V1503" s="163">
        <f ca="1">SUM(INDIRECT(Inputs!$C$11&amp;ROW()&amp;":"&amp;Inputs!$C$12&amp;ROW()))</f>
        <v>1233.54</v>
      </c>
      <c r="W1503" s="163">
        <f ca="1">SUM(INDIRECT(Inputs!$C$13&amp;ROW()&amp;":"&amp;Inputs!$C$14&amp;ROW()))</f>
        <v>11700.62025</v>
      </c>
      <c r="X1503" s="3" t="str">
        <f>IF(COUNTIFS(Lookups!$A:$A,C1503)=1,"Gross Sales","")</f>
        <v/>
      </c>
      <c r="Y1503" s="3" t="str">
        <f>IF(COUNTIFS(Lookups!$D:$D,C1503)=1,"Bar Sales","")</f>
        <v/>
      </c>
      <c r="Z1503" s="3" t="str">
        <f>IFERROR(VLOOKUP(C1503*1,Lookups!$D:$F,3,FALSE),"")</f>
        <v/>
      </c>
      <c r="AA1503" s="3" t="str">
        <f>IFERROR(VLOOKUP($C1503*1,Lookups!$H:$N,3,FALSE),"")</f>
        <v>Sales</v>
      </c>
      <c r="AB1503" s="3" t="str">
        <f>IFERROR(VLOOKUP($C1503*1,Lookups!$H:$N,4,FALSE),"")</f>
        <v>Dinner</v>
      </c>
      <c r="AC1503" s="3" t="str">
        <f>IFERROR(VLOOKUP($C1503*1,Lookups!$H:$N,5,FALSE),"")</f>
        <v>Private</v>
      </c>
      <c r="AD1503" s="3" t="str">
        <f>IFERROR(VLOOKUP($C1503*1,Lookups!$H:$N,6,FALSE),"")</f>
        <v>Bev</v>
      </c>
      <c r="AE1503" s="3" t="str">
        <f>IFERROR(VLOOKUP($C1503*1,Lookups!$H:$N,7,FALSE),"")</f>
        <v>Beer</v>
      </c>
      <c r="AF1503" s="3" t="str">
        <f>VLOOKUP(B1503*1,Stores!$A:$C,3,FALSE)</f>
        <v>DFDE</v>
      </c>
    </row>
    <row r="1504" spans="1:32">
      <c r="A1504" s="165" t="s">
        <v>924</v>
      </c>
      <c r="B1504" s="166" t="s">
        <v>926</v>
      </c>
      <c r="C1504" s="165" t="s">
        <v>632</v>
      </c>
      <c r="D1504" s="165" t="s">
        <v>918</v>
      </c>
      <c r="E1504" s="165" t="s">
        <v>633</v>
      </c>
      <c r="F1504" s="167">
        <v>2017</v>
      </c>
      <c r="G1504" s="168">
        <v>0</v>
      </c>
      <c r="H1504" s="169">
        <v>1166.625</v>
      </c>
      <c r="I1504" s="169">
        <v>2863.3653749999999</v>
      </c>
      <c r="J1504" s="169">
        <v>1107.81</v>
      </c>
      <c r="K1504" s="169">
        <v>1515.7125000000001</v>
      </c>
      <c r="L1504" s="169">
        <v>740.69999999999993</v>
      </c>
      <c r="M1504" s="169">
        <v>1250.0774999999999</v>
      </c>
      <c r="N1504" s="169">
        <v>666.30990000000008</v>
      </c>
      <c r="O1504" s="169">
        <v>856.72124999999994</v>
      </c>
      <c r="P1504" s="169">
        <v>530.30250000000001</v>
      </c>
      <c r="Q1504" s="169">
        <v>1247.3999999999999</v>
      </c>
      <c r="R1504" s="169">
        <v>2282.67</v>
      </c>
      <c r="S1504" s="169">
        <v>0</v>
      </c>
      <c r="T1504" s="169">
        <v>0</v>
      </c>
      <c r="U1504" s="169">
        <v>14227.694025000001</v>
      </c>
      <c r="V1504" s="163">
        <f ca="1">SUM(INDIRECT(Inputs!$C$11&amp;ROW()&amp;":"&amp;Inputs!$C$12&amp;ROW()))</f>
        <v>1247.3999999999999</v>
      </c>
      <c r="W1504" s="163">
        <f ca="1">SUM(INDIRECT(Inputs!$C$13&amp;ROW()&amp;":"&amp;Inputs!$C$14&amp;ROW()))</f>
        <v>11945.024025000001</v>
      </c>
      <c r="X1504" s="3" t="str">
        <f>IF(COUNTIFS(Lookups!$A:$A,C1504)=1,"Gross Sales","")</f>
        <v/>
      </c>
      <c r="Y1504" s="3" t="str">
        <f>IF(COUNTIFS(Lookups!$D:$D,C1504)=1,"Bar Sales","")</f>
        <v/>
      </c>
      <c r="Z1504" s="3" t="str">
        <f>IFERROR(VLOOKUP(C1504*1,Lookups!$D:$F,3,FALSE),"")</f>
        <v/>
      </c>
      <c r="AA1504" s="3" t="str">
        <f>IFERROR(VLOOKUP($C1504*1,Lookups!$H:$N,3,FALSE),"")</f>
        <v>Sales</v>
      </c>
      <c r="AB1504" s="3" t="str">
        <f>IFERROR(VLOOKUP($C1504*1,Lookups!$H:$N,4,FALSE),"")</f>
        <v>Dinner</v>
      </c>
      <c r="AC1504" s="3" t="str">
        <f>IFERROR(VLOOKUP($C1504*1,Lookups!$H:$N,5,FALSE),"")</f>
        <v>Private</v>
      </c>
      <c r="AD1504" s="3" t="str">
        <f>IFERROR(VLOOKUP($C1504*1,Lookups!$H:$N,6,FALSE),"")</f>
        <v>Bev</v>
      </c>
      <c r="AE1504" s="3" t="str">
        <f>IFERROR(VLOOKUP($C1504*1,Lookups!$H:$N,7,FALSE),"")</f>
        <v>Beer</v>
      </c>
      <c r="AF1504" s="3" t="str">
        <f>VLOOKUP(B1504*1,Stores!$A:$C,3,FALSE)</f>
        <v>DFDE</v>
      </c>
    </row>
    <row r="1505" spans="1:32">
      <c r="A1505" s="165" t="s">
        <v>923</v>
      </c>
      <c r="B1505" s="166" t="s">
        <v>927</v>
      </c>
      <c r="C1505" s="165" t="s">
        <v>632</v>
      </c>
      <c r="D1505" s="165" t="s">
        <v>918</v>
      </c>
      <c r="E1505" s="165" t="s">
        <v>633</v>
      </c>
      <c r="F1505" s="167">
        <v>2017</v>
      </c>
      <c r="G1505" s="168">
        <v>0</v>
      </c>
      <c r="H1505" s="169">
        <v>1824.2873999999999</v>
      </c>
      <c r="I1505" s="169">
        <v>1438.95</v>
      </c>
      <c r="J1505" s="169">
        <v>1299.1668749999999</v>
      </c>
      <c r="K1505" s="169">
        <v>1048.3931250000001</v>
      </c>
      <c r="L1505" s="169">
        <v>2019.796875</v>
      </c>
      <c r="M1505" s="169">
        <v>2459.6343750000001</v>
      </c>
      <c r="N1505" s="169">
        <v>1194.3599999999999</v>
      </c>
      <c r="O1505" s="169">
        <v>2300.7206249999999</v>
      </c>
      <c r="P1505" s="169">
        <v>753.07499999999993</v>
      </c>
      <c r="Q1505" s="169">
        <v>2187.7379250000004</v>
      </c>
      <c r="R1505" s="169">
        <v>1513.68</v>
      </c>
      <c r="S1505" s="169">
        <v>0</v>
      </c>
      <c r="T1505" s="169">
        <v>0</v>
      </c>
      <c r="U1505" s="169">
        <v>18039.802200000002</v>
      </c>
      <c r="V1505" s="163">
        <f ca="1">SUM(INDIRECT(Inputs!$C$11&amp;ROW()&amp;":"&amp;Inputs!$C$12&amp;ROW()))</f>
        <v>2187.7379250000004</v>
      </c>
      <c r="W1505" s="163">
        <f ca="1">SUM(INDIRECT(Inputs!$C$13&amp;ROW()&amp;":"&amp;Inputs!$C$14&amp;ROW()))</f>
        <v>16526.122200000002</v>
      </c>
      <c r="X1505" s="3" t="str">
        <f>IF(COUNTIFS(Lookups!$A:$A,C1505)=1,"Gross Sales","")</f>
        <v/>
      </c>
      <c r="Y1505" s="3" t="str">
        <f>IF(COUNTIFS(Lookups!$D:$D,C1505)=1,"Bar Sales","")</f>
        <v/>
      </c>
      <c r="Z1505" s="3" t="str">
        <f>IFERROR(VLOOKUP(C1505*1,Lookups!$D:$F,3,FALSE),"")</f>
        <v/>
      </c>
      <c r="AA1505" s="3" t="str">
        <f>IFERROR(VLOOKUP($C1505*1,Lookups!$H:$N,3,FALSE),"")</f>
        <v>Sales</v>
      </c>
      <c r="AB1505" s="3" t="str">
        <f>IFERROR(VLOOKUP($C1505*1,Lookups!$H:$N,4,FALSE),"")</f>
        <v>Dinner</v>
      </c>
      <c r="AC1505" s="3" t="str">
        <f>IFERROR(VLOOKUP($C1505*1,Lookups!$H:$N,5,FALSE),"")</f>
        <v>Private</v>
      </c>
      <c r="AD1505" s="3" t="str">
        <f>IFERROR(VLOOKUP($C1505*1,Lookups!$H:$N,6,FALSE),"")</f>
        <v>Bev</v>
      </c>
      <c r="AE1505" s="3" t="str">
        <f>IFERROR(VLOOKUP($C1505*1,Lookups!$H:$N,7,FALSE),"")</f>
        <v>Beer</v>
      </c>
      <c r="AF1505" s="3" t="str">
        <f>VLOOKUP(B1505*1,Stores!$A:$C,3,FALSE)</f>
        <v>DFDE</v>
      </c>
    </row>
    <row r="1506" spans="1:32">
      <c r="A1506" s="165" t="s">
        <v>922</v>
      </c>
      <c r="B1506" s="166" t="s">
        <v>928</v>
      </c>
      <c r="C1506" s="165" t="s">
        <v>632</v>
      </c>
      <c r="D1506" s="165" t="s">
        <v>918</v>
      </c>
      <c r="E1506" s="165" t="s">
        <v>633</v>
      </c>
      <c r="F1506" s="167">
        <v>2017</v>
      </c>
      <c r="G1506" s="168">
        <v>0</v>
      </c>
      <c r="H1506" s="169">
        <v>1464.5677500000002</v>
      </c>
      <c r="I1506" s="169">
        <v>1612.3561499999998</v>
      </c>
      <c r="J1506" s="169">
        <v>1146.5864999999999</v>
      </c>
      <c r="K1506" s="169">
        <v>490.17127499999998</v>
      </c>
      <c r="L1506" s="169">
        <v>917.68799999999987</v>
      </c>
      <c r="M1506" s="169">
        <v>1042.3761</v>
      </c>
      <c r="N1506" s="169">
        <v>215.29492500000001</v>
      </c>
      <c r="O1506" s="169">
        <v>661.16264999999987</v>
      </c>
      <c r="P1506" s="169">
        <v>467.54309999999998</v>
      </c>
      <c r="Q1506" s="169">
        <v>1117.1648250000001</v>
      </c>
      <c r="R1506" s="169">
        <v>1470.5172</v>
      </c>
      <c r="S1506" s="169">
        <v>0</v>
      </c>
      <c r="T1506" s="169">
        <v>0</v>
      </c>
      <c r="U1506" s="169">
        <v>10605.428475000001</v>
      </c>
      <c r="V1506" s="163">
        <f ca="1">SUM(INDIRECT(Inputs!$C$11&amp;ROW()&amp;":"&amp;Inputs!$C$12&amp;ROW()))</f>
        <v>1117.1648250000001</v>
      </c>
      <c r="W1506" s="163">
        <f ca="1">SUM(INDIRECT(Inputs!$C$13&amp;ROW()&amp;":"&amp;Inputs!$C$14&amp;ROW()))</f>
        <v>9134.9112750000004</v>
      </c>
      <c r="X1506" s="3" t="str">
        <f>IF(COUNTIFS(Lookups!$A:$A,C1506)=1,"Gross Sales","")</f>
        <v/>
      </c>
      <c r="Y1506" s="3" t="str">
        <f>IF(COUNTIFS(Lookups!$D:$D,C1506)=1,"Bar Sales","")</f>
        <v/>
      </c>
      <c r="Z1506" s="3" t="str">
        <f>IFERROR(VLOOKUP(C1506*1,Lookups!$D:$F,3,FALSE),"")</f>
        <v/>
      </c>
      <c r="AA1506" s="3" t="str">
        <f>IFERROR(VLOOKUP($C1506*1,Lookups!$H:$N,3,FALSE),"")</f>
        <v>Sales</v>
      </c>
      <c r="AB1506" s="3" t="str">
        <f>IFERROR(VLOOKUP($C1506*1,Lookups!$H:$N,4,FALSE),"")</f>
        <v>Dinner</v>
      </c>
      <c r="AC1506" s="3" t="str">
        <f>IFERROR(VLOOKUP($C1506*1,Lookups!$H:$N,5,FALSE),"")</f>
        <v>Private</v>
      </c>
      <c r="AD1506" s="3" t="str">
        <f>IFERROR(VLOOKUP($C1506*1,Lookups!$H:$N,6,FALSE),"")</f>
        <v>Bev</v>
      </c>
      <c r="AE1506" s="3" t="str">
        <f>IFERROR(VLOOKUP($C1506*1,Lookups!$H:$N,7,FALSE),"")</f>
        <v>Beer</v>
      </c>
      <c r="AF1506" s="3" t="str">
        <f>VLOOKUP(B1506*1,Stores!$A:$C,3,FALSE)</f>
        <v>DFDE</v>
      </c>
    </row>
    <row r="1507" spans="1:32">
      <c r="A1507" s="165" t="s">
        <v>921</v>
      </c>
      <c r="B1507" s="166" t="s">
        <v>929</v>
      </c>
      <c r="C1507" s="165" t="s">
        <v>632</v>
      </c>
      <c r="D1507" s="165" t="s">
        <v>918</v>
      </c>
      <c r="E1507" s="165" t="s">
        <v>633</v>
      </c>
      <c r="F1507" s="167">
        <v>2017</v>
      </c>
      <c r="G1507" s="168">
        <v>0</v>
      </c>
      <c r="H1507" s="169">
        <v>625.26</v>
      </c>
      <c r="I1507" s="169">
        <v>441.49875000000003</v>
      </c>
      <c r="J1507" s="169">
        <v>433.5</v>
      </c>
      <c r="K1507" s="169">
        <v>761.67000000000007</v>
      </c>
      <c r="L1507" s="169">
        <v>1452.81375</v>
      </c>
      <c r="M1507" s="169">
        <v>2116.5225</v>
      </c>
      <c r="N1507" s="169">
        <v>1307.74875</v>
      </c>
      <c r="O1507" s="169">
        <v>1140.96</v>
      </c>
      <c r="P1507" s="169">
        <v>1438.5</v>
      </c>
      <c r="Q1507" s="169">
        <v>1313.17875</v>
      </c>
      <c r="R1507" s="169">
        <v>1618.155</v>
      </c>
      <c r="S1507" s="169">
        <v>0</v>
      </c>
      <c r="T1507" s="169">
        <v>0</v>
      </c>
      <c r="U1507" s="169">
        <v>12649.807500000001</v>
      </c>
      <c r="V1507" s="163">
        <f ca="1">SUM(INDIRECT(Inputs!$C$11&amp;ROW()&amp;":"&amp;Inputs!$C$12&amp;ROW()))</f>
        <v>1313.17875</v>
      </c>
      <c r="W1507" s="163">
        <f ca="1">SUM(INDIRECT(Inputs!$C$13&amp;ROW()&amp;":"&amp;Inputs!$C$14&amp;ROW()))</f>
        <v>11031.6525</v>
      </c>
      <c r="X1507" s="3" t="str">
        <f>IF(COUNTIFS(Lookups!$A:$A,C1507)=1,"Gross Sales","")</f>
        <v/>
      </c>
      <c r="Y1507" s="3" t="str">
        <f>IF(COUNTIFS(Lookups!$D:$D,C1507)=1,"Bar Sales","")</f>
        <v/>
      </c>
      <c r="Z1507" s="3" t="str">
        <f>IFERROR(VLOOKUP(C1507*1,Lookups!$D:$F,3,FALSE),"")</f>
        <v/>
      </c>
      <c r="AA1507" s="3" t="str">
        <f>IFERROR(VLOOKUP($C1507*1,Lookups!$H:$N,3,FALSE),"")</f>
        <v>Sales</v>
      </c>
      <c r="AB1507" s="3" t="str">
        <f>IFERROR(VLOOKUP($C1507*1,Lookups!$H:$N,4,FALSE),"")</f>
        <v>Dinner</v>
      </c>
      <c r="AC1507" s="3" t="str">
        <f>IFERROR(VLOOKUP($C1507*1,Lookups!$H:$N,5,FALSE),"")</f>
        <v>Private</v>
      </c>
      <c r="AD1507" s="3" t="str">
        <f>IFERROR(VLOOKUP($C1507*1,Lookups!$H:$N,6,FALSE),"")</f>
        <v>Bev</v>
      </c>
      <c r="AE1507" s="3" t="str">
        <f>IFERROR(VLOOKUP($C1507*1,Lookups!$H:$N,7,FALSE),"")</f>
        <v>Beer</v>
      </c>
      <c r="AF1507" s="3" t="str">
        <f>VLOOKUP(B1507*1,Stores!$A:$C,3,FALSE)</f>
        <v>DFDE</v>
      </c>
    </row>
    <row r="1508" spans="1:32">
      <c r="A1508" s="165" t="s">
        <v>920</v>
      </c>
      <c r="B1508" s="166" t="s">
        <v>930</v>
      </c>
      <c r="C1508" s="165" t="s">
        <v>632</v>
      </c>
      <c r="D1508" s="165" t="s">
        <v>918</v>
      </c>
      <c r="E1508" s="165" t="s">
        <v>633</v>
      </c>
      <c r="F1508" s="167">
        <v>2017</v>
      </c>
      <c r="G1508" s="168">
        <v>0</v>
      </c>
      <c r="H1508" s="169">
        <v>74.8125</v>
      </c>
      <c r="I1508" s="169">
        <v>577.82249999999999</v>
      </c>
      <c r="J1508" s="169">
        <v>1534.4550000000002</v>
      </c>
      <c r="K1508" s="169">
        <v>642.52499999999998</v>
      </c>
      <c r="L1508" s="169">
        <v>939.33</v>
      </c>
      <c r="M1508" s="169">
        <v>819.47249999999997</v>
      </c>
      <c r="N1508" s="169">
        <v>897.12</v>
      </c>
      <c r="O1508" s="169">
        <v>487.05</v>
      </c>
      <c r="P1508" s="169">
        <v>61.425000000000004</v>
      </c>
      <c r="Q1508" s="169">
        <v>471.90000000000003</v>
      </c>
      <c r="R1508" s="169">
        <v>482.97749999999996</v>
      </c>
      <c r="S1508" s="169">
        <v>0</v>
      </c>
      <c r="T1508" s="169">
        <v>0</v>
      </c>
      <c r="U1508" s="169">
        <v>6988.89</v>
      </c>
      <c r="V1508" s="163">
        <f ca="1">SUM(INDIRECT(Inputs!$C$11&amp;ROW()&amp;":"&amp;Inputs!$C$12&amp;ROW()))</f>
        <v>471.90000000000003</v>
      </c>
      <c r="W1508" s="163">
        <f ca="1">SUM(INDIRECT(Inputs!$C$13&amp;ROW()&amp;":"&amp;Inputs!$C$14&amp;ROW()))</f>
        <v>6505.9125000000004</v>
      </c>
      <c r="X1508" s="3" t="str">
        <f>IF(COUNTIFS(Lookups!$A:$A,C1508)=1,"Gross Sales","")</f>
        <v/>
      </c>
      <c r="Y1508" s="3" t="str">
        <f>IF(COUNTIFS(Lookups!$D:$D,C1508)=1,"Bar Sales","")</f>
        <v/>
      </c>
      <c r="Z1508" s="3" t="str">
        <f>IFERROR(VLOOKUP(C1508*1,Lookups!$D:$F,3,FALSE),"")</f>
        <v/>
      </c>
      <c r="AA1508" s="3" t="str">
        <f>IFERROR(VLOOKUP($C1508*1,Lookups!$H:$N,3,FALSE),"")</f>
        <v>Sales</v>
      </c>
      <c r="AB1508" s="3" t="str">
        <f>IFERROR(VLOOKUP($C1508*1,Lookups!$H:$N,4,FALSE),"")</f>
        <v>Dinner</v>
      </c>
      <c r="AC1508" s="3" t="str">
        <f>IFERROR(VLOOKUP($C1508*1,Lookups!$H:$N,5,FALSE),"")</f>
        <v>Private</v>
      </c>
      <c r="AD1508" s="3" t="str">
        <f>IFERROR(VLOOKUP($C1508*1,Lookups!$H:$N,6,FALSE),"")</f>
        <v>Bev</v>
      </c>
      <c r="AE1508" s="3" t="str">
        <f>IFERROR(VLOOKUP($C1508*1,Lookups!$H:$N,7,FALSE),"")</f>
        <v>Beer</v>
      </c>
      <c r="AF1508" s="3" t="str">
        <f>VLOOKUP(B1508*1,Stores!$A:$C,3,FALSE)</f>
        <v>DFDE</v>
      </c>
    </row>
    <row r="1509" spans="1:32">
      <c r="A1509" s="165" t="s">
        <v>919</v>
      </c>
      <c r="B1509" s="166" t="s">
        <v>931</v>
      </c>
      <c r="C1509" s="165" t="s">
        <v>632</v>
      </c>
      <c r="D1509" s="165" t="s">
        <v>918</v>
      </c>
      <c r="E1509" s="165" t="s">
        <v>633</v>
      </c>
      <c r="F1509" s="167">
        <v>2017</v>
      </c>
      <c r="G1509" s="168">
        <v>0</v>
      </c>
      <c r="H1509" s="169">
        <v>3077.1843750000003</v>
      </c>
      <c r="I1509" s="169">
        <v>2386.3916249999997</v>
      </c>
      <c r="J1509" s="169">
        <v>2389.4639999999999</v>
      </c>
      <c r="K1509" s="169">
        <v>2309.1358500000001</v>
      </c>
      <c r="L1509" s="169">
        <v>4604.8728749999991</v>
      </c>
      <c r="M1509" s="169">
        <v>3118.1213250000005</v>
      </c>
      <c r="N1509" s="169">
        <v>1681.2562500000001</v>
      </c>
      <c r="O1509" s="169">
        <v>1889.3306250000001</v>
      </c>
      <c r="P1509" s="169">
        <v>1887.8475000000001</v>
      </c>
      <c r="Q1509" s="169">
        <v>3154.4939999999992</v>
      </c>
      <c r="R1509" s="169">
        <v>1825.6927500000002</v>
      </c>
      <c r="S1509" s="169">
        <v>0</v>
      </c>
      <c r="T1509" s="169">
        <v>0</v>
      </c>
      <c r="U1509" s="169">
        <v>28323.791174999998</v>
      </c>
      <c r="V1509" s="163">
        <f ca="1">SUM(INDIRECT(Inputs!$C$11&amp;ROW()&amp;":"&amp;Inputs!$C$12&amp;ROW()))</f>
        <v>3154.4939999999992</v>
      </c>
      <c r="W1509" s="163">
        <f ca="1">SUM(INDIRECT(Inputs!$C$13&amp;ROW()&amp;":"&amp;Inputs!$C$14&amp;ROW()))</f>
        <v>26498.098424999996</v>
      </c>
      <c r="X1509" s="3" t="str">
        <f>IF(COUNTIFS(Lookups!$A:$A,C1509)=1,"Gross Sales","")</f>
        <v/>
      </c>
      <c r="Y1509" s="3" t="str">
        <f>IF(COUNTIFS(Lookups!$D:$D,C1509)=1,"Bar Sales","")</f>
        <v/>
      </c>
      <c r="Z1509" s="3" t="str">
        <f>IFERROR(VLOOKUP(C1509*1,Lookups!$D:$F,3,FALSE),"")</f>
        <v/>
      </c>
      <c r="AA1509" s="3" t="str">
        <f>IFERROR(VLOOKUP($C1509*1,Lookups!$H:$N,3,FALSE),"")</f>
        <v>Sales</v>
      </c>
      <c r="AB1509" s="3" t="str">
        <f>IFERROR(VLOOKUP($C1509*1,Lookups!$H:$N,4,FALSE),"")</f>
        <v>Dinner</v>
      </c>
      <c r="AC1509" s="3" t="str">
        <f>IFERROR(VLOOKUP($C1509*1,Lookups!$H:$N,5,FALSE),"")</f>
        <v>Private</v>
      </c>
      <c r="AD1509" s="3" t="str">
        <f>IFERROR(VLOOKUP($C1509*1,Lookups!$H:$N,6,FALSE),"")</f>
        <v>Bev</v>
      </c>
      <c r="AE1509" s="3" t="str">
        <f>IFERROR(VLOOKUP($C1509*1,Lookups!$H:$N,7,FALSE),"")</f>
        <v>Beer</v>
      </c>
      <c r="AF1509" s="3" t="str">
        <f>VLOOKUP(B1509*1,Stores!$A:$C,3,FALSE)</f>
        <v>DFDE</v>
      </c>
    </row>
    <row r="1510" spans="1:32">
      <c r="A1510" s="165" t="s">
        <v>959</v>
      </c>
      <c r="B1510" s="166" t="s">
        <v>932</v>
      </c>
      <c r="C1510" s="165" t="s">
        <v>632</v>
      </c>
      <c r="D1510" s="165" t="s">
        <v>918</v>
      </c>
      <c r="E1510" s="165" t="s">
        <v>633</v>
      </c>
      <c r="F1510" s="167">
        <v>2017</v>
      </c>
      <c r="G1510" s="168">
        <v>0</v>
      </c>
      <c r="H1510" s="169">
        <v>0</v>
      </c>
      <c r="I1510" s="169">
        <v>0</v>
      </c>
      <c r="J1510" s="169">
        <v>0</v>
      </c>
      <c r="K1510" s="169">
        <v>0</v>
      </c>
      <c r="L1510" s="169">
        <v>0</v>
      </c>
      <c r="M1510" s="169">
        <v>0</v>
      </c>
      <c r="N1510" s="169">
        <v>207.48</v>
      </c>
      <c r="O1510" s="169">
        <v>494.19000000000005</v>
      </c>
      <c r="P1510" s="169">
        <v>79.695000000000007</v>
      </c>
      <c r="Q1510" s="169">
        <v>76.725000000000009</v>
      </c>
      <c r="R1510" s="169">
        <v>0</v>
      </c>
      <c r="S1510" s="169">
        <v>0</v>
      </c>
      <c r="T1510" s="169">
        <v>0</v>
      </c>
      <c r="U1510" s="169">
        <v>858.09000000000015</v>
      </c>
      <c r="V1510" s="163">
        <f ca="1">SUM(INDIRECT(Inputs!$C$11&amp;ROW()&amp;":"&amp;Inputs!$C$12&amp;ROW()))</f>
        <v>76.725000000000009</v>
      </c>
      <c r="W1510" s="163">
        <f ca="1">SUM(INDIRECT(Inputs!$C$13&amp;ROW()&amp;":"&amp;Inputs!$C$14&amp;ROW()))</f>
        <v>858.09000000000015</v>
      </c>
      <c r="X1510" s="3" t="str">
        <f>IF(COUNTIFS(Lookups!$A:$A,C1510)=1,"Gross Sales","")</f>
        <v/>
      </c>
      <c r="Y1510" s="3" t="str">
        <f>IF(COUNTIFS(Lookups!$D:$D,C1510)=1,"Bar Sales","")</f>
        <v/>
      </c>
      <c r="Z1510" s="3" t="str">
        <f>IFERROR(VLOOKUP(C1510*1,Lookups!$D:$F,3,FALSE),"")</f>
        <v/>
      </c>
      <c r="AA1510" s="3" t="str">
        <f>IFERROR(VLOOKUP($C1510*1,Lookups!$H:$N,3,FALSE),"")</f>
        <v>Sales</v>
      </c>
      <c r="AB1510" s="3" t="str">
        <f>IFERROR(VLOOKUP($C1510*1,Lookups!$H:$N,4,FALSE),"")</f>
        <v>Dinner</v>
      </c>
      <c r="AC1510" s="3" t="str">
        <f>IFERROR(VLOOKUP($C1510*1,Lookups!$H:$N,5,FALSE),"")</f>
        <v>Private</v>
      </c>
      <c r="AD1510" s="3" t="str">
        <f>IFERROR(VLOOKUP($C1510*1,Lookups!$H:$N,6,FALSE),"")</f>
        <v>Bev</v>
      </c>
      <c r="AE1510" s="3" t="str">
        <f>IFERROR(VLOOKUP($C1510*1,Lookups!$H:$N,7,FALSE),"")</f>
        <v>Beer</v>
      </c>
      <c r="AF1510" s="3" t="str">
        <f>VLOOKUP(B1510*1,Stores!$A:$C,3,FALSE)</f>
        <v>DFG</v>
      </c>
    </row>
    <row r="1511" spans="1:32">
      <c r="A1511" s="165" t="s">
        <v>954</v>
      </c>
      <c r="B1511" s="166" t="s">
        <v>933</v>
      </c>
      <c r="C1511" s="165" t="s">
        <v>632</v>
      </c>
      <c r="D1511" s="165" t="s">
        <v>918</v>
      </c>
      <c r="E1511" s="165" t="s">
        <v>633</v>
      </c>
      <c r="F1511" s="167">
        <v>2017</v>
      </c>
      <c r="G1511" s="168">
        <v>0</v>
      </c>
      <c r="H1511" s="169">
        <v>117.38355</v>
      </c>
      <c r="I1511" s="169">
        <v>124.74</v>
      </c>
      <c r="J1511" s="169">
        <v>599.29290000000003</v>
      </c>
      <c r="K1511" s="169">
        <v>30.150825000000001</v>
      </c>
      <c r="L1511" s="169">
        <v>48.143999999999998</v>
      </c>
      <c r="M1511" s="169">
        <v>24.759899999999998</v>
      </c>
      <c r="N1511" s="169">
        <v>21.17745</v>
      </c>
      <c r="O1511" s="169">
        <v>0</v>
      </c>
      <c r="P1511" s="169">
        <v>3.0659999999999994</v>
      </c>
      <c r="Q1511" s="169">
        <v>639.63</v>
      </c>
      <c r="R1511" s="169">
        <v>139.32480000000001</v>
      </c>
      <c r="S1511" s="169">
        <v>0</v>
      </c>
      <c r="T1511" s="169">
        <v>0</v>
      </c>
      <c r="U1511" s="169">
        <v>1747.6694250000003</v>
      </c>
      <c r="V1511" s="163">
        <f ca="1">SUM(INDIRECT(Inputs!$C$11&amp;ROW()&amp;":"&amp;Inputs!$C$12&amp;ROW()))</f>
        <v>639.63</v>
      </c>
      <c r="W1511" s="163">
        <f ca="1">SUM(INDIRECT(Inputs!$C$13&amp;ROW()&amp;":"&amp;Inputs!$C$14&amp;ROW()))</f>
        <v>1608.3446250000002</v>
      </c>
      <c r="X1511" s="3" t="str">
        <f>IF(COUNTIFS(Lookups!$A:$A,C1511)=1,"Gross Sales","")</f>
        <v/>
      </c>
      <c r="Y1511" s="3" t="str">
        <f>IF(COUNTIFS(Lookups!$D:$D,C1511)=1,"Bar Sales","")</f>
        <v/>
      </c>
      <c r="Z1511" s="3" t="str">
        <f>IFERROR(VLOOKUP(C1511*1,Lookups!$D:$F,3,FALSE),"")</f>
        <v/>
      </c>
      <c r="AA1511" s="3" t="str">
        <f>IFERROR(VLOOKUP($C1511*1,Lookups!$H:$N,3,FALSE),"")</f>
        <v>Sales</v>
      </c>
      <c r="AB1511" s="3" t="str">
        <f>IFERROR(VLOOKUP($C1511*1,Lookups!$H:$N,4,FALSE),"")</f>
        <v>Dinner</v>
      </c>
      <c r="AC1511" s="3" t="str">
        <f>IFERROR(VLOOKUP($C1511*1,Lookups!$H:$N,5,FALSE),"")</f>
        <v>Private</v>
      </c>
      <c r="AD1511" s="3" t="str">
        <f>IFERROR(VLOOKUP($C1511*1,Lookups!$H:$N,6,FALSE),"")</f>
        <v>Bev</v>
      </c>
      <c r="AE1511" s="3" t="str">
        <f>IFERROR(VLOOKUP($C1511*1,Lookups!$H:$N,7,FALSE),"")</f>
        <v>Beer</v>
      </c>
      <c r="AF1511" s="3" t="str">
        <f>VLOOKUP(B1511*1,Stores!$A:$C,3,FALSE)</f>
        <v>DFG</v>
      </c>
    </row>
    <row r="1512" spans="1:32">
      <c r="A1512" s="165" t="s">
        <v>953</v>
      </c>
      <c r="B1512" s="166" t="s">
        <v>934</v>
      </c>
      <c r="C1512" s="165" t="s">
        <v>632</v>
      </c>
      <c r="D1512" s="165" t="s">
        <v>918</v>
      </c>
      <c r="E1512" s="165" t="s">
        <v>633</v>
      </c>
      <c r="F1512" s="167">
        <v>2017</v>
      </c>
      <c r="G1512" s="168">
        <v>0</v>
      </c>
      <c r="H1512" s="169">
        <v>120.405</v>
      </c>
      <c r="I1512" s="169">
        <v>72.5625</v>
      </c>
      <c r="J1512" s="169">
        <v>273.24374999999998</v>
      </c>
      <c r="K1512" s="169">
        <v>1239.3</v>
      </c>
      <c r="L1512" s="169">
        <v>57.145800000000001</v>
      </c>
      <c r="M1512" s="169">
        <v>399.71249999999998</v>
      </c>
      <c r="N1512" s="169">
        <v>89.519850000000005</v>
      </c>
      <c r="O1512" s="169">
        <v>34.409999999999997</v>
      </c>
      <c r="P1512" s="169">
        <v>47.234999999999999</v>
      </c>
      <c r="Q1512" s="169">
        <v>243.27</v>
      </c>
      <c r="R1512" s="169">
        <v>3.5700000000000003</v>
      </c>
      <c r="S1512" s="169">
        <v>0</v>
      </c>
      <c r="T1512" s="169">
        <v>0</v>
      </c>
      <c r="U1512" s="169">
        <v>2580.3744000000002</v>
      </c>
      <c r="V1512" s="163">
        <f ca="1">SUM(INDIRECT(Inputs!$C$11&amp;ROW()&amp;":"&amp;Inputs!$C$12&amp;ROW()))</f>
        <v>243.27</v>
      </c>
      <c r="W1512" s="163">
        <f ca="1">SUM(INDIRECT(Inputs!$C$13&amp;ROW()&amp;":"&amp;Inputs!$C$14&amp;ROW()))</f>
        <v>2576.8044</v>
      </c>
      <c r="X1512" s="3" t="str">
        <f>IF(COUNTIFS(Lookups!$A:$A,C1512)=1,"Gross Sales","")</f>
        <v/>
      </c>
      <c r="Y1512" s="3" t="str">
        <f>IF(COUNTIFS(Lookups!$D:$D,C1512)=1,"Bar Sales","")</f>
        <v/>
      </c>
      <c r="Z1512" s="3" t="str">
        <f>IFERROR(VLOOKUP(C1512*1,Lookups!$D:$F,3,FALSE),"")</f>
        <v/>
      </c>
      <c r="AA1512" s="3" t="str">
        <f>IFERROR(VLOOKUP($C1512*1,Lookups!$H:$N,3,FALSE),"")</f>
        <v>Sales</v>
      </c>
      <c r="AB1512" s="3" t="str">
        <f>IFERROR(VLOOKUP($C1512*1,Lookups!$H:$N,4,FALSE),"")</f>
        <v>Dinner</v>
      </c>
      <c r="AC1512" s="3" t="str">
        <f>IFERROR(VLOOKUP($C1512*1,Lookups!$H:$N,5,FALSE),"")</f>
        <v>Private</v>
      </c>
      <c r="AD1512" s="3" t="str">
        <f>IFERROR(VLOOKUP($C1512*1,Lookups!$H:$N,6,FALSE),"")</f>
        <v>Bev</v>
      </c>
      <c r="AE1512" s="3" t="str">
        <f>IFERROR(VLOOKUP($C1512*1,Lookups!$H:$N,7,FALSE),"")</f>
        <v>Beer</v>
      </c>
      <c r="AF1512" s="3" t="str">
        <f>VLOOKUP(B1512*1,Stores!$A:$C,3,FALSE)</f>
        <v>DFG</v>
      </c>
    </row>
    <row r="1513" spans="1:32">
      <c r="A1513" s="165" t="s">
        <v>950</v>
      </c>
      <c r="B1513" s="166" t="s">
        <v>935</v>
      </c>
      <c r="C1513" s="165" t="s">
        <v>632</v>
      </c>
      <c r="D1513" s="165" t="s">
        <v>918</v>
      </c>
      <c r="E1513" s="165" t="s">
        <v>633</v>
      </c>
      <c r="F1513" s="167">
        <v>2017</v>
      </c>
      <c r="G1513" s="168">
        <v>0</v>
      </c>
      <c r="H1513" s="169">
        <v>729.81000000000006</v>
      </c>
      <c r="I1513" s="169">
        <v>478.89000000000004</v>
      </c>
      <c r="J1513" s="169">
        <v>558.88620000000003</v>
      </c>
      <c r="K1513" s="169">
        <v>399.39375000000001</v>
      </c>
      <c r="L1513" s="169">
        <v>515.79000000000008</v>
      </c>
      <c r="M1513" s="169">
        <v>618.48</v>
      </c>
      <c r="N1513" s="169">
        <v>322.8</v>
      </c>
      <c r="O1513" s="169">
        <v>330.86250000000001</v>
      </c>
      <c r="P1513" s="169">
        <v>1089.1125</v>
      </c>
      <c r="Q1513" s="169">
        <v>693.63</v>
      </c>
      <c r="R1513" s="169">
        <v>683.32499999999993</v>
      </c>
      <c r="S1513" s="169">
        <v>0</v>
      </c>
      <c r="T1513" s="169">
        <v>0</v>
      </c>
      <c r="U1513" s="169">
        <v>6420.9799500000008</v>
      </c>
      <c r="V1513" s="163">
        <f ca="1">SUM(INDIRECT(Inputs!$C$11&amp;ROW()&amp;":"&amp;Inputs!$C$12&amp;ROW()))</f>
        <v>693.63</v>
      </c>
      <c r="W1513" s="163">
        <f ca="1">SUM(INDIRECT(Inputs!$C$13&amp;ROW()&amp;":"&amp;Inputs!$C$14&amp;ROW()))</f>
        <v>5737.654950000001</v>
      </c>
      <c r="X1513" s="3" t="str">
        <f>IF(COUNTIFS(Lookups!$A:$A,C1513)=1,"Gross Sales","")</f>
        <v/>
      </c>
      <c r="Y1513" s="3" t="str">
        <f>IF(COUNTIFS(Lookups!$D:$D,C1513)=1,"Bar Sales","")</f>
        <v/>
      </c>
      <c r="Z1513" s="3" t="str">
        <f>IFERROR(VLOOKUP(C1513*1,Lookups!$D:$F,3,FALSE),"")</f>
        <v/>
      </c>
      <c r="AA1513" s="3" t="str">
        <f>IFERROR(VLOOKUP($C1513*1,Lookups!$H:$N,3,FALSE),"")</f>
        <v>Sales</v>
      </c>
      <c r="AB1513" s="3" t="str">
        <f>IFERROR(VLOOKUP($C1513*1,Lookups!$H:$N,4,FALSE),"")</f>
        <v>Dinner</v>
      </c>
      <c r="AC1513" s="3" t="str">
        <f>IFERROR(VLOOKUP($C1513*1,Lookups!$H:$N,5,FALSE),"")</f>
        <v>Private</v>
      </c>
      <c r="AD1513" s="3" t="str">
        <f>IFERROR(VLOOKUP($C1513*1,Lookups!$H:$N,6,FALSE),"")</f>
        <v>Bev</v>
      </c>
      <c r="AE1513" s="3" t="str">
        <f>IFERROR(VLOOKUP($C1513*1,Lookups!$H:$N,7,FALSE),"")</f>
        <v>Beer</v>
      </c>
      <c r="AF1513" s="3" t="str">
        <f>VLOOKUP(B1513*1,Stores!$A:$C,3,FALSE)</f>
        <v>DFG</v>
      </c>
    </row>
    <row r="1514" spans="1:32">
      <c r="A1514" s="165" t="s">
        <v>949</v>
      </c>
      <c r="B1514" s="166" t="s">
        <v>936</v>
      </c>
      <c r="C1514" s="165" t="s">
        <v>632</v>
      </c>
      <c r="D1514" s="165" t="s">
        <v>918</v>
      </c>
      <c r="E1514" s="165" t="s">
        <v>633</v>
      </c>
      <c r="F1514" s="167">
        <v>2017</v>
      </c>
      <c r="G1514" s="168">
        <v>0</v>
      </c>
      <c r="H1514" s="169">
        <v>0</v>
      </c>
      <c r="I1514" s="169">
        <v>26.865600000000001</v>
      </c>
      <c r="J1514" s="169">
        <v>25.818750000000001</v>
      </c>
      <c r="K1514" s="169">
        <v>2.6459999999999995</v>
      </c>
      <c r="L1514" s="169">
        <v>0</v>
      </c>
      <c r="M1514" s="169">
        <v>55.608750000000001</v>
      </c>
      <c r="N1514" s="169">
        <v>2.5008750000000002</v>
      </c>
      <c r="O1514" s="169">
        <v>108.518175</v>
      </c>
      <c r="P1514" s="169">
        <v>9.6957000000000004</v>
      </c>
      <c r="Q1514" s="169">
        <v>30.2835</v>
      </c>
      <c r="R1514" s="169">
        <v>99.059399999999997</v>
      </c>
      <c r="S1514" s="169">
        <v>0</v>
      </c>
      <c r="T1514" s="169">
        <v>0</v>
      </c>
      <c r="U1514" s="169">
        <v>360.99674999999996</v>
      </c>
      <c r="V1514" s="163">
        <f ca="1">SUM(INDIRECT(Inputs!$C$11&amp;ROW()&amp;":"&amp;Inputs!$C$12&amp;ROW()))</f>
        <v>30.2835</v>
      </c>
      <c r="W1514" s="163">
        <f ca="1">SUM(INDIRECT(Inputs!$C$13&amp;ROW()&amp;":"&amp;Inputs!$C$14&amp;ROW()))</f>
        <v>261.93734999999998</v>
      </c>
      <c r="X1514" s="3" t="str">
        <f>IF(COUNTIFS(Lookups!$A:$A,C1514)=1,"Gross Sales","")</f>
        <v/>
      </c>
      <c r="Y1514" s="3" t="str">
        <f>IF(COUNTIFS(Lookups!$D:$D,C1514)=1,"Bar Sales","")</f>
        <v/>
      </c>
      <c r="Z1514" s="3" t="str">
        <f>IFERROR(VLOOKUP(C1514*1,Lookups!$D:$F,3,FALSE),"")</f>
        <v/>
      </c>
      <c r="AA1514" s="3" t="str">
        <f>IFERROR(VLOOKUP($C1514*1,Lookups!$H:$N,3,FALSE),"")</f>
        <v>Sales</v>
      </c>
      <c r="AB1514" s="3" t="str">
        <f>IFERROR(VLOOKUP($C1514*1,Lookups!$H:$N,4,FALSE),"")</f>
        <v>Dinner</v>
      </c>
      <c r="AC1514" s="3" t="str">
        <f>IFERROR(VLOOKUP($C1514*1,Lookups!$H:$N,5,FALSE),"")</f>
        <v>Private</v>
      </c>
      <c r="AD1514" s="3" t="str">
        <f>IFERROR(VLOOKUP($C1514*1,Lookups!$H:$N,6,FALSE),"")</f>
        <v>Bev</v>
      </c>
      <c r="AE1514" s="3" t="str">
        <f>IFERROR(VLOOKUP($C1514*1,Lookups!$H:$N,7,FALSE),"")</f>
        <v>Beer</v>
      </c>
      <c r="AF1514" s="3" t="str">
        <f>VLOOKUP(B1514*1,Stores!$A:$C,3,FALSE)</f>
        <v>DFG</v>
      </c>
    </row>
    <row r="1515" spans="1:32">
      <c r="A1515" s="165" t="s">
        <v>948</v>
      </c>
      <c r="B1515" s="166" t="s">
        <v>937</v>
      </c>
      <c r="C1515" s="165" t="s">
        <v>632</v>
      </c>
      <c r="D1515" s="165" t="s">
        <v>918</v>
      </c>
      <c r="E1515" s="165" t="s">
        <v>633</v>
      </c>
      <c r="F1515" s="167">
        <v>2017</v>
      </c>
      <c r="G1515" s="168">
        <v>0</v>
      </c>
      <c r="H1515" s="169">
        <v>280.5</v>
      </c>
      <c r="I1515" s="169">
        <v>81.9375</v>
      </c>
      <c r="J1515" s="169">
        <v>155.58750000000001</v>
      </c>
      <c r="K1515" s="169">
        <v>95.392499999999998</v>
      </c>
      <c r="L1515" s="169">
        <v>108.65625</v>
      </c>
      <c r="M1515" s="169">
        <v>76.194000000000017</v>
      </c>
      <c r="N1515" s="169">
        <v>78.251249999999999</v>
      </c>
      <c r="O1515" s="169">
        <v>43.860000000000007</v>
      </c>
      <c r="P1515" s="169">
        <v>121.38749999999999</v>
      </c>
      <c r="Q1515" s="169">
        <v>85.320000000000007</v>
      </c>
      <c r="R1515" s="169">
        <v>174.9</v>
      </c>
      <c r="S1515" s="169">
        <v>0</v>
      </c>
      <c r="T1515" s="169">
        <v>0</v>
      </c>
      <c r="U1515" s="169">
        <v>1301.9865</v>
      </c>
      <c r="V1515" s="163">
        <f ca="1">SUM(INDIRECT(Inputs!$C$11&amp;ROW()&amp;":"&amp;Inputs!$C$12&amp;ROW()))</f>
        <v>85.320000000000007</v>
      </c>
      <c r="W1515" s="163">
        <f ca="1">SUM(INDIRECT(Inputs!$C$13&amp;ROW()&amp;":"&amp;Inputs!$C$14&amp;ROW()))</f>
        <v>1127.0864999999999</v>
      </c>
      <c r="X1515" s="3" t="str">
        <f>IF(COUNTIFS(Lookups!$A:$A,C1515)=1,"Gross Sales","")</f>
        <v/>
      </c>
      <c r="Y1515" s="3" t="str">
        <f>IF(COUNTIFS(Lookups!$D:$D,C1515)=1,"Bar Sales","")</f>
        <v/>
      </c>
      <c r="Z1515" s="3" t="str">
        <f>IFERROR(VLOOKUP(C1515*1,Lookups!$D:$F,3,FALSE),"")</f>
        <v/>
      </c>
      <c r="AA1515" s="3" t="str">
        <f>IFERROR(VLOOKUP($C1515*1,Lookups!$H:$N,3,FALSE),"")</f>
        <v>Sales</v>
      </c>
      <c r="AB1515" s="3" t="str">
        <f>IFERROR(VLOOKUP($C1515*1,Lookups!$H:$N,4,FALSE),"")</f>
        <v>Dinner</v>
      </c>
      <c r="AC1515" s="3" t="str">
        <f>IFERROR(VLOOKUP($C1515*1,Lookups!$H:$N,5,FALSE),"")</f>
        <v>Private</v>
      </c>
      <c r="AD1515" s="3" t="str">
        <f>IFERROR(VLOOKUP($C1515*1,Lookups!$H:$N,6,FALSE),"")</f>
        <v>Bev</v>
      </c>
      <c r="AE1515" s="3" t="str">
        <f>IFERROR(VLOOKUP($C1515*1,Lookups!$H:$N,7,FALSE),"")</f>
        <v>Beer</v>
      </c>
      <c r="AF1515" s="3" t="str">
        <f>VLOOKUP(B1515*1,Stores!$A:$C,3,FALSE)</f>
        <v>DFG</v>
      </c>
    </row>
    <row r="1516" spans="1:32">
      <c r="A1516" s="165" t="s">
        <v>947</v>
      </c>
      <c r="B1516" s="166" t="s">
        <v>938</v>
      </c>
      <c r="C1516" s="165" t="s">
        <v>632</v>
      </c>
      <c r="D1516" s="165" t="s">
        <v>918</v>
      </c>
      <c r="E1516" s="165" t="s">
        <v>633</v>
      </c>
      <c r="F1516" s="167">
        <v>2017</v>
      </c>
      <c r="G1516" s="168">
        <v>0</v>
      </c>
      <c r="H1516" s="169">
        <v>126.72</v>
      </c>
      <c r="I1516" s="169">
        <v>257.56874999999997</v>
      </c>
      <c r="J1516" s="169">
        <v>282.64500000000004</v>
      </c>
      <c r="K1516" s="169">
        <v>371.74454999999995</v>
      </c>
      <c r="L1516" s="169">
        <v>119.02499999999999</v>
      </c>
      <c r="M1516" s="169">
        <v>137.91374999999999</v>
      </c>
      <c r="N1516" s="169">
        <v>98.752499999999998</v>
      </c>
      <c r="O1516" s="169">
        <v>146.16</v>
      </c>
      <c r="P1516" s="169">
        <v>269.13599999999997</v>
      </c>
      <c r="Q1516" s="169">
        <v>181.28819999999999</v>
      </c>
      <c r="R1516" s="169">
        <v>179.4</v>
      </c>
      <c r="S1516" s="169">
        <v>0</v>
      </c>
      <c r="T1516" s="169">
        <v>0</v>
      </c>
      <c r="U1516" s="169">
        <v>2170.3537499999998</v>
      </c>
      <c r="V1516" s="163">
        <f ca="1">SUM(INDIRECT(Inputs!$C$11&amp;ROW()&amp;":"&amp;Inputs!$C$12&amp;ROW()))</f>
        <v>181.28819999999999</v>
      </c>
      <c r="W1516" s="163">
        <f ca="1">SUM(INDIRECT(Inputs!$C$13&amp;ROW()&amp;":"&amp;Inputs!$C$14&amp;ROW()))</f>
        <v>1990.9537499999999</v>
      </c>
      <c r="X1516" s="3" t="str">
        <f>IF(COUNTIFS(Lookups!$A:$A,C1516)=1,"Gross Sales","")</f>
        <v/>
      </c>
      <c r="Y1516" s="3" t="str">
        <f>IF(COUNTIFS(Lookups!$D:$D,C1516)=1,"Bar Sales","")</f>
        <v/>
      </c>
      <c r="Z1516" s="3" t="str">
        <f>IFERROR(VLOOKUP(C1516*1,Lookups!$D:$F,3,FALSE),"")</f>
        <v/>
      </c>
      <c r="AA1516" s="3" t="str">
        <f>IFERROR(VLOOKUP($C1516*1,Lookups!$H:$N,3,FALSE),"")</f>
        <v>Sales</v>
      </c>
      <c r="AB1516" s="3" t="str">
        <f>IFERROR(VLOOKUP($C1516*1,Lookups!$H:$N,4,FALSE),"")</f>
        <v>Dinner</v>
      </c>
      <c r="AC1516" s="3" t="str">
        <f>IFERROR(VLOOKUP($C1516*1,Lookups!$H:$N,5,FALSE),"")</f>
        <v>Private</v>
      </c>
      <c r="AD1516" s="3" t="str">
        <f>IFERROR(VLOOKUP($C1516*1,Lookups!$H:$N,6,FALSE),"")</f>
        <v>Bev</v>
      </c>
      <c r="AE1516" s="3" t="str">
        <f>IFERROR(VLOOKUP($C1516*1,Lookups!$H:$N,7,FALSE),"")</f>
        <v>Beer</v>
      </c>
      <c r="AF1516" s="3" t="str">
        <f>VLOOKUP(B1516*1,Stores!$A:$C,3,FALSE)</f>
        <v>DFG</v>
      </c>
    </row>
    <row r="1517" spans="1:32">
      <c r="A1517" s="165" t="s">
        <v>946</v>
      </c>
      <c r="B1517" s="166" t="s">
        <v>939</v>
      </c>
      <c r="C1517" s="165" t="s">
        <v>632</v>
      </c>
      <c r="D1517" s="165" t="s">
        <v>918</v>
      </c>
      <c r="E1517" s="165" t="s">
        <v>633</v>
      </c>
      <c r="F1517" s="167">
        <v>2017</v>
      </c>
      <c r="G1517" s="168">
        <v>0</v>
      </c>
      <c r="H1517" s="169">
        <v>743.13000000000011</v>
      </c>
      <c r="I1517" s="169">
        <v>988.70782499999996</v>
      </c>
      <c r="J1517" s="169">
        <v>154.67100000000002</v>
      </c>
      <c r="K1517" s="169">
        <v>94.901624999999996</v>
      </c>
      <c r="L1517" s="169">
        <v>348.60540000000003</v>
      </c>
      <c r="M1517" s="169">
        <v>187.84492499999999</v>
      </c>
      <c r="N1517" s="169">
        <v>181.99485000000001</v>
      </c>
      <c r="O1517" s="169">
        <v>177.48000000000002</v>
      </c>
      <c r="P1517" s="169">
        <v>133.94280000000001</v>
      </c>
      <c r="Q1517" s="169">
        <v>159.17100000000002</v>
      </c>
      <c r="R1517" s="169">
        <v>125.91645000000001</v>
      </c>
      <c r="S1517" s="169">
        <v>0</v>
      </c>
      <c r="T1517" s="169">
        <v>0</v>
      </c>
      <c r="U1517" s="169">
        <v>3296.365875</v>
      </c>
      <c r="V1517" s="163">
        <f ca="1">SUM(INDIRECT(Inputs!$C$11&amp;ROW()&amp;":"&amp;Inputs!$C$12&amp;ROW()))</f>
        <v>159.17100000000002</v>
      </c>
      <c r="W1517" s="163">
        <f ca="1">SUM(INDIRECT(Inputs!$C$13&amp;ROW()&amp;":"&amp;Inputs!$C$14&amp;ROW()))</f>
        <v>3170.4494249999998</v>
      </c>
      <c r="X1517" s="3" t="str">
        <f>IF(COUNTIFS(Lookups!$A:$A,C1517)=1,"Gross Sales","")</f>
        <v/>
      </c>
      <c r="Y1517" s="3" t="str">
        <f>IF(COUNTIFS(Lookups!$D:$D,C1517)=1,"Bar Sales","")</f>
        <v/>
      </c>
      <c r="Z1517" s="3" t="str">
        <f>IFERROR(VLOOKUP(C1517*1,Lookups!$D:$F,3,FALSE),"")</f>
        <v/>
      </c>
      <c r="AA1517" s="3" t="str">
        <f>IFERROR(VLOOKUP($C1517*1,Lookups!$H:$N,3,FALSE),"")</f>
        <v>Sales</v>
      </c>
      <c r="AB1517" s="3" t="str">
        <f>IFERROR(VLOOKUP($C1517*1,Lookups!$H:$N,4,FALSE),"")</f>
        <v>Dinner</v>
      </c>
      <c r="AC1517" s="3" t="str">
        <f>IFERROR(VLOOKUP($C1517*1,Lookups!$H:$N,5,FALSE),"")</f>
        <v>Private</v>
      </c>
      <c r="AD1517" s="3" t="str">
        <f>IFERROR(VLOOKUP($C1517*1,Lookups!$H:$N,6,FALSE),"")</f>
        <v>Bev</v>
      </c>
      <c r="AE1517" s="3" t="str">
        <f>IFERROR(VLOOKUP($C1517*1,Lookups!$H:$N,7,FALSE),"")</f>
        <v>Beer</v>
      </c>
      <c r="AF1517" s="3" t="str">
        <f>VLOOKUP(B1517*1,Stores!$A:$C,3,FALSE)</f>
        <v>DFG</v>
      </c>
    </row>
    <row r="1518" spans="1:32">
      <c r="A1518" s="165" t="s">
        <v>945</v>
      </c>
      <c r="B1518" s="166" t="s">
        <v>940</v>
      </c>
      <c r="C1518" s="165" t="s">
        <v>632</v>
      </c>
      <c r="D1518" s="165" t="s">
        <v>918</v>
      </c>
      <c r="E1518" s="165" t="s">
        <v>633</v>
      </c>
      <c r="F1518" s="167">
        <v>2017</v>
      </c>
      <c r="G1518" s="168">
        <v>0</v>
      </c>
      <c r="H1518" s="169">
        <v>57.375</v>
      </c>
      <c r="I1518" s="169">
        <v>14.883750000000001</v>
      </c>
      <c r="J1518" s="169">
        <v>0.34500000000000003</v>
      </c>
      <c r="K1518" s="169">
        <v>66.877499999999998</v>
      </c>
      <c r="L1518" s="169">
        <v>73.935000000000002</v>
      </c>
      <c r="M1518" s="169">
        <v>302.47874999999999</v>
      </c>
      <c r="N1518" s="169">
        <v>8.0797499999999989</v>
      </c>
      <c r="O1518" s="169">
        <v>3.51</v>
      </c>
      <c r="P1518" s="169">
        <v>0.56610000000000005</v>
      </c>
      <c r="Q1518" s="169">
        <v>294.07499999999999</v>
      </c>
      <c r="R1518" s="169">
        <v>403.09500000000003</v>
      </c>
      <c r="S1518" s="169">
        <v>0</v>
      </c>
      <c r="T1518" s="169">
        <v>0</v>
      </c>
      <c r="U1518" s="169">
        <v>1225.2208499999999</v>
      </c>
      <c r="V1518" s="163">
        <f ca="1">SUM(INDIRECT(Inputs!$C$11&amp;ROW()&amp;":"&amp;Inputs!$C$12&amp;ROW()))</f>
        <v>294.07499999999999</v>
      </c>
      <c r="W1518" s="163">
        <f ca="1">SUM(INDIRECT(Inputs!$C$13&amp;ROW()&amp;":"&amp;Inputs!$C$14&amp;ROW()))</f>
        <v>822.1258499999999</v>
      </c>
      <c r="X1518" s="3" t="str">
        <f>IF(COUNTIFS(Lookups!$A:$A,C1518)=1,"Gross Sales","")</f>
        <v/>
      </c>
      <c r="Y1518" s="3" t="str">
        <f>IF(COUNTIFS(Lookups!$D:$D,C1518)=1,"Bar Sales","")</f>
        <v/>
      </c>
      <c r="Z1518" s="3" t="str">
        <f>IFERROR(VLOOKUP(C1518*1,Lookups!$D:$F,3,FALSE),"")</f>
        <v/>
      </c>
      <c r="AA1518" s="3" t="str">
        <f>IFERROR(VLOOKUP($C1518*1,Lookups!$H:$N,3,FALSE),"")</f>
        <v>Sales</v>
      </c>
      <c r="AB1518" s="3" t="str">
        <f>IFERROR(VLOOKUP($C1518*1,Lookups!$H:$N,4,FALSE),"")</f>
        <v>Dinner</v>
      </c>
      <c r="AC1518" s="3" t="str">
        <f>IFERROR(VLOOKUP($C1518*1,Lookups!$H:$N,5,FALSE),"")</f>
        <v>Private</v>
      </c>
      <c r="AD1518" s="3" t="str">
        <f>IFERROR(VLOOKUP($C1518*1,Lookups!$H:$N,6,FALSE),"")</f>
        <v>Bev</v>
      </c>
      <c r="AE1518" s="3" t="str">
        <f>IFERROR(VLOOKUP($C1518*1,Lookups!$H:$N,7,FALSE),"")</f>
        <v>Beer</v>
      </c>
      <c r="AF1518" s="3" t="str">
        <f>VLOOKUP(B1518*1,Stores!$A:$C,3,FALSE)</f>
        <v>DFG</v>
      </c>
    </row>
    <row r="1519" spans="1:32">
      <c r="A1519" s="165" t="s">
        <v>944</v>
      </c>
      <c r="B1519" s="166" t="s">
        <v>941</v>
      </c>
      <c r="C1519" s="165" t="s">
        <v>632</v>
      </c>
      <c r="D1519" s="165" t="s">
        <v>918</v>
      </c>
      <c r="E1519" s="165" t="s">
        <v>633</v>
      </c>
      <c r="F1519" s="167">
        <v>2017</v>
      </c>
      <c r="G1519" s="168">
        <v>0</v>
      </c>
      <c r="H1519" s="169">
        <v>458.31149999999991</v>
      </c>
      <c r="I1519" s="169">
        <v>395.70299999999997</v>
      </c>
      <c r="J1519" s="169">
        <v>629.69399999999996</v>
      </c>
      <c r="K1519" s="169">
        <v>131.82794999999999</v>
      </c>
      <c r="L1519" s="169">
        <v>616.74337500000001</v>
      </c>
      <c r="M1519" s="169">
        <v>289.62765000000002</v>
      </c>
      <c r="N1519" s="169">
        <v>129.17775</v>
      </c>
      <c r="O1519" s="169">
        <v>326.05439999999999</v>
      </c>
      <c r="P1519" s="169">
        <v>102.84787499999999</v>
      </c>
      <c r="Q1519" s="169">
        <v>699.19822499999998</v>
      </c>
      <c r="R1519" s="169">
        <v>395.01</v>
      </c>
      <c r="S1519" s="169">
        <v>0</v>
      </c>
      <c r="T1519" s="169">
        <v>0</v>
      </c>
      <c r="U1519" s="169">
        <v>4174.1957249999996</v>
      </c>
      <c r="V1519" s="163">
        <f ca="1">SUM(INDIRECT(Inputs!$C$11&amp;ROW()&amp;":"&amp;Inputs!$C$12&amp;ROW()))</f>
        <v>699.19822499999998</v>
      </c>
      <c r="W1519" s="163">
        <f ca="1">SUM(INDIRECT(Inputs!$C$13&amp;ROW()&amp;":"&amp;Inputs!$C$14&amp;ROW()))</f>
        <v>3779.1857249999994</v>
      </c>
      <c r="X1519" s="3" t="str">
        <f>IF(COUNTIFS(Lookups!$A:$A,C1519)=1,"Gross Sales","")</f>
        <v/>
      </c>
      <c r="Y1519" s="3" t="str">
        <f>IF(COUNTIFS(Lookups!$D:$D,C1519)=1,"Bar Sales","")</f>
        <v/>
      </c>
      <c r="Z1519" s="3" t="str">
        <f>IFERROR(VLOOKUP(C1519*1,Lookups!$D:$F,3,FALSE),"")</f>
        <v/>
      </c>
      <c r="AA1519" s="3" t="str">
        <f>IFERROR(VLOOKUP($C1519*1,Lookups!$H:$N,3,FALSE),"")</f>
        <v>Sales</v>
      </c>
      <c r="AB1519" s="3" t="str">
        <f>IFERROR(VLOOKUP($C1519*1,Lookups!$H:$N,4,FALSE),"")</f>
        <v>Dinner</v>
      </c>
      <c r="AC1519" s="3" t="str">
        <f>IFERROR(VLOOKUP($C1519*1,Lookups!$H:$N,5,FALSE),"")</f>
        <v>Private</v>
      </c>
      <c r="AD1519" s="3" t="str">
        <f>IFERROR(VLOOKUP($C1519*1,Lookups!$H:$N,6,FALSE),"")</f>
        <v>Bev</v>
      </c>
      <c r="AE1519" s="3" t="str">
        <f>IFERROR(VLOOKUP($C1519*1,Lookups!$H:$N,7,FALSE),"")</f>
        <v>Beer</v>
      </c>
      <c r="AF1519" s="3" t="str">
        <f>VLOOKUP(B1519*1,Stores!$A:$C,3,FALSE)</f>
        <v>DFG</v>
      </c>
    </row>
    <row r="1520" spans="1:32">
      <c r="A1520" s="165" t="s">
        <v>943</v>
      </c>
      <c r="B1520" s="166" t="s">
        <v>942</v>
      </c>
      <c r="C1520" s="165" t="s">
        <v>632</v>
      </c>
      <c r="D1520" s="165" t="s">
        <v>918</v>
      </c>
      <c r="E1520" s="165" t="s">
        <v>633</v>
      </c>
      <c r="F1520" s="167">
        <v>2017</v>
      </c>
      <c r="G1520" s="168">
        <v>0</v>
      </c>
      <c r="H1520" s="169">
        <v>561.44999999999993</v>
      </c>
      <c r="I1520" s="169">
        <v>196.21875</v>
      </c>
      <c r="J1520" s="169">
        <v>267.75</v>
      </c>
      <c r="K1520" s="169">
        <v>129.11624999999998</v>
      </c>
      <c r="L1520" s="169">
        <v>713.35500000000002</v>
      </c>
      <c r="M1520" s="169">
        <v>264.1275</v>
      </c>
      <c r="N1520" s="169">
        <v>625.27710000000002</v>
      </c>
      <c r="O1520" s="169">
        <v>531.57555000000002</v>
      </c>
      <c r="P1520" s="169">
        <v>379.42124999999993</v>
      </c>
      <c r="Q1520" s="169">
        <v>267.864375</v>
      </c>
      <c r="R1520" s="169">
        <v>1167.2662500000001</v>
      </c>
      <c r="S1520" s="169">
        <v>0</v>
      </c>
      <c r="T1520" s="169">
        <v>0</v>
      </c>
      <c r="U1520" s="169">
        <v>5103.4220249999998</v>
      </c>
      <c r="V1520" s="163">
        <f ca="1">SUM(INDIRECT(Inputs!$C$11&amp;ROW()&amp;":"&amp;Inputs!$C$12&amp;ROW()))</f>
        <v>267.864375</v>
      </c>
      <c r="W1520" s="163">
        <f ca="1">SUM(INDIRECT(Inputs!$C$13&amp;ROW()&amp;":"&amp;Inputs!$C$14&amp;ROW()))</f>
        <v>3936.1557750000002</v>
      </c>
      <c r="X1520" s="3" t="str">
        <f>IF(COUNTIFS(Lookups!$A:$A,C1520)=1,"Gross Sales","")</f>
        <v/>
      </c>
      <c r="Y1520" s="3" t="str">
        <f>IF(COUNTIFS(Lookups!$D:$D,C1520)=1,"Bar Sales","")</f>
        <v/>
      </c>
      <c r="Z1520" s="3" t="str">
        <f>IFERROR(VLOOKUP(C1520*1,Lookups!$D:$F,3,FALSE),"")</f>
        <v/>
      </c>
      <c r="AA1520" s="3" t="str">
        <f>IFERROR(VLOOKUP($C1520*1,Lookups!$H:$N,3,FALSE),"")</f>
        <v>Sales</v>
      </c>
      <c r="AB1520" s="3" t="str">
        <f>IFERROR(VLOOKUP($C1520*1,Lookups!$H:$N,4,FALSE),"")</f>
        <v>Dinner</v>
      </c>
      <c r="AC1520" s="3" t="str">
        <f>IFERROR(VLOOKUP($C1520*1,Lookups!$H:$N,5,FALSE),"")</f>
        <v>Private</v>
      </c>
      <c r="AD1520" s="3" t="str">
        <f>IFERROR(VLOOKUP($C1520*1,Lookups!$H:$N,6,FALSE),"")</f>
        <v>Bev</v>
      </c>
      <c r="AE1520" s="3" t="str">
        <f>IFERROR(VLOOKUP($C1520*1,Lookups!$H:$N,7,FALSE),"")</f>
        <v>Beer</v>
      </c>
      <c r="AF1520" s="3" t="str">
        <f>VLOOKUP(B1520*1,Stores!$A:$C,3,FALSE)</f>
        <v>DFG</v>
      </c>
    </row>
    <row r="1521" spans="1:32">
      <c r="A1521" s="165" t="s">
        <v>942</v>
      </c>
      <c r="B1521" s="166" t="s">
        <v>943</v>
      </c>
      <c r="C1521" s="165" t="s">
        <v>632</v>
      </c>
      <c r="D1521" s="165" t="s">
        <v>918</v>
      </c>
      <c r="E1521" s="165" t="s">
        <v>633</v>
      </c>
      <c r="F1521" s="167">
        <v>2017</v>
      </c>
      <c r="G1521" s="168">
        <v>0</v>
      </c>
      <c r="H1521" s="169">
        <v>0</v>
      </c>
      <c r="I1521" s="169">
        <v>0</v>
      </c>
      <c r="J1521" s="169">
        <v>0</v>
      </c>
      <c r="K1521" s="169">
        <v>0</v>
      </c>
      <c r="L1521" s="169">
        <v>0</v>
      </c>
      <c r="M1521" s="169">
        <v>0</v>
      </c>
      <c r="N1521" s="169">
        <v>16.965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169">
        <v>16.965</v>
      </c>
      <c r="V1521" s="163">
        <f ca="1">SUM(INDIRECT(Inputs!$C$11&amp;ROW()&amp;":"&amp;Inputs!$C$12&amp;ROW()))</f>
        <v>0</v>
      </c>
      <c r="W1521" s="163">
        <f ca="1">SUM(INDIRECT(Inputs!$C$13&amp;ROW()&amp;":"&amp;Inputs!$C$14&amp;ROW()))</f>
        <v>16.965</v>
      </c>
      <c r="X1521" s="3" t="str">
        <f>IF(COUNTIFS(Lookups!$A:$A,C1521)=1,"Gross Sales","")</f>
        <v/>
      </c>
      <c r="Y1521" s="3" t="str">
        <f>IF(COUNTIFS(Lookups!$D:$D,C1521)=1,"Bar Sales","")</f>
        <v/>
      </c>
      <c r="Z1521" s="3" t="str">
        <f>IFERROR(VLOOKUP(C1521*1,Lookups!$D:$F,3,FALSE),"")</f>
        <v/>
      </c>
      <c r="AA1521" s="3" t="str">
        <f>IFERROR(VLOOKUP($C1521*1,Lookups!$H:$N,3,FALSE),"")</f>
        <v>Sales</v>
      </c>
      <c r="AB1521" s="3" t="str">
        <f>IFERROR(VLOOKUP($C1521*1,Lookups!$H:$N,4,FALSE),"")</f>
        <v>Dinner</v>
      </c>
      <c r="AC1521" s="3" t="str">
        <f>IFERROR(VLOOKUP($C1521*1,Lookups!$H:$N,5,FALSE),"")</f>
        <v>Private</v>
      </c>
      <c r="AD1521" s="3" t="str">
        <f>IFERROR(VLOOKUP($C1521*1,Lookups!$H:$N,6,FALSE),"")</f>
        <v>Bev</v>
      </c>
      <c r="AE1521" s="3" t="str">
        <f>IFERROR(VLOOKUP($C1521*1,Lookups!$H:$N,7,FALSE),"")</f>
        <v>Beer</v>
      </c>
      <c r="AF1521" s="3" t="str">
        <f>VLOOKUP(B1521*1,Stores!$A:$C,3,FALSE)</f>
        <v>DFG</v>
      </c>
    </row>
    <row r="1522" spans="1:32">
      <c r="A1522" s="165" t="s">
        <v>941</v>
      </c>
      <c r="B1522" s="166" t="s">
        <v>944</v>
      </c>
      <c r="C1522" s="165" t="s">
        <v>632</v>
      </c>
      <c r="D1522" s="165" t="s">
        <v>918</v>
      </c>
      <c r="E1522" s="165" t="s">
        <v>633</v>
      </c>
      <c r="F1522" s="167">
        <v>2017</v>
      </c>
      <c r="G1522" s="168">
        <v>0</v>
      </c>
      <c r="H1522" s="169">
        <v>514.14374999999995</v>
      </c>
      <c r="I1522" s="169">
        <v>126.4725</v>
      </c>
      <c r="J1522" s="169">
        <v>335.92125000000004</v>
      </c>
      <c r="K1522" s="169">
        <v>141.78</v>
      </c>
      <c r="L1522" s="169">
        <v>89.745000000000005</v>
      </c>
      <c r="M1522" s="169">
        <v>17.009999999999998</v>
      </c>
      <c r="N1522" s="169">
        <v>0</v>
      </c>
      <c r="O1522" s="169">
        <v>93.082499999999996</v>
      </c>
      <c r="P1522" s="169">
        <v>173.35500000000002</v>
      </c>
      <c r="Q1522" s="169">
        <v>345.33299999999997</v>
      </c>
      <c r="R1522" s="169">
        <v>143.97750000000002</v>
      </c>
      <c r="S1522" s="169">
        <v>0</v>
      </c>
      <c r="T1522" s="169">
        <v>0</v>
      </c>
      <c r="U1522" s="169">
        <v>1980.8204999999998</v>
      </c>
      <c r="V1522" s="163">
        <f ca="1">SUM(INDIRECT(Inputs!$C$11&amp;ROW()&amp;":"&amp;Inputs!$C$12&amp;ROW()))</f>
        <v>345.33299999999997</v>
      </c>
      <c r="W1522" s="163">
        <f ca="1">SUM(INDIRECT(Inputs!$C$13&amp;ROW()&amp;":"&amp;Inputs!$C$14&amp;ROW()))</f>
        <v>1836.8429999999998</v>
      </c>
      <c r="X1522" s="3" t="str">
        <f>IF(COUNTIFS(Lookups!$A:$A,C1522)=1,"Gross Sales","")</f>
        <v/>
      </c>
      <c r="Y1522" s="3" t="str">
        <f>IF(COUNTIFS(Lookups!$D:$D,C1522)=1,"Bar Sales","")</f>
        <v/>
      </c>
      <c r="Z1522" s="3" t="str">
        <f>IFERROR(VLOOKUP(C1522*1,Lookups!$D:$F,3,FALSE),"")</f>
        <v/>
      </c>
      <c r="AA1522" s="3" t="str">
        <f>IFERROR(VLOOKUP($C1522*1,Lookups!$H:$N,3,FALSE),"")</f>
        <v>Sales</v>
      </c>
      <c r="AB1522" s="3" t="str">
        <f>IFERROR(VLOOKUP($C1522*1,Lookups!$H:$N,4,FALSE),"")</f>
        <v>Dinner</v>
      </c>
      <c r="AC1522" s="3" t="str">
        <f>IFERROR(VLOOKUP($C1522*1,Lookups!$H:$N,5,FALSE),"")</f>
        <v>Private</v>
      </c>
      <c r="AD1522" s="3" t="str">
        <f>IFERROR(VLOOKUP($C1522*1,Lookups!$H:$N,6,FALSE),"")</f>
        <v>Bev</v>
      </c>
      <c r="AE1522" s="3" t="str">
        <f>IFERROR(VLOOKUP($C1522*1,Lookups!$H:$N,7,FALSE),"")</f>
        <v>Beer</v>
      </c>
      <c r="AF1522" s="3" t="str">
        <f>VLOOKUP(B1522*1,Stores!$A:$C,3,FALSE)</f>
        <v>DFG</v>
      </c>
    </row>
    <row r="1523" spans="1:32">
      <c r="A1523" s="165" t="s">
        <v>940</v>
      </c>
      <c r="B1523" s="166" t="s">
        <v>945</v>
      </c>
      <c r="C1523" s="165" t="s">
        <v>632</v>
      </c>
      <c r="D1523" s="165" t="s">
        <v>918</v>
      </c>
      <c r="E1523" s="165" t="s">
        <v>633</v>
      </c>
      <c r="F1523" s="167">
        <v>2017</v>
      </c>
      <c r="G1523" s="168">
        <v>0</v>
      </c>
      <c r="H1523" s="169">
        <v>182.77125000000001</v>
      </c>
      <c r="I1523" s="169">
        <v>211.935</v>
      </c>
      <c r="J1523" s="169">
        <v>223.38749999999999</v>
      </c>
      <c r="K1523" s="169">
        <v>346.15125</v>
      </c>
      <c r="L1523" s="169">
        <v>135.12</v>
      </c>
      <c r="M1523" s="169">
        <v>709.92</v>
      </c>
      <c r="N1523" s="169">
        <v>98.039999999999992</v>
      </c>
      <c r="O1523" s="169">
        <v>55.046250000000001</v>
      </c>
      <c r="P1523" s="169">
        <v>196.62142500000002</v>
      </c>
      <c r="Q1523" s="169">
        <v>23.482499999999998</v>
      </c>
      <c r="R1523" s="169">
        <v>135.8775</v>
      </c>
      <c r="S1523" s="169">
        <v>0</v>
      </c>
      <c r="T1523" s="169">
        <v>0</v>
      </c>
      <c r="U1523" s="169">
        <v>2318.3526750000001</v>
      </c>
      <c r="V1523" s="163">
        <f ca="1">SUM(INDIRECT(Inputs!$C$11&amp;ROW()&amp;":"&amp;Inputs!$C$12&amp;ROW()))</f>
        <v>23.482499999999998</v>
      </c>
      <c r="W1523" s="163">
        <f ca="1">SUM(INDIRECT(Inputs!$C$13&amp;ROW()&amp;":"&amp;Inputs!$C$14&amp;ROW()))</f>
        <v>2182.475175</v>
      </c>
      <c r="X1523" s="3" t="str">
        <f>IF(COUNTIFS(Lookups!$A:$A,C1523)=1,"Gross Sales","")</f>
        <v/>
      </c>
      <c r="Y1523" s="3" t="str">
        <f>IF(COUNTIFS(Lookups!$D:$D,C1523)=1,"Bar Sales","")</f>
        <v/>
      </c>
      <c r="Z1523" s="3" t="str">
        <f>IFERROR(VLOOKUP(C1523*1,Lookups!$D:$F,3,FALSE),"")</f>
        <v/>
      </c>
      <c r="AA1523" s="3" t="str">
        <f>IFERROR(VLOOKUP($C1523*1,Lookups!$H:$N,3,FALSE),"")</f>
        <v>Sales</v>
      </c>
      <c r="AB1523" s="3" t="str">
        <f>IFERROR(VLOOKUP($C1523*1,Lookups!$H:$N,4,FALSE),"")</f>
        <v>Dinner</v>
      </c>
      <c r="AC1523" s="3" t="str">
        <f>IFERROR(VLOOKUP($C1523*1,Lookups!$H:$N,5,FALSE),"")</f>
        <v>Private</v>
      </c>
      <c r="AD1523" s="3" t="str">
        <f>IFERROR(VLOOKUP($C1523*1,Lookups!$H:$N,6,FALSE),"")</f>
        <v>Bev</v>
      </c>
      <c r="AE1523" s="3" t="str">
        <f>IFERROR(VLOOKUP($C1523*1,Lookups!$H:$N,7,FALSE),"")</f>
        <v>Beer</v>
      </c>
      <c r="AF1523" s="3" t="str">
        <f>VLOOKUP(B1523*1,Stores!$A:$C,3,FALSE)</f>
        <v>DFG</v>
      </c>
    </row>
    <row r="1524" spans="1:32">
      <c r="A1524" s="165" t="s">
        <v>939</v>
      </c>
      <c r="B1524" s="166" t="s">
        <v>946</v>
      </c>
      <c r="C1524" s="165" t="s">
        <v>632</v>
      </c>
      <c r="D1524" s="165" t="s">
        <v>918</v>
      </c>
      <c r="E1524" s="165" t="s">
        <v>633</v>
      </c>
      <c r="F1524" s="167">
        <v>2017</v>
      </c>
      <c r="G1524" s="168">
        <v>0</v>
      </c>
      <c r="H1524" s="169">
        <v>259.03874999999999</v>
      </c>
      <c r="I1524" s="169">
        <v>50.407499999999999</v>
      </c>
      <c r="J1524" s="169">
        <v>34.875</v>
      </c>
      <c r="K1524" s="169">
        <v>0</v>
      </c>
      <c r="L1524" s="169">
        <v>0</v>
      </c>
      <c r="M1524" s="169">
        <v>28.6875</v>
      </c>
      <c r="N1524" s="169">
        <v>222.00750000000002</v>
      </c>
      <c r="O1524" s="169">
        <v>109.1925</v>
      </c>
      <c r="P1524" s="169">
        <v>19.305</v>
      </c>
      <c r="Q1524" s="169">
        <v>227.03625</v>
      </c>
      <c r="R1524" s="169">
        <v>137.655</v>
      </c>
      <c r="S1524" s="169">
        <v>0</v>
      </c>
      <c r="T1524" s="169">
        <v>0</v>
      </c>
      <c r="U1524" s="169">
        <v>1088.2049999999999</v>
      </c>
      <c r="V1524" s="163">
        <f ca="1">SUM(INDIRECT(Inputs!$C$11&amp;ROW()&amp;":"&amp;Inputs!$C$12&amp;ROW()))</f>
        <v>227.03625</v>
      </c>
      <c r="W1524" s="163">
        <f ca="1">SUM(INDIRECT(Inputs!$C$13&amp;ROW()&amp;":"&amp;Inputs!$C$14&amp;ROW()))</f>
        <v>950.55</v>
      </c>
      <c r="X1524" s="3" t="str">
        <f>IF(COUNTIFS(Lookups!$A:$A,C1524)=1,"Gross Sales","")</f>
        <v/>
      </c>
      <c r="Y1524" s="3" t="str">
        <f>IF(COUNTIFS(Lookups!$D:$D,C1524)=1,"Bar Sales","")</f>
        <v/>
      </c>
      <c r="Z1524" s="3" t="str">
        <f>IFERROR(VLOOKUP(C1524*1,Lookups!$D:$F,3,FALSE),"")</f>
        <v/>
      </c>
      <c r="AA1524" s="3" t="str">
        <f>IFERROR(VLOOKUP($C1524*1,Lookups!$H:$N,3,FALSE),"")</f>
        <v>Sales</v>
      </c>
      <c r="AB1524" s="3" t="str">
        <f>IFERROR(VLOOKUP($C1524*1,Lookups!$H:$N,4,FALSE),"")</f>
        <v>Dinner</v>
      </c>
      <c r="AC1524" s="3" t="str">
        <f>IFERROR(VLOOKUP($C1524*1,Lookups!$H:$N,5,FALSE),"")</f>
        <v>Private</v>
      </c>
      <c r="AD1524" s="3" t="str">
        <f>IFERROR(VLOOKUP($C1524*1,Lookups!$H:$N,6,FALSE),"")</f>
        <v>Bev</v>
      </c>
      <c r="AE1524" s="3" t="str">
        <f>IFERROR(VLOOKUP($C1524*1,Lookups!$H:$N,7,FALSE),"")</f>
        <v>Beer</v>
      </c>
      <c r="AF1524" s="3" t="str">
        <f>VLOOKUP(B1524*1,Stores!$A:$C,3,FALSE)</f>
        <v>DFG</v>
      </c>
    </row>
    <row r="1525" spans="1:32">
      <c r="A1525" s="165" t="s">
        <v>938</v>
      </c>
      <c r="B1525" s="166" t="s">
        <v>947</v>
      </c>
      <c r="C1525" s="165" t="s">
        <v>632</v>
      </c>
      <c r="D1525" s="165" t="s">
        <v>918</v>
      </c>
      <c r="E1525" s="165" t="s">
        <v>633</v>
      </c>
      <c r="F1525" s="167">
        <v>2017</v>
      </c>
      <c r="G1525" s="168">
        <v>0</v>
      </c>
      <c r="H1525" s="169">
        <v>133.80524999999997</v>
      </c>
      <c r="I1525" s="169">
        <v>113.6088</v>
      </c>
      <c r="J1525" s="169">
        <v>281.22997500000002</v>
      </c>
      <c r="K1525" s="169">
        <v>227.28735000000003</v>
      </c>
      <c r="L1525" s="169">
        <v>90.877650000000003</v>
      </c>
      <c r="M1525" s="169">
        <v>76.103999999999999</v>
      </c>
      <c r="N1525" s="169">
        <v>442.54282500000005</v>
      </c>
      <c r="O1525" s="169">
        <v>34.360199999999999</v>
      </c>
      <c r="P1525" s="169">
        <v>102.80025000000001</v>
      </c>
      <c r="Q1525" s="169">
        <v>197.21520000000001</v>
      </c>
      <c r="R1525" s="169">
        <v>187.91324999999998</v>
      </c>
      <c r="S1525" s="169">
        <v>0</v>
      </c>
      <c r="T1525" s="169">
        <v>0</v>
      </c>
      <c r="U1525" s="169">
        <v>1887.7447500000005</v>
      </c>
      <c r="V1525" s="163">
        <f ca="1">SUM(INDIRECT(Inputs!$C$11&amp;ROW()&amp;":"&amp;Inputs!$C$12&amp;ROW()))</f>
        <v>197.21520000000001</v>
      </c>
      <c r="W1525" s="163">
        <f ca="1">SUM(INDIRECT(Inputs!$C$13&amp;ROW()&amp;":"&amp;Inputs!$C$14&amp;ROW()))</f>
        <v>1699.8315000000005</v>
      </c>
      <c r="X1525" s="3" t="str">
        <f>IF(COUNTIFS(Lookups!$A:$A,C1525)=1,"Gross Sales","")</f>
        <v/>
      </c>
      <c r="Y1525" s="3" t="str">
        <f>IF(COUNTIFS(Lookups!$D:$D,C1525)=1,"Bar Sales","")</f>
        <v/>
      </c>
      <c r="Z1525" s="3" t="str">
        <f>IFERROR(VLOOKUP(C1525*1,Lookups!$D:$F,3,FALSE),"")</f>
        <v/>
      </c>
      <c r="AA1525" s="3" t="str">
        <f>IFERROR(VLOOKUP($C1525*1,Lookups!$H:$N,3,FALSE),"")</f>
        <v>Sales</v>
      </c>
      <c r="AB1525" s="3" t="str">
        <f>IFERROR(VLOOKUP($C1525*1,Lookups!$H:$N,4,FALSE),"")</f>
        <v>Dinner</v>
      </c>
      <c r="AC1525" s="3" t="str">
        <f>IFERROR(VLOOKUP($C1525*1,Lookups!$H:$N,5,FALSE),"")</f>
        <v>Private</v>
      </c>
      <c r="AD1525" s="3" t="str">
        <f>IFERROR(VLOOKUP($C1525*1,Lookups!$H:$N,6,FALSE),"")</f>
        <v>Bev</v>
      </c>
      <c r="AE1525" s="3" t="str">
        <f>IFERROR(VLOOKUP($C1525*1,Lookups!$H:$N,7,FALSE),"")</f>
        <v>Beer</v>
      </c>
      <c r="AF1525" s="3" t="str">
        <f>VLOOKUP(B1525*1,Stores!$A:$C,3,FALSE)</f>
        <v>DFG</v>
      </c>
    </row>
    <row r="1526" spans="1:32">
      <c r="A1526" s="165" t="s">
        <v>937</v>
      </c>
      <c r="B1526" s="166" t="s">
        <v>948</v>
      </c>
      <c r="C1526" s="165" t="s">
        <v>632</v>
      </c>
      <c r="D1526" s="165" t="s">
        <v>918</v>
      </c>
      <c r="E1526" s="165" t="s">
        <v>633</v>
      </c>
      <c r="F1526" s="167">
        <v>2017</v>
      </c>
      <c r="G1526" s="168">
        <v>0</v>
      </c>
      <c r="H1526" s="169">
        <v>118.07250000000001</v>
      </c>
      <c r="I1526" s="169">
        <v>58.072499999999998</v>
      </c>
      <c r="J1526" s="169">
        <v>215.05500000000001</v>
      </c>
      <c r="K1526" s="169">
        <v>37.012499999999996</v>
      </c>
      <c r="L1526" s="169">
        <v>61.027500000000003</v>
      </c>
      <c r="M1526" s="169">
        <v>18.63</v>
      </c>
      <c r="N1526" s="169">
        <v>9.4050000000000011</v>
      </c>
      <c r="O1526" s="169">
        <v>16.151250000000001</v>
      </c>
      <c r="P1526" s="169">
        <v>21.524999999999999</v>
      </c>
      <c r="Q1526" s="169">
        <v>33.108750000000001</v>
      </c>
      <c r="R1526" s="169">
        <v>32.831249999999997</v>
      </c>
      <c r="S1526" s="169">
        <v>0</v>
      </c>
      <c r="T1526" s="169">
        <v>0</v>
      </c>
      <c r="U1526" s="169">
        <v>620.8912499999999</v>
      </c>
      <c r="V1526" s="163">
        <f ca="1">SUM(INDIRECT(Inputs!$C$11&amp;ROW()&amp;":"&amp;Inputs!$C$12&amp;ROW()))</f>
        <v>33.108750000000001</v>
      </c>
      <c r="W1526" s="163">
        <f ca="1">SUM(INDIRECT(Inputs!$C$13&amp;ROW()&amp;":"&amp;Inputs!$C$14&amp;ROW()))</f>
        <v>588.05999999999995</v>
      </c>
      <c r="X1526" s="3" t="str">
        <f>IF(COUNTIFS(Lookups!$A:$A,C1526)=1,"Gross Sales","")</f>
        <v/>
      </c>
      <c r="Y1526" s="3" t="str">
        <f>IF(COUNTIFS(Lookups!$D:$D,C1526)=1,"Bar Sales","")</f>
        <v/>
      </c>
      <c r="Z1526" s="3" t="str">
        <f>IFERROR(VLOOKUP(C1526*1,Lookups!$D:$F,3,FALSE),"")</f>
        <v/>
      </c>
      <c r="AA1526" s="3" t="str">
        <f>IFERROR(VLOOKUP($C1526*1,Lookups!$H:$N,3,FALSE),"")</f>
        <v>Sales</v>
      </c>
      <c r="AB1526" s="3" t="str">
        <f>IFERROR(VLOOKUP($C1526*1,Lookups!$H:$N,4,FALSE),"")</f>
        <v>Dinner</v>
      </c>
      <c r="AC1526" s="3" t="str">
        <f>IFERROR(VLOOKUP($C1526*1,Lookups!$H:$N,5,FALSE),"")</f>
        <v>Private</v>
      </c>
      <c r="AD1526" s="3" t="str">
        <f>IFERROR(VLOOKUP($C1526*1,Lookups!$H:$N,6,FALSE),"")</f>
        <v>Bev</v>
      </c>
      <c r="AE1526" s="3" t="str">
        <f>IFERROR(VLOOKUP($C1526*1,Lookups!$H:$N,7,FALSE),"")</f>
        <v>Beer</v>
      </c>
      <c r="AF1526" s="3" t="str">
        <f>VLOOKUP(B1526*1,Stores!$A:$C,3,FALSE)</f>
        <v>DFG</v>
      </c>
    </row>
    <row r="1527" spans="1:32">
      <c r="A1527" s="165" t="s">
        <v>936</v>
      </c>
      <c r="B1527" s="166" t="s">
        <v>949</v>
      </c>
      <c r="C1527" s="165" t="s">
        <v>632</v>
      </c>
      <c r="D1527" s="165" t="s">
        <v>918</v>
      </c>
      <c r="E1527" s="165" t="s">
        <v>633</v>
      </c>
      <c r="F1527" s="167">
        <v>2017</v>
      </c>
      <c r="G1527" s="168">
        <v>0</v>
      </c>
      <c r="H1527" s="169">
        <v>44.509500000000003</v>
      </c>
      <c r="I1527" s="169">
        <v>52.301399999999994</v>
      </c>
      <c r="J1527" s="169">
        <v>269.73900000000003</v>
      </c>
      <c r="K1527" s="169">
        <v>38.530799999999999</v>
      </c>
      <c r="L1527" s="169">
        <v>291.30419999999998</v>
      </c>
      <c r="M1527" s="169">
        <v>166.13902499999998</v>
      </c>
      <c r="N1527" s="169">
        <v>145.39155</v>
      </c>
      <c r="O1527" s="169">
        <v>197.06625</v>
      </c>
      <c r="P1527" s="169">
        <v>71.414999999999992</v>
      </c>
      <c r="Q1527" s="169">
        <v>58.669650000000004</v>
      </c>
      <c r="R1527" s="169">
        <v>872.79000000000019</v>
      </c>
      <c r="S1527" s="169">
        <v>0</v>
      </c>
      <c r="T1527" s="169">
        <v>0</v>
      </c>
      <c r="U1527" s="169">
        <v>2207.8563750000003</v>
      </c>
      <c r="V1527" s="163">
        <f ca="1">SUM(INDIRECT(Inputs!$C$11&amp;ROW()&amp;":"&amp;Inputs!$C$12&amp;ROW()))</f>
        <v>58.669650000000004</v>
      </c>
      <c r="W1527" s="163">
        <f ca="1">SUM(INDIRECT(Inputs!$C$13&amp;ROW()&amp;":"&amp;Inputs!$C$14&amp;ROW()))</f>
        <v>1335.0663750000001</v>
      </c>
      <c r="X1527" s="3" t="str">
        <f>IF(COUNTIFS(Lookups!$A:$A,C1527)=1,"Gross Sales","")</f>
        <v/>
      </c>
      <c r="Y1527" s="3" t="str">
        <f>IF(COUNTIFS(Lookups!$D:$D,C1527)=1,"Bar Sales","")</f>
        <v/>
      </c>
      <c r="Z1527" s="3" t="str">
        <f>IFERROR(VLOOKUP(C1527*1,Lookups!$D:$F,3,FALSE),"")</f>
        <v/>
      </c>
      <c r="AA1527" s="3" t="str">
        <f>IFERROR(VLOOKUP($C1527*1,Lookups!$H:$N,3,FALSE),"")</f>
        <v>Sales</v>
      </c>
      <c r="AB1527" s="3" t="str">
        <f>IFERROR(VLOOKUP($C1527*1,Lookups!$H:$N,4,FALSE),"")</f>
        <v>Dinner</v>
      </c>
      <c r="AC1527" s="3" t="str">
        <f>IFERROR(VLOOKUP($C1527*1,Lookups!$H:$N,5,FALSE),"")</f>
        <v>Private</v>
      </c>
      <c r="AD1527" s="3" t="str">
        <f>IFERROR(VLOOKUP($C1527*1,Lookups!$H:$N,6,FALSE),"")</f>
        <v>Bev</v>
      </c>
      <c r="AE1527" s="3" t="str">
        <f>IFERROR(VLOOKUP($C1527*1,Lookups!$H:$N,7,FALSE),"")</f>
        <v>Beer</v>
      </c>
      <c r="AF1527" s="3" t="str">
        <f>VLOOKUP(B1527*1,Stores!$A:$C,3,FALSE)</f>
        <v>DFG</v>
      </c>
    </row>
    <row r="1528" spans="1:32">
      <c r="A1528" s="165" t="s">
        <v>935</v>
      </c>
      <c r="B1528" s="166" t="s">
        <v>950</v>
      </c>
      <c r="C1528" s="165" t="s">
        <v>632</v>
      </c>
      <c r="D1528" s="165" t="s">
        <v>918</v>
      </c>
      <c r="E1528" s="165" t="s">
        <v>633</v>
      </c>
      <c r="F1528" s="167">
        <v>2017</v>
      </c>
      <c r="G1528" s="168">
        <v>0</v>
      </c>
      <c r="H1528" s="169">
        <v>4.9874999999999998</v>
      </c>
      <c r="I1528" s="169">
        <v>46.62</v>
      </c>
      <c r="J1528" s="169">
        <v>651.75749999999994</v>
      </c>
      <c r="K1528" s="169">
        <v>21</v>
      </c>
      <c r="L1528" s="169">
        <v>14.175000000000001</v>
      </c>
      <c r="M1528" s="169">
        <v>18.27</v>
      </c>
      <c r="N1528" s="169">
        <v>197.505</v>
      </c>
      <c r="O1528" s="169">
        <v>41.085000000000001</v>
      </c>
      <c r="P1528" s="169">
        <v>96.39</v>
      </c>
      <c r="Q1528" s="169">
        <v>74.831249999999997</v>
      </c>
      <c r="R1528" s="169">
        <v>42.524999999999999</v>
      </c>
      <c r="S1528" s="169">
        <v>0</v>
      </c>
      <c r="T1528" s="169">
        <v>0</v>
      </c>
      <c r="U1528" s="169">
        <v>1209.14625</v>
      </c>
      <c r="V1528" s="163">
        <f ca="1">SUM(INDIRECT(Inputs!$C$11&amp;ROW()&amp;":"&amp;Inputs!$C$12&amp;ROW()))</f>
        <v>74.831249999999997</v>
      </c>
      <c r="W1528" s="163">
        <f ca="1">SUM(INDIRECT(Inputs!$C$13&amp;ROW()&amp;":"&amp;Inputs!$C$14&amp;ROW()))</f>
        <v>1166.6212499999999</v>
      </c>
      <c r="X1528" s="3" t="str">
        <f>IF(COUNTIFS(Lookups!$A:$A,C1528)=1,"Gross Sales","")</f>
        <v/>
      </c>
      <c r="Y1528" s="3" t="str">
        <f>IF(COUNTIFS(Lookups!$D:$D,C1528)=1,"Bar Sales","")</f>
        <v/>
      </c>
      <c r="Z1528" s="3" t="str">
        <f>IFERROR(VLOOKUP(C1528*1,Lookups!$D:$F,3,FALSE),"")</f>
        <v/>
      </c>
      <c r="AA1528" s="3" t="str">
        <f>IFERROR(VLOOKUP($C1528*1,Lookups!$H:$N,3,FALSE),"")</f>
        <v>Sales</v>
      </c>
      <c r="AB1528" s="3" t="str">
        <f>IFERROR(VLOOKUP($C1528*1,Lookups!$H:$N,4,FALSE),"")</f>
        <v>Dinner</v>
      </c>
      <c r="AC1528" s="3" t="str">
        <f>IFERROR(VLOOKUP($C1528*1,Lookups!$H:$N,5,FALSE),"")</f>
        <v>Private</v>
      </c>
      <c r="AD1528" s="3" t="str">
        <f>IFERROR(VLOOKUP($C1528*1,Lookups!$H:$N,6,FALSE),"")</f>
        <v>Bev</v>
      </c>
      <c r="AE1528" s="3" t="str">
        <f>IFERROR(VLOOKUP($C1528*1,Lookups!$H:$N,7,FALSE),"")</f>
        <v>Beer</v>
      </c>
      <c r="AF1528" s="3" t="str">
        <f>VLOOKUP(B1528*1,Stores!$A:$C,3,FALSE)</f>
        <v>DFG</v>
      </c>
    </row>
    <row r="1529" spans="1:32">
      <c r="A1529" s="165" t="s">
        <v>960</v>
      </c>
      <c r="B1529" s="166" t="s">
        <v>951</v>
      </c>
      <c r="C1529" s="165" t="s">
        <v>632</v>
      </c>
      <c r="D1529" s="165" t="s">
        <v>918</v>
      </c>
      <c r="E1529" s="165" t="s">
        <v>633</v>
      </c>
      <c r="F1529" s="167">
        <v>2017</v>
      </c>
      <c r="G1529" s="168">
        <v>0</v>
      </c>
      <c r="H1529" s="169">
        <v>117.39</v>
      </c>
      <c r="I1529" s="169">
        <v>0</v>
      </c>
      <c r="J1529" s="169">
        <v>128.82</v>
      </c>
      <c r="K1529" s="169">
        <v>138.98999999999998</v>
      </c>
      <c r="L1529" s="169">
        <v>195.16125</v>
      </c>
      <c r="M1529" s="169">
        <v>30.637499999999999</v>
      </c>
      <c r="N1529" s="169">
        <v>186.31874999999999</v>
      </c>
      <c r="O1529" s="169">
        <v>474.0675</v>
      </c>
      <c r="P1529" s="169">
        <v>185.95500000000001</v>
      </c>
      <c r="Q1529" s="169">
        <v>19.672499999999999</v>
      </c>
      <c r="R1529" s="169">
        <v>296.97000000000003</v>
      </c>
      <c r="S1529" s="169">
        <v>0</v>
      </c>
      <c r="T1529" s="169">
        <v>0</v>
      </c>
      <c r="U1529" s="169">
        <v>1773.9824999999998</v>
      </c>
      <c r="V1529" s="163">
        <f ca="1">SUM(INDIRECT(Inputs!$C$11&amp;ROW()&amp;":"&amp;Inputs!$C$12&amp;ROW()))</f>
        <v>19.672499999999999</v>
      </c>
      <c r="W1529" s="163">
        <f ca="1">SUM(INDIRECT(Inputs!$C$13&amp;ROW()&amp;":"&amp;Inputs!$C$14&amp;ROW()))</f>
        <v>1477.0124999999998</v>
      </c>
      <c r="X1529" s="3" t="str">
        <f>IF(COUNTIFS(Lookups!$A:$A,C1529)=1,"Gross Sales","")</f>
        <v/>
      </c>
      <c r="Y1529" s="3" t="str">
        <f>IF(COUNTIFS(Lookups!$D:$D,C1529)=1,"Bar Sales","")</f>
        <v/>
      </c>
      <c r="Z1529" s="3" t="str">
        <f>IFERROR(VLOOKUP(C1529*1,Lookups!$D:$F,3,FALSE),"")</f>
        <v/>
      </c>
      <c r="AA1529" s="3" t="str">
        <f>IFERROR(VLOOKUP($C1529*1,Lookups!$H:$N,3,FALSE),"")</f>
        <v>Sales</v>
      </c>
      <c r="AB1529" s="3" t="str">
        <f>IFERROR(VLOOKUP($C1529*1,Lookups!$H:$N,4,FALSE),"")</f>
        <v>Dinner</v>
      </c>
      <c r="AC1529" s="3" t="str">
        <f>IFERROR(VLOOKUP($C1529*1,Lookups!$H:$N,5,FALSE),"")</f>
        <v>Private</v>
      </c>
      <c r="AD1529" s="3" t="str">
        <f>IFERROR(VLOOKUP($C1529*1,Lookups!$H:$N,6,FALSE),"")</f>
        <v>Bev</v>
      </c>
      <c r="AE1529" s="3" t="str">
        <f>IFERROR(VLOOKUP($C1529*1,Lookups!$H:$N,7,FALSE),"")</f>
        <v>Beer</v>
      </c>
      <c r="AF1529" s="3" t="str">
        <f>VLOOKUP(B1529*1,Stores!$A:$C,3,FALSE)</f>
        <v>DFG</v>
      </c>
    </row>
    <row r="1530" spans="1:32">
      <c r="A1530" s="165" t="s">
        <v>961</v>
      </c>
      <c r="B1530" s="166" t="s">
        <v>952</v>
      </c>
      <c r="C1530" s="165" t="s">
        <v>632</v>
      </c>
      <c r="D1530" s="165" t="s">
        <v>918</v>
      </c>
      <c r="E1530" s="165" t="s">
        <v>633</v>
      </c>
      <c r="F1530" s="167">
        <v>2017</v>
      </c>
      <c r="G1530" s="168">
        <v>0</v>
      </c>
      <c r="H1530" s="169">
        <v>30.712500000000002</v>
      </c>
      <c r="I1530" s="169">
        <v>0</v>
      </c>
      <c r="J1530" s="169">
        <v>3.9974999999999996</v>
      </c>
      <c r="K1530" s="169">
        <v>94.511250000000004</v>
      </c>
      <c r="L1530" s="169">
        <v>52.526249999999997</v>
      </c>
      <c r="M1530" s="169">
        <v>76.432500000000005</v>
      </c>
      <c r="N1530" s="169">
        <v>29.476875</v>
      </c>
      <c r="O1530" s="169">
        <v>32.175000000000004</v>
      </c>
      <c r="P1530" s="169">
        <v>0</v>
      </c>
      <c r="Q1530" s="169">
        <v>0</v>
      </c>
      <c r="R1530" s="169">
        <v>63.704999999999998</v>
      </c>
      <c r="S1530" s="169">
        <v>0</v>
      </c>
      <c r="T1530" s="169">
        <v>0</v>
      </c>
      <c r="U1530" s="169">
        <v>383.53687500000001</v>
      </c>
      <c r="V1530" s="163">
        <f ca="1">SUM(INDIRECT(Inputs!$C$11&amp;ROW()&amp;":"&amp;Inputs!$C$12&amp;ROW()))</f>
        <v>0</v>
      </c>
      <c r="W1530" s="163">
        <f ca="1">SUM(INDIRECT(Inputs!$C$13&amp;ROW()&amp;":"&amp;Inputs!$C$14&amp;ROW()))</f>
        <v>319.83187500000003</v>
      </c>
      <c r="X1530" s="3" t="str">
        <f>IF(COUNTIFS(Lookups!$A:$A,C1530)=1,"Gross Sales","")</f>
        <v/>
      </c>
      <c r="Y1530" s="3" t="str">
        <f>IF(COUNTIFS(Lookups!$D:$D,C1530)=1,"Bar Sales","")</f>
        <v/>
      </c>
      <c r="Z1530" s="3" t="str">
        <f>IFERROR(VLOOKUP(C1530*1,Lookups!$D:$F,3,FALSE),"")</f>
        <v/>
      </c>
      <c r="AA1530" s="3" t="str">
        <f>IFERROR(VLOOKUP($C1530*1,Lookups!$H:$N,3,FALSE),"")</f>
        <v>Sales</v>
      </c>
      <c r="AB1530" s="3" t="str">
        <f>IFERROR(VLOOKUP($C1530*1,Lookups!$H:$N,4,FALSE),"")</f>
        <v>Dinner</v>
      </c>
      <c r="AC1530" s="3" t="str">
        <f>IFERROR(VLOOKUP($C1530*1,Lookups!$H:$N,5,FALSE),"")</f>
        <v>Private</v>
      </c>
      <c r="AD1530" s="3" t="str">
        <f>IFERROR(VLOOKUP($C1530*1,Lookups!$H:$N,6,FALSE),"")</f>
        <v>Bev</v>
      </c>
      <c r="AE1530" s="3" t="str">
        <f>IFERROR(VLOOKUP($C1530*1,Lookups!$H:$N,7,FALSE),"")</f>
        <v>Beer</v>
      </c>
      <c r="AF1530" s="3" t="str">
        <f>VLOOKUP(B1530*1,Stores!$A:$C,3,FALSE)</f>
        <v>DFG</v>
      </c>
    </row>
    <row r="1531" spans="1:32">
      <c r="A1531" s="165" t="s">
        <v>934</v>
      </c>
      <c r="B1531" s="166" t="s">
        <v>953</v>
      </c>
      <c r="C1531" s="165" t="s">
        <v>632</v>
      </c>
      <c r="D1531" s="165" t="s">
        <v>918</v>
      </c>
      <c r="E1531" s="165" t="s">
        <v>633</v>
      </c>
      <c r="F1531" s="167">
        <v>2017</v>
      </c>
      <c r="G1531" s="168">
        <v>0</v>
      </c>
      <c r="H1531" s="169">
        <v>91.856249999999989</v>
      </c>
      <c r="I1531" s="169">
        <v>106.64999999999999</v>
      </c>
      <c r="J1531" s="169">
        <v>234.60000000000002</v>
      </c>
      <c r="K1531" s="169">
        <v>257.92500000000001</v>
      </c>
      <c r="L1531" s="169">
        <v>195.79500000000002</v>
      </c>
      <c r="M1531" s="169">
        <v>91.77000000000001</v>
      </c>
      <c r="N1531" s="169">
        <v>158.625</v>
      </c>
      <c r="O1531" s="169">
        <v>87.022499999999994</v>
      </c>
      <c r="P1531" s="169">
        <v>3.8025000000000002</v>
      </c>
      <c r="Q1531" s="169">
        <v>73.260000000000005</v>
      </c>
      <c r="R1531" s="169">
        <v>126.75</v>
      </c>
      <c r="S1531" s="169">
        <v>0</v>
      </c>
      <c r="T1531" s="169">
        <v>0</v>
      </c>
      <c r="U1531" s="169">
        <v>1428.0562500000001</v>
      </c>
      <c r="V1531" s="163">
        <f ca="1">SUM(INDIRECT(Inputs!$C$11&amp;ROW()&amp;":"&amp;Inputs!$C$12&amp;ROW()))</f>
        <v>73.260000000000005</v>
      </c>
      <c r="W1531" s="163">
        <f ca="1">SUM(INDIRECT(Inputs!$C$13&amp;ROW()&amp;":"&amp;Inputs!$C$14&amp;ROW()))</f>
        <v>1301.3062500000001</v>
      </c>
      <c r="X1531" s="3" t="str">
        <f>IF(COUNTIFS(Lookups!$A:$A,C1531)=1,"Gross Sales","")</f>
        <v/>
      </c>
      <c r="Y1531" s="3" t="str">
        <f>IF(COUNTIFS(Lookups!$D:$D,C1531)=1,"Bar Sales","")</f>
        <v/>
      </c>
      <c r="Z1531" s="3" t="str">
        <f>IFERROR(VLOOKUP(C1531*1,Lookups!$D:$F,3,FALSE),"")</f>
        <v/>
      </c>
      <c r="AA1531" s="3" t="str">
        <f>IFERROR(VLOOKUP($C1531*1,Lookups!$H:$N,3,FALSE),"")</f>
        <v>Sales</v>
      </c>
      <c r="AB1531" s="3" t="str">
        <f>IFERROR(VLOOKUP($C1531*1,Lookups!$H:$N,4,FALSE),"")</f>
        <v>Dinner</v>
      </c>
      <c r="AC1531" s="3" t="str">
        <f>IFERROR(VLOOKUP($C1531*1,Lookups!$H:$N,5,FALSE),"")</f>
        <v>Private</v>
      </c>
      <c r="AD1531" s="3" t="str">
        <f>IFERROR(VLOOKUP($C1531*1,Lookups!$H:$N,6,FALSE),"")</f>
        <v>Bev</v>
      </c>
      <c r="AE1531" s="3" t="str">
        <f>IFERROR(VLOOKUP($C1531*1,Lookups!$H:$N,7,FALSE),"")</f>
        <v>Beer</v>
      </c>
      <c r="AF1531" s="3" t="str">
        <f>VLOOKUP(B1531*1,Stores!$A:$C,3,FALSE)</f>
        <v>DFG</v>
      </c>
    </row>
    <row r="1532" spans="1:32">
      <c r="A1532" s="165" t="s">
        <v>933</v>
      </c>
      <c r="B1532" s="166" t="s">
        <v>954</v>
      </c>
      <c r="C1532" s="165" t="s">
        <v>632</v>
      </c>
      <c r="D1532" s="165" t="s">
        <v>918</v>
      </c>
      <c r="E1532" s="165" t="s">
        <v>633</v>
      </c>
      <c r="F1532" s="167">
        <v>2017</v>
      </c>
      <c r="G1532" s="168">
        <v>0</v>
      </c>
      <c r="H1532" s="169">
        <v>0</v>
      </c>
      <c r="I1532" s="169">
        <v>211.2525</v>
      </c>
      <c r="J1532" s="169">
        <v>110.44499999999999</v>
      </c>
      <c r="K1532" s="169">
        <v>428.96250000000003</v>
      </c>
      <c r="L1532" s="169">
        <v>150.15</v>
      </c>
      <c r="M1532" s="169">
        <v>165.43125000000001</v>
      </c>
      <c r="N1532" s="169">
        <v>33.93</v>
      </c>
      <c r="O1532" s="169">
        <v>145.53</v>
      </c>
      <c r="P1532" s="169">
        <v>56.977499999999999</v>
      </c>
      <c r="Q1532" s="169">
        <v>187.88249999999999</v>
      </c>
      <c r="R1532" s="169">
        <v>465.41249999999997</v>
      </c>
      <c r="S1532" s="169">
        <v>0</v>
      </c>
      <c r="T1532" s="169">
        <v>0</v>
      </c>
      <c r="U1532" s="169">
        <v>1955.9737499999999</v>
      </c>
      <c r="V1532" s="163">
        <f ca="1">SUM(INDIRECT(Inputs!$C$11&amp;ROW()&amp;":"&amp;Inputs!$C$12&amp;ROW()))</f>
        <v>187.88249999999999</v>
      </c>
      <c r="W1532" s="163">
        <f ca="1">SUM(INDIRECT(Inputs!$C$13&amp;ROW()&amp;":"&amp;Inputs!$C$14&amp;ROW()))</f>
        <v>1490.56125</v>
      </c>
      <c r="X1532" s="3" t="str">
        <f>IF(COUNTIFS(Lookups!$A:$A,C1532)=1,"Gross Sales","")</f>
        <v/>
      </c>
      <c r="Y1532" s="3" t="str">
        <f>IF(COUNTIFS(Lookups!$D:$D,C1532)=1,"Bar Sales","")</f>
        <v/>
      </c>
      <c r="Z1532" s="3" t="str">
        <f>IFERROR(VLOOKUP(C1532*1,Lookups!$D:$F,3,FALSE),"")</f>
        <v/>
      </c>
      <c r="AA1532" s="3" t="str">
        <f>IFERROR(VLOOKUP($C1532*1,Lookups!$H:$N,3,FALSE),"")</f>
        <v>Sales</v>
      </c>
      <c r="AB1532" s="3" t="str">
        <f>IFERROR(VLOOKUP($C1532*1,Lookups!$H:$N,4,FALSE),"")</f>
        <v>Dinner</v>
      </c>
      <c r="AC1532" s="3" t="str">
        <f>IFERROR(VLOOKUP($C1532*1,Lookups!$H:$N,5,FALSE),"")</f>
        <v>Private</v>
      </c>
      <c r="AD1532" s="3" t="str">
        <f>IFERROR(VLOOKUP($C1532*1,Lookups!$H:$N,6,FALSE),"")</f>
        <v>Bev</v>
      </c>
      <c r="AE1532" s="3" t="str">
        <f>IFERROR(VLOOKUP($C1532*1,Lookups!$H:$N,7,FALSE),"")</f>
        <v>Beer</v>
      </c>
      <c r="AF1532" s="3" t="str">
        <f>VLOOKUP(B1532*1,Stores!$A:$C,3,FALSE)</f>
        <v>DFG</v>
      </c>
    </row>
    <row r="1533" spans="1:32">
      <c r="A1533" s="165" t="s">
        <v>932</v>
      </c>
      <c r="B1533" s="166" t="s">
        <v>959</v>
      </c>
      <c r="C1533" s="165" t="s">
        <v>632</v>
      </c>
      <c r="D1533" s="165" t="s">
        <v>918</v>
      </c>
      <c r="E1533" s="165" t="s">
        <v>633</v>
      </c>
      <c r="F1533" s="167">
        <v>2017</v>
      </c>
      <c r="G1533" s="168">
        <v>0</v>
      </c>
      <c r="H1533" s="169">
        <v>0</v>
      </c>
      <c r="I1533" s="169">
        <v>0</v>
      </c>
      <c r="J1533" s="169">
        <v>0</v>
      </c>
      <c r="K1533" s="169">
        <v>0</v>
      </c>
      <c r="L1533" s="169">
        <v>0</v>
      </c>
      <c r="M1533" s="169">
        <v>0</v>
      </c>
      <c r="N1533" s="169">
        <v>0</v>
      </c>
      <c r="O1533" s="169">
        <v>33.660000000000004</v>
      </c>
      <c r="P1533" s="169">
        <v>121.44</v>
      </c>
      <c r="Q1533" s="169">
        <v>139.5</v>
      </c>
      <c r="R1533" s="169">
        <v>567</v>
      </c>
      <c r="S1533" s="169">
        <v>0</v>
      </c>
      <c r="T1533" s="169">
        <v>0</v>
      </c>
      <c r="U1533" s="169">
        <v>861.6</v>
      </c>
      <c r="V1533" s="163">
        <f ca="1">SUM(INDIRECT(Inputs!$C$11&amp;ROW()&amp;":"&amp;Inputs!$C$12&amp;ROW()))</f>
        <v>139.5</v>
      </c>
      <c r="W1533" s="163">
        <f ca="1">SUM(INDIRECT(Inputs!$C$13&amp;ROW()&amp;":"&amp;Inputs!$C$14&amp;ROW()))</f>
        <v>294.60000000000002</v>
      </c>
      <c r="X1533" s="3" t="str">
        <f>IF(COUNTIFS(Lookups!$A:$A,C1533)=1,"Gross Sales","")</f>
        <v/>
      </c>
      <c r="Y1533" s="3" t="str">
        <f>IF(COUNTIFS(Lookups!$D:$D,C1533)=1,"Bar Sales","")</f>
        <v/>
      </c>
      <c r="Z1533" s="3" t="str">
        <f>IFERROR(VLOOKUP(C1533*1,Lookups!$D:$F,3,FALSE),"")</f>
        <v/>
      </c>
      <c r="AA1533" s="3" t="str">
        <f>IFERROR(VLOOKUP($C1533*1,Lookups!$H:$N,3,FALSE),"")</f>
        <v>Sales</v>
      </c>
      <c r="AB1533" s="3" t="str">
        <f>IFERROR(VLOOKUP($C1533*1,Lookups!$H:$N,4,FALSE),"")</f>
        <v>Dinner</v>
      </c>
      <c r="AC1533" s="3" t="str">
        <f>IFERROR(VLOOKUP($C1533*1,Lookups!$H:$N,5,FALSE),"")</f>
        <v>Private</v>
      </c>
      <c r="AD1533" s="3" t="str">
        <f>IFERROR(VLOOKUP($C1533*1,Lookups!$H:$N,6,FALSE),"")</f>
        <v>Bev</v>
      </c>
      <c r="AE1533" s="3" t="str">
        <f>IFERROR(VLOOKUP($C1533*1,Lookups!$H:$N,7,FALSE),"")</f>
        <v>Beer</v>
      </c>
      <c r="AF1533" s="3" t="str">
        <f>VLOOKUP(B1533*1,Stores!$A:$C,3,FALSE)</f>
        <v>DFG</v>
      </c>
    </row>
    <row r="1534" spans="1:32">
      <c r="A1534" s="165" t="s">
        <v>930</v>
      </c>
      <c r="B1534" s="166" t="s">
        <v>920</v>
      </c>
      <c r="C1534" s="165" t="s">
        <v>636</v>
      </c>
      <c r="D1534" s="165" t="s">
        <v>918</v>
      </c>
      <c r="E1534" s="165" t="s">
        <v>637</v>
      </c>
      <c r="F1534" s="167">
        <v>2017</v>
      </c>
      <c r="G1534" s="168">
        <v>0</v>
      </c>
      <c r="H1534" s="169">
        <v>112.15537499999999</v>
      </c>
      <c r="I1534" s="169">
        <v>-10.37205</v>
      </c>
      <c r="J1534" s="169">
        <v>-6.2964000000000002</v>
      </c>
      <c r="K1534" s="169">
        <v>-7.1399999999999988</v>
      </c>
      <c r="L1534" s="169">
        <v>27.487350000000003</v>
      </c>
      <c r="M1534" s="169">
        <v>-3.6959999999999993</v>
      </c>
      <c r="N1534" s="169">
        <v>0</v>
      </c>
      <c r="O1534" s="169">
        <v>0</v>
      </c>
      <c r="P1534" s="169">
        <v>-11.06235</v>
      </c>
      <c r="Q1534" s="169">
        <v>-17.128799999999998</v>
      </c>
      <c r="R1534" s="169">
        <v>17.688000000000002</v>
      </c>
      <c r="S1534" s="169">
        <v>0</v>
      </c>
      <c r="T1534" s="169">
        <v>0</v>
      </c>
      <c r="U1534" s="169">
        <v>101.635125</v>
      </c>
      <c r="V1534" s="163">
        <f ca="1">SUM(INDIRECT(Inputs!$C$11&amp;ROW()&amp;":"&amp;Inputs!$C$12&amp;ROW()))</f>
        <v>-17.128799999999998</v>
      </c>
      <c r="W1534" s="163">
        <f ca="1">SUM(INDIRECT(Inputs!$C$13&amp;ROW()&amp;":"&amp;Inputs!$C$14&amp;ROW()))</f>
        <v>83.947125</v>
      </c>
      <c r="X1534" s="3" t="str">
        <f>IF(COUNTIFS(Lookups!$A:$A,C1534)=1,"Gross Sales","")</f>
        <v/>
      </c>
      <c r="Y1534" s="3" t="str">
        <f>IF(COUNTIFS(Lookups!$D:$D,C1534)=1,"Bar Sales","")</f>
        <v/>
      </c>
      <c r="Z1534" s="3" t="str">
        <f>IFERROR(VLOOKUP(C1534*1,Lookups!$D:$F,3,FALSE),"")</f>
        <v/>
      </c>
      <c r="AA1534" s="3" t="str">
        <f>IFERROR(VLOOKUP($C1534*1,Lookups!$H:$N,3,FALSE),"")</f>
        <v>Sales</v>
      </c>
      <c r="AB1534" s="3" t="str">
        <f>IFERROR(VLOOKUP($C1534*1,Lookups!$H:$N,4,FALSE),"")</f>
        <v>Lunch</v>
      </c>
      <c r="AC1534" s="3" t="str">
        <f>IFERROR(VLOOKUP($C1534*1,Lookups!$H:$N,5,FALSE),"")</f>
        <v>Bar</v>
      </c>
      <c r="AD1534" s="3" t="str">
        <f>IFERROR(VLOOKUP($C1534*1,Lookups!$H:$N,6,FALSE),"")</f>
        <v>Bev</v>
      </c>
      <c r="AE1534" s="3" t="str">
        <f>IFERROR(VLOOKUP($C1534*1,Lookups!$H:$N,7,FALSE),"")</f>
        <v>Beer</v>
      </c>
      <c r="AF1534" s="3" t="str">
        <f>VLOOKUP(B1534*1,Stores!$A:$C,3,FALSE)</f>
        <v>DFDE</v>
      </c>
    </row>
    <row r="1535" spans="1:32">
      <c r="A1535" s="165" t="s">
        <v>929</v>
      </c>
      <c r="B1535" s="166" t="s">
        <v>921</v>
      </c>
      <c r="C1535" s="165" t="s">
        <v>636</v>
      </c>
      <c r="D1535" s="165" t="s">
        <v>918</v>
      </c>
      <c r="E1535" s="165" t="s">
        <v>637</v>
      </c>
      <c r="F1535" s="167">
        <v>2017</v>
      </c>
      <c r="G1535" s="168">
        <v>0</v>
      </c>
      <c r="H1535" s="169">
        <v>669.09382500000004</v>
      </c>
      <c r="I1535" s="169">
        <v>666.33600000000013</v>
      </c>
      <c r="J1535" s="169">
        <v>572.92124999999999</v>
      </c>
      <c r="K1535" s="169">
        <v>401.29650000000009</v>
      </c>
      <c r="L1535" s="169">
        <v>486.15749999999997</v>
      </c>
      <c r="M1535" s="169">
        <v>596.02499999999998</v>
      </c>
      <c r="N1535" s="169">
        <v>495.38249999999999</v>
      </c>
      <c r="O1535" s="169">
        <v>466.04250000000002</v>
      </c>
      <c r="P1535" s="169">
        <v>453.6</v>
      </c>
      <c r="Q1535" s="169">
        <v>686.13637499999993</v>
      </c>
      <c r="R1535" s="169">
        <v>739.63125000000002</v>
      </c>
      <c r="S1535" s="169">
        <v>0</v>
      </c>
      <c r="T1535" s="169">
        <v>0</v>
      </c>
      <c r="U1535" s="169">
        <v>6232.6227000000008</v>
      </c>
      <c r="V1535" s="163">
        <f ca="1">SUM(INDIRECT(Inputs!$C$11&amp;ROW()&amp;":"&amp;Inputs!$C$12&amp;ROW()))</f>
        <v>686.13637499999993</v>
      </c>
      <c r="W1535" s="163">
        <f ca="1">SUM(INDIRECT(Inputs!$C$13&amp;ROW()&amp;":"&amp;Inputs!$C$14&amp;ROW()))</f>
        <v>5492.9914500000004</v>
      </c>
      <c r="X1535" s="3" t="str">
        <f>IF(COUNTIFS(Lookups!$A:$A,C1535)=1,"Gross Sales","")</f>
        <v/>
      </c>
      <c r="Y1535" s="3" t="str">
        <f>IF(COUNTIFS(Lookups!$D:$D,C1535)=1,"Bar Sales","")</f>
        <v/>
      </c>
      <c r="Z1535" s="3" t="str">
        <f>IFERROR(VLOOKUP(C1535*1,Lookups!$D:$F,3,FALSE),"")</f>
        <v/>
      </c>
      <c r="AA1535" s="3" t="str">
        <f>IFERROR(VLOOKUP($C1535*1,Lookups!$H:$N,3,FALSE),"")</f>
        <v>Sales</v>
      </c>
      <c r="AB1535" s="3" t="str">
        <f>IFERROR(VLOOKUP($C1535*1,Lookups!$H:$N,4,FALSE),"")</f>
        <v>Lunch</v>
      </c>
      <c r="AC1535" s="3" t="str">
        <f>IFERROR(VLOOKUP($C1535*1,Lookups!$H:$N,5,FALSE),"")</f>
        <v>Bar</v>
      </c>
      <c r="AD1535" s="3" t="str">
        <f>IFERROR(VLOOKUP($C1535*1,Lookups!$H:$N,6,FALSE),"")</f>
        <v>Bev</v>
      </c>
      <c r="AE1535" s="3" t="str">
        <f>IFERROR(VLOOKUP($C1535*1,Lookups!$H:$N,7,FALSE),"")</f>
        <v>Beer</v>
      </c>
      <c r="AF1535" s="3" t="str">
        <f>VLOOKUP(B1535*1,Stores!$A:$C,3,FALSE)</f>
        <v>DFDE</v>
      </c>
    </row>
    <row r="1536" spans="1:32">
      <c r="A1536" s="165" t="s">
        <v>928</v>
      </c>
      <c r="B1536" s="166" t="s">
        <v>922</v>
      </c>
      <c r="C1536" s="165" t="s">
        <v>636</v>
      </c>
      <c r="D1536" s="165" t="s">
        <v>918</v>
      </c>
      <c r="E1536" s="165" t="s">
        <v>637</v>
      </c>
      <c r="F1536" s="167">
        <v>2017</v>
      </c>
      <c r="G1536" s="168">
        <v>0</v>
      </c>
      <c r="H1536" s="169">
        <v>15.975</v>
      </c>
      <c r="I1536" s="169">
        <v>-8.67</v>
      </c>
      <c r="J1536" s="169">
        <v>0</v>
      </c>
      <c r="K1536" s="169">
        <v>5.8500000000000005</v>
      </c>
      <c r="L1536" s="169">
        <v>53.4375</v>
      </c>
      <c r="M1536" s="169">
        <v>0</v>
      </c>
      <c r="N1536" s="169">
        <v>8.370000000000001</v>
      </c>
      <c r="O1536" s="169">
        <v>6.9</v>
      </c>
      <c r="P1536" s="169">
        <v>62.9925</v>
      </c>
      <c r="Q1536" s="169">
        <v>-13.05</v>
      </c>
      <c r="R1536" s="169">
        <v>15.8775</v>
      </c>
      <c r="S1536" s="169">
        <v>0</v>
      </c>
      <c r="T1536" s="169">
        <v>0</v>
      </c>
      <c r="U1536" s="169">
        <v>147.6825</v>
      </c>
      <c r="V1536" s="163">
        <f ca="1">SUM(INDIRECT(Inputs!$C$11&amp;ROW()&amp;":"&amp;Inputs!$C$12&amp;ROW()))</f>
        <v>-13.05</v>
      </c>
      <c r="W1536" s="163">
        <f ca="1">SUM(INDIRECT(Inputs!$C$13&amp;ROW()&amp;":"&amp;Inputs!$C$14&amp;ROW()))</f>
        <v>131.80500000000001</v>
      </c>
      <c r="X1536" s="3" t="str">
        <f>IF(COUNTIFS(Lookups!$A:$A,C1536)=1,"Gross Sales","")</f>
        <v/>
      </c>
      <c r="Y1536" s="3" t="str">
        <f>IF(COUNTIFS(Lookups!$D:$D,C1536)=1,"Bar Sales","")</f>
        <v/>
      </c>
      <c r="Z1536" s="3" t="str">
        <f>IFERROR(VLOOKUP(C1536*1,Lookups!$D:$F,3,FALSE),"")</f>
        <v/>
      </c>
      <c r="AA1536" s="3" t="str">
        <f>IFERROR(VLOOKUP($C1536*1,Lookups!$H:$N,3,FALSE),"")</f>
        <v>Sales</v>
      </c>
      <c r="AB1536" s="3" t="str">
        <f>IFERROR(VLOOKUP($C1536*1,Lookups!$H:$N,4,FALSE),"")</f>
        <v>Lunch</v>
      </c>
      <c r="AC1536" s="3" t="str">
        <f>IFERROR(VLOOKUP($C1536*1,Lookups!$H:$N,5,FALSE),"")</f>
        <v>Bar</v>
      </c>
      <c r="AD1536" s="3" t="str">
        <f>IFERROR(VLOOKUP($C1536*1,Lookups!$H:$N,6,FALSE),"")</f>
        <v>Bev</v>
      </c>
      <c r="AE1536" s="3" t="str">
        <f>IFERROR(VLOOKUP($C1536*1,Lookups!$H:$N,7,FALSE),"")</f>
        <v>Beer</v>
      </c>
      <c r="AF1536" s="3" t="str">
        <f>VLOOKUP(B1536*1,Stores!$A:$C,3,FALSE)</f>
        <v>DFDE</v>
      </c>
    </row>
    <row r="1537" spans="1:32">
      <c r="A1537" s="165" t="s">
        <v>927</v>
      </c>
      <c r="B1537" s="166" t="s">
        <v>923</v>
      </c>
      <c r="C1537" s="165" t="s">
        <v>636</v>
      </c>
      <c r="D1537" s="165" t="s">
        <v>918</v>
      </c>
      <c r="E1537" s="165" t="s">
        <v>637</v>
      </c>
      <c r="F1537" s="167">
        <v>2017</v>
      </c>
      <c r="G1537" s="168">
        <v>0</v>
      </c>
      <c r="H1537" s="169">
        <v>263.31419999999997</v>
      </c>
      <c r="I1537" s="169">
        <v>831.97199999999998</v>
      </c>
      <c r="J1537" s="169">
        <v>156</v>
      </c>
      <c r="K1537" s="169">
        <v>155.64014999999998</v>
      </c>
      <c r="L1537" s="169">
        <v>190.8732</v>
      </c>
      <c r="M1537" s="169">
        <v>192.735375</v>
      </c>
      <c r="N1537" s="169">
        <v>67.432199999999995</v>
      </c>
      <c r="O1537" s="169">
        <v>78.616575000000012</v>
      </c>
      <c r="P1537" s="169">
        <v>60.170624999999994</v>
      </c>
      <c r="Q1537" s="169">
        <v>175.57559999999998</v>
      </c>
      <c r="R1537" s="169">
        <v>66.638475</v>
      </c>
      <c r="S1537" s="169">
        <v>0</v>
      </c>
      <c r="T1537" s="169">
        <v>0</v>
      </c>
      <c r="U1537" s="169">
        <v>2238.9684000000002</v>
      </c>
      <c r="V1537" s="163">
        <f ca="1">SUM(INDIRECT(Inputs!$C$11&amp;ROW()&amp;":"&amp;Inputs!$C$12&amp;ROW()))</f>
        <v>175.57559999999998</v>
      </c>
      <c r="W1537" s="163">
        <f ca="1">SUM(INDIRECT(Inputs!$C$13&amp;ROW()&amp;":"&amp;Inputs!$C$14&amp;ROW()))</f>
        <v>2172.329925</v>
      </c>
      <c r="X1537" s="3" t="str">
        <f>IF(COUNTIFS(Lookups!$A:$A,C1537)=1,"Gross Sales","")</f>
        <v/>
      </c>
      <c r="Y1537" s="3" t="str">
        <f>IF(COUNTIFS(Lookups!$D:$D,C1537)=1,"Bar Sales","")</f>
        <v/>
      </c>
      <c r="Z1537" s="3" t="str">
        <f>IFERROR(VLOOKUP(C1537*1,Lookups!$D:$F,3,FALSE),"")</f>
        <v/>
      </c>
      <c r="AA1537" s="3" t="str">
        <f>IFERROR(VLOOKUP($C1537*1,Lookups!$H:$N,3,FALSE),"")</f>
        <v>Sales</v>
      </c>
      <c r="AB1537" s="3" t="str">
        <f>IFERROR(VLOOKUP($C1537*1,Lookups!$H:$N,4,FALSE),"")</f>
        <v>Lunch</v>
      </c>
      <c r="AC1537" s="3" t="str">
        <f>IFERROR(VLOOKUP($C1537*1,Lookups!$H:$N,5,FALSE),"")</f>
        <v>Bar</v>
      </c>
      <c r="AD1537" s="3" t="str">
        <f>IFERROR(VLOOKUP($C1537*1,Lookups!$H:$N,6,FALSE),"")</f>
        <v>Bev</v>
      </c>
      <c r="AE1537" s="3" t="str">
        <f>IFERROR(VLOOKUP($C1537*1,Lookups!$H:$N,7,FALSE),"")</f>
        <v>Beer</v>
      </c>
      <c r="AF1537" s="3" t="str">
        <f>VLOOKUP(B1537*1,Stores!$A:$C,3,FALSE)</f>
        <v>DFDE</v>
      </c>
    </row>
    <row r="1538" spans="1:32">
      <c r="A1538" s="165" t="s">
        <v>926</v>
      </c>
      <c r="B1538" s="166" t="s">
        <v>924</v>
      </c>
      <c r="C1538" s="165" t="s">
        <v>636</v>
      </c>
      <c r="D1538" s="165" t="s">
        <v>918</v>
      </c>
      <c r="E1538" s="165" t="s">
        <v>637</v>
      </c>
      <c r="F1538" s="167">
        <v>2017</v>
      </c>
      <c r="G1538" s="168">
        <v>0</v>
      </c>
      <c r="H1538" s="169">
        <v>128.48939999999999</v>
      </c>
      <c r="I1538" s="169">
        <v>203.67427499999999</v>
      </c>
      <c r="J1538" s="169">
        <v>152.304</v>
      </c>
      <c r="K1538" s="169">
        <v>319.186575</v>
      </c>
      <c r="L1538" s="169">
        <v>473.19772500000005</v>
      </c>
      <c r="M1538" s="169">
        <v>287.34794999999997</v>
      </c>
      <c r="N1538" s="169">
        <v>343.33065000000005</v>
      </c>
      <c r="O1538" s="169">
        <v>255.55530000000005</v>
      </c>
      <c r="P1538" s="169">
        <v>117.55124999999998</v>
      </c>
      <c r="Q1538" s="169">
        <v>123.37079999999999</v>
      </c>
      <c r="R1538" s="169">
        <v>512.68387500000006</v>
      </c>
      <c r="S1538" s="169">
        <v>0</v>
      </c>
      <c r="T1538" s="169">
        <v>0</v>
      </c>
      <c r="U1538" s="169">
        <v>2916.6918000000005</v>
      </c>
      <c r="V1538" s="163">
        <f ca="1">SUM(INDIRECT(Inputs!$C$11&amp;ROW()&amp;":"&amp;Inputs!$C$12&amp;ROW()))</f>
        <v>123.37079999999999</v>
      </c>
      <c r="W1538" s="163">
        <f ca="1">SUM(INDIRECT(Inputs!$C$13&amp;ROW()&amp;":"&amp;Inputs!$C$14&amp;ROW()))</f>
        <v>2404.0079250000003</v>
      </c>
      <c r="X1538" s="3" t="str">
        <f>IF(COUNTIFS(Lookups!$A:$A,C1538)=1,"Gross Sales","")</f>
        <v/>
      </c>
      <c r="Y1538" s="3" t="str">
        <f>IF(COUNTIFS(Lookups!$D:$D,C1538)=1,"Bar Sales","")</f>
        <v/>
      </c>
      <c r="Z1538" s="3" t="str">
        <f>IFERROR(VLOOKUP(C1538*1,Lookups!$D:$F,3,FALSE),"")</f>
        <v/>
      </c>
      <c r="AA1538" s="3" t="str">
        <f>IFERROR(VLOOKUP($C1538*1,Lookups!$H:$N,3,FALSE),"")</f>
        <v>Sales</v>
      </c>
      <c r="AB1538" s="3" t="str">
        <f>IFERROR(VLOOKUP($C1538*1,Lookups!$H:$N,4,FALSE),"")</f>
        <v>Lunch</v>
      </c>
      <c r="AC1538" s="3" t="str">
        <f>IFERROR(VLOOKUP($C1538*1,Lookups!$H:$N,5,FALSE),"")</f>
        <v>Bar</v>
      </c>
      <c r="AD1538" s="3" t="str">
        <f>IFERROR(VLOOKUP($C1538*1,Lookups!$H:$N,6,FALSE),"")</f>
        <v>Bev</v>
      </c>
      <c r="AE1538" s="3" t="str">
        <f>IFERROR(VLOOKUP($C1538*1,Lookups!$H:$N,7,FALSE),"")</f>
        <v>Beer</v>
      </c>
      <c r="AF1538" s="3" t="str">
        <f>VLOOKUP(B1538*1,Stores!$A:$C,3,FALSE)</f>
        <v>DFDE</v>
      </c>
    </row>
    <row r="1539" spans="1:32">
      <c r="A1539" s="165" t="s">
        <v>925</v>
      </c>
      <c r="B1539" s="166" t="s">
        <v>958</v>
      </c>
      <c r="C1539" s="165" t="s">
        <v>636</v>
      </c>
      <c r="D1539" s="165" t="s">
        <v>918</v>
      </c>
      <c r="E1539" s="165" t="s">
        <v>637</v>
      </c>
      <c r="F1539" s="167">
        <v>2017</v>
      </c>
      <c r="G1539" s="168">
        <v>0</v>
      </c>
      <c r="H1539" s="169">
        <v>0</v>
      </c>
      <c r="I1539" s="169">
        <v>0</v>
      </c>
      <c r="J1539" s="169">
        <v>0</v>
      </c>
      <c r="K1539" s="169">
        <v>0</v>
      </c>
      <c r="L1539" s="169">
        <v>137.99970000000002</v>
      </c>
      <c r="M1539" s="169">
        <v>252.71189999999996</v>
      </c>
      <c r="N1539" s="169">
        <v>130.62375</v>
      </c>
      <c r="O1539" s="169">
        <v>109.94159999999999</v>
      </c>
      <c r="P1539" s="169">
        <v>49.426649999999995</v>
      </c>
      <c r="Q1539" s="169">
        <v>165.89475000000002</v>
      </c>
      <c r="R1539" s="169">
        <v>80.240400000000008</v>
      </c>
      <c r="S1539" s="169">
        <v>0</v>
      </c>
      <c r="T1539" s="169">
        <v>0</v>
      </c>
      <c r="U1539" s="169">
        <v>926.83875</v>
      </c>
      <c r="V1539" s="163">
        <f ca="1">SUM(INDIRECT(Inputs!$C$11&amp;ROW()&amp;":"&amp;Inputs!$C$12&amp;ROW()))</f>
        <v>165.89475000000002</v>
      </c>
      <c r="W1539" s="163">
        <f ca="1">SUM(INDIRECT(Inputs!$C$13&amp;ROW()&amp;":"&amp;Inputs!$C$14&amp;ROW()))</f>
        <v>846.59834999999998</v>
      </c>
      <c r="X1539" s="3" t="str">
        <f>IF(COUNTIFS(Lookups!$A:$A,C1539)=1,"Gross Sales","")</f>
        <v/>
      </c>
      <c r="Y1539" s="3" t="str">
        <f>IF(COUNTIFS(Lookups!$D:$D,C1539)=1,"Bar Sales","")</f>
        <v/>
      </c>
      <c r="Z1539" s="3" t="str">
        <f>IFERROR(VLOOKUP(C1539*1,Lookups!$D:$F,3,FALSE),"")</f>
        <v/>
      </c>
      <c r="AA1539" s="3" t="str">
        <f>IFERROR(VLOOKUP($C1539*1,Lookups!$H:$N,3,FALSE),"")</f>
        <v>Sales</v>
      </c>
      <c r="AB1539" s="3" t="str">
        <f>IFERROR(VLOOKUP($C1539*1,Lookups!$H:$N,4,FALSE),"")</f>
        <v>Lunch</v>
      </c>
      <c r="AC1539" s="3" t="str">
        <f>IFERROR(VLOOKUP($C1539*1,Lookups!$H:$N,5,FALSE),"")</f>
        <v>Bar</v>
      </c>
      <c r="AD1539" s="3" t="str">
        <f>IFERROR(VLOOKUP($C1539*1,Lookups!$H:$N,6,FALSE),"")</f>
        <v>Bev</v>
      </c>
      <c r="AE1539" s="3" t="str">
        <f>IFERROR(VLOOKUP($C1539*1,Lookups!$H:$N,7,FALSE),"")</f>
        <v>Beer</v>
      </c>
      <c r="AF1539" s="3" t="str">
        <f>VLOOKUP(B1539*1,Stores!$A:$C,3,FALSE)</f>
        <v>DFDE</v>
      </c>
    </row>
    <row r="1540" spans="1:32">
      <c r="A1540" s="165" t="s">
        <v>958</v>
      </c>
      <c r="B1540" s="166" t="s">
        <v>925</v>
      </c>
      <c r="C1540" s="165" t="s">
        <v>636</v>
      </c>
      <c r="D1540" s="165" t="s">
        <v>918</v>
      </c>
      <c r="E1540" s="165" t="s">
        <v>637</v>
      </c>
      <c r="F1540" s="167">
        <v>2017</v>
      </c>
      <c r="G1540" s="168">
        <v>0</v>
      </c>
      <c r="H1540" s="169">
        <v>12.99375</v>
      </c>
      <c r="I1540" s="169">
        <v>4.41</v>
      </c>
      <c r="J1540" s="169">
        <v>-3.6224999999999996</v>
      </c>
      <c r="K1540" s="169">
        <v>3.6074999999999999</v>
      </c>
      <c r="L1540" s="169">
        <v>11.475</v>
      </c>
      <c r="M1540" s="169">
        <v>0</v>
      </c>
      <c r="N1540" s="169">
        <v>11.25</v>
      </c>
      <c r="O1540" s="169">
        <v>-11.55</v>
      </c>
      <c r="P1540" s="169">
        <v>0</v>
      </c>
      <c r="Q1540" s="169">
        <v>-2.7337500000000001</v>
      </c>
      <c r="R1540" s="169">
        <v>0</v>
      </c>
      <c r="S1540" s="169">
        <v>0</v>
      </c>
      <c r="T1540" s="169">
        <v>0</v>
      </c>
      <c r="U1540" s="169">
        <v>25.830000000000002</v>
      </c>
      <c r="V1540" s="163">
        <f ca="1">SUM(INDIRECT(Inputs!$C$11&amp;ROW()&amp;":"&amp;Inputs!$C$12&amp;ROW()))</f>
        <v>-2.7337500000000001</v>
      </c>
      <c r="W1540" s="163">
        <f ca="1">SUM(INDIRECT(Inputs!$C$13&amp;ROW()&amp;":"&amp;Inputs!$C$14&amp;ROW()))</f>
        <v>25.830000000000002</v>
      </c>
      <c r="X1540" s="3" t="str">
        <f>IF(COUNTIFS(Lookups!$A:$A,C1540)=1,"Gross Sales","")</f>
        <v/>
      </c>
      <c r="Y1540" s="3" t="str">
        <f>IF(COUNTIFS(Lookups!$D:$D,C1540)=1,"Bar Sales","")</f>
        <v/>
      </c>
      <c r="Z1540" s="3" t="str">
        <f>IFERROR(VLOOKUP(C1540*1,Lookups!$D:$F,3,FALSE),"")</f>
        <v/>
      </c>
      <c r="AA1540" s="3" t="str">
        <f>IFERROR(VLOOKUP($C1540*1,Lookups!$H:$N,3,FALSE),"")</f>
        <v>Sales</v>
      </c>
      <c r="AB1540" s="3" t="str">
        <f>IFERROR(VLOOKUP($C1540*1,Lookups!$H:$N,4,FALSE),"")</f>
        <v>Lunch</v>
      </c>
      <c r="AC1540" s="3" t="str">
        <f>IFERROR(VLOOKUP($C1540*1,Lookups!$H:$N,5,FALSE),"")</f>
        <v>Bar</v>
      </c>
      <c r="AD1540" s="3" t="str">
        <f>IFERROR(VLOOKUP($C1540*1,Lookups!$H:$N,6,FALSE),"")</f>
        <v>Bev</v>
      </c>
      <c r="AE1540" s="3" t="str">
        <f>IFERROR(VLOOKUP($C1540*1,Lookups!$H:$N,7,FALSE),"")</f>
        <v>Beer</v>
      </c>
      <c r="AF1540" s="3" t="str">
        <f>VLOOKUP(B1540*1,Stores!$A:$C,3,FALSE)</f>
        <v>DFDE</v>
      </c>
    </row>
    <row r="1541" spans="1:32">
      <c r="A1541" s="165" t="s">
        <v>924</v>
      </c>
      <c r="B1541" s="166" t="s">
        <v>926</v>
      </c>
      <c r="C1541" s="165" t="s">
        <v>636</v>
      </c>
      <c r="D1541" s="165" t="s">
        <v>918</v>
      </c>
      <c r="E1541" s="165" t="s">
        <v>637</v>
      </c>
      <c r="F1541" s="167">
        <v>2017</v>
      </c>
      <c r="G1541" s="168">
        <v>0</v>
      </c>
      <c r="H1541" s="169">
        <v>1319.67</v>
      </c>
      <c r="I1541" s="169">
        <v>1011.04875</v>
      </c>
      <c r="J1541" s="169">
        <v>1552.2862500000001</v>
      </c>
      <c r="K1541" s="169">
        <v>955.48500000000001</v>
      </c>
      <c r="L1541" s="169">
        <v>859.03125</v>
      </c>
      <c r="M1541" s="169">
        <v>1107.3074999999999</v>
      </c>
      <c r="N1541" s="169">
        <v>628.35</v>
      </c>
      <c r="O1541" s="169">
        <v>1038.405</v>
      </c>
      <c r="P1541" s="169">
        <v>859.27499999999998</v>
      </c>
      <c r="Q1541" s="169">
        <v>553.29750000000001</v>
      </c>
      <c r="R1541" s="169">
        <v>1347.4649999999999</v>
      </c>
      <c r="S1541" s="169">
        <v>0</v>
      </c>
      <c r="T1541" s="169">
        <v>0</v>
      </c>
      <c r="U1541" s="169">
        <v>11231.62125</v>
      </c>
      <c r="V1541" s="163">
        <f ca="1">SUM(INDIRECT(Inputs!$C$11&amp;ROW()&amp;":"&amp;Inputs!$C$12&amp;ROW()))</f>
        <v>553.29750000000001</v>
      </c>
      <c r="W1541" s="163">
        <f ca="1">SUM(INDIRECT(Inputs!$C$13&amp;ROW()&amp;":"&amp;Inputs!$C$14&amp;ROW()))</f>
        <v>9884.15625</v>
      </c>
      <c r="X1541" s="3" t="str">
        <f>IF(COUNTIFS(Lookups!$A:$A,C1541)=1,"Gross Sales","")</f>
        <v/>
      </c>
      <c r="Y1541" s="3" t="str">
        <f>IF(COUNTIFS(Lookups!$D:$D,C1541)=1,"Bar Sales","")</f>
        <v/>
      </c>
      <c r="Z1541" s="3" t="str">
        <f>IFERROR(VLOOKUP(C1541*1,Lookups!$D:$F,3,FALSE),"")</f>
        <v/>
      </c>
      <c r="AA1541" s="3" t="str">
        <f>IFERROR(VLOOKUP($C1541*1,Lookups!$H:$N,3,FALSE),"")</f>
        <v>Sales</v>
      </c>
      <c r="AB1541" s="3" t="str">
        <f>IFERROR(VLOOKUP($C1541*1,Lookups!$H:$N,4,FALSE),"")</f>
        <v>Lunch</v>
      </c>
      <c r="AC1541" s="3" t="str">
        <f>IFERROR(VLOOKUP($C1541*1,Lookups!$H:$N,5,FALSE),"")</f>
        <v>Bar</v>
      </c>
      <c r="AD1541" s="3" t="str">
        <f>IFERROR(VLOOKUP($C1541*1,Lookups!$H:$N,6,FALSE),"")</f>
        <v>Bev</v>
      </c>
      <c r="AE1541" s="3" t="str">
        <f>IFERROR(VLOOKUP($C1541*1,Lookups!$H:$N,7,FALSE),"")</f>
        <v>Beer</v>
      </c>
      <c r="AF1541" s="3" t="str">
        <f>VLOOKUP(B1541*1,Stores!$A:$C,3,FALSE)</f>
        <v>DFDE</v>
      </c>
    </row>
    <row r="1542" spans="1:32">
      <c r="A1542" s="165" t="s">
        <v>923</v>
      </c>
      <c r="B1542" s="166" t="s">
        <v>927</v>
      </c>
      <c r="C1542" s="165" t="s">
        <v>636</v>
      </c>
      <c r="D1542" s="165" t="s">
        <v>918</v>
      </c>
      <c r="E1542" s="165" t="s">
        <v>637</v>
      </c>
      <c r="F1542" s="167">
        <v>2017</v>
      </c>
      <c r="G1542" s="168">
        <v>0</v>
      </c>
      <c r="H1542" s="169">
        <v>570.58439999999996</v>
      </c>
      <c r="I1542" s="169">
        <v>811.43040000000008</v>
      </c>
      <c r="J1542" s="169">
        <v>1073.655</v>
      </c>
      <c r="K1542" s="169">
        <v>946.35562499999992</v>
      </c>
      <c r="L1542" s="169">
        <v>882.15000000000009</v>
      </c>
      <c r="M1542" s="169">
        <v>941.21624999999995</v>
      </c>
      <c r="N1542" s="169">
        <v>1265.360625</v>
      </c>
      <c r="O1542" s="169">
        <v>785.28374999999994</v>
      </c>
      <c r="P1542" s="169">
        <v>522.24374999999998</v>
      </c>
      <c r="Q1542" s="169">
        <v>722.74874999999997</v>
      </c>
      <c r="R1542" s="169">
        <v>624.48749999999995</v>
      </c>
      <c r="S1542" s="169">
        <v>0</v>
      </c>
      <c r="T1542" s="169">
        <v>0</v>
      </c>
      <c r="U1542" s="169">
        <v>9145.5160499999984</v>
      </c>
      <c r="V1542" s="163">
        <f ca="1">SUM(INDIRECT(Inputs!$C$11&amp;ROW()&amp;":"&amp;Inputs!$C$12&amp;ROW()))</f>
        <v>722.74874999999997</v>
      </c>
      <c r="W1542" s="163">
        <f ca="1">SUM(INDIRECT(Inputs!$C$13&amp;ROW()&amp;":"&amp;Inputs!$C$14&amp;ROW()))</f>
        <v>8521.0285499999991</v>
      </c>
      <c r="X1542" s="3" t="str">
        <f>IF(COUNTIFS(Lookups!$A:$A,C1542)=1,"Gross Sales","")</f>
        <v/>
      </c>
      <c r="Y1542" s="3" t="str">
        <f>IF(COUNTIFS(Lookups!$D:$D,C1542)=1,"Bar Sales","")</f>
        <v/>
      </c>
      <c r="Z1542" s="3" t="str">
        <f>IFERROR(VLOOKUP(C1542*1,Lookups!$D:$F,3,FALSE),"")</f>
        <v/>
      </c>
      <c r="AA1542" s="3" t="str">
        <f>IFERROR(VLOOKUP($C1542*1,Lookups!$H:$N,3,FALSE),"")</f>
        <v>Sales</v>
      </c>
      <c r="AB1542" s="3" t="str">
        <f>IFERROR(VLOOKUP($C1542*1,Lookups!$H:$N,4,FALSE),"")</f>
        <v>Lunch</v>
      </c>
      <c r="AC1542" s="3" t="str">
        <f>IFERROR(VLOOKUP($C1542*1,Lookups!$H:$N,5,FALSE),"")</f>
        <v>Bar</v>
      </c>
      <c r="AD1542" s="3" t="str">
        <f>IFERROR(VLOOKUP($C1542*1,Lookups!$H:$N,6,FALSE),"")</f>
        <v>Bev</v>
      </c>
      <c r="AE1542" s="3" t="str">
        <f>IFERROR(VLOOKUP($C1542*1,Lookups!$H:$N,7,FALSE),"")</f>
        <v>Beer</v>
      </c>
      <c r="AF1542" s="3" t="str">
        <f>VLOOKUP(B1542*1,Stores!$A:$C,3,FALSE)</f>
        <v>DFDE</v>
      </c>
    </row>
    <row r="1543" spans="1:32">
      <c r="A1543" s="165" t="s">
        <v>922</v>
      </c>
      <c r="B1543" s="166" t="s">
        <v>928</v>
      </c>
      <c r="C1543" s="165" t="s">
        <v>636</v>
      </c>
      <c r="D1543" s="165" t="s">
        <v>918</v>
      </c>
      <c r="E1543" s="165" t="s">
        <v>637</v>
      </c>
      <c r="F1543" s="167">
        <v>2017</v>
      </c>
      <c r="G1543" s="168">
        <v>0</v>
      </c>
      <c r="H1543" s="169">
        <v>-18.20955</v>
      </c>
      <c r="I1543" s="169">
        <v>-4.3672500000000003</v>
      </c>
      <c r="J1543" s="169">
        <v>-9.5633999999999997</v>
      </c>
      <c r="K1543" s="169">
        <v>-5.8548750000000007</v>
      </c>
      <c r="L1543" s="169">
        <v>-7.7329499999999998</v>
      </c>
      <c r="M1543" s="169">
        <v>-12.021675</v>
      </c>
      <c r="N1543" s="169">
        <v>0</v>
      </c>
      <c r="O1543" s="169">
        <v>-7.7906249999999995</v>
      </c>
      <c r="P1543" s="169">
        <v>-14.821199999999999</v>
      </c>
      <c r="Q1543" s="169">
        <v>-11.538449999999999</v>
      </c>
      <c r="R1543" s="169">
        <v>-12.512999999999998</v>
      </c>
      <c r="S1543" s="169">
        <v>0</v>
      </c>
      <c r="T1543" s="169">
        <v>0</v>
      </c>
      <c r="U1543" s="169">
        <v>-104.41297500000002</v>
      </c>
      <c r="V1543" s="163">
        <f ca="1">SUM(INDIRECT(Inputs!$C$11&amp;ROW()&amp;":"&amp;Inputs!$C$12&amp;ROW()))</f>
        <v>-11.538449999999999</v>
      </c>
      <c r="W1543" s="163">
        <f ca="1">SUM(INDIRECT(Inputs!$C$13&amp;ROW()&amp;":"&amp;Inputs!$C$14&amp;ROW()))</f>
        <v>-91.899975000000012</v>
      </c>
      <c r="X1543" s="3" t="str">
        <f>IF(COUNTIFS(Lookups!$A:$A,C1543)=1,"Gross Sales","")</f>
        <v/>
      </c>
      <c r="Y1543" s="3" t="str">
        <f>IF(COUNTIFS(Lookups!$D:$D,C1543)=1,"Bar Sales","")</f>
        <v/>
      </c>
      <c r="Z1543" s="3" t="str">
        <f>IFERROR(VLOOKUP(C1543*1,Lookups!$D:$F,3,FALSE),"")</f>
        <v/>
      </c>
      <c r="AA1543" s="3" t="str">
        <f>IFERROR(VLOOKUP($C1543*1,Lookups!$H:$N,3,FALSE),"")</f>
        <v>Sales</v>
      </c>
      <c r="AB1543" s="3" t="str">
        <f>IFERROR(VLOOKUP($C1543*1,Lookups!$H:$N,4,FALSE),"")</f>
        <v>Lunch</v>
      </c>
      <c r="AC1543" s="3" t="str">
        <f>IFERROR(VLOOKUP($C1543*1,Lookups!$H:$N,5,FALSE),"")</f>
        <v>Bar</v>
      </c>
      <c r="AD1543" s="3" t="str">
        <f>IFERROR(VLOOKUP($C1543*1,Lookups!$H:$N,6,FALSE),"")</f>
        <v>Bev</v>
      </c>
      <c r="AE1543" s="3" t="str">
        <f>IFERROR(VLOOKUP($C1543*1,Lookups!$H:$N,7,FALSE),"")</f>
        <v>Beer</v>
      </c>
      <c r="AF1543" s="3" t="str">
        <f>VLOOKUP(B1543*1,Stores!$A:$C,3,FALSE)</f>
        <v>DFDE</v>
      </c>
    </row>
    <row r="1544" spans="1:32">
      <c r="A1544" s="165" t="s">
        <v>921</v>
      </c>
      <c r="B1544" s="166" t="s">
        <v>929</v>
      </c>
      <c r="C1544" s="165" t="s">
        <v>636</v>
      </c>
      <c r="D1544" s="165" t="s">
        <v>918</v>
      </c>
      <c r="E1544" s="165" t="s">
        <v>637</v>
      </c>
      <c r="F1544" s="167">
        <v>2017</v>
      </c>
      <c r="G1544" s="168">
        <v>0</v>
      </c>
      <c r="H1544" s="169">
        <v>6.5362499999999999</v>
      </c>
      <c r="I1544" s="169">
        <v>-21.375</v>
      </c>
      <c r="J1544" s="169">
        <v>31.32</v>
      </c>
      <c r="K1544" s="169">
        <v>-21.65625</v>
      </c>
      <c r="L1544" s="169">
        <v>8.52</v>
      </c>
      <c r="M1544" s="169">
        <v>-3.7125000000000004</v>
      </c>
      <c r="N1544" s="169">
        <v>13.725</v>
      </c>
      <c r="O1544" s="169">
        <v>56.846250000000005</v>
      </c>
      <c r="P1544" s="169">
        <v>7.59375</v>
      </c>
      <c r="Q1544" s="169">
        <v>0</v>
      </c>
      <c r="R1544" s="169">
        <v>-22.080000000000002</v>
      </c>
      <c r="S1544" s="169">
        <v>0</v>
      </c>
      <c r="T1544" s="169">
        <v>0</v>
      </c>
      <c r="U1544" s="169">
        <v>55.717500000000001</v>
      </c>
      <c r="V1544" s="163">
        <f ca="1">SUM(INDIRECT(Inputs!$C$11&amp;ROW()&amp;":"&amp;Inputs!$C$12&amp;ROW()))</f>
        <v>0</v>
      </c>
      <c r="W1544" s="163">
        <f ca="1">SUM(INDIRECT(Inputs!$C$13&amp;ROW()&amp;":"&amp;Inputs!$C$14&amp;ROW()))</f>
        <v>77.797499999999999</v>
      </c>
      <c r="X1544" s="3" t="str">
        <f>IF(COUNTIFS(Lookups!$A:$A,C1544)=1,"Gross Sales","")</f>
        <v/>
      </c>
      <c r="Y1544" s="3" t="str">
        <f>IF(COUNTIFS(Lookups!$D:$D,C1544)=1,"Bar Sales","")</f>
        <v/>
      </c>
      <c r="Z1544" s="3" t="str">
        <f>IFERROR(VLOOKUP(C1544*1,Lookups!$D:$F,3,FALSE),"")</f>
        <v/>
      </c>
      <c r="AA1544" s="3" t="str">
        <f>IFERROR(VLOOKUP($C1544*1,Lookups!$H:$N,3,FALSE),"")</f>
        <v>Sales</v>
      </c>
      <c r="AB1544" s="3" t="str">
        <f>IFERROR(VLOOKUP($C1544*1,Lookups!$H:$N,4,FALSE),"")</f>
        <v>Lunch</v>
      </c>
      <c r="AC1544" s="3" t="str">
        <f>IFERROR(VLOOKUP($C1544*1,Lookups!$H:$N,5,FALSE),"")</f>
        <v>Bar</v>
      </c>
      <c r="AD1544" s="3" t="str">
        <f>IFERROR(VLOOKUP($C1544*1,Lookups!$H:$N,6,FALSE),"")</f>
        <v>Bev</v>
      </c>
      <c r="AE1544" s="3" t="str">
        <f>IFERROR(VLOOKUP($C1544*1,Lookups!$H:$N,7,FALSE),"")</f>
        <v>Beer</v>
      </c>
      <c r="AF1544" s="3" t="str">
        <f>VLOOKUP(B1544*1,Stores!$A:$C,3,FALSE)</f>
        <v>DFDE</v>
      </c>
    </row>
    <row r="1545" spans="1:32">
      <c r="A1545" s="165" t="s">
        <v>920</v>
      </c>
      <c r="B1545" s="166" t="s">
        <v>930</v>
      </c>
      <c r="C1545" s="165" t="s">
        <v>636</v>
      </c>
      <c r="D1545" s="165" t="s">
        <v>918</v>
      </c>
      <c r="E1545" s="165" t="s">
        <v>637</v>
      </c>
      <c r="F1545" s="167">
        <v>2017</v>
      </c>
      <c r="G1545" s="168">
        <v>0</v>
      </c>
      <c r="H1545" s="169">
        <v>633.45749999999998</v>
      </c>
      <c r="I1545" s="169">
        <v>410.82</v>
      </c>
      <c r="J1545" s="169">
        <v>281.94</v>
      </c>
      <c r="K1545" s="169">
        <v>242.01749999999998</v>
      </c>
      <c r="L1545" s="169">
        <v>413.85</v>
      </c>
      <c r="M1545" s="169">
        <v>249.00750000000002</v>
      </c>
      <c r="N1545" s="169">
        <v>204.20730000000003</v>
      </c>
      <c r="O1545" s="169">
        <v>148.80000000000001</v>
      </c>
      <c r="P1545" s="169">
        <v>274.86</v>
      </c>
      <c r="Q1545" s="169">
        <v>389.86499999999995</v>
      </c>
      <c r="R1545" s="169">
        <v>87.6</v>
      </c>
      <c r="S1545" s="169">
        <v>0</v>
      </c>
      <c r="T1545" s="169">
        <v>0</v>
      </c>
      <c r="U1545" s="169">
        <v>3336.4248000000002</v>
      </c>
      <c r="V1545" s="163">
        <f ca="1">SUM(INDIRECT(Inputs!$C$11&amp;ROW()&amp;":"&amp;Inputs!$C$12&amp;ROW()))</f>
        <v>389.86499999999995</v>
      </c>
      <c r="W1545" s="163">
        <f ca="1">SUM(INDIRECT(Inputs!$C$13&amp;ROW()&amp;":"&amp;Inputs!$C$14&amp;ROW()))</f>
        <v>3248.8248000000003</v>
      </c>
      <c r="X1545" s="3" t="str">
        <f>IF(COUNTIFS(Lookups!$A:$A,C1545)=1,"Gross Sales","")</f>
        <v/>
      </c>
      <c r="Y1545" s="3" t="str">
        <f>IF(COUNTIFS(Lookups!$D:$D,C1545)=1,"Bar Sales","")</f>
        <v/>
      </c>
      <c r="Z1545" s="3" t="str">
        <f>IFERROR(VLOOKUP(C1545*1,Lookups!$D:$F,3,FALSE),"")</f>
        <v/>
      </c>
      <c r="AA1545" s="3" t="str">
        <f>IFERROR(VLOOKUP($C1545*1,Lookups!$H:$N,3,FALSE),"")</f>
        <v>Sales</v>
      </c>
      <c r="AB1545" s="3" t="str">
        <f>IFERROR(VLOOKUP($C1545*1,Lookups!$H:$N,4,FALSE),"")</f>
        <v>Lunch</v>
      </c>
      <c r="AC1545" s="3" t="str">
        <f>IFERROR(VLOOKUP($C1545*1,Lookups!$H:$N,5,FALSE),"")</f>
        <v>Bar</v>
      </c>
      <c r="AD1545" s="3" t="str">
        <f>IFERROR(VLOOKUP($C1545*1,Lookups!$H:$N,6,FALSE),"")</f>
        <v>Bev</v>
      </c>
      <c r="AE1545" s="3" t="str">
        <f>IFERROR(VLOOKUP($C1545*1,Lookups!$H:$N,7,FALSE),"")</f>
        <v>Beer</v>
      </c>
      <c r="AF1545" s="3" t="str">
        <f>VLOOKUP(B1545*1,Stores!$A:$C,3,FALSE)</f>
        <v>DFDE</v>
      </c>
    </row>
    <row r="1546" spans="1:32">
      <c r="A1546" s="165" t="s">
        <v>919</v>
      </c>
      <c r="B1546" s="166" t="s">
        <v>931</v>
      </c>
      <c r="C1546" s="165" t="s">
        <v>636</v>
      </c>
      <c r="D1546" s="165" t="s">
        <v>918</v>
      </c>
      <c r="E1546" s="165" t="s">
        <v>637</v>
      </c>
      <c r="F1546" s="167">
        <v>2017</v>
      </c>
      <c r="G1546" s="168">
        <v>0</v>
      </c>
      <c r="H1546" s="169">
        <v>572.25187499999993</v>
      </c>
      <c r="I1546" s="169">
        <v>527.72850000000005</v>
      </c>
      <c r="J1546" s="169">
        <v>204.52162500000003</v>
      </c>
      <c r="K1546" s="169">
        <v>344.85749999999996</v>
      </c>
      <c r="L1546" s="169">
        <v>685.42499999999995</v>
      </c>
      <c r="M1546" s="169">
        <v>287.19187499999998</v>
      </c>
      <c r="N1546" s="169">
        <v>327.73575</v>
      </c>
      <c r="O1546" s="169">
        <v>185.76749999999998</v>
      </c>
      <c r="P1546" s="169">
        <v>227.37</v>
      </c>
      <c r="Q1546" s="169">
        <v>463.41187500000001</v>
      </c>
      <c r="R1546" s="169">
        <v>360.23399999999998</v>
      </c>
      <c r="S1546" s="169">
        <v>0</v>
      </c>
      <c r="T1546" s="169">
        <v>0</v>
      </c>
      <c r="U1546" s="169">
        <v>4186.4955</v>
      </c>
      <c r="V1546" s="163">
        <f ca="1">SUM(INDIRECT(Inputs!$C$11&amp;ROW()&amp;":"&amp;Inputs!$C$12&amp;ROW()))</f>
        <v>463.41187500000001</v>
      </c>
      <c r="W1546" s="163">
        <f ca="1">SUM(INDIRECT(Inputs!$C$13&amp;ROW()&amp;":"&amp;Inputs!$C$14&amp;ROW()))</f>
        <v>3826.2614999999996</v>
      </c>
      <c r="X1546" s="3" t="str">
        <f>IF(COUNTIFS(Lookups!$A:$A,C1546)=1,"Gross Sales","")</f>
        <v/>
      </c>
      <c r="Y1546" s="3" t="str">
        <f>IF(COUNTIFS(Lookups!$D:$D,C1546)=1,"Bar Sales","")</f>
        <v/>
      </c>
      <c r="Z1546" s="3" t="str">
        <f>IFERROR(VLOOKUP(C1546*1,Lookups!$D:$F,3,FALSE),"")</f>
        <v/>
      </c>
      <c r="AA1546" s="3" t="str">
        <f>IFERROR(VLOOKUP($C1546*1,Lookups!$H:$N,3,FALSE),"")</f>
        <v>Sales</v>
      </c>
      <c r="AB1546" s="3" t="str">
        <f>IFERROR(VLOOKUP($C1546*1,Lookups!$H:$N,4,FALSE),"")</f>
        <v>Lunch</v>
      </c>
      <c r="AC1546" s="3" t="str">
        <f>IFERROR(VLOOKUP($C1546*1,Lookups!$H:$N,5,FALSE),"")</f>
        <v>Bar</v>
      </c>
      <c r="AD1546" s="3" t="str">
        <f>IFERROR(VLOOKUP($C1546*1,Lookups!$H:$N,6,FALSE),"")</f>
        <v>Bev</v>
      </c>
      <c r="AE1546" s="3" t="str">
        <f>IFERROR(VLOOKUP($C1546*1,Lookups!$H:$N,7,FALSE),"")</f>
        <v>Beer</v>
      </c>
      <c r="AF1546" s="3" t="str">
        <f>VLOOKUP(B1546*1,Stores!$A:$C,3,FALSE)</f>
        <v>DFDE</v>
      </c>
    </row>
    <row r="1547" spans="1:32">
      <c r="A1547" s="165" t="s">
        <v>959</v>
      </c>
      <c r="B1547" s="166" t="s">
        <v>932</v>
      </c>
      <c r="C1547" s="165" t="s">
        <v>636</v>
      </c>
      <c r="D1547" s="165" t="s">
        <v>918</v>
      </c>
      <c r="E1547" s="165" t="s">
        <v>637</v>
      </c>
      <c r="F1547" s="167">
        <v>2017</v>
      </c>
      <c r="G1547" s="168">
        <v>0</v>
      </c>
      <c r="H1547" s="169">
        <v>3765.5625</v>
      </c>
      <c r="I1547" s="169">
        <v>2207.7449999999999</v>
      </c>
      <c r="J1547" s="169">
        <v>3695.7374999999997</v>
      </c>
      <c r="K1547" s="169">
        <v>3255.0524999999998</v>
      </c>
      <c r="L1547" s="169">
        <v>3121.2</v>
      </c>
      <c r="M1547" s="169">
        <v>2335.5450000000001</v>
      </c>
      <c r="N1547" s="169">
        <v>2969.3250000000003</v>
      </c>
      <c r="O1547" s="169">
        <v>2838.96225</v>
      </c>
      <c r="P1547" s="169">
        <v>2598.5099999999998</v>
      </c>
      <c r="Q1547" s="169">
        <v>3636.39</v>
      </c>
      <c r="R1547" s="169">
        <v>3909.54</v>
      </c>
      <c r="S1547" s="169">
        <v>0</v>
      </c>
      <c r="T1547" s="169">
        <v>0</v>
      </c>
      <c r="U1547" s="169">
        <v>34333.569749999995</v>
      </c>
      <c r="V1547" s="163">
        <f ca="1">SUM(INDIRECT(Inputs!$C$11&amp;ROW()&amp;":"&amp;Inputs!$C$12&amp;ROW()))</f>
        <v>3636.39</v>
      </c>
      <c r="W1547" s="163">
        <f ca="1">SUM(INDIRECT(Inputs!$C$13&amp;ROW()&amp;":"&amp;Inputs!$C$14&amp;ROW()))</f>
        <v>30424.029749999998</v>
      </c>
      <c r="X1547" s="3" t="str">
        <f>IF(COUNTIFS(Lookups!$A:$A,C1547)=1,"Gross Sales","")</f>
        <v/>
      </c>
      <c r="Y1547" s="3" t="str">
        <f>IF(COUNTIFS(Lookups!$D:$D,C1547)=1,"Bar Sales","")</f>
        <v/>
      </c>
      <c r="Z1547" s="3" t="str">
        <f>IFERROR(VLOOKUP(C1547*1,Lookups!$D:$F,3,FALSE),"")</f>
        <v/>
      </c>
      <c r="AA1547" s="3" t="str">
        <f>IFERROR(VLOOKUP($C1547*1,Lookups!$H:$N,3,FALSE),"")</f>
        <v>Sales</v>
      </c>
      <c r="AB1547" s="3" t="str">
        <f>IFERROR(VLOOKUP($C1547*1,Lookups!$H:$N,4,FALSE),"")</f>
        <v>Lunch</v>
      </c>
      <c r="AC1547" s="3" t="str">
        <f>IFERROR(VLOOKUP($C1547*1,Lookups!$H:$N,5,FALSE),"")</f>
        <v>Bar</v>
      </c>
      <c r="AD1547" s="3" t="str">
        <f>IFERROR(VLOOKUP($C1547*1,Lookups!$H:$N,6,FALSE),"")</f>
        <v>Bev</v>
      </c>
      <c r="AE1547" s="3" t="str">
        <f>IFERROR(VLOOKUP($C1547*1,Lookups!$H:$N,7,FALSE),"")</f>
        <v>Beer</v>
      </c>
      <c r="AF1547" s="3" t="str">
        <f>VLOOKUP(B1547*1,Stores!$A:$C,3,FALSE)</f>
        <v>DFG</v>
      </c>
    </row>
    <row r="1548" spans="1:32">
      <c r="A1548" s="165" t="s">
        <v>954</v>
      </c>
      <c r="B1548" s="166" t="s">
        <v>933</v>
      </c>
      <c r="C1548" s="165" t="s">
        <v>636</v>
      </c>
      <c r="D1548" s="165" t="s">
        <v>918</v>
      </c>
      <c r="E1548" s="165" t="s">
        <v>637</v>
      </c>
      <c r="F1548" s="167">
        <v>2017</v>
      </c>
      <c r="G1548" s="168">
        <v>0</v>
      </c>
      <c r="H1548" s="169">
        <v>500.87475000000006</v>
      </c>
      <c r="I1548" s="169">
        <v>299.54430000000002</v>
      </c>
      <c r="J1548" s="169">
        <v>362.70022499999999</v>
      </c>
      <c r="K1548" s="169">
        <v>255.42555000000002</v>
      </c>
      <c r="L1548" s="169">
        <v>405.41415000000001</v>
      </c>
      <c r="M1548" s="169">
        <v>189.1026</v>
      </c>
      <c r="N1548" s="169">
        <v>229.58864999999997</v>
      </c>
      <c r="O1548" s="169">
        <v>270.34492499999999</v>
      </c>
      <c r="P1548" s="169">
        <v>209.43660000000003</v>
      </c>
      <c r="Q1548" s="169">
        <v>311.928</v>
      </c>
      <c r="R1548" s="169">
        <v>284.76134999999999</v>
      </c>
      <c r="S1548" s="169">
        <v>0</v>
      </c>
      <c r="T1548" s="169">
        <v>0</v>
      </c>
      <c r="U1548" s="169">
        <v>3319.1210999999994</v>
      </c>
      <c r="V1548" s="163">
        <f ca="1">SUM(INDIRECT(Inputs!$C$11&amp;ROW()&amp;":"&amp;Inputs!$C$12&amp;ROW()))</f>
        <v>311.928</v>
      </c>
      <c r="W1548" s="163">
        <f ca="1">SUM(INDIRECT(Inputs!$C$13&amp;ROW()&amp;":"&amp;Inputs!$C$14&amp;ROW()))</f>
        <v>3034.3597499999996</v>
      </c>
      <c r="X1548" s="3" t="str">
        <f>IF(COUNTIFS(Lookups!$A:$A,C1548)=1,"Gross Sales","")</f>
        <v/>
      </c>
      <c r="Y1548" s="3" t="str">
        <f>IF(COUNTIFS(Lookups!$D:$D,C1548)=1,"Bar Sales","")</f>
        <v/>
      </c>
      <c r="Z1548" s="3" t="str">
        <f>IFERROR(VLOOKUP(C1548*1,Lookups!$D:$F,3,FALSE),"")</f>
        <v/>
      </c>
      <c r="AA1548" s="3" t="str">
        <f>IFERROR(VLOOKUP($C1548*1,Lookups!$H:$N,3,FALSE),"")</f>
        <v>Sales</v>
      </c>
      <c r="AB1548" s="3" t="str">
        <f>IFERROR(VLOOKUP($C1548*1,Lookups!$H:$N,4,FALSE),"")</f>
        <v>Lunch</v>
      </c>
      <c r="AC1548" s="3" t="str">
        <f>IFERROR(VLOOKUP($C1548*1,Lookups!$H:$N,5,FALSE),"")</f>
        <v>Bar</v>
      </c>
      <c r="AD1548" s="3" t="str">
        <f>IFERROR(VLOOKUP($C1548*1,Lookups!$H:$N,6,FALSE),"")</f>
        <v>Bev</v>
      </c>
      <c r="AE1548" s="3" t="str">
        <f>IFERROR(VLOOKUP($C1548*1,Lookups!$H:$N,7,FALSE),"")</f>
        <v>Beer</v>
      </c>
      <c r="AF1548" s="3" t="str">
        <f>VLOOKUP(B1548*1,Stores!$A:$C,3,FALSE)</f>
        <v>DFG</v>
      </c>
    </row>
    <row r="1549" spans="1:32">
      <c r="A1549" s="165" t="s">
        <v>953</v>
      </c>
      <c r="B1549" s="166" t="s">
        <v>934</v>
      </c>
      <c r="C1549" s="165" t="s">
        <v>636</v>
      </c>
      <c r="D1549" s="165" t="s">
        <v>918</v>
      </c>
      <c r="E1549" s="165" t="s">
        <v>637</v>
      </c>
      <c r="F1549" s="167">
        <v>2017</v>
      </c>
      <c r="G1549" s="168">
        <v>0</v>
      </c>
      <c r="H1549" s="169">
        <v>571.42499999999995</v>
      </c>
      <c r="I1549" s="169">
        <v>557.69624999999996</v>
      </c>
      <c r="J1549" s="169">
        <v>344.30309999999997</v>
      </c>
      <c r="K1549" s="169">
        <v>623.12250000000006</v>
      </c>
      <c r="L1549" s="169">
        <v>701.8125</v>
      </c>
      <c r="M1549" s="169">
        <v>551.02499999999998</v>
      </c>
      <c r="N1549" s="169">
        <v>457.40249999999997</v>
      </c>
      <c r="O1549" s="169">
        <v>444.90022500000003</v>
      </c>
      <c r="P1549" s="169">
        <v>433.1925</v>
      </c>
      <c r="Q1549" s="169">
        <v>551.46</v>
      </c>
      <c r="R1549" s="169">
        <v>545.3175</v>
      </c>
      <c r="S1549" s="169">
        <v>0</v>
      </c>
      <c r="T1549" s="169">
        <v>0</v>
      </c>
      <c r="U1549" s="169">
        <v>5781.6570750000001</v>
      </c>
      <c r="V1549" s="163">
        <f ca="1">SUM(INDIRECT(Inputs!$C$11&amp;ROW()&amp;":"&amp;Inputs!$C$12&amp;ROW()))</f>
        <v>551.46</v>
      </c>
      <c r="W1549" s="163">
        <f ca="1">SUM(INDIRECT(Inputs!$C$13&amp;ROW()&amp;":"&amp;Inputs!$C$14&amp;ROW()))</f>
        <v>5236.339575</v>
      </c>
      <c r="X1549" s="3" t="str">
        <f>IF(COUNTIFS(Lookups!$A:$A,C1549)=1,"Gross Sales","")</f>
        <v/>
      </c>
      <c r="Y1549" s="3" t="str">
        <f>IF(COUNTIFS(Lookups!$D:$D,C1549)=1,"Bar Sales","")</f>
        <v/>
      </c>
      <c r="Z1549" s="3" t="str">
        <f>IFERROR(VLOOKUP(C1549*1,Lookups!$D:$F,3,FALSE),"")</f>
        <v/>
      </c>
      <c r="AA1549" s="3" t="str">
        <f>IFERROR(VLOOKUP($C1549*1,Lookups!$H:$N,3,FALSE),"")</f>
        <v>Sales</v>
      </c>
      <c r="AB1549" s="3" t="str">
        <f>IFERROR(VLOOKUP($C1549*1,Lookups!$H:$N,4,FALSE),"")</f>
        <v>Lunch</v>
      </c>
      <c r="AC1549" s="3" t="str">
        <f>IFERROR(VLOOKUP($C1549*1,Lookups!$H:$N,5,FALSE),"")</f>
        <v>Bar</v>
      </c>
      <c r="AD1549" s="3" t="str">
        <f>IFERROR(VLOOKUP($C1549*1,Lookups!$H:$N,6,FALSE),"")</f>
        <v>Bev</v>
      </c>
      <c r="AE1549" s="3" t="str">
        <f>IFERROR(VLOOKUP($C1549*1,Lookups!$H:$N,7,FALSE),"")</f>
        <v>Beer</v>
      </c>
      <c r="AF1549" s="3" t="str">
        <f>VLOOKUP(B1549*1,Stores!$A:$C,3,FALSE)</f>
        <v>DFG</v>
      </c>
    </row>
    <row r="1550" spans="1:32">
      <c r="A1550" s="165" t="s">
        <v>950</v>
      </c>
      <c r="B1550" s="166" t="s">
        <v>935</v>
      </c>
      <c r="C1550" s="165" t="s">
        <v>636</v>
      </c>
      <c r="D1550" s="165" t="s">
        <v>918</v>
      </c>
      <c r="E1550" s="165" t="s">
        <v>637</v>
      </c>
      <c r="F1550" s="167">
        <v>2017</v>
      </c>
      <c r="G1550" s="168">
        <v>0</v>
      </c>
      <c r="H1550" s="169">
        <v>443.53125</v>
      </c>
      <c r="I1550" s="169">
        <v>287.82</v>
      </c>
      <c r="J1550" s="169">
        <v>419.47499999999997</v>
      </c>
      <c r="K1550" s="169">
        <v>294.45749999999998</v>
      </c>
      <c r="L1550" s="169">
        <v>368.15625</v>
      </c>
      <c r="M1550" s="169">
        <v>218.45624999999998</v>
      </c>
      <c r="N1550" s="169">
        <v>285.91874999999999</v>
      </c>
      <c r="O1550" s="169">
        <v>338.90062499999993</v>
      </c>
      <c r="P1550" s="169">
        <v>471.48750000000001</v>
      </c>
      <c r="Q1550" s="169">
        <v>288.45</v>
      </c>
      <c r="R1550" s="169">
        <v>322.5</v>
      </c>
      <c r="S1550" s="169">
        <v>0</v>
      </c>
      <c r="T1550" s="169">
        <v>0</v>
      </c>
      <c r="U1550" s="169">
        <v>3739.1531249999994</v>
      </c>
      <c r="V1550" s="163">
        <f ca="1">SUM(INDIRECT(Inputs!$C$11&amp;ROW()&amp;":"&amp;Inputs!$C$12&amp;ROW()))</f>
        <v>288.45</v>
      </c>
      <c r="W1550" s="163">
        <f ca="1">SUM(INDIRECT(Inputs!$C$13&amp;ROW()&amp;":"&amp;Inputs!$C$14&amp;ROW()))</f>
        <v>3416.6531249999994</v>
      </c>
      <c r="X1550" s="3" t="str">
        <f>IF(COUNTIFS(Lookups!$A:$A,C1550)=1,"Gross Sales","")</f>
        <v/>
      </c>
      <c r="Y1550" s="3" t="str">
        <f>IF(COUNTIFS(Lookups!$D:$D,C1550)=1,"Bar Sales","")</f>
        <v/>
      </c>
      <c r="Z1550" s="3" t="str">
        <f>IFERROR(VLOOKUP(C1550*1,Lookups!$D:$F,3,FALSE),"")</f>
        <v/>
      </c>
      <c r="AA1550" s="3" t="str">
        <f>IFERROR(VLOOKUP($C1550*1,Lookups!$H:$N,3,FALSE),"")</f>
        <v>Sales</v>
      </c>
      <c r="AB1550" s="3" t="str">
        <f>IFERROR(VLOOKUP($C1550*1,Lookups!$H:$N,4,FALSE),"")</f>
        <v>Lunch</v>
      </c>
      <c r="AC1550" s="3" t="str">
        <f>IFERROR(VLOOKUP($C1550*1,Lookups!$H:$N,5,FALSE),"")</f>
        <v>Bar</v>
      </c>
      <c r="AD1550" s="3" t="str">
        <f>IFERROR(VLOOKUP($C1550*1,Lookups!$H:$N,6,FALSE),"")</f>
        <v>Bev</v>
      </c>
      <c r="AE1550" s="3" t="str">
        <f>IFERROR(VLOOKUP($C1550*1,Lookups!$H:$N,7,FALSE),"")</f>
        <v>Beer</v>
      </c>
      <c r="AF1550" s="3" t="str">
        <f>VLOOKUP(B1550*1,Stores!$A:$C,3,FALSE)</f>
        <v>DFG</v>
      </c>
    </row>
    <row r="1551" spans="1:32">
      <c r="A1551" s="165" t="s">
        <v>949</v>
      </c>
      <c r="B1551" s="166" t="s">
        <v>936</v>
      </c>
      <c r="C1551" s="165" t="s">
        <v>636</v>
      </c>
      <c r="D1551" s="165" t="s">
        <v>918</v>
      </c>
      <c r="E1551" s="165" t="s">
        <v>637</v>
      </c>
      <c r="F1551" s="167">
        <v>2017</v>
      </c>
      <c r="G1551" s="168">
        <v>0</v>
      </c>
      <c r="H1551" s="169">
        <v>445.16999999999996</v>
      </c>
      <c r="I1551" s="169">
        <v>474.45622500000002</v>
      </c>
      <c r="J1551" s="169">
        <v>403.53224999999992</v>
      </c>
      <c r="K1551" s="169">
        <v>346.45799999999991</v>
      </c>
      <c r="L1551" s="169">
        <v>345.02114999999998</v>
      </c>
      <c r="M1551" s="169">
        <v>276.65767499999998</v>
      </c>
      <c r="N1551" s="169">
        <v>437.63422500000001</v>
      </c>
      <c r="O1551" s="169">
        <v>224.2482</v>
      </c>
      <c r="P1551" s="169">
        <v>306.00862500000005</v>
      </c>
      <c r="Q1551" s="169">
        <v>299.91104999999999</v>
      </c>
      <c r="R1551" s="169">
        <v>392.09159999999997</v>
      </c>
      <c r="S1551" s="169">
        <v>0</v>
      </c>
      <c r="T1551" s="169">
        <v>0</v>
      </c>
      <c r="U1551" s="169">
        <v>3951.1889999999994</v>
      </c>
      <c r="V1551" s="163">
        <f ca="1">SUM(INDIRECT(Inputs!$C$11&amp;ROW()&amp;":"&amp;Inputs!$C$12&amp;ROW()))</f>
        <v>299.91104999999999</v>
      </c>
      <c r="W1551" s="163">
        <f ca="1">SUM(INDIRECT(Inputs!$C$13&amp;ROW()&amp;":"&amp;Inputs!$C$14&amp;ROW()))</f>
        <v>3559.0973999999997</v>
      </c>
      <c r="X1551" s="3" t="str">
        <f>IF(COUNTIFS(Lookups!$A:$A,C1551)=1,"Gross Sales","")</f>
        <v/>
      </c>
      <c r="Y1551" s="3" t="str">
        <f>IF(COUNTIFS(Lookups!$D:$D,C1551)=1,"Bar Sales","")</f>
        <v/>
      </c>
      <c r="Z1551" s="3" t="str">
        <f>IFERROR(VLOOKUP(C1551*1,Lookups!$D:$F,3,FALSE),"")</f>
        <v/>
      </c>
      <c r="AA1551" s="3" t="str">
        <f>IFERROR(VLOOKUP($C1551*1,Lookups!$H:$N,3,FALSE),"")</f>
        <v>Sales</v>
      </c>
      <c r="AB1551" s="3" t="str">
        <f>IFERROR(VLOOKUP($C1551*1,Lookups!$H:$N,4,FALSE),"")</f>
        <v>Lunch</v>
      </c>
      <c r="AC1551" s="3" t="str">
        <f>IFERROR(VLOOKUP($C1551*1,Lookups!$H:$N,5,FALSE),"")</f>
        <v>Bar</v>
      </c>
      <c r="AD1551" s="3" t="str">
        <f>IFERROR(VLOOKUP($C1551*1,Lookups!$H:$N,6,FALSE),"")</f>
        <v>Bev</v>
      </c>
      <c r="AE1551" s="3" t="str">
        <f>IFERROR(VLOOKUP($C1551*1,Lookups!$H:$N,7,FALSE),"")</f>
        <v>Beer</v>
      </c>
      <c r="AF1551" s="3" t="str">
        <f>VLOOKUP(B1551*1,Stores!$A:$C,3,FALSE)</f>
        <v>DFG</v>
      </c>
    </row>
    <row r="1552" spans="1:32">
      <c r="A1552" s="165" t="s">
        <v>948</v>
      </c>
      <c r="B1552" s="166" t="s">
        <v>937</v>
      </c>
      <c r="C1552" s="165" t="s">
        <v>636</v>
      </c>
      <c r="D1552" s="165" t="s">
        <v>918</v>
      </c>
      <c r="E1552" s="165" t="s">
        <v>637</v>
      </c>
      <c r="F1552" s="167">
        <v>2017</v>
      </c>
      <c r="G1552" s="168">
        <v>0</v>
      </c>
      <c r="H1552" s="169">
        <v>844.72125000000005</v>
      </c>
      <c r="I1552" s="169">
        <v>415.8</v>
      </c>
      <c r="J1552" s="169">
        <v>617.625</v>
      </c>
      <c r="K1552" s="169">
        <v>504.00750000000005</v>
      </c>
      <c r="L1552" s="169">
        <v>477.17250000000001</v>
      </c>
      <c r="M1552" s="169">
        <v>525.09937500000001</v>
      </c>
      <c r="N1552" s="169">
        <v>428.17500000000001</v>
      </c>
      <c r="O1552" s="169">
        <v>340.26749999999998</v>
      </c>
      <c r="P1552" s="169">
        <v>384.48</v>
      </c>
      <c r="Q1552" s="169">
        <v>573.78</v>
      </c>
      <c r="R1552" s="169">
        <v>578.30250000000001</v>
      </c>
      <c r="S1552" s="169">
        <v>0</v>
      </c>
      <c r="T1552" s="169">
        <v>0</v>
      </c>
      <c r="U1552" s="169">
        <v>5689.430625</v>
      </c>
      <c r="V1552" s="163">
        <f ca="1">SUM(INDIRECT(Inputs!$C$11&amp;ROW()&amp;":"&amp;Inputs!$C$12&amp;ROW()))</f>
        <v>573.78</v>
      </c>
      <c r="W1552" s="163">
        <f ca="1">SUM(INDIRECT(Inputs!$C$13&amp;ROW()&amp;":"&amp;Inputs!$C$14&amp;ROW()))</f>
        <v>5111.1281250000002</v>
      </c>
      <c r="X1552" s="3" t="str">
        <f>IF(COUNTIFS(Lookups!$A:$A,C1552)=1,"Gross Sales","")</f>
        <v/>
      </c>
      <c r="Y1552" s="3" t="str">
        <f>IF(COUNTIFS(Lookups!$D:$D,C1552)=1,"Bar Sales","")</f>
        <v/>
      </c>
      <c r="Z1552" s="3" t="str">
        <f>IFERROR(VLOOKUP(C1552*1,Lookups!$D:$F,3,FALSE),"")</f>
        <v/>
      </c>
      <c r="AA1552" s="3" t="str">
        <f>IFERROR(VLOOKUP($C1552*1,Lookups!$H:$N,3,FALSE),"")</f>
        <v>Sales</v>
      </c>
      <c r="AB1552" s="3" t="str">
        <f>IFERROR(VLOOKUP($C1552*1,Lookups!$H:$N,4,FALSE),"")</f>
        <v>Lunch</v>
      </c>
      <c r="AC1552" s="3" t="str">
        <f>IFERROR(VLOOKUP($C1552*1,Lookups!$H:$N,5,FALSE),"")</f>
        <v>Bar</v>
      </c>
      <c r="AD1552" s="3" t="str">
        <f>IFERROR(VLOOKUP($C1552*1,Lookups!$H:$N,6,FALSE),"")</f>
        <v>Bev</v>
      </c>
      <c r="AE1552" s="3" t="str">
        <f>IFERROR(VLOOKUP($C1552*1,Lookups!$H:$N,7,FALSE),"")</f>
        <v>Beer</v>
      </c>
      <c r="AF1552" s="3" t="str">
        <f>VLOOKUP(B1552*1,Stores!$A:$C,3,FALSE)</f>
        <v>DFG</v>
      </c>
    </row>
    <row r="1553" spans="1:32">
      <c r="A1553" s="165" t="s">
        <v>947</v>
      </c>
      <c r="B1553" s="166" t="s">
        <v>938</v>
      </c>
      <c r="C1553" s="165" t="s">
        <v>636</v>
      </c>
      <c r="D1553" s="165" t="s">
        <v>918</v>
      </c>
      <c r="E1553" s="165" t="s">
        <v>637</v>
      </c>
      <c r="F1553" s="167">
        <v>2017</v>
      </c>
      <c r="G1553" s="168">
        <v>0</v>
      </c>
      <c r="H1553" s="169">
        <v>1988.98875</v>
      </c>
      <c r="I1553" s="169">
        <v>1356.5474999999999</v>
      </c>
      <c r="J1553" s="169">
        <v>2353.86</v>
      </c>
      <c r="K1553" s="169">
        <v>2125.0739999999996</v>
      </c>
      <c r="L1553" s="169">
        <v>2457.234375</v>
      </c>
      <c r="M1553" s="169">
        <v>2392.8855000000003</v>
      </c>
      <c r="N1553" s="169">
        <v>2166.4425000000001</v>
      </c>
      <c r="O1553" s="169">
        <v>1818.9307499999998</v>
      </c>
      <c r="P1553" s="169">
        <v>1767.3862499999996</v>
      </c>
      <c r="Q1553" s="169">
        <v>1511.0954999999999</v>
      </c>
      <c r="R1553" s="169">
        <v>1351.1924999999999</v>
      </c>
      <c r="S1553" s="169">
        <v>0</v>
      </c>
      <c r="T1553" s="169">
        <v>0</v>
      </c>
      <c r="U1553" s="169">
        <v>21289.637624999999</v>
      </c>
      <c r="V1553" s="163">
        <f ca="1">SUM(INDIRECT(Inputs!$C$11&amp;ROW()&amp;":"&amp;Inputs!$C$12&amp;ROW()))</f>
        <v>1511.0954999999999</v>
      </c>
      <c r="W1553" s="163">
        <f ca="1">SUM(INDIRECT(Inputs!$C$13&amp;ROW()&amp;":"&amp;Inputs!$C$14&amp;ROW()))</f>
        <v>19938.445124999998</v>
      </c>
      <c r="X1553" s="3" t="str">
        <f>IF(COUNTIFS(Lookups!$A:$A,C1553)=1,"Gross Sales","")</f>
        <v/>
      </c>
      <c r="Y1553" s="3" t="str">
        <f>IF(COUNTIFS(Lookups!$D:$D,C1553)=1,"Bar Sales","")</f>
        <v/>
      </c>
      <c r="Z1553" s="3" t="str">
        <f>IFERROR(VLOOKUP(C1553*1,Lookups!$D:$F,3,FALSE),"")</f>
        <v/>
      </c>
      <c r="AA1553" s="3" t="str">
        <f>IFERROR(VLOOKUP($C1553*1,Lookups!$H:$N,3,FALSE),"")</f>
        <v>Sales</v>
      </c>
      <c r="AB1553" s="3" t="str">
        <f>IFERROR(VLOOKUP($C1553*1,Lookups!$H:$N,4,FALSE),"")</f>
        <v>Lunch</v>
      </c>
      <c r="AC1553" s="3" t="str">
        <f>IFERROR(VLOOKUP($C1553*1,Lookups!$H:$N,5,FALSE),"")</f>
        <v>Bar</v>
      </c>
      <c r="AD1553" s="3" t="str">
        <f>IFERROR(VLOOKUP($C1553*1,Lookups!$H:$N,6,FALSE),"")</f>
        <v>Bev</v>
      </c>
      <c r="AE1553" s="3" t="str">
        <f>IFERROR(VLOOKUP($C1553*1,Lookups!$H:$N,7,FALSE),"")</f>
        <v>Beer</v>
      </c>
      <c r="AF1553" s="3" t="str">
        <f>VLOOKUP(B1553*1,Stores!$A:$C,3,FALSE)</f>
        <v>DFG</v>
      </c>
    </row>
    <row r="1554" spans="1:32">
      <c r="A1554" s="165" t="s">
        <v>946</v>
      </c>
      <c r="B1554" s="166" t="s">
        <v>939</v>
      </c>
      <c r="C1554" s="165" t="s">
        <v>636</v>
      </c>
      <c r="D1554" s="165" t="s">
        <v>918</v>
      </c>
      <c r="E1554" s="165" t="s">
        <v>637</v>
      </c>
      <c r="F1554" s="167">
        <v>2017</v>
      </c>
      <c r="G1554" s="168">
        <v>0</v>
      </c>
      <c r="H1554" s="169">
        <v>504.28800000000001</v>
      </c>
      <c r="I1554" s="169">
        <v>393.10290000000003</v>
      </c>
      <c r="J1554" s="169">
        <v>379.18529999999998</v>
      </c>
      <c r="K1554" s="169">
        <v>325.32299999999998</v>
      </c>
      <c r="L1554" s="169">
        <v>563.30775000000006</v>
      </c>
      <c r="M1554" s="169">
        <v>255.62812499999998</v>
      </c>
      <c r="N1554" s="169">
        <v>221.488575</v>
      </c>
      <c r="O1554" s="169">
        <v>276.20482500000003</v>
      </c>
      <c r="P1554" s="169">
        <v>399.34012500000006</v>
      </c>
      <c r="Q1554" s="169">
        <v>280.83359999999999</v>
      </c>
      <c r="R1554" s="169">
        <v>384.94515000000001</v>
      </c>
      <c r="S1554" s="169">
        <v>0</v>
      </c>
      <c r="T1554" s="169">
        <v>0</v>
      </c>
      <c r="U1554" s="169">
        <v>3983.6473500000002</v>
      </c>
      <c r="V1554" s="163">
        <f ca="1">SUM(INDIRECT(Inputs!$C$11&amp;ROW()&amp;":"&amp;Inputs!$C$12&amp;ROW()))</f>
        <v>280.83359999999999</v>
      </c>
      <c r="W1554" s="163">
        <f ca="1">SUM(INDIRECT(Inputs!$C$13&amp;ROW()&amp;":"&amp;Inputs!$C$14&amp;ROW()))</f>
        <v>3598.7022000000002</v>
      </c>
      <c r="X1554" s="3" t="str">
        <f>IF(COUNTIFS(Lookups!$A:$A,C1554)=1,"Gross Sales","")</f>
        <v/>
      </c>
      <c r="Y1554" s="3" t="str">
        <f>IF(COUNTIFS(Lookups!$D:$D,C1554)=1,"Bar Sales","")</f>
        <v/>
      </c>
      <c r="Z1554" s="3" t="str">
        <f>IFERROR(VLOOKUP(C1554*1,Lookups!$D:$F,3,FALSE),"")</f>
        <v/>
      </c>
      <c r="AA1554" s="3" t="str">
        <f>IFERROR(VLOOKUP($C1554*1,Lookups!$H:$N,3,FALSE),"")</f>
        <v>Sales</v>
      </c>
      <c r="AB1554" s="3" t="str">
        <f>IFERROR(VLOOKUP($C1554*1,Lookups!$H:$N,4,FALSE),"")</f>
        <v>Lunch</v>
      </c>
      <c r="AC1554" s="3" t="str">
        <f>IFERROR(VLOOKUP($C1554*1,Lookups!$H:$N,5,FALSE),"")</f>
        <v>Bar</v>
      </c>
      <c r="AD1554" s="3" t="str">
        <f>IFERROR(VLOOKUP($C1554*1,Lookups!$H:$N,6,FALSE),"")</f>
        <v>Bev</v>
      </c>
      <c r="AE1554" s="3" t="str">
        <f>IFERROR(VLOOKUP($C1554*1,Lookups!$H:$N,7,FALSE),"")</f>
        <v>Beer</v>
      </c>
      <c r="AF1554" s="3" t="str">
        <f>VLOOKUP(B1554*1,Stores!$A:$C,3,FALSE)</f>
        <v>DFG</v>
      </c>
    </row>
    <row r="1555" spans="1:32">
      <c r="A1555" s="165" t="s">
        <v>945</v>
      </c>
      <c r="B1555" s="166" t="s">
        <v>940</v>
      </c>
      <c r="C1555" s="165" t="s">
        <v>636</v>
      </c>
      <c r="D1555" s="165" t="s">
        <v>918</v>
      </c>
      <c r="E1555" s="165" t="s">
        <v>637</v>
      </c>
      <c r="F1555" s="167">
        <v>2017</v>
      </c>
      <c r="G1555" s="168">
        <v>0</v>
      </c>
      <c r="H1555" s="169">
        <v>1379.24325</v>
      </c>
      <c r="I1555" s="169">
        <v>1193.6925000000001</v>
      </c>
      <c r="J1555" s="169">
        <v>1378.24575</v>
      </c>
      <c r="K1555" s="169">
        <v>1112.8800000000001</v>
      </c>
      <c r="L1555" s="169">
        <v>1217.2875000000001</v>
      </c>
      <c r="M1555" s="169">
        <v>1063.5075000000002</v>
      </c>
      <c r="N1555" s="169">
        <v>1287.44625</v>
      </c>
      <c r="O1555" s="169">
        <v>1150.7628</v>
      </c>
      <c r="P1555" s="169">
        <v>1266.3985499999999</v>
      </c>
      <c r="Q1555" s="169">
        <v>699.41235000000006</v>
      </c>
      <c r="R1555" s="169">
        <v>969.03375000000005</v>
      </c>
      <c r="S1555" s="169">
        <v>0</v>
      </c>
      <c r="T1555" s="169">
        <v>0</v>
      </c>
      <c r="U1555" s="169">
        <v>12717.9102</v>
      </c>
      <c r="V1555" s="163">
        <f ca="1">SUM(INDIRECT(Inputs!$C$11&amp;ROW()&amp;":"&amp;Inputs!$C$12&amp;ROW()))</f>
        <v>699.41235000000006</v>
      </c>
      <c r="W1555" s="163">
        <f ca="1">SUM(INDIRECT(Inputs!$C$13&amp;ROW()&amp;":"&amp;Inputs!$C$14&amp;ROW()))</f>
        <v>11748.87645</v>
      </c>
      <c r="X1555" s="3" t="str">
        <f>IF(COUNTIFS(Lookups!$A:$A,C1555)=1,"Gross Sales","")</f>
        <v/>
      </c>
      <c r="Y1555" s="3" t="str">
        <f>IF(COUNTIFS(Lookups!$D:$D,C1555)=1,"Bar Sales","")</f>
        <v/>
      </c>
      <c r="Z1555" s="3" t="str">
        <f>IFERROR(VLOOKUP(C1555*1,Lookups!$D:$F,3,FALSE),"")</f>
        <v/>
      </c>
      <c r="AA1555" s="3" t="str">
        <f>IFERROR(VLOOKUP($C1555*1,Lookups!$H:$N,3,FALSE),"")</f>
        <v>Sales</v>
      </c>
      <c r="AB1555" s="3" t="str">
        <f>IFERROR(VLOOKUP($C1555*1,Lookups!$H:$N,4,FALSE),"")</f>
        <v>Lunch</v>
      </c>
      <c r="AC1555" s="3" t="str">
        <f>IFERROR(VLOOKUP($C1555*1,Lookups!$H:$N,5,FALSE),"")</f>
        <v>Bar</v>
      </c>
      <c r="AD1555" s="3" t="str">
        <f>IFERROR(VLOOKUP($C1555*1,Lookups!$H:$N,6,FALSE),"")</f>
        <v>Bev</v>
      </c>
      <c r="AE1555" s="3" t="str">
        <f>IFERROR(VLOOKUP($C1555*1,Lookups!$H:$N,7,FALSE),"")</f>
        <v>Beer</v>
      </c>
      <c r="AF1555" s="3" t="str">
        <f>VLOOKUP(B1555*1,Stores!$A:$C,3,FALSE)</f>
        <v>DFG</v>
      </c>
    </row>
    <row r="1556" spans="1:32">
      <c r="A1556" s="165" t="s">
        <v>944</v>
      </c>
      <c r="B1556" s="166" t="s">
        <v>941</v>
      </c>
      <c r="C1556" s="165" t="s">
        <v>636</v>
      </c>
      <c r="D1556" s="165" t="s">
        <v>918</v>
      </c>
      <c r="E1556" s="165" t="s">
        <v>637</v>
      </c>
      <c r="F1556" s="167">
        <v>2017</v>
      </c>
      <c r="G1556" s="168">
        <v>0</v>
      </c>
      <c r="H1556" s="169">
        <v>529.84319999999991</v>
      </c>
      <c r="I1556" s="169">
        <v>1084.35105</v>
      </c>
      <c r="J1556" s="169">
        <v>846.50782499999991</v>
      </c>
      <c r="K1556" s="169">
        <v>600.46514999999999</v>
      </c>
      <c r="L1556" s="169">
        <v>790.39987500000007</v>
      </c>
      <c r="M1556" s="169">
        <v>544.39440000000002</v>
      </c>
      <c r="N1556" s="169">
        <v>805.55235000000005</v>
      </c>
      <c r="O1556" s="169">
        <v>892.69214999999997</v>
      </c>
      <c r="P1556" s="169">
        <v>730.89127499999995</v>
      </c>
      <c r="Q1556" s="169">
        <v>924.69209999999987</v>
      </c>
      <c r="R1556" s="169">
        <v>648.96817499999997</v>
      </c>
      <c r="S1556" s="169">
        <v>0</v>
      </c>
      <c r="T1556" s="169">
        <v>0</v>
      </c>
      <c r="U1556" s="169">
        <v>8398.7575500000003</v>
      </c>
      <c r="V1556" s="163">
        <f ca="1">SUM(INDIRECT(Inputs!$C$11&amp;ROW()&amp;":"&amp;Inputs!$C$12&amp;ROW()))</f>
        <v>924.69209999999987</v>
      </c>
      <c r="W1556" s="163">
        <f ca="1">SUM(INDIRECT(Inputs!$C$13&amp;ROW()&amp;":"&amp;Inputs!$C$14&amp;ROW()))</f>
        <v>7749.7893750000003</v>
      </c>
      <c r="X1556" s="3" t="str">
        <f>IF(COUNTIFS(Lookups!$A:$A,C1556)=1,"Gross Sales","")</f>
        <v/>
      </c>
      <c r="Y1556" s="3" t="str">
        <f>IF(COUNTIFS(Lookups!$D:$D,C1556)=1,"Bar Sales","")</f>
        <v/>
      </c>
      <c r="Z1556" s="3" t="str">
        <f>IFERROR(VLOOKUP(C1556*1,Lookups!$D:$F,3,FALSE),"")</f>
        <v/>
      </c>
      <c r="AA1556" s="3" t="str">
        <f>IFERROR(VLOOKUP($C1556*1,Lookups!$H:$N,3,FALSE),"")</f>
        <v>Sales</v>
      </c>
      <c r="AB1556" s="3" t="str">
        <f>IFERROR(VLOOKUP($C1556*1,Lookups!$H:$N,4,FALSE),"")</f>
        <v>Lunch</v>
      </c>
      <c r="AC1556" s="3" t="str">
        <f>IFERROR(VLOOKUP($C1556*1,Lookups!$H:$N,5,FALSE),"")</f>
        <v>Bar</v>
      </c>
      <c r="AD1556" s="3" t="str">
        <f>IFERROR(VLOOKUP($C1556*1,Lookups!$H:$N,6,FALSE),"")</f>
        <v>Bev</v>
      </c>
      <c r="AE1556" s="3" t="str">
        <f>IFERROR(VLOOKUP($C1556*1,Lookups!$H:$N,7,FALSE),"")</f>
        <v>Beer</v>
      </c>
      <c r="AF1556" s="3" t="str">
        <f>VLOOKUP(B1556*1,Stores!$A:$C,3,FALSE)</f>
        <v>DFG</v>
      </c>
    </row>
    <row r="1557" spans="1:32">
      <c r="A1557" s="165" t="s">
        <v>943</v>
      </c>
      <c r="B1557" s="166" t="s">
        <v>942</v>
      </c>
      <c r="C1557" s="165" t="s">
        <v>636</v>
      </c>
      <c r="D1557" s="165" t="s">
        <v>918</v>
      </c>
      <c r="E1557" s="165" t="s">
        <v>637</v>
      </c>
      <c r="F1557" s="167">
        <v>2017</v>
      </c>
      <c r="G1557" s="168">
        <v>0</v>
      </c>
      <c r="H1557" s="169">
        <v>1198.56</v>
      </c>
      <c r="I1557" s="169">
        <v>1155.3018749999999</v>
      </c>
      <c r="J1557" s="169">
        <v>2019.4031249999998</v>
      </c>
      <c r="K1557" s="169">
        <v>1650.915</v>
      </c>
      <c r="L1557" s="169">
        <v>1719.9749999999999</v>
      </c>
      <c r="M1557" s="169">
        <v>1532.4524999999999</v>
      </c>
      <c r="N1557" s="169">
        <v>1735.5408</v>
      </c>
      <c r="O1557" s="169">
        <v>1269.0074999999999</v>
      </c>
      <c r="P1557" s="169">
        <v>1514.9437499999999</v>
      </c>
      <c r="Q1557" s="169">
        <v>1504.67625</v>
      </c>
      <c r="R1557" s="169">
        <v>1735.5</v>
      </c>
      <c r="S1557" s="169">
        <v>0</v>
      </c>
      <c r="T1557" s="169">
        <v>0</v>
      </c>
      <c r="U1557" s="169">
        <v>17036.275799999999</v>
      </c>
      <c r="V1557" s="163">
        <f ca="1">SUM(INDIRECT(Inputs!$C$11&amp;ROW()&amp;":"&amp;Inputs!$C$12&amp;ROW()))</f>
        <v>1504.67625</v>
      </c>
      <c r="W1557" s="163">
        <f ca="1">SUM(INDIRECT(Inputs!$C$13&amp;ROW()&amp;":"&amp;Inputs!$C$14&amp;ROW()))</f>
        <v>15300.775799999999</v>
      </c>
      <c r="X1557" s="3" t="str">
        <f>IF(COUNTIFS(Lookups!$A:$A,C1557)=1,"Gross Sales","")</f>
        <v/>
      </c>
      <c r="Y1557" s="3" t="str">
        <f>IF(COUNTIFS(Lookups!$D:$D,C1557)=1,"Bar Sales","")</f>
        <v/>
      </c>
      <c r="Z1557" s="3" t="str">
        <f>IFERROR(VLOOKUP(C1557*1,Lookups!$D:$F,3,FALSE),"")</f>
        <v/>
      </c>
      <c r="AA1557" s="3" t="str">
        <f>IFERROR(VLOOKUP($C1557*1,Lookups!$H:$N,3,FALSE),"")</f>
        <v>Sales</v>
      </c>
      <c r="AB1557" s="3" t="str">
        <f>IFERROR(VLOOKUP($C1557*1,Lookups!$H:$N,4,FALSE),"")</f>
        <v>Lunch</v>
      </c>
      <c r="AC1557" s="3" t="str">
        <f>IFERROR(VLOOKUP($C1557*1,Lookups!$H:$N,5,FALSE),"")</f>
        <v>Bar</v>
      </c>
      <c r="AD1557" s="3" t="str">
        <f>IFERROR(VLOOKUP($C1557*1,Lookups!$H:$N,6,FALSE),"")</f>
        <v>Bev</v>
      </c>
      <c r="AE1557" s="3" t="str">
        <f>IFERROR(VLOOKUP($C1557*1,Lookups!$H:$N,7,FALSE),"")</f>
        <v>Beer</v>
      </c>
      <c r="AF1557" s="3" t="str">
        <f>VLOOKUP(B1557*1,Stores!$A:$C,3,FALSE)</f>
        <v>DFG</v>
      </c>
    </row>
    <row r="1558" spans="1:32">
      <c r="A1558" s="165" t="s">
        <v>942</v>
      </c>
      <c r="B1558" s="166" t="s">
        <v>943</v>
      </c>
      <c r="C1558" s="165" t="s">
        <v>636</v>
      </c>
      <c r="D1558" s="165" t="s">
        <v>918</v>
      </c>
      <c r="E1558" s="165" t="s">
        <v>637</v>
      </c>
      <c r="F1558" s="167">
        <v>2017</v>
      </c>
      <c r="G1558" s="168">
        <v>0</v>
      </c>
      <c r="H1558" s="169">
        <v>383.79750000000001</v>
      </c>
      <c r="I1558" s="169">
        <v>334.32749999999999</v>
      </c>
      <c r="J1558" s="169">
        <v>571.93500000000006</v>
      </c>
      <c r="K1558" s="169">
        <v>323.22749999999996</v>
      </c>
      <c r="L1558" s="169">
        <v>386.31374999999997</v>
      </c>
      <c r="M1558" s="169">
        <v>363.11624999999998</v>
      </c>
      <c r="N1558" s="169">
        <v>341.21999999999997</v>
      </c>
      <c r="O1558" s="169">
        <v>361.72500000000002</v>
      </c>
      <c r="P1558" s="169">
        <v>433.57499999999999</v>
      </c>
      <c r="Q1558" s="169">
        <v>260.73750000000001</v>
      </c>
      <c r="R1558" s="169">
        <v>218.59125</v>
      </c>
      <c r="S1558" s="169">
        <v>0</v>
      </c>
      <c r="T1558" s="169">
        <v>0</v>
      </c>
      <c r="U1558" s="169">
        <v>3978.5662499999994</v>
      </c>
      <c r="V1558" s="163">
        <f ca="1">SUM(INDIRECT(Inputs!$C$11&amp;ROW()&amp;":"&amp;Inputs!$C$12&amp;ROW()))</f>
        <v>260.73750000000001</v>
      </c>
      <c r="W1558" s="163">
        <f ca="1">SUM(INDIRECT(Inputs!$C$13&amp;ROW()&amp;":"&amp;Inputs!$C$14&amp;ROW()))</f>
        <v>3759.9749999999995</v>
      </c>
      <c r="X1558" s="3" t="str">
        <f>IF(COUNTIFS(Lookups!$A:$A,C1558)=1,"Gross Sales","")</f>
        <v/>
      </c>
      <c r="Y1558" s="3" t="str">
        <f>IF(COUNTIFS(Lookups!$D:$D,C1558)=1,"Bar Sales","")</f>
        <v/>
      </c>
      <c r="Z1558" s="3" t="str">
        <f>IFERROR(VLOOKUP(C1558*1,Lookups!$D:$F,3,FALSE),"")</f>
        <v/>
      </c>
      <c r="AA1558" s="3" t="str">
        <f>IFERROR(VLOOKUP($C1558*1,Lookups!$H:$N,3,FALSE),"")</f>
        <v>Sales</v>
      </c>
      <c r="AB1558" s="3" t="str">
        <f>IFERROR(VLOOKUP($C1558*1,Lookups!$H:$N,4,FALSE),"")</f>
        <v>Lunch</v>
      </c>
      <c r="AC1558" s="3" t="str">
        <f>IFERROR(VLOOKUP($C1558*1,Lookups!$H:$N,5,FALSE),"")</f>
        <v>Bar</v>
      </c>
      <c r="AD1558" s="3" t="str">
        <f>IFERROR(VLOOKUP($C1558*1,Lookups!$H:$N,6,FALSE),"")</f>
        <v>Bev</v>
      </c>
      <c r="AE1558" s="3" t="str">
        <f>IFERROR(VLOOKUP($C1558*1,Lookups!$H:$N,7,FALSE),"")</f>
        <v>Beer</v>
      </c>
      <c r="AF1558" s="3" t="str">
        <f>VLOOKUP(B1558*1,Stores!$A:$C,3,FALSE)</f>
        <v>DFG</v>
      </c>
    </row>
    <row r="1559" spans="1:32">
      <c r="A1559" s="165" t="s">
        <v>941</v>
      </c>
      <c r="B1559" s="166" t="s">
        <v>944</v>
      </c>
      <c r="C1559" s="165" t="s">
        <v>636</v>
      </c>
      <c r="D1559" s="165" t="s">
        <v>918</v>
      </c>
      <c r="E1559" s="165" t="s">
        <v>637</v>
      </c>
      <c r="F1559" s="167">
        <v>2017</v>
      </c>
      <c r="G1559" s="168">
        <v>0</v>
      </c>
      <c r="H1559" s="169">
        <v>690.08624999999995</v>
      </c>
      <c r="I1559" s="169">
        <v>650.82375000000002</v>
      </c>
      <c r="J1559" s="169">
        <v>472.33125000000001</v>
      </c>
      <c r="K1559" s="169">
        <v>457.78567499999997</v>
      </c>
      <c r="L1559" s="169">
        <v>811.89</v>
      </c>
      <c r="M1559" s="169">
        <v>537.12</v>
      </c>
      <c r="N1559" s="169">
        <v>581.91750000000002</v>
      </c>
      <c r="O1559" s="169">
        <v>588.22874999999999</v>
      </c>
      <c r="P1559" s="169">
        <v>582.64875000000006</v>
      </c>
      <c r="Q1559" s="169">
        <v>646.93499999999995</v>
      </c>
      <c r="R1559" s="169">
        <v>470.58</v>
      </c>
      <c r="S1559" s="169">
        <v>0</v>
      </c>
      <c r="T1559" s="169">
        <v>0</v>
      </c>
      <c r="U1559" s="169">
        <v>6490.3469249999998</v>
      </c>
      <c r="V1559" s="163">
        <f ca="1">SUM(INDIRECT(Inputs!$C$11&amp;ROW()&amp;":"&amp;Inputs!$C$12&amp;ROW()))</f>
        <v>646.93499999999995</v>
      </c>
      <c r="W1559" s="163">
        <f ca="1">SUM(INDIRECT(Inputs!$C$13&amp;ROW()&amp;":"&amp;Inputs!$C$14&amp;ROW()))</f>
        <v>6019.7669249999999</v>
      </c>
      <c r="X1559" s="3" t="str">
        <f>IF(COUNTIFS(Lookups!$A:$A,C1559)=1,"Gross Sales","")</f>
        <v/>
      </c>
      <c r="Y1559" s="3" t="str">
        <f>IF(COUNTIFS(Lookups!$D:$D,C1559)=1,"Bar Sales","")</f>
        <v/>
      </c>
      <c r="Z1559" s="3" t="str">
        <f>IFERROR(VLOOKUP(C1559*1,Lookups!$D:$F,3,FALSE),"")</f>
        <v/>
      </c>
      <c r="AA1559" s="3" t="str">
        <f>IFERROR(VLOOKUP($C1559*1,Lookups!$H:$N,3,FALSE),"")</f>
        <v>Sales</v>
      </c>
      <c r="AB1559" s="3" t="str">
        <f>IFERROR(VLOOKUP($C1559*1,Lookups!$H:$N,4,FALSE),"")</f>
        <v>Lunch</v>
      </c>
      <c r="AC1559" s="3" t="str">
        <f>IFERROR(VLOOKUP($C1559*1,Lookups!$H:$N,5,FALSE),"")</f>
        <v>Bar</v>
      </c>
      <c r="AD1559" s="3" t="str">
        <f>IFERROR(VLOOKUP($C1559*1,Lookups!$H:$N,6,FALSE),"")</f>
        <v>Bev</v>
      </c>
      <c r="AE1559" s="3" t="str">
        <f>IFERROR(VLOOKUP($C1559*1,Lookups!$H:$N,7,FALSE),"")</f>
        <v>Beer</v>
      </c>
      <c r="AF1559" s="3" t="str">
        <f>VLOOKUP(B1559*1,Stores!$A:$C,3,FALSE)</f>
        <v>DFG</v>
      </c>
    </row>
    <row r="1560" spans="1:32">
      <c r="A1560" s="165" t="s">
        <v>940</v>
      </c>
      <c r="B1560" s="166" t="s">
        <v>945</v>
      </c>
      <c r="C1560" s="165" t="s">
        <v>636</v>
      </c>
      <c r="D1560" s="165" t="s">
        <v>918</v>
      </c>
      <c r="E1560" s="165" t="s">
        <v>637</v>
      </c>
      <c r="F1560" s="167">
        <v>2017</v>
      </c>
      <c r="G1560" s="168">
        <v>0</v>
      </c>
      <c r="H1560" s="169">
        <v>1756.7550000000001</v>
      </c>
      <c r="I1560" s="169">
        <v>311.76</v>
      </c>
      <c r="J1560" s="169">
        <v>527.25750000000005</v>
      </c>
      <c r="K1560" s="169">
        <v>258.53625</v>
      </c>
      <c r="L1560" s="169">
        <v>572.61750000000006</v>
      </c>
      <c r="M1560" s="169">
        <v>383.50035000000003</v>
      </c>
      <c r="N1560" s="169">
        <v>356.84999999999997</v>
      </c>
      <c r="O1560" s="169">
        <v>421.34534999999994</v>
      </c>
      <c r="P1560" s="169">
        <v>565.24874999999997</v>
      </c>
      <c r="Q1560" s="169">
        <v>550.64625000000001</v>
      </c>
      <c r="R1560" s="169">
        <v>576.41250000000002</v>
      </c>
      <c r="S1560" s="169">
        <v>0</v>
      </c>
      <c r="T1560" s="169">
        <v>0</v>
      </c>
      <c r="U1560" s="169">
        <v>6280.9294500000005</v>
      </c>
      <c r="V1560" s="163">
        <f ca="1">SUM(INDIRECT(Inputs!$C$11&amp;ROW()&amp;":"&amp;Inputs!$C$12&amp;ROW()))</f>
        <v>550.64625000000001</v>
      </c>
      <c r="W1560" s="163">
        <f ca="1">SUM(INDIRECT(Inputs!$C$13&amp;ROW()&amp;":"&amp;Inputs!$C$14&amp;ROW()))</f>
        <v>5704.5169500000002</v>
      </c>
      <c r="X1560" s="3" t="str">
        <f>IF(COUNTIFS(Lookups!$A:$A,C1560)=1,"Gross Sales","")</f>
        <v/>
      </c>
      <c r="Y1560" s="3" t="str">
        <f>IF(COUNTIFS(Lookups!$D:$D,C1560)=1,"Bar Sales","")</f>
        <v/>
      </c>
      <c r="Z1560" s="3" t="str">
        <f>IFERROR(VLOOKUP(C1560*1,Lookups!$D:$F,3,FALSE),"")</f>
        <v/>
      </c>
      <c r="AA1560" s="3" t="str">
        <f>IFERROR(VLOOKUP($C1560*1,Lookups!$H:$N,3,FALSE),"")</f>
        <v>Sales</v>
      </c>
      <c r="AB1560" s="3" t="str">
        <f>IFERROR(VLOOKUP($C1560*1,Lookups!$H:$N,4,FALSE),"")</f>
        <v>Lunch</v>
      </c>
      <c r="AC1560" s="3" t="str">
        <f>IFERROR(VLOOKUP($C1560*1,Lookups!$H:$N,5,FALSE),"")</f>
        <v>Bar</v>
      </c>
      <c r="AD1560" s="3" t="str">
        <f>IFERROR(VLOOKUP($C1560*1,Lookups!$H:$N,6,FALSE),"")</f>
        <v>Bev</v>
      </c>
      <c r="AE1560" s="3" t="str">
        <f>IFERROR(VLOOKUP($C1560*1,Lookups!$H:$N,7,FALSE),"")</f>
        <v>Beer</v>
      </c>
      <c r="AF1560" s="3" t="str">
        <f>VLOOKUP(B1560*1,Stores!$A:$C,3,FALSE)</f>
        <v>DFG</v>
      </c>
    </row>
    <row r="1561" spans="1:32">
      <c r="A1561" s="165" t="s">
        <v>939</v>
      </c>
      <c r="B1561" s="166" t="s">
        <v>946</v>
      </c>
      <c r="C1561" s="165" t="s">
        <v>636</v>
      </c>
      <c r="D1561" s="165" t="s">
        <v>918</v>
      </c>
      <c r="E1561" s="165" t="s">
        <v>637</v>
      </c>
      <c r="F1561" s="167">
        <v>2017</v>
      </c>
      <c r="G1561" s="168">
        <v>0</v>
      </c>
      <c r="H1561" s="169">
        <v>516.18299999999988</v>
      </c>
      <c r="I1561" s="169">
        <v>499.62375000000003</v>
      </c>
      <c r="J1561" s="169">
        <v>632.01382500000011</v>
      </c>
      <c r="K1561" s="169">
        <v>326.0625</v>
      </c>
      <c r="L1561" s="169">
        <v>402.53400000000005</v>
      </c>
      <c r="M1561" s="169">
        <v>407.89499999999998</v>
      </c>
      <c r="N1561" s="169">
        <v>542.70000000000005</v>
      </c>
      <c r="O1561" s="169">
        <v>478.89449999999994</v>
      </c>
      <c r="P1561" s="169">
        <v>542.97787500000004</v>
      </c>
      <c r="Q1561" s="169">
        <v>401.58</v>
      </c>
      <c r="R1561" s="169">
        <v>745.16804999999999</v>
      </c>
      <c r="S1561" s="169">
        <v>0</v>
      </c>
      <c r="T1561" s="169">
        <v>0</v>
      </c>
      <c r="U1561" s="169">
        <v>5495.6325000000006</v>
      </c>
      <c r="V1561" s="163">
        <f ca="1">SUM(INDIRECT(Inputs!$C$11&amp;ROW()&amp;":"&amp;Inputs!$C$12&amp;ROW()))</f>
        <v>401.58</v>
      </c>
      <c r="W1561" s="163">
        <f ca="1">SUM(INDIRECT(Inputs!$C$13&amp;ROW()&amp;":"&amp;Inputs!$C$14&amp;ROW()))</f>
        <v>4750.4644500000004</v>
      </c>
      <c r="X1561" s="3" t="str">
        <f>IF(COUNTIFS(Lookups!$A:$A,C1561)=1,"Gross Sales","")</f>
        <v/>
      </c>
      <c r="Y1561" s="3" t="str">
        <f>IF(COUNTIFS(Lookups!$D:$D,C1561)=1,"Bar Sales","")</f>
        <v/>
      </c>
      <c r="Z1561" s="3" t="str">
        <f>IFERROR(VLOOKUP(C1561*1,Lookups!$D:$F,3,FALSE),"")</f>
        <v/>
      </c>
      <c r="AA1561" s="3" t="str">
        <f>IFERROR(VLOOKUP($C1561*1,Lookups!$H:$N,3,FALSE),"")</f>
        <v>Sales</v>
      </c>
      <c r="AB1561" s="3" t="str">
        <f>IFERROR(VLOOKUP($C1561*1,Lookups!$H:$N,4,FALSE),"")</f>
        <v>Lunch</v>
      </c>
      <c r="AC1561" s="3" t="str">
        <f>IFERROR(VLOOKUP($C1561*1,Lookups!$H:$N,5,FALSE),"")</f>
        <v>Bar</v>
      </c>
      <c r="AD1561" s="3" t="str">
        <f>IFERROR(VLOOKUP($C1561*1,Lookups!$H:$N,6,FALSE),"")</f>
        <v>Bev</v>
      </c>
      <c r="AE1561" s="3" t="str">
        <f>IFERROR(VLOOKUP($C1561*1,Lookups!$H:$N,7,FALSE),"")</f>
        <v>Beer</v>
      </c>
      <c r="AF1561" s="3" t="str">
        <f>VLOOKUP(B1561*1,Stores!$A:$C,3,FALSE)</f>
        <v>DFG</v>
      </c>
    </row>
    <row r="1562" spans="1:32">
      <c r="A1562" s="165" t="s">
        <v>938</v>
      </c>
      <c r="B1562" s="166" t="s">
        <v>947</v>
      </c>
      <c r="C1562" s="165" t="s">
        <v>636</v>
      </c>
      <c r="D1562" s="165" t="s">
        <v>918</v>
      </c>
      <c r="E1562" s="165" t="s">
        <v>637</v>
      </c>
      <c r="F1562" s="167">
        <v>2017</v>
      </c>
      <c r="G1562" s="168">
        <v>0</v>
      </c>
      <c r="H1562" s="169">
        <v>338.42789999999997</v>
      </c>
      <c r="I1562" s="169">
        <v>463.60860000000002</v>
      </c>
      <c r="J1562" s="169">
        <v>429.84412499999996</v>
      </c>
      <c r="K1562" s="169">
        <v>245.50560000000002</v>
      </c>
      <c r="L1562" s="169">
        <v>489.22605000000004</v>
      </c>
      <c r="M1562" s="169">
        <v>385.80029999999999</v>
      </c>
      <c r="N1562" s="169">
        <v>261.87524999999999</v>
      </c>
      <c r="O1562" s="169">
        <v>455.3775</v>
      </c>
      <c r="P1562" s="169">
        <v>349.993875</v>
      </c>
      <c r="Q1562" s="169">
        <v>305.82719999999995</v>
      </c>
      <c r="R1562" s="169">
        <v>252.526275</v>
      </c>
      <c r="S1562" s="169">
        <v>0</v>
      </c>
      <c r="T1562" s="169">
        <v>0</v>
      </c>
      <c r="U1562" s="169">
        <v>3978.0126749999999</v>
      </c>
      <c r="V1562" s="163">
        <f ca="1">SUM(INDIRECT(Inputs!$C$11&amp;ROW()&amp;":"&amp;Inputs!$C$12&amp;ROW()))</f>
        <v>305.82719999999995</v>
      </c>
      <c r="W1562" s="163">
        <f ca="1">SUM(INDIRECT(Inputs!$C$13&amp;ROW()&amp;":"&amp;Inputs!$C$14&amp;ROW()))</f>
        <v>3725.4863999999998</v>
      </c>
      <c r="X1562" s="3" t="str">
        <f>IF(COUNTIFS(Lookups!$A:$A,C1562)=1,"Gross Sales","")</f>
        <v/>
      </c>
      <c r="Y1562" s="3" t="str">
        <f>IF(COUNTIFS(Lookups!$D:$D,C1562)=1,"Bar Sales","")</f>
        <v/>
      </c>
      <c r="Z1562" s="3" t="str">
        <f>IFERROR(VLOOKUP(C1562*1,Lookups!$D:$F,3,FALSE),"")</f>
        <v/>
      </c>
      <c r="AA1562" s="3" t="str">
        <f>IFERROR(VLOOKUP($C1562*1,Lookups!$H:$N,3,FALSE),"")</f>
        <v>Sales</v>
      </c>
      <c r="AB1562" s="3" t="str">
        <f>IFERROR(VLOOKUP($C1562*1,Lookups!$H:$N,4,FALSE),"")</f>
        <v>Lunch</v>
      </c>
      <c r="AC1562" s="3" t="str">
        <f>IFERROR(VLOOKUP($C1562*1,Lookups!$H:$N,5,FALSE),"")</f>
        <v>Bar</v>
      </c>
      <c r="AD1562" s="3" t="str">
        <f>IFERROR(VLOOKUP($C1562*1,Lookups!$H:$N,6,FALSE),"")</f>
        <v>Bev</v>
      </c>
      <c r="AE1562" s="3" t="str">
        <f>IFERROR(VLOOKUP($C1562*1,Lookups!$H:$N,7,FALSE),"")</f>
        <v>Beer</v>
      </c>
      <c r="AF1562" s="3" t="str">
        <f>VLOOKUP(B1562*1,Stores!$A:$C,3,FALSE)</f>
        <v>DFG</v>
      </c>
    </row>
    <row r="1563" spans="1:32">
      <c r="A1563" s="165" t="s">
        <v>937</v>
      </c>
      <c r="B1563" s="166" t="s">
        <v>948</v>
      </c>
      <c r="C1563" s="165" t="s">
        <v>636</v>
      </c>
      <c r="D1563" s="165" t="s">
        <v>918</v>
      </c>
      <c r="E1563" s="165" t="s">
        <v>637</v>
      </c>
      <c r="F1563" s="167">
        <v>2017</v>
      </c>
      <c r="G1563" s="168">
        <v>0</v>
      </c>
      <c r="H1563" s="169">
        <v>360.96</v>
      </c>
      <c r="I1563" s="169">
        <v>249.17849999999999</v>
      </c>
      <c r="J1563" s="169">
        <v>251.41350000000003</v>
      </c>
      <c r="K1563" s="169">
        <v>221.43375</v>
      </c>
      <c r="L1563" s="169">
        <v>308.03849999999994</v>
      </c>
      <c r="M1563" s="169">
        <v>349.53375</v>
      </c>
      <c r="N1563" s="169">
        <v>295.53750000000002</v>
      </c>
      <c r="O1563" s="169">
        <v>293.65875</v>
      </c>
      <c r="P1563" s="169">
        <v>266.9058</v>
      </c>
      <c r="Q1563" s="169">
        <v>310.03762500000005</v>
      </c>
      <c r="R1563" s="169">
        <v>226.60559999999998</v>
      </c>
      <c r="S1563" s="169">
        <v>0</v>
      </c>
      <c r="T1563" s="169">
        <v>0</v>
      </c>
      <c r="U1563" s="169">
        <v>3133.3032749999998</v>
      </c>
      <c r="V1563" s="163">
        <f ca="1">SUM(INDIRECT(Inputs!$C$11&amp;ROW()&amp;":"&amp;Inputs!$C$12&amp;ROW()))</f>
        <v>310.03762500000005</v>
      </c>
      <c r="W1563" s="163">
        <f ca="1">SUM(INDIRECT(Inputs!$C$13&amp;ROW()&amp;":"&amp;Inputs!$C$14&amp;ROW()))</f>
        <v>2906.6976749999999</v>
      </c>
      <c r="X1563" s="3" t="str">
        <f>IF(COUNTIFS(Lookups!$A:$A,C1563)=1,"Gross Sales","")</f>
        <v/>
      </c>
      <c r="Y1563" s="3" t="str">
        <f>IF(COUNTIFS(Lookups!$D:$D,C1563)=1,"Bar Sales","")</f>
        <v/>
      </c>
      <c r="Z1563" s="3" t="str">
        <f>IFERROR(VLOOKUP(C1563*1,Lookups!$D:$F,3,FALSE),"")</f>
        <v/>
      </c>
      <c r="AA1563" s="3" t="str">
        <f>IFERROR(VLOOKUP($C1563*1,Lookups!$H:$N,3,FALSE),"")</f>
        <v>Sales</v>
      </c>
      <c r="AB1563" s="3" t="str">
        <f>IFERROR(VLOOKUP($C1563*1,Lookups!$H:$N,4,FALSE),"")</f>
        <v>Lunch</v>
      </c>
      <c r="AC1563" s="3" t="str">
        <f>IFERROR(VLOOKUP($C1563*1,Lookups!$H:$N,5,FALSE),"")</f>
        <v>Bar</v>
      </c>
      <c r="AD1563" s="3" t="str">
        <f>IFERROR(VLOOKUP($C1563*1,Lookups!$H:$N,6,FALSE),"")</f>
        <v>Bev</v>
      </c>
      <c r="AE1563" s="3" t="str">
        <f>IFERROR(VLOOKUP($C1563*1,Lookups!$H:$N,7,FALSE),"")</f>
        <v>Beer</v>
      </c>
      <c r="AF1563" s="3" t="str">
        <f>VLOOKUP(B1563*1,Stores!$A:$C,3,FALSE)</f>
        <v>DFG</v>
      </c>
    </row>
    <row r="1564" spans="1:32">
      <c r="A1564" s="165" t="s">
        <v>936</v>
      </c>
      <c r="B1564" s="166" t="s">
        <v>949</v>
      </c>
      <c r="C1564" s="165" t="s">
        <v>636</v>
      </c>
      <c r="D1564" s="165" t="s">
        <v>918</v>
      </c>
      <c r="E1564" s="165" t="s">
        <v>637</v>
      </c>
      <c r="F1564" s="167">
        <v>2017</v>
      </c>
      <c r="G1564" s="168">
        <v>0</v>
      </c>
      <c r="H1564" s="169">
        <v>650.01397500000007</v>
      </c>
      <c r="I1564" s="169">
        <v>540.65069999999992</v>
      </c>
      <c r="J1564" s="169">
        <v>380.95589999999999</v>
      </c>
      <c r="K1564" s="169">
        <v>422.02387500000003</v>
      </c>
      <c r="L1564" s="169">
        <v>231.014625</v>
      </c>
      <c r="M1564" s="169">
        <v>347.55495000000002</v>
      </c>
      <c r="N1564" s="169">
        <v>321.49439999999998</v>
      </c>
      <c r="O1564" s="169">
        <v>331.17975000000001</v>
      </c>
      <c r="P1564" s="169">
        <v>328.44540000000001</v>
      </c>
      <c r="Q1564" s="169">
        <v>418.72064999999998</v>
      </c>
      <c r="R1564" s="169">
        <v>408.76650000000006</v>
      </c>
      <c r="S1564" s="169">
        <v>0</v>
      </c>
      <c r="T1564" s="169">
        <v>0</v>
      </c>
      <c r="U1564" s="169">
        <v>4380.8207249999996</v>
      </c>
      <c r="V1564" s="163">
        <f ca="1">SUM(INDIRECT(Inputs!$C$11&amp;ROW()&amp;":"&amp;Inputs!$C$12&amp;ROW()))</f>
        <v>418.72064999999998</v>
      </c>
      <c r="W1564" s="163">
        <f ca="1">SUM(INDIRECT(Inputs!$C$13&amp;ROW()&amp;":"&amp;Inputs!$C$14&amp;ROW()))</f>
        <v>3972.0542249999999</v>
      </c>
      <c r="X1564" s="3" t="str">
        <f>IF(COUNTIFS(Lookups!$A:$A,C1564)=1,"Gross Sales","")</f>
        <v/>
      </c>
      <c r="Y1564" s="3" t="str">
        <f>IF(COUNTIFS(Lookups!$D:$D,C1564)=1,"Bar Sales","")</f>
        <v/>
      </c>
      <c r="Z1564" s="3" t="str">
        <f>IFERROR(VLOOKUP(C1564*1,Lookups!$D:$F,3,FALSE),"")</f>
        <v/>
      </c>
      <c r="AA1564" s="3" t="str">
        <f>IFERROR(VLOOKUP($C1564*1,Lookups!$H:$N,3,FALSE),"")</f>
        <v>Sales</v>
      </c>
      <c r="AB1564" s="3" t="str">
        <f>IFERROR(VLOOKUP($C1564*1,Lookups!$H:$N,4,FALSE),"")</f>
        <v>Lunch</v>
      </c>
      <c r="AC1564" s="3" t="str">
        <f>IFERROR(VLOOKUP($C1564*1,Lookups!$H:$N,5,FALSE),"")</f>
        <v>Bar</v>
      </c>
      <c r="AD1564" s="3" t="str">
        <f>IFERROR(VLOOKUP($C1564*1,Lookups!$H:$N,6,FALSE),"")</f>
        <v>Bev</v>
      </c>
      <c r="AE1564" s="3" t="str">
        <f>IFERROR(VLOOKUP($C1564*1,Lookups!$H:$N,7,FALSE),"")</f>
        <v>Beer</v>
      </c>
      <c r="AF1564" s="3" t="str">
        <f>VLOOKUP(B1564*1,Stores!$A:$C,3,FALSE)</f>
        <v>DFG</v>
      </c>
    </row>
    <row r="1565" spans="1:32">
      <c r="A1565" s="165" t="s">
        <v>935</v>
      </c>
      <c r="B1565" s="166" t="s">
        <v>950</v>
      </c>
      <c r="C1565" s="165" t="s">
        <v>636</v>
      </c>
      <c r="D1565" s="165" t="s">
        <v>918</v>
      </c>
      <c r="E1565" s="165" t="s">
        <v>637</v>
      </c>
      <c r="F1565" s="167">
        <v>2017</v>
      </c>
      <c r="G1565" s="168">
        <v>0</v>
      </c>
      <c r="H1565" s="169">
        <v>648.71625000000006</v>
      </c>
      <c r="I1565" s="169">
        <v>497.02499999999998</v>
      </c>
      <c r="J1565" s="169">
        <v>681.75</v>
      </c>
      <c r="K1565" s="169">
        <v>498.49395000000004</v>
      </c>
      <c r="L1565" s="169">
        <v>688.79624999999999</v>
      </c>
      <c r="M1565" s="169">
        <v>447.23250000000002</v>
      </c>
      <c r="N1565" s="169">
        <v>410.94</v>
      </c>
      <c r="O1565" s="169">
        <v>397.16250000000002</v>
      </c>
      <c r="P1565" s="169">
        <v>252.19500000000002</v>
      </c>
      <c r="Q1565" s="169">
        <v>495.26249999999999</v>
      </c>
      <c r="R1565" s="169">
        <v>424.34999999999997</v>
      </c>
      <c r="S1565" s="169">
        <v>0</v>
      </c>
      <c r="T1565" s="169">
        <v>0</v>
      </c>
      <c r="U1565" s="169">
        <v>5441.9239500000003</v>
      </c>
      <c r="V1565" s="163">
        <f ca="1">SUM(INDIRECT(Inputs!$C$11&amp;ROW()&amp;":"&amp;Inputs!$C$12&amp;ROW()))</f>
        <v>495.26249999999999</v>
      </c>
      <c r="W1565" s="163">
        <f ca="1">SUM(INDIRECT(Inputs!$C$13&amp;ROW()&amp;":"&amp;Inputs!$C$14&amp;ROW()))</f>
        <v>5017.57395</v>
      </c>
      <c r="X1565" s="3" t="str">
        <f>IF(COUNTIFS(Lookups!$A:$A,C1565)=1,"Gross Sales","")</f>
        <v/>
      </c>
      <c r="Y1565" s="3" t="str">
        <f>IF(COUNTIFS(Lookups!$D:$D,C1565)=1,"Bar Sales","")</f>
        <v/>
      </c>
      <c r="Z1565" s="3" t="str">
        <f>IFERROR(VLOOKUP(C1565*1,Lookups!$D:$F,3,FALSE),"")</f>
        <v/>
      </c>
      <c r="AA1565" s="3" t="str">
        <f>IFERROR(VLOOKUP($C1565*1,Lookups!$H:$N,3,FALSE),"")</f>
        <v>Sales</v>
      </c>
      <c r="AB1565" s="3" t="str">
        <f>IFERROR(VLOOKUP($C1565*1,Lookups!$H:$N,4,FALSE),"")</f>
        <v>Lunch</v>
      </c>
      <c r="AC1565" s="3" t="str">
        <f>IFERROR(VLOOKUP($C1565*1,Lookups!$H:$N,5,FALSE),"")</f>
        <v>Bar</v>
      </c>
      <c r="AD1565" s="3" t="str">
        <f>IFERROR(VLOOKUP($C1565*1,Lookups!$H:$N,6,FALSE),"")</f>
        <v>Bev</v>
      </c>
      <c r="AE1565" s="3" t="str">
        <f>IFERROR(VLOOKUP($C1565*1,Lookups!$H:$N,7,FALSE),"")</f>
        <v>Beer</v>
      </c>
      <c r="AF1565" s="3" t="str">
        <f>VLOOKUP(B1565*1,Stores!$A:$C,3,FALSE)</f>
        <v>DFG</v>
      </c>
    </row>
    <row r="1566" spans="1:32">
      <c r="A1566" s="165" t="s">
        <v>960</v>
      </c>
      <c r="B1566" s="166" t="s">
        <v>951</v>
      </c>
      <c r="C1566" s="165" t="s">
        <v>636</v>
      </c>
      <c r="D1566" s="165" t="s">
        <v>918</v>
      </c>
      <c r="E1566" s="165" t="s">
        <v>637</v>
      </c>
      <c r="F1566" s="167">
        <v>2017</v>
      </c>
      <c r="G1566" s="168">
        <v>0</v>
      </c>
      <c r="H1566" s="169">
        <v>1220.9340000000002</v>
      </c>
      <c r="I1566" s="169">
        <v>1284.3899999999999</v>
      </c>
      <c r="J1566" s="169">
        <v>1417.0424249999999</v>
      </c>
      <c r="K1566" s="169">
        <v>1029.7138500000001</v>
      </c>
      <c r="L1566" s="169">
        <v>933.3</v>
      </c>
      <c r="M1566" s="169">
        <v>924.90000000000009</v>
      </c>
      <c r="N1566" s="169">
        <v>967.005</v>
      </c>
      <c r="O1566" s="169">
        <v>771.76080000000002</v>
      </c>
      <c r="P1566" s="169">
        <v>694.125</v>
      </c>
      <c r="Q1566" s="169">
        <v>679.45500000000004</v>
      </c>
      <c r="R1566" s="169">
        <v>904.5</v>
      </c>
      <c r="S1566" s="169">
        <v>0</v>
      </c>
      <c r="T1566" s="169">
        <v>0</v>
      </c>
      <c r="U1566" s="169">
        <v>10827.126075000002</v>
      </c>
      <c r="V1566" s="163">
        <f ca="1">SUM(INDIRECT(Inputs!$C$11&amp;ROW()&amp;":"&amp;Inputs!$C$12&amp;ROW()))</f>
        <v>679.45500000000004</v>
      </c>
      <c r="W1566" s="163">
        <f ca="1">SUM(INDIRECT(Inputs!$C$13&amp;ROW()&amp;":"&amp;Inputs!$C$14&amp;ROW()))</f>
        <v>9922.6260750000019</v>
      </c>
      <c r="X1566" s="3" t="str">
        <f>IF(COUNTIFS(Lookups!$A:$A,C1566)=1,"Gross Sales","")</f>
        <v/>
      </c>
      <c r="Y1566" s="3" t="str">
        <f>IF(COUNTIFS(Lookups!$D:$D,C1566)=1,"Bar Sales","")</f>
        <v/>
      </c>
      <c r="Z1566" s="3" t="str">
        <f>IFERROR(VLOOKUP(C1566*1,Lookups!$D:$F,3,FALSE),"")</f>
        <v/>
      </c>
      <c r="AA1566" s="3" t="str">
        <f>IFERROR(VLOOKUP($C1566*1,Lookups!$H:$N,3,FALSE),"")</f>
        <v>Sales</v>
      </c>
      <c r="AB1566" s="3" t="str">
        <f>IFERROR(VLOOKUP($C1566*1,Lookups!$H:$N,4,FALSE),"")</f>
        <v>Lunch</v>
      </c>
      <c r="AC1566" s="3" t="str">
        <f>IFERROR(VLOOKUP($C1566*1,Lookups!$H:$N,5,FALSE),"")</f>
        <v>Bar</v>
      </c>
      <c r="AD1566" s="3" t="str">
        <f>IFERROR(VLOOKUP($C1566*1,Lookups!$H:$N,6,FALSE),"")</f>
        <v>Bev</v>
      </c>
      <c r="AE1566" s="3" t="str">
        <f>IFERROR(VLOOKUP($C1566*1,Lookups!$H:$N,7,FALSE),"")</f>
        <v>Beer</v>
      </c>
      <c r="AF1566" s="3" t="str">
        <f>VLOOKUP(B1566*1,Stores!$A:$C,3,FALSE)</f>
        <v>DFG</v>
      </c>
    </row>
    <row r="1567" spans="1:32">
      <c r="A1567" s="165" t="s">
        <v>961</v>
      </c>
      <c r="B1567" s="166" t="s">
        <v>952</v>
      </c>
      <c r="C1567" s="165" t="s">
        <v>636</v>
      </c>
      <c r="D1567" s="165" t="s">
        <v>918</v>
      </c>
      <c r="E1567" s="165" t="s">
        <v>637</v>
      </c>
      <c r="F1567" s="167">
        <v>2017</v>
      </c>
      <c r="G1567" s="168">
        <v>0</v>
      </c>
      <c r="H1567" s="169">
        <v>1103.4000000000001</v>
      </c>
      <c r="I1567" s="169">
        <v>1031.55</v>
      </c>
      <c r="J1567" s="169">
        <v>839.68500000000006</v>
      </c>
      <c r="K1567" s="169">
        <v>917.7</v>
      </c>
      <c r="L1567" s="169">
        <v>1011.6</v>
      </c>
      <c r="M1567" s="169">
        <v>715.95</v>
      </c>
      <c r="N1567" s="169">
        <v>1029.91875</v>
      </c>
      <c r="O1567" s="169">
        <v>693.5625</v>
      </c>
      <c r="P1567" s="169">
        <v>561.02625</v>
      </c>
      <c r="Q1567" s="169">
        <v>658.53524999999991</v>
      </c>
      <c r="R1567" s="169">
        <v>898.63350000000003</v>
      </c>
      <c r="S1567" s="169">
        <v>0</v>
      </c>
      <c r="T1567" s="169">
        <v>0</v>
      </c>
      <c r="U1567" s="169">
        <v>9461.5612499999988</v>
      </c>
      <c r="V1567" s="163">
        <f ca="1">SUM(INDIRECT(Inputs!$C$11&amp;ROW()&amp;":"&amp;Inputs!$C$12&amp;ROW()))</f>
        <v>658.53524999999991</v>
      </c>
      <c r="W1567" s="163">
        <f ca="1">SUM(INDIRECT(Inputs!$C$13&amp;ROW()&amp;":"&amp;Inputs!$C$14&amp;ROW()))</f>
        <v>8562.9277499999989</v>
      </c>
      <c r="X1567" s="3" t="str">
        <f>IF(COUNTIFS(Lookups!$A:$A,C1567)=1,"Gross Sales","")</f>
        <v/>
      </c>
      <c r="Y1567" s="3" t="str">
        <f>IF(COUNTIFS(Lookups!$D:$D,C1567)=1,"Bar Sales","")</f>
        <v/>
      </c>
      <c r="Z1567" s="3" t="str">
        <f>IFERROR(VLOOKUP(C1567*1,Lookups!$D:$F,3,FALSE),"")</f>
        <v/>
      </c>
      <c r="AA1567" s="3" t="str">
        <f>IFERROR(VLOOKUP($C1567*1,Lookups!$H:$N,3,FALSE),"")</f>
        <v>Sales</v>
      </c>
      <c r="AB1567" s="3" t="str">
        <f>IFERROR(VLOOKUP($C1567*1,Lookups!$H:$N,4,FALSE),"")</f>
        <v>Lunch</v>
      </c>
      <c r="AC1567" s="3" t="str">
        <f>IFERROR(VLOOKUP($C1567*1,Lookups!$H:$N,5,FALSE),"")</f>
        <v>Bar</v>
      </c>
      <c r="AD1567" s="3" t="str">
        <f>IFERROR(VLOOKUP($C1567*1,Lookups!$H:$N,6,FALSE),"")</f>
        <v>Bev</v>
      </c>
      <c r="AE1567" s="3" t="str">
        <f>IFERROR(VLOOKUP($C1567*1,Lookups!$H:$N,7,FALSE),"")</f>
        <v>Beer</v>
      </c>
      <c r="AF1567" s="3" t="str">
        <f>VLOOKUP(B1567*1,Stores!$A:$C,3,FALSE)</f>
        <v>DFG</v>
      </c>
    </row>
    <row r="1568" spans="1:32">
      <c r="A1568" s="165" t="s">
        <v>934</v>
      </c>
      <c r="B1568" s="166" t="s">
        <v>953</v>
      </c>
      <c r="C1568" s="165" t="s">
        <v>636</v>
      </c>
      <c r="D1568" s="165" t="s">
        <v>918</v>
      </c>
      <c r="E1568" s="165" t="s">
        <v>637</v>
      </c>
      <c r="F1568" s="167">
        <v>2017</v>
      </c>
      <c r="G1568" s="168">
        <v>0</v>
      </c>
      <c r="H1568" s="169">
        <v>826.16624999999999</v>
      </c>
      <c r="I1568" s="169">
        <v>590.78984999999989</v>
      </c>
      <c r="J1568" s="169">
        <v>695.75625000000002</v>
      </c>
      <c r="K1568" s="169">
        <v>449.78999999999996</v>
      </c>
      <c r="L1568" s="169">
        <v>464.05875000000003</v>
      </c>
      <c r="M1568" s="169">
        <v>480.24</v>
      </c>
      <c r="N1568" s="169">
        <v>431.0625</v>
      </c>
      <c r="O1568" s="169">
        <v>243.8475</v>
      </c>
      <c r="P1568" s="169">
        <v>252.07875000000001</v>
      </c>
      <c r="Q1568" s="169">
        <v>516.30000000000007</v>
      </c>
      <c r="R1568" s="169">
        <v>338.62874999999997</v>
      </c>
      <c r="S1568" s="169">
        <v>0</v>
      </c>
      <c r="T1568" s="169">
        <v>0</v>
      </c>
      <c r="U1568" s="169">
        <v>5288.7185999999992</v>
      </c>
      <c r="V1568" s="163">
        <f ca="1">SUM(INDIRECT(Inputs!$C$11&amp;ROW()&amp;":"&amp;Inputs!$C$12&amp;ROW()))</f>
        <v>516.30000000000007</v>
      </c>
      <c r="W1568" s="163">
        <f ca="1">SUM(INDIRECT(Inputs!$C$13&amp;ROW()&amp;":"&amp;Inputs!$C$14&amp;ROW()))</f>
        <v>4950.0898499999994</v>
      </c>
      <c r="X1568" s="3" t="str">
        <f>IF(COUNTIFS(Lookups!$A:$A,C1568)=1,"Gross Sales","")</f>
        <v/>
      </c>
      <c r="Y1568" s="3" t="str">
        <f>IF(COUNTIFS(Lookups!$D:$D,C1568)=1,"Bar Sales","")</f>
        <v/>
      </c>
      <c r="Z1568" s="3" t="str">
        <f>IFERROR(VLOOKUP(C1568*1,Lookups!$D:$F,3,FALSE),"")</f>
        <v/>
      </c>
      <c r="AA1568" s="3" t="str">
        <f>IFERROR(VLOOKUP($C1568*1,Lookups!$H:$N,3,FALSE),"")</f>
        <v>Sales</v>
      </c>
      <c r="AB1568" s="3" t="str">
        <f>IFERROR(VLOOKUP($C1568*1,Lookups!$H:$N,4,FALSE),"")</f>
        <v>Lunch</v>
      </c>
      <c r="AC1568" s="3" t="str">
        <f>IFERROR(VLOOKUP($C1568*1,Lookups!$H:$N,5,FALSE),"")</f>
        <v>Bar</v>
      </c>
      <c r="AD1568" s="3" t="str">
        <f>IFERROR(VLOOKUP($C1568*1,Lookups!$H:$N,6,FALSE),"")</f>
        <v>Bev</v>
      </c>
      <c r="AE1568" s="3" t="str">
        <f>IFERROR(VLOOKUP($C1568*1,Lookups!$H:$N,7,FALSE),"")</f>
        <v>Beer</v>
      </c>
      <c r="AF1568" s="3" t="str">
        <f>VLOOKUP(B1568*1,Stores!$A:$C,3,FALSE)</f>
        <v>DFG</v>
      </c>
    </row>
    <row r="1569" spans="1:32">
      <c r="A1569" s="165" t="s">
        <v>933</v>
      </c>
      <c r="B1569" s="166" t="s">
        <v>954</v>
      </c>
      <c r="C1569" s="165" t="s">
        <v>636</v>
      </c>
      <c r="D1569" s="165" t="s">
        <v>918</v>
      </c>
      <c r="E1569" s="165" t="s">
        <v>637</v>
      </c>
      <c r="F1569" s="167">
        <v>2017</v>
      </c>
      <c r="G1569" s="168">
        <v>0</v>
      </c>
      <c r="H1569" s="169">
        <v>778.2075000000001</v>
      </c>
      <c r="I1569" s="169">
        <v>658.35</v>
      </c>
      <c r="J1569" s="169">
        <v>537.29999999999995</v>
      </c>
      <c r="K1569" s="169">
        <v>484.44</v>
      </c>
      <c r="L1569" s="169">
        <v>793.55055000000004</v>
      </c>
      <c r="M1569" s="169">
        <v>623.56500000000005</v>
      </c>
      <c r="N1569" s="169">
        <v>413.37</v>
      </c>
      <c r="O1569" s="169">
        <v>467.32499999999999</v>
      </c>
      <c r="P1569" s="169">
        <v>555.34500000000003</v>
      </c>
      <c r="Q1569" s="169">
        <v>420.9975</v>
      </c>
      <c r="R1569" s="169">
        <v>438.21375</v>
      </c>
      <c r="S1569" s="169">
        <v>0</v>
      </c>
      <c r="T1569" s="169">
        <v>0</v>
      </c>
      <c r="U1569" s="169">
        <v>6170.6643000000004</v>
      </c>
      <c r="V1569" s="163">
        <f ca="1">SUM(INDIRECT(Inputs!$C$11&amp;ROW()&amp;":"&amp;Inputs!$C$12&amp;ROW()))</f>
        <v>420.9975</v>
      </c>
      <c r="W1569" s="163">
        <f ca="1">SUM(INDIRECT(Inputs!$C$13&amp;ROW()&amp;":"&amp;Inputs!$C$14&amp;ROW()))</f>
        <v>5732.4505500000005</v>
      </c>
      <c r="X1569" s="3" t="str">
        <f>IF(COUNTIFS(Lookups!$A:$A,C1569)=1,"Gross Sales","")</f>
        <v/>
      </c>
      <c r="Y1569" s="3" t="str">
        <f>IF(COUNTIFS(Lookups!$D:$D,C1569)=1,"Bar Sales","")</f>
        <v/>
      </c>
      <c r="Z1569" s="3" t="str">
        <f>IFERROR(VLOOKUP(C1569*1,Lookups!$D:$F,3,FALSE),"")</f>
        <v/>
      </c>
      <c r="AA1569" s="3" t="str">
        <f>IFERROR(VLOOKUP($C1569*1,Lookups!$H:$N,3,FALSE),"")</f>
        <v>Sales</v>
      </c>
      <c r="AB1569" s="3" t="str">
        <f>IFERROR(VLOOKUP($C1569*1,Lookups!$H:$N,4,FALSE),"")</f>
        <v>Lunch</v>
      </c>
      <c r="AC1569" s="3" t="str">
        <f>IFERROR(VLOOKUP($C1569*1,Lookups!$H:$N,5,FALSE),"")</f>
        <v>Bar</v>
      </c>
      <c r="AD1569" s="3" t="str">
        <f>IFERROR(VLOOKUP($C1569*1,Lookups!$H:$N,6,FALSE),"")</f>
        <v>Bev</v>
      </c>
      <c r="AE1569" s="3" t="str">
        <f>IFERROR(VLOOKUP($C1569*1,Lookups!$H:$N,7,FALSE),"")</f>
        <v>Beer</v>
      </c>
      <c r="AF1569" s="3" t="str">
        <f>VLOOKUP(B1569*1,Stores!$A:$C,3,FALSE)</f>
        <v>DFG</v>
      </c>
    </row>
    <row r="1570" spans="1:32">
      <c r="A1570" s="165" t="s">
        <v>932</v>
      </c>
      <c r="B1570" s="166" t="s">
        <v>959</v>
      </c>
      <c r="C1570" s="165" t="s">
        <v>636</v>
      </c>
      <c r="D1570" s="165" t="s">
        <v>918</v>
      </c>
      <c r="E1570" s="165" t="s">
        <v>637</v>
      </c>
      <c r="F1570" s="167">
        <v>2017</v>
      </c>
      <c r="G1570" s="168">
        <v>0</v>
      </c>
      <c r="H1570" s="169">
        <v>0</v>
      </c>
      <c r="I1570" s="169">
        <v>0</v>
      </c>
      <c r="J1570" s="169">
        <v>0</v>
      </c>
      <c r="K1570" s="169">
        <v>0</v>
      </c>
      <c r="L1570" s="169">
        <v>0</v>
      </c>
      <c r="M1570" s="169">
        <v>0</v>
      </c>
      <c r="N1570" s="169">
        <v>961.70287499999995</v>
      </c>
      <c r="O1570" s="169">
        <v>1095.1199999999999</v>
      </c>
      <c r="P1570" s="169">
        <v>981.54</v>
      </c>
      <c r="Q1570" s="169">
        <v>1308.24</v>
      </c>
      <c r="R1570" s="169">
        <v>1838.8500000000001</v>
      </c>
      <c r="S1570" s="169">
        <v>0</v>
      </c>
      <c r="T1570" s="169">
        <v>0</v>
      </c>
      <c r="U1570" s="169">
        <v>6185.4528749999999</v>
      </c>
      <c r="V1570" s="163">
        <f ca="1">SUM(INDIRECT(Inputs!$C$11&amp;ROW()&amp;":"&amp;Inputs!$C$12&amp;ROW()))</f>
        <v>1308.24</v>
      </c>
      <c r="W1570" s="163">
        <f ca="1">SUM(INDIRECT(Inputs!$C$13&amp;ROW()&amp;":"&amp;Inputs!$C$14&amp;ROW()))</f>
        <v>4346.6028749999996</v>
      </c>
      <c r="X1570" s="3" t="str">
        <f>IF(COUNTIFS(Lookups!$A:$A,C1570)=1,"Gross Sales","")</f>
        <v/>
      </c>
      <c r="Y1570" s="3" t="str">
        <f>IF(COUNTIFS(Lookups!$D:$D,C1570)=1,"Bar Sales","")</f>
        <v/>
      </c>
      <c r="Z1570" s="3" t="str">
        <f>IFERROR(VLOOKUP(C1570*1,Lookups!$D:$F,3,FALSE),"")</f>
        <v/>
      </c>
      <c r="AA1570" s="3" t="str">
        <f>IFERROR(VLOOKUP($C1570*1,Lookups!$H:$N,3,FALSE),"")</f>
        <v>Sales</v>
      </c>
      <c r="AB1570" s="3" t="str">
        <f>IFERROR(VLOOKUP($C1570*1,Lookups!$H:$N,4,FALSE),"")</f>
        <v>Lunch</v>
      </c>
      <c r="AC1570" s="3" t="str">
        <f>IFERROR(VLOOKUP($C1570*1,Lookups!$H:$N,5,FALSE),"")</f>
        <v>Bar</v>
      </c>
      <c r="AD1570" s="3" t="str">
        <f>IFERROR(VLOOKUP($C1570*1,Lookups!$H:$N,6,FALSE),"")</f>
        <v>Bev</v>
      </c>
      <c r="AE1570" s="3" t="str">
        <f>IFERROR(VLOOKUP($C1570*1,Lookups!$H:$N,7,FALSE),"")</f>
        <v>Beer</v>
      </c>
      <c r="AF1570" s="3" t="str">
        <f>VLOOKUP(B1570*1,Stores!$A:$C,3,FALSE)</f>
        <v>DFG</v>
      </c>
    </row>
    <row r="1571" spans="1:32">
      <c r="A1571" s="165" t="s">
        <v>930</v>
      </c>
      <c r="B1571" s="166" t="s">
        <v>920</v>
      </c>
      <c r="C1571" s="165" t="s">
        <v>640</v>
      </c>
      <c r="D1571" s="165" t="s">
        <v>918</v>
      </c>
      <c r="E1571" s="165" t="s">
        <v>641</v>
      </c>
      <c r="F1571" s="167">
        <v>2017</v>
      </c>
      <c r="G1571" s="168">
        <v>0</v>
      </c>
      <c r="H1571" s="169">
        <v>2664.5277750000005</v>
      </c>
      <c r="I1571" s="169">
        <v>2687.5221749999996</v>
      </c>
      <c r="J1571" s="169">
        <v>2589.7892999999999</v>
      </c>
      <c r="K1571" s="169">
        <v>2109.2213999999999</v>
      </c>
      <c r="L1571" s="169">
        <v>1892.4925500000002</v>
      </c>
      <c r="M1571" s="169">
        <v>1675.9364999999998</v>
      </c>
      <c r="N1571" s="169">
        <v>1992.8164499999998</v>
      </c>
      <c r="O1571" s="169">
        <v>1970.5801499999998</v>
      </c>
      <c r="P1571" s="169">
        <v>1648.7195999999999</v>
      </c>
      <c r="Q1571" s="169">
        <v>1813.7889000000002</v>
      </c>
      <c r="R1571" s="169">
        <v>2041.5</v>
      </c>
      <c r="S1571" s="169">
        <v>0</v>
      </c>
      <c r="T1571" s="169">
        <v>0</v>
      </c>
      <c r="U1571" s="169">
        <v>23086.894800000002</v>
      </c>
      <c r="V1571" s="163">
        <f ca="1">SUM(INDIRECT(Inputs!$C$11&amp;ROW()&amp;":"&amp;Inputs!$C$12&amp;ROW()))</f>
        <v>1813.7889000000002</v>
      </c>
      <c r="W1571" s="163">
        <f ca="1">SUM(INDIRECT(Inputs!$C$13&amp;ROW()&amp;":"&amp;Inputs!$C$14&amp;ROW()))</f>
        <v>21045.394800000002</v>
      </c>
      <c r="X1571" s="3" t="str">
        <f>IF(COUNTIFS(Lookups!$A:$A,C1571)=1,"Gross Sales","")</f>
        <v/>
      </c>
      <c r="Y1571" s="3" t="str">
        <f>IF(COUNTIFS(Lookups!$D:$D,C1571)=1,"Bar Sales","")</f>
        <v/>
      </c>
      <c r="Z1571" s="3" t="str">
        <f>IFERROR(VLOOKUP(C1571*1,Lookups!$D:$F,3,FALSE),"")</f>
        <v/>
      </c>
      <c r="AA1571" s="3" t="str">
        <f>IFERROR(VLOOKUP($C1571*1,Lookups!$H:$N,3,FALSE),"")</f>
        <v>Sales</v>
      </c>
      <c r="AB1571" s="3" t="str">
        <f>IFERROR(VLOOKUP($C1571*1,Lookups!$H:$N,4,FALSE),"")</f>
        <v>Dinner</v>
      </c>
      <c r="AC1571" s="3" t="str">
        <f>IFERROR(VLOOKUP($C1571*1,Lookups!$H:$N,5,FALSE),"")</f>
        <v>Bar</v>
      </c>
      <c r="AD1571" s="3" t="str">
        <f>IFERROR(VLOOKUP($C1571*1,Lookups!$H:$N,6,FALSE),"")</f>
        <v>Bev</v>
      </c>
      <c r="AE1571" s="3" t="str">
        <f>IFERROR(VLOOKUP($C1571*1,Lookups!$H:$N,7,FALSE),"")</f>
        <v>Beer</v>
      </c>
      <c r="AF1571" s="3" t="str">
        <f>VLOOKUP(B1571*1,Stores!$A:$C,3,FALSE)</f>
        <v>DFDE</v>
      </c>
    </row>
    <row r="1572" spans="1:32">
      <c r="A1572" s="165" t="s">
        <v>929</v>
      </c>
      <c r="B1572" s="166" t="s">
        <v>921</v>
      </c>
      <c r="C1572" s="165" t="s">
        <v>640</v>
      </c>
      <c r="D1572" s="165" t="s">
        <v>918</v>
      </c>
      <c r="E1572" s="165" t="s">
        <v>641</v>
      </c>
      <c r="F1572" s="167">
        <v>2017</v>
      </c>
      <c r="G1572" s="168">
        <v>0</v>
      </c>
      <c r="H1572" s="169">
        <v>2345.8049999999998</v>
      </c>
      <c r="I1572" s="169">
        <v>2772.2019</v>
      </c>
      <c r="J1572" s="169">
        <v>3572.7050249999998</v>
      </c>
      <c r="K1572" s="169">
        <v>2276.61645</v>
      </c>
      <c r="L1572" s="169">
        <v>3002.7329999999997</v>
      </c>
      <c r="M1572" s="169">
        <v>2917.0349999999999</v>
      </c>
      <c r="N1572" s="169">
        <v>2550.3937499999997</v>
      </c>
      <c r="O1572" s="169">
        <v>2547.5100000000002</v>
      </c>
      <c r="P1572" s="169">
        <v>2348.7716250000003</v>
      </c>
      <c r="Q1572" s="169">
        <v>2612.04</v>
      </c>
      <c r="R1572" s="169">
        <v>2583.515625</v>
      </c>
      <c r="S1572" s="169">
        <v>0</v>
      </c>
      <c r="T1572" s="169">
        <v>0</v>
      </c>
      <c r="U1572" s="169">
        <v>29529.327375000001</v>
      </c>
      <c r="V1572" s="163">
        <f ca="1">SUM(INDIRECT(Inputs!$C$11&amp;ROW()&amp;":"&amp;Inputs!$C$12&amp;ROW()))</f>
        <v>2612.04</v>
      </c>
      <c r="W1572" s="163">
        <f ca="1">SUM(INDIRECT(Inputs!$C$13&amp;ROW()&amp;":"&amp;Inputs!$C$14&amp;ROW()))</f>
        <v>26945.811750000001</v>
      </c>
      <c r="X1572" s="3" t="str">
        <f>IF(COUNTIFS(Lookups!$A:$A,C1572)=1,"Gross Sales","")</f>
        <v/>
      </c>
      <c r="Y1572" s="3" t="str">
        <f>IF(COUNTIFS(Lookups!$D:$D,C1572)=1,"Bar Sales","")</f>
        <v/>
      </c>
      <c r="Z1572" s="3" t="str">
        <f>IFERROR(VLOOKUP(C1572*1,Lookups!$D:$F,3,FALSE),"")</f>
        <v/>
      </c>
      <c r="AA1572" s="3" t="str">
        <f>IFERROR(VLOOKUP($C1572*1,Lookups!$H:$N,3,FALSE),"")</f>
        <v>Sales</v>
      </c>
      <c r="AB1572" s="3" t="str">
        <f>IFERROR(VLOOKUP($C1572*1,Lookups!$H:$N,4,FALSE),"")</f>
        <v>Dinner</v>
      </c>
      <c r="AC1572" s="3" t="str">
        <f>IFERROR(VLOOKUP($C1572*1,Lookups!$H:$N,5,FALSE),"")</f>
        <v>Bar</v>
      </c>
      <c r="AD1572" s="3" t="str">
        <f>IFERROR(VLOOKUP($C1572*1,Lookups!$H:$N,6,FALSE),"")</f>
        <v>Bev</v>
      </c>
      <c r="AE1572" s="3" t="str">
        <f>IFERROR(VLOOKUP($C1572*1,Lookups!$H:$N,7,FALSE),"")</f>
        <v>Beer</v>
      </c>
      <c r="AF1572" s="3" t="str">
        <f>VLOOKUP(B1572*1,Stores!$A:$C,3,FALSE)</f>
        <v>DFDE</v>
      </c>
    </row>
    <row r="1573" spans="1:32">
      <c r="A1573" s="165" t="s">
        <v>928</v>
      </c>
      <c r="B1573" s="166" t="s">
        <v>922</v>
      </c>
      <c r="C1573" s="165" t="s">
        <v>640</v>
      </c>
      <c r="D1573" s="165" t="s">
        <v>918</v>
      </c>
      <c r="E1573" s="165" t="s">
        <v>641</v>
      </c>
      <c r="F1573" s="167">
        <v>2017</v>
      </c>
      <c r="G1573" s="168">
        <v>0</v>
      </c>
      <c r="H1573" s="169">
        <v>2544.2046</v>
      </c>
      <c r="I1573" s="169">
        <v>3218.74125</v>
      </c>
      <c r="J1573" s="169">
        <v>2782.08</v>
      </c>
      <c r="K1573" s="169">
        <v>3611.2453499999997</v>
      </c>
      <c r="L1573" s="169">
        <v>4595.4705000000004</v>
      </c>
      <c r="M1573" s="169">
        <v>2787.69</v>
      </c>
      <c r="N1573" s="169">
        <v>2242.5299999999997</v>
      </c>
      <c r="O1573" s="169">
        <v>3392.2416000000003</v>
      </c>
      <c r="P1573" s="169">
        <v>3488.9437499999999</v>
      </c>
      <c r="Q1573" s="169">
        <v>2235.06</v>
      </c>
      <c r="R1573" s="169">
        <v>3097.9494000000004</v>
      </c>
      <c r="S1573" s="169">
        <v>0</v>
      </c>
      <c r="T1573" s="169">
        <v>0</v>
      </c>
      <c r="U1573" s="169">
        <v>33996.156449999995</v>
      </c>
      <c r="V1573" s="163">
        <f ca="1">SUM(INDIRECT(Inputs!$C$11&amp;ROW()&amp;":"&amp;Inputs!$C$12&amp;ROW()))</f>
        <v>2235.06</v>
      </c>
      <c r="W1573" s="163">
        <f ca="1">SUM(INDIRECT(Inputs!$C$13&amp;ROW()&amp;":"&amp;Inputs!$C$14&amp;ROW()))</f>
        <v>30898.207049999997</v>
      </c>
      <c r="X1573" s="3" t="str">
        <f>IF(COUNTIFS(Lookups!$A:$A,C1573)=1,"Gross Sales","")</f>
        <v/>
      </c>
      <c r="Y1573" s="3" t="str">
        <f>IF(COUNTIFS(Lookups!$D:$D,C1573)=1,"Bar Sales","")</f>
        <v/>
      </c>
      <c r="Z1573" s="3" t="str">
        <f>IFERROR(VLOOKUP(C1573*1,Lookups!$D:$F,3,FALSE),"")</f>
        <v/>
      </c>
      <c r="AA1573" s="3" t="str">
        <f>IFERROR(VLOOKUP($C1573*1,Lookups!$H:$N,3,FALSE),"")</f>
        <v>Sales</v>
      </c>
      <c r="AB1573" s="3" t="str">
        <f>IFERROR(VLOOKUP($C1573*1,Lookups!$H:$N,4,FALSE),"")</f>
        <v>Dinner</v>
      </c>
      <c r="AC1573" s="3" t="str">
        <f>IFERROR(VLOOKUP($C1573*1,Lookups!$H:$N,5,FALSE),"")</f>
        <v>Bar</v>
      </c>
      <c r="AD1573" s="3" t="str">
        <f>IFERROR(VLOOKUP($C1573*1,Lookups!$H:$N,6,FALSE),"")</f>
        <v>Bev</v>
      </c>
      <c r="AE1573" s="3" t="str">
        <f>IFERROR(VLOOKUP($C1573*1,Lookups!$H:$N,7,FALSE),"")</f>
        <v>Beer</v>
      </c>
      <c r="AF1573" s="3" t="str">
        <f>VLOOKUP(B1573*1,Stores!$A:$C,3,FALSE)</f>
        <v>DFDE</v>
      </c>
    </row>
    <row r="1574" spans="1:32">
      <c r="A1574" s="165" t="s">
        <v>927</v>
      </c>
      <c r="B1574" s="166" t="s">
        <v>923</v>
      </c>
      <c r="C1574" s="165" t="s">
        <v>640</v>
      </c>
      <c r="D1574" s="165" t="s">
        <v>918</v>
      </c>
      <c r="E1574" s="165" t="s">
        <v>641</v>
      </c>
      <c r="F1574" s="167">
        <v>2017</v>
      </c>
      <c r="G1574" s="168">
        <v>0</v>
      </c>
      <c r="H1574" s="169">
        <v>2014.5493499999998</v>
      </c>
      <c r="I1574" s="169">
        <v>3604.651425</v>
      </c>
      <c r="J1574" s="169">
        <v>1727.2417500000004</v>
      </c>
      <c r="K1574" s="169">
        <v>1753.1838000000002</v>
      </c>
      <c r="L1574" s="169">
        <v>2206.1336999999999</v>
      </c>
      <c r="M1574" s="169">
        <v>1164.8304000000001</v>
      </c>
      <c r="N1574" s="169">
        <v>945.842625</v>
      </c>
      <c r="O1574" s="169">
        <v>1415.0201999999999</v>
      </c>
      <c r="P1574" s="169">
        <v>862.33410000000015</v>
      </c>
      <c r="Q1574" s="169">
        <v>1673.7162750000002</v>
      </c>
      <c r="R1574" s="169">
        <v>2099.317575</v>
      </c>
      <c r="S1574" s="169">
        <v>0</v>
      </c>
      <c r="T1574" s="169">
        <v>0</v>
      </c>
      <c r="U1574" s="169">
        <v>19466.821199999998</v>
      </c>
      <c r="V1574" s="163">
        <f ca="1">SUM(INDIRECT(Inputs!$C$11&amp;ROW()&amp;":"&amp;Inputs!$C$12&amp;ROW()))</f>
        <v>1673.7162750000002</v>
      </c>
      <c r="W1574" s="163">
        <f ca="1">SUM(INDIRECT(Inputs!$C$13&amp;ROW()&amp;":"&amp;Inputs!$C$14&amp;ROW()))</f>
        <v>17367.503624999998</v>
      </c>
      <c r="X1574" s="3" t="str">
        <f>IF(COUNTIFS(Lookups!$A:$A,C1574)=1,"Gross Sales","")</f>
        <v/>
      </c>
      <c r="Y1574" s="3" t="str">
        <f>IF(COUNTIFS(Lookups!$D:$D,C1574)=1,"Bar Sales","")</f>
        <v/>
      </c>
      <c r="Z1574" s="3" t="str">
        <f>IFERROR(VLOOKUP(C1574*1,Lookups!$D:$F,3,FALSE),"")</f>
        <v/>
      </c>
      <c r="AA1574" s="3" t="str">
        <f>IFERROR(VLOOKUP($C1574*1,Lookups!$H:$N,3,FALSE),"")</f>
        <v>Sales</v>
      </c>
      <c r="AB1574" s="3" t="str">
        <f>IFERROR(VLOOKUP($C1574*1,Lookups!$H:$N,4,FALSE),"")</f>
        <v>Dinner</v>
      </c>
      <c r="AC1574" s="3" t="str">
        <f>IFERROR(VLOOKUP($C1574*1,Lookups!$H:$N,5,FALSE),"")</f>
        <v>Bar</v>
      </c>
      <c r="AD1574" s="3" t="str">
        <f>IFERROR(VLOOKUP($C1574*1,Lookups!$H:$N,6,FALSE),"")</f>
        <v>Bev</v>
      </c>
      <c r="AE1574" s="3" t="str">
        <f>IFERROR(VLOOKUP($C1574*1,Lookups!$H:$N,7,FALSE),"")</f>
        <v>Beer</v>
      </c>
      <c r="AF1574" s="3" t="str">
        <f>VLOOKUP(B1574*1,Stores!$A:$C,3,FALSE)</f>
        <v>DFDE</v>
      </c>
    </row>
    <row r="1575" spans="1:32">
      <c r="A1575" s="165" t="s">
        <v>926</v>
      </c>
      <c r="B1575" s="166" t="s">
        <v>924</v>
      </c>
      <c r="C1575" s="165" t="s">
        <v>640</v>
      </c>
      <c r="D1575" s="165" t="s">
        <v>918</v>
      </c>
      <c r="E1575" s="165" t="s">
        <v>641</v>
      </c>
      <c r="F1575" s="167">
        <v>2017</v>
      </c>
      <c r="G1575" s="168">
        <v>0</v>
      </c>
      <c r="H1575" s="169">
        <v>4110.3267750000005</v>
      </c>
      <c r="I1575" s="169">
        <v>4485.2523000000001</v>
      </c>
      <c r="J1575" s="169">
        <v>3460.8985499999999</v>
      </c>
      <c r="K1575" s="169">
        <v>2378.5563750000001</v>
      </c>
      <c r="L1575" s="169">
        <v>3115.8606</v>
      </c>
      <c r="M1575" s="169">
        <v>2691.585</v>
      </c>
      <c r="N1575" s="169">
        <v>2543.1237000000001</v>
      </c>
      <c r="O1575" s="169">
        <v>2111.1570000000002</v>
      </c>
      <c r="P1575" s="169">
        <v>2586.7295999999997</v>
      </c>
      <c r="Q1575" s="169">
        <v>2536.2031500000003</v>
      </c>
      <c r="R1575" s="169">
        <v>2539.8687</v>
      </c>
      <c r="S1575" s="169">
        <v>0</v>
      </c>
      <c r="T1575" s="169">
        <v>0</v>
      </c>
      <c r="U1575" s="169">
        <v>32559.561749999997</v>
      </c>
      <c r="V1575" s="163">
        <f ca="1">SUM(INDIRECT(Inputs!$C$11&amp;ROW()&amp;":"&amp;Inputs!$C$12&amp;ROW()))</f>
        <v>2536.2031500000003</v>
      </c>
      <c r="W1575" s="163">
        <f ca="1">SUM(INDIRECT(Inputs!$C$13&amp;ROW()&amp;":"&amp;Inputs!$C$14&amp;ROW()))</f>
        <v>30019.693049999998</v>
      </c>
      <c r="X1575" s="3" t="str">
        <f>IF(COUNTIFS(Lookups!$A:$A,C1575)=1,"Gross Sales","")</f>
        <v/>
      </c>
      <c r="Y1575" s="3" t="str">
        <f>IF(COUNTIFS(Lookups!$D:$D,C1575)=1,"Bar Sales","")</f>
        <v/>
      </c>
      <c r="Z1575" s="3" t="str">
        <f>IFERROR(VLOOKUP(C1575*1,Lookups!$D:$F,3,FALSE),"")</f>
        <v/>
      </c>
      <c r="AA1575" s="3" t="str">
        <f>IFERROR(VLOOKUP($C1575*1,Lookups!$H:$N,3,FALSE),"")</f>
        <v>Sales</v>
      </c>
      <c r="AB1575" s="3" t="str">
        <f>IFERROR(VLOOKUP($C1575*1,Lookups!$H:$N,4,FALSE),"")</f>
        <v>Dinner</v>
      </c>
      <c r="AC1575" s="3" t="str">
        <f>IFERROR(VLOOKUP($C1575*1,Lookups!$H:$N,5,FALSE),"")</f>
        <v>Bar</v>
      </c>
      <c r="AD1575" s="3" t="str">
        <f>IFERROR(VLOOKUP($C1575*1,Lookups!$H:$N,6,FALSE),"")</f>
        <v>Bev</v>
      </c>
      <c r="AE1575" s="3" t="str">
        <f>IFERROR(VLOOKUP($C1575*1,Lookups!$H:$N,7,FALSE),"")</f>
        <v>Beer</v>
      </c>
      <c r="AF1575" s="3" t="str">
        <f>VLOOKUP(B1575*1,Stores!$A:$C,3,FALSE)</f>
        <v>DFDE</v>
      </c>
    </row>
    <row r="1576" spans="1:32">
      <c r="A1576" s="165" t="s">
        <v>925</v>
      </c>
      <c r="B1576" s="166" t="s">
        <v>958</v>
      </c>
      <c r="C1576" s="165" t="s">
        <v>640</v>
      </c>
      <c r="D1576" s="165" t="s">
        <v>918</v>
      </c>
      <c r="E1576" s="165" t="s">
        <v>641</v>
      </c>
      <c r="F1576" s="167">
        <v>2017</v>
      </c>
      <c r="G1576" s="168">
        <v>0</v>
      </c>
      <c r="H1576" s="169">
        <v>0</v>
      </c>
      <c r="I1576" s="169">
        <v>0</v>
      </c>
      <c r="J1576" s="169">
        <v>0</v>
      </c>
      <c r="K1576" s="169">
        <v>0</v>
      </c>
      <c r="L1576" s="169">
        <v>1307.3224500000001</v>
      </c>
      <c r="M1576" s="169">
        <v>3840.3731249999996</v>
      </c>
      <c r="N1576" s="169">
        <v>2883.1919999999996</v>
      </c>
      <c r="O1576" s="169">
        <v>3498.5141999999996</v>
      </c>
      <c r="P1576" s="169">
        <v>4207.0664999999999</v>
      </c>
      <c r="Q1576" s="169">
        <v>2415.0505500000004</v>
      </c>
      <c r="R1576" s="169">
        <v>3547.6964250000001</v>
      </c>
      <c r="S1576" s="169">
        <v>0</v>
      </c>
      <c r="T1576" s="169">
        <v>0</v>
      </c>
      <c r="U1576" s="169">
        <v>21699.215250000001</v>
      </c>
      <c r="V1576" s="163">
        <f ca="1">SUM(INDIRECT(Inputs!$C$11&amp;ROW()&amp;":"&amp;Inputs!$C$12&amp;ROW()))</f>
        <v>2415.0505500000004</v>
      </c>
      <c r="W1576" s="163">
        <f ca="1">SUM(INDIRECT(Inputs!$C$13&amp;ROW()&amp;":"&amp;Inputs!$C$14&amp;ROW()))</f>
        <v>18151.518824999999</v>
      </c>
      <c r="X1576" s="3" t="str">
        <f>IF(COUNTIFS(Lookups!$A:$A,C1576)=1,"Gross Sales","")</f>
        <v/>
      </c>
      <c r="Y1576" s="3" t="str">
        <f>IF(COUNTIFS(Lookups!$D:$D,C1576)=1,"Bar Sales","")</f>
        <v/>
      </c>
      <c r="Z1576" s="3" t="str">
        <f>IFERROR(VLOOKUP(C1576*1,Lookups!$D:$F,3,FALSE),"")</f>
        <v/>
      </c>
      <c r="AA1576" s="3" t="str">
        <f>IFERROR(VLOOKUP($C1576*1,Lookups!$H:$N,3,FALSE),"")</f>
        <v>Sales</v>
      </c>
      <c r="AB1576" s="3" t="str">
        <f>IFERROR(VLOOKUP($C1576*1,Lookups!$H:$N,4,FALSE),"")</f>
        <v>Dinner</v>
      </c>
      <c r="AC1576" s="3" t="str">
        <f>IFERROR(VLOOKUP($C1576*1,Lookups!$H:$N,5,FALSE),"")</f>
        <v>Bar</v>
      </c>
      <c r="AD1576" s="3" t="str">
        <f>IFERROR(VLOOKUP($C1576*1,Lookups!$H:$N,6,FALSE),"")</f>
        <v>Bev</v>
      </c>
      <c r="AE1576" s="3" t="str">
        <f>IFERROR(VLOOKUP($C1576*1,Lookups!$H:$N,7,FALSE),"")</f>
        <v>Beer</v>
      </c>
      <c r="AF1576" s="3" t="str">
        <f>VLOOKUP(B1576*1,Stores!$A:$C,3,FALSE)</f>
        <v>DFDE</v>
      </c>
    </row>
    <row r="1577" spans="1:32">
      <c r="A1577" s="165" t="s">
        <v>958</v>
      </c>
      <c r="B1577" s="166" t="s">
        <v>925</v>
      </c>
      <c r="C1577" s="165" t="s">
        <v>640</v>
      </c>
      <c r="D1577" s="165" t="s">
        <v>918</v>
      </c>
      <c r="E1577" s="165" t="s">
        <v>641</v>
      </c>
      <c r="F1577" s="167">
        <v>2017</v>
      </c>
      <c r="G1577" s="168">
        <v>0</v>
      </c>
      <c r="H1577" s="169">
        <v>1952.4599999999998</v>
      </c>
      <c r="I1577" s="169">
        <v>2905.2</v>
      </c>
      <c r="J1577" s="169">
        <v>2269.2383999999997</v>
      </c>
      <c r="K1577" s="169">
        <v>1322.4375</v>
      </c>
      <c r="L1577" s="169">
        <v>1697.085</v>
      </c>
      <c r="M1577" s="169">
        <v>1099.5011999999999</v>
      </c>
      <c r="N1577" s="169">
        <v>1103.60625</v>
      </c>
      <c r="O1577" s="169">
        <v>665.05695000000003</v>
      </c>
      <c r="P1577" s="169">
        <v>1479.8340000000001</v>
      </c>
      <c r="Q1577" s="169">
        <v>2256.3828000000003</v>
      </c>
      <c r="R1577" s="169">
        <v>1234.40625</v>
      </c>
      <c r="S1577" s="169">
        <v>0</v>
      </c>
      <c r="T1577" s="169">
        <v>0</v>
      </c>
      <c r="U1577" s="169">
        <v>17985.208350000004</v>
      </c>
      <c r="V1577" s="163">
        <f ca="1">SUM(INDIRECT(Inputs!$C$11&amp;ROW()&amp;":"&amp;Inputs!$C$12&amp;ROW()))</f>
        <v>2256.3828000000003</v>
      </c>
      <c r="W1577" s="163">
        <f ca="1">SUM(INDIRECT(Inputs!$C$13&amp;ROW()&amp;":"&amp;Inputs!$C$14&amp;ROW()))</f>
        <v>16750.802100000004</v>
      </c>
      <c r="X1577" s="3" t="str">
        <f>IF(COUNTIFS(Lookups!$A:$A,C1577)=1,"Gross Sales","")</f>
        <v/>
      </c>
      <c r="Y1577" s="3" t="str">
        <f>IF(COUNTIFS(Lookups!$D:$D,C1577)=1,"Bar Sales","")</f>
        <v/>
      </c>
      <c r="Z1577" s="3" t="str">
        <f>IFERROR(VLOOKUP(C1577*1,Lookups!$D:$F,3,FALSE),"")</f>
        <v/>
      </c>
      <c r="AA1577" s="3" t="str">
        <f>IFERROR(VLOOKUP($C1577*1,Lookups!$H:$N,3,FALSE),"")</f>
        <v>Sales</v>
      </c>
      <c r="AB1577" s="3" t="str">
        <f>IFERROR(VLOOKUP($C1577*1,Lookups!$H:$N,4,FALSE),"")</f>
        <v>Dinner</v>
      </c>
      <c r="AC1577" s="3" t="str">
        <f>IFERROR(VLOOKUP($C1577*1,Lookups!$H:$N,5,FALSE),"")</f>
        <v>Bar</v>
      </c>
      <c r="AD1577" s="3" t="str">
        <f>IFERROR(VLOOKUP($C1577*1,Lookups!$H:$N,6,FALSE),"")</f>
        <v>Bev</v>
      </c>
      <c r="AE1577" s="3" t="str">
        <f>IFERROR(VLOOKUP($C1577*1,Lookups!$H:$N,7,FALSE),"")</f>
        <v>Beer</v>
      </c>
      <c r="AF1577" s="3" t="str">
        <f>VLOOKUP(B1577*1,Stores!$A:$C,3,FALSE)</f>
        <v>DFDE</v>
      </c>
    </row>
    <row r="1578" spans="1:32">
      <c r="A1578" s="165" t="s">
        <v>924</v>
      </c>
      <c r="B1578" s="166" t="s">
        <v>926</v>
      </c>
      <c r="C1578" s="165" t="s">
        <v>640</v>
      </c>
      <c r="D1578" s="165" t="s">
        <v>918</v>
      </c>
      <c r="E1578" s="165" t="s">
        <v>641</v>
      </c>
      <c r="F1578" s="167">
        <v>2017</v>
      </c>
      <c r="G1578" s="168">
        <v>0</v>
      </c>
      <c r="H1578" s="169">
        <v>7923.5099999999993</v>
      </c>
      <c r="I1578" s="169">
        <v>8635.1849999999995</v>
      </c>
      <c r="J1578" s="169">
        <v>8324.0587500000001</v>
      </c>
      <c r="K1578" s="169">
        <v>9227.0399999999991</v>
      </c>
      <c r="L1578" s="169">
        <v>9294.1275000000005</v>
      </c>
      <c r="M1578" s="169">
        <v>8034.7257000000009</v>
      </c>
      <c r="N1578" s="169">
        <v>5329.0568250000006</v>
      </c>
      <c r="O1578" s="169">
        <v>5154.3</v>
      </c>
      <c r="P1578" s="169">
        <v>5471.2124999999996</v>
      </c>
      <c r="Q1578" s="169">
        <v>5498.9212500000003</v>
      </c>
      <c r="R1578" s="169">
        <v>8398.5037499999999</v>
      </c>
      <c r="S1578" s="169">
        <v>0</v>
      </c>
      <c r="T1578" s="169">
        <v>0</v>
      </c>
      <c r="U1578" s="169">
        <v>81290.641275000002</v>
      </c>
      <c r="V1578" s="163">
        <f ca="1">SUM(INDIRECT(Inputs!$C$11&amp;ROW()&amp;":"&amp;Inputs!$C$12&amp;ROW()))</f>
        <v>5498.9212500000003</v>
      </c>
      <c r="W1578" s="163">
        <f ca="1">SUM(INDIRECT(Inputs!$C$13&amp;ROW()&amp;":"&amp;Inputs!$C$14&amp;ROW()))</f>
        <v>72892.137524999998</v>
      </c>
      <c r="X1578" s="3" t="str">
        <f>IF(COUNTIFS(Lookups!$A:$A,C1578)=1,"Gross Sales","")</f>
        <v/>
      </c>
      <c r="Y1578" s="3" t="str">
        <f>IF(COUNTIFS(Lookups!$D:$D,C1578)=1,"Bar Sales","")</f>
        <v/>
      </c>
      <c r="Z1578" s="3" t="str">
        <f>IFERROR(VLOOKUP(C1578*1,Lookups!$D:$F,3,FALSE),"")</f>
        <v/>
      </c>
      <c r="AA1578" s="3" t="str">
        <f>IFERROR(VLOOKUP($C1578*1,Lookups!$H:$N,3,FALSE),"")</f>
        <v>Sales</v>
      </c>
      <c r="AB1578" s="3" t="str">
        <f>IFERROR(VLOOKUP($C1578*1,Lookups!$H:$N,4,FALSE),"")</f>
        <v>Dinner</v>
      </c>
      <c r="AC1578" s="3" t="str">
        <f>IFERROR(VLOOKUP($C1578*1,Lookups!$H:$N,5,FALSE),"")</f>
        <v>Bar</v>
      </c>
      <c r="AD1578" s="3" t="str">
        <f>IFERROR(VLOOKUP($C1578*1,Lookups!$H:$N,6,FALSE),"")</f>
        <v>Bev</v>
      </c>
      <c r="AE1578" s="3" t="str">
        <f>IFERROR(VLOOKUP($C1578*1,Lookups!$H:$N,7,FALSE),"")</f>
        <v>Beer</v>
      </c>
      <c r="AF1578" s="3" t="str">
        <f>VLOOKUP(B1578*1,Stores!$A:$C,3,FALSE)</f>
        <v>DFDE</v>
      </c>
    </row>
    <row r="1579" spans="1:32">
      <c r="A1579" s="165" t="s">
        <v>923</v>
      </c>
      <c r="B1579" s="166" t="s">
        <v>927</v>
      </c>
      <c r="C1579" s="165" t="s">
        <v>640</v>
      </c>
      <c r="D1579" s="165" t="s">
        <v>918</v>
      </c>
      <c r="E1579" s="165" t="s">
        <v>641</v>
      </c>
      <c r="F1579" s="167">
        <v>2017</v>
      </c>
      <c r="G1579" s="168">
        <v>0</v>
      </c>
      <c r="H1579" s="169">
        <v>7425.4124999999995</v>
      </c>
      <c r="I1579" s="169">
        <v>6250.6875</v>
      </c>
      <c r="J1579" s="169">
        <v>8213.2687499999993</v>
      </c>
      <c r="K1579" s="169">
        <v>8792.4341999999997</v>
      </c>
      <c r="L1579" s="169">
        <v>7702.0439999999999</v>
      </c>
      <c r="M1579" s="169">
        <v>9140.1723000000002</v>
      </c>
      <c r="N1579" s="169">
        <v>9219.3095249999988</v>
      </c>
      <c r="O1579" s="169">
        <v>7046.0459999999994</v>
      </c>
      <c r="P1579" s="169">
        <v>7536.4087500000005</v>
      </c>
      <c r="Q1579" s="169">
        <v>7910.2232999999987</v>
      </c>
      <c r="R1579" s="169">
        <v>6379.9787999999999</v>
      </c>
      <c r="S1579" s="169">
        <v>0</v>
      </c>
      <c r="T1579" s="169">
        <v>0</v>
      </c>
      <c r="U1579" s="169">
        <v>85615.985624999987</v>
      </c>
      <c r="V1579" s="163">
        <f ca="1">SUM(INDIRECT(Inputs!$C$11&amp;ROW()&amp;":"&amp;Inputs!$C$12&amp;ROW()))</f>
        <v>7910.2232999999987</v>
      </c>
      <c r="W1579" s="163">
        <f ca="1">SUM(INDIRECT(Inputs!$C$13&amp;ROW()&amp;":"&amp;Inputs!$C$14&amp;ROW()))</f>
        <v>79236.006824999989</v>
      </c>
      <c r="X1579" s="3" t="str">
        <f>IF(COUNTIFS(Lookups!$A:$A,C1579)=1,"Gross Sales","")</f>
        <v/>
      </c>
      <c r="Y1579" s="3" t="str">
        <f>IF(COUNTIFS(Lookups!$D:$D,C1579)=1,"Bar Sales","")</f>
        <v/>
      </c>
      <c r="Z1579" s="3" t="str">
        <f>IFERROR(VLOOKUP(C1579*1,Lookups!$D:$F,3,FALSE),"")</f>
        <v/>
      </c>
      <c r="AA1579" s="3" t="str">
        <f>IFERROR(VLOOKUP($C1579*1,Lookups!$H:$N,3,FALSE),"")</f>
        <v>Sales</v>
      </c>
      <c r="AB1579" s="3" t="str">
        <f>IFERROR(VLOOKUP($C1579*1,Lookups!$H:$N,4,FALSE),"")</f>
        <v>Dinner</v>
      </c>
      <c r="AC1579" s="3" t="str">
        <f>IFERROR(VLOOKUP($C1579*1,Lookups!$H:$N,5,FALSE),"")</f>
        <v>Bar</v>
      </c>
      <c r="AD1579" s="3" t="str">
        <f>IFERROR(VLOOKUP($C1579*1,Lookups!$H:$N,6,FALSE),"")</f>
        <v>Bev</v>
      </c>
      <c r="AE1579" s="3" t="str">
        <f>IFERROR(VLOOKUP($C1579*1,Lookups!$H:$N,7,FALSE),"")</f>
        <v>Beer</v>
      </c>
      <c r="AF1579" s="3" t="str">
        <f>VLOOKUP(B1579*1,Stores!$A:$C,3,FALSE)</f>
        <v>DFDE</v>
      </c>
    </row>
    <row r="1580" spans="1:32">
      <c r="A1580" s="165" t="s">
        <v>922</v>
      </c>
      <c r="B1580" s="166" t="s">
        <v>928</v>
      </c>
      <c r="C1580" s="165" t="s">
        <v>640</v>
      </c>
      <c r="D1580" s="165" t="s">
        <v>918</v>
      </c>
      <c r="E1580" s="165" t="s">
        <v>641</v>
      </c>
      <c r="F1580" s="167">
        <v>2017</v>
      </c>
      <c r="G1580" s="168">
        <v>0</v>
      </c>
      <c r="H1580" s="169">
        <v>3140.0054999999993</v>
      </c>
      <c r="I1580" s="169">
        <v>2025.2709749999999</v>
      </c>
      <c r="J1580" s="169">
        <v>3278.7152999999998</v>
      </c>
      <c r="K1580" s="169">
        <v>1137.208275</v>
      </c>
      <c r="L1580" s="169">
        <v>2347.7801249999998</v>
      </c>
      <c r="M1580" s="169">
        <v>1041.4701000000002</v>
      </c>
      <c r="N1580" s="169">
        <v>941.07000000000016</v>
      </c>
      <c r="O1580" s="169">
        <v>1196.9070750000001</v>
      </c>
      <c r="P1580" s="169">
        <v>762.12675000000013</v>
      </c>
      <c r="Q1580" s="169">
        <v>1565.2710000000002</v>
      </c>
      <c r="R1580" s="169">
        <v>1208.1888749999998</v>
      </c>
      <c r="S1580" s="169">
        <v>0</v>
      </c>
      <c r="T1580" s="169">
        <v>0</v>
      </c>
      <c r="U1580" s="169">
        <v>18644.013974999998</v>
      </c>
      <c r="V1580" s="163">
        <f ca="1">SUM(INDIRECT(Inputs!$C$11&amp;ROW()&amp;":"&amp;Inputs!$C$12&amp;ROW()))</f>
        <v>1565.2710000000002</v>
      </c>
      <c r="W1580" s="163">
        <f ca="1">SUM(INDIRECT(Inputs!$C$13&amp;ROW()&amp;":"&amp;Inputs!$C$14&amp;ROW()))</f>
        <v>17435.825099999998</v>
      </c>
      <c r="X1580" s="3" t="str">
        <f>IF(COUNTIFS(Lookups!$A:$A,C1580)=1,"Gross Sales","")</f>
        <v/>
      </c>
      <c r="Y1580" s="3" t="str">
        <f>IF(COUNTIFS(Lookups!$D:$D,C1580)=1,"Bar Sales","")</f>
        <v/>
      </c>
      <c r="Z1580" s="3" t="str">
        <f>IFERROR(VLOOKUP(C1580*1,Lookups!$D:$F,3,FALSE),"")</f>
        <v/>
      </c>
      <c r="AA1580" s="3" t="str">
        <f>IFERROR(VLOOKUP($C1580*1,Lookups!$H:$N,3,FALSE),"")</f>
        <v>Sales</v>
      </c>
      <c r="AB1580" s="3" t="str">
        <f>IFERROR(VLOOKUP($C1580*1,Lookups!$H:$N,4,FALSE),"")</f>
        <v>Dinner</v>
      </c>
      <c r="AC1580" s="3" t="str">
        <f>IFERROR(VLOOKUP($C1580*1,Lookups!$H:$N,5,FALSE),"")</f>
        <v>Bar</v>
      </c>
      <c r="AD1580" s="3" t="str">
        <f>IFERROR(VLOOKUP($C1580*1,Lookups!$H:$N,6,FALSE),"")</f>
        <v>Bev</v>
      </c>
      <c r="AE1580" s="3" t="str">
        <f>IFERROR(VLOOKUP($C1580*1,Lookups!$H:$N,7,FALSE),"")</f>
        <v>Beer</v>
      </c>
      <c r="AF1580" s="3" t="str">
        <f>VLOOKUP(B1580*1,Stores!$A:$C,3,FALSE)</f>
        <v>DFDE</v>
      </c>
    </row>
    <row r="1581" spans="1:32">
      <c r="A1581" s="165" t="s">
        <v>921</v>
      </c>
      <c r="B1581" s="166" t="s">
        <v>929</v>
      </c>
      <c r="C1581" s="165" t="s">
        <v>640</v>
      </c>
      <c r="D1581" s="165" t="s">
        <v>918</v>
      </c>
      <c r="E1581" s="165" t="s">
        <v>641</v>
      </c>
      <c r="F1581" s="167">
        <v>2017</v>
      </c>
      <c r="G1581" s="168">
        <v>0</v>
      </c>
      <c r="H1581" s="169">
        <v>591.58125000000007</v>
      </c>
      <c r="I1581" s="169">
        <v>712.21500000000003</v>
      </c>
      <c r="J1581" s="169">
        <v>849.80399999999997</v>
      </c>
      <c r="K1581" s="169">
        <v>596.64337499999999</v>
      </c>
      <c r="L1581" s="169">
        <v>877.08749999999998</v>
      </c>
      <c r="M1581" s="169">
        <v>763.8</v>
      </c>
      <c r="N1581" s="169">
        <v>436.35374999999999</v>
      </c>
      <c r="O1581" s="169">
        <v>264.18</v>
      </c>
      <c r="P1581" s="169">
        <v>653.36354999999992</v>
      </c>
      <c r="Q1581" s="169">
        <v>907.29374999999993</v>
      </c>
      <c r="R1581" s="169">
        <v>771.78464999999994</v>
      </c>
      <c r="S1581" s="169">
        <v>0</v>
      </c>
      <c r="T1581" s="169">
        <v>0</v>
      </c>
      <c r="U1581" s="169">
        <v>7424.1068249999998</v>
      </c>
      <c r="V1581" s="163">
        <f ca="1">SUM(INDIRECT(Inputs!$C$11&amp;ROW()&amp;":"&amp;Inputs!$C$12&amp;ROW()))</f>
        <v>907.29374999999993</v>
      </c>
      <c r="W1581" s="163">
        <f ca="1">SUM(INDIRECT(Inputs!$C$13&amp;ROW()&amp;":"&amp;Inputs!$C$14&amp;ROW()))</f>
        <v>6652.3221750000002</v>
      </c>
      <c r="X1581" s="3" t="str">
        <f>IF(COUNTIFS(Lookups!$A:$A,C1581)=1,"Gross Sales","")</f>
        <v/>
      </c>
      <c r="Y1581" s="3" t="str">
        <f>IF(COUNTIFS(Lookups!$D:$D,C1581)=1,"Bar Sales","")</f>
        <v/>
      </c>
      <c r="Z1581" s="3" t="str">
        <f>IFERROR(VLOOKUP(C1581*1,Lookups!$D:$F,3,FALSE),"")</f>
        <v/>
      </c>
      <c r="AA1581" s="3" t="str">
        <f>IFERROR(VLOOKUP($C1581*1,Lookups!$H:$N,3,FALSE),"")</f>
        <v>Sales</v>
      </c>
      <c r="AB1581" s="3" t="str">
        <f>IFERROR(VLOOKUP($C1581*1,Lookups!$H:$N,4,FALSE),"")</f>
        <v>Dinner</v>
      </c>
      <c r="AC1581" s="3" t="str">
        <f>IFERROR(VLOOKUP($C1581*1,Lookups!$H:$N,5,FALSE),"")</f>
        <v>Bar</v>
      </c>
      <c r="AD1581" s="3" t="str">
        <f>IFERROR(VLOOKUP($C1581*1,Lookups!$H:$N,6,FALSE),"")</f>
        <v>Bev</v>
      </c>
      <c r="AE1581" s="3" t="str">
        <f>IFERROR(VLOOKUP($C1581*1,Lookups!$H:$N,7,FALSE),"")</f>
        <v>Beer</v>
      </c>
      <c r="AF1581" s="3" t="str">
        <f>VLOOKUP(B1581*1,Stores!$A:$C,3,FALSE)</f>
        <v>DFDE</v>
      </c>
    </row>
    <row r="1582" spans="1:32">
      <c r="A1582" s="165" t="s">
        <v>920</v>
      </c>
      <c r="B1582" s="166" t="s">
        <v>930</v>
      </c>
      <c r="C1582" s="165" t="s">
        <v>640</v>
      </c>
      <c r="D1582" s="165" t="s">
        <v>918</v>
      </c>
      <c r="E1582" s="165" t="s">
        <v>641</v>
      </c>
      <c r="F1582" s="167">
        <v>2017</v>
      </c>
      <c r="G1582" s="168">
        <v>0</v>
      </c>
      <c r="H1582" s="169">
        <v>2727.2775000000001</v>
      </c>
      <c r="I1582" s="169">
        <v>4498.8759</v>
      </c>
      <c r="J1582" s="169">
        <v>2658.5305500000004</v>
      </c>
      <c r="K1582" s="169">
        <v>2489.7076500000003</v>
      </c>
      <c r="L1582" s="169">
        <v>2404.5</v>
      </c>
      <c r="M1582" s="169">
        <v>2103.75</v>
      </c>
      <c r="N1582" s="169">
        <v>2019.78</v>
      </c>
      <c r="O1582" s="169">
        <v>2111.0774999999999</v>
      </c>
      <c r="P1582" s="169">
        <v>1649.8125</v>
      </c>
      <c r="Q1582" s="169">
        <v>2291.4450000000002</v>
      </c>
      <c r="R1582" s="169">
        <v>2278.6875</v>
      </c>
      <c r="S1582" s="169">
        <v>0</v>
      </c>
      <c r="T1582" s="169">
        <v>0</v>
      </c>
      <c r="U1582" s="169">
        <v>27233.444100000001</v>
      </c>
      <c r="V1582" s="163">
        <f ca="1">SUM(INDIRECT(Inputs!$C$11&amp;ROW()&amp;":"&amp;Inputs!$C$12&amp;ROW()))</f>
        <v>2291.4450000000002</v>
      </c>
      <c r="W1582" s="163">
        <f ca="1">SUM(INDIRECT(Inputs!$C$13&amp;ROW()&amp;":"&amp;Inputs!$C$14&amp;ROW()))</f>
        <v>24954.756600000001</v>
      </c>
      <c r="X1582" s="3" t="str">
        <f>IF(COUNTIFS(Lookups!$A:$A,C1582)=1,"Gross Sales","")</f>
        <v/>
      </c>
      <c r="Y1582" s="3" t="str">
        <f>IF(COUNTIFS(Lookups!$D:$D,C1582)=1,"Bar Sales","")</f>
        <v/>
      </c>
      <c r="Z1582" s="3" t="str">
        <f>IFERROR(VLOOKUP(C1582*1,Lookups!$D:$F,3,FALSE),"")</f>
        <v/>
      </c>
      <c r="AA1582" s="3" t="str">
        <f>IFERROR(VLOOKUP($C1582*1,Lookups!$H:$N,3,FALSE),"")</f>
        <v>Sales</v>
      </c>
      <c r="AB1582" s="3" t="str">
        <f>IFERROR(VLOOKUP($C1582*1,Lookups!$H:$N,4,FALSE),"")</f>
        <v>Dinner</v>
      </c>
      <c r="AC1582" s="3" t="str">
        <f>IFERROR(VLOOKUP($C1582*1,Lookups!$H:$N,5,FALSE),"")</f>
        <v>Bar</v>
      </c>
      <c r="AD1582" s="3" t="str">
        <f>IFERROR(VLOOKUP($C1582*1,Lookups!$H:$N,6,FALSE),"")</f>
        <v>Bev</v>
      </c>
      <c r="AE1582" s="3" t="str">
        <f>IFERROR(VLOOKUP($C1582*1,Lookups!$H:$N,7,FALSE),"")</f>
        <v>Beer</v>
      </c>
      <c r="AF1582" s="3" t="str">
        <f>VLOOKUP(B1582*1,Stores!$A:$C,3,FALSE)</f>
        <v>DFDE</v>
      </c>
    </row>
    <row r="1583" spans="1:32">
      <c r="A1583" s="165" t="s">
        <v>919</v>
      </c>
      <c r="B1583" s="166" t="s">
        <v>931</v>
      </c>
      <c r="C1583" s="165" t="s">
        <v>640</v>
      </c>
      <c r="D1583" s="165" t="s">
        <v>918</v>
      </c>
      <c r="E1583" s="165" t="s">
        <v>641</v>
      </c>
      <c r="F1583" s="167">
        <v>2017</v>
      </c>
      <c r="G1583" s="168">
        <v>0</v>
      </c>
      <c r="H1583" s="169">
        <v>7322.0669999999982</v>
      </c>
      <c r="I1583" s="169">
        <v>6886.9502999999995</v>
      </c>
      <c r="J1583" s="169">
        <v>5919.9117000000006</v>
      </c>
      <c r="K1583" s="169">
        <v>5397.7444500000011</v>
      </c>
      <c r="L1583" s="169">
        <v>8772.8520000000008</v>
      </c>
      <c r="M1583" s="169">
        <v>4360.4095500000003</v>
      </c>
      <c r="N1583" s="169">
        <v>3997.3074750000005</v>
      </c>
      <c r="O1583" s="169">
        <v>3385.3901999999998</v>
      </c>
      <c r="P1583" s="169">
        <v>3326.0035499999999</v>
      </c>
      <c r="Q1583" s="169">
        <v>6120.7567500000005</v>
      </c>
      <c r="R1583" s="169">
        <v>6402.5989499999996</v>
      </c>
      <c r="S1583" s="169">
        <v>0</v>
      </c>
      <c r="T1583" s="169">
        <v>0</v>
      </c>
      <c r="U1583" s="169">
        <v>61891.991925000002</v>
      </c>
      <c r="V1583" s="163">
        <f ca="1">SUM(INDIRECT(Inputs!$C$11&amp;ROW()&amp;":"&amp;Inputs!$C$12&amp;ROW()))</f>
        <v>6120.7567500000005</v>
      </c>
      <c r="W1583" s="163">
        <f ca="1">SUM(INDIRECT(Inputs!$C$13&amp;ROW()&amp;":"&amp;Inputs!$C$14&amp;ROW()))</f>
        <v>55489.392975000002</v>
      </c>
      <c r="X1583" s="3" t="str">
        <f>IF(COUNTIFS(Lookups!$A:$A,C1583)=1,"Gross Sales","")</f>
        <v/>
      </c>
      <c r="Y1583" s="3" t="str">
        <f>IF(COUNTIFS(Lookups!$D:$D,C1583)=1,"Bar Sales","")</f>
        <v/>
      </c>
      <c r="Z1583" s="3" t="str">
        <f>IFERROR(VLOOKUP(C1583*1,Lookups!$D:$F,3,FALSE),"")</f>
        <v/>
      </c>
      <c r="AA1583" s="3" t="str">
        <f>IFERROR(VLOOKUP($C1583*1,Lookups!$H:$N,3,FALSE),"")</f>
        <v>Sales</v>
      </c>
      <c r="AB1583" s="3" t="str">
        <f>IFERROR(VLOOKUP($C1583*1,Lookups!$H:$N,4,FALSE),"")</f>
        <v>Dinner</v>
      </c>
      <c r="AC1583" s="3" t="str">
        <f>IFERROR(VLOOKUP($C1583*1,Lookups!$H:$N,5,FALSE),"")</f>
        <v>Bar</v>
      </c>
      <c r="AD1583" s="3" t="str">
        <f>IFERROR(VLOOKUP($C1583*1,Lookups!$H:$N,6,FALSE),"")</f>
        <v>Bev</v>
      </c>
      <c r="AE1583" s="3" t="str">
        <f>IFERROR(VLOOKUP($C1583*1,Lookups!$H:$N,7,FALSE),"")</f>
        <v>Beer</v>
      </c>
      <c r="AF1583" s="3" t="str">
        <f>VLOOKUP(B1583*1,Stores!$A:$C,3,FALSE)</f>
        <v>DFDE</v>
      </c>
    </row>
    <row r="1584" spans="1:32">
      <c r="A1584" s="165" t="s">
        <v>959</v>
      </c>
      <c r="B1584" s="166" t="s">
        <v>932</v>
      </c>
      <c r="C1584" s="165" t="s">
        <v>640</v>
      </c>
      <c r="D1584" s="165" t="s">
        <v>918</v>
      </c>
      <c r="E1584" s="165" t="s">
        <v>641</v>
      </c>
      <c r="F1584" s="167">
        <v>2017</v>
      </c>
      <c r="G1584" s="168">
        <v>0</v>
      </c>
      <c r="H1584" s="169">
        <v>7856.1054000000004</v>
      </c>
      <c r="I1584" s="169">
        <v>10178.25</v>
      </c>
      <c r="J1584" s="169">
        <v>10244.81025</v>
      </c>
      <c r="K1584" s="169">
        <v>7760.2644000000009</v>
      </c>
      <c r="L1584" s="169">
        <v>10244.880000000001</v>
      </c>
      <c r="M1584" s="169">
        <v>10356.753225</v>
      </c>
      <c r="N1584" s="169">
        <v>6102.03</v>
      </c>
      <c r="O1584" s="169">
        <v>9808.35</v>
      </c>
      <c r="P1584" s="169">
        <v>4553.7449999999999</v>
      </c>
      <c r="Q1584" s="169">
        <v>7814.88</v>
      </c>
      <c r="R1584" s="169">
        <v>7650.2875499999991</v>
      </c>
      <c r="S1584" s="169">
        <v>0</v>
      </c>
      <c r="T1584" s="169">
        <v>0</v>
      </c>
      <c r="U1584" s="169">
        <v>92570.355824999991</v>
      </c>
      <c r="V1584" s="163">
        <f ca="1">SUM(INDIRECT(Inputs!$C$11&amp;ROW()&amp;":"&amp;Inputs!$C$12&amp;ROW()))</f>
        <v>7814.88</v>
      </c>
      <c r="W1584" s="163">
        <f ca="1">SUM(INDIRECT(Inputs!$C$13&amp;ROW()&amp;":"&amp;Inputs!$C$14&amp;ROW()))</f>
        <v>84920.068274999998</v>
      </c>
      <c r="X1584" s="3" t="str">
        <f>IF(COUNTIFS(Lookups!$A:$A,C1584)=1,"Gross Sales","")</f>
        <v/>
      </c>
      <c r="Y1584" s="3" t="str">
        <f>IF(COUNTIFS(Lookups!$D:$D,C1584)=1,"Bar Sales","")</f>
        <v/>
      </c>
      <c r="Z1584" s="3" t="str">
        <f>IFERROR(VLOOKUP(C1584*1,Lookups!$D:$F,3,FALSE),"")</f>
        <v/>
      </c>
      <c r="AA1584" s="3" t="str">
        <f>IFERROR(VLOOKUP($C1584*1,Lookups!$H:$N,3,FALSE),"")</f>
        <v>Sales</v>
      </c>
      <c r="AB1584" s="3" t="str">
        <f>IFERROR(VLOOKUP($C1584*1,Lookups!$H:$N,4,FALSE),"")</f>
        <v>Dinner</v>
      </c>
      <c r="AC1584" s="3" t="str">
        <f>IFERROR(VLOOKUP($C1584*1,Lookups!$H:$N,5,FALSE),"")</f>
        <v>Bar</v>
      </c>
      <c r="AD1584" s="3" t="str">
        <f>IFERROR(VLOOKUP($C1584*1,Lookups!$H:$N,6,FALSE),"")</f>
        <v>Bev</v>
      </c>
      <c r="AE1584" s="3" t="str">
        <f>IFERROR(VLOOKUP($C1584*1,Lookups!$H:$N,7,FALSE),"")</f>
        <v>Beer</v>
      </c>
      <c r="AF1584" s="3" t="str">
        <f>VLOOKUP(B1584*1,Stores!$A:$C,3,FALSE)</f>
        <v>DFG</v>
      </c>
    </row>
    <row r="1585" spans="1:32">
      <c r="A1585" s="165" t="s">
        <v>954</v>
      </c>
      <c r="B1585" s="166" t="s">
        <v>933</v>
      </c>
      <c r="C1585" s="165" t="s">
        <v>640</v>
      </c>
      <c r="D1585" s="165" t="s">
        <v>918</v>
      </c>
      <c r="E1585" s="165" t="s">
        <v>641</v>
      </c>
      <c r="F1585" s="167">
        <v>2017</v>
      </c>
      <c r="G1585" s="168">
        <v>0</v>
      </c>
      <c r="H1585" s="169">
        <v>1752.3869999999997</v>
      </c>
      <c r="I1585" s="169">
        <v>1543.9589999999998</v>
      </c>
      <c r="J1585" s="169">
        <v>1860.062175</v>
      </c>
      <c r="K1585" s="169">
        <v>1145.419875</v>
      </c>
      <c r="L1585" s="169">
        <v>1547.7581999999998</v>
      </c>
      <c r="M1585" s="169">
        <v>1107.975375</v>
      </c>
      <c r="N1585" s="169">
        <v>1578.1702500000004</v>
      </c>
      <c r="O1585" s="169">
        <v>1629.3591000000001</v>
      </c>
      <c r="P1585" s="169">
        <v>1239.2399250000001</v>
      </c>
      <c r="Q1585" s="169">
        <v>1151.4720000000002</v>
      </c>
      <c r="R1585" s="169">
        <v>814.23030000000006</v>
      </c>
      <c r="S1585" s="169">
        <v>0</v>
      </c>
      <c r="T1585" s="169">
        <v>0</v>
      </c>
      <c r="U1585" s="169">
        <v>15370.0332</v>
      </c>
      <c r="V1585" s="163">
        <f ca="1">SUM(INDIRECT(Inputs!$C$11&amp;ROW()&amp;":"&amp;Inputs!$C$12&amp;ROW()))</f>
        <v>1151.4720000000002</v>
      </c>
      <c r="W1585" s="163">
        <f ca="1">SUM(INDIRECT(Inputs!$C$13&amp;ROW()&amp;":"&amp;Inputs!$C$14&amp;ROW()))</f>
        <v>14555.802900000001</v>
      </c>
      <c r="X1585" s="3" t="str">
        <f>IF(COUNTIFS(Lookups!$A:$A,C1585)=1,"Gross Sales","")</f>
        <v/>
      </c>
      <c r="Y1585" s="3" t="str">
        <f>IF(COUNTIFS(Lookups!$D:$D,C1585)=1,"Bar Sales","")</f>
        <v/>
      </c>
      <c r="Z1585" s="3" t="str">
        <f>IFERROR(VLOOKUP(C1585*1,Lookups!$D:$F,3,FALSE),"")</f>
        <v/>
      </c>
      <c r="AA1585" s="3" t="str">
        <f>IFERROR(VLOOKUP($C1585*1,Lookups!$H:$N,3,FALSE),"")</f>
        <v>Sales</v>
      </c>
      <c r="AB1585" s="3" t="str">
        <f>IFERROR(VLOOKUP($C1585*1,Lookups!$H:$N,4,FALSE),"")</f>
        <v>Dinner</v>
      </c>
      <c r="AC1585" s="3" t="str">
        <f>IFERROR(VLOOKUP($C1585*1,Lookups!$H:$N,5,FALSE),"")</f>
        <v>Bar</v>
      </c>
      <c r="AD1585" s="3" t="str">
        <f>IFERROR(VLOOKUP($C1585*1,Lookups!$H:$N,6,FALSE),"")</f>
        <v>Bev</v>
      </c>
      <c r="AE1585" s="3" t="str">
        <f>IFERROR(VLOOKUP($C1585*1,Lookups!$H:$N,7,FALSE),"")</f>
        <v>Beer</v>
      </c>
      <c r="AF1585" s="3" t="str">
        <f>VLOOKUP(B1585*1,Stores!$A:$C,3,FALSE)</f>
        <v>DFG</v>
      </c>
    </row>
    <row r="1586" spans="1:32">
      <c r="A1586" s="165" t="s">
        <v>953</v>
      </c>
      <c r="B1586" s="166" t="s">
        <v>934</v>
      </c>
      <c r="C1586" s="165" t="s">
        <v>640</v>
      </c>
      <c r="D1586" s="165" t="s">
        <v>918</v>
      </c>
      <c r="E1586" s="165" t="s">
        <v>641</v>
      </c>
      <c r="F1586" s="167">
        <v>2017</v>
      </c>
      <c r="G1586" s="168">
        <v>0</v>
      </c>
      <c r="H1586" s="169">
        <v>3326.80125</v>
      </c>
      <c r="I1586" s="169">
        <v>4576.8764249999995</v>
      </c>
      <c r="J1586" s="169">
        <v>6042.81405</v>
      </c>
      <c r="K1586" s="169">
        <v>4590.6750000000002</v>
      </c>
      <c r="L1586" s="169">
        <v>3292.61625</v>
      </c>
      <c r="M1586" s="169">
        <v>2594.16</v>
      </c>
      <c r="N1586" s="169">
        <v>2318.7937500000003</v>
      </c>
      <c r="O1586" s="169">
        <v>2784.5268750000005</v>
      </c>
      <c r="P1586" s="169">
        <v>2450.79</v>
      </c>
      <c r="Q1586" s="169">
        <v>3726.1875</v>
      </c>
      <c r="R1586" s="169">
        <v>2770.35</v>
      </c>
      <c r="S1586" s="169">
        <v>0</v>
      </c>
      <c r="T1586" s="169">
        <v>0</v>
      </c>
      <c r="U1586" s="169">
        <v>38474.591099999998</v>
      </c>
      <c r="V1586" s="163">
        <f ca="1">SUM(INDIRECT(Inputs!$C$11&amp;ROW()&amp;":"&amp;Inputs!$C$12&amp;ROW()))</f>
        <v>3726.1875</v>
      </c>
      <c r="W1586" s="163">
        <f ca="1">SUM(INDIRECT(Inputs!$C$13&amp;ROW()&amp;":"&amp;Inputs!$C$14&amp;ROW()))</f>
        <v>35704.241099999999</v>
      </c>
      <c r="X1586" s="3" t="str">
        <f>IF(COUNTIFS(Lookups!$A:$A,C1586)=1,"Gross Sales","")</f>
        <v/>
      </c>
      <c r="Y1586" s="3" t="str">
        <f>IF(COUNTIFS(Lookups!$D:$D,C1586)=1,"Bar Sales","")</f>
        <v/>
      </c>
      <c r="Z1586" s="3" t="str">
        <f>IFERROR(VLOOKUP(C1586*1,Lookups!$D:$F,3,FALSE),"")</f>
        <v/>
      </c>
      <c r="AA1586" s="3" t="str">
        <f>IFERROR(VLOOKUP($C1586*1,Lookups!$H:$N,3,FALSE),"")</f>
        <v>Sales</v>
      </c>
      <c r="AB1586" s="3" t="str">
        <f>IFERROR(VLOOKUP($C1586*1,Lookups!$H:$N,4,FALSE),"")</f>
        <v>Dinner</v>
      </c>
      <c r="AC1586" s="3" t="str">
        <f>IFERROR(VLOOKUP($C1586*1,Lookups!$H:$N,5,FALSE),"")</f>
        <v>Bar</v>
      </c>
      <c r="AD1586" s="3" t="str">
        <f>IFERROR(VLOOKUP($C1586*1,Lookups!$H:$N,6,FALSE),"")</f>
        <v>Bev</v>
      </c>
      <c r="AE1586" s="3" t="str">
        <f>IFERROR(VLOOKUP($C1586*1,Lookups!$H:$N,7,FALSE),"")</f>
        <v>Beer</v>
      </c>
      <c r="AF1586" s="3" t="str">
        <f>VLOOKUP(B1586*1,Stores!$A:$C,3,FALSE)</f>
        <v>DFG</v>
      </c>
    </row>
    <row r="1587" spans="1:32">
      <c r="A1587" s="165" t="s">
        <v>950</v>
      </c>
      <c r="B1587" s="166" t="s">
        <v>935</v>
      </c>
      <c r="C1587" s="165" t="s">
        <v>640</v>
      </c>
      <c r="D1587" s="165" t="s">
        <v>918</v>
      </c>
      <c r="E1587" s="165" t="s">
        <v>641</v>
      </c>
      <c r="F1587" s="167">
        <v>2017</v>
      </c>
      <c r="G1587" s="168">
        <v>0</v>
      </c>
      <c r="H1587" s="169">
        <v>2564.6057999999998</v>
      </c>
      <c r="I1587" s="169">
        <v>3811.56</v>
      </c>
      <c r="J1587" s="169">
        <v>2755.5435000000002</v>
      </c>
      <c r="K1587" s="169">
        <v>2728.8281999999999</v>
      </c>
      <c r="L1587" s="169">
        <v>3933.8474999999999</v>
      </c>
      <c r="M1587" s="169">
        <v>2441.8533750000001</v>
      </c>
      <c r="N1587" s="169">
        <v>3657.08925</v>
      </c>
      <c r="O1587" s="169">
        <v>3726.165</v>
      </c>
      <c r="P1587" s="169">
        <v>3353.2904999999996</v>
      </c>
      <c r="Q1587" s="169">
        <v>2410.8110999999999</v>
      </c>
      <c r="R1587" s="169">
        <v>2563.875</v>
      </c>
      <c r="S1587" s="169">
        <v>0</v>
      </c>
      <c r="T1587" s="169">
        <v>0</v>
      </c>
      <c r="U1587" s="169">
        <v>33947.469225000001</v>
      </c>
      <c r="V1587" s="163">
        <f ca="1">SUM(INDIRECT(Inputs!$C$11&amp;ROW()&amp;":"&amp;Inputs!$C$12&amp;ROW()))</f>
        <v>2410.8110999999999</v>
      </c>
      <c r="W1587" s="163">
        <f ca="1">SUM(INDIRECT(Inputs!$C$13&amp;ROW()&amp;":"&amp;Inputs!$C$14&amp;ROW()))</f>
        <v>31383.594225000001</v>
      </c>
      <c r="X1587" s="3" t="str">
        <f>IF(COUNTIFS(Lookups!$A:$A,C1587)=1,"Gross Sales","")</f>
        <v/>
      </c>
      <c r="Y1587" s="3" t="str">
        <f>IF(COUNTIFS(Lookups!$D:$D,C1587)=1,"Bar Sales","")</f>
        <v/>
      </c>
      <c r="Z1587" s="3" t="str">
        <f>IFERROR(VLOOKUP(C1587*1,Lookups!$D:$F,3,FALSE),"")</f>
        <v/>
      </c>
      <c r="AA1587" s="3" t="str">
        <f>IFERROR(VLOOKUP($C1587*1,Lookups!$H:$N,3,FALSE),"")</f>
        <v>Sales</v>
      </c>
      <c r="AB1587" s="3" t="str">
        <f>IFERROR(VLOOKUP($C1587*1,Lookups!$H:$N,4,FALSE),"")</f>
        <v>Dinner</v>
      </c>
      <c r="AC1587" s="3" t="str">
        <f>IFERROR(VLOOKUP($C1587*1,Lookups!$H:$N,5,FALSE),"")</f>
        <v>Bar</v>
      </c>
      <c r="AD1587" s="3" t="str">
        <f>IFERROR(VLOOKUP($C1587*1,Lookups!$H:$N,6,FALSE),"")</f>
        <v>Bev</v>
      </c>
      <c r="AE1587" s="3" t="str">
        <f>IFERROR(VLOOKUP($C1587*1,Lookups!$H:$N,7,FALSE),"")</f>
        <v>Beer</v>
      </c>
      <c r="AF1587" s="3" t="str">
        <f>VLOOKUP(B1587*1,Stores!$A:$C,3,FALSE)</f>
        <v>DFG</v>
      </c>
    </row>
    <row r="1588" spans="1:32">
      <c r="A1588" s="165" t="s">
        <v>949</v>
      </c>
      <c r="B1588" s="166" t="s">
        <v>936</v>
      </c>
      <c r="C1588" s="165" t="s">
        <v>640</v>
      </c>
      <c r="D1588" s="165" t="s">
        <v>918</v>
      </c>
      <c r="E1588" s="165" t="s">
        <v>641</v>
      </c>
      <c r="F1588" s="167">
        <v>2017</v>
      </c>
      <c r="G1588" s="168">
        <v>0</v>
      </c>
      <c r="H1588" s="169">
        <v>1284.508875</v>
      </c>
      <c r="I1588" s="169">
        <v>2156.1407999999997</v>
      </c>
      <c r="J1588" s="169">
        <v>1501.3791000000001</v>
      </c>
      <c r="K1588" s="169">
        <v>1464.0307499999999</v>
      </c>
      <c r="L1588" s="169">
        <v>1475.6537250000001</v>
      </c>
      <c r="M1588" s="169">
        <v>986.65087500000016</v>
      </c>
      <c r="N1588" s="169">
        <v>1124.64645</v>
      </c>
      <c r="O1588" s="169">
        <v>1440.7211250000003</v>
      </c>
      <c r="P1588" s="169">
        <v>820.40174999999999</v>
      </c>
      <c r="Q1588" s="169">
        <v>1385.9991000000002</v>
      </c>
      <c r="R1588" s="169">
        <v>1186.3248000000001</v>
      </c>
      <c r="S1588" s="169">
        <v>0</v>
      </c>
      <c r="T1588" s="169">
        <v>0</v>
      </c>
      <c r="U1588" s="169">
        <v>14826.457350000002</v>
      </c>
      <c r="V1588" s="163">
        <f ca="1">SUM(INDIRECT(Inputs!$C$11&amp;ROW()&amp;":"&amp;Inputs!$C$12&amp;ROW()))</f>
        <v>1385.9991000000002</v>
      </c>
      <c r="W1588" s="163">
        <f ca="1">SUM(INDIRECT(Inputs!$C$13&amp;ROW()&amp;":"&amp;Inputs!$C$14&amp;ROW()))</f>
        <v>13640.132550000002</v>
      </c>
      <c r="X1588" s="3" t="str">
        <f>IF(COUNTIFS(Lookups!$A:$A,C1588)=1,"Gross Sales","")</f>
        <v/>
      </c>
      <c r="Y1588" s="3" t="str">
        <f>IF(COUNTIFS(Lookups!$D:$D,C1588)=1,"Bar Sales","")</f>
        <v/>
      </c>
      <c r="Z1588" s="3" t="str">
        <f>IFERROR(VLOOKUP(C1588*1,Lookups!$D:$F,3,FALSE),"")</f>
        <v/>
      </c>
      <c r="AA1588" s="3" t="str">
        <f>IFERROR(VLOOKUP($C1588*1,Lookups!$H:$N,3,FALSE),"")</f>
        <v>Sales</v>
      </c>
      <c r="AB1588" s="3" t="str">
        <f>IFERROR(VLOOKUP($C1588*1,Lookups!$H:$N,4,FALSE),"")</f>
        <v>Dinner</v>
      </c>
      <c r="AC1588" s="3" t="str">
        <f>IFERROR(VLOOKUP($C1588*1,Lookups!$H:$N,5,FALSE),"")</f>
        <v>Bar</v>
      </c>
      <c r="AD1588" s="3" t="str">
        <f>IFERROR(VLOOKUP($C1588*1,Lookups!$H:$N,6,FALSE),"")</f>
        <v>Bev</v>
      </c>
      <c r="AE1588" s="3" t="str">
        <f>IFERROR(VLOOKUP($C1588*1,Lookups!$H:$N,7,FALSE),"")</f>
        <v>Beer</v>
      </c>
      <c r="AF1588" s="3" t="str">
        <f>VLOOKUP(B1588*1,Stores!$A:$C,3,FALSE)</f>
        <v>DFG</v>
      </c>
    </row>
    <row r="1589" spans="1:32">
      <c r="A1589" s="165" t="s">
        <v>948</v>
      </c>
      <c r="B1589" s="166" t="s">
        <v>937</v>
      </c>
      <c r="C1589" s="165" t="s">
        <v>640</v>
      </c>
      <c r="D1589" s="165" t="s">
        <v>918</v>
      </c>
      <c r="E1589" s="165" t="s">
        <v>641</v>
      </c>
      <c r="F1589" s="167">
        <v>2017</v>
      </c>
      <c r="G1589" s="168">
        <v>0</v>
      </c>
      <c r="H1589" s="169">
        <v>2345.80125</v>
      </c>
      <c r="I1589" s="169">
        <v>2410.1647499999999</v>
      </c>
      <c r="J1589" s="169">
        <v>3713.5592999999999</v>
      </c>
      <c r="K1589" s="169">
        <v>3496.1057999999998</v>
      </c>
      <c r="L1589" s="169">
        <v>2990.7070500000004</v>
      </c>
      <c r="M1589" s="169">
        <v>1993.881075</v>
      </c>
      <c r="N1589" s="169">
        <v>2318.355</v>
      </c>
      <c r="O1589" s="169">
        <v>2069.2224000000001</v>
      </c>
      <c r="P1589" s="169">
        <v>2862.2506499999995</v>
      </c>
      <c r="Q1589" s="169">
        <v>2541.0346500000001</v>
      </c>
      <c r="R1589" s="169">
        <v>2487.2249999999999</v>
      </c>
      <c r="S1589" s="169">
        <v>0</v>
      </c>
      <c r="T1589" s="169">
        <v>0</v>
      </c>
      <c r="U1589" s="169">
        <v>29228.306924999997</v>
      </c>
      <c r="V1589" s="163">
        <f ca="1">SUM(INDIRECT(Inputs!$C$11&amp;ROW()&amp;":"&amp;Inputs!$C$12&amp;ROW()))</f>
        <v>2541.0346500000001</v>
      </c>
      <c r="W1589" s="163">
        <f ca="1">SUM(INDIRECT(Inputs!$C$13&amp;ROW()&amp;":"&amp;Inputs!$C$14&amp;ROW()))</f>
        <v>26741.081924999999</v>
      </c>
      <c r="X1589" s="3" t="str">
        <f>IF(COUNTIFS(Lookups!$A:$A,C1589)=1,"Gross Sales","")</f>
        <v/>
      </c>
      <c r="Y1589" s="3" t="str">
        <f>IF(COUNTIFS(Lookups!$D:$D,C1589)=1,"Bar Sales","")</f>
        <v/>
      </c>
      <c r="Z1589" s="3" t="str">
        <f>IFERROR(VLOOKUP(C1589*1,Lookups!$D:$F,3,FALSE),"")</f>
        <v/>
      </c>
      <c r="AA1589" s="3" t="str">
        <f>IFERROR(VLOOKUP($C1589*1,Lookups!$H:$N,3,FALSE),"")</f>
        <v>Sales</v>
      </c>
      <c r="AB1589" s="3" t="str">
        <f>IFERROR(VLOOKUP($C1589*1,Lookups!$H:$N,4,FALSE),"")</f>
        <v>Dinner</v>
      </c>
      <c r="AC1589" s="3" t="str">
        <f>IFERROR(VLOOKUP($C1589*1,Lookups!$H:$N,5,FALSE),"")</f>
        <v>Bar</v>
      </c>
      <c r="AD1589" s="3" t="str">
        <f>IFERROR(VLOOKUP($C1589*1,Lookups!$H:$N,6,FALSE),"")</f>
        <v>Bev</v>
      </c>
      <c r="AE1589" s="3" t="str">
        <f>IFERROR(VLOOKUP($C1589*1,Lookups!$H:$N,7,FALSE),"")</f>
        <v>Beer</v>
      </c>
      <c r="AF1589" s="3" t="str">
        <f>VLOOKUP(B1589*1,Stores!$A:$C,3,FALSE)</f>
        <v>DFG</v>
      </c>
    </row>
    <row r="1590" spans="1:32">
      <c r="A1590" s="165" t="s">
        <v>947</v>
      </c>
      <c r="B1590" s="166" t="s">
        <v>938</v>
      </c>
      <c r="C1590" s="165" t="s">
        <v>640</v>
      </c>
      <c r="D1590" s="165" t="s">
        <v>918</v>
      </c>
      <c r="E1590" s="165" t="s">
        <v>641</v>
      </c>
      <c r="F1590" s="167">
        <v>2017</v>
      </c>
      <c r="G1590" s="168">
        <v>0</v>
      </c>
      <c r="H1590" s="169">
        <v>5010.471375000001</v>
      </c>
      <c r="I1590" s="169">
        <v>4435.2</v>
      </c>
      <c r="J1590" s="169">
        <v>4763.0054999999993</v>
      </c>
      <c r="K1590" s="169">
        <v>4312.7707500000006</v>
      </c>
      <c r="L1590" s="169">
        <v>5890.2625499999995</v>
      </c>
      <c r="M1590" s="169">
        <v>5477.4337500000001</v>
      </c>
      <c r="N1590" s="169">
        <v>5771.4693749999997</v>
      </c>
      <c r="O1590" s="169">
        <v>5982.4395000000004</v>
      </c>
      <c r="P1590" s="169">
        <v>6586.7444999999998</v>
      </c>
      <c r="Q1590" s="169">
        <v>4011.6549000000005</v>
      </c>
      <c r="R1590" s="169">
        <v>3785.4854999999998</v>
      </c>
      <c r="S1590" s="169">
        <v>0</v>
      </c>
      <c r="T1590" s="169">
        <v>0</v>
      </c>
      <c r="U1590" s="169">
        <v>56026.937700000002</v>
      </c>
      <c r="V1590" s="163">
        <f ca="1">SUM(INDIRECT(Inputs!$C$11&amp;ROW()&amp;":"&amp;Inputs!$C$12&amp;ROW()))</f>
        <v>4011.6549000000005</v>
      </c>
      <c r="W1590" s="163">
        <f ca="1">SUM(INDIRECT(Inputs!$C$13&amp;ROW()&amp;":"&amp;Inputs!$C$14&amp;ROW()))</f>
        <v>52241.4522</v>
      </c>
      <c r="X1590" s="3" t="str">
        <f>IF(COUNTIFS(Lookups!$A:$A,C1590)=1,"Gross Sales","")</f>
        <v/>
      </c>
      <c r="Y1590" s="3" t="str">
        <f>IF(COUNTIFS(Lookups!$D:$D,C1590)=1,"Bar Sales","")</f>
        <v/>
      </c>
      <c r="Z1590" s="3" t="str">
        <f>IFERROR(VLOOKUP(C1590*1,Lookups!$D:$F,3,FALSE),"")</f>
        <v/>
      </c>
      <c r="AA1590" s="3" t="str">
        <f>IFERROR(VLOOKUP($C1590*1,Lookups!$H:$N,3,FALSE),"")</f>
        <v>Sales</v>
      </c>
      <c r="AB1590" s="3" t="str">
        <f>IFERROR(VLOOKUP($C1590*1,Lookups!$H:$N,4,FALSE),"")</f>
        <v>Dinner</v>
      </c>
      <c r="AC1590" s="3" t="str">
        <f>IFERROR(VLOOKUP($C1590*1,Lookups!$H:$N,5,FALSE),"")</f>
        <v>Bar</v>
      </c>
      <c r="AD1590" s="3" t="str">
        <f>IFERROR(VLOOKUP($C1590*1,Lookups!$H:$N,6,FALSE),"")</f>
        <v>Bev</v>
      </c>
      <c r="AE1590" s="3" t="str">
        <f>IFERROR(VLOOKUP($C1590*1,Lookups!$H:$N,7,FALSE),"")</f>
        <v>Beer</v>
      </c>
      <c r="AF1590" s="3" t="str">
        <f>VLOOKUP(B1590*1,Stores!$A:$C,3,FALSE)</f>
        <v>DFG</v>
      </c>
    </row>
    <row r="1591" spans="1:32">
      <c r="A1591" s="165" t="s">
        <v>946</v>
      </c>
      <c r="B1591" s="166" t="s">
        <v>939</v>
      </c>
      <c r="C1591" s="165" t="s">
        <v>640</v>
      </c>
      <c r="D1591" s="165" t="s">
        <v>918</v>
      </c>
      <c r="E1591" s="165" t="s">
        <v>641</v>
      </c>
      <c r="F1591" s="167">
        <v>2017</v>
      </c>
      <c r="G1591" s="168">
        <v>0</v>
      </c>
      <c r="H1591" s="169">
        <v>2275.7275500000001</v>
      </c>
      <c r="I1591" s="169">
        <v>2530.6143750000001</v>
      </c>
      <c r="J1591" s="169">
        <v>2263.1907000000001</v>
      </c>
      <c r="K1591" s="169">
        <v>2079.48675</v>
      </c>
      <c r="L1591" s="169">
        <v>2995.0364999999997</v>
      </c>
      <c r="M1591" s="169">
        <v>2164.2066000000004</v>
      </c>
      <c r="N1591" s="169">
        <v>1648.35</v>
      </c>
      <c r="O1591" s="169">
        <v>1816.9683750000002</v>
      </c>
      <c r="P1591" s="169">
        <v>2067.096</v>
      </c>
      <c r="Q1591" s="169">
        <v>1744.5334500000001</v>
      </c>
      <c r="R1591" s="169">
        <v>2055.9075750000002</v>
      </c>
      <c r="S1591" s="169">
        <v>0</v>
      </c>
      <c r="T1591" s="169">
        <v>0</v>
      </c>
      <c r="U1591" s="169">
        <v>23641.117875</v>
      </c>
      <c r="V1591" s="163">
        <f ca="1">SUM(INDIRECT(Inputs!$C$11&amp;ROW()&amp;":"&amp;Inputs!$C$12&amp;ROW()))</f>
        <v>1744.5334500000001</v>
      </c>
      <c r="W1591" s="163">
        <f ca="1">SUM(INDIRECT(Inputs!$C$13&amp;ROW()&amp;":"&amp;Inputs!$C$14&amp;ROW()))</f>
        <v>21585.210299999999</v>
      </c>
      <c r="X1591" s="3" t="str">
        <f>IF(COUNTIFS(Lookups!$A:$A,C1591)=1,"Gross Sales","")</f>
        <v/>
      </c>
      <c r="Y1591" s="3" t="str">
        <f>IF(COUNTIFS(Lookups!$D:$D,C1591)=1,"Bar Sales","")</f>
        <v/>
      </c>
      <c r="Z1591" s="3" t="str">
        <f>IFERROR(VLOOKUP(C1591*1,Lookups!$D:$F,3,FALSE),"")</f>
        <v/>
      </c>
      <c r="AA1591" s="3" t="str">
        <f>IFERROR(VLOOKUP($C1591*1,Lookups!$H:$N,3,FALSE),"")</f>
        <v>Sales</v>
      </c>
      <c r="AB1591" s="3" t="str">
        <f>IFERROR(VLOOKUP($C1591*1,Lookups!$H:$N,4,FALSE),"")</f>
        <v>Dinner</v>
      </c>
      <c r="AC1591" s="3" t="str">
        <f>IFERROR(VLOOKUP($C1591*1,Lookups!$H:$N,5,FALSE),"")</f>
        <v>Bar</v>
      </c>
      <c r="AD1591" s="3" t="str">
        <f>IFERROR(VLOOKUP($C1591*1,Lookups!$H:$N,6,FALSE),"")</f>
        <v>Bev</v>
      </c>
      <c r="AE1591" s="3" t="str">
        <f>IFERROR(VLOOKUP($C1591*1,Lookups!$H:$N,7,FALSE),"")</f>
        <v>Beer</v>
      </c>
      <c r="AF1591" s="3" t="str">
        <f>VLOOKUP(B1591*1,Stores!$A:$C,3,FALSE)</f>
        <v>DFG</v>
      </c>
    </row>
    <row r="1592" spans="1:32">
      <c r="A1592" s="165" t="s">
        <v>945</v>
      </c>
      <c r="B1592" s="166" t="s">
        <v>940</v>
      </c>
      <c r="C1592" s="165" t="s">
        <v>640</v>
      </c>
      <c r="D1592" s="165" t="s">
        <v>918</v>
      </c>
      <c r="E1592" s="165" t="s">
        <v>641</v>
      </c>
      <c r="F1592" s="167">
        <v>2017</v>
      </c>
      <c r="G1592" s="168">
        <v>0</v>
      </c>
      <c r="H1592" s="169">
        <v>3949.0308</v>
      </c>
      <c r="I1592" s="169">
        <v>4148.6918999999998</v>
      </c>
      <c r="J1592" s="169">
        <v>4135.5803999999998</v>
      </c>
      <c r="K1592" s="169">
        <v>4745.6186999999991</v>
      </c>
      <c r="L1592" s="169">
        <v>6338.4371999999994</v>
      </c>
      <c r="M1592" s="169">
        <v>4999.7033999999994</v>
      </c>
      <c r="N1592" s="169">
        <v>4713.6633749999992</v>
      </c>
      <c r="O1592" s="169">
        <v>4341.2698499999997</v>
      </c>
      <c r="P1592" s="169">
        <v>3555.6397500000003</v>
      </c>
      <c r="Q1592" s="169">
        <v>3763.0386749999998</v>
      </c>
      <c r="R1592" s="169">
        <v>3098.8847999999998</v>
      </c>
      <c r="S1592" s="169">
        <v>0</v>
      </c>
      <c r="T1592" s="169">
        <v>0</v>
      </c>
      <c r="U1592" s="169">
        <v>47789.558850000001</v>
      </c>
      <c r="V1592" s="163">
        <f ca="1">SUM(INDIRECT(Inputs!$C$11&amp;ROW()&amp;":"&amp;Inputs!$C$12&amp;ROW()))</f>
        <v>3763.0386749999998</v>
      </c>
      <c r="W1592" s="163">
        <f ca="1">SUM(INDIRECT(Inputs!$C$13&amp;ROW()&amp;":"&amp;Inputs!$C$14&amp;ROW()))</f>
        <v>44690.674050000001</v>
      </c>
      <c r="X1592" s="3" t="str">
        <f>IF(COUNTIFS(Lookups!$A:$A,C1592)=1,"Gross Sales","")</f>
        <v/>
      </c>
      <c r="Y1592" s="3" t="str">
        <f>IF(COUNTIFS(Lookups!$D:$D,C1592)=1,"Bar Sales","")</f>
        <v/>
      </c>
      <c r="Z1592" s="3" t="str">
        <f>IFERROR(VLOOKUP(C1592*1,Lookups!$D:$F,3,FALSE),"")</f>
        <v/>
      </c>
      <c r="AA1592" s="3" t="str">
        <f>IFERROR(VLOOKUP($C1592*1,Lookups!$H:$N,3,FALSE),"")</f>
        <v>Sales</v>
      </c>
      <c r="AB1592" s="3" t="str">
        <f>IFERROR(VLOOKUP($C1592*1,Lookups!$H:$N,4,FALSE),"")</f>
        <v>Dinner</v>
      </c>
      <c r="AC1592" s="3" t="str">
        <f>IFERROR(VLOOKUP($C1592*1,Lookups!$H:$N,5,FALSE),"")</f>
        <v>Bar</v>
      </c>
      <c r="AD1592" s="3" t="str">
        <f>IFERROR(VLOOKUP($C1592*1,Lookups!$H:$N,6,FALSE),"")</f>
        <v>Bev</v>
      </c>
      <c r="AE1592" s="3" t="str">
        <f>IFERROR(VLOOKUP($C1592*1,Lookups!$H:$N,7,FALSE),"")</f>
        <v>Beer</v>
      </c>
      <c r="AF1592" s="3" t="str">
        <f>VLOOKUP(B1592*1,Stores!$A:$C,3,FALSE)</f>
        <v>DFG</v>
      </c>
    </row>
    <row r="1593" spans="1:32">
      <c r="A1593" s="165" t="s">
        <v>944</v>
      </c>
      <c r="B1593" s="166" t="s">
        <v>941</v>
      </c>
      <c r="C1593" s="165" t="s">
        <v>640</v>
      </c>
      <c r="D1593" s="165" t="s">
        <v>918</v>
      </c>
      <c r="E1593" s="165" t="s">
        <v>641</v>
      </c>
      <c r="F1593" s="167">
        <v>2017</v>
      </c>
      <c r="G1593" s="168">
        <v>0</v>
      </c>
      <c r="H1593" s="169">
        <v>3413.6132250000001</v>
      </c>
      <c r="I1593" s="169">
        <v>5194.7662499999997</v>
      </c>
      <c r="J1593" s="169">
        <v>4356.6995999999999</v>
      </c>
      <c r="K1593" s="169">
        <v>4493.7898500000001</v>
      </c>
      <c r="L1593" s="169">
        <v>4303.6328250000006</v>
      </c>
      <c r="M1593" s="169">
        <v>3694.866</v>
      </c>
      <c r="N1593" s="169">
        <v>4162.5225</v>
      </c>
      <c r="O1593" s="169">
        <v>4588.1797499999993</v>
      </c>
      <c r="P1593" s="169">
        <v>2913.44625</v>
      </c>
      <c r="Q1593" s="169">
        <v>3808.5722250000003</v>
      </c>
      <c r="R1593" s="169">
        <v>4009.0522500000002</v>
      </c>
      <c r="S1593" s="169">
        <v>0</v>
      </c>
      <c r="T1593" s="169">
        <v>0</v>
      </c>
      <c r="U1593" s="169">
        <v>44939.140724999997</v>
      </c>
      <c r="V1593" s="163">
        <f ca="1">SUM(INDIRECT(Inputs!$C$11&amp;ROW()&amp;":"&amp;Inputs!$C$12&amp;ROW()))</f>
        <v>3808.5722250000003</v>
      </c>
      <c r="W1593" s="163">
        <f ca="1">SUM(INDIRECT(Inputs!$C$13&amp;ROW()&amp;":"&amp;Inputs!$C$14&amp;ROW()))</f>
        <v>40930.088474999997</v>
      </c>
      <c r="X1593" s="3" t="str">
        <f>IF(COUNTIFS(Lookups!$A:$A,C1593)=1,"Gross Sales","")</f>
        <v/>
      </c>
      <c r="Y1593" s="3" t="str">
        <f>IF(COUNTIFS(Lookups!$D:$D,C1593)=1,"Bar Sales","")</f>
        <v/>
      </c>
      <c r="Z1593" s="3" t="str">
        <f>IFERROR(VLOOKUP(C1593*1,Lookups!$D:$F,3,FALSE),"")</f>
        <v/>
      </c>
      <c r="AA1593" s="3" t="str">
        <f>IFERROR(VLOOKUP($C1593*1,Lookups!$H:$N,3,FALSE),"")</f>
        <v>Sales</v>
      </c>
      <c r="AB1593" s="3" t="str">
        <f>IFERROR(VLOOKUP($C1593*1,Lookups!$H:$N,4,FALSE),"")</f>
        <v>Dinner</v>
      </c>
      <c r="AC1593" s="3" t="str">
        <f>IFERROR(VLOOKUP($C1593*1,Lookups!$H:$N,5,FALSE),"")</f>
        <v>Bar</v>
      </c>
      <c r="AD1593" s="3" t="str">
        <f>IFERROR(VLOOKUP($C1593*1,Lookups!$H:$N,6,FALSE),"")</f>
        <v>Bev</v>
      </c>
      <c r="AE1593" s="3" t="str">
        <f>IFERROR(VLOOKUP($C1593*1,Lookups!$H:$N,7,FALSE),"")</f>
        <v>Beer</v>
      </c>
      <c r="AF1593" s="3" t="str">
        <f>VLOOKUP(B1593*1,Stores!$A:$C,3,FALSE)</f>
        <v>DFG</v>
      </c>
    </row>
    <row r="1594" spans="1:32">
      <c r="A1594" s="165" t="s">
        <v>943</v>
      </c>
      <c r="B1594" s="166" t="s">
        <v>942</v>
      </c>
      <c r="C1594" s="165" t="s">
        <v>640</v>
      </c>
      <c r="D1594" s="165" t="s">
        <v>918</v>
      </c>
      <c r="E1594" s="165" t="s">
        <v>641</v>
      </c>
      <c r="F1594" s="167">
        <v>2017</v>
      </c>
      <c r="G1594" s="168">
        <v>0</v>
      </c>
      <c r="H1594" s="169">
        <v>3342.2647500000003</v>
      </c>
      <c r="I1594" s="169">
        <v>3011.9370000000004</v>
      </c>
      <c r="J1594" s="169">
        <v>4202.3850000000002</v>
      </c>
      <c r="K1594" s="169">
        <v>3302.0499</v>
      </c>
      <c r="L1594" s="169">
        <v>3260.9921249999993</v>
      </c>
      <c r="M1594" s="169">
        <v>3569.9625000000001</v>
      </c>
      <c r="N1594" s="169">
        <v>4690.0457999999999</v>
      </c>
      <c r="O1594" s="169">
        <v>3256.8112500000002</v>
      </c>
      <c r="P1594" s="169">
        <v>2823.2962500000003</v>
      </c>
      <c r="Q1594" s="169">
        <v>3635.7956250000002</v>
      </c>
      <c r="R1594" s="169">
        <v>2517.328125</v>
      </c>
      <c r="S1594" s="169">
        <v>0</v>
      </c>
      <c r="T1594" s="169">
        <v>0</v>
      </c>
      <c r="U1594" s="169">
        <v>37612.868325000003</v>
      </c>
      <c r="V1594" s="163">
        <f ca="1">SUM(INDIRECT(Inputs!$C$11&amp;ROW()&amp;":"&amp;Inputs!$C$12&amp;ROW()))</f>
        <v>3635.7956250000002</v>
      </c>
      <c r="W1594" s="163">
        <f ca="1">SUM(INDIRECT(Inputs!$C$13&amp;ROW()&amp;":"&amp;Inputs!$C$14&amp;ROW()))</f>
        <v>35095.540200000003</v>
      </c>
      <c r="X1594" s="3" t="str">
        <f>IF(COUNTIFS(Lookups!$A:$A,C1594)=1,"Gross Sales","")</f>
        <v/>
      </c>
      <c r="Y1594" s="3" t="str">
        <f>IF(COUNTIFS(Lookups!$D:$D,C1594)=1,"Bar Sales","")</f>
        <v/>
      </c>
      <c r="Z1594" s="3" t="str">
        <f>IFERROR(VLOOKUP(C1594*1,Lookups!$D:$F,3,FALSE),"")</f>
        <v/>
      </c>
      <c r="AA1594" s="3" t="str">
        <f>IFERROR(VLOOKUP($C1594*1,Lookups!$H:$N,3,FALSE),"")</f>
        <v>Sales</v>
      </c>
      <c r="AB1594" s="3" t="str">
        <f>IFERROR(VLOOKUP($C1594*1,Lookups!$H:$N,4,FALSE),"")</f>
        <v>Dinner</v>
      </c>
      <c r="AC1594" s="3" t="str">
        <f>IFERROR(VLOOKUP($C1594*1,Lookups!$H:$N,5,FALSE),"")</f>
        <v>Bar</v>
      </c>
      <c r="AD1594" s="3" t="str">
        <f>IFERROR(VLOOKUP($C1594*1,Lookups!$H:$N,6,FALSE),"")</f>
        <v>Bev</v>
      </c>
      <c r="AE1594" s="3" t="str">
        <f>IFERROR(VLOOKUP($C1594*1,Lookups!$H:$N,7,FALSE),"")</f>
        <v>Beer</v>
      </c>
      <c r="AF1594" s="3" t="str">
        <f>VLOOKUP(B1594*1,Stores!$A:$C,3,FALSE)</f>
        <v>DFG</v>
      </c>
    </row>
    <row r="1595" spans="1:32">
      <c r="A1595" s="165" t="s">
        <v>942</v>
      </c>
      <c r="B1595" s="166" t="s">
        <v>943</v>
      </c>
      <c r="C1595" s="165" t="s">
        <v>640</v>
      </c>
      <c r="D1595" s="165" t="s">
        <v>918</v>
      </c>
      <c r="E1595" s="165" t="s">
        <v>641</v>
      </c>
      <c r="F1595" s="167">
        <v>2017</v>
      </c>
      <c r="G1595" s="168">
        <v>0</v>
      </c>
      <c r="H1595" s="169">
        <v>2260.0964250000002</v>
      </c>
      <c r="I1595" s="169">
        <v>3140.2349999999997</v>
      </c>
      <c r="J1595" s="169">
        <v>3455.3243250000005</v>
      </c>
      <c r="K1595" s="169">
        <v>2137.87275</v>
      </c>
      <c r="L1595" s="169">
        <v>2485.70595</v>
      </c>
      <c r="M1595" s="169">
        <v>2469.3825000000002</v>
      </c>
      <c r="N1595" s="169">
        <v>1547.559</v>
      </c>
      <c r="O1595" s="169">
        <v>2425.5659999999998</v>
      </c>
      <c r="P1595" s="169">
        <v>1708.5688499999999</v>
      </c>
      <c r="Q1595" s="169">
        <v>1365.9929999999997</v>
      </c>
      <c r="R1595" s="169">
        <v>2141.7611999999999</v>
      </c>
      <c r="S1595" s="169">
        <v>0</v>
      </c>
      <c r="T1595" s="169">
        <v>0</v>
      </c>
      <c r="U1595" s="169">
        <v>25138.064999999999</v>
      </c>
      <c r="V1595" s="163">
        <f ca="1">SUM(INDIRECT(Inputs!$C$11&amp;ROW()&amp;":"&amp;Inputs!$C$12&amp;ROW()))</f>
        <v>1365.9929999999997</v>
      </c>
      <c r="W1595" s="163">
        <f ca="1">SUM(INDIRECT(Inputs!$C$13&amp;ROW()&amp;":"&amp;Inputs!$C$14&amp;ROW()))</f>
        <v>22996.303799999998</v>
      </c>
      <c r="X1595" s="3" t="str">
        <f>IF(COUNTIFS(Lookups!$A:$A,C1595)=1,"Gross Sales","")</f>
        <v/>
      </c>
      <c r="Y1595" s="3" t="str">
        <f>IF(COUNTIFS(Lookups!$D:$D,C1595)=1,"Bar Sales","")</f>
        <v/>
      </c>
      <c r="Z1595" s="3" t="str">
        <f>IFERROR(VLOOKUP(C1595*1,Lookups!$D:$F,3,FALSE),"")</f>
        <v/>
      </c>
      <c r="AA1595" s="3" t="str">
        <f>IFERROR(VLOOKUP($C1595*1,Lookups!$H:$N,3,FALSE),"")</f>
        <v>Sales</v>
      </c>
      <c r="AB1595" s="3" t="str">
        <f>IFERROR(VLOOKUP($C1595*1,Lookups!$H:$N,4,FALSE),"")</f>
        <v>Dinner</v>
      </c>
      <c r="AC1595" s="3" t="str">
        <f>IFERROR(VLOOKUP($C1595*1,Lookups!$H:$N,5,FALSE),"")</f>
        <v>Bar</v>
      </c>
      <c r="AD1595" s="3" t="str">
        <f>IFERROR(VLOOKUP($C1595*1,Lookups!$H:$N,6,FALSE),"")</f>
        <v>Bev</v>
      </c>
      <c r="AE1595" s="3" t="str">
        <f>IFERROR(VLOOKUP($C1595*1,Lookups!$H:$N,7,FALSE),"")</f>
        <v>Beer</v>
      </c>
      <c r="AF1595" s="3" t="str">
        <f>VLOOKUP(B1595*1,Stores!$A:$C,3,FALSE)</f>
        <v>DFG</v>
      </c>
    </row>
    <row r="1596" spans="1:32">
      <c r="A1596" s="165" t="s">
        <v>941</v>
      </c>
      <c r="B1596" s="166" t="s">
        <v>944</v>
      </c>
      <c r="C1596" s="165" t="s">
        <v>640</v>
      </c>
      <c r="D1596" s="165" t="s">
        <v>918</v>
      </c>
      <c r="E1596" s="165" t="s">
        <v>641</v>
      </c>
      <c r="F1596" s="167">
        <v>2017</v>
      </c>
      <c r="G1596" s="168">
        <v>0</v>
      </c>
      <c r="H1596" s="169">
        <v>2406.4387500000003</v>
      </c>
      <c r="I1596" s="169">
        <v>2749.95</v>
      </c>
      <c r="J1596" s="169">
        <v>2601.1878749999996</v>
      </c>
      <c r="K1596" s="169">
        <v>1924.4238</v>
      </c>
      <c r="L1596" s="169">
        <v>2265.5250000000001</v>
      </c>
      <c r="M1596" s="169">
        <v>2463.0857999999998</v>
      </c>
      <c r="N1596" s="169">
        <v>1766.4479999999996</v>
      </c>
      <c r="O1596" s="169">
        <v>2675.4342000000001</v>
      </c>
      <c r="P1596" s="169">
        <v>2498.0250000000001</v>
      </c>
      <c r="Q1596" s="169">
        <v>2250.7875000000004</v>
      </c>
      <c r="R1596" s="169">
        <v>2302.5881999999997</v>
      </c>
      <c r="S1596" s="169">
        <v>0</v>
      </c>
      <c r="T1596" s="169">
        <v>0</v>
      </c>
      <c r="U1596" s="169">
        <v>25903.894124999999</v>
      </c>
      <c r="V1596" s="163">
        <f ca="1">SUM(INDIRECT(Inputs!$C$11&amp;ROW()&amp;":"&amp;Inputs!$C$12&amp;ROW()))</f>
        <v>2250.7875000000004</v>
      </c>
      <c r="W1596" s="163">
        <f ca="1">SUM(INDIRECT(Inputs!$C$13&amp;ROW()&amp;":"&amp;Inputs!$C$14&amp;ROW()))</f>
        <v>23601.305925000001</v>
      </c>
      <c r="X1596" s="3" t="str">
        <f>IF(COUNTIFS(Lookups!$A:$A,C1596)=1,"Gross Sales","")</f>
        <v/>
      </c>
      <c r="Y1596" s="3" t="str">
        <f>IF(COUNTIFS(Lookups!$D:$D,C1596)=1,"Bar Sales","")</f>
        <v/>
      </c>
      <c r="Z1596" s="3" t="str">
        <f>IFERROR(VLOOKUP(C1596*1,Lookups!$D:$F,3,FALSE),"")</f>
        <v/>
      </c>
      <c r="AA1596" s="3" t="str">
        <f>IFERROR(VLOOKUP($C1596*1,Lookups!$H:$N,3,FALSE),"")</f>
        <v>Sales</v>
      </c>
      <c r="AB1596" s="3" t="str">
        <f>IFERROR(VLOOKUP($C1596*1,Lookups!$H:$N,4,FALSE),"")</f>
        <v>Dinner</v>
      </c>
      <c r="AC1596" s="3" t="str">
        <f>IFERROR(VLOOKUP($C1596*1,Lookups!$H:$N,5,FALSE),"")</f>
        <v>Bar</v>
      </c>
      <c r="AD1596" s="3" t="str">
        <f>IFERROR(VLOOKUP($C1596*1,Lookups!$H:$N,6,FALSE),"")</f>
        <v>Bev</v>
      </c>
      <c r="AE1596" s="3" t="str">
        <f>IFERROR(VLOOKUP($C1596*1,Lookups!$H:$N,7,FALSE),"")</f>
        <v>Beer</v>
      </c>
      <c r="AF1596" s="3" t="str">
        <f>VLOOKUP(B1596*1,Stores!$A:$C,3,FALSE)</f>
        <v>DFG</v>
      </c>
    </row>
    <row r="1597" spans="1:32">
      <c r="A1597" s="165" t="s">
        <v>940</v>
      </c>
      <c r="B1597" s="166" t="s">
        <v>945</v>
      </c>
      <c r="C1597" s="165" t="s">
        <v>640</v>
      </c>
      <c r="D1597" s="165" t="s">
        <v>918</v>
      </c>
      <c r="E1597" s="165" t="s">
        <v>641</v>
      </c>
      <c r="F1597" s="167">
        <v>2017</v>
      </c>
      <c r="G1597" s="168">
        <v>0</v>
      </c>
      <c r="H1597" s="169">
        <v>3898.3896000000004</v>
      </c>
      <c r="I1597" s="169">
        <v>4184.8912499999997</v>
      </c>
      <c r="J1597" s="169">
        <v>4602.6025500000005</v>
      </c>
      <c r="K1597" s="169">
        <v>3249.30375</v>
      </c>
      <c r="L1597" s="169">
        <v>3408.2614500000004</v>
      </c>
      <c r="M1597" s="169">
        <v>3708.9227999999994</v>
      </c>
      <c r="N1597" s="169">
        <v>3140.0292000000004</v>
      </c>
      <c r="O1597" s="169">
        <v>4269.9730500000005</v>
      </c>
      <c r="P1597" s="169">
        <v>2876.949075</v>
      </c>
      <c r="Q1597" s="169">
        <v>3068.5875000000001</v>
      </c>
      <c r="R1597" s="169">
        <v>3772.6508999999996</v>
      </c>
      <c r="S1597" s="169">
        <v>0</v>
      </c>
      <c r="T1597" s="169">
        <v>0</v>
      </c>
      <c r="U1597" s="169">
        <v>40180.561125000007</v>
      </c>
      <c r="V1597" s="163">
        <f ca="1">SUM(INDIRECT(Inputs!$C$11&amp;ROW()&amp;":"&amp;Inputs!$C$12&amp;ROW()))</f>
        <v>3068.5875000000001</v>
      </c>
      <c r="W1597" s="163">
        <f ca="1">SUM(INDIRECT(Inputs!$C$13&amp;ROW()&amp;":"&amp;Inputs!$C$14&amp;ROW()))</f>
        <v>36407.910225000007</v>
      </c>
      <c r="X1597" s="3" t="str">
        <f>IF(COUNTIFS(Lookups!$A:$A,C1597)=1,"Gross Sales","")</f>
        <v/>
      </c>
      <c r="Y1597" s="3" t="str">
        <f>IF(COUNTIFS(Lookups!$D:$D,C1597)=1,"Bar Sales","")</f>
        <v/>
      </c>
      <c r="Z1597" s="3" t="str">
        <f>IFERROR(VLOOKUP(C1597*1,Lookups!$D:$F,3,FALSE),"")</f>
        <v/>
      </c>
      <c r="AA1597" s="3" t="str">
        <f>IFERROR(VLOOKUP($C1597*1,Lookups!$H:$N,3,FALSE),"")</f>
        <v>Sales</v>
      </c>
      <c r="AB1597" s="3" t="str">
        <f>IFERROR(VLOOKUP($C1597*1,Lookups!$H:$N,4,FALSE),"")</f>
        <v>Dinner</v>
      </c>
      <c r="AC1597" s="3" t="str">
        <f>IFERROR(VLOOKUP($C1597*1,Lookups!$H:$N,5,FALSE),"")</f>
        <v>Bar</v>
      </c>
      <c r="AD1597" s="3" t="str">
        <f>IFERROR(VLOOKUP($C1597*1,Lookups!$H:$N,6,FALSE),"")</f>
        <v>Bev</v>
      </c>
      <c r="AE1597" s="3" t="str">
        <f>IFERROR(VLOOKUP($C1597*1,Lookups!$H:$N,7,FALSE),"")</f>
        <v>Beer</v>
      </c>
      <c r="AF1597" s="3" t="str">
        <f>VLOOKUP(B1597*1,Stores!$A:$C,3,FALSE)</f>
        <v>DFG</v>
      </c>
    </row>
    <row r="1598" spans="1:32">
      <c r="A1598" s="165" t="s">
        <v>939</v>
      </c>
      <c r="B1598" s="166" t="s">
        <v>946</v>
      </c>
      <c r="C1598" s="165" t="s">
        <v>640</v>
      </c>
      <c r="D1598" s="165" t="s">
        <v>918</v>
      </c>
      <c r="E1598" s="165" t="s">
        <v>641</v>
      </c>
      <c r="F1598" s="167">
        <v>2017</v>
      </c>
      <c r="G1598" s="168">
        <v>0</v>
      </c>
      <c r="H1598" s="169">
        <v>1697.1170999999997</v>
      </c>
      <c r="I1598" s="169">
        <v>1574.5306500000002</v>
      </c>
      <c r="J1598" s="169">
        <v>2314.2107999999998</v>
      </c>
      <c r="K1598" s="169">
        <v>1777.6799999999998</v>
      </c>
      <c r="L1598" s="169">
        <v>2280.5160000000001</v>
      </c>
      <c r="M1598" s="169">
        <v>1718.145</v>
      </c>
      <c r="N1598" s="169">
        <v>1814.4020250000001</v>
      </c>
      <c r="O1598" s="169">
        <v>1588.2238499999999</v>
      </c>
      <c r="P1598" s="169">
        <v>1468.9237499999999</v>
      </c>
      <c r="Q1598" s="169">
        <v>1810.96965</v>
      </c>
      <c r="R1598" s="169">
        <v>1734.48</v>
      </c>
      <c r="S1598" s="169">
        <v>0</v>
      </c>
      <c r="T1598" s="169">
        <v>0</v>
      </c>
      <c r="U1598" s="169">
        <v>19779.198824999999</v>
      </c>
      <c r="V1598" s="163">
        <f ca="1">SUM(INDIRECT(Inputs!$C$11&amp;ROW()&amp;":"&amp;Inputs!$C$12&amp;ROW()))</f>
        <v>1810.96965</v>
      </c>
      <c r="W1598" s="163">
        <f ca="1">SUM(INDIRECT(Inputs!$C$13&amp;ROW()&amp;":"&amp;Inputs!$C$14&amp;ROW()))</f>
        <v>18044.718825</v>
      </c>
      <c r="X1598" s="3" t="str">
        <f>IF(COUNTIFS(Lookups!$A:$A,C1598)=1,"Gross Sales","")</f>
        <v/>
      </c>
      <c r="Y1598" s="3" t="str">
        <f>IF(COUNTIFS(Lookups!$D:$D,C1598)=1,"Bar Sales","")</f>
        <v/>
      </c>
      <c r="Z1598" s="3" t="str">
        <f>IFERROR(VLOOKUP(C1598*1,Lookups!$D:$F,3,FALSE),"")</f>
        <v/>
      </c>
      <c r="AA1598" s="3" t="str">
        <f>IFERROR(VLOOKUP($C1598*1,Lookups!$H:$N,3,FALSE),"")</f>
        <v>Sales</v>
      </c>
      <c r="AB1598" s="3" t="str">
        <f>IFERROR(VLOOKUP($C1598*1,Lookups!$H:$N,4,FALSE),"")</f>
        <v>Dinner</v>
      </c>
      <c r="AC1598" s="3" t="str">
        <f>IFERROR(VLOOKUP($C1598*1,Lookups!$H:$N,5,FALSE),"")</f>
        <v>Bar</v>
      </c>
      <c r="AD1598" s="3" t="str">
        <f>IFERROR(VLOOKUP($C1598*1,Lookups!$H:$N,6,FALSE),"")</f>
        <v>Bev</v>
      </c>
      <c r="AE1598" s="3" t="str">
        <f>IFERROR(VLOOKUP($C1598*1,Lookups!$H:$N,7,FALSE),"")</f>
        <v>Beer</v>
      </c>
      <c r="AF1598" s="3" t="str">
        <f>VLOOKUP(B1598*1,Stores!$A:$C,3,FALSE)</f>
        <v>DFG</v>
      </c>
    </row>
    <row r="1599" spans="1:32">
      <c r="A1599" s="165" t="s">
        <v>938</v>
      </c>
      <c r="B1599" s="166" t="s">
        <v>947</v>
      </c>
      <c r="C1599" s="165" t="s">
        <v>640</v>
      </c>
      <c r="D1599" s="165" t="s">
        <v>918</v>
      </c>
      <c r="E1599" s="165" t="s">
        <v>641</v>
      </c>
      <c r="F1599" s="167">
        <v>2017</v>
      </c>
      <c r="G1599" s="168">
        <v>0</v>
      </c>
      <c r="H1599" s="169">
        <v>1948.1696250000005</v>
      </c>
      <c r="I1599" s="169">
        <v>2742.2212500000001</v>
      </c>
      <c r="J1599" s="169">
        <v>1548.7502250000002</v>
      </c>
      <c r="K1599" s="169">
        <v>1979.24055</v>
      </c>
      <c r="L1599" s="169">
        <v>1922.09265</v>
      </c>
      <c r="M1599" s="169">
        <v>1424.8631250000001</v>
      </c>
      <c r="N1599" s="169">
        <v>2074.7844</v>
      </c>
      <c r="O1599" s="169">
        <v>1532.2891500000001</v>
      </c>
      <c r="P1599" s="169">
        <v>1282.916925</v>
      </c>
      <c r="Q1599" s="169">
        <v>2104.6351500000001</v>
      </c>
      <c r="R1599" s="169">
        <v>2324.5619999999999</v>
      </c>
      <c r="S1599" s="169">
        <v>0</v>
      </c>
      <c r="T1599" s="169">
        <v>0</v>
      </c>
      <c r="U1599" s="169">
        <v>20884.525050000004</v>
      </c>
      <c r="V1599" s="163">
        <f ca="1">SUM(INDIRECT(Inputs!$C$11&amp;ROW()&amp;":"&amp;Inputs!$C$12&amp;ROW()))</f>
        <v>2104.6351500000001</v>
      </c>
      <c r="W1599" s="163">
        <f ca="1">SUM(INDIRECT(Inputs!$C$13&amp;ROW()&amp;":"&amp;Inputs!$C$14&amp;ROW()))</f>
        <v>18559.963050000006</v>
      </c>
      <c r="X1599" s="3" t="str">
        <f>IF(COUNTIFS(Lookups!$A:$A,C1599)=1,"Gross Sales","")</f>
        <v/>
      </c>
      <c r="Y1599" s="3" t="str">
        <f>IF(COUNTIFS(Lookups!$D:$D,C1599)=1,"Bar Sales","")</f>
        <v/>
      </c>
      <c r="Z1599" s="3" t="str">
        <f>IFERROR(VLOOKUP(C1599*1,Lookups!$D:$F,3,FALSE),"")</f>
        <v/>
      </c>
      <c r="AA1599" s="3" t="str">
        <f>IFERROR(VLOOKUP($C1599*1,Lookups!$H:$N,3,FALSE),"")</f>
        <v>Sales</v>
      </c>
      <c r="AB1599" s="3" t="str">
        <f>IFERROR(VLOOKUP($C1599*1,Lookups!$H:$N,4,FALSE),"")</f>
        <v>Dinner</v>
      </c>
      <c r="AC1599" s="3" t="str">
        <f>IFERROR(VLOOKUP($C1599*1,Lookups!$H:$N,5,FALSE),"")</f>
        <v>Bar</v>
      </c>
      <c r="AD1599" s="3" t="str">
        <f>IFERROR(VLOOKUP($C1599*1,Lookups!$H:$N,6,FALSE),"")</f>
        <v>Bev</v>
      </c>
      <c r="AE1599" s="3" t="str">
        <f>IFERROR(VLOOKUP($C1599*1,Lookups!$H:$N,7,FALSE),"")</f>
        <v>Beer</v>
      </c>
      <c r="AF1599" s="3" t="str">
        <f>VLOOKUP(B1599*1,Stores!$A:$C,3,FALSE)</f>
        <v>DFG</v>
      </c>
    </row>
    <row r="1600" spans="1:32">
      <c r="A1600" s="165" t="s">
        <v>937</v>
      </c>
      <c r="B1600" s="166" t="s">
        <v>948</v>
      </c>
      <c r="C1600" s="165" t="s">
        <v>640</v>
      </c>
      <c r="D1600" s="165" t="s">
        <v>918</v>
      </c>
      <c r="E1600" s="165" t="s">
        <v>641</v>
      </c>
      <c r="F1600" s="167">
        <v>2017</v>
      </c>
      <c r="G1600" s="168">
        <v>0</v>
      </c>
      <c r="H1600" s="169">
        <v>2265.9829500000001</v>
      </c>
      <c r="I1600" s="169">
        <v>2677.7451000000001</v>
      </c>
      <c r="J1600" s="169">
        <v>1770.9862499999999</v>
      </c>
      <c r="K1600" s="169">
        <v>1381.5318000000002</v>
      </c>
      <c r="L1600" s="169">
        <v>1327.9005749999999</v>
      </c>
      <c r="M1600" s="169">
        <v>1555.23495</v>
      </c>
      <c r="N1600" s="169">
        <v>1450.64535</v>
      </c>
      <c r="O1600" s="169">
        <v>969.54570000000012</v>
      </c>
      <c r="P1600" s="169">
        <v>1373.0193750000001</v>
      </c>
      <c r="Q1600" s="169">
        <v>870.92175000000009</v>
      </c>
      <c r="R1600" s="169">
        <v>1366.4177999999999</v>
      </c>
      <c r="S1600" s="169">
        <v>0</v>
      </c>
      <c r="T1600" s="169">
        <v>0</v>
      </c>
      <c r="U1600" s="169">
        <v>17009.9316</v>
      </c>
      <c r="V1600" s="163">
        <f ca="1">SUM(INDIRECT(Inputs!$C$11&amp;ROW()&amp;":"&amp;Inputs!$C$12&amp;ROW()))</f>
        <v>870.92175000000009</v>
      </c>
      <c r="W1600" s="163">
        <f ca="1">SUM(INDIRECT(Inputs!$C$13&amp;ROW()&amp;":"&amp;Inputs!$C$14&amp;ROW()))</f>
        <v>15643.513800000001</v>
      </c>
      <c r="X1600" s="3" t="str">
        <f>IF(COUNTIFS(Lookups!$A:$A,C1600)=1,"Gross Sales","")</f>
        <v/>
      </c>
      <c r="Y1600" s="3" t="str">
        <f>IF(COUNTIFS(Lookups!$D:$D,C1600)=1,"Bar Sales","")</f>
        <v/>
      </c>
      <c r="Z1600" s="3" t="str">
        <f>IFERROR(VLOOKUP(C1600*1,Lookups!$D:$F,3,FALSE),"")</f>
        <v/>
      </c>
      <c r="AA1600" s="3" t="str">
        <f>IFERROR(VLOOKUP($C1600*1,Lookups!$H:$N,3,FALSE),"")</f>
        <v>Sales</v>
      </c>
      <c r="AB1600" s="3" t="str">
        <f>IFERROR(VLOOKUP($C1600*1,Lookups!$H:$N,4,FALSE),"")</f>
        <v>Dinner</v>
      </c>
      <c r="AC1600" s="3" t="str">
        <f>IFERROR(VLOOKUP($C1600*1,Lookups!$H:$N,5,FALSE),"")</f>
        <v>Bar</v>
      </c>
      <c r="AD1600" s="3" t="str">
        <f>IFERROR(VLOOKUP($C1600*1,Lookups!$H:$N,6,FALSE),"")</f>
        <v>Bev</v>
      </c>
      <c r="AE1600" s="3" t="str">
        <f>IFERROR(VLOOKUP($C1600*1,Lookups!$H:$N,7,FALSE),"")</f>
        <v>Beer</v>
      </c>
      <c r="AF1600" s="3" t="str">
        <f>VLOOKUP(B1600*1,Stores!$A:$C,3,FALSE)</f>
        <v>DFG</v>
      </c>
    </row>
    <row r="1601" spans="1:32">
      <c r="A1601" s="165" t="s">
        <v>936</v>
      </c>
      <c r="B1601" s="166" t="s">
        <v>949</v>
      </c>
      <c r="C1601" s="165" t="s">
        <v>640</v>
      </c>
      <c r="D1601" s="165" t="s">
        <v>918</v>
      </c>
      <c r="E1601" s="165" t="s">
        <v>641</v>
      </c>
      <c r="F1601" s="167">
        <v>2017</v>
      </c>
      <c r="G1601" s="168">
        <v>0</v>
      </c>
      <c r="H1601" s="169">
        <v>3873.4080000000004</v>
      </c>
      <c r="I1601" s="169">
        <v>3757.1399999999994</v>
      </c>
      <c r="J1601" s="169">
        <v>4090.5864000000006</v>
      </c>
      <c r="K1601" s="169">
        <v>3509.3982000000001</v>
      </c>
      <c r="L1601" s="169">
        <v>3527.4783750000006</v>
      </c>
      <c r="M1601" s="169">
        <v>3720.0686249999999</v>
      </c>
      <c r="N1601" s="169">
        <v>2920.2581249999998</v>
      </c>
      <c r="O1601" s="169">
        <v>2429.8028250000002</v>
      </c>
      <c r="P1601" s="169">
        <v>1954.3828500000002</v>
      </c>
      <c r="Q1601" s="169">
        <v>2213.4262500000004</v>
      </c>
      <c r="R1601" s="169">
        <v>1586.1475500000001</v>
      </c>
      <c r="S1601" s="169">
        <v>0</v>
      </c>
      <c r="T1601" s="169">
        <v>0</v>
      </c>
      <c r="U1601" s="169">
        <v>33582.097200000004</v>
      </c>
      <c r="V1601" s="163">
        <f ca="1">SUM(INDIRECT(Inputs!$C$11&amp;ROW()&amp;":"&amp;Inputs!$C$12&amp;ROW()))</f>
        <v>2213.4262500000004</v>
      </c>
      <c r="W1601" s="163">
        <f ca="1">SUM(INDIRECT(Inputs!$C$13&amp;ROW()&amp;":"&amp;Inputs!$C$14&amp;ROW()))</f>
        <v>31995.949650000002</v>
      </c>
      <c r="X1601" s="3" t="str">
        <f>IF(COUNTIFS(Lookups!$A:$A,C1601)=1,"Gross Sales","")</f>
        <v/>
      </c>
      <c r="Y1601" s="3" t="str">
        <f>IF(COUNTIFS(Lookups!$D:$D,C1601)=1,"Bar Sales","")</f>
        <v/>
      </c>
      <c r="Z1601" s="3" t="str">
        <f>IFERROR(VLOOKUP(C1601*1,Lookups!$D:$F,3,FALSE),"")</f>
        <v/>
      </c>
      <c r="AA1601" s="3" t="str">
        <f>IFERROR(VLOOKUP($C1601*1,Lookups!$H:$N,3,FALSE),"")</f>
        <v>Sales</v>
      </c>
      <c r="AB1601" s="3" t="str">
        <f>IFERROR(VLOOKUP($C1601*1,Lookups!$H:$N,4,FALSE),"")</f>
        <v>Dinner</v>
      </c>
      <c r="AC1601" s="3" t="str">
        <f>IFERROR(VLOOKUP($C1601*1,Lookups!$H:$N,5,FALSE),"")</f>
        <v>Bar</v>
      </c>
      <c r="AD1601" s="3" t="str">
        <f>IFERROR(VLOOKUP($C1601*1,Lookups!$H:$N,6,FALSE),"")</f>
        <v>Bev</v>
      </c>
      <c r="AE1601" s="3" t="str">
        <f>IFERROR(VLOOKUP($C1601*1,Lookups!$H:$N,7,FALSE),"")</f>
        <v>Beer</v>
      </c>
      <c r="AF1601" s="3" t="str">
        <f>VLOOKUP(B1601*1,Stores!$A:$C,3,FALSE)</f>
        <v>DFG</v>
      </c>
    </row>
    <row r="1602" spans="1:32">
      <c r="A1602" s="165" t="s">
        <v>935</v>
      </c>
      <c r="B1602" s="166" t="s">
        <v>950</v>
      </c>
      <c r="C1602" s="165" t="s">
        <v>640</v>
      </c>
      <c r="D1602" s="165" t="s">
        <v>918</v>
      </c>
      <c r="E1602" s="165" t="s">
        <v>641</v>
      </c>
      <c r="F1602" s="167">
        <v>2017</v>
      </c>
      <c r="G1602" s="168">
        <v>0</v>
      </c>
      <c r="H1602" s="169">
        <v>2858.8006499999997</v>
      </c>
      <c r="I1602" s="169">
        <v>3136.7353499999999</v>
      </c>
      <c r="J1602" s="169">
        <v>2741.9175</v>
      </c>
      <c r="K1602" s="169">
        <v>3139.6101000000003</v>
      </c>
      <c r="L1602" s="169">
        <v>2307.4722000000002</v>
      </c>
      <c r="M1602" s="169">
        <v>2151.6967500000001</v>
      </c>
      <c r="N1602" s="169">
        <v>1577.7</v>
      </c>
      <c r="O1602" s="169">
        <v>1868.5125</v>
      </c>
      <c r="P1602" s="169">
        <v>1360.47975</v>
      </c>
      <c r="Q1602" s="169">
        <v>1911.6299999999997</v>
      </c>
      <c r="R1602" s="169">
        <v>2271.8231999999998</v>
      </c>
      <c r="S1602" s="169">
        <v>0</v>
      </c>
      <c r="T1602" s="169">
        <v>0</v>
      </c>
      <c r="U1602" s="169">
        <v>25326.378000000001</v>
      </c>
      <c r="V1602" s="163">
        <f ca="1">SUM(INDIRECT(Inputs!$C$11&amp;ROW()&amp;":"&amp;Inputs!$C$12&amp;ROW()))</f>
        <v>1911.6299999999997</v>
      </c>
      <c r="W1602" s="163">
        <f ca="1">SUM(INDIRECT(Inputs!$C$13&amp;ROW()&amp;":"&amp;Inputs!$C$14&amp;ROW()))</f>
        <v>23054.554800000002</v>
      </c>
      <c r="X1602" s="3" t="str">
        <f>IF(COUNTIFS(Lookups!$A:$A,C1602)=1,"Gross Sales","")</f>
        <v/>
      </c>
      <c r="Y1602" s="3" t="str">
        <f>IF(COUNTIFS(Lookups!$D:$D,C1602)=1,"Bar Sales","")</f>
        <v/>
      </c>
      <c r="Z1602" s="3" t="str">
        <f>IFERROR(VLOOKUP(C1602*1,Lookups!$D:$F,3,FALSE),"")</f>
        <v/>
      </c>
      <c r="AA1602" s="3" t="str">
        <f>IFERROR(VLOOKUP($C1602*1,Lookups!$H:$N,3,FALSE),"")</f>
        <v>Sales</v>
      </c>
      <c r="AB1602" s="3" t="str">
        <f>IFERROR(VLOOKUP($C1602*1,Lookups!$H:$N,4,FALSE),"")</f>
        <v>Dinner</v>
      </c>
      <c r="AC1602" s="3" t="str">
        <f>IFERROR(VLOOKUP($C1602*1,Lookups!$H:$N,5,FALSE),"")</f>
        <v>Bar</v>
      </c>
      <c r="AD1602" s="3" t="str">
        <f>IFERROR(VLOOKUP($C1602*1,Lookups!$H:$N,6,FALSE),"")</f>
        <v>Bev</v>
      </c>
      <c r="AE1602" s="3" t="str">
        <f>IFERROR(VLOOKUP($C1602*1,Lookups!$H:$N,7,FALSE),"")</f>
        <v>Beer</v>
      </c>
      <c r="AF1602" s="3" t="str">
        <f>VLOOKUP(B1602*1,Stores!$A:$C,3,FALSE)</f>
        <v>DFG</v>
      </c>
    </row>
    <row r="1603" spans="1:32">
      <c r="A1603" s="165" t="s">
        <v>960</v>
      </c>
      <c r="B1603" s="166" t="s">
        <v>951</v>
      </c>
      <c r="C1603" s="165" t="s">
        <v>640</v>
      </c>
      <c r="D1603" s="165" t="s">
        <v>918</v>
      </c>
      <c r="E1603" s="165" t="s">
        <v>641</v>
      </c>
      <c r="F1603" s="167">
        <v>2017</v>
      </c>
      <c r="G1603" s="168">
        <v>0</v>
      </c>
      <c r="H1603" s="169">
        <v>4185.9112500000001</v>
      </c>
      <c r="I1603" s="169">
        <v>3835.9087500000001</v>
      </c>
      <c r="J1603" s="169">
        <v>6344.0807999999997</v>
      </c>
      <c r="K1603" s="169">
        <v>6467.4699749999991</v>
      </c>
      <c r="L1603" s="169">
        <v>6364.3218749999996</v>
      </c>
      <c r="M1603" s="169">
        <v>5206.2750000000005</v>
      </c>
      <c r="N1603" s="169">
        <v>4151.3220000000001</v>
      </c>
      <c r="O1603" s="169">
        <v>4398.8238000000001</v>
      </c>
      <c r="P1603" s="169">
        <v>3695.8162499999999</v>
      </c>
      <c r="Q1603" s="169">
        <v>4552.3484999999991</v>
      </c>
      <c r="R1603" s="169">
        <v>4297.8478500000001</v>
      </c>
      <c r="S1603" s="169">
        <v>0</v>
      </c>
      <c r="T1603" s="169">
        <v>0</v>
      </c>
      <c r="U1603" s="169">
        <v>53500.126049999992</v>
      </c>
      <c r="V1603" s="163">
        <f ca="1">SUM(INDIRECT(Inputs!$C$11&amp;ROW()&amp;":"&amp;Inputs!$C$12&amp;ROW()))</f>
        <v>4552.3484999999991</v>
      </c>
      <c r="W1603" s="163">
        <f ca="1">SUM(INDIRECT(Inputs!$C$13&amp;ROW()&amp;":"&amp;Inputs!$C$14&amp;ROW()))</f>
        <v>49202.278199999993</v>
      </c>
      <c r="X1603" s="3" t="str">
        <f>IF(COUNTIFS(Lookups!$A:$A,C1603)=1,"Gross Sales","")</f>
        <v/>
      </c>
      <c r="Y1603" s="3" t="str">
        <f>IF(COUNTIFS(Lookups!$D:$D,C1603)=1,"Bar Sales","")</f>
        <v/>
      </c>
      <c r="Z1603" s="3" t="str">
        <f>IFERROR(VLOOKUP(C1603*1,Lookups!$D:$F,3,FALSE),"")</f>
        <v/>
      </c>
      <c r="AA1603" s="3" t="str">
        <f>IFERROR(VLOOKUP($C1603*1,Lookups!$H:$N,3,FALSE),"")</f>
        <v>Sales</v>
      </c>
      <c r="AB1603" s="3" t="str">
        <f>IFERROR(VLOOKUP($C1603*1,Lookups!$H:$N,4,FALSE),"")</f>
        <v>Dinner</v>
      </c>
      <c r="AC1603" s="3" t="str">
        <f>IFERROR(VLOOKUP($C1603*1,Lookups!$H:$N,5,FALSE),"")</f>
        <v>Bar</v>
      </c>
      <c r="AD1603" s="3" t="str">
        <f>IFERROR(VLOOKUP($C1603*1,Lookups!$H:$N,6,FALSE),"")</f>
        <v>Bev</v>
      </c>
      <c r="AE1603" s="3" t="str">
        <f>IFERROR(VLOOKUP($C1603*1,Lookups!$H:$N,7,FALSE),"")</f>
        <v>Beer</v>
      </c>
      <c r="AF1603" s="3" t="str">
        <f>VLOOKUP(B1603*1,Stores!$A:$C,3,FALSE)</f>
        <v>DFG</v>
      </c>
    </row>
    <row r="1604" spans="1:32">
      <c r="A1604" s="165" t="s">
        <v>961</v>
      </c>
      <c r="B1604" s="166" t="s">
        <v>952</v>
      </c>
      <c r="C1604" s="165" t="s">
        <v>640</v>
      </c>
      <c r="D1604" s="165" t="s">
        <v>918</v>
      </c>
      <c r="E1604" s="165" t="s">
        <v>641</v>
      </c>
      <c r="F1604" s="167">
        <v>2017</v>
      </c>
      <c r="G1604" s="168">
        <v>0</v>
      </c>
      <c r="H1604" s="169">
        <v>3439.96875</v>
      </c>
      <c r="I1604" s="169">
        <v>4118.2574999999997</v>
      </c>
      <c r="J1604" s="169">
        <v>2190.8474999999999</v>
      </c>
      <c r="K1604" s="169">
        <v>2212.3773000000001</v>
      </c>
      <c r="L1604" s="169">
        <v>2813.5295999999998</v>
      </c>
      <c r="M1604" s="169">
        <v>2373.8138999999996</v>
      </c>
      <c r="N1604" s="169">
        <v>1785.864975</v>
      </c>
      <c r="O1604" s="169">
        <v>1684.5300000000002</v>
      </c>
      <c r="P1604" s="169">
        <v>1924.848375</v>
      </c>
      <c r="Q1604" s="169">
        <v>2144.6640000000002</v>
      </c>
      <c r="R1604" s="169">
        <v>2621.4600000000005</v>
      </c>
      <c r="S1604" s="169">
        <v>0</v>
      </c>
      <c r="T1604" s="169">
        <v>0</v>
      </c>
      <c r="U1604" s="169">
        <v>27310.161899999999</v>
      </c>
      <c r="V1604" s="163">
        <f ca="1">SUM(INDIRECT(Inputs!$C$11&amp;ROW()&amp;":"&amp;Inputs!$C$12&amp;ROW()))</f>
        <v>2144.6640000000002</v>
      </c>
      <c r="W1604" s="163">
        <f ca="1">SUM(INDIRECT(Inputs!$C$13&amp;ROW()&amp;":"&amp;Inputs!$C$14&amp;ROW()))</f>
        <v>24688.7019</v>
      </c>
      <c r="X1604" s="3" t="str">
        <f>IF(COUNTIFS(Lookups!$A:$A,C1604)=1,"Gross Sales","")</f>
        <v/>
      </c>
      <c r="Y1604" s="3" t="str">
        <f>IF(COUNTIFS(Lookups!$D:$D,C1604)=1,"Bar Sales","")</f>
        <v/>
      </c>
      <c r="Z1604" s="3" t="str">
        <f>IFERROR(VLOOKUP(C1604*1,Lookups!$D:$F,3,FALSE),"")</f>
        <v/>
      </c>
      <c r="AA1604" s="3" t="str">
        <f>IFERROR(VLOOKUP($C1604*1,Lookups!$H:$N,3,FALSE),"")</f>
        <v>Sales</v>
      </c>
      <c r="AB1604" s="3" t="str">
        <f>IFERROR(VLOOKUP($C1604*1,Lookups!$H:$N,4,FALSE),"")</f>
        <v>Dinner</v>
      </c>
      <c r="AC1604" s="3" t="str">
        <f>IFERROR(VLOOKUP($C1604*1,Lookups!$H:$N,5,FALSE),"")</f>
        <v>Bar</v>
      </c>
      <c r="AD1604" s="3" t="str">
        <f>IFERROR(VLOOKUP($C1604*1,Lookups!$H:$N,6,FALSE),"")</f>
        <v>Bev</v>
      </c>
      <c r="AE1604" s="3" t="str">
        <f>IFERROR(VLOOKUP($C1604*1,Lookups!$H:$N,7,FALSE),"")</f>
        <v>Beer</v>
      </c>
      <c r="AF1604" s="3" t="str">
        <f>VLOOKUP(B1604*1,Stores!$A:$C,3,FALSE)</f>
        <v>DFG</v>
      </c>
    </row>
    <row r="1605" spans="1:32">
      <c r="A1605" s="165" t="s">
        <v>934</v>
      </c>
      <c r="B1605" s="166" t="s">
        <v>953</v>
      </c>
      <c r="C1605" s="165" t="s">
        <v>640</v>
      </c>
      <c r="D1605" s="165" t="s">
        <v>918</v>
      </c>
      <c r="E1605" s="165" t="s">
        <v>641</v>
      </c>
      <c r="F1605" s="167">
        <v>2017</v>
      </c>
      <c r="G1605" s="168">
        <v>0</v>
      </c>
      <c r="H1605" s="169">
        <v>3375.0268500000002</v>
      </c>
      <c r="I1605" s="169">
        <v>3812.4093749999997</v>
      </c>
      <c r="J1605" s="169">
        <v>4081.0575000000003</v>
      </c>
      <c r="K1605" s="169">
        <v>1956.6674999999998</v>
      </c>
      <c r="L1605" s="169">
        <v>2987.8477499999999</v>
      </c>
      <c r="M1605" s="169">
        <v>2186.1303000000003</v>
      </c>
      <c r="N1605" s="169">
        <v>1289.0358000000001</v>
      </c>
      <c r="O1605" s="169">
        <v>2568.5600250000002</v>
      </c>
      <c r="P1605" s="169">
        <v>1862.7675000000002</v>
      </c>
      <c r="Q1605" s="169">
        <v>2056.23</v>
      </c>
      <c r="R1605" s="169">
        <v>1890.2887500000002</v>
      </c>
      <c r="S1605" s="169">
        <v>0</v>
      </c>
      <c r="T1605" s="169">
        <v>0</v>
      </c>
      <c r="U1605" s="169">
        <v>28066.021350000003</v>
      </c>
      <c r="V1605" s="163">
        <f ca="1">SUM(INDIRECT(Inputs!$C$11&amp;ROW()&amp;":"&amp;Inputs!$C$12&amp;ROW()))</f>
        <v>2056.23</v>
      </c>
      <c r="W1605" s="163">
        <f ca="1">SUM(INDIRECT(Inputs!$C$13&amp;ROW()&amp;":"&amp;Inputs!$C$14&amp;ROW()))</f>
        <v>26175.732600000003</v>
      </c>
      <c r="X1605" s="3" t="str">
        <f>IF(COUNTIFS(Lookups!$A:$A,C1605)=1,"Gross Sales","")</f>
        <v/>
      </c>
      <c r="Y1605" s="3" t="str">
        <f>IF(COUNTIFS(Lookups!$D:$D,C1605)=1,"Bar Sales","")</f>
        <v/>
      </c>
      <c r="Z1605" s="3" t="str">
        <f>IFERROR(VLOOKUP(C1605*1,Lookups!$D:$F,3,FALSE),"")</f>
        <v/>
      </c>
      <c r="AA1605" s="3" t="str">
        <f>IFERROR(VLOOKUP($C1605*1,Lookups!$H:$N,3,FALSE),"")</f>
        <v>Sales</v>
      </c>
      <c r="AB1605" s="3" t="str">
        <f>IFERROR(VLOOKUP($C1605*1,Lookups!$H:$N,4,FALSE),"")</f>
        <v>Dinner</v>
      </c>
      <c r="AC1605" s="3" t="str">
        <f>IFERROR(VLOOKUP($C1605*1,Lookups!$H:$N,5,FALSE),"")</f>
        <v>Bar</v>
      </c>
      <c r="AD1605" s="3" t="str">
        <f>IFERROR(VLOOKUP($C1605*1,Lookups!$H:$N,6,FALSE),"")</f>
        <v>Bev</v>
      </c>
      <c r="AE1605" s="3" t="str">
        <f>IFERROR(VLOOKUP($C1605*1,Lookups!$H:$N,7,FALSE),"")</f>
        <v>Beer</v>
      </c>
      <c r="AF1605" s="3" t="str">
        <f>VLOOKUP(B1605*1,Stores!$A:$C,3,FALSE)</f>
        <v>DFG</v>
      </c>
    </row>
    <row r="1606" spans="1:32">
      <c r="A1606" s="165" t="s">
        <v>933</v>
      </c>
      <c r="B1606" s="166" t="s">
        <v>954</v>
      </c>
      <c r="C1606" s="165" t="s">
        <v>640</v>
      </c>
      <c r="D1606" s="165" t="s">
        <v>918</v>
      </c>
      <c r="E1606" s="165" t="s">
        <v>641</v>
      </c>
      <c r="F1606" s="167">
        <v>2017</v>
      </c>
      <c r="G1606" s="168">
        <v>0</v>
      </c>
      <c r="H1606" s="169">
        <v>4185.441675</v>
      </c>
      <c r="I1606" s="169">
        <v>2672.2284749999999</v>
      </c>
      <c r="J1606" s="169">
        <v>3347.7547499999996</v>
      </c>
      <c r="K1606" s="169">
        <v>2640.3611249999999</v>
      </c>
      <c r="L1606" s="169">
        <v>3639.8475749999998</v>
      </c>
      <c r="M1606" s="169">
        <v>2848.86</v>
      </c>
      <c r="N1606" s="169">
        <v>3001.3875000000003</v>
      </c>
      <c r="O1606" s="169">
        <v>3595.6125000000002</v>
      </c>
      <c r="P1606" s="169">
        <v>1875.0613499999999</v>
      </c>
      <c r="Q1606" s="169">
        <v>2401.1680499999998</v>
      </c>
      <c r="R1606" s="169">
        <v>2357.2434750000002</v>
      </c>
      <c r="S1606" s="169">
        <v>0</v>
      </c>
      <c r="T1606" s="169">
        <v>0</v>
      </c>
      <c r="U1606" s="169">
        <v>32564.966475000001</v>
      </c>
      <c r="V1606" s="163">
        <f ca="1">SUM(INDIRECT(Inputs!$C$11&amp;ROW()&amp;":"&amp;Inputs!$C$12&amp;ROW()))</f>
        <v>2401.1680499999998</v>
      </c>
      <c r="W1606" s="163">
        <f ca="1">SUM(INDIRECT(Inputs!$C$13&amp;ROW()&amp;":"&amp;Inputs!$C$14&amp;ROW()))</f>
        <v>30207.723000000002</v>
      </c>
      <c r="X1606" s="3" t="str">
        <f>IF(COUNTIFS(Lookups!$A:$A,C1606)=1,"Gross Sales","")</f>
        <v/>
      </c>
      <c r="Y1606" s="3" t="str">
        <f>IF(COUNTIFS(Lookups!$D:$D,C1606)=1,"Bar Sales","")</f>
        <v/>
      </c>
      <c r="Z1606" s="3" t="str">
        <f>IFERROR(VLOOKUP(C1606*1,Lookups!$D:$F,3,FALSE),"")</f>
        <v/>
      </c>
      <c r="AA1606" s="3" t="str">
        <f>IFERROR(VLOOKUP($C1606*1,Lookups!$H:$N,3,FALSE),"")</f>
        <v>Sales</v>
      </c>
      <c r="AB1606" s="3" t="str">
        <f>IFERROR(VLOOKUP($C1606*1,Lookups!$H:$N,4,FALSE),"")</f>
        <v>Dinner</v>
      </c>
      <c r="AC1606" s="3" t="str">
        <f>IFERROR(VLOOKUP($C1606*1,Lookups!$H:$N,5,FALSE),"")</f>
        <v>Bar</v>
      </c>
      <c r="AD1606" s="3" t="str">
        <f>IFERROR(VLOOKUP($C1606*1,Lookups!$H:$N,6,FALSE),"")</f>
        <v>Bev</v>
      </c>
      <c r="AE1606" s="3" t="str">
        <f>IFERROR(VLOOKUP($C1606*1,Lookups!$H:$N,7,FALSE),"")</f>
        <v>Beer</v>
      </c>
      <c r="AF1606" s="3" t="str">
        <f>VLOOKUP(B1606*1,Stores!$A:$C,3,FALSE)</f>
        <v>DFG</v>
      </c>
    </row>
    <row r="1607" spans="1:32">
      <c r="A1607" s="165" t="s">
        <v>932</v>
      </c>
      <c r="B1607" s="166" t="s">
        <v>959</v>
      </c>
      <c r="C1607" s="165" t="s">
        <v>640</v>
      </c>
      <c r="D1607" s="165" t="s">
        <v>918</v>
      </c>
      <c r="E1607" s="165" t="s">
        <v>641</v>
      </c>
      <c r="F1607" s="167">
        <v>2017</v>
      </c>
      <c r="G1607" s="168">
        <v>0</v>
      </c>
      <c r="H1607" s="169">
        <v>0</v>
      </c>
      <c r="I1607" s="169">
        <v>0</v>
      </c>
      <c r="J1607" s="169">
        <v>0</v>
      </c>
      <c r="K1607" s="169">
        <v>0</v>
      </c>
      <c r="L1607" s="169">
        <v>0</v>
      </c>
      <c r="M1607" s="169">
        <v>0</v>
      </c>
      <c r="N1607" s="169">
        <v>4739.8762500000003</v>
      </c>
      <c r="O1607" s="169">
        <v>8025.6150000000007</v>
      </c>
      <c r="P1607" s="169">
        <v>6916.839750000001</v>
      </c>
      <c r="Q1607" s="169">
        <v>6593.0095499999998</v>
      </c>
      <c r="R1607" s="169">
        <v>6246.9749999999995</v>
      </c>
      <c r="S1607" s="169">
        <v>0</v>
      </c>
      <c r="T1607" s="169">
        <v>0</v>
      </c>
      <c r="U1607" s="169">
        <v>32522.315549999999</v>
      </c>
      <c r="V1607" s="163">
        <f ca="1">SUM(INDIRECT(Inputs!$C$11&amp;ROW()&amp;":"&amp;Inputs!$C$12&amp;ROW()))</f>
        <v>6593.0095499999998</v>
      </c>
      <c r="W1607" s="163">
        <f ca="1">SUM(INDIRECT(Inputs!$C$13&amp;ROW()&amp;":"&amp;Inputs!$C$14&amp;ROW()))</f>
        <v>26275.340550000001</v>
      </c>
      <c r="X1607" s="3" t="str">
        <f>IF(COUNTIFS(Lookups!$A:$A,C1607)=1,"Gross Sales","")</f>
        <v/>
      </c>
      <c r="Y1607" s="3" t="str">
        <f>IF(COUNTIFS(Lookups!$D:$D,C1607)=1,"Bar Sales","")</f>
        <v/>
      </c>
      <c r="Z1607" s="3" t="str">
        <f>IFERROR(VLOOKUP(C1607*1,Lookups!$D:$F,3,FALSE),"")</f>
        <v/>
      </c>
      <c r="AA1607" s="3" t="str">
        <f>IFERROR(VLOOKUP($C1607*1,Lookups!$H:$N,3,FALSE),"")</f>
        <v>Sales</v>
      </c>
      <c r="AB1607" s="3" t="str">
        <f>IFERROR(VLOOKUP($C1607*1,Lookups!$H:$N,4,FALSE),"")</f>
        <v>Dinner</v>
      </c>
      <c r="AC1607" s="3" t="str">
        <f>IFERROR(VLOOKUP($C1607*1,Lookups!$H:$N,5,FALSE),"")</f>
        <v>Bar</v>
      </c>
      <c r="AD1607" s="3" t="str">
        <f>IFERROR(VLOOKUP($C1607*1,Lookups!$H:$N,6,FALSE),"")</f>
        <v>Bev</v>
      </c>
      <c r="AE1607" s="3" t="str">
        <f>IFERROR(VLOOKUP($C1607*1,Lookups!$H:$N,7,FALSE),"")</f>
        <v>Beer</v>
      </c>
      <c r="AF1607" s="3" t="str">
        <f>VLOOKUP(B1607*1,Stores!$A:$C,3,FALSE)</f>
        <v>DFG</v>
      </c>
    </row>
    <row r="1608" spans="1:32">
      <c r="A1608" s="165" t="s">
        <v>930</v>
      </c>
      <c r="B1608" s="166" t="s">
        <v>920</v>
      </c>
      <c r="C1608" s="165" t="s">
        <v>652</v>
      </c>
      <c r="D1608" s="165" t="s">
        <v>918</v>
      </c>
      <c r="E1608" s="165" t="s">
        <v>653</v>
      </c>
      <c r="F1608" s="167">
        <v>2017</v>
      </c>
      <c r="G1608" s="168">
        <v>0</v>
      </c>
      <c r="H1608" s="169">
        <v>0</v>
      </c>
      <c r="I1608" s="169">
        <v>0</v>
      </c>
      <c r="J1608" s="169">
        <v>0</v>
      </c>
      <c r="K1608" s="169">
        <v>0</v>
      </c>
      <c r="L1608" s="169">
        <v>41.438400000000001</v>
      </c>
      <c r="M1608" s="169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26.485800000000005</v>
      </c>
      <c r="S1608" s="169">
        <v>0</v>
      </c>
      <c r="T1608" s="169">
        <v>0</v>
      </c>
      <c r="U1608" s="169">
        <v>67.924200000000013</v>
      </c>
      <c r="V1608" s="163">
        <f ca="1">SUM(INDIRECT(Inputs!$C$11&amp;ROW()&amp;":"&amp;Inputs!$C$12&amp;ROW()))</f>
        <v>0</v>
      </c>
      <c r="W1608" s="163">
        <f ca="1">SUM(INDIRECT(Inputs!$C$13&amp;ROW()&amp;":"&amp;Inputs!$C$14&amp;ROW()))</f>
        <v>41.438400000000001</v>
      </c>
      <c r="X1608" s="3" t="str">
        <f>IF(COUNTIFS(Lookups!$A:$A,C1608)=1,"Gross Sales","")</f>
        <v/>
      </c>
      <c r="Y1608" s="3" t="str">
        <f>IF(COUNTIFS(Lookups!$D:$D,C1608)=1,"Bar Sales","")</f>
        <v/>
      </c>
      <c r="Z1608" s="3" t="str">
        <f>IFERROR(VLOOKUP(C1608*1,Lookups!$D:$F,3,FALSE),"")</f>
        <v/>
      </c>
      <c r="AA1608" s="3" t="str">
        <f>IFERROR(VLOOKUP($C1608*1,Lookups!$H:$N,3,FALSE),"")</f>
        <v>Sales</v>
      </c>
      <c r="AB1608" s="3" t="str">
        <f>IFERROR(VLOOKUP($C1608*1,Lookups!$H:$N,4,FALSE),"")</f>
        <v>Lunch</v>
      </c>
      <c r="AC1608" s="3" t="str">
        <f>IFERROR(VLOOKUP($C1608*1,Lookups!$H:$N,5,FALSE),"")</f>
        <v>Other</v>
      </c>
      <c r="AD1608" s="3" t="str">
        <f>IFERROR(VLOOKUP($C1608*1,Lookups!$H:$N,6,FALSE),"")</f>
        <v>Bev</v>
      </c>
      <c r="AE1608" s="3" t="str">
        <f>IFERROR(VLOOKUP($C1608*1,Lookups!$H:$N,7,FALSE),"")</f>
        <v>Beer</v>
      </c>
      <c r="AF1608" s="3" t="str">
        <f>VLOOKUP(B1608*1,Stores!$A:$C,3,FALSE)</f>
        <v>DFDE</v>
      </c>
    </row>
    <row r="1609" spans="1:32">
      <c r="A1609" s="165" t="s">
        <v>929</v>
      </c>
      <c r="B1609" s="166" t="s">
        <v>921</v>
      </c>
      <c r="C1609" s="165" t="s">
        <v>652</v>
      </c>
      <c r="D1609" s="165" t="s">
        <v>918</v>
      </c>
      <c r="E1609" s="165" t="s">
        <v>653</v>
      </c>
      <c r="F1609" s="167">
        <v>2017</v>
      </c>
      <c r="G1609" s="168">
        <v>0</v>
      </c>
      <c r="H1609" s="169">
        <v>0</v>
      </c>
      <c r="I1609" s="169">
        <v>100.37625</v>
      </c>
      <c r="J1609" s="169">
        <v>46.3125</v>
      </c>
      <c r="K1609" s="169">
        <v>97.410000000000011</v>
      </c>
      <c r="L1609" s="169">
        <v>60.438749999999999</v>
      </c>
      <c r="M1609" s="169">
        <v>76.724999999999994</v>
      </c>
      <c r="N1609" s="169">
        <v>34.29</v>
      </c>
      <c r="O1609" s="169">
        <v>12.337499999999999</v>
      </c>
      <c r="P1609" s="169">
        <v>147.55874999999997</v>
      </c>
      <c r="Q1609" s="169">
        <v>61.019999999999996</v>
      </c>
      <c r="R1609" s="169">
        <v>0</v>
      </c>
      <c r="S1609" s="169">
        <v>0</v>
      </c>
      <c r="T1609" s="169">
        <v>0</v>
      </c>
      <c r="U1609" s="169">
        <v>636.46875</v>
      </c>
      <c r="V1609" s="163">
        <f ca="1">SUM(INDIRECT(Inputs!$C$11&amp;ROW()&amp;":"&amp;Inputs!$C$12&amp;ROW()))</f>
        <v>61.019999999999996</v>
      </c>
      <c r="W1609" s="163">
        <f ca="1">SUM(INDIRECT(Inputs!$C$13&amp;ROW()&amp;":"&amp;Inputs!$C$14&amp;ROW()))</f>
        <v>636.46875</v>
      </c>
      <c r="X1609" s="3" t="str">
        <f>IF(COUNTIFS(Lookups!$A:$A,C1609)=1,"Gross Sales","")</f>
        <v/>
      </c>
      <c r="Y1609" s="3" t="str">
        <f>IF(COUNTIFS(Lookups!$D:$D,C1609)=1,"Bar Sales","")</f>
        <v/>
      </c>
      <c r="Z1609" s="3" t="str">
        <f>IFERROR(VLOOKUP(C1609*1,Lookups!$D:$F,3,FALSE),"")</f>
        <v/>
      </c>
      <c r="AA1609" s="3" t="str">
        <f>IFERROR(VLOOKUP($C1609*1,Lookups!$H:$N,3,FALSE),"")</f>
        <v>Sales</v>
      </c>
      <c r="AB1609" s="3" t="str">
        <f>IFERROR(VLOOKUP($C1609*1,Lookups!$H:$N,4,FALSE),"")</f>
        <v>Lunch</v>
      </c>
      <c r="AC1609" s="3" t="str">
        <f>IFERROR(VLOOKUP($C1609*1,Lookups!$H:$N,5,FALSE),"")</f>
        <v>Other</v>
      </c>
      <c r="AD1609" s="3" t="str">
        <f>IFERROR(VLOOKUP($C1609*1,Lookups!$H:$N,6,FALSE),"")</f>
        <v>Bev</v>
      </c>
      <c r="AE1609" s="3" t="str">
        <f>IFERROR(VLOOKUP($C1609*1,Lookups!$H:$N,7,FALSE),"")</f>
        <v>Beer</v>
      </c>
      <c r="AF1609" s="3" t="str">
        <f>VLOOKUP(B1609*1,Stores!$A:$C,3,FALSE)</f>
        <v>DFDE</v>
      </c>
    </row>
    <row r="1610" spans="1:32">
      <c r="A1610" s="165" t="s">
        <v>928</v>
      </c>
      <c r="B1610" s="166" t="s">
        <v>922</v>
      </c>
      <c r="C1610" s="165" t="s">
        <v>652</v>
      </c>
      <c r="D1610" s="165" t="s">
        <v>918</v>
      </c>
      <c r="E1610" s="165" t="s">
        <v>653</v>
      </c>
      <c r="F1610" s="167">
        <v>2017</v>
      </c>
      <c r="G1610" s="168">
        <v>0</v>
      </c>
      <c r="H1610" s="169">
        <v>0</v>
      </c>
      <c r="I1610" s="169">
        <v>0</v>
      </c>
      <c r="J1610" s="169">
        <v>0</v>
      </c>
      <c r="K1610" s="169">
        <v>0</v>
      </c>
      <c r="L1610" s="169">
        <v>0</v>
      </c>
      <c r="M1610" s="169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-4.41</v>
      </c>
      <c r="S1610" s="169">
        <v>0</v>
      </c>
      <c r="T1610" s="169">
        <v>0</v>
      </c>
      <c r="U1610" s="169">
        <v>-4.41</v>
      </c>
      <c r="V1610" s="163">
        <f ca="1">SUM(INDIRECT(Inputs!$C$11&amp;ROW()&amp;":"&amp;Inputs!$C$12&amp;ROW()))</f>
        <v>0</v>
      </c>
      <c r="W1610" s="163">
        <f ca="1">SUM(INDIRECT(Inputs!$C$13&amp;ROW()&amp;":"&amp;Inputs!$C$14&amp;ROW()))</f>
        <v>0</v>
      </c>
      <c r="X1610" s="3" t="str">
        <f>IF(COUNTIFS(Lookups!$A:$A,C1610)=1,"Gross Sales","")</f>
        <v/>
      </c>
      <c r="Y1610" s="3" t="str">
        <f>IF(COUNTIFS(Lookups!$D:$D,C1610)=1,"Bar Sales","")</f>
        <v/>
      </c>
      <c r="Z1610" s="3" t="str">
        <f>IFERROR(VLOOKUP(C1610*1,Lookups!$D:$F,3,FALSE),"")</f>
        <v/>
      </c>
      <c r="AA1610" s="3" t="str">
        <f>IFERROR(VLOOKUP($C1610*1,Lookups!$H:$N,3,FALSE),"")</f>
        <v>Sales</v>
      </c>
      <c r="AB1610" s="3" t="str">
        <f>IFERROR(VLOOKUP($C1610*1,Lookups!$H:$N,4,FALSE),"")</f>
        <v>Lunch</v>
      </c>
      <c r="AC1610" s="3" t="str">
        <f>IFERROR(VLOOKUP($C1610*1,Lookups!$H:$N,5,FALSE),"")</f>
        <v>Other</v>
      </c>
      <c r="AD1610" s="3" t="str">
        <f>IFERROR(VLOOKUP($C1610*1,Lookups!$H:$N,6,FALSE),"")</f>
        <v>Bev</v>
      </c>
      <c r="AE1610" s="3" t="str">
        <f>IFERROR(VLOOKUP($C1610*1,Lookups!$H:$N,7,FALSE),"")</f>
        <v>Beer</v>
      </c>
      <c r="AF1610" s="3" t="str">
        <f>VLOOKUP(B1610*1,Stores!$A:$C,3,FALSE)</f>
        <v>DFDE</v>
      </c>
    </row>
    <row r="1611" spans="1:32">
      <c r="A1611" s="165" t="s">
        <v>926</v>
      </c>
      <c r="B1611" s="166" t="s">
        <v>924</v>
      </c>
      <c r="C1611" s="165" t="s">
        <v>652</v>
      </c>
      <c r="D1611" s="165" t="s">
        <v>918</v>
      </c>
      <c r="E1611" s="165" t="s">
        <v>653</v>
      </c>
      <c r="F1611" s="167">
        <v>2017</v>
      </c>
      <c r="G1611" s="168">
        <v>0</v>
      </c>
      <c r="H1611" s="169">
        <v>0</v>
      </c>
      <c r="I1611" s="169">
        <v>-2.8979999999999992</v>
      </c>
      <c r="J1611" s="169">
        <v>0</v>
      </c>
      <c r="K1611" s="169">
        <v>2.7299999999999995</v>
      </c>
      <c r="L1611" s="169">
        <v>30.9315</v>
      </c>
      <c r="M1611" s="169">
        <v>-2.9420999999999999</v>
      </c>
      <c r="N1611" s="169">
        <v>0</v>
      </c>
      <c r="O1611" s="169">
        <v>0</v>
      </c>
      <c r="P1611" s="169">
        <v>0</v>
      </c>
      <c r="Q1611" s="169">
        <v>0</v>
      </c>
      <c r="R1611" s="169">
        <v>11.850300000000001</v>
      </c>
      <c r="S1611" s="169">
        <v>0</v>
      </c>
      <c r="T1611" s="169">
        <v>0</v>
      </c>
      <c r="U1611" s="169">
        <v>39.671700000000001</v>
      </c>
      <c r="V1611" s="163">
        <f ca="1">SUM(INDIRECT(Inputs!$C$11&amp;ROW()&amp;":"&amp;Inputs!$C$12&amp;ROW()))</f>
        <v>0</v>
      </c>
      <c r="W1611" s="163">
        <f ca="1">SUM(INDIRECT(Inputs!$C$13&amp;ROW()&amp;":"&amp;Inputs!$C$14&amp;ROW()))</f>
        <v>27.821400000000001</v>
      </c>
      <c r="X1611" s="3" t="str">
        <f>IF(COUNTIFS(Lookups!$A:$A,C1611)=1,"Gross Sales","")</f>
        <v/>
      </c>
      <c r="Y1611" s="3" t="str">
        <f>IF(COUNTIFS(Lookups!$D:$D,C1611)=1,"Bar Sales","")</f>
        <v/>
      </c>
      <c r="Z1611" s="3" t="str">
        <f>IFERROR(VLOOKUP(C1611*1,Lookups!$D:$F,3,FALSE),"")</f>
        <v/>
      </c>
      <c r="AA1611" s="3" t="str">
        <f>IFERROR(VLOOKUP($C1611*1,Lookups!$H:$N,3,FALSE),"")</f>
        <v>Sales</v>
      </c>
      <c r="AB1611" s="3" t="str">
        <f>IFERROR(VLOOKUP($C1611*1,Lookups!$H:$N,4,FALSE),"")</f>
        <v>Lunch</v>
      </c>
      <c r="AC1611" s="3" t="str">
        <f>IFERROR(VLOOKUP($C1611*1,Lookups!$H:$N,5,FALSE),"")</f>
        <v>Other</v>
      </c>
      <c r="AD1611" s="3" t="str">
        <f>IFERROR(VLOOKUP($C1611*1,Lookups!$H:$N,6,FALSE),"")</f>
        <v>Bev</v>
      </c>
      <c r="AE1611" s="3" t="str">
        <f>IFERROR(VLOOKUP($C1611*1,Lookups!$H:$N,7,FALSE),"")</f>
        <v>Beer</v>
      </c>
      <c r="AF1611" s="3" t="str">
        <f>VLOOKUP(B1611*1,Stores!$A:$C,3,FALSE)</f>
        <v>DFDE</v>
      </c>
    </row>
    <row r="1612" spans="1:32">
      <c r="A1612" s="165" t="s">
        <v>925</v>
      </c>
      <c r="B1612" s="166" t="s">
        <v>958</v>
      </c>
      <c r="C1612" s="165" t="s">
        <v>652</v>
      </c>
      <c r="D1612" s="165" t="s">
        <v>918</v>
      </c>
      <c r="E1612" s="165" t="s">
        <v>653</v>
      </c>
      <c r="F1612" s="167">
        <v>2017</v>
      </c>
      <c r="G1612" s="168">
        <v>0</v>
      </c>
      <c r="H1612" s="169">
        <v>0</v>
      </c>
      <c r="I1612" s="169">
        <v>0</v>
      </c>
      <c r="J1612" s="169">
        <v>0</v>
      </c>
      <c r="K1612" s="169">
        <v>0</v>
      </c>
      <c r="L1612" s="169">
        <v>0</v>
      </c>
      <c r="M1612" s="169">
        <v>0</v>
      </c>
      <c r="N1612" s="169">
        <v>0</v>
      </c>
      <c r="O1612" s="169">
        <v>0</v>
      </c>
      <c r="P1612" s="169">
        <v>0</v>
      </c>
      <c r="Q1612" s="169">
        <v>18.18375</v>
      </c>
      <c r="R1612" s="169">
        <v>5.2033500000000004</v>
      </c>
      <c r="S1612" s="169">
        <v>0</v>
      </c>
      <c r="T1612" s="169">
        <v>0</v>
      </c>
      <c r="U1612" s="169">
        <v>23.3871</v>
      </c>
      <c r="V1612" s="163">
        <f ca="1">SUM(INDIRECT(Inputs!$C$11&amp;ROW()&amp;":"&amp;Inputs!$C$12&amp;ROW()))</f>
        <v>18.18375</v>
      </c>
      <c r="W1612" s="163">
        <f ca="1">SUM(INDIRECT(Inputs!$C$13&amp;ROW()&amp;":"&amp;Inputs!$C$14&amp;ROW()))</f>
        <v>18.18375</v>
      </c>
      <c r="X1612" s="3" t="str">
        <f>IF(COUNTIFS(Lookups!$A:$A,C1612)=1,"Gross Sales","")</f>
        <v/>
      </c>
      <c r="Y1612" s="3" t="str">
        <f>IF(COUNTIFS(Lookups!$D:$D,C1612)=1,"Bar Sales","")</f>
        <v/>
      </c>
      <c r="Z1612" s="3" t="str">
        <f>IFERROR(VLOOKUP(C1612*1,Lookups!$D:$F,3,FALSE),"")</f>
        <v/>
      </c>
      <c r="AA1612" s="3" t="str">
        <f>IFERROR(VLOOKUP($C1612*1,Lookups!$H:$N,3,FALSE),"")</f>
        <v>Sales</v>
      </c>
      <c r="AB1612" s="3" t="str">
        <f>IFERROR(VLOOKUP($C1612*1,Lookups!$H:$N,4,FALSE),"")</f>
        <v>Lunch</v>
      </c>
      <c r="AC1612" s="3" t="str">
        <f>IFERROR(VLOOKUP($C1612*1,Lookups!$H:$N,5,FALSE),"")</f>
        <v>Other</v>
      </c>
      <c r="AD1612" s="3" t="str">
        <f>IFERROR(VLOOKUP($C1612*1,Lookups!$H:$N,6,FALSE),"")</f>
        <v>Bev</v>
      </c>
      <c r="AE1612" s="3" t="str">
        <f>IFERROR(VLOOKUP($C1612*1,Lookups!$H:$N,7,FALSE),"")</f>
        <v>Beer</v>
      </c>
      <c r="AF1612" s="3" t="str">
        <f>VLOOKUP(B1612*1,Stores!$A:$C,3,FALSE)</f>
        <v>DFDE</v>
      </c>
    </row>
    <row r="1613" spans="1:32">
      <c r="A1613" s="165" t="s">
        <v>958</v>
      </c>
      <c r="B1613" s="166" t="s">
        <v>925</v>
      </c>
      <c r="C1613" s="165" t="s">
        <v>652</v>
      </c>
      <c r="D1613" s="165" t="s">
        <v>918</v>
      </c>
      <c r="E1613" s="165" t="s">
        <v>653</v>
      </c>
      <c r="F1613" s="167">
        <v>2017</v>
      </c>
      <c r="G1613" s="168">
        <v>0</v>
      </c>
      <c r="H1613" s="169">
        <v>0</v>
      </c>
      <c r="I1613" s="169">
        <v>0</v>
      </c>
      <c r="J1613" s="169">
        <v>0</v>
      </c>
      <c r="K1613" s="169">
        <v>0</v>
      </c>
      <c r="L1613" s="169">
        <v>0</v>
      </c>
      <c r="M1613" s="169">
        <v>0</v>
      </c>
      <c r="N1613" s="169">
        <v>0</v>
      </c>
      <c r="O1613" s="169">
        <v>0</v>
      </c>
      <c r="P1613" s="169">
        <v>0</v>
      </c>
      <c r="Q1613" s="169">
        <v>6.0449999999999999</v>
      </c>
      <c r="R1613" s="169">
        <v>0</v>
      </c>
      <c r="S1613" s="169">
        <v>0</v>
      </c>
      <c r="T1613" s="169">
        <v>0</v>
      </c>
      <c r="U1613" s="169">
        <v>6.0449999999999999</v>
      </c>
      <c r="V1613" s="163">
        <f ca="1">SUM(INDIRECT(Inputs!$C$11&amp;ROW()&amp;":"&amp;Inputs!$C$12&amp;ROW()))</f>
        <v>6.0449999999999999</v>
      </c>
      <c r="W1613" s="163">
        <f ca="1">SUM(INDIRECT(Inputs!$C$13&amp;ROW()&amp;":"&amp;Inputs!$C$14&amp;ROW()))</f>
        <v>6.0449999999999999</v>
      </c>
      <c r="X1613" s="3" t="str">
        <f>IF(COUNTIFS(Lookups!$A:$A,C1613)=1,"Gross Sales","")</f>
        <v/>
      </c>
      <c r="Y1613" s="3" t="str">
        <f>IF(COUNTIFS(Lookups!$D:$D,C1613)=1,"Bar Sales","")</f>
        <v/>
      </c>
      <c r="Z1613" s="3" t="str">
        <f>IFERROR(VLOOKUP(C1613*1,Lookups!$D:$F,3,FALSE),"")</f>
        <v/>
      </c>
      <c r="AA1613" s="3" t="str">
        <f>IFERROR(VLOOKUP($C1613*1,Lookups!$H:$N,3,FALSE),"")</f>
        <v>Sales</v>
      </c>
      <c r="AB1613" s="3" t="str">
        <f>IFERROR(VLOOKUP($C1613*1,Lookups!$H:$N,4,FALSE),"")</f>
        <v>Lunch</v>
      </c>
      <c r="AC1613" s="3" t="str">
        <f>IFERROR(VLOOKUP($C1613*1,Lookups!$H:$N,5,FALSE),"")</f>
        <v>Other</v>
      </c>
      <c r="AD1613" s="3" t="str">
        <f>IFERROR(VLOOKUP($C1613*1,Lookups!$H:$N,6,FALSE),"")</f>
        <v>Bev</v>
      </c>
      <c r="AE1613" s="3" t="str">
        <f>IFERROR(VLOOKUP($C1613*1,Lookups!$H:$N,7,FALSE),"")</f>
        <v>Beer</v>
      </c>
      <c r="AF1613" s="3" t="str">
        <f>VLOOKUP(B1613*1,Stores!$A:$C,3,FALSE)</f>
        <v>DFDE</v>
      </c>
    </row>
    <row r="1614" spans="1:32">
      <c r="A1614" s="165" t="s">
        <v>924</v>
      </c>
      <c r="B1614" s="166" t="s">
        <v>926</v>
      </c>
      <c r="C1614" s="165" t="s">
        <v>652</v>
      </c>
      <c r="D1614" s="165" t="s">
        <v>918</v>
      </c>
      <c r="E1614" s="165" t="s">
        <v>653</v>
      </c>
      <c r="F1614" s="167">
        <v>2017</v>
      </c>
      <c r="G1614" s="168">
        <v>0</v>
      </c>
      <c r="H1614" s="169">
        <v>0</v>
      </c>
      <c r="I1614" s="169">
        <v>0</v>
      </c>
      <c r="J1614" s="169">
        <v>0</v>
      </c>
      <c r="K1614" s="169">
        <v>22.78125</v>
      </c>
      <c r="L1614" s="169">
        <v>285.41999999999996</v>
      </c>
      <c r="M1614" s="169">
        <v>585.84375</v>
      </c>
      <c r="N1614" s="169">
        <v>216.495</v>
      </c>
      <c r="O1614" s="169">
        <v>113.85749999999999</v>
      </c>
      <c r="P1614" s="169">
        <v>402.91874999999999</v>
      </c>
      <c r="Q1614" s="169">
        <v>337.36500000000001</v>
      </c>
      <c r="R1614" s="169">
        <v>176.72624999999999</v>
      </c>
      <c r="S1614" s="169">
        <v>0</v>
      </c>
      <c r="T1614" s="169">
        <v>0</v>
      </c>
      <c r="U1614" s="169">
        <v>2141.4075000000003</v>
      </c>
      <c r="V1614" s="163">
        <f ca="1">SUM(INDIRECT(Inputs!$C$11&amp;ROW()&amp;":"&amp;Inputs!$C$12&amp;ROW()))</f>
        <v>337.36500000000001</v>
      </c>
      <c r="W1614" s="163">
        <f ca="1">SUM(INDIRECT(Inputs!$C$13&amp;ROW()&amp;":"&amp;Inputs!$C$14&amp;ROW()))</f>
        <v>1964.6812500000001</v>
      </c>
      <c r="X1614" s="3" t="str">
        <f>IF(COUNTIFS(Lookups!$A:$A,C1614)=1,"Gross Sales","")</f>
        <v/>
      </c>
      <c r="Y1614" s="3" t="str">
        <f>IF(COUNTIFS(Lookups!$D:$D,C1614)=1,"Bar Sales","")</f>
        <v/>
      </c>
      <c r="Z1614" s="3" t="str">
        <f>IFERROR(VLOOKUP(C1614*1,Lookups!$D:$F,3,FALSE),"")</f>
        <v/>
      </c>
      <c r="AA1614" s="3" t="str">
        <f>IFERROR(VLOOKUP($C1614*1,Lookups!$H:$N,3,FALSE),"")</f>
        <v>Sales</v>
      </c>
      <c r="AB1614" s="3" t="str">
        <f>IFERROR(VLOOKUP($C1614*1,Lookups!$H:$N,4,FALSE),"")</f>
        <v>Lunch</v>
      </c>
      <c r="AC1614" s="3" t="str">
        <f>IFERROR(VLOOKUP($C1614*1,Lookups!$H:$N,5,FALSE),"")</f>
        <v>Other</v>
      </c>
      <c r="AD1614" s="3" t="str">
        <f>IFERROR(VLOOKUP($C1614*1,Lookups!$H:$N,6,FALSE),"")</f>
        <v>Bev</v>
      </c>
      <c r="AE1614" s="3" t="str">
        <f>IFERROR(VLOOKUP($C1614*1,Lookups!$H:$N,7,FALSE),"")</f>
        <v>Beer</v>
      </c>
      <c r="AF1614" s="3" t="str">
        <f>VLOOKUP(B1614*1,Stores!$A:$C,3,FALSE)</f>
        <v>DFDE</v>
      </c>
    </row>
    <row r="1615" spans="1:32">
      <c r="A1615" s="165" t="s">
        <v>923</v>
      </c>
      <c r="B1615" s="166" t="s">
        <v>927</v>
      </c>
      <c r="C1615" s="165" t="s">
        <v>652</v>
      </c>
      <c r="D1615" s="165" t="s">
        <v>918</v>
      </c>
      <c r="E1615" s="165" t="s">
        <v>653</v>
      </c>
      <c r="F1615" s="167">
        <v>2017</v>
      </c>
      <c r="G1615" s="168">
        <v>0</v>
      </c>
      <c r="H1615" s="169">
        <v>0</v>
      </c>
      <c r="I1615" s="169">
        <v>0</v>
      </c>
      <c r="J1615" s="169">
        <v>0</v>
      </c>
      <c r="K1615" s="169">
        <v>86.954999999999998</v>
      </c>
      <c r="L1615" s="169">
        <v>83.4</v>
      </c>
      <c r="M1615" s="169">
        <v>593.48789999999997</v>
      </c>
      <c r="N1615" s="169">
        <v>368.93745000000001</v>
      </c>
      <c r="O1615" s="169">
        <v>139.546875</v>
      </c>
      <c r="P1615" s="169">
        <v>432.88027499999998</v>
      </c>
      <c r="Q1615" s="169">
        <v>275.611875</v>
      </c>
      <c r="R1615" s="169">
        <v>65.913750000000007</v>
      </c>
      <c r="S1615" s="169">
        <v>0</v>
      </c>
      <c r="T1615" s="169">
        <v>0</v>
      </c>
      <c r="U1615" s="169">
        <v>2046.733125</v>
      </c>
      <c r="V1615" s="163">
        <f ca="1">SUM(INDIRECT(Inputs!$C$11&amp;ROW()&amp;":"&amp;Inputs!$C$12&amp;ROW()))</f>
        <v>275.611875</v>
      </c>
      <c r="W1615" s="163">
        <f ca="1">SUM(INDIRECT(Inputs!$C$13&amp;ROW()&amp;":"&amp;Inputs!$C$14&amp;ROW()))</f>
        <v>1980.819375</v>
      </c>
      <c r="X1615" s="3" t="str">
        <f>IF(COUNTIFS(Lookups!$A:$A,C1615)=1,"Gross Sales","")</f>
        <v/>
      </c>
      <c r="Y1615" s="3" t="str">
        <f>IF(COUNTIFS(Lookups!$D:$D,C1615)=1,"Bar Sales","")</f>
        <v/>
      </c>
      <c r="Z1615" s="3" t="str">
        <f>IFERROR(VLOOKUP(C1615*1,Lookups!$D:$F,3,FALSE),"")</f>
        <v/>
      </c>
      <c r="AA1615" s="3" t="str">
        <f>IFERROR(VLOOKUP($C1615*1,Lookups!$H:$N,3,FALSE),"")</f>
        <v>Sales</v>
      </c>
      <c r="AB1615" s="3" t="str">
        <f>IFERROR(VLOOKUP($C1615*1,Lookups!$H:$N,4,FALSE),"")</f>
        <v>Lunch</v>
      </c>
      <c r="AC1615" s="3" t="str">
        <f>IFERROR(VLOOKUP($C1615*1,Lookups!$H:$N,5,FALSE),"")</f>
        <v>Other</v>
      </c>
      <c r="AD1615" s="3" t="str">
        <f>IFERROR(VLOOKUP($C1615*1,Lookups!$H:$N,6,FALSE),"")</f>
        <v>Bev</v>
      </c>
      <c r="AE1615" s="3" t="str">
        <f>IFERROR(VLOOKUP($C1615*1,Lookups!$H:$N,7,FALSE),"")</f>
        <v>Beer</v>
      </c>
      <c r="AF1615" s="3" t="str">
        <f>VLOOKUP(B1615*1,Stores!$A:$C,3,FALSE)</f>
        <v>DFDE</v>
      </c>
    </row>
    <row r="1616" spans="1:32">
      <c r="A1616" s="165" t="s">
        <v>922</v>
      </c>
      <c r="B1616" s="166" t="s">
        <v>928</v>
      </c>
      <c r="C1616" s="165" t="s">
        <v>652</v>
      </c>
      <c r="D1616" s="165" t="s">
        <v>918</v>
      </c>
      <c r="E1616" s="165" t="s">
        <v>653</v>
      </c>
      <c r="F1616" s="167">
        <v>2017</v>
      </c>
      <c r="G1616" s="168">
        <v>0</v>
      </c>
      <c r="H1616" s="169">
        <v>0</v>
      </c>
      <c r="I1616" s="169">
        <v>0</v>
      </c>
      <c r="J1616" s="169">
        <v>0</v>
      </c>
      <c r="K1616" s="169">
        <v>0</v>
      </c>
      <c r="L1616" s="169">
        <v>0</v>
      </c>
      <c r="M1616" s="169">
        <v>0</v>
      </c>
      <c r="N1616" s="169">
        <v>0</v>
      </c>
      <c r="O1616" s="169">
        <v>0</v>
      </c>
      <c r="P1616" s="169">
        <v>3.7395000000000005</v>
      </c>
      <c r="Q1616" s="169">
        <v>0</v>
      </c>
      <c r="R1616" s="169">
        <v>0</v>
      </c>
      <c r="S1616" s="169">
        <v>0</v>
      </c>
      <c r="T1616" s="169">
        <v>0</v>
      </c>
      <c r="U1616" s="169">
        <v>3.7395000000000005</v>
      </c>
      <c r="V1616" s="163">
        <f ca="1">SUM(INDIRECT(Inputs!$C$11&amp;ROW()&amp;":"&amp;Inputs!$C$12&amp;ROW()))</f>
        <v>0</v>
      </c>
      <c r="W1616" s="163">
        <f ca="1">SUM(INDIRECT(Inputs!$C$13&amp;ROW()&amp;":"&amp;Inputs!$C$14&amp;ROW()))</f>
        <v>3.7395000000000005</v>
      </c>
      <c r="X1616" s="3" t="str">
        <f>IF(COUNTIFS(Lookups!$A:$A,C1616)=1,"Gross Sales","")</f>
        <v/>
      </c>
      <c r="Y1616" s="3" t="str">
        <f>IF(COUNTIFS(Lookups!$D:$D,C1616)=1,"Bar Sales","")</f>
        <v/>
      </c>
      <c r="Z1616" s="3" t="str">
        <f>IFERROR(VLOOKUP(C1616*1,Lookups!$D:$F,3,FALSE),"")</f>
        <v/>
      </c>
      <c r="AA1616" s="3" t="str">
        <f>IFERROR(VLOOKUP($C1616*1,Lookups!$H:$N,3,FALSE),"")</f>
        <v>Sales</v>
      </c>
      <c r="AB1616" s="3" t="str">
        <f>IFERROR(VLOOKUP($C1616*1,Lookups!$H:$N,4,FALSE),"")</f>
        <v>Lunch</v>
      </c>
      <c r="AC1616" s="3" t="str">
        <f>IFERROR(VLOOKUP($C1616*1,Lookups!$H:$N,5,FALSE),"")</f>
        <v>Other</v>
      </c>
      <c r="AD1616" s="3" t="str">
        <f>IFERROR(VLOOKUP($C1616*1,Lookups!$H:$N,6,FALSE),"")</f>
        <v>Bev</v>
      </c>
      <c r="AE1616" s="3" t="str">
        <f>IFERROR(VLOOKUP($C1616*1,Lookups!$H:$N,7,FALSE),"")</f>
        <v>Beer</v>
      </c>
      <c r="AF1616" s="3" t="str">
        <f>VLOOKUP(B1616*1,Stores!$A:$C,3,FALSE)</f>
        <v>DFDE</v>
      </c>
    </row>
    <row r="1617" spans="1:32">
      <c r="A1617" s="165" t="s">
        <v>920</v>
      </c>
      <c r="B1617" s="166" t="s">
        <v>930</v>
      </c>
      <c r="C1617" s="165" t="s">
        <v>652</v>
      </c>
      <c r="D1617" s="165" t="s">
        <v>918</v>
      </c>
      <c r="E1617" s="165" t="s">
        <v>653</v>
      </c>
      <c r="F1617" s="167">
        <v>2017</v>
      </c>
      <c r="G1617" s="168">
        <v>0</v>
      </c>
      <c r="H1617" s="169">
        <v>0</v>
      </c>
      <c r="I1617" s="169">
        <v>0</v>
      </c>
      <c r="J1617" s="169">
        <v>0</v>
      </c>
      <c r="K1617" s="169">
        <v>86.287500000000009</v>
      </c>
      <c r="L1617" s="169">
        <v>50.4</v>
      </c>
      <c r="M1617" s="169">
        <v>142.845</v>
      </c>
      <c r="N1617" s="169">
        <v>78.975000000000009</v>
      </c>
      <c r="O1617" s="169">
        <v>64.39500000000001</v>
      </c>
      <c r="P1617" s="169">
        <v>85.41</v>
      </c>
      <c r="Q1617" s="169">
        <v>51.397500000000001</v>
      </c>
      <c r="R1617" s="169">
        <v>94.5</v>
      </c>
      <c r="S1617" s="169">
        <v>0</v>
      </c>
      <c r="T1617" s="169">
        <v>0</v>
      </c>
      <c r="U1617" s="169">
        <v>654.21</v>
      </c>
      <c r="V1617" s="163">
        <f ca="1">SUM(INDIRECT(Inputs!$C$11&amp;ROW()&amp;":"&amp;Inputs!$C$12&amp;ROW()))</f>
        <v>51.397500000000001</v>
      </c>
      <c r="W1617" s="163">
        <f ca="1">SUM(INDIRECT(Inputs!$C$13&amp;ROW()&amp;":"&amp;Inputs!$C$14&amp;ROW()))</f>
        <v>559.71</v>
      </c>
      <c r="X1617" s="3" t="str">
        <f>IF(COUNTIFS(Lookups!$A:$A,C1617)=1,"Gross Sales","")</f>
        <v/>
      </c>
      <c r="Y1617" s="3" t="str">
        <f>IF(COUNTIFS(Lookups!$D:$D,C1617)=1,"Bar Sales","")</f>
        <v/>
      </c>
      <c r="Z1617" s="3" t="str">
        <f>IFERROR(VLOOKUP(C1617*1,Lookups!$D:$F,3,FALSE),"")</f>
        <v/>
      </c>
      <c r="AA1617" s="3" t="str">
        <f>IFERROR(VLOOKUP($C1617*1,Lookups!$H:$N,3,FALSE),"")</f>
        <v>Sales</v>
      </c>
      <c r="AB1617" s="3" t="str">
        <f>IFERROR(VLOOKUP($C1617*1,Lookups!$H:$N,4,FALSE),"")</f>
        <v>Lunch</v>
      </c>
      <c r="AC1617" s="3" t="str">
        <f>IFERROR(VLOOKUP($C1617*1,Lookups!$H:$N,5,FALSE),"")</f>
        <v>Other</v>
      </c>
      <c r="AD1617" s="3" t="str">
        <f>IFERROR(VLOOKUP($C1617*1,Lookups!$H:$N,6,FALSE),"")</f>
        <v>Bev</v>
      </c>
      <c r="AE1617" s="3" t="str">
        <f>IFERROR(VLOOKUP($C1617*1,Lookups!$H:$N,7,FALSE),"")</f>
        <v>Beer</v>
      </c>
      <c r="AF1617" s="3" t="str">
        <f>VLOOKUP(B1617*1,Stores!$A:$C,3,FALSE)</f>
        <v>DFDE</v>
      </c>
    </row>
    <row r="1618" spans="1:32">
      <c r="A1618" s="165" t="s">
        <v>959</v>
      </c>
      <c r="B1618" s="166" t="s">
        <v>932</v>
      </c>
      <c r="C1618" s="165" t="s">
        <v>652</v>
      </c>
      <c r="D1618" s="165" t="s">
        <v>918</v>
      </c>
      <c r="E1618" s="165" t="s">
        <v>653</v>
      </c>
      <c r="F1618" s="167">
        <v>2017</v>
      </c>
      <c r="G1618" s="168">
        <v>0</v>
      </c>
      <c r="H1618" s="169">
        <v>0</v>
      </c>
      <c r="I1618" s="169">
        <v>77.759999999999991</v>
      </c>
      <c r="J1618" s="169">
        <v>292.5</v>
      </c>
      <c r="K1618" s="169">
        <v>504.81</v>
      </c>
      <c r="L1618" s="169">
        <v>807.70500000000004</v>
      </c>
      <c r="M1618" s="169">
        <v>1737.0749999999998</v>
      </c>
      <c r="N1618" s="169">
        <v>867.5100000000001</v>
      </c>
      <c r="O1618" s="169">
        <v>1469.01</v>
      </c>
      <c r="P1618" s="169">
        <v>1656.6525000000001</v>
      </c>
      <c r="Q1618" s="169">
        <v>1563.9749999999999</v>
      </c>
      <c r="R1618" s="169">
        <v>1087.5150000000001</v>
      </c>
      <c r="S1618" s="169">
        <v>0</v>
      </c>
      <c r="T1618" s="169">
        <v>0</v>
      </c>
      <c r="U1618" s="169">
        <v>10064.512499999999</v>
      </c>
      <c r="V1618" s="163">
        <f ca="1">SUM(INDIRECT(Inputs!$C$11&amp;ROW()&amp;":"&amp;Inputs!$C$12&amp;ROW()))</f>
        <v>1563.9749999999999</v>
      </c>
      <c r="W1618" s="163">
        <f ca="1">SUM(INDIRECT(Inputs!$C$13&amp;ROW()&amp;":"&amp;Inputs!$C$14&amp;ROW()))</f>
        <v>8976.9974999999995</v>
      </c>
      <c r="X1618" s="3" t="str">
        <f>IF(COUNTIFS(Lookups!$A:$A,C1618)=1,"Gross Sales","")</f>
        <v/>
      </c>
      <c r="Y1618" s="3" t="str">
        <f>IF(COUNTIFS(Lookups!$D:$D,C1618)=1,"Bar Sales","")</f>
        <v/>
      </c>
      <c r="Z1618" s="3" t="str">
        <f>IFERROR(VLOOKUP(C1618*1,Lookups!$D:$F,3,FALSE),"")</f>
        <v/>
      </c>
      <c r="AA1618" s="3" t="str">
        <f>IFERROR(VLOOKUP($C1618*1,Lookups!$H:$N,3,FALSE),"")</f>
        <v>Sales</v>
      </c>
      <c r="AB1618" s="3" t="str">
        <f>IFERROR(VLOOKUP($C1618*1,Lookups!$H:$N,4,FALSE),"")</f>
        <v>Lunch</v>
      </c>
      <c r="AC1618" s="3" t="str">
        <f>IFERROR(VLOOKUP($C1618*1,Lookups!$H:$N,5,FALSE),"")</f>
        <v>Other</v>
      </c>
      <c r="AD1618" s="3" t="str">
        <f>IFERROR(VLOOKUP($C1618*1,Lookups!$H:$N,6,FALSE),"")</f>
        <v>Bev</v>
      </c>
      <c r="AE1618" s="3" t="str">
        <f>IFERROR(VLOOKUP($C1618*1,Lookups!$H:$N,7,FALSE),"")</f>
        <v>Beer</v>
      </c>
      <c r="AF1618" s="3" t="str">
        <f>VLOOKUP(B1618*1,Stores!$A:$C,3,FALSE)</f>
        <v>DFG</v>
      </c>
    </row>
    <row r="1619" spans="1:32">
      <c r="A1619" s="165" t="s">
        <v>954</v>
      </c>
      <c r="B1619" s="166" t="s">
        <v>933</v>
      </c>
      <c r="C1619" s="165" t="s">
        <v>652</v>
      </c>
      <c r="D1619" s="165" t="s">
        <v>918</v>
      </c>
      <c r="E1619" s="165" t="s">
        <v>653</v>
      </c>
      <c r="F1619" s="167">
        <v>2017</v>
      </c>
      <c r="G1619" s="168">
        <v>0</v>
      </c>
      <c r="H1619" s="169">
        <v>86.919299999999993</v>
      </c>
      <c r="I1619" s="169">
        <v>75.194400000000002</v>
      </c>
      <c r="J1619" s="169">
        <v>61.493249999999996</v>
      </c>
      <c r="K1619" s="169">
        <v>301.58730000000003</v>
      </c>
      <c r="L1619" s="169">
        <v>373.26262499999996</v>
      </c>
      <c r="M1619" s="169">
        <v>103.4832</v>
      </c>
      <c r="N1619" s="169">
        <v>18.626999999999999</v>
      </c>
      <c r="O1619" s="169">
        <v>13.943999999999997</v>
      </c>
      <c r="P1619" s="169">
        <v>42.744149999999998</v>
      </c>
      <c r="Q1619" s="169">
        <v>186.60599999999999</v>
      </c>
      <c r="R1619" s="169">
        <v>97.924199999999999</v>
      </c>
      <c r="S1619" s="169">
        <v>0</v>
      </c>
      <c r="T1619" s="169">
        <v>0</v>
      </c>
      <c r="U1619" s="169">
        <v>1361.7854249999998</v>
      </c>
      <c r="V1619" s="163">
        <f ca="1">SUM(INDIRECT(Inputs!$C$11&amp;ROW()&amp;":"&amp;Inputs!$C$12&amp;ROW()))</f>
        <v>186.60599999999999</v>
      </c>
      <c r="W1619" s="163">
        <f ca="1">SUM(INDIRECT(Inputs!$C$13&amp;ROW()&amp;":"&amp;Inputs!$C$14&amp;ROW()))</f>
        <v>1263.8612249999999</v>
      </c>
      <c r="X1619" s="3" t="str">
        <f>IF(COUNTIFS(Lookups!$A:$A,C1619)=1,"Gross Sales","")</f>
        <v/>
      </c>
      <c r="Y1619" s="3" t="str">
        <f>IF(COUNTIFS(Lookups!$D:$D,C1619)=1,"Bar Sales","")</f>
        <v/>
      </c>
      <c r="Z1619" s="3" t="str">
        <f>IFERROR(VLOOKUP(C1619*1,Lookups!$D:$F,3,FALSE),"")</f>
        <v/>
      </c>
      <c r="AA1619" s="3" t="str">
        <f>IFERROR(VLOOKUP($C1619*1,Lookups!$H:$N,3,FALSE),"")</f>
        <v>Sales</v>
      </c>
      <c r="AB1619" s="3" t="str">
        <f>IFERROR(VLOOKUP($C1619*1,Lookups!$H:$N,4,FALSE),"")</f>
        <v>Lunch</v>
      </c>
      <c r="AC1619" s="3" t="str">
        <f>IFERROR(VLOOKUP($C1619*1,Lookups!$H:$N,5,FALSE),"")</f>
        <v>Other</v>
      </c>
      <c r="AD1619" s="3" t="str">
        <f>IFERROR(VLOOKUP($C1619*1,Lookups!$H:$N,6,FALSE),"")</f>
        <v>Bev</v>
      </c>
      <c r="AE1619" s="3" t="str">
        <f>IFERROR(VLOOKUP($C1619*1,Lookups!$H:$N,7,FALSE),"")</f>
        <v>Beer</v>
      </c>
      <c r="AF1619" s="3" t="str">
        <f>VLOOKUP(B1619*1,Stores!$A:$C,3,FALSE)</f>
        <v>DFG</v>
      </c>
    </row>
    <row r="1620" spans="1:32">
      <c r="A1620" s="165" t="s">
        <v>953</v>
      </c>
      <c r="B1620" s="166" t="s">
        <v>934</v>
      </c>
      <c r="C1620" s="165" t="s">
        <v>652</v>
      </c>
      <c r="D1620" s="165" t="s">
        <v>918</v>
      </c>
      <c r="E1620" s="165" t="s">
        <v>653</v>
      </c>
      <c r="F1620" s="167">
        <v>2017</v>
      </c>
      <c r="G1620" s="168">
        <v>0</v>
      </c>
      <c r="H1620" s="169">
        <v>0</v>
      </c>
      <c r="I1620" s="169">
        <v>0</v>
      </c>
      <c r="J1620" s="169">
        <v>0</v>
      </c>
      <c r="K1620" s="169">
        <v>0</v>
      </c>
      <c r="L1620" s="169">
        <v>162.84375</v>
      </c>
      <c r="M1620" s="169">
        <v>146.88</v>
      </c>
      <c r="N1620" s="169">
        <v>112.55624999999999</v>
      </c>
      <c r="O1620" s="169">
        <v>54.862500000000004</v>
      </c>
      <c r="P1620" s="169">
        <v>175.27499999999998</v>
      </c>
      <c r="Q1620" s="169">
        <v>332.03625</v>
      </c>
      <c r="R1620" s="169">
        <v>281.7</v>
      </c>
      <c r="S1620" s="169">
        <v>0</v>
      </c>
      <c r="T1620" s="169">
        <v>0</v>
      </c>
      <c r="U1620" s="169">
        <v>1266.1537499999999</v>
      </c>
      <c r="V1620" s="163">
        <f ca="1">SUM(INDIRECT(Inputs!$C$11&amp;ROW()&amp;":"&amp;Inputs!$C$12&amp;ROW()))</f>
        <v>332.03625</v>
      </c>
      <c r="W1620" s="163">
        <f ca="1">SUM(INDIRECT(Inputs!$C$13&amp;ROW()&amp;":"&amp;Inputs!$C$14&amp;ROW()))</f>
        <v>984.45375000000001</v>
      </c>
      <c r="X1620" s="3" t="str">
        <f>IF(COUNTIFS(Lookups!$A:$A,C1620)=1,"Gross Sales","")</f>
        <v/>
      </c>
      <c r="Y1620" s="3" t="str">
        <f>IF(COUNTIFS(Lookups!$D:$D,C1620)=1,"Bar Sales","")</f>
        <v/>
      </c>
      <c r="Z1620" s="3" t="str">
        <f>IFERROR(VLOOKUP(C1620*1,Lookups!$D:$F,3,FALSE),"")</f>
        <v/>
      </c>
      <c r="AA1620" s="3" t="str">
        <f>IFERROR(VLOOKUP($C1620*1,Lookups!$H:$N,3,FALSE),"")</f>
        <v>Sales</v>
      </c>
      <c r="AB1620" s="3" t="str">
        <f>IFERROR(VLOOKUP($C1620*1,Lookups!$H:$N,4,FALSE),"")</f>
        <v>Lunch</v>
      </c>
      <c r="AC1620" s="3" t="str">
        <f>IFERROR(VLOOKUP($C1620*1,Lookups!$H:$N,5,FALSE),"")</f>
        <v>Other</v>
      </c>
      <c r="AD1620" s="3" t="str">
        <f>IFERROR(VLOOKUP($C1620*1,Lookups!$H:$N,6,FALSE),"")</f>
        <v>Bev</v>
      </c>
      <c r="AE1620" s="3" t="str">
        <f>IFERROR(VLOOKUP($C1620*1,Lookups!$H:$N,7,FALSE),"")</f>
        <v>Beer</v>
      </c>
      <c r="AF1620" s="3" t="str">
        <f>VLOOKUP(B1620*1,Stores!$A:$C,3,FALSE)</f>
        <v>DFG</v>
      </c>
    </row>
    <row r="1621" spans="1:32">
      <c r="A1621" s="165" t="s">
        <v>950</v>
      </c>
      <c r="B1621" s="166" t="s">
        <v>935</v>
      </c>
      <c r="C1621" s="165" t="s">
        <v>652</v>
      </c>
      <c r="D1621" s="165" t="s">
        <v>918</v>
      </c>
      <c r="E1621" s="165" t="s">
        <v>653</v>
      </c>
      <c r="F1621" s="167">
        <v>2017</v>
      </c>
      <c r="G1621" s="168">
        <v>0</v>
      </c>
      <c r="H1621" s="169">
        <v>85.5</v>
      </c>
      <c r="I1621" s="169">
        <v>137.46</v>
      </c>
      <c r="J1621" s="169">
        <v>166.24980000000002</v>
      </c>
      <c r="K1621" s="169">
        <v>407.16</v>
      </c>
      <c r="L1621" s="169">
        <v>193.38</v>
      </c>
      <c r="M1621" s="169">
        <v>276.4425</v>
      </c>
      <c r="N1621" s="169">
        <v>115.05</v>
      </c>
      <c r="O1621" s="169">
        <v>58.5</v>
      </c>
      <c r="P1621" s="169">
        <v>163.91249999999999</v>
      </c>
      <c r="Q1621" s="169">
        <v>225.50624999999999</v>
      </c>
      <c r="R1621" s="169">
        <v>175.5</v>
      </c>
      <c r="S1621" s="169">
        <v>0</v>
      </c>
      <c r="T1621" s="169">
        <v>0</v>
      </c>
      <c r="U1621" s="169">
        <v>2004.6610499999999</v>
      </c>
      <c r="V1621" s="163">
        <f ca="1">SUM(INDIRECT(Inputs!$C$11&amp;ROW()&amp;":"&amp;Inputs!$C$12&amp;ROW()))</f>
        <v>225.50624999999999</v>
      </c>
      <c r="W1621" s="163">
        <f ca="1">SUM(INDIRECT(Inputs!$C$13&amp;ROW()&amp;":"&amp;Inputs!$C$14&amp;ROW()))</f>
        <v>1829.1610499999999</v>
      </c>
      <c r="X1621" s="3" t="str">
        <f>IF(COUNTIFS(Lookups!$A:$A,C1621)=1,"Gross Sales","")</f>
        <v/>
      </c>
      <c r="Y1621" s="3" t="str">
        <f>IF(COUNTIFS(Lookups!$D:$D,C1621)=1,"Bar Sales","")</f>
        <v/>
      </c>
      <c r="Z1621" s="3" t="str">
        <f>IFERROR(VLOOKUP(C1621*1,Lookups!$D:$F,3,FALSE),"")</f>
        <v/>
      </c>
      <c r="AA1621" s="3" t="str">
        <f>IFERROR(VLOOKUP($C1621*1,Lookups!$H:$N,3,FALSE),"")</f>
        <v>Sales</v>
      </c>
      <c r="AB1621" s="3" t="str">
        <f>IFERROR(VLOOKUP($C1621*1,Lookups!$H:$N,4,FALSE),"")</f>
        <v>Lunch</v>
      </c>
      <c r="AC1621" s="3" t="str">
        <f>IFERROR(VLOOKUP($C1621*1,Lookups!$H:$N,5,FALSE),"")</f>
        <v>Other</v>
      </c>
      <c r="AD1621" s="3" t="str">
        <f>IFERROR(VLOOKUP($C1621*1,Lookups!$H:$N,6,FALSE),"")</f>
        <v>Bev</v>
      </c>
      <c r="AE1621" s="3" t="str">
        <f>IFERROR(VLOOKUP($C1621*1,Lookups!$H:$N,7,FALSE),"")</f>
        <v>Beer</v>
      </c>
      <c r="AF1621" s="3" t="str">
        <f>VLOOKUP(B1621*1,Stores!$A:$C,3,FALSE)</f>
        <v>DFG</v>
      </c>
    </row>
    <row r="1622" spans="1:32">
      <c r="A1622" s="165" t="s">
        <v>949</v>
      </c>
      <c r="B1622" s="166" t="s">
        <v>936</v>
      </c>
      <c r="C1622" s="165" t="s">
        <v>652</v>
      </c>
      <c r="D1622" s="165" t="s">
        <v>918</v>
      </c>
      <c r="E1622" s="165" t="s">
        <v>653</v>
      </c>
      <c r="F1622" s="167">
        <v>2017</v>
      </c>
      <c r="G1622" s="168">
        <v>0</v>
      </c>
      <c r="H1622" s="169">
        <v>154.62292499999998</v>
      </c>
      <c r="I1622" s="169">
        <v>299.36399999999998</v>
      </c>
      <c r="J1622" s="169">
        <v>147.46200000000002</v>
      </c>
      <c r="K1622" s="169">
        <v>190.00979999999998</v>
      </c>
      <c r="L1622" s="169">
        <v>143.905125</v>
      </c>
      <c r="M1622" s="169">
        <v>138.8475</v>
      </c>
      <c r="N1622" s="169">
        <v>38.744700000000002</v>
      </c>
      <c r="O1622" s="169">
        <v>69.209474999999998</v>
      </c>
      <c r="P1622" s="169">
        <v>65.344499999999996</v>
      </c>
      <c r="Q1622" s="169">
        <v>54.195450000000001</v>
      </c>
      <c r="R1622" s="169">
        <v>164.61389999999997</v>
      </c>
      <c r="S1622" s="169">
        <v>0</v>
      </c>
      <c r="T1622" s="169">
        <v>0</v>
      </c>
      <c r="U1622" s="169">
        <v>1466.3193749999998</v>
      </c>
      <c r="V1622" s="163">
        <f ca="1">SUM(INDIRECT(Inputs!$C$11&amp;ROW()&amp;":"&amp;Inputs!$C$12&amp;ROW()))</f>
        <v>54.195450000000001</v>
      </c>
      <c r="W1622" s="163">
        <f ca="1">SUM(INDIRECT(Inputs!$C$13&amp;ROW()&amp;":"&amp;Inputs!$C$14&amp;ROW()))</f>
        <v>1301.7054749999998</v>
      </c>
      <c r="X1622" s="3" t="str">
        <f>IF(COUNTIFS(Lookups!$A:$A,C1622)=1,"Gross Sales","")</f>
        <v/>
      </c>
      <c r="Y1622" s="3" t="str">
        <f>IF(COUNTIFS(Lookups!$D:$D,C1622)=1,"Bar Sales","")</f>
        <v/>
      </c>
      <c r="Z1622" s="3" t="str">
        <f>IFERROR(VLOOKUP(C1622*1,Lookups!$D:$F,3,FALSE),"")</f>
        <v/>
      </c>
      <c r="AA1622" s="3" t="str">
        <f>IFERROR(VLOOKUP($C1622*1,Lookups!$H:$N,3,FALSE),"")</f>
        <v>Sales</v>
      </c>
      <c r="AB1622" s="3" t="str">
        <f>IFERROR(VLOOKUP($C1622*1,Lookups!$H:$N,4,FALSE),"")</f>
        <v>Lunch</v>
      </c>
      <c r="AC1622" s="3" t="str">
        <f>IFERROR(VLOOKUP($C1622*1,Lookups!$H:$N,5,FALSE),"")</f>
        <v>Other</v>
      </c>
      <c r="AD1622" s="3" t="str">
        <f>IFERROR(VLOOKUP($C1622*1,Lookups!$H:$N,6,FALSE),"")</f>
        <v>Bev</v>
      </c>
      <c r="AE1622" s="3" t="str">
        <f>IFERROR(VLOOKUP($C1622*1,Lookups!$H:$N,7,FALSE),"")</f>
        <v>Beer</v>
      </c>
      <c r="AF1622" s="3" t="str">
        <f>VLOOKUP(B1622*1,Stores!$A:$C,3,FALSE)</f>
        <v>DFG</v>
      </c>
    </row>
    <row r="1623" spans="1:32">
      <c r="A1623" s="165" t="s">
        <v>947</v>
      </c>
      <c r="B1623" s="166" t="s">
        <v>938</v>
      </c>
      <c r="C1623" s="165" t="s">
        <v>652</v>
      </c>
      <c r="D1623" s="165" t="s">
        <v>918</v>
      </c>
      <c r="E1623" s="165" t="s">
        <v>653</v>
      </c>
      <c r="F1623" s="167">
        <v>2017</v>
      </c>
      <c r="G1623" s="168">
        <v>0</v>
      </c>
      <c r="H1623" s="169">
        <v>2669.6655000000001</v>
      </c>
      <c r="I1623" s="169">
        <v>3424.6831500000003</v>
      </c>
      <c r="J1623" s="169">
        <v>4754.2950000000001</v>
      </c>
      <c r="K1623" s="169">
        <v>5746.0050000000001</v>
      </c>
      <c r="L1623" s="169">
        <v>5103.5985000000001</v>
      </c>
      <c r="M1623" s="169">
        <v>5193.6506250000002</v>
      </c>
      <c r="N1623" s="169">
        <v>3764.76</v>
      </c>
      <c r="O1623" s="169">
        <v>5010.1424999999999</v>
      </c>
      <c r="P1623" s="169">
        <v>4299.8066999999992</v>
      </c>
      <c r="Q1623" s="169">
        <v>4026.2017500000002</v>
      </c>
      <c r="R1623" s="169">
        <v>4096.05</v>
      </c>
      <c r="S1623" s="169">
        <v>0</v>
      </c>
      <c r="T1623" s="169">
        <v>0</v>
      </c>
      <c r="U1623" s="169">
        <v>48088.858725000006</v>
      </c>
      <c r="V1623" s="163">
        <f ca="1">SUM(INDIRECT(Inputs!$C$11&amp;ROW()&amp;":"&amp;Inputs!$C$12&amp;ROW()))</f>
        <v>4026.2017500000002</v>
      </c>
      <c r="W1623" s="163">
        <f ca="1">SUM(INDIRECT(Inputs!$C$13&amp;ROW()&amp;":"&amp;Inputs!$C$14&amp;ROW()))</f>
        <v>43992.808725000003</v>
      </c>
      <c r="X1623" s="3" t="str">
        <f>IF(COUNTIFS(Lookups!$A:$A,C1623)=1,"Gross Sales","")</f>
        <v/>
      </c>
      <c r="Y1623" s="3" t="str">
        <f>IF(COUNTIFS(Lookups!$D:$D,C1623)=1,"Bar Sales","")</f>
        <v/>
      </c>
      <c r="Z1623" s="3" t="str">
        <f>IFERROR(VLOOKUP(C1623*1,Lookups!$D:$F,3,FALSE),"")</f>
        <v/>
      </c>
      <c r="AA1623" s="3" t="str">
        <f>IFERROR(VLOOKUP($C1623*1,Lookups!$H:$N,3,FALSE),"")</f>
        <v>Sales</v>
      </c>
      <c r="AB1623" s="3" t="str">
        <f>IFERROR(VLOOKUP($C1623*1,Lookups!$H:$N,4,FALSE),"")</f>
        <v>Lunch</v>
      </c>
      <c r="AC1623" s="3" t="str">
        <f>IFERROR(VLOOKUP($C1623*1,Lookups!$H:$N,5,FALSE),"")</f>
        <v>Other</v>
      </c>
      <c r="AD1623" s="3" t="str">
        <f>IFERROR(VLOOKUP($C1623*1,Lookups!$H:$N,6,FALSE),"")</f>
        <v>Bev</v>
      </c>
      <c r="AE1623" s="3" t="str">
        <f>IFERROR(VLOOKUP($C1623*1,Lookups!$H:$N,7,FALSE),"")</f>
        <v>Beer</v>
      </c>
      <c r="AF1623" s="3" t="str">
        <f>VLOOKUP(B1623*1,Stores!$A:$C,3,FALSE)</f>
        <v>DFG</v>
      </c>
    </row>
    <row r="1624" spans="1:32">
      <c r="A1624" s="165" t="s">
        <v>946</v>
      </c>
      <c r="B1624" s="166" t="s">
        <v>939</v>
      </c>
      <c r="C1624" s="165" t="s">
        <v>652</v>
      </c>
      <c r="D1624" s="165" t="s">
        <v>918</v>
      </c>
      <c r="E1624" s="165" t="s">
        <v>653</v>
      </c>
      <c r="F1624" s="167">
        <v>2017</v>
      </c>
      <c r="G1624" s="168">
        <v>0</v>
      </c>
      <c r="H1624" s="169">
        <v>352.10699999999997</v>
      </c>
      <c r="I1624" s="169">
        <v>565.62165000000005</v>
      </c>
      <c r="J1624" s="169">
        <v>714.22409999999991</v>
      </c>
      <c r="K1624" s="169">
        <v>1184.412075</v>
      </c>
      <c r="L1624" s="169">
        <v>1049.6304</v>
      </c>
      <c r="M1624" s="169">
        <v>1217.0283749999999</v>
      </c>
      <c r="N1624" s="169">
        <v>320.51400000000007</v>
      </c>
      <c r="O1624" s="169">
        <v>166.7388</v>
      </c>
      <c r="P1624" s="169">
        <v>277.78702499999997</v>
      </c>
      <c r="Q1624" s="169">
        <v>300.3168</v>
      </c>
      <c r="R1624" s="169">
        <v>790.53300000000013</v>
      </c>
      <c r="S1624" s="169">
        <v>0</v>
      </c>
      <c r="T1624" s="169">
        <v>0</v>
      </c>
      <c r="U1624" s="169">
        <v>6938.9132249999993</v>
      </c>
      <c r="V1624" s="163">
        <f ca="1">SUM(INDIRECT(Inputs!$C$11&amp;ROW()&amp;":"&amp;Inputs!$C$12&amp;ROW()))</f>
        <v>300.3168</v>
      </c>
      <c r="W1624" s="163">
        <f ca="1">SUM(INDIRECT(Inputs!$C$13&amp;ROW()&amp;":"&amp;Inputs!$C$14&amp;ROW()))</f>
        <v>6148.380224999999</v>
      </c>
      <c r="X1624" s="3" t="str">
        <f>IF(COUNTIFS(Lookups!$A:$A,C1624)=1,"Gross Sales","")</f>
        <v/>
      </c>
      <c r="Y1624" s="3" t="str">
        <f>IF(COUNTIFS(Lookups!$D:$D,C1624)=1,"Bar Sales","")</f>
        <v/>
      </c>
      <c r="Z1624" s="3" t="str">
        <f>IFERROR(VLOOKUP(C1624*1,Lookups!$D:$F,3,FALSE),"")</f>
        <v/>
      </c>
      <c r="AA1624" s="3" t="str">
        <f>IFERROR(VLOOKUP($C1624*1,Lookups!$H:$N,3,FALSE),"")</f>
        <v>Sales</v>
      </c>
      <c r="AB1624" s="3" t="str">
        <f>IFERROR(VLOOKUP($C1624*1,Lookups!$H:$N,4,FALSE),"")</f>
        <v>Lunch</v>
      </c>
      <c r="AC1624" s="3" t="str">
        <f>IFERROR(VLOOKUP($C1624*1,Lookups!$H:$N,5,FALSE),"")</f>
        <v>Other</v>
      </c>
      <c r="AD1624" s="3" t="str">
        <f>IFERROR(VLOOKUP($C1624*1,Lookups!$H:$N,6,FALSE),"")</f>
        <v>Bev</v>
      </c>
      <c r="AE1624" s="3" t="str">
        <f>IFERROR(VLOOKUP($C1624*1,Lookups!$H:$N,7,FALSE),"")</f>
        <v>Beer</v>
      </c>
      <c r="AF1624" s="3" t="str">
        <f>VLOOKUP(B1624*1,Stores!$A:$C,3,FALSE)</f>
        <v>DFG</v>
      </c>
    </row>
    <row r="1625" spans="1:32">
      <c r="A1625" s="165" t="s">
        <v>945</v>
      </c>
      <c r="B1625" s="166" t="s">
        <v>940</v>
      </c>
      <c r="C1625" s="165" t="s">
        <v>652</v>
      </c>
      <c r="D1625" s="165" t="s">
        <v>918</v>
      </c>
      <c r="E1625" s="165" t="s">
        <v>653</v>
      </c>
      <c r="F1625" s="167">
        <v>2017</v>
      </c>
      <c r="G1625" s="168">
        <v>0</v>
      </c>
      <c r="H1625" s="169">
        <v>0</v>
      </c>
      <c r="I1625" s="169">
        <v>152.28749999999999</v>
      </c>
      <c r="J1625" s="169">
        <v>344.26169999999996</v>
      </c>
      <c r="K1625" s="169">
        <v>633.53250000000003</v>
      </c>
      <c r="L1625" s="169">
        <v>487.87110000000007</v>
      </c>
      <c r="M1625" s="169">
        <v>840.73500000000001</v>
      </c>
      <c r="N1625" s="169">
        <v>732.78</v>
      </c>
      <c r="O1625" s="169">
        <v>622.92000000000007</v>
      </c>
      <c r="P1625" s="169">
        <v>883.08</v>
      </c>
      <c r="Q1625" s="169">
        <v>484.12124999999997</v>
      </c>
      <c r="R1625" s="169">
        <v>475.33499999999998</v>
      </c>
      <c r="S1625" s="169">
        <v>0</v>
      </c>
      <c r="T1625" s="169">
        <v>0</v>
      </c>
      <c r="U1625" s="169">
        <v>5656.9240500000005</v>
      </c>
      <c r="V1625" s="163">
        <f ca="1">SUM(INDIRECT(Inputs!$C$11&amp;ROW()&amp;":"&amp;Inputs!$C$12&amp;ROW()))</f>
        <v>484.12124999999997</v>
      </c>
      <c r="W1625" s="163">
        <f ca="1">SUM(INDIRECT(Inputs!$C$13&amp;ROW()&amp;":"&amp;Inputs!$C$14&amp;ROW()))</f>
        <v>5181.5890500000005</v>
      </c>
      <c r="X1625" s="3" t="str">
        <f>IF(COUNTIFS(Lookups!$A:$A,C1625)=1,"Gross Sales","")</f>
        <v/>
      </c>
      <c r="Y1625" s="3" t="str">
        <f>IF(COUNTIFS(Lookups!$D:$D,C1625)=1,"Bar Sales","")</f>
        <v/>
      </c>
      <c r="Z1625" s="3" t="str">
        <f>IFERROR(VLOOKUP(C1625*1,Lookups!$D:$F,3,FALSE),"")</f>
        <v/>
      </c>
      <c r="AA1625" s="3" t="str">
        <f>IFERROR(VLOOKUP($C1625*1,Lookups!$H:$N,3,FALSE),"")</f>
        <v>Sales</v>
      </c>
      <c r="AB1625" s="3" t="str">
        <f>IFERROR(VLOOKUP($C1625*1,Lookups!$H:$N,4,FALSE),"")</f>
        <v>Lunch</v>
      </c>
      <c r="AC1625" s="3" t="str">
        <f>IFERROR(VLOOKUP($C1625*1,Lookups!$H:$N,5,FALSE),"")</f>
        <v>Other</v>
      </c>
      <c r="AD1625" s="3" t="str">
        <f>IFERROR(VLOOKUP($C1625*1,Lookups!$H:$N,6,FALSE),"")</f>
        <v>Bev</v>
      </c>
      <c r="AE1625" s="3" t="str">
        <f>IFERROR(VLOOKUP($C1625*1,Lookups!$H:$N,7,FALSE),"")</f>
        <v>Beer</v>
      </c>
      <c r="AF1625" s="3" t="str">
        <f>VLOOKUP(B1625*1,Stores!$A:$C,3,FALSE)</f>
        <v>DFG</v>
      </c>
    </row>
    <row r="1626" spans="1:32">
      <c r="A1626" s="165" t="s">
        <v>944</v>
      </c>
      <c r="B1626" s="166" t="s">
        <v>941</v>
      </c>
      <c r="C1626" s="165" t="s">
        <v>652</v>
      </c>
      <c r="D1626" s="165" t="s">
        <v>918</v>
      </c>
      <c r="E1626" s="165" t="s">
        <v>653</v>
      </c>
      <c r="F1626" s="167">
        <v>2017</v>
      </c>
      <c r="G1626" s="168">
        <v>0</v>
      </c>
      <c r="H1626" s="169">
        <v>213.45989999999998</v>
      </c>
      <c r="I1626" s="169">
        <v>685.12349999999992</v>
      </c>
      <c r="J1626" s="169">
        <v>745.11990000000003</v>
      </c>
      <c r="K1626" s="169">
        <v>698.32507499999997</v>
      </c>
      <c r="L1626" s="169">
        <v>603.71325000000002</v>
      </c>
      <c r="M1626" s="169">
        <v>570.97289999999998</v>
      </c>
      <c r="N1626" s="169">
        <v>314.03092500000002</v>
      </c>
      <c r="O1626" s="169">
        <v>87.355200000000011</v>
      </c>
      <c r="P1626" s="169">
        <v>320.56020000000001</v>
      </c>
      <c r="Q1626" s="169">
        <v>403.65097500000002</v>
      </c>
      <c r="R1626" s="169">
        <v>469.55062499999991</v>
      </c>
      <c r="S1626" s="169">
        <v>0</v>
      </c>
      <c r="T1626" s="169">
        <v>0</v>
      </c>
      <c r="U1626" s="169">
        <v>5111.8624499999987</v>
      </c>
      <c r="V1626" s="163">
        <f ca="1">SUM(INDIRECT(Inputs!$C$11&amp;ROW()&amp;":"&amp;Inputs!$C$12&amp;ROW()))</f>
        <v>403.65097500000002</v>
      </c>
      <c r="W1626" s="163">
        <f ca="1">SUM(INDIRECT(Inputs!$C$13&amp;ROW()&amp;":"&amp;Inputs!$C$14&amp;ROW()))</f>
        <v>4642.3118249999989</v>
      </c>
      <c r="X1626" s="3" t="str">
        <f>IF(COUNTIFS(Lookups!$A:$A,C1626)=1,"Gross Sales","")</f>
        <v/>
      </c>
      <c r="Y1626" s="3" t="str">
        <f>IF(COUNTIFS(Lookups!$D:$D,C1626)=1,"Bar Sales","")</f>
        <v/>
      </c>
      <c r="Z1626" s="3" t="str">
        <f>IFERROR(VLOOKUP(C1626*1,Lookups!$D:$F,3,FALSE),"")</f>
        <v/>
      </c>
      <c r="AA1626" s="3" t="str">
        <f>IFERROR(VLOOKUP($C1626*1,Lookups!$H:$N,3,FALSE),"")</f>
        <v>Sales</v>
      </c>
      <c r="AB1626" s="3" t="str">
        <f>IFERROR(VLOOKUP($C1626*1,Lookups!$H:$N,4,FALSE),"")</f>
        <v>Lunch</v>
      </c>
      <c r="AC1626" s="3" t="str">
        <f>IFERROR(VLOOKUP($C1626*1,Lookups!$H:$N,5,FALSE),"")</f>
        <v>Other</v>
      </c>
      <c r="AD1626" s="3" t="str">
        <f>IFERROR(VLOOKUP($C1626*1,Lookups!$H:$N,6,FALSE),"")</f>
        <v>Bev</v>
      </c>
      <c r="AE1626" s="3" t="str">
        <f>IFERROR(VLOOKUP($C1626*1,Lookups!$H:$N,7,FALSE),"")</f>
        <v>Beer</v>
      </c>
      <c r="AF1626" s="3" t="str">
        <f>VLOOKUP(B1626*1,Stores!$A:$C,3,FALSE)</f>
        <v>DFG</v>
      </c>
    </row>
    <row r="1627" spans="1:32">
      <c r="A1627" s="165" t="s">
        <v>943</v>
      </c>
      <c r="B1627" s="166" t="s">
        <v>942</v>
      </c>
      <c r="C1627" s="165" t="s">
        <v>652</v>
      </c>
      <c r="D1627" s="165" t="s">
        <v>918</v>
      </c>
      <c r="E1627" s="165" t="s">
        <v>653</v>
      </c>
      <c r="F1627" s="167">
        <v>2017</v>
      </c>
      <c r="G1627" s="168">
        <v>0</v>
      </c>
      <c r="H1627" s="169">
        <v>0</v>
      </c>
      <c r="I1627" s="169">
        <v>0</v>
      </c>
      <c r="J1627" s="169">
        <v>0</v>
      </c>
      <c r="K1627" s="169">
        <v>411.84</v>
      </c>
      <c r="L1627" s="169">
        <v>219.59437500000001</v>
      </c>
      <c r="M1627" s="169">
        <v>779.24812499999996</v>
      </c>
      <c r="N1627" s="169">
        <v>282.14999999999998</v>
      </c>
      <c r="O1627" s="169">
        <v>168.3</v>
      </c>
      <c r="P1627" s="169">
        <v>547.56000000000006</v>
      </c>
      <c r="Q1627" s="169">
        <v>206.05777500000002</v>
      </c>
      <c r="R1627" s="169">
        <v>195.48</v>
      </c>
      <c r="S1627" s="169">
        <v>0</v>
      </c>
      <c r="T1627" s="169">
        <v>0</v>
      </c>
      <c r="U1627" s="169">
        <v>2810.2302750000003</v>
      </c>
      <c r="V1627" s="163">
        <f ca="1">SUM(INDIRECT(Inputs!$C$11&amp;ROW()&amp;":"&amp;Inputs!$C$12&amp;ROW()))</f>
        <v>206.05777500000002</v>
      </c>
      <c r="W1627" s="163">
        <f ca="1">SUM(INDIRECT(Inputs!$C$13&amp;ROW()&amp;":"&amp;Inputs!$C$14&amp;ROW()))</f>
        <v>2614.7502750000003</v>
      </c>
      <c r="X1627" s="3" t="str">
        <f>IF(COUNTIFS(Lookups!$A:$A,C1627)=1,"Gross Sales","")</f>
        <v/>
      </c>
      <c r="Y1627" s="3" t="str">
        <f>IF(COUNTIFS(Lookups!$D:$D,C1627)=1,"Bar Sales","")</f>
        <v/>
      </c>
      <c r="Z1627" s="3" t="str">
        <f>IFERROR(VLOOKUP(C1627*1,Lookups!$D:$F,3,FALSE),"")</f>
        <v/>
      </c>
      <c r="AA1627" s="3" t="str">
        <f>IFERROR(VLOOKUP($C1627*1,Lookups!$H:$N,3,FALSE),"")</f>
        <v>Sales</v>
      </c>
      <c r="AB1627" s="3" t="str">
        <f>IFERROR(VLOOKUP($C1627*1,Lookups!$H:$N,4,FALSE),"")</f>
        <v>Lunch</v>
      </c>
      <c r="AC1627" s="3" t="str">
        <f>IFERROR(VLOOKUP($C1627*1,Lookups!$H:$N,5,FALSE),"")</f>
        <v>Other</v>
      </c>
      <c r="AD1627" s="3" t="str">
        <f>IFERROR(VLOOKUP($C1627*1,Lookups!$H:$N,6,FALSE),"")</f>
        <v>Bev</v>
      </c>
      <c r="AE1627" s="3" t="str">
        <f>IFERROR(VLOOKUP($C1627*1,Lookups!$H:$N,7,FALSE),"")</f>
        <v>Beer</v>
      </c>
      <c r="AF1627" s="3" t="str">
        <f>VLOOKUP(B1627*1,Stores!$A:$C,3,FALSE)</f>
        <v>DFG</v>
      </c>
    </row>
    <row r="1628" spans="1:32">
      <c r="A1628" s="165" t="s">
        <v>942</v>
      </c>
      <c r="B1628" s="166" t="s">
        <v>943</v>
      </c>
      <c r="C1628" s="165" t="s">
        <v>652</v>
      </c>
      <c r="D1628" s="165" t="s">
        <v>918</v>
      </c>
      <c r="E1628" s="165" t="s">
        <v>653</v>
      </c>
      <c r="F1628" s="167">
        <v>2017</v>
      </c>
      <c r="G1628" s="168">
        <v>0</v>
      </c>
      <c r="H1628" s="169">
        <v>0</v>
      </c>
      <c r="I1628" s="169">
        <v>103.03874999999999</v>
      </c>
      <c r="J1628" s="169">
        <v>46.800000000000004</v>
      </c>
      <c r="K1628" s="169">
        <v>249.75</v>
      </c>
      <c r="L1628" s="169">
        <v>125.4</v>
      </c>
      <c r="M1628" s="169">
        <v>237.29999999999998</v>
      </c>
      <c r="N1628" s="169">
        <v>112.51875</v>
      </c>
      <c r="O1628" s="169">
        <v>68.591250000000002</v>
      </c>
      <c r="P1628" s="169">
        <v>72.224999999999994</v>
      </c>
      <c r="Q1628" s="169">
        <v>60.99</v>
      </c>
      <c r="R1628" s="169">
        <v>56.115000000000002</v>
      </c>
      <c r="S1628" s="169">
        <v>0</v>
      </c>
      <c r="T1628" s="169">
        <v>0</v>
      </c>
      <c r="U1628" s="169">
        <v>1132.7287499999998</v>
      </c>
      <c r="V1628" s="163">
        <f ca="1">SUM(INDIRECT(Inputs!$C$11&amp;ROW()&amp;":"&amp;Inputs!$C$12&amp;ROW()))</f>
        <v>60.99</v>
      </c>
      <c r="W1628" s="163">
        <f ca="1">SUM(INDIRECT(Inputs!$C$13&amp;ROW()&amp;":"&amp;Inputs!$C$14&amp;ROW()))</f>
        <v>1076.6137499999998</v>
      </c>
      <c r="X1628" s="3" t="str">
        <f>IF(COUNTIFS(Lookups!$A:$A,C1628)=1,"Gross Sales","")</f>
        <v/>
      </c>
      <c r="Y1628" s="3" t="str">
        <f>IF(COUNTIFS(Lookups!$D:$D,C1628)=1,"Bar Sales","")</f>
        <v/>
      </c>
      <c r="Z1628" s="3" t="str">
        <f>IFERROR(VLOOKUP(C1628*1,Lookups!$D:$F,3,FALSE),"")</f>
        <v/>
      </c>
      <c r="AA1628" s="3" t="str">
        <f>IFERROR(VLOOKUP($C1628*1,Lookups!$H:$N,3,FALSE),"")</f>
        <v>Sales</v>
      </c>
      <c r="AB1628" s="3" t="str">
        <f>IFERROR(VLOOKUP($C1628*1,Lookups!$H:$N,4,FALSE),"")</f>
        <v>Lunch</v>
      </c>
      <c r="AC1628" s="3" t="str">
        <f>IFERROR(VLOOKUP($C1628*1,Lookups!$H:$N,5,FALSE),"")</f>
        <v>Other</v>
      </c>
      <c r="AD1628" s="3" t="str">
        <f>IFERROR(VLOOKUP($C1628*1,Lookups!$H:$N,6,FALSE),"")</f>
        <v>Bev</v>
      </c>
      <c r="AE1628" s="3" t="str">
        <f>IFERROR(VLOOKUP($C1628*1,Lookups!$H:$N,7,FALSE),"")</f>
        <v>Beer</v>
      </c>
      <c r="AF1628" s="3" t="str">
        <f>VLOOKUP(B1628*1,Stores!$A:$C,3,FALSE)</f>
        <v>DFG</v>
      </c>
    </row>
    <row r="1629" spans="1:32">
      <c r="A1629" s="165" t="s">
        <v>941</v>
      </c>
      <c r="B1629" s="166" t="s">
        <v>944</v>
      </c>
      <c r="C1629" s="165" t="s">
        <v>652</v>
      </c>
      <c r="D1629" s="165" t="s">
        <v>918</v>
      </c>
      <c r="E1629" s="165" t="s">
        <v>653</v>
      </c>
      <c r="F1629" s="167">
        <v>2017</v>
      </c>
      <c r="G1629" s="168">
        <v>0</v>
      </c>
      <c r="H1629" s="169">
        <v>49.05</v>
      </c>
      <c r="I1629" s="169">
        <v>158.97749999999999</v>
      </c>
      <c r="J1629" s="169">
        <v>159.97499999999999</v>
      </c>
      <c r="K1629" s="169">
        <v>230.8878</v>
      </c>
      <c r="L1629" s="169">
        <v>145.03125</v>
      </c>
      <c r="M1629" s="169">
        <v>292.17712499999999</v>
      </c>
      <c r="N1629" s="169">
        <v>211.96875</v>
      </c>
      <c r="O1629" s="169">
        <v>136.09215000000003</v>
      </c>
      <c r="P1629" s="169">
        <v>105.78</v>
      </c>
      <c r="Q1629" s="169">
        <v>120.96825</v>
      </c>
      <c r="R1629" s="169">
        <v>131.3475</v>
      </c>
      <c r="S1629" s="169">
        <v>0</v>
      </c>
      <c r="T1629" s="169">
        <v>0</v>
      </c>
      <c r="U1629" s="169">
        <v>1742.2553249999999</v>
      </c>
      <c r="V1629" s="163">
        <f ca="1">SUM(INDIRECT(Inputs!$C$11&amp;ROW()&amp;":"&amp;Inputs!$C$12&amp;ROW()))</f>
        <v>120.96825</v>
      </c>
      <c r="W1629" s="163">
        <f ca="1">SUM(INDIRECT(Inputs!$C$13&amp;ROW()&amp;":"&amp;Inputs!$C$14&amp;ROW()))</f>
        <v>1610.9078249999998</v>
      </c>
      <c r="X1629" s="3" t="str">
        <f>IF(COUNTIFS(Lookups!$A:$A,C1629)=1,"Gross Sales","")</f>
        <v/>
      </c>
      <c r="Y1629" s="3" t="str">
        <f>IF(COUNTIFS(Lookups!$D:$D,C1629)=1,"Bar Sales","")</f>
        <v/>
      </c>
      <c r="Z1629" s="3" t="str">
        <f>IFERROR(VLOOKUP(C1629*1,Lookups!$D:$F,3,FALSE),"")</f>
        <v/>
      </c>
      <c r="AA1629" s="3" t="str">
        <f>IFERROR(VLOOKUP($C1629*1,Lookups!$H:$N,3,FALSE),"")</f>
        <v>Sales</v>
      </c>
      <c r="AB1629" s="3" t="str">
        <f>IFERROR(VLOOKUP($C1629*1,Lookups!$H:$N,4,FALSE),"")</f>
        <v>Lunch</v>
      </c>
      <c r="AC1629" s="3" t="str">
        <f>IFERROR(VLOOKUP($C1629*1,Lookups!$H:$N,5,FALSE),"")</f>
        <v>Other</v>
      </c>
      <c r="AD1629" s="3" t="str">
        <f>IFERROR(VLOOKUP($C1629*1,Lookups!$H:$N,6,FALSE),"")</f>
        <v>Bev</v>
      </c>
      <c r="AE1629" s="3" t="str">
        <f>IFERROR(VLOOKUP($C1629*1,Lookups!$H:$N,7,FALSE),"")</f>
        <v>Beer</v>
      </c>
      <c r="AF1629" s="3" t="str">
        <f>VLOOKUP(B1629*1,Stores!$A:$C,3,FALSE)</f>
        <v>DFG</v>
      </c>
    </row>
    <row r="1630" spans="1:32">
      <c r="A1630" s="165" t="s">
        <v>940</v>
      </c>
      <c r="B1630" s="166" t="s">
        <v>945</v>
      </c>
      <c r="C1630" s="165" t="s">
        <v>652</v>
      </c>
      <c r="D1630" s="165" t="s">
        <v>918</v>
      </c>
      <c r="E1630" s="165" t="s">
        <v>653</v>
      </c>
      <c r="F1630" s="167">
        <v>2017</v>
      </c>
      <c r="G1630" s="168">
        <v>0</v>
      </c>
      <c r="H1630" s="169">
        <v>102.55499999999999</v>
      </c>
      <c r="I1630" s="169">
        <v>34.154999999999994</v>
      </c>
      <c r="J1630" s="169">
        <v>66.416250000000005</v>
      </c>
      <c r="K1630" s="169">
        <v>26.223749999999999</v>
      </c>
      <c r="L1630" s="169">
        <v>41.917500000000004</v>
      </c>
      <c r="M1630" s="169">
        <v>27.787499999999998</v>
      </c>
      <c r="N1630" s="169">
        <v>0</v>
      </c>
      <c r="O1630" s="169">
        <v>6.93</v>
      </c>
      <c r="P1630" s="169">
        <v>6.4799999999999995</v>
      </c>
      <c r="Q1630" s="169">
        <v>12.1275</v>
      </c>
      <c r="R1630" s="169">
        <v>99.007499999999993</v>
      </c>
      <c r="S1630" s="169">
        <v>0</v>
      </c>
      <c r="T1630" s="169">
        <v>0</v>
      </c>
      <c r="U1630" s="169">
        <v>423.6</v>
      </c>
      <c r="V1630" s="163">
        <f ca="1">SUM(INDIRECT(Inputs!$C$11&amp;ROW()&amp;":"&amp;Inputs!$C$12&amp;ROW()))</f>
        <v>12.1275</v>
      </c>
      <c r="W1630" s="163">
        <f ca="1">SUM(INDIRECT(Inputs!$C$13&amp;ROW()&amp;":"&amp;Inputs!$C$14&amp;ROW()))</f>
        <v>324.59250000000003</v>
      </c>
      <c r="X1630" s="3" t="str">
        <f>IF(COUNTIFS(Lookups!$A:$A,C1630)=1,"Gross Sales","")</f>
        <v/>
      </c>
      <c r="Y1630" s="3" t="str">
        <f>IF(COUNTIFS(Lookups!$D:$D,C1630)=1,"Bar Sales","")</f>
        <v/>
      </c>
      <c r="Z1630" s="3" t="str">
        <f>IFERROR(VLOOKUP(C1630*1,Lookups!$D:$F,3,FALSE),"")</f>
        <v/>
      </c>
      <c r="AA1630" s="3" t="str">
        <f>IFERROR(VLOOKUP($C1630*1,Lookups!$H:$N,3,FALSE),"")</f>
        <v>Sales</v>
      </c>
      <c r="AB1630" s="3" t="str">
        <f>IFERROR(VLOOKUP($C1630*1,Lookups!$H:$N,4,FALSE),"")</f>
        <v>Lunch</v>
      </c>
      <c r="AC1630" s="3" t="str">
        <f>IFERROR(VLOOKUP($C1630*1,Lookups!$H:$N,5,FALSE),"")</f>
        <v>Other</v>
      </c>
      <c r="AD1630" s="3" t="str">
        <f>IFERROR(VLOOKUP($C1630*1,Lookups!$H:$N,6,FALSE),"")</f>
        <v>Bev</v>
      </c>
      <c r="AE1630" s="3" t="str">
        <f>IFERROR(VLOOKUP($C1630*1,Lookups!$H:$N,7,FALSE),"")</f>
        <v>Beer</v>
      </c>
      <c r="AF1630" s="3" t="str">
        <f>VLOOKUP(B1630*1,Stores!$A:$C,3,FALSE)</f>
        <v>DFG</v>
      </c>
    </row>
    <row r="1631" spans="1:32">
      <c r="A1631" s="165" t="s">
        <v>939</v>
      </c>
      <c r="B1631" s="166" t="s">
        <v>946</v>
      </c>
      <c r="C1631" s="165" t="s">
        <v>652</v>
      </c>
      <c r="D1631" s="165" t="s">
        <v>918</v>
      </c>
      <c r="E1631" s="165" t="s">
        <v>653</v>
      </c>
      <c r="F1631" s="167">
        <v>2017</v>
      </c>
      <c r="G1631" s="168">
        <v>0</v>
      </c>
      <c r="H1631" s="169">
        <v>11.700000000000001</v>
      </c>
      <c r="I1631" s="169">
        <v>40.454999999999998</v>
      </c>
      <c r="J1631" s="169">
        <v>94.818750000000009</v>
      </c>
      <c r="K1631" s="169">
        <v>159.29999999999998</v>
      </c>
      <c r="L1631" s="169">
        <v>269.32499999999999</v>
      </c>
      <c r="M1631" s="169">
        <v>42.585000000000001</v>
      </c>
      <c r="N1631" s="169">
        <v>57.824999999999996</v>
      </c>
      <c r="O1631" s="169">
        <v>25.740000000000002</v>
      </c>
      <c r="P1631" s="169">
        <v>39.697500000000005</v>
      </c>
      <c r="Q1631" s="169">
        <v>75.082499999999996</v>
      </c>
      <c r="R1631" s="169">
        <v>54.510000000000005</v>
      </c>
      <c r="S1631" s="169">
        <v>0</v>
      </c>
      <c r="T1631" s="169">
        <v>0</v>
      </c>
      <c r="U1631" s="169">
        <v>871.03874999999994</v>
      </c>
      <c r="V1631" s="163">
        <f ca="1">SUM(INDIRECT(Inputs!$C$11&amp;ROW()&amp;":"&amp;Inputs!$C$12&amp;ROW()))</f>
        <v>75.082499999999996</v>
      </c>
      <c r="W1631" s="163">
        <f ca="1">SUM(INDIRECT(Inputs!$C$13&amp;ROW()&amp;":"&amp;Inputs!$C$14&amp;ROW()))</f>
        <v>816.52874999999995</v>
      </c>
      <c r="X1631" s="3" t="str">
        <f>IF(COUNTIFS(Lookups!$A:$A,C1631)=1,"Gross Sales","")</f>
        <v/>
      </c>
      <c r="Y1631" s="3" t="str">
        <f>IF(COUNTIFS(Lookups!$D:$D,C1631)=1,"Bar Sales","")</f>
        <v/>
      </c>
      <c r="Z1631" s="3" t="str">
        <f>IFERROR(VLOOKUP(C1631*1,Lookups!$D:$F,3,FALSE),"")</f>
        <v/>
      </c>
      <c r="AA1631" s="3" t="str">
        <f>IFERROR(VLOOKUP($C1631*1,Lookups!$H:$N,3,FALSE),"")</f>
        <v>Sales</v>
      </c>
      <c r="AB1631" s="3" t="str">
        <f>IFERROR(VLOOKUP($C1631*1,Lookups!$H:$N,4,FALSE),"")</f>
        <v>Lunch</v>
      </c>
      <c r="AC1631" s="3" t="str">
        <f>IFERROR(VLOOKUP($C1631*1,Lookups!$H:$N,5,FALSE),"")</f>
        <v>Other</v>
      </c>
      <c r="AD1631" s="3" t="str">
        <f>IFERROR(VLOOKUP($C1631*1,Lookups!$H:$N,6,FALSE),"")</f>
        <v>Bev</v>
      </c>
      <c r="AE1631" s="3" t="str">
        <f>IFERROR(VLOOKUP($C1631*1,Lookups!$H:$N,7,FALSE),"")</f>
        <v>Beer</v>
      </c>
      <c r="AF1631" s="3" t="str">
        <f>VLOOKUP(B1631*1,Stores!$A:$C,3,FALSE)</f>
        <v>DFG</v>
      </c>
    </row>
    <row r="1632" spans="1:32">
      <c r="A1632" s="165" t="s">
        <v>938</v>
      </c>
      <c r="B1632" s="166" t="s">
        <v>947</v>
      </c>
      <c r="C1632" s="165" t="s">
        <v>652</v>
      </c>
      <c r="D1632" s="165" t="s">
        <v>918</v>
      </c>
      <c r="E1632" s="165" t="s">
        <v>653</v>
      </c>
      <c r="F1632" s="167">
        <v>2017</v>
      </c>
      <c r="G1632" s="168">
        <v>0</v>
      </c>
      <c r="H1632" s="169">
        <v>350.42174999999997</v>
      </c>
      <c r="I1632" s="169">
        <v>515.61202500000002</v>
      </c>
      <c r="J1632" s="169">
        <v>456.52822500000002</v>
      </c>
      <c r="K1632" s="169">
        <v>881.87189999999998</v>
      </c>
      <c r="L1632" s="169">
        <v>1043.0734499999999</v>
      </c>
      <c r="M1632" s="169">
        <v>252.26662500000003</v>
      </c>
      <c r="N1632" s="169">
        <v>152.16997499999999</v>
      </c>
      <c r="O1632" s="169">
        <v>5.4539999999999997</v>
      </c>
      <c r="P1632" s="169">
        <v>76.879800000000003</v>
      </c>
      <c r="Q1632" s="169">
        <v>348.11040000000003</v>
      </c>
      <c r="R1632" s="169">
        <v>280.1739</v>
      </c>
      <c r="S1632" s="169">
        <v>0</v>
      </c>
      <c r="T1632" s="169">
        <v>0</v>
      </c>
      <c r="U1632" s="169">
        <v>4362.5620500000005</v>
      </c>
      <c r="V1632" s="163">
        <f ca="1">SUM(INDIRECT(Inputs!$C$11&amp;ROW()&amp;":"&amp;Inputs!$C$12&amp;ROW()))</f>
        <v>348.11040000000003</v>
      </c>
      <c r="W1632" s="163">
        <f ca="1">SUM(INDIRECT(Inputs!$C$13&amp;ROW()&amp;":"&amp;Inputs!$C$14&amp;ROW()))</f>
        <v>4082.3881500000002</v>
      </c>
      <c r="X1632" s="3" t="str">
        <f>IF(COUNTIFS(Lookups!$A:$A,C1632)=1,"Gross Sales","")</f>
        <v/>
      </c>
      <c r="Y1632" s="3" t="str">
        <f>IF(COUNTIFS(Lookups!$D:$D,C1632)=1,"Bar Sales","")</f>
        <v/>
      </c>
      <c r="Z1632" s="3" t="str">
        <f>IFERROR(VLOOKUP(C1632*1,Lookups!$D:$F,3,FALSE),"")</f>
        <v/>
      </c>
      <c r="AA1632" s="3" t="str">
        <f>IFERROR(VLOOKUP($C1632*1,Lookups!$H:$N,3,FALSE),"")</f>
        <v>Sales</v>
      </c>
      <c r="AB1632" s="3" t="str">
        <f>IFERROR(VLOOKUP($C1632*1,Lookups!$H:$N,4,FALSE),"")</f>
        <v>Lunch</v>
      </c>
      <c r="AC1632" s="3" t="str">
        <f>IFERROR(VLOOKUP($C1632*1,Lookups!$H:$N,5,FALSE),"")</f>
        <v>Other</v>
      </c>
      <c r="AD1632" s="3" t="str">
        <f>IFERROR(VLOOKUP($C1632*1,Lookups!$H:$N,6,FALSE),"")</f>
        <v>Bev</v>
      </c>
      <c r="AE1632" s="3" t="str">
        <f>IFERROR(VLOOKUP($C1632*1,Lookups!$H:$N,7,FALSE),"")</f>
        <v>Beer</v>
      </c>
      <c r="AF1632" s="3" t="str">
        <f>VLOOKUP(B1632*1,Stores!$A:$C,3,FALSE)</f>
        <v>DFG</v>
      </c>
    </row>
    <row r="1633" spans="1:32">
      <c r="A1633" s="165" t="s">
        <v>937</v>
      </c>
      <c r="B1633" s="166" t="s">
        <v>948</v>
      </c>
      <c r="C1633" s="165" t="s">
        <v>652</v>
      </c>
      <c r="D1633" s="165" t="s">
        <v>918</v>
      </c>
      <c r="E1633" s="165" t="s">
        <v>653</v>
      </c>
      <c r="F1633" s="167">
        <v>2017</v>
      </c>
      <c r="G1633" s="168">
        <v>0</v>
      </c>
      <c r="H1633" s="169">
        <v>83.265000000000001</v>
      </c>
      <c r="I1633" s="169">
        <v>147.84375</v>
      </c>
      <c r="J1633" s="169">
        <v>80.0625</v>
      </c>
      <c r="K1633" s="169">
        <v>251.21250000000001</v>
      </c>
      <c r="L1633" s="169">
        <v>151.59375</v>
      </c>
      <c r="M1633" s="169">
        <v>189</v>
      </c>
      <c r="N1633" s="169">
        <v>81.623850000000004</v>
      </c>
      <c r="O1633" s="169">
        <v>15.187500000000002</v>
      </c>
      <c r="P1633" s="169">
        <v>57.037500000000001</v>
      </c>
      <c r="Q1633" s="169">
        <v>116.36625000000001</v>
      </c>
      <c r="R1633" s="169">
        <v>83.204999999999998</v>
      </c>
      <c r="S1633" s="169">
        <v>0</v>
      </c>
      <c r="T1633" s="169">
        <v>0</v>
      </c>
      <c r="U1633" s="169">
        <v>1256.3975999999998</v>
      </c>
      <c r="V1633" s="163">
        <f ca="1">SUM(INDIRECT(Inputs!$C$11&amp;ROW()&amp;":"&amp;Inputs!$C$12&amp;ROW()))</f>
        <v>116.36625000000001</v>
      </c>
      <c r="W1633" s="163">
        <f ca="1">SUM(INDIRECT(Inputs!$C$13&amp;ROW()&amp;":"&amp;Inputs!$C$14&amp;ROW()))</f>
        <v>1173.1925999999999</v>
      </c>
      <c r="X1633" s="3" t="str">
        <f>IF(COUNTIFS(Lookups!$A:$A,C1633)=1,"Gross Sales","")</f>
        <v/>
      </c>
      <c r="Y1633" s="3" t="str">
        <f>IF(COUNTIFS(Lookups!$D:$D,C1633)=1,"Bar Sales","")</f>
        <v/>
      </c>
      <c r="Z1633" s="3" t="str">
        <f>IFERROR(VLOOKUP(C1633*1,Lookups!$D:$F,3,FALSE),"")</f>
        <v/>
      </c>
      <c r="AA1633" s="3" t="str">
        <f>IFERROR(VLOOKUP($C1633*1,Lookups!$H:$N,3,FALSE),"")</f>
        <v>Sales</v>
      </c>
      <c r="AB1633" s="3" t="str">
        <f>IFERROR(VLOOKUP($C1633*1,Lookups!$H:$N,4,FALSE),"")</f>
        <v>Lunch</v>
      </c>
      <c r="AC1633" s="3" t="str">
        <f>IFERROR(VLOOKUP($C1633*1,Lookups!$H:$N,5,FALSE),"")</f>
        <v>Other</v>
      </c>
      <c r="AD1633" s="3" t="str">
        <f>IFERROR(VLOOKUP($C1633*1,Lookups!$H:$N,6,FALSE),"")</f>
        <v>Bev</v>
      </c>
      <c r="AE1633" s="3" t="str">
        <f>IFERROR(VLOOKUP($C1633*1,Lookups!$H:$N,7,FALSE),"")</f>
        <v>Beer</v>
      </c>
      <c r="AF1633" s="3" t="str">
        <f>VLOOKUP(B1633*1,Stores!$A:$C,3,FALSE)</f>
        <v>DFG</v>
      </c>
    </row>
    <row r="1634" spans="1:32">
      <c r="A1634" s="165" t="s">
        <v>936</v>
      </c>
      <c r="B1634" s="166" t="s">
        <v>949</v>
      </c>
      <c r="C1634" s="165" t="s">
        <v>652</v>
      </c>
      <c r="D1634" s="165" t="s">
        <v>918</v>
      </c>
      <c r="E1634" s="165" t="s">
        <v>653</v>
      </c>
      <c r="F1634" s="167">
        <v>2017</v>
      </c>
      <c r="G1634" s="168">
        <v>0</v>
      </c>
      <c r="H1634" s="169">
        <v>57.172800000000002</v>
      </c>
      <c r="I1634" s="169">
        <v>170.43562500000002</v>
      </c>
      <c r="J1634" s="169">
        <v>294.11430000000001</v>
      </c>
      <c r="K1634" s="169">
        <v>320.55345</v>
      </c>
      <c r="L1634" s="169">
        <v>305.15212500000001</v>
      </c>
      <c r="M1634" s="169">
        <v>282.18599999999998</v>
      </c>
      <c r="N1634" s="169">
        <v>140.14800000000002</v>
      </c>
      <c r="O1634" s="169">
        <v>93.672674999999984</v>
      </c>
      <c r="P1634" s="169">
        <v>87.881249999999994</v>
      </c>
      <c r="Q1634" s="169">
        <v>283.63830000000002</v>
      </c>
      <c r="R1634" s="169">
        <v>177.3168</v>
      </c>
      <c r="S1634" s="169">
        <v>0</v>
      </c>
      <c r="T1634" s="169">
        <v>0</v>
      </c>
      <c r="U1634" s="169">
        <v>2212.2713249999997</v>
      </c>
      <c r="V1634" s="163">
        <f ca="1">SUM(INDIRECT(Inputs!$C$11&amp;ROW()&amp;":"&amp;Inputs!$C$12&amp;ROW()))</f>
        <v>283.63830000000002</v>
      </c>
      <c r="W1634" s="163">
        <f ca="1">SUM(INDIRECT(Inputs!$C$13&amp;ROW()&amp;":"&amp;Inputs!$C$14&amp;ROW()))</f>
        <v>2034.9545249999999</v>
      </c>
      <c r="X1634" s="3" t="str">
        <f>IF(COUNTIFS(Lookups!$A:$A,C1634)=1,"Gross Sales","")</f>
        <v/>
      </c>
      <c r="Y1634" s="3" t="str">
        <f>IF(COUNTIFS(Lookups!$D:$D,C1634)=1,"Bar Sales","")</f>
        <v/>
      </c>
      <c r="Z1634" s="3" t="str">
        <f>IFERROR(VLOOKUP(C1634*1,Lookups!$D:$F,3,FALSE),"")</f>
        <v/>
      </c>
      <c r="AA1634" s="3" t="str">
        <f>IFERROR(VLOOKUP($C1634*1,Lookups!$H:$N,3,FALSE),"")</f>
        <v>Sales</v>
      </c>
      <c r="AB1634" s="3" t="str">
        <f>IFERROR(VLOOKUP($C1634*1,Lookups!$H:$N,4,FALSE),"")</f>
        <v>Lunch</v>
      </c>
      <c r="AC1634" s="3" t="str">
        <f>IFERROR(VLOOKUP($C1634*1,Lookups!$H:$N,5,FALSE),"")</f>
        <v>Other</v>
      </c>
      <c r="AD1634" s="3" t="str">
        <f>IFERROR(VLOOKUP($C1634*1,Lookups!$H:$N,6,FALSE),"")</f>
        <v>Bev</v>
      </c>
      <c r="AE1634" s="3" t="str">
        <f>IFERROR(VLOOKUP($C1634*1,Lookups!$H:$N,7,FALSE),"")</f>
        <v>Beer</v>
      </c>
      <c r="AF1634" s="3" t="str">
        <f>VLOOKUP(B1634*1,Stores!$A:$C,3,FALSE)</f>
        <v>DFG</v>
      </c>
    </row>
    <row r="1635" spans="1:32">
      <c r="A1635" s="165" t="s">
        <v>935</v>
      </c>
      <c r="B1635" s="166" t="s">
        <v>950</v>
      </c>
      <c r="C1635" s="165" t="s">
        <v>652</v>
      </c>
      <c r="D1635" s="165" t="s">
        <v>918</v>
      </c>
      <c r="E1635" s="165" t="s">
        <v>653</v>
      </c>
      <c r="F1635" s="167">
        <v>2017</v>
      </c>
      <c r="G1635" s="168">
        <v>0</v>
      </c>
      <c r="H1635" s="169">
        <v>0</v>
      </c>
      <c r="I1635" s="169">
        <v>0</v>
      </c>
      <c r="J1635" s="169">
        <v>0</v>
      </c>
      <c r="K1635" s="169">
        <v>18.48</v>
      </c>
      <c r="L1635" s="169">
        <v>22.8</v>
      </c>
      <c r="M1635" s="169">
        <v>45.84375</v>
      </c>
      <c r="N1635" s="169">
        <v>124.8075</v>
      </c>
      <c r="O1635" s="169">
        <v>40.515000000000001</v>
      </c>
      <c r="P1635" s="169">
        <v>79.168875000000014</v>
      </c>
      <c r="Q1635" s="169">
        <v>16.32</v>
      </c>
      <c r="R1635" s="169">
        <v>21.47625</v>
      </c>
      <c r="S1635" s="169">
        <v>0</v>
      </c>
      <c r="T1635" s="169">
        <v>0</v>
      </c>
      <c r="U1635" s="169">
        <v>369.41137500000002</v>
      </c>
      <c r="V1635" s="163">
        <f ca="1">SUM(INDIRECT(Inputs!$C$11&amp;ROW()&amp;":"&amp;Inputs!$C$12&amp;ROW()))</f>
        <v>16.32</v>
      </c>
      <c r="W1635" s="163">
        <f ca="1">SUM(INDIRECT(Inputs!$C$13&amp;ROW()&amp;":"&amp;Inputs!$C$14&amp;ROW()))</f>
        <v>347.93512500000003</v>
      </c>
      <c r="X1635" s="3" t="str">
        <f>IF(COUNTIFS(Lookups!$A:$A,C1635)=1,"Gross Sales","")</f>
        <v/>
      </c>
      <c r="Y1635" s="3" t="str">
        <f>IF(COUNTIFS(Lookups!$D:$D,C1635)=1,"Bar Sales","")</f>
        <v/>
      </c>
      <c r="Z1635" s="3" t="str">
        <f>IFERROR(VLOOKUP(C1635*1,Lookups!$D:$F,3,FALSE),"")</f>
        <v/>
      </c>
      <c r="AA1635" s="3" t="str">
        <f>IFERROR(VLOOKUP($C1635*1,Lookups!$H:$N,3,FALSE),"")</f>
        <v>Sales</v>
      </c>
      <c r="AB1635" s="3" t="str">
        <f>IFERROR(VLOOKUP($C1635*1,Lookups!$H:$N,4,FALSE),"")</f>
        <v>Lunch</v>
      </c>
      <c r="AC1635" s="3" t="str">
        <f>IFERROR(VLOOKUP($C1635*1,Lookups!$H:$N,5,FALSE),"")</f>
        <v>Other</v>
      </c>
      <c r="AD1635" s="3" t="str">
        <f>IFERROR(VLOOKUP($C1635*1,Lookups!$H:$N,6,FALSE),"")</f>
        <v>Bev</v>
      </c>
      <c r="AE1635" s="3" t="str">
        <f>IFERROR(VLOOKUP($C1635*1,Lookups!$H:$N,7,FALSE),"")</f>
        <v>Beer</v>
      </c>
      <c r="AF1635" s="3" t="str">
        <f>VLOOKUP(B1635*1,Stores!$A:$C,3,FALSE)</f>
        <v>DFG</v>
      </c>
    </row>
    <row r="1636" spans="1:32">
      <c r="A1636" s="165" t="s">
        <v>960</v>
      </c>
      <c r="B1636" s="166" t="s">
        <v>951</v>
      </c>
      <c r="C1636" s="165" t="s">
        <v>652</v>
      </c>
      <c r="D1636" s="165" t="s">
        <v>918</v>
      </c>
      <c r="E1636" s="165" t="s">
        <v>653</v>
      </c>
      <c r="F1636" s="167">
        <v>2017</v>
      </c>
      <c r="G1636" s="168">
        <v>0</v>
      </c>
      <c r="H1636" s="169">
        <v>0</v>
      </c>
      <c r="I1636" s="169">
        <v>0</v>
      </c>
      <c r="J1636" s="169">
        <v>0</v>
      </c>
      <c r="K1636" s="169">
        <v>278.76749999999998</v>
      </c>
      <c r="L1636" s="169">
        <v>357.57</v>
      </c>
      <c r="M1636" s="169">
        <v>844.93500000000006</v>
      </c>
      <c r="N1636" s="169">
        <v>546.22124999999994</v>
      </c>
      <c r="O1636" s="169">
        <v>360.15705000000003</v>
      </c>
      <c r="P1636" s="169">
        <v>487.41</v>
      </c>
      <c r="Q1636" s="169">
        <v>598.12875000000008</v>
      </c>
      <c r="R1636" s="169">
        <v>283.95</v>
      </c>
      <c r="S1636" s="169">
        <v>0</v>
      </c>
      <c r="T1636" s="169">
        <v>0</v>
      </c>
      <c r="U1636" s="169">
        <v>3757.1395499999999</v>
      </c>
      <c r="V1636" s="163">
        <f ca="1">SUM(INDIRECT(Inputs!$C$11&amp;ROW()&amp;":"&amp;Inputs!$C$12&amp;ROW()))</f>
        <v>598.12875000000008</v>
      </c>
      <c r="W1636" s="163">
        <f ca="1">SUM(INDIRECT(Inputs!$C$13&amp;ROW()&amp;":"&amp;Inputs!$C$14&amp;ROW()))</f>
        <v>3473.1895500000001</v>
      </c>
      <c r="X1636" s="3" t="str">
        <f>IF(COUNTIFS(Lookups!$A:$A,C1636)=1,"Gross Sales","")</f>
        <v/>
      </c>
      <c r="Y1636" s="3" t="str">
        <f>IF(COUNTIFS(Lookups!$D:$D,C1636)=1,"Bar Sales","")</f>
        <v/>
      </c>
      <c r="Z1636" s="3" t="str">
        <f>IFERROR(VLOOKUP(C1636*1,Lookups!$D:$F,3,FALSE),"")</f>
        <v/>
      </c>
      <c r="AA1636" s="3" t="str">
        <f>IFERROR(VLOOKUP($C1636*1,Lookups!$H:$N,3,FALSE),"")</f>
        <v>Sales</v>
      </c>
      <c r="AB1636" s="3" t="str">
        <f>IFERROR(VLOOKUP($C1636*1,Lookups!$H:$N,4,FALSE),"")</f>
        <v>Lunch</v>
      </c>
      <c r="AC1636" s="3" t="str">
        <f>IFERROR(VLOOKUP($C1636*1,Lookups!$H:$N,5,FALSE),"")</f>
        <v>Other</v>
      </c>
      <c r="AD1636" s="3" t="str">
        <f>IFERROR(VLOOKUP($C1636*1,Lookups!$H:$N,6,FALSE),"")</f>
        <v>Bev</v>
      </c>
      <c r="AE1636" s="3" t="str">
        <f>IFERROR(VLOOKUP($C1636*1,Lookups!$H:$N,7,FALSE),"")</f>
        <v>Beer</v>
      </c>
      <c r="AF1636" s="3" t="str">
        <f>VLOOKUP(B1636*1,Stores!$A:$C,3,FALSE)</f>
        <v>DFG</v>
      </c>
    </row>
    <row r="1637" spans="1:32">
      <c r="A1637" s="165" t="s">
        <v>961</v>
      </c>
      <c r="B1637" s="166" t="s">
        <v>952</v>
      </c>
      <c r="C1637" s="165" t="s">
        <v>652</v>
      </c>
      <c r="D1637" s="165" t="s">
        <v>918</v>
      </c>
      <c r="E1637" s="165" t="s">
        <v>653</v>
      </c>
      <c r="F1637" s="167">
        <v>2017</v>
      </c>
      <c r="G1637" s="168">
        <v>0</v>
      </c>
      <c r="H1637" s="169">
        <v>0</v>
      </c>
      <c r="I1637" s="169">
        <v>0</v>
      </c>
      <c r="J1637" s="169">
        <v>0</v>
      </c>
      <c r="K1637" s="169">
        <v>21.157499999999999</v>
      </c>
      <c r="L1637" s="169">
        <v>34.4925</v>
      </c>
      <c r="M1637" s="169">
        <v>63.821249999999999</v>
      </c>
      <c r="N1637" s="169">
        <v>97.717500000000001</v>
      </c>
      <c r="O1637" s="169">
        <v>55.349999999999994</v>
      </c>
      <c r="P1637" s="169">
        <v>57.873750000000001</v>
      </c>
      <c r="Q1637" s="169">
        <v>61.8675</v>
      </c>
      <c r="R1637" s="169">
        <v>31.372499999999999</v>
      </c>
      <c r="S1637" s="169">
        <v>0</v>
      </c>
      <c r="T1637" s="169">
        <v>0</v>
      </c>
      <c r="U1637" s="169">
        <v>423.65250000000003</v>
      </c>
      <c r="V1637" s="163">
        <f ca="1">SUM(INDIRECT(Inputs!$C$11&amp;ROW()&amp;":"&amp;Inputs!$C$12&amp;ROW()))</f>
        <v>61.8675</v>
      </c>
      <c r="W1637" s="163">
        <f ca="1">SUM(INDIRECT(Inputs!$C$13&amp;ROW()&amp;":"&amp;Inputs!$C$14&amp;ROW()))</f>
        <v>392.28000000000003</v>
      </c>
      <c r="X1637" s="3" t="str">
        <f>IF(COUNTIFS(Lookups!$A:$A,C1637)=1,"Gross Sales","")</f>
        <v/>
      </c>
      <c r="Y1637" s="3" t="str">
        <f>IF(COUNTIFS(Lookups!$D:$D,C1637)=1,"Bar Sales","")</f>
        <v/>
      </c>
      <c r="Z1637" s="3" t="str">
        <f>IFERROR(VLOOKUP(C1637*1,Lookups!$D:$F,3,FALSE),"")</f>
        <v/>
      </c>
      <c r="AA1637" s="3" t="str">
        <f>IFERROR(VLOOKUP($C1637*1,Lookups!$H:$N,3,FALSE),"")</f>
        <v>Sales</v>
      </c>
      <c r="AB1637" s="3" t="str">
        <f>IFERROR(VLOOKUP($C1637*1,Lookups!$H:$N,4,FALSE),"")</f>
        <v>Lunch</v>
      </c>
      <c r="AC1637" s="3" t="str">
        <f>IFERROR(VLOOKUP($C1637*1,Lookups!$H:$N,5,FALSE),"")</f>
        <v>Other</v>
      </c>
      <c r="AD1637" s="3" t="str">
        <f>IFERROR(VLOOKUP($C1637*1,Lookups!$H:$N,6,FALSE),"")</f>
        <v>Bev</v>
      </c>
      <c r="AE1637" s="3" t="str">
        <f>IFERROR(VLOOKUP($C1637*1,Lookups!$H:$N,7,FALSE),"")</f>
        <v>Beer</v>
      </c>
      <c r="AF1637" s="3" t="str">
        <f>VLOOKUP(B1637*1,Stores!$A:$C,3,FALSE)</f>
        <v>DFG</v>
      </c>
    </row>
    <row r="1638" spans="1:32">
      <c r="A1638" s="165" t="s">
        <v>934</v>
      </c>
      <c r="B1638" s="166" t="s">
        <v>953</v>
      </c>
      <c r="C1638" s="165" t="s">
        <v>652</v>
      </c>
      <c r="D1638" s="165" t="s">
        <v>918</v>
      </c>
      <c r="E1638" s="165" t="s">
        <v>653</v>
      </c>
      <c r="F1638" s="167">
        <v>2017</v>
      </c>
      <c r="G1638" s="168">
        <v>0</v>
      </c>
      <c r="H1638" s="169">
        <v>0</v>
      </c>
      <c r="I1638" s="169">
        <v>3.1875</v>
      </c>
      <c r="J1638" s="169">
        <v>22.552499999999998</v>
      </c>
      <c r="K1638" s="169">
        <v>57.57</v>
      </c>
      <c r="L1638" s="169">
        <v>50.737499999999997</v>
      </c>
      <c r="M1638" s="169">
        <v>21.12</v>
      </c>
      <c r="N1638" s="169">
        <v>62.876249999999992</v>
      </c>
      <c r="O1638" s="169">
        <v>6.6300000000000008</v>
      </c>
      <c r="P1638" s="169">
        <v>41.055</v>
      </c>
      <c r="Q1638" s="169">
        <v>59.535000000000004</v>
      </c>
      <c r="R1638" s="169">
        <v>20.501249999999999</v>
      </c>
      <c r="S1638" s="169">
        <v>0</v>
      </c>
      <c r="T1638" s="169">
        <v>0</v>
      </c>
      <c r="U1638" s="169">
        <v>345.76499999999999</v>
      </c>
      <c r="V1638" s="163">
        <f ca="1">SUM(INDIRECT(Inputs!$C$11&amp;ROW()&amp;":"&amp;Inputs!$C$12&amp;ROW()))</f>
        <v>59.535000000000004</v>
      </c>
      <c r="W1638" s="163">
        <f ca="1">SUM(INDIRECT(Inputs!$C$13&amp;ROW()&amp;":"&amp;Inputs!$C$14&amp;ROW()))</f>
        <v>325.26375000000002</v>
      </c>
      <c r="X1638" s="3" t="str">
        <f>IF(COUNTIFS(Lookups!$A:$A,C1638)=1,"Gross Sales","")</f>
        <v/>
      </c>
      <c r="Y1638" s="3" t="str">
        <f>IF(COUNTIFS(Lookups!$D:$D,C1638)=1,"Bar Sales","")</f>
        <v/>
      </c>
      <c r="Z1638" s="3" t="str">
        <f>IFERROR(VLOOKUP(C1638*1,Lookups!$D:$F,3,FALSE),"")</f>
        <v/>
      </c>
      <c r="AA1638" s="3" t="str">
        <f>IFERROR(VLOOKUP($C1638*1,Lookups!$H:$N,3,FALSE),"")</f>
        <v>Sales</v>
      </c>
      <c r="AB1638" s="3" t="str">
        <f>IFERROR(VLOOKUP($C1638*1,Lookups!$H:$N,4,FALSE),"")</f>
        <v>Lunch</v>
      </c>
      <c r="AC1638" s="3" t="str">
        <f>IFERROR(VLOOKUP($C1638*1,Lookups!$H:$N,5,FALSE),"")</f>
        <v>Other</v>
      </c>
      <c r="AD1638" s="3" t="str">
        <f>IFERROR(VLOOKUP($C1638*1,Lookups!$H:$N,6,FALSE),"")</f>
        <v>Bev</v>
      </c>
      <c r="AE1638" s="3" t="str">
        <f>IFERROR(VLOOKUP($C1638*1,Lookups!$H:$N,7,FALSE),"")</f>
        <v>Beer</v>
      </c>
      <c r="AF1638" s="3" t="str">
        <f>VLOOKUP(B1638*1,Stores!$A:$C,3,FALSE)</f>
        <v>DFG</v>
      </c>
    </row>
    <row r="1639" spans="1:32">
      <c r="A1639" s="165" t="s">
        <v>933</v>
      </c>
      <c r="B1639" s="166" t="s">
        <v>954</v>
      </c>
      <c r="C1639" s="165" t="s">
        <v>652</v>
      </c>
      <c r="D1639" s="165" t="s">
        <v>918</v>
      </c>
      <c r="E1639" s="165" t="s">
        <v>653</v>
      </c>
      <c r="F1639" s="167">
        <v>2017</v>
      </c>
      <c r="G1639" s="168">
        <v>0</v>
      </c>
      <c r="H1639" s="169">
        <v>140.99625</v>
      </c>
      <c r="I1639" s="169">
        <v>54.15</v>
      </c>
      <c r="J1639" s="169">
        <v>144.07499999999999</v>
      </c>
      <c r="K1639" s="169">
        <v>412.50599999999997</v>
      </c>
      <c r="L1639" s="169">
        <v>266.51249999999999</v>
      </c>
      <c r="M1639" s="169">
        <v>395.4375</v>
      </c>
      <c r="N1639" s="169">
        <v>163.3125</v>
      </c>
      <c r="O1639" s="169">
        <v>63.854999999999997</v>
      </c>
      <c r="P1639" s="169">
        <v>282.48750000000001</v>
      </c>
      <c r="Q1639" s="169">
        <v>385.29749999999996</v>
      </c>
      <c r="R1639" s="169">
        <v>203.64750000000001</v>
      </c>
      <c r="S1639" s="169">
        <v>0</v>
      </c>
      <c r="T1639" s="169">
        <v>0</v>
      </c>
      <c r="U1639" s="169">
        <v>2512.2772500000001</v>
      </c>
      <c r="V1639" s="163">
        <f ca="1">SUM(INDIRECT(Inputs!$C$11&amp;ROW()&amp;":"&amp;Inputs!$C$12&amp;ROW()))</f>
        <v>385.29749999999996</v>
      </c>
      <c r="W1639" s="163">
        <f ca="1">SUM(INDIRECT(Inputs!$C$13&amp;ROW()&amp;":"&amp;Inputs!$C$14&amp;ROW()))</f>
        <v>2308.6297500000001</v>
      </c>
      <c r="X1639" s="3" t="str">
        <f>IF(COUNTIFS(Lookups!$A:$A,C1639)=1,"Gross Sales","")</f>
        <v/>
      </c>
      <c r="Y1639" s="3" t="str">
        <f>IF(COUNTIFS(Lookups!$D:$D,C1639)=1,"Bar Sales","")</f>
        <v/>
      </c>
      <c r="Z1639" s="3" t="str">
        <f>IFERROR(VLOOKUP(C1639*1,Lookups!$D:$F,3,FALSE),"")</f>
        <v/>
      </c>
      <c r="AA1639" s="3" t="str">
        <f>IFERROR(VLOOKUP($C1639*1,Lookups!$H:$N,3,FALSE),"")</f>
        <v>Sales</v>
      </c>
      <c r="AB1639" s="3" t="str">
        <f>IFERROR(VLOOKUP($C1639*1,Lookups!$H:$N,4,FALSE),"")</f>
        <v>Lunch</v>
      </c>
      <c r="AC1639" s="3" t="str">
        <f>IFERROR(VLOOKUP($C1639*1,Lookups!$H:$N,5,FALSE),"")</f>
        <v>Other</v>
      </c>
      <c r="AD1639" s="3" t="str">
        <f>IFERROR(VLOOKUP($C1639*1,Lookups!$H:$N,6,FALSE),"")</f>
        <v>Bev</v>
      </c>
      <c r="AE1639" s="3" t="str">
        <f>IFERROR(VLOOKUP($C1639*1,Lookups!$H:$N,7,FALSE),"")</f>
        <v>Beer</v>
      </c>
      <c r="AF1639" s="3" t="str">
        <f>VLOOKUP(B1639*1,Stores!$A:$C,3,FALSE)</f>
        <v>DFG</v>
      </c>
    </row>
    <row r="1640" spans="1:32">
      <c r="A1640" s="165" t="s">
        <v>932</v>
      </c>
      <c r="B1640" s="166" t="s">
        <v>959</v>
      </c>
      <c r="C1640" s="165" t="s">
        <v>652</v>
      </c>
      <c r="D1640" s="165" t="s">
        <v>918</v>
      </c>
      <c r="E1640" s="165" t="s">
        <v>653</v>
      </c>
      <c r="F1640" s="167">
        <v>2017</v>
      </c>
      <c r="G1640" s="168">
        <v>0</v>
      </c>
      <c r="H1640" s="169">
        <v>0</v>
      </c>
      <c r="I1640" s="169">
        <v>0</v>
      </c>
      <c r="J1640" s="169">
        <v>0</v>
      </c>
      <c r="K1640" s="169">
        <v>0</v>
      </c>
      <c r="L1640" s="169">
        <v>0</v>
      </c>
      <c r="M1640" s="169">
        <v>0</v>
      </c>
      <c r="N1640" s="169">
        <v>731.7</v>
      </c>
      <c r="O1640" s="169">
        <v>641.13</v>
      </c>
      <c r="P1640" s="169">
        <v>737.23500000000001</v>
      </c>
      <c r="Q1640" s="169">
        <v>748.02</v>
      </c>
      <c r="R1640" s="169">
        <v>409.5</v>
      </c>
      <c r="S1640" s="169">
        <v>0</v>
      </c>
      <c r="T1640" s="169">
        <v>0</v>
      </c>
      <c r="U1640" s="169">
        <v>3267.585</v>
      </c>
      <c r="V1640" s="163">
        <f ca="1">SUM(INDIRECT(Inputs!$C$11&amp;ROW()&amp;":"&amp;Inputs!$C$12&amp;ROW()))</f>
        <v>748.02</v>
      </c>
      <c r="W1640" s="163">
        <f ca="1">SUM(INDIRECT(Inputs!$C$13&amp;ROW()&amp;":"&amp;Inputs!$C$14&amp;ROW()))</f>
        <v>2858.085</v>
      </c>
      <c r="X1640" s="3" t="str">
        <f>IF(COUNTIFS(Lookups!$A:$A,C1640)=1,"Gross Sales","")</f>
        <v/>
      </c>
      <c r="Y1640" s="3" t="str">
        <f>IF(COUNTIFS(Lookups!$D:$D,C1640)=1,"Bar Sales","")</f>
        <v/>
      </c>
      <c r="Z1640" s="3" t="str">
        <f>IFERROR(VLOOKUP(C1640*1,Lookups!$D:$F,3,FALSE),"")</f>
        <v/>
      </c>
      <c r="AA1640" s="3" t="str">
        <f>IFERROR(VLOOKUP($C1640*1,Lookups!$H:$N,3,FALSE),"")</f>
        <v>Sales</v>
      </c>
      <c r="AB1640" s="3" t="str">
        <f>IFERROR(VLOOKUP($C1640*1,Lookups!$H:$N,4,FALSE),"")</f>
        <v>Lunch</v>
      </c>
      <c r="AC1640" s="3" t="str">
        <f>IFERROR(VLOOKUP($C1640*1,Lookups!$H:$N,5,FALSE),"")</f>
        <v>Other</v>
      </c>
      <c r="AD1640" s="3" t="str">
        <f>IFERROR(VLOOKUP($C1640*1,Lookups!$H:$N,6,FALSE),"")</f>
        <v>Bev</v>
      </c>
      <c r="AE1640" s="3" t="str">
        <f>IFERROR(VLOOKUP($C1640*1,Lookups!$H:$N,7,FALSE),"")</f>
        <v>Beer</v>
      </c>
      <c r="AF1640" s="3" t="str">
        <f>VLOOKUP(B1640*1,Stores!$A:$C,3,FALSE)</f>
        <v>DFG</v>
      </c>
    </row>
    <row r="1641" spans="1:32">
      <c r="A1641" s="165" t="s">
        <v>930</v>
      </c>
      <c r="B1641" s="166" t="s">
        <v>920</v>
      </c>
      <c r="C1641" s="165" t="s">
        <v>656</v>
      </c>
      <c r="D1641" s="165" t="s">
        <v>918</v>
      </c>
      <c r="E1641" s="165" t="s">
        <v>657</v>
      </c>
      <c r="F1641" s="167">
        <v>2017</v>
      </c>
      <c r="G1641" s="168">
        <v>0</v>
      </c>
      <c r="H1641" s="169">
        <v>30.742199999999997</v>
      </c>
      <c r="I1641" s="169">
        <v>230.75474999999997</v>
      </c>
      <c r="J1641" s="169">
        <v>84.857849999999999</v>
      </c>
      <c r="K1641" s="169">
        <v>285.76349999999996</v>
      </c>
      <c r="L1641" s="169">
        <v>354.88380000000006</v>
      </c>
      <c r="M1641" s="169">
        <v>336.39120000000003</v>
      </c>
      <c r="N1641" s="169">
        <v>34.121249999999996</v>
      </c>
      <c r="O1641" s="169">
        <v>5.6842500000000005</v>
      </c>
      <c r="P1641" s="169">
        <v>123.64560000000002</v>
      </c>
      <c r="Q1641" s="169">
        <v>334.75349999999997</v>
      </c>
      <c r="R1641" s="169">
        <v>142.53412499999999</v>
      </c>
      <c r="S1641" s="169">
        <v>0</v>
      </c>
      <c r="T1641" s="169">
        <v>0</v>
      </c>
      <c r="U1641" s="169">
        <v>1964.1320249999999</v>
      </c>
      <c r="V1641" s="163">
        <f ca="1">SUM(INDIRECT(Inputs!$C$11&amp;ROW()&amp;":"&amp;Inputs!$C$12&amp;ROW()))</f>
        <v>334.75349999999997</v>
      </c>
      <c r="W1641" s="163">
        <f ca="1">SUM(INDIRECT(Inputs!$C$13&amp;ROW()&amp;":"&amp;Inputs!$C$14&amp;ROW()))</f>
        <v>1821.5979</v>
      </c>
      <c r="X1641" s="3" t="str">
        <f>IF(COUNTIFS(Lookups!$A:$A,C1641)=1,"Gross Sales","")</f>
        <v/>
      </c>
      <c r="Y1641" s="3" t="str">
        <f>IF(COUNTIFS(Lookups!$D:$D,C1641)=1,"Bar Sales","")</f>
        <v/>
      </c>
      <c r="Z1641" s="3" t="str">
        <f>IFERROR(VLOOKUP(C1641*1,Lookups!$D:$F,3,FALSE),"")</f>
        <v/>
      </c>
      <c r="AA1641" s="3" t="str">
        <f>IFERROR(VLOOKUP($C1641*1,Lookups!$H:$N,3,FALSE),"")</f>
        <v>Sales</v>
      </c>
      <c r="AB1641" s="3" t="str">
        <f>IFERROR(VLOOKUP($C1641*1,Lookups!$H:$N,4,FALSE),"")</f>
        <v>Dinner</v>
      </c>
      <c r="AC1641" s="3" t="str">
        <f>IFERROR(VLOOKUP($C1641*1,Lookups!$H:$N,5,FALSE),"")</f>
        <v>Other</v>
      </c>
      <c r="AD1641" s="3" t="str">
        <f>IFERROR(VLOOKUP($C1641*1,Lookups!$H:$N,6,FALSE),"")</f>
        <v>Bev</v>
      </c>
      <c r="AE1641" s="3" t="str">
        <f>IFERROR(VLOOKUP($C1641*1,Lookups!$H:$N,7,FALSE),"")</f>
        <v>Beer</v>
      </c>
      <c r="AF1641" s="3" t="str">
        <f>VLOOKUP(B1641*1,Stores!$A:$C,3,FALSE)</f>
        <v>DFDE</v>
      </c>
    </row>
    <row r="1642" spans="1:32">
      <c r="A1642" s="165" t="s">
        <v>929</v>
      </c>
      <c r="B1642" s="166" t="s">
        <v>921</v>
      </c>
      <c r="C1642" s="165" t="s">
        <v>656</v>
      </c>
      <c r="D1642" s="165" t="s">
        <v>918</v>
      </c>
      <c r="E1642" s="165" t="s">
        <v>657</v>
      </c>
      <c r="F1642" s="167">
        <v>2017</v>
      </c>
      <c r="G1642" s="168">
        <v>0</v>
      </c>
      <c r="H1642" s="169">
        <v>0</v>
      </c>
      <c r="I1642" s="169">
        <v>0</v>
      </c>
      <c r="J1642" s="169">
        <v>81.624375000000001</v>
      </c>
      <c r="K1642" s="169">
        <v>72.625875000000008</v>
      </c>
      <c r="L1642" s="169">
        <v>39.1875</v>
      </c>
      <c r="M1642" s="169">
        <v>92.25</v>
      </c>
      <c r="N1642" s="169">
        <v>277.065</v>
      </c>
      <c r="O1642" s="169">
        <v>45.84375</v>
      </c>
      <c r="P1642" s="169">
        <v>331.15500000000003</v>
      </c>
      <c r="Q1642" s="169">
        <v>116.66850000000001</v>
      </c>
      <c r="R1642" s="169">
        <v>14.182499999999999</v>
      </c>
      <c r="S1642" s="169">
        <v>0</v>
      </c>
      <c r="T1642" s="169">
        <v>0</v>
      </c>
      <c r="U1642" s="169">
        <v>1070.6025</v>
      </c>
      <c r="V1642" s="163">
        <f ca="1">SUM(INDIRECT(Inputs!$C$11&amp;ROW()&amp;":"&amp;Inputs!$C$12&amp;ROW()))</f>
        <v>116.66850000000001</v>
      </c>
      <c r="W1642" s="163">
        <f ca="1">SUM(INDIRECT(Inputs!$C$13&amp;ROW()&amp;":"&amp;Inputs!$C$14&amp;ROW()))</f>
        <v>1056.42</v>
      </c>
      <c r="X1642" s="3" t="str">
        <f>IF(COUNTIFS(Lookups!$A:$A,C1642)=1,"Gross Sales","")</f>
        <v/>
      </c>
      <c r="Y1642" s="3" t="str">
        <f>IF(COUNTIFS(Lookups!$D:$D,C1642)=1,"Bar Sales","")</f>
        <v/>
      </c>
      <c r="Z1642" s="3" t="str">
        <f>IFERROR(VLOOKUP(C1642*1,Lookups!$D:$F,3,FALSE),"")</f>
        <v/>
      </c>
      <c r="AA1642" s="3" t="str">
        <f>IFERROR(VLOOKUP($C1642*1,Lookups!$H:$N,3,FALSE),"")</f>
        <v>Sales</v>
      </c>
      <c r="AB1642" s="3" t="str">
        <f>IFERROR(VLOOKUP($C1642*1,Lookups!$H:$N,4,FALSE),"")</f>
        <v>Dinner</v>
      </c>
      <c r="AC1642" s="3" t="str">
        <f>IFERROR(VLOOKUP($C1642*1,Lookups!$H:$N,5,FALSE),"")</f>
        <v>Other</v>
      </c>
      <c r="AD1642" s="3" t="str">
        <f>IFERROR(VLOOKUP($C1642*1,Lookups!$H:$N,6,FALSE),"")</f>
        <v>Bev</v>
      </c>
      <c r="AE1642" s="3" t="str">
        <f>IFERROR(VLOOKUP($C1642*1,Lookups!$H:$N,7,FALSE),"")</f>
        <v>Beer</v>
      </c>
      <c r="AF1642" s="3" t="str">
        <f>VLOOKUP(B1642*1,Stores!$A:$C,3,FALSE)</f>
        <v>DFDE</v>
      </c>
    </row>
    <row r="1643" spans="1:32">
      <c r="A1643" s="165" t="s">
        <v>928</v>
      </c>
      <c r="B1643" s="166" t="s">
        <v>922</v>
      </c>
      <c r="C1643" s="165" t="s">
        <v>656</v>
      </c>
      <c r="D1643" s="165" t="s">
        <v>918</v>
      </c>
      <c r="E1643" s="165" t="s">
        <v>657</v>
      </c>
      <c r="F1643" s="167">
        <v>2017</v>
      </c>
      <c r="G1643" s="168">
        <v>0</v>
      </c>
      <c r="H1643" s="169">
        <v>0</v>
      </c>
      <c r="I1643" s="169">
        <v>0</v>
      </c>
      <c r="J1643" s="169">
        <v>0</v>
      </c>
      <c r="K1643" s="169">
        <v>0</v>
      </c>
      <c r="L1643" s="169">
        <v>0</v>
      </c>
      <c r="M1643" s="169">
        <v>0</v>
      </c>
      <c r="N1643" s="169">
        <v>40.515000000000001</v>
      </c>
      <c r="O1643" s="169">
        <v>471.48750000000001</v>
      </c>
      <c r="P1643" s="169">
        <v>252.03750000000002</v>
      </c>
      <c r="Q1643" s="169">
        <v>388.23750000000001</v>
      </c>
      <c r="R1643" s="169">
        <v>309.64499999999998</v>
      </c>
      <c r="S1643" s="169">
        <v>0</v>
      </c>
      <c r="T1643" s="169">
        <v>0</v>
      </c>
      <c r="U1643" s="169">
        <v>1461.9225000000001</v>
      </c>
      <c r="V1643" s="163">
        <f ca="1">SUM(INDIRECT(Inputs!$C$11&amp;ROW()&amp;":"&amp;Inputs!$C$12&amp;ROW()))</f>
        <v>388.23750000000001</v>
      </c>
      <c r="W1643" s="163">
        <f ca="1">SUM(INDIRECT(Inputs!$C$13&amp;ROW()&amp;":"&amp;Inputs!$C$14&amp;ROW()))</f>
        <v>1152.2775000000001</v>
      </c>
      <c r="X1643" s="3" t="str">
        <f>IF(COUNTIFS(Lookups!$A:$A,C1643)=1,"Gross Sales","")</f>
        <v/>
      </c>
      <c r="Y1643" s="3" t="str">
        <f>IF(COUNTIFS(Lookups!$D:$D,C1643)=1,"Bar Sales","")</f>
        <v/>
      </c>
      <c r="Z1643" s="3" t="str">
        <f>IFERROR(VLOOKUP(C1643*1,Lookups!$D:$F,3,FALSE),"")</f>
        <v/>
      </c>
      <c r="AA1643" s="3" t="str">
        <f>IFERROR(VLOOKUP($C1643*1,Lookups!$H:$N,3,FALSE),"")</f>
        <v>Sales</v>
      </c>
      <c r="AB1643" s="3" t="str">
        <f>IFERROR(VLOOKUP($C1643*1,Lookups!$H:$N,4,FALSE),"")</f>
        <v>Dinner</v>
      </c>
      <c r="AC1643" s="3" t="str">
        <f>IFERROR(VLOOKUP($C1643*1,Lookups!$H:$N,5,FALSE),"")</f>
        <v>Other</v>
      </c>
      <c r="AD1643" s="3" t="str">
        <f>IFERROR(VLOOKUP($C1643*1,Lookups!$H:$N,6,FALSE),"")</f>
        <v>Bev</v>
      </c>
      <c r="AE1643" s="3" t="str">
        <f>IFERROR(VLOOKUP($C1643*1,Lookups!$H:$N,7,FALSE),"")</f>
        <v>Beer</v>
      </c>
      <c r="AF1643" s="3" t="str">
        <f>VLOOKUP(B1643*1,Stores!$A:$C,3,FALSE)</f>
        <v>DFDE</v>
      </c>
    </row>
    <row r="1644" spans="1:32">
      <c r="A1644" s="165" t="s">
        <v>926</v>
      </c>
      <c r="B1644" s="166" t="s">
        <v>924</v>
      </c>
      <c r="C1644" s="165" t="s">
        <v>656</v>
      </c>
      <c r="D1644" s="165" t="s">
        <v>918</v>
      </c>
      <c r="E1644" s="165" t="s">
        <v>657</v>
      </c>
      <c r="F1644" s="167">
        <v>2017</v>
      </c>
      <c r="G1644" s="168">
        <v>0</v>
      </c>
      <c r="H1644" s="169">
        <v>158.91600000000003</v>
      </c>
      <c r="I1644" s="169">
        <v>385.57889999999998</v>
      </c>
      <c r="J1644" s="169">
        <v>534.45480000000009</v>
      </c>
      <c r="K1644" s="169">
        <v>685.94940000000008</v>
      </c>
      <c r="L1644" s="169">
        <v>398.96474999999998</v>
      </c>
      <c r="M1644" s="169">
        <v>269.38800000000003</v>
      </c>
      <c r="N1644" s="169">
        <v>213.34792499999998</v>
      </c>
      <c r="O1644" s="169">
        <v>143.53560000000002</v>
      </c>
      <c r="P1644" s="169">
        <v>120.6024</v>
      </c>
      <c r="Q1644" s="169">
        <v>265.06245000000001</v>
      </c>
      <c r="R1644" s="169">
        <v>234.26700000000002</v>
      </c>
      <c r="S1644" s="169">
        <v>0</v>
      </c>
      <c r="T1644" s="169">
        <v>0</v>
      </c>
      <c r="U1644" s="169">
        <v>3410.0672250000002</v>
      </c>
      <c r="V1644" s="163">
        <f ca="1">SUM(INDIRECT(Inputs!$C$11&amp;ROW()&amp;":"&amp;Inputs!$C$12&amp;ROW()))</f>
        <v>265.06245000000001</v>
      </c>
      <c r="W1644" s="163">
        <f ca="1">SUM(INDIRECT(Inputs!$C$13&amp;ROW()&amp;":"&amp;Inputs!$C$14&amp;ROW()))</f>
        <v>3175.8002250000004</v>
      </c>
      <c r="X1644" s="3" t="str">
        <f>IF(COUNTIFS(Lookups!$A:$A,C1644)=1,"Gross Sales","")</f>
        <v/>
      </c>
      <c r="Y1644" s="3" t="str">
        <f>IF(COUNTIFS(Lookups!$D:$D,C1644)=1,"Bar Sales","")</f>
        <v/>
      </c>
      <c r="Z1644" s="3" t="str">
        <f>IFERROR(VLOOKUP(C1644*1,Lookups!$D:$F,3,FALSE),"")</f>
        <v/>
      </c>
      <c r="AA1644" s="3" t="str">
        <f>IFERROR(VLOOKUP($C1644*1,Lookups!$H:$N,3,FALSE),"")</f>
        <v>Sales</v>
      </c>
      <c r="AB1644" s="3" t="str">
        <f>IFERROR(VLOOKUP($C1644*1,Lookups!$H:$N,4,FALSE),"")</f>
        <v>Dinner</v>
      </c>
      <c r="AC1644" s="3" t="str">
        <f>IFERROR(VLOOKUP($C1644*1,Lookups!$H:$N,5,FALSE),"")</f>
        <v>Other</v>
      </c>
      <c r="AD1644" s="3" t="str">
        <f>IFERROR(VLOOKUP($C1644*1,Lookups!$H:$N,6,FALSE),"")</f>
        <v>Bev</v>
      </c>
      <c r="AE1644" s="3" t="str">
        <f>IFERROR(VLOOKUP($C1644*1,Lookups!$H:$N,7,FALSE),"")</f>
        <v>Beer</v>
      </c>
      <c r="AF1644" s="3" t="str">
        <f>VLOOKUP(B1644*1,Stores!$A:$C,3,FALSE)</f>
        <v>DFDE</v>
      </c>
    </row>
    <row r="1645" spans="1:32">
      <c r="A1645" s="165" t="s">
        <v>925</v>
      </c>
      <c r="B1645" s="166" t="s">
        <v>958</v>
      </c>
      <c r="C1645" s="165" t="s">
        <v>656</v>
      </c>
      <c r="D1645" s="165" t="s">
        <v>918</v>
      </c>
      <c r="E1645" s="165" t="s">
        <v>657</v>
      </c>
      <c r="F1645" s="167">
        <v>2017</v>
      </c>
      <c r="G1645" s="168">
        <v>0</v>
      </c>
      <c r="H1645" s="169">
        <v>0</v>
      </c>
      <c r="I1645" s="169">
        <v>0</v>
      </c>
      <c r="J1645" s="169">
        <v>0</v>
      </c>
      <c r="K1645" s="169">
        <v>0</v>
      </c>
      <c r="L1645" s="169">
        <v>28.971</v>
      </c>
      <c r="M1645" s="169">
        <v>114.46049999999998</v>
      </c>
      <c r="N1645" s="169">
        <v>72.524025000000009</v>
      </c>
      <c r="O1645" s="169">
        <v>20.660399999999999</v>
      </c>
      <c r="P1645" s="169">
        <v>91.429800000000014</v>
      </c>
      <c r="Q1645" s="169">
        <v>145.55624999999998</v>
      </c>
      <c r="R1645" s="169">
        <v>248.63234999999997</v>
      </c>
      <c r="S1645" s="169">
        <v>0</v>
      </c>
      <c r="T1645" s="169">
        <v>0</v>
      </c>
      <c r="U1645" s="169">
        <v>722.2343249999999</v>
      </c>
      <c r="V1645" s="163">
        <f ca="1">SUM(INDIRECT(Inputs!$C$11&amp;ROW()&amp;":"&amp;Inputs!$C$12&amp;ROW()))</f>
        <v>145.55624999999998</v>
      </c>
      <c r="W1645" s="163">
        <f ca="1">SUM(INDIRECT(Inputs!$C$13&amp;ROW()&amp;":"&amp;Inputs!$C$14&amp;ROW()))</f>
        <v>473.60197499999998</v>
      </c>
      <c r="X1645" s="3" t="str">
        <f>IF(COUNTIFS(Lookups!$A:$A,C1645)=1,"Gross Sales","")</f>
        <v/>
      </c>
      <c r="Y1645" s="3" t="str">
        <f>IF(COUNTIFS(Lookups!$D:$D,C1645)=1,"Bar Sales","")</f>
        <v/>
      </c>
      <c r="Z1645" s="3" t="str">
        <f>IFERROR(VLOOKUP(C1645*1,Lookups!$D:$F,3,FALSE),"")</f>
        <v/>
      </c>
      <c r="AA1645" s="3" t="str">
        <f>IFERROR(VLOOKUP($C1645*1,Lookups!$H:$N,3,FALSE),"")</f>
        <v>Sales</v>
      </c>
      <c r="AB1645" s="3" t="str">
        <f>IFERROR(VLOOKUP($C1645*1,Lookups!$H:$N,4,FALSE),"")</f>
        <v>Dinner</v>
      </c>
      <c r="AC1645" s="3" t="str">
        <f>IFERROR(VLOOKUP($C1645*1,Lookups!$H:$N,5,FALSE),"")</f>
        <v>Other</v>
      </c>
      <c r="AD1645" s="3" t="str">
        <f>IFERROR(VLOOKUP($C1645*1,Lookups!$H:$N,6,FALSE),"")</f>
        <v>Bev</v>
      </c>
      <c r="AE1645" s="3" t="str">
        <f>IFERROR(VLOOKUP($C1645*1,Lookups!$H:$N,7,FALSE),"")</f>
        <v>Beer</v>
      </c>
      <c r="AF1645" s="3" t="str">
        <f>VLOOKUP(B1645*1,Stores!$A:$C,3,FALSE)</f>
        <v>DFDE</v>
      </c>
    </row>
    <row r="1646" spans="1:32">
      <c r="A1646" s="165" t="s">
        <v>958</v>
      </c>
      <c r="B1646" s="166" t="s">
        <v>925</v>
      </c>
      <c r="C1646" s="165" t="s">
        <v>656</v>
      </c>
      <c r="D1646" s="165" t="s">
        <v>918</v>
      </c>
      <c r="E1646" s="165" t="s">
        <v>657</v>
      </c>
      <c r="F1646" s="167">
        <v>2017</v>
      </c>
      <c r="G1646" s="168">
        <v>0</v>
      </c>
      <c r="H1646" s="169">
        <v>76.237499999999997</v>
      </c>
      <c r="I1646" s="169">
        <v>57.408749999999998</v>
      </c>
      <c r="J1646" s="169">
        <v>70.638750000000002</v>
      </c>
      <c r="K1646" s="169">
        <v>149.625</v>
      </c>
      <c r="L1646" s="169">
        <v>93.84375</v>
      </c>
      <c r="M1646" s="169">
        <v>10.545</v>
      </c>
      <c r="N1646" s="169">
        <v>55.6875</v>
      </c>
      <c r="O1646" s="169">
        <v>0</v>
      </c>
      <c r="P1646" s="169">
        <v>25.515000000000001</v>
      </c>
      <c r="Q1646" s="169">
        <v>85.323750000000004</v>
      </c>
      <c r="R1646" s="169">
        <v>50.72625</v>
      </c>
      <c r="S1646" s="169">
        <v>0</v>
      </c>
      <c r="T1646" s="169">
        <v>0</v>
      </c>
      <c r="U1646" s="169">
        <v>675.5512500000001</v>
      </c>
      <c r="V1646" s="163">
        <f ca="1">SUM(INDIRECT(Inputs!$C$11&amp;ROW()&amp;":"&amp;Inputs!$C$12&amp;ROW()))</f>
        <v>85.323750000000004</v>
      </c>
      <c r="W1646" s="163">
        <f ca="1">SUM(INDIRECT(Inputs!$C$13&amp;ROW()&amp;":"&amp;Inputs!$C$14&amp;ROW()))</f>
        <v>624.82500000000005</v>
      </c>
      <c r="X1646" s="3" t="str">
        <f>IF(COUNTIFS(Lookups!$A:$A,C1646)=1,"Gross Sales","")</f>
        <v/>
      </c>
      <c r="Y1646" s="3" t="str">
        <f>IF(COUNTIFS(Lookups!$D:$D,C1646)=1,"Bar Sales","")</f>
        <v/>
      </c>
      <c r="Z1646" s="3" t="str">
        <f>IFERROR(VLOOKUP(C1646*1,Lookups!$D:$F,3,FALSE),"")</f>
        <v/>
      </c>
      <c r="AA1646" s="3" t="str">
        <f>IFERROR(VLOOKUP($C1646*1,Lookups!$H:$N,3,FALSE),"")</f>
        <v>Sales</v>
      </c>
      <c r="AB1646" s="3" t="str">
        <f>IFERROR(VLOOKUP($C1646*1,Lookups!$H:$N,4,FALSE),"")</f>
        <v>Dinner</v>
      </c>
      <c r="AC1646" s="3" t="str">
        <f>IFERROR(VLOOKUP($C1646*1,Lookups!$H:$N,5,FALSE),"")</f>
        <v>Other</v>
      </c>
      <c r="AD1646" s="3" t="str">
        <f>IFERROR(VLOOKUP($C1646*1,Lookups!$H:$N,6,FALSE),"")</f>
        <v>Bev</v>
      </c>
      <c r="AE1646" s="3" t="str">
        <f>IFERROR(VLOOKUP($C1646*1,Lookups!$H:$N,7,FALSE),"")</f>
        <v>Beer</v>
      </c>
      <c r="AF1646" s="3" t="str">
        <f>VLOOKUP(B1646*1,Stores!$A:$C,3,FALSE)</f>
        <v>DFDE</v>
      </c>
    </row>
    <row r="1647" spans="1:32">
      <c r="A1647" s="165" t="s">
        <v>924</v>
      </c>
      <c r="B1647" s="166" t="s">
        <v>926</v>
      </c>
      <c r="C1647" s="165" t="s">
        <v>656</v>
      </c>
      <c r="D1647" s="165" t="s">
        <v>918</v>
      </c>
      <c r="E1647" s="165" t="s">
        <v>657</v>
      </c>
      <c r="F1647" s="167">
        <v>2017</v>
      </c>
      <c r="G1647" s="168">
        <v>0</v>
      </c>
      <c r="H1647" s="169">
        <v>0</v>
      </c>
      <c r="I1647" s="169">
        <v>0</v>
      </c>
      <c r="J1647" s="169">
        <v>0</v>
      </c>
      <c r="K1647" s="169">
        <v>83.118750000000006</v>
      </c>
      <c r="L1647" s="169">
        <v>589.23749999999995</v>
      </c>
      <c r="M1647" s="169">
        <v>1354.8150000000001</v>
      </c>
      <c r="N1647" s="169">
        <v>1246.5825</v>
      </c>
      <c r="O1647" s="169">
        <v>1120.78125</v>
      </c>
      <c r="P1647" s="169">
        <v>864</v>
      </c>
      <c r="Q1647" s="169">
        <v>884.43</v>
      </c>
      <c r="R1647" s="169">
        <v>512.505</v>
      </c>
      <c r="S1647" s="169">
        <v>0</v>
      </c>
      <c r="T1647" s="169">
        <v>0</v>
      </c>
      <c r="U1647" s="169">
        <v>6655.47</v>
      </c>
      <c r="V1647" s="163">
        <f ca="1">SUM(INDIRECT(Inputs!$C$11&amp;ROW()&amp;":"&amp;Inputs!$C$12&amp;ROW()))</f>
        <v>884.43</v>
      </c>
      <c r="W1647" s="163">
        <f ca="1">SUM(INDIRECT(Inputs!$C$13&amp;ROW()&amp;":"&amp;Inputs!$C$14&amp;ROW()))</f>
        <v>6142.9650000000001</v>
      </c>
      <c r="X1647" s="3" t="str">
        <f>IF(COUNTIFS(Lookups!$A:$A,C1647)=1,"Gross Sales","")</f>
        <v/>
      </c>
      <c r="Y1647" s="3" t="str">
        <f>IF(COUNTIFS(Lookups!$D:$D,C1647)=1,"Bar Sales","")</f>
        <v/>
      </c>
      <c r="Z1647" s="3" t="str">
        <f>IFERROR(VLOOKUP(C1647*1,Lookups!$D:$F,3,FALSE),"")</f>
        <v/>
      </c>
      <c r="AA1647" s="3" t="str">
        <f>IFERROR(VLOOKUP($C1647*1,Lookups!$H:$N,3,FALSE),"")</f>
        <v>Sales</v>
      </c>
      <c r="AB1647" s="3" t="str">
        <f>IFERROR(VLOOKUP($C1647*1,Lookups!$H:$N,4,FALSE),"")</f>
        <v>Dinner</v>
      </c>
      <c r="AC1647" s="3" t="str">
        <f>IFERROR(VLOOKUP($C1647*1,Lookups!$H:$N,5,FALSE),"")</f>
        <v>Other</v>
      </c>
      <c r="AD1647" s="3" t="str">
        <f>IFERROR(VLOOKUP($C1647*1,Lookups!$H:$N,6,FALSE),"")</f>
        <v>Bev</v>
      </c>
      <c r="AE1647" s="3" t="str">
        <f>IFERROR(VLOOKUP($C1647*1,Lookups!$H:$N,7,FALSE),"")</f>
        <v>Beer</v>
      </c>
      <c r="AF1647" s="3" t="str">
        <f>VLOOKUP(B1647*1,Stores!$A:$C,3,FALSE)</f>
        <v>DFDE</v>
      </c>
    </row>
    <row r="1648" spans="1:32">
      <c r="A1648" s="165" t="s">
        <v>923</v>
      </c>
      <c r="B1648" s="166" t="s">
        <v>927</v>
      </c>
      <c r="C1648" s="165" t="s">
        <v>656</v>
      </c>
      <c r="D1648" s="165" t="s">
        <v>918</v>
      </c>
      <c r="E1648" s="165" t="s">
        <v>657</v>
      </c>
      <c r="F1648" s="167">
        <v>2017</v>
      </c>
      <c r="G1648" s="168">
        <v>0</v>
      </c>
      <c r="H1648" s="169">
        <v>0</v>
      </c>
      <c r="I1648" s="169">
        <v>0</v>
      </c>
      <c r="J1648" s="169">
        <v>0</v>
      </c>
      <c r="K1648" s="169">
        <v>177.1875</v>
      </c>
      <c r="L1648" s="169">
        <v>148.78312499999998</v>
      </c>
      <c r="M1648" s="169">
        <v>835.93874999999991</v>
      </c>
      <c r="N1648" s="169">
        <v>1761.2437500000001</v>
      </c>
      <c r="O1648" s="169">
        <v>1038.3543</v>
      </c>
      <c r="P1648" s="169">
        <v>1579.8982500000002</v>
      </c>
      <c r="Q1648" s="169">
        <v>457.29750000000001</v>
      </c>
      <c r="R1648" s="169">
        <v>228.37499999999997</v>
      </c>
      <c r="S1648" s="169">
        <v>0</v>
      </c>
      <c r="T1648" s="169">
        <v>0</v>
      </c>
      <c r="U1648" s="169">
        <v>6227.0781749999996</v>
      </c>
      <c r="V1648" s="163">
        <f ca="1">SUM(INDIRECT(Inputs!$C$11&amp;ROW()&amp;":"&amp;Inputs!$C$12&amp;ROW()))</f>
        <v>457.29750000000001</v>
      </c>
      <c r="W1648" s="163">
        <f ca="1">SUM(INDIRECT(Inputs!$C$13&amp;ROW()&amp;":"&amp;Inputs!$C$14&amp;ROW()))</f>
        <v>5998.7031749999996</v>
      </c>
      <c r="X1648" s="3" t="str">
        <f>IF(COUNTIFS(Lookups!$A:$A,C1648)=1,"Gross Sales","")</f>
        <v/>
      </c>
      <c r="Y1648" s="3" t="str">
        <f>IF(COUNTIFS(Lookups!$D:$D,C1648)=1,"Bar Sales","")</f>
        <v/>
      </c>
      <c r="Z1648" s="3" t="str">
        <f>IFERROR(VLOOKUP(C1648*1,Lookups!$D:$F,3,FALSE),"")</f>
        <v/>
      </c>
      <c r="AA1648" s="3" t="str">
        <f>IFERROR(VLOOKUP($C1648*1,Lookups!$H:$N,3,FALSE),"")</f>
        <v>Sales</v>
      </c>
      <c r="AB1648" s="3" t="str">
        <f>IFERROR(VLOOKUP($C1648*1,Lookups!$H:$N,4,FALSE),"")</f>
        <v>Dinner</v>
      </c>
      <c r="AC1648" s="3" t="str">
        <f>IFERROR(VLOOKUP($C1648*1,Lookups!$H:$N,5,FALSE),"")</f>
        <v>Other</v>
      </c>
      <c r="AD1648" s="3" t="str">
        <f>IFERROR(VLOOKUP($C1648*1,Lookups!$H:$N,6,FALSE),"")</f>
        <v>Bev</v>
      </c>
      <c r="AE1648" s="3" t="str">
        <f>IFERROR(VLOOKUP($C1648*1,Lookups!$H:$N,7,FALSE),"")</f>
        <v>Beer</v>
      </c>
      <c r="AF1648" s="3" t="str">
        <f>VLOOKUP(B1648*1,Stores!$A:$C,3,FALSE)</f>
        <v>DFDE</v>
      </c>
    </row>
    <row r="1649" spans="1:32">
      <c r="A1649" s="165" t="s">
        <v>922</v>
      </c>
      <c r="B1649" s="166" t="s">
        <v>928</v>
      </c>
      <c r="C1649" s="165" t="s">
        <v>656</v>
      </c>
      <c r="D1649" s="165" t="s">
        <v>918</v>
      </c>
      <c r="E1649" s="165" t="s">
        <v>657</v>
      </c>
      <c r="F1649" s="167">
        <v>2017</v>
      </c>
      <c r="G1649" s="168">
        <v>0</v>
      </c>
      <c r="H1649" s="169">
        <v>63.642825000000002</v>
      </c>
      <c r="I1649" s="169">
        <v>37.217624999999998</v>
      </c>
      <c r="J1649" s="169">
        <v>164.70000000000002</v>
      </c>
      <c r="K1649" s="169">
        <v>116.89432500000001</v>
      </c>
      <c r="L1649" s="169">
        <v>309.83009999999996</v>
      </c>
      <c r="M1649" s="169">
        <v>172.15424999999999</v>
      </c>
      <c r="N1649" s="169">
        <v>52.3782</v>
      </c>
      <c r="O1649" s="169">
        <v>55.254899999999999</v>
      </c>
      <c r="P1649" s="169">
        <v>28.82385</v>
      </c>
      <c r="Q1649" s="169">
        <v>225.01005000000001</v>
      </c>
      <c r="R1649" s="169">
        <v>166.554</v>
      </c>
      <c r="S1649" s="169">
        <v>0</v>
      </c>
      <c r="T1649" s="169">
        <v>0</v>
      </c>
      <c r="U1649" s="169">
        <v>1392.4601250000003</v>
      </c>
      <c r="V1649" s="163">
        <f ca="1">SUM(INDIRECT(Inputs!$C$11&amp;ROW()&amp;":"&amp;Inputs!$C$12&amp;ROW()))</f>
        <v>225.01005000000001</v>
      </c>
      <c r="W1649" s="163">
        <f ca="1">SUM(INDIRECT(Inputs!$C$13&amp;ROW()&amp;":"&amp;Inputs!$C$14&amp;ROW()))</f>
        <v>1225.9061250000002</v>
      </c>
      <c r="X1649" s="3" t="str">
        <f>IF(COUNTIFS(Lookups!$A:$A,C1649)=1,"Gross Sales","")</f>
        <v/>
      </c>
      <c r="Y1649" s="3" t="str">
        <f>IF(COUNTIFS(Lookups!$D:$D,C1649)=1,"Bar Sales","")</f>
        <v/>
      </c>
      <c r="Z1649" s="3" t="str">
        <f>IFERROR(VLOOKUP(C1649*1,Lookups!$D:$F,3,FALSE),"")</f>
        <v/>
      </c>
      <c r="AA1649" s="3" t="str">
        <f>IFERROR(VLOOKUP($C1649*1,Lookups!$H:$N,3,FALSE),"")</f>
        <v>Sales</v>
      </c>
      <c r="AB1649" s="3" t="str">
        <f>IFERROR(VLOOKUP($C1649*1,Lookups!$H:$N,4,FALSE),"")</f>
        <v>Dinner</v>
      </c>
      <c r="AC1649" s="3" t="str">
        <f>IFERROR(VLOOKUP($C1649*1,Lookups!$H:$N,5,FALSE),"")</f>
        <v>Other</v>
      </c>
      <c r="AD1649" s="3" t="str">
        <f>IFERROR(VLOOKUP($C1649*1,Lookups!$H:$N,6,FALSE),"")</f>
        <v>Bev</v>
      </c>
      <c r="AE1649" s="3" t="str">
        <f>IFERROR(VLOOKUP($C1649*1,Lookups!$H:$N,7,FALSE),"")</f>
        <v>Beer</v>
      </c>
      <c r="AF1649" s="3" t="str">
        <f>VLOOKUP(B1649*1,Stores!$A:$C,3,FALSE)</f>
        <v>DFDE</v>
      </c>
    </row>
    <row r="1650" spans="1:32">
      <c r="A1650" s="165" t="s">
        <v>921</v>
      </c>
      <c r="B1650" s="166" t="s">
        <v>929</v>
      </c>
      <c r="C1650" s="165" t="s">
        <v>656</v>
      </c>
      <c r="D1650" s="165" t="s">
        <v>918</v>
      </c>
      <c r="E1650" s="165" t="s">
        <v>657</v>
      </c>
      <c r="F1650" s="167">
        <v>2017</v>
      </c>
      <c r="G1650" s="168">
        <v>0</v>
      </c>
      <c r="H1650" s="169">
        <v>0</v>
      </c>
      <c r="I1650" s="169">
        <v>0</v>
      </c>
      <c r="J1650" s="169">
        <v>0</v>
      </c>
      <c r="K1650" s="169">
        <v>0</v>
      </c>
      <c r="L1650" s="169">
        <v>95.583749999999995</v>
      </c>
      <c r="M1650" s="169">
        <v>148.19999999999999</v>
      </c>
      <c r="N1650" s="169">
        <v>229.68</v>
      </c>
      <c r="O1650" s="169">
        <v>172.74375000000001</v>
      </c>
      <c r="P1650" s="169">
        <v>144.73125000000002</v>
      </c>
      <c r="Q1650" s="169">
        <v>94.47</v>
      </c>
      <c r="R1650" s="169">
        <v>24.15</v>
      </c>
      <c r="S1650" s="169">
        <v>0</v>
      </c>
      <c r="T1650" s="169">
        <v>0</v>
      </c>
      <c r="U1650" s="169">
        <v>909.55875000000003</v>
      </c>
      <c r="V1650" s="163">
        <f ca="1">SUM(INDIRECT(Inputs!$C$11&amp;ROW()&amp;":"&amp;Inputs!$C$12&amp;ROW()))</f>
        <v>94.47</v>
      </c>
      <c r="W1650" s="163">
        <f ca="1">SUM(INDIRECT(Inputs!$C$13&amp;ROW()&amp;":"&amp;Inputs!$C$14&amp;ROW()))</f>
        <v>885.40875000000005</v>
      </c>
      <c r="X1650" s="3" t="str">
        <f>IF(COUNTIFS(Lookups!$A:$A,C1650)=1,"Gross Sales","")</f>
        <v/>
      </c>
      <c r="Y1650" s="3" t="str">
        <f>IF(COUNTIFS(Lookups!$D:$D,C1650)=1,"Bar Sales","")</f>
        <v/>
      </c>
      <c r="Z1650" s="3" t="str">
        <f>IFERROR(VLOOKUP(C1650*1,Lookups!$D:$F,3,FALSE),"")</f>
        <v/>
      </c>
      <c r="AA1650" s="3" t="str">
        <f>IFERROR(VLOOKUP($C1650*1,Lookups!$H:$N,3,FALSE),"")</f>
        <v>Sales</v>
      </c>
      <c r="AB1650" s="3" t="str">
        <f>IFERROR(VLOOKUP($C1650*1,Lookups!$H:$N,4,FALSE),"")</f>
        <v>Dinner</v>
      </c>
      <c r="AC1650" s="3" t="str">
        <f>IFERROR(VLOOKUP($C1650*1,Lookups!$H:$N,5,FALSE),"")</f>
        <v>Other</v>
      </c>
      <c r="AD1650" s="3" t="str">
        <f>IFERROR(VLOOKUP($C1650*1,Lookups!$H:$N,6,FALSE),"")</f>
        <v>Bev</v>
      </c>
      <c r="AE1650" s="3" t="str">
        <f>IFERROR(VLOOKUP($C1650*1,Lookups!$H:$N,7,FALSE),"")</f>
        <v>Beer</v>
      </c>
      <c r="AF1650" s="3" t="str">
        <f>VLOOKUP(B1650*1,Stores!$A:$C,3,FALSE)</f>
        <v>DFDE</v>
      </c>
    </row>
    <row r="1651" spans="1:32">
      <c r="A1651" s="165" t="s">
        <v>920</v>
      </c>
      <c r="B1651" s="166" t="s">
        <v>930</v>
      </c>
      <c r="C1651" s="165" t="s">
        <v>656</v>
      </c>
      <c r="D1651" s="165" t="s">
        <v>918</v>
      </c>
      <c r="E1651" s="165" t="s">
        <v>657</v>
      </c>
      <c r="F1651" s="167">
        <v>2017</v>
      </c>
      <c r="G1651" s="168">
        <v>0</v>
      </c>
      <c r="H1651" s="169">
        <v>0</v>
      </c>
      <c r="I1651" s="169">
        <v>0</v>
      </c>
      <c r="J1651" s="169">
        <v>0</v>
      </c>
      <c r="K1651" s="169">
        <v>399.9375</v>
      </c>
      <c r="L1651" s="169">
        <v>143.79749999999999</v>
      </c>
      <c r="M1651" s="169">
        <v>289.66499999999996</v>
      </c>
      <c r="N1651" s="169">
        <v>409.83</v>
      </c>
      <c r="O1651" s="169">
        <v>185.505</v>
      </c>
      <c r="P1651" s="169">
        <v>252</v>
      </c>
      <c r="Q1651" s="169">
        <v>325.73250000000002</v>
      </c>
      <c r="R1651" s="169">
        <v>187.73999999999998</v>
      </c>
      <c r="S1651" s="169">
        <v>0</v>
      </c>
      <c r="T1651" s="169">
        <v>0</v>
      </c>
      <c r="U1651" s="169">
        <v>2194.2075</v>
      </c>
      <c r="V1651" s="163">
        <f ca="1">SUM(INDIRECT(Inputs!$C$11&amp;ROW()&amp;":"&amp;Inputs!$C$12&amp;ROW()))</f>
        <v>325.73250000000002</v>
      </c>
      <c r="W1651" s="163">
        <f ca="1">SUM(INDIRECT(Inputs!$C$13&amp;ROW()&amp;":"&amp;Inputs!$C$14&amp;ROW()))</f>
        <v>2006.4675000000002</v>
      </c>
      <c r="X1651" s="3" t="str">
        <f>IF(COUNTIFS(Lookups!$A:$A,C1651)=1,"Gross Sales","")</f>
        <v/>
      </c>
      <c r="Y1651" s="3" t="str">
        <f>IF(COUNTIFS(Lookups!$D:$D,C1651)=1,"Bar Sales","")</f>
        <v/>
      </c>
      <c r="Z1651" s="3" t="str">
        <f>IFERROR(VLOOKUP(C1651*1,Lookups!$D:$F,3,FALSE),"")</f>
        <v/>
      </c>
      <c r="AA1651" s="3" t="str">
        <f>IFERROR(VLOOKUP($C1651*1,Lookups!$H:$N,3,FALSE),"")</f>
        <v>Sales</v>
      </c>
      <c r="AB1651" s="3" t="str">
        <f>IFERROR(VLOOKUP($C1651*1,Lookups!$H:$N,4,FALSE),"")</f>
        <v>Dinner</v>
      </c>
      <c r="AC1651" s="3" t="str">
        <f>IFERROR(VLOOKUP($C1651*1,Lookups!$H:$N,5,FALSE),"")</f>
        <v>Other</v>
      </c>
      <c r="AD1651" s="3" t="str">
        <f>IFERROR(VLOOKUP($C1651*1,Lookups!$H:$N,6,FALSE),"")</f>
        <v>Bev</v>
      </c>
      <c r="AE1651" s="3" t="str">
        <f>IFERROR(VLOOKUP($C1651*1,Lookups!$H:$N,7,FALSE),"")</f>
        <v>Beer</v>
      </c>
      <c r="AF1651" s="3" t="str">
        <f>VLOOKUP(B1651*1,Stores!$A:$C,3,FALSE)</f>
        <v>DFDE</v>
      </c>
    </row>
    <row r="1652" spans="1:32">
      <c r="A1652" s="165" t="s">
        <v>959</v>
      </c>
      <c r="B1652" s="166" t="s">
        <v>932</v>
      </c>
      <c r="C1652" s="165" t="s">
        <v>656</v>
      </c>
      <c r="D1652" s="165" t="s">
        <v>918</v>
      </c>
      <c r="E1652" s="165" t="s">
        <v>657</v>
      </c>
      <c r="F1652" s="167">
        <v>2017</v>
      </c>
      <c r="G1652" s="168">
        <v>0</v>
      </c>
      <c r="H1652" s="169">
        <v>14.43</v>
      </c>
      <c r="I1652" s="169">
        <v>49.274999999999999</v>
      </c>
      <c r="J1652" s="169">
        <v>592.08749999999998</v>
      </c>
      <c r="K1652" s="169">
        <v>947.52</v>
      </c>
      <c r="L1652" s="169">
        <v>1064.5649999999998</v>
      </c>
      <c r="M1652" s="169">
        <v>2592.36</v>
      </c>
      <c r="N1652" s="169">
        <v>2922.0750000000003</v>
      </c>
      <c r="O1652" s="169">
        <v>3144.15</v>
      </c>
      <c r="P1652" s="169">
        <v>2550.8175000000001</v>
      </c>
      <c r="Q1652" s="169">
        <v>3803.58</v>
      </c>
      <c r="R1652" s="169">
        <v>1470.3</v>
      </c>
      <c r="S1652" s="169">
        <v>0</v>
      </c>
      <c r="T1652" s="169">
        <v>0</v>
      </c>
      <c r="U1652" s="169">
        <v>19151.16</v>
      </c>
      <c r="V1652" s="163">
        <f ca="1">SUM(INDIRECT(Inputs!$C$11&amp;ROW()&amp;":"&amp;Inputs!$C$12&amp;ROW()))</f>
        <v>3803.58</v>
      </c>
      <c r="W1652" s="163">
        <f ca="1">SUM(INDIRECT(Inputs!$C$13&amp;ROW()&amp;":"&amp;Inputs!$C$14&amp;ROW()))</f>
        <v>17680.86</v>
      </c>
      <c r="X1652" s="3" t="str">
        <f>IF(COUNTIFS(Lookups!$A:$A,C1652)=1,"Gross Sales","")</f>
        <v/>
      </c>
      <c r="Y1652" s="3" t="str">
        <f>IF(COUNTIFS(Lookups!$D:$D,C1652)=1,"Bar Sales","")</f>
        <v/>
      </c>
      <c r="Z1652" s="3" t="str">
        <f>IFERROR(VLOOKUP(C1652*1,Lookups!$D:$F,3,FALSE),"")</f>
        <v/>
      </c>
      <c r="AA1652" s="3" t="str">
        <f>IFERROR(VLOOKUP($C1652*1,Lookups!$H:$N,3,FALSE),"")</f>
        <v>Sales</v>
      </c>
      <c r="AB1652" s="3" t="str">
        <f>IFERROR(VLOOKUP($C1652*1,Lookups!$H:$N,4,FALSE),"")</f>
        <v>Dinner</v>
      </c>
      <c r="AC1652" s="3" t="str">
        <f>IFERROR(VLOOKUP($C1652*1,Lookups!$H:$N,5,FALSE),"")</f>
        <v>Other</v>
      </c>
      <c r="AD1652" s="3" t="str">
        <f>IFERROR(VLOOKUP($C1652*1,Lookups!$H:$N,6,FALSE),"")</f>
        <v>Bev</v>
      </c>
      <c r="AE1652" s="3" t="str">
        <f>IFERROR(VLOOKUP($C1652*1,Lookups!$H:$N,7,FALSE),"")</f>
        <v>Beer</v>
      </c>
      <c r="AF1652" s="3" t="str">
        <f>VLOOKUP(B1652*1,Stores!$A:$C,3,FALSE)</f>
        <v>DFG</v>
      </c>
    </row>
    <row r="1653" spans="1:32">
      <c r="A1653" s="165" t="s">
        <v>954</v>
      </c>
      <c r="B1653" s="166" t="s">
        <v>933</v>
      </c>
      <c r="C1653" s="165" t="s">
        <v>656</v>
      </c>
      <c r="D1653" s="165" t="s">
        <v>918</v>
      </c>
      <c r="E1653" s="165" t="s">
        <v>657</v>
      </c>
      <c r="F1653" s="167">
        <v>2017</v>
      </c>
      <c r="G1653" s="168">
        <v>0</v>
      </c>
      <c r="H1653" s="169">
        <v>125.22194999999999</v>
      </c>
      <c r="I1653" s="169">
        <v>252.51434999999998</v>
      </c>
      <c r="J1653" s="169">
        <v>464.87085000000002</v>
      </c>
      <c r="K1653" s="169">
        <v>903.85102500000005</v>
      </c>
      <c r="L1653" s="169">
        <v>692.38035000000002</v>
      </c>
      <c r="M1653" s="169">
        <v>569.1789</v>
      </c>
      <c r="N1653" s="169">
        <v>505.30874999999997</v>
      </c>
      <c r="O1653" s="169">
        <v>157.35000000000002</v>
      </c>
      <c r="P1653" s="169">
        <v>256.90949999999998</v>
      </c>
      <c r="Q1653" s="169">
        <v>568.26749999999993</v>
      </c>
      <c r="R1653" s="169">
        <v>568.55460000000005</v>
      </c>
      <c r="S1653" s="169">
        <v>0</v>
      </c>
      <c r="T1653" s="169">
        <v>0</v>
      </c>
      <c r="U1653" s="169">
        <v>5064.4077750000006</v>
      </c>
      <c r="V1653" s="163">
        <f ca="1">SUM(INDIRECT(Inputs!$C$11&amp;ROW()&amp;":"&amp;Inputs!$C$12&amp;ROW()))</f>
        <v>568.26749999999993</v>
      </c>
      <c r="W1653" s="163">
        <f ca="1">SUM(INDIRECT(Inputs!$C$13&amp;ROW()&amp;":"&amp;Inputs!$C$14&amp;ROW()))</f>
        <v>4495.8531750000002</v>
      </c>
      <c r="X1653" s="3" t="str">
        <f>IF(COUNTIFS(Lookups!$A:$A,C1653)=1,"Gross Sales","")</f>
        <v/>
      </c>
      <c r="Y1653" s="3" t="str">
        <f>IF(COUNTIFS(Lookups!$D:$D,C1653)=1,"Bar Sales","")</f>
        <v/>
      </c>
      <c r="Z1653" s="3" t="str">
        <f>IFERROR(VLOOKUP(C1653*1,Lookups!$D:$F,3,FALSE),"")</f>
        <v/>
      </c>
      <c r="AA1653" s="3" t="str">
        <f>IFERROR(VLOOKUP($C1653*1,Lookups!$H:$N,3,FALSE),"")</f>
        <v>Sales</v>
      </c>
      <c r="AB1653" s="3" t="str">
        <f>IFERROR(VLOOKUP($C1653*1,Lookups!$H:$N,4,FALSE),"")</f>
        <v>Dinner</v>
      </c>
      <c r="AC1653" s="3" t="str">
        <f>IFERROR(VLOOKUP($C1653*1,Lookups!$H:$N,5,FALSE),"")</f>
        <v>Other</v>
      </c>
      <c r="AD1653" s="3" t="str">
        <f>IFERROR(VLOOKUP($C1653*1,Lookups!$H:$N,6,FALSE),"")</f>
        <v>Bev</v>
      </c>
      <c r="AE1653" s="3" t="str">
        <f>IFERROR(VLOOKUP($C1653*1,Lookups!$H:$N,7,FALSE),"")</f>
        <v>Beer</v>
      </c>
      <c r="AF1653" s="3" t="str">
        <f>VLOOKUP(B1653*1,Stores!$A:$C,3,FALSE)</f>
        <v>DFG</v>
      </c>
    </row>
    <row r="1654" spans="1:32">
      <c r="A1654" s="165" t="s">
        <v>953</v>
      </c>
      <c r="B1654" s="166" t="s">
        <v>934</v>
      </c>
      <c r="C1654" s="165" t="s">
        <v>656</v>
      </c>
      <c r="D1654" s="165" t="s">
        <v>918</v>
      </c>
      <c r="E1654" s="165" t="s">
        <v>657</v>
      </c>
      <c r="F1654" s="167">
        <v>2017</v>
      </c>
      <c r="G1654" s="168">
        <v>0</v>
      </c>
      <c r="H1654" s="169">
        <v>0</v>
      </c>
      <c r="I1654" s="169">
        <v>0</v>
      </c>
      <c r="J1654" s="169">
        <v>12.6</v>
      </c>
      <c r="K1654" s="169">
        <v>61.627500000000005</v>
      </c>
      <c r="L1654" s="169">
        <v>472.815</v>
      </c>
      <c r="M1654" s="169">
        <v>939.68864999999994</v>
      </c>
      <c r="N1654" s="169">
        <v>1188.57375</v>
      </c>
      <c r="O1654" s="169">
        <v>587.97375</v>
      </c>
      <c r="P1654" s="169">
        <v>935.77350000000001</v>
      </c>
      <c r="Q1654" s="169">
        <v>1380.3075000000001</v>
      </c>
      <c r="R1654" s="169">
        <v>1024.2787499999999</v>
      </c>
      <c r="S1654" s="169">
        <v>0</v>
      </c>
      <c r="T1654" s="169">
        <v>0</v>
      </c>
      <c r="U1654" s="169">
        <v>6603.6383999999998</v>
      </c>
      <c r="V1654" s="163">
        <f ca="1">SUM(INDIRECT(Inputs!$C$11&amp;ROW()&amp;":"&amp;Inputs!$C$12&amp;ROW()))</f>
        <v>1380.3075000000001</v>
      </c>
      <c r="W1654" s="163">
        <f ca="1">SUM(INDIRECT(Inputs!$C$13&amp;ROW()&amp;":"&amp;Inputs!$C$14&amp;ROW()))</f>
        <v>5579.3596500000003</v>
      </c>
      <c r="X1654" s="3" t="str">
        <f>IF(COUNTIFS(Lookups!$A:$A,C1654)=1,"Gross Sales","")</f>
        <v/>
      </c>
      <c r="Y1654" s="3" t="str">
        <f>IF(COUNTIFS(Lookups!$D:$D,C1654)=1,"Bar Sales","")</f>
        <v/>
      </c>
      <c r="Z1654" s="3" t="str">
        <f>IFERROR(VLOOKUP(C1654*1,Lookups!$D:$F,3,FALSE),"")</f>
        <v/>
      </c>
      <c r="AA1654" s="3" t="str">
        <f>IFERROR(VLOOKUP($C1654*1,Lookups!$H:$N,3,FALSE),"")</f>
        <v>Sales</v>
      </c>
      <c r="AB1654" s="3" t="str">
        <f>IFERROR(VLOOKUP($C1654*1,Lookups!$H:$N,4,FALSE),"")</f>
        <v>Dinner</v>
      </c>
      <c r="AC1654" s="3" t="str">
        <f>IFERROR(VLOOKUP($C1654*1,Lookups!$H:$N,5,FALSE),"")</f>
        <v>Other</v>
      </c>
      <c r="AD1654" s="3" t="str">
        <f>IFERROR(VLOOKUP($C1654*1,Lookups!$H:$N,6,FALSE),"")</f>
        <v>Bev</v>
      </c>
      <c r="AE1654" s="3" t="str">
        <f>IFERROR(VLOOKUP($C1654*1,Lookups!$H:$N,7,FALSE),"")</f>
        <v>Beer</v>
      </c>
      <c r="AF1654" s="3" t="str">
        <f>VLOOKUP(B1654*1,Stores!$A:$C,3,FALSE)</f>
        <v>DFG</v>
      </c>
    </row>
    <row r="1655" spans="1:32">
      <c r="A1655" s="165" t="s">
        <v>950</v>
      </c>
      <c r="B1655" s="166" t="s">
        <v>935</v>
      </c>
      <c r="C1655" s="165" t="s">
        <v>656</v>
      </c>
      <c r="D1655" s="165" t="s">
        <v>918</v>
      </c>
      <c r="E1655" s="165" t="s">
        <v>657</v>
      </c>
      <c r="F1655" s="167">
        <v>2017</v>
      </c>
      <c r="G1655" s="168">
        <v>0</v>
      </c>
      <c r="H1655" s="169">
        <v>291.39</v>
      </c>
      <c r="I1655" s="169">
        <v>286.44</v>
      </c>
      <c r="J1655" s="169">
        <v>270.39749999999998</v>
      </c>
      <c r="K1655" s="169">
        <v>930.98249999999996</v>
      </c>
      <c r="L1655" s="169">
        <v>1203.91875</v>
      </c>
      <c r="M1655" s="169">
        <v>570.27374999999995</v>
      </c>
      <c r="N1655" s="169">
        <v>530.81999999999994</v>
      </c>
      <c r="O1655" s="169">
        <v>565.85249999999996</v>
      </c>
      <c r="P1655" s="169">
        <v>689.17500000000007</v>
      </c>
      <c r="Q1655" s="169">
        <v>573.05624999999998</v>
      </c>
      <c r="R1655" s="169">
        <v>531.9</v>
      </c>
      <c r="S1655" s="169">
        <v>0</v>
      </c>
      <c r="T1655" s="169">
        <v>0</v>
      </c>
      <c r="U1655" s="169">
        <v>6444.2062499999993</v>
      </c>
      <c r="V1655" s="163">
        <f ca="1">SUM(INDIRECT(Inputs!$C$11&amp;ROW()&amp;":"&amp;Inputs!$C$12&amp;ROW()))</f>
        <v>573.05624999999998</v>
      </c>
      <c r="W1655" s="163">
        <f ca="1">SUM(INDIRECT(Inputs!$C$13&amp;ROW()&amp;":"&amp;Inputs!$C$14&amp;ROW()))</f>
        <v>5912.3062499999996</v>
      </c>
      <c r="X1655" s="3" t="str">
        <f>IF(COUNTIFS(Lookups!$A:$A,C1655)=1,"Gross Sales","")</f>
        <v/>
      </c>
      <c r="Y1655" s="3" t="str">
        <f>IF(COUNTIFS(Lookups!$D:$D,C1655)=1,"Bar Sales","")</f>
        <v/>
      </c>
      <c r="Z1655" s="3" t="str">
        <f>IFERROR(VLOOKUP(C1655*1,Lookups!$D:$F,3,FALSE),"")</f>
        <v/>
      </c>
      <c r="AA1655" s="3" t="str">
        <f>IFERROR(VLOOKUP($C1655*1,Lookups!$H:$N,3,FALSE),"")</f>
        <v>Sales</v>
      </c>
      <c r="AB1655" s="3" t="str">
        <f>IFERROR(VLOOKUP($C1655*1,Lookups!$H:$N,4,FALSE),"")</f>
        <v>Dinner</v>
      </c>
      <c r="AC1655" s="3" t="str">
        <f>IFERROR(VLOOKUP($C1655*1,Lookups!$H:$N,5,FALSE),"")</f>
        <v>Other</v>
      </c>
      <c r="AD1655" s="3" t="str">
        <f>IFERROR(VLOOKUP($C1655*1,Lookups!$H:$N,6,FALSE),"")</f>
        <v>Bev</v>
      </c>
      <c r="AE1655" s="3" t="str">
        <f>IFERROR(VLOOKUP($C1655*1,Lookups!$H:$N,7,FALSE),"")</f>
        <v>Beer</v>
      </c>
      <c r="AF1655" s="3" t="str">
        <f>VLOOKUP(B1655*1,Stores!$A:$C,3,FALSE)</f>
        <v>DFG</v>
      </c>
    </row>
    <row r="1656" spans="1:32">
      <c r="A1656" s="165" t="s">
        <v>949</v>
      </c>
      <c r="B1656" s="166" t="s">
        <v>936</v>
      </c>
      <c r="C1656" s="165" t="s">
        <v>656</v>
      </c>
      <c r="D1656" s="165" t="s">
        <v>918</v>
      </c>
      <c r="E1656" s="165" t="s">
        <v>657</v>
      </c>
      <c r="F1656" s="167">
        <v>2017</v>
      </c>
      <c r="G1656" s="168">
        <v>0</v>
      </c>
      <c r="H1656" s="169">
        <v>231.91312500000004</v>
      </c>
      <c r="I1656" s="169">
        <v>221.64689999999999</v>
      </c>
      <c r="J1656" s="169">
        <v>264.10897499999999</v>
      </c>
      <c r="K1656" s="169">
        <v>603.37380000000007</v>
      </c>
      <c r="L1656" s="169">
        <v>620.2056</v>
      </c>
      <c r="M1656" s="169">
        <v>296.65440000000001</v>
      </c>
      <c r="N1656" s="169">
        <v>313.71375</v>
      </c>
      <c r="O1656" s="169">
        <v>74.056574999999995</v>
      </c>
      <c r="P1656" s="169">
        <v>101.690775</v>
      </c>
      <c r="Q1656" s="169">
        <v>478.19205000000011</v>
      </c>
      <c r="R1656" s="169">
        <v>327.89339999999999</v>
      </c>
      <c r="S1656" s="169">
        <v>0</v>
      </c>
      <c r="T1656" s="169">
        <v>0</v>
      </c>
      <c r="U1656" s="169">
        <v>3533.4493500000003</v>
      </c>
      <c r="V1656" s="163">
        <f ca="1">SUM(INDIRECT(Inputs!$C$11&amp;ROW()&amp;":"&amp;Inputs!$C$12&amp;ROW()))</f>
        <v>478.19205000000011</v>
      </c>
      <c r="W1656" s="163">
        <f ca="1">SUM(INDIRECT(Inputs!$C$13&amp;ROW()&amp;":"&amp;Inputs!$C$14&amp;ROW()))</f>
        <v>3205.5559500000004</v>
      </c>
      <c r="X1656" s="3" t="str">
        <f>IF(COUNTIFS(Lookups!$A:$A,C1656)=1,"Gross Sales","")</f>
        <v/>
      </c>
      <c r="Y1656" s="3" t="str">
        <f>IF(COUNTIFS(Lookups!$D:$D,C1656)=1,"Bar Sales","")</f>
        <v/>
      </c>
      <c r="Z1656" s="3" t="str">
        <f>IFERROR(VLOOKUP(C1656*1,Lookups!$D:$F,3,FALSE),"")</f>
        <v/>
      </c>
      <c r="AA1656" s="3" t="str">
        <f>IFERROR(VLOOKUP($C1656*1,Lookups!$H:$N,3,FALSE),"")</f>
        <v>Sales</v>
      </c>
      <c r="AB1656" s="3" t="str">
        <f>IFERROR(VLOOKUP($C1656*1,Lookups!$H:$N,4,FALSE),"")</f>
        <v>Dinner</v>
      </c>
      <c r="AC1656" s="3" t="str">
        <f>IFERROR(VLOOKUP($C1656*1,Lookups!$H:$N,5,FALSE),"")</f>
        <v>Other</v>
      </c>
      <c r="AD1656" s="3" t="str">
        <f>IFERROR(VLOOKUP($C1656*1,Lookups!$H:$N,6,FALSE),"")</f>
        <v>Bev</v>
      </c>
      <c r="AE1656" s="3" t="str">
        <f>IFERROR(VLOOKUP($C1656*1,Lookups!$H:$N,7,FALSE),"")</f>
        <v>Beer</v>
      </c>
      <c r="AF1656" s="3" t="str">
        <f>VLOOKUP(B1656*1,Stores!$A:$C,3,FALSE)</f>
        <v>DFG</v>
      </c>
    </row>
    <row r="1657" spans="1:32">
      <c r="A1657" s="165" t="s">
        <v>947</v>
      </c>
      <c r="B1657" s="166" t="s">
        <v>938</v>
      </c>
      <c r="C1657" s="165" t="s">
        <v>656</v>
      </c>
      <c r="D1657" s="165" t="s">
        <v>918</v>
      </c>
      <c r="E1657" s="165" t="s">
        <v>657</v>
      </c>
      <c r="F1657" s="167">
        <v>2017</v>
      </c>
      <c r="G1657" s="168">
        <v>0</v>
      </c>
      <c r="H1657" s="169">
        <v>3913.6086</v>
      </c>
      <c r="I1657" s="169">
        <v>3229.2119999999995</v>
      </c>
      <c r="J1657" s="169">
        <v>4057.5435000000002</v>
      </c>
      <c r="K1657" s="169">
        <v>5457.15</v>
      </c>
      <c r="L1657" s="169">
        <v>5676.1823999999997</v>
      </c>
      <c r="M1657" s="169">
        <v>6522.9475499999999</v>
      </c>
      <c r="N1657" s="169">
        <v>7745.5313999999998</v>
      </c>
      <c r="O1657" s="169">
        <v>7618.9848000000002</v>
      </c>
      <c r="P1657" s="169">
        <v>7508.0652000000009</v>
      </c>
      <c r="Q1657" s="169">
        <v>8707.1588999999985</v>
      </c>
      <c r="R1657" s="169">
        <v>6837.3517500000007</v>
      </c>
      <c r="S1657" s="169">
        <v>0</v>
      </c>
      <c r="T1657" s="169">
        <v>0</v>
      </c>
      <c r="U1657" s="169">
        <v>67273.736099999995</v>
      </c>
      <c r="V1657" s="163">
        <f ca="1">SUM(INDIRECT(Inputs!$C$11&amp;ROW()&amp;":"&amp;Inputs!$C$12&amp;ROW()))</f>
        <v>8707.1588999999985</v>
      </c>
      <c r="W1657" s="163">
        <f ca="1">SUM(INDIRECT(Inputs!$C$13&amp;ROW()&amp;":"&amp;Inputs!$C$14&amp;ROW()))</f>
        <v>60436.384349999993</v>
      </c>
      <c r="X1657" s="3" t="str">
        <f>IF(COUNTIFS(Lookups!$A:$A,C1657)=1,"Gross Sales","")</f>
        <v/>
      </c>
      <c r="Y1657" s="3" t="str">
        <f>IF(COUNTIFS(Lookups!$D:$D,C1657)=1,"Bar Sales","")</f>
        <v/>
      </c>
      <c r="Z1657" s="3" t="str">
        <f>IFERROR(VLOOKUP(C1657*1,Lookups!$D:$F,3,FALSE),"")</f>
        <v/>
      </c>
      <c r="AA1657" s="3" t="str">
        <f>IFERROR(VLOOKUP($C1657*1,Lookups!$H:$N,3,FALSE),"")</f>
        <v>Sales</v>
      </c>
      <c r="AB1657" s="3" t="str">
        <f>IFERROR(VLOOKUP($C1657*1,Lookups!$H:$N,4,FALSE),"")</f>
        <v>Dinner</v>
      </c>
      <c r="AC1657" s="3" t="str">
        <f>IFERROR(VLOOKUP($C1657*1,Lookups!$H:$N,5,FALSE),"")</f>
        <v>Other</v>
      </c>
      <c r="AD1657" s="3" t="str">
        <f>IFERROR(VLOOKUP($C1657*1,Lookups!$H:$N,6,FALSE),"")</f>
        <v>Bev</v>
      </c>
      <c r="AE1657" s="3" t="str">
        <f>IFERROR(VLOOKUP($C1657*1,Lookups!$H:$N,7,FALSE),"")</f>
        <v>Beer</v>
      </c>
      <c r="AF1657" s="3" t="str">
        <f>VLOOKUP(B1657*1,Stores!$A:$C,3,FALSE)</f>
        <v>DFG</v>
      </c>
    </row>
    <row r="1658" spans="1:32">
      <c r="A1658" s="165" t="s">
        <v>946</v>
      </c>
      <c r="B1658" s="166" t="s">
        <v>939</v>
      </c>
      <c r="C1658" s="165" t="s">
        <v>656</v>
      </c>
      <c r="D1658" s="165" t="s">
        <v>918</v>
      </c>
      <c r="E1658" s="165" t="s">
        <v>657</v>
      </c>
      <c r="F1658" s="167">
        <v>2017</v>
      </c>
      <c r="G1658" s="168">
        <v>0</v>
      </c>
      <c r="H1658" s="169">
        <v>1468.04925</v>
      </c>
      <c r="I1658" s="169">
        <v>1377.3942000000002</v>
      </c>
      <c r="J1658" s="169">
        <v>2637.4787999999999</v>
      </c>
      <c r="K1658" s="169">
        <v>3895.0411500000005</v>
      </c>
      <c r="L1658" s="169">
        <v>2732.9537999999998</v>
      </c>
      <c r="M1658" s="169">
        <v>3947.05485</v>
      </c>
      <c r="N1658" s="169">
        <v>1685.1375000000003</v>
      </c>
      <c r="O1658" s="169">
        <v>1560.8040000000001</v>
      </c>
      <c r="P1658" s="169">
        <v>1588.1557499999999</v>
      </c>
      <c r="Q1658" s="169">
        <v>2909.0214000000005</v>
      </c>
      <c r="R1658" s="169">
        <v>1918.4879999999998</v>
      </c>
      <c r="S1658" s="169">
        <v>0</v>
      </c>
      <c r="T1658" s="169">
        <v>0</v>
      </c>
      <c r="U1658" s="169">
        <v>25719.578700000005</v>
      </c>
      <c r="V1658" s="163">
        <f ca="1">SUM(INDIRECT(Inputs!$C$11&amp;ROW()&amp;":"&amp;Inputs!$C$12&amp;ROW()))</f>
        <v>2909.0214000000005</v>
      </c>
      <c r="W1658" s="163">
        <f ca="1">SUM(INDIRECT(Inputs!$C$13&amp;ROW()&amp;":"&amp;Inputs!$C$14&amp;ROW()))</f>
        <v>23801.090700000004</v>
      </c>
      <c r="X1658" s="3" t="str">
        <f>IF(COUNTIFS(Lookups!$A:$A,C1658)=1,"Gross Sales","")</f>
        <v/>
      </c>
      <c r="Y1658" s="3" t="str">
        <f>IF(COUNTIFS(Lookups!$D:$D,C1658)=1,"Bar Sales","")</f>
        <v/>
      </c>
      <c r="Z1658" s="3" t="str">
        <f>IFERROR(VLOOKUP(C1658*1,Lookups!$D:$F,3,FALSE),"")</f>
        <v/>
      </c>
      <c r="AA1658" s="3" t="str">
        <f>IFERROR(VLOOKUP($C1658*1,Lookups!$H:$N,3,FALSE),"")</f>
        <v>Sales</v>
      </c>
      <c r="AB1658" s="3" t="str">
        <f>IFERROR(VLOOKUP($C1658*1,Lookups!$H:$N,4,FALSE),"")</f>
        <v>Dinner</v>
      </c>
      <c r="AC1658" s="3" t="str">
        <f>IFERROR(VLOOKUP($C1658*1,Lookups!$H:$N,5,FALSE),"")</f>
        <v>Other</v>
      </c>
      <c r="AD1658" s="3" t="str">
        <f>IFERROR(VLOOKUP($C1658*1,Lookups!$H:$N,6,FALSE),"")</f>
        <v>Bev</v>
      </c>
      <c r="AE1658" s="3" t="str">
        <f>IFERROR(VLOOKUP($C1658*1,Lookups!$H:$N,7,FALSE),"")</f>
        <v>Beer</v>
      </c>
      <c r="AF1658" s="3" t="str">
        <f>VLOOKUP(B1658*1,Stores!$A:$C,3,FALSE)</f>
        <v>DFG</v>
      </c>
    </row>
    <row r="1659" spans="1:32">
      <c r="A1659" s="165" t="s">
        <v>945</v>
      </c>
      <c r="B1659" s="166" t="s">
        <v>940</v>
      </c>
      <c r="C1659" s="165" t="s">
        <v>656</v>
      </c>
      <c r="D1659" s="165" t="s">
        <v>918</v>
      </c>
      <c r="E1659" s="165" t="s">
        <v>657</v>
      </c>
      <c r="F1659" s="167">
        <v>2017</v>
      </c>
      <c r="G1659" s="168">
        <v>0</v>
      </c>
      <c r="H1659" s="169">
        <v>0</v>
      </c>
      <c r="I1659" s="169">
        <v>198.03</v>
      </c>
      <c r="J1659" s="169">
        <v>555.50407500000006</v>
      </c>
      <c r="K1659" s="169">
        <v>971.64599999999996</v>
      </c>
      <c r="L1659" s="169">
        <v>1213.5150000000001</v>
      </c>
      <c r="M1659" s="169">
        <v>1683.174</v>
      </c>
      <c r="N1659" s="169">
        <v>2398.8730499999997</v>
      </c>
      <c r="O1659" s="169">
        <v>1929.3119999999999</v>
      </c>
      <c r="P1659" s="169">
        <v>1682.3856000000001</v>
      </c>
      <c r="Q1659" s="169">
        <v>1128.9000000000001</v>
      </c>
      <c r="R1659" s="169">
        <v>990.00449999999989</v>
      </c>
      <c r="S1659" s="169">
        <v>0</v>
      </c>
      <c r="T1659" s="169">
        <v>0</v>
      </c>
      <c r="U1659" s="169">
        <v>12751.344224999999</v>
      </c>
      <c r="V1659" s="163">
        <f ca="1">SUM(INDIRECT(Inputs!$C$11&amp;ROW()&amp;":"&amp;Inputs!$C$12&amp;ROW()))</f>
        <v>1128.9000000000001</v>
      </c>
      <c r="W1659" s="163">
        <f ca="1">SUM(INDIRECT(Inputs!$C$13&amp;ROW()&amp;":"&amp;Inputs!$C$14&amp;ROW()))</f>
        <v>11761.339725</v>
      </c>
      <c r="X1659" s="3" t="str">
        <f>IF(COUNTIFS(Lookups!$A:$A,C1659)=1,"Gross Sales","")</f>
        <v/>
      </c>
      <c r="Y1659" s="3" t="str">
        <f>IF(COUNTIFS(Lookups!$D:$D,C1659)=1,"Bar Sales","")</f>
        <v/>
      </c>
      <c r="Z1659" s="3" t="str">
        <f>IFERROR(VLOOKUP(C1659*1,Lookups!$D:$F,3,FALSE),"")</f>
        <v/>
      </c>
      <c r="AA1659" s="3" t="str">
        <f>IFERROR(VLOOKUP($C1659*1,Lookups!$H:$N,3,FALSE),"")</f>
        <v>Sales</v>
      </c>
      <c r="AB1659" s="3" t="str">
        <f>IFERROR(VLOOKUP($C1659*1,Lookups!$H:$N,4,FALSE),"")</f>
        <v>Dinner</v>
      </c>
      <c r="AC1659" s="3" t="str">
        <f>IFERROR(VLOOKUP($C1659*1,Lookups!$H:$N,5,FALSE),"")</f>
        <v>Other</v>
      </c>
      <c r="AD1659" s="3" t="str">
        <f>IFERROR(VLOOKUP($C1659*1,Lookups!$H:$N,6,FALSE),"")</f>
        <v>Bev</v>
      </c>
      <c r="AE1659" s="3" t="str">
        <f>IFERROR(VLOOKUP($C1659*1,Lookups!$H:$N,7,FALSE),"")</f>
        <v>Beer</v>
      </c>
      <c r="AF1659" s="3" t="str">
        <f>VLOOKUP(B1659*1,Stores!$A:$C,3,FALSE)</f>
        <v>DFG</v>
      </c>
    </row>
    <row r="1660" spans="1:32">
      <c r="A1660" s="165" t="s">
        <v>944</v>
      </c>
      <c r="B1660" s="166" t="s">
        <v>941</v>
      </c>
      <c r="C1660" s="165" t="s">
        <v>656</v>
      </c>
      <c r="D1660" s="165" t="s">
        <v>918</v>
      </c>
      <c r="E1660" s="165" t="s">
        <v>657</v>
      </c>
      <c r="F1660" s="167">
        <v>2017</v>
      </c>
      <c r="G1660" s="168">
        <v>0</v>
      </c>
      <c r="H1660" s="169">
        <v>1158.0719999999999</v>
      </c>
      <c r="I1660" s="169">
        <v>2178.2260500000002</v>
      </c>
      <c r="J1660" s="169">
        <v>1749.4738499999999</v>
      </c>
      <c r="K1660" s="169">
        <v>2897.2993500000002</v>
      </c>
      <c r="L1660" s="169">
        <v>2679.2088749999994</v>
      </c>
      <c r="M1660" s="169">
        <v>1981.8213750000002</v>
      </c>
      <c r="N1660" s="169">
        <v>2409.4979999999996</v>
      </c>
      <c r="O1660" s="169">
        <v>1353.9959999999999</v>
      </c>
      <c r="P1660" s="169">
        <v>1706.6384999999998</v>
      </c>
      <c r="Q1660" s="169">
        <v>1990.0191</v>
      </c>
      <c r="R1660" s="169">
        <v>2254.6064999999999</v>
      </c>
      <c r="S1660" s="169">
        <v>0</v>
      </c>
      <c r="T1660" s="169">
        <v>0</v>
      </c>
      <c r="U1660" s="169">
        <v>22358.859600000003</v>
      </c>
      <c r="V1660" s="163">
        <f ca="1">SUM(INDIRECT(Inputs!$C$11&amp;ROW()&amp;":"&amp;Inputs!$C$12&amp;ROW()))</f>
        <v>1990.0191</v>
      </c>
      <c r="W1660" s="163">
        <f ca="1">SUM(INDIRECT(Inputs!$C$13&amp;ROW()&amp;":"&amp;Inputs!$C$14&amp;ROW()))</f>
        <v>20104.253100000002</v>
      </c>
      <c r="X1660" s="3" t="str">
        <f>IF(COUNTIFS(Lookups!$A:$A,C1660)=1,"Gross Sales","")</f>
        <v/>
      </c>
      <c r="Y1660" s="3" t="str">
        <f>IF(COUNTIFS(Lookups!$D:$D,C1660)=1,"Bar Sales","")</f>
        <v/>
      </c>
      <c r="Z1660" s="3" t="str">
        <f>IFERROR(VLOOKUP(C1660*1,Lookups!$D:$F,3,FALSE),"")</f>
        <v/>
      </c>
      <c r="AA1660" s="3" t="str">
        <f>IFERROR(VLOOKUP($C1660*1,Lookups!$H:$N,3,FALSE),"")</f>
        <v>Sales</v>
      </c>
      <c r="AB1660" s="3" t="str">
        <f>IFERROR(VLOOKUP($C1660*1,Lookups!$H:$N,4,FALSE),"")</f>
        <v>Dinner</v>
      </c>
      <c r="AC1660" s="3" t="str">
        <f>IFERROR(VLOOKUP($C1660*1,Lookups!$H:$N,5,FALSE),"")</f>
        <v>Other</v>
      </c>
      <c r="AD1660" s="3" t="str">
        <f>IFERROR(VLOOKUP($C1660*1,Lookups!$H:$N,6,FALSE),"")</f>
        <v>Bev</v>
      </c>
      <c r="AE1660" s="3" t="str">
        <f>IFERROR(VLOOKUP($C1660*1,Lookups!$H:$N,7,FALSE),"")</f>
        <v>Beer</v>
      </c>
      <c r="AF1660" s="3" t="str">
        <f>VLOOKUP(B1660*1,Stores!$A:$C,3,FALSE)</f>
        <v>DFG</v>
      </c>
    </row>
    <row r="1661" spans="1:32">
      <c r="A1661" s="165" t="s">
        <v>943</v>
      </c>
      <c r="B1661" s="166" t="s">
        <v>942</v>
      </c>
      <c r="C1661" s="165" t="s">
        <v>656</v>
      </c>
      <c r="D1661" s="165" t="s">
        <v>918</v>
      </c>
      <c r="E1661" s="165" t="s">
        <v>657</v>
      </c>
      <c r="F1661" s="167">
        <v>2017</v>
      </c>
      <c r="G1661" s="168">
        <v>0</v>
      </c>
      <c r="H1661" s="169">
        <v>0</v>
      </c>
      <c r="I1661" s="169">
        <v>0</v>
      </c>
      <c r="J1661" s="169">
        <v>0</v>
      </c>
      <c r="K1661" s="169">
        <v>217.20000000000002</v>
      </c>
      <c r="L1661" s="169">
        <v>747.07987500000013</v>
      </c>
      <c r="M1661" s="169">
        <v>1246.74225</v>
      </c>
      <c r="N1661" s="169">
        <v>1598.52225</v>
      </c>
      <c r="O1661" s="169">
        <v>1244.796</v>
      </c>
      <c r="P1661" s="169">
        <v>1458.9605999999999</v>
      </c>
      <c r="Q1661" s="169">
        <v>566.52</v>
      </c>
      <c r="R1661" s="169">
        <v>340.580625</v>
      </c>
      <c r="S1661" s="169">
        <v>0</v>
      </c>
      <c r="T1661" s="169">
        <v>0</v>
      </c>
      <c r="U1661" s="169">
        <v>7420.4016000000001</v>
      </c>
      <c r="V1661" s="163">
        <f ca="1">SUM(INDIRECT(Inputs!$C$11&amp;ROW()&amp;":"&amp;Inputs!$C$12&amp;ROW()))</f>
        <v>566.52</v>
      </c>
      <c r="W1661" s="163">
        <f ca="1">SUM(INDIRECT(Inputs!$C$13&amp;ROW()&amp;":"&amp;Inputs!$C$14&amp;ROW()))</f>
        <v>7079.8209750000005</v>
      </c>
      <c r="X1661" s="3" t="str">
        <f>IF(COUNTIFS(Lookups!$A:$A,C1661)=1,"Gross Sales","")</f>
        <v/>
      </c>
      <c r="Y1661" s="3" t="str">
        <f>IF(COUNTIFS(Lookups!$D:$D,C1661)=1,"Bar Sales","")</f>
        <v/>
      </c>
      <c r="Z1661" s="3" t="str">
        <f>IFERROR(VLOOKUP(C1661*1,Lookups!$D:$F,3,FALSE),"")</f>
        <v/>
      </c>
      <c r="AA1661" s="3" t="str">
        <f>IFERROR(VLOOKUP($C1661*1,Lookups!$H:$N,3,FALSE),"")</f>
        <v>Sales</v>
      </c>
      <c r="AB1661" s="3" t="str">
        <f>IFERROR(VLOOKUP($C1661*1,Lookups!$H:$N,4,FALSE),"")</f>
        <v>Dinner</v>
      </c>
      <c r="AC1661" s="3" t="str">
        <f>IFERROR(VLOOKUP($C1661*1,Lookups!$H:$N,5,FALSE),"")</f>
        <v>Other</v>
      </c>
      <c r="AD1661" s="3" t="str">
        <f>IFERROR(VLOOKUP($C1661*1,Lookups!$H:$N,6,FALSE),"")</f>
        <v>Bev</v>
      </c>
      <c r="AE1661" s="3" t="str">
        <f>IFERROR(VLOOKUP($C1661*1,Lookups!$H:$N,7,FALSE),"")</f>
        <v>Beer</v>
      </c>
      <c r="AF1661" s="3" t="str">
        <f>VLOOKUP(B1661*1,Stores!$A:$C,3,FALSE)</f>
        <v>DFG</v>
      </c>
    </row>
    <row r="1662" spans="1:32">
      <c r="A1662" s="165" t="s">
        <v>942</v>
      </c>
      <c r="B1662" s="166" t="s">
        <v>943</v>
      </c>
      <c r="C1662" s="165" t="s">
        <v>656</v>
      </c>
      <c r="D1662" s="165" t="s">
        <v>918</v>
      </c>
      <c r="E1662" s="165" t="s">
        <v>657</v>
      </c>
      <c r="F1662" s="167">
        <v>2017</v>
      </c>
      <c r="G1662" s="168">
        <v>0</v>
      </c>
      <c r="H1662" s="169">
        <v>0</v>
      </c>
      <c r="I1662" s="169">
        <v>26.235000000000003</v>
      </c>
      <c r="J1662" s="169">
        <v>193.39319999999998</v>
      </c>
      <c r="K1662" s="169">
        <v>371.28000000000003</v>
      </c>
      <c r="L1662" s="169">
        <v>258</v>
      </c>
      <c r="M1662" s="169">
        <v>663.495</v>
      </c>
      <c r="N1662" s="169">
        <v>739.3275000000001</v>
      </c>
      <c r="O1662" s="169">
        <v>346.5</v>
      </c>
      <c r="P1662" s="169">
        <v>627.14684999999997</v>
      </c>
      <c r="Q1662" s="169">
        <v>595.71135000000004</v>
      </c>
      <c r="R1662" s="169">
        <v>290.745</v>
      </c>
      <c r="S1662" s="169">
        <v>0</v>
      </c>
      <c r="T1662" s="169">
        <v>0</v>
      </c>
      <c r="U1662" s="169">
        <v>4111.8339000000005</v>
      </c>
      <c r="V1662" s="163">
        <f ca="1">SUM(INDIRECT(Inputs!$C$11&amp;ROW()&amp;":"&amp;Inputs!$C$12&amp;ROW()))</f>
        <v>595.71135000000004</v>
      </c>
      <c r="W1662" s="163">
        <f ca="1">SUM(INDIRECT(Inputs!$C$13&amp;ROW()&amp;":"&amp;Inputs!$C$14&amp;ROW()))</f>
        <v>3821.0889000000002</v>
      </c>
      <c r="X1662" s="3" t="str">
        <f>IF(COUNTIFS(Lookups!$A:$A,C1662)=1,"Gross Sales","")</f>
        <v/>
      </c>
      <c r="Y1662" s="3" t="str">
        <f>IF(COUNTIFS(Lookups!$D:$D,C1662)=1,"Bar Sales","")</f>
        <v/>
      </c>
      <c r="Z1662" s="3" t="str">
        <f>IFERROR(VLOOKUP(C1662*1,Lookups!$D:$F,3,FALSE),"")</f>
        <v/>
      </c>
      <c r="AA1662" s="3" t="str">
        <f>IFERROR(VLOOKUP($C1662*1,Lookups!$H:$N,3,FALSE),"")</f>
        <v>Sales</v>
      </c>
      <c r="AB1662" s="3" t="str">
        <f>IFERROR(VLOOKUP($C1662*1,Lookups!$H:$N,4,FALSE),"")</f>
        <v>Dinner</v>
      </c>
      <c r="AC1662" s="3" t="str">
        <f>IFERROR(VLOOKUP($C1662*1,Lookups!$H:$N,5,FALSE),"")</f>
        <v>Other</v>
      </c>
      <c r="AD1662" s="3" t="str">
        <f>IFERROR(VLOOKUP($C1662*1,Lookups!$H:$N,6,FALSE),"")</f>
        <v>Bev</v>
      </c>
      <c r="AE1662" s="3" t="str">
        <f>IFERROR(VLOOKUP($C1662*1,Lookups!$H:$N,7,FALSE),"")</f>
        <v>Beer</v>
      </c>
      <c r="AF1662" s="3" t="str">
        <f>VLOOKUP(B1662*1,Stores!$A:$C,3,FALSE)</f>
        <v>DFG</v>
      </c>
    </row>
    <row r="1663" spans="1:32">
      <c r="A1663" s="165" t="s">
        <v>941</v>
      </c>
      <c r="B1663" s="166" t="s">
        <v>944</v>
      </c>
      <c r="C1663" s="165" t="s">
        <v>656</v>
      </c>
      <c r="D1663" s="165" t="s">
        <v>918</v>
      </c>
      <c r="E1663" s="165" t="s">
        <v>657</v>
      </c>
      <c r="F1663" s="167">
        <v>2017</v>
      </c>
      <c r="G1663" s="168">
        <v>0</v>
      </c>
      <c r="H1663" s="169">
        <v>508.80375000000004</v>
      </c>
      <c r="I1663" s="169">
        <v>1656.4275</v>
      </c>
      <c r="J1663" s="169">
        <v>502.24875000000003</v>
      </c>
      <c r="K1663" s="169">
        <v>1166.34375</v>
      </c>
      <c r="L1663" s="169">
        <v>753.46380000000011</v>
      </c>
      <c r="M1663" s="169">
        <v>909.78374999999994</v>
      </c>
      <c r="N1663" s="169">
        <v>1182.124125</v>
      </c>
      <c r="O1663" s="169">
        <v>1008.7727249999999</v>
      </c>
      <c r="P1663" s="169">
        <v>897.91874999999993</v>
      </c>
      <c r="Q1663" s="169">
        <v>1104.5643750000002</v>
      </c>
      <c r="R1663" s="169">
        <v>476.04480000000001</v>
      </c>
      <c r="S1663" s="169">
        <v>0</v>
      </c>
      <c r="T1663" s="169">
        <v>0</v>
      </c>
      <c r="U1663" s="169">
        <v>10166.496074999999</v>
      </c>
      <c r="V1663" s="163">
        <f ca="1">SUM(INDIRECT(Inputs!$C$11&amp;ROW()&amp;":"&amp;Inputs!$C$12&amp;ROW()))</f>
        <v>1104.5643750000002</v>
      </c>
      <c r="W1663" s="163">
        <f ca="1">SUM(INDIRECT(Inputs!$C$13&amp;ROW()&amp;":"&amp;Inputs!$C$14&amp;ROW()))</f>
        <v>9690.4512749999994</v>
      </c>
      <c r="X1663" s="3" t="str">
        <f>IF(COUNTIFS(Lookups!$A:$A,C1663)=1,"Gross Sales","")</f>
        <v/>
      </c>
      <c r="Y1663" s="3" t="str">
        <f>IF(COUNTIFS(Lookups!$D:$D,C1663)=1,"Bar Sales","")</f>
        <v/>
      </c>
      <c r="Z1663" s="3" t="str">
        <f>IFERROR(VLOOKUP(C1663*1,Lookups!$D:$F,3,FALSE),"")</f>
        <v/>
      </c>
      <c r="AA1663" s="3" t="str">
        <f>IFERROR(VLOOKUP($C1663*1,Lookups!$H:$N,3,FALSE),"")</f>
        <v>Sales</v>
      </c>
      <c r="AB1663" s="3" t="str">
        <f>IFERROR(VLOOKUP($C1663*1,Lookups!$H:$N,4,FALSE),"")</f>
        <v>Dinner</v>
      </c>
      <c r="AC1663" s="3" t="str">
        <f>IFERROR(VLOOKUP($C1663*1,Lookups!$H:$N,5,FALSE),"")</f>
        <v>Other</v>
      </c>
      <c r="AD1663" s="3" t="str">
        <f>IFERROR(VLOOKUP($C1663*1,Lookups!$H:$N,6,FALSE),"")</f>
        <v>Bev</v>
      </c>
      <c r="AE1663" s="3" t="str">
        <f>IFERROR(VLOOKUP($C1663*1,Lookups!$H:$N,7,FALSE),"")</f>
        <v>Beer</v>
      </c>
      <c r="AF1663" s="3" t="str">
        <f>VLOOKUP(B1663*1,Stores!$A:$C,3,FALSE)</f>
        <v>DFG</v>
      </c>
    </row>
    <row r="1664" spans="1:32">
      <c r="A1664" s="165" t="s">
        <v>940</v>
      </c>
      <c r="B1664" s="166" t="s">
        <v>945</v>
      </c>
      <c r="C1664" s="165" t="s">
        <v>656</v>
      </c>
      <c r="D1664" s="165" t="s">
        <v>918</v>
      </c>
      <c r="E1664" s="165" t="s">
        <v>657</v>
      </c>
      <c r="F1664" s="167">
        <v>2017</v>
      </c>
      <c r="G1664" s="168">
        <v>0</v>
      </c>
      <c r="H1664" s="169">
        <v>384.1266</v>
      </c>
      <c r="I1664" s="169">
        <v>304.46325000000007</v>
      </c>
      <c r="J1664" s="169">
        <v>496.63125000000002</v>
      </c>
      <c r="K1664" s="169">
        <v>261.15749999999997</v>
      </c>
      <c r="L1664" s="169">
        <v>366.1875</v>
      </c>
      <c r="M1664" s="169">
        <v>333.375</v>
      </c>
      <c r="N1664" s="169">
        <v>552.99360000000001</v>
      </c>
      <c r="O1664" s="169">
        <v>268.11</v>
      </c>
      <c r="P1664" s="169">
        <v>257.67750000000001</v>
      </c>
      <c r="Q1664" s="169">
        <v>198.88874999999999</v>
      </c>
      <c r="R1664" s="169">
        <v>504.91499999999996</v>
      </c>
      <c r="S1664" s="169">
        <v>0</v>
      </c>
      <c r="T1664" s="169">
        <v>0</v>
      </c>
      <c r="U1664" s="169">
        <v>3928.5259500000002</v>
      </c>
      <c r="V1664" s="163">
        <f ca="1">SUM(INDIRECT(Inputs!$C$11&amp;ROW()&amp;":"&amp;Inputs!$C$12&amp;ROW()))</f>
        <v>198.88874999999999</v>
      </c>
      <c r="W1664" s="163">
        <f ca="1">SUM(INDIRECT(Inputs!$C$13&amp;ROW()&amp;":"&amp;Inputs!$C$14&amp;ROW()))</f>
        <v>3423.6109500000002</v>
      </c>
      <c r="X1664" s="3" t="str">
        <f>IF(COUNTIFS(Lookups!$A:$A,C1664)=1,"Gross Sales","")</f>
        <v/>
      </c>
      <c r="Y1664" s="3" t="str">
        <f>IF(COUNTIFS(Lookups!$D:$D,C1664)=1,"Bar Sales","")</f>
        <v/>
      </c>
      <c r="Z1664" s="3" t="str">
        <f>IFERROR(VLOOKUP(C1664*1,Lookups!$D:$F,3,FALSE),"")</f>
        <v/>
      </c>
      <c r="AA1664" s="3" t="str">
        <f>IFERROR(VLOOKUP($C1664*1,Lookups!$H:$N,3,FALSE),"")</f>
        <v>Sales</v>
      </c>
      <c r="AB1664" s="3" t="str">
        <f>IFERROR(VLOOKUP($C1664*1,Lookups!$H:$N,4,FALSE),"")</f>
        <v>Dinner</v>
      </c>
      <c r="AC1664" s="3" t="str">
        <f>IFERROR(VLOOKUP($C1664*1,Lookups!$H:$N,5,FALSE),"")</f>
        <v>Other</v>
      </c>
      <c r="AD1664" s="3" t="str">
        <f>IFERROR(VLOOKUP($C1664*1,Lookups!$H:$N,6,FALSE),"")</f>
        <v>Bev</v>
      </c>
      <c r="AE1664" s="3" t="str">
        <f>IFERROR(VLOOKUP($C1664*1,Lookups!$H:$N,7,FALSE),"")</f>
        <v>Beer</v>
      </c>
      <c r="AF1664" s="3" t="str">
        <f>VLOOKUP(B1664*1,Stores!$A:$C,3,FALSE)</f>
        <v>DFG</v>
      </c>
    </row>
    <row r="1665" spans="1:32">
      <c r="A1665" s="165" t="s">
        <v>939</v>
      </c>
      <c r="B1665" s="166" t="s">
        <v>946</v>
      </c>
      <c r="C1665" s="165" t="s">
        <v>656</v>
      </c>
      <c r="D1665" s="165" t="s">
        <v>918</v>
      </c>
      <c r="E1665" s="165" t="s">
        <v>657</v>
      </c>
      <c r="F1665" s="167">
        <v>2017</v>
      </c>
      <c r="G1665" s="168">
        <v>0</v>
      </c>
      <c r="H1665" s="169">
        <v>237.2175</v>
      </c>
      <c r="I1665" s="169">
        <v>201.200625</v>
      </c>
      <c r="J1665" s="169">
        <v>416.54887500000001</v>
      </c>
      <c r="K1665" s="169">
        <v>337.46625</v>
      </c>
      <c r="L1665" s="169">
        <v>344.32319999999999</v>
      </c>
      <c r="M1665" s="169">
        <v>228.375</v>
      </c>
      <c r="N1665" s="169">
        <v>377.1576</v>
      </c>
      <c r="O1665" s="169">
        <v>147.82499999999999</v>
      </c>
      <c r="P1665" s="169">
        <v>219.55499999999998</v>
      </c>
      <c r="Q1665" s="169">
        <v>293.47500000000002</v>
      </c>
      <c r="R1665" s="169">
        <v>539.51625000000001</v>
      </c>
      <c r="S1665" s="169">
        <v>0</v>
      </c>
      <c r="T1665" s="169">
        <v>0</v>
      </c>
      <c r="U1665" s="169">
        <v>3342.6603</v>
      </c>
      <c r="V1665" s="163">
        <f ca="1">SUM(INDIRECT(Inputs!$C$11&amp;ROW()&amp;":"&amp;Inputs!$C$12&amp;ROW()))</f>
        <v>293.47500000000002</v>
      </c>
      <c r="W1665" s="163">
        <f ca="1">SUM(INDIRECT(Inputs!$C$13&amp;ROW()&amp;":"&amp;Inputs!$C$14&amp;ROW()))</f>
        <v>2803.1440499999999</v>
      </c>
      <c r="X1665" s="3" t="str">
        <f>IF(COUNTIFS(Lookups!$A:$A,C1665)=1,"Gross Sales","")</f>
        <v/>
      </c>
      <c r="Y1665" s="3" t="str">
        <f>IF(COUNTIFS(Lookups!$D:$D,C1665)=1,"Bar Sales","")</f>
        <v/>
      </c>
      <c r="Z1665" s="3" t="str">
        <f>IFERROR(VLOOKUP(C1665*1,Lookups!$D:$F,3,FALSE),"")</f>
        <v/>
      </c>
      <c r="AA1665" s="3" t="str">
        <f>IFERROR(VLOOKUP($C1665*1,Lookups!$H:$N,3,FALSE),"")</f>
        <v>Sales</v>
      </c>
      <c r="AB1665" s="3" t="str">
        <f>IFERROR(VLOOKUP($C1665*1,Lookups!$H:$N,4,FALSE),"")</f>
        <v>Dinner</v>
      </c>
      <c r="AC1665" s="3" t="str">
        <f>IFERROR(VLOOKUP($C1665*1,Lookups!$H:$N,5,FALSE),"")</f>
        <v>Other</v>
      </c>
      <c r="AD1665" s="3" t="str">
        <f>IFERROR(VLOOKUP($C1665*1,Lookups!$H:$N,6,FALSE),"")</f>
        <v>Bev</v>
      </c>
      <c r="AE1665" s="3" t="str">
        <f>IFERROR(VLOOKUP($C1665*1,Lookups!$H:$N,7,FALSE),"")</f>
        <v>Beer</v>
      </c>
      <c r="AF1665" s="3" t="str">
        <f>VLOOKUP(B1665*1,Stores!$A:$C,3,FALSE)</f>
        <v>DFG</v>
      </c>
    </row>
    <row r="1666" spans="1:32">
      <c r="A1666" s="165" t="s">
        <v>938</v>
      </c>
      <c r="B1666" s="166" t="s">
        <v>947</v>
      </c>
      <c r="C1666" s="165" t="s">
        <v>656</v>
      </c>
      <c r="D1666" s="165" t="s">
        <v>918</v>
      </c>
      <c r="E1666" s="165" t="s">
        <v>657</v>
      </c>
      <c r="F1666" s="167">
        <v>2017</v>
      </c>
      <c r="G1666" s="168">
        <v>0</v>
      </c>
      <c r="H1666" s="169">
        <v>769.01999999999987</v>
      </c>
      <c r="I1666" s="169">
        <v>1047.2907</v>
      </c>
      <c r="J1666" s="169">
        <v>1399.2462000000003</v>
      </c>
      <c r="K1666" s="169">
        <v>1945.50045</v>
      </c>
      <c r="L1666" s="169">
        <v>3779.3196000000003</v>
      </c>
      <c r="M1666" s="169">
        <v>1696.8266250000001</v>
      </c>
      <c r="N1666" s="169">
        <v>976.87950000000012</v>
      </c>
      <c r="O1666" s="169">
        <v>1525.6836000000001</v>
      </c>
      <c r="P1666" s="169">
        <v>459.18900000000002</v>
      </c>
      <c r="Q1666" s="169">
        <v>1455.4174499999999</v>
      </c>
      <c r="R1666" s="169">
        <v>1539.9558</v>
      </c>
      <c r="S1666" s="169">
        <v>0</v>
      </c>
      <c r="T1666" s="169">
        <v>0</v>
      </c>
      <c r="U1666" s="169">
        <v>16594.328925000002</v>
      </c>
      <c r="V1666" s="163">
        <f ca="1">SUM(INDIRECT(Inputs!$C$11&amp;ROW()&amp;":"&amp;Inputs!$C$12&amp;ROW()))</f>
        <v>1455.4174499999999</v>
      </c>
      <c r="W1666" s="163">
        <f ca="1">SUM(INDIRECT(Inputs!$C$13&amp;ROW()&amp;":"&amp;Inputs!$C$14&amp;ROW()))</f>
        <v>15054.373125000002</v>
      </c>
      <c r="X1666" s="3" t="str">
        <f>IF(COUNTIFS(Lookups!$A:$A,C1666)=1,"Gross Sales","")</f>
        <v/>
      </c>
      <c r="Y1666" s="3" t="str">
        <f>IF(COUNTIFS(Lookups!$D:$D,C1666)=1,"Bar Sales","")</f>
        <v/>
      </c>
      <c r="Z1666" s="3" t="str">
        <f>IFERROR(VLOOKUP(C1666*1,Lookups!$D:$F,3,FALSE),"")</f>
        <v/>
      </c>
      <c r="AA1666" s="3" t="str">
        <f>IFERROR(VLOOKUP($C1666*1,Lookups!$H:$N,3,FALSE),"")</f>
        <v>Sales</v>
      </c>
      <c r="AB1666" s="3" t="str">
        <f>IFERROR(VLOOKUP($C1666*1,Lookups!$H:$N,4,FALSE),"")</f>
        <v>Dinner</v>
      </c>
      <c r="AC1666" s="3" t="str">
        <f>IFERROR(VLOOKUP($C1666*1,Lookups!$H:$N,5,FALSE),"")</f>
        <v>Other</v>
      </c>
      <c r="AD1666" s="3" t="str">
        <f>IFERROR(VLOOKUP($C1666*1,Lookups!$H:$N,6,FALSE),"")</f>
        <v>Bev</v>
      </c>
      <c r="AE1666" s="3" t="str">
        <f>IFERROR(VLOOKUP($C1666*1,Lookups!$H:$N,7,FALSE),"")</f>
        <v>Beer</v>
      </c>
      <c r="AF1666" s="3" t="str">
        <f>VLOOKUP(B1666*1,Stores!$A:$C,3,FALSE)</f>
        <v>DFG</v>
      </c>
    </row>
    <row r="1667" spans="1:32">
      <c r="A1667" s="165" t="s">
        <v>937</v>
      </c>
      <c r="B1667" s="166" t="s">
        <v>948</v>
      </c>
      <c r="C1667" s="165" t="s">
        <v>656</v>
      </c>
      <c r="D1667" s="165" t="s">
        <v>918</v>
      </c>
      <c r="E1667" s="165" t="s">
        <v>657</v>
      </c>
      <c r="F1667" s="167">
        <v>2017</v>
      </c>
      <c r="G1667" s="168">
        <v>0</v>
      </c>
      <c r="H1667" s="169">
        <v>2.5987499999999999</v>
      </c>
      <c r="I1667" s="169">
        <v>188.37</v>
      </c>
      <c r="J1667" s="169">
        <v>260.82749999999999</v>
      </c>
      <c r="K1667" s="169">
        <v>711.19500000000005</v>
      </c>
      <c r="L1667" s="169">
        <v>593.52269999999999</v>
      </c>
      <c r="M1667" s="169">
        <v>915.53759999999988</v>
      </c>
      <c r="N1667" s="169">
        <v>740.25750000000005</v>
      </c>
      <c r="O1667" s="169">
        <v>236.88</v>
      </c>
      <c r="P1667" s="169">
        <v>642.67499999999995</v>
      </c>
      <c r="Q1667" s="169">
        <v>474.1275</v>
      </c>
      <c r="R1667" s="169">
        <v>445.71</v>
      </c>
      <c r="S1667" s="169">
        <v>0</v>
      </c>
      <c r="T1667" s="169">
        <v>0</v>
      </c>
      <c r="U1667" s="169">
        <v>5211.7015499999998</v>
      </c>
      <c r="V1667" s="163">
        <f ca="1">SUM(INDIRECT(Inputs!$C$11&amp;ROW()&amp;":"&amp;Inputs!$C$12&amp;ROW()))</f>
        <v>474.1275</v>
      </c>
      <c r="W1667" s="163">
        <f ca="1">SUM(INDIRECT(Inputs!$C$13&amp;ROW()&amp;":"&amp;Inputs!$C$14&amp;ROW()))</f>
        <v>4765.9915499999997</v>
      </c>
      <c r="X1667" s="3" t="str">
        <f>IF(COUNTIFS(Lookups!$A:$A,C1667)=1,"Gross Sales","")</f>
        <v/>
      </c>
      <c r="Y1667" s="3" t="str">
        <f>IF(COUNTIFS(Lookups!$D:$D,C1667)=1,"Bar Sales","")</f>
        <v/>
      </c>
      <c r="Z1667" s="3" t="str">
        <f>IFERROR(VLOOKUP(C1667*1,Lookups!$D:$F,3,FALSE),"")</f>
        <v/>
      </c>
      <c r="AA1667" s="3" t="str">
        <f>IFERROR(VLOOKUP($C1667*1,Lookups!$H:$N,3,FALSE),"")</f>
        <v>Sales</v>
      </c>
      <c r="AB1667" s="3" t="str">
        <f>IFERROR(VLOOKUP($C1667*1,Lookups!$H:$N,4,FALSE),"")</f>
        <v>Dinner</v>
      </c>
      <c r="AC1667" s="3" t="str">
        <f>IFERROR(VLOOKUP($C1667*1,Lookups!$H:$N,5,FALSE),"")</f>
        <v>Other</v>
      </c>
      <c r="AD1667" s="3" t="str">
        <f>IFERROR(VLOOKUP($C1667*1,Lookups!$H:$N,6,FALSE),"")</f>
        <v>Bev</v>
      </c>
      <c r="AE1667" s="3" t="str">
        <f>IFERROR(VLOOKUP($C1667*1,Lookups!$H:$N,7,FALSE),"")</f>
        <v>Beer</v>
      </c>
      <c r="AF1667" s="3" t="str">
        <f>VLOOKUP(B1667*1,Stores!$A:$C,3,FALSE)</f>
        <v>DFG</v>
      </c>
    </row>
    <row r="1668" spans="1:32">
      <c r="A1668" s="165" t="s">
        <v>936</v>
      </c>
      <c r="B1668" s="166" t="s">
        <v>949</v>
      </c>
      <c r="C1668" s="165" t="s">
        <v>656</v>
      </c>
      <c r="D1668" s="165" t="s">
        <v>918</v>
      </c>
      <c r="E1668" s="165" t="s">
        <v>657</v>
      </c>
      <c r="F1668" s="167">
        <v>2017</v>
      </c>
      <c r="G1668" s="168">
        <v>0</v>
      </c>
      <c r="H1668" s="169">
        <v>250.39470000000003</v>
      </c>
      <c r="I1668" s="169">
        <v>389.03040000000004</v>
      </c>
      <c r="J1668" s="169">
        <v>896.17859999999985</v>
      </c>
      <c r="K1668" s="169">
        <v>1129.8096</v>
      </c>
      <c r="L1668" s="169">
        <v>1185.1559999999999</v>
      </c>
      <c r="M1668" s="169">
        <v>1238.8576500000001</v>
      </c>
      <c r="N1668" s="169">
        <v>652.40955000000008</v>
      </c>
      <c r="O1668" s="169">
        <v>598.38187500000004</v>
      </c>
      <c r="P1668" s="169">
        <v>432.84780000000006</v>
      </c>
      <c r="Q1668" s="169">
        <v>644.97149999999999</v>
      </c>
      <c r="R1668" s="169">
        <v>797.17049999999995</v>
      </c>
      <c r="S1668" s="169">
        <v>0</v>
      </c>
      <c r="T1668" s="169">
        <v>0</v>
      </c>
      <c r="U1668" s="169">
        <v>8215.2081749999998</v>
      </c>
      <c r="V1668" s="163">
        <f ca="1">SUM(INDIRECT(Inputs!$C$11&amp;ROW()&amp;":"&amp;Inputs!$C$12&amp;ROW()))</f>
        <v>644.97149999999999</v>
      </c>
      <c r="W1668" s="163">
        <f ca="1">SUM(INDIRECT(Inputs!$C$13&amp;ROW()&amp;":"&amp;Inputs!$C$14&amp;ROW()))</f>
        <v>7418.0376750000005</v>
      </c>
      <c r="X1668" s="3" t="str">
        <f>IF(COUNTIFS(Lookups!$A:$A,C1668)=1,"Gross Sales","")</f>
        <v/>
      </c>
      <c r="Y1668" s="3" t="str">
        <f>IF(COUNTIFS(Lookups!$D:$D,C1668)=1,"Bar Sales","")</f>
        <v/>
      </c>
      <c r="Z1668" s="3" t="str">
        <f>IFERROR(VLOOKUP(C1668*1,Lookups!$D:$F,3,FALSE),"")</f>
        <v/>
      </c>
      <c r="AA1668" s="3" t="str">
        <f>IFERROR(VLOOKUP($C1668*1,Lookups!$H:$N,3,FALSE),"")</f>
        <v>Sales</v>
      </c>
      <c r="AB1668" s="3" t="str">
        <f>IFERROR(VLOOKUP($C1668*1,Lookups!$H:$N,4,FALSE),"")</f>
        <v>Dinner</v>
      </c>
      <c r="AC1668" s="3" t="str">
        <f>IFERROR(VLOOKUP($C1668*1,Lookups!$H:$N,5,FALSE),"")</f>
        <v>Other</v>
      </c>
      <c r="AD1668" s="3" t="str">
        <f>IFERROR(VLOOKUP($C1668*1,Lookups!$H:$N,6,FALSE),"")</f>
        <v>Bev</v>
      </c>
      <c r="AE1668" s="3" t="str">
        <f>IFERROR(VLOOKUP($C1668*1,Lookups!$H:$N,7,FALSE),"")</f>
        <v>Beer</v>
      </c>
      <c r="AF1668" s="3" t="str">
        <f>VLOOKUP(B1668*1,Stores!$A:$C,3,FALSE)</f>
        <v>DFG</v>
      </c>
    </row>
    <row r="1669" spans="1:32">
      <c r="A1669" s="165" t="s">
        <v>935</v>
      </c>
      <c r="B1669" s="166" t="s">
        <v>950</v>
      </c>
      <c r="C1669" s="165" t="s">
        <v>656</v>
      </c>
      <c r="D1669" s="165" t="s">
        <v>918</v>
      </c>
      <c r="E1669" s="165" t="s">
        <v>657</v>
      </c>
      <c r="F1669" s="167">
        <v>2017</v>
      </c>
      <c r="G1669" s="168">
        <v>0</v>
      </c>
      <c r="H1669" s="169">
        <v>0</v>
      </c>
      <c r="I1669" s="169">
        <v>47.309999999999995</v>
      </c>
      <c r="J1669" s="169">
        <v>0</v>
      </c>
      <c r="K1669" s="169">
        <v>0</v>
      </c>
      <c r="L1669" s="169">
        <v>109.35000000000001</v>
      </c>
      <c r="M1669" s="169">
        <v>185.04374999999999</v>
      </c>
      <c r="N1669" s="169">
        <v>224.47125000000003</v>
      </c>
      <c r="O1669" s="169">
        <v>128.86499999999998</v>
      </c>
      <c r="P1669" s="169">
        <v>207.12</v>
      </c>
      <c r="Q1669" s="169">
        <v>146.45624999999998</v>
      </c>
      <c r="R1669" s="169">
        <v>139.035</v>
      </c>
      <c r="S1669" s="169">
        <v>0</v>
      </c>
      <c r="T1669" s="169">
        <v>0</v>
      </c>
      <c r="U1669" s="169">
        <v>1187.6512500000001</v>
      </c>
      <c r="V1669" s="163">
        <f ca="1">SUM(INDIRECT(Inputs!$C$11&amp;ROW()&amp;":"&amp;Inputs!$C$12&amp;ROW()))</f>
        <v>146.45624999999998</v>
      </c>
      <c r="W1669" s="163">
        <f ca="1">SUM(INDIRECT(Inputs!$C$13&amp;ROW()&amp;":"&amp;Inputs!$C$14&amp;ROW()))</f>
        <v>1048.61625</v>
      </c>
      <c r="X1669" s="3" t="str">
        <f>IF(COUNTIFS(Lookups!$A:$A,C1669)=1,"Gross Sales","")</f>
        <v/>
      </c>
      <c r="Y1669" s="3" t="str">
        <f>IF(COUNTIFS(Lookups!$D:$D,C1669)=1,"Bar Sales","")</f>
        <v/>
      </c>
      <c r="Z1669" s="3" t="str">
        <f>IFERROR(VLOOKUP(C1669*1,Lookups!$D:$F,3,FALSE),"")</f>
        <v/>
      </c>
      <c r="AA1669" s="3" t="str">
        <f>IFERROR(VLOOKUP($C1669*1,Lookups!$H:$N,3,FALSE),"")</f>
        <v>Sales</v>
      </c>
      <c r="AB1669" s="3" t="str">
        <f>IFERROR(VLOOKUP($C1669*1,Lookups!$H:$N,4,FALSE),"")</f>
        <v>Dinner</v>
      </c>
      <c r="AC1669" s="3" t="str">
        <f>IFERROR(VLOOKUP($C1669*1,Lookups!$H:$N,5,FALSE),"")</f>
        <v>Other</v>
      </c>
      <c r="AD1669" s="3" t="str">
        <f>IFERROR(VLOOKUP($C1669*1,Lookups!$H:$N,6,FALSE),"")</f>
        <v>Bev</v>
      </c>
      <c r="AE1669" s="3" t="str">
        <f>IFERROR(VLOOKUP($C1669*1,Lookups!$H:$N,7,FALSE),"")</f>
        <v>Beer</v>
      </c>
      <c r="AF1669" s="3" t="str">
        <f>VLOOKUP(B1669*1,Stores!$A:$C,3,FALSE)</f>
        <v>DFG</v>
      </c>
    </row>
    <row r="1670" spans="1:32">
      <c r="A1670" s="165" t="s">
        <v>960</v>
      </c>
      <c r="B1670" s="166" t="s">
        <v>951</v>
      </c>
      <c r="C1670" s="165" t="s">
        <v>656</v>
      </c>
      <c r="D1670" s="165" t="s">
        <v>918</v>
      </c>
      <c r="E1670" s="165" t="s">
        <v>657</v>
      </c>
      <c r="F1670" s="167">
        <v>2017</v>
      </c>
      <c r="G1670" s="168">
        <v>0</v>
      </c>
      <c r="H1670" s="169">
        <v>0</v>
      </c>
      <c r="I1670" s="169">
        <v>0</v>
      </c>
      <c r="J1670" s="169">
        <v>0</v>
      </c>
      <c r="K1670" s="169">
        <v>468.07500000000005</v>
      </c>
      <c r="L1670" s="169">
        <v>841.80000000000007</v>
      </c>
      <c r="M1670" s="169">
        <v>2220.7725</v>
      </c>
      <c r="N1670" s="169">
        <v>2544.6962250000001</v>
      </c>
      <c r="O1670" s="169">
        <v>1692.8325</v>
      </c>
      <c r="P1670" s="169">
        <v>2191.2959249999999</v>
      </c>
      <c r="Q1670" s="169">
        <v>1703.9550000000002</v>
      </c>
      <c r="R1670" s="169">
        <v>737.80875000000003</v>
      </c>
      <c r="S1670" s="169">
        <v>0</v>
      </c>
      <c r="T1670" s="169">
        <v>0</v>
      </c>
      <c r="U1670" s="169">
        <v>12401.235900000001</v>
      </c>
      <c r="V1670" s="163">
        <f ca="1">SUM(INDIRECT(Inputs!$C$11&amp;ROW()&amp;":"&amp;Inputs!$C$12&amp;ROW()))</f>
        <v>1703.9550000000002</v>
      </c>
      <c r="W1670" s="163">
        <f ca="1">SUM(INDIRECT(Inputs!$C$13&amp;ROW()&amp;":"&amp;Inputs!$C$14&amp;ROW()))</f>
        <v>11663.427150000001</v>
      </c>
      <c r="X1670" s="3" t="str">
        <f>IF(COUNTIFS(Lookups!$A:$A,C1670)=1,"Gross Sales","")</f>
        <v/>
      </c>
      <c r="Y1670" s="3" t="str">
        <f>IF(COUNTIFS(Lookups!$D:$D,C1670)=1,"Bar Sales","")</f>
        <v/>
      </c>
      <c r="Z1670" s="3" t="str">
        <f>IFERROR(VLOOKUP(C1670*1,Lookups!$D:$F,3,FALSE),"")</f>
        <v/>
      </c>
      <c r="AA1670" s="3" t="str">
        <f>IFERROR(VLOOKUP($C1670*1,Lookups!$H:$N,3,FALSE),"")</f>
        <v>Sales</v>
      </c>
      <c r="AB1670" s="3" t="str">
        <f>IFERROR(VLOOKUP($C1670*1,Lookups!$H:$N,4,FALSE),"")</f>
        <v>Dinner</v>
      </c>
      <c r="AC1670" s="3" t="str">
        <f>IFERROR(VLOOKUP($C1670*1,Lookups!$H:$N,5,FALSE),"")</f>
        <v>Other</v>
      </c>
      <c r="AD1670" s="3" t="str">
        <f>IFERROR(VLOOKUP($C1670*1,Lookups!$H:$N,6,FALSE),"")</f>
        <v>Bev</v>
      </c>
      <c r="AE1670" s="3" t="str">
        <f>IFERROR(VLOOKUP($C1670*1,Lookups!$H:$N,7,FALSE),"")</f>
        <v>Beer</v>
      </c>
      <c r="AF1670" s="3" t="str">
        <f>VLOOKUP(B1670*1,Stores!$A:$C,3,FALSE)</f>
        <v>DFG</v>
      </c>
    </row>
    <row r="1671" spans="1:32">
      <c r="A1671" s="165" t="s">
        <v>961</v>
      </c>
      <c r="B1671" s="166" t="s">
        <v>952</v>
      </c>
      <c r="C1671" s="165" t="s">
        <v>656</v>
      </c>
      <c r="D1671" s="165" t="s">
        <v>918</v>
      </c>
      <c r="E1671" s="165" t="s">
        <v>657</v>
      </c>
      <c r="F1671" s="167">
        <v>2017</v>
      </c>
      <c r="G1671" s="168">
        <v>0</v>
      </c>
      <c r="H1671" s="169">
        <v>0</v>
      </c>
      <c r="I1671" s="169">
        <v>0</v>
      </c>
      <c r="J1671" s="169">
        <v>28.080000000000002</v>
      </c>
      <c r="K1671" s="169">
        <v>24.674999999999997</v>
      </c>
      <c r="L1671" s="169">
        <v>94.875</v>
      </c>
      <c r="M1671" s="169">
        <v>157.76249999999999</v>
      </c>
      <c r="N1671" s="169">
        <v>156.28874999999999</v>
      </c>
      <c r="O1671" s="169">
        <v>73.53</v>
      </c>
      <c r="P1671" s="169">
        <v>229.8</v>
      </c>
      <c r="Q1671" s="169">
        <v>98.853750000000005</v>
      </c>
      <c r="R1671" s="169">
        <v>10.237499999999999</v>
      </c>
      <c r="S1671" s="169">
        <v>0</v>
      </c>
      <c r="T1671" s="169">
        <v>0</v>
      </c>
      <c r="U1671" s="169">
        <v>874.10249999999996</v>
      </c>
      <c r="V1671" s="163">
        <f ca="1">SUM(INDIRECT(Inputs!$C$11&amp;ROW()&amp;":"&amp;Inputs!$C$12&amp;ROW()))</f>
        <v>98.853750000000005</v>
      </c>
      <c r="W1671" s="163">
        <f ca="1">SUM(INDIRECT(Inputs!$C$13&amp;ROW()&amp;":"&amp;Inputs!$C$14&amp;ROW()))</f>
        <v>863.86500000000001</v>
      </c>
      <c r="X1671" s="3" t="str">
        <f>IF(COUNTIFS(Lookups!$A:$A,C1671)=1,"Gross Sales","")</f>
        <v/>
      </c>
      <c r="Y1671" s="3" t="str">
        <f>IF(COUNTIFS(Lookups!$D:$D,C1671)=1,"Bar Sales","")</f>
        <v/>
      </c>
      <c r="Z1671" s="3" t="str">
        <f>IFERROR(VLOOKUP(C1671*1,Lookups!$D:$F,3,FALSE),"")</f>
        <v/>
      </c>
      <c r="AA1671" s="3" t="str">
        <f>IFERROR(VLOOKUP($C1671*1,Lookups!$H:$N,3,FALSE),"")</f>
        <v>Sales</v>
      </c>
      <c r="AB1671" s="3" t="str">
        <f>IFERROR(VLOOKUP($C1671*1,Lookups!$H:$N,4,FALSE),"")</f>
        <v>Dinner</v>
      </c>
      <c r="AC1671" s="3" t="str">
        <f>IFERROR(VLOOKUP($C1671*1,Lookups!$H:$N,5,FALSE),"")</f>
        <v>Other</v>
      </c>
      <c r="AD1671" s="3" t="str">
        <f>IFERROR(VLOOKUP($C1671*1,Lookups!$H:$N,6,FALSE),"")</f>
        <v>Bev</v>
      </c>
      <c r="AE1671" s="3" t="str">
        <f>IFERROR(VLOOKUP($C1671*1,Lookups!$H:$N,7,FALSE),"")</f>
        <v>Beer</v>
      </c>
      <c r="AF1671" s="3" t="str">
        <f>VLOOKUP(B1671*1,Stores!$A:$C,3,FALSE)</f>
        <v>DFG</v>
      </c>
    </row>
    <row r="1672" spans="1:32">
      <c r="A1672" s="165" t="s">
        <v>934</v>
      </c>
      <c r="B1672" s="166" t="s">
        <v>953</v>
      </c>
      <c r="C1672" s="165" t="s">
        <v>656</v>
      </c>
      <c r="D1672" s="165" t="s">
        <v>918</v>
      </c>
      <c r="E1672" s="165" t="s">
        <v>657</v>
      </c>
      <c r="F1672" s="167">
        <v>2017</v>
      </c>
      <c r="G1672" s="168">
        <v>0</v>
      </c>
      <c r="H1672" s="169">
        <v>0</v>
      </c>
      <c r="I1672" s="169">
        <v>0</v>
      </c>
      <c r="J1672" s="169">
        <v>37.200000000000003</v>
      </c>
      <c r="K1672" s="169">
        <v>94.95</v>
      </c>
      <c r="L1672" s="169">
        <v>190.64999999999998</v>
      </c>
      <c r="M1672" s="169">
        <v>210.405</v>
      </c>
      <c r="N1672" s="169">
        <v>160.45500000000001</v>
      </c>
      <c r="O1672" s="169">
        <v>110.25</v>
      </c>
      <c r="P1672" s="169">
        <v>208.81124999999997</v>
      </c>
      <c r="Q1672" s="169">
        <v>142.98750000000001</v>
      </c>
      <c r="R1672" s="169">
        <v>84.581249999999997</v>
      </c>
      <c r="S1672" s="169">
        <v>0</v>
      </c>
      <c r="T1672" s="169">
        <v>0</v>
      </c>
      <c r="U1672" s="169">
        <v>1240.29</v>
      </c>
      <c r="V1672" s="163">
        <f ca="1">SUM(INDIRECT(Inputs!$C$11&amp;ROW()&amp;":"&amp;Inputs!$C$12&amp;ROW()))</f>
        <v>142.98750000000001</v>
      </c>
      <c r="W1672" s="163">
        <f ca="1">SUM(INDIRECT(Inputs!$C$13&amp;ROW()&amp;":"&amp;Inputs!$C$14&amp;ROW()))</f>
        <v>1155.70875</v>
      </c>
      <c r="X1672" s="3" t="str">
        <f>IF(COUNTIFS(Lookups!$A:$A,C1672)=1,"Gross Sales","")</f>
        <v/>
      </c>
      <c r="Y1672" s="3" t="str">
        <f>IF(COUNTIFS(Lookups!$D:$D,C1672)=1,"Bar Sales","")</f>
        <v/>
      </c>
      <c r="Z1672" s="3" t="str">
        <f>IFERROR(VLOOKUP(C1672*1,Lookups!$D:$F,3,FALSE),"")</f>
        <v/>
      </c>
      <c r="AA1672" s="3" t="str">
        <f>IFERROR(VLOOKUP($C1672*1,Lookups!$H:$N,3,FALSE),"")</f>
        <v>Sales</v>
      </c>
      <c r="AB1672" s="3" t="str">
        <f>IFERROR(VLOOKUP($C1672*1,Lookups!$H:$N,4,FALSE),"")</f>
        <v>Dinner</v>
      </c>
      <c r="AC1672" s="3" t="str">
        <f>IFERROR(VLOOKUP($C1672*1,Lookups!$H:$N,5,FALSE),"")</f>
        <v>Other</v>
      </c>
      <c r="AD1672" s="3" t="str">
        <f>IFERROR(VLOOKUP($C1672*1,Lookups!$H:$N,6,FALSE),"")</f>
        <v>Bev</v>
      </c>
      <c r="AE1672" s="3" t="str">
        <f>IFERROR(VLOOKUP($C1672*1,Lookups!$H:$N,7,FALSE),"")</f>
        <v>Beer</v>
      </c>
      <c r="AF1672" s="3" t="str">
        <f>VLOOKUP(B1672*1,Stores!$A:$C,3,FALSE)</f>
        <v>DFG</v>
      </c>
    </row>
    <row r="1673" spans="1:32">
      <c r="A1673" s="165" t="s">
        <v>933</v>
      </c>
      <c r="B1673" s="166" t="s">
        <v>954</v>
      </c>
      <c r="C1673" s="165" t="s">
        <v>656</v>
      </c>
      <c r="D1673" s="165" t="s">
        <v>918</v>
      </c>
      <c r="E1673" s="165" t="s">
        <v>657</v>
      </c>
      <c r="F1673" s="167">
        <v>2017</v>
      </c>
      <c r="G1673" s="168">
        <v>0</v>
      </c>
      <c r="H1673" s="169">
        <v>2.85</v>
      </c>
      <c r="I1673" s="169">
        <v>255.07500000000002</v>
      </c>
      <c r="J1673" s="169">
        <v>320.43</v>
      </c>
      <c r="K1673" s="169">
        <v>1441.42875</v>
      </c>
      <c r="L1673" s="169">
        <v>1065.96</v>
      </c>
      <c r="M1673" s="169">
        <v>1544.7375</v>
      </c>
      <c r="N1673" s="169">
        <v>1353.8187</v>
      </c>
      <c r="O1673" s="169">
        <v>763.49429999999995</v>
      </c>
      <c r="P1673" s="169">
        <v>969.04500000000007</v>
      </c>
      <c r="Q1673" s="169">
        <v>802.64250000000004</v>
      </c>
      <c r="R1673" s="169">
        <v>848.8125</v>
      </c>
      <c r="S1673" s="169">
        <v>0</v>
      </c>
      <c r="T1673" s="169">
        <v>0</v>
      </c>
      <c r="U1673" s="169">
        <v>9368.2942500000008</v>
      </c>
      <c r="V1673" s="163">
        <f ca="1">SUM(INDIRECT(Inputs!$C$11&amp;ROW()&amp;":"&amp;Inputs!$C$12&amp;ROW()))</f>
        <v>802.64250000000004</v>
      </c>
      <c r="W1673" s="163">
        <f ca="1">SUM(INDIRECT(Inputs!$C$13&amp;ROW()&amp;":"&amp;Inputs!$C$14&amp;ROW()))</f>
        <v>8519.4817500000008</v>
      </c>
      <c r="X1673" s="3" t="str">
        <f>IF(COUNTIFS(Lookups!$A:$A,C1673)=1,"Gross Sales","")</f>
        <v/>
      </c>
      <c r="Y1673" s="3" t="str">
        <f>IF(COUNTIFS(Lookups!$D:$D,C1673)=1,"Bar Sales","")</f>
        <v/>
      </c>
      <c r="Z1673" s="3" t="str">
        <f>IFERROR(VLOOKUP(C1673*1,Lookups!$D:$F,3,FALSE),"")</f>
        <v/>
      </c>
      <c r="AA1673" s="3" t="str">
        <f>IFERROR(VLOOKUP($C1673*1,Lookups!$H:$N,3,FALSE),"")</f>
        <v>Sales</v>
      </c>
      <c r="AB1673" s="3" t="str">
        <f>IFERROR(VLOOKUP($C1673*1,Lookups!$H:$N,4,FALSE),"")</f>
        <v>Dinner</v>
      </c>
      <c r="AC1673" s="3" t="str">
        <f>IFERROR(VLOOKUP($C1673*1,Lookups!$H:$N,5,FALSE),"")</f>
        <v>Other</v>
      </c>
      <c r="AD1673" s="3" t="str">
        <f>IFERROR(VLOOKUP($C1673*1,Lookups!$H:$N,6,FALSE),"")</f>
        <v>Bev</v>
      </c>
      <c r="AE1673" s="3" t="str">
        <f>IFERROR(VLOOKUP($C1673*1,Lookups!$H:$N,7,FALSE),"")</f>
        <v>Beer</v>
      </c>
      <c r="AF1673" s="3" t="str">
        <f>VLOOKUP(B1673*1,Stores!$A:$C,3,FALSE)</f>
        <v>DFG</v>
      </c>
    </row>
    <row r="1674" spans="1:32">
      <c r="A1674" s="165" t="s">
        <v>932</v>
      </c>
      <c r="B1674" s="166" t="s">
        <v>959</v>
      </c>
      <c r="C1674" s="165" t="s">
        <v>656</v>
      </c>
      <c r="D1674" s="165" t="s">
        <v>918</v>
      </c>
      <c r="E1674" s="165" t="s">
        <v>657</v>
      </c>
      <c r="F1674" s="167">
        <v>2017</v>
      </c>
      <c r="G1674" s="168">
        <v>0</v>
      </c>
      <c r="H1674" s="169">
        <v>0</v>
      </c>
      <c r="I1674" s="169">
        <v>0</v>
      </c>
      <c r="J1674" s="169">
        <v>0</v>
      </c>
      <c r="K1674" s="169">
        <v>0</v>
      </c>
      <c r="L1674" s="169">
        <v>0</v>
      </c>
      <c r="M1674" s="169">
        <v>0</v>
      </c>
      <c r="N1674" s="169">
        <v>1739.5800000000002</v>
      </c>
      <c r="O1674" s="169">
        <v>2531.9699999999998</v>
      </c>
      <c r="P1674" s="169">
        <v>1735.08</v>
      </c>
      <c r="Q1674" s="169">
        <v>1445.1075000000001</v>
      </c>
      <c r="R1674" s="169">
        <v>865.6875</v>
      </c>
      <c r="S1674" s="169">
        <v>0</v>
      </c>
      <c r="T1674" s="169">
        <v>0</v>
      </c>
      <c r="U1674" s="169">
        <v>8317.4249999999993</v>
      </c>
      <c r="V1674" s="163">
        <f ca="1">SUM(INDIRECT(Inputs!$C$11&amp;ROW()&amp;":"&amp;Inputs!$C$12&amp;ROW()))</f>
        <v>1445.1075000000001</v>
      </c>
      <c r="W1674" s="163">
        <f ca="1">SUM(INDIRECT(Inputs!$C$13&amp;ROW()&amp;":"&amp;Inputs!$C$14&amp;ROW()))</f>
        <v>7451.7375000000002</v>
      </c>
      <c r="X1674" s="3" t="str">
        <f>IF(COUNTIFS(Lookups!$A:$A,C1674)=1,"Gross Sales","")</f>
        <v/>
      </c>
      <c r="Y1674" s="3" t="str">
        <f>IF(COUNTIFS(Lookups!$D:$D,C1674)=1,"Bar Sales","")</f>
        <v/>
      </c>
      <c r="Z1674" s="3" t="str">
        <f>IFERROR(VLOOKUP(C1674*1,Lookups!$D:$F,3,FALSE),"")</f>
        <v/>
      </c>
      <c r="AA1674" s="3" t="str">
        <f>IFERROR(VLOOKUP($C1674*1,Lookups!$H:$N,3,FALSE),"")</f>
        <v>Sales</v>
      </c>
      <c r="AB1674" s="3" t="str">
        <f>IFERROR(VLOOKUP($C1674*1,Lookups!$H:$N,4,FALSE),"")</f>
        <v>Dinner</v>
      </c>
      <c r="AC1674" s="3" t="str">
        <f>IFERROR(VLOOKUP($C1674*1,Lookups!$H:$N,5,FALSE),"")</f>
        <v>Other</v>
      </c>
      <c r="AD1674" s="3" t="str">
        <f>IFERROR(VLOOKUP($C1674*1,Lookups!$H:$N,6,FALSE),"")</f>
        <v>Bev</v>
      </c>
      <c r="AE1674" s="3" t="str">
        <f>IFERROR(VLOOKUP($C1674*1,Lookups!$H:$N,7,FALSE),"")</f>
        <v>Beer</v>
      </c>
      <c r="AF1674" s="3" t="str">
        <f>VLOOKUP(B1674*1,Stores!$A:$C,3,FALSE)</f>
        <v>DFG</v>
      </c>
    </row>
    <row r="1675" spans="1:32">
      <c r="A1675" s="165" t="s">
        <v>930</v>
      </c>
      <c r="B1675" s="166" t="s">
        <v>920</v>
      </c>
      <c r="C1675" s="165" t="s">
        <v>660</v>
      </c>
      <c r="D1675" s="165" t="s">
        <v>918</v>
      </c>
      <c r="E1675" s="165" t="s">
        <v>685</v>
      </c>
      <c r="F1675" s="167">
        <v>2017</v>
      </c>
      <c r="G1675" s="168">
        <v>0</v>
      </c>
      <c r="H1675" s="169">
        <v>12.599999999999998</v>
      </c>
      <c r="I1675" s="169">
        <v>1355.0082</v>
      </c>
      <c r="J1675" s="169">
        <v>0</v>
      </c>
      <c r="K1675" s="169">
        <v>1567.7434499999999</v>
      </c>
      <c r="L1675" s="169">
        <v>842.252925</v>
      </c>
      <c r="M1675" s="169">
        <v>0</v>
      </c>
      <c r="N1675" s="169">
        <v>41.984999999999992</v>
      </c>
      <c r="O1675" s="169">
        <v>0</v>
      </c>
      <c r="P1675" s="169">
        <v>172.97400000000005</v>
      </c>
      <c r="Q1675" s="169">
        <v>135.25439999999998</v>
      </c>
      <c r="R1675" s="169">
        <v>1176.2361000000001</v>
      </c>
      <c r="S1675" s="169">
        <v>0</v>
      </c>
      <c r="T1675" s="169">
        <v>0</v>
      </c>
      <c r="U1675" s="169">
        <v>5304.054075</v>
      </c>
      <c r="V1675" s="163">
        <f ca="1">SUM(INDIRECT(Inputs!$C$11&amp;ROW()&amp;":"&amp;Inputs!$C$12&amp;ROW()))</f>
        <v>135.25439999999998</v>
      </c>
      <c r="W1675" s="163">
        <f ca="1">SUM(INDIRECT(Inputs!$C$13&amp;ROW()&amp;":"&amp;Inputs!$C$14&amp;ROW()))</f>
        <v>4127.8179749999999</v>
      </c>
      <c r="X1675" s="3" t="str">
        <f>IF(COUNTIFS(Lookups!$A:$A,C1675)=1,"Gross Sales","")</f>
        <v/>
      </c>
      <c r="Y1675" s="3" t="str">
        <f>IF(COUNTIFS(Lookups!$D:$D,C1675)=1,"Bar Sales","")</f>
        <v/>
      </c>
      <c r="Z1675" s="3" t="str">
        <f>IFERROR(VLOOKUP(C1675*1,Lookups!$D:$F,3,FALSE),"")</f>
        <v/>
      </c>
      <c r="AA1675" s="3" t="str">
        <f>IFERROR(VLOOKUP($C1675*1,Lookups!$H:$N,3,FALSE),"")</f>
        <v>Sales</v>
      </c>
      <c r="AB1675" s="3" t="str">
        <f>IFERROR(VLOOKUP($C1675*1,Lookups!$H:$N,4,FALSE),"")</f>
        <v>Lunch</v>
      </c>
      <c r="AC1675" s="3" t="str">
        <f>IFERROR(VLOOKUP($C1675*1,Lookups!$H:$N,5,FALSE),"")</f>
        <v>Dining room</v>
      </c>
      <c r="AD1675" s="3" t="str">
        <f>IFERROR(VLOOKUP($C1675*1,Lookups!$H:$N,6,FALSE),"")</f>
        <v>Bev</v>
      </c>
      <c r="AE1675" s="3" t="str">
        <f>IFERROR(VLOOKUP($C1675*1,Lookups!$H:$N,7,FALSE),"")</f>
        <v>Wine</v>
      </c>
      <c r="AF1675" s="3" t="str">
        <f>VLOOKUP(B1675*1,Stores!$A:$C,3,FALSE)</f>
        <v>DFDE</v>
      </c>
    </row>
    <row r="1676" spans="1:32">
      <c r="A1676" s="165" t="s">
        <v>929</v>
      </c>
      <c r="B1676" s="166" t="s">
        <v>921</v>
      </c>
      <c r="C1676" s="165" t="s">
        <v>660</v>
      </c>
      <c r="D1676" s="165" t="s">
        <v>918</v>
      </c>
      <c r="E1676" s="165" t="s">
        <v>685</v>
      </c>
      <c r="F1676" s="167">
        <v>2017</v>
      </c>
      <c r="G1676" s="168">
        <v>0</v>
      </c>
      <c r="H1676" s="169">
        <v>4633.7152500000002</v>
      </c>
      <c r="I1676" s="169">
        <v>2384.41005</v>
      </c>
      <c r="J1676" s="169">
        <v>2019.6006749999999</v>
      </c>
      <c r="K1676" s="169">
        <v>3750.8399999999997</v>
      </c>
      <c r="L1676" s="169">
        <v>4082.7637500000001</v>
      </c>
      <c r="M1676" s="169">
        <v>2647.0124999999998</v>
      </c>
      <c r="N1676" s="169">
        <v>1308.3525</v>
      </c>
      <c r="O1676" s="169">
        <v>2028.5050500000002</v>
      </c>
      <c r="P1676" s="169">
        <v>2569.9119000000001</v>
      </c>
      <c r="Q1676" s="169">
        <v>1861.0874999999999</v>
      </c>
      <c r="R1676" s="169">
        <v>2055.9105</v>
      </c>
      <c r="S1676" s="169">
        <v>0</v>
      </c>
      <c r="T1676" s="169">
        <v>0</v>
      </c>
      <c r="U1676" s="169">
        <v>29342.109675</v>
      </c>
      <c r="V1676" s="163">
        <f ca="1">SUM(INDIRECT(Inputs!$C$11&amp;ROW()&amp;":"&amp;Inputs!$C$12&amp;ROW()))</f>
        <v>1861.0874999999999</v>
      </c>
      <c r="W1676" s="163">
        <f ca="1">SUM(INDIRECT(Inputs!$C$13&amp;ROW()&amp;":"&amp;Inputs!$C$14&amp;ROW()))</f>
        <v>27286.199175000002</v>
      </c>
      <c r="X1676" s="3" t="str">
        <f>IF(COUNTIFS(Lookups!$A:$A,C1676)=1,"Gross Sales","")</f>
        <v/>
      </c>
      <c r="Y1676" s="3" t="str">
        <f>IF(COUNTIFS(Lookups!$D:$D,C1676)=1,"Bar Sales","")</f>
        <v/>
      </c>
      <c r="Z1676" s="3" t="str">
        <f>IFERROR(VLOOKUP(C1676*1,Lookups!$D:$F,3,FALSE),"")</f>
        <v/>
      </c>
      <c r="AA1676" s="3" t="str">
        <f>IFERROR(VLOOKUP($C1676*1,Lookups!$H:$N,3,FALSE),"")</f>
        <v>Sales</v>
      </c>
      <c r="AB1676" s="3" t="str">
        <f>IFERROR(VLOOKUP($C1676*1,Lookups!$H:$N,4,FALSE),"")</f>
        <v>Lunch</v>
      </c>
      <c r="AC1676" s="3" t="str">
        <f>IFERROR(VLOOKUP($C1676*1,Lookups!$H:$N,5,FALSE),"")</f>
        <v>Dining room</v>
      </c>
      <c r="AD1676" s="3" t="str">
        <f>IFERROR(VLOOKUP($C1676*1,Lookups!$H:$N,6,FALSE),"")</f>
        <v>Bev</v>
      </c>
      <c r="AE1676" s="3" t="str">
        <f>IFERROR(VLOOKUP($C1676*1,Lookups!$H:$N,7,FALSE),"")</f>
        <v>Wine</v>
      </c>
      <c r="AF1676" s="3" t="str">
        <f>VLOOKUP(B1676*1,Stores!$A:$C,3,FALSE)</f>
        <v>DFDE</v>
      </c>
    </row>
    <row r="1677" spans="1:32">
      <c r="A1677" s="165" t="s">
        <v>928</v>
      </c>
      <c r="B1677" s="166" t="s">
        <v>922</v>
      </c>
      <c r="C1677" s="165" t="s">
        <v>660</v>
      </c>
      <c r="D1677" s="165" t="s">
        <v>918</v>
      </c>
      <c r="E1677" s="165" t="s">
        <v>685</v>
      </c>
      <c r="F1677" s="167">
        <v>2017</v>
      </c>
      <c r="G1677" s="168">
        <v>0</v>
      </c>
      <c r="H1677" s="169">
        <v>278.38499999999999</v>
      </c>
      <c r="I1677" s="169">
        <v>107.6925</v>
      </c>
      <c r="J1677" s="169">
        <v>30.6</v>
      </c>
      <c r="K1677" s="169">
        <v>1429.5119999999999</v>
      </c>
      <c r="L1677" s="169">
        <v>1269.6345000000001</v>
      </c>
      <c r="M1677" s="169">
        <v>26.46</v>
      </c>
      <c r="N1677" s="169">
        <v>253.98</v>
      </c>
      <c r="O1677" s="169">
        <v>164.34</v>
      </c>
      <c r="P1677" s="169">
        <v>6.9750000000000005</v>
      </c>
      <c r="Q1677" s="169">
        <v>17.55</v>
      </c>
      <c r="R1677" s="169">
        <v>-221.10750000000002</v>
      </c>
      <c r="S1677" s="169">
        <v>0</v>
      </c>
      <c r="T1677" s="169">
        <v>0</v>
      </c>
      <c r="U1677" s="169">
        <v>3364.0215000000003</v>
      </c>
      <c r="V1677" s="163">
        <f ca="1">SUM(INDIRECT(Inputs!$C$11&amp;ROW()&amp;":"&amp;Inputs!$C$12&amp;ROW()))</f>
        <v>17.55</v>
      </c>
      <c r="W1677" s="163">
        <f ca="1">SUM(INDIRECT(Inputs!$C$13&amp;ROW()&amp;":"&amp;Inputs!$C$14&amp;ROW()))</f>
        <v>3585.1290000000004</v>
      </c>
      <c r="X1677" s="3" t="str">
        <f>IF(COUNTIFS(Lookups!$A:$A,C1677)=1,"Gross Sales","")</f>
        <v/>
      </c>
      <c r="Y1677" s="3" t="str">
        <f>IF(COUNTIFS(Lookups!$D:$D,C1677)=1,"Bar Sales","")</f>
        <v/>
      </c>
      <c r="Z1677" s="3" t="str">
        <f>IFERROR(VLOOKUP(C1677*1,Lookups!$D:$F,3,FALSE),"")</f>
        <v/>
      </c>
      <c r="AA1677" s="3" t="str">
        <f>IFERROR(VLOOKUP($C1677*1,Lookups!$H:$N,3,FALSE),"")</f>
        <v>Sales</v>
      </c>
      <c r="AB1677" s="3" t="str">
        <f>IFERROR(VLOOKUP($C1677*1,Lookups!$H:$N,4,FALSE),"")</f>
        <v>Lunch</v>
      </c>
      <c r="AC1677" s="3" t="str">
        <f>IFERROR(VLOOKUP($C1677*1,Lookups!$H:$N,5,FALSE),"")</f>
        <v>Dining room</v>
      </c>
      <c r="AD1677" s="3" t="str">
        <f>IFERROR(VLOOKUP($C1677*1,Lookups!$H:$N,6,FALSE),"")</f>
        <v>Bev</v>
      </c>
      <c r="AE1677" s="3" t="str">
        <f>IFERROR(VLOOKUP($C1677*1,Lookups!$H:$N,7,FALSE),"")</f>
        <v>Wine</v>
      </c>
      <c r="AF1677" s="3" t="str">
        <f>VLOOKUP(B1677*1,Stores!$A:$C,3,FALSE)</f>
        <v>DFDE</v>
      </c>
    </row>
    <row r="1678" spans="1:32">
      <c r="A1678" s="165" t="s">
        <v>927</v>
      </c>
      <c r="B1678" s="166" t="s">
        <v>923</v>
      </c>
      <c r="C1678" s="165" t="s">
        <v>660</v>
      </c>
      <c r="D1678" s="165" t="s">
        <v>918</v>
      </c>
      <c r="E1678" s="165" t="s">
        <v>685</v>
      </c>
      <c r="F1678" s="167">
        <v>2017</v>
      </c>
      <c r="G1678" s="168">
        <v>0</v>
      </c>
      <c r="H1678" s="169">
        <v>2708.8986749999999</v>
      </c>
      <c r="I1678" s="169">
        <v>5436.7785000000013</v>
      </c>
      <c r="J1678" s="169">
        <v>3208.2918749999999</v>
      </c>
      <c r="K1678" s="169">
        <v>3621.26955</v>
      </c>
      <c r="L1678" s="169">
        <v>4688.3292750000001</v>
      </c>
      <c r="M1678" s="169">
        <v>3744.1866</v>
      </c>
      <c r="N1678" s="169">
        <v>2726.9182499999997</v>
      </c>
      <c r="O1678" s="169">
        <v>2409.20415</v>
      </c>
      <c r="P1678" s="169">
        <v>2782.902</v>
      </c>
      <c r="Q1678" s="169">
        <v>3428.3399999999997</v>
      </c>
      <c r="R1678" s="169">
        <v>3843.46785</v>
      </c>
      <c r="S1678" s="169">
        <v>0</v>
      </c>
      <c r="T1678" s="169">
        <v>0</v>
      </c>
      <c r="U1678" s="169">
        <v>38598.586725000001</v>
      </c>
      <c r="V1678" s="163">
        <f ca="1">SUM(INDIRECT(Inputs!$C$11&amp;ROW()&amp;":"&amp;Inputs!$C$12&amp;ROW()))</f>
        <v>3428.3399999999997</v>
      </c>
      <c r="W1678" s="163">
        <f ca="1">SUM(INDIRECT(Inputs!$C$13&amp;ROW()&amp;":"&amp;Inputs!$C$14&amp;ROW()))</f>
        <v>34755.118875</v>
      </c>
      <c r="X1678" s="3" t="str">
        <f>IF(COUNTIFS(Lookups!$A:$A,C1678)=1,"Gross Sales","")</f>
        <v/>
      </c>
      <c r="Y1678" s="3" t="str">
        <f>IF(COUNTIFS(Lookups!$D:$D,C1678)=1,"Bar Sales","")</f>
        <v/>
      </c>
      <c r="Z1678" s="3" t="str">
        <f>IFERROR(VLOOKUP(C1678*1,Lookups!$D:$F,3,FALSE),"")</f>
        <v/>
      </c>
      <c r="AA1678" s="3" t="str">
        <f>IFERROR(VLOOKUP($C1678*1,Lookups!$H:$N,3,FALSE),"")</f>
        <v>Sales</v>
      </c>
      <c r="AB1678" s="3" t="str">
        <f>IFERROR(VLOOKUP($C1678*1,Lookups!$H:$N,4,FALSE),"")</f>
        <v>Lunch</v>
      </c>
      <c r="AC1678" s="3" t="str">
        <f>IFERROR(VLOOKUP($C1678*1,Lookups!$H:$N,5,FALSE),"")</f>
        <v>Dining room</v>
      </c>
      <c r="AD1678" s="3" t="str">
        <f>IFERROR(VLOOKUP($C1678*1,Lookups!$H:$N,6,FALSE),"")</f>
        <v>Bev</v>
      </c>
      <c r="AE1678" s="3" t="str">
        <f>IFERROR(VLOOKUP($C1678*1,Lookups!$H:$N,7,FALSE),"")</f>
        <v>Wine</v>
      </c>
      <c r="AF1678" s="3" t="str">
        <f>VLOOKUP(B1678*1,Stores!$A:$C,3,FALSE)</f>
        <v>DFDE</v>
      </c>
    </row>
    <row r="1679" spans="1:32">
      <c r="A1679" s="165" t="s">
        <v>926</v>
      </c>
      <c r="B1679" s="166" t="s">
        <v>924</v>
      </c>
      <c r="C1679" s="165" t="s">
        <v>660</v>
      </c>
      <c r="D1679" s="165" t="s">
        <v>918</v>
      </c>
      <c r="E1679" s="165" t="s">
        <v>685</v>
      </c>
      <c r="F1679" s="167">
        <v>2017</v>
      </c>
      <c r="G1679" s="168">
        <v>0</v>
      </c>
      <c r="H1679" s="169">
        <v>1089.4252499999998</v>
      </c>
      <c r="I1679" s="169">
        <v>1714.1781000000001</v>
      </c>
      <c r="J1679" s="169">
        <v>1675.0389750000002</v>
      </c>
      <c r="K1679" s="169">
        <v>1754.6587500000003</v>
      </c>
      <c r="L1679" s="169">
        <v>2412.4695000000002</v>
      </c>
      <c r="M1679" s="169">
        <v>1914.1087500000001</v>
      </c>
      <c r="N1679" s="169">
        <v>1288.56825</v>
      </c>
      <c r="O1679" s="169">
        <v>1951.2095999999999</v>
      </c>
      <c r="P1679" s="169">
        <v>1308.0311999999999</v>
      </c>
      <c r="Q1679" s="169">
        <v>924.74437499999999</v>
      </c>
      <c r="R1679" s="169">
        <v>831.31590000000006</v>
      </c>
      <c r="S1679" s="169">
        <v>0</v>
      </c>
      <c r="T1679" s="169">
        <v>0</v>
      </c>
      <c r="U1679" s="169">
        <v>16863.748650000001</v>
      </c>
      <c r="V1679" s="163">
        <f ca="1">SUM(INDIRECT(Inputs!$C$11&amp;ROW()&amp;":"&amp;Inputs!$C$12&amp;ROW()))</f>
        <v>924.74437499999999</v>
      </c>
      <c r="W1679" s="163">
        <f ca="1">SUM(INDIRECT(Inputs!$C$13&amp;ROW()&amp;":"&amp;Inputs!$C$14&amp;ROW()))</f>
        <v>16032.43275</v>
      </c>
      <c r="X1679" s="3" t="str">
        <f>IF(COUNTIFS(Lookups!$A:$A,C1679)=1,"Gross Sales","")</f>
        <v/>
      </c>
      <c r="Y1679" s="3" t="str">
        <f>IF(COUNTIFS(Lookups!$D:$D,C1679)=1,"Bar Sales","")</f>
        <v/>
      </c>
      <c r="Z1679" s="3" t="str">
        <f>IFERROR(VLOOKUP(C1679*1,Lookups!$D:$F,3,FALSE),"")</f>
        <v/>
      </c>
      <c r="AA1679" s="3" t="str">
        <f>IFERROR(VLOOKUP($C1679*1,Lookups!$H:$N,3,FALSE),"")</f>
        <v>Sales</v>
      </c>
      <c r="AB1679" s="3" t="str">
        <f>IFERROR(VLOOKUP($C1679*1,Lookups!$H:$N,4,FALSE),"")</f>
        <v>Lunch</v>
      </c>
      <c r="AC1679" s="3" t="str">
        <f>IFERROR(VLOOKUP($C1679*1,Lookups!$H:$N,5,FALSE),"")</f>
        <v>Dining room</v>
      </c>
      <c r="AD1679" s="3" t="str">
        <f>IFERROR(VLOOKUP($C1679*1,Lookups!$H:$N,6,FALSE),"")</f>
        <v>Bev</v>
      </c>
      <c r="AE1679" s="3" t="str">
        <f>IFERROR(VLOOKUP($C1679*1,Lookups!$H:$N,7,FALSE),"")</f>
        <v>Wine</v>
      </c>
      <c r="AF1679" s="3" t="str">
        <f>VLOOKUP(B1679*1,Stores!$A:$C,3,FALSE)</f>
        <v>DFDE</v>
      </c>
    </row>
    <row r="1680" spans="1:32">
      <c r="A1680" s="165" t="s">
        <v>925</v>
      </c>
      <c r="B1680" s="166" t="s">
        <v>958</v>
      </c>
      <c r="C1680" s="165" t="s">
        <v>660</v>
      </c>
      <c r="D1680" s="165" t="s">
        <v>918</v>
      </c>
      <c r="E1680" s="165" t="s">
        <v>685</v>
      </c>
      <c r="F1680" s="167">
        <v>2017</v>
      </c>
      <c r="G1680" s="168">
        <v>0</v>
      </c>
      <c r="H1680" s="169">
        <v>0</v>
      </c>
      <c r="I1680" s="169">
        <v>0</v>
      </c>
      <c r="J1680" s="169">
        <v>0</v>
      </c>
      <c r="K1680" s="169">
        <v>0</v>
      </c>
      <c r="L1680" s="169">
        <v>2186.5810499999998</v>
      </c>
      <c r="M1680" s="169">
        <v>1267.3506000000002</v>
      </c>
      <c r="N1680" s="169">
        <v>959.11492500000008</v>
      </c>
      <c r="O1680" s="169">
        <v>575.01900000000001</v>
      </c>
      <c r="P1680" s="169">
        <v>1102.6559999999999</v>
      </c>
      <c r="Q1680" s="169">
        <v>981.3741</v>
      </c>
      <c r="R1680" s="169">
        <v>862.73879999999997</v>
      </c>
      <c r="S1680" s="169">
        <v>0</v>
      </c>
      <c r="T1680" s="169">
        <v>0</v>
      </c>
      <c r="U1680" s="169">
        <v>7934.8344750000006</v>
      </c>
      <c r="V1680" s="163">
        <f ca="1">SUM(INDIRECT(Inputs!$C$11&amp;ROW()&amp;":"&amp;Inputs!$C$12&amp;ROW()))</f>
        <v>981.3741</v>
      </c>
      <c r="W1680" s="163">
        <f ca="1">SUM(INDIRECT(Inputs!$C$13&amp;ROW()&amp;":"&amp;Inputs!$C$14&amp;ROW()))</f>
        <v>7072.0956750000005</v>
      </c>
      <c r="X1680" s="3" t="str">
        <f>IF(COUNTIFS(Lookups!$A:$A,C1680)=1,"Gross Sales","")</f>
        <v/>
      </c>
      <c r="Y1680" s="3" t="str">
        <f>IF(COUNTIFS(Lookups!$D:$D,C1680)=1,"Bar Sales","")</f>
        <v/>
      </c>
      <c r="Z1680" s="3" t="str">
        <f>IFERROR(VLOOKUP(C1680*1,Lookups!$D:$F,3,FALSE),"")</f>
        <v/>
      </c>
      <c r="AA1680" s="3" t="str">
        <f>IFERROR(VLOOKUP($C1680*1,Lookups!$H:$N,3,FALSE),"")</f>
        <v>Sales</v>
      </c>
      <c r="AB1680" s="3" t="str">
        <f>IFERROR(VLOOKUP($C1680*1,Lookups!$H:$N,4,FALSE),"")</f>
        <v>Lunch</v>
      </c>
      <c r="AC1680" s="3" t="str">
        <f>IFERROR(VLOOKUP($C1680*1,Lookups!$H:$N,5,FALSE),"")</f>
        <v>Dining room</v>
      </c>
      <c r="AD1680" s="3" t="str">
        <f>IFERROR(VLOOKUP($C1680*1,Lookups!$H:$N,6,FALSE),"")</f>
        <v>Bev</v>
      </c>
      <c r="AE1680" s="3" t="str">
        <f>IFERROR(VLOOKUP($C1680*1,Lookups!$H:$N,7,FALSE),"")</f>
        <v>Wine</v>
      </c>
      <c r="AF1680" s="3" t="str">
        <f>VLOOKUP(B1680*1,Stores!$A:$C,3,FALSE)</f>
        <v>DFDE</v>
      </c>
    </row>
    <row r="1681" spans="1:32">
      <c r="A1681" s="165" t="s">
        <v>958</v>
      </c>
      <c r="B1681" s="166" t="s">
        <v>925</v>
      </c>
      <c r="C1681" s="165" t="s">
        <v>660</v>
      </c>
      <c r="D1681" s="165" t="s">
        <v>918</v>
      </c>
      <c r="E1681" s="165" t="s">
        <v>685</v>
      </c>
      <c r="F1681" s="167">
        <v>2017</v>
      </c>
      <c r="G1681" s="168">
        <v>0</v>
      </c>
      <c r="H1681" s="169">
        <v>-32.587499999999999</v>
      </c>
      <c r="I1681" s="169">
        <v>12.375</v>
      </c>
      <c r="J1681" s="169">
        <v>5.1000000000000005</v>
      </c>
      <c r="K1681" s="169">
        <v>168.75</v>
      </c>
      <c r="L1681" s="169">
        <v>250.20000000000002</v>
      </c>
      <c r="M1681" s="169">
        <v>66.36</v>
      </c>
      <c r="N1681" s="169">
        <v>370.50922500000001</v>
      </c>
      <c r="O1681" s="169">
        <v>1.1099999999999999E-2</v>
      </c>
      <c r="P1681" s="169">
        <v>-18.225000000000001</v>
      </c>
      <c r="Q1681" s="169">
        <v>-103.5</v>
      </c>
      <c r="R1681" s="169">
        <v>-26.445</v>
      </c>
      <c r="S1681" s="169">
        <v>0</v>
      </c>
      <c r="T1681" s="169">
        <v>0</v>
      </c>
      <c r="U1681" s="169">
        <v>692.54782499999999</v>
      </c>
      <c r="V1681" s="163">
        <f ca="1">SUM(INDIRECT(Inputs!$C$11&amp;ROW()&amp;":"&amp;Inputs!$C$12&amp;ROW()))</f>
        <v>-103.5</v>
      </c>
      <c r="W1681" s="163">
        <f ca="1">SUM(INDIRECT(Inputs!$C$13&amp;ROW()&amp;":"&amp;Inputs!$C$14&amp;ROW()))</f>
        <v>718.99282500000004</v>
      </c>
      <c r="X1681" s="3" t="str">
        <f>IF(COUNTIFS(Lookups!$A:$A,C1681)=1,"Gross Sales","")</f>
        <v/>
      </c>
      <c r="Y1681" s="3" t="str">
        <f>IF(COUNTIFS(Lookups!$D:$D,C1681)=1,"Bar Sales","")</f>
        <v/>
      </c>
      <c r="Z1681" s="3" t="str">
        <f>IFERROR(VLOOKUP(C1681*1,Lookups!$D:$F,3,FALSE),"")</f>
        <v/>
      </c>
      <c r="AA1681" s="3" t="str">
        <f>IFERROR(VLOOKUP($C1681*1,Lookups!$H:$N,3,FALSE),"")</f>
        <v>Sales</v>
      </c>
      <c r="AB1681" s="3" t="str">
        <f>IFERROR(VLOOKUP($C1681*1,Lookups!$H:$N,4,FALSE),"")</f>
        <v>Lunch</v>
      </c>
      <c r="AC1681" s="3" t="str">
        <f>IFERROR(VLOOKUP($C1681*1,Lookups!$H:$N,5,FALSE),"")</f>
        <v>Dining room</v>
      </c>
      <c r="AD1681" s="3" t="str">
        <f>IFERROR(VLOOKUP($C1681*1,Lookups!$H:$N,6,FALSE),"")</f>
        <v>Bev</v>
      </c>
      <c r="AE1681" s="3" t="str">
        <f>IFERROR(VLOOKUP($C1681*1,Lookups!$H:$N,7,FALSE),"")</f>
        <v>Wine</v>
      </c>
      <c r="AF1681" s="3" t="str">
        <f>VLOOKUP(B1681*1,Stores!$A:$C,3,FALSE)</f>
        <v>DFDE</v>
      </c>
    </row>
    <row r="1682" spans="1:32">
      <c r="A1682" s="165" t="s">
        <v>924</v>
      </c>
      <c r="B1682" s="166" t="s">
        <v>926</v>
      </c>
      <c r="C1682" s="165" t="s">
        <v>660</v>
      </c>
      <c r="D1682" s="165" t="s">
        <v>918</v>
      </c>
      <c r="E1682" s="165" t="s">
        <v>685</v>
      </c>
      <c r="F1682" s="167">
        <v>2017</v>
      </c>
      <c r="G1682" s="168">
        <v>0</v>
      </c>
      <c r="H1682" s="169">
        <v>25577.143650000002</v>
      </c>
      <c r="I1682" s="169">
        <v>14168.16</v>
      </c>
      <c r="J1682" s="169">
        <v>12647.032424999999</v>
      </c>
      <c r="K1682" s="169">
        <v>18256.8351</v>
      </c>
      <c r="L1682" s="169">
        <v>19392.525000000001</v>
      </c>
      <c r="M1682" s="169">
        <v>17030.673224999999</v>
      </c>
      <c r="N1682" s="169">
        <v>11161.35</v>
      </c>
      <c r="O1682" s="169">
        <v>48928.152000000002</v>
      </c>
      <c r="P1682" s="169">
        <v>13570.903500000002</v>
      </c>
      <c r="Q1682" s="169">
        <v>9179.4187500000007</v>
      </c>
      <c r="R1682" s="169">
        <v>15675.789149999999</v>
      </c>
      <c r="S1682" s="169">
        <v>0</v>
      </c>
      <c r="T1682" s="169">
        <v>0</v>
      </c>
      <c r="U1682" s="169">
        <v>205587.98280000003</v>
      </c>
      <c r="V1682" s="163">
        <f ca="1">SUM(INDIRECT(Inputs!$C$11&amp;ROW()&amp;":"&amp;Inputs!$C$12&amp;ROW()))</f>
        <v>9179.4187500000007</v>
      </c>
      <c r="W1682" s="163">
        <f ca="1">SUM(INDIRECT(Inputs!$C$13&amp;ROW()&amp;":"&amp;Inputs!$C$14&amp;ROW()))</f>
        <v>189912.19365000003</v>
      </c>
      <c r="X1682" s="3" t="str">
        <f>IF(COUNTIFS(Lookups!$A:$A,C1682)=1,"Gross Sales","")</f>
        <v/>
      </c>
      <c r="Y1682" s="3" t="str">
        <f>IF(COUNTIFS(Lookups!$D:$D,C1682)=1,"Bar Sales","")</f>
        <v/>
      </c>
      <c r="Z1682" s="3" t="str">
        <f>IFERROR(VLOOKUP(C1682*1,Lookups!$D:$F,3,FALSE),"")</f>
        <v/>
      </c>
      <c r="AA1682" s="3" t="str">
        <f>IFERROR(VLOOKUP($C1682*1,Lookups!$H:$N,3,FALSE),"")</f>
        <v>Sales</v>
      </c>
      <c r="AB1682" s="3" t="str">
        <f>IFERROR(VLOOKUP($C1682*1,Lookups!$H:$N,4,FALSE),"")</f>
        <v>Lunch</v>
      </c>
      <c r="AC1682" s="3" t="str">
        <f>IFERROR(VLOOKUP($C1682*1,Lookups!$H:$N,5,FALSE),"")</f>
        <v>Dining room</v>
      </c>
      <c r="AD1682" s="3" t="str">
        <f>IFERROR(VLOOKUP($C1682*1,Lookups!$H:$N,6,FALSE),"")</f>
        <v>Bev</v>
      </c>
      <c r="AE1682" s="3" t="str">
        <f>IFERROR(VLOOKUP($C1682*1,Lookups!$H:$N,7,FALSE),"")</f>
        <v>Wine</v>
      </c>
      <c r="AF1682" s="3" t="str">
        <f>VLOOKUP(B1682*1,Stores!$A:$C,3,FALSE)</f>
        <v>DFDE</v>
      </c>
    </row>
    <row r="1683" spans="1:32">
      <c r="A1683" s="165" t="s">
        <v>923</v>
      </c>
      <c r="B1683" s="166" t="s">
        <v>927</v>
      </c>
      <c r="C1683" s="165" t="s">
        <v>660</v>
      </c>
      <c r="D1683" s="165" t="s">
        <v>918</v>
      </c>
      <c r="E1683" s="165" t="s">
        <v>685</v>
      </c>
      <c r="F1683" s="167">
        <v>2017</v>
      </c>
      <c r="G1683" s="168">
        <v>0</v>
      </c>
      <c r="H1683" s="169">
        <v>7422.3175499999998</v>
      </c>
      <c r="I1683" s="169">
        <v>4898.9504999999999</v>
      </c>
      <c r="J1683" s="169">
        <v>5254.1928749999997</v>
      </c>
      <c r="K1683" s="169">
        <v>10205.69325</v>
      </c>
      <c r="L1683" s="169">
        <v>14065.257600000001</v>
      </c>
      <c r="M1683" s="169">
        <v>6180.9489000000003</v>
      </c>
      <c r="N1683" s="169">
        <v>8592.8925000000017</v>
      </c>
      <c r="O1683" s="169">
        <v>3916.1954249999999</v>
      </c>
      <c r="P1683" s="169">
        <v>7765.0650000000005</v>
      </c>
      <c r="Q1683" s="169">
        <v>3418.3152</v>
      </c>
      <c r="R1683" s="169">
        <v>3539.616</v>
      </c>
      <c r="S1683" s="169">
        <v>0</v>
      </c>
      <c r="T1683" s="169">
        <v>0</v>
      </c>
      <c r="U1683" s="169">
        <v>75259.444799999997</v>
      </c>
      <c r="V1683" s="163">
        <f ca="1">SUM(INDIRECT(Inputs!$C$11&amp;ROW()&amp;":"&amp;Inputs!$C$12&amp;ROW()))</f>
        <v>3418.3152</v>
      </c>
      <c r="W1683" s="163">
        <f ca="1">SUM(INDIRECT(Inputs!$C$13&amp;ROW()&amp;":"&amp;Inputs!$C$14&amp;ROW()))</f>
        <v>71719.828800000003</v>
      </c>
      <c r="X1683" s="3" t="str">
        <f>IF(COUNTIFS(Lookups!$A:$A,C1683)=1,"Gross Sales","")</f>
        <v/>
      </c>
      <c r="Y1683" s="3" t="str">
        <f>IF(COUNTIFS(Lookups!$D:$D,C1683)=1,"Bar Sales","")</f>
        <v/>
      </c>
      <c r="Z1683" s="3" t="str">
        <f>IFERROR(VLOOKUP(C1683*1,Lookups!$D:$F,3,FALSE),"")</f>
        <v/>
      </c>
      <c r="AA1683" s="3" t="str">
        <f>IFERROR(VLOOKUP($C1683*1,Lookups!$H:$N,3,FALSE),"")</f>
        <v>Sales</v>
      </c>
      <c r="AB1683" s="3" t="str">
        <f>IFERROR(VLOOKUP($C1683*1,Lookups!$H:$N,4,FALSE),"")</f>
        <v>Lunch</v>
      </c>
      <c r="AC1683" s="3" t="str">
        <f>IFERROR(VLOOKUP($C1683*1,Lookups!$H:$N,5,FALSE),"")</f>
        <v>Dining room</v>
      </c>
      <c r="AD1683" s="3" t="str">
        <f>IFERROR(VLOOKUP($C1683*1,Lookups!$H:$N,6,FALSE),"")</f>
        <v>Bev</v>
      </c>
      <c r="AE1683" s="3" t="str">
        <f>IFERROR(VLOOKUP($C1683*1,Lookups!$H:$N,7,FALSE),"")</f>
        <v>Wine</v>
      </c>
      <c r="AF1683" s="3" t="str">
        <f>VLOOKUP(B1683*1,Stores!$A:$C,3,FALSE)</f>
        <v>DFDE</v>
      </c>
    </row>
    <row r="1684" spans="1:32">
      <c r="A1684" s="165" t="s">
        <v>922</v>
      </c>
      <c r="B1684" s="166" t="s">
        <v>928</v>
      </c>
      <c r="C1684" s="165" t="s">
        <v>660</v>
      </c>
      <c r="D1684" s="165" t="s">
        <v>918</v>
      </c>
      <c r="E1684" s="165" t="s">
        <v>685</v>
      </c>
      <c r="F1684" s="167">
        <v>2017</v>
      </c>
      <c r="G1684" s="168">
        <v>0</v>
      </c>
      <c r="H1684" s="169">
        <v>87.02924999999999</v>
      </c>
      <c r="I1684" s="169">
        <v>0</v>
      </c>
      <c r="J1684" s="169">
        <v>4.7175000000000002</v>
      </c>
      <c r="K1684" s="169">
        <v>115.155</v>
      </c>
      <c r="L1684" s="169">
        <v>49.187024999999998</v>
      </c>
      <c r="M1684" s="169">
        <v>8.8704000000000001</v>
      </c>
      <c r="N1684" s="169">
        <v>0</v>
      </c>
      <c r="O1684" s="169">
        <v>0</v>
      </c>
      <c r="P1684" s="169">
        <v>-55.422000000000004</v>
      </c>
      <c r="Q1684" s="169">
        <v>-54.271799999999999</v>
      </c>
      <c r="R1684" s="169">
        <v>0</v>
      </c>
      <c r="S1684" s="169">
        <v>0</v>
      </c>
      <c r="T1684" s="169">
        <v>0</v>
      </c>
      <c r="U1684" s="169">
        <v>155.26537500000001</v>
      </c>
      <c r="V1684" s="163">
        <f ca="1">SUM(INDIRECT(Inputs!$C$11&amp;ROW()&amp;":"&amp;Inputs!$C$12&amp;ROW()))</f>
        <v>-54.271799999999999</v>
      </c>
      <c r="W1684" s="163">
        <f ca="1">SUM(INDIRECT(Inputs!$C$13&amp;ROW()&amp;":"&amp;Inputs!$C$14&amp;ROW()))</f>
        <v>155.26537500000001</v>
      </c>
      <c r="X1684" s="3" t="str">
        <f>IF(COUNTIFS(Lookups!$A:$A,C1684)=1,"Gross Sales","")</f>
        <v/>
      </c>
      <c r="Y1684" s="3" t="str">
        <f>IF(COUNTIFS(Lookups!$D:$D,C1684)=1,"Bar Sales","")</f>
        <v/>
      </c>
      <c r="Z1684" s="3" t="str">
        <f>IFERROR(VLOOKUP(C1684*1,Lookups!$D:$F,3,FALSE),"")</f>
        <v/>
      </c>
      <c r="AA1684" s="3" t="str">
        <f>IFERROR(VLOOKUP($C1684*1,Lookups!$H:$N,3,FALSE),"")</f>
        <v>Sales</v>
      </c>
      <c r="AB1684" s="3" t="str">
        <f>IFERROR(VLOOKUP($C1684*1,Lookups!$H:$N,4,FALSE),"")</f>
        <v>Lunch</v>
      </c>
      <c r="AC1684" s="3" t="str">
        <f>IFERROR(VLOOKUP($C1684*1,Lookups!$H:$N,5,FALSE),"")</f>
        <v>Dining room</v>
      </c>
      <c r="AD1684" s="3" t="str">
        <f>IFERROR(VLOOKUP($C1684*1,Lookups!$H:$N,6,FALSE),"")</f>
        <v>Bev</v>
      </c>
      <c r="AE1684" s="3" t="str">
        <f>IFERROR(VLOOKUP($C1684*1,Lookups!$H:$N,7,FALSE),"")</f>
        <v>Wine</v>
      </c>
      <c r="AF1684" s="3" t="str">
        <f>VLOOKUP(B1684*1,Stores!$A:$C,3,FALSE)</f>
        <v>DFDE</v>
      </c>
    </row>
    <row r="1685" spans="1:32">
      <c r="A1685" s="165" t="s">
        <v>921</v>
      </c>
      <c r="B1685" s="166" t="s">
        <v>929</v>
      </c>
      <c r="C1685" s="165" t="s">
        <v>660</v>
      </c>
      <c r="D1685" s="165" t="s">
        <v>918</v>
      </c>
      <c r="E1685" s="165" t="s">
        <v>685</v>
      </c>
      <c r="F1685" s="167">
        <v>2017</v>
      </c>
      <c r="G1685" s="168">
        <v>0</v>
      </c>
      <c r="H1685" s="169">
        <v>967.61279999999988</v>
      </c>
      <c r="I1685" s="169">
        <v>1346.00685</v>
      </c>
      <c r="J1685" s="169">
        <v>446.28862500000002</v>
      </c>
      <c r="K1685" s="169">
        <v>511.66500000000002</v>
      </c>
      <c r="L1685" s="169">
        <v>180.18</v>
      </c>
      <c r="M1685" s="169">
        <v>57.809999999999995</v>
      </c>
      <c r="N1685" s="169">
        <v>0</v>
      </c>
      <c r="O1685" s="169">
        <v>0</v>
      </c>
      <c r="P1685" s="169">
        <v>0</v>
      </c>
      <c r="Q1685" s="169">
        <v>131.97</v>
      </c>
      <c r="R1685" s="169">
        <v>-103.88250000000001</v>
      </c>
      <c r="S1685" s="169">
        <v>0</v>
      </c>
      <c r="T1685" s="169">
        <v>0</v>
      </c>
      <c r="U1685" s="169">
        <v>3537.6507749999992</v>
      </c>
      <c r="V1685" s="163">
        <f ca="1">SUM(INDIRECT(Inputs!$C$11&amp;ROW()&amp;":"&amp;Inputs!$C$12&amp;ROW()))</f>
        <v>131.97</v>
      </c>
      <c r="W1685" s="163">
        <f ca="1">SUM(INDIRECT(Inputs!$C$13&amp;ROW()&amp;":"&amp;Inputs!$C$14&amp;ROW()))</f>
        <v>3641.5332749999993</v>
      </c>
      <c r="X1685" s="3" t="str">
        <f>IF(COUNTIFS(Lookups!$A:$A,C1685)=1,"Gross Sales","")</f>
        <v/>
      </c>
      <c r="Y1685" s="3" t="str">
        <f>IF(COUNTIFS(Lookups!$D:$D,C1685)=1,"Bar Sales","")</f>
        <v/>
      </c>
      <c r="Z1685" s="3" t="str">
        <f>IFERROR(VLOOKUP(C1685*1,Lookups!$D:$F,3,FALSE),"")</f>
        <v/>
      </c>
      <c r="AA1685" s="3" t="str">
        <f>IFERROR(VLOOKUP($C1685*1,Lookups!$H:$N,3,FALSE),"")</f>
        <v>Sales</v>
      </c>
      <c r="AB1685" s="3" t="str">
        <f>IFERROR(VLOOKUP($C1685*1,Lookups!$H:$N,4,FALSE),"")</f>
        <v>Lunch</v>
      </c>
      <c r="AC1685" s="3" t="str">
        <f>IFERROR(VLOOKUP($C1685*1,Lookups!$H:$N,5,FALSE),"")</f>
        <v>Dining room</v>
      </c>
      <c r="AD1685" s="3" t="str">
        <f>IFERROR(VLOOKUP($C1685*1,Lookups!$H:$N,6,FALSE),"")</f>
        <v>Bev</v>
      </c>
      <c r="AE1685" s="3" t="str">
        <f>IFERROR(VLOOKUP($C1685*1,Lookups!$H:$N,7,FALSE),"")</f>
        <v>Wine</v>
      </c>
      <c r="AF1685" s="3" t="str">
        <f>VLOOKUP(B1685*1,Stores!$A:$C,3,FALSE)</f>
        <v>DFDE</v>
      </c>
    </row>
    <row r="1686" spans="1:32">
      <c r="A1686" s="165" t="s">
        <v>920</v>
      </c>
      <c r="B1686" s="166" t="s">
        <v>930</v>
      </c>
      <c r="C1686" s="165" t="s">
        <v>660</v>
      </c>
      <c r="D1686" s="165" t="s">
        <v>918</v>
      </c>
      <c r="E1686" s="165" t="s">
        <v>685</v>
      </c>
      <c r="F1686" s="167">
        <v>2017</v>
      </c>
      <c r="G1686" s="168">
        <v>0</v>
      </c>
      <c r="H1686" s="169">
        <v>3402.6749999999997</v>
      </c>
      <c r="I1686" s="169">
        <v>4069.6424999999999</v>
      </c>
      <c r="J1686" s="169">
        <v>2525.8274999999999</v>
      </c>
      <c r="K1686" s="169">
        <v>2814.2400000000002</v>
      </c>
      <c r="L1686" s="169">
        <v>4336.6050000000005</v>
      </c>
      <c r="M1686" s="169">
        <v>2368.7999999999997</v>
      </c>
      <c r="N1686" s="169">
        <v>2273.2424999999998</v>
      </c>
      <c r="O1686" s="169">
        <v>2328.75</v>
      </c>
      <c r="P1686" s="169">
        <v>2163.375</v>
      </c>
      <c r="Q1686" s="169">
        <v>2353.51575</v>
      </c>
      <c r="R1686" s="169">
        <v>2899.605</v>
      </c>
      <c r="S1686" s="169">
        <v>0</v>
      </c>
      <c r="T1686" s="169">
        <v>0</v>
      </c>
      <c r="U1686" s="169">
        <v>31536.278249999996</v>
      </c>
      <c r="V1686" s="163">
        <f ca="1">SUM(INDIRECT(Inputs!$C$11&amp;ROW()&amp;":"&amp;Inputs!$C$12&amp;ROW()))</f>
        <v>2353.51575</v>
      </c>
      <c r="W1686" s="163">
        <f ca="1">SUM(INDIRECT(Inputs!$C$13&amp;ROW()&amp;":"&amp;Inputs!$C$14&amp;ROW()))</f>
        <v>28636.673249999996</v>
      </c>
      <c r="X1686" s="3" t="str">
        <f>IF(COUNTIFS(Lookups!$A:$A,C1686)=1,"Gross Sales","")</f>
        <v/>
      </c>
      <c r="Y1686" s="3" t="str">
        <f>IF(COUNTIFS(Lookups!$D:$D,C1686)=1,"Bar Sales","")</f>
        <v/>
      </c>
      <c r="Z1686" s="3" t="str">
        <f>IFERROR(VLOOKUP(C1686*1,Lookups!$D:$F,3,FALSE),"")</f>
        <v/>
      </c>
      <c r="AA1686" s="3" t="str">
        <f>IFERROR(VLOOKUP($C1686*1,Lookups!$H:$N,3,FALSE),"")</f>
        <v>Sales</v>
      </c>
      <c r="AB1686" s="3" t="str">
        <f>IFERROR(VLOOKUP($C1686*1,Lookups!$H:$N,4,FALSE),"")</f>
        <v>Lunch</v>
      </c>
      <c r="AC1686" s="3" t="str">
        <f>IFERROR(VLOOKUP($C1686*1,Lookups!$H:$N,5,FALSE),"")</f>
        <v>Dining room</v>
      </c>
      <c r="AD1686" s="3" t="str">
        <f>IFERROR(VLOOKUP($C1686*1,Lookups!$H:$N,6,FALSE),"")</f>
        <v>Bev</v>
      </c>
      <c r="AE1686" s="3" t="str">
        <f>IFERROR(VLOOKUP($C1686*1,Lookups!$H:$N,7,FALSE),"")</f>
        <v>Wine</v>
      </c>
      <c r="AF1686" s="3" t="str">
        <f>VLOOKUP(B1686*1,Stores!$A:$C,3,FALSE)</f>
        <v>DFDE</v>
      </c>
    </row>
    <row r="1687" spans="1:32">
      <c r="A1687" s="165" t="s">
        <v>919</v>
      </c>
      <c r="B1687" s="166" t="s">
        <v>931</v>
      </c>
      <c r="C1687" s="165" t="s">
        <v>660</v>
      </c>
      <c r="D1687" s="165" t="s">
        <v>918</v>
      </c>
      <c r="E1687" s="165" t="s">
        <v>685</v>
      </c>
      <c r="F1687" s="167">
        <v>2017</v>
      </c>
      <c r="G1687" s="168">
        <v>0</v>
      </c>
      <c r="H1687" s="169">
        <v>3810.1935000000003</v>
      </c>
      <c r="I1687" s="169">
        <v>2795.9276250000003</v>
      </c>
      <c r="J1687" s="169">
        <v>1290.9786750000001</v>
      </c>
      <c r="K1687" s="169">
        <v>3040.6505999999999</v>
      </c>
      <c r="L1687" s="169">
        <v>4240.8</v>
      </c>
      <c r="M1687" s="169">
        <v>2540.79</v>
      </c>
      <c r="N1687" s="169">
        <v>1454.85</v>
      </c>
      <c r="O1687" s="169">
        <v>2134.125</v>
      </c>
      <c r="P1687" s="169">
        <v>1523.9092500000002</v>
      </c>
      <c r="Q1687" s="169">
        <v>2124.2791499999998</v>
      </c>
      <c r="R1687" s="169">
        <v>1840.0561500000001</v>
      </c>
      <c r="S1687" s="169">
        <v>0</v>
      </c>
      <c r="T1687" s="169">
        <v>0</v>
      </c>
      <c r="U1687" s="169">
        <v>26796.559949999999</v>
      </c>
      <c r="V1687" s="163">
        <f ca="1">SUM(INDIRECT(Inputs!$C$11&amp;ROW()&amp;":"&amp;Inputs!$C$12&amp;ROW()))</f>
        <v>2124.2791499999998</v>
      </c>
      <c r="W1687" s="163">
        <f ca="1">SUM(INDIRECT(Inputs!$C$13&amp;ROW()&amp;":"&amp;Inputs!$C$14&amp;ROW()))</f>
        <v>24956.503799999999</v>
      </c>
      <c r="X1687" s="3" t="str">
        <f>IF(COUNTIFS(Lookups!$A:$A,C1687)=1,"Gross Sales","")</f>
        <v/>
      </c>
      <c r="Y1687" s="3" t="str">
        <f>IF(COUNTIFS(Lookups!$D:$D,C1687)=1,"Bar Sales","")</f>
        <v/>
      </c>
      <c r="Z1687" s="3" t="str">
        <f>IFERROR(VLOOKUP(C1687*1,Lookups!$D:$F,3,FALSE),"")</f>
        <v/>
      </c>
      <c r="AA1687" s="3" t="str">
        <f>IFERROR(VLOOKUP($C1687*1,Lookups!$H:$N,3,FALSE),"")</f>
        <v>Sales</v>
      </c>
      <c r="AB1687" s="3" t="str">
        <f>IFERROR(VLOOKUP($C1687*1,Lookups!$H:$N,4,FALSE),"")</f>
        <v>Lunch</v>
      </c>
      <c r="AC1687" s="3" t="str">
        <f>IFERROR(VLOOKUP($C1687*1,Lookups!$H:$N,5,FALSE),"")</f>
        <v>Dining room</v>
      </c>
      <c r="AD1687" s="3" t="str">
        <f>IFERROR(VLOOKUP($C1687*1,Lookups!$H:$N,6,FALSE),"")</f>
        <v>Bev</v>
      </c>
      <c r="AE1687" s="3" t="str">
        <f>IFERROR(VLOOKUP($C1687*1,Lookups!$H:$N,7,FALSE),"")</f>
        <v>Wine</v>
      </c>
      <c r="AF1687" s="3" t="str">
        <f>VLOOKUP(B1687*1,Stores!$A:$C,3,FALSE)</f>
        <v>DFDE</v>
      </c>
    </row>
    <row r="1688" spans="1:32">
      <c r="A1688" s="165" t="s">
        <v>959</v>
      </c>
      <c r="B1688" s="166" t="s">
        <v>932</v>
      </c>
      <c r="C1688" s="165" t="s">
        <v>660</v>
      </c>
      <c r="D1688" s="165" t="s">
        <v>918</v>
      </c>
      <c r="E1688" s="165" t="s">
        <v>685</v>
      </c>
      <c r="F1688" s="167">
        <v>2017</v>
      </c>
      <c r="G1688" s="168">
        <v>0</v>
      </c>
      <c r="H1688" s="169">
        <v>8391.1164000000008</v>
      </c>
      <c r="I1688" s="169">
        <v>7751.61</v>
      </c>
      <c r="J1688" s="169">
        <v>6439.2300000000005</v>
      </c>
      <c r="K1688" s="169">
        <v>10774.725</v>
      </c>
      <c r="L1688" s="169">
        <v>7361.5176000000001</v>
      </c>
      <c r="M1688" s="169">
        <v>6976.5207</v>
      </c>
      <c r="N1688" s="169">
        <v>5607.45</v>
      </c>
      <c r="O1688" s="169">
        <v>3850.7174999999997</v>
      </c>
      <c r="P1688" s="169">
        <v>5148.7349999999997</v>
      </c>
      <c r="Q1688" s="169">
        <v>5573.9924999999994</v>
      </c>
      <c r="R1688" s="169">
        <v>6772.8</v>
      </c>
      <c r="S1688" s="169">
        <v>0</v>
      </c>
      <c r="T1688" s="169">
        <v>0</v>
      </c>
      <c r="U1688" s="169">
        <v>74648.414699999994</v>
      </c>
      <c r="V1688" s="163">
        <f ca="1">SUM(INDIRECT(Inputs!$C$11&amp;ROW()&amp;":"&amp;Inputs!$C$12&amp;ROW()))</f>
        <v>5573.9924999999994</v>
      </c>
      <c r="W1688" s="163">
        <f ca="1">SUM(INDIRECT(Inputs!$C$13&amp;ROW()&amp;":"&amp;Inputs!$C$14&amp;ROW()))</f>
        <v>67875.614699999991</v>
      </c>
      <c r="X1688" s="3" t="str">
        <f>IF(COUNTIFS(Lookups!$A:$A,C1688)=1,"Gross Sales","")</f>
        <v/>
      </c>
      <c r="Y1688" s="3" t="str">
        <f>IF(COUNTIFS(Lookups!$D:$D,C1688)=1,"Bar Sales","")</f>
        <v/>
      </c>
      <c r="Z1688" s="3" t="str">
        <f>IFERROR(VLOOKUP(C1688*1,Lookups!$D:$F,3,FALSE),"")</f>
        <v/>
      </c>
      <c r="AA1688" s="3" t="str">
        <f>IFERROR(VLOOKUP($C1688*1,Lookups!$H:$N,3,FALSE),"")</f>
        <v>Sales</v>
      </c>
      <c r="AB1688" s="3" t="str">
        <f>IFERROR(VLOOKUP($C1688*1,Lookups!$H:$N,4,FALSE),"")</f>
        <v>Lunch</v>
      </c>
      <c r="AC1688" s="3" t="str">
        <f>IFERROR(VLOOKUP($C1688*1,Lookups!$H:$N,5,FALSE),"")</f>
        <v>Dining room</v>
      </c>
      <c r="AD1688" s="3" t="str">
        <f>IFERROR(VLOOKUP($C1688*1,Lookups!$H:$N,6,FALSE),"")</f>
        <v>Bev</v>
      </c>
      <c r="AE1688" s="3" t="str">
        <f>IFERROR(VLOOKUP($C1688*1,Lookups!$H:$N,7,FALSE),"")</f>
        <v>Wine</v>
      </c>
      <c r="AF1688" s="3" t="str">
        <f>VLOOKUP(B1688*1,Stores!$A:$C,3,FALSE)</f>
        <v>DFG</v>
      </c>
    </row>
    <row r="1689" spans="1:32">
      <c r="A1689" s="165" t="s">
        <v>954</v>
      </c>
      <c r="B1689" s="166" t="s">
        <v>933</v>
      </c>
      <c r="C1689" s="165" t="s">
        <v>660</v>
      </c>
      <c r="D1689" s="165" t="s">
        <v>918</v>
      </c>
      <c r="E1689" s="165" t="s">
        <v>685</v>
      </c>
      <c r="F1689" s="167">
        <v>2017</v>
      </c>
      <c r="G1689" s="168">
        <v>0</v>
      </c>
      <c r="H1689" s="169">
        <v>2293.1385</v>
      </c>
      <c r="I1689" s="169">
        <v>1472.3700000000001</v>
      </c>
      <c r="J1689" s="169">
        <v>2439.5501249999998</v>
      </c>
      <c r="K1689" s="169">
        <v>1403.4428999999998</v>
      </c>
      <c r="L1689" s="169">
        <v>1879.2269999999999</v>
      </c>
      <c r="M1689" s="169">
        <v>1932.5250000000001</v>
      </c>
      <c r="N1689" s="169">
        <v>1403.56125</v>
      </c>
      <c r="O1689" s="169">
        <v>2005.4459999999999</v>
      </c>
      <c r="P1689" s="169">
        <v>1443.6389999999999</v>
      </c>
      <c r="Q1689" s="169">
        <v>1147.3940250000001</v>
      </c>
      <c r="R1689" s="169">
        <v>1513.8099000000002</v>
      </c>
      <c r="S1689" s="169">
        <v>0</v>
      </c>
      <c r="T1689" s="169">
        <v>0</v>
      </c>
      <c r="U1689" s="169">
        <v>18934.1037</v>
      </c>
      <c r="V1689" s="163">
        <f ca="1">SUM(INDIRECT(Inputs!$C$11&amp;ROW()&amp;":"&amp;Inputs!$C$12&amp;ROW()))</f>
        <v>1147.3940250000001</v>
      </c>
      <c r="W1689" s="163">
        <f ca="1">SUM(INDIRECT(Inputs!$C$13&amp;ROW()&amp;":"&amp;Inputs!$C$14&amp;ROW()))</f>
        <v>17420.293799999999</v>
      </c>
      <c r="X1689" s="3" t="str">
        <f>IF(COUNTIFS(Lookups!$A:$A,C1689)=1,"Gross Sales","")</f>
        <v/>
      </c>
      <c r="Y1689" s="3" t="str">
        <f>IF(COUNTIFS(Lookups!$D:$D,C1689)=1,"Bar Sales","")</f>
        <v/>
      </c>
      <c r="Z1689" s="3" t="str">
        <f>IFERROR(VLOOKUP(C1689*1,Lookups!$D:$F,3,FALSE),"")</f>
        <v/>
      </c>
      <c r="AA1689" s="3" t="str">
        <f>IFERROR(VLOOKUP($C1689*1,Lookups!$H:$N,3,FALSE),"")</f>
        <v>Sales</v>
      </c>
      <c r="AB1689" s="3" t="str">
        <f>IFERROR(VLOOKUP($C1689*1,Lookups!$H:$N,4,FALSE),"")</f>
        <v>Lunch</v>
      </c>
      <c r="AC1689" s="3" t="str">
        <f>IFERROR(VLOOKUP($C1689*1,Lookups!$H:$N,5,FALSE),"")</f>
        <v>Dining room</v>
      </c>
      <c r="AD1689" s="3" t="str">
        <f>IFERROR(VLOOKUP($C1689*1,Lookups!$H:$N,6,FALSE),"")</f>
        <v>Bev</v>
      </c>
      <c r="AE1689" s="3" t="str">
        <f>IFERROR(VLOOKUP($C1689*1,Lookups!$H:$N,7,FALSE),"")</f>
        <v>Wine</v>
      </c>
      <c r="AF1689" s="3" t="str">
        <f>VLOOKUP(B1689*1,Stores!$A:$C,3,FALSE)</f>
        <v>DFG</v>
      </c>
    </row>
    <row r="1690" spans="1:32">
      <c r="A1690" s="165" t="s">
        <v>953</v>
      </c>
      <c r="B1690" s="166" t="s">
        <v>934</v>
      </c>
      <c r="C1690" s="165" t="s">
        <v>660</v>
      </c>
      <c r="D1690" s="165" t="s">
        <v>918</v>
      </c>
      <c r="E1690" s="165" t="s">
        <v>685</v>
      </c>
      <c r="F1690" s="167">
        <v>2017</v>
      </c>
      <c r="G1690" s="168">
        <v>0</v>
      </c>
      <c r="H1690" s="169">
        <v>956.56499999999994</v>
      </c>
      <c r="I1690" s="169">
        <v>928.2</v>
      </c>
      <c r="J1690" s="169">
        <v>456.3</v>
      </c>
      <c r="K1690" s="169">
        <v>985.42499999999995</v>
      </c>
      <c r="L1690" s="169">
        <v>1026.48</v>
      </c>
      <c r="M1690" s="169">
        <v>803.92500000000007</v>
      </c>
      <c r="N1690" s="169">
        <v>596.8125</v>
      </c>
      <c r="O1690" s="169">
        <v>625.80000000000007</v>
      </c>
      <c r="P1690" s="169">
        <v>523.0575</v>
      </c>
      <c r="Q1690" s="169">
        <v>628.89750000000004</v>
      </c>
      <c r="R1690" s="169">
        <v>767.27250000000004</v>
      </c>
      <c r="S1690" s="169">
        <v>0</v>
      </c>
      <c r="T1690" s="169">
        <v>0</v>
      </c>
      <c r="U1690" s="169">
        <v>8298.7350000000006</v>
      </c>
      <c r="V1690" s="163">
        <f ca="1">SUM(INDIRECT(Inputs!$C$11&amp;ROW()&amp;":"&amp;Inputs!$C$12&amp;ROW()))</f>
        <v>628.89750000000004</v>
      </c>
      <c r="W1690" s="163">
        <f ca="1">SUM(INDIRECT(Inputs!$C$13&amp;ROW()&amp;":"&amp;Inputs!$C$14&amp;ROW()))</f>
        <v>7531.4624999999996</v>
      </c>
      <c r="X1690" s="3" t="str">
        <f>IF(COUNTIFS(Lookups!$A:$A,C1690)=1,"Gross Sales","")</f>
        <v/>
      </c>
      <c r="Y1690" s="3" t="str">
        <f>IF(COUNTIFS(Lookups!$D:$D,C1690)=1,"Bar Sales","")</f>
        <v/>
      </c>
      <c r="Z1690" s="3" t="str">
        <f>IFERROR(VLOOKUP(C1690*1,Lookups!$D:$F,3,FALSE),"")</f>
        <v/>
      </c>
      <c r="AA1690" s="3" t="str">
        <f>IFERROR(VLOOKUP($C1690*1,Lookups!$H:$N,3,FALSE),"")</f>
        <v>Sales</v>
      </c>
      <c r="AB1690" s="3" t="str">
        <f>IFERROR(VLOOKUP($C1690*1,Lookups!$H:$N,4,FALSE),"")</f>
        <v>Lunch</v>
      </c>
      <c r="AC1690" s="3" t="str">
        <f>IFERROR(VLOOKUP($C1690*1,Lookups!$H:$N,5,FALSE),"")</f>
        <v>Dining room</v>
      </c>
      <c r="AD1690" s="3" t="str">
        <f>IFERROR(VLOOKUP($C1690*1,Lookups!$H:$N,6,FALSE),"")</f>
        <v>Bev</v>
      </c>
      <c r="AE1690" s="3" t="str">
        <f>IFERROR(VLOOKUP($C1690*1,Lookups!$H:$N,7,FALSE),"")</f>
        <v>Wine</v>
      </c>
      <c r="AF1690" s="3" t="str">
        <f>VLOOKUP(B1690*1,Stores!$A:$C,3,FALSE)</f>
        <v>DFG</v>
      </c>
    </row>
    <row r="1691" spans="1:32">
      <c r="A1691" s="165" t="s">
        <v>950</v>
      </c>
      <c r="B1691" s="166" t="s">
        <v>935</v>
      </c>
      <c r="C1691" s="165" t="s">
        <v>660</v>
      </c>
      <c r="D1691" s="165" t="s">
        <v>918</v>
      </c>
      <c r="E1691" s="165" t="s">
        <v>685</v>
      </c>
      <c r="F1691" s="167">
        <v>2017</v>
      </c>
      <c r="G1691" s="168">
        <v>0</v>
      </c>
      <c r="H1691" s="169">
        <v>2158.6314750000001</v>
      </c>
      <c r="I1691" s="169">
        <v>1446.375</v>
      </c>
      <c r="J1691" s="169">
        <v>1961.9700000000003</v>
      </c>
      <c r="K1691" s="169">
        <v>1508.9448</v>
      </c>
      <c r="L1691" s="169">
        <v>1801.2</v>
      </c>
      <c r="M1691" s="169">
        <v>1644.1425000000002</v>
      </c>
      <c r="N1691" s="169">
        <v>1130.9067</v>
      </c>
      <c r="O1691" s="169">
        <v>1518.8480999999999</v>
      </c>
      <c r="P1691" s="169">
        <v>1031.5800000000002</v>
      </c>
      <c r="Q1691" s="169">
        <v>1126.125</v>
      </c>
      <c r="R1691" s="169">
        <v>1353.4132499999998</v>
      </c>
      <c r="S1691" s="169">
        <v>0</v>
      </c>
      <c r="T1691" s="169">
        <v>0</v>
      </c>
      <c r="U1691" s="169">
        <v>16682.136825000001</v>
      </c>
      <c r="V1691" s="163">
        <f ca="1">SUM(INDIRECT(Inputs!$C$11&amp;ROW()&amp;":"&amp;Inputs!$C$12&amp;ROW()))</f>
        <v>1126.125</v>
      </c>
      <c r="W1691" s="163">
        <f ca="1">SUM(INDIRECT(Inputs!$C$13&amp;ROW()&amp;":"&amp;Inputs!$C$14&amp;ROW()))</f>
        <v>15328.723575</v>
      </c>
      <c r="X1691" s="3" t="str">
        <f>IF(COUNTIFS(Lookups!$A:$A,C1691)=1,"Gross Sales","")</f>
        <v/>
      </c>
      <c r="Y1691" s="3" t="str">
        <f>IF(COUNTIFS(Lookups!$D:$D,C1691)=1,"Bar Sales","")</f>
        <v/>
      </c>
      <c r="Z1691" s="3" t="str">
        <f>IFERROR(VLOOKUP(C1691*1,Lookups!$D:$F,3,FALSE),"")</f>
        <v/>
      </c>
      <c r="AA1691" s="3" t="str">
        <f>IFERROR(VLOOKUP($C1691*1,Lookups!$H:$N,3,FALSE),"")</f>
        <v>Sales</v>
      </c>
      <c r="AB1691" s="3" t="str">
        <f>IFERROR(VLOOKUP($C1691*1,Lookups!$H:$N,4,FALSE),"")</f>
        <v>Lunch</v>
      </c>
      <c r="AC1691" s="3" t="str">
        <f>IFERROR(VLOOKUP($C1691*1,Lookups!$H:$N,5,FALSE),"")</f>
        <v>Dining room</v>
      </c>
      <c r="AD1691" s="3" t="str">
        <f>IFERROR(VLOOKUP($C1691*1,Lookups!$H:$N,6,FALSE),"")</f>
        <v>Bev</v>
      </c>
      <c r="AE1691" s="3" t="str">
        <f>IFERROR(VLOOKUP($C1691*1,Lookups!$H:$N,7,FALSE),"")</f>
        <v>Wine</v>
      </c>
      <c r="AF1691" s="3" t="str">
        <f>VLOOKUP(B1691*1,Stores!$A:$C,3,FALSE)</f>
        <v>DFG</v>
      </c>
    </row>
    <row r="1692" spans="1:32">
      <c r="A1692" s="165" t="s">
        <v>949</v>
      </c>
      <c r="B1692" s="166" t="s">
        <v>936</v>
      </c>
      <c r="C1692" s="165" t="s">
        <v>660</v>
      </c>
      <c r="D1692" s="165" t="s">
        <v>918</v>
      </c>
      <c r="E1692" s="165" t="s">
        <v>685</v>
      </c>
      <c r="F1692" s="167">
        <v>2017</v>
      </c>
      <c r="G1692" s="168">
        <v>0</v>
      </c>
      <c r="H1692" s="169">
        <v>1592.7417750000002</v>
      </c>
      <c r="I1692" s="169">
        <v>1394.7472499999999</v>
      </c>
      <c r="J1692" s="169">
        <v>1060.4849999999999</v>
      </c>
      <c r="K1692" s="169">
        <v>1132.041825</v>
      </c>
      <c r="L1692" s="169">
        <v>1183.6072499999998</v>
      </c>
      <c r="M1692" s="169">
        <v>1153.9293749999999</v>
      </c>
      <c r="N1692" s="169">
        <v>1670.8005000000003</v>
      </c>
      <c r="O1692" s="169">
        <v>1743.8519250000004</v>
      </c>
      <c r="P1692" s="169">
        <v>1509.1319250000001</v>
      </c>
      <c r="Q1692" s="169">
        <v>857.83942499999989</v>
      </c>
      <c r="R1692" s="169">
        <v>1234.9715249999999</v>
      </c>
      <c r="S1692" s="169">
        <v>0</v>
      </c>
      <c r="T1692" s="169">
        <v>0</v>
      </c>
      <c r="U1692" s="169">
        <v>14534.147775000001</v>
      </c>
      <c r="V1692" s="163">
        <f ca="1">SUM(INDIRECT(Inputs!$C$11&amp;ROW()&amp;":"&amp;Inputs!$C$12&amp;ROW()))</f>
        <v>857.83942499999989</v>
      </c>
      <c r="W1692" s="163">
        <f ca="1">SUM(INDIRECT(Inputs!$C$13&amp;ROW()&amp;":"&amp;Inputs!$C$14&amp;ROW()))</f>
        <v>13299.17625</v>
      </c>
      <c r="X1692" s="3" t="str">
        <f>IF(COUNTIFS(Lookups!$A:$A,C1692)=1,"Gross Sales","")</f>
        <v/>
      </c>
      <c r="Y1692" s="3" t="str">
        <f>IF(COUNTIFS(Lookups!$D:$D,C1692)=1,"Bar Sales","")</f>
        <v/>
      </c>
      <c r="Z1692" s="3" t="str">
        <f>IFERROR(VLOOKUP(C1692*1,Lookups!$D:$F,3,FALSE),"")</f>
        <v/>
      </c>
      <c r="AA1692" s="3" t="str">
        <f>IFERROR(VLOOKUP($C1692*1,Lookups!$H:$N,3,FALSE),"")</f>
        <v>Sales</v>
      </c>
      <c r="AB1692" s="3" t="str">
        <f>IFERROR(VLOOKUP($C1692*1,Lookups!$H:$N,4,FALSE),"")</f>
        <v>Lunch</v>
      </c>
      <c r="AC1692" s="3" t="str">
        <f>IFERROR(VLOOKUP($C1692*1,Lookups!$H:$N,5,FALSE),"")</f>
        <v>Dining room</v>
      </c>
      <c r="AD1692" s="3" t="str">
        <f>IFERROR(VLOOKUP($C1692*1,Lookups!$H:$N,6,FALSE),"")</f>
        <v>Bev</v>
      </c>
      <c r="AE1692" s="3" t="str">
        <f>IFERROR(VLOOKUP($C1692*1,Lookups!$H:$N,7,FALSE),"")</f>
        <v>Wine</v>
      </c>
      <c r="AF1692" s="3" t="str">
        <f>VLOOKUP(B1692*1,Stores!$A:$C,3,FALSE)</f>
        <v>DFG</v>
      </c>
    </row>
    <row r="1693" spans="1:32">
      <c r="A1693" s="165" t="s">
        <v>948</v>
      </c>
      <c r="B1693" s="166" t="s">
        <v>937</v>
      </c>
      <c r="C1693" s="165" t="s">
        <v>660</v>
      </c>
      <c r="D1693" s="165" t="s">
        <v>918</v>
      </c>
      <c r="E1693" s="165" t="s">
        <v>685</v>
      </c>
      <c r="F1693" s="167">
        <v>2017</v>
      </c>
      <c r="G1693" s="168">
        <v>0</v>
      </c>
      <c r="H1693" s="169">
        <v>1134.21</v>
      </c>
      <c r="I1693" s="169">
        <v>810.54</v>
      </c>
      <c r="J1693" s="169">
        <v>973.08749999999998</v>
      </c>
      <c r="K1693" s="169">
        <v>1168.0912499999999</v>
      </c>
      <c r="L1693" s="169">
        <v>1301.1075000000001</v>
      </c>
      <c r="M1693" s="169">
        <v>951.92399999999998</v>
      </c>
      <c r="N1693" s="169">
        <v>630.10500000000002</v>
      </c>
      <c r="O1693" s="169">
        <v>559.98</v>
      </c>
      <c r="P1693" s="169">
        <v>607.54499999999996</v>
      </c>
      <c r="Q1693" s="169">
        <v>617.63040000000001</v>
      </c>
      <c r="R1693" s="169">
        <v>808.18499999999995</v>
      </c>
      <c r="S1693" s="169">
        <v>0</v>
      </c>
      <c r="T1693" s="169">
        <v>0</v>
      </c>
      <c r="U1693" s="169">
        <v>9562.4056499999988</v>
      </c>
      <c r="V1693" s="163">
        <f ca="1">SUM(INDIRECT(Inputs!$C$11&amp;ROW()&amp;":"&amp;Inputs!$C$12&amp;ROW()))</f>
        <v>617.63040000000001</v>
      </c>
      <c r="W1693" s="163">
        <f ca="1">SUM(INDIRECT(Inputs!$C$13&amp;ROW()&amp;":"&amp;Inputs!$C$14&amp;ROW()))</f>
        <v>8754.2206499999993</v>
      </c>
      <c r="X1693" s="3" t="str">
        <f>IF(COUNTIFS(Lookups!$A:$A,C1693)=1,"Gross Sales","")</f>
        <v/>
      </c>
      <c r="Y1693" s="3" t="str">
        <f>IF(COUNTIFS(Lookups!$D:$D,C1693)=1,"Bar Sales","")</f>
        <v/>
      </c>
      <c r="Z1693" s="3" t="str">
        <f>IFERROR(VLOOKUP(C1693*1,Lookups!$D:$F,3,FALSE),"")</f>
        <v/>
      </c>
      <c r="AA1693" s="3" t="str">
        <f>IFERROR(VLOOKUP($C1693*1,Lookups!$H:$N,3,FALSE),"")</f>
        <v>Sales</v>
      </c>
      <c r="AB1693" s="3" t="str">
        <f>IFERROR(VLOOKUP($C1693*1,Lookups!$H:$N,4,FALSE),"")</f>
        <v>Lunch</v>
      </c>
      <c r="AC1693" s="3" t="str">
        <f>IFERROR(VLOOKUP($C1693*1,Lookups!$H:$N,5,FALSE),"")</f>
        <v>Dining room</v>
      </c>
      <c r="AD1693" s="3" t="str">
        <f>IFERROR(VLOOKUP($C1693*1,Lookups!$H:$N,6,FALSE),"")</f>
        <v>Bev</v>
      </c>
      <c r="AE1693" s="3" t="str">
        <f>IFERROR(VLOOKUP($C1693*1,Lookups!$H:$N,7,FALSE),"")</f>
        <v>Wine</v>
      </c>
      <c r="AF1693" s="3" t="str">
        <f>VLOOKUP(B1693*1,Stores!$A:$C,3,FALSE)</f>
        <v>DFG</v>
      </c>
    </row>
    <row r="1694" spans="1:32">
      <c r="A1694" s="165" t="s">
        <v>947</v>
      </c>
      <c r="B1694" s="166" t="s">
        <v>938</v>
      </c>
      <c r="C1694" s="165" t="s">
        <v>660</v>
      </c>
      <c r="D1694" s="165" t="s">
        <v>918</v>
      </c>
      <c r="E1694" s="165" t="s">
        <v>685</v>
      </c>
      <c r="F1694" s="167">
        <v>2017</v>
      </c>
      <c r="G1694" s="168">
        <v>0</v>
      </c>
      <c r="H1694" s="169">
        <v>2835.2593499999998</v>
      </c>
      <c r="I1694" s="169">
        <v>2656.11</v>
      </c>
      <c r="J1694" s="169">
        <v>2444.3999999999996</v>
      </c>
      <c r="K1694" s="169">
        <v>2747.3287500000001</v>
      </c>
      <c r="L1694" s="169">
        <v>2407.43415</v>
      </c>
      <c r="M1694" s="169">
        <v>1656.7875000000001</v>
      </c>
      <c r="N1694" s="169">
        <v>2236.0387500000002</v>
      </c>
      <c r="O1694" s="169">
        <v>1287.3</v>
      </c>
      <c r="P1694" s="169">
        <v>1574.49</v>
      </c>
      <c r="Q1694" s="169">
        <v>1531.0125</v>
      </c>
      <c r="R1694" s="169">
        <v>1471.7720999999999</v>
      </c>
      <c r="S1694" s="169">
        <v>0</v>
      </c>
      <c r="T1694" s="169">
        <v>0</v>
      </c>
      <c r="U1694" s="169">
        <v>22847.933100000002</v>
      </c>
      <c r="V1694" s="163">
        <f ca="1">SUM(INDIRECT(Inputs!$C$11&amp;ROW()&amp;":"&amp;Inputs!$C$12&amp;ROW()))</f>
        <v>1531.0125</v>
      </c>
      <c r="W1694" s="163">
        <f ca="1">SUM(INDIRECT(Inputs!$C$13&amp;ROW()&amp;":"&amp;Inputs!$C$14&amp;ROW()))</f>
        <v>21376.161000000004</v>
      </c>
      <c r="X1694" s="3" t="str">
        <f>IF(COUNTIFS(Lookups!$A:$A,C1694)=1,"Gross Sales","")</f>
        <v/>
      </c>
      <c r="Y1694" s="3" t="str">
        <f>IF(COUNTIFS(Lookups!$D:$D,C1694)=1,"Bar Sales","")</f>
        <v/>
      </c>
      <c r="Z1694" s="3" t="str">
        <f>IFERROR(VLOOKUP(C1694*1,Lookups!$D:$F,3,FALSE),"")</f>
        <v/>
      </c>
      <c r="AA1694" s="3" t="str">
        <f>IFERROR(VLOOKUP($C1694*1,Lookups!$H:$N,3,FALSE),"")</f>
        <v>Sales</v>
      </c>
      <c r="AB1694" s="3" t="str">
        <f>IFERROR(VLOOKUP($C1694*1,Lookups!$H:$N,4,FALSE),"")</f>
        <v>Lunch</v>
      </c>
      <c r="AC1694" s="3" t="str">
        <f>IFERROR(VLOOKUP($C1694*1,Lookups!$H:$N,5,FALSE),"")</f>
        <v>Dining room</v>
      </c>
      <c r="AD1694" s="3" t="str">
        <f>IFERROR(VLOOKUP($C1694*1,Lookups!$H:$N,6,FALSE),"")</f>
        <v>Bev</v>
      </c>
      <c r="AE1694" s="3" t="str">
        <f>IFERROR(VLOOKUP($C1694*1,Lookups!$H:$N,7,FALSE),"")</f>
        <v>Wine</v>
      </c>
      <c r="AF1694" s="3" t="str">
        <f>VLOOKUP(B1694*1,Stores!$A:$C,3,FALSE)</f>
        <v>DFG</v>
      </c>
    </row>
    <row r="1695" spans="1:32">
      <c r="A1695" s="165" t="s">
        <v>946</v>
      </c>
      <c r="B1695" s="166" t="s">
        <v>939</v>
      </c>
      <c r="C1695" s="165" t="s">
        <v>660</v>
      </c>
      <c r="D1695" s="165" t="s">
        <v>918</v>
      </c>
      <c r="E1695" s="165" t="s">
        <v>685</v>
      </c>
      <c r="F1695" s="167">
        <v>2017</v>
      </c>
      <c r="G1695" s="168">
        <v>0</v>
      </c>
      <c r="H1695" s="169">
        <v>2312.4757499999996</v>
      </c>
      <c r="I1695" s="169">
        <v>2191.2954</v>
      </c>
      <c r="J1695" s="169">
        <v>1802.8578750000001</v>
      </c>
      <c r="K1695" s="169">
        <v>1990.0728000000001</v>
      </c>
      <c r="L1695" s="169">
        <v>2676.1700249999999</v>
      </c>
      <c r="M1695" s="169">
        <v>1881.4884</v>
      </c>
      <c r="N1695" s="169">
        <v>1411.7044500000002</v>
      </c>
      <c r="O1695" s="169">
        <v>2434.0139999999997</v>
      </c>
      <c r="P1695" s="169">
        <v>1384.4577749999999</v>
      </c>
      <c r="Q1695" s="169">
        <v>1271.1036000000001</v>
      </c>
      <c r="R1695" s="169">
        <v>991.33440000000007</v>
      </c>
      <c r="S1695" s="169">
        <v>0</v>
      </c>
      <c r="T1695" s="169">
        <v>0</v>
      </c>
      <c r="U1695" s="169">
        <v>20346.974474999995</v>
      </c>
      <c r="V1695" s="163">
        <f ca="1">SUM(INDIRECT(Inputs!$C$11&amp;ROW()&amp;":"&amp;Inputs!$C$12&amp;ROW()))</f>
        <v>1271.1036000000001</v>
      </c>
      <c r="W1695" s="163">
        <f ca="1">SUM(INDIRECT(Inputs!$C$13&amp;ROW()&amp;":"&amp;Inputs!$C$14&amp;ROW()))</f>
        <v>19355.640074999996</v>
      </c>
      <c r="X1695" s="3" t="str">
        <f>IF(COUNTIFS(Lookups!$A:$A,C1695)=1,"Gross Sales","")</f>
        <v/>
      </c>
      <c r="Y1695" s="3" t="str">
        <f>IF(COUNTIFS(Lookups!$D:$D,C1695)=1,"Bar Sales","")</f>
        <v/>
      </c>
      <c r="Z1695" s="3" t="str">
        <f>IFERROR(VLOOKUP(C1695*1,Lookups!$D:$F,3,FALSE),"")</f>
        <v/>
      </c>
      <c r="AA1695" s="3" t="str">
        <f>IFERROR(VLOOKUP($C1695*1,Lookups!$H:$N,3,FALSE),"")</f>
        <v>Sales</v>
      </c>
      <c r="AB1695" s="3" t="str">
        <f>IFERROR(VLOOKUP($C1695*1,Lookups!$H:$N,4,FALSE),"")</f>
        <v>Lunch</v>
      </c>
      <c r="AC1695" s="3" t="str">
        <f>IFERROR(VLOOKUP($C1695*1,Lookups!$H:$N,5,FALSE),"")</f>
        <v>Dining room</v>
      </c>
      <c r="AD1695" s="3" t="str">
        <f>IFERROR(VLOOKUP($C1695*1,Lookups!$H:$N,6,FALSE),"")</f>
        <v>Bev</v>
      </c>
      <c r="AE1695" s="3" t="str">
        <f>IFERROR(VLOOKUP($C1695*1,Lookups!$H:$N,7,FALSE),"")</f>
        <v>Wine</v>
      </c>
      <c r="AF1695" s="3" t="str">
        <f>VLOOKUP(B1695*1,Stores!$A:$C,3,FALSE)</f>
        <v>DFG</v>
      </c>
    </row>
    <row r="1696" spans="1:32">
      <c r="A1696" s="165" t="s">
        <v>945</v>
      </c>
      <c r="B1696" s="166" t="s">
        <v>940</v>
      </c>
      <c r="C1696" s="165" t="s">
        <v>660</v>
      </c>
      <c r="D1696" s="165" t="s">
        <v>918</v>
      </c>
      <c r="E1696" s="165" t="s">
        <v>685</v>
      </c>
      <c r="F1696" s="167">
        <v>2017</v>
      </c>
      <c r="G1696" s="168">
        <v>0</v>
      </c>
      <c r="H1696" s="169">
        <v>1407.2272500000001</v>
      </c>
      <c r="I1696" s="169">
        <v>1599.2801999999999</v>
      </c>
      <c r="J1696" s="169">
        <v>1874.37</v>
      </c>
      <c r="K1696" s="169">
        <v>2188.8964500000002</v>
      </c>
      <c r="L1696" s="169">
        <v>1134.3012000000001</v>
      </c>
      <c r="M1696" s="169">
        <v>978.59249999999997</v>
      </c>
      <c r="N1696" s="169">
        <v>1103.49</v>
      </c>
      <c r="O1696" s="169">
        <v>839.76749999999993</v>
      </c>
      <c r="P1696" s="169">
        <v>921.78</v>
      </c>
      <c r="Q1696" s="169">
        <v>1493.4674999999997</v>
      </c>
      <c r="R1696" s="169">
        <v>1328.0132250000001</v>
      </c>
      <c r="S1696" s="169">
        <v>0</v>
      </c>
      <c r="T1696" s="169">
        <v>0</v>
      </c>
      <c r="U1696" s="169">
        <v>14869.185825000002</v>
      </c>
      <c r="V1696" s="163">
        <f ca="1">SUM(INDIRECT(Inputs!$C$11&amp;ROW()&amp;":"&amp;Inputs!$C$12&amp;ROW()))</f>
        <v>1493.4674999999997</v>
      </c>
      <c r="W1696" s="163">
        <f ca="1">SUM(INDIRECT(Inputs!$C$13&amp;ROW()&amp;":"&amp;Inputs!$C$14&amp;ROW()))</f>
        <v>13541.172600000002</v>
      </c>
      <c r="X1696" s="3" t="str">
        <f>IF(COUNTIFS(Lookups!$A:$A,C1696)=1,"Gross Sales","")</f>
        <v/>
      </c>
      <c r="Y1696" s="3" t="str">
        <f>IF(COUNTIFS(Lookups!$D:$D,C1696)=1,"Bar Sales","")</f>
        <v/>
      </c>
      <c r="Z1696" s="3" t="str">
        <f>IFERROR(VLOOKUP(C1696*1,Lookups!$D:$F,3,FALSE),"")</f>
        <v/>
      </c>
      <c r="AA1696" s="3" t="str">
        <f>IFERROR(VLOOKUP($C1696*1,Lookups!$H:$N,3,FALSE),"")</f>
        <v>Sales</v>
      </c>
      <c r="AB1696" s="3" t="str">
        <f>IFERROR(VLOOKUP($C1696*1,Lookups!$H:$N,4,FALSE),"")</f>
        <v>Lunch</v>
      </c>
      <c r="AC1696" s="3" t="str">
        <f>IFERROR(VLOOKUP($C1696*1,Lookups!$H:$N,5,FALSE),"")</f>
        <v>Dining room</v>
      </c>
      <c r="AD1696" s="3" t="str">
        <f>IFERROR(VLOOKUP($C1696*1,Lookups!$H:$N,6,FALSE),"")</f>
        <v>Bev</v>
      </c>
      <c r="AE1696" s="3" t="str">
        <f>IFERROR(VLOOKUP($C1696*1,Lookups!$H:$N,7,FALSE),"")</f>
        <v>Wine</v>
      </c>
      <c r="AF1696" s="3" t="str">
        <f>VLOOKUP(B1696*1,Stores!$A:$C,3,FALSE)</f>
        <v>DFG</v>
      </c>
    </row>
    <row r="1697" spans="1:32">
      <c r="A1697" s="165" t="s">
        <v>944</v>
      </c>
      <c r="B1697" s="166" t="s">
        <v>941</v>
      </c>
      <c r="C1697" s="165" t="s">
        <v>660</v>
      </c>
      <c r="D1697" s="165" t="s">
        <v>918</v>
      </c>
      <c r="E1697" s="165" t="s">
        <v>685</v>
      </c>
      <c r="F1697" s="167">
        <v>2017</v>
      </c>
      <c r="G1697" s="168">
        <v>0</v>
      </c>
      <c r="H1697" s="169">
        <v>3789.6484499999997</v>
      </c>
      <c r="I1697" s="169">
        <v>2134.0644000000002</v>
      </c>
      <c r="J1697" s="169">
        <v>2961.4221000000002</v>
      </c>
      <c r="K1697" s="169">
        <v>2072.4213</v>
      </c>
      <c r="L1697" s="169">
        <v>2409.4920750000001</v>
      </c>
      <c r="M1697" s="169">
        <v>2265.21495</v>
      </c>
      <c r="N1697" s="169">
        <v>2737.2905999999998</v>
      </c>
      <c r="O1697" s="169">
        <v>2369.016075</v>
      </c>
      <c r="P1697" s="169">
        <v>2918.5583999999999</v>
      </c>
      <c r="Q1697" s="169">
        <v>2605.6822500000003</v>
      </c>
      <c r="R1697" s="169">
        <v>3491.2798499999999</v>
      </c>
      <c r="S1697" s="169">
        <v>0</v>
      </c>
      <c r="T1697" s="169">
        <v>0</v>
      </c>
      <c r="U1697" s="169">
        <v>29754.09045</v>
      </c>
      <c r="V1697" s="163">
        <f ca="1">SUM(INDIRECT(Inputs!$C$11&amp;ROW()&amp;":"&amp;Inputs!$C$12&amp;ROW()))</f>
        <v>2605.6822500000003</v>
      </c>
      <c r="W1697" s="163">
        <f ca="1">SUM(INDIRECT(Inputs!$C$13&amp;ROW()&amp;":"&amp;Inputs!$C$14&amp;ROW()))</f>
        <v>26262.810600000001</v>
      </c>
      <c r="X1697" s="3" t="str">
        <f>IF(COUNTIFS(Lookups!$A:$A,C1697)=1,"Gross Sales","")</f>
        <v/>
      </c>
      <c r="Y1697" s="3" t="str">
        <f>IF(COUNTIFS(Lookups!$D:$D,C1697)=1,"Bar Sales","")</f>
        <v/>
      </c>
      <c r="Z1697" s="3" t="str">
        <f>IFERROR(VLOOKUP(C1697*1,Lookups!$D:$F,3,FALSE),"")</f>
        <v/>
      </c>
      <c r="AA1697" s="3" t="str">
        <f>IFERROR(VLOOKUP($C1697*1,Lookups!$H:$N,3,FALSE),"")</f>
        <v>Sales</v>
      </c>
      <c r="AB1697" s="3" t="str">
        <f>IFERROR(VLOOKUP($C1697*1,Lookups!$H:$N,4,FALSE),"")</f>
        <v>Lunch</v>
      </c>
      <c r="AC1697" s="3" t="str">
        <f>IFERROR(VLOOKUP($C1697*1,Lookups!$H:$N,5,FALSE),"")</f>
        <v>Dining room</v>
      </c>
      <c r="AD1697" s="3" t="str">
        <f>IFERROR(VLOOKUP($C1697*1,Lookups!$H:$N,6,FALSE),"")</f>
        <v>Bev</v>
      </c>
      <c r="AE1697" s="3" t="str">
        <f>IFERROR(VLOOKUP($C1697*1,Lookups!$H:$N,7,FALSE),"")</f>
        <v>Wine</v>
      </c>
      <c r="AF1697" s="3" t="str">
        <f>VLOOKUP(B1697*1,Stores!$A:$C,3,FALSE)</f>
        <v>DFG</v>
      </c>
    </row>
    <row r="1698" spans="1:32">
      <c r="A1698" s="165" t="s">
        <v>943</v>
      </c>
      <c r="B1698" s="166" t="s">
        <v>942</v>
      </c>
      <c r="C1698" s="165" t="s">
        <v>660</v>
      </c>
      <c r="D1698" s="165" t="s">
        <v>918</v>
      </c>
      <c r="E1698" s="165" t="s">
        <v>685</v>
      </c>
      <c r="F1698" s="167">
        <v>2017</v>
      </c>
      <c r="G1698" s="168">
        <v>0</v>
      </c>
      <c r="H1698" s="169">
        <v>2172.8250000000003</v>
      </c>
      <c r="I1698" s="169">
        <v>1736.04</v>
      </c>
      <c r="J1698" s="169">
        <v>1790.5352999999998</v>
      </c>
      <c r="K1698" s="169">
        <v>1793.04</v>
      </c>
      <c r="L1698" s="169">
        <v>1955.3625</v>
      </c>
      <c r="M1698" s="169">
        <v>941.36250000000007</v>
      </c>
      <c r="N1698" s="169">
        <v>1078.6331250000001</v>
      </c>
      <c r="O1698" s="169">
        <v>1185.5025000000001</v>
      </c>
      <c r="P1698" s="169">
        <v>999.09</v>
      </c>
      <c r="Q1698" s="169">
        <v>907.20749999999998</v>
      </c>
      <c r="R1698" s="169">
        <v>968.22</v>
      </c>
      <c r="S1698" s="169">
        <v>0</v>
      </c>
      <c r="T1698" s="169">
        <v>0</v>
      </c>
      <c r="U1698" s="169">
        <v>15527.818424999999</v>
      </c>
      <c r="V1698" s="163">
        <f ca="1">SUM(INDIRECT(Inputs!$C$11&amp;ROW()&amp;":"&amp;Inputs!$C$12&amp;ROW()))</f>
        <v>907.20749999999998</v>
      </c>
      <c r="W1698" s="163">
        <f ca="1">SUM(INDIRECT(Inputs!$C$13&amp;ROW()&amp;":"&amp;Inputs!$C$14&amp;ROW()))</f>
        <v>14559.598425</v>
      </c>
      <c r="X1698" s="3" t="str">
        <f>IF(COUNTIFS(Lookups!$A:$A,C1698)=1,"Gross Sales","")</f>
        <v/>
      </c>
      <c r="Y1698" s="3" t="str">
        <f>IF(COUNTIFS(Lookups!$D:$D,C1698)=1,"Bar Sales","")</f>
        <v/>
      </c>
      <c r="Z1698" s="3" t="str">
        <f>IFERROR(VLOOKUP(C1698*1,Lookups!$D:$F,3,FALSE),"")</f>
        <v/>
      </c>
      <c r="AA1698" s="3" t="str">
        <f>IFERROR(VLOOKUP($C1698*1,Lookups!$H:$N,3,FALSE),"")</f>
        <v>Sales</v>
      </c>
      <c r="AB1698" s="3" t="str">
        <f>IFERROR(VLOOKUP($C1698*1,Lookups!$H:$N,4,FALSE),"")</f>
        <v>Lunch</v>
      </c>
      <c r="AC1698" s="3" t="str">
        <f>IFERROR(VLOOKUP($C1698*1,Lookups!$H:$N,5,FALSE),"")</f>
        <v>Dining room</v>
      </c>
      <c r="AD1698" s="3" t="str">
        <f>IFERROR(VLOOKUP($C1698*1,Lookups!$H:$N,6,FALSE),"")</f>
        <v>Bev</v>
      </c>
      <c r="AE1698" s="3" t="str">
        <f>IFERROR(VLOOKUP($C1698*1,Lookups!$H:$N,7,FALSE),"")</f>
        <v>Wine</v>
      </c>
      <c r="AF1698" s="3" t="str">
        <f>VLOOKUP(B1698*1,Stores!$A:$C,3,FALSE)</f>
        <v>DFG</v>
      </c>
    </row>
    <row r="1699" spans="1:32">
      <c r="A1699" s="165" t="s">
        <v>942</v>
      </c>
      <c r="B1699" s="166" t="s">
        <v>943</v>
      </c>
      <c r="C1699" s="165" t="s">
        <v>660</v>
      </c>
      <c r="D1699" s="165" t="s">
        <v>918</v>
      </c>
      <c r="E1699" s="165" t="s">
        <v>685</v>
      </c>
      <c r="F1699" s="167">
        <v>2017</v>
      </c>
      <c r="G1699" s="168">
        <v>0</v>
      </c>
      <c r="H1699" s="169">
        <v>690.82499999999993</v>
      </c>
      <c r="I1699" s="169">
        <v>512.85749999999996</v>
      </c>
      <c r="J1699" s="169">
        <v>913.42499999999995</v>
      </c>
      <c r="K1699" s="169">
        <v>952.875</v>
      </c>
      <c r="L1699" s="169">
        <v>908.30250000000001</v>
      </c>
      <c r="M1699" s="169">
        <v>544.20000000000005</v>
      </c>
      <c r="N1699" s="169">
        <v>484.38</v>
      </c>
      <c r="O1699" s="169">
        <v>374.00819999999999</v>
      </c>
      <c r="P1699" s="169">
        <v>360.69749999999999</v>
      </c>
      <c r="Q1699" s="169">
        <v>531.24</v>
      </c>
      <c r="R1699" s="169">
        <v>555.34949999999992</v>
      </c>
      <c r="S1699" s="169">
        <v>0</v>
      </c>
      <c r="T1699" s="169">
        <v>0</v>
      </c>
      <c r="U1699" s="169">
        <v>6828.1602000000003</v>
      </c>
      <c r="V1699" s="163">
        <f ca="1">SUM(INDIRECT(Inputs!$C$11&amp;ROW()&amp;":"&amp;Inputs!$C$12&amp;ROW()))</f>
        <v>531.24</v>
      </c>
      <c r="W1699" s="163">
        <f ca="1">SUM(INDIRECT(Inputs!$C$13&amp;ROW()&amp;":"&amp;Inputs!$C$14&amp;ROW()))</f>
        <v>6272.8107</v>
      </c>
      <c r="X1699" s="3" t="str">
        <f>IF(COUNTIFS(Lookups!$A:$A,C1699)=1,"Gross Sales","")</f>
        <v/>
      </c>
      <c r="Y1699" s="3" t="str">
        <f>IF(COUNTIFS(Lookups!$D:$D,C1699)=1,"Bar Sales","")</f>
        <v/>
      </c>
      <c r="Z1699" s="3" t="str">
        <f>IFERROR(VLOOKUP(C1699*1,Lookups!$D:$F,3,FALSE),"")</f>
        <v/>
      </c>
      <c r="AA1699" s="3" t="str">
        <f>IFERROR(VLOOKUP($C1699*1,Lookups!$H:$N,3,FALSE),"")</f>
        <v>Sales</v>
      </c>
      <c r="AB1699" s="3" t="str">
        <f>IFERROR(VLOOKUP($C1699*1,Lookups!$H:$N,4,FALSE),"")</f>
        <v>Lunch</v>
      </c>
      <c r="AC1699" s="3" t="str">
        <f>IFERROR(VLOOKUP($C1699*1,Lookups!$H:$N,5,FALSE),"")</f>
        <v>Dining room</v>
      </c>
      <c r="AD1699" s="3" t="str">
        <f>IFERROR(VLOOKUP($C1699*1,Lookups!$H:$N,6,FALSE),"")</f>
        <v>Bev</v>
      </c>
      <c r="AE1699" s="3" t="str">
        <f>IFERROR(VLOOKUP($C1699*1,Lookups!$H:$N,7,FALSE),"")</f>
        <v>Wine</v>
      </c>
      <c r="AF1699" s="3" t="str">
        <f>VLOOKUP(B1699*1,Stores!$A:$C,3,FALSE)</f>
        <v>DFG</v>
      </c>
    </row>
    <row r="1700" spans="1:32">
      <c r="A1700" s="165" t="s">
        <v>941</v>
      </c>
      <c r="B1700" s="166" t="s">
        <v>944</v>
      </c>
      <c r="C1700" s="165" t="s">
        <v>660</v>
      </c>
      <c r="D1700" s="165" t="s">
        <v>918</v>
      </c>
      <c r="E1700" s="165" t="s">
        <v>685</v>
      </c>
      <c r="F1700" s="167">
        <v>2017</v>
      </c>
      <c r="G1700" s="168">
        <v>0</v>
      </c>
      <c r="H1700" s="169">
        <v>1049.8004999999998</v>
      </c>
      <c r="I1700" s="169">
        <v>1228.5</v>
      </c>
      <c r="J1700" s="169">
        <v>944.4375</v>
      </c>
      <c r="K1700" s="169">
        <v>1104.3899999999999</v>
      </c>
      <c r="L1700" s="169">
        <v>1115.2025999999998</v>
      </c>
      <c r="M1700" s="169">
        <v>935.41500000000008</v>
      </c>
      <c r="N1700" s="169">
        <v>1316.133</v>
      </c>
      <c r="O1700" s="169">
        <v>933.38924999999995</v>
      </c>
      <c r="P1700" s="169">
        <v>1354.7625</v>
      </c>
      <c r="Q1700" s="169">
        <v>1100.5049999999999</v>
      </c>
      <c r="R1700" s="169">
        <v>788.28750000000002</v>
      </c>
      <c r="S1700" s="169">
        <v>0</v>
      </c>
      <c r="T1700" s="169">
        <v>0</v>
      </c>
      <c r="U1700" s="169">
        <v>11870.822849999999</v>
      </c>
      <c r="V1700" s="163">
        <f ca="1">SUM(INDIRECT(Inputs!$C$11&amp;ROW()&amp;":"&amp;Inputs!$C$12&amp;ROW()))</f>
        <v>1100.5049999999999</v>
      </c>
      <c r="W1700" s="163">
        <f ca="1">SUM(INDIRECT(Inputs!$C$13&amp;ROW()&amp;":"&amp;Inputs!$C$14&amp;ROW()))</f>
        <v>11082.535349999998</v>
      </c>
      <c r="X1700" s="3" t="str">
        <f>IF(COUNTIFS(Lookups!$A:$A,C1700)=1,"Gross Sales","")</f>
        <v/>
      </c>
      <c r="Y1700" s="3" t="str">
        <f>IF(COUNTIFS(Lookups!$D:$D,C1700)=1,"Bar Sales","")</f>
        <v/>
      </c>
      <c r="Z1700" s="3" t="str">
        <f>IFERROR(VLOOKUP(C1700*1,Lookups!$D:$F,3,FALSE),"")</f>
        <v/>
      </c>
      <c r="AA1700" s="3" t="str">
        <f>IFERROR(VLOOKUP($C1700*1,Lookups!$H:$N,3,FALSE),"")</f>
        <v>Sales</v>
      </c>
      <c r="AB1700" s="3" t="str">
        <f>IFERROR(VLOOKUP($C1700*1,Lookups!$H:$N,4,FALSE),"")</f>
        <v>Lunch</v>
      </c>
      <c r="AC1700" s="3" t="str">
        <f>IFERROR(VLOOKUP($C1700*1,Lookups!$H:$N,5,FALSE),"")</f>
        <v>Dining room</v>
      </c>
      <c r="AD1700" s="3" t="str">
        <f>IFERROR(VLOOKUP($C1700*1,Lookups!$H:$N,6,FALSE),"")</f>
        <v>Bev</v>
      </c>
      <c r="AE1700" s="3" t="str">
        <f>IFERROR(VLOOKUP($C1700*1,Lookups!$H:$N,7,FALSE),"")</f>
        <v>Wine</v>
      </c>
      <c r="AF1700" s="3" t="str">
        <f>VLOOKUP(B1700*1,Stores!$A:$C,3,FALSE)</f>
        <v>DFG</v>
      </c>
    </row>
    <row r="1701" spans="1:32">
      <c r="A1701" s="165" t="s">
        <v>940</v>
      </c>
      <c r="B1701" s="166" t="s">
        <v>945</v>
      </c>
      <c r="C1701" s="165" t="s">
        <v>660</v>
      </c>
      <c r="D1701" s="165" t="s">
        <v>918</v>
      </c>
      <c r="E1701" s="165" t="s">
        <v>685</v>
      </c>
      <c r="F1701" s="167">
        <v>2017</v>
      </c>
      <c r="G1701" s="168">
        <v>0</v>
      </c>
      <c r="H1701" s="169">
        <v>1509.0975000000001</v>
      </c>
      <c r="I1701" s="169">
        <v>1333.14</v>
      </c>
      <c r="J1701" s="169">
        <v>1103.22</v>
      </c>
      <c r="K1701" s="169">
        <v>1368</v>
      </c>
      <c r="L1701" s="169">
        <v>1402.4924999999998</v>
      </c>
      <c r="M1701" s="169">
        <v>1047.3075000000001</v>
      </c>
      <c r="N1701" s="169">
        <v>859.77449999999999</v>
      </c>
      <c r="O1701" s="169">
        <v>1182.6300000000001</v>
      </c>
      <c r="P1701" s="169">
        <v>1138.6125</v>
      </c>
      <c r="Q1701" s="169">
        <v>678.81000000000006</v>
      </c>
      <c r="R1701" s="169">
        <v>1094.1599999999999</v>
      </c>
      <c r="S1701" s="169">
        <v>0</v>
      </c>
      <c r="T1701" s="169">
        <v>0</v>
      </c>
      <c r="U1701" s="169">
        <v>12717.244499999999</v>
      </c>
      <c r="V1701" s="163">
        <f ca="1">SUM(INDIRECT(Inputs!$C$11&amp;ROW()&amp;":"&amp;Inputs!$C$12&amp;ROW()))</f>
        <v>678.81000000000006</v>
      </c>
      <c r="W1701" s="163">
        <f ca="1">SUM(INDIRECT(Inputs!$C$13&amp;ROW()&amp;":"&amp;Inputs!$C$14&amp;ROW()))</f>
        <v>11623.084499999999</v>
      </c>
      <c r="X1701" s="3" t="str">
        <f>IF(COUNTIFS(Lookups!$A:$A,C1701)=1,"Gross Sales","")</f>
        <v/>
      </c>
      <c r="Y1701" s="3" t="str">
        <f>IF(COUNTIFS(Lookups!$D:$D,C1701)=1,"Bar Sales","")</f>
        <v/>
      </c>
      <c r="Z1701" s="3" t="str">
        <f>IFERROR(VLOOKUP(C1701*1,Lookups!$D:$F,3,FALSE),"")</f>
        <v/>
      </c>
      <c r="AA1701" s="3" t="str">
        <f>IFERROR(VLOOKUP($C1701*1,Lookups!$H:$N,3,FALSE),"")</f>
        <v>Sales</v>
      </c>
      <c r="AB1701" s="3" t="str">
        <f>IFERROR(VLOOKUP($C1701*1,Lookups!$H:$N,4,FALSE),"")</f>
        <v>Lunch</v>
      </c>
      <c r="AC1701" s="3" t="str">
        <f>IFERROR(VLOOKUP($C1701*1,Lookups!$H:$N,5,FALSE),"")</f>
        <v>Dining room</v>
      </c>
      <c r="AD1701" s="3" t="str">
        <f>IFERROR(VLOOKUP($C1701*1,Lookups!$H:$N,6,FALSE),"")</f>
        <v>Bev</v>
      </c>
      <c r="AE1701" s="3" t="str">
        <f>IFERROR(VLOOKUP($C1701*1,Lookups!$H:$N,7,FALSE),"")</f>
        <v>Wine</v>
      </c>
      <c r="AF1701" s="3" t="str">
        <f>VLOOKUP(B1701*1,Stores!$A:$C,3,FALSE)</f>
        <v>DFG</v>
      </c>
    </row>
    <row r="1702" spans="1:32">
      <c r="A1702" s="165" t="s">
        <v>939</v>
      </c>
      <c r="B1702" s="166" t="s">
        <v>946</v>
      </c>
      <c r="C1702" s="165" t="s">
        <v>660</v>
      </c>
      <c r="D1702" s="165" t="s">
        <v>918</v>
      </c>
      <c r="E1702" s="165" t="s">
        <v>685</v>
      </c>
      <c r="F1702" s="167">
        <v>2017</v>
      </c>
      <c r="G1702" s="168">
        <v>0</v>
      </c>
      <c r="H1702" s="169">
        <v>779.02499999999998</v>
      </c>
      <c r="I1702" s="169">
        <v>833.08500000000004</v>
      </c>
      <c r="J1702" s="169">
        <v>796.95</v>
      </c>
      <c r="K1702" s="169">
        <v>1100.6099999999999</v>
      </c>
      <c r="L1702" s="169">
        <v>1464.8999999999999</v>
      </c>
      <c r="M1702" s="169">
        <v>1287.4875</v>
      </c>
      <c r="N1702" s="169">
        <v>829.23750000000007</v>
      </c>
      <c r="O1702" s="169">
        <v>1143.34575</v>
      </c>
      <c r="P1702" s="169">
        <v>1184.2199999999998</v>
      </c>
      <c r="Q1702" s="169">
        <v>1111.2075</v>
      </c>
      <c r="R1702" s="169">
        <v>1454.4224999999999</v>
      </c>
      <c r="S1702" s="169">
        <v>0</v>
      </c>
      <c r="T1702" s="169">
        <v>0</v>
      </c>
      <c r="U1702" s="169">
        <v>11984.490750000001</v>
      </c>
      <c r="V1702" s="163">
        <f ca="1">SUM(INDIRECT(Inputs!$C$11&amp;ROW()&amp;":"&amp;Inputs!$C$12&amp;ROW()))</f>
        <v>1111.2075</v>
      </c>
      <c r="W1702" s="163">
        <f ca="1">SUM(INDIRECT(Inputs!$C$13&amp;ROW()&amp;":"&amp;Inputs!$C$14&amp;ROW()))</f>
        <v>10530.06825</v>
      </c>
      <c r="X1702" s="3" t="str">
        <f>IF(COUNTIFS(Lookups!$A:$A,C1702)=1,"Gross Sales","")</f>
        <v/>
      </c>
      <c r="Y1702" s="3" t="str">
        <f>IF(COUNTIFS(Lookups!$D:$D,C1702)=1,"Bar Sales","")</f>
        <v/>
      </c>
      <c r="Z1702" s="3" t="str">
        <f>IFERROR(VLOOKUP(C1702*1,Lookups!$D:$F,3,FALSE),"")</f>
        <v/>
      </c>
      <c r="AA1702" s="3" t="str">
        <f>IFERROR(VLOOKUP($C1702*1,Lookups!$H:$N,3,FALSE),"")</f>
        <v>Sales</v>
      </c>
      <c r="AB1702" s="3" t="str">
        <f>IFERROR(VLOOKUP($C1702*1,Lookups!$H:$N,4,FALSE),"")</f>
        <v>Lunch</v>
      </c>
      <c r="AC1702" s="3" t="str">
        <f>IFERROR(VLOOKUP($C1702*1,Lookups!$H:$N,5,FALSE),"")</f>
        <v>Dining room</v>
      </c>
      <c r="AD1702" s="3" t="str">
        <f>IFERROR(VLOOKUP($C1702*1,Lookups!$H:$N,6,FALSE),"")</f>
        <v>Bev</v>
      </c>
      <c r="AE1702" s="3" t="str">
        <f>IFERROR(VLOOKUP($C1702*1,Lookups!$H:$N,7,FALSE),"")</f>
        <v>Wine</v>
      </c>
      <c r="AF1702" s="3" t="str">
        <f>VLOOKUP(B1702*1,Stores!$A:$C,3,FALSE)</f>
        <v>DFG</v>
      </c>
    </row>
    <row r="1703" spans="1:32">
      <c r="A1703" s="165" t="s">
        <v>938</v>
      </c>
      <c r="B1703" s="166" t="s">
        <v>947</v>
      </c>
      <c r="C1703" s="165" t="s">
        <v>660</v>
      </c>
      <c r="D1703" s="165" t="s">
        <v>918</v>
      </c>
      <c r="E1703" s="165" t="s">
        <v>685</v>
      </c>
      <c r="F1703" s="167">
        <v>2017</v>
      </c>
      <c r="G1703" s="168">
        <v>0</v>
      </c>
      <c r="H1703" s="169">
        <v>2153.8283999999999</v>
      </c>
      <c r="I1703" s="169">
        <v>1784.9306250000002</v>
      </c>
      <c r="J1703" s="169">
        <v>1003.6800000000001</v>
      </c>
      <c r="K1703" s="169">
        <v>1420.4947499999998</v>
      </c>
      <c r="L1703" s="169">
        <v>1772.5487250000001</v>
      </c>
      <c r="M1703" s="169">
        <v>2048.4588749999998</v>
      </c>
      <c r="N1703" s="169">
        <v>2173.2727500000001</v>
      </c>
      <c r="O1703" s="169">
        <v>1779.1458750000002</v>
      </c>
      <c r="P1703" s="169">
        <v>2333.0603999999998</v>
      </c>
      <c r="Q1703" s="169">
        <v>2923.4387250000004</v>
      </c>
      <c r="R1703" s="169">
        <v>1416.7338750000001</v>
      </c>
      <c r="S1703" s="169">
        <v>0</v>
      </c>
      <c r="T1703" s="169">
        <v>0</v>
      </c>
      <c r="U1703" s="169">
        <v>20809.593000000001</v>
      </c>
      <c r="V1703" s="163">
        <f ca="1">SUM(INDIRECT(Inputs!$C$11&amp;ROW()&amp;":"&amp;Inputs!$C$12&amp;ROW()))</f>
        <v>2923.4387250000004</v>
      </c>
      <c r="W1703" s="163">
        <f ca="1">SUM(INDIRECT(Inputs!$C$13&amp;ROW()&amp;":"&amp;Inputs!$C$14&amp;ROW()))</f>
        <v>19392.859124999999</v>
      </c>
      <c r="X1703" s="3" t="str">
        <f>IF(COUNTIFS(Lookups!$A:$A,C1703)=1,"Gross Sales","")</f>
        <v/>
      </c>
      <c r="Y1703" s="3" t="str">
        <f>IF(COUNTIFS(Lookups!$D:$D,C1703)=1,"Bar Sales","")</f>
        <v/>
      </c>
      <c r="Z1703" s="3" t="str">
        <f>IFERROR(VLOOKUP(C1703*1,Lookups!$D:$F,3,FALSE),"")</f>
        <v/>
      </c>
      <c r="AA1703" s="3" t="str">
        <f>IFERROR(VLOOKUP($C1703*1,Lookups!$H:$N,3,FALSE),"")</f>
        <v>Sales</v>
      </c>
      <c r="AB1703" s="3" t="str">
        <f>IFERROR(VLOOKUP($C1703*1,Lookups!$H:$N,4,FALSE),"")</f>
        <v>Lunch</v>
      </c>
      <c r="AC1703" s="3" t="str">
        <f>IFERROR(VLOOKUP($C1703*1,Lookups!$H:$N,5,FALSE),"")</f>
        <v>Dining room</v>
      </c>
      <c r="AD1703" s="3" t="str">
        <f>IFERROR(VLOOKUP($C1703*1,Lookups!$H:$N,6,FALSE),"")</f>
        <v>Bev</v>
      </c>
      <c r="AE1703" s="3" t="str">
        <f>IFERROR(VLOOKUP($C1703*1,Lookups!$H:$N,7,FALSE),"")</f>
        <v>Wine</v>
      </c>
      <c r="AF1703" s="3" t="str">
        <f>VLOOKUP(B1703*1,Stores!$A:$C,3,FALSE)</f>
        <v>DFG</v>
      </c>
    </row>
    <row r="1704" spans="1:32">
      <c r="A1704" s="165" t="s">
        <v>937</v>
      </c>
      <c r="B1704" s="166" t="s">
        <v>948</v>
      </c>
      <c r="C1704" s="165" t="s">
        <v>660</v>
      </c>
      <c r="D1704" s="165" t="s">
        <v>918</v>
      </c>
      <c r="E1704" s="165" t="s">
        <v>685</v>
      </c>
      <c r="F1704" s="167">
        <v>2017</v>
      </c>
      <c r="G1704" s="168">
        <v>0</v>
      </c>
      <c r="H1704" s="169">
        <v>703.62</v>
      </c>
      <c r="I1704" s="169">
        <v>467.91750000000002</v>
      </c>
      <c r="J1704" s="169">
        <v>771.255</v>
      </c>
      <c r="K1704" s="169">
        <v>540.0675</v>
      </c>
      <c r="L1704" s="169">
        <v>783.37349999999992</v>
      </c>
      <c r="M1704" s="169">
        <v>456.58184999999997</v>
      </c>
      <c r="N1704" s="169">
        <v>625.17000000000007</v>
      </c>
      <c r="O1704" s="169">
        <v>491.04</v>
      </c>
      <c r="P1704" s="169">
        <v>500.51220000000001</v>
      </c>
      <c r="Q1704" s="169">
        <v>595.41</v>
      </c>
      <c r="R1704" s="169">
        <v>297.79447500000003</v>
      </c>
      <c r="S1704" s="169">
        <v>0</v>
      </c>
      <c r="T1704" s="169">
        <v>0</v>
      </c>
      <c r="U1704" s="169">
        <v>6232.7420250000005</v>
      </c>
      <c r="V1704" s="163">
        <f ca="1">SUM(INDIRECT(Inputs!$C$11&amp;ROW()&amp;":"&amp;Inputs!$C$12&amp;ROW()))</f>
        <v>595.41</v>
      </c>
      <c r="W1704" s="163">
        <f ca="1">SUM(INDIRECT(Inputs!$C$13&amp;ROW()&amp;":"&amp;Inputs!$C$14&amp;ROW()))</f>
        <v>5934.9475500000008</v>
      </c>
      <c r="X1704" s="3" t="str">
        <f>IF(COUNTIFS(Lookups!$A:$A,C1704)=1,"Gross Sales","")</f>
        <v/>
      </c>
      <c r="Y1704" s="3" t="str">
        <f>IF(COUNTIFS(Lookups!$D:$D,C1704)=1,"Bar Sales","")</f>
        <v/>
      </c>
      <c r="Z1704" s="3" t="str">
        <f>IFERROR(VLOOKUP(C1704*1,Lookups!$D:$F,3,FALSE),"")</f>
        <v/>
      </c>
      <c r="AA1704" s="3" t="str">
        <f>IFERROR(VLOOKUP($C1704*1,Lookups!$H:$N,3,FALSE),"")</f>
        <v>Sales</v>
      </c>
      <c r="AB1704" s="3" t="str">
        <f>IFERROR(VLOOKUP($C1704*1,Lookups!$H:$N,4,FALSE),"")</f>
        <v>Lunch</v>
      </c>
      <c r="AC1704" s="3" t="str">
        <f>IFERROR(VLOOKUP($C1704*1,Lookups!$H:$N,5,FALSE),"")</f>
        <v>Dining room</v>
      </c>
      <c r="AD1704" s="3" t="str">
        <f>IFERROR(VLOOKUP($C1704*1,Lookups!$H:$N,6,FALSE),"")</f>
        <v>Bev</v>
      </c>
      <c r="AE1704" s="3" t="str">
        <f>IFERROR(VLOOKUP($C1704*1,Lookups!$H:$N,7,FALSE),"")</f>
        <v>Wine</v>
      </c>
      <c r="AF1704" s="3" t="str">
        <f>VLOOKUP(B1704*1,Stores!$A:$C,3,FALSE)</f>
        <v>DFG</v>
      </c>
    </row>
    <row r="1705" spans="1:32">
      <c r="A1705" s="165" t="s">
        <v>936</v>
      </c>
      <c r="B1705" s="166" t="s">
        <v>949</v>
      </c>
      <c r="C1705" s="165" t="s">
        <v>660</v>
      </c>
      <c r="D1705" s="165" t="s">
        <v>918</v>
      </c>
      <c r="E1705" s="165" t="s">
        <v>685</v>
      </c>
      <c r="F1705" s="167">
        <v>2017</v>
      </c>
      <c r="G1705" s="168">
        <v>0</v>
      </c>
      <c r="H1705" s="169">
        <v>3079.4468250000004</v>
      </c>
      <c r="I1705" s="169">
        <v>2297.4591</v>
      </c>
      <c r="J1705" s="169">
        <v>2687.6650500000005</v>
      </c>
      <c r="K1705" s="169">
        <v>2016.8567250000001</v>
      </c>
      <c r="L1705" s="169">
        <v>2645.0564999999997</v>
      </c>
      <c r="M1705" s="169">
        <v>1604.8556999999998</v>
      </c>
      <c r="N1705" s="169">
        <v>1681.6524750000001</v>
      </c>
      <c r="O1705" s="169">
        <v>1865.7803999999999</v>
      </c>
      <c r="P1705" s="169">
        <v>1731.1668000000002</v>
      </c>
      <c r="Q1705" s="169">
        <v>1303.5262500000001</v>
      </c>
      <c r="R1705" s="169">
        <v>1262.4183</v>
      </c>
      <c r="S1705" s="169">
        <v>0</v>
      </c>
      <c r="T1705" s="169">
        <v>0</v>
      </c>
      <c r="U1705" s="169">
        <v>22175.884125000004</v>
      </c>
      <c r="V1705" s="163">
        <f ca="1">SUM(INDIRECT(Inputs!$C$11&amp;ROW()&amp;":"&amp;Inputs!$C$12&amp;ROW()))</f>
        <v>1303.5262500000001</v>
      </c>
      <c r="W1705" s="163">
        <f ca="1">SUM(INDIRECT(Inputs!$C$13&amp;ROW()&amp;":"&amp;Inputs!$C$14&amp;ROW()))</f>
        <v>20913.465825000003</v>
      </c>
      <c r="X1705" s="3" t="str">
        <f>IF(COUNTIFS(Lookups!$A:$A,C1705)=1,"Gross Sales","")</f>
        <v/>
      </c>
      <c r="Y1705" s="3" t="str">
        <f>IF(COUNTIFS(Lookups!$D:$D,C1705)=1,"Bar Sales","")</f>
        <v/>
      </c>
      <c r="Z1705" s="3" t="str">
        <f>IFERROR(VLOOKUP(C1705*1,Lookups!$D:$F,3,FALSE),"")</f>
        <v/>
      </c>
      <c r="AA1705" s="3" t="str">
        <f>IFERROR(VLOOKUP($C1705*1,Lookups!$H:$N,3,FALSE),"")</f>
        <v>Sales</v>
      </c>
      <c r="AB1705" s="3" t="str">
        <f>IFERROR(VLOOKUP($C1705*1,Lookups!$H:$N,4,FALSE),"")</f>
        <v>Lunch</v>
      </c>
      <c r="AC1705" s="3" t="str">
        <f>IFERROR(VLOOKUP($C1705*1,Lookups!$H:$N,5,FALSE),"")</f>
        <v>Dining room</v>
      </c>
      <c r="AD1705" s="3" t="str">
        <f>IFERROR(VLOOKUP($C1705*1,Lookups!$H:$N,6,FALSE),"")</f>
        <v>Bev</v>
      </c>
      <c r="AE1705" s="3" t="str">
        <f>IFERROR(VLOOKUP($C1705*1,Lookups!$H:$N,7,FALSE),"")</f>
        <v>Wine</v>
      </c>
      <c r="AF1705" s="3" t="str">
        <f>VLOOKUP(B1705*1,Stores!$A:$C,3,FALSE)</f>
        <v>DFG</v>
      </c>
    </row>
    <row r="1706" spans="1:32">
      <c r="A1706" s="165" t="s">
        <v>935</v>
      </c>
      <c r="B1706" s="166" t="s">
        <v>950</v>
      </c>
      <c r="C1706" s="165" t="s">
        <v>660</v>
      </c>
      <c r="D1706" s="165" t="s">
        <v>918</v>
      </c>
      <c r="E1706" s="165" t="s">
        <v>685</v>
      </c>
      <c r="F1706" s="167">
        <v>2017</v>
      </c>
      <c r="G1706" s="168">
        <v>0</v>
      </c>
      <c r="H1706" s="169">
        <v>821.79750000000001</v>
      </c>
      <c r="I1706" s="169">
        <v>730.76250000000005</v>
      </c>
      <c r="J1706" s="169">
        <v>1011.0300000000001</v>
      </c>
      <c r="K1706" s="169">
        <v>1061.6136000000001</v>
      </c>
      <c r="L1706" s="169">
        <v>1166.0625</v>
      </c>
      <c r="M1706" s="169">
        <v>729.33</v>
      </c>
      <c r="N1706" s="169">
        <v>718.40250000000003</v>
      </c>
      <c r="O1706" s="169">
        <v>704.34</v>
      </c>
      <c r="P1706" s="169">
        <v>402.59999999999997</v>
      </c>
      <c r="Q1706" s="169">
        <v>477.96749999999997</v>
      </c>
      <c r="R1706" s="169">
        <v>543.34500000000003</v>
      </c>
      <c r="S1706" s="169">
        <v>0</v>
      </c>
      <c r="T1706" s="169">
        <v>0</v>
      </c>
      <c r="U1706" s="169">
        <v>8367.2511000000013</v>
      </c>
      <c r="V1706" s="163">
        <f ca="1">SUM(INDIRECT(Inputs!$C$11&amp;ROW()&amp;":"&amp;Inputs!$C$12&amp;ROW()))</f>
        <v>477.96749999999997</v>
      </c>
      <c r="W1706" s="163">
        <f ca="1">SUM(INDIRECT(Inputs!$C$13&amp;ROW()&amp;":"&amp;Inputs!$C$14&amp;ROW()))</f>
        <v>7823.9061000000011</v>
      </c>
      <c r="X1706" s="3" t="str">
        <f>IF(COUNTIFS(Lookups!$A:$A,C1706)=1,"Gross Sales","")</f>
        <v/>
      </c>
      <c r="Y1706" s="3" t="str">
        <f>IF(COUNTIFS(Lookups!$D:$D,C1706)=1,"Bar Sales","")</f>
        <v/>
      </c>
      <c r="Z1706" s="3" t="str">
        <f>IFERROR(VLOOKUP(C1706*1,Lookups!$D:$F,3,FALSE),"")</f>
        <v/>
      </c>
      <c r="AA1706" s="3" t="str">
        <f>IFERROR(VLOOKUP($C1706*1,Lookups!$H:$N,3,FALSE),"")</f>
        <v>Sales</v>
      </c>
      <c r="AB1706" s="3" t="str">
        <f>IFERROR(VLOOKUP($C1706*1,Lookups!$H:$N,4,FALSE),"")</f>
        <v>Lunch</v>
      </c>
      <c r="AC1706" s="3" t="str">
        <f>IFERROR(VLOOKUP($C1706*1,Lookups!$H:$N,5,FALSE),"")</f>
        <v>Dining room</v>
      </c>
      <c r="AD1706" s="3" t="str">
        <f>IFERROR(VLOOKUP($C1706*1,Lookups!$H:$N,6,FALSE),"")</f>
        <v>Bev</v>
      </c>
      <c r="AE1706" s="3" t="str">
        <f>IFERROR(VLOOKUP($C1706*1,Lookups!$H:$N,7,FALSE),"")</f>
        <v>Wine</v>
      </c>
      <c r="AF1706" s="3" t="str">
        <f>VLOOKUP(B1706*1,Stores!$A:$C,3,FALSE)</f>
        <v>DFG</v>
      </c>
    </row>
    <row r="1707" spans="1:32">
      <c r="A1707" s="165" t="s">
        <v>960</v>
      </c>
      <c r="B1707" s="166" t="s">
        <v>951</v>
      </c>
      <c r="C1707" s="165" t="s">
        <v>660</v>
      </c>
      <c r="D1707" s="165" t="s">
        <v>918</v>
      </c>
      <c r="E1707" s="165" t="s">
        <v>685</v>
      </c>
      <c r="F1707" s="167">
        <v>2017</v>
      </c>
      <c r="G1707" s="168">
        <v>0</v>
      </c>
      <c r="H1707" s="169">
        <v>2042.0335499999999</v>
      </c>
      <c r="I1707" s="169">
        <v>2809.6320000000001</v>
      </c>
      <c r="J1707" s="169">
        <v>2847.4056</v>
      </c>
      <c r="K1707" s="169">
        <v>2766.5549999999998</v>
      </c>
      <c r="L1707" s="169">
        <v>2727.84</v>
      </c>
      <c r="M1707" s="169">
        <v>1735.6949999999999</v>
      </c>
      <c r="N1707" s="169">
        <v>2548.9972499999994</v>
      </c>
      <c r="O1707" s="169">
        <v>1029.1200000000001</v>
      </c>
      <c r="P1707" s="169">
        <v>1065.5174999999999</v>
      </c>
      <c r="Q1707" s="169">
        <v>1702.56</v>
      </c>
      <c r="R1707" s="169">
        <v>2730.5300999999999</v>
      </c>
      <c r="S1707" s="169">
        <v>0</v>
      </c>
      <c r="T1707" s="169">
        <v>0</v>
      </c>
      <c r="U1707" s="169">
        <v>24005.885999999999</v>
      </c>
      <c r="V1707" s="163">
        <f ca="1">SUM(INDIRECT(Inputs!$C$11&amp;ROW()&amp;":"&amp;Inputs!$C$12&amp;ROW()))</f>
        <v>1702.56</v>
      </c>
      <c r="W1707" s="163">
        <f ca="1">SUM(INDIRECT(Inputs!$C$13&amp;ROW()&amp;":"&amp;Inputs!$C$14&amp;ROW()))</f>
        <v>21275.355899999999</v>
      </c>
      <c r="X1707" s="3" t="str">
        <f>IF(COUNTIFS(Lookups!$A:$A,C1707)=1,"Gross Sales","")</f>
        <v/>
      </c>
      <c r="Y1707" s="3" t="str">
        <f>IF(COUNTIFS(Lookups!$D:$D,C1707)=1,"Bar Sales","")</f>
        <v/>
      </c>
      <c r="Z1707" s="3" t="str">
        <f>IFERROR(VLOOKUP(C1707*1,Lookups!$D:$F,3,FALSE),"")</f>
        <v/>
      </c>
      <c r="AA1707" s="3" t="str">
        <f>IFERROR(VLOOKUP($C1707*1,Lookups!$H:$N,3,FALSE),"")</f>
        <v>Sales</v>
      </c>
      <c r="AB1707" s="3" t="str">
        <f>IFERROR(VLOOKUP($C1707*1,Lookups!$H:$N,4,FALSE),"")</f>
        <v>Lunch</v>
      </c>
      <c r="AC1707" s="3" t="str">
        <f>IFERROR(VLOOKUP($C1707*1,Lookups!$H:$N,5,FALSE),"")</f>
        <v>Dining room</v>
      </c>
      <c r="AD1707" s="3" t="str">
        <f>IFERROR(VLOOKUP($C1707*1,Lookups!$H:$N,6,FALSE),"")</f>
        <v>Bev</v>
      </c>
      <c r="AE1707" s="3" t="str">
        <f>IFERROR(VLOOKUP($C1707*1,Lookups!$H:$N,7,FALSE),"")</f>
        <v>Wine</v>
      </c>
      <c r="AF1707" s="3" t="str">
        <f>VLOOKUP(B1707*1,Stores!$A:$C,3,FALSE)</f>
        <v>DFG</v>
      </c>
    </row>
    <row r="1708" spans="1:32">
      <c r="A1708" s="165" t="s">
        <v>961</v>
      </c>
      <c r="B1708" s="166" t="s">
        <v>952</v>
      </c>
      <c r="C1708" s="165" t="s">
        <v>660</v>
      </c>
      <c r="D1708" s="165" t="s">
        <v>918</v>
      </c>
      <c r="E1708" s="165" t="s">
        <v>685</v>
      </c>
      <c r="F1708" s="167">
        <v>2017</v>
      </c>
      <c r="G1708" s="168">
        <v>0</v>
      </c>
      <c r="H1708" s="169">
        <v>2688.84</v>
      </c>
      <c r="I1708" s="169">
        <v>1917.6000000000001</v>
      </c>
      <c r="J1708" s="169">
        <v>1753.5224999999998</v>
      </c>
      <c r="K1708" s="169">
        <v>2091.96</v>
      </c>
      <c r="L1708" s="169">
        <v>2127.855</v>
      </c>
      <c r="M1708" s="169">
        <v>1541.3999999999999</v>
      </c>
      <c r="N1708" s="169">
        <v>1171.418625</v>
      </c>
      <c r="O1708" s="169">
        <v>1910.5620000000001</v>
      </c>
      <c r="P1708" s="169">
        <v>1032.1499999999999</v>
      </c>
      <c r="Q1708" s="169">
        <v>1201.44</v>
      </c>
      <c r="R1708" s="169">
        <v>2255.6925000000001</v>
      </c>
      <c r="S1708" s="169">
        <v>0</v>
      </c>
      <c r="T1708" s="169">
        <v>0</v>
      </c>
      <c r="U1708" s="169">
        <v>19692.440624999999</v>
      </c>
      <c r="V1708" s="163">
        <f ca="1">SUM(INDIRECT(Inputs!$C$11&amp;ROW()&amp;":"&amp;Inputs!$C$12&amp;ROW()))</f>
        <v>1201.44</v>
      </c>
      <c r="W1708" s="163">
        <f ca="1">SUM(INDIRECT(Inputs!$C$13&amp;ROW()&amp;":"&amp;Inputs!$C$14&amp;ROW()))</f>
        <v>17436.748124999998</v>
      </c>
      <c r="X1708" s="3" t="str">
        <f>IF(COUNTIFS(Lookups!$A:$A,C1708)=1,"Gross Sales","")</f>
        <v/>
      </c>
      <c r="Y1708" s="3" t="str">
        <f>IF(COUNTIFS(Lookups!$D:$D,C1708)=1,"Bar Sales","")</f>
        <v/>
      </c>
      <c r="Z1708" s="3" t="str">
        <f>IFERROR(VLOOKUP(C1708*1,Lookups!$D:$F,3,FALSE),"")</f>
        <v/>
      </c>
      <c r="AA1708" s="3" t="str">
        <f>IFERROR(VLOOKUP($C1708*1,Lookups!$H:$N,3,FALSE),"")</f>
        <v>Sales</v>
      </c>
      <c r="AB1708" s="3" t="str">
        <f>IFERROR(VLOOKUP($C1708*1,Lookups!$H:$N,4,FALSE),"")</f>
        <v>Lunch</v>
      </c>
      <c r="AC1708" s="3" t="str">
        <f>IFERROR(VLOOKUP($C1708*1,Lookups!$H:$N,5,FALSE),"")</f>
        <v>Dining room</v>
      </c>
      <c r="AD1708" s="3" t="str">
        <f>IFERROR(VLOOKUP($C1708*1,Lookups!$H:$N,6,FALSE),"")</f>
        <v>Bev</v>
      </c>
      <c r="AE1708" s="3" t="str">
        <f>IFERROR(VLOOKUP($C1708*1,Lookups!$H:$N,7,FALSE),"")</f>
        <v>Wine</v>
      </c>
      <c r="AF1708" s="3" t="str">
        <f>VLOOKUP(B1708*1,Stores!$A:$C,3,FALSE)</f>
        <v>DFG</v>
      </c>
    </row>
    <row r="1709" spans="1:32">
      <c r="A1709" s="165" t="s">
        <v>934</v>
      </c>
      <c r="B1709" s="166" t="s">
        <v>953</v>
      </c>
      <c r="C1709" s="165" t="s">
        <v>660</v>
      </c>
      <c r="D1709" s="165" t="s">
        <v>918</v>
      </c>
      <c r="E1709" s="165" t="s">
        <v>685</v>
      </c>
      <c r="F1709" s="167">
        <v>2017</v>
      </c>
      <c r="G1709" s="168">
        <v>0</v>
      </c>
      <c r="H1709" s="169">
        <v>1483.6724999999999</v>
      </c>
      <c r="I1709" s="169">
        <v>1215.2250000000001</v>
      </c>
      <c r="J1709" s="169">
        <v>1365.7049999999999</v>
      </c>
      <c r="K1709" s="169">
        <v>1090.3536000000001</v>
      </c>
      <c r="L1709" s="169">
        <v>1390.5682500000003</v>
      </c>
      <c r="M1709" s="169">
        <v>675.8549999999999</v>
      </c>
      <c r="N1709" s="169">
        <v>751.41000000000008</v>
      </c>
      <c r="O1709" s="169">
        <v>654.6</v>
      </c>
      <c r="P1709" s="169">
        <v>700.875</v>
      </c>
      <c r="Q1709" s="169">
        <v>801.34499999999991</v>
      </c>
      <c r="R1709" s="169">
        <v>1148.58</v>
      </c>
      <c r="S1709" s="169">
        <v>0</v>
      </c>
      <c r="T1709" s="169">
        <v>0</v>
      </c>
      <c r="U1709" s="169">
        <v>11278.189349999999</v>
      </c>
      <c r="V1709" s="163">
        <f ca="1">SUM(INDIRECT(Inputs!$C$11&amp;ROW()&amp;":"&amp;Inputs!$C$12&amp;ROW()))</f>
        <v>801.34499999999991</v>
      </c>
      <c r="W1709" s="163">
        <f ca="1">SUM(INDIRECT(Inputs!$C$13&amp;ROW()&amp;":"&amp;Inputs!$C$14&amp;ROW()))</f>
        <v>10129.609349999999</v>
      </c>
      <c r="X1709" s="3" t="str">
        <f>IF(COUNTIFS(Lookups!$A:$A,C1709)=1,"Gross Sales","")</f>
        <v/>
      </c>
      <c r="Y1709" s="3" t="str">
        <f>IF(COUNTIFS(Lookups!$D:$D,C1709)=1,"Bar Sales","")</f>
        <v/>
      </c>
      <c r="Z1709" s="3" t="str">
        <f>IFERROR(VLOOKUP(C1709*1,Lookups!$D:$F,3,FALSE),"")</f>
        <v/>
      </c>
      <c r="AA1709" s="3" t="str">
        <f>IFERROR(VLOOKUP($C1709*1,Lookups!$H:$N,3,FALSE),"")</f>
        <v>Sales</v>
      </c>
      <c r="AB1709" s="3" t="str">
        <f>IFERROR(VLOOKUP($C1709*1,Lookups!$H:$N,4,FALSE),"")</f>
        <v>Lunch</v>
      </c>
      <c r="AC1709" s="3" t="str">
        <f>IFERROR(VLOOKUP($C1709*1,Lookups!$H:$N,5,FALSE),"")</f>
        <v>Dining room</v>
      </c>
      <c r="AD1709" s="3" t="str">
        <f>IFERROR(VLOOKUP($C1709*1,Lookups!$H:$N,6,FALSE),"")</f>
        <v>Bev</v>
      </c>
      <c r="AE1709" s="3" t="str">
        <f>IFERROR(VLOOKUP($C1709*1,Lookups!$H:$N,7,FALSE),"")</f>
        <v>Wine</v>
      </c>
      <c r="AF1709" s="3" t="str">
        <f>VLOOKUP(B1709*1,Stores!$A:$C,3,FALSE)</f>
        <v>DFG</v>
      </c>
    </row>
    <row r="1710" spans="1:32">
      <c r="A1710" s="165" t="s">
        <v>933</v>
      </c>
      <c r="B1710" s="166" t="s">
        <v>954</v>
      </c>
      <c r="C1710" s="165" t="s">
        <v>660</v>
      </c>
      <c r="D1710" s="165" t="s">
        <v>918</v>
      </c>
      <c r="E1710" s="165" t="s">
        <v>685</v>
      </c>
      <c r="F1710" s="167">
        <v>2017</v>
      </c>
      <c r="G1710" s="168">
        <v>0</v>
      </c>
      <c r="H1710" s="169">
        <v>2679.0750000000003</v>
      </c>
      <c r="I1710" s="169">
        <v>2746.4808750000002</v>
      </c>
      <c r="J1710" s="169">
        <v>1671.0655500000003</v>
      </c>
      <c r="K1710" s="169">
        <v>1434.0374999999999</v>
      </c>
      <c r="L1710" s="169">
        <v>1197.2261999999998</v>
      </c>
      <c r="M1710" s="169">
        <v>1399.6799999999998</v>
      </c>
      <c r="N1710" s="169">
        <v>1282.05</v>
      </c>
      <c r="O1710" s="169">
        <v>1214.0999999999999</v>
      </c>
      <c r="P1710" s="169">
        <v>1379.0750999999998</v>
      </c>
      <c r="Q1710" s="169">
        <v>1091.625</v>
      </c>
      <c r="R1710" s="169">
        <v>1365.0525</v>
      </c>
      <c r="S1710" s="169">
        <v>0</v>
      </c>
      <c r="T1710" s="169">
        <v>0</v>
      </c>
      <c r="U1710" s="169">
        <v>17459.467724999999</v>
      </c>
      <c r="V1710" s="163">
        <f ca="1">SUM(INDIRECT(Inputs!$C$11&amp;ROW()&amp;":"&amp;Inputs!$C$12&amp;ROW()))</f>
        <v>1091.625</v>
      </c>
      <c r="W1710" s="163">
        <f ca="1">SUM(INDIRECT(Inputs!$C$13&amp;ROW()&amp;":"&amp;Inputs!$C$14&amp;ROW()))</f>
        <v>16094.415224999999</v>
      </c>
      <c r="X1710" s="3" t="str">
        <f>IF(COUNTIFS(Lookups!$A:$A,C1710)=1,"Gross Sales","")</f>
        <v/>
      </c>
      <c r="Y1710" s="3" t="str">
        <f>IF(COUNTIFS(Lookups!$D:$D,C1710)=1,"Bar Sales","")</f>
        <v/>
      </c>
      <c r="Z1710" s="3" t="str">
        <f>IFERROR(VLOOKUP(C1710*1,Lookups!$D:$F,3,FALSE),"")</f>
        <v/>
      </c>
      <c r="AA1710" s="3" t="str">
        <f>IFERROR(VLOOKUP($C1710*1,Lookups!$H:$N,3,FALSE),"")</f>
        <v>Sales</v>
      </c>
      <c r="AB1710" s="3" t="str">
        <f>IFERROR(VLOOKUP($C1710*1,Lookups!$H:$N,4,FALSE),"")</f>
        <v>Lunch</v>
      </c>
      <c r="AC1710" s="3" t="str">
        <f>IFERROR(VLOOKUP($C1710*1,Lookups!$H:$N,5,FALSE),"")</f>
        <v>Dining room</v>
      </c>
      <c r="AD1710" s="3" t="str">
        <f>IFERROR(VLOOKUP($C1710*1,Lookups!$H:$N,6,FALSE),"")</f>
        <v>Bev</v>
      </c>
      <c r="AE1710" s="3" t="str">
        <f>IFERROR(VLOOKUP($C1710*1,Lookups!$H:$N,7,FALSE),"")</f>
        <v>Wine</v>
      </c>
      <c r="AF1710" s="3" t="str">
        <f>VLOOKUP(B1710*1,Stores!$A:$C,3,FALSE)</f>
        <v>DFG</v>
      </c>
    </row>
    <row r="1711" spans="1:32">
      <c r="A1711" s="165" t="s">
        <v>932</v>
      </c>
      <c r="B1711" s="166" t="s">
        <v>959</v>
      </c>
      <c r="C1711" s="165" t="s">
        <v>660</v>
      </c>
      <c r="D1711" s="165" t="s">
        <v>918</v>
      </c>
      <c r="E1711" s="165" t="s">
        <v>685</v>
      </c>
      <c r="F1711" s="167">
        <v>2017</v>
      </c>
      <c r="G1711" s="168">
        <v>0</v>
      </c>
      <c r="H1711" s="169">
        <v>0</v>
      </c>
      <c r="I1711" s="169">
        <v>0</v>
      </c>
      <c r="J1711" s="169">
        <v>0</v>
      </c>
      <c r="K1711" s="169">
        <v>0</v>
      </c>
      <c r="L1711" s="169">
        <v>0</v>
      </c>
      <c r="M1711" s="169">
        <v>0</v>
      </c>
      <c r="N1711" s="169">
        <v>3789.1588500000003</v>
      </c>
      <c r="O1711" s="169">
        <v>3382.56</v>
      </c>
      <c r="P1711" s="169">
        <v>3125.25</v>
      </c>
      <c r="Q1711" s="169">
        <v>2916.5250000000001</v>
      </c>
      <c r="R1711" s="169">
        <v>3009.51</v>
      </c>
      <c r="S1711" s="169">
        <v>0</v>
      </c>
      <c r="T1711" s="169">
        <v>0</v>
      </c>
      <c r="U1711" s="169">
        <v>16223.003850000001</v>
      </c>
      <c r="V1711" s="163">
        <f ca="1">SUM(INDIRECT(Inputs!$C$11&amp;ROW()&amp;":"&amp;Inputs!$C$12&amp;ROW()))</f>
        <v>2916.5250000000001</v>
      </c>
      <c r="W1711" s="163">
        <f ca="1">SUM(INDIRECT(Inputs!$C$13&amp;ROW()&amp;":"&amp;Inputs!$C$14&amp;ROW()))</f>
        <v>13213.493850000001</v>
      </c>
      <c r="X1711" s="3" t="str">
        <f>IF(COUNTIFS(Lookups!$A:$A,C1711)=1,"Gross Sales","")</f>
        <v/>
      </c>
      <c r="Y1711" s="3" t="str">
        <f>IF(COUNTIFS(Lookups!$D:$D,C1711)=1,"Bar Sales","")</f>
        <v/>
      </c>
      <c r="Z1711" s="3" t="str">
        <f>IFERROR(VLOOKUP(C1711*1,Lookups!$D:$F,3,FALSE),"")</f>
        <v/>
      </c>
      <c r="AA1711" s="3" t="str">
        <f>IFERROR(VLOOKUP($C1711*1,Lookups!$H:$N,3,FALSE),"")</f>
        <v>Sales</v>
      </c>
      <c r="AB1711" s="3" t="str">
        <f>IFERROR(VLOOKUP($C1711*1,Lookups!$H:$N,4,FALSE),"")</f>
        <v>Lunch</v>
      </c>
      <c r="AC1711" s="3" t="str">
        <f>IFERROR(VLOOKUP($C1711*1,Lookups!$H:$N,5,FALSE),"")</f>
        <v>Dining room</v>
      </c>
      <c r="AD1711" s="3" t="str">
        <f>IFERROR(VLOOKUP($C1711*1,Lookups!$H:$N,6,FALSE),"")</f>
        <v>Bev</v>
      </c>
      <c r="AE1711" s="3" t="str">
        <f>IFERROR(VLOOKUP($C1711*1,Lookups!$H:$N,7,FALSE),"")</f>
        <v>Wine</v>
      </c>
      <c r="AF1711" s="3" t="str">
        <f>VLOOKUP(B1711*1,Stores!$A:$C,3,FALSE)</f>
        <v>DFG</v>
      </c>
    </row>
    <row r="1712" spans="1:32">
      <c r="A1712" s="165" t="s">
        <v>930</v>
      </c>
      <c r="B1712" s="166" t="s">
        <v>920</v>
      </c>
      <c r="C1712" s="165" t="s">
        <v>664</v>
      </c>
      <c r="D1712" s="165" t="s">
        <v>918</v>
      </c>
      <c r="E1712" s="165" t="s">
        <v>689</v>
      </c>
      <c r="F1712" s="167">
        <v>2017</v>
      </c>
      <c r="G1712" s="168">
        <v>0</v>
      </c>
      <c r="H1712" s="169">
        <v>85970.03624999999</v>
      </c>
      <c r="I1712" s="169">
        <v>69500.098799999992</v>
      </c>
      <c r="J1712" s="169">
        <v>61243.196700000008</v>
      </c>
      <c r="K1712" s="169">
        <v>75543.309674999997</v>
      </c>
      <c r="L1712" s="169">
        <v>78634.219499999977</v>
      </c>
      <c r="M1712" s="169">
        <v>73293.811199999996</v>
      </c>
      <c r="N1712" s="169">
        <v>62237.310000000012</v>
      </c>
      <c r="O1712" s="169">
        <v>51271.134750000005</v>
      </c>
      <c r="P1712" s="169">
        <v>69499.981500000009</v>
      </c>
      <c r="Q1712" s="169">
        <v>55681.338375000007</v>
      </c>
      <c r="R1712" s="169">
        <v>63121.256025000002</v>
      </c>
      <c r="S1712" s="169">
        <v>0</v>
      </c>
      <c r="T1712" s="169">
        <v>0</v>
      </c>
      <c r="U1712" s="169">
        <v>745995.692775</v>
      </c>
      <c r="V1712" s="163">
        <f ca="1">SUM(INDIRECT(Inputs!$C$11&amp;ROW()&amp;":"&amp;Inputs!$C$12&amp;ROW()))</f>
        <v>55681.338375000007</v>
      </c>
      <c r="W1712" s="163">
        <f ca="1">SUM(INDIRECT(Inputs!$C$13&amp;ROW()&amp;":"&amp;Inputs!$C$14&amp;ROW()))</f>
        <v>682874.43674999999</v>
      </c>
      <c r="X1712" s="3" t="str">
        <f>IF(COUNTIFS(Lookups!$A:$A,C1712)=1,"Gross Sales","")</f>
        <v/>
      </c>
      <c r="Y1712" s="3" t="str">
        <f>IF(COUNTIFS(Lookups!$D:$D,C1712)=1,"Bar Sales","")</f>
        <v/>
      </c>
      <c r="Z1712" s="3" t="str">
        <f>IFERROR(VLOOKUP(C1712*1,Lookups!$D:$F,3,FALSE),"")</f>
        <v/>
      </c>
      <c r="AA1712" s="3" t="str">
        <f>IFERROR(VLOOKUP($C1712*1,Lookups!$H:$N,3,FALSE),"")</f>
        <v>Sales</v>
      </c>
      <c r="AB1712" s="3" t="str">
        <f>IFERROR(VLOOKUP($C1712*1,Lookups!$H:$N,4,FALSE),"")</f>
        <v>Dinner</v>
      </c>
      <c r="AC1712" s="3" t="str">
        <f>IFERROR(VLOOKUP($C1712*1,Lookups!$H:$N,5,FALSE),"")</f>
        <v>Dining room</v>
      </c>
      <c r="AD1712" s="3" t="str">
        <f>IFERROR(VLOOKUP($C1712*1,Lookups!$H:$N,6,FALSE),"")</f>
        <v>Bev</v>
      </c>
      <c r="AE1712" s="3" t="str">
        <f>IFERROR(VLOOKUP($C1712*1,Lookups!$H:$N,7,FALSE),"")</f>
        <v>Wine</v>
      </c>
      <c r="AF1712" s="3" t="str">
        <f>VLOOKUP(B1712*1,Stores!$A:$C,3,FALSE)</f>
        <v>DFDE</v>
      </c>
    </row>
    <row r="1713" spans="1:32">
      <c r="A1713" s="165" t="s">
        <v>929</v>
      </c>
      <c r="B1713" s="166" t="s">
        <v>921</v>
      </c>
      <c r="C1713" s="165" t="s">
        <v>664</v>
      </c>
      <c r="D1713" s="165" t="s">
        <v>918</v>
      </c>
      <c r="E1713" s="165" t="s">
        <v>689</v>
      </c>
      <c r="F1713" s="167">
        <v>2017</v>
      </c>
      <c r="G1713" s="168">
        <v>0</v>
      </c>
      <c r="H1713" s="169">
        <v>42726.355049999998</v>
      </c>
      <c r="I1713" s="169">
        <v>72871.703999999998</v>
      </c>
      <c r="J1713" s="169">
        <v>81958.959000000017</v>
      </c>
      <c r="K1713" s="169">
        <v>47278.046849999999</v>
      </c>
      <c r="L1713" s="169">
        <v>60691.133549999999</v>
      </c>
      <c r="M1713" s="169">
        <v>41086.156500000005</v>
      </c>
      <c r="N1713" s="169">
        <v>48135.432000000001</v>
      </c>
      <c r="O1713" s="169">
        <v>44594.999250000001</v>
      </c>
      <c r="P1713" s="169">
        <v>53791.756200000011</v>
      </c>
      <c r="Q1713" s="169">
        <v>62617.221225000001</v>
      </c>
      <c r="R1713" s="169">
        <v>61447.219799999999</v>
      </c>
      <c r="S1713" s="169">
        <v>0</v>
      </c>
      <c r="T1713" s="169">
        <v>0</v>
      </c>
      <c r="U1713" s="169">
        <v>617198.98342499998</v>
      </c>
      <c r="V1713" s="163">
        <f ca="1">SUM(INDIRECT(Inputs!$C$11&amp;ROW()&amp;":"&amp;Inputs!$C$12&amp;ROW()))</f>
        <v>62617.221225000001</v>
      </c>
      <c r="W1713" s="163">
        <f ca="1">SUM(INDIRECT(Inputs!$C$13&amp;ROW()&amp;":"&amp;Inputs!$C$14&amp;ROW()))</f>
        <v>555751.76362500002</v>
      </c>
      <c r="X1713" s="3" t="str">
        <f>IF(COUNTIFS(Lookups!$A:$A,C1713)=1,"Gross Sales","")</f>
        <v/>
      </c>
      <c r="Y1713" s="3" t="str">
        <f>IF(COUNTIFS(Lookups!$D:$D,C1713)=1,"Bar Sales","")</f>
        <v/>
      </c>
      <c r="Z1713" s="3" t="str">
        <f>IFERROR(VLOOKUP(C1713*1,Lookups!$D:$F,3,FALSE),"")</f>
        <v/>
      </c>
      <c r="AA1713" s="3" t="str">
        <f>IFERROR(VLOOKUP($C1713*1,Lookups!$H:$N,3,FALSE),"")</f>
        <v>Sales</v>
      </c>
      <c r="AB1713" s="3" t="str">
        <f>IFERROR(VLOOKUP($C1713*1,Lookups!$H:$N,4,FALSE),"")</f>
        <v>Dinner</v>
      </c>
      <c r="AC1713" s="3" t="str">
        <f>IFERROR(VLOOKUP($C1713*1,Lookups!$H:$N,5,FALSE),"")</f>
        <v>Dining room</v>
      </c>
      <c r="AD1713" s="3" t="str">
        <f>IFERROR(VLOOKUP($C1713*1,Lookups!$H:$N,6,FALSE),"")</f>
        <v>Bev</v>
      </c>
      <c r="AE1713" s="3" t="str">
        <f>IFERROR(VLOOKUP($C1713*1,Lookups!$H:$N,7,FALSE),"")</f>
        <v>Wine</v>
      </c>
      <c r="AF1713" s="3" t="str">
        <f>VLOOKUP(B1713*1,Stores!$A:$C,3,FALSE)</f>
        <v>DFDE</v>
      </c>
    </row>
    <row r="1714" spans="1:32">
      <c r="A1714" s="165" t="s">
        <v>928</v>
      </c>
      <c r="B1714" s="166" t="s">
        <v>922</v>
      </c>
      <c r="C1714" s="165" t="s">
        <v>664</v>
      </c>
      <c r="D1714" s="165" t="s">
        <v>918</v>
      </c>
      <c r="E1714" s="165" t="s">
        <v>689</v>
      </c>
      <c r="F1714" s="167">
        <v>2017</v>
      </c>
      <c r="G1714" s="168">
        <v>0</v>
      </c>
      <c r="H1714" s="169">
        <v>48468.766050000006</v>
      </c>
      <c r="I1714" s="169">
        <v>53299.6512</v>
      </c>
      <c r="J1714" s="169">
        <v>45621.587550000004</v>
      </c>
      <c r="K1714" s="169">
        <v>53764.800000000003</v>
      </c>
      <c r="L1714" s="169">
        <v>48319.075350000006</v>
      </c>
      <c r="M1714" s="169">
        <v>41997.107024999998</v>
      </c>
      <c r="N1714" s="169">
        <v>40297.534424999998</v>
      </c>
      <c r="O1714" s="169">
        <v>52248.592950000006</v>
      </c>
      <c r="P1714" s="169">
        <v>79355.223525000009</v>
      </c>
      <c r="Q1714" s="169">
        <v>43903.830599999994</v>
      </c>
      <c r="R1714" s="169">
        <v>56241.644700000004</v>
      </c>
      <c r="S1714" s="169">
        <v>0</v>
      </c>
      <c r="T1714" s="169">
        <v>0</v>
      </c>
      <c r="U1714" s="169">
        <v>563517.81337499991</v>
      </c>
      <c r="V1714" s="163">
        <f ca="1">SUM(INDIRECT(Inputs!$C$11&amp;ROW()&amp;":"&amp;Inputs!$C$12&amp;ROW()))</f>
        <v>43903.830599999994</v>
      </c>
      <c r="W1714" s="163">
        <f ca="1">SUM(INDIRECT(Inputs!$C$13&amp;ROW()&amp;":"&amp;Inputs!$C$14&amp;ROW()))</f>
        <v>507276.16867499996</v>
      </c>
      <c r="X1714" s="3" t="str">
        <f>IF(COUNTIFS(Lookups!$A:$A,C1714)=1,"Gross Sales","")</f>
        <v/>
      </c>
      <c r="Y1714" s="3" t="str">
        <f>IF(COUNTIFS(Lookups!$D:$D,C1714)=1,"Bar Sales","")</f>
        <v/>
      </c>
      <c r="Z1714" s="3" t="str">
        <f>IFERROR(VLOOKUP(C1714*1,Lookups!$D:$F,3,FALSE),"")</f>
        <v/>
      </c>
      <c r="AA1714" s="3" t="str">
        <f>IFERROR(VLOOKUP($C1714*1,Lookups!$H:$N,3,FALSE),"")</f>
        <v>Sales</v>
      </c>
      <c r="AB1714" s="3" t="str">
        <f>IFERROR(VLOOKUP($C1714*1,Lookups!$H:$N,4,FALSE),"")</f>
        <v>Dinner</v>
      </c>
      <c r="AC1714" s="3" t="str">
        <f>IFERROR(VLOOKUP($C1714*1,Lookups!$H:$N,5,FALSE),"")</f>
        <v>Dining room</v>
      </c>
      <c r="AD1714" s="3" t="str">
        <f>IFERROR(VLOOKUP($C1714*1,Lookups!$H:$N,6,FALSE),"")</f>
        <v>Bev</v>
      </c>
      <c r="AE1714" s="3" t="str">
        <f>IFERROR(VLOOKUP($C1714*1,Lookups!$H:$N,7,FALSE),"")</f>
        <v>Wine</v>
      </c>
      <c r="AF1714" s="3" t="str">
        <f>VLOOKUP(B1714*1,Stores!$A:$C,3,FALSE)</f>
        <v>DFDE</v>
      </c>
    </row>
    <row r="1715" spans="1:32">
      <c r="A1715" s="165" t="s">
        <v>927</v>
      </c>
      <c r="B1715" s="166" t="s">
        <v>923</v>
      </c>
      <c r="C1715" s="165" t="s">
        <v>664</v>
      </c>
      <c r="D1715" s="165" t="s">
        <v>918</v>
      </c>
      <c r="E1715" s="165" t="s">
        <v>689</v>
      </c>
      <c r="F1715" s="167">
        <v>2017</v>
      </c>
      <c r="G1715" s="168">
        <v>0</v>
      </c>
      <c r="H1715" s="169">
        <v>48625.094700000009</v>
      </c>
      <c r="I1715" s="169">
        <v>95142.618000000002</v>
      </c>
      <c r="J1715" s="169">
        <v>38314.462874999997</v>
      </c>
      <c r="K1715" s="169">
        <v>42696.341999999997</v>
      </c>
      <c r="L1715" s="169">
        <v>52890.673800000004</v>
      </c>
      <c r="M1715" s="169">
        <v>40721.443350000001</v>
      </c>
      <c r="N1715" s="169">
        <v>23540.926950000001</v>
      </c>
      <c r="O1715" s="169">
        <v>32515.083000000002</v>
      </c>
      <c r="P1715" s="169">
        <v>37561.259625000006</v>
      </c>
      <c r="Q1715" s="169">
        <v>30102.154949999996</v>
      </c>
      <c r="R1715" s="169">
        <v>60119.471024999999</v>
      </c>
      <c r="S1715" s="169">
        <v>0</v>
      </c>
      <c r="T1715" s="169">
        <v>0</v>
      </c>
      <c r="U1715" s="169">
        <v>502229.53027499997</v>
      </c>
      <c r="V1715" s="163">
        <f ca="1">SUM(INDIRECT(Inputs!$C$11&amp;ROW()&amp;":"&amp;Inputs!$C$12&amp;ROW()))</f>
        <v>30102.154949999996</v>
      </c>
      <c r="W1715" s="163">
        <f ca="1">SUM(INDIRECT(Inputs!$C$13&amp;ROW()&amp;":"&amp;Inputs!$C$14&amp;ROW()))</f>
        <v>442110.05924999999</v>
      </c>
      <c r="X1715" s="3" t="str">
        <f>IF(COUNTIFS(Lookups!$A:$A,C1715)=1,"Gross Sales","")</f>
        <v/>
      </c>
      <c r="Y1715" s="3" t="str">
        <f>IF(COUNTIFS(Lookups!$D:$D,C1715)=1,"Bar Sales","")</f>
        <v/>
      </c>
      <c r="Z1715" s="3" t="str">
        <f>IFERROR(VLOOKUP(C1715*1,Lookups!$D:$F,3,FALSE),"")</f>
        <v/>
      </c>
      <c r="AA1715" s="3" t="str">
        <f>IFERROR(VLOOKUP($C1715*1,Lookups!$H:$N,3,FALSE),"")</f>
        <v>Sales</v>
      </c>
      <c r="AB1715" s="3" t="str">
        <f>IFERROR(VLOOKUP($C1715*1,Lookups!$H:$N,4,FALSE),"")</f>
        <v>Dinner</v>
      </c>
      <c r="AC1715" s="3" t="str">
        <f>IFERROR(VLOOKUP($C1715*1,Lookups!$H:$N,5,FALSE),"")</f>
        <v>Dining room</v>
      </c>
      <c r="AD1715" s="3" t="str">
        <f>IFERROR(VLOOKUP($C1715*1,Lookups!$H:$N,6,FALSE),"")</f>
        <v>Bev</v>
      </c>
      <c r="AE1715" s="3" t="str">
        <f>IFERROR(VLOOKUP($C1715*1,Lookups!$H:$N,7,FALSE),"")</f>
        <v>Wine</v>
      </c>
      <c r="AF1715" s="3" t="str">
        <f>VLOOKUP(B1715*1,Stores!$A:$C,3,FALSE)</f>
        <v>DFDE</v>
      </c>
    </row>
    <row r="1716" spans="1:32">
      <c r="A1716" s="165" t="s">
        <v>926</v>
      </c>
      <c r="B1716" s="166" t="s">
        <v>924</v>
      </c>
      <c r="C1716" s="165" t="s">
        <v>664</v>
      </c>
      <c r="D1716" s="165" t="s">
        <v>918</v>
      </c>
      <c r="E1716" s="165" t="s">
        <v>689</v>
      </c>
      <c r="F1716" s="167">
        <v>2017</v>
      </c>
      <c r="G1716" s="168">
        <v>0</v>
      </c>
      <c r="H1716" s="169">
        <v>84377.425950000004</v>
      </c>
      <c r="I1716" s="169">
        <v>85914.615900000004</v>
      </c>
      <c r="J1716" s="169">
        <v>89844.625574999998</v>
      </c>
      <c r="K1716" s="169">
        <v>57683.178</v>
      </c>
      <c r="L1716" s="169">
        <v>70211.057399999991</v>
      </c>
      <c r="M1716" s="169">
        <v>59252.298750000002</v>
      </c>
      <c r="N1716" s="169">
        <v>49020.816599999998</v>
      </c>
      <c r="O1716" s="169">
        <v>47371.910250000001</v>
      </c>
      <c r="P1716" s="169">
        <v>59167.750124999991</v>
      </c>
      <c r="Q1716" s="169">
        <v>67928.465249999994</v>
      </c>
      <c r="R1716" s="169">
        <v>66572.111250000016</v>
      </c>
      <c r="S1716" s="169">
        <v>0</v>
      </c>
      <c r="T1716" s="169">
        <v>0</v>
      </c>
      <c r="U1716" s="169">
        <v>737344.25505000004</v>
      </c>
      <c r="V1716" s="163">
        <f ca="1">SUM(INDIRECT(Inputs!$C$11&amp;ROW()&amp;":"&amp;Inputs!$C$12&amp;ROW()))</f>
        <v>67928.465249999994</v>
      </c>
      <c r="W1716" s="163">
        <f ca="1">SUM(INDIRECT(Inputs!$C$13&amp;ROW()&amp;":"&amp;Inputs!$C$14&amp;ROW()))</f>
        <v>670772.14380000008</v>
      </c>
      <c r="X1716" s="3" t="str">
        <f>IF(COUNTIFS(Lookups!$A:$A,C1716)=1,"Gross Sales","")</f>
        <v/>
      </c>
      <c r="Y1716" s="3" t="str">
        <f>IF(COUNTIFS(Lookups!$D:$D,C1716)=1,"Bar Sales","")</f>
        <v/>
      </c>
      <c r="Z1716" s="3" t="str">
        <f>IFERROR(VLOOKUP(C1716*1,Lookups!$D:$F,3,FALSE),"")</f>
        <v/>
      </c>
      <c r="AA1716" s="3" t="str">
        <f>IFERROR(VLOOKUP($C1716*1,Lookups!$H:$N,3,FALSE),"")</f>
        <v>Sales</v>
      </c>
      <c r="AB1716" s="3" t="str">
        <f>IFERROR(VLOOKUP($C1716*1,Lookups!$H:$N,4,FALSE),"")</f>
        <v>Dinner</v>
      </c>
      <c r="AC1716" s="3" t="str">
        <f>IFERROR(VLOOKUP($C1716*1,Lookups!$H:$N,5,FALSE),"")</f>
        <v>Dining room</v>
      </c>
      <c r="AD1716" s="3" t="str">
        <f>IFERROR(VLOOKUP($C1716*1,Lookups!$H:$N,6,FALSE),"")</f>
        <v>Bev</v>
      </c>
      <c r="AE1716" s="3" t="str">
        <f>IFERROR(VLOOKUP($C1716*1,Lookups!$H:$N,7,FALSE),"")</f>
        <v>Wine</v>
      </c>
      <c r="AF1716" s="3" t="str">
        <f>VLOOKUP(B1716*1,Stores!$A:$C,3,FALSE)</f>
        <v>DFDE</v>
      </c>
    </row>
    <row r="1717" spans="1:32">
      <c r="A1717" s="165" t="s">
        <v>925</v>
      </c>
      <c r="B1717" s="166" t="s">
        <v>958</v>
      </c>
      <c r="C1717" s="165" t="s">
        <v>664</v>
      </c>
      <c r="D1717" s="165" t="s">
        <v>918</v>
      </c>
      <c r="E1717" s="165" t="s">
        <v>689</v>
      </c>
      <c r="F1717" s="167">
        <v>2017</v>
      </c>
      <c r="G1717" s="168">
        <v>0</v>
      </c>
      <c r="H1717" s="169">
        <v>0</v>
      </c>
      <c r="I1717" s="169">
        <v>0</v>
      </c>
      <c r="J1717" s="169">
        <v>0</v>
      </c>
      <c r="K1717" s="169">
        <v>0</v>
      </c>
      <c r="L1717" s="169">
        <v>36153.415799999995</v>
      </c>
      <c r="M1717" s="169">
        <v>60655.424625</v>
      </c>
      <c r="N1717" s="169">
        <v>82500.477749999991</v>
      </c>
      <c r="O1717" s="169">
        <v>61415.561700000006</v>
      </c>
      <c r="P1717" s="169">
        <v>52812.625799999994</v>
      </c>
      <c r="Q1717" s="169">
        <v>72197.790299999993</v>
      </c>
      <c r="R1717" s="169">
        <v>66298.61129999999</v>
      </c>
      <c r="S1717" s="169">
        <v>0</v>
      </c>
      <c r="T1717" s="169">
        <v>0</v>
      </c>
      <c r="U1717" s="169">
        <v>432033.90727499995</v>
      </c>
      <c r="V1717" s="163">
        <f ca="1">SUM(INDIRECT(Inputs!$C$11&amp;ROW()&amp;":"&amp;Inputs!$C$12&amp;ROW()))</f>
        <v>72197.790299999993</v>
      </c>
      <c r="W1717" s="163">
        <f ca="1">SUM(INDIRECT(Inputs!$C$13&amp;ROW()&amp;":"&amp;Inputs!$C$14&amp;ROW()))</f>
        <v>365735.29597499996</v>
      </c>
      <c r="X1717" s="3" t="str">
        <f>IF(COUNTIFS(Lookups!$A:$A,C1717)=1,"Gross Sales","")</f>
        <v/>
      </c>
      <c r="Y1717" s="3" t="str">
        <f>IF(COUNTIFS(Lookups!$D:$D,C1717)=1,"Bar Sales","")</f>
        <v/>
      </c>
      <c r="Z1717" s="3" t="str">
        <f>IFERROR(VLOOKUP(C1717*1,Lookups!$D:$F,3,FALSE),"")</f>
        <v/>
      </c>
      <c r="AA1717" s="3" t="str">
        <f>IFERROR(VLOOKUP($C1717*1,Lookups!$H:$N,3,FALSE),"")</f>
        <v>Sales</v>
      </c>
      <c r="AB1717" s="3" t="str">
        <f>IFERROR(VLOOKUP($C1717*1,Lookups!$H:$N,4,FALSE),"")</f>
        <v>Dinner</v>
      </c>
      <c r="AC1717" s="3" t="str">
        <f>IFERROR(VLOOKUP($C1717*1,Lookups!$H:$N,5,FALSE),"")</f>
        <v>Dining room</v>
      </c>
      <c r="AD1717" s="3" t="str">
        <f>IFERROR(VLOOKUP($C1717*1,Lookups!$H:$N,6,FALSE),"")</f>
        <v>Bev</v>
      </c>
      <c r="AE1717" s="3" t="str">
        <f>IFERROR(VLOOKUP($C1717*1,Lookups!$H:$N,7,FALSE),"")</f>
        <v>Wine</v>
      </c>
      <c r="AF1717" s="3" t="str">
        <f>VLOOKUP(B1717*1,Stores!$A:$C,3,FALSE)</f>
        <v>DFDE</v>
      </c>
    </row>
    <row r="1718" spans="1:32">
      <c r="A1718" s="165" t="s">
        <v>958</v>
      </c>
      <c r="B1718" s="166" t="s">
        <v>925</v>
      </c>
      <c r="C1718" s="165" t="s">
        <v>664</v>
      </c>
      <c r="D1718" s="165" t="s">
        <v>918</v>
      </c>
      <c r="E1718" s="165" t="s">
        <v>689</v>
      </c>
      <c r="F1718" s="167">
        <v>2017</v>
      </c>
      <c r="G1718" s="168">
        <v>0</v>
      </c>
      <c r="H1718" s="169">
        <v>70033.532624999993</v>
      </c>
      <c r="I1718" s="169">
        <v>64800.052949999998</v>
      </c>
      <c r="J1718" s="169">
        <v>54672.203625000002</v>
      </c>
      <c r="K1718" s="169">
        <v>41476.102050000009</v>
      </c>
      <c r="L1718" s="169">
        <v>51809.742000000006</v>
      </c>
      <c r="M1718" s="169">
        <v>39636.211799999997</v>
      </c>
      <c r="N1718" s="169">
        <v>28235.253374999993</v>
      </c>
      <c r="O1718" s="169">
        <v>23456.613674999997</v>
      </c>
      <c r="P1718" s="169">
        <v>32381.499150000003</v>
      </c>
      <c r="Q1718" s="169">
        <v>28975.498500000002</v>
      </c>
      <c r="R1718" s="169">
        <v>48247.235999999997</v>
      </c>
      <c r="S1718" s="169">
        <v>0</v>
      </c>
      <c r="T1718" s="169">
        <v>0</v>
      </c>
      <c r="U1718" s="169">
        <v>483723.9457499999</v>
      </c>
      <c r="V1718" s="163">
        <f ca="1">SUM(INDIRECT(Inputs!$C$11&amp;ROW()&amp;":"&amp;Inputs!$C$12&amp;ROW()))</f>
        <v>28975.498500000002</v>
      </c>
      <c r="W1718" s="163">
        <f ca="1">SUM(INDIRECT(Inputs!$C$13&amp;ROW()&amp;":"&amp;Inputs!$C$14&amp;ROW()))</f>
        <v>435476.70974999992</v>
      </c>
      <c r="X1718" s="3" t="str">
        <f>IF(COUNTIFS(Lookups!$A:$A,C1718)=1,"Gross Sales","")</f>
        <v/>
      </c>
      <c r="Y1718" s="3" t="str">
        <f>IF(COUNTIFS(Lookups!$D:$D,C1718)=1,"Bar Sales","")</f>
        <v/>
      </c>
      <c r="Z1718" s="3" t="str">
        <f>IFERROR(VLOOKUP(C1718*1,Lookups!$D:$F,3,FALSE),"")</f>
        <v/>
      </c>
      <c r="AA1718" s="3" t="str">
        <f>IFERROR(VLOOKUP($C1718*1,Lookups!$H:$N,3,FALSE),"")</f>
        <v>Sales</v>
      </c>
      <c r="AB1718" s="3" t="str">
        <f>IFERROR(VLOOKUP($C1718*1,Lookups!$H:$N,4,FALSE),"")</f>
        <v>Dinner</v>
      </c>
      <c r="AC1718" s="3" t="str">
        <f>IFERROR(VLOOKUP($C1718*1,Lookups!$H:$N,5,FALSE),"")</f>
        <v>Dining room</v>
      </c>
      <c r="AD1718" s="3" t="str">
        <f>IFERROR(VLOOKUP($C1718*1,Lookups!$H:$N,6,FALSE),"")</f>
        <v>Bev</v>
      </c>
      <c r="AE1718" s="3" t="str">
        <f>IFERROR(VLOOKUP($C1718*1,Lookups!$H:$N,7,FALSE),"")</f>
        <v>Wine</v>
      </c>
      <c r="AF1718" s="3" t="str">
        <f>VLOOKUP(B1718*1,Stores!$A:$C,3,FALSE)</f>
        <v>DFDE</v>
      </c>
    </row>
    <row r="1719" spans="1:32">
      <c r="A1719" s="165" t="s">
        <v>924</v>
      </c>
      <c r="B1719" s="166" t="s">
        <v>926</v>
      </c>
      <c r="C1719" s="165" t="s">
        <v>664</v>
      </c>
      <c r="D1719" s="165" t="s">
        <v>918</v>
      </c>
      <c r="E1719" s="165" t="s">
        <v>689</v>
      </c>
      <c r="F1719" s="167">
        <v>2017</v>
      </c>
      <c r="G1719" s="168">
        <v>0</v>
      </c>
      <c r="H1719" s="169">
        <v>259353.61635000003</v>
      </c>
      <c r="I1719" s="169">
        <v>255876.0705</v>
      </c>
      <c r="J1719" s="169">
        <v>191981.13090000002</v>
      </c>
      <c r="K1719" s="169">
        <v>186585.926175</v>
      </c>
      <c r="L1719" s="169">
        <v>206140.01954999997</v>
      </c>
      <c r="M1719" s="169">
        <v>182150.13885000002</v>
      </c>
      <c r="N1719" s="169">
        <v>154585.26592500001</v>
      </c>
      <c r="O1719" s="169">
        <v>179568.21922500001</v>
      </c>
      <c r="P1719" s="169">
        <v>158911.34354999999</v>
      </c>
      <c r="Q1719" s="169">
        <v>190730.42504999999</v>
      </c>
      <c r="R1719" s="169">
        <v>262012.16159999999</v>
      </c>
      <c r="S1719" s="169">
        <v>0</v>
      </c>
      <c r="T1719" s="169">
        <v>0</v>
      </c>
      <c r="U1719" s="169">
        <v>2227894.3176749996</v>
      </c>
      <c r="V1719" s="163">
        <f ca="1">SUM(INDIRECT(Inputs!$C$11&amp;ROW()&amp;":"&amp;Inputs!$C$12&amp;ROW()))</f>
        <v>190730.42504999999</v>
      </c>
      <c r="W1719" s="163">
        <f ca="1">SUM(INDIRECT(Inputs!$C$13&amp;ROW()&amp;":"&amp;Inputs!$C$14&amp;ROW()))</f>
        <v>1965882.1560749996</v>
      </c>
      <c r="X1719" s="3" t="str">
        <f>IF(COUNTIFS(Lookups!$A:$A,C1719)=1,"Gross Sales","")</f>
        <v/>
      </c>
      <c r="Y1719" s="3" t="str">
        <f>IF(COUNTIFS(Lookups!$D:$D,C1719)=1,"Bar Sales","")</f>
        <v/>
      </c>
      <c r="Z1719" s="3" t="str">
        <f>IFERROR(VLOOKUP(C1719*1,Lookups!$D:$F,3,FALSE),"")</f>
        <v/>
      </c>
      <c r="AA1719" s="3" t="str">
        <f>IFERROR(VLOOKUP($C1719*1,Lookups!$H:$N,3,FALSE),"")</f>
        <v>Sales</v>
      </c>
      <c r="AB1719" s="3" t="str">
        <f>IFERROR(VLOOKUP($C1719*1,Lookups!$H:$N,4,FALSE),"")</f>
        <v>Dinner</v>
      </c>
      <c r="AC1719" s="3" t="str">
        <f>IFERROR(VLOOKUP($C1719*1,Lookups!$H:$N,5,FALSE),"")</f>
        <v>Dining room</v>
      </c>
      <c r="AD1719" s="3" t="str">
        <f>IFERROR(VLOOKUP($C1719*1,Lookups!$H:$N,6,FALSE),"")</f>
        <v>Bev</v>
      </c>
      <c r="AE1719" s="3" t="str">
        <f>IFERROR(VLOOKUP($C1719*1,Lookups!$H:$N,7,FALSE),"")</f>
        <v>Wine</v>
      </c>
      <c r="AF1719" s="3" t="str">
        <f>VLOOKUP(B1719*1,Stores!$A:$C,3,FALSE)</f>
        <v>DFDE</v>
      </c>
    </row>
    <row r="1720" spans="1:32">
      <c r="A1720" s="165" t="s">
        <v>923</v>
      </c>
      <c r="B1720" s="166" t="s">
        <v>927</v>
      </c>
      <c r="C1720" s="165" t="s">
        <v>664</v>
      </c>
      <c r="D1720" s="165" t="s">
        <v>918</v>
      </c>
      <c r="E1720" s="165" t="s">
        <v>689</v>
      </c>
      <c r="F1720" s="167">
        <v>2017</v>
      </c>
      <c r="G1720" s="168">
        <v>0</v>
      </c>
      <c r="H1720" s="169">
        <v>65841.405299999999</v>
      </c>
      <c r="I1720" s="169">
        <v>94633.025624999995</v>
      </c>
      <c r="J1720" s="169">
        <v>113425.65990000001</v>
      </c>
      <c r="K1720" s="169">
        <v>110959.06702500001</v>
      </c>
      <c r="L1720" s="169">
        <v>154781.269875</v>
      </c>
      <c r="M1720" s="169">
        <v>132233.43599999999</v>
      </c>
      <c r="N1720" s="169">
        <v>91393.693199999994</v>
      </c>
      <c r="O1720" s="169">
        <v>123589.33800000002</v>
      </c>
      <c r="P1720" s="169">
        <v>101397.9492</v>
      </c>
      <c r="Q1720" s="169">
        <v>90311.788499999995</v>
      </c>
      <c r="R1720" s="169">
        <v>141034.93274999998</v>
      </c>
      <c r="S1720" s="169">
        <v>0</v>
      </c>
      <c r="T1720" s="169">
        <v>0</v>
      </c>
      <c r="U1720" s="169">
        <v>1219601.565375</v>
      </c>
      <c r="V1720" s="163">
        <f ca="1">SUM(INDIRECT(Inputs!$C$11&amp;ROW()&amp;":"&amp;Inputs!$C$12&amp;ROW()))</f>
        <v>90311.788499999995</v>
      </c>
      <c r="W1720" s="163">
        <f ca="1">SUM(INDIRECT(Inputs!$C$13&amp;ROW()&amp;":"&amp;Inputs!$C$14&amp;ROW()))</f>
        <v>1078566.6326250001</v>
      </c>
      <c r="X1720" s="3" t="str">
        <f>IF(COUNTIFS(Lookups!$A:$A,C1720)=1,"Gross Sales","")</f>
        <v/>
      </c>
      <c r="Y1720" s="3" t="str">
        <f>IF(COUNTIFS(Lookups!$D:$D,C1720)=1,"Bar Sales","")</f>
        <v/>
      </c>
      <c r="Z1720" s="3" t="str">
        <f>IFERROR(VLOOKUP(C1720*1,Lookups!$D:$F,3,FALSE),"")</f>
        <v/>
      </c>
      <c r="AA1720" s="3" t="str">
        <f>IFERROR(VLOOKUP($C1720*1,Lookups!$H:$N,3,FALSE),"")</f>
        <v>Sales</v>
      </c>
      <c r="AB1720" s="3" t="str">
        <f>IFERROR(VLOOKUP($C1720*1,Lookups!$H:$N,4,FALSE),"")</f>
        <v>Dinner</v>
      </c>
      <c r="AC1720" s="3" t="str">
        <f>IFERROR(VLOOKUP($C1720*1,Lookups!$H:$N,5,FALSE),"")</f>
        <v>Dining room</v>
      </c>
      <c r="AD1720" s="3" t="str">
        <f>IFERROR(VLOOKUP($C1720*1,Lookups!$H:$N,6,FALSE),"")</f>
        <v>Bev</v>
      </c>
      <c r="AE1720" s="3" t="str">
        <f>IFERROR(VLOOKUP($C1720*1,Lookups!$H:$N,7,FALSE),"")</f>
        <v>Wine</v>
      </c>
      <c r="AF1720" s="3" t="str">
        <f>VLOOKUP(B1720*1,Stores!$A:$C,3,FALSE)</f>
        <v>DFDE</v>
      </c>
    </row>
    <row r="1721" spans="1:32">
      <c r="A1721" s="165" t="s">
        <v>922</v>
      </c>
      <c r="B1721" s="166" t="s">
        <v>928</v>
      </c>
      <c r="C1721" s="165" t="s">
        <v>664</v>
      </c>
      <c r="D1721" s="165" t="s">
        <v>918</v>
      </c>
      <c r="E1721" s="165" t="s">
        <v>689</v>
      </c>
      <c r="F1721" s="167">
        <v>2017</v>
      </c>
      <c r="G1721" s="168">
        <v>0</v>
      </c>
      <c r="H1721" s="169">
        <v>89449.097399999999</v>
      </c>
      <c r="I1721" s="169">
        <v>62253.811350000004</v>
      </c>
      <c r="J1721" s="169">
        <v>96095.80799999999</v>
      </c>
      <c r="K1721" s="169">
        <v>42796.640249999997</v>
      </c>
      <c r="L1721" s="169">
        <v>62101.977824999994</v>
      </c>
      <c r="M1721" s="169">
        <v>47220.785400000001</v>
      </c>
      <c r="N1721" s="169">
        <v>28596.608249999997</v>
      </c>
      <c r="O1721" s="169">
        <v>33306.102899999998</v>
      </c>
      <c r="P1721" s="169">
        <v>22449.959999999995</v>
      </c>
      <c r="Q1721" s="169">
        <v>44933.972999999998</v>
      </c>
      <c r="R1721" s="169">
        <v>59434.580249999999</v>
      </c>
      <c r="S1721" s="169">
        <v>0</v>
      </c>
      <c r="T1721" s="169">
        <v>0</v>
      </c>
      <c r="U1721" s="169">
        <v>588639.34462500003</v>
      </c>
      <c r="V1721" s="163">
        <f ca="1">SUM(INDIRECT(Inputs!$C$11&amp;ROW()&amp;":"&amp;Inputs!$C$12&amp;ROW()))</f>
        <v>44933.972999999998</v>
      </c>
      <c r="W1721" s="163">
        <f ca="1">SUM(INDIRECT(Inputs!$C$13&amp;ROW()&amp;":"&amp;Inputs!$C$14&amp;ROW()))</f>
        <v>529204.76437500003</v>
      </c>
      <c r="X1721" s="3" t="str">
        <f>IF(COUNTIFS(Lookups!$A:$A,C1721)=1,"Gross Sales","")</f>
        <v/>
      </c>
      <c r="Y1721" s="3" t="str">
        <f>IF(COUNTIFS(Lookups!$D:$D,C1721)=1,"Bar Sales","")</f>
        <v/>
      </c>
      <c r="Z1721" s="3" t="str">
        <f>IFERROR(VLOOKUP(C1721*1,Lookups!$D:$F,3,FALSE),"")</f>
        <v/>
      </c>
      <c r="AA1721" s="3" t="str">
        <f>IFERROR(VLOOKUP($C1721*1,Lookups!$H:$N,3,FALSE),"")</f>
        <v>Sales</v>
      </c>
      <c r="AB1721" s="3" t="str">
        <f>IFERROR(VLOOKUP($C1721*1,Lookups!$H:$N,4,FALSE),"")</f>
        <v>Dinner</v>
      </c>
      <c r="AC1721" s="3" t="str">
        <f>IFERROR(VLOOKUP($C1721*1,Lookups!$H:$N,5,FALSE),"")</f>
        <v>Dining room</v>
      </c>
      <c r="AD1721" s="3" t="str">
        <f>IFERROR(VLOOKUP($C1721*1,Lookups!$H:$N,6,FALSE),"")</f>
        <v>Bev</v>
      </c>
      <c r="AE1721" s="3" t="str">
        <f>IFERROR(VLOOKUP($C1721*1,Lookups!$H:$N,7,FALSE),"")</f>
        <v>Wine</v>
      </c>
      <c r="AF1721" s="3" t="str">
        <f>VLOOKUP(B1721*1,Stores!$A:$C,3,FALSE)</f>
        <v>DFDE</v>
      </c>
    </row>
    <row r="1722" spans="1:32">
      <c r="A1722" s="165" t="s">
        <v>921</v>
      </c>
      <c r="B1722" s="166" t="s">
        <v>929</v>
      </c>
      <c r="C1722" s="165" t="s">
        <v>664</v>
      </c>
      <c r="D1722" s="165" t="s">
        <v>918</v>
      </c>
      <c r="E1722" s="165" t="s">
        <v>689</v>
      </c>
      <c r="F1722" s="167">
        <v>2017</v>
      </c>
      <c r="G1722" s="168">
        <v>0</v>
      </c>
      <c r="H1722" s="169">
        <v>25409.596874999999</v>
      </c>
      <c r="I1722" s="169">
        <v>40408.167750000001</v>
      </c>
      <c r="J1722" s="169">
        <v>37983.621600000006</v>
      </c>
      <c r="K1722" s="169">
        <v>18054.528374999998</v>
      </c>
      <c r="L1722" s="169">
        <v>28063.539000000001</v>
      </c>
      <c r="M1722" s="169">
        <v>30963.556799999998</v>
      </c>
      <c r="N1722" s="169">
        <v>16969.102499999997</v>
      </c>
      <c r="O1722" s="169">
        <v>20148.885900000001</v>
      </c>
      <c r="P1722" s="169">
        <v>20032.855200000002</v>
      </c>
      <c r="Q1722" s="169">
        <v>31282.285124999999</v>
      </c>
      <c r="R1722" s="169">
        <v>24772.769174999998</v>
      </c>
      <c r="S1722" s="169">
        <v>0</v>
      </c>
      <c r="T1722" s="169">
        <v>0</v>
      </c>
      <c r="U1722" s="169">
        <v>294088.90830000001</v>
      </c>
      <c r="V1722" s="163">
        <f ca="1">SUM(INDIRECT(Inputs!$C$11&amp;ROW()&amp;":"&amp;Inputs!$C$12&amp;ROW()))</f>
        <v>31282.285124999999</v>
      </c>
      <c r="W1722" s="163">
        <f ca="1">SUM(INDIRECT(Inputs!$C$13&amp;ROW()&amp;":"&amp;Inputs!$C$14&amp;ROW()))</f>
        <v>269316.13912499999</v>
      </c>
      <c r="X1722" s="3" t="str">
        <f>IF(COUNTIFS(Lookups!$A:$A,C1722)=1,"Gross Sales","")</f>
        <v/>
      </c>
      <c r="Y1722" s="3" t="str">
        <f>IF(COUNTIFS(Lookups!$D:$D,C1722)=1,"Bar Sales","")</f>
        <v/>
      </c>
      <c r="Z1722" s="3" t="str">
        <f>IFERROR(VLOOKUP(C1722*1,Lookups!$D:$F,3,FALSE),"")</f>
        <v/>
      </c>
      <c r="AA1722" s="3" t="str">
        <f>IFERROR(VLOOKUP($C1722*1,Lookups!$H:$N,3,FALSE),"")</f>
        <v>Sales</v>
      </c>
      <c r="AB1722" s="3" t="str">
        <f>IFERROR(VLOOKUP($C1722*1,Lookups!$H:$N,4,FALSE),"")</f>
        <v>Dinner</v>
      </c>
      <c r="AC1722" s="3" t="str">
        <f>IFERROR(VLOOKUP($C1722*1,Lookups!$H:$N,5,FALSE),"")</f>
        <v>Dining room</v>
      </c>
      <c r="AD1722" s="3" t="str">
        <f>IFERROR(VLOOKUP($C1722*1,Lookups!$H:$N,6,FALSE),"")</f>
        <v>Bev</v>
      </c>
      <c r="AE1722" s="3" t="str">
        <f>IFERROR(VLOOKUP($C1722*1,Lookups!$H:$N,7,FALSE),"")</f>
        <v>Wine</v>
      </c>
      <c r="AF1722" s="3" t="str">
        <f>VLOOKUP(B1722*1,Stores!$A:$C,3,FALSE)</f>
        <v>DFDE</v>
      </c>
    </row>
    <row r="1723" spans="1:32">
      <c r="A1723" s="165" t="s">
        <v>920</v>
      </c>
      <c r="B1723" s="166" t="s">
        <v>930</v>
      </c>
      <c r="C1723" s="165" t="s">
        <v>664</v>
      </c>
      <c r="D1723" s="165" t="s">
        <v>918</v>
      </c>
      <c r="E1723" s="165" t="s">
        <v>689</v>
      </c>
      <c r="F1723" s="167">
        <v>2017</v>
      </c>
      <c r="G1723" s="168">
        <v>0</v>
      </c>
      <c r="H1723" s="169">
        <v>55298.795099999996</v>
      </c>
      <c r="I1723" s="169">
        <v>49676.801249999997</v>
      </c>
      <c r="J1723" s="169">
        <v>66708.93637499999</v>
      </c>
      <c r="K1723" s="169">
        <v>51263.614499999996</v>
      </c>
      <c r="L1723" s="169">
        <v>62542.724399999999</v>
      </c>
      <c r="M1723" s="169">
        <v>65229.556799999998</v>
      </c>
      <c r="N1723" s="169">
        <v>48710.801925000007</v>
      </c>
      <c r="O1723" s="169">
        <v>42424.265400000004</v>
      </c>
      <c r="P1723" s="169">
        <v>37257.328500000003</v>
      </c>
      <c r="Q1723" s="169">
        <v>53373.526874999996</v>
      </c>
      <c r="R1723" s="169">
        <v>86141.485124999992</v>
      </c>
      <c r="S1723" s="169">
        <v>0</v>
      </c>
      <c r="T1723" s="169">
        <v>0</v>
      </c>
      <c r="U1723" s="169">
        <v>618627.83625000005</v>
      </c>
      <c r="V1723" s="163">
        <f ca="1">SUM(INDIRECT(Inputs!$C$11&amp;ROW()&amp;":"&amp;Inputs!$C$12&amp;ROW()))</f>
        <v>53373.526874999996</v>
      </c>
      <c r="W1723" s="163">
        <f ca="1">SUM(INDIRECT(Inputs!$C$13&amp;ROW()&amp;":"&amp;Inputs!$C$14&amp;ROW()))</f>
        <v>532486.35112500004</v>
      </c>
      <c r="X1723" s="3" t="str">
        <f>IF(COUNTIFS(Lookups!$A:$A,C1723)=1,"Gross Sales","")</f>
        <v/>
      </c>
      <c r="Y1723" s="3" t="str">
        <f>IF(COUNTIFS(Lookups!$D:$D,C1723)=1,"Bar Sales","")</f>
        <v/>
      </c>
      <c r="Z1723" s="3" t="str">
        <f>IFERROR(VLOOKUP(C1723*1,Lookups!$D:$F,3,FALSE),"")</f>
        <v/>
      </c>
      <c r="AA1723" s="3" t="str">
        <f>IFERROR(VLOOKUP($C1723*1,Lookups!$H:$N,3,FALSE),"")</f>
        <v>Sales</v>
      </c>
      <c r="AB1723" s="3" t="str">
        <f>IFERROR(VLOOKUP($C1723*1,Lookups!$H:$N,4,FALSE),"")</f>
        <v>Dinner</v>
      </c>
      <c r="AC1723" s="3" t="str">
        <f>IFERROR(VLOOKUP($C1723*1,Lookups!$H:$N,5,FALSE),"")</f>
        <v>Dining room</v>
      </c>
      <c r="AD1723" s="3" t="str">
        <f>IFERROR(VLOOKUP($C1723*1,Lookups!$H:$N,6,FALSE),"")</f>
        <v>Bev</v>
      </c>
      <c r="AE1723" s="3" t="str">
        <f>IFERROR(VLOOKUP($C1723*1,Lookups!$H:$N,7,FALSE),"")</f>
        <v>Wine</v>
      </c>
      <c r="AF1723" s="3" t="str">
        <f>VLOOKUP(B1723*1,Stores!$A:$C,3,FALSE)</f>
        <v>DFDE</v>
      </c>
    </row>
    <row r="1724" spans="1:32">
      <c r="A1724" s="165" t="s">
        <v>919</v>
      </c>
      <c r="B1724" s="166" t="s">
        <v>931</v>
      </c>
      <c r="C1724" s="165" t="s">
        <v>664</v>
      </c>
      <c r="D1724" s="165" t="s">
        <v>918</v>
      </c>
      <c r="E1724" s="165" t="s">
        <v>689</v>
      </c>
      <c r="F1724" s="167">
        <v>2017</v>
      </c>
      <c r="G1724" s="168">
        <v>0</v>
      </c>
      <c r="H1724" s="169">
        <v>103066.46610000001</v>
      </c>
      <c r="I1724" s="169">
        <v>82547.195999999996</v>
      </c>
      <c r="J1724" s="169">
        <v>96459.066000000006</v>
      </c>
      <c r="K1724" s="169">
        <v>65071.907250000004</v>
      </c>
      <c r="L1724" s="169">
        <v>93215.116575000007</v>
      </c>
      <c r="M1724" s="169">
        <v>81165.239925000002</v>
      </c>
      <c r="N1724" s="169">
        <v>68607.08812499998</v>
      </c>
      <c r="O1724" s="169">
        <v>64222.271999999997</v>
      </c>
      <c r="P1724" s="169">
        <v>75442.952399999995</v>
      </c>
      <c r="Q1724" s="169">
        <v>70674.665699999998</v>
      </c>
      <c r="R1724" s="169">
        <v>96513.584700000007</v>
      </c>
      <c r="S1724" s="169">
        <v>0</v>
      </c>
      <c r="T1724" s="169">
        <v>0</v>
      </c>
      <c r="U1724" s="169">
        <v>896985.55477499997</v>
      </c>
      <c r="V1724" s="163">
        <f ca="1">SUM(INDIRECT(Inputs!$C$11&amp;ROW()&amp;":"&amp;Inputs!$C$12&amp;ROW()))</f>
        <v>70674.665699999998</v>
      </c>
      <c r="W1724" s="163">
        <f ca="1">SUM(INDIRECT(Inputs!$C$13&amp;ROW()&amp;":"&amp;Inputs!$C$14&amp;ROW()))</f>
        <v>800471.97007499996</v>
      </c>
      <c r="X1724" s="3" t="str">
        <f>IF(COUNTIFS(Lookups!$A:$A,C1724)=1,"Gross Sales","")</f>
        <v/>
      </c>
      <c r="Y1724" s="3" t="str">
        <f>IF(COUNTIFS(Lookups!$D:$D,C1724)=1,"Bar Sales","")</f>
        <v/>
      </c>
      <c r="Z1724" s="3" t="str">
        <f>IFERROR(VLOOKUP(C1724*1,Lookups!$D:$F,3,FALSE),"")</f>
        <v/>
      </c>
      <c r="AA1724" s="3" t="str">
        <f>IFERROR(VLOOKUP($C1724*1,Lookups!$H:$N,3,FALSE),"")</f>
        <v>Sales</v>
      </c>
      <c r="AB1724" s="3" t="str">
        <f>IFERROR(VLOOKUP($C1724*1,Lookups!$H:$N,4,FALSE),"")</f>
        <v>Dinner</v>
      </c>
      <c r="AC1724" s="3" t="str">
        <f>IFERROR(VLOOKUP($C1724*1,Lookups!$H:$N,5,FALSE),"")</f>
        <v>Dining room</v>
      </c>
      <c r="AD1724" s="3" t="str">
        <f>IFERROR(VLOOKUP($C1724*1,Lookups!$H:$N,6,FALSE),"")</f>
        <v>Bev</v>
      </c>
      <c r="AE1724" s="3" t="str">
        <f>IFERROR(VLOOKUP($C1724*1,Lookups!$H:$N,7,FALSE),"")</f>
        <v>Wine</v>
      </c>
      <c r="AF1724" s="3" t="str">
        <f>VLOOKUP(B1724*1,Stores!$A:$C,3,FALSE)</f>
        <v>DFDE</v>
      </c>
    </row>
    <row r="1725" spans="1:32">
      <c r="A1725" s="165" t="s">
        <v>959</v>
      </c>
      <c r="B1725" s="166" t="s">
        <v>932</v>
      </c>
      <c r="C1725" s="165" t="s">
        <v>664</v>
      </c>
      <c r="D1725" s="165" t="s">
        <v>918</v>
      </c>
      <c r="E1725" s="165" t="s">
        <v>689</v>
      </c>
      <c r="F1725" s="167">
        <v>2017</v>
      </c>
      <c r="G1725" s="168">
        <v>0</v>
      </c>
      <c r="H1725" s="169">
        <v>37809.628049999999</v>
      </c>
      <c r="I1725" s="169">
        <v>38054.81265</v>
      </c>
      <c r="J1725" s="169">
        <v>43682.121750000006</v>
      </c>
      <c r="K1725" s="169">
        <v>32768.153774999999</v>
      </c>
      <c r="L1725" s="169">
        <v>49341.126075</v>
      </c>
      <c r="M1725" s="169">
        <v>59250.314999999995</v>
      </c>
      <c r="N1725" s="169">
        <v>21271.718999999997</v>
      </c>
      <c r="O1725" s="169">
        <v>25421.97</v>
      </c>
      <c r="P1725" s="169">
        <v>27172.22235</v>
      </c>
      <c r="Q1725" s="169">
        <v>44673.904199999997</v>
      </c>
      <c r="R1725" s="169">
        <v>37816.291799999999</v>
      </c>
      <c r="S1725" s="169">
        <v>0</v>
      </c>
      <c r="T1725" s="169">
        <v>0</v>
      </c>
      <c r="U1725" s="169">
        <v>417262.26464999997</v>
      </c>
      <c r="V1725" s="163">
        <f ca="1">SUM(INDIRECT(Inputs!$C$11&amp;ROW()&amp;":"&amp;Inputs!$C$12&amp;ROW()))</f>
        <v>44673.904199999997</v>
      </c>
      <c r="W1725" s="163">
        <f ca="1">SUM(INDIRECT(Inputs!$C$13&amp;ROW()&amp;":"&amp;Inputs!$C$14&amp;ROW()))</f>
        <v>379445.97284999996</v>
      </c>
      <c r="X1725" s="3" t="str">
        <f>IF(COUNTIFS(Lookups!$A:$A,C1725)=1,"Gross Sales","")</f>
        <v/>
      </c>
      <c r="Y1725" s="3" t="str">
        <f>IF(COUNTIFS(Lookups!$D:$D,C1725)=1,"Bar Sales","")</f>
        <v/>
      </c>
      <c r="Z1725" s="3" t="str">
        <f>IFERROR(VLOOKUP(C1725*1,Lookups!$D:$F,3,FALSE),"")</f>
        <v/>
      </c>
      <c r="AA1725" s="3" t="str">
        <f>IFERROR(VLOOKUP($C1725*1,Lookups!$H:$N,3,FALSE),"")</f>
        <v>Sales</v>
      </c>
      <c r="AB1725" s="3" t="str">
        <f>IFERROR(VLOOKUP($C1725*1,Lookups!$H:$N,4,FALSE),"")</f>
        <v>Dinner</v>
      </c>
      <c r="AC1725" s="3" t="str">
        <f>IFERROR(VLOOKUP($C1725*1,Lookups!$H:$N,5,FALSE),"")</f>
        <v>Dining room</v>
      </c>
      <c r="AD1725" s="3" t="str">
        <f>IFERROR(VLOOKUP($C1725*1,Lookups!$H:$N,6,FALSE),"")</f>
        <v>Bev</v>
      </c>
      <c r="AE1725" s="3" t="str">
        <f>IFERROR(VLOOKUP($C1725*1,Lookups!$H:$N,7,FALSE),"")</f>
        <v>Wine</v>
      </c>
      <c r="AF1725" s="3" t="str">
        <f>VLOOKUP(B1725*1,Stores!$A:$C,3,FALSE)</f>
        <v>DFG</v>
      </c>
    </row>
    <row r="1726" spans="1:32">
      <c r="A1726" s="165" t="s">
        <v>954</v>
      </c>
      <c r="B1726" s="166" t="s">
        <v>933</v>
      </c>
      <c r="C1726" s="165" t="s">
        <v>664</v>
      </c>
      <c r="D1726" s="165" t="s">
        <v>918</v>
      </c>
      <c r="E1726" s="165" t="s">
        <v>689</v>
      </c>
      <c r="F1726" s="167">
        <v>2017</v>
      </c>
      <c r="G1726" s="168">
        <v>0</v>
      </c>
      <c r="H1726" s="169">
        <v>10833.800399999998</v>
      </c>
      <c r="I1726" s="169">
        <v>14315.364</v>
      </c>
      <c r="J1726" s="169">
        <v>12078.924000000001</v>
      </c>
      <c r="K1726" s="169">
        <v>7912.5353250000007</v>
      </c>
      <c r="L1726" s="169">
        <v>8242.1954999999998</v>
      </c>
      <c r="M1726" s="169">
        <v>9041.9009999999998</v>
      </c>
      <c r="N1726" s="169">
        <v>7062.2709000000013</v>
      </c>
      <c r="O1726" s="169">
        <v>11424.258749999999</v>
      </c>
      <c r="P1726" s="169">
        <v>10924.6788</v>
      </c>
      <c r="Q1726" s="169">
        <v>13739.117549999999</v>
      </c>
      <c r="R1726" s="169">
        <v>10380.671100000001</v>
      </c>
      <c r="S1726" s="169">
        <v>0</v>
      </c>
      <c r="T1726" s="169">
        <v>0</v>
      </c>
      <c r="U1726" s="169">
        <v>115955.71732499999</v>
      </c>
      <c r="V1726" s="163">
        <f ca="1">SUM(INDIRECT(Inputs!$C$11&amp;ROW()&amp;":"&amp;Inputs!$C$12&amp;ROW()))</f>
        <v>13739.117549999999</v>
      </c>
      <c r="W1726" s="163">
        <f ca="1">SUM(INDIRECT(Inputs!$C$13&amp;ROW()&amp;":"&amp;Inputs!$C$14&amp;ROW()))</f>
        <v>105575.04622499998</v>
      </c>
      <c r="X1726" s="3" t="str">
        <f>IF(COUNTIFS(Lookups!$A:$A,C1726)=1,"Gross Sales","")</f>
        <v/>
      </c>
      <c r="Y1726" s="3" t="str">
        <f>IF(COUNTIFS(Lookups!$D:$D,C1726)=1,"Bar Sales","")</f>
        <v/>
      </c>
      <c r="Z1726" s="3" t="str">
        <f>IFERROR(VLOOKUP(C1726*1,Lookups!$D:$F,3,FALSE),"")</f>
        <v/>
      </c>
      <c r="AA1726" s="3" t="str">
        <f>IFERROR(VLOOKUP($C1726*1,Lookups!$H:$N,3,FALSE),"")</f>
        <v>Sales</v>
      </c>
      <c r="AB1726" s="3" t="str">
        <f>IFERROR(VLOOKUP($C1726*1,Lookups!$H:$N,4,FALSE),"")</f>
        <v>Dinner</v>
      </c>
      <c r="AC1726" s="3" t="str">
        <f>IFERROR(VLOOKUP($C1726*1,Lookups!$H:$N,5,FALSE),"")</f>
        <v>Dining room</v>
      </c>
      <c r="AD1726" s="3" t="str">
        <f>IFERROR(VLOOKUP($C1726*1,Lookups!$H:$N,6,FALSE),"")</f>
        <v>Bev</v>
      </c>
      <c r="AE1726" s="3" t="str">
        <f>IFERROR(VLOOKUP($C1726*1,Lookups!$H:$N,7,FALSE),"")</f>
        <v>Wine</v>
      </c>
      <c r="AF1726" s="3" t="str">
        <f>VLOOKUP(B1726*1,Stores!$A:$C,3,FALSE)</f>
        <v>DFG</v>
      </c>
    </row>
    <row r="1727" spans="1:32">
      <c r="A1727" s="165" t="s">
        <v>953</v>
      </c>
      <c r="B1727" s="166" t="s">
        <v>934</v>
      </c>
      <c r="C1727" s="165" t="s">
        <v>664</v>
      </c>
      <c r="D1727" s="165" t="s">
        <v>918</v>
      </c>
      <c r="E1727" s="165" t="s">
        <v>689</v>
      </c>
      <c r="F1727" s="167">
        <v>2017</v>
      </c>
      <c r="G1727" s="168">
        <v>0</v>
      </c>
      <c r="H1727" s="169">
        <v>8042.4749999999995</v>
      </c>
      <c r="I1727" s="169">
        <v>8147.7804000000015</v>
      </c>
      <c r="J1727" s="169">
        <v>10924.70535</v>
      </c>
      <c r="K1727" s="169">
        <v>11861.201249999998</v>
      </c>
      <c r="L1727" s="169">
        <v>11008.495350000001</v>
      </c>
      <c r="M1727" s="169">
        <v>6869.3274000000001</v>
      </c>
      <c r="N1727" s="169">
        <v>7591.359375</v>
      </c>
      <c r="O1727" s="169">
        <v>7070.7164999999995</v>
      </c>
      <c r="P1727" s="169">
        <v>5333.3441250000005</v>
      </c>
      <c r="Q1727" s="169">
        <v>7357.2563250000003</v>
      </c>
      <c r="R1727" s="169">
        <v>11644.390799999999</v>
      </c>
      <c r="S1727" s="169">
        <v>0</v>
      </c>
      <c r="T1727" s="169">
        <v>0</v>
      </c>
      <c r="U1727" s="169">
        <v>95851.05187499999</v>
      </c>
      <c r="V1727" s="163">
        <f ca="1">SUM(INDIRECT(Inputs!$C$11&amp;ROW()&amp;":"&amp;Inputs!$C$12&amp;ROW()))</f>
        <v>7357.2563250000003</v>
      </c>
      <c r="W1727" s="163">
        <f ca="1">SUM(INDIRECT(Inputs!$C$13&amp;ROW()&amp;":"&amp;Inputs!$C$14&amp;ROW()))</f>
        <v>84206.661074999996</v>
      </c>
      <c r="X1727" s="3" t="str">
        <f>IF(COUNTIFS(Lookups!$A:$A,C1727)=1,"Gross Sales","")</f>
        <v/>
      </c>
      <c r="Y1727" s="3" t="str">
        <f>IF(COUNTIFS(Lookups!$D:$D,C1727)=1,"Bar Sales","")</f>
        <v/>
      </c>
      <c r="Z1727" s="3" t="str">
        <f>IFERROR(VLOOKUP(C1727*1,Lookups!$D:$F,3,FALSE),"")</f>
        <v/>
      </c>
      <c r="AA1727" s="3" t="str">
        <f>IFERROR(VLOOKUP($C1727*1,Lookups!$H:$N,3,FALSE),"")</f>
        <v>Sales</v>
      </c>
      <c r="AB1727" s="3" t="str">
        <f>IFERROR(VLOOKUP($C1727*1,Lookups!$H:$N,4,FALSE),"")</f>
        <v>Dinner</v>
      </c>
      <c r="AC1727" s="3" t="str">
        <f>IFERROR(VLOOKUP($C1727*1,Lookups!$H:$N,5,FALSE),"")</f>
        <v>Dining room</v>
      </c>
      <c r="AD1727" s="3" t="str">
        <f>IFERROR(VLOOKUP($C1727*1,Lookups!$H:$N,6,FALSE),"")</f>
        <v>Bev</v>
      </c>
      <c r="AE1727" s="3" t="str">
        <f>IFERROR(VLOOKUP($C1727*1,Lookups!$H:$N,7,FALSE),"")</f>
        <v>Wine</v>
      </c>
      <c r="AF1727" s="3" t="str">
        <f>VLOOKUP(B1727*1,Stores!$A:$C,3,FALSE)</f>
        <v>DFG</v>
      </c>
    </row>
    <row r="1728" spans="1:32">
      <c r="A1728" s="165" t="s">
        <v>950</v>
      </c>
      <c r="B1728" s="166" t="s">
        <v>935</v>
      </c>
      <c r="C1728" s="165" t="s">
        <v>664</v>
      </c>
      <c r="D1728" s="165" t="s">
        <v>918</v>
      </c>
      <c r="E1728" s="165" t="s">
        <v>689</v>
      </c>
      <c r="F1728" s="167">
        <v>2017</v>
      </c>
      <c r="G1728" s="168">
        <v>0</v>
      </c>
      <c r="H1728" s="169">
        <v>16994.995499999997</v>
      </c>
      <c r="I1728" s="169">
        <v>16745.121225000003</v>
      </c>
      <c r="J1728" s="169">
        <v>12056.0352</v>
      </c>
      <c r="K1728" s="169">
        <v>11205.18</v>
      </c>
      <c r="L1728" s="169">
        <v>10829.685375000001</v>
      </c>
      <c r="M1728" s="169">
        <v>8356.9378500000003</v>
      </c>
      <c r="N1728" s="169">
        <v>10705.086000000001</v>
      </c>
      <c r="O1728" s="169">
        <v>11494.12005</v>
      </c>
      <c r="P1728" s="169">
        <v>13317.047099999998</v>
      </c>
      <c r="Q1728" s="169">
        <v>13629.58965</v>
      </c>
      <c r="R1728" s="169">
        <v>15526.762575000001</v>
      </c>
      <c r="S1728" s="169">
        <v>0</v>
      </c>
      <c r="T1728" s="169">
        <v>0</v>
      </c>
      <c r="U1728" s="169">
        <v>140860.56052499998</v>
      </c>
      <c r="V1728" s="163">
        <f ca="1">SUM(INDIRECT(Inputs!$C$11&amp;ROW()&amp;":"&amp;Inputs!$C$12&amp;ROW()))</f>
        <v>13629.58965</v>
      </c>
      <c r="W1728" s="163">
        <f ca="1">SUM(INDIRECT(Inputs!$C$13&amp;ROW()&amp;":"&amp;Inputs!$C$14&amp;ROW()))</f>
        <v>125333.79794999999</v>
      </c>
      <c r="X1728" s="3" t="str">
        <f>IF(COUNTIFS(Lookups!$A:$A,C1728)=1,"Gross Sales","")</f>
        <v/>
      </c>
      <c r="Y1728" s="3" t="str">
        <f>IF(COUNTIFS(Lookups!$D:$D,C1728)=1,"Bar Sales","")</f>
        <v/>
      </c>
      <c r="Z1728" s="3" t="str">
        <f>IFERROR(VLOOKUP(C1728*1,Lookups!$D:$F,3,FALSE),"")</f>
        <v/>
      </c>
      <c r="AA1728" s="3" t="str">
        <f>IFERROR(VLOOKUP($C1728*1,Lookups!$H:$N,3,FALSE),"")</f>
        <v>Sales</v>
      </c>
      <c r="AB1728" s="3" t="str">
        <f>IFERROR(VLOOKUP($C1728*1,Lookups!$H:$N,4,FALSE),"")</f>
        <v>Dinner</v>
      </c>
      <c r="AC1728" s="3" t="str">
        <f>IFERROR(VLOOKUP($C1728*1,Lookups!$H:$N,5,FALSE),"")</f>
        <v>Dining room</v>
      </c>
      <c r="AD1728" s="3" t="str">
        <f>IFERROR(VLOOKUP($C1728*1,Lookups!$H:$N,6,FALSE),"")</f>
        <v>Bev</v>
      </c>
      <c r="AE1728" s="3" t="str">
        <f>IFERROR(VLOOKUP($C1728*1,Lookups!$H:$N,7,FALSE),"")</f>
        <v>Wine</v>
      </c>
      <c r="AF1728" s="3" t="str">
        <f>VLOOKUP(B1728*1,Stores!$A:$C,3,FALSE)</f>
        <v>DFG</v>
      </c>
    </row>
    <row r="1729" spans="1:32">
      <c r="A1729" s="165" t="s">
        <v>949</v>
      </c>
      <c r="B1729" s="166" t="s">
        <v>936</v>
      </c>
      <c r="C1729" s="165" t="s">
        <v>664</v>
      </c>
      <c r="D1729" s="165" t="s">
        <v>918</v>
      </c>
      <c r="E1729" s="165" t="s">
        <v>689</v>
      </c>
      <c r="F1729" s="167">
        <v>2017</v>
      </c>
      <c r="G1729" s="168">
        <v>0</v>
      </c>
      <c r="H1729" s="169">
        <v>7462.1001000000006</v>
      </c>
      <c r="I1729" s="169">
        <v>11400.635624999999</v>
      </c>
      <c r="J1729" s="169">
        <v>4163.8054500000007</v>
      </c>
      <c r="K1729" s="169">
        <v>3251.9596500000007</v>
      </c>
      <c r="L1729" s="169">
        <v>4670.0995499999999</v>
      </c>
      <c r="M1729" s="169">
        <v>4310.326500000001</v>
      </c>
      <c r="N1729" s="169">
        <v>4690.7973000000002</v>
      </c>
      <c r="O1729" s="169">
        <v>5184.7467000000006</v>
      </c>
      <c r="P1729" s="169">
        <v>5580.7358999999997</v>
      </c>
      <c r="Q1729" s="169">
        <v>5943.6035999999995</v>
      </c>
      <c r="R1729" s="169">
        <v>4797.7308000000003</v>
      </c>
      <c r="S1729" s="169">
        <v>0</v>
      </c>
      <c r="T1729" s="169">
        <v>0</v>
      </c>
      <c r="U1729" s="169">
        <v>61456.541174999998</v>
      </c>
      <c r="V1729" s="163">
        <f ca="1">SUM(INDIRECT(Inputs!$C$11&amp;ROW()&amp;":"&amp;Inputs!$C$12&amp;ROW()))</f>
        <v>5943.6035999999995</v>
      </c>
      <c r="W1729" s="163">
        <f ca="1">SUM(INDIRECT(Inputs!$C$13&amp;ROW()&amp;":"&amp;Inputs!$C$14&amp;ROW()))</f>
        <v>56658.810375000001</v>
      </c>
      <c r="X1729" s="3" t="str">
        <f>IF(COUNTIFS(Lookups!$A:$A,C1729)=1,"Gross Sales","")</f>
        <v/>
      </c>
      <c r="Y1729" s="3" t="str">
        <f>IF(COUNTIFS(Lookups!$D:$D,C1729)=1,"Bar Sales","")</f>
        <v/>
      </c>
      <c r="Z1729" s="3" t="str">
        <f>IFERROR(VLOOKUP(C1729*1,Lookups!$D:$F,3,FALSE),"")</f>
        <v/>
      </c>
      <c r="AA1729" s="3" t="str">
        <f>IFERROR(VLOOKUP($C1729*1,Lookups!$H:$N,3,FALSE),"")</f>
        <v>Sales</v>
      </c>
      <c r="AB1729" s="3" t="str">
        <f>IFERROR(VLOOKUP($C1729*1,Lookups!$H:$N,4,FALSE),"")</f>
        <v>Dinner</v>
      </c>
      <c r="AC1729" s="3" t="str">
        <f>IFERROR(VLOOKUP($C1729*1,Lookups!$H:$N,5,FALSE),"")</f>
        <v>Dining room</v>
      </c>
      <c r="AD1729" s="3" t="str">
        <f>IFERROR(VLOOKUP($C1729*1,Lookups!$H:$N,6,FALSE),"")</f>
        <v>Bev</v>
      </c>
      <c r="AE1729" s="3" t="str">
        <f>IFERROR(VLOOKUP($C1729*1,Lookups!$H:$N,7,FALSE),"")</f>
        <v>Wine</v>
      </c>
      <c r="AF1729" s="3" t="str">
        <f>VLOOKUP(B1729*1,Stores!$A:$C,3,FALSE)</f>
        <v>DFG</v>
      </c>
    </row>
    <row r="1730" spans="1:32">
      <c r="A1730" s="165" t="s">
        <v>948</v>
      </c>
      <c r="B1730" s="166" t="s">
        <v>937</v>
      </c>
      <c r="C1730" s="165" t="s">
        <v>664</v>
      </c>
      <c r="D1730" s="165" t="s">
        <v>918</v>
      </c>
      <c r="E1730" s="165" t="s">
        <v>689</v>
      </c>
      <c r="F1730" s="167">
        <v>2017</v>
      </c>
      <c r="G1730" s="168">
        <v>0</v>
      </c>
      <c r="H1730" s="169">
        <v>9735.5377500000013</v>
      </c>
      <c r="I1730" s="169">
        <v>13055.519249999999</v>
      </c>
      <c r="J1730" s="169">
        <v>13760.575799999999</v>
      </c>
      <c r="K1730" s="169">
        <v>10171.9776</v>
      </c>
      <c r="L1730" s="169">
        <v>12662.726999999999</v>
      </c>
      <c r="M1730" s="169">
        <v>14254.284375000001</v>
      </c>
      <c r="N1730" s="169">
        <v>8216.1478500000012</v>
      </c>
      <c r="O1730" s="169">
        <v>9067.4470499999989</v>
      </c>
      <c r="P1730" s="169">
        <v>11793.00915</v>
      </c>
      <c r="Q1730" s="169">
        <v>16966.0995</v>
      </c>
      <c r="R1730" s="169">
        <v>13760.809499999998</v>
      </c>
      <c r="S1730" s="169">
        <v>0</v>
      </c>
      <c r="T1730" s="169">
        <v>0</v>
      </c>
      <c r="U1730" s="169">
        <v>133444.13482499999</v>
      </c>
      <c r="V1730" s="163">
        <f ca="1">SUM(INDIRECT(Inputs!$C$11&amp;ROW()&amp;":"&amp;Inputs!$C$12&amp;ROW()))</f>
        <v>16966.0995</v>
      </c>
      <c r="W1730" s="163">
        <f ca="1">SUM(INDIRECT(Inputs!$C$13&amp;ROW()&amp;":"&amp;Inputs!$C$14&amp;ROW()))</f>
        <v>119683.32532499998</v>
      </c>
      <c r="X1730" s="3" t="str">
        <f>IF(COUNTIFS(Lookups!$A:$A,C1730)=1,"Gross Sales","")</f>
        <v/>
      </c>
      <c r="Y1730" s="3" t="str">
        <f>IF(COUNTIFS(Lookups!$D:$D,C1730)=1,"Bar Sales","")</f>
        <v/>
      </c>
      <c r="Z1730" s="3" t="str">
        <f>IFERROR(VLOOKUP(C1730*1,Lookups!$D:$F,3,FALSE),"")</f>
        <v/>
      </c>
      <c r="AA1730" s="3" t="str">
        <f>IFERROR(VLOOKUP($C1730*1,Lookups!$H:$N,3,FALSE),"")</f>
        <v>Sales</v>
      </c>
      <c r="AB1730" s="3" t="str">
        <f>IFERROR(VLOOKUP($C1730*1,Lookups!$H:$N,4,FALSE),"")</f>
        <v>Dinner</v>
      </c>
      <c r="AC1730" s="3" t="str">
        <f>IFERROR(VLOOKUP($C1730*1,Lookups!$H:$N,5,FALSE),"")</f>
        <v>Dining room</v>
      </c>
      <c r="AD1730" s="3" t="str">
        <f>IFERROR(VLOOKUP($C1730*1,Lookups!$H:$N,6,FALSE),"")</f>
        <v>Bev</v>
      </c>
      <c r="AE1730" s="3" t="str">
        <f>IFERROR(VLOOKUP($C1730*1,Lookups!$H:$N,7,FALSE),"")</f>
        <v>Wine</v>
      </c>
      <c r="AF1730" s="3" t="str">
        <f>VLOOKUP(B1730*1,Stores!$A:$C,3,FALSE)</f>
        <v>DFG</v>
      </c>
    </row>
    <row r="1731" spans="1:32">
      <c r="A1731" s="165" t="s">
        <v>947</v>
      </c>
      <c r="B1731" s="166" t="s">
        <v>938</v>
      </c>
      <c r="C1731" s="165" t="s">
        <v>664</v>
      </c>
      <c r="D1731" s="165" t="s">
        <v>918</v>
      </c>
      <c r="E1731" s="165" t="s">
        <v>689</v>
      </c>
      <c r="F1731" s="167">
        <v>2017</v>
      </c>
      <c r="G1731" s="168">
        <v>0</v>
      </c>
      <c r="H1731" s="169">
        <v>12137.0445</v>
      </c>
      <c r="I1731" s="169">
        <v>15362.330399999999</v>
      </c>
      <c r="J1731" s="169">
        <v>14189.089274999998</v>
      </c>
      <c r="K1731" s="169">
        <v>18939.391350000002</v>
      </c>
      <c r="L1731" s="169">
        <v>12490.330950000001</v>
      </c>
      <c r="M1731" s="169">
        <v>14997.754799999999</v>
      </c>
      <c r="N1731" s="169">
        <v>14774.818500000003</v>
      </c>
      <c r="O1731" s="169">
        <v>13538.858400000001</v>
      </c>
      <c r="P1731" s="169">
        <v>15397.159799999999</v>
      </c>
      <c r="Q1731" s="169">
        <v>13420.004400000002</v>
      </c>
      <c r="R1731" s="169">
        <v>10018.299375000002</v>
      </c>
      <c r="S1731" s="169">
        <v>0</v>
      </c>
      <c r="T1731" s="169">
        <v>0</v>
      </c>
      <c r="U1731" s="169">
        <v>155265.08175000001</v>
      </c>
      <c r="V1731" s="163">
        <f ca="1">SUM(INDIRECT(Inputs!$C$11&amp;ROW()&amp;":"&amp;Inputs!$C$12&amp;ROW()))</f>
        <v>13420.004400000002</v>
      </c>
      <c r="W1731" s="163">
        <f ca="1">SUM(INDIRECT(Inputs!$C$13&amp;ROW()&amp;":"&amp;Inputs!$C$14&amp;ROW()))</f>
        <v>145246.78237500001</v>
      </c>
      <c r="X1731" s="3" t="str">
        <f>IF(COUNTIFS(Lookups!$A:$A,C1731)=1,"Gross Sales","")</f>
        <v/>
      </c>
      <c r="Y1731" s="3" t="str">
        <f>IF(COUNTIFS(Lookups!$D:$D,C1731)=1,"Bar Sales","")</f>
        <v/>
      </c>
      <c r="Z1731" s="3" t="str">
        <f>IFERROR(VLOOKUP(C1731*1,Lookups!$D:$F,3,FALSE),"")</f>
        <v/>
      </c>
      <c r="AA1731" s="3" t="str">
        <f>IFERROR(VLOOKUP($C1731*1,Lookups!$H:$N,3,FALSE),"")</f>
        <v>Sales</v>
      </c>
      <c r="AB1731" s="3" t="str">
        <f>IFERROR(VLOOKUP($C1731*1,Lookups!$H:$N,4,FALSE),"")</f>
        <v>Dinner</v>
      </c>
      <c r="AC1731" s="3" t="str">
        <f>IFERROR(VLOOKUP($C1731*1,Lookups!$H:$N,5,FALSE),"")</f>
        <v>Dining room</v>
      </c>
      <c r="AD1731" s="3" t="str">
        <f>IFERROR(VLOOKUP($C1731*1,Lookups!$H:$N,6,FALSE),"")</f>
        <v>Bev</v>
      </c>
      <c r="AE1731" s="3" t="str">
        <f>IFERROR(VLOOKUP($C1731*1,Lookups!$H:$N,7,FALSE),"")</f>
        <v>Wine</v>
      </c>
      <c r="AF1731" s="3" t="str">
        <f>VLOOKUP(B1731*1,Stores!$A:$C,3,FALSE)</f>
        <v>DFG</v>
      </c>
    </row>
    <row r="1732" spans="1:32">
      <c r="A1732" s="165" t="s">
        <v>946</v>
      </c>
      <c r="B1732" s="166" t="s">
        <v>939</v>
      </c>
      <c r="C1732" s="165" t="s">
        <v>664</v>
      </c>
      <c r="D1732" s="165" t="s">
        <v>918</v>
      </c>
      <c r="E1732" s="165" t="s">
        <v>689</v>
      </c>
      <c r="F1732" s="167">
        <v>2017</v>
      </c>
      <c r="G1732" s="168">
        <v>0</v>
      </c>
      <c r="H1732" s="169">
        <v>22163.103600000002</v>
      </c>
      <c r="I1732" s="169">
        <v>19386.947624999997</v>
      </c>
      <c r="J1732" s="169">
        <v>12999.739499999998</v>
      </c>
      <c r="K1732" s="169">
        <v>14299.812450000001</v>
      </c>
      <c r="L1732" s="169">
        <v>13498.169100000001</v>
      </c>
      <c r="M1732" s="169">
        <v>16124.602499999999</v>
      </c>
      <c r="N1732" s="169">
        <v>16877.265374999999</v>
      </c>
      <c r="O1732" s="169">
        <v>16372.231874999998</v>
      </c>
      <c r="P1732" s="169">
        <v>13318.13925</v>
      </c>
      <c r="Q1732" s="169">
        <v>19021.508399999999</v>
      </c>
      <c r="R1732" s="169">
        <v>13457.377499999997</v>
      </c>
      <c r="S1732" s="169">
        <v>0</v>
      </c>
      <c r="T1732" s="169">
        <v>0</v>
      </c>
      <c r="U1732" s="169">
        <v>177518.89717499999</v>
      </c>
      <c r="V1732" s="163">
        <f ca="1">SUM(INDIRECT(Inputs!$C$11&amp;ROW()&amp;":"&amp;Inputs!$C$12&amp;ROW()))</f>
        <v>19021.508399999999</v>
      </c>
      <c r="W1732" s="163">
        <f ca="1">SUM(INDIRECT(Inputs!$C$13&amp;ROW()&amp;":"&amp;Inputs!$C$14&amp;ROW()))</f>
        <v>164061.51967499999</v>
      </c>
      <c r="X1732" s="3" t="str">
        <f>IF(COUNTIFS(Lookups!$A:$A,C1732)=1,"Gross Sales","")</f>
        <v/>
      </c>
      <c r="Y1732" s="3" t="str">
        <f>IF(COUNTIFS(Lookups!$D:$D,C1732)=1,"Bar Sales","")</f>
        <v/>
      </c>
      <c r="Z1732" s="3" t="str">
        <f>IFERROR(VLOOKUP(C1732*1,Lookups!$D:$F,3,FALSE),"")</f>
        <v/>
      </c>
      <c r="AA1732" s="3" t="str">
        <f>IFERROR(VLOOKUP($C1732*1,Lookups!$H:$N,3,FALSE),"")</f>
        <v>Sales</v>
      </c>
      <c r="AB1732" s="3" t="str">
        <f>IFERROR(VLOOKUP($C1732*1,Lookups!$H:$N,4,FALSE),"")</f>
        <v>Dinner</v>
      </c>
      <c r="AC1732" s="3" t="str">
        <f>IFERROR(VLOOKUP($C1732*1,Lookups!$H:$N,5,FALSE),"")</f>
        <v>Dining room</v>
      </c>
      <c r="AD1732" s="3" t="str">
        <f>IFERROR(VLOOKUP($C1732*1,Lookups!$H:$N,6,FALSE),"")</f>
        <v>Bev</v>
      </c>
      <c r="AE1732" s="3" t="str">
        <f>IFERROR(VLOOKUP($C1732*1,Lookups!$H:$N,7,FALSE),"")</f>
        <v>Wine</v>
      </c>
      <c r="AF1732" s="3" t="str">
        <f>VLOOKUP(B1732*1,Stores!$A:$C,3,FALSE)</f>
        <v>DFG</v>
      </c>
    </row>
    <row r="1733" spans="1:32">
      <c r="A1733" s="165" t="s">
        <v>945</v>
      </c>
      <c r="B1733" s="166" t="s">
        <v>940</v>
      </c>
      <c r="C1733" s="165" t="s">
        <v>664</v>
      </c>
      <c r="D1733" s="165" t="s">
        <v>918</v>
      </c>
      <c r="E1733" s="165" t="s">
        <v>689</v>
      </c>
      <c r="F1733" s="167">
        <v>2017</v>
      </c>
      <c r="G1733" s="168">
        <v>0</v>
      </c>
      <c r="H1733" s="169">
        <v>12870.897749999998</v>
      </c>
      <c r="I1733" s="169">
        <v>19020.851999999999</v>
      </c>
      <c r="J1733" s="169">
        <v>18201.496500000001</v>
      </c>
      <c r="K1733" s="169">
        <v>16024.797450000002</v>
      </c>
      <c r="L1733" s="169">
        <v>14736.09735</v>
      </c>
      <c r="M1733" s="169">
        <v>14132.808000000003</v>
      </c>
      <c r="N1733" s="169">
        <v>11974.037624999999</v>
      </c>
      <c r="O1733" s="169">
        <v>16266.1185</v>
      </c>
      <c r="P1733" s="169">
        <v>15750.9858</v>
      </c>
      <c r="Q1733" s="169">
        <v>12413.279849999999</v>
      </c>
      <c r="R1733" s="169">
        <v>16378.7292</v>
      </c>
      <c r="S1733" s="169">
        <v>0</v>
      </c>
      <c r="T1733" s="169">
        <v>0</v>
      </c>
      <c r="U1733" s="169">
        <v>167770.10002499999</v>
      </c>
      <c r="V1733" s="163">
        <f ca="1">SUM(INDIRECT(Inputs!$C$11&amp;ROW()&amp;":"&amp;Inputs!$C$12&amp;ROW()))</f>
        <v>12413.279849999999</v>
      </c>
      <c r="W1733" s="163">
        <f ca="1">SUM(INDIRECT(Inputs!$C$13&amp;ROW()&amp;":"&amp;Inputs!$C$14&amp;ROW()))</f>
        <v>151391.37082499999</v>
      </c>
      <c r="X1733" s="3" t="str">
        <f>IF(COUNTIFS(Lookups!$A:$A,C1733)=1,"Gross Sales","")</f>
        <v/>
      </c>
      <c r="Y1733" s="3" t="str">
        <f>IF(COUNTIFS(Lookups!$D:$D,C1733)=1,"Bar Sales","")</f>
        <v/>
      </c>
      <c r="Z1733" s="3" t="str">
        <f>IFERROR(VLOOKUP(C1733*1,Lookups!$D:$F,3,FALSE),"")</f>
        <v/>
      </c>
      <c r="AA1733" s="3" t="str">
        <f>IFERROR(VLOOKUP($C1733*1,Lookups!$H:$N,3,FALSE),"")</f>
        <v>Sales</v>
      </c>
      <c r="AB1733" s="3" t="str">
        <f>IFERROR(VLOOKUP($C1733*1,Lookups!$H:$N,4,FALSE),"")</f>
        <v>Dinner</v>
      </c>
      <c r="AC1733" s="3" t="str">
        <f>IFERROR(VLOOKUP($C1733*1,Lookups!$H:$N,5,FALSE),"")</f>
        <v>Dining room</v>
      </c>
      <c r="AD1733" s="3" t="str">
        <f>IFERROR(VLOOKUP($C1733*1,Lookups!$H:$N,6,FALSE),"")</f>
        <v>Bev</v>
      </c>
      <c r="AE1733" s="3" t="str">
        <f>IFERROR(VLOOKUP($C1733*1,Lookups!$H:$N,7,FALSE),"")</f>
        <v>Wine</v>
      </c>
      <c r="AF1733" s="3" t="str">
        <f>VLOOKUP(B1733*1,Stores!$A:$C,3,FALSE)</f>
        <v>DFG</v>
      </c>
    </row>
    <row r="1734" spans="1:32">
      <c r="A1734" s="165" t="s">
        <v>944</v>
      </c>
      <c r="B1734" s="166" t="s">
        <v>941</v>
      </c>
      <c r="C1734" s="165" t="s">
        <v>664</v>
      </c>
      <c r="D1734" s="165" t="s">
        <v>918</v>
      </c>
      <c r="E1734" s="165" t="s">
        <v>689</v>
      </c>
      <c r="F1734" s="167">
        <v>2017</v>
      </c>
      <c r="G1734" s="168">
        <v>0</v>
      </c>
      <c r="H1734" s="169">
        <v>25466.784525000003</v>
      </c>
      <c r="I1734" s="169">
        <v>17934.938999999998</v>
      </c>
      <c r="J1734" s="169">
        <v>21368.252700000001</v>
      </c>
      <c r="K1734" s="169">
        <v>18870.395549999997</v>
      </c>
      <c r="L1734" s="169">
        <v>23095.67325</v>
      </c>
      <c r="M1734" s="169">
        <v>13767.81285</v>
      </c>
      <c r="N1734" s="169">
        <v>22928.81985</v>
      </c>
      <c r="O1734" s="169">
        <v>20840.709375000002</v>
      </c>
      <c r="P1734" s="169">
        <v>24992.555024999998</v>
      </c>
      <c r="Q1734" s="169">
        <v>15470.77785</v>
      </c>
      <c r="R1734" s="169">
        <v>22880.558100000002</v>
      </c>
      <c r="S1734" s="169">
        <v>0</v>
      </c>
      <c r="T1734" s="169">
        <v>0</v>
      </c>
      <c r="U1734" s="169">
        <v>227617.27807500004</v>
      </c>
      <c r="V1734" s="163">
        <f ca="1">SUM(INDIRECT(Inputs!$C$11&amp;ROW()&amp;":"&amp;Inputs!$C$12&amp;ROW()))</f>
        <v>15470.77785</v>
      </c>
      <c r="W1734" s="163">
        <f ca="1">SUM(INDIRECT(Inputs!$C$13&amp;ROW()&amp;":"&amp;Inputs!$C$14&amp;ROW()))</f>
        <v>204736.71997500004</v>
      </c>
      <c r="X1734" s="3" t="str">
        <f>IF(COUNTIFS(Lookups!$A:$A,C1734)=1,"Gross Sales","")</f>
        <v/>
      </c>
      <c r="Y1734" s="3" t="str">
        <f>IF(COUNTIFS(Lookups!$D:$D,C1734)=1,"Bar Sales","")</f>
        <v/>
      </c>
      <c r="Z1734" s="3" t="str">
        <f>IFERROR(VLOOKUP(C1734*1,Lookups!$D:$F,3,FALSE),"")</f>
        <v/>
      </c>
      <c r="AA1734" s="3" t="str">
        <f>IFERROR(VLOOKUP($C1734*1,Lookups!$H:$N,3,FALSE),"")</f>
        <v>Sales</v>
      </c>
      <c r="AB1734" s="3" t="str">
        <f>IFERROR(VLOOKUP($C1734*1,Lookups!$H:$N,4,FALSE),"")</f>
        <v>Dinner</v>
      </c>
      <c r="AC1734" s="3" t="str">
        <f>IFERROR(VLOOKUP($C1734*1,Lookups!$H:$N,5,FALSE),"")</f>
        <v>Dining room</v>
      </c>
      <c r="AD1734" s="3" t="str">
        <f>IFERROR(VLOOKUP($C1734*1,Lookups!$H:$N,6,FALSE),"")</f>
        <v>Bev</v>
      </c>
      <c r="AE1734" s="3" t="str">
        <f>IFERROR(VLOOKUP($C1734*1,Lookups!$H:$N,7,FALSE),"")</f>
        <v>Wine</v>
      </c>
      <c r="AF1734" s="3" t="str">
        <f>VLOOKUP(B1734*1,Stores!$A:$C,3,FALSE)</f>
        <v>DFG</v>
      </c>
    </row>
    <row r="1735" spans="1:32">
      <c r="A1735" s="165" t="s">
        <v>943</v>
      </c>
      <c r="B1735" s="166" t="s">
        <v>942</v>
      </c>
      <c r="C1735" s="165" t="s">
        <v>664</v>
      </c>
      <c r="D1735" s="165" t="s">
        <v>918</v>
      </c>
      <c r="E1735" s="165" t="s">
        <v>689</v>
      </c>
      <c r="F1735" s="167">
        <v>2017</v>
      </c>
      <c r="G1735" s="168">
        <v>0</v>
      </c>
      <c r="H1735" s="169">
        <v>11102.276250000001</v>
      </c>
      <c r="I1735" s="169">
        <v>17717.671800000004</v>
      </c>
      <c r="J1735" s="169">
        <v>13148.893575</v>
      </c>
      <c r="K1735" s="169">
        <v>11192.1765</v>
      </c>
      <c r="L1735" s="169">
        <v>10525.7286</v>
      </c>
      <c r="M1735" s="169">
        <v>11239.039125000001</v>
      </c>
      <c r="N1735" s="169">
        <v>7268.2852499999999</v>
      </c>
      <c r="O1735" s="169">
        <v>7383.86985</v>
      </c>
      <c r="P1735" s="169">
        <v>8936.6969999999983</v>
      </c>
      <c r="Q1735" s="169">
        <v>12032.712</v>
      </c>
      <c r="R1735" s="169">
        <v>17710.861874999995</v>
      </c>
      <c r="S1735" s="169">
        <v>0</v>
      </c>
      <c r="T1735" s="169">
        <v>0</v>
      </c>
      <c r="U1735" s="169">
        <v>128258.21182500001</v>
      </c>
      <c r="V1735" s="163">
        <f ca="1">SUM(INDIRECT(Inputs!$C$11&amp;ROW()&amp;":"&amp;Inputs!$C$12&amp;ROW()))</f>
        <v>12032.712</v>
      </c>
      <c r="W1735" s="163">
        <f ca="1">SUM(INDIRECT(Inputs!$C$13&amp;ROW()&amp;":"&amp;Inputs!$C$14&amp;ROW()))</f>
        <v>110547.34995000002</v>
      </c>
      <c r="X1735" s="3" t="str">
        <f>IF(COUNTIFS(Lookups!$A:$A,C1735)=1,"Gross Sales","")</f>
        <v/>
      </c>
      <c r="Y1735" s="3" t="str">
        <f>IF(COUNTIFS(Lookups!$D:$D,C1735)=1,"Bar Sales","")</f>
        <v/>
      </c>
      <c r="Z1735" s="3" t="str">
        <f>IFERROR(VLOOKUP(C1735*1,Lookups!$D:$F,3,FALSE),"")</f>
        <v/>
      </c>
      <c r="AA1735" s="3" t="str">
        <f>IFERROR(VLOOKUP($C1735*1,Lookups!$H:$N,3,FALSE),"")</f>
        <v>Sales</v>
      </c>
      <c r="AB1735" s="3" t="str">
        <f>IFERROR(VLOOKUP($C1735*1,Lookups!$H:$N,4,FALSE),"")</f>
        <v>Dinner</v>
      </c>
      <c r="AC1735" s="3" t="str">
        <f>IFERROR(VLOOKUP($C1735*1,Lookups!$H:$N,5,FALSE),"")</f>
        <v>Dining room</v>
      </c>
      <c r="AD1735" s="3" t="str">
        <f>IFERROR(VLOOKUP($C1735*1,Lookups!$H:$N,6,FALSE),"")</f>
        <v>Bev</v>
      </c>
      <c r="AE1735" s="3" t="str">
        <f>IFERROR(VLOOKUP($C1735*1,Lookups!$H:$N,7,FALSE),"")</f>
        <v>Wine</v>
      </c>
      <c r="AF1735" s="3" t="str">
        <f>VLOOKUP(B1735*1,Stores!$A:$C,3,FALSE)</f>
        <v>DFG</v>
      </c>
    </row>
    <row r="1736" spans="1:32">
      <c r="A1736" s="165" t="s">
        <v>942</v>
      </c>
      <c r="B1736" s="166" t="s">
        <v>943</v>
      </c>
      <c r="C1736" s="165" t="s">
        <v>664</v>
      </c>
      <c r="D1736" s="165" t="s">
        <v>918</v>
      </c>
      <c r="E1736" s="165" t="s">
        <v>689</v>
      </c>
      <c r="F1736" s="167">
        <v>2017</v>
      </c>
      <c r="G1736" s="168">
        <v>0</v>
      </c>
      <c r="H1736" s="169">
        <v>6795.3828000000012</v>
      </c>
      <c r="I1736" s="169">
        <v>8776.6200000000008</v>
      </c>
      <c r="J1736" s="169">
        <v>7595.1450000000004</v>
      </c>
      <c r="K1736" s="169">
        <v>4968.141525</v>
      </c>
      <c r="L1736" s="169">
        <v>6929.1450000000004</v>
      </c>
      <c r="M1736" s="169">
        <v>4941.3900000000003</v>
      </c>
      <c r="N1736" s="169">
        <v>5006.8514999999998</v>
      </c>
      <c r="O1736" s="169">
        <v>5797.8755999999994</v>
      </c>
      <c r="P1736" s="169">
        <v>4277.5459499999997</v>
      </c>
      <c r="Q1736" s="169">
        <v>5107.2512999999999</v>
      </c>
      <c r="R1736" s="169">
        <v>9769.0761000000002</v>
      </c>
      <c r="S1736" s="169">
        <v>0</v>
      </c>
      <c r="T1736" s="169">
        <v>0</v>
      </c>
      <c r="U1736" s="169">
        <v>69964.424775000007</v>
      </c>
      <c r="V1736" s="163">
        <f ca="1">SUM(INDIRECT(Inputs!$C$11&amp;ROW()&amp;":"&amp;Inputs!$C$12&amp;ROW()))</f>
        <v>5107.2512999999999</v>
      </c>
      <c r="W1736" s="163">
        <f ca="1">SUM(INDIRECT(Inputs!$C$13&amp;ROW()&amp;":"&amp;Inputs!$C$14&amp;ROW()))</f>
        <v>60195.348675000001</v>
      </c>
      <c r="X1736" s="3" t="str">
        <f>IF(COUNTIFS(Lookups!$A:$A,C1736)=1,"Gross Sales","")</f>
        <v/>
      </c>
      <c r="Y1736" s="3" t="str">
        <f>IF(COUNTIFS(Lookups!$D:$D,C1736)=1,"Bar Sales","")</f>
        <v/>
      </c>
      <c r="Z1736" s="3" t="str">
        <f>IFERROR(VLOOKUP(C1736*1,Lookups!$D:$F,3,FALSE),"")</f>
        <v/>
      </c>
      <c r="AA1736" s="3" t="str">
        <f>IFERROR(VLOOKUP($C1736*1,Lookups!$H:$N,3,FALSE),"")</f>
        <v>Sales</v>
      </c>
      <c r="AB1736" s="3" t="str">
        <f>IFERROR(VLOOKUP($C1736*1,Lookups!$H:$N,4,FALSE),"")</f>
        <v>Dinner</v>
      </c>
      <c r="AC1736" s="3" t="str">
        <f>IFERROR(VLOOKUP($C1736*1,Lookups!$H:$N,5,FALSE),"")</f>
        <v>Dining room</v>
      </c>
      <c r="AD1736" s="3" t="str">
        <f>IFERROR(VLOOKUP($C1736*1,Lookups!$H:$N,6,FALSE),"")</f>
        <v>Bev</v>
      </c>
      <c r="AE1736" s="3" t="str">
        <f>IFERROR(VLOOKUP($C1736*1,Lookups!$H:$N,7,FALSE),"")</f>
        <v>Wine</v>
      </c>
      <c r="AF1736" s="3" t="str">
        <f>VLOOKUP(B1736*1,Stores!$A:$C,3,FALSE)</f>
        <v>DFG</v>
      </c>
    </row>
    <row r="1737" spans="1:32">
      <c r="A1737" s="165" t="s">
        <v>941</v>
      </c>
      <c r="B1737" s="166" t="s">
        <v>944</v>
      </c>
      <c r="C1737" s="165" t="s">
        <v>664</v>
      </c>
      <c r="D1737" s="165" t="s">
        <v>918</v>
      </c>
      <c r="E1737" s="165" t="s">
        <v>689</v>
      </c>
      <c r="F1737" s="167">
        <v>2017</v>
      </c>
      <c r="G1737" s="168">
        <v>0</v>
      </c>
      <c r="H1737" s="169">
        <v>10943.7891</v>
      </c>
      <c r="I1737" s="169">
        <v>11565.941999999999</v>
      </c>
      <c r="J1737" s="169">
        <v>11153.098575</v>
      </c>
      <c r="K1737" s="169">
        <v>10928.930625000001</v>
      </c>
      <c r="L1737" s="169">
        <v>10592.070000000002</v>
      </c>
      <c r="M1737" s="169">
        <v>6820.4665500000001</v>
      </c>
      <c r="N1737" s="169">
        <v>6840.7916249999989</v>
      </c>
      <c r="O1737" s="169">
        <v>9174.0285000000003</v>
      </c>
      <c r="P1737" s="169">
        <v>8056.8675000000003</v>
      </c>
      <c r="Q1737" s="169">
        <v>6675.0689249999996</v>
      </c>
      <c r="R1737" s="169">
        <v>10690.501274999999</v>
      </c>
      <c r="S1737" s="169">
        <v>0</v>
      </c>
      <c r="T1737" s="169">
        <v>0</v>
      </c>
      <c r="U1737" s="169">
        <v>103441.55467500001</v>
      </c>
      <c r="V1737" s="163">
        <f ca="1">SUM(INDIRECT(Inputs!$C$11&amp;ROW()&amp;":"&amp;Inputs!$C$12&amp;ROW()))</f>
        <v>6675.0689249999996</v>
      </c>
      <c r="W1737" s="163">
        <f ca="1">SUM(INDIRECT(Inputs!$C$13&amp;ROW()&amp;":"&amp;Inputs!$C$14&amp;ROW()))</f>
        <v>92751.053400000004</v>
      </c>
      <c r="X1737" s="3" t="str">
        <f>IF(COUNTIFS(Lookups!$A:$A,C1737)=1,"Gross Sales","")</f>
        <v/>
      </c>
      <c r="Y1737" s="3" t="str">
        <f>IF(COUNTIFS(Lookups!$D:$D,C1737)=1,"Bar Sales","")</f>
        <v/>
      </c>
      <c r="Z1737" s="3" t="str">
        <f>IFERROR(VLOOKUP(C1737*1,Lookups!$D:$F,3,FALSE),"")</f>
        <v/>
      </c>
      <c r="AA1737" s="3" t="str">
        <f>IFERROR(VLOOKUP($C1737*1,Lookups!$H:$N,3,FALSE),"")</f>
        <v>Sales</v>
      </c>
      <c r="AB1737" s="3" t="str">
        <f>IFERROR(VLOOKUP($C1737*1,Lookups!$H:$N,4,FALSE),"")</f>
        <v>Dinner</v>
      </c>
      <c r="AC1737" s="3" t="str">
        <f>IFERROR(VLOOKUP($C1737*1,Lookups!$H:$N,5,FALSE),"")</f>
        <v>Dining room</v>
      </c>
      <c r="AD1737" s="3" t="str">
        <f>IFERROR(VLOOKUP($C1737*1,Lookups!$H:$N,6,FALSE),"")</f>
        <v>Bev</v>
      </c>
      <c r="AE1737" s="3" t="str">
        <f>IFERROR(VLOOKUP($C1737*1,Lookups!$H:$N,7,FALSE),"")</f>
        <v>Wine</v>
      </c>
      <c r="AF1737" s="3" t="str">
        <f>VLOOKUP(B1737*1,Stores!$A:$C,3,FALSE)</f>
        <v>DFG</v>
      </c>
    </row>
    <row r="1738" spans="1:32">
      <c r="A1738" s="165" t="s">
        <v>940</v>
      </c>
      <c r="B1738" s="166" t="s">
        <v>945</v>
      </c>
      <c r="C1738" s="165" t="s">
        <v>664</v>
      </c>
      <c r="D1738" s="165" t="s">
        <v>918</v>
      </c>
      <c r="E1738" s="165" t="s">
        <v>689</v>
      </c>
      <c r="F1738" s="167">
        <v>2017</v>
      </c>
      <c r="G1738" s="168">
        <v>0</v>
      </c>
      <c r="H1738" s="169">
        <v>12751.216875000002</v>
      </c>
      <c r="I1738" s="169">
        <v>15675.222599999997</v>
      </c>
      <c r="J1738" s="169">
        <v>15565.5594</v>
      </c>
      <c r="K1738" s="169">
        <v>11360.243624999999</v>
      </c>
      <c r="L1738" s="169">
        <v>14248.495050000001</v>
      </c>
      <c r="M1738" s="169">
        <v>8892.1216499999991</v>
      </c>
      <c r="N1738" s="169">
        <v>10445.219999999999</v>
      </c>
      <c r="O1738" s="169">
        <v>10969.7757</v>
      </c>
      <c r="P1738" s="169">
        <v>12323.66085</v>
      </c>
      <c r="Q1738" s="169">
        <v>7466.8575000000001</v>
      </c>
      <c r="R1738" s="169">
        <v>15927.3675</v>
      </c>
      <c r="S1738" s="169">
        <v>0</v>
      </c>
      <c r="T1738" s="169">
        <v>0</v>
      </c>
      <c r="U1738" s="169">
        <v>135625.74075</v>
      </c>
      <c r="V1738" s="163">
        <f ca="1">SUM(INDIRECT(Inputs!$C$11&amp;ROW()&amp;":"&amp;Inputs!$C$12&amp;ROW()))</f>
        <v>7466.8575000000001</v>
      </c>
      <c r="W1738" s="163">
        <f ca="1">SUM(INDIRECT(Inputs!$C$13&amp;ROW()&amp;":"&amp;Inputs!$C$14&amp;ROW()))</f>
        <v>119698.37324999999</v>
      </c>
      <c r="X1738" s="3" t="str">
        <f>IF(COUNTIFS(Lookups!$A:$A,C1738)=1,"Gross Sales","")</f>
        <v/>
      </c>
      <c r="Y1738" s="3" t="str">
        <f>IF(COUNTIFS(Lookups!$D:$D,C1738)=1,"Bar Sales","")</f>
        <v/>
      </c>
      <c r="Z1738" s="3" t="str">
        <f>IFERROR(VLOOKUP(C1738*1,Lookups!$D:$F,3,FALSE),"")</f>
        <v/>
      </c>
      <c r="AA1738" s="3" t="str">
        <f>IFERROR(VLOOKUP($C1738*1,Lookups!$H:$N,3,FALSE),"")</f>
        <v>Sales</v>
      </c>
      <c r="AB1738" s="3" t="str">
        <f>IFERROR(VLOOKUP($C1738*1,Lookups!$H:$N,4,FALSE),"")</f>
        <v>Dinner</v>
      </c>
      <c r="AC1738" s="3" t="str">
        <f>IFERROR(VLOOKUP($C1738*1,Lookups!$H:$N,5,FALSE),"")</f>
        <v>Dining room</v>
      </c>
      <c r="AD1738" s="3" t="str">
        <f>IFERROR(VLOOKUP($C1738*1,Lookups!$H:$N,6,FALSE),"")</f>
        <v>Bev</v>
      </c>
      <c r="AE1738" s="3" t="str">
        <f>IFERROR(VLOOKUP($C1738*1,Lookups!$H:$N,7,FALSE),"")</f>
        <v>Wine</v>
      </c>
      <c r="AF1738" s="3" t="str">
        <f>VLOOKUP(B1738*1,Stores!$A:$C,3,FALSE)</f>
        <v>DFG</v>
      </c>
    </row>
    <row r="1739" spans="1:32">
      <c r="A1739" s="165" t="s">
        <v>939</v>
      </c>
      <c r="B1739" s="166" t="s">
        <v>946</v>
      </c>
      <c r="C1739" s="165" t="s">
        <v>664</v>
      </c>
      <c r="D1739" s="165" t="s">
        <v>918</v>
      </c>
      <c r="E1739" s="165" t="s">
        <v>689</v>
      </c>
      <c r="F1739" s="167">
        <v>2017</v>
      </c>
      <c r="G1739" s="168">
        <v>0</v>
      </c>
      <c r="H1739" s="169">
        <v>9649.6108500000009</v>
      </c>
      <c r="I1739" s="169">
        <v>11297.53335</v>
      </c>
      <c r="J1739" s="169">
        <v>7870.7177999999994</v>
      </c>
      <c r="K1739" s="169">
        <v>6921.9611999999997</v>
      </c>
      <c r="L1739" s="169">
        <v>5129.1240000000007</v>
      </c>
      <c r="M1739" s="169">
        <v>6379.4111999999996</v>
      </c>
      <c r="N1739" s="169">
        <v>4941.9299250000004</v>
      </c>
      <c r="O1739" s="169">
        <v>3762.8948999999998</v>
      </c>
      <c r="P1739" s="169">
        <v>5271.1104000000005</v>
      </c>
      <c r="Q1739" s="169">
        <v>4288.9860000000008</v>
      </c>
      <c r="R1739" s="169">
        <v>6322.226999999999</v>
      </c>
      <c r="S1739" s="169">
        <v>0</v>
      </c>
      <c r="T1739" s="169">
        <v>0</v>
      </c>
      <c r="U1739" s="169">
        <v>71835.506624999995</v>
      </c>
      <c r="V1739" s="163">
        <f ca="1">SUM(INDIRECT(Inputs!$C$11&amp;ROW()&amp;":"&amp;Inputs!$C$12&amp;ROW()))</f>
        <v>4288.9860000000008</v>
      </c>
      <c r="W1739" s="163">
        <f ca="1">SUM(INDIRECT(Inputs!$C$13&amp;ROW()&amp;":"&amp;Inputs!$C$14&amp;ROW()))</f>
        <v>65513.279624999996</v>
      </c>
      <c r="X1739" s="3" t="str">
        <f>IF(COUNTIFS(Lookups!$A:$A,C1739)=1,"Gross Sales","")</f>
        <v/>
      </c>
      <c r="Y1739" s="3" t="str">
        <f>IF(COUNTIFS(Lookups!$D:$D,C1739)=1,"Bar Sales","")</f>
        <v/>
      </c>
      <c r="Z1739" s="3" t="str">
        <f>IFERROR(VLOOKUP(C1739*1,Lookups!$D:$F,3,FALSE),"")</f>
        <v/>
      </c>
      <c r="AA1739" s="3" t="str">
        <f>IFERROR(VLOOKUP($C1739*1,Lookups!$H:$N,3,FALSE),"")</f>
        <v>Sales</v>
      </c>
      <c r="AB1739" s="3" t="str">
        <f>IFERROR(VLOOKUP($C1739*1,Lookups!$H:$N,4,FALSE),"")</f>
        <v>Dinner</v>
      </c>
      <c r="AC1739" s="3" t="str">
        <f>IFERROR(VLOOKUP($C1739*1,Lookups!$H:$N,5,FALSE),"")</f>
        <v>Dining room</v>
      </c>
      <c r="AD1739" s="3" t="str">
        <f>IFERROR(VLOOKUP($C1739*1,Lookups!$H:$N,6,FALSE),"")</f>
        <v>Bev</v>
      </c>
      <c r="AE1739" s="3" t="str">
        <f>IFERROR(VLOOKUP($C1739*1,Lookups!$H:$N,7,FALSE),"")</f>
        <v>Wine</v>
      </c>
      <c r="AF1739" s="3" t="str">
        <f>VLOOKUP(B1739*1,Stores!$A:$C,3,FALSE)</f>
        <v>DFG</v>
      </c>
    </row>
    <row r="1740" spans="1:32">
      <c r="A1740" s="165" t="s">
        <v>938</v>
      </c>
      <c r="B1740" s="166" t="s">
        <v>947</v>
      </c>
      <c r="C1740" s="165" t="s">
        <v>664</v>
      </c>
      <c r="D1740" s="165" t="s">
        <v>918</v>
      </c>
      <c r="E1740" s="165" t="s">
        <v>689</v>
      </c>
      <c r="F1740" s="167">
        <v>2017</v>
      </c>
      <c r="G1740" s="168">
        <v>0</v>
      </c>
      <c r="H1740" s="169">
        <v>19399.878000000001</v>
      </c>
      <c r="I1740" s="169">
        <v>19950.485625000001</v>
      </c>
      <c r="J1740" s="169">
        <v>13075.241400000001</v>
      </c>
      <c r="K1740" s="169">
        <v>14799.906749999998</v>
      </c>
      <c r="L1740" s="169">
        <v>16076.972400000002</v>
      </c>
      <c r="M1740" s="169">
        <v>14035.736249999998</v>
      </c>
      <c r="N1740" s="169">
        <v>18465.783900000002</v>
      </c>
      <c r="O1740" s="169">
        <v>18009.666749999997</v>
      </c>
      <c r="P1740" s="169">
        <v>18504.096600000001</v>
      </c>
      <c r="Q1740" s="169">
        <v>11373.561</v>
      </c>
      <c r="R1740" s="169">
        <v>14401.20285</v>
      </c>
      <c r="S1740" s="169">
        <v>0</v>
      </c>
      <c r="T1740" s="169">
        <v>0</v>
      </c>
      <c r="U1740" s="169">
        <v>178092.53152499997</v>
      </c>
      <c r="V1740" s="163">
        <f ca="1">SUM(INDIRECT(Inputs!$C$11&amp;ROW()&amp;":"&amp;Inputs!$C$12&amp;ROW()))</f>
        <v>11373.561</v>
      </c>
      <c r="W1740" s="163">
        <f ca="1">SUM(INDIRECT(Inputs!$C$13&amp;ROW()&amp;":"&amp;Inputs!$C$14&amp;ROW()))</f>
        <v>163691.32867499997</v>
      </c>
      <c r="X1740" s="3" t="str">
        <f>IF(COUNTIFS(Lookups!$A:$A,C1740)=1,"Gross Sales","")</f>
        <v/>
      </c>
      <c r="Y1740" s="3" t="str">
        <f>IF(COUNTIFS(Lookups!$D:$D,C1740)=1,"Bar Sales","")</f>
        <v/>
      </c>
      <c r="Z1740" s="3" t="str">
        <f>IFERROR(VLOOKUP(C1740*1,Lookups!$D:$F,3,FALSE),"")</f>
        <v/>
      </c>
      <c r="AA1740" s="3" t="str">
        <f>IFERROR(VLOOKUP($C1740*1,Lookups!$H:$N,3,FALSE),"")</f>
        <v>Sales</v>
      </c>
      <c r="AB1740" s="3" t="str">
        <f>IFERROR(VLOOKUP($C1740*1,Lookups!$H:$N,4,FALSE),"")</f>
        <v>Dinner</v>
      </c>
      <c r="AC1740" s="3" t="str">
        <f>IFERROR(VLOOKUP($C1740*1,Lookups!$H:$N,5,FALSE),"")</f>
        <v>Dining room</v>
      </c>
      <c r="AD1740" s="3" t="str">
        <f>IFERROR(VLOOKUP($C1740*1,Lookups!$H:$N,6,FALSE),"")</f>
        <v>Bev</v>
      </c>
      <c r="AE1740" s="3" t="str">
        <f>IFERROR(VLOOKUP($C1740*1,Lookups!$H:$N,7,FALSE),"")</f>
        <v>Wine</v>
      </c>
      <c r="AF1740" s="3" t="str">
        <f>VLOOKUP(B1740*1,Stores!$A:$C,3,FALSE)</f>
        <v>DFG</v>
      </c>
    </row>
    <row r="1741" spans="1:32">
      <c r="A1741" s="165" t="s">
        <v>937</v>
      </c>
      <c r="B1741" s="166" t="s">
        <v>948</v>
      </c>
      <c r="C1741" s="165" t="s">
        <v>664</v>
      </c>
      <c r="D1741" s="165" t="s">
        <v>918</v>
      </c>
      <c r="E1741" s="165" t="s">
        <v>689</v>
      </c>
      <c r="F1741" s="167">
        <v>2017</v>
      </c>
      <c r="G1741" s="168">
        <v>0</v>
      </c>
      <c r="H1741" s="169">
        <v>6772.6444499999998</v>
      </c>
      <c r="I1741" s="169">
        <v>8304.8647500000006</v>
      </c>
      <c r="J1741" s="169">
        <v>5715.0512999999992</v>
      </c>
      <c r="K1741" s="169">
        <v>3982.2009750000002</v>
      </c>
      <c r="L1741" s="169">
        <v>2862.2924999999996</v>
      </c>
      <c r="M1741" s="169">
        <v>2263.7165999999997</v>
      </c>
      <c r="N1741" s="169">
        <v>3481.3428750000003</v>
      </c>
      <c r="O1741" s="169">
        <v>2932.94175</v>
      </c>
      <c r="P1741" s="169">
        <v>2889.3815999999997</v>
      </c>
      <c r="Q1741" s="169">
        <v>2967.45525</v>
      </c>
      <c r="R1741" s="169">
        <v>2728.2825000000003</v>
      </c>
      <c r="S1741" s="169">
        <v>0</v>
      </c>
      <c r="T1741" s="169">
        <v>0</v>
      </c>
      <c r="U1741" s="169">
        <v>44900.174549999996</v>
      </c>
      <c r="V1741" s="163">
        <f ca="1">SUM(INDIRECT(Inputs!$C$11&amp;ROW()&amp;":"&amp;Inputs!$C$12&amp;ROW()))</f>
        <v>2967.45525</v>
      </c>
      <c r="W1741" s="163">
        <f ca="1">SUM(INDIRECT(Inputs!$C$13&amp;ROW()&amp;":"&amp;Inputs!$C$14&amp;ROW()))</f>
        <v>42171.892049999995</v>
      </c>
      <c r="X1741" s="3" t="str">
        <f>IF(COUNTIFS(Lookups!$A:$A,C1741)=1,"Gross Sales","")</f>
        <v/>
      </c>
      <c r="Y1741" s="3" t="str">
        <f>IF(COUNTIFS(Lookups!$D:$D,C1741)=1,"Bar Sales","")</f>
        <v/>
      </c>
      <c r="Z1741" s="3" t="str">
        <f>IFERROR(VLOOKUP(C1741*1,Lookups!$D:$F,3,FALSE),"")</f>
        <v/>
      </c>
      <c r="AA1741" s="3" t="str">
        <f>IFERROR(VLOOKUP($C1741*1,Lookups!$H:$N,3,FALSE),"")</f>
        <v>Sales</v>
      </c>
      <c r="AB1741" s="3" t="str">
        <f>IFERROR(VLOOKUP($C1741*1,Lookups!$H:$N,4,FALSE),"")</f>
        <v>Dinner</v>
      </c>
      <c r="AC1741" s="3" t="str">
        <f>IFERROR(VLOOKUP($C1741*1,Lookups!$H:$N,5,FALSE),"")</f>
        <v>Dining room</v>
      </c>
      <c r="AD1741" s="3" t="str">
        <f>IFERROR(VLOOKUP($C1741*1,Lookups!$H:$N,6,FALSE),"")</f>
        <v>Bev</v>
      </c>
      <c r="AE1741" s="3" t="str">
        <f>IFERROR(VLOOKUP($C1741*1,Lookups!$H:$N,7,FALSE),"")</f>
        <v>Wine</v>
      </c>
      <c r="AF1741" s="3" t="str">
        <f>VLOOKUP(B1741*1,Stores!$A:$C,3,FALSE)</f>
        <v>DFG</v>
      </c>
    </row>
    <row r="1742" spans="1:32">
      <c r="A1742" s="165" t="s">
        <v>936</v>
      </c>
      <c r="B1742" s="166" t="s">
        <v>949</v>
      </c>
      <c r="C1742" s="165" t="s">
        <v>664</v>
      </c>
      <c r="D1742" s="165" t="s">
        <v>918</v>
      </c>
      <c r="E1742" s="165" t="s">
        <v>689</v>
      </c>
      <c r="F1742" s="167">
        <v>2017</v>
      </c>
      <c r="G1742" s="168">
        <v>0</v>
      </c>
      <c r="H1742" s="169">
        <v>21354.311474999999</v>
      </c>
      <c r="I1742" s="169">
        <v>34390.828125</v>
      </c>
      <c r="J1742" s="169">
        <v>20034.509625000002</v>
      </c>
      <c r="K1742" s="169">
        <v>26780.770575000006</v>
      </c>
      <c r="L1742" s="169">
        <v>22471.737825</v>
      </c>
      <c r="M1742" s="169">
        <v>17993.525025000003</v>
      </c>
      <c r="N1742" s="169">
        <v>22550.328450000001</v>
      </c>
      <c r="O1742" s="169">
        <v>19976.439300000002</v>
      </c>
      <c r="P1742" s="169">
        <v>17715.121199999998</v>
      </c>
      <c r="Q1742" s="169">
        <v>14163.749249999997</v>
      </c>
      <c r="R1742" s="169">
        <v>16948.7448</v>
      </c>
      <c r="S1742" s="169">
        <v>0</v>
      </c>
      <c r="T1742" s="169">
        <v>0</v>
      </c>
      <c r="U1742" s="169">
        <v>234380.06565</v>
      </c>
      <c r="V1742" s="163">
        <f ca="1">SUM(INDIRECT(Inputs!$C$11&amp;ROW()&amp;":"&amp;Inputs!$C$12&amp;ROW()))</f>
        <v>14163.749249999997</v>
      </c>
      <c r="W1742" s="163">
        <f ca="1">SUM(INDIRECT(Inputs!$C$13&amp;ROW()&amp;":"&amp;Inputs!$C$14&amp;ROW()))</f>
        <v>217431.32084999999</v>
      </c>
      <c r="X1742" s="3" t="str">
        <f>IF(COUNTIFS(Lookups!$A:$A,C1742)=1,"Gross Sales","")</f>
        <v/>
      </c>
      <c r="Y1742" s="3" t="str">
        <f>IF(COUNTIFS(Lookups!$D:$D,C1742)=1,"Bar Sales","")</f>
        <v/>
      </c>
      <c r="Z1742" s="3" t="str">
        <f>IFERROR(VLOOKUP(C1742*1,Lookups!$D:$F,3,FALSE),"")</f>
        <v/>
      </c>
      <c r="AA1742" s="3" t="str">
        <f>IFERROR(VLOOKUP($C1742*1,Lookups!$H:$N,3,FALSE),"")</f>
        <v>Sales</v>
      </c>
      <c r="AB1742" s="3" t="str">
        <f>IFERROR(VLOOKUP($C1742*1,Lookups!$H:$N,4,FALSE),"")</f>
        <v>Dinner</v>
      </c>
      <c r="AC1742" s="3" t="str">
        <f>IFERROR(VLOOKUP($C1742*1,Lookups!$H:$N,5,FALSE),"")</f>
        <v>Dining room</v>
      </c>
      <c r="AD1742" s="3" t="str">
        <f>IFERROR(VLOOKUP($C1742*1,Lookups!$H:$N,6,FALSE),"")</f>
        <v>Bev</v>
      </c>
      <c r="AE1742" s="3" t="str">
        <f>IFERROR(VLOOKUP($C1742*1,Lookups!$H:$N,7,FALSE),"")</f>
        <v>Wine</v>
      </c>
      <c r="AF1742" s="3" t="str">
        <f>VLOOKUP(B1742*1,Stores!$A:$C,3,FALSE)</f>
        <v>DFG</v>
      </c>
    </row>
    <row r="1743" spans="1:32">
      <c r="A1743" s="165" t="s">
        <v>935</v>
      </c>
      <c r="B1743" s="166" t="s">
        <v>950</v>
      </c>
      <c r="C1743" s="165" t="s">
        <v>664</v>
      </c>
      <c r="D1743" s="165" t="s">
        <v>918</v>
      </c>
      <c r="E1743" s="165" t="s">
        <v>689</v>
      </c>
      <c r="F1743" s="167">
        <v>2017</v>
      </c>
      <c r="G1743" s="168">
        <v>0</v>
      </c>
      <c r="H1743" s="169">
        <v>7441.7017500000002</v>
      </c>
      <c r="I1743" s="169">
        <v>9549.991575</v>
      </c>
      <c r="J1743" s="169">
        <v>9788.7262499999997</v>
      </c>
      <c r="K1743" s="169">
        <v>8501.1790499999988</v>
      </c>
      <c r="L1743" s="169">
        <v>9012.84</v>
      </c>
      <c r="M1743" s="169">
        <v>5129.6207999999997</v>
      </c>
      <c r="N1743" s="169">
        <v>5118.8444999999992</v>
      </c>
      <c r="O1743" s="169">
        <v>5254.1433749999997</v>
      </c>
      <c r="P1743" s="169">
        <v>4601.5154999999995</v>
      </c>
      <c r="Q1743" s="169">
        <v>6023.0346</v>
      </c>
      <c r="R1743" s="169">
        <v>6819.84</v>
      </c>
      <c r="S1743" s="169">
        <v>0</v>
      </c>
      <c r="T1743" s="169">
        <v>0</v>
      </c>
      <c r="U1743" s="169">
        <v>77241.437399999995</v>
      </c>
      <c r="V1743" s="163">
        <f ca="1">SUM(INDIRECT(Inputs!$C$11&amp;ROW()&amp;":"&amp;Inputs!$C$12&amp;ROW()))</f>
        <v>6023.0346</v>
      </c>
      <c r="W1743" s="163">
        <f ca="1">SUM(INDIRECT(Inputs!$C$13&amp;ROW()&amp;":"&amp;Inputs!$C$14&amp;ROW()))</f>
        <v>70421.597399999999</v>
      </c>
      <c r="X1743" s="3" t="str">
        <f>IF(COUNTIFS(Lookups!$A:$A,C1743)=1,"Gross Sales","")</f>
        <v/>
      </c>
      <c r="Y1743" s="3" t="str">
        <f>IF(COUNTIFS(Lookups!$D:$D,C1743)=1,"Bar Sales","")</f>
        <v/>
      </c>
      <c r="Z1743" s="3" t="str">
        <f>IFERROR(VLOOKUP(C1743*1,Lookups!$D:$F,3,FALSE),"")</f>
        <v/>
      </c>
      <c r="AA1743" s="3" t="str">
        <f>IFERROR(VLOOKUP($C1743*1,Lookups!$H:$N,3,FALSE),"")</f>
        <v>Sales</v>
      </c>
      <c r="AB1743" s="3" t="str">
        <f>IFERROR(VLOOKUP($C1743*1,Lookups!$H:$N,4,FALSE),"")</f>
        <v>Dinner</v>
      </c>
      <c r="AC1743" s="3" t="str">
        <f>IFERROR(VLOOKUP($C1743*1,Lookups!$H:$N,5,FALSE),"")</f>
        <v>Dining room</v>
      </c>
      <c r="AD1743" s="3" t="str">
        <f>IFERROR(VLOOKUP($C1743*1,Lookups!$H:$N,6,FALSE),"")</f>
        <v>Bev</v>
      </c>
      <c r="AE1743" s="3" t="str">
        <f>IFERROR(VLOOKUP($C1743*1,Lookups!$H:$N,7,FALSE),"")</f>
        <v>Wine</v>
      </c>
      <c r="AF1743" s="3" t="str">
        <f>VLOOKUP(B1743*1,Stores!$A:$C,3,FALSE)</f>
        <v>DFG</v>
      </c>
    </row>
    <row r="1744" spans="1:32">
      <c r="A1744" s="165" t="s">
        <v>960</v>
      </c>
      <c r="B1744" s="166" t="s">
        <v>951</v>
      </c>
      <c r="C1744" s="165" t="s">
        <v>664</v>
      </c>
      <c r="D1744" s="165" t="s">
        <v>918</v>
      </c>
      <c r="E1744" s="165" t="s">
        <v>689</v>
      </c>
      <c r="F1744" s="167">
        <v>2017</v>
      </c>
      <c r="G1744" s="168">
        <v>0</v>
      </c>
      <c r="H1744" s="169">
        <v>24545.405699999999</v>
      </c>
      <c r="I1744" s="169">
        <v>26622.936149999998</v>
      </c>
      <c r="J1744" s="169">
        <v>21006.816599999998</v>
      </c>
      <c r="K1744" s="169">
        <v>17479.836900000002</v>
      </c>
      <c r="L1744" s="169">
        <v>23255.4012</v>
      </c>
      <c r="M1744" s="169">
        <v>19900.693350000001</v>
      </c>
      <c r="N1744" s="169">
        <v>15063.044550000001</v>
      </c>
      <c r="O1744" s="169">
        <v>14566.1859</v>
      </c>
      <c r="P1744" s="169">
        <v>14167.526700000002</v>
      </c>
      <c r="Q1744" s="169">
        <v>12708.649799999999</v>
      </c>
      <c r="R1744" s="169">
        <v>15903.763499999999</v>
      </c>
      <c r="S1744" s="169">
        <v>0</v>
      </c>
      <c r="T1744" s="169">
        <v>0</v>
      </c>
      <c r="U1744" s="169">
        <v>205220.26035</v>
      </c>
      <c r="V1744" s="163">
        <f ca="1">SUM(INDIRECT(Inputs!$C$11&amp;ROW()&amp;":"&amp;Inputs!$C$12&amp;ROW()))</f>
        <v>12708.649799999999</v>
      </c>
      <c r="W1744" s="163">
        <f ca="1">SUM(INDIRECT(Inputs!$C$13&amp;ROW()&amp;":"&amp;Inputs!$C$14&amp;ROW()))</f>
        <v>189316.49685</v>
      </c>
      <c r="X1744" s="3" t="str">
        <f>IF(COUNTIFS(Lookups!$A:$A,C1744)=1,"Gross Sales","")</f>
        <v/>
      </c>
      <c r="Y1744" s="3" t="str">
        <f>IF(COUNTIFS(Lookups!$D:$D,C1744)=1,"Bar Sales","")</f>
        <v/>
      </c>
      <c r="Z1744" s="3" t="str">
        <f>IFERROR(VLOOKUP(C1744*1,Lookups!$D:$F,3,FALSE),"")</f>
        <v/>
      </c>
      <c r="AA1744" s="3" t="str">
        <f>IFERROR(VLOOKUP($C1744*1,Lookups!$H:$N,3,FALSE),"")</f>
        <v>Sales</v>
      </c>
      <c r="AB1744" s="3" t="str">
        <f>IFERROR(VLOOKUP($C1744*1,Lookups!$H:$N,4,FALSE),"")</f>
        <v>Dinner</v>
      </c>
      <c r="AC1744" s="3" t="str">
        <f>IFERROR(VLOOKUP($C1744*1,Lookups!$H:$N,5,FALSE),"")</f>
        <v>Dining room</v>
      </c>
      <c r="AD1744" s="3" t="str">
        <f>IFERROR(VLOOKUP($C1744*1,Lookups!$H:$N,6,FALSE),"")</f>
        <v>Bev</v>
      </c>
      <c r="AE1744" s="3" t="str">
        <f>IFERROR(VLOOKUP($C1744*1,Lookups!$H:$N,7,FALSE),"")</f>
        <v>Wine</v>
      </c>
      <c r="AF1744" s="3" t="str">
        <f>VLOOKUP(B1744*1,Stores!$A:$C,3,FALSE)</f>
        <v>DFG</v>
      </c>
    </row>
    <row r="1745" spans="1:32">
      <c r="A1745" s="165" t="s">
        <v>961</v>
      </c>
      <c r="B1745" s="166" t="s">
        <v>952</v>
      </c>
      <c r="C1745" s="165" t="s">
        <v>664</v>
      </c>
      <c r="D1745" s="165" t="s">
        <v>918</v>
      </c>
      <c r="E1745" s="165" t="s">
        <v>689</v>
      </c>
      <c r="F1745" s="167">
        <v>2017</v>
      </c>
      <c r="G1745" s="168">
        <v>0</v>
      </c>
      <c r="H1745" s="169">
        <v>10066.418249999999</v>
      </c>
      <c r="I1745" s="169">
        <v>9082.7248499999987</v>
      </c>
      <c r="J1745" s="169">
        <v>9871.3896750000022</v>
      </c>
      <c r="K1745" s="169">
        <v>9900.1810499999992</v>
      </c>
      <c r="L1745" s="169">
        <v>7546.0415249999987</v>
      </c>
      <c r="M1745" s="169">
        <v>6029.4202500000001</v>
      </c>
      <c r="N1745" s="169">
        <v>5007.5010000000002</v>
      </c>
      <c r="O1745" s="169">
        <v>7888.847999999999</v>
      </c>
      <c r="P1745" s="169">
        <v>8201.2860000000001</v>
      </c>
      <c r="Q1745" s="169">
        <v>7337.56005</v>
      </c>
      <c r="R1745" s="169">
        <v>9494.6859000000004</v>
      </c>
      <c r="S1745" s="169">
        <v>0</v>
      </c>
      <c r="T1745" s="169">
        <v>0</v>
      </c>
      <c r="U1745" s="169">
        <v>90426.056549999994</v>
      </c>
      <c r="V1745" s="163">
        <f ca="1">SUM(INDIRECT(Inputs!$C$11&amp;ROW()&amp;":"&amp;Inputs!$C$12&amp;ROW()))</f>
        <v>7337.56005</v>
      </c>
      <c r="W1745" s="163">
        <f ca="1">SUM(INDIRECT(Inputs!$C$13&amp;ROW()&amp;":"&amp;Inputs!$C$14&amp;ROW()))</f>
        <v>80931.370649999997</v>
      </c>
      <c r="X1745" s="3" t="str">
        <f>IF(COUNTIFS(Lookups!$A:$A,C1745)=1,"Gross Sales","")</f>
        <v/>
      </c>
      <c r="Y1745" s="3" t="str">
        <f>IF(COUNTIFS(Lookups!$D:$D,C1745)=1,"Bar Sales","")</f>
        <v/>
      </c>
      <c r="Z1745" s="3" t="str">
        <f>IFERROR(VLOOKUP(C1745*1,Lookups!$D:$F,3,FALSE),"")</f>
        <v/>
      </c>
      <c r="AA1745" s="3" t="str">
        <f>IFERROR(VLOOKUP($C1745*1,Lookups!$H:$N,3,FALSE),"")</f>
        <v>Sales</v>
      </c>
      <c r="AB1745" s="3" t="str">
        <f>IFERROR(VLOOKUP($C1745*1,Lookups!$H:$N,4,FALSE),"")</f>
        <v>Dinner</v>
      </c>
      <c r="AC1745" s="3" t="str">
        <f>IFERROR(VLOOKUP($C1745*1,Lookups!$H:$N,5,FALSE),"")</f>
        <v>Dining room</v>
      </c>
      <c r="AD1745" s="3" t="str">
        <f>IFERROR(VLOOKUP($C1745*1,Lookups!$H:$N,6,FALSE),"")</f>
        <v>Bev</v>
      </c>
      <c r="AE1745" s="3" t="str">
        <f>IFERROR(VLOOKUP($C1745*1,Lookups!$H:$N,7,FALSE),"")</f>
        <v>Wine</v>
      </c>
      <c r="AF1745" s="3" t="str">
        <f>VLOOKUP(B1745*1,Stores!$A:$C,3,FALSE)</f>
        <v>DFG</v>
      </c>
    </row>
    <row r="1746" spans="1:32">
      <c r="A1746" s="165" t="s">
        <v>934</v>
      </c>
      <c r="B1746" s="166" t="s">
        <v>953</v>
      </c>
      <c r="C1746" s="165" t="s">
        <v>664</v>
      </c>
      <c r="D1746" s="165" t="s">
        <v>918</v>
      </c>
      <c r="E1746" s="165" t="s">
        <v>689</v>
      </c>
      <c r="F1746" s="167">
        <v>2017</v>
      </c>
      <c r="G1746" s="168">
        <v>0</v>
      </c>
      <c r="H1746" s="169">
        <v>14135.51685</v>
      </c>
      <c r="I1746" s="169">
        <v>18250.829699999998</v>
      </c>
      <c r="J1746" s="169">
        <v>11861.452500000001</v>
      </c>
      <c r="K1746" s="169">
        <v>11294.1</v>
      </c>
      <c r="L1746" s="169">
        <v>9700.8806249999998</v>
      </c>
      <c r="M1746" s="169">
        <v>7301.92155</v>
      </c>
      <c r="N1746" s="169">
        <v>6175.8018000000002</v>
      </c>
      <c r="O1746" s="169">
        <v>7249.6630499999992</v>
      </c>
      <c r="P1746" s="169">
        <v>8435.4225000000006</v>
      </c>
      <c r="Q1746" s="169">
        <v>9970.0866000000005</v>
      </c>
      <c r="R1746" s="169">
        <v>10276.0623</v>
      </c>
      <c r="S1746" s="169">
        <v>0</v>
      </c>
      <c r="T1746" s="169">
        <v>0</v>
      </c>
      <c r="U1746" s="169">
        <v>114651.737475</v>
      </c>
      <c r="V1746" s="163">
        <f ca="1">SUM(INDIRECT(Inputs!$C$11&amp;ROW()&amp;":"&amp;Inputs!$C$12&amp;ROW()))</f>
        <v>9970.0866000000005</v>
      </c>
      <c r="W1746" s="163">
        <f ca="1">SUM(INDIRECT(Inputs!$C$13&amp;ROW()&amp;":"&amp;Inputs!$C$14&amp;ROW()))</f>
        <v>104375.675175</v>
      </c>
      <c r="X1746" s="3" t="str">
        <f>IF(COUNTIFS(Lookups!$A:$A,C1746)=1,"Gross Sales","")</f>
        <v/>
      </c>
      <c r="Y1746" s="3" t="str">
        <f>IF(COUNTIFS(Lookups!$D:$D,C1746)=1,"Bar Sales","")</f>
        <v/>
      </c>
      <c r="Z1746" s="3" t="str">
        <f>IFERROR(VLOOKUP(C1746*1,Lookups!$D:$F,3,FALSE),"")</f>
        <v/>
      </c>
      <c r="AA1746" s="3" t="str">
        <f>IFERROR(VLOOKUP($C1746*1,Lookups!$H:$N,3,FALSE),"")</f>
        <v>Sales</v>
      </c>
      <c r="AB1746" s="3" t="str">
        <f>IFERROR(VLOOKUP($C1746*1,Lookups!$H:$N,4,FALSE),"")</f>
        <v>Dinner</v>
      </c>
      <c r="AC1746" s="3" t="str">
        <f>IFERROR(VLOOKUP($C1746*1,Lookups!$H:$N,5,FALSE),"")</f>
        <v>Dining room</v>
      </c>
      <c r="AD1746" s="3" t="str">
        <f>IFERROR(VLOOKUP($C1746*1,Lookups!$H:$N,6,FALSE),"")</f>
        <v>Bev</v>
      </c>
      <c r="AE1746" s="3" t="str">
        <f>IFERROR(VLOOKUP($C1746*1,Lookups!$H:$N,7,FALSE),"")</f>
        <v>Wine</v>
      </c>
      <c r="AF1746" s="3" t="str">
        <f>VLOOKUP(B1746*1,Stores!$A:$C,3,FALSE)</f>
        <v>DFG</v>
      </c>
    </row>
    <row r="1747" spans="1:32">
      <c r="A1747" s="165" t="s">
        <v>933</v>
      </c>
      <c r="B1747" s="166" t="s">
        <v>954</v>
      </c>
      <c r="C1747" s="165" t="s">
        <v>664</v>
      </c>
      <c r="D1747" s="165" t="s">
        <v>918</v>
      </c>
      <c r="E1747" s="165" t="s">
        <v>689</v>
      </c>
      <c r="F1747" s="167">
        <v>2017</v>
      </c>
      <c r="G1747" s="168">
        <v>0</v>
      </c>
      <c r="H1747" s="169">
        <v>22347.794999999998</v>
      </c>
      <c r="I1747" s="169">
        <v>16591.210425000001</v>
      </c>
      <c r="J1747" s="169">
        <v>18888.275999999998</v>
      </c>
      <c r="K1747" s="169">
        <v>12189.301875000001</v>
      </c>
      <c r="L1747" s="169">
        <v>12108.611249999998</v>
      </c>
      <c r="M1747" s="169">
        <v>10116.116550000001</v>
      </c>
      <c r="N1747" s="169">
        <v>12377.175899999998</v>
      </c>
      <c r="O1747" s="169">
        <v>9646.4940000000006</v>
      </c>
      <c r="P1747" s="169">
        <v>9586.2780000000002</v>
      </c>
      <c r="Q1747" s="169">
        <v>14333.604600000002</v>
      </c>
      <c r="R1747" s="169">
        <v>14525.47005</v>
      </c>
      <c r="S1747" s="169">
        <v>0</v>
      </c>
      <c r="T1747" s="169">
        <v>0</v>
      </c>
      <c r="U1747" s="169">
        <v>152710.33365000002</v>
      </c>
      <c r="V1747" s="163">
        <f ca="1">SUM(INDIRECT(Inputs!$C$11&amp;ROW()&amp;":"&amp;Inputs!$C$12&amp;ROW()))</f>
        <v>14333.604600000002</v>
      </c>
      <c r="W1747" s="163">
        <f ca="1">SUM(INDIRECT(Inputs!$C$13&amp;ROW()&amp;":"&amp;Inputs!$C$14&amp;ROW()))</f>
        <v>138184.86360000001</v>
      </c>
      <c r="X1747" s="3" t="str">
        <f>IF(COUNTIFS(Lookups!$A:$A,C1747)=1,"Gross Sales","")</f>
        <v/>
      </c>
      <c r="Y1747" s="3" t="str">
        <f>IF(COUNTIFS(Lookups!$D:$D,C1747)=1,"Bar Sales","")</f>
        <v/>
      </c>
      <c r="Z1747" s="3" t="str">
        <f>IFERROR(VLOOKUP(C1747*1,Lookups!$D:$F,3,FALSE),"")</f>
        <v/>
      </c>
      <c r="AA1747" s="3" t="str">
        <f>IFERROR(VLOOKUP($C1747*1,Lookups!$H:$N,3,FALSE),"")</f>
        <v>Sales</v>
      </c>
      <c r="AB1747" s="3" t="str">
        <f>IFERROR(VLOOKUP($C1747*1,Lookups!$H:$N,4,FALSE),"")</f>
        <v>Dinner</v>
      </c>
      <c r="AC1747" s="3" t="str">
        <f>IFERROR(VLOOKUP($C1747*1,Lookups!$H:$N,5,FALSE),"")</f>
        <v>Dining room</v>
      </c>
      <c r="AD1747" s="3" t="str">
        <f>IFERROR(VLOOKUP($C1747*1,Lookups!$H:$N,6,FALSE),"")</f>
        <v>Bev</v>
      </c>
      <c r="AE1747" s="3" t="str">
        <f>IFERROR(VLOOKUP($C1747*1,Lookups!$H:$N,7,FALSE),"")</f>
        <v>Wine</v>
      </c>
      <c r="AF1747" s="3" t="str">
        <f>VLOOKUP(B1747*1,Stores!$A:$C,3,FALSE)</f>
        <v>DFG</v>
      </c>
    </row>
    <row r="1748" spans="1:32">
      <c r="A1748" s="165" t="s">
        <v>932</v>
      </c>
      <c r="B1748" s="166" t="s">
        <v>959</v>
      </c>
      <c r="C1748" s="165" t="s">
        <v>664</v>
      </c>
      <c r="D1748" s="165" t="s">
        <v>918</v>
      </c>
      <c r="E1748" s="165" t="s">
        <v>689</v>
      </c>
      <c r="F1748" s="167">
        <v>2017</v>
      </c>
      <c r="G1748" s="168">
        <v>0</v>
      </c>
      <c r="H1748" s="169">
        <v>0</v>
      </c>
      <c r="I1748" s="169">
        <v>0</v>
      </c>
      <c r="J1748" s="169">
        <v>0</v>
      </c>
      <c r="K1748" s="169">
        <v>0</v>
      </c>
      <c r="L1748" s="169">
        <v>0</v>
      </c>
      <c r="M1748" s="169">
        <v>0</v>
      </c>
      <c r="N1748" s="169">
        <v>16026.519375</v>
      </c>
      <c r="O1748" s="169">
        <v>23643.899999999998</v>
      </c>
      <c r="P1748" s="169">
        <v>14366.745000000001</v>
      </c>
      <c r="Q1748" s="169">
        <v>21045.420000000002</v>
      </c>
      <c r="R1748" s="169">
        <v>26991.744224999999</v>
      </c>
      <c r="S1748" s="169">
        <v>0</v>
      </c>
      <c r="T1748" s="169">
        <v>0</v>
      </c>
      <c r="U1748" s="169">
        <v>102074.32860000001</v>
      </c>
      <c r="V1748" s="163">
        <f ca="1">SUM(INDIRECT(Inputs!$C$11&amp;ROW()&amp;":"&amp;Inputs!$C$12&amp;ROW()))</f>
        <v>21045.420000000002</v>
      </c>
      <c r="W1748" s="163">
        <f ca="1">SUM(INDIRECT(Inputs!$C$13&amp;ROW()&amp;":"&amp;Inputs!$C$14&amp;ROW()))</f>
        <v>75082.584375000006</v>
      </c>
      <c r="X1748" s="3" t="str">
        <f>IF(COUNTIFS(Lookups!$A:$A,C1748)=1,"Gross Sales","")</f>
        <v/>
      </c>
      <c r="Y1748" s="3" t="str">
        <f>IF(COUNTIFS(Lookups!$D:$D,C1748)=1,"Bar Sales","")</f>
        <v/>
      </c>
      <c r="Z1748" s="3" t="str">
        <f>IFERROR(VLOOKUP(C1748*1,Lookups!$D:$F,3,FALSE),"")</f>
        <v/>
      </c>
      <c r="AA1748" s="3" t="str">
        <f>IFERROR(VLOOKUP($C1748*1,Lookups!$H:$N,3,FALSE),"")</f>
        <v>Sales</v>
      </c>
      <c r="AB1748" s="3" t="str">
        <f>IFERROR(VLOOKUP($C1748*1,Lookups!$H:$N,4,FALSE),"")</f>
        <v>Dinner</v>
      </c>
      <c r="AC1748" s="3" t="str">
        <f>IFERROR(VLOOKUP($C1748*1,Lookups!$H:$N,5,FALSE),"")</f>
        <v>Dining room</v>
      </c>
      <c r="AD1748" s="3" t="str">
        <f>IFERROR(VLOOKUP($C1748*1,Lookups!$H:$N,6,FALSE),"")</f>
        <v>Bev</v>
      </c>
      <c r="AE1748" s="3" t="str">
        <f>IFERROR(VLOOKUP($C1748*1,Lookups!$H:$N,7,FALSE),"")</f>
        <v>Wine</v>
      </c>
      <c r="AF1748" s="3" t="str">
        <f>VLOOKUP(B1748*1,Stores!$A:$C,3,FALSE)</f>
        <v>DFG</v>
      </c>
    </row>
    <row r="1749" spans="1:32">
      <c r="A1749" s="165" t="s">
        <v>930</v>
      </c>
      <c r="B1749" s="166" t="s">
        <v>920</v>
      </c>
      <c r="C1749" s="165" t="s">
        <v>668</v>
      </c>
      <c r="D1749" s="165" t="s">
        <v>918</v>
      </c>
      <c r="E1749" s="165" t="s">
        <v>693</v>
      </c>
      <c r="F1749" s="167">
        <v>2017</v>
      </c>
      <c r="G1749" s="168">
        <v>0</v>
      </c>
      <c r="H1749" s="169">
        <v>555.794625</v>
      </c>
      <c r="I1749" s="169">
        <v>181.413375</v>
      </c>
      <c r="J1749" s="169">
        <v>0</v>
      </c>
      <c r="K1749" s="169">
        <v>-135.791775</v>
      </c>
      <c r="L1749" s="169">
        <v>173.82059999999998</v>
      </c>
      <c r="M1749" s="169">
        <v>21.270000000000003</v>
      </c>
      <c r="N1749" s="169">
        <v>0</v>
      </c>
      <c r="O1749" s="169">
        <v>0</v>
      </c>
      <c r="P1749" s="169">
        <v>0</v>
      </c>
      <c r="Q1749" s="169">
        <v>349.47899999999998</v>
      </c>
      <c r="R1749" s="169">
        <v>359.42115000000001</v>
      </c>
      <c r="S1749" s="169">
        <v>0</v>
      </c>
      <c r="T1749" s="169">
        <v>0</v>
      </c>
      <c r="U1749" s="169">
        <v>1505.4069749999999</v>
      </c>
      <c r="V1749" s="163">
        <f ca="1">SUM(INDIRECT(Inputs!$C$11&amp;ROW()&amp;":"&amp;Inputs!$C$12&amp;ROW()))</f>
        <v>349.47899999999998</v>
      </c>
      <c r="W1749" s="163">
        <f ca="1">SUM(INDIRECT(Inputs!$C$13&amp;ROW()&amp;":"&amp;Inputs!$C$14&amp;ROW()))</f>
        <v>1145.985825</v>
      </c>
      <c r="X1749" s="3" t="str">
        <f>IF(COUNTIFS(Lookups!$A:$A,C1749)=1,"Gross Sales","")</f>
        <v/>
      </c>
      <c r="Y1749" s="3" t="str">
        <f>IF(COUNTIFS(Lookups!$D:$D,C1749)=1,"Bar Sales","")</f>
        <v/>
      </c>
      <c r="Z1749" s="3" t="str">
        <f>IFERROR(VLOOKUP(C1749*1,Lookups!$D:$F,3,FALSE),"")</f>
        <v/>
      </c>
      <c r="AA1749" s="3" t="str">
        <f>IFERROR(VLOOKUP($C1749*1,Lookups!$H:$N,3,FALSE),"")</f>
        <v>Sales</v>
      </c>
      <c r="AB1749" s="3" t="str">
        <f>IFERROR(VLOOKUP($C1749*1,Lookups!$H:$N,4,FALSE),"")</f>
        <v>Lunch</v>
      </c>
      <c r="AC1749" s="3" t="str">
        <f>IFERROR(VLOOKUP($C1749*1,Lookups!$H:$N,5,FALSE),"")</f>
        <v>Private</v>
      </c>
      <c r="AD1749" s="3" t="str">
        <f>IFERROR(VLOOKUP($C1749*1,Lookups!$H:$N,6,FALSE),"")</f>
        <v>Bev</v>
      </c>
      <c r="AE1749" s="3" t="str">
        <f>IFERROR(VLOOKUP($C1749*1,Lookups!$H:$N,7,FALSE),"")</f>
        <v>Wine</v>
      </c>
      <c r="AF1749" s="3" t="str">
        <f>VLOOKUP(B1749*1,Stores!$A:$C,3,FALSE)</f>
        <v>DFDE</v>
      </c>
    </row>
    <row r="1750" spans="1:32">
      <c r="A1750" s="165" t="s">
        <v>929</v>
      </c>
      <c r="B1750" s="166" t="s">
        <v>921</v>
      </c>
      <c r="C1750" s="165" t="s">
        <v>668</v>
      </c>
      <c r="D1750" s="165" t="s">
        <v>918</v>
      </c>
      <c r="E1750" s="165" t="s">
        <v>693</v>
      </c>
      <c r="F1750" s="167">
        <v>2017</v>
      </c>
      <c r="G1750" s="168">
        <v>0</v>
      </c>
      <c r="H1750" s="169">
        <v>652.04999999999995</v>
      </c>
      <c r="I1750" s="169">
        <v>317.73</v>
      </c>
      <c r="J1750" s="169">
        <v>702.09</v>
      </c>
      <c r="K1750" s="169">
        <v>147.01500000000001</v>
      </c>
      <c r="L1750" s="169">
        <v>49.815000000000005</v>
      </c>
      <c r="M1750" s="169">
        <v>714.22500000000002</v>
      </c>
      <c r="N1750" s="169">
        <v>317.49</v>
      </c>
      <c r="O1750" s="169">
        <v>370.6875</v>
      </c>
      <c r="P1750" s="169">
        <v>397.29</v>
      </c>
      <c r="Q1750" s="169">
        <v>112.2975</v>
      </c>
      <c r="R1750" s="169">
        <v>333.45</v>
      </c>
      <c r="S1750" s="169">
        <v>0</v>
      </c>
      <c r="T1750" s="169">
        <v>0</v>
      </c>
      <c r="U1750" s="169">
        <v>4114.1400000000003</v>
      </c>
      <c r="V1750" s="163">
        <f ca="1">SUM(INDIRECT(Inputs!$C$11&amp;ROW()&amp;":"&amp;Inputs!$C$12&amp;ROW()))</f>
        <v>112.2975</v>
      </c>
      <c r="W1750" s="163">
        <f ca="1">SUM(INDIRECT(Inputs!$C$13&amp;ROW()&amp;":"&amp;Inputs!$C$14&amp;ROW()))</f>
        <v>3780.69</v>
      </c>
      <c r="X1750" s="3" t="str">
        <f>IF(COUNTIFS(Lookups!$A:$A,C1750)=1,"Gross Sales","")</f>
        <v/>
      </c>
      <c r="Y1750" s="3" t="str">
        <f>IF(COUNTIFS(Lookups!$D:$D,C1750)=1,"Bar Sales","")</f>
        <v/>
      </c>
      <c r="Z1750" s="3" t="str">
        <f>IFERROR(VLOOKUP(C1750*1,Lookups!$D:$F,3,FALSE),"")</f>
        <v/>
      </c>
      <c r="AA1750" s="3" t="str">
        <f>IFERROR(VLOOKUP($C1750*1,Lookups!$H:$N,3,FALSE),"")</f>
        <v>Sales</v>
      </c>
      <c r="AB1750" s="3" t="str">
        <f>IFERROR(VLOOKUP($C1750*1,Lookups!$H:$N,4,FALSE),"")</f>
        <v>Lunch</v>
      </c>
      <c r="AC1750" s="3" t="str">
        <f>IFERROR(VLOOKUP($C1750*1,Lookups!$H:$N,5,FALSE),"")</f>
        <v>Private</v>
      </c>
      <c r="AD1750" s="3" t="str">
        <f>IFERROR(VLOOKUP($C1750*1,Lookups!$H:$N,6,FALSE),"")</f>
        <v>Bev</v>
      </c>
      <c r="AE1750" s="3" t="str">
        <f>IFERROR(VLOOKUP($C1750*1,Lookups!$H:$N,7,FALSE),"")</f>
        <v>Wine</v>
      </c>
      <c r="AF1750" s="3" t="str">
        <f>VLOOKUP(B1750*1,Stores!$A:$C,3,FALSE)</f>
        <v>DFDE</v>
      </c>
    </row>
    <row r="1751" spans="1:32">
      <c r="A1751" s="165" t="s">
        <v>928</v>
      </c>
      <c r="B1751" s="166" t="s">
        <v>922</v>
      </c>
      <c r="C1751" s="165" t="s">
        <v>668</v>
      </c>
      <c r="D1751" s="165" t="s">
        <v>918</v>
      </c>
      <c r="E1751" s="165" t="s">
        <v>693</v>
      </c>
      <c r="F1751" s="167">
        <v>2017</v>
      </c>
      <c r="G1751" s="168">
        <v>0</v>
      </c>
      <c r="H1751" s="169">
        <v>0</v>
      </c>
      <c r="I1751" s="169">
        <v>0</v>
      </c>
      <c r="J1751" s="169">
        <v>193.8</v>
      </c>
      <c r="K1751" s="169">
        <v>0</v>
      </c>
      <c r="L1751" s="169">
        <v>787.44</v>
      </c>
      <c r="M1751" s="169">
        <v>289.44</v>
      </c>
      <c r="N1751" s="169">
        <v>253.98750000000001</v>
      </c>
      <c r="O1751" s="169">
        <v>0</v>
      </c>
      <c r="P1751" s="169">
        <v>14.0625</v>
      </c>
      <c r="Q1751" s="169">
        <v>162.97499999999999</v>
      </c>
      <c r="R1751" s="169">
        <v>1180.5900000000001</v>
      </c>
      <c r="S1751" s="169">
        <v>0</v>
      </c>
      <c r="T1751" s="169">
        <v>0</v>
      </c>
      <c r="U1751" s="169">
        <v>2882.2950000000001</v>
      </c>
      <c r="V1751" s="163">
        <f ca="1">SUM(INDIRECT(Inputs!$C$11&amp;ROW()&amp;":"&amp;Inputs!$C$12&amp;ROW()))</f>
        <v>162.97499999999999</v>
      </c>
      <c r="W1751" s="163">
        <f ca="1">SUM(INDIRECT(Inputs!$C$13&amp;ROW()&amp;":"&amp;Inputs!$C$14&amp;ROW()))</f>
        <v>1701.7049999999999</v>
      </c>
      <c r="X1751" s="3" t="str">
        <f>IF(COUNTIFS(Lookups!$A:$A,C1751)=1,"Gross Sales","")</f>
        <v/>
      </c>
      <c r="Y1751" s="3" t="str">
        <f>IF(COUNTIFS(Lookups!$D:$D,C1751)=1,"Bar Sales","")</f>
        <v/>
      </c>
      <c r="Z1751" s="3" t="str">
        <f>IFERROR(VLOOKUP(C1751*1,Lookups!$D:$F,3,FALSE),"")</f>
        <v/>
      </c>
      <c r="AA1751" s="3" t="str">
        <f>IFERROR(VLOOKUP($C1751*1,Lookups!$H:$N,3,FALSE),"")</f>
        <v>Sales</v>
      </c>
      <c r="AB1751" s="3" t="str">
        <f>IFERROR(VLOOKUP($C1751*1,Lookups!$H:$N,4,FALSE),"")</f>
        <v>Lunch</v>
      </c>
      <c r="AC1751" s="3" t="str">
        <f>IFERROR(VLOOKUP($C1751*1,Lookups!$H:$N,5,FALSE),"")</f>
        <v>Private</v>
      </c>
      <c r="AD1751" s="3" t="str">
        <f>IFERROR(VLOOKUP($C1751*1,Lookups!$H:$N,6,FALSE),"")</f>
        <v>Bev</v>
      </c>
      <c r="AE1751" s="3" t="str">
        <f>IFERROR(VLOOKUP($C1751*1,Lookups!$H:$N,7,FALSE),"")</f>
        <v>Wine</v>
      </c>
      <c r="AF1751" s="3" t="str">
        <f>VLOOKUP(B1751*1,Stores!$A:$C,3,FALSE)</f>
        <v>DFDE</v>
      </c>
    </row>
    <row r="1752" spans="1:32">
      <c r="A1752" s="165" t="s">
        <v>927</v>
      </c>
      <c r="B1752" s="166" t="s">
        <v>923</v>
      </c>
      <c r="C1752" s="165" t="s">
        <v>668</v>
      </c>
      <c r="D1752" s="165" t="s">
        <v>918</v>
      </c>
      <c r="E1752" s="165" t="s">
        <v>693</v>
      </c>
      <c r="F1752" s="167">
        <v>2017</v>
      </c>
      <c r="G1752" s="168">
        <v>0</v>
      </c>
      <c r="H1752" s="169">
        <v>184.713975</v>
      </c>
      <c r="I1752" s="169">
        <v>2872.9767000000002</v>
      </c>
      <c r="J1752" s="169">
        <v>753.63974999999994</v>
      </c>
      <c r="K1752" s="169">
        <v>574.29300000000001</v>
      </c>
      <c r="L1752" s="169">
        <v>455.55817500000001</v>
      </c>
      <c r="M1752" s="169">
        <v>250.252275</v>
      </c>
      <c r="N1752" s="169">
        <v>550.53240000000005</v>
      </c>
      <c r="O1752" s="169">
        <v>311.39744999999999</v>
      </c>
      <c r="P1752" s="169">
        <v>160.6824</v>
      </c>
      <c r="Q1752" s="169">
        <v>215.12519999999998</v>
      </c>
      <c r="R1752" s="169">
        <v>1576.1855249999999</v>
      </c>
      <c r="S1752" s="169">
        <v>0</v>
      </c>
      <c r="T1752" s="169">
        <v>0</v>
      </c>
      <c r="U1752" s="169">
        <v>7905.3568500000001</v>
      </c>
      <c r="V1752" s="163">
        <f ca="1">SUM(INDIRECT(Inputs!$C$11&amp;ROW()&amp;":"&amp;Inputs!$C$12&amp;ROW()))</f>
        <v>215.12519999999998</v>
      </c>
      <c r="W1752" s="163">
        <f ca="1">SUM(INDIRECT(Inputs!$C$13&amp;ROW()&amp;":"&amp;Inputs!$C$14&amp;ROW()))</f>
        <v>6329.1713250000003</v>
      </c>
      <c r="X1752" s="3" t="str">
        <f>IF(COUNTIFS(Lookups!$A:$A,C1752)=1,"Gross Sales","")</f>
        <v/>
      </c>
      <c r="Y1752" s="3" t="str">
        <f>IF(COUNTIFS(Lookups!$D:$D,C1752)=1,"Bar Sales","")</f>
        <v/>
      </c>
      <c r="Z1752" s="3" t="str">
        <f>IFERROR(VLOOKUP(C1752*1,Lookups!$D:$F,3,FALSE),"")</f>
        <v/>
      </c>
      <c r="AA1752" s="3" t="str">
        <f>IFERROR(VLOOKUP($C1752*1,Lookups!$H:$N,3,FALSE),"")</f>
        <v>Sales</v>
      </c>
      <c r="AB1752" s="3" t="str">
        <f>IFERROR(VLOOKUP($C1752*1,Lookups!$H:$N,4,FALSE),"")</f>
        <v>Lunch</v>
      </c>
      <c r="AC1752" s="3" t="str">
        <f>IFERROR(VLOOKUP($C1752*1,Lookups!$H:$N,5,FALSE),"")</f>
        <v>Private</v>
      </c>
      <c r="AD1752" s="3" t="str">
        <f>IFERROR(VLOOKUP($C1752*1,Lookups!$H:$N,6,FALSE),"")</f>
        <v>Bev</v>
      </c>
      <c r="AE1752" s="3" t="str">
        <f>IFERROR(VLOOKUP($C1752*1,Lookups!$H:$N,7,FALSE),"")</f>
        <v>Wine</v>
      </c>
      <c r="AF1752" s="3" t="str">
        <f>VLOOKUP(B1752*1,Stores!$A:$C,3,FALSE)</f>
        <v>DFDE</v>
      </c>
    </row>
    <row r="1753" spans="1:32">
      <c r="A1753" s="165" t="s">
        <v>926</v>
      </c>
      <c r="B1753" s="166" t="s">
        <v>924</v>
      </c>
      <c r="C1753" s="165" t="s">
        <v>668</v>
      </c>
      <c r="D1753" s="165" t="s">
        <v>918</v>
      </c>
      <c r="E1753" s="165" t="s">
        <v>693</v>
      </c>
      <c r="F1753" s="167">
        <v>2017</v>
      </c>
      <c r="G1753" s="168">
        <v>0</v>
      </c>
      <c r="H1753" s="169">
        <v>787.98427499999991</v>
      </c>
      <c r="I1753" s="169">
        <v>77.465399999999988</v>
      </c>
      <c r="J1753" s="169">
        <v>8.913450000000001</v>
      </c>
      <c r="K1753" s="169">
        <v>138.65084999999999</v>
      </c>
      <c r="L1753" s="169">
        <v>610.43520000000001</v>
      </c>
      <c r="M1753" s="169">
        <v>583.21754999999996</v>
      </c>
      <c r="N1753" s="169">
        <v>182.86994999999999</v>
      </c>
      <c r="O1753" s="169">
        <v>783.48810000000014</v>
      </c>
      <c r="P1753" s="169">
        <v>595.62600000000009</v>
      </c>
      <c r="Q1753" s="169">
        <v>77.252400000000009</v>
      </c>
      <c r="R1753" s="169">
        <v>638.70397500000013</v>
      </c>
      <c r="S1753" s="169">
        <v>0</v>
      </c>
      <c r="T1753" s="169">
        <v>0</v>
      </c>
      <c r="U1753" s="169">
        <v>4484.6071499999998</v>
      </c>
      <c r="V1753" s="163">
        <f ca="1">SUM(INDIRECT(Inputs!$C$11&amp;ROW()&amp;":"&amp;Inputs!$C$12&amp;ROW()))</f>
        <v>77.252400000000009</v>
      </c>
      <c r="W1753" s="163">
        <f ca="1">SUM(INDIRECT(Inputs!$C$13&amp;ROW()&amp;":"&amp;Inputs!$C$14&amp;ROW()))</f>
        <v>3845.9031749999995</v>
      </c>
      <c r="X1753" s="3" t="str">
        <f>IF(COUNTIFS(Lookups!$A:$A,C1753)=1,"Gross Sales","")</f>
        <v/>
      </c>
      <c r="Y1753" s="3" t="str">
        <f>IF(COUNTIFS(Lookups!$D:$D,C1753)=1,"Bar Sales","")</f>
        <v/>
      </c>
      <c r="Z1753" s="3" t="str">
        <f>IFERROR(VLOOKUP(C1753*1,Lookups!$D:$F,3,FALSE),"")</f>
        <v/>
      </c>
      <c r="AA1753" s="3" t="str">
        <f>IFERROR(VLOOKUP($C1753*1,Lookups!$H:$N,3,FALSE),"")</f>
        <v>Sales</v>
      </c>
      <c r="AB1753" s="3" t="str">
        <f>IFERROR(VLOOKUP($C1753*1,Lookups!$H:$N,4,FALSE),"")</f>
        <v>Lunch</v>
      </c>
      <c r="AC1753" s="3" t="str">
        <f>IFERROR(VLOOKUP($C1753*1,Lookups!$H:$N,5,FALSE),"")</f>
        <v>Private</v>
      </c>
      <c r="AD1753" s="3" t="str">
        <f>IFERROR(VLOOKUP($C1753*1,Lookups!$H:$N,6,FALSE),"")</f>
        <v>Bev</v>
      </c>
      <c r="AE1753" s="3" t="str">
        <f>IFERROR(VLOOKUP($C1753*1,Lookups!$H:$N,7,FALSE),"")</f>
        <v>Wine</v>
      </c>
      <c r="AF1753" s="3" t="str">
        <f>VLOOKUP(B1753*1,Stores!$A:$C,3,FALSE)</f>
        <v>DFDE</v>
      </c>
    </row>
    <row r="1754" spans="1:32">
      <c r="A1754" s="165" t="s">
        <v>925</v>
      </c>
      <c r="B1754" s="166" t="s">
        <v>958</v>
      </c>
      <c r="C1754" s="165" t="s">
        <v>668</v>
      </c>
      <c r="D1754" s="165" t="s">
        <v>918</v>
      </c>
      <c r="E1754" s="165" t="s">
        <v>693</v>
      </c>
      <c r="F1754" s="167">
        <v>2017</v>
      </c>
      <c r="G1754" s="168">
        <v>0</v>
      </c>
      <c r="H1754" s="169">
        <v>0</v>
      </c>
      <c r="I1754" s="169">
        <v>0</v>
      </c>
      <c r="J1754" s="169">
        <v>0</v>
      </c>
      <c r="K1754" s="169">
        <v>0</v>
      </c>
      <c r="L1754" s="169">
        <v>0</v>
      </c>
      <c r="M1754" s="169">
        <v>604.55009999999993</v>
      </c>
      <c r="N1754" s="169">
        <v>482.89320000000004</v>
      </c>
      <c r="O1754" s="169">
        <v>470.49209999999999</v>
      </c>
      <c r="P1754" s="169">
        <v>1019.7854999999998</v>
      </c>
      <c r="Q1754" s="169">
        <v>29.934449999999998</v>
      </c>
      <c r="R1754" s="169">
        <v>185.25937500000001</v>
      </c>
      <c r="S1754" s="169">
        <v>0</v>
      </c>
      <c r="T1754" s="169">
        <v>0</v>
      </c>
      <c r="U1754" s="169">
        <v>2792.9147250000001</v>
      </c>
      <c r="V1754" s="163">
        <f ca="1">SUM(INDIRECT(Inputs!$C$11&amp;ROW()&amp;":"&amp;Inputs!$C$12&amp;ROW()))</f>
        <v>29.934449999999998</v>
      </c>
      <c r="W1754" s="163">
        <f ca="1">SUM(INDIRECT(Inputs!$C$13&amp;ROW()&amp;":"&amp;Inputs!$C$14&amp;ROW()))</f>
        <v>2607.65535</v>
      </c>
      <c r="X1754" s="3" t="str">
        <f>IF(COUNTIFS(Lookups!$A:$A,C1754)=1,"Gross Sales","")</f>
        <v/>
      </c>
      <c r="Y1754" s="3" t="str">
        <f>IF(COUNTIFS(Lookups!$D:$D,C1754)=1,"Bar Sales","")</f>
        <v/>
      </c>
      <c r="Z1754" s="3" t="str">
        <f>IFERROR(VLOOKUP(C1754*1,Lookups!$D:$F,3,FALSE),"")</f>
        <v/>
      </c>
      <c r="AA1754" s="3" t="str">
        <f>IFERROR(VLOOKUP($C1754*1,Lookups!$H:$N,3,FALSE),"")</f>
        <v>Sales</v>
      </c>
      <c r="AB1754" s="3" t="str">
        <f>IFERROR(VLOOKUP($C1754*1,Lookups!$H:$N,4,FALSE),"")</f>
        <v>Lunch</v>
      </c>
      <c r="AC1754" s="3" t="str">
        <f>IFERROR(VLOOKUP($C1754*1,Lookups!$H:$N,5,FALSE),"")</f>
        <v>Private</v>
      </c>
      <c r="AD1754" s="3" t="str">
        <f>IFERROR(VLOOKUP($C1754*1,Lookups!$H:$N,6,FALSE),"")</f>
        <v>Bev</v>
      </c>
      <c r="AE1754" s="3" t="str">
        <f>IFERROR(VLOOKUP($C1754*1,Lookups!$H:$N,7,FALSE),"")</f>
        <v>Wine</v>
      </c>
      <c r="AF1754" s="3" t="str">
        <f>VLOOKUP(B1754*1,Stores!$A:$C,3,FALSE)</f>
        <v>DFDE</v>
      </c>
    </row>
    <row r="1755" spans="1:32">
      <c r="A1755" s="165" t="s">
        <v>958</v>
      </c>
      <c r="B1755" s="166" t="s">
        <v>925</v>
      </c>
      <c r="C1755" s="165" t="s">
        <v>668</v>
      </c>
      <c r="D1755" s="165" t="s">
        <v>918</v>
      </c>
      <c r="E1755" s="165" t="s">
        <v>693</v>
      </c>
      <c r="F1755" s="167">
        <v>2017</v>
      </c>
      <c r="G1755" s="168">
        <v>0</v>
      </c>
      <c r="H1755" s="169">
        <v>1688.6475</v>
      </c>
      <c r="I1755" s="169">
        <v>0</v>
      </c>
      <c r="J1755" s="169">
        <v>-810</v>
      </c>
      <c r="K1755" s="169">
        <v>558.60749999999996</v>
      </c>
      <c r="L1755" s="169">
        <v>6.0750000000000002</v>
      </c>
      <c r="M1755" s="169">
        <v>3223.9649999999997</v>
      </c>
      <c r="N1755" s="169">
        <v>42.434999999999995</v>
      </c>
      <c r="O1755" s="169">
        <v>0</v>
      </c>
      <c r="P1755" s="169">
        <v>8.3849999999999998</v>
      </c>
      <c r="Q1755" s="169">
        <v>60.690000000000005</v>
      </c>
      <c r="R1755" s="169">
        <v>58.5</v>
      </c>
      <c r="S1755" s="169">
        <v>0</v>
      </c>
      <c r="T1755" s="169">
        <v>0</v>
      </c>
      <c r="U1755" s="169">
        <v>4837.3050000000003</v>
      </c>
      <c r="V1755" s="163">
        <f ca="1">SUM(INDIRECT(Inputs!$C$11&amp;ROW()&amp;":"&amp;Inputs!$C$12&amp;ROW()))</f>
        <v>60.690000000000005</v>
      </c>
      <c r="W1755" s="163">
        <f ca="1">SUM(INDIRECT(Inputs!$C$13&amp;ROW()&amp;":"&amp;Inputs!$C$14&amp;ROW()))</f>
        <v>4778.8050000000003</v>
      </c>
      <c r="X1755" s="3" t="str">
        <f>IF(COUNTIFS(Lookups!$A:$A,C1755)=1,"Gross Sales","")</f>
        <v/>
      </c>
      <c r="Y1755" s="3" t="str">
        <f>IF(COUNTIFS(Lookups!$D:$D,C1755)=1,"Bar Sales","")</f>
        <v/>
      </c>
      <c r="Z1755" s="3" t="str">
        <f>IFERROR(VLOOKUP(C1755*1,Lookups!$D:$F,3,FALSE),"")</f>
        <v/>
      </c>
      <c r="AA1755" s="3" t="str">
        <f>IFERROR(VLOOKUP($C1755*1,Lookups!$H:$N,3,FALSE),"")</f>
        <v>Sales</v>
      </c>
      <c r="AB1755" s="3" t="str">
        <f>IFERROR(VLOOKUP($C1755*1,Lookups!$H:$N,4,FALSE),"")</f>
        <v>Lunch</v>
      </c>
      <c r="AC1755" s="3" t="str">
        <f>IFERROR(VLOOKUP($C1755*1,Lookups!$H:$N,5,FALSE),"")</f>
        <v>Private</v>
      </c>
      <c r="AD1755" s="3" t="str">
        <f>IFERROR(VLOOKUP($C1755*1,Lookups!$H:$N,6,FALSE),"")</f>
        <v>Bev</v>
      </c>
      <c r="AE1755" s="3" t="str">
        <f>IFERROR(VLOOKUP($C1755*1,Lookups!$H:$N,7,FALSE),"")</f>
        <v>Wine</v>
      </c>
      <c r="AF1755" s="3" t="str">
        <f>VLOOKUP(B1755*1,Stores!$A:$C,3,FALSE)</f>
        <v>DFDE</v>
      </c>
    </row>
    <row r="1756" spans="1:32">
      <c r="A1756" s="165" t="s">
        <v>924</v>
      </c>
      <c r="B1756" s="166" t="s">
        <v>926</v>
      </c>
      <c r="C1756" s="165" t="s">
        <v>668</v>
      </c>
      <c r="D1756" s="165" t="s">
        <v>918</v>
      </c>
      <c r="E1756" s="165" t="s">
        <v>693</v>
      </c>
      <c r="F1756" s="167">
        <v>2017</v>
      </c>
      <c r="G1756" s="168">
        <v>0</v>
      </c>
      <c r="H1756" s="169">
        <v>1055.3400000000001</v>
      </c>
      <c r="I1756" s="169">
        <v>6123.6450000000004</v>
      </c>
      <c r="J1756" s="169">
        <v>3463.74</v>
      </c>
      <c r="K1756" s="169">
        <v>2921.25</v>
      </c>
      <c r="L1756" s="169">
        <v>5593.2525000000005</v>
      </c>
      <c r="M1756" s="169">
        <v>5430.9674999999997</v>
      </c>
      <c r="N1756" s="169">
        <v>5238.3</v>
      </c>
      <c r="O1756" s="169">
        <v>2974.2449999999999</v>
      </c>
      <c r="P1756" s="169">
        <v>1536.48</v>
      </c>
      <c r="Q1756" s="169">
        <v>4643.7300000000005</v>
      </c>
      <c r="R1756" s="169">
        <v>3686.6039999999994</v>
      </c>
      <c r="S1756" s="169">
        <v>0</v>
      </c>
      <c r="T1756" s="169">
        <v>0</v>
      </c>
      <c r="U1756" s="169">
        <v>42667.554000000004</v>
      </c>
      <c r="V1756" s="163">
        <f ca="1">SUM(INDIRECT(Inputs!$C$11&amp;ROW()&amp;":"&amp;Inputs!$C$12&amp;ROW()))</f>
        <v>4643.7300000000005</v>
      </c>
      <c r="W1756" s="163">
        <f ca="1">SUM(INDIRECT(Inputs!$C$13&amp;ROW()&amp;":"&amp;Inputs!$C$14&amp;ROW()))</f>
        <v>38980.950000000004</v>
      </c>
      <c r="X1756" s="3" t="str">
        <f>IF(COUNTIFS(Lookups!$A:$A,C1756)=1,"Gross Sales","")</f>
        <v/>
      </c>
      <c r="Y1756" s="3" t="str">
        <f>IF(COUNTIFS(Lookups!$D:$D,C1756)=1,"Bar Sales","")</f>
        <v/>
      </c>
      <c r="Z1756" s="3" t="str">
        <f>IFERROR(VLOOKUP(C1756*1,Lookups!$D:$F,3,FALSE),"")</f>
        <v/>
      </c>
      <c r="AA1756" s="3" t="str">
        <f>IFERROR(VLOOKUP($C1756*1,Lookups!$H:$N,3,FALSE),"")</f>
        <v>Sales</v>
      </c>
      <c r="AB1756" s="3" t="str">
        <f>IFERROR(VLOOKUP($C1756*1,Lookups!$H:$N,4,FALSE),"")</f>
        <v>Lunch</v>
      </c>
      <c r="AC1756" s="3" t="str">
        <f>IFERROR(VLOOKUP($C1756*1,Lookups!$H:$N,5,FALSE),"")</f>
        <v>Private</v>
      </c>
      <c r="AD1756" s="3" t="str">
        <f>IFERROR(VLOOKUP($C1756*1,Lookups!$H:$N,6,FALSE),"")</f>
        <v>Bev</v>
      </c>
      <c r="AE1756" s="3" t="str">
        <f>IFERROR(VLOOKUP($C1756*1,Lookups!$H:$N,7,FALSE),"")</f>
        <v>Wine</v>
      </c>
      <c r="AF1756" s="3" t="str">
        <f>VLOOKUP(B1756*1,Stores!$A:$C,3,FALSE)</f>
        <v>DFDE</v>
      </c>
    </row>
    <row r="1757" spans="1:32">
      <c r="A1757" s="165" t="s">
        <v>923</v>
      </c>
      <c r="B1757" s="166" t="s">
        <v>927</v>
      </c>
      <c r="C1757" s="165" t="s">
        <v>668</v>
      </c>
      <c r="D1757" s="165" t="s">
        <v>918</v>
      </c>
      <c r="E1757" s="165" t="s">
        <v>693</v>
      </c>
      <c r="F1757" s="167">
        <v>2017</v>
      </c>
      <c r="G1757" s="168">
        <v>0</v>
      </c>
      <c r="H1757" s="169">
        <v>937.86</v>
      </c>
      <c r="I1757" s="169">
        <v>284.44499999999999</v>
      </c>
      <c r="J1757" s="169">
        <v>1499.3999999999999</v>
      </c>
      <c r="K1757" s="169">
        <v>2318.61</v>
      </c>
      <c r="L1757" s="169">
        <v>7035.375</v>
      </c>
      <c r="M1757" s="169">
        <v>5440.9650000000001</v>
      </c>
      <c r="N1757" s="169">
        <v>3629.8650000000002</v>
      </c>
      <c r="O1757" s="169">
        <v>707.26499999999999</v>
      </c>
      <c r="P1757" s="169">
        <v>1907.55</v>
      </c>
      <c r="Q1757" s="169">
        <v>5961.4425000000001</v>
      </c>
      <c r="R1757" s="169">
        <v>1849.8150000000001</v>
      </c>
      <c r="S1757" s="169">
        <v>0</v>
      </c>
      <c r="T1757" s="169">
        <v>0</v>
      </c>
      <c r="U1757" s="169">
        <v>31572.592499999999</v>
      </c>
      <c r="V1757" s="163">
        <f ca="1">SUM(INDIRECT(Inputs!$C$11&amp;ROW()&amp;":"&amp;Inputs!$C$12&amp;ROW()))</f>
        <v>5961.4425000000001</v>
      </c>
      <c r="W1757" s="163">
        <f ca="1">SUM(INDIRECT(Inputs!$C$13&amp;ROW()&amp;":"&amp;Inputs!$C$14&amp;ROW()))</f>
        <v>29722.7775</v>
      </c>
      <c r="X1757" s="3" t="str">
        <f>IF(COUNTIFS(Lookups!$A:$A,C1757)=1,"Gross Sales","")</f>
        <v/>
      </c>
      <c r="Y1757" s="3" t="str">
        <f>IF(COUNTIFS(Lookups!$D:$D,C1757)=1,"Bar Sales","")</f>
        <v/>
      </c>
      <c r="Z1757" s="3" t="str">
        <f>IFERROR(VLOOKUP(C1757*1,Lookups!$D:$F,3,FALSE),"")</f>
        <v/>
      </c>
      <c r="AA1757" s="3" t="str">
        <f>IFERROR(VLOOKUP($C1757*1,Lookups!$H:$N,3,FALSE),"")</f>
        <v>Sales</v>
      </c>
      <c r="AB1757" s="3" t="str">
        <f>IFERROR(VLOOKUP($C1757*1,Lookups!$H:$N,4,FALSE),"")</f>
        <v>Lunch</v>
      </c>
      <c r="AC1757" s="3" t="str">
        <f>IFERROR(VLOOKUP($C1757*1,Lookups!$H:$N,5,FALSE),"")</f>
        <v>Private</v>
      </c>
      <c r="AD1757" s="3" t="str">
        <f>IFERROR(VLOOKUP($C1757*1,Lookups!$H:$N,6,FALSE),"")</f>
        <v>Bev</v>
      </c>
      <c r="AE1757" s="3" t="str">
        <f>IFERROR(VLOOKUP($C1757*1,Lookups!$H:$N,7,FALSE),"")</f>
        <v>Wine</v>
      </c>
      <c r="AF1757" s="3" t="str">
        <f>VLOOKUP(B1757*1,Stores!$A:$C,3,FALSE)</f>
        <v>DFDE</v>
      </c>
    </row>
    <row r="1758" spans="1:32">
      <c r="A1758" s="165" t="s">
        <v>922</v>
      </c>
      <c r="B1758" s="166" t="s">
        <v>928</v>
      </c>
      <c r="C1758" s="165" t="s">
        <v>668</v>
      </c>
      <c r="D1758" s="165" t="s">
        <v>918</v>
      </c>
      <c r="E1758" s="165" t="s">
        <v>693</v>
      </c>
      <c r="F1758" s="167">
        <v>2017</v>
      </c>
      <c r="G1758" s="168">
        <v>0</v>
      </c>
      <c r="H1758" s="169">
        <v>0</v>
      </c>
      <c r="I1758" s="169">
        <v>0</v>
      </c>
      <c r="J1758" s="169">
        <v>658.46204999999998</v>
      </c>
      <c r="K1758" s="169">
        <v>216.80100000000004</v>
      </c>
      <c r="L1758" s="169">
        <v>0</v>
      </c>
      <c r="M1758" s="169">
        <v>1219.0432500000002</v>
      </c>
      <c r="N1758" s="169">
        <v>0</v>
      </c>
      <c r="O1758" s="169">
        <v>0</v>
      </c>
      <c r="P1758" s="169">
        <v>355.01085</v>
      </c>
      <c r="Q1758" s="169">
        <v>1756.5297750000002</v>
      </c>
      <c r="R1758" s="169">
        <v>0</v>
      </c>
      <c r="S1758" s="169">
        <v>0</v>
      </c>
      <c r="T1758" s="169">
        <v>0</v>
      </c>
      <c r="U1758" s="169">
        <v>4205.8469250000007</v>
      </c>
      <c r="V1758" s="163">
        <f ca="1">SUM(INDIRECT(Inputs!$C$11&amp;ROW()&amp;":"&amp;Inputs!$C$12&amp;ROW()))</f>
        <v>1756.5297750000002</v>
      </c>
      <c r="W1758" s="163">
        <f ca="1">SUM(INDIRECT(Inputs!$C$13&amp;ROW()&amp;":"&amp;Inputs!$C$14&amp;ROW()))</f>
        <v>4205.8469250000007</v>
      </c>
      <c r="X1758" s="3" t="str">
        <f>IF(COUNTIFS(Lookups!$A:$A,C1758)=1,"Gross Sales","")</f>
        <v/>
      </c>
      <c r="Y1758" s="3" t="str">
        <f>IF(COUNTIFS(Lookups!$D:$D,C1758)=1,"Bar Sales","")</f>
        <v/>
      </c>
      <c r="Z1758" s="3" t="str">
        <f>IFERROR(VLOOKUP(C1758*1,Lookups!$D:$F,3,FALSE),"")</f>
        <v/>
      </c>
      <c r="AA1758" s="3" t="str">
        <f>IFERROR(VLOOKUP($C1758*1,Lookups!$H:$N,3,FALSE),"")</f>
        <v>Sales</v>
      </c>
      <c r="AB1758" s="3" t="str">
        <f>IFERROR(VLOOKUP($C1758*1,Lookups!$H:$N,4,FALSE),"")</f>
        <v>Lunch</v>
      </c>
      <c r="AC1758" s="3" t="str">
        <f>IFERROR(VLOOKUP($C1758*1,Lookups!$H:$N,5,FALSE),"")</f>
        <v>Private</v>
      </c>
      <c r="AD1758" s="3" t="str">
        <f>IFERROR(VLOOKUP($C1758*1,Lookups!$H:$N,6,FALSE),"")</f>
        <v>Bev</v>
      </c>
      <c r="AE1758" s="3" t="str">
        <f>IFERROR(VLOOKUP($C1758*1,Lookups!$H:$N,7,FALSE),"")</f>
        <v>Wine</v>
      </c>
      <c r="AF1758" s="3" t="str">
        <f>VLOOKUP(B1758*1,Stores!$A:$C,3,FALSE)</f>
        <v>DFDE</v>
      </c>
    </row>
    <row r="1759" spans="1:32">
      <c r="A1759" s="165" t="s">
        <v>921</v>
      </c>
      <c r="B1759" s="166" t="s">
        <v>929</v>
      </c>
      <c r="C1759" s="165" t="s">
        <v>668</v>
      </c>
      <c r="D1759" s="165" t="s">
        <v>918</v>
      </c>
      <c r="E1759" s="165" t="s">
        <v>693</v>
      </c>
      <c r="F1759" s="167">
        <v>2017</v>
      </c>
      <c r="G1759" s="168">
        <v>0</v>
      </c>
      <c r="H1759" s="169">
        <v>296.88749999999999</v>
      </c>
      <c r="I1759" s="169">
        <v>32.707500000000003</v>
      </c>
      <c r="J1759" s="169">
        <v>681.66</v>
      </c>
      <c r="K1759" s="169">
        <v>2492.5500000000002</v>
      </c>
      <c r="L1759" s="169">
        <v>325.47000000000003</v>
      </c>
      <c r="M1759" s="169">
        <v>1207.6875</v>
      </c>
      <c r="N1759" s="169">
        <v>341.70000000000005</v>
      </c>
      <c r="O1759" s="169">
        <v>4695.8249999999998</v>
      </c>
      <c r="P1759" s="169">
        <v>2102.895</v>
      </c>
      <c r="Q1759" s="169">
        <v>-141.75</v>
      </c>
      <c r="R1759" s="169">
        <v>7285.1549999999997</v>
      </c>
      <c r="S1759" s="169">
        <v>0</v>
      </c>
      <c r="T1759" s="169">
        <v>0</v>
      </c>
      <c r="U1759" s="169">
        <v>19320.787499999999</v>
      </c>
      <c r="V1759" s="163">
        <f ca="1">SUM(INDIRECT(Inputs!$C$11&amp;ROW()&amp;":"&amp;Inputs!$C$12&amp;ROW()))</f>
        <v>-141.75</v>
      </c>
      <c r="W1759" s="163">
        <f ca="1">SUM(INDIRECT(Inputs!$C$13&amp;ROW()&amp;":"&amp;Inputs!$C$14&amp;ROW()))</f>
        <v>12035.6325</v>
      </c>
      <c r="X1759" s="3" t="str">
        <f>IF(COUNTIFS(Lookups!$A:$A,C1759)=1,"Gross Sales","")</f>
        <v/>
      </c>
      <c r="Y1759" s="3" t="str">
        <f>IF(COUNTIFS(Lookups!$D:$D,C1759)=1,"Bar Sales","")</f>
        <v/>
      </c>
      <c r="Z1759" s="3" t="str">
        <f>IFERROR(VLOOKUP(C1759*1,Lookups!$D:$F,3,FALSE),"")</f>
        <v/>
      </c>
      <c r="AA1759" s="3" t="str">
        <f>IFERROR(VLOOKUP($C1759*1,Lookups!$H:$N,3,FALSE),"")</f>
        <v>Sales</v>
      </c>
      <c r="AB1759" s="3" t="str">
        <f>IFERROR(VLOOKUP($C1759*1,Lookups!$H:$N,4,FALSE),"")</f>
        <v>Lunch</v>
      </c>
      <c r="AC1759" s="3" t="str">
        <f>IFERROR(VLOOKUP($C1759*1,Lookups!$H:$N,5,FALSE),"")</f>
        <v>Private</v>
      </c>
      <c r="AD1759" s="3" t="str">
        <f>IFERROR(VLOOKUP($C1759*1,Lookups!$H:$N,6,FALSE),"")</f>
        <v>Bev</v>
      </c>
      <c r="AE1759" s="3" t="str">
        <f>IFERROR(VLOOKUP($C1759*1,Lookups!$H:$N,7,FALSE),"")</f>
        <v>Wine</v>
      </c>
      <c r="AF1759" s="3" t="str">
        <f>VLOOKUP(B1759*1,Stores!$A:$C,3,FALSE)</f>
        <v>DFDE</v>
      </c>
    </row>
    <row r="1760" spans="1:32">
      <c r="A1760" s="165" t="s">
        <v>920</v>
      </c>
      <c r="B1760" s="166" t="s">
        <v>930</v>
      </c>
      <c r="C1760" s="165" t="s">
        <v>668</v>
      </c>
      <c r="D1760" s="165" t="s">
        <v>918</v>
      </c>
      <c r="E1760" s="165" t="s">
        <v>693</v>
      </c>
      <c r="F1760" s="167">
        <v>2017</v>
      </c>
      <c r="G1760" s="168">
        <v>0</v>
      </c>
      <c r="H1760" s="169">
        <v>1810.62</v>
      </c>
      <c r="I1760" s="169">
        <v>1338.2774999999999</v>
      </c>
      <c r="J1760" s="169">
        <v>2846.97</v>
      </c>
      <c r="K1760" s="169">
        <v>3860.9025000000001</v>
      </c>
      <c r="L1760" s="169">
        <v>1224.8249999999998</v>
      </c>
      <c r="M1760" s="169">
        <v>231.36</v>
      </c>
      <c r="N1760" s="169">
        <v>985.32</v>
      </c>
      <c r="O1760" s="169">
        <v>305.96999999999997</v>
      </c>
      <c r="P1760" s="169">
        <v>772.38</v>
      </c>
      <c r="Q1760" s="169">
        <v>3416.88</v>
      </c>
      <c r="R1760" s="169">
        <v>1023.2283749999999</v>
      </c>
      <c r="S1760" s="169">
        <v>0</v>
      </c>
      <c r="T1760" s="169">
        <v>0</v>
      </c>
      <c r="U1760" s="169">
        <v>17816.733375</v>
      </c>
      <c r="V1760" s="163">
        <f ca="1">SUM(INDIRECT(Inputs!$C$11&amp;ROW()&amp;":"&amp;Inputs!$C$12&amp;ROW()))</f>
        <v>3416.88</v>
      </c>
      <c r="W1760" s="163">
        <f ca="1">SUM(INDIRECT(Inputs!$C$13&amp;ROW()&amp;":"&amp;Inputs!$C$14&amp;ROW()))</f>
        <v>16793.505000000001</v>
      </c>
      <c r="X1760" s="3" t="str">
        <f>IF(COUNTIFS(Lookups!$A:$A,C1760)=1,"Gross Sales","")</f>
        <v/>
      </c>
      <c r="Y1760" s="3" t="str">
        <f>IF(COUNTIFS(Lookups!$D:$D,C1760)=1,"Bar Sales","")</f>
        <v/>
      </c>
      <c r="Z1760" s="3" t="str">
        <f>IFERROR(VLOOKUP(C1760*1,Lookups!$D:$F,3,FALSE),"")</f>
        <v/>
      </c>
      <c r="AA1760" s="3" t="str">
        <f>IFERROR(VLOOKUP($C1760*1,Lookups!$H:$N,3,FALSE),"")</f>
        <v>Sales</v>
      </c>
      <c r="AB1760" s="3" t="str">
        <f>IFERROR(VLOOKUP($C1760*1,Lookups!$H:$N,4,FALSE),"")</f>
        <v>Lunch</v>
      </c>
      <c r="AC1760" s="3" t="str">
        <f>IFERROR(VLOOKUP($C1760*1,Lookups!$H:$N,5,FALSE),"")</f>
        <v>Private</v>
      </c>
      <c r="AD1760" s="3" t="str">
        <f>IFERROR(VLOOKUP($C1760*1,Lookups!$H:$N,6,FALSE),"")</f>
        <v>Bev</v>
      </c>
      <c r="AE1760" s="3" t="str">
        <f>IFERROR(VLOOKUP($C1760*1,Lookups!$H:$N,7,FALSE),"")</f>
        <v>Wine</v>
      </c>
      <c r="AF1760" s="3" t="str">
        <f>VLOOKUP(B1760*1,Stores!$A:$C,3,FALSE)</f>
        <v>DFDE</v>
      </c>
    </row>
    <row r="1761" spans="1:32">
      <c r="A1761" s="165" t="s">
        <v>919</v>
      </c>
      <c r="B1761" s="166" t="s">
        <v>931</v>
      </c>
      <c r="C1761" s="165" t="s">
        <v>668</v>
      </c>
      <c r="D1761" s="165" t="s">
        <v>918</v>
      </c>
      <c r="E1761" s="165" t="s">
        <v>693</v>
      </c>
      <c r="F1761" s="167">
        <v>2017</v>
      </c>
      <c r="G1761" s="168">
        <v>0</v>
      </c>
      <c r="H1761" s="169">
        <v>293.55</v>
      </c>
      <c r="I1761" s="169">
        <v>901.92000000000007</v>
      </c>
      <c r="J1761" s="169">
        <v>506.88</v>
      </c>
      <c r="K1761" s="169">
        <v>707.52</v>
      </c>
      <c r="L1761" s="169">
        <v>4536.1125000000002</v>
      </c>
      <c r="M1761" s="169">
        <v>8360.4825000000001</v>
      </c>
      <c r="N1761" s="169">
        <v>1202.5650000000001</v>
      </c>
      <c r="O1761" s="169">
        <v>424.65</v>
      </c>
      <c r="P1761" s="169">
        <v>2316.0899999999997</v>
      </c>
      <c r="Q1761" s="169">
        <v>3721.0050000000001</v>
      </c>
      <c r="R1761" s="169">
        <v>716.625</v>
      </c>
      <c r="S1761" s="169">
        <v>0</v>
      </c>
      <c r="T1761" s="169">
        <v>0</v>
      </c>
      <c r="U1761" s="169">
        <v>23687.4</v>
      </c>
      <c r="V1761" s="163">
        <f ca="1">SUM(INDIRECT(Inputs!$C$11&amp;ROW()&amp;":"&amp;Inputs!$C$12&amp;ROW()))</f>
        <v>3721.0050000000001</v>
      </c>
      <c r="W1761" s="163">
        <f ca="1">SUM(INDIRECT(Inputs!$C$13&amp;ROW()&amp;":"&amp;Inputs!$C$14&amp;ROW()))</f>
        <v>22970.775000000001</v>
      </c>
      <c r="X1761" s="3" t="str">
        <f>IF(COUNTIFS(Lookups!$A:$A,C1761)=1,"Gross Sales","")</f>
        <v/>
      </c>
      <c r="Y1761" s="3" t="str">
        <f>IF(COUNTIFS(Lookups!$D:$D,C1761)=1,"Bar Sales","")</f>
        <v/>
      </c>
      <c r="Z1761" s="3" t="str">
        <f>IFERROR(VLOOKUP(C1761*1,Lookups!$D:$F,3,FALSE),"")</f>
        <v/>
      </c>
      <c r="AA1761" s="3" t="str">
        <f>IFERROR(VLOOKUP($C1761*1,Lookups!$H:$N,3,FALSE),"")</f>
        <v>Sales</v>
      </c>
      <c r="AB1761" s="3" t="str">
        <f>IFERROR(VLOOKUP($C1761*1,Lookups!$H:$N,4,FALSE),"")</f>
        <v>Lunch</v>
      </c>
      <c r="AC1761" s="3" t="str">
        <f>IFERROR(VLOOKUP($C1761*1,Lookups!$H:$N,5,FALSE),"")</f>
        <v>Private</v>
      </c>
      <c r="AD1761" s="3" t="str">
        <f>IFERROR(VLOOKUP($C1761*1,Lookups!$H:$N,6,FALSE),"")</f>
        <v>Bev</v>
      </c>
      <c r="AE1761" s="3" t="str">
        <f>IFERROR(VLOOKUP($C1761*1,Lookups!$H:$N,7,FALSE),"")</f>
        <v>Wine</v>
      </c>
      <c r="AF1761" s="3" t="str">
        <f>VLOOKUP(B1761*1,Stores!$A:$C,3,FALSE)</f>
        <v>DFDE</v>
      </c>
    </row>
    <row r="1762" spans="1:32">
      <c r="A1762" s="165" t="s">
        <v>959</v>
      </c>
      <c r="B1762" s="166" t="s">
        <v>932</v>
      </c>
      <c r="C1762" s="165" t="s">
        <v>668</v>
      </c>
      <c r="D1762" s="165" t="s">
        <v>918</v>
      </c>
      <c r="E1762" s="165" t="s">
        <v>693</v>
      </c>
      <c r="F1762" s="167">
        <v>2017</v>
      </c>
      <c r="G1762" s="168">
        <v>0</v>
      </c>
      <c r="H1762" s="169">
        <v>0</v>
      </c>
      <c r="I1762" s="169">
        <v>0</v>
      </c>
      <c r="J1762" s="169">
        <v>0</v>
      </c>
      <c r="K1762" s="169">
        <v>0</v>
      </c>
      <c r="L1762" s="169">
        <v>912.78</v>
      </c>
      <c r="M1762" s="169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169">
        <v>912.78</v>
      </c>
      <c r="V1762" s="163">
        <f ca="1">SUM(INDIRECT(Inputs!$C$11&amp;ROW()&amp;":"&amp;Inputs!$C$12&amp;ROW()))</f>
        <v>0</v>
      </c>
      <c r="W1762" s="163">
        <f ca="1">SUM(INDIRECT(Inputs!$C$13&amp;ROW()&amp;":"&amp;Inputs!$C$14&amp;ROW()))</f>
        <v>912.78</v>
      </c>
      <c r="X1762" s="3" t="str">
        <f>IF(COUNTIFS(Lookups!$A:$A,C1762)=1,"Gross Sales","")</f>
        <v/>
      </c>
      <c r="Y1762" s="3" t="str">
        <f>IF(COUNTIFS(Lookups!$D:$D,C1762)=1,"Bar Sales","")</f>
        <v/>
      </c>
      <c r="Z1762" s="3" t="str">
        <f>IFERROR(VLOOKUP(C1762*1,Lookups!$D:$F,3,FALSE),"")</f>
        <v/>
      </c>
      <c r="AA1762" s="3" t="str">
        <f>IFERROR(VLOOKUP($C1762*1,Lookups!$H:$N,3,FALSE),"")</f>
        <v>Sales</v>
      </c>
      <c r="AB1762" s="3" t="str">
        <f>IFERROR(VLOOKUP($C1762*1,Lookups!$H:$N,4,FALSE),"")</f>
        <v>Lunch</v>
      </c>
      <c r="AC1762" s="3" t="str">
        <f>IFERROR(VLOOKUP($C1762*1,Lookups!$H:$N,5,FALSE),"")</f>
        <v>Private</v>
      </c>
      <c r="AD1762" s="3" t="str">
        <f>IFERROR(VLOOKUP($C1762*1,Lookups!$H:$N,6,FALSE),"")</f>
        <v>Bev</v>
      </c>
      <c r="AE1762" s="3" t="str">
        <f>IFERROR(VLOOKUP($C1762*1,Lookups!$H:$N,7,FALSE),"")</f>
        <v>Wine</v>
      </c>
      <c r="AF1762" s="3" t="str">
        <f>VLOOKUP(B1762*1,Stores!$A:$C,3,FALSE)</f>
        <v>DFG</v>
      </c>
    </row>
    <row r="1763" spans="1:32">
      <c r="A1763" s="165" t="s">
        <v>954</v>
      </c>
      <c r="B1763" s="166" t="s">
        <v>933</v>
      </c>
      <c r="C1763" s="165" t="s">
        <v>668</v>
      </c>
      <c r="D1763" s="165" t="s">
        <v>918</v>
      </c>
      <c r="E1763" s="165" t="s">
        <v>693</v>
      </c>
      <c r="F1763" s="167">
        <v>2017</v>
      </c>
      <c r="G1763" s="168">
        <v>0</v>
      </c>
      <c r="H1763" s="169">
        <v>201.81982499999998</v>
      </c>
      <c r="I1763" s="169">
        <v>0</v>
      </c>
      <c r="J1763" s="169">
        <v>14.7</v>
      </c>
      <c r="K1763" s="169">
        <v>2.1365249999999998</v>
      </c>
      <c r="L1763" s="169">
        <v>0</v>
      </c>
      <c r="M1763" s="169">
        <v>294.20459999999997</v>
      </c>
      <c r="N1763" s="169">
        <v>0</v>
      </c>
      <c r="O1763" s="169">
        <v>0</v>
      </c>
      <c r="P1763" s="169">
        <v>55.86</v>
      </c>
      <c r="Q1763" s="169">
        <v>27.039599999999997</v>
      </c>
      <c r="R1763" s="169">
        <v>108.69840000000001</v>
      </c>
      <c r="S1763" s="169">
        <v>0</v>
      </c>
      <c r="T1763" s="169">
        <v>0</v>
      </c>
      <c r="U1763" s="169">
        <v>704.45894999999996</v>
      </c>
      <c r="V1763" s="163">
        <f ca="1">SUM(INDIRECT(Inputs!$C$11&amp;ROW()&amp;":"&amp;Inputs!$C$12&amp;ROW()))</f>
        <v>27.039599999999997</v>
      </c>
      <c r="W1763" s="163">
        <f ca="1">SUM(INDIRECT(Inputs!$C$13&amp;ROW()&amp;":"&amp;Inputs!$C$14&amp;ROW()))</f>
        <v>595.76054999999997</v>
      </c>
      <c r="X1763" s="3" t="str">
        <f>IF(COUNTIFS(Lookups!$A:$A,C1763)=1,"Gross Sales","")</f>
        <v/>
      </c>
      <c r="Y1763" s="3" t="str">
        <f>IF(COUNTIFS(Lookups!$D:$D,C1763)=1,"Bar Sales","")</f>
        <v/>
      </c>
      <c r="Z1763" s="3" t="str">
        <f>IFERROR(VLOOKUP(C1763*1,Lookups!$D:$F,3,FALSE),"")</f>
        <v/>
      </c>
      <c r="AA1763" s="3" t="str">
        <f>IFERROR(VLOOKUP($C1763*1,Lookups!$H:$N,3,FALSE),"")</f>
        <v>Sales</v>
      </c>
      <c r="AB1763" s="3" t="str">
        <f>IFERROR(VLOOKUP($C1763*1,Lookups!$H:$N,4,FALSE),"")</f>
        <v>Lunch</v>
      </c>
      <c r="AC1763" s="3" t="str">
        <f>IFERROR(VLOOKUP($C1763*1,Lookups!$H:$N,5,FALSE),"")</f>
        <v>Private</v>
      </c>
      <c r="AD1763" s="3" t="str">
        <f>IFERROR(VLOOKUP($C1763*1,Lookups!$H:$N,6,FALSE),"")</f>
        <v>Bev</v>
      </c>
      <c r="AE1763" s="3" t="str">
        <f>IFERROR(VLOOKUP($C1763*1,Lookups!$H:$N,7,FALSE),"")</f>
        <v>Wine</v>
      </c>
      <c r="AF1763" s="3" t="str">
        <f>VLOOKUP(B1763*1,Stores!$A:$C,3,FALSE)</f>
        <v>DFG</v>
      </c>
    </row>
    <row r="1764" spans="1:32">
      <c r="A1764" s="165" t="s">
        <v>953</v>
      </c>
      <c r="B1764" s="166" t="s">
        <v>934</v>
      </c>
      <c r="C1764" s="165" t="s">
        <v>668</v>
      </c>
      <c r="D1764" s="165" t="s">
        <v>918</v>
      </c>
      <c r="E1764" s="165" t="s">
        <v>693</v>
      </c>
      <c r="F1764" s="167">
        <v>2017</v>
      </c>
      <c r="G1764" s="168">
        <v>0</v>
      </c>
      <c r="H1764" s="169">
        <v>1699.7000999999998</v>
      </c>
      <c r="I1764" s="169">
        <v>16.2</v>
      </c>
      <c r="J1764" s="169">
        <v>0</v>
      </c>
      <c r="K1764" s="169">
        <v>0</v>
      </c>
      <c r="L1764" s="169">
        <v>0</v>
      </c>
      <c r="M1764" s="169">
        <v>8.19</v>
      </c>
      <c r="N1764" s="169">
        <v>16.965</v>
      </c>
      <c r="O1764" s="169">
        <v>11.385</v>
      </c>
      <c r="P1764" s="169">
        <v>0</v>
      </c>
      <c r="Q1764" s="169">
        <v>35.340000000000003</v>
      </c>
      <c r="R1764" s="169">
        <v>0</v>
      </c>
      <c r="S1764" s="169">
        <v>0</v>
      </c>
      <c r="T1764" s="169">
        <v>0</v>
      </c>
      <c r="U1764" s="169">
        <v>1787.7800999999997</v>
      </c>
      <c r="V1764" s="163">
        <f ca="1">SUM(INDIRECT(Inputs!$C$11&amp;ROW()&amp;":"&amp;Inputs!$C$12&amp;ROW()))</f>
        <v>35.340000000000003</v>
      </c>
      <c r="W1764" s="163">
        <f ca="1">SUM(INDIRECT(Inputs!$C$13&amp;ROW()&amp;":"&amp;Inputs!$C$14&amp;ROW()))</f>
        <v>1787.7800999999997</v>
      </c>
      <c r="X1764" s="3" t="str">
        <f>IF(COUNTIFS(Lookups!$A:$A,C1764)=1,"Gross Sales","")</f>
        <v/>
      </c>
      <c r="Y1764" s="3" t="str">
        <f>IF(COUNTIFS(Lookups!$D:$D,C1764)=1,"Bar Sales","")</f>
        <v/>
      </c>
      <c r="Z1764" s="3" t="str">
        <f>IFERROR(VLOOKUP(C1764*1,Lookups!$D:$F,3,FALSE),"")</f>
        <v/>
      </c>
      <c r="AA1764" s="3" t="str">
        <f>IFERROR(VLOOKUP($C1764*1,Lookups!$H:$N,3,FALSE),"")</f>
        <v>Sales</v>
      </c>
      <c r="AB1764" s="3" t="str">
        <f>IFERROR(VLOOKUP($C1764*1,Lookups!$H:$N,4,FALSE),"")</f>
        <v>Lunch</v>
      </c>
      <c r="AC1764" s="3" t="str">
        <f>IFERROR(VLOOKUP($C1764*1,Lookups!$H:$N,5,FALSE),"")</f>
        <v>Private</v>
      </c>
      <c r="AD1764" s="3" t="str">
        <f>IFERROR(VLOOKUP($C1764*1,Lookups!$H:$N,6,FALSE),"")</f>
        <v>Bev</v>
      </c>
      <c r="AE1764" s="3" t="str">
        <f>IFERROR(VLOOKUP($C1764*1,Lookups!$H:$N,7,FALSE),"")</f>
        <v>Wine</v>
      </c>
      <c r="AF1764" s="3" t="str">
        <f>VLOOKUP(B1764*1,Stores!$A:$C,3,FALSE)</f>
        <v>DFG</v>
      </c>
    </row>
    <row r="1765" spans="1:32">
      <c r="A1765" s="165" t="s">
        <v>950</v>
      </c>
      <c r="B1765" s="166" t="s">
        <v>935</v>
      </c>
      <c r="C1765" s="165" t="s">
        <v>668</v>
      </c>
      <c r="D1765" s="165" t="s">
        <v>918</v>
      </c>
      <c r="E1765" s="165" t="s">
        <v>693</v>
      </c>
      <c r="F1765" s="167">
        <v>2017</v>
      </c>
      <c r="G1765" s="168">
        <v>0</v>
      </c>
      <c r="H1765" s="169">
        <v>169.65</v>
      </c>
      <c r="I1765" s="169">
        <v>338.31</v>
      </c>
      <c r="J1765" s="169">
        <v>317.22749999999996</v>
      </c>
      <c r="K1765" s="169">
        <v>238.1925</v>
      </c>
      <c r="L1765" s="169">
        <v>476.39250000000004</v>
      </c>
      <c r="M1765" s="169">
        <v>99.045000000000002</v>
      </c>
      <c r="N1765" s="169">
        <v>0</v>
      </c>
      <c r="O1765" s="169">
        <v>265.68</v>
      </c>
      <c r="P1765" s="169">
        <v>189.60000000000002</v>
      </c>
      <c r="Q1765" s="169">
        <v>143.22</v>
      </c>
      <c r="R1765" s="169">
        <v>570.08437500000002</v>
      </c>
      <c r="S1765" s="169">
        <v>0</v>
      </c>
      <c r="T1765" s="169">
        <v>0</v>
      </c>
      <c r="U1765" s="169">
        <v>2807.401875</v>
      </c>
      <c r="V1765" s="163">
        <f ca="1">SUM(INDIRECT(Inputs!$C$11&amp;ROW()&amp;":"&amp;Inputs!$C$12&amp;ROW()))</f>
        <v>143.22</v>
      </c>
      <c r="W1765" s="163">
        <f ca="1">SUM(INDIRECT(Inputs!$C$13&amp;ROW()&amp;":"&amp;Inputs!$C$14&amp;ROW()))</f>
        <v>2237.3175000000001</v>
      </c>
      <c r="X1765" s="3" t="str">
        <f>IF(COUNTIFS(Lookups!$A:$A,C1765)=1,"Gross Sales","")</f>
        <v/>
      </c>
      <c r="Y1765" s="3" t="str">
        <f>IF(COUNTIFS(Lookups!$D:$D,C1765)=1,"Bar Sales","")</f>
        <v/>
      </c>
      <c r="Z1765" s="3" t="str">
        <f>IFERROR(VLOOKUP(C1765*1,Lookups!$D:$F,3,FALSE),"")</f>
        <v/>
      </c>
      <c r="AA1765" s="3" t="str">
        <f>IFERROR(VLOOKUP($C1765*1,Lookups!$H:$N,3,FALSE),"")</f>
        <v>Sales</v>
      </c>
      <c r="AB1765" s="3" t="str">
        <f>IFERROR(VLOOKUP($C1765*1,Lookups!$H:$N,4,FALSE),"")</f>
        <v>Lunch</v>
      </c>
      <c r="AC1765" s="3" t="str">
        <f>IFERROR(VLOOKUP($C1765*1,Lookups!$H:$N,5,FALSE),"")</f>
        <v>Private</v>
      </c>
      <c r="AD1765" s="3" t="str">
        <f>IFERROR(VLOOKUP($C1765*1,Lookups!$H:$N,6,FALSE),"")</f>
        <v>Bev</v>
      </c>
      <c r="AE1765" s="3" t="str">
        <f>IFERROR(VLOOKUP($C1765*1,Lookups!$H:$N,7,FALSE),"")</f>
        <v>Wine</v>
      </c>
      <c r="AF1765" s="3" t="str">
        <f>VLOOKUP(B1765*1,Stores!$A:$C,3,FALSE)</f>
        <v>DFG</v>
      </c>
    </row>
    <row r="1766" spans="1:32">
      <c r="A1766" s="165" t="s">
        <v>949</v>
      </c>
      <c r="B1766" s="166" t="s">
        <v>936</v>
      </c>
      <c r="C1766" s="165" t="s">
        <v>668</v>
      </c>
      <c r="D1766" s="165" t="s">
        <v>918</v>
      </c>
      <c r="E1766" s="165" t="s">
        <v>693</v>
      </c>
      <c r="F1766" s="167">
        <v>2017</v>
      </c>
      <c r="G1766" s="168">
        <v>0</v>
      </c>
      <c r="H1766" s="169">
        <v>132.114</v>
      </c>
      <c r="I1766" s="169">
        <v>311.09242499999999</v>
      </c>
      <c r="J1766" s="169">
        <v>126.9876</v>
      </c>
      <c r="K1766" s="169">
        <v>142.75125</v>
      </c>
      <c r="L1766" s="169">
        <v>52.860899999999994</v>
      </c>
      <c r="M1766" s="169">
        <v>150.46559999999999</v>
      </c>
      <c r="N1766" s="169">
        <v>284.91840000000002</v>
      </c>
      <c r="O1766" s="169">
        <v>17.136000000000003</v>
      </c>
      <c r="P1766" s="169">
        <v>21.750449999999997</v>
      </c>
      <c r="Q1766" s="169">
        <v>106.757025</v>
      </c>
      <c r="R1766" s="169">
        <v>106.956</v>
      </c>
      <c r="S1766" s="169">
        <v>0</v>
      </c>
      <c r="T1766" s="169">
        <v>0</v>
      </c>
      <c r="U1766" s="169">
        <v>1453.7896499999999</v>
      </c>
      <c r="V1766" s="163">
        <f ca="1">SUM(INDIRECT(Inputs!$C$11&amp;ROW()&amp;":"&amp;Inputs!$C$12&amp;ROW()))</f>
        <v>106.757025</v>
      </c>
      <c r="W1766" s="163">
        <f ca="1">SUM(INDIRECT(Inputs!$C$13&amp;ROW()&amp;":"&amp;Inputs!$C$14&amp;ROW()))</f>
        <v>1346.83365</v>
      </c>
      <c r="X1766" s="3" t="str">
        <f>IF(COUNTIFS(Lookups!$A:$A,C1766)=1,"Gross Sales","")</f>
        <v/>
      </c>
      <c r="Y1766" s="3" t="str">
        <f>IF(COUNTIFS(Lookups!$D:$D,C1766)=1,"Bar Sales","")</f>
        <v/>
      </c>
      <c r="Z1766" s="3" t="str">
        <f>IFERROR(VLOOKUP(C1766*1,Lookups!$D:$F,3,FALSE),"")</f>
        <v/>
      </c>
      <c r="AA1766" s="3" t="str">
        <f>IFERROR(VLOOKUP($C1766*1,Lookups!$H:$N,3,FALSE),"")</f>
        <v>Sales</v>
      </c>
      <c r="AB1766" s="3" t="str">
        <f>IFERROR(VLOOKUP($C1766*1,Lookups!$H:$N,4,FALSE),"")</f>
        <v>Lunch</v>
      </c>
      <c r="AC1766" s="3" t="str">
        <f>IFERROR(VLOOKUP($C1766*1,Lookups!$H:$N,5,FALSE),"")</f>
        <v>Private</v>
      </c>
      <c r="AD1766" s="3" t="str">
        <f>IFERROR(VLOOKUP($C1766*1,Lookups!$H:$N,6,FALSE),"")</f>
        <v>Bev</v>
      </c>
      <c r="AE1766" s="3" t="str">
        <f>IFERROR(VLOOKUP($C1766*1,Lookups!$H:$N,7,FALSE),"")</f>
        <v>Wine</v>
      </c>
      <c r="AF1766" s="3" t="str">
        <f>VLOOKUP(B1766*1,Stores!$A:$C,3,FALSE)</f>
        <v>DFG</v>
      </c>
    </row>
    <row r="1767" spans="1:32">
      <c r="A1767" s="165" t="s">
        <v>948</v>
      </c>
      <c r="B1767" s="166" t="s">
        <v>937</v>
      </c>
      <c r="C1767" s="165" t="s">
        <v>668</v>
      </c>
      <c r="D1767" s="165" t="s">
        <v>918</v>
      </c>
      <c r="E1767" s="165" t="s">
        <v>693</v>
      </c>
      <c r="F1767" s="167">
        <v>2017</v>
      </c>
      <c r="G1767" s="168">
        <v>0</v>
      </c>
      <c r="H1767" s="169">
        <v>283.51499999999999</v>
      </c>
      <c r="I1767" s="169">
        <v>147.36000000000001</v>
      </c>
      <c r="J1767" s="169">
        <v>59.400000000000006</v>
      </c>
      <c r="K1767" s="169">
        <v>39.9</v>
      </c>
      <c r="L1767" s="169">
        <v>50.557499999999997</v>
      </c>
      <c r="M1767" s="169">
        <v>387.64499999999998</v>
      </c>
      <c r="N1767" s="169">
        <v>0</v>
      </c>
      <c r="O1767" s="169">
        <v>50.76</v>
      </c>
      <c r="P1767" s="169">
        <v>159</v>
      </c>
      <c r="Q1767" s="169">
        <v>205.92000000000002</v>
      </c>
      <c r="R1767" s="169">
        <v>0</v>
      </c>
      <c r="S1767" s="169">
        <v>0</v>
      </c>
      <c r="T1767" s="169">
        <v>0</v>
      </c>
      <c r="U1767" s="169">
        <v>1384.0574999999999</v>
      </c>
      <c r="V1767" s="163">
        <f ca="1">SUM(INDIRECT(Inputs!$C$11&amp;ROW()&amp;":"&amp;Inputs!$C$12&amp;ROW()))</f>
        <v>205.92000000000002</v>
      </c>
      <c r="W1767" s="163">
        <f ca="1">SUM(INDIRECT(Inputs!$C$13&amp;ROW()&amp;":"&amp;Inputs!$C$14&amp;ROW()))</f>
        <v>1384.0574999999999</v>
      </c>
      <c r="X1767" s="3" t="str">
        <f>IF(COUNTIFS(Lookups!$A:$A,C1767)=1,"Gross Sales","")</f>
        <v/>
      </c>
      <c r="Y1767" s="3" t="str">
        <f>IF(COUNTIFS(Lookups!$D:$D,C1767)=1,"Bar Sales","")</f>
        <v/>
      </c>
      <c r="Z1767" s="3" t="str">
        <f>IFERROR(VLOOKUP(C1767*1,Lookups!$D:$F,3,FALSE),"")</f>
        <v/>
      </c>
      <c r="AA1767" s="3" t="str">
        <f>IFERROR(VLOOKUP($C1767*1,Lookups!$H:$N,3,FALSE),"")</f>
        <v>Sales</v>
      </c>
      <c r="AB1767" s="3" t="str">
        <f>IFERROR(VLOOKUP($C1767*1,Lookups!$H:$N,4,FALSE),"")</f>
        <v>Lunch</v>
      </c>
      <c r="AC1767" s="3" t="str">
        <f>IFERROR(VLOOKUP($C1767*1,Lookups!$H:$N,5,FALSE),"")</f>
        <v>Private</v>
      </c>
      <c r="AD1767" s="3" t="str">
        <f>IFERROR(VLOOKUP($C1767*1,Lookups!$H:$N,6,FALSE),"")</f>
        <v>Bev</v>
      </c>
      <c r="AE1767" s="3" t="str">
        <f>IFERROR(VLOOKUP($C1767*1,Lookups!$H:$N,7,FALSE),"")</f>
        <v>Wine</v>
      </c>
      <c r="AF1767" s="3" t="str">
        <f>VLOOKUP(B1767*1,Stores!$A:$C,3,FALSE)</f>
        <v>DFG</v>
      </c>
    </row>
    <row r="1768" spans="1:32">
      <c r="A1768" s="165" t="s">
        <v>947</v>
      </c>
      <c r="B1768" s="166" t="s">
        <v>938</v>
      </c>
      <c r="C1768" s="165" t="s">
        <v>668</v>
      </c>
      <c r="D1768" s="165" t="s">
        <v>918</v>
      </c>
      <c r="E1768" s="165" t="s">
        <v>693</v>
      </c>
      <c r="F1768" s="167">
        <v>2017</v>
      </c>
      <c r="G1768" s="168">
        <v>0</v>
      </c>
      <c r="H1768" s="169">
        <v>636.61500000000001</v>
      </c>
      <c r="I1768" s="169">
        <v>163.20000000000002</v>
      </c>
      <c r="J1768" s="169">
        <v>232.85250000000002</v>
      </c>
      <c r="K1768" s="169">
        <v>409.5</v>
      </c>
      <c r="L1768" s="169">
        <v>197.19</v>
      </c>
      <c r="M1768" s="169">
        <v>50.324999999999996</v>
      </c>
      <c r="N1768" s="169">
        <v>13.365</v>
      </c>
      <c r="O1768" s="169">
        <v>108.63</v>
      </c>
      <c r="P1768" s="169">
        <v>253.20000000000002</v>
      </c>
      <c r="Q1768" s="169">
        <v>27.495000000000001</v>
      </c>
      <c r="R1768" s="169">
        <v>32.76</v>
      </c>
      <c r="S1768" s="169">
        <v>0</v>
      </c>
      <c r="T1768" s="169">
        <v>0</v>
      </c>
      <c r="U1768" s="169">
        <v>2125.1325000000002</v>
      </c>
      <c r="V1768" s="163">
        <f ca="1">SUM(INDIRECT(Inputs!$C$11&amp;ROW()&amp;":"&amp;Inputs!$C$12&amp;ROW()))</f>
        <v>27.495000000000001</v>
      </c>
      <c r="W1768" s="163">
        <f ca="1">SUM(INDIRECT(Inputs!$C$13&amp;ROW()&amp;":"&amp;Inputs!$C$14&amp;ROW()))</f>
        <v>2092.3724999999999</v>
      </c>
      <c r="X1768" s="3" t="str">
        <f>IF(COUNTIFS(Lookups!$A:$A,C1768)=1,"Gross Sales","")</f>
        <v/>
      </c>
      <c r="Y1768" s="3" t="str">
        <f>IF(COUNTIFS(Lookups!$D:$D,C1768)=1,"Bar Sales","")</f>
        <v/>
      </c>
      <c r="Z1768" s="3" t="str">
        <f>IFERROR(VLOOKUP(C1768*1,Lookups!$D:$F,3,FALSE),"")</f>
        <v/>
      </c>
      <c r="AA1768" s="3" t="str">
        <f>IFERROR(VLOOKUP($C1768*1,Lookups!$H:$N,3,FALSE),"")</f>
        <v>Sales</v>
      </c>
      <c r="AB1768" s="3" t="str">
        <f>IFERROR(VLOOKUP($C1768*1,Lookups!$H:$N,4,FALSE),"")</f>
        <v>Lunch</v>
      </c>
      <c r="AC1768" s="3" t="str">
        <f>IFERROR(VLOOKUP($C1768*1,Lookups!$H:$N,5,FALSE),"")</f>
        <v>Private</v>
      </c>
      <c r="AD1768" s="3" t="str">
        <f>IFERROR(VLOOKUP($C1768*1,Lookups!$H:$N,6,FALSE),"")</f>
        <v>Bev</v>
      </c>
      <c r="AE1768" s="3" t="str">
        <f>IFERROR(VLOOKUP($C1768*1,Lookups!$H:$N,7,FALSE),"")</f>
        <v>Wine</v>
      </c>
      <c r="AF1768" s="3" t="str">
        <f>VLOOKUP(B1768*1,Stores!$A:$C,3,FALSE)</f>
        <v>DFG</v>
      </c>
    </row>
    <row r="1769" spans="1:32">
      <c r="A1769" s="165" t="s">
        <v>946</v>
      </c>
      <c r="B1769" s="166" t="s">
        <v>939</v>
      </c>
      <c r="C1769" s="165" t="s">
        <v>668</v>
      </c>
      <c r="D1769" s="165" t="s">
        <v>918</v>
      </c>
      <c r="E1769" s="165" t="s">
        <v>693</v>
      </c>
      <c r="F1769" s="167">
        <v>2017</v>
      </c>
      <c r="G1769" s="168">
        <v>0</v>
      </c>
      <c r="H1769" s="169">
        <v>0</v>
      </c>
      <c r="I1769" s="169">
        <v>647.84715000000006</v>
      </c>
      <c r="J1769" s="169">
        <v>80.305874999999986</v>
      </c>
      <c r="K1769" s="169">
        <v>224.47200000000004</v>
      </c>
      <c r="L1769" s="169">
        <v>0</v>
      </c>
      <c r="M1769" s="169">
        <v>322.2978</v>
      </c>
      <c r="N1769" s="169">
        <v>113.91674999999999</v>
      </c>
      <c r="O1769" s="169">
        <v>0</v>
      </c>
      <c r="P1769" s="169">
        <v>142.75545</v>
      </c>
      <c r="Q1769" s="169">
        <v>211.113</v>
      </c>
      <c r="R1769" s="169">
        <v>276.05670000000003</v>
      </c>
      <c r="S1769" s="169">
        <v>0</v>
      </c>
      <c r="T1769" s="169">
        <v>0</v>
      </c>
      <c r="U1769" s="169">
        <v>2018.7647250000002</v>
      </c>
      <c r="V1769" s="163">
        <f ca="1">SUM(INDIRECT(Inputs!$C$11&amp;ROW()&amp;":"&amp;Inputs!$C$12&amp;ROW()))</f>
        <v>211.113</v>
      </c>
      <c r="W1769" s="163">
        <f ca="1">SUM(INDIRECT(Inputs!$C$13&amp;ROW()&amp;":"&amp;Inputs!$C$14&amp;ROW()))</f>
        <v>1742.7080250000001</v>
      </c>
      <c r="X1769" s="3" t="str">
        <f>IF(COUNTIFS(Lookups!$A:$A,C1769)=1,"Gross Sales","")</f>
        <v/>
      </c>
      <c r="Y1769" s="3" t="str">
        <f>IF(COUNTIFS(Lookups!$D:$D,C1769)=1,"Bar Sales","")</f>
        <v/>
      </c>
      <c r="Z1769" s="3" t="str">
        <f>IFERROR(VLOOKUP(C1769*1,Lookups!$D:$F,3,FALSE),"")</f>
        <v/>
      </c>
      <c r="AA1769" s="3" t="str">
        <f>IFERROR(VLOOKUP($C1769*1,Lookups!$H:$N,3,FALSE),"")</f>
        <v>Sales</v>
      </c>
      <c r="AB1769" s="3" t="str">
        <f>IFERROR(VLOOKUP($C1769*1,Lookups!$H:$N,4,FALSE),"")</f>
        <v>Lunch</v>
      </c>
      <c r="AC1769" s="3" t="str">
        <f>IFERROR(VLOOKUP($C1769*1,Lookups!$H:$N,5,FALSE),"")</f>
        <v>Private</v>
      </c>
      <c r="AD1769" s="3" t="str">
        <f>IFERROR(VLOOKUP($C1769*1,Lookups!$H:$N,6,FALSE),"")</f>
        <v>Bev</v>
      </c>
      <c r="AE1769" s="3" t="str">
        <f>IFERROR(VLOOKUP($C1769*1,Lookups!$H:$N,7,FALSE),"")</f>
        <v>Wine</v>
      </c>
      <c r="AF1769" s="3" t="str">
        <f>VLOOKUP(B1769*1,Stores!$A:$C,3,FALSE)</f>
        <v>DFG</v>
      </c>
    </row>
    <row r="1770" spans="1:32">
      <c r="A1770" s="165" t="s">
        <v>945</v>
      </c>
      <c r="B1770" s="166" t="s">
        <v>940</v>
      </c>
      <c r="C1770" s="165" t="s">
        <v>668</v>
      </c>
      <c r="D1770" s="165" t="s">
        <v>918</v>
      </c>
      <c r="E1770" s="165" t="s">
        <v>693</v>
      </c>
      <c r="F1770" s="167">
        <v>2017</v>
      </c>
      <c r="G1770" s="168">
        <v>0</v>
      </c>
      <c r="H1770" s="169">
        <v>108.24</v>
      </c>
      <c r="I1770" s="169">
        <v>0</v>
      </c>
      <c r="J1770" s="169">
        <v>0</v>
      </c>
      <c r="K1770" s="169">
        <v>2.6999999999999997</v>
      </c>
      <c r="L1770" s="169">
        <v>25.65</v>
      </c>
      <c r="M1770" s="169">
        <v>14.332500000000001</v>
      </c>
      <c r="N1770" s="169">
        <v>0</v>
      </c>
      <c r="O1770" s="169">
        <v>17.594999999999999</v>
      </c>
      <c r="P1770" s="169">
        <v>184.98599999999999</v>
      </c>
      <c r="Q1770" s="169">
        <v>580.53</v>
      </c>
      <c r="R1770" s="169">
        <v>0</v>
      </c>
      <c r="S1770" s="169">
        <v>0</v>
      </c>
      <c r="T1770" s="169">
        <v>0</v>
      </c>
      <c r="U1770" s="169">
        <v>934.0335</v>
      </c>
      <c r="V1770" s="163">
        <f ca="1">SUM(INDIRECT(Inputs!$C$11&amp;ROW()&amp;":"&amp;Inputs!$C$12&amp;ROW()))</f>
        <v>580.53</v>
      </c>
      <c r="W1770" s="163">
        <f ca="1">SUM(INDIRECT(Inputs!$C$13&amp;ROW()&amp;":"&amp;Inputs!$C$14&amp;ROW()))</f>
        <v>934.0335</v>
      </c>
      <c r="X1770" s="3" t="str">
        <f>IF(COUNTIFS(Lookups!$A:$A,C1770)=1,"Gross Sales","")</f>
        <v/>
      </c>
      <c r="Y1770" s="3" t="str">
        <f>IF(COUNTIFS(Lookups!$D:$D,C1770)=1,"Bar Sales","")</f>
        <v/>
      </c>
      <c r="Z1770" s="3" t="str">
        <f>IFERROR(VLOOKUP(C1770*1,Lookups!$D:$F,3,FALSE),"")</f>
        <v/>
      </c>
      <c r="AA1770" s="3" t="str">
        <f>IFERROR(VLOOKUP($C1770*1,Lookups!$H:$N,3,FALSE),"")</f>
        <v>Sales</v>
      </c>
      <c r="AB1770" s="3" t="str">
        <f>IFERROR(VLOOKUP($C1770*1,Lookups!$H:$N,4,FALSE),"")</f>
        <v>Lunch</v>
      </c>
      <c r="AC1770" s="3" t="str">
        <f>IFERROR(VLOOKUP($C1770*1,Lookups!$H:$N,5,FALSE),"")</f>
        <v>Private</v>
      </c>
      <c r="AD1770" s="3" t="str">
        <f>IFERROR(VLOOKUP($C1770*1,Lookups!$H:$N,6,FALSE),"")</f>
        <v>Bev</v>
      </c>
      <c r="AE1770" s="3" t="str">
        <f>IFERROR(VLOOKUP($C1770*1,Lookups!$H:$N,7,FALSE),"")</f>
        <v>Wine</v>
      </c>
      <c r="AF1770" s="3" t="str">
        <f>VLOOKUP(B1770*1,Stores!$A:$C,3,FALSE)</f>
        <v>DFG</v>
      </c>
    </row>
    <row r="1771" spans="1:32">
      <c r="A1771" s="165" t="s">
        <v>944</v>
      </c>
      <c r="B1771" s="166" t="s">
        <v>941</v>
      </c>
      <c r="C1771" s="165" t="s">
        <v>668</v>
      </c>
      <c r="D1771" s="165" t="s">
        <v>918</v>
      </c>
      <c r="E1771" s="165" t="s">
        <v>693</v>
      </c>
      <c r="F1771" s="167">
        <v>2017</v>
      </c>
      <c r="G1771" s="168">
        <v>0</v>
      </c>
      <c r="H1771" s="169">
        <v>120.65700000000001</v>
      </c>
      <c r="I1771" s="169">
        <v>9.5501249999999995</v>
      </c>
      <c r="J1771" s="169">
        <v>6.2977500000000006</v>
      </c>
      <c r="K1771" s="169">
        <v>74.071275</v>
      </c>
      <c r="L1771" s="169">
        <v>64.175999999999988</v>
      </c>
      <c r="M1771" s="169">
        <v>8.5369500000000009</v>
      </c>
      <c r="N1771" s="169">
        <v>0</v>
      </c>
      <c r="O1771" s="169">
        <v>156.35505000000001</v>
      </c>
      <c r="P1771" s="169">
        <v>111.9348</v>
      </c>
      <c r="Q1771" s="169">
        <v>28.612125000000002</v>
      </c>
      <c r="R1771" s="169">
        <v>60.323625000000007</v>
      </c>
      <c r="S1771" s="169">
        <v>0</v>
      </c>
      <c r="T1771" s="169">
        <v>0</v>
      </c>
      <c r="U1771" s="169">
        <v>640.51470000000006</v>
      </c>
      <c r="V1771" s="163">
        <f ca="1">SUM(INDIRECT(Inputs!$C$11&amp;ROW()&amp;":"&amp;Inputs!$C$12&amp;ROW()))</f>
        <v>28.612125000000002</v>
      </c>
      <c r="W1771" s="163">
        <f ca="1">SUM(INDIRECT(Inputs!$C$13&amp;ROW()&amp;":"&amp;Inputs!$C$14&amp;ROW()))</f>
        <v>580.19107500000007</v>
      </c>
      <c r="X1771" s="3" t="str">
        <f>IF(COUNTIFS(Lookups!$A:$A,C1771)=1,"Gross Sales","")</f>
        <v/>
      </c>
      <c r="Y1771" s="3" t="str">
        <f>IF(COUNTIFS(Lookups!$D:$D,C1771)=1,"Bar Sales","")</f>
        <v/>
      </c>
      <c r="Z1771" s="3" t="str">
        <f>IFERROR(VLOOKUP(C1771*1,Lookups!$D:$F,3,FALSE),"")</f>
        <v/>
      </c>
      <c r="AA1771" s="3" t="str">
        <f>IFERROR(VLOOKUP($C1771*1,Lookups!$H:$N,3,FALSE),"")</f>
        <v>Sales</v>
      </c>
      <c r="AB1771" s="3" t="str">
        <f>IFERROR(VLOOKUP($C1771*1,Lookups!$H:$N,4,FALSE),"")</f>
        <v>Lunch</v>
      </c>
      <c r="AC1771" s="3" t="str">
        <f>IFERROR(VLOOKUP($C1771*1,Lookups!$H:$N,5,FALSE),"")</f>
        <v>Private</v>
      </c>
      <c r="AD1771" s="3" t="str">
        <f>IFERROR(VLOOKUP($C1771*1,Lookups!$H:$N,6,FALSE),"")</f>
        <v>Bev</v>
      </c>
      <c r="AE1771" s="3" t="str">
        <f>IFERROR(VLOOKUP($C1771*1,Lookups!$H:$N,7,FALSE),"")</f>
        <v>Wine</v>
      </c>
      <c r="AF1771" s="3" t="str">
        <f>VLOOKUP(B1771*1,Stores!$A:$C,3,FALSE)</f>
        <v>DFG</v>
      </c>
    </row>
    <row r="1772" spans="1:32">
      <c r="A1772" s="165" t="s">
        <v>943</v>
      </c>
      <c r="B1772" s="166" t="s">
        <v>942</v>
      </c>
      <c r="C1772" s="165" t="s">
        <v>668</v>
      </c>
      <c r="D1772" s="165" t="s">
        <v>918</v>
      </c>
      <c r="E1772" s="165" t="s">
        <v>693</v>
      </c>
      <c r="F1772" s="167">
        <v>2017</v>
      </c>
      <c r="G1772" s="168">
        <v>0</v>
      </c>
      <c r="H1772" s="169">
        <v>369.84000000000003</v>
      </c>
      <c r="I1772" s="169">
        <v>301.185</v>
      </c>
      <c r="J1772" s="169">
        <v>6.9750000000000005</v>
      </c>
      <c r="K1772" s="169">
        <v>0</v>
      </c>
      <c r="L1772" s="169">
        <v>783.72749999999996</v>
      </c>
      <c r="M1772" s="169">
        <v>324.89999999999998</v>
      </c>
      <c r="N1772" s="169">
        <v>44.88</v>
      </c>
      <c r="O1772" s="169">
        <v>809.67750000000001</v>
      </c>
      <c r="P1772" s="169">
        <v>119.52</v>
      </c>
      <c r="Q1772" s="169">
        <v>8.01</v>
      </c>
      <c r="R1772" s="169">
        <v>274.125</v>
      </c>
      <c r="S1772" s="169">
        <v>0</v>
      </c>
      <c r="T1772" s="169">
        <v>0</v>
      </c>
      <c r="U1772" s="169">
        <v>3042.8400000000006</v>
      </c>
      <c r="V1772" s="163">
        <f ca="1">SUM(INDIRECT(Inputs!$C$11&amp;ROW()&amp;":"&amp;Inputs!$C$12&amp;ROW()))</f>
        <v>8.01</v>
      </c>
      <c r="W1772" s="163">
        <f ca="1">SUM(INDIRECT(Inputs!$C$13&amp;ROW()&amp;":"&amp;Inputs!$C$14&amp;ROW()))</f>
        <v>2768.7150000000006</v>
      </c>
      <c r="X1772" s="3" t="str">
        <f>IF(COUNTIFS(Lookups!$A:$A,C1772)=1,"Gross Sales","")</f>
        <v/>
      </c>
      <c r="Y1772" s="3" t="str">
        <f>IF(COUNTIFS(Lookups!$D:$D,C1772)=1,"Bar Sales","")</f>
        <v/>
      </c>
      <c r="Z1772" s="3" t="str">
        <f>IFERROR(VLOOKUP(C1772*1,Lookups!$D:$F,3,FALSE),"")</f>
        <v/>
      </c>
      <c r="AA1772" s="3" t="str">
        <f>IFERROR(VLOOKUP($C1772*1,Lookups!$H:$N,3,FALSE),"")</f>
        <v>Sales</v>
      </c>
      <c r="AB1772" s="3" t="str">
        <f>IFERROR(VLOOKUP($C1772*1,Lookups!$H:$N,4,FALSE),"")</f>
        <v>Lunch</v>
      </c>
      <c r="AC1772" s="3" t="str">
        <f>IFERROR(VLOOKUP($C1772*1,Lookups!$H:$N,5,FALSE),"")</f>
        <v>Private</v>
      </c>
      <c r="AD1772" s="3" t="str">
        <f>IFERROR(VLOOKUP($C1772*1,Lookups!$H:$N,6,FALSE),"")</f>
        <v>Bev</v>
      </c>
      <c r="AE1772" s="3" t="str">
        <f>IFERROR(VLOOKUP($C1772*1,Lookups!$H:$N,7,FALSE),"")</f>
        <v>Wine</v>
      </c>
      <c r="AF1772" s="3" t="str">
        <f>VLOOKUP(B1772*1,Stores!$A:$C,3,FALSE)</f>
        <v>DFG</v>
      </c>
    </row>
    <row r="1773" spans="1:32">
      <c r="A1773" s="165" t="s">
        <v>941</v>
      </c>
      <c r="B1773" s="166" t="s">
        <v>944</v>
      </c>
      <c r="C1773" s="165" t="s">
        <v>668</v>
      </c>
      <c r="D1773" s="165" t="s">
        <v>918</v>
      </c>
      <c r="E1773" s="165" t="s">
        <v>693</v>
      </c>
      <c r="F1773" s="167">
        <v>2017</v>
      </c>
      <c r="G1773" s="168">
        <v>0</v>
      </c>
      <c r="H1773" s="169">
        <v>56.445</v>
      </c>
      <c r="I1773" s="169">
        <v>190.62</v>
      </c>
      <c r="J1773" s="169">
        <v>127.5</v>
      </c>
      <c r="K1773" s="169">
        <v>440.72999999999996</v>
      </c>
      <c r="L1773" s="169">
        <v>46.3125</v>
      </c>
      <c r="M1773" s="169">
        <v>0</v>
      </c>
      <c r="N1773" s="169">
        <v>9.1349999999999998</v>
      </c>
      <c r="O1773" s="169">
        <v>0</v>
      </c>
      <c r="P1773" s="169">
        <v>80.512500000000003</v>
      </c>
      <c r="Q1773" s="169">
        <v>222</v>
      </c>
      <c r="R1773" s="169">
        <v>150.93</v>
      </c>
      <c r="S1773" s="169">
        <v>0</v>
      </c>
      <c r="T1773" s="169">
        <v>0</v>
      </c>
      <c r="U1773" s="169">
        <v>1324.1850000000002</v>
      </c>
      <c r="V1773" s="163">
        <f ca="1">SUM(INDIRECT(Inputs!$C$11&amp;ROW()&amp;":"&amp;Inputs!$C$12&amp;ROW()))</f>
        <v>222</v>
      </c>
      <c r="W1773" s="163">
        <f ca="1">SUM(INDIRECT(Inputs!$C$13&amp;ROW()&amp;":"&amp;Inputs!$C$14&amp;ROW()))</f>
        <v>1173.2550000000001</v>
      </c>
      <c r="X1773" s="3" t="str">
        <f>IF(COUNTIFS(Lookups!$A:$A,C1773)=1,"Gross Sales","")</f>
        <v/>
      </c>
      <c r="Y1773" s="3" t="str">
        <f>IF(COUNTIFS(Lookups!$D:$D,C1773)=1,"Bar Sales","")</f>
        <v/>
      </c>
      <c r="Z1773" s="3" t="str">
        <f>IFERROR(VLOOKUP(C1773*1,Lookups!$D:$F,3,FALSE),"")</f>
        <v/>
      </c>
      <c r="AA1773" s="3" t="str">
        <f>IFERROR(VLOOKUP($C1773*1,Lookups!$H:$N,3,FALSE),"")</f>
        <v>Sales</v>
      </c>
      <c r="AB1773" s="3" t="str">
        <f>IFERROR(VLOOKUP($C1773*1,Lookups!$H:$N,4,FALSE),"")</f>
        <v>Lunch</v>
      </c>
      <c r="AC1773" s="3" t="str">
        <f>IFERROR(VLOOKUP($C1773*1,Lookups!$H:$N,5,FALSE),"")</f>
        <v>Private</v>
      </c>
      <c r="AD1773" s="3" t="str">
        <f>IFERROR(VLOOKUP($C1773*1,Lookups!$H:$N,6,FALSE),"")</f>
        <v>Bev</v>
      </c>
      <c r="AE1773" s="3" t="str">
        <f>IFERROR(VLOOKUP($C1773*1,Lookups!$H:$N,7,FALSE),"")</f>
        <v>Wine</v>
      </c>
      <c r="AF1773" s="3" t="str">
        <f>VLOOKUP(B1773*1,Stores!$A:$C,3,FALSE)</f>
        <v>DFG</v>
      </c>
    </row>
    <row r="1774" spans="1:32">
      <c r="A1774" s="165" t="s">
        <v>940</v>
      </c>
      <c r="B1774" s="166" t="s">
        <v>945</v>
      </c>
      <c r="C1774" s="165" t="s">
        <v>668</v>
      </c>
      <c r="D1774" s="165" t="s">
        <v>918</v>
      </c>
      <c r="E1774" s="165" t="s">
        <v>693</v>
      </c>
      <c r="F1774" s="167">
        <v>2017</v>
      </c>
      <c r="G1774" s="168">
        <v>0</v>
      </c>
      <c r="H1774" s="169">
        <v>0</v>
      </c>
      <c r="I1774" s="169">
        <v>0</v>
      </c>
      <c r="J1774" s="169">
        <v>0</v>
      </c>
      <c r="K1774" s="169">
        <v>0</v>
      </c>
      <c r="L1774" s="169">
        <v>9.1125000000000007</v>
      </c>
      <c r="M1774" s="169">
        <v>0</v>
      </c>
      <c r="N1774" s="169">
        <v>0</v>
      </c>
      <c r="O1774" s="169">
        <v>13.2</v>
      </c>
      <c r="P1774" s="169">
        <v>36.280499999999996</v>
      </c>
      <c r="Q1774" s="169">
        <v>39.217500000000001</v>
      </c>
      <c r="R1774" s="169">
        <v>0</v>
      </c>
      <c r="S1774" s="169">
        <v>0</v>
      </c>
      <c r="T1774" s="169">
        <v>0</v>
      </c>
      <c r="U1774" s="169">
        <v>97.81049999999999</v>
      </c>
      <c r="V1774" s="163">
        <f ca="1">SUM(INDIRECT(Inputs!$C$11&amp;ROW()&amp;":"&amp;Inputs!$C$12&amp;ROW()))</f>
        <v>39.217500000000001</v>
      </c>
      <c r="W1774" s="163">
        <f ca="1">SUM(INDIRECT(Inputs!$C$13&amp;ROW()&amp;":"&amp;Inputs!$C$14&amp;ROW()))</f>
        <v>97.81049999999999</v>
      </c>
      <c r="X1774" s="3" t="str">
        <f>IF(COUNTIFS(Lookups!$A:$A,C1774)=1,"Gross Sales","")</f>
        <v/>
      </c>
      <c r="Y1774" s="3" t="str">
        <f>IF(COUNTIFS(Lookups!$D:$D,C1774)=1,"Bar Sales","")</f>
        <v/>
      </c>
      <c r="Z1774" s="3" t="str">
        <f>IFERROR(VLOOKUP(C1774*1,Lookups!$D:$F,3,FALSE),"")</f>
        <v/>
      </c>
      <c r="AA1774" s="3" t="str">
        <f>IFERROR(VLOOKUP($C1774*1,Lookups!$H:$N,3,FALSE),"")</f>
        <v>Sales</v>
      </c>
      <c r="AB1774" s="3" t="str">
        <f>IFERROR(VLOOKUP($C1774*1,Lookups!$H:$N,4,FALSE),"")</f>
        <v>Lunch</v>
      </c>
      <c r="AC1774" s="3" t="str">
        <f>IFERROR(VLOOKUP($C1774*1,Lookups!$H:$N,5,FALSE),"")</f>
        <v>Private</v>
      </c>
      <c r="AD1774" s="3" t="str">
        <f>IFERROR(VLOOKUP($C1774*1,Lookups!$H:$N,6,FALSE),"")</f>
        <v>Bev</v>
      </c>
      <c r="AE1774" s="3" t="str">
        <f>IFERROR(VLOOKUP($C1774*1,Lookups!$H:$N,7,FALSE),"")</f>
        <v>Wine</v>
      </c>
      <c r="AF1774" s="3" t="str">
        <f>VLOOKUP(B1774*1,Stores!$A:$C,3,FALSE)</f>
        <v>DFG</v>
      </c>
    </row>
    <row r="1775" spans="1:32">
      <c r="A1775" s="165" t="s">
        <v>939</v>
      </c>
      <c r="B1775" s="166" t="s">
        <v>946</v>
      </c>
      <c r="C1775" s="165" t="s">
        <v>668</v>
      </c>
      <c r="D1775" s="165" t="s">
        <v>918</v>
      </c>
      <c r="E1775" s="165" t="s">
        <v>693</v>
      </c>
      <c r="F1775" s="167">
        <v>2017</v>
      </c>
      <c r="G1775" s="168">
        <v>0</v>
      </c>
      <c r="H1775" s="169">
        <v>115.995</v>
      </c>
      <c r="I1775" s="169">
        <v>129.75749999999999</v>
      </c>
      <c r="J1775" s="169">
        <v>153.78</v>
      </c>
      <c r="K1775" s="169">
        <v>97.484999999999999</v>
      </c>
      <c r="L1775" s="169">
        <v>728.16</v>
      </c>
      <c r="M1775" s="169">
        <v>17.669999999999998</v>
      </c>
      <c r="N1775" s="169">
        <v>134.685</v>
      </c>
      <c r="O1775" s="169">
        <v>150.2475</v>
      </c>
      <c r="P1775" s="169">
        <v>17.100000000000001</v>
      </c>
      <c r="Q1775" s="169">
        <v>176.16749999999999</v>
      </c>
      <c r="R1775" s="169">
        <v>294.34500000000003</v>
      </c>
      <c r="S1775" s="169">
        <v>0</v>
      </c>
      <c r="T1775" s="169">
        <v>0</v>
      </c>
      <c r="U1775" s="169">
        <v>2015.3924999999999</v>
      </c>
      <c r="V1775" s="163">
        <f ca="1">SUM(INDIRECT(Inputs!$C$11&amp;ROW()&amp;":"&amp;Inputs!$C$12&amp;ROW()))</f>
        <v>176.16749999999999</v>
      </c>
      <c r="W1775" s="163">
        <f ca="1">SUM(INDIRECT(Inputs!$C$13&amp;ROW()&amp;":"&amp;Inputs!$C$14&amp;ROW()))</f>
        <v>1721.0474999999999</v>
      </c>
      <c r="X1775" s="3" t="str">
        <f>IF(COUNTIFS(Lookups!$A:$A,C1775)=1,"Gross Sales","")</f>
        <v/>
      </c>
      <c r="Y1775" s="3" t="str">
        <f>IF(COUNTIFS(Lookups!$D:$D,C1775)=1,"Bar Sales","")</f>
        <v/>
      </c>
      <c r="Z1775" s="3" t="str">
        <f>IFERROR(VLOOKUP(C1775*1,Lookups!$D:$F,3,FALSE),"")</f>
        <v/>
      </c>
      <c r="AA1775" s="3" t="str">
        <f>IFERROR(VLOOKUP($C1775*1,Lookups!$H:$N,3,FALSE),"")</f>
        <v>Sales</v>
      </c>
      <c r="AB1775" s="3" t="str">
        <f>IFERROR(VLOOKUP($C1775*1,Lookups!$H:$N,4,FALSE),"")</f>
        <v>Lunch</v>
      </c>
      <c r="AC1775" s="3" t="str">
        <f>IFERROR(VLOOKUP($C1775*1,Lookups!$H:$N,5,FALSE),"")</f>
        <v>Private</v>
      </c>
      <c r="AD1775" s="3" t="str">
        <f>IFERROR(VLOOKUP($C1775*1,Lookups!$H:$N,6,FALSE),"")</f>
        <v>Bev</v>
      </c>
      <c r="AE1775" s="3" t="str">
        <f>IFERROR(VLOOKUP($C1775*1,Lookups!$H:$N,7,FALSE),"")</f>
        <v>Wine</v>
      </c>
      <c r="AF1775" s="3" t="str">
        <f>VLOOKUP(B1775*1,Stores!$A:$C,3,FALSE)</f>
        <v>DFG</v>
      </c>
    </row>
    <row r="1776" spans="1:32">
      <c r="A1776" s="165" t="s">
        <v>938</v>
      </c>
      <c r="B1776" s="166" t="s">
        <v>947</v>
      </c>
      <c r="C1776" s="165" t="s">
        <v>668</v>
      </c>
      <c r="D1776" s="165" t="s">
        <v>918</v>
      </c>
      <c r="E1776" s="165" t="s">
        <v>693</v>
      </c>
      <c r="F1776" s="167">
        <v>2017</v>
      </c>
      <c r="G1776" s="168">
        <v>0</v>
      </c>
      <c r="H1776" s="169">
        <v>0</v>
      </c>
      <c r="I1776" s="169">
        <v>82.982249999999993</v>
      </c>
      <c r="J1776" s="169">
        <v>-140.76734999999999</v>
      </c>
      <c r="K1776" s="169">
        <v>0</v>
      </c>
      <c r="L1776" s="169">
        <v>17.773049999999998</v>
      </c>
      <c r="M1776" s="169">
        <v>59.485124999999996</v>
      </c>
      <c r="N1776" s="169">
        <v>600.96870000000001</v>
      </c>
      <c r="O1776" s="169">
        <v>14.158800000000001</v>
      </c>
      <c r="P1776" s="169">
        <v>0</v>
      </c>
      <c r="Q1776" s="169">
        <v>0</v>
      </c>
      <c r="R1776" s="169">
        <v>278.96362499999998</v>
      </c>
      <c r="S1776" s="169">
        <v>0</v>
      </c>
      <c r="T1776" s="169">
        <v>0</v>
      </c>
      <c r="U1776" s="169">
        <v>913.56420000000003</v>
      </c>
      <c r="V1776" s="163">
        <f ca="1">SUM(INDIRECT(Inputs!$C$11&amp;ROW()&amp;":"&amp;Inputs!$C$12&amp;ROW()))</f>
        <v>0</v>
      </c>
      <c r="W1776" s="163">
        <f ca="1">SUM(INDIRECT(Inputs!$C$13&amp;ROW()&amp;":"&amp;Inputs!$C$14&amp;ROW()))</f>
        <v>634.60057500000005</v>
      </c>
      <c r="X1776" s="3" t="str">
        <f>IF(COUNTIFS(Lookups!$A:$A,C1776)=1,"Gross Sales","")</f>
        <v/>
      </c>
      <c r="Y1776" s="3" t="str">
        <f>IF(COUNTIFS(Lookups!$D:$D,C1776)=1,"Bar Sales","")</f>
        <v/>
      </c>
      <c r="Z1776" s="3" t="str">
        <f>IFERROR(VLOOKUP(C1776*1,Lookups!$D:$F,3,FALSE),"")</f>
        <v/>
      </c>
      <c r="AA1776" s="3" t="str">
        <f>IFERROR(VLOOKUP($C1776*1,Lookups!$H:$N,3,FALSE),"")</f>
        <v>Sales</v>
      </c>
      <c r="AB1776" s="3" t="str">
        <f>IFERROR(VLOOKUP($C1776*1,Lookups!$H:$N,4,FALSE),"")</f>
        <v>Lunch</v>
      </c>
      <c r="AC1776" s="3" t="str">
        <f>IFERROR(VLOOKUP($C1776*1,Lookups!$H:$N,5,FALSE),"")</f>
        <v>Private</v>
      </c>
      <c r="AD1776" s="3" t="str">
        <f>IFERROR(VLOOKUP($C1776*1,Lookups!$H:$N,6,FALSE),"")</f>
        <v>Bev</v>
      </c>
      <c r="AE1776" s="3" t="str">
        <f>IFERROR(VLOOKUP($C1776*1,Lookups!$H:$N,7,FALSE),"")</f>
        <v>Wine</v>
      </c>
      <c r="AF1776" s="3" t="str">
        <f>VLOOKUP(B1776*1,Stores!$A:$C,3,FALSE)</f>
        <v>DFG</v>
      </c>
    </row>
    <row r="1777" spans="1:32">
      <c r="A1777" s="165" t="s">
        <v>937</v>
      </c>
      <c r="B1777" s="166" t="s">
        <v>948</v>
      </c>
      <c r="C1777" s="165" t="s">
        <v>668</v>
      </c>
      <c r="D1777" s="165" t="s">
        <v>918</v>
      </c>
      <c r="E1777" s="165" t="s">
        <v>693</v>
      </c>
      <c r="F1777" s="167">
        <v>2017</v>
      </c>
      <c r="G1777" s="168">
        <v>0</v>
      </c>
      <c r="H1777" s="169">
        <v>0</v>
      </c>
      <c r="I1777" s="169">
        <v>0</v>
      </c>
      <c r="J1777" s="169">
        <v>18.181799999999999</v>
      </c>
      <c r="K1777" s="169">
        <v>0</v>
      </c>
      <c r="L1777" s="169">
        <v>0</v>
      </c>
      <c r="M1777" s="169">
        <v>0</v>
      </c>
      <c r="N1777" s="169">
        <v>10.237500000000001</v>
      </c>
      <c r="O1777" s="169">
        <v>3.0749999999999997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169">
        <v>31.494299999999999</v>
      </c>
      <c r="V1777" s="163">
        <f ca="1">SUM(INDIRECT(Inputs!$C$11&amp;ROW()&amp;":"&amp;Inputs!$C$12&amp;ROW()))</f>
        <v>0</v>
      </c>
      <c r="W1777" s="163">
        <f ca="1">SUM(INDIRECT(Inputs!$C$13&amp;ROW()&amp;":"&amp;Inputs!$C$14&amp;ROW()))</f>
        <v>31.494299999999999</v>
      </c>
      <c r="X1777" s="3" t="str">
        <f>IF(COUNTIFS(Lookups!$A:$A,C1777)=1,"Gross Sales","")</f>
        <v/>
      </c>
      <c r="Y1777" s="3" t="str">
        <f>IF(COUNTIFS(Lookups!$D:$D,C1777)=1,"Bar Sales","")</f>
        <v/>
      </c>
      <c r="Z1777" s="3" t="str">
        <f>IFERROR(VLOOKUP(C1777*1,Lookups!$D:$F,3,FALSE),"")</f>
        <v/>
      </c>
      <c r="AA1777" s="3" t="str">
        <f>IFERROR(VLOOKUP($C1777*1,Lookups!$H:$N,3,FALSE),"")</f>
        <v>Sales</v>
      </c>
      <c r="AB1777" s="3" t="str">
        <f>IFERROR(VLOOKUP($C1777*1,Lookups!$H:$N,4,FALSE),"")</f>
        <v>Lunch</v>
      </c>
      <c r="AC1777" s="3" t="str">
        <f>IFERROR(VLOOKUP($C1777*1,Lookups!$H:$N,5,FALSE),"")</f>
        <v>Private</v>
      </c>
      <c r="AD1777" s="3" t="str">
        <f>IFERROR(VLOOKUP($C1777*1,Lookups!$H:$N,6,FALSE),"")</f>
        <v>Bev</v>
      </c>
      <c r="AE1777" s="3" t="str">
        <f>IFERROR(VLOOKUP($C1777*1,Lookups!$H:$N,7,FALSE),"")</f>
        <v>Wine</v>
      </c>
      <c r="AF1777" s="3" t="str">
        <f>VLOOKUP(B1777*1,Stores!$A:$C,3,FALSE)</f>
        <v>DFG</v>
      </c>
    </row>
    <row r="1778" spans="1:32">
      <c r="A1778" s="165" t="s">
        <v>936</v>
      </c>
      <c r="B1778" s="166" t="s">
        <v>949</v>
      </c>
      <c r="C1778" s="165" t="s">
        <v>668</v>
      </c>
      <c r="D1778" s="165" t="s">
        <v>918</v>
      </c>
      <c r="E1778" s="165" t="s">
        <v>693</v>
      </c>
      <c r="F1778" s="167">
        <v>2017</v>
      </c>
      <c r="G1778" s="168">
        <v>0</v>
      </c>
      <c r="H1778" s="169">
        <v>0</v>
      </c>
      <c r="I1778" s="169">
        <v>121.67669999999998</v>
      </c>
      <c r="J1778" s="169">
        <v>0</v>
      </c>
      <c r="K1778" s="169">
        <v>42.005474999999997</v>
      </c>
      <c r="L1778" s="169">
        <v>0</v>
      </c>
      <c r="M1778" s="169">
        <v>33.4863</v>
      </c>
      <c r="N1778" s="169">
        <v>0</v>
      </c>
      <c r="O1778" s="169">
        <v>165.64680000000001</v>
      </c>
      <c r="P1778" s="169">
        <v>73.686599999999999</v>
      </c>
      <c r="Q1778" s="169">
        <v>41.538000000000004</v>
      </c>
      <c r="R1778" s="169">
        <v>245.63925</v>
      </c>
      <c r="S1778" s="169">
        <v>0</v>
      </c>
      <c r="T1778" s="169">
        <v>0</v>
      </c>
      <c r="U1778" s="169">
        <v>723.679125</v>
      </c>
      <c r="V1778" s="163">
        <f ca="1">SUM(INDIRECT(Inputs!$C$11&amp;ROW()&amp;":"&amp;Inputs!$C$12&amp;ROW()))</f>
        <v>41.538000000000004</v>
      </c>
      <c r="W1778" s="163">
        <f ca="1">SUM(INDIRECT(Inputs!$C$13&amp;ROW()&amp;":"&amp;Inputs!$C$14&amp;ROW()))</f>
        <v>478.03987499999999</v>
      </c>
      <c r="X1778" s="3" t="str">
        <f>IF(COUNTIFS(Lookups!$A:$A,C1778)=1,"Gross Sales","")</f>
        <v/>
      </c>
      <c r="Y1778" s="3" t="str">
        <f>IF(COUNTIFS(Lookups!$D:$D,C1778)=1,"Bar Sales","")</f>
        <v/>
      </c>
      <c r="Z1778" s="3" t="str">
        <f>IFERROR(VLOOKUP(C1778*1,Lookups!$D:$F,3,FALSE),"")</f>
        <v/>
      </c>
      <c r="AA1778" s="3" t="str">
        <f>IFERROR(VLOOKUP($C1778*1,Lookups!$H:$N,3,FALSE),"")</f>
        <v>Sales</v>
      </c>
      <c r="AB1778" s="3" t="str">
        <f>IFERROR(VLOOKUP($C1778*1,Lookups!$H:$N,4,FALSE),"")</f>
        <v>Lunch</v>
      </c>
      <c r="AC1778" s="3" t="str">
        <f>IFERROR(VLOOKUP($C1778*1,Lookups!$H:$N,5,FALSE),"")</f>
        <v>Private</v>
      </c>
      <c r="AD1778" s="3" t="str">
        <f>IFERROR(VLOOKUP($C1778*1,Lookups!$H:$N,6,FALSE),"")</f>
        <v>Bev</v>
      </c>
      <c r="AE1778" s="3" t="str">
        <f>IFERROR(VLOOKUP($C1778*1,Lookups!$H:$N,7,FALSE),"")</f>
        <v>Wine</v>
      </c>
      <c r="AF1778" s="3" t="str">
        <f>VLOOKUP(B1778*1,Stores!$A:$C,3,FALSE)</f>
        <v>DFG</v>
      </c>
    </row>
    <row r="1779" spans="1:32">
      <c r="A1779" s="165" t="s">
        <v>935</v>
      </c>
      <c r="B1779" s="166" t="s">
        <v>950</v>
      </c>
      <c r="C1779" s="165" t="s">
        <v>668</v>
      </c>
      <c r="D1779" s="165" t="s">
        <v>918</v>
      </c>
      <c r="E1779" s="165" t="s">
        <v>693</v>
      </c>
      <c r="F1779" s="167">
        <v>2017</v>
      </c>
      <c r="G1779" s="168">
        <v>0</v>
      </c>
      <c r="H1779" s="169">
        <v>0</v>
      </c>
      <c r="I1779" s="169">
        <v>244.82250000000002</v>
      </c>
      <c r="J1779" s="169">
        <v>31.62</v>
      </c>
      <c r="K1779" s="169">
        <v>42.33</v>
      </c>
      <c r="L1779" s="169">
        <v>15.54</v>
      </c>
      <c r="M1779" s="169">
        <v>0</v>
      </c>
      <c r="N1779" s="169">
        <v>11.984999999999999</v>
      </c>
      <c r="O1779" s="169">
        <v>0</v>
      </c>
      <c r="P1779" s="169">
        <v>0</v>
      </c>
      <c r="Q1779" s="169">
        <v>44.160000000000004</v>
      </c>
      <c r="R1779" s="169">
        <v>47.25</v>
      </c>
      <c r="S1779" s="169">
        <v>0</v>
      </c>
      <c r="T1779" s="169">
        <v>0</v>
      </c>
      <c r="U1779" s="169">
        <v>437.70750000000004</v>
      </c>
      <c r="V1779" s="163">
        <f ca="1">SUM(INDIRECT(Inputs!$C$11&amp;ROW()&amp;":"&amp;Inputs!$C$12&amp;ROW()))</f>
        <v>44.160000000000004</v>
      </c>
      <c r="W1779" s="163">
        <f ca="1">SUM(INDIRECT(Inputs!$C$13&amp;ROW()&amp;":"&amp;Inputs!$C$14&amp;ROW()))</f>
        <v>390.45750000000004</v>
      </c>
      <c r="X1779" s="3" t="str">
        <f>IF(COUNTIFS(Lookups!$A:$A,C1779)=1,"Gross Sales","")</f>
        <v/>
      </c>
      <c r="Y1779" s="3" t="str">
        <f>IF(COUNTIFS(Lookups!$D:$D,C1779)=1,"Bar Sales","")</f>
        <v/>
      </c>
      <c r="Z1779" s="3" t="str">
        <f>IFERROR(VLOOKUP(C1779*1,Lookups!$D:$F,3,FALSE),"")</f>
        <v/>
      </c>
      <c r="AA1779" s="3" t="str">
        <f>IFERROR(VLOOKUP($C1779*1,Lookups!$H:$N,3,FALSE),"")</f>
        <v>Sales</v>
      </c>
      <c r="AB1779" s="3" t="str">
        <f>IFERROR(VLOOKUP($C1779*1,Lookups!$H:$N,4,FALSE),"")</f>
        <v>Lunch</v>
      </c>
      <c r="AC1779" s="3" t="str">
        <f>IFERROR(VLOOKUP($C1779*1,Lookups!$H:$N,5,FALSE),"")</f>
        <v>Private</v>
      </c>
      <c r="AD1779" s="3" t="str">
        <f>IFERROR(VLOOKUP($C1779*1,Lookups!$H:$N,6,FALSE),"")</f>
        <v>Bev</v>
      </c>
      <c r="AE1779" s="3" t="str">
        <f>IFERROR(VLOOKUP($C1779*1,Lookups!$H:$N,7,FALSE),"")</f>
        <v>Wine</v>
      </c>
      <c r="AF1779" s="3" t="str">
        <f>VLOOKUP(B1779*1,Stores!$A:$C,3,FALSE)</f>
        <v>DFG</v>
      </c>
    </row>
    <row r="1780" spans="1:32">
      <c r="A1780" s="165" t="s">
        <v>960</v>
      </c>
      <c r="B1780" s="166" t="s">
        <v>951</v>
      </c>
      <c r="C1780" s="165" t="s">
        <v>668</v>
      </c>
      <c r="D1780" s="165" t="s">
        <v>918</v>
      </c>
      <c r="E1780" s="165" t="s">
        <v>693</v>
      </c>
      <c r="F1780" s="167">
        <v>2017</v>
      </c>
      <c r="G1780" s="168">
        <v>0</v>
      </c>
      <c r="H1780" s="169">
        <v>67.260000000000005</v>
      </c>
      <c r="I1780" s="169">
        <v>33.479999999999997</v>
      </c>
      <c r="J1780" s="169">
        <v>435.375</v>
      </c>
      <c r="K1780" s="169">
        <v>184.27499999999998</v>
      </c>
      <c r="L1780" s="169">
        <v>185.89500000000001</v>
      </c>
      <c r="M1780" s="169">
        <v>714.01499999999999</v>
      </c>
      <c r="N1780" s="169">
        <v>175.72499999999999</v>
      </c>
      <c r="O1780" s="169">
        <v>371.85</v>
      </c>
      <c r="P1780" s="169">
        <v>135.375</v>
      </c>
      <c r="Q1780" s="169">
        <v>344.52</v>
      </c>
      <c r="R1780" s="169">
        <v>273.19499999999999</v>
      </c>
      <c r="S1780" s="169">
        <v>0</v>
      </c>
      <c r="T1780" s="169">
        <v>0</v>
      </c>
      <c r="U1780" s="169">
        <v>2920.9650000000001</v>
      </c>
      <c r="V1780" s="163">
        <f ca="1">SUM(INDIRECT(Inputs!$C$11&amp;ROW()&amp;":"&amp;Inputs!$C$12&amp;ROW()))</f>
        <v>344.52</v>
      </c>
      <c r="W1780" s="163">
        <f ca="1">SUM(INDIRECT(Inputs!$C$13&amp;ROW()&amp;":"&amp;Inputs!$C$14&amp;ROW()))</f>
        <v>2647.77</v>
      </c>
      <c r="X1780" s="3" t="str">
        <f>IF(COUNTIFS(Lookups!$A:$A,C1780)=1,"Gross Sales","")</f>
        <v/>
      </c>
      <c r="Y1780" s="3" t="str">
        <f>IF(COUNTIFS(Lookups!$D:$D,C1780)=1,"Bar Sales","")</f>
        <v/>
      </c>
      <c r="Z1780" s="3" t="str">
        <f>IFERROR(VLOOKUP(C1780*1,Lookups!$D:$F,3,FALSE),"")</f>
        <v/>
      </c>
      <c r="AA1780" s="3" t="str">
        <f>IFERROR(VLOOKUP($C1780*1,Lookups!$H:$N,3,FALSE),"")</f>
        <v>Sales</v>
      </c>
      <c r="AB1780" s="3" t="str">
        <f>IFERROR(VLOOKUP($C1780*1,Lookups!$H:$N,4,FALSE),"")</f>
        <v>Lunch</v>
      </c>
      <c r="AC1780" s="3" t="str">
        <f>IFERROR(VLOOKUP($C1780*1,Lookups!$H:$N,5,FALSE),"")</f>
        <v>Private</v>
      </c>
      <c r="AD1780" s="3" t="str">
        <f>IFERROR(VLOOKUP($C1780*1,Lookups!$H:$N,6,FALSE),"")</f>
        <v>Bev</v>
      </c>
      <c r="AE1780" s="3" t="str">
        <f>IFERROR(VLOOKUP($C1780*1,Lookups!$H:$N,7,FALSE),"")</f>
        <v>Wine</v>
      </c>
      <c r="AF1780" s="3" t="str">
        <f>VLOOKUP(B1780*1,Stores!$A:$C,3,FALSE)</f>
        <v>DFG</v>
      </c>
    </row>
    <row r="1781" spans="1:32">
      <c r="A1781" s="165" t="s">
        <v>961</v>
      </c>
      <c r="B1781" s="166" t="s">
        <v>952</v>
      </c>
      <c r="C1781" s="165" t="s">
        <v>668</v>
      </c>
      <c r="D1781" s="165" t="s">
        <v>918</v>
      </c>
      <c r="E1781" s="165" t="s">
        <v>693</v>
      </c>
      <c r="F1781" s="167">
        <v>2017</v>
      </c>
      <c r="G1781" s="168">
        <v>0</v>
      </c>
      <c r="H1781" s="169">
        <v>12.765000000000001</v>
      </c>
      <c r="I1781" s="169">
        <v>37.200000000000003</v>
      </c>
      <c r="J1781" s="169">
        <v>0</v>
      </c>
      <c r="K1781" s="169">
        <v>117.17999999999999</v>
      </c>
      <c r="L1781" s="169">
        <v>170.19</v>
      </c>
      <c r="M1781" s="169">
        <v>101.83500000000001</v>
      </c>
      <c r="N1781" s="169">
        <v>15.299999999999999</v>
      </c>
      <c r="O1781" s="169">
        <v>0</v>
      </c>
      <c r="P1781" s="169">
        <v>0</v>
      </c>
      <c r="Q1781" s="169">
        <v>209.38499999999999</v>
      </c>
      <c r="R1781" s="169">
        <v>69.3</v>
      </c>
      <c r="S1781" s="169">
        <v>0</v>
      </c>
      <c r="T1781" s="169">
        <v>0</v>
      </c>
      <c r="U1781" s="169">
        <v>733.15499999999997</v>
      </c>
      <c r="V1781" s="163">
        <f ca="1">SUM(INDIRECT(Inputs!$C$11&amp;ROW()&amp;":"&amp;Inputs!$C$12&amp;ROW()))</f>
        <v>209.38499999999999</v>
      </c>
      <c r="W1781" s="163">
        <f ca="1">SUM(INDIRECT(Inputs!$C$13&amp;ROW()&amp;":"&amp;Inputs!$C$14&amp;ROW()))</f>
        <v>663.85500000000002</v>
      </c>
      <c r="X1781" s="3" t="str">
        <f>IF(COUNTIFS(Lookups!$A:$A,C1781)=1,"Gross Sales","")</f>
        <v/>
      </c>
      <c r="Y1781" s="3" t="str">
        <f>IF(COUNTIFS(Lookups!$D:$D,C1781)=1,"Bar Sales","")</f>
        <v/>
      </c>
      <c r="Z1781" s="3" t="str">
        <f>IFERROR(VLOOKUP(C1781*1,Lookups!$D:$F,3,FALSE),"")</f>
        <v/>
      </c>
      <c r="AA1781" s="3" t="str">
        <f>IFERROR(VLOOKUP($C1781*1,Lookups!$H:$N,3,FALSE),"")</f>
        <v>Sales</v>
      </c>
      <c r="AB1781" s="3" t="str">
        <f>IFERROR(VLOOKUP($C1781*1,Lookups!$H:$N,4,FALSE),"")</f>
        <v>Lunch</v>
      </c>
      <c r="AC1781" s="3" t="str">
        <f>IFERROR(VLOOKUP($C1781*1,Lookups!$H:$N,5,FALSE),"")</f>
        <v>Private</v>
      </c>
      <c r="AD1781" s="3" t="str">
        <f>IFERROR(VLOOKUP($C1781*1,Lookups!$H:$N,6,FALSE),"")</f>
        <v>Bev</v>
      </c>
      <c r="AE1781" s="3" t="str">
        <f>IFERROR(VLOOKUP($C1781*1,Lookups!$H:$N,7,FALSE),"")</f>
        <v>Wine</v>
      </c>
      <c r="AF1781" s="3" t="str">
        <f>VLOOKUP(B1781*1,Stores!$A:$C,3,FALSE)</f>
        <v>DFG</v>
      </c>
    </row>
    <row r="1782" spans="1:32">
      <c r="A1782" s="165" t="s">
        <v>934</v>
      </c>
      <c r="B1782" s="166" t="s">
        <v>953</v>
      </c>
      <c r="C1782" s="165" t="s">
        <v>668</v>
      </c>
      <c r="D1782" s="165" t="s">
        <v>918</v>
      </c>
      <c r="E1782" s="165" t="s">
        <v>693</v>
      </c>
      <c r="F1782" s="167">
        <v>2017</v>
      </c>
      <c r="G1782" s="168">
        <v>0</v>
      </c>
      <c r="H1782" s="169">
        <v>23.115000000000002</v>
      </c>
      <c r="I1782" s="169">
        <v>0</v>
      </c>
      <c r="J1782" s="169">
        <v>90.697500000000005</v>
      </c>
      <c r="K1782" s="169">
        <v>17.25</v>
      </c>
      <c r="L1782" s="169">
        <v>38.692500000000003</v>
      </c>
      <c r="M1782" s="169">
        <v>369</v>
      </c>
      <c r="N1782" s="169">
        <v>130.19999999999999</v>
      </c>
      <c r="O1782" s="169">
        <v>0</v>
      </c>
      <c r="P1782" s="169">
        <v>0</v>
      </c>
      <c r="Q1782" s="169">
        <v>0</v>
      </c>
      <c r="R1782" s="169">
        <v>94.5</v>
      </c>
      <c r="S1782" s="169">
        <v>0</v>
      </c>
      <c r="T1782" s="169">
        <v>0</v>
      </c>
      <c r="U1782" s="169">
        <v>763.45499999999993</v>
      </c>
      <c r="V1782" s="163">
        <f ca="1">SUM(INDIRECT(Inputs!$C$11&amp;ROW()&amp;":"&amp;Inputs!$C$12&amp;ROW()))</f>
        <v>0</v>
      </c>
      <c r="W1782" s="163">
        <f ca="1">SUM(INDIRECT(Inputs!$C$13&amp;ROW()&amp;":"&amp;Inputs!$C$14&amp;ROW()))</f>
        <v>668.95499999999993</v>
      </c>
      <c r="X1782" s="3" t="str">
        <f>IF(COUNTIFS(Lookups!$A:$A,C1782)=1,"Gross Sales","")</f>
        <v/>
      </c>
      <c r="Y1782" s="3" t="str">
        <f>IF(COUNTIFS(Lookups!$D:$D,C1782)=1,"Bar Sales","")</f>
        <v/>
      </c>
      <c r="Z1782" s="3" t="str">
        <f>IFERROR(VLOOKUP(C1782*1,Lookups!$D:$F,3,FALSE),"")</f>
        <v/>
      </c>
      <c r="AA1782" s="3" t="str">
        <f>IFERROR(VLOOKUP($C1782*1,Lookups!$H:$N,3,FALSE),"")</f>
        <v>Sales</v>
      </c>
      <c r="AB1782" s="3" t="str">
        <f>IFERROR(VLOOKUP($C1782*1,Lookups!$H:$N,4,FALSE),"")</f>
        <v>Lunch</v>
      </c>
      <c r="AC1782" s="3" t="str">
        <f>IFERROR(VLOOKUP($C1782*1,Lookups!$H:$N,5,FALSE),"")</f>
        <v>Private</v>
      </c>
      <c r="AD1782" s="3" t="str">
        <f>IFERROR(VLOOKUP($C1782*1,Lookups!$H:$N,6,FALSE),"")</f>
        <v>Bev</v>
      </c>
      <c r="AE1782" s="3" t="str">
        <f>IFERROR(VLOOKUP($C1782*1,Lookups!$H:$N,7,FALSE),"")</f>
        <v>Wine</v>
      </c>
      <c r="AF1782" s="3" t="str">
        <f>VLOOKUP(B1782*1,Stores!$A:$C,3,FALSE)</f>
        <v>DFG</v>
      </c>
    </row>
    <row r="1783" spans="1:32">
      <c r="A1783" s="165" t="s">
        <v>933</v>
      </c>
      <c r="B1783" s="166" t="s">
        <v>954</v>
      </c>
      <c r="C1783" s="165" t="s">
        <v>668</v>
      </c>
      <c r="D1783" s="165" t="s">
        <v>918</v>
      </c>
      <c r="E1783" s="165" t="s">
        <v>693</v>
      </c>
      <c r="F1783" s="167">
        <v>2017</v>
      </c>
      <c r="G1783" s="168">
        <v>0</v>
      </c>
      <c r="H1783" s="169">
        <v>74.88</v>
      </c>
      <c r="I1783" s="169">
        <v>0</v>
      </c>
      <c r="J1783" s="169">
        <v>18.899999999999999</v>
      </c>
      <c r="K1783" s="169">
        <v>6.75</v>
      </c>
      <c r="L1783" s="169">
        <v>122.0925</v>
      </c>
      <c r="M1783" s="169">
        <v>247.23749999999998</v>
      </c>
      <c r="N1783" s="169">
        <v>52.260000000000005</v>
      </c>
      <c r="O1783" s="169">
        <v>0</v>
      </c>
      <c r="P1783" s="169">
        <v>217.14</v>
      </c>
      <c r="Q1783" s="169">
        <v>290.16000000000003</v>
      </c>
      <c r="R1783" s="169">
        <v>214.20000000000002</v>
      </c>
      <c r="S1783" s="169">
        <v>0</v>
      </c>
      <c r="T1783" s="169">
        <v>0</v>
      </c>
      <c r="U1783" s="169">
        <v>1243.6200000000001</v>
      </c>
      <c r="V1783" s="163">
        <f ca="1">SUM(INDIRECT(Inputs!$C$11&amp;ROW()&amp;":"&amp;Inputs!$C$12&amp;ROW()))</f>
        <v>290.16000000000003</v>
      </c>
      <c r="W1783" s="163">
        <f ca="1">SUM(INDIRECT(Inputs!$C$13&amp;ROW()&amp;":"&amp;Inputs!$C$14&amp;ROW()))</f>
        <v>1029.42</v>
      </c>
      <c r="X1783" s="3" t="str">
        <f>IF(COUNTIFS(Lookups!$A:$A,C1783)=1,"Gross Sales","")</f>
        <v/>
      </c>
      <c r="Y1783" s="3" t="str">
        <f>IF(COUNTIFS(Lookups!$D:$D,C1783)=1,"Bar Sales","")</f>
        <v/>
      </c>
      <c r="Z1783" s="3" t="str">
        <f>IFERROR(VLOOKUP(C1783*1,Lookups!$D:$F,3,FALSE),"")</f>
        <v/>
      </c>
      <c r="AA1783" s="3" t="str">
        <f>IFERROR(VLOOKUP($C1783*1,Lookups!$H:$N,3,FALSE),"")</f>
        <v>Sales</v>
      </c>
      <c r="AB1783" s="3" t="str">
        <f>IFERROR(VLOOKUP($C1783*1,Lookups!$H:$N,4,FALSE),"")</f>
        <v>Lunch</v>
      </c>
      <c r="AC1783" s="3" t="str">
        <f>IFERROR(VLOOKUP($C1783*1,Lookups!$H:$N,5,FALSE),"")</f>
        <v>Private</v>
      </c>
      <c r="AD1783" s="3" t="str">
        <f>IFERROR(VLOOKUP($C1783*1,Lookups!$H:$N,6,FALSE),"")</f>
        <v>Bev</v>
      </c>
      <c r="AE1783" s="3" t="str">
        <f>IFERROR(VLOOKUP($C1783*1,Lookups!$H:$N,7,FALSE),"")</f>
        <v>Wine</v>
      </c>
      <c r="AF1783" s="3" t="str">
        <f>VLOOKUP(B1783*1,Stores!$A:$C,3,FALSE)</f>
        <v>DFG</v>
      </c>
    </row>
    <row r="1784" spans="1:32">
      <c r="A1784" s="165" t="s">
        <v>932</v>
      </c>
      <c r="B1784" s="166" t="s">
        <v>959</v>
      </c>
      <c r="C1784" s="165" t="s">
        <v>668</v>
      </c>
      <c r="D1784" s="165" t="s">
        <v>918</v>
      </c>
      <c r="E1784" s="165" t="s">
        <v>693</v>
      </c>
      <c r="F1784" s="167">
        <v>2017</v>
      </c>
      <c r="G1784" s="168">
        <v>0</v>
      </c>
      <c r="H1784" s="169">
        <v>0</v>
      </c>
      <c r="I1784" s="169">
        <v>0</v>
      </c>
      <c r="J1784" s="169">
        <v>0</v>
      </c>
      <c r="K1784" s="169">
        <v>0</v>
      </c>
      <c r="L1784" s="169">
        <v>0</v>
      </c>
      <c r="M1784" s="169">
        <v>0</v>
      </c>
      <c r="N1784" s="169">
        <v>0</v>
      </c>
      <c r="O1784" s="169">
        <v>56.76</v>
      </c>
      <c r="P1784" s="169">
        <v>182.7</v>
      </c>
      <c r="Q1784" s="169">
        <v>8.0325000000000006</v>
      </c>
      <c r="R1784" s="169">
        <v>0</v>
      </c>
      <c r="S1784" s="169">
        <v>0</v>
      </c>
      <c r="T1784" s="169">
        <v>0</v>
      </c>
      <c r="U1784" s="169">
        <v>247.49249999999998</v>
      </c>
      <c r="V1784" s="163">
        <f ca="1">SUM(INDIRECT(Inputs!$C$11&amp;ROW()&amp;":"&amp;Inputs!$C$12&amp;ROW()))</f>
        <v>8.0325000000000006</v>
      </c>
      <c r="W1784" s="163">
        <f ca="1">SUM(INDIRECT(Inputs!$C$13&amp;ROW()&amp;":"&amp;Inputs!$C$14&amp;ROW()))</f>
        <v>247.49249999999998</v>
      </c>
      <c r="X1784" s="3" t="str">
        <f>IF(COUNTIFS(Lookups!$A:$A,C1784)=1,"Gross Sales","")</f>
        <v/>
      </c>
      <c r="Y1784" s="3" t="str">
        <f>IF(COUNTIFS(Lookups!$D:$D,C1784)=1,"Bar Sales","")</f>
        <v/>
      </c>
      <c r="Z1784" s="3" t="str">
        <f>IFERROR(VLOOKUP(C1784*1,Lookups!$D:$F,3,FALSE),"")</f>
        <v/>
      </c>
      <c r="AA1784" s="3" t="str">
        <f>IFERROR(VLOOKUP($C1784*1,Lookups!$H:$N,3,FALSE),"")</f>
        <v>Sales</v>
      </c>
      <c r="AB1784" s="3" t="str">
        <f>IFERROR(VLOOKUP($C1784*1,Lookups!$H:$N,4,FALSE),"")</f>
        <v>Lunch</v>
      </c>
      <c r="AC1784" s="3" t="str">
        <f>IFERROR(VLOOKUP($C1784*1,Lookups!$H:$N,5,FALSE),"")</f>
        <v>Private</v>
      </c>
      <c r="AD1784" s="3" t="str">
        <f>IFERROR(VLOOKUP($C1784*1,Lookups!$H:$N,6,FALSE),"")</f>
        <v>Bev</v>
      </c>
      <c r="AE1784" s="3" t="str">
        <f>IFERROR(VLOOKUP($C1784*1,Lookups!$H:$N,7,FALSE),"")</f>
        <v>Wine</v>
      </c>
      <c r="AF1784" s="3" t="str">
        <f>VLOOKUP(B1784*1,Stores!$A:$C,3,FALSE)</f>
        <v>DFG</v>
      </c>
    </row>
    <row r="1785" spans="1:32">
      <c r="A1785" s="165" t="s">
        <v>930</v>
      </c>
      <c r="B1785" s="166" t="s">
        <v>920</v>
      </c>
      <c r="C1785" s="165" t="s">
        <v>672</v>
      </c>
      <c r="D1785" s="165" t="s">
        <v>918</v>
      </c>
      <c r="E1785" s="165" t="s">
        <v>697</v>
      </c>
      <c r="F1785" s="167">
        <v>2017</v>
      </c>
      <c r="G1785" s="168">
        <v>0</v>
      </c>
      <c r="H1785" s="169">
        <v>22043.7693</v>
      </c>
      <c r="I1785" s="169">
        <v>13097.519999999999</v>
      </c>
      <c r="J1785" s="169">
        <v>17850.750225</v>
      </c>
      <c r="K1785" s="169">
        <v>21850.322775000001</v>
      </c>
      <c r="L1785" s="169">
        <v>22480.00635</v>
      </c>
      <c r="M1785" s="169">
        <v>17534.749649999998</v>
      </c>
      <c r="N1785" s="169">
        <v>10453.326000000001</v>
      </c>
      <c r="O1785" s="169">
        <v>14188.435874999999</v>
      </c>
      <c r="P1785" s="169">
        <v>11515.352625</v>
      </c>
      <c r="Q1785" s="169">
        <v>19580.259300000002</v>
      </c>
      <c r="R1785" s="169">
        <v>25260.530849999999</v>
      </c>
      <c r="S1785" s="169">
        <v>0</v>
      </c>
      <c r="T1785" s="169">
        <v>0</v>
      </c>
      <c r="U1785" s="169">
        <v>195855.02295000001</v>
      </c>
      <c r="V1785" s="163">
        <f ca="1">SUM(INDIRECT(Inputs!$C$11&amp;ROW()&amp;":"&amp;Inputs!$C$12&amp;ROW()))</f>
        <v>19580.259300000002</v>
      </c>
      <c r="W1785" s="163">
        <f ca="1">SUM(INDIRECT(Inputs!$C$13&amp;ROW()&amp;":"&amp;Inputs!$C$14&amp;ROW()))</f>
        <v>170594.4921</v>
      </c>
      <c r="X1785" s="3" t="str">
        <f>IF(COUNTIFS(Lookups!$A:$A,C1785)=1,"Gross Sales","")</f>
        <v/>
      </c>
      <c r="Y1785" s="3" t="str">
        <f>IF(COUNTIFS(Lookups!$D:$D,C1785)=1,"Bar Sales","")</f>
        <v/>
      </c>
      <c r="Z1785" s="3" t="str">
        <f>IFERROR(VLOOKUP(C1785*1,Lookups!$D:$F,3,FALSE),"")</f>
        <v/>
      </c>
      <c r="AA1785" s="3" t="str">
        <f>IFERROR(VLOOKUP($C1785*1,Lookups!$H:$N,3,FALSE),"")</f>
        <v>Sales</v>
      </c>
      <c r="AB1785" s="3" t="str">
        <f>IFERROR(VLOOKUP($C1785*1,Lookups!$H:$N,4,FALSE),"")</f>
        <v>Dinner</v>
      </c>
      <c r="AC1785" s="3" t="str">
        <f>IFERROR(VLOOKUP($C1785*1,Lookups!$H:$N,5,FALSE),"")</f>
        <v>Private</v>
      </c>
      <c r="AD1785" s="3" t="str">
        <f>IFERROR(VLOOKUP($C1785*1,Lookups!$H:$N,6,FALSE),"")</f>
        <v>Bev</v>
      </c>
      <c r="AE1785" s="3" t="str">
        <f>IFERROR(VLOOKUP($C1785*1,Lookups!$H:$N,7,FALSE),"")</f>
        <v>Wine</v>
      </c>
      <c r="AF1785" s="3" t="str">
        <f>VLOOKUP(B1785*1,Stores!$A:$C,3,FALSE)</f>
        <v>DFDE</v>
      </c>
    </row>
    <row r="1786" spans="1:32">
      <c r="A1786" s="165" t="s">
        <v>929</v>
      </c>
      <c r="B1786" s="166" t="s">
        <v>921</v>
      </c>
      <c r="C1786" s="165" t="s">
        <v>672</v>
      </c>
      <c r="D1786" s="165" t="s">
        <v>918</v>
      </c>
      <c r="E1786" s="165" t="s">
        <v>697</v>
      </c>
      <c r="F1786" s="167">
        <v>2017</v>
      </c>
      <c r="G1786" s="168">
        <v>0</v>
      </c>
      <c r="H1786" s="169">
        <v>13892.245499999999</v>
      </c>
      <c r="I1786" s="169">
        <v>12590.34</v>
      </c>
      <c r="J1786" s="169">
        <v>13105.6875</v>
      </c>
      <c r="K1786" s="169">
        <v>15679.904999999999</v>
      </c>
      <c r="L1786" s="169">
        <v>16508.677500000002</v>
      </c>
      <c r="M1786" s="169">
        <v>9889.8665250000013</v>
      </c>
      <c r="N1786" s="169">
        <v>23085.855</v>
      </c>
      <c r="O1786" s="169">
        <v>9287.9249999999993</v>
      </c>
      <c r="P1786" s="169">
        <v>17884.2</v>
      </c>
      <c r="Q1786" s="169">
        <v>20108.995725000001</v>
      </c>
      <c r="R1786" s="169">
        <v>18037.89</v>
      </c>
      <c r="S1786" s="169">
        <v>0</v>
      </c>
      <c r="T1786" s="169">
        <v>0</v>
      </c>
      <c r="U1786" s="169">
        <v>170071.58775000001</v>
      </c>
      <c r="V1786" s="163">
        <f ca="1">SUM(INDIRECT(Inputs!$C$11&amp;ROW()&amp;":"&amp;Inputs!$C$12&amp;ROW()))</f>
        <v>20108.995725000001</v>
      </c>
      <c r="W1786" s="163">
        <f ca="1">SUM(INDIRECT(Inputs!$C$13&amp;ROW()&amp;":"&amp;Inputs!$C$14&amp;ROW()))</f>
        <v>152033.69774999999</v>
      </c>
      <c r="X1786" s="3" t="str">
        <f>IF(COUNTIFS(Lookups!$A:$A,C1786)=1,"Gross Sales","")</f>
        <v/>
      </c>
      <c r="Y1786" s="3" t="str">
        <f>IF(COUNTIFS(Lookups!$D:$D,C1786)=1,"Bar Sales","")</f>
        <v/>
      </c>
      <c r="Z1786" s="3" t="str">
        <f>IFERROR(VLOOKUP(C1786*1,Lookups!$D:$F,3,FALSE),"")</f>
        <v/>
      </c>
      <c r="AA1786" s="3" t="str">
        <f>IFERROR(VLOOKUP($C1786*1,Lookups!$H:$N,3,FALSE),"")</f>
        <v>Sales</v>
      </c>
      <c r="AB1786" s="3" t="str">
        <f>IFERROR(VLOOKUP($C1786*1,Lookups!$H:$N,4,FALSE),"")</f>
        <v>Dinner</v>
      </c>
      <c r="AC1786" s="3" t="str">
        <f>IFERROR(VLOOKUP($C1786*1,Lookups!$H:$N,5,FALSE),"")</f>
        <v>Private</v>
      </c>
      <c r="AD1786" s="3" t="str">
        <f>IFERROR(VLOOKUP($C1786*1,Lookups!$H:$N,6,FALSE),"")</f>
        <v>Bev</v>
      </c>
      <c r="AE1786" s="3" t="str">
        <f>IFERROR(VLOOKUP($C1786*1,Lookups!$H:$N,7,FALSE),"")</f>
        <v>Wine</v>
      </c>
      <c r="AF1786" s="3" t="str">
        <f>VLOOKUP(B1786*1,Stores!$A:$C,3,FALSE)</f>
        <v>DFDE</v>
      </c>
    </row>
    <row r="1787" spans="1:32">
      <c r="A1787" s="165" t="s">
        <v>928</v>
      </c>
      <c r="B1787" s="166" t="s">
        <v>922</v>
      </c>
      <c r="C1787" s="165" t="s">
        <v>672</v>
      </c>
      <c r="D1787" s="165" t="s">
        <v>918</v>
      </c>
      <c r="E1787" s="165" t="s">
        <v>697</v>
      </c>
      <c r="F1787" s="167">
        <v>2017</v>
      </c>
      <c r="G1787" s="168">
        <v>0</v>
      </c>
      <c r="H1787" s="169">
        <v>14416.605</v>
      </c>
      <c r="I1787" s="169">
        <v>17634</v>
      </c>
      <c r="J1787" s="169">
        <v>15275.295</v>
      </c>
      <c r="K1787" s="169">
        <v>13637.557499999999</v>
      </c>
      <c r="L1787" s="169">
        <v>15867.434999999999</v>
      </c>
      <c r="M1787" s="169">
        <v>9965.5120499999994</v>
      </c>
      <c r="N1787" s="169">
        <v>10540.96875</v>
      </c>
      <c r="O1787" s="169">
        <v>26533.365900000001</v>
      </c>
      <c r="P1787" s="169">
        <v>20128.5</v>
      </c>
      <c r="Q1787" s="169">
        <v>11743.199999999999</v>
      </c>
      <c r="R1787" s="169">
        <v>17242.185000000001</v>
      </c>
      <c r="S1787" s="169">
        <v>0</v>
      </c>
      <c r="T1787" s="169">
        <v>0</v>
      </c>
      <c r="U1787" s="169">
        <v>172984.62420000002</v>
      </c>
      <c r="V1787" s="163">
        <f ca="1">SUM(INDIRECT(Inputs!$C$11&amp;ROW()&amp;":"&amp;Inputs!$C$12&amp;ROW()))</f>
        <v>11743.199999999999</v>
      </c>
      <c r="W1787" s="163">
        <f ca="1">SUM(INDIRECT(Inputs!$C$13&amp;ROW()&amp;":"&amp;Inputs!$C$14&amp;ROW()))</f>
        <v>155742.43920000002</v>
      </c>
      <c r="X1787" s="3" t="str">
        <f>IF(COUNTIFS(Lookups!$A:$A,C1787)=1,"Gross Sales","")</f>
        <v/>
      </c>
      <c r="Y1787" s="3" t="str">
        <f>IF(COUNTIFS(Lookups!$D:$D,C1787)=1,"Bar Sales","")</f>
        <v/>
      </c>
      <c r="Z1787" s="3" t="str">
        <f>IFERROR(VLOOKUP(C1787*1,Lookups!$D:$F,3,FALSE),"")</f>
        <v/>
      </c>
      <c r="AA1787" s="3" t="str">
        <f>IFERROR(VLOOKUP($C1787*1,Lookups!$H:$N,3,FALSE),"")</f>
        <v>Sales</v>
      </c>
      <c r="AB1787" s="3" t="str">
        <f>IFERROR(VLOOKUP($C1787*1,Lookups!$H:$N,4,FALSE),"")</f>
        <v>Dinner</v>
      </c>
      <c r="AC1787" s="3" t="str">
        <f>IFERROR(VLOOKUP($C1787*1,Lookups!$H:$N,5,FALSE),"")</f>
        <v>Private</v>
      </c>
      <c r="AD1787" s="3" t="str">
        <f>IFERROR(VLOOKUP($C1787*1,Lookups!$H:$N,6,FALSE),"")</f>
        <v>Bev</v>
      </c>
      <c r="AE1787" s="3" t="str">
        <f>IFERROR(VLOOKUP($C1787*1,Lookups!$H:$N,7,FALSE),"")</f>
        <v>Wine</v>
      </c>
      <c r="AF1787" s="3" t="str">
        <f>VLOOKUP(B1787*1,Stores!$A:$C,3,FALSE)</f>
        <v>DFDE</v>
      </c>
    </row>
    <row r="1788" spans="1:32">
      <c r="A1788" s="165" t="s">
        <v>927</v>
      </c>
      <c r="B1788" s="166" t="s">
        <v>923</v>
      </c>
      <c r="C1788" s="165" t="s">
        <v>672</v>
      </c>
      <c r="D1788" s="165" t="s">
        <v>918</v>
      </c>
      <c r="E1788" s="165" t="s">
        <v>697</v>
      </c>
      <c r="F1788" s="167">
        <v>2017</v>
      </c>
      <c r="G1788" s="168">
        <v>0</v>
      </c>
      <c r="H1788" s="169">
        <v>14106.095099999999</v>
      </c>
      <c r="I1788" s="169">
        <v>38489.623574999998</v>
      </c>
      <c r="J1788" s="169">
        <v>14365.962975</v>
      </c>
      <c r="K1788" s="169">
        <v>11144.815500000001</v>
      </c>
      <c r="L1788" s="169">
        <v>22028.503724999999</v>
      </c>
      <c r="M1788" s="169">
        <v>24309.7971</v>
      </c>
      <c r="N1788" s="169">
        <v>8955.2700000000023</v>
      </c>
      <c r="O1788" s="169">
        <v>5885.991</v>
      </c>
      <c r="P1788" s="169">
        <v>5296.2812999999996</v>
      </c>
      <c r="Q1788" s="169">
        <v>15814.732499999998</v>
      </c>
      <c r="R1788" s="169">
        <v>11512.017</v>
      </c>
      <c r="S1788" s="169">
        <v>0</v>
      </c>
      <c r="T1788" s="169">
        <v>0</v>
      </c>
      <c r="U1788" s="169">
        <v>171909.089775</v>
      </c>
      <c r="V1788" s="163">
        <f ca="1">SUM(INDIRECT(Inputs!$C$11&amp;ROW()&amp;":"&amp;Inputs!$C$12&amp;ROW()))</f>
        <v>15814.732499999998</v>
      </c>
      <c r="W1788" s="163">
        <f ca="1">SUM(INDIRECT(Inputs!$C$13&amp;ROW()&amp;":"&amp;Inputs!$C$14&amp;ROW()))</f>
        <v>160397.07277500001</v>
      </c>
      <c r="X1788" s="3" t="str">
        <f>IF(COUNTIFS(Lookups!$A:$A,C1788)=1,"Gross Sales","")</f>
        <v/>
      </c>
      <c r="Y1788" s="3" t="str">
        <f>IF(COUNTIFS(Lookups!$D:$D,C1788)=1,"Bar Sales","")</f>
        <v/>
      </c>
      <c r="Z1788" s="3" t="str">
        <f>IFERROR(VLOOKUP(C1788*1,Lookups!$D:$F,3,FALSE),"")</f>
        <v/>
      </c>
      <c r="AA1788" s="3" t="str">
        <f>IFERROR(VLOOKUP($C1788*1,Lookups!$H:$N,3,FALSE),"")</f>
        <v>Sales</v>
      </c>
      <c r="AB1788" s="3" t="str">
        <f>IFERROR(VLOOKUP($C1788*1,Lookups!$H:$N,4,FALSE),"")</f>
        <v>Dinner</v>
      </c>
      <c r="AC1788" s="3" t="str">
        <f>IFERROR(VLOOKUP($C1788*1,Lookups!$H:$N,5,FALSE),"")</f>
        <v>Private</v>
      </c>
      <c r="AD1788" s="3" t="str">
        <f>IFERROR(VLOOKUP($C1788*1,Lookups!$H:$N,6,FALSE),"")</f>
        <v>Bev</v>
      </c>
      <c r="AE1788" s="3" t="str">
        <f>IFERROR(VLOOKUP($C1788*1,Lookups!$H:$N,7,FALSE),"")</f>
        <v>Wine</v>
      </c>
      <c r="AF1788" s="3" t="str">
        <f>VLOOKUP(B1788*1,Stores!$A:$C,3,FALSE)</f>
        <v>DFDE</v>
      </c>
    </row>
    <row r="1789" spans="1:32">
      <c r="A1789" s="165" t="s">
        <v>926</v>
      </c>
      <c r="B1789" s="166" t="s">
        <v>924</v>
      </c>
      <c r="C1789" s="165" t="s">
        <v>672</v>
      </c>
      <c r="D1789" s="165" t="s">
        <v>918</v>
      </c>
      <c r="E1789" s="165" t="s">
        <v>697</v>
      </c>
      <c r="F1789" s="167">
        <v>2017</v>
      </c>
      <c r="G1789" s="168">
        <v>0</v>
      </c>
      <c r="H1789" s="169">
        <v>21513.008700000006</v>
      </c>
      <c r="I1789" s="169">
        <v>32583.300000000003</v>
      </c>
      <c r="J1789" s="169">
        <v>22451.353650000001</v>
      </c>
      <c r="K1789" s="169">
        <v>27529.820100000001</v>
      </c>
      <c r="L1789" s="169">
        <v>45433.682699999998</v>
      </c>
      <c r="M1789" s="169">
        <v>32414.606999999996</v>
      </c>
      <c r="N1789" s="169">
        <v>15507.909149999999</v>
      </c>
      <c r="O1789" s="169">
        <v>20487.897675000004</v>
      </c>
      <c r="P1789" s="169">
        <v>13097.325150000001</v>
      </c>
      <c r="Q1789" s="169">
        <v>26859.961800000001</v>
      </c>
      <c r="R1789" s="169">
        <v>31261.568175</v>
      </c>
      <c r="S1789" s="169">
        <v>0</v>
      </c>
      <c r="T1789" s="169">
        <v>0</v>
      </c>
      <c r="U1789" s="169">
        <v>289140.43410000001</v>
      </c>
      <c r="V1789" s="163">
        <f ca="1">SUM(INDIRECT(Inputs!$C$11&amp;ROW()&amp;":"&amp;Inputs!$C$12&amp;ROW()))</f>
        <v>26859.961800000001</v>
      </c>
      <c r="W1789" s="163">
        <f ca="1">SUM(INDIRECT(Inputs!$C$13&amp;ROW()&amp;":"&amp;Inputs!$C$14&amp;ROW()))</f>
        <v>257878.86592499999</v>
      </c>
      <c r="X1789" s="3" t="str">
        <f>IF(COUNTIFS(Lookups!$A:$A,C1789)=1,"Gross Sales","")</f>
        <v/>
      </c>
      <c r="Y1789" s="3" t="str">
        <f>IF(COUNTIFS(Lookups!$D:$D,C1789)=1,"Bar Sales","")</f>
        <v/>
      </c>
      <c r="Z1789" s="3" t="str">
        <f>IFERROR(VLOOKUP(C1789*1,Lookups!$D:$F,3,FALSE),"")</f>
        <v/>
      </c>
      <c r="AA1789" s="3" t="str">
        <f>IFERROR(VLOOKUP($C1789*1,Lookups!$H:$N,3,FALSE),"")</f>
        <v>Sales</v>
      </c>
      <c r="AB1789" s="3" t="str">
        <f>IFERROR(VLOOKUP($C1789*1,Lookups!$H:$N,4,FALSE),"")</f>
        <v>Dinner</v>
      </c>
      <c r="AC1789" s="3" t="str">
        <f>IFERROR(VLOOKUP($C1789*1,Lookups!$H:$N,5,FALSE),"")</f>
        <v>Private</v>
      </c>
      <c r="AD1789" s="3" t="str">
        <f>IFERROR(VLOOKUP($C1789*1,Lookups!$H:$N,6,FALSE),"")</f>
        <v>Bev</v>
      </c>
      <c r="AE1789" s="3" t="str">
        <f>IFERROR(VLOOKUP($C1789*1,Lookups!$H:$N,7,FALSE),"")</f>
        <v>Wine</v>
      </c>
      <c r="AF1789" s="3" t="str">
        <f>VLOOKUP(B1789*1,Stores!$A:$C,3,FALSE)</f>
        <v>DFDE</v>
      </c>
    </row>
    <row r="1790" spans="1:32">
      <c r="A1790" s="165" t="s">
        <v>925</v>
      </c>
      <c r="B1790" s="166" t="s">
        <v>958</v>
      </c>
      <c r="C1790" s="165" t="s">
        <v>672</v>
      </c>
      <c r="D1790" s="165" t="s">
        <v>918</v>
      </c>
      <c r="E1790" s="165" t="s">
        <v>697</v>
      </c>
      <c r="F1790" s="167">
        <v>2017</v>
      </c>
      <c r="G1790" s="168">
        <v>0</v>
      </c>
      <c r="H1790" s="169">
        <v>0</v>
      </c>
      <c r="I1790" s="169">
        <v>0</v>
      </c>
      <c r="J1790" s="169">
        <v>0</v>
      </c>
      <c r="K1790" s="169">
        <v>0</v>
      </c>
      <c r="L1790" s="169">
        <v>4450.6644000000006</v>
      </c>
      <c r="M1790" s="169">
        <v>14259.789750000002</v>
      </c>
      <c r="N1790" s="169">
        <v>12527.967375000002</v>
      </c>
      <c r="O1790" s="169">
        <v>14510.327624999998</v>
      </c>
      <c r="P1790" s="169">
        <v>19411.7022</v>
      </c>
      <c r="Q1790" s="169">
        <v>20592.019799999998</v>
      </c>
      <c r="R1790" s="169">
        <v>26228.1201</v>
      </c>
      <c r="S1790" s="169">
        <v>0</v>
      </c>
      <c r="T1790" s="169">
        <v>0</v>
      </c>
      <c r="U1790" s="169">
        <v>111980.59125</v>
      </c>
      <c r="V1790" s="163">
        <f ca="1">SUM(INDIRECT(Inputs!$C$11&amp;ROW()&amp;":"&amp;Inputs!$C$12&amp;ROW()))</f>
        <v>20592.019799999998</v>
      </c>
      <c r="W1790" s="163">
        <f ca="1">SUM(INDIRECT(Inputs!$C$13&amp;ROW()&amp;":"&amp;Inputs!$C$14&amp;ROW()))</f>
        <v>85752.471149999998</v>
      </c>
      <c r="X1790" s="3" t="str">
        <f>IF(COUNTIFS(Lookups!$A:$A,C1790)=1,"Gross Sales","")</f>
        <v/>
      </c>
      <c r="Y1790" s="3" t="str">
        <f>IF(COUNTIFS(Lookups!$D:$D,C1790)=1,"Bar Sales","")</f>
        <v/>
      </c>
      <c r="Z1790" s="3" t="str">
        <f>IFERROR(VLOOKUP(C1790*1,Lookups!$D:$F,3,FALSE),"")</f>
        <v/>
      </c>
      <c r="AA1790" s="3" t="str">
        <f>IFERROR(VLOOKUP($C1790*1,Lookups!$H:$N,3,FALSE),"")</f>
        <v>Sales</v>
      </c>
      <c r="AB1790" s="3" t="str">
        <f>IFERROR(VLOOKUP($C1790*1,Lookups!$H:$N,4,FALSE),"")</f>
        <v>Dinner</v>
      </c>
      <c r="AC1790" s="3" t="str">
        <f>IFERROR(VLOOKUP($C1790*1,Lookups!$H:$N,5,FALSE),"")</f>
        <v>Private</v>
      </c>
      <c r="AD1790" s="3" t="str">
        <f>IFERROR(VLOOKUP($C1790*1,Lookups!$H:$N,6,FALSE),"")</f>
        <v>Bev</v>
      </c>
      <c r="AE1790" s="3" t="str">
        <f>IFERROR(VLOOKUP($C1790*1,Lookups!$H:$N,7,FALSE),"")</f>
        <v>Wine</v>
      </c>
      <c r="AF1790" s="3" t="str">
        <f>VLOOKUP(B1790*1,Stores!$A:$C,3,FALSE)</f>
        <v>DFDE</v>
      </c>
    </row>
    <row r="1791" spans="1:32">
      <c r="A1791" s="165" t="s">
        <v>958</v>
      </c>
      <c r="B1791" s="166" t="s">
        <v>925</v>
      </c>
      <c r="C1791" s="165" t="s">
        <v>672</v>
      </c>
      <c r="D1791" s="165" t="s">
        <v>918</v>
      </c>
      <c r="E1791" s="165" t="s">
        <v>697</v>
      </c>
      <c r="F1791" s="167">
        <v>2017</v>
      </c>
      <c r="G1791" s="168">
        <v>0</v>
      </c>
      <c r="H1791" s="169">
        <v>29650.6875</v>
      </c>
      <c r="I1791" s="169">
        <v>43273.669499999996</v>
      </c>
      <c r="J1791" s="169">
        <v>32907.266100000001</v>
      </c>
      <c r="K1791" s="169">
        <v>22360.725000000002</v>
      </c>
      <c r="L1791" s="169">
        <v>34771.946550000001</v>
      </c>
      <c r="M1791" s="169">
        <v>24047.73</v>
      </c>
      <c r="N1791" s="169">
        <v>7266.8961749999999</v>
      </c>
      <c r="O1791" s="169">
        <v>6701.2934249999998</v>
      </c>
      <c r="P1791" s="169">
        <v>12523.5</v>
      </c>
      <c r="Q1791" s="169">
        <v>14030.805</v>
      </c>
      <c r="R1791" s="169">
        <v>27432.650699999998</v>
      </c>
      <c r="S1791" s="169">
        <v>0</v>
      </c>
      <c r="T1791" s="169">
        <v>0</v>
      </c>
      <c r="U1791" s="169">
        <v>254967.16995000001</v>
      </c>
      <c r="V1791" s="163">
        <f ca="1">SUM(INDIRECT(Inputs!$C$11&amp;ROW()&amp;":"&amp;Inputs!$C$12&amp;ROW()))</f>
        <v>14030.805</v>
      </c>
      <c r="W1791" s="163">
        <f ca="1">SUM(INDIRECT(Inputs!$C$13&amp;ROW()&amp;":"&amp;Inputs!$C$14&amp;ROW()))</f>
        <v>227534.51925000001</v>
      </c>
      <c r="X1791" s="3" t="str">
        <f>IF(COUNTIFS(Lookups!$A:$A,C1791)=1,"Gross Sales","")</f>
        <v/>
      </c>
      <c r="Y1791" s="3" t="str">
        <f>IF(COUNTIFS(Lookups!$D:$D,C1791)=1,"Bar Sales","")</f>
        <v/>
      </c>
      <c r="Z1791" s="3" t="str">
        <f>IFERROR(VLOOKUP(C1791*1,Lookups!$D:$F,3,FALSE),"")</f>
        <v/>
      </c>
      <c r="AA1791" s="3" t="str">
        <f>IFERROR(VLOOKUP($C1791*1,Lookups!$H:$N,3,FALSE),"")</f>
        <v>Sales</v>
      </c>
      <c r="AB1791" s="3" t="str">
        <f>IFERROR(VLOOKUP($C1791*1,Lookups!$H:$N,4,FALSE),"")</f>
        <v>Dinner</v>
      </c>
      <c r="AC1791" s="3" t="str">
        <f>IFERROR(VLOOKUP($C1791*1,Lookups!$H:$N,5,FALSE),"")</f>
        <v>Private</v>
      </c>
      <c r="AD1791" s="3" t="str">
        <f>IFERROR(VLOOKUP($C1791*1,Lookups!$H:$N,6,FALSE),"")</f>
        <v>Bev</v>
      </c>
      <c r="AE1791" s="3" t="str">
        <f>IFERROR(VLOOKUP($C1791*1,Lookups!$H:$N,7,FALSE),"")</f>
        <v>Wine</v>
      </c>
      <c r="AF1791" s="3" t="str">
        <f>VLOOKUP(B1791*1,Stores!$A:$C,3,FALSE)</f>
        <v>DFDE</v>
      </c>
    </row>
    <row r="1792" spans="1:32">
      <c r="A1792" s="165" t="s">
        <v>924</v>
      </c>
      <c r="B1792" s="166" t="s">
        <v>926</v>
      </c>
      <c r="C1792" s="165" t="s">
        <v>672</v>
      </c>
      <c r="D1792" s="165" t="s">
        <v>918</v>
      </c>
      <c r="E1792" s="165" t="s">
        <v>697</v>
      </c>
      <c r="F1792" s="167">
        <v>2017</v>
      </c>
      <c r="G1792" s="168">
        <v>0</v>
      </c>
      <c r="H1792" s="169">
        <v>38624.512499999997</v>
      </c>
      <c r="I1792" s="169">
        <v>42891.552000000003</v>
      </c>
      <c r="J1792" s="169">
        <v>46858.875</v>
      </c>
      <c r="K1792" s="169">
        <v>33699.172500000001</v>
      </c>
      <c r="L1792" s="169">
        <v>38295.54</v>
      </c>
      <c r="M1792" s="169">
        <v>47753.572500000009</v>
      </c>
      <c r="N1792" s="169">
        <v>29610.749624999997</v>
      </c>
      <c r="O1792" s="169">
        <v>38293.74</v>
      </c>
      <c r="P1792" s="169">
        <v>27796.125</v>
      </c>
      <c r="Q1792" s="169">
        <v>50420.662499999999</v>
      </c>
      <c r="R1792" s="169">
        <v>70966.77</v>
      </c>
      <c r="S1792" s="169">
        <v>0</v>
      </c>
      <c r="T1792" s="169">
        <v>0</v>
      </c>
      <c r="U1792" s="169">
        <v>465211.27162500005</v>
      </c>
      <c r="V1792" s="163">
        <f ca="1">SUM(INDIRECT(Inputs!$C$11&amp;ROW()&amp;":"&amp;Inputs!$C$12&amp;ROW()))</f>
        <v>50420.662499999999</v>
      </c>
      <c r="W1792" s="163">
        <f ca="1">SUM(INDIRECT(Inputs!$C$13&amp;ROW()&amp;":"&amp;Inputs!$C$14&amp;ROW()))</f>
        <v>394244.50162500003</v>
      </c>
      <c r="X1792" s="3" t="str">
        <f>IF(COUNTIFS(Lookups!$A:$A,C1792)=1,"Gross Sales","")</f>
        <v/>
      </c>
      <c r="Y1792" s="3" t="str">
        <f>IF(COUNTIFS(Lookups!$D:$D,C1792)=1,"Bar Sales","")</f>
        <v/>
      </c>
      <c r="Z1792" s="3" t="str">
        <f>IFERROR(VLOOKUP(C1792*1,Lookups!$D:$F,3,FALSE),"")</f>
        <v/>
      </c>
      <c r="AA1792" s="3" t="str">
        <f>IFERROR(VLOOKUP($C1792*1,Lookups!$H:$N,3,FALSE),"")</f>
        <v>Sales</v>
      </c>
      <c r="AB1792" s="3" t="str">
        <f>IFERROR(VLOOKUP($C1792*1,Lookups!$H:$N,4,FALSE),"")</f>
        <v>Dinner</v>
      </c>
      <c r="AC1792" s="3" t="str">
        <f>IFERROR(VLOOKUP($C1792*1,Lookups!$H:$N,5,FALSE),"")</f>
        <v>Private</v>
      </c>
      <c r="AD1792" s="3" t="str">
        <f>IFERROR(VLOOKUP($C1792*1,Lookups!$H:$N,6,FALSE),"")</f>
        <v>Bev</v>
      </c>
      <c r="AE1792" s="3" t="str">
        <f>IFERROR(VLOOKUP($C1792*1,Lookups!$H:$N,7,FALSE),"")</f>
        <v>Wine</v>
      </c>
      <c r="AF1792" s="3" t="str">
        <f>VLOOKUP(B1792*1,Stores!$A:$C,3,FALSE)</f>
        <v>DFDE</v>
      </c>
    </row>
    <row r="1793" spans="1:32">
      <c r="A1793" s="165" t="s">
        <v>923</v>
      </c>
      <c r="B1793" s="166" t="s">
        <v>927</v>
      </c>
      <c r="C1793" s="165" t="s">
        <v>672</v>
      </c>
      <c r="D1793" s="165" t="s">
        <v>918</v>
      </c>
      <c r="E1793" s="165" t="s">
        <v>697</v>
      </c>
      <c r="F1793" s="167">
        <v>2017</v>
      </c>
      <c r="G1793" s="168">
        <v>0</v>
      </c>
      <c r="H1793" s="169">
        <v>20627.381249999999</v>
      </c>
      <c r="I1793" s="169">
        <v>22046.16</v>
      </c>
      <c r="J1793" s="169">
        <v>18054.697499999998</v>
      </c>
      <c r="K1793" s="169">
        <v>31603.079999999998</v>
      </c>
      <c r="L1793" s="169">
        <v>55273.724999999999</v>
      </c>
      <c r="M1793" s="169">
        <v>57466.92</v>
      </c>
      <c r="N1793" s="169">
        <v>26314.2</v>
      </c>
      <c r="O1793" s="169">
        <v>32906.602500000001</v>
      </c>
      <c r="P1793" s="169">
        <v>20067.322499999998</v>
      </c>
      <c r="Q1793" s="169">
        <v>51804.427049999998</v>
      </c>
      <c r="R1793" s="169">
        <v>42315.495000000003</v>
      </c>
      <c r="S1793" s="169">
        <v>0</v>
      </c>
      <c r="T1793" s="169">
        <v>0</v>
      </c>
      <c r="U1793" s="169">
        <v>378480.01079999999</v>
      </c>
      <c r="V1793" s="163">
        <f ca="1">SUM(INDIRECT(Inputs!$C$11&amp;ROW()&amp;":"&amp;Inputs!$C$12&amp;ROW()))</f>
        <v>51804.427049999998</v>
      </c>
      <c r="W1793" s="163">
        <f ca="1">SUM(INDIRECT(Inputs!$C$13&amp;ROW()&amp;":"&amp;Inputs!$C$14&amp;ROW()))</f>
        <v>336164.51579999999</v>
      </c>
      <c r="X1793" s="3" t="str">
        <f>IF(COUNTIFS(Lookups!$A:$A,C1793)=1,"Gross Sales","")</f>
        <v/>
      </c>
      <c r="Y1793" s="3" t="str">
        <f>IF(COUNTIFS(Lookups!$D:$D,C1793)=1,"Bar Sales","")</f>
        <v/>
      </c>
      <c r="Z1793" s="3" t="str">
        <f>IFERROR(VLOOKUP(C1793*1,Lookups!$D:$F,3,FALSE),"")</f>
        <v/>
      </c>
      <c r="AA1793" s="3" t="str">
        <f>IFERROR(VLOOKUP($C1793*1,Lookups!$H:$N,3,FALSE),"")</f>
        <v>Sales</v>
      </c>
      <c r="AB1793" s="3" t="str">
        <f>IFERROR(VLOOKUP($C1793*1,Lookups!$H:$N,4,FALSE),"")</f>
        <v>Dinner</v>
      </c>
      <c r="AC1793" s="3" t="str">
        <f>IFERROR(VLOOKUP($C1793*1,Lookups!$H:$N,5,FALSE),"")</f>
        <v>Private</v>
      </c>
      <c r="AD1793" s="3" t="str">
        <f>IFERROR(VLOOKUP($C1793*1,Lookups!$H:$N,6,FALSE),"")</f>
        <v>Bev</v>
      </c>
      <c r="AE1793" s="3" t="str">
        <f>IFERROR(VLOOKUP($C1793*1,Lookups!$H:$N,7,FALSE),"")</f>
        <v>Wine</v>
      </c>
      <c r="AF1793" s="3" t="str">
        <f>VLOOKUP(B1793*1,Stores!$A:$C,3,FALSE)</f>
        <v>DFDE</v>
      </c>
    </row>
    <row r="1794" spans="1:32">
      <c r="A1794" s="165" t="s">
        <v>922</v>
      </c>
      <c r="B1794" s="166" t="s">
        <v>928</v>
      </c>
      <c r="C1794" s="165" t="s">
        <v>672</v>
      </c>
      <c r="D1794" s="165" t="s">
        <v>918</v>
      </c>
      <c r="E1794" s="165" t="s">
        <v>697</v>
      </c>
      <c r="F1794" s="167">
        <v>2017</v>
      </c>
      <c r="G1794" s="168">
        <v>0</v>
      </c>
      <c r="H1794" s="169">
        <v>43947.39</v>
      </c>
      <c r="I1794" s="169">
        <v>26583.002925000001</v>
      </c>
      <c r="J1794" s="169">
        <v>34400.449874999998</v>
      </c>
      <c r="K1794" s="169">
        <v>20222.645625000001</v>
      </c>
      <c r="L1794" s="169">
        <v>22601.668799999999</v>
      </c>
      <c r="M1794" s="169">
        <v>20365.614675000001</v>
      </c>
      <c r="N1794" s="169">
        <v>9748.6245000000017</v>
      </c>
      <c r="O1794" s="169">
        <v>19704.98085</v>
      </c>
      <c r="P1794" s="169">
        <v>14196.601124999999</v>
      </c>
      <c r="Q1794" s="169">
        <v>23690.27205</v>
      </c>
      <c r="R1794" s="169">
        <v>37856.7837</v>
      </c>
      <c r="S1794" s="169">
        <v>0</v>
      </c>
      <c r="T1794" s="169">
        <v>0</v>
      </c>
      <c r="U1794" s="169">
        <v>273318.03412499995</v>
      </c>
      <c r="V1794" s="163">
        <f ca="1">SUM(INDIRECT(Inputs!$C$11&amp;ROW()&amp;":"&amp;Inputs!$C$12&amp;ROW()))</f>
        <v>23690.27205</v>
      </c>
      <c r="W1794" s="163">
        <f ca="1">SUM(INDIRECT(Inputs!$C$13&amp;ROW()&amp;":"&amp;Inputs!$C$14&amp;ROW()))</f>
        <v>235461.25042499995</v>
      </c>
      <c r="X1794" s="3" t="str">
        <f>IF(COUNTIFS(Lookups!$A:$A,C1794)=1,"Gross Sales","")</f>
        <v/>
      </c>
      <c r="Y1794" s="3" t="str">
        <f>IF(COUNTIFS(Lookups!$D:$D,C1794)=1,"Bar Sales","")</f>
        <v/>
      </c>
      <c r="Z1794" s="3" t="str">
        <f>IFERROR(VLOOKUP(C1794*1,Lookups!$D:$F,3,FALSE),"")</f>
        <v/>
      </c>
      <c r="AA1794" s="3" t="str">
        <f>IFERROR(VLOOKUP($C1794*1,Lookups!$H:$N,3,FALSE),"")</f>
        <v>Sales</v>
      </c>
      <c r="AB1794" s="3" t="str">
        <f>IFERROR(VLOOKUP($C1794*1,Lookups!$H:$N,4,FALSE),"")</f>
        <v>Dinner</v>
      </c>
      <c r="AC1794" s="3" t="str">
        <f>IFERROR(VLOOKUP($C1794*1,Lookups!$H:$N,5,FALSE),"")</f>
        <v>Private</v>
      </c>
      <c r="AD1794" s="3" t="str">
        <f>IFERROR(VLOOKUP($C1794*1,Lookups!$H:$N,6,FALSE),"")</f>
        <v>Bev</v>
      </c>
      <c r="AE1794" s="3" t="str">
        <f>IFERROR(VLOOKUP($C1794*1,Lookups!$H:$N,7,FALSE),"")</f>
        <v>Wine</v>
      </c>
      <c r="AF1794" s="3" t="str">
        <f>VLOOKUP(B1794*1,Stores!$A:$C,3,FALSE)</f>
        <v>DFDE</v>
      </c>
    </row>
    <row r="1795" spans="1:32">
      <c r="A1795" s="165" t="s">
        <v>921</v>
      </c>
      <c r="B1795" s="166" t="s">
        <v>929</v>
      </c>
      <c r="C1795" s="165" t="s">
        <v>672</v>
      </c>
      <c r="D1795" s="165" t="s">
        <v>918</v>
      </c>
      <c r="E1795" s="165" t="s">
        <v>697</v>
      </c>
      <c r="F1795" s="167">
        <v>2017</v>
      </c>
      <c r="G1795" s="168">
        <v>0</v>
      </c>
      <c r="H1795" s="169">
        <v>25582.905000000002</v>
      </c>
      <c r="I1795" s="169">
        <v>11920.291424999999</v>
      </c>
      <c r="J1795" s="169">
        <v>14472.24</v>
      </c>
      <c r="K1795" s="169">
        <v>17022.419999999998</v>
      </c>
      <c r="L1795" s="169">
        <v>40276.68</v>
      </c>
      <c r="M1795" s="169">
        <v>33052.21875</v>
      </c>
      <c r="N1795" s="169">
        <v>16884.63</v>
      </c>
      <c r="O1795" s="169">
        <v>21818.8125</v>
      </c>
      <c r="P1795" s="169">
        <v>13084.987500000001</v>
      </c>
      <c r="Q1795" s="169">
        <v>31605.360000000001</v>
      </c>
      <c r="R1795" s="169">
        <v>33376.949999999997</v>
      </c>
      <c r="S1795" s="169">
        <v>0</v>
      </c>
      <c r="T1795" s="169">
        <v>0</v>
      </c>
      <c r="U1795" s="169">
        <v>259097.49517499999</v>
      </c>
      <c r="V1795" s="163">
        <f ca="1">SUM(INDIRECT(Inputs!$C$11&amp;ROW()&amp;":"&amp;Inputs!$C$12&amp;ROW()))</f>
        <v>31605.360000000001</v>
      </c>
      <c r="W1795" s="163">
        <f ca="1">SUM(INDIRECT(Inputs!$C$13&amp;ROW()&amp;":"&amp;Inputs!$C$14&amp;ROW()))</f>
        <v>225720.54517499998</v>
      </c>
      <c r="X1795" s="3" t="str">
        <f>IF(COUNTIFS(Lookups!$A:$A,C1795)=1,"Gross Sales","")</f>
        <v/>
      </c>
      <c r="Y1795" s="3" t="str">
        <f>IF(COUNTIFS(Lookups!$D:$D,C1795)=1,"Bar Sales","")</f>
        <v/>
      </c>
      <c r="Z1795" s="3" t="str">
        <f>IFERROR(VLOOKUP(C1795*1,Lookups!$D:$F,3,FALSE),"")</f>
        <v/>
      </c>
      <c r="AA1795" s="3" t="str">
        <f>IFERROR(VLOOKUP($C1795*1,Lookups!$H:$N,3,FALSE),"")</f>
        <v>Sales</v>
      </c>
      <c r="AB1795" s="3" t="str">
        <f>IFERROR(VLOOKUP($C1795*1,Lookups!$H:$N,4,FALSE),"")</f>
        <v>Dinner</v>
      </c>
      <c r="AC1795" s="3" t="str">
        <f>IFERROR(VLOOKUP($C1795*1,Lookups!$H:$N,5,FALSE),"")</f>
        <v>Private</v>
      </c>
      <c r="AD1795" s="3" t="str">
        <f>IFERROR(VLOOKUP($C1795*1,Lookups!$H:$N,6,FALSE),"")</f>
        <v>Bev</v>
      </c>
      <c r="AE1795" s="3" t="str">
        <f>IFERROR(VLOOKUP($C1795*1,Lookups!$H:$N,7,FALSE),"")</f>
        <v>Wine</v>
      </c>
      <c r="AF1795" s="3" t="str">
        <f>VLOOKUP(B1795*1,Stores!$A:$C,3,FALSE)</f>
        <v>DFDE</v>
      </c>
    </row>
    <row r="1796" spans="1:32">
      <c r="A1796" s="165" t="s">
        <v>920</v>
      </c>
      <c r="B1796" s="166" t="s">
        <v>930</v>
      </c>
      <c r="C1796" s="165" t="s">
        <v>672</v>
      </c>
      <c r="D1796" s="165" t="s">
        <v>918</v>
      </c>
      <c r="E1796" s="165" t="s">
        <v>697</v>
      </c>
      <c r="F1796" s="167">
        <v>2017</v>
      </c>
      <c r="G1796" s="168">
        <v>0</v>
      </c>
      <c r="H1796" s="169">
        <v>9576.48</v>
      </c>
      <c r="I1796" s="169">
        <v>26378.4375</v>
      </c>
      <c r="J1796" s="169">
        <v>47533.904999999999</v>
      </c>
      <c r="K1796" s="169">
        <v>32675.25</v>
      </c>
      <c r="L1796" s="169">
        <v>24118.004699999998</v>
      </c>
      <c r="M1796" s="169">
        <v>28621.657499999998</v>
      </c>
      <c r="N1796" s="169">
        <v>18692.077499999999</v>
      </c>
      <c r="O1796" s="169">
        <v>16663.185000000001</v>
      </c>
      <c r="P1796" s="169">
        <v>5019.3</v>
      </c>
      <c r="Q1796" s="169">
        <v>27490.29</v>
      </c>
      <c r="R1796" s="169">
        <v>33460.004999999997</v>
      </c>
      <c r="S1796" s="169">
        <v>0</v>
      </c>
      <c r="T1796" s="169">
        <v>0</v>
      </c>
      <c r="U1796" s="169">
        <v>270228.59219999996</v>
      </c>
      <c r="V1796" s="163">
        <f ca="1">SUM(INDIRECT(Inputs!$C$11&amp;ROW()&amp;":"&amp;Inputs!$C$12&amp;ROW()))</f>
        <v>27490.29</v>
      </c>
      <c r="W1796" s="163">
        <f ca="1">SUM(INDIRECT(Inputs!$C$13&amp;ROW()&amp;":"&amp;Inputs!$C$14&amp;ROW()))</f>
        <v>236768.58719999998</v>
      </c>
      <c r="X1796" s="3" t="str">
        <f>IF(COUNTIFS(Lookups!$A:$A,C1796)=1,"Gross Sales","")</f>
        <v/>
      </c>
      <c r="Y1796" s="3" t="str">
        <f>IF(COUNTIFS(Lookups!$D:$D,C1796)=1,"Bar Sales","")</f>
        <v/>
      </c>
      <c r="Z1796" s="3" t="str">
        <f>IFERROR(VLOOKUP(C1796*1,Lookups!$D:$F,3,FALSE),"")</f>
        <v/>
      </c>
      <c r="AA1796" s="3" t="str">
        <f>IFERROR(VLOOKUP($C1796*1,Lookups!$H:$N,3,FALSE),"")</f>
        <v>Sales</v>
      </c>
      <c r="AB1796" s="3" t="str">
        <f>IFERROR(VLOOKUP($C1796*1,Lookups!$H:$N,4,FALSE),"")</f>
        <v>Dinner</v>
      </c>
      <c r="AC1796" s="3" t="str">
        <f>IFERROR(VLOOKUP($C1796*1,Lookups!$H:$N,5,FALSE),"")</f>
        <v>Private</v>
      </c>
      <c r="AD1796" s="3" t="str">
        <f>IFERROR(VLOOKUP($C1796*1,Lookups!$H:$N,6,FALSE),"")</f>
        <v>Bev</v>
      </c>
      <c r="AE1796" s="3" t="str">
        <f>IFERROR(VLOOKUP($C1796*1,Lookups!$H:$N,7,FALSE),"")</f>
        <v>Wine</v>
      </c>
      <c r="AF1796" s="3" t="str">
        <f>VLOOKUP(B1796*1,Stores!$A:$C,3,FALSE)</f>
        <v>DFDE</v>
      </c>
    </row>
    <row r="1797" spans="1:32">
      <c r="A1797" s="165" t="s">
        <v>919</v>
      </c>
      <c r="B1797" s="166" t="s">
        <v>931</v>
      </c>
      <c r="C1797" s="165" t="s">
        <v>672</v>
      </c>
      <c r="D1797" s="165" t="s">
        <v>918</v>
      </c>
      <c r="E1797" s="165" t="s">
        <v>697</v>
      </c>
      <c r="F1797" s="167">
        <v>2017</v>
      </c>
      <c r="G1797" s="168">
        <v>0</v>
      </c>
      <c r="H1797" s="169">
        <v>25301.606400000001</v>
      </c>
      <c r="I1797" s="169">
        <v>16027.236000000001</v>
      </c>
      <c r="J1797" s="169">
        <v>30862.140000000003</v>
      </c>
      <c r="K1797" s="169">
        <v>29637.153000000006</v>
      </c>
      <c r="L1797" s="169">
        <v>62642.019374999996</v>
      </c>
      <c r="M1797" s="169">
        <v>49526.392500000002</v>
      </c>
      <c r="N1797" s="169">
        <v>24752.587499999998</v>
      </c>
      <c r="O1797" s="169">
        <v>20140.260000000002</v>
      </c>
      <c r="P1797" s="169">
        <v>15636.779999999999</v>
      </c>
      <c r="Q1797" s="169">
        <v>46267.8</v>
      </c>
      <c r="R1797" s="169">
        <v>42929.6175</v>
      </c>
      <c r="S1797" s="169">
        <v>0</v>
      </c>
      <c r="T1797" s="169">
        <v>0</v>
      </c>
      <c r="U1797" s="169">
        <v>363723.592275</v>
      </c>
      <c r="V1797" s="163">
        <f ca="1">SUM(INDIRECT(Inputs!$C$11&amp;ROW()&amp;":"&amp;Inputs!$C$12&amp;ROW()))</f>
        <v>46267.8</v>
      </c>
      <c r="W1797" s="163">
        <f ca="1">SUM(INDIRECT(Inputs!$C$13&amp;ROW()&amp;":"&amp;Inputs!$C$14&amp;ROW()))</f>
        <v>320793.97477500001</v>
      </c>
      <c r="X1797" s="3" t="str">
        <f>IF(COUNTIFS(Lookups!$A:$A,C1797)=1,"Gross Sales","")</f>
        <v/>
      </c>
      <c r="Y1797" s="3" t="str">
        <f>IF(COUNTIFS(Lookups!$D:$D,C1797)=1,"Bar Sales","")</f>
        <v/>
      </c>
      <c r="Z1797" s="3" t="str">
        <f>IFERROR(VLOOKUP(C1797*1,Lookups!$D:$F,3,FALSE),"")</f>
        <v/>
      </c>
      <c r="AA1797" s="3" t="str">
        <f>IFERROR(VLOOKUP($C1797*1,Lookups!$H:$N,3,FALSE),"")</f>
        <v>Sales</v>
      </c>
      <c r="AB1797" s="3" t="str">
        <f>IFERROR(VLOOKUP($C1797*1,Lookups!$H:$N,4,FALSE),"")</f>
        <v>Dinner</v>
      </c>
      <c r="AC1797" s="3" t="str">
        <f>IFERROR(VLOOKUP($C1797*1,Lookups!$H:$N,5,FALSE),"")</f>
        <v>Private</v>
      </c>
      <c r="AD1797" s="3" t="str">
        <f>IFERROR(VLOOKUP($C1797*1,Lookups!$H:$N,6,FALSE),"")</f>
        <v>Bev</v>
      </c>
      <c r="AE1797" s="3" t="str">
        <f>IFERROR(VLOOKUP($C1797*1,Lookups!$H:$N,7,FALSE),"")</f>
        <v>Wine</v>
      </c>
      <c r="AF1797" s="3" t="str">
        <f>VLOOKUP(B1797*1,Stores!$A:$C,3,FALSE)</f>
        <v>DFDE</v>
      </c>
    </row>
    <row r="1798" spans="1:32">
      <c r="A1798" s="165" t="s">
        <v>959</v>
      </c>
      <c r="B1798" s="166" t="s">
        <v>932</v>
      </c>
      <c r="C1798" s="165" t="s">
        <v>672</v>
      </c>
      <c r="D1798" s="165" t="s">
        <v>918</v>
      </c>
      <c r="E1798" s="165" t="s">
        <v>697</v>
      </c>
      <c r="F1798" s="167">
        <v>2017</v>
      </c>
      <c r="G1798" s="168">
        <v>0</v>
      </c>
      <c r="H1798" s="169">
        <v>0</v>
      </c>
      <c r="I1798" s="169">
        <v>0</v>
      </c>
      <c r="J1798" s="169">
        <v>0</v>
      </c>
      <c r="K1798" s="169">
        <v>0</v>
      </c>
      <c r="L1798" s="169">
        <v>0</v>
      </c>
      <c r="M1798" s="169">
        <v>0</v>
      </c>
      <c r="N1798" s="169">
        <v>1861.1999999999998</v>
      </c>
      <c r="O1798" s="169">
        <v>1770.5249999999999</v>
      </c>
      <c r="P1798" s="169">
        <v>368.38499999999999</v>
      </c>
      <c r="Q1798" s="169">
        <v>2773.6499999999996</v>
      </c>
      <c r="R1798" s="169">
        <v>0</v>
      </c>
      <c r="S1798" s="169">
        <v>0</v>
      </c>
      <c r="T1798" s="169">
        <v>0</v>
      </c>
      <c r="U1798" s="169">
        <v>6773.7599999999993</v>
      </c>
      <c r="V1798" s="163">
        <f ca="1">SUM(INDIRECT(Inputs!$C$11&amp;ROW()&amp;":"&amp;Inputs!$C$12&amp;ROW()))</f>
        <v>2773.6499999999996</v>
      </c>
      <c r="W1798" s="163">
        <f ca="1">SUM(INDIRECT(Inputs!$C$13&amp;ROW()&amp;":"&amp;Inputs!$C$14&amp;ROW()))</f>
        <v>6773.7599999999993</v>
      </c>
      <c r="X1798" s="3" t="str">
        <f>IF(COUNTIFS(Lookups!$A:$A,C1798)=1,"Gross Sales","")</f>
        <v/>
      </c>
      <c r="Y1798" s="3" t="str">
        <f>IF(COUNTIFS(Lookups!$D:$D,C1798)=1,"Bar Sales","")</f>
        <v/>
      </c>
      <c r="Z1798" s="3" t="str">
        <f>IFERROR(VLOOKUP(C1798*1,Lookups!$D:$F,3,FALSE),"")</f>
        <v/>
      </c>
      <c r="AA1798" s="3" t="str">
        <f>IFERROR(VLOOKUP($C1798*1,Lookups!$H:$N,3,FALSE),"")</f>
        <v>Sales</v>
      </c>
      <c r="AB1798" s="3" t="str">
        <f>IFERROR(VLOOKUP($C1798*1,Lookups!$H:$N,4,FALSE),"")</f>
        <v>Dinner</v>
      </c>
      <c r="AC1798" s="3" t="str">
        <f>IFERROR(VLOOKUP($C1798*1,Lookups!$H:$N,5,FALSE),"")</f>
        <v>Private</v>
      </c>
      <c r="AD1798" s="3" t="str">
        <f>IFERROR(VLOOKUP($C1798*1,Lookups!$H:$N,6,FALSE),"")</f>
        <v>Bev</v>
      </c>
      <c r="AE1798" s="3" t="str">
        <f>IFERROR(VLOOKUP($C1798*1,Lookups!$H:$N,7,FALSE),"")</f>
        <v>Wine</v>
      </c>
      <c r="AF1798" s="3" t="str">
        <f>VLOOKUP(B1798*1,Stores!$A:$C,3,FALSE)</f>
        <v>DFG</v>
      </c>
    </row>
    <row r="1799" spans="1:32">
      <c r="A1799" s="165" t="s">
        <v>954</v>
      </c>
      <c r="B1799" s="166" t="s">
        <v>933</v>
      </c>
      <c r="C1799" s="165" t="s">
        <v>672</v>
      </c>
      <c r="D1799" s="165" t="s">
        <v>918</v>
      </c>
      <c r="E1799" s="165" t="s">
        <v>697</v>
      </c>
      <c r="F1799" s="167">
        <v>2017</v>
      </c>
      <c r="G1799" s="168">
        <v>0</v>
      </c>
      <c r="H1799" s="169">
        <v>878.17049999999995</v>
      </c>
      <c r="I1799" s="169">
        <v>770.15519999999992</v>
      </c>
      <c r="J1799" s="169">
        <v>1291.3824</v>
      </c>
      <c r="K1799" s="169">
        <v>848.63047499999993</v>
      </c>
      <c r="L1799" s="169">
        <v>407.12122499999998</v>
      </c>
      <c r="M1799" s="169">
        <v>1534.3473749999998</v>
      </c>
      <c r="N1799" s="169">
        <v>322.15170000000001</v>
      </c>
      <c r="O1799" s="169">
        <v>146.64240000000001</v>
      </c>
      <c r="P1799" s="169">
        <v>-8.5272000000000006</v>
      </c>
      <c r="Q1799" s="169">
        <v>2694.1319999999996</v>
      </c>
      <c r="R1799" s="169">
        <v>1792.6974</v>
      </c>
      <c r="S1799" s="169">
        <v>0</v>
      </c>
      <c r="T1799" s="169">
        <v>0</v>
      </c>
      <c r="U1799" s="169">
        <v>10676.903474999999</v>
      </c>
      <c r="V1799" s="163">
        <f ca="1">SUM(INDIRECT(Inputs!$C$11&amp;ROW()&amp;":"&amp;Inputs!$C$12&amp;ROW()))</f>
        <v>2694.1319999999996</v>
      </c>
      <c r="W1799" s="163">
        <f ca="1">SUM(INDIRECT(Inputs!$C$13&amp;ROW()&amp;":"&amp;Inputs!$C$14&amp;ROW()))</f>
        <v>8884.2060749999982</v>
      </c>
      <c r="X1799" s="3" t="str">
        <f>IF(COUNTIFS(Lookups!$A:$A,C1799)=1,"Gross Sales","")</f>
        <v/>
      </c>
      <c r="Y1799" s="3" t="str">
        <f>IF(COUNTIFS(Lookups!$D:$D,C1799)=1,"Bar Sales","")</f>
        <v/>
      </c>
      <c r="Z1799" s="3" t="str">
        <f>IFERROR(VLOOKUP(C1799*1,Lookups!$D:$F,3,FALSE),"")</f>
        <v/>
      </c>
      <c r="AA1799" s="3" t="str">
        <f>IFERROR(VLOOKUP($C1799*1,Lookups!$H:$N,3,FALSE),"")</f>
        <v>Sales</v>
      </c>
      <c r="AB1799" s="3" t="str">
        <f>IFERROR(VLOOKUP($C1799*1,Lookups!$H:$N,4,FALSE),"")</f>
        <v>Dinner</v>
      </c>
      <c r="AC1799" s="3" t="str">
        <f>IFERROR(VLOOKUP($C1799*1,Lookups!$H:$N,5,FALSE),"")</f>
        <v>Private</v>
      </c>
      <c r="AD1799" s="3" t="str">
        <f>IFERROR(VLOOKUP($C1799*1,Lookups!$H:$N,6,FALSE),"")</f>
        <v>Bev</v>
      </c>
      <c r="AE1799" s="3" t="str">
        <f>IFERROR(VLOOKUP($C1799*1,Lookups!$H:$N,7,FALSE),"")</f>
        <v>Wine</v>
      </c>
      <c r="AF1799" s="3" t="str">
        <f>VLOOKUP(B1799*1,Stores!$A:$C,3,FALSE)</f>
        <v>DFG</v>
      </c>
    </row>
    <row r="1800" spans="1:32">
      <c r="A1800" s="165" t="s">
        <v>953</v>
      </c>
      <c r="B1800" s="166" t="s">
        <v>934</v>
      </c>
      <c r="C1800" s="165" t="s">
        <v>672</v>
      </c>
      <c r="D1800" s="165" t="s">
        <v>918</v>
      </c>
      <c r="E1800" s="165" t="s">
        <v>697</v>
      </c>
      <c r="F1800" s="167">
        <v>2017</v>
      </c>
      <c r="G1800" s="168">
        <v>0</v>
      </c>
      <c r="H1800" s="169">
        <v>1729.95</v>
      </c>
      <c r="I1800" s="169">
        <v>2297.25</v>
      </c>
      <c r="J1800" s="169">
        <v>4483.8450000000003</v>
      </c>
      <c r="K1800" s="169">
        <v>6743.43</v>
      </c>
      <c r="L1800" s="169">
        <v>3697.4321999999997</v>
      </c>
      <c r="M1800" s="169">
        <v>4118.5793249999997</v>
      </c>
      <c r="N1800" s="169">
        <v>2428.9083000000001</v>
      </c>
      <c r="O1800" s="169">
        <v>1828.845</v>
      </c>
      <c r="P1800" s="169">
        <v>634.5</v>
      </c>
      <c r="Q1800" s="169">
        <v>4513.41</v>
      </c>
      <c r="R1800" s="169">
        <v>1213.7256</v>
      </c>
      <c r="S1800" s="169">
        <v>0</v>
      </c>
      <c r="T1800" s="169">
        <v>0</v>
      </c>
      <c r="U1800" s="169">
        <v>33689.875424999998</v>
      </c>
      <c r="V1800" s="163">
        <f ca="1">SUM(INDIRECT(Inputs!$C$11&amp;ROW()&amp;":"&amp;Inputs!$C$12&amp;ROW()))</f>
        <v>4513.41</v>
      </c>
      <c r="W1800" s="163">
        <f ca="1">SUM(INDIRECT(Inputs!$C$13&amp;ROW()&amp;":"&amp;Inputs!$C$14&amp;ROW()))</f>
        <v>32476.149825</v>
      </c>
      <c r="X1800" s="3" t="str">
        <f>IF(COUNTIFS(Lookups!$A:$A,C1800)=1,"Gross Sales","")</f>
        <v/>
      </c>
      <c r="Y1800" s="3" t="str">
        <f>IF(COUNTIFS(Lookups!$D:$D,C1800)=1,"Bar Sales","")</f>
        <v/>
      </c>
      <c r="Z1800" s="3" t="str">
        <f>IFERROR(VLOOKUP(C1800*1,Lookups!$D:$F,3,FALSE),"")</f>
        <v/>
      </c>
      <c r="AA1800" s="3" t="str">
        <f>IFERROR(VLOOKUP($C1800*1,Lookups!$H:$N,3,FALSE),"")</f>
        <v>Sales</v>
      </c>
      <c r="AB1800" s="3" t="str">
        <f>IFERROR(VLOOKUP($C1800*1,Lookups!$H:$N,4,FALSE),"")</f>
        <v>Dinner</v>
      </c>
      <c r="AC1800" s="3" t="str">
        <f>IFERROR(VLOOKUP($C1800*1,Lookups!$H:$N,5,FALSE),"")</f>
        <v>Private</v>
      </c>
      <c r="AD1800" s="3" t="str">
        <f>IFERROR(VLOOKUP($C1800*1,Lookups!$H:$N,6,FALSE),"")</f>
        <v>Bev</v>
      </c>
      <c r="AE1800" s="3" t="str">
        <f>IFERROR(VLOOKUP($C1800*1,Lookups!$H:$N,7,FALSE),"")</f>
        <v>Wine</v>
      </c>
      <c r="AF1800" s="3" t="str">
        <f>VLOOKUP(B1800*1,Stores!$A:$C,3,FALSE)</f>
        <v>DFG</v>
      </c>
    </row>
    <row r="1801" spans="1:32">
      <c r="A1801" s="165" t="s">
        <v>950</v>
      </c>
      <c r="B1801" s="166" t="s">
        <v>935</v>
      </c>
      <c r="C1801" s="165" t="s">
        <v>672</v>
      </c>
      <c r="D1801" s="165" t="s">
        <v>918</v>
      </c>
      <c r="E1801" s="165" t="s">
        <v>697</v>
      </c>
      <c r="F1801" s="167">
        <v>2017</v>
      </c>
      <c r="G1801" s="168">
        <v>0</v>
      </c>
      <c r="H1801" s="169">
        <v>6983.4000000000005</v>
      </c>
      <c r="I1801" s="169">
        <v>7683.585</v>
      </c>
      <c r="J1801" s="169">
        <v>7488.5625</v>
      </c>
      <c r="K1801" s="169">
        <v>9054.0974999999999</v>
      </c>
      <c r="L1801" s="169">
        <v>6726.9000000000005</v>
      </c>
      <c r="M1801" s="169">
        <v>7120.7774999999992</v>
      </c>
      <c r="N1801" s="169">
        <v>4338.75</v>
      </c>
      <c r="O1801" s="169">
        <v>2899.02</v>
      </c>
      <c r="P1801" s="169">
        <v>4729.1475</v>
      </c>
      <c r="Q1801" s="169">
        <v>5454.5309999999999</v>
      </c>
      <c r="R1801" s="169">
        <v>10724.43</v>
      </c>
      <c r="S1801" s="169">
        <v>0</v>
      </c>
      <c r="T1801" s="169">
        <v>0</v>
      </c>
      <c r="U1801" s="169">
        <v>73203.201000000001</v>
      </c>
      <c r="V1801" s="163">
        <f ca="1">SUM(INDIRECT(Inputs!$C$11&amp;ROW()&amp;":"&amp;Inputs!$C$12&amp;ROW()))</f>
        <v>5454.5309999999999</v>
      </c>
      <c r="W1801" s="163">
        <f ca="1">SUM(INDIRECT(Inputs!$C$13&amp;ROW()&amp;":"&amp;Inputs!$C$14&amp;ROW()))</f>
        <v>62478.770999999993</v>
      </c>
      <c r="X1801" s="3" t="str">
        <f>IF(COUNTIFS(Lookups!$A:$A,C1801)=1,"Gross Sales","")</f>
        <v/>
      </c>
      <c r="Y1801" s="3" t="str">
        <f>IF(COUNTIFS(Lookups!$D:$D,C1801)=1,"Bar Sales","")</f>
        <v/>
      </c>
      <c r="Z1801" s="3" t="str">
        <f>IFERROR(VLOOKUP(C1801*1,Lookups!$D:$F,3,FALSE),"")</f>
        <v/>
      </c>
      <c r="AA1801" s="3" t="str">
        <f>IFERROR(VLOOKUP($C1801*1,Lookups!$H:$N,3,FALSE),"")</f>
        <v>Sales</v>
      </c>
      <c r="AB1801" s="3" t="str">
        <f>IFERROR(VLOOKUP($C1801*1,Lookups!$H:$N,4,FALSE),"")</f>
        <v>Dinner</v>
      </c>
      <c r="AC1801" s="3" t="str">
        <f>IFERROR(VLOOKUP($C1801*1,Lookups!$H:$N,5,FALSE),"")</f>
        <v>Private</v>
      </c>
      <c r="AD1801" s="3" t="str">
        <f>IFERROR(VLOOKUP($C1801*1,Lookups!$H:$N,6,FALSE),"")</f>
        <v>Bev</v>
      </c>
      <c r="AE1801" s="3" t="str">
        <f>IFERROR(VLOOKUP($C1801*1,Lookups!$H:$N,7,FALSE),"")</f>
        <v>Wine</v>
      </c>
      <c r="AF1801" s="3" t="str">
        <f>VLOOKUP(B1801*1,Stores!$A:$C,3,FALSE)</f>
        <v>DFG</v>
      </c>
    </row>
    <row r="1802" spans="1:32">
      <c r="A1802" s="165" t="s">
        <v>949</v>
      </c>
      <c r="B1802" s="166" t="s">
        <v>936</v>
      </c>
      <c r="C1802" s="165" t="s">
        <v>672</v>
      </c>
      <c r="D1802" s="165" t="s">
        <v>918</v>
      </c>
      <c r="E1802" s="165" t="s">
        <v>697</v>
      </c>
      <c r="F1802" s="167">
        <v>2017</v>
      </c>
      <c r="G1802" s="168">
        <v>0</v>
      </c>
      <c r="H1802" s="169">
        <v>74.981999999999999</v>
      </c>
      <c r="I1802" s="169">
        <v>964.72350000000006</v>
      </c>
      <c r="J1802" s="169">
        <v>971.02530000000002</v>
      </c>
      <c r="K1802" s="169">
        <v>430.63020000000006</v>
      </c>
      <c r="L1802" s="169">
        <v>642.68325000000004</v>
      </c>
      <c r="M1802" s="169">
        <v>838.65367500000013</v>
      </c>
      <c r="N1802" s="169">
        <v>204.88222500000001</v>
      </c>
      <c r="O1802" s="169">
        <v>546.47280000000001</v>
      </c>
      <c r="P1802" s="169">
        <v>281.23087499999997</v>
      </c>
      <c r="Q1802" s="169">
        <v>1057.8967500000001</v>
      </c>
      <c r="R1802" s="169">
        <v>345.95714999999996</v>
      </c>
      <c r="S1802" s="169">
        <v>0</v>
      </c>
      <c r="T1802" s="169">
        <v>0</v>
      </c>
      <c r="U1802" s="169">
        <v>6359.1377249999996</v>
      </c>
      <c r="V1802" s="163">
        <f ca="1">SUM(INDIRECT(Inputs!$C$11&amp;ROW()&amp;":"&amp;Inputs!$C$12&amp;ROW()))</f>
        <v>1057.8967500000001</v>
      </c>
      <c r="W1802" s="163">
        <f ca="1">SUM(INDIRECT(Inputs!$C$13&amp;ROW()&amp;":"&amp;Inputs!$C$14&amp;ROW()))</f>
        <v>6013.1805749999994</v>
      </c>
      <c r="X1802" s="3" t="str">
        <f>IF(COUNTIFS(Lookups!$A:$A,C1802)=1,"Gross Sales","")</f>
        <v/>
      </c>
      <c r="Y1802" s="3" t="str">
        <f>IF(COUNTIFS(Lookups!$D:$D,C1802)=1,"Bar Sales","")</f>
        <v/>
      </c>
      <c r="Z1802" s="3" t="str">
        <f>IFERROR(VLOOKUP(C1802*1,Lookups!$D:$F,3,FALSE),"")</f>
        <v/>
      </c>
      <c r="AA1802" s="3" t="str">
        <f>IFERROR(VLOOKUP($C1802*1,Lookups!$H:$N,3,FALSE),"")</f>
        <v>Sales</v>
      </c>
      <c r="AB1802" s="3" t="str">
        <f>IFERROR(VLOOKUP($C1802*1,Lookups!$H:$N,4,FALSE),"")</f>
        <v>Dinner</v>
      </c>
      <c r="AC1802" s="3" t="str">
        <f>IFERROR(VLOOKUP($C1802*1,Lookups!$H:$N,5,FALSE),"")</f>
        <v>Private</v>
      </c>
      <c r="AD1802" s="3" t="str">
        <f>IFERROR(VLOOKUP($C1802*1,Lookups!$H:$N,6,FALSE),"")</f>
        <v>Bev</v>
      </c>
      <c r="AE1802" s="3" t="str">
        <f>IFERROR(VLOOKUP($C1802*1,Lookups!$H:$N,7,FALSE),"")</f>
        <v>Wine</v>
      </c>
      <c r="AF1802" s="3" t="str">
        <f>VLOOKUP(B1802*1,Stores!$A:$C,3,FALSE)</f>
        <v>DFG</v>
      </c>
    </row>
    <row r="1803" spans="1:32">
      <c r="A1803" s="165" t="s">
        <v>948</v>
      </c>
      <c r="B1803" s="166" t="s">
        <v>937</v>
      </c>
      <c r="C1803" s="165" t="s">
        <v>672</v>
      </c>
      <c r="D1803" s="165" t="s">
        <v>918</v>
      </c>
      <c r="E1803" s="165" t="s">
        <v>697</v>
      </c>
      <c r="F1803" s="167">
        <v>2017</v>
      </c>
      <c r="G1803" s="168">
        <v>0</v>
      </c>
      <c r="H1803" s="169">
        <v>1457.595</v>
      </c>
      <c r="I1803" s="169">
        <v>589.4325</v>
      </c>
      <c r="J1803" s="169">
        <v>1117.71</v>
      </c>
      <c r="K1803" s="169">
        <v>652.995</v>
      </c>
      <c r="L1803" s="169">
        <v>1345.5</v>
      </c>
      <c r="M1803" s="169">
        <v>2650.4027999999998</v>
      </c>
      <c r="N1803" s="169">
        <v>1248.2249999999999</v>
      </c>
      <c r="O1803" s="169">
        <v>1355.94</v>
      </c>
      <c r="P1803" s="169">
        <v>430.71750000000003</v>
      </c>
      <c r="Q1803" s="169">
        <v>1395.2250000000001</v>
      </c>
      <c r="R1803" s="169">
        <v>1306.17</v>
      </c>
      <c r="S1803" s="169">
        <v>0</v>
      </c>
      <c r="T1803" s="169">
        <v>0</v>
      </c>
      <c r="U1803" s="169">
        <v>13549.912800000002</v>
      </c>
      <c r="V1803" s="163">
        <f ca="1">SUM(INDIRECT(Inputs!$C$11&amp;ROW()&amp;":"&amp;Inputs!$C$12&amp;ROW()))</f>
        <v>1395.2250000000001</v>
      </c>
      <c r="W1803" s="163">
        <f ca="1">SUM(INDIRECT(Inputs!$C$13&amp;ROW()&amp;":"&amp;Inputs!$C$14&amp;ROW()))</f>
        <v>12243.742800000002</v>
      </c>
      <c r="X1803" s="3" t="str">
        <f>IF(COUNTIFS(Lookups!$A:$A,C1803)=1,"Gross Sales","")</f>
        <v/>
      </c>
      <c r="Y1803" s="3" t="str">
        <f>IF(COUNTIFS(Lookups!$D:$D,C1803)=1,"Bar Sales","")</f>
        <v/>
      </c>
      <c r="Z1803" s="3" t="str">
        <f>IFERROR(VLOOKUP(C1803*1,Lookups!$D:$F,3,FALSE),"")</f>
        <v/>
      </c>
      <c r="AA1803" s="3" t="str">
        <f>IFERROR(VLOOKUP($C1803*1,Lookups!$H:$N,3,FALSE),"")</f>
        <v>Sales</v>
      </c>
      <c r="AB1803" s="3" t="str">
        <f>IFERROR(VLOOKUP($C1803*1,Lookups!$H:$N,4,FALSE),"")</f>
        <v>Dinner</v>
      </c>
      <c r="AC1803" s="3" t="str">
        <f>IFERROR(VLOOKUP($C1803*1,Lookups!$H:$N,5,FALSE),"")</f>
        <v>Private</v>
      </c>
      <c r="AD1803" s="3" t="str">
        <f>IFERROR(VLOOKUP($C1803*1,Lookups!$H:$N,6,FALSE),"")</f>
        <v>Bev</v>
      </c>
      <c r="AE1803" s="3" t="str">
        <f>IFERROR(VLOOKUP($C1803*1,Lookups!$H:$N,7,FALSE),"")</f>
        <v>Wine</v>
      </c>
      <c r="AF1803" s="3" t="str">
        <f>VLOOKUP(B1803*1,Stores!$A:$C,3,FALSE)</f>
        <v>DFG</v>
      </c>
    </row>
    <row r="1804" spans="1:32">
      <c r="A1804" s="165" t="s">
        <v>947</v>
      </c>
      <c r="B1804" s="166" t="s">
        <v>938</v>
      </c>
      <c r="C1804" s="165" t="s">
        <v>672</v>
      </c>
      <c r="D1804" s="165" t="s">
        <v>918</v>
      </c>
      <c r="E1804" s="165" t="s">
        <v>697</v>
      </c>
      <c r="F1804" s="167">
        <v>2017</v>
      </c>
      <c r="G1804" s="168">
        <v>0</v>
      </c>
      <c r="H1804" s="169">
        <v>3656.7525000000001</v>
      </c>
      <c r="I1804" s="169">
        <v>2869.2</v>
      </c>
      <c r="J1804" s="169">
        <v>3454.83</v>
      </c>
      <c r="K1804" s="169">
        <v>2992.0713750000004</v>
      </c>
      <c r="L1804" s="169">
        <v>5520.2366250000005</v>
      </c>
      <c r="M1804" s="169">
        <v>1275.3</v>
      </c>
      <c r="N1804" s="169">
        <v>1917.0450000000001</v>
      </c>
      <c r="O1804" s="169">
        <v>1647.135</v>
      </c>
      <c r="P1804" s="169">
        <v>1959.6109500000002</v>
      </c>
      <c r="Q1804" s="169">
        <v>1774.3166999999999</v>
      </c>
      <c r="R1804" s="169">
        <v>2983.02</v>
      </c>
      <c r="S1804" s="169">
        <v>0</v>
      </c>
      <c r="T1804" s="169">
        <v>0</v>
      </c>
      <c r="U1804" s="169">
        <v>30049.518149999996</v>
      </c>
      <c r="V1804" s="163">
        <f ca="1">SUM(INDIRECT(Inputs!$C$11&amp;ROW()&amp;":"&amp;Inputs!$C$12&amp;ROW()))</f>
        <v>1774.3166999999999</v>
      </c>
      <c r="W1804" s="163">
        <f ca="1">SUM(INDIRECT(Inputs!$C$13&amp;ROW()&amp;":"&amp;Inputs!$C$14&amp;ROW()))</f>
        <v>27066.498149999996</v>
      </c>
      <c r="X1804" s="3" t="str">
        <f>IF(COUNTIFS(Lookups!$A:$A,C1804)=1,"Gross Sales","")</f>
        <v/>
      </c>
      <c r="Y1804" s="3" t="str">
        <f>IF(COUNTIFS(Lookups!$D:$D,C1804)=1,"Bar Sales","")</f>
        <v/>
      </c>
      <c r="Z1804" s="3" t="str">
        <f>IFERROR(VLOOKUP(C1804*1,Lookups!$D:$F,3,FALSE),"")</f>
        <v/>
      </c>
      <c r="AA1804" s="3" t="str">
        <f>IFERROR(VLOOKUP($C1804*1,Lookups!$H:$N,3,FALSE),"")</f>
        <v>Sales</v>
      </c>
      <c r="AB1804" s="3" t="str">
        <f>IFERROR(VLOOKUP($C1804*1,Lookups!$H:$N,4,FALSE),"")</f>
        <v>Dinner</v>
      </c>
      <c r="AC1804" s="3" t="str">
        <f>IFERROR(VLOOKUP($C1804*1,Lookups!$H:$N,5,FALSE),"")</f>
        <v>Private</v>
      </c>
      <c r="AD1804" s="3" t="str">
        <f>IFERROR(VLOOKUP($C1804*1,Lookups!$H:$N,6,FALSE),"")</f>
        <v>Bev</v>
      </c>
      <c r="AE1804" s="3" t="str">
        <f>IFERROR(VLOOKUP($C1804*1,Lookups!$H:$N,7,FALSE),"")</f>
        <v>Wine</v>
      </c>
      <c r="AF1804" s="3" t="str">
        <f>VLOOKUP(B1804*1,Stores!$A:$C,3,FALSE)</f>
        <v>DFG</v>
      </c>
    </row>
    <row r="1805" spans="1:32">
      <c r="A1805" s="165" t="s">
        <v>946</v>
      </c>
      <c r="B1805" s="166" t="s">
        <v>939</v>
      </c>
      <c r="C1805" s="165" t="s">
        <v>672</v>
      </c>
      <c r="D1805" s="165" t="s">
        <v>918</v>
      </c>
      <c r="E1805" s="165" t="s">
        <v>697</v>
      </c>
      <c r="F1805" s="167">
        <v>2017</v>
      </c>
      <c r="G1805" s="168">
        <v>0</v>
      </c>
      <c r="H1805" s="169">
        <v>2094.2964000000002</v>
      </c>
      <c r="I1805" s="169">
        <v>4128.9540000000006</v>
      </c>
      <c r="J1805" s="169">
        <v>2441.5790999999999</v>
      </c>
      <c r="K1805" s="169">
        <v>1960.2287249999999</v>
      </c>
      <c r="L1805" s="169">
        <v>4220.8642500000005</v>
      </c>
      <c r="M1805" s="169">
        <v>1775.3287499999999</v>
      </c>
      <c r="N1805" s="169">
        <v>1910.575875</v>
      </c>
      <c r="O1805" s="169">
        <v>1563.2432999999999</v>
      </c>
      <c r="P1805" s="169">
        <v>585.05040000000008</v>
      </c>
      <c r="Q1805" s="169">
        <v>951.19087499999989</v>
      </c>
      <c r="R1805" s="169">
        <v>3749.4485999999997</v>
      </c>
      <c r="S1805" s="169">
        <v>0</v>
      </c>
      <c r="T1805" s="169">
        <v>0</v>
      </c>
      <c r="U1805" s="169">
        <v>25380.760274999997</v>
      </c>
      <c r="V1805" s="163">
        <f ca="1">SUM(INDIRECT(Inputs!$C$11&amp;ROW()&amp;":"&amp;Inputs!$C$12&amp;ROW()))</f>
        <v>951.19087499999989</v>
      </c>
      <c r="W1805" s="163">
        <f ca="1">SUM(INDIRECT(Inputs!$C$13&amp;ROW()&amp;":"&amp;Inputs!$C$14&amp;ROW()))</f>
        <v>21631.311674999997</v>
      </c>
      <c r="X1805" s="3" t="str">
        <f>IF(COUNTIFS(Lookups!$A:$A,C1805)=1,"Gross Sales","")</f>
        <v/>
      </c>
      <c r="Y1805" s="3" t="str">
        <f>IF(COUNTIFS(Lookups!$D:$D,C1805)=1,"Bar Sales","")</f>
        <v/>
      </c>
      <c r="Z1805" s="3" t="str">
        <f>IFERROR(VLOOKUP(C1805*1,Lookups!$D:$F,3,FALSE),"")</f>
        <v/>
      </c>
      <c r="AA1805" s="3" t="str">
        <f>IFERROR(VLOOKUP($C1805*1,Lookups!$H:$N,3,FALSE),"")</f>
        <v>Sales</v>
      </c>
      <c r="AB1805" s="3" t="str">
        <f>IFERROR(VLOOKUP($C1805*1,Lookups!$H:$N,4,FALSE),"")</f>
        <v>Dinner</v>
      </c>
      <c r="AC1805" s="3" t="str">
        <f>IFERROR(VLOOKUP($C1805*1,Lookups!$H:$N,5,FALSE),"")</f>
        <v>Private</v>
      </c>
      <c r="AD1805" s="3" t="str">
        <f>IFERROR(VLOOKUP($C1805*1,Lookups!$H:$N,6,FALSE),"")</f>
        <v>Bev</v>
      </c>
      <c r="AE1805" s="3" t="str">
        <f>IFERROR(VLOOKUP($C1805*1,Lookups!$H:$N,7,FALSE),"")</f>
        <v>Wine</v>
      </c>
      <c r="AF1805" s="3" t="str">
        <f>VLOOKUP(B1805*1,Stores!$A:$C,3,FALSE)</f>
        <v>DFG</v>
      </c>
    </row>
    <row r="1806" spans="1:32">
      <c r="A1806" s="165" t="s">
        <v>945</v>
      </c>
      <c r="B1806" s="166" t="s">
        <v>940</v>
      </c>
      <c r="C1806" s="165" t="s">
        <v>672</v>
      </c>
      <c r="D1806" s="165" t="s">
        <v>918</v>
      </c>
      <c r="E1806" s="165" t="s">
        <v>697</v>
      </c>
      <c r="F1806" s="167">
        <v>2017</v>
      </c>
      <c r="G1806" s="168">
        <v>0</v>
      </c>
      <c r="H1806" s="169">
        <v>557.09939999999995</v>
      </c>
      <c r="I1806" s="169">
        <v>409.59</v>
      </c>
      <c r="J1806" s="169">
        <v>857.34750000000008</v>
      </c>
      <c r="K1806" s="169">
        <v>789.99</v>
      </c>
      <c r="L1806" s="169">
        <v>1597.9725000000001</v>
      </c>
      <c r="M1806" s="169">
        <v>3936.8580750000001</v>
      </c>
      <c r="N1806" s="169">
        <v>808.08</v>
      </c>
      <c r="O1806" s="169">
        <v>146.25</v>
      </c>
      <c r="P1806" s="169">
        <v>721.57050000000004</v>
      </c>
      <c r="Q1806" s="169">
        <v>8245.7624999999989</v>
      </c>
      <c r="R1806" s="169">
        <v>2556.9</v>
      </c>
      <c r="S1806" s="169">
        <v>0</v>
      </c>
      <c r="T1806" s="169">
        <v>0</v>
      </c>
      <c r="U1806" s="169">
        <v>20627.420474999999</v>
      </c>
      <c r="V1806" s="163">
        <f ca="1">SUM(INDIRECT(Inputs!$C$11&amp;ROW()&amp;":"&amp;Inputs!$C$12&amp;ROW()))</f>
        <v>8245.7624999999989</v>
      </c>
      <c r="W1806" s="163">
        <f ca="1">SUM(INDIRECT(Inputs!$C$13&amp;ROW()&amp;":"&amp;Inputs!$C$14&amp;ROW()))</f>
        <v>18070.520474999998</v>
      </c>
      <c r="X1806" s="3" t="str">
        <f>IF(COUNTIFS(Lookups!$A:$A,C1806)=1,"Gross Sales","")</f>
        <v/>
      </c>
      <c r="Y1806" s="3" t="str">
        <f>IF(COUNTIFS(Lookups!$D:$D,C1806)=1,"Bar Sales","")</f>
        <v/>
      </c>
      <c r="Z1806" s="3" t="str">
        <f>IFERROR(VLOOKUP(C1806*1,Lookups!$D:$F,3,FALSE),"")</f>
        <v/>
      </c>
      <c r="AA1806" s="3" t="str">
        <f>IFERROR(VLOOKUP($C1806*1,Lookups!$H:$N,3,FALSE),"")</f>
        <v>Sales</v>
      </c>
      <c r="AB1806" s="3" t="str">
        <f>IFERROR(VLOOKUP($C1806*1,Lookups!$H:$N,4,FALSE),"")</f>
        <v>Dinner</v>
      </c>
      <c r="AC1806" s="3" t="str">
        <f>IFERROR(VLOOKUP($C1806*1,Lookups!$H:$N,5,FALSE),"")</f>
        <v>Private</v>
      </c>
      <c r="AD1806" s="3" t="str">
        <f>IFERROR(VLOOKUP($C1806*1,Lookups!$H:$N,6,FALSE),"")</f>
        <v>Bev</v>
      </c>
      <c r="AE1806" s="3" t="str">
        <f>IFERROR(VLOOKUP($C1806*1,Lookups!$H:$N,7,FALSE),"")</f>
        <v>Wine</v>
      </c>
      <c r="AF1806" s="3" t="str">
        <f>VLOOKUP(B1806*1,Stores!$A:$C,3,FALSE)</f>
        <v>DFG</v>
      </c>
    </row>
    <row r="1807" spans="1:32">
      <c r="A1807" s="165" t="s">
        <v>944</v>
      </c>
      <c r="B1807" s="166" t="s">
        <v>941</v>
      </c>
      <c r="C1807" s="165" t="s">
        <v>672</v>
      </c>
      <c r="D1807" s="165" t="s">
        <v>918</v>
      </c>
      <c r="E1807" s="165" t="s">
        <v>697</v>
      </c>
      <c r="F1807" s="167">
        <v>2017</v>
      </c>
      <c r="G1807" s="168">
        <v>0</v>
      </c>
      <c r="H1807" s="169">
        <v>2707.6053000000002</v>
      </c>
      <c r="I1807" s="169">
        <v>2390.0202749999999</v>
      </c>
      <c r="J1807" s="169">
        <v>4366.2596249999997</v>
      </c>
      <c r="K1807" s="169">
        <v>2811.4987499999997</v>
      </c>
      <c r="L1807" s="169">
        <v>5817.3228749999989</v>
      </c>
      <c r="M1807" s="169">
        <v>1708.518</v>
      </c>
      <c r="N1807" s="169">
        <v>1411.32915</v>
      </c>
      <c r="O1807" s="169">
        <v>2494.9541999999997</v>
      </c>
      <c r="P1807" s="169">
        <v>1562.9865749999999</v>
      </c>
      <c r="Q1807" s="169">
        <v>4288.7939999999999</v>
      </c>
      <c r="R1807" s="169">
        <v>2395.14975</v>
      </c>
      <c r="S1807" s="169">
        <v>0</v>
      </c>
      <c r="T1807" s="169">
        <v>0</v>
      </c>
      <c r="U1807" s="169">
        <v>31954.4385</v>
      </c>
      <c r="V1807" s="163">
        <f ca="1">SUM(INDIRECT(Inputs!$C$11&amp;ROW()&amp;":"&amp;Inputs!$C$12&amp;ROW()))</f>
        <v>4288.7939999999999</v>
      </c>
      <c r="W1807" s="163">
        <f ca="1">SUM(INDIRECT(Inputs!$C$13&amp;ROW()&amp;":"&amp;Inputs!$C$14&amp;ROW()))</f>
        <v>29559.28875</v>
      </c>
      <c r="X1807" s="3" t="str">
        <f>IF(COUNTIFS(Lookups!$A:$A,C1807)=1,"Gross Sales","")</f>
        <v/>
      </c>
      <c r="Y1807" s="3" t="str">
        <f>IF(COUNTIFS(Lookups!$D:$D,C1807)=1,"Bar Sales","")</f>
        <v/>
      </c>
      <c r="Z1807" s="3" t="str">
        <f>IFERROR(VLOOKUP(C1807*1,Lookups!$D:$F,3,FALSE),"")</f>
        <v/>
      </c>
      <c r="AA1807" s="3" t="str">
        <f>IFERROR(VLOOKUP($C1807*1,Lookups!$H:$N,3,FALSE),"")</f>
        <v>Sales</v>
      </c>
      <c r="AB1807" s="3" t="str">
        <f>IFERROR(VLOOKUP($C1807*1,Lookups!$H:$N,4,FALSE),"")</f>
        <v>Dinner</v>
      </c>
      <c r="AC1807" s="3" t="str">
        <f>IFERROR(VLOOKUP($C1807*1,Lookups!$H:$N,5,FALSE),"")</f>
        <v>Private</v>
      </c>
      <c r="AD1807" s="3" t="str">
        <f>IFERROR(VLOOKUP($C1807*1,Lookups!$H:$N,6,FALSE),"")</f>
        <v>Bev</v>
      </c>
      <c r="AE1807" s="3" t="str">
        <f>IFERROR(VLOOKUP($C1807*1,Lookups!$H:$N,7,FALSE),"")</f>
        <v>Wine</v>
      </c>
      <c r="AF1807" s="3" t="str">
        <f>VLOOKUP(B1807*1,Stores!$A:$C,3,FALSE)</f>
        <v>DFG</v>
      </c>
    </row>
    <row r="1808" spans="1:32">
      <c r="A1808" s="165" t="s">
        <v>943</v>
      </c>
      <c r="B1808" s="166" t="s">
        <v>942</v>
      </c>
      <c r="C1808" s="165" t="s">
        <v>672</v>
      </c>
      <c r="D1808" s="165" t="s">
        <v>918</v>
      </c>
      <c r="E1808" s="165" t="s">
        <v>697</v>
      </c>
      <c r="F1808" s="167">
        <v>2017</v>
      </c>
      <c r="G1808" s="168">
        <v>0</v>
      </c>
      <c r="H1808" s="169">
        <v>1416.0825</v>
      </c>
      <c r="I1808" s="169">
        <v>2029.77</v>
      </c>
      <c r="J1808" s="169">
        <v>1863.5925</v>
      </c>
      <c r="K1808" s="169">
        <v>1458.66</v>
      </c>
      <c r="L1808" s="169">
        <v>1484.28</v>
      </c>
      <c r="M1808" s="169">
        <v>1996.9875</v>
      </c>
      <c r="N1808" s="169">
        <v>2585.1959999999999</v>
      </c>
      <c r="O1808" s="169">
        <v>3292.2034500000004</v>
      </c>
      <c r="P1808" s="169">
        <v>2239.4856</v>
      </c>
      <c r="Q1808" s="169">
        <v>1704.7349999999999</v>
      </c>
      <c r="R1808" s="169">
        <v>3036.15</v>
      </c>
      <c r="S1808" s="169">
        <v>0</v>
      </c>
      <c r="T1808" s="169">
        <v>0</v>
      </c>
      <c r="U1808" s="169">
        <v>23107.142550000004</v>
      </c>
      <c r="V1808" s="163">
        <f ca="1">SUM(INDIRECT(Inputs!$C$11&amp;ROW()&amp;":"&amp;Inputs!$C$12&amp;ROW()))</f>
        <v>1704.7349999999999</v>
      </c>
      <c r="W1808" s="163">
        <f ca="1">SUM(INDIRECT(Inputs!$C$13&amp;ROW()&amp;":"&amp;Inputs!$C$14&amp;ROW()))</f>
        <v>20070.992550000003</v>
      </c>
      <c r="X1808" s="3" t="str">
        <f>IF(COUNTIFS(Lookups!$A:$A,C1808)=1,"Gross Sales","")</f>
        <v/>
      </c>
      <c r="Y1808" s="3" t="str">
        <f>IF(COUNTIFS(Lookups!$D:$D,C1808)=1,"Bar Sales","")</f>
        <v/>
      </c>
      <c r="Z1808" s="3" t="str">
        <f>IFERROR(VLOOKUP(C1808*1,Lookups!$D:$F,3,FALSE),"")</f>
        <v/>
      </c>
      <c r="AA1808" s="3" t="str">
        <f>IFERROR(VLOOKUP($C1808*1,Lookups!$H:$N,3,FALSE),"")</f>
        <v>Sales</v>
      </c>
      <c r="AB1808" s="3" t="str">
        <f>IFERROR(VLOOKUP($C1808*1,Lookups!$H:$N,4,FALSE),"")</f>
        <v>Dinner</v>
      </c>
      <c r="AC1808" s="3" t="str">
        <f>IFERROR(VLOOKUP($C1808*1,Lookups!$H:$N,5,FALSE),"")</f>
        <v>Private</v>
      </c>
      <c r="AD1808" s="3" t="str">
        <f>IFERROR(VLOOKUP($C1808*1,Lookups!$H:$N,6,FALSE),"")</f>
        <v>Bev</v>
      </c>
      <c r="AE1808" s="3" t="str">
        <f>IFERROR(VLOOKUP($C1808*1,Lookups!$H:$N,7,FALSE),"")</f>
        <v>Wine</v>
      </c>
      <c r="AF1808" s="3" t="str">
        <f>VLOOKUP(B1808*1,Stores!$A:$C,3,FALSE)</f>
        <v>DFG</v>
      </c>
    </row>
    <row r="1809" spans="1:32">
      <c r="A1809" s="165" t="s">
        <v>942</v>
      </c>
      <c r="B1809" s="166" t="s">
        <v>943</v>
      </c>
      <c r="C1809" s="165" t="s">
        <v>672</v>
      </c>
      <c r="D1809" s="165" t="s">
        <v>918</v>
      </c>
      <c r="E1809" s="165" t="s">
        <v>697</v>
      </c>
      <c r="F1809" s="167">
        <v>2017</v>
      </c>
      <c r="G1809" s="168">
        <v>0</v>
      </c>
      <c r="H1809" s="169">
        <v>0</v>
      </c>
      <c r="I1809" s="169">
        <v>0</v>
      </c>
      <c r="J1809" s="169">
        <v>0</v>
      </c>
      <c r="K1809" s="169">
        <v>0</v>
      </c>
      <c r="L1809" s="169">
        <v>0</v>
      </c>
      <c r="M1809" s="169">
        <v>0</v>
      </c>
      <c r="N1809" s="169">
        <v>3.84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169">
        <v>3.84</v>
      </c>
      <c r="V1809" s="163">
        <f ca="1">SUM(INDIRECT(Inputs!$C$11&amp;ROW()&amp;":"&amp;Inputs!$C$12&amp;ROW()))</f>
        <v>0</v>
      </c>
      <c r="W1809" s="163">
        <f ca="1">SUM(INDIRECT(Inputs!$C$13&amp;ROW()&amp;":"&amp;Inputs!$C$14&amp;ROW()))</f>
        <v>3.84</v>
      </c>
      <c r="X1809" s="3" t="str">
        <f>IF(COUNTIFS(Lookups!$A:$A,C1809)=1,"Gross Sales","")</f>
        <v/>
      </c>
      <c r="Y1809" s="3" t="str">
        <f>IF(COUNTIFS(Lookups!$D:$D,C1809)=1,"Bar Sales","")</f>
        <v/>
      </c>
      <c r="Z1809" s="3" t="str">
        <f>IFERROR(VLOOKUP(C1809*1,Lookups!$D:$F,3,FALSE),"")</f>
        <v/>
      </c>
      <c r="AA1809" s="3" t="str">
        <f>IFERROR(VLOOKUP($C1809*1,Lookups!$H:$N,3,FALSE),"")</f>
        <v>Sales</v>
      </c>
      <c r="AB1809" s="3" t="str">
        <f>IFERROR(VLOOKUP($C1809*1,Lookups!$H:$N,4,FALSE),"")</f>
        <v>Dinner</v>
      </c>
      <c r="AC1809" s="3" t="str">
        <f>IFERROR(VLOOKUP($C1809*1,Lookups!$H:$N,5,FALSE),"")</f>
        <v>Private</v>
      </c>
      <c r="AD1809" s="3" t="str">
        <f>IFERROR(VLOOKUP($C1809*1,Lookups!$H:$N,6,FALSE),"")</f>
        <v>Bev</v>
      </c>
      <c r="AE1809" s="3" t="str">
        <f>IFERROR(VLOOKUP($C1809*1,Lookups!$H:$N,7,FALSE),"")</f>
        <v>Wine</v>
      </c>
      <c r="AF1809" s="3" t="str">
        <f>VLOOKUP(B1809*1,Stores!$A:$C,3,FALSE)</f>
        <v>DFG</v>
      </c>
    </row>
    <row r="1810" spans="1:32">
      <c r="A1810" s="165" t="s">
        <v>941</v>
      </c>
      <c r="B1810" s="166" t="s">
        <v>944</v>
      </c>
      <c r="C1810" s="165" t="s">
        <v>672</v>
      </c>
      <c r="D1810" s="165" t="s">
        <v>918</v>
      </c>
      <c r="E1810" s="165" t="s">
        <v>697</v>
      </c>
      <c r="F1810" s="167">
        <v>2017</v>
      </c>
      <c r="G1810" s="168">
        <v>0</v>
      </c>
      <c r="H1810" s="169">
        <v>1415.2050000000002</v>
      </c>
      <c r="I1810" s="169">
        <v>1323.645</v>
      </c>
      <c r="J1810" s="169">
        <v>971.55</v>
      </c>
      <c r="K1810" s="169">
        <v>952.38</v>
      </c>
      <c r="L1810" s="169">
        <v>633.6</v>
      </c>
      <c r="M1810" s="169">
        <v>807.97500000000002</v>
      </c>
      <c r="N1810" s="169">
        <v>0</v>
      </c>
      <c r="O1810" s="169">
        <v>2236.9874999999997</v>
      </c>
      <c r="P1810" s="169">
        <v>650.76</v>
      </c>
      <c r="Q1810" s="169">
        <v>770.8293000000001</v>
      </c>
      <c r="R1810" s="169">
        <v>1776.9749999999999</v>
      </c>
      <c r="S1810" s="169">
        <v>0</v>
      </c>
      <c r="T1810" s="169">
        <v>0</v>
      </c>
      <c r="U1810" s="169">
        <v>11539.906800000001</v>
      </c>
      <c r="V1810" s="163">
        <f ca="1">SUM(INDIRECT(Inputs!$C$11&amp;ROW()&amp;":"&amp;Inputs!$C$12&amp;ROW()))</f>
        <v>770.8293000000001</v>
      </c>
      <c r="W1810" s="163">
        <f ca="1">SUM(INDIRECT(Inputs!$C$13&amp;ROW()&amp;":"&amp;Inputs!$C$14&amp;ROW()))</f>
        <v>9762.9318000000003</v>
      </c>
      <c r="X1810" s="3" t="str">
        <f>IF(COUNTIFS(Lookups!$A:$A,C1810)=1,"Gross Sales","")</f>
        <v/>
      </c>
      <c r="Y1810" s="3" t="str">
        <f>IF(COUNTIFS(Lookups!$D:$D,C1810)=1,"Bar Sales","")</f>
        <v/>
      </c>
      <c r="Z1810" s="3" t="str">
        <f>IFERROR(VLOOKUP(C1810*1,Lookups!$D:$F,3,FALSE),"")</f>
        <v/>
      </c>
      <c r="AA1810" s="3" t="str">
        <f>IFERROR(VLOOKUP($C1810*1,Lookups!$H:$N,3,FALSE),"")</f>
        <v>Sales</v>
      </c>
      <c r="AB1810" s="3" t="str">
        <f>IFERROR(VLOOKUP($C1810*1,Lookups!$H:$N,4,FALSE),"")</f>
        <v>Dinner</v>
      </c>
      <c r="AC1810" s="3" t="str">
        <f>IFERROR(VLOOKUP($C1810*1,Lookups!$H:$N,5,FALSE),"")</f>
        <v>Private</v>
      </c>
      <c r="AD1810" s="3" t="str">
        <f>IFERROR(VLOOKUP($C1810*1,Lookups!$H:$N,6,FALSE),"")</f>
        <v>Bev</v>
      </c>
      <c r="AE1810" s="3" t="str">
        <f>IFERROR(VLOOKUP($C1810*1,Lookups!$H:$N,7,FALSE),"")</f>
        <v>Wine</v>
      </c>
      <c r="AF1810" s="3" t="str">
        <f>VLOOKUP(B1810*1,Stores!$A:$C,3,FALSE)</f>
        <v>DFG</v>
      </c>
    </row>
    <row r="1811" spans="1:32">
      <c r="A1811" s="165" t="s">
        <v>940</v>
      </c>
      <c r="B1811" s="166" t="s">
        <v>945</v>
      </c>
      <c r="C1811" s="165" t="s">
        <v>672</v>
      </c>
      <c r="D1811" s="165" t="s">
        <v>918</v>
      </c>
      <c r="E1811" s="165" t="s">
        <v>697</v>
      </c>
      <c r="F1811" s="167">
        <v>2017</v>
      </c>
      <c r="G1811" s="168">
        <v>0</v>
      </c>
      <c r="H1811" s="169">
        <v>310.08000000000004</v>
      </c>
      <c r="I1811" s="169">
        <v>406.875</v>
      </c>
      <c r="J1811" s="169">
        <v>1986.75</v>
      </c>
      <c r="K1811" s="169">
        <v>697.58999999999992</v>
      </c>
      <c r="L1811" s="169">
        <v>1729.365</v>
      </c>
      <c r="M1811" s="169">
        <v>1273.23</v>
      </c>
      <c r="N1811" s="169">
        <v>1162.1475</v>
      </c>
      <c r="O1811" s="169">
        <v>952.38</v>
      </c>
      <c r="P1811" s="169">
        <v>610.45792500000005</v>
      </c>
      <c r="Q1811" s="169">
        <v>235.755</v>
      </c>
      <c r="R1811" s="169">
        <v>1634.01</v>
      </c>
      <c r="S1811" s="169">
        <v>0</v>
      </c>
      <c r="T1811" s="169">
        <v>0</v>
      </c>
      <c r="U1811" s="169">
        <v>10998.640425</v>
      </c>
      <c r="V1811" s="163">
        <f ca="1">SUM(INDIRECT(Inputs!$C$11&amp;ROW()&amp;":"&amp;Inputs!$C$12&amp;ROW()))</f>
        <v>235.755</v>
      </c>
      <c r="W1811" s="163">
        <f ca="1">SUM(INDIRECT(Inputs!$C$13&amp;ROW()&amp;":"&amp;Inputs!$C$14&amp;ROW()))</f>
        <v>9364.6304249999994</v>
      </c>
      <c r="X1811" s="3" t="str">
        <f>IF(COUNTIFS(Lookups!$A:$A,C1811)=1,"Gross Sales","")</f>
        <v/>
      </c>
      <c r="Y1811" s="3" t="str">
        <f>IF(COUNTIFS(Lookups!$D:$D,C1811)=1,"Bar Sales","")</f>
        <v/>
      </c>
      <c r="Z1811" s="3" t="str">
        <f>IFERROR(VLOOKUP(C1811*1,Lookups!$D:$F,3,FALSE),"")</f>
        <v/>
      </c>
      <c r="AA1811" s="3" t="str">
        <f>IFERROR(VLOOKUP($C1811*1,Lookups!$H:$N,3,FALSE),"")</f>
        <v>Sales</v>
      </c>
      <c r="AB1811" s="3" t="str">
        <f>IFERROR(VLOOKUP($C1811*1,Lookups!$H:$N,4,FALSE),"")</f>
        <v>Dinner</v>
      </c>
      <c r="AC1811" s="3" t="str">
        <f>IFERROR(VLOOKUP($C1811*1,Lookups!$H:$N,5,FALSE),"")</f>
        <v>Private</v>
      </c>
      <c r="AD1811" s="3" t="str">
        <f>IFERROR(VLOOKUP($C1811*1,Lookups!$H:$N,6,FALSE),"")</f>
        <v>Bev</v>
      </c>
      <c r="AE1811" s="3" t="str">
        <f>IFERROR(VLOOKUP($C1811*1,Lookups!$H:$N,7,FALSE),"")</f>
        <v>Wine</v>
      </c>
      <c r="AF1811" s="3" t="str">
        <f>VLOOKUP(B1811*1,Stores!$A:$C,3,FALSE)</f>
        <v>DFG</v>
      </c>
    </row>
    <row r="1812" spans="1:32">
      <c r="A1812" s="165" t="s">
        <v>939</v>
      </c>
      <c r="B1812" s="166" t="s">
        <v>946</v>
      </c>
      <c r="C1812" s="165" t="s">
        <v>672</v>
      </c>
      <c r="D1812" s="165" t="s">
        <v>918</v>
      </c>
      <c r="E1812" s="165" t="s">
        <v>697</v>
      </c>
      <c r="F1812" s="167">
        <v>2017</v>
      </c>
      <c r="G1812" s="168">
        <v>0</v>
      </c>
      <c r="H1812" s="169">
        <v>1010.3249999999999</v>
      </c>
      <c r="I1812" s="169">
        <v>1161.81</v>
      </c>
      <c r="J1812" s="169">
        <v>619.94459999999992</v>
      </c>
      <c r="K1812" s="169">
        <v>108.9675</v>
      </c>
      <c r="L1812" s="169">
        <v>657.77250000000004</v>
      </c>
      <c r="M1812" s="169">
        <v>1139.67</v>
      </c>
      <c r="N1812" s="169">
        <v>800.625</v>
      </c>
      <c r="O1812" s="169">
        <v>1465.3275000000001</v>
      </c>
      <c r="P1812" s="169">
        <v>490.875</v>
      </c>
      <c r="Q1812" s="169">
        <v>2422.4625000000001</v>
      </c>
      <c r="R1812" s="169">
        <v>1404.48</v>
      </c>
      <c r="S1812" s="169">
        <v>0</v>
      </c>
      <c r="T1812" s="169">
        <v>0</v>
      </c>
      <c r="U1812" s="169">
        <v>11282.259599999999</v>
      </c>
      <c r="V1812" s="163">
        <f ca="1">SUM(INDIRECT(Inputs!$C$11&amp;ROW()&amp;":"&amp;Inputs!$C$12&amp;ROW()))</f>
        <v>2422.4625000000001</v>
      </c>
      <c r="W1812" s="163">
        <f ca="1">SUM(INDIRECT(Inputs!$C$13&amp;ROW()&amp;":"&amp;Inputs!$C$14&amp;ROW()))</f>
        <v>9877.7795999999998</v>
      </c>
      <c r="X1812" s="3" t="str">
        <f>IF(COUNTIFS(Lookups!$A:$A,C1812)=1,"Gross Sales","")</f>
        <v/>
      </c>
      <c r="Y1812" s="3" t="str">
        <f>IF(COUNTIFS(Lookups!$D:$D,C1812)=1,"Bar Sales","")</f>
        <v/>
      </c>
      <c r="Z1812" s="3" t="str">
        <f>IFERROR(VLOOKUP(C1812*1,Lookups!$D:$F,3,FALSE),"")</f>
        <v/>
      </c>
      <c r="AA1812" s="3" t="str">
        <f>IFERROR(VLOOKUP($C1812*1,Lookups!$H:$N,3,FALSE),"")</f>
        <v>Sales</v>
      </c>
      <c r="AB1812" s="3" t="str">
        <f>IFERROR(VLOOKUP($C1812*1,Lookups!$H:$N,4,FALSE),"")</f>
        <v>Dinner</v>
      </c>
      <c r="AC1812" s="3" t="str">
        <f>IFERROR(VLOOKUP($C1812*1,Lookups!$H:$N,5,FALSE),"")</f>
        <v>Private</v>
      </c>
      <c r="AD1812" s="3" t="str">
        <f>IFERROR(VLOOKUP($C1812*1,Lookups!$H:$N,6,FALSE),"")</f>
        <v>Bev</v>
      </c>
      <c r="AE1812" s="3" t="str">
        <f>IFERROR(VLOOKUP($C1812*1,Lookups!$H:$N,7,FALSE),"")</f>
        <v>Wine</v>
      </c>
      <c r="AF1812" s="3" t="str">
        <f>VLOOKUP(B1812*1,Stores!$A:$C,3,FALSE)</f>
        <v>DFG</v>
      </c>
    </row>
    <row r="1813" spans="1:32">
      <c r="A1813" s="165" t="s">
        <v>938</v>
      </c>
      <c r="B1813" s="166" t="s">
        <v>947</v>
      </c>
      <c r="C1813" s="165" t="s">
        <v>672</v>
      </c>
      <c r="D1813" s="165" t="s">
        <v>918</v>
      </c>
      <c r="E1813" s="165" t="s">
        <v>697</v>
      </c>
      <c r="F1813" s="167">
        <v>2017</v>
      </c>
      <c r="G1813" s="168">
        <v>0</v>
      </c>
      <c r="H1813" s="169">
        <v>1228.3656000000001</v>
      </c>
      <c r="I1813" s="169">
        <v>1222.3331999999998</v>
      </c>
      <c r="J1813" s="169">
        <v>954.01057500000002</v>
      </c>
      <c r="K1813" s="169">
        <v>2177.3295000000003</v>
      </c>
      <c r="L1813" s="169">
        <v>2835.7510499999999</v>
      </c>
      <c r="M1813" s="169">
        <v>479.55022500000001</v>
      </c>
      <c r="N1813" s="169">
        <v>696.88319999999999</v>
      </c>
      <c r="O1813" s="169">
        <v>1260.5470500000001</v>
      </c>
      <c r="P1813" s="169">
        <v>1268.3619000000001</v>
      </c>
      <c r="Q1813" s="169">
        <v>1792.2742500000002</v>
      </c>
      <c r="R1813" s="169">
        <v>1149.2754</v>
      </c>
      <c r="S1813" s="169">
        <v>0</v>
      </c>
      <c r="T1813" s="169">
        <v>0</v>
      </c>
      <c r="U1813" s="169">
        <v>15064.681950000002</v>
      </c>
      <c r="V1813" s="163">
        <f ca="1">SUM(INDIRECT(Inputs!$C$11&amp;ROW()&amp;":"&amp;Inputs!$C$12&amp;ROW()))</f>
        <v>1792.2742500000002</v>
      </c>
      <c r="W1813" s="163">
        <f ca="1">SUM(INDIRECT(Inputs!$C$13&amp;ROW()&amp;":"&amp;Inputs!$C$14&amp;ROW()))</f>
        <v>13915.406550000002</v>
      </c>
      <c r="X1813" s="3" t="str">
        <f>IF(COUNTIFS(Lookups!$A:$A,C1813)=1,"Gross Sales","")</f>
        <v/>
      </c>
      <c r="Y1813" s="3" t="str">
        <f>IF(COUNTIFS(Lookups!$D:$D,C1813)=1,"Bar Sales","")</f>
        <v/>
      </c>
      <c r="Z1813" s="3" t="str">
        <f>IFERROR(VLOOKUP(C1813*1,Lookups!$D:$F,3,FALSE),"")</f>
        <v/>
      </c>
      <c r="AA1813" s="3" t="str">
        <f>IFERROR(VLOOKUP($C1813*1,Lookups!$H:$N,3,FALSE),"")</f>
        <v>Sales</v>
      </c>
      <c r="AB1813" s="3" t="str">
        <f>IFERROR(VLOOKUP($C1813*1,Lookups!$H:$N,4,FALSE),"")</f>
        <v>Dinner</v>
      </c>
      <c r="AC1813" s="3" t="str">
        <f>IFERROR(VLOOKUP($C1813*1,Lookups!$H:$N,5,FALSE),"")</f>
        <v>Private</v>
      </c>
      <c r="AD1813" s="3" t="str">
        <f>IFERROR(VLOOKUP($C1813*1,Lookups!$H:$N,6,FALSE),"")</f>
        <v>Bev</v>
      </c>
      <c r="AE1813" s="3" t="str">
        <f>IFERROR(VLOOKUP($C1813*1,Lookups!$H:$N,7,FALSE),"")</f>
        <v>Wine</v>
      </c>
      <c r="AF1813" s="3" t="str">
        <f>VLOOKUP(B1813*1,Stores!$A:$C,3,FALSE)</f>
        <v>DFG</v>
      </c>
    </row>
    <row r="1814" spans="1:32">
      <c r="A1814" s="165" t="s">
        <v>937</v>
      </c>
      <c r="B1814" s="166" t="s">
        <v>948</v>
      </c>
      <c r="C1814" s="165" t="s">
        <v>672</v>
      </c>
      <c r="D1814" s="165" t="s">
        <v>918</v>
      </c>
      <c r="E1814" s="165" t="s">
        <v>697</v>
      </c>
      <c r="F1814" s="167">
        <v>2017</v>
      </c>
      <c r="G1814" s="168">
        <v>0</v>
      </c>
      <c r="H1814" s="169">
        <v>721.76249999999993</v>
      </c>
      <c r="I1814" s="169">
        <v>1017</v>
      </c>
      <c r="J1814" s="169">
        <v>695.58750000000009</v>
      </c>
      <c r="K1814" s="169">
        <v>1194.7275</v>
      </c>
      <c r="L1814" s="169">
        <v>807.34500000000003</v>
      </c>
      <c r="M1814" s="169">
        <v>20.400000000000002</v>
      </c>
      <c r="N1814" s="169">
        <v>716.89499999999998</v>
      </c>
      <c r="O1814" s="169">
        <v>702.72</v>
      </c>
      <c r="P1814" s="169">
        <v>426.24</v>
      </c>
      <c r="Q1814" s="169">
        <v>505.46999999999997</v>
      </c>
      <c r="R1814" s="169">
        <v>2061.42</v>
      </c>
      <c r="S1814" s="169">
        <v>0</v>
      </c>
      <c r="T1814" s="169">
        <v>0</v>
      </c>
      <c r="U1814" s="169">
        <v>8869.5674999999992</v>
      </c>
      <c r="V1814" s="163">
        <f ca="1">SUM(INDIRECT(Inputs!$C$11&amp;ROW()&amp;":"&amp;Inputs!$C$12&amp;ROW()))</f>
        <v>505.46999999999997</v>
      </c>
      <c r="W1814" s="163">
        <f ca="1">SUM(INDIRECT(Inputs!$C$13&amp;ROW()&amp;":"&amp;Inputs!$C$14&amp;ROW()))</f>
        <v>6808.1474999999991</v>
      </c>
      <c r="X1814" s="3" t="str">
        <f>IF(COUNTIFS(Lookups!$A:$A,C1814)=1,"Gross Sales","")</f>
        <v/>
      </c>
      <c r="Y1814" s="3" t="str">
        <f>IF(COUNTIFS(Lookups!$D:$D,C1814)=1,"Bar Sales","")</f>
        <v/>
      </c>
      <c r="Z1814" s="3" t="str">
        <f>IFERROR(VLOOKUP(C1814*1,Lookups!$D:$F,3,FALSE),"")</f>
        <v/>
      </c>
      <c r="AA1814" s="3" t="str">
        <f>IFERROR(VLOOKUP($C1814*1,Lookups!$H:$N,3,FALSE),"")</f>
        <v>Sales</v>
      </c>
      <c r="AB1814" s="3" t="str">
        <f>IFERROR(VLOOKUP($C1814*1,Lookups!$H:$N,4,FALSE),"")</f>
        <v>Dinner</v>
      </c>
      <c r="AC1814" s="3" t="str">
        <f>IFERROR(VLOOKUP($C1814*1,Lookups!$H:$N,5,FALSE),"")</f>
        <v>Private</v>
      </c>
      <c r="AD1814" s="3" t="str">
        <f>IFERROR(VLOOKUP($C1814*1,Lookups!$H:$N,6,FALSE),"")</f>
        <v>Bev</v>
      </c>
      <c r="AE1814" s="3" t="str">
        <f>IFERROR(VLOOKUP($C1814*1,Lookups!$H:$N,7,FALSE),"")</f>
        <v>Wine</v>
      </c>
      <c r="AF1814" s="3" t="str">
        <f>VLOOKUP(B1814*1,Stores!$A:$C,3,FALSE)</f>
        <v>DFG</v>
      </c>
    </row>
    <row r="1815" spans="1:32">
      <c r="A1815" s="165" t="s">
        <v>936</v>
      </c>
      <c r="B1815" s="166" t="s">
        <v>949</v>
      </c>
      <c r="C1815" s="165" t="s">
        <v>672</v>
      </c>
      <c r="D1815" s="165" t="s">
        <v>918</v>
      </c>
      <c r="E1815" s="165" t="s">
        <v>697</v>
      </c>
      <c r="F1815" s="167">
        <v>2017</v>
      </c>
      <c r="G1815" s="168">
        <v>0</v>
      </c>
      <c r="H1815" s="169">
        <v>2636.2966499999998</v>
      </c>
      <c r="I1815" s="169">
        <v>1592.8721249999999</v>
      </c>
      <c r="J1815" s="169">
        <v>1370.0925</v>
      </c>
      <c r="K1815" s="169">
        <v>1948.2039000000002</v>
      </c>
      <c r="L1815" s="169">
        <v>2892.4649249999998</v>
      </c>
      <c r="M1815" s="169">
        <v>1227.91365</v>
      </c>
      <c r="N1815" s="169">
        <v>1170.3558750000002</v>
      </c>
      <c r="O1815" s="169">
        <v>1806.7769999999998</v>
      </c>
      <c r="P1815" s="169">
        <v>939.24420000000009</v>
      </c>
      <c r="Q1815" s="169">
        <v>2088.2452499999999</v>
      </c>
      <c r="R1815" s="169">
        <v>3850.6634999999992</v>
      </c>
      <c r="S1815" s="169">
        <v>0</v>
      </c>
      <c r="T1815" s="169">
        <v>0</v>
      </c>
      <c r="U1815" s="169">
        <v>21523.129574999999</v>
      </c>
      <c r="V1815" s="163">
        <f ca="1">SUM(INDIRECT(Inputs!$C$11&amp;ROW()&amp;":"&amp;Inputs!$C$12&amp;ROW()))</f>
        <v>2088.2452499999999</v>
      </c>
      <c r="W1815" s="163">
        <f ca="1">SUM(INDIRECT(Inputs!$C$13&amp;ROW()&amp;":"&amp;Inputs!$C$14&amp;ROW()))</f>
        <v>17672.466075</v>
      </c>
      <c r="X1815" s="3" t="str">
        <f>IF(COUNTIFS(Lookups!$A:$A,C1815)=1,"Gross Sales","")</f>
        <v/>
      </c>
      <c r="Y1815" s="3" t="str">
        <f>IF(COUNTIFS(Lookups!$D:$D,C1815)=1,"Bar Sales","")</f>
        <v/>
      </c>
      <c r="Z1815" s="3" t="str">
        <f>IFERROR(VLOOKUP(C1815*1,Lookups!$D:$F,3,FALSE),"")</f>
        <v/>
      </c>
      <c r="AA1815" s="3" t="str">
        <f>IFERROR(VLOOKUP($C1815*1,Lookups!$H:$N,3,FALSE),"")</f>
        <v>Sales</v>
      </c>
      <c r="AB1815" s="3" t="str">
        <f>IFERROR(VLOOKUP($C1815*1,Lookups!$H:$N,4,FALSE),"")</f>
        <v>Dinner</v>
      </c>
      <c r="AC1815" s="3" t="str">
        <f>IFERROR(VLOOKUP($C1815*1,Lookups!$H:$N,5,FALSE),"")</f>
        <v>Private</v>
      </c>
      <c r="AD1815" s="3" t="str">
        <f>IFERROR(VLOOKUP($C1815*1,Lookups!$H:$N,6,FALSE),"")</f>
        <v>Bev</v>
      </c>
      <c r="AE1815" s="3" t="str">
        <f>IFERROR(VLOOKUP($C1815*1,Lookups!$H:$N,7,FALSE),"")</f>
        <v>Wine</v>
      </c>
      <c r="AF1815" s="3" t="str">
        <f>VLOOKUP(B1815*1,Stores!$A:$C,3,FALSE)</f>
        <v>DFG</v>
      </c>
    </row>
    <row r="1816" spans="1:32">
      <c r="A1816" s="165" t="s">
        <v>935</v>
      </c>
      <c r="B1816" s="166" t="s">
        <v>950</v>
      </c>
      <c r="C1816" s="165" t="s">
        <v>672</v>
      </c>
      <c r="D1816" s="165" t="s">
        <v>918</v>
      </c>
      <c r="E1816" s="165" t="s">
        <v>697</v>
      </c>
      <c r="F1816" s="167">
        <v>2017</v>
      </c>
      <c r="G1816" s="168">
        <v>0</v>
      </c>
      <c r="H1816" s="169">
        <v>192.66</v>
      </c>
      <c r="I1816" s="169">
        <v>780.96</v>
      </c>
      <c r="J1816" s="169">
        <v>1535.7375</v>
      </c>
      <c r="K1816" s="169">
        <v>271.40999999999997</v>
      </c>
      <c r="L1816" s="169">
        <v>703.53750000000002</v>
      </c>
      <c r="M1816" s="169">
        <v>719.40000000000009</v>
      </c>
      <c r="N1816" s="169">
        <v>917.91</v>
      </c>
      <c r="O1816" s="169">
        <v>986.01</v>
      </c>
      <c r="P1816" s="169">
        <v>277.065</v>
      </c>
      <c r="Q1816" s="169">
        <v>1722.8175000000001</v>
      </c>
      <c r="R1816" s="169">
        <v>894.87</v>
      </c>
      <c r="S1816" s="169">
        <v>0</v>
      </c>
      <c r="T1816" s="169">
        <v>0</v>
      </c>
      <c r="U1816" s="169">
        <v>9002.3775000000005</v>
      </c>
      <c r="V1816" s="163">
        <f ca="1">SUM(INDIRECT(Inputs!$C$11&amp;ROW()&amp;":"&amp;Inputs!$C$12&amp;ROW()))</f>
        <v>1722.8175000000001</v>
      </c>
      <c r="W1816" s="163">
        <f ca="1">SUM(INDIRECT(Inputs!$C$13&amp;ROW()&amp;":"&amp;Inputs!$C$14&amp;ROW()))</f>
        <v>8107.5074999999997</v>
      </c>
      <c r="X1816" s="3" t="str">
        <f>IF(COUNTIFS(Lookups!$A:$A,C1816)=1,"Gross Sales","")</f>
        <v/>
      </c>
      <c r="Y1816" s="3" t="str">
        <f>IF(COUNTIFS(Lookups!$D:$D,C1816)=1,"Bar Sales","")</f>
        <v/>
      </c>
      <c r="Z1816" s="3" t="str">
        <f>IFERROR(VLOOKUP(C1816*1,Lookups!$D:$F,3,FALSE),"")</f>
        <v/>
      </c>
      <c r="AA1816" s="3" t="str">
        <f>IFERROR(VLOOKUP($C1816*1,Lookups!$H:$N,3,FALSE),"")</f>
        <v>Sales</v>
      </c>
      <c r="AB1816" s="3" t="str">
        <f>IFERROR(VLOOKUP($C1816*1,Lookups!$H:$N,4,FALSE),"")</f>
        <v>Dinner</v>
      </c>
      <c r="AC1816" s="3" t="str">
        <f>IFERROR(VLOOKUP($C1816*1,Lookups!$H:$N,5,FALSE),"")</f>
        <v>Private</v>
      </c>
      <c r="AD1816" s="3" t="str">
        <f>IFERROR(VLOOKUP($C1816*1,Lookups!$H:$N,6,FALSE),"")</f>
        <v>Bev</v>
      </c>
      <c r="AE1816" s="3" t="str">
        <f>IFERROR(VLOOKUP($C1816*1,Lookups!$H:$N,7,FALSE),"")</f>
        <v>Wine</v>
      </c>
      <c r="AF1816" s="3" t="str">
        <f>VLOOKUP(B1816*1,Stores!$A:$C,3,FALSE)</f>
        <v>DFG</v>
      </c>
    </row>
    <row r="1817" spans="1:32">
      <c r="A1817" s="165" t="s">
        <v>960</v>
      </c>
      <c r="B1817" s="166" t="s">
        <v>951</v>
      </c>
      <c r="C1817" s="165" t="s">
        <v>672</v>
      </c>
      <c r="D1817" s="165" t="s">
        <v>918</v>
      </c>
      <c r="E1817" s="165" t="s">
        <v>697</v>
      </c>
      <c r="F1817" s="167">
        <v>2017</v>
      </c>
      <c r="G1817" s="168">
        <v>0</v>
      </c>
      <c r="H1817" s="169">
        <v>1709.1000000000001</v>
      </c>
      <c r="I1817" s="169">
        <v>0</v>
      </c>
      <c r="J1817" s="169">
        <v>1363.32</v>
      </c>
      <c r="K1817" s="169">
        <v>741.35249999999996</v>
      </c>
      <c r="L1817" s="169">
        <v>2216.46</v>
      </c>
      <c r="M1817" s="169">
        <v>241.5</v>
      </c>
      <c r="N1817" s="169">
        <v>2105.7599999999998</v>
      </c>
      <c r="O1817" s="169">
        <v>1968.57</v>
      </c>
      <c r="P1817" s="169">
        <v>1125.0675000000001</v>
      </c>
      <c r="Q1817" s="169">
        <v>920.69999999999993</v>
      </c>
      <c r="R1817" s="169">
        <v>2371.7249999999999</v>
      </c>
      <c r="S1817" s="169">
        <v>0</v>
      </c>
      <c r="T1817" s="169">
        <v>0</v>
      </c>
      <c r="U1817" s="169">
        <v>14763.555000000002</v>
      </c>
      <c r="V1817" s="163">
        <f ca="1">SUM(INDIRECT(Inputs!$C$11&amp;ROW()&amp;":"&amp;Inputs!$C$12&amp;ROW()))</f>
        <v>920.69999999999993</v>
      </c>
      <c r="W1817" s="163">
        <f ca="1">SUM(INDIRECT(Inputs!$C$13&amp;ROW()&amp;":"&amp;Inputs!$C$14&amp;ROW()))</f>
        <v>12391.830000000002</v>
      </c>
      <c r="X1817" s="3" t="str">
        <f>IF(COUNTIFS(Lookups!$A:$A,C1817)=1,"Gross Sales","")</f>
        <v/>
      </c>
      <c r="Y1817" s="3" t="str">
        <f>IF(COUNTIFS(Lookups!$D:$D,C1817)=1,"Bar Sales","")</f>
        <v/>
      </c>
      <c r="Z1817" s="3" t="str">
        <f>IFERROR(VLOOKUP(C1817*1,Lookups!$D:$F,3,FALSE),"")</f>
        <v/>
      </c>
      <c r="AA1817" s="3" t="str">
        <f>IFERROR(VLOOKUP($C1817*1,Lookups!$H:$N,3,FALSE),"")</f>
        <v>Sales</v>
      </c>
      <c r="AB1817" s="3" t="str">
        <f>IFERROR(VLOOKUP($C1817*1,Lookups!$H:$N,4,FALSE),"")</f>
        <v>Dinner</v>
      </c>
      <c r="AC1817" s="3" t="str">
        <f>IFERROR(VLOOKUP($C1817*1,Lookups!$H:$N,5,FALSE),"")</f>
        <v>Private</v>
      </c>
      <c r="AD1817" s="3" t="str">
        <f>IFERROR(VLOOKUP($C1817*1,Lookups!$H:$N,6,FALSE),"")</f>
        <v>Bev</v>
      </c>
      <c r="AE1817" s="3" t="str">
        <f>IFERROR(VLOOKUP($C1817*1,Lookups!$H:$N,7,FALSE),"")</f>
        <v>Wine</v>
      </c>
      <c r="AF1817" s="3" t="str">
        <f>VLOOKUP(B1817*1,Stores!$A:$C,3,FALSE)</f>
        <v>DFG</v>
      </c>
    </row>
    <row r="1818" spans="1:32">
      <c r="A1818" s="165" t="s">
        <v>961</v>
      </c>
      <c r="B1818" s="166" t="s">
        <v>952</v>
      </c>
      <c r="C1818" s="165" t="s">
        <v>672</v>
      </c>
      <c r="D1818" s="165" t="s">
        <v>918</v>
      </c>
      <c r="E1818" s="165" t="s">
        <v>697</v>
      </c>
      <c r="F1818" s="167">
        <v>2017</v>
      </c>
      <c r="G1818" s="168">
        <v>0</v>
      </c>
      <c r="H1818" s="169">
        <v>318.42</v>
      </c>
      <c r="I1818" s="169">
        <v>0</v>
      </c>
      <c r="J1818" s="169">
        <v>146.34</v>
      </c>
      <c r="K1818" s="169">
        <v>573.40499999999997</v>
      </c>
      <c r="L1818" s="169">
        <v>204.75</v>
      </c>
      <c r="M1818" s="169">
        <v>168</v>
      </c>
      <c r="N1818" s="169">
        <v>201.09375</v>
      </c>
      <c r="O1818" s="169">
        <v>228.66</v>
      </c>
      <c r="P1818" s="169">
        <v>45.6</v>
      </c>
      <c r="Q1818" s="169">
        <v>90.487499999999997</v>
      </c>
      <c r="R1818" s="169">
        <v>616.08000000000004</v>
      </c>
      <c r="S1818" s="169">
        <v>0</v>
      </c>
      <c r="T1818" s="169">
        <v>0</v>
      </c>
      <c r="U1818" s="169">
        <v>2592.8362499999998</v>
      </c>
      <c r="V1818" s="163">
        <f ca="1">SUM(INDIRECT(Inputs!$C$11&amp;ROW()&amp;":"&amp;Inputs!$C$12&amp;ROW()))</f>
        <v>90.487499999999997</v>
      </c>
      <c r="W1818" s="163">
        <f ca="1">SUM(INDIRECT(Inputs!$C$13&amp;ROW()&amp;":"&amp;Inputs!$C$14&amp;ROW()))</f>
        <v>1976.7562499999999</v>
      </c>
      <c r="X1818" s="3" t="str">
        <f>IF(COUNTIFS(Lookups!$A:$A,C1818)=1,"Gross Sales","")</f>
        <v/>
      </c>
      <c r="Y1818" s="3" t="str">
        <f>IF(COUNTIFS(Lookups!$D:$D,C1818)=1,"Bar Sales","")</f>
        <v/>
      </c>
      <c r="Z1818" s="3" t="str">
        <f>IFERROR(VLOOKUP(C1818*1,Lookups!$D:$F,3,FALSE),"")</f>
        <v/>
      </c>
      <c r="AA1818" s="3" t="str">
        <f>IFERROR(VLOOKUP($C1818*1,Lookups!$H:$N,3,FALSE),"")</f>
        <v>Sales</v>
      </c>
      <c r="AB1818" s="3" t="str">
        <f>IFERROR(VLOOKUP($C1818*1,Lookups!$H:$N,4,FALSE),"")</f>
        <v>Dinner</v>
      </c>
      <c r="AC1818" s="3" t="str">
        <f>IFERROR(VLOOKUP($C1818*1,Lookups!$H:$N,5,FALSE),"")</f>
        <v>Private</v>
      </c>
      <c r="AD1818" s="3" t="str">
        <f>IFERROR(VLOOKUP($C1818*1,Lookups!$H:$N,6,FALSE),"")</f>
        <v>Bev</v>
      </c>
      <c r="AE1818" s="3" t="str">
        <f>IFERROR(VLOOKUP($C1818*1,Lookups!$H:$N,7,FALSE),"")</f>
        <v>Wine</v>
      </c>
      <c r="AF1818" s="3" t="str">
        <f>VLOOKUP(B1818*1,Stores!$A:$C,3,FALSE)</f>
        <v>DFG</v>
      </c>
    </row>
    <row r="1819" spans="1:32">
      <c r="A1819" s="165" t="s">
        <v>934</v>
      </c>
      <c r="B1819" s="166" t="s">
        <v>953</v>
      </c>
      <c r="C1819" s="165" t="s">
        <v>672</v>
      </c>
      <c r="D1819" s="165" t="s">
        <v>918</v>
      </c>
      <c r="E1819" s="165" t="s">
        <v>697</v>
      </c>
      <c r="F1819" s="167">
        <v>2017</v>
      </c>
      <c r="G1819" s="168">
        <v>0</v>
      </c>
      <c r="H1819" s="169">
        <v>575.20500000000004</v>
      </c>
      <c r="I1819" s="169">
        <v>722.25</v>
      </c>
      <c r="J1819" s="169">
        <v>2354.94</v>
      </c>
      <c r="K1819" s="169">
        <v>2101.23</v>
      </c>
      <c r="L1819" s="169">
        <v>2466.4874999999997</v>
      </c>
      <c r="M1819" s="169">
        <v>1972.1920499999997</v>
      </c>
      <c r="N1819" s="169">
        <v>516.97500000000002</v>
      </c>
      <c r="O1819" s="169">
        <v>1273.8599999999999</v>
      </c>
      <c r="P1819" s="169">
        <v>577.73250000000007</v>
      </c>
      <c r="Q1819" s="169">
        <v>2211.0300000000002</v>
      </c>
      <c r="R1819" s="169">
        <v>368.79</v>
      </c>
      <c r="S1819" s="169">
        <v>0</v>
      </c>
      <c r="T1819" s="169">
        <v>0</v>
      </c>
      <c r="U1819" s="169">
        <v>15140.692050000001</v>
      </c>
      <c r="V1819" s="163">
        <f ca="1">SUM(INDIRECT(Inputs!$C$11&amp;ROW()&amp;":"&amp;Inputs!$C$12&amp;ROW()))</f>
        <v>2211.0300000000002</v>
      </c>
      <c r="W1819" s="163">
        <f ca="1">SUM(INDIRECT(Inputs!$C$13&amp;ROW()&amp;":"&amp;Inputs!$C$14&amp;ROW()))</f>
        <v>14771.902050000001</v>
      </c>
      <c r="X1819" s="3" t="str">
        <f>IF(COUNTIFS(Lookups!$A:$A,C1819)=1,"Gross Sales","")</f>
        <v/>
      </c>
      <c r="Y1819" s="3" t="str">
        <f>IF(COUNTIFS(Lookups!$D:$D,C1819)=1,"Bar Sales","")</f>
        <v/>
      </c>
      <c r="Z1819" s="3" t="str">
        <f>IFERROR(VLOOKUP(C1819*1,Lookups!$D:$F,3,FALSE),"")</f>
        <v/>
      </c>
      <c r="AA1819" s="3" t="str">
        <f>IFERROR(VLOOKUP($C1819*1,Lookups!$H:$N,3,FALSE),"")</f>
        <v>Sales</v>
      </c>
      <c r="AB1819" s="3" t="str">
        <f>IFERROR(VLOOKUP($C1819*1,Lookups!$H:$N,4,FALSE),"")</f>
        <v>Dinner</v>
      </c>
      <c r="AC1819" s="3" t="str">
        <f>IFERROR(VLOOKUP($C1819*1,Lookups!$H:$N,5,FALSE),"")</f>
        <v>Private</v>
      </c>
      <c r="AD1819" s="3" t="str">
        <f>IFERROR(VLOOKUP($C1819*1,Lookups!$H:$N,6,FALSE),"")</f>
        <v>Bev</v>
      </c>
      <c r="AE1819" s="3" t="str">
        <f>IFERROR(VLOOKUP($C1819*1,Lookups!$H:$N,7,FALSE),"")</f>
        <v>Wine</v>
      </c>
      <c r="AF1819" s="3" t="str">
        <f>VLOOKUP(B1819*1,Stores!$A:$C,3,FALSE)</f>
        <v>DFG</v>
      </c>
    </row>
    <row r="1820" spans="1:32">
      <c r="A1820" s="165" t="s">
        <v>933</v>
      </c>
      <c r="B1820" s="166" t="s">
        <v>954</v>
      </c>
      <c r="C1820" s="165" t="s">
        <v>672</v>
      </c>
      <c r="D1820" s="165" t="s">
        <v>918</v>
      </c>
      <c r="E1820" s="165" t="s">
        <v>697</v>
      </c>
      <c r="F1820" s="167">
        <v>2017</v>
      </c>
      <c r="G1820" s="168">
        <v>0</v>
      </c>
      <c r="H1820" s="169">
        <v>0</v>
      </c>
      <c r="I1820" s="169">
        <v>702.2700000000001</v>
      </c>
      <c r="J1820" s="169">
        <v>1584.2624999999998</v>
      </c>
      <c r="K1820" s="169">
        <v>456.16500000000002</v>
      </c>
      <c r="L1820" s="169">
        <v>1450.575</v>
      </c>
      <c r="M1820" s="169">
        <v>1090.68</v>
      </c>
      <c r="N1820" s="169">
        <v>377.13749999999999</v>
      </c>
      <c r="O1820" s="169">
        <v>1813.0500000000002</v>
      </c>
      <c r="P1820" s="169">
        <v>651.24</v>
      </c>
      <c r="Q1820" s="169">
        <v>3725.3175000000001</v>
      </c>
      <c r="R1820" s="169">
        <v>3347.2049999999999</v>
      </c>
      <c r="S1820" s="169">
        <v>0</v>
      </c>
      <c r="T1820" s="169">
        <v>0</v>
      </c>
      <c r="U1820" s="169">
        <v>15197.9025</v>
      </c>
      <c r="V1820" s="163">
        <f ca="1">SUM(INDIRECT(Inputs!$C$11&amp;ROW()&amp;":"&amp;Inputs!$C$12&amp;ROW()))</f>
        <v>3725.3175000000001</v>
      </c>
      <c r="W1820" s="163">
        <f ca="1">SUM(INDIRECT(Inputs!$C$13&amp;ROW()&amp;":"&amp;Inputs!$C$14&amp;ROW()))</f>
        <v>11850.6975</v>
      </c>
      <c r="X1820" s="3" t="str">
        <f>IF(COUNTIFS(Lookups!$A:$A,C1820)=1,"Gross Sales","")</f>
        <v/>
      </c>
      <c r="Y1820" s="3" t="str">
        <f>IF(COUNTIFS(Lookups!$D:$D,C1820)=1,"Bar Sales","")</f>
        <v/>
      </c>
      <c r="Z1820" s="3" t="str">
        <f>IFERROR(VLOOKUP(C1820*1,Lookups!$D:$F,3,FALSE),"")</f>
        <v/>
      </c>
      <c r="AA1820" s="3" t="str">
        <f>IFERROR(VLOOKUP($C1820*1,Lookups!$H:$N,3,FALSE),"")</f>
        <v>Sales</v>
      </c>
      <c r="AB1820" s="3" t="str">
        <f>IFERROR(VLOOKUP($C1820*1,Lookups!$H:$N,4,FALSE),"")</f>
        <v>Dinner</v>
      </c>
      <c r="AC1820" s="3" t="str">
        <f>IFERROR(VLOOKUP($C1820*1,Lookups!$H:$N,5,FALSE),"")</f>
        <v>Private</v>
      </c>
      <c r="AD1820" s="3" t="str">
        <f>IFERROR(VLOOKUP($C1820*1,Lookups!$H:$N,6,FALSE),"")</f>
        <v>Bev</v>
      </c>
      <c r="AE1820" s="3" t="str">
        <f>IFERROR(VLOOKUP($C1820*1,Lookups!$H:$N,7,FALSE),"")</f>
        <v>Wine</v>
      </c>
      <c r="AF1820" s="3" t="str">
        <f>VLOOKUP(B1820*1,Stores!$A:$C,3,FALSE)</f>
        <v>DFG</v>
      </c>
    </row>
    <row r="1821" spans="1:32">
      <c r="A1821" s="165" t="s">
        <v>932</v>
      </c>
      <c r="B1821" s="166" t="s">
        <v>959</v>
      </c>
      <c r="C1821" s="165" t="s">
        <v>672</v>
      </c>
      <c r="D1821" s="165" t="s">
        <v>918</v>
      </c>
      <c r="E1821" s="165" t="s">
        <v>697</v>
      </c>
      <c r="F1821" s="167">
        <v>2017</v>
      </c>
      <c r="G1821" s="168">
        <v>0</v>
      </c>
      <c r="H1821" s="169">
        <v>0</v>
      </c>
      <c r="I1821" s="169">
        <v>0</v>
      </c>
      <c r="J1821" s="169">
        <v>0</v>
      </c>
      <c r="K1821" s="169">
        <v>0</v>
      </c>
      <c r="L1821" s="169">
        <v>0</v>
      </c>
      <c r="M1821" s="169">
        <v>0</v>
      </c>
      <c r="N1821" s="169">
        <v>0</v>
      </c>
      <c r="O1821" s="169">
        <v>1248.9000000000001</v>
      </c>
      <c r="P1821" s="169">
        <v>1595.28</v>
      </c>
      <c r="Q1821" s="169">
        <v>2176.83</v>
      </c>
      <c r="R1821" s="169">
        <v>4096.7550000000001</v>
      </c>
      <c r="S1821" s="169">
        <v>0</v>
      </c>
      <c r="T1821" s="169">
        <v>0</v>
      </c>
      <c r="U1821" s="169">
        <v>9117.7649999999994</v>
      </c>
      <c r="V1821" s="163">
        <f ca="1">SUM(INDIRECT(Inputs!$C$11&amp;ROW()&amp;":"&amp;Inputs!$C$12&amp;ROW()))</f>
        <v>2176.83</v>
      </c>
      <c r="W1821" s="163">
        <f ca="1">SUM(INDIRECT(Inputs!$C$13&amp;ROW()&amp;":"&amp;Inputs!$C$14&amp;ROW()))</f>
        <v>5021.01</v>
      </c>
      <c r="X1821" s="3" t="str">
        <f>IF(COUNTIFS(Lookups!$A:$A,C1821)=1,"Gross Sales","")</f>
        <v/>
      </c>
      <c r="Y1821" s="3" t="str">
        <f>IF(COUNTIFS(Lookups!$D:$D,C1821)=1,"Bar Sales","")</f>
        <v/>
      </c>
      <c r="Z1821" s="3" t="str">
        <f>IFERROR(VLOOKUP(C1821*1,Lookups!$D:$F,3,FALSE),"")</f>
        <v/>
      </c>
      <c r="AA1821" s="3" t="str">
        <f>IFERROR(VLOOKUP($C1821*1,Lookups!$H:$N,3,FALSE),"")</f>
        <v>Sales</v>
      </c>
      <c r="AB1821" s="3" t="str">
        <f>IFERROR(VLOOKUP($C1821*1,Lookups!$H:$N,4,FALSE),"")</f>
        <v>Dinner</v>
      </c>
      <c r="AC1821" s="3" t="str">
        <f>IFERROR(VLOOKUP($C1821*1,Lookups!$H:$N,5,FALSE),"")</f>
        <v>Private</v>
      </c>
      <c r="AD1821" s="3" t="str">
        <f>IFERROR(VLOOKUP($C1821*1,Lookups!$H:$N,6,FALSE),"")</f>
        <v>Bev</v>
      </c>
      <c r="AE1821" s="3" t="str">
        <f>IFERROR(VLOOKUP($C1821*1,Lookups!$H:$N,7,FALSE),"")</f>
        <v>Wine</v>
      </c>
      <c r="AF1821" s="3" t="str">
        <f>VLOOKUP(B1821*1,Stores!$A:$C,3,FALSE)</f>
        <v>DFG</v>
      </c>
    </row>
    <row r="1822" spans="1:32">
      <c r="A1822" s="165" t="s">
        <v>930</v>
      </c>
      <c r="B1822" s="166" t="s">
        <v>920</v>
      </c>
      <c r="C1822" s="165" t="s">
        <v>676</v>
      </c>
      <c r="D1822" s="165" t="s">
        <v>918</v>
      </c>
      <c r="E1822" s="165" t="s">
        <v>700</v>
      </c>
      <c r="F1822" s="167">
        <v>2017</v>
      </c>
      <c r="G1822" s="168">
        <v>0</v>
      </c>
      <c r="H1822" s="169">
        <v>8.3925000000000001</v>
      </c>
      <c r="I1822" s="169">
        <v>-95.072250000000011</v>
      </c>
      <c r="J1822" s="169">
        <v>-16.063800000000001</v>
      </c>
      <c r="K1822" s="169">
        <v>142.23659999999998</v>
      </c>
      <c r="L1822" s="169">
        <v>65.051249999999996</v>
      </c>
      <c r="M1822" s="169">
        <v>59.220525000000002</v>
      </c>
      <c r="N1822" s="169">
        <v>0</v>
      </c>
      <c r="O1822" s="169">
        <v>-18.390525</v>
      </c>
      <c r="P1822" s="169">
        <v>-40.752074999999998</v>
      </c>
      <c r="Q1822" s="169">
        <v>-57.309525000000001</v>
      </c>
      <c r="R1822" s="169">
        <v>85.956149999999994</v>
      </c>
      <c r="S1822" s="169">
        <v>0</v>
      </c>
      <c r="T1822" s="169">
        <v>0</v>
      </c>
      <c r="U1822" s="169">
        <v>133.26884999999999</v>
      </c>
      <c r="V1822" s="163">
        <f ca="1">SUM(INDIRECT(Inputs!$C$11&amp;ROW()&amp;":"&amp;Inputs!$C$12&amp;ROW()))</f>
        <v>-57.309525000000001</v>
      </c>
      <c r="W1822" s="163">
        <f ca="1">SUM(INDIRECT(Inputs!$C$13&amp;ROW()&amp;":"&amp;Inputs!$C$14&amp;ROW()))</f>
        <v>47.312699999999985</v>
      </c>
      <c r="X1822" s="3" t="str">
        <f>IF(COUNTIFS(Lookups!$A:$A,C1822)=1,"Gross Sales","")</f>
        <v/>
      </c>
      <c r="Y1822" s="3" t="str">
        <f>IF(COUNTIFS(Lookups!$D:$D,C1822)=1,"Bar Sales","")</f>
        <v/>
      </c>
      <c r="Z1822" s="3" t="str">
        <f>IFERROR(VLOOKUP(C1822*1,Lookups!$D:$F,3,FALSE),"")</f>
        <v/>
      </c>
      <c r="AA1822" s="3" t="str">
        <f>IFERROR(VLOOKUP($C1822*1,Lookups!$H:$N,3,FALSE),"")</f>
        <v>Sales</v>
      </c>
      <c r="AB1822" s="3" t="str">
        <f>IFERROR(VLOOKUP($C1822*1,Lookups!$H:$N,4,FALSE),"")</f>
        <v>Lunch</v>
      </c>
      <c r="AC1822" s="3" t="str">
        <f>IFERROR(VLOOKUP($C1822*1,Lookups!$H:$N,5,FALSE),"")</f>
        <v>Bar</v>
      </c>
      <c r="AD1822" s="3" t="str">
        <f>IFERROR(VLOOKUP($C1822*1,Lookups!$H:$N,6,FALSE),"")</f>
        <v>Bev</v>
      </c>
      <c r="AE1822" s="3" t="str">
        <f>IFERROR(VLOOKUP($C1822*1,Lookups!$H:$N,7,FALSE),"")</f>
        <v>Wine</v>
      </c>
      <c r="AF1822" s="3" t="str">
        <f>VLOOKUP(B1822*1,Stores!$A:$C,3,FALSE)</f>
        <v>DFDE</v>
      </c>
    </row>
    <row r="1823" spans="1:32">
      <c r="A1823" s="165" t="s">
        <v>929</v>
      </c>
      <c r="B1823" s="166" t="s">
        <v>921</v>
      </c>
      <c r="C1823" s="165" t="s">
        <v>676</v>
      </c>
      <c r="D1823" s="165" t="s">
        <v>918</v>
      </c>
      <c r="E1823" s="165" t="s">
        <v>700</v>
      </c>
      <c r="F1823" s="167">
        <v>2017</v>
      </c>
      <c r="G1823" s="168">
        <v>0</v>
      </c>
      <c r="H1823" s="169">
        <v>2967.0117750000004</v>
      </c>
      <c r="I1823" s="169">
        <v>2482.11</v>
      </c>
      <c r="J1823" s="169">
        <v>2644.6635000000001</v>
      </c>
      <c r="K1823" s="169">
        <v>2066.895</v>
      </c>
      <c r="L1823" s="169">
        <v>1657.26</v>
      </c>
      <c r="M1823" s="169">
        <v>2436.4499999999998</v>
      </c>
      <c r="N1823" s="169">
        <v>1702.3842</v>
      </c>
      <c r="O1823" s="169">
        <v>1567.17</v>
      </c>
      <c r="P1823" s="169">
        <v>2300.7600000000002</v>
      </c>
      <c r="Q1823" s="169">
        <v>2291.3474999999999</v>
      </c>
      <c r="R1823" s="169">
        <v>2169.7199999999998</v>
      </c>
      <c r="S1823" s="169">
        <v>0</v>
      </c>
      <c r="T1823" s="169">
        <v>0</v>
      </c>
      <c r="U1823" s="169">
        <v>24285.771975000007</v>
      </c>
      <c r="V1823" s="163">
        <f ca="1">SUM(INDIRECT(Inputs!$C$11&amp;ROW()&amp;":"&amp;Inputs!$C$12&amp;ROW()))</f>
        <v>2291.3474999999999</v>
      </c>
      <c r="W1823" s="163">
        <f ca="1">SUM(INDIRECT(Inputs!$C$13&amp;ROW()&amp;":"&amp;Inputs!$C$14&amp;ROW()))</f>
        <v>22116.051975000006</v>
      </c>
      <c r="X1823" s="3" t="str">
        <f>IF(COUNTIFS(Lookups!$A:$A,C1823)=1,"Gross Sales","")</f>
        <v/>
      </c>
      <c r="Y1823" s="3" t="str">
        <f>IF(COUNTIFS(Lookups!$D:$D,C1823)=1,"Bar Sales","")</f>
        <v/>
      </c>
      <c r="Z1823" s="3" t="str">
        <f>IFERROR(VLOOKUP(C1823*1,Lookups!$D:$F,3,FALSE),"")</f>
        <v/>
      </c>
      <c r="AA1823" s="3" t="str">
        <f>IFERROR(VLOOKUP($C1823*1,Lookups!$H:$N,3,FALSE),"")</f>
        <v>Sales</v>
      </c>
      <c r="AB1823" s="3" t="str">
        <f>IFERROR(VLOOKUP($C1823*1,Lookups!$H:$N,4,FALSE),"")</f>
        <v>Lunch</v>
      </c>
      <c r="AC1823" s="3" t="str">
        <f>IFERROR(VLOOKUP($C1823*1,Lookups!$H:$N,5,FALSE),"")</f>
        <v>Bar</v>
      </c>
      <c r="AD1823" s="3" t="str">
        <f>IFERROR(VLOOKUP($C1823*1,Lookups!$H:$N,6,FALSE),"")</f>
        <v>Bev</v>
      </c>
      <c r="AE1823" s="3" t="str">
        <f>IFERROR(VLOOKUP($C1823*1,Lookups!$H:$N,7,FALSE),"")</f>
        <v>Wine</v>
      </c>
      <c r="AF1823" s="3" t="str">
        <f>VLOOKUP(B1823*1,Stores!$A:$C,3,FALSE)</f>
        <v>DFDE</v>
      </c>
    </row>
    <row r="1824" spans="1:32">
      <c r="A1824" s="165" t="s">
        <v>928</v>
      </c>
      <c r="B1824" s="166" t="s">
        <v>922</v>
      </c>
      <c r="C1824" s="165" t="s">
        <v>676</v>
      </c>
      <c r="D1824" s="165" t="s">
        <v>918</v>
      </c>
      <c r="E1824" s="165" t="s">
        <v>700</v>
      </c>
      <c r="F1824" s="167">
        <v>2017</v>
      </c>
      <c r="G1824" s="168">
        <v>0</v>
      </c>
      <c r="H1824" s="169">
        <v>371.76</v>
      </c>
      <c r="I1824" s="169">
        <v>48.243749999999999</v>
      </c>
      <c r="J1824" s="169">
        <v>-15.78375</v>
      </c>
      <c r="K1824" s="169">
        <v>33.397500000000001</v>
      </c>
      <c r="L1824" s="169">
        <v>431.86500000000001</v>
      </c>
      <c r="M1824" s="169">
        <v>49.92</v>
      </c>
      <c r="N1824" s="169">
        <v>36.734999999999999</v>
      </c>
      <c r="O1824" s="169">
        <v>-30.6675</v>
      </c>
      <c r="P1824" s="169">
        <v>34.199999999999996</v>
      </c>
      <c r="Q1824" s="169">
        <v>-1.29</v>
      </c>
      <c r="R1824" s="169">
        <v>4.2712500000000002</v>
      </c>
      <c r="S1824" s="169">
        <v>0</v>
      </c>
      <c r="T1824" s="169">
        <v>0</v>
      </c>
      <c r="U1824" s="169">
        <v>962.65125</v>
      </c>
      <c r="V1824" s="163">
        <f ca="1">SUM(INDIRECT(Inputs!$C$11&amp;ROW()&amp;":"&amp;Inputs!$C$12&amp;ROW()))</f>
        <v>-1.29</v>
      </c>
      <c r="W1824" s="163">
        <f ca="1">SUM(INDIRECT(Inputs!$C$13&amp;ROW()&amp;":"&amp;Inputs!$C$14&amp;ROW()))</f>
        <v>958.38</v>
      </c>
      <c r="X1824" s="3" t="str">
        <f>IF(COUNTIFS(Lookups!$A:$A,C1824)=1,"Gross Sales","")</f>
        <v/>
      </c>
      <c r="Y1824" s="3" t="str">
        <f>IF(COUNTIFS(Lookups!$D:$D,C1824)=1,"Bar Sales","")</f>
        <v/>
      </c>
      <c r="Z1824" s="3" t="str">
        <f>IFERROR(VLOOKUP(C1824*1,Lookups!$D:$F,3,FALSE),"")</f>
        <v/>
      </c>
      <c r="AA1824" s="3" t="str">
        <f>IFERROR(VLOOKUP($C1824*1,Lookups!$H:$N,3,FALSE),"")</f>
        <v>Sales</v>
      </c>
      <c r="AB1824" s="3" t="str">
        <f>IFERROR(VLOOKUP($C1824*1,Lookups!$H:$N,4,FALSE),"")</f>
        <v>Lunch</v>
      </c>
      <c r="AC1824" s="3" t="str">
        <f>IFERROR(VLOOKUP($C1824*1,Lookups!$H:$N,5,FALSE),"")</f>
        <v>Bar</v>
      </c>
      <c r="AD1824" s="3" t="str">
        <f>IFERROR(VLOOKUP($C1824*1,Lookups!$H:$N,6,FALSE),"")</f>
        <v>Bev</v>
      </c>
      <c r="AE1824" s="3" t="str">
        <f>IFERROR(VLOOKUP($C1824*1,Lookups!$H:$N,7,FALSE),"")</f>
        <v>Wine</v>
      </c>
      <c r="AF1824" s="3" t="str">
        <f>VLOOKUP(B1824*1,Stores!$A:$C,3,FALSE)</f>
        <v>DFDE</v>
      </c>
    </row>
    <row r="1825" spans="1:32">
      <c r="A1825" s="165" t="s">
        <v>927</v>
      </c>
      <c r="B1825" s="166" t="s">
        <v>923</v>
      </c>
      <c r="C1825" s="165" t="s">
        <v>676</v>
      </c>
      <c r="D1825" s="165" t="s">
        <v>918</v>
      </c>
      <c r="E1825" s="165" t="s">
        <v>700</v>
      </c>
      <c r="F1825" s="167">
        <v>2017</v>
      </c>
      <c r="G1825" s="168">
        <v>0</v>
      </c>
      <c r="H1825" s="169">
        <v>824.53949999999998</v>
      </c>
      <c r="I1825" s="169">
        <v>1371.3588</v>
      </c>
      <c r="J1825" s="169">
        <v>917.71889999999996</v>
      </c>
      <c r="K1825" s="169">
        <v>521.20230000000004</v>
      </c>
      <c r="L1825" s="169">
        <v>1001.6336249999999</v>
      </c>
      <c r="M1825" s="169">
        <v>800.60399999999993</v>
      </c>
      <c r="N1825" s="169">
        <v>290.66685000000001</v>
      </c>
      <c r="O1825" s="169">
        <v>718.39574999999991</v>
      </c>
      <c r="P1825" s="169">
        <v>434.84242499999999</v>
      </c>
      <c r="Q1825" s="169">
        <v>1192.92525</v>
      </c>
      <c r="R1825" s="169">
        <v>1467.785625</v>
      </c>
      <c r="S1825" s="169">
        <v>0</v>
      </c>
      <c r="T1825" s="169">
        <v>0</v>
      </c>
      <c r="U1825" s="169">
        <v>9541.6730250000001</v>
      </c>
      <c r="V1825" s="163">
        <f ca="1">SUM(INDIRECT(Inputs!$C$11&amp;ROW()&amp;":"&amp;Inputs!$C$12&amp;ROW()))</f>
        <v>1192.92525</v>
      </c>
      <c r="W1825" s="163">
        <f ca="1">SUM(INDIRECT(Inputs!$C$13&amp;ROW()&amp;":"&amp;Inputs!$C$14&amp;ROW()))</f>
        <v>8073.8873999999996</v>
      </c>
      <c r="X1825" s="3" t="str">
        <f>IF(COUNTIFS(Lookups!$A:$A,C1825)=1,"Gross Sales","")</f>
        <v/>
      </c>
      <c r="Y1825" s="3" t="str">
        <f>IF(COUNTIFS(Lookups!$D:$D,C1825)=1,"Bar Sales","")</f>
        <v/>
      </c>
      <c r="Z1825" s="3" t="str">
        <f>IFERROR(VLOOKUP(C1825*1,Lookups!$D:$F,3,FALSE),"")</f>
        <v/>
      </c>
      <c r="AA1825" s="3" t="str">
        <f>IFERROR(VLOOKUP($C1825*1,Lookups!$H:$N,3,FALSE),"")</f>
        <v>Sales</v>
      </c>
      <c r="AB1825" s="3" t="str">
        <f>IFERROR(VLOOKUP($C1825*1,Lookups!$H:$N,4,FALSE),"")</f>
        <v>Lunch</v>
      </c>
      <c r="AC1825" s="3" t="str">
        <f>IFERROR(VLOOKUP($C1825*1,Lookups!$H:$N,5,FALSE),"")</f>
        <v>Bar</v>
      </c>
      <c r="AD1825" s="3" t="str">
        <f>IFERROR(VLOOKUP($C1825*1,Lookups!$H:$N,6,FALSE),"")</f>
        <v>Bev</v>
      </c>
      <c r="AE1825" s="3" t="str">
        <f>IFERROR(VLOOKUP($C1825*1,Lookups!$H:$N,7,FALSE),"")</f>
        <v>Wine</v>
      </c>
      <c r="AF1825" s="3" t="str">
        <f>VLOOKUP(B1825*1,Stores!$A:$C,3,FALSE)</f>
        <v>DFDE</v>
      </c>
    </row>
    <row r="1826" spans="1:32">
      <c r="A1826" s="165" t="s">
        <v>926</v>
      </c>
      <c r="B1826" s="166" t="s">
        <v>924</v>
      </c>
      <c r="C1826" s="165" t="s">
        <v>676</v>
      </c>
      <c r="D1826" s="165" t="s">
        <v>918</v>
      </c>
      <c r="E1826" s="165" t="s">
        <v>700</v>
      </c>
      <c r="F1826" s="167">
        <v>2017</v>
      </c>
      <c r="G1826" s="168">
        <v>0</v>
      </c>
      <c r="H1826" s="169">
        <v>886.66724999999997</v>
      </c>
      <c r="I1826" s="169">
        <v>765.1507499999999</v>
      </c>
      <c r="J1826" s="169">
        <v>777.30187499999988</v>
      </c>
      <c r="K1826" s="169">
        <v>769.59112500000003</v>
      </c>
      <c r="L1826" s="169">
        <v>704.60550000000001</v>
      </c>
      <c r="M1826" s="169">
        <v>591.84809999999993</v>
      </c>
      <c r="N1826" s="169">
        <v>567.88319999999999</v>
      </c>
      <c r="O1826" s="169">
        <v>571.24260000000004</v>
      </c>
      <c r="P1826" s="169">
        <v>1433.9703749999999</v>
      </c>
      <c r="Q1826" s="169">
        <v>835.52669999999989</v>
      </c>
      <c r="R1826" s="169">
        <v>857.42475000000002</v>
      </c>
      <c r="S1826" s="169">
        <v>0</v>
      </c>
      <c r="T1826" s="169">
        <v>0</v>
      </c>
      <c r="U1826" s="169">
        <v>8761.2122249999993</v>
      </c>
      <c r="V1826" s="163">
        <f ca="1">SUM(INDIRECT(Inputs!$C$11&amp;ROW()&amp;":"&amp;Inputs!$C$12&amp;ROW()))</f>
        <v>835.52669999999989</v>
      </c>
      <c r="W1826" s="163">
        <f ca="1">SUM(INDIRECT(Inputs!$C$13&amp;ROW()&amp;":"&amp;Inputs!$C$14&amp;ROW()))</f>
        <v>7903.7874749999992</v>
      </c>
      <c r="X1826" s="3" t="str">
        <f>IF(COUNTIFS(Lookups!$A:$A,C1826)=1,"Gross Sales","")</f>
        <v/>
      </c>
      <c r="Y1826" s="3" t="str">
        <f>IF(COUNTIFS(Lookups!$D:$D,C1826)=1,"Bar Sales","")</f>
        <v/>
      </c>
      <c r="Z1826" s="3" t="str">
        <f>IFERROR(VLOOKUP(C1826*1,Lookups!$D:$F,3,FALSE),"")</f>
        <v/>
      </c>
      <c r="AA1826" s="3" t="str">
        <f>IFERROR(VLOOKUP($C1826*1,Lookups!$H:$N,3,FALSE),"")</f>
        <v>Sales</v>
      </c>
      <c r="AB1826" s="3" t="str">
        <f>IFERROR(VLOOKUP($C1826*1,Lookups!$H:$N,4,FALSE),"")</f>
        <v>Lunch</v>
      </c>
      <c r="AC1826" s="3" t="str">
        <f>IFERROR(VLOOKUP($C1826*1,Lookups!$H:$N,5,FALSE),"")</f>
        <v>Bar</v>
      </c>
      <c r="AD1826" s="3" t="str">
        <f>IFERROR(VLOOKUP($C1826*1,Lookups!$H:$N,6,FALSE),"")</f>
        <v>Bev</v>
      </c>
      <c r="AE1826" s="3" t="str">
        <f>IFERROR(VLOOKUP($C1826*1,Lookups!$H:$N,7,FALSE),"")</f>
        <v>Wine</v>
      </c>
      <c r="AF1826" s="3" t="str">
        <f>VLOOKUP(B1826*1,Stores!$A:$C,3,FALSE)</f>
        <v>DFDE</v>
      </c>
    </row>
    <row r="1827" spans="1:32">
      <c r="A1827" s="165" t="s">
        <v>925</v>
      </c>
      <c r="B1827" s="166" t="s">
        <v>958</v>
      </c>
      <c r="C1827" s="165" t="s">
        <v>676</v>
      </c>
      <c r="D1827" s="165" t="s">
        <v>918</v>
      </c>
      <c r="E1827" s="165" t="s">
        <v>700</v>
      </c>
      <c r="F1827" s="167">
        <v>2017</v>
      </c>
      <c r="G1827" s="168">
        <v>0</v>
      </c>
      <c r="H1827" s="169">
        <v>0</v>
      </c>
      <c r="I1827" s="169">
        <v>0</v>
      </c>
      <c r="J1827" s="169">
        <v>0</v>
      </c>
      <c r="K1827" s="169">
        <v>0</v>
      </c>
      <c r="L1827" s="169">
        <v>772.69709999999998</v>
      </c>
      <c r="M1827" s="169">
        <v>1075.6962000000001</v>
      </c>
      <c r="N1827" s="169">
        <v>1255.211775</v>
      </c>
      <c r="O1827" s="169">
        <v>905.52157499999987</v>
      </c>
      <c r="P1827" s="169">
        <v>1013.2757250000001</v>
      </c>
      <c r="Q1827" s="169">
        <v>717.61080000000004</v>
      </c>
      <c r="R1827" s="169">
        <v>834.22514999999987</v>
      </c>
      <c r="S1827" s="169">
        <v>0</v>
      </c>
      <c r="T1827" s="169">
        <v>0</v>
      </c>
      <c r="U1827" s="169">
        <v>6574.2383250000012</v>
      </c>
      <c r="V1827" s="163">
        <f ca="1">SUM(INDIRECT(Inputs!$C$11&amp;ROW()&amp;":"&amp;Inputs!$C$12&amp;ROW()))</f>
        <v>717.61080000000004</v>
      </c>
      <c r="W1827" s="163">
        <f ca="1">SUM(INDIRECT(Inputs!$C$13&amp;ROW()&amp;":"&amp;Inputs!$C$14&amp;ROW()))</f>
        <v>5740.013175000001</v>
      </c>
      <c r="X1827" s="3" t="str">
        <f>IF(COUNTIFS(Lookups!$A:$A,C1827)=1,"Gross Sales","")</f>
        <v/>
      </c>
      <c r="Y1827" s="3" t="str">
        <f>IF(COUNTIFS(Lookups!$D:$D,C1827)=1,"Bar Sales","")</f>
        <v/>
      </c>
      <c r="Z1827" s="3" t="str">
        <f>IFERROR(VLOOKUP(C1827*1,Lookups!$D:$F,3,FALSE),"")</f>
        <v/>
      </c>
      <c r="AA1827" s="3" t="str">
        <f>IFERROR(VLOOKUP($C1827*1,Lookups!$H:$N,3,FALSE),"")</f>
        <v>Sales</v>
      </c>
      <c r="AB1827" s="3" t="str">
        <f>IFERROR(VLOOKUP($C1827*1,Lookups!$H:$N,4,FALSE),"")</f>
        <v>Lunch</v>
      </c>
      <c r="AC1827" s="3" t="str">
        <f>IFERROR(VLOOKUP($C1827*1,Lookups!$H:$N,5,FALSE),"")</f>
        <v>Bar</v>
      </c>
      <c r="AD1827" s="3" t="str">
        <f>IFERROR(VLOOKUP($C1827*1,Lookups!$H:$N,6,FALSE),"")</f>
        <v>Bev</v>
      </c>
      <c r="AE1827" s="3" t="str">
        <f>IFERROR(VLOOKUP($C1827*1,Lookups!$H:$N,7,FALSE),"")</f>
        <v>Wine</v>
      </c>
      <c r="AF1827" s="3" t="str">
        <f>VLOOKUP(B1827*1,Stores!$A:$C,3,FALSE)</f>
        <v>DFDE</v>
      </c>
    </row>
    <row r="1828" spans="1:32">
      <c r="A1828" s="165" t="s">
        <v>958</v>
      </c>
      <c r="B1828" s="166" t="s">
        <v>925</v>
      </c>
      <c r="C1828" s="165" t="s">
        <v>676</v>
      </c>
      <c r="D1828" s="165" t="s">
        <v>918</v>
      </c>
      <c r="E1828" s="165" t="s">
        <v>700</v>
      </c>
      <c r="F1828" s="167">
        <v>2017</v>
      </c>
      <c r="G1828" s="168">
        <v>0</v>
      </c>
      <c r="H1828" s="169">
        <v>-26.400000000000002</v>
      </c>
      <c r="I1828" s="169">
        <v>-20.294999999999998</v>
      </c>
      <c r="J1828" s="169">
        <v>-80.73</v>
      </c>
      <c r="K1828" s="169">
        <v>35.055</v>
      </c>
      <c r="L1828" s="169">
        <v>-12</v>
      </c>
      <c r="M1828" s="169">
        <v>-94.972500000000011</v>
      </c>
      <c r="N1828" s="169">
        <v>34.672499999999999</v>
      </c>
      <c r="O1828" s="169">
        <v>-105.43499999999999</v>
      </c>
      <c r="P1828" s="169">
        <v>0</v>
      </c>
      <c r="Q1828" s="169">
        <v>92.752499999999998</v>
      </c>
      <c r="R1828" s="169">
        <v>19.6875</v>
      </c>
      <c r="S1828" s="169">
        <v>0</v>
      </c>
      <c r="T1828" s="169">
        <v>0</v>
      </c>
      <c r="U1828" s="169">
        <v>-157.66500000000002</v>
      </c>
      <c r="V1828" s="163">
        <f ca="1">SUM(INDIRECT(Inputs!$C$11&amp;ROW()&amp;":"&amp;Inputs!$C$12&amp;ROW()))</f>
        <v>92.752499999999998</v>
      </c>
      <c r="W1828" s="163">
        <f ca="1">SUM(INDIRECT(Inputs!$C$13&amp;ROW()&amp;":"&amp;Inputs!$C$14&amp;ROW()))</f>
        <v>-177.35250000000002</v>
      </c>
      <c r="X1828" s="3" t="str">
        <f>IF(COUNTIFS(Lookups!$A:$A,C1828)=1,"Gross Sales","")</f>
        <v/>
      </c>
      <c r="Y1828" s="3" t="str">
        <f>IF(COUNTIFS(Lookups!$D:$D,C1828)=1,"Bar Sales","")</f>
        <v/>
      </c>
      <c r="Z1828" s="3" t="str">
        <f>IFERROR(VLOOKUP(C1828*1,Lookups!$D:$F,3,FALSE),"")</f>
        <v/>
      </c>
      <c r="AA1828" s="3" t="str">
        <f>IFERROR(VLOOKUP($C1828*1,Lookups!$H:$N,3,FALSE),"")</f>
        <v>Sales</v>
      </c>
      <c r="AB1828" s="3" t="str">
        <f>IFERROR(VLOOKUP($C1828*1,Lookups!$H:$N,4,FALSE),"")</f>
        <v>Lunch</v>
      </c>
      <c r="AC1828" s="3" t="str">
        <f>IFERROR(VLOOKUP($C1828*1,Lookups!$H:$N,5,FALSE),"")</f>
        <v>Bar</v>
      </c>
      <c r="AD1828" s="3" t="str">
        <f>IFERROR(VLOOKUP($C1828*1,Lookups!$H:$N,6,FALSE),"")</f>
        <v>Bev</v>
      </c>
      <c r="AE1828" s="3" t="str">
        <f>IFERROR(VLOOKUP($C1828*1,Lookups!$H:$N,7,FALSE),"")</f>
        <v>Wine</v>
      </c>
      <c r="AF1828" s="3" t="str">
        <f>VLOOKUP(B1828*1,Stores!$A:$C,3,FALSE)</f>
        <v>DFDE</v>
      </c>
    </row>
    <row r="1829" spans="1:32">
      <c r="A1829" s="165" t="s">
        <v>924</v>
      </c>
      <c r="B1829" s="166" t="s">
        <v>926</v>
      </c>
      <c r="C1829" s="165" t="s">
        <v>676</v>
      </c>
      <c r="D1829" s="165" t="s">
        <v>918</v>
      </c>
      <c r="E1829" s="165" t="s">
        <v>700</v>
      </c>
      <c r="F1829" s="167">
        <v>2017</v>
      </c>
      <c r="G1829" s="168">
        <v>0</v>
      </c>
      <c r="H1829" s="169">
        <v>5375.2950000000001</v>
      </c>
      <c r="I1829" s="169">
        <v>5954.4299999999994</v>
      </c>
      <c r="J1829" s="169">
        <v>2765.2575000000002</v>
      </c>
      <c r="K1829" s="169">
        <v>4994.8874999999998</v>
      </c>
      <c r="L1829" s="169">
        <v>3555.09</v>
      </c>
      <c r="M1829" s="169">
        <v>3432.1755000000003</v>
      </c>
      <c r="N1829" s="169">
        <v>2131.1550000000002</v>
      </c>
      <c r="O1829" s="169">
        <v>4986.9000000000005</v>
      </c>
      <c r="P1829" s="169">
        <v>2249.0325000000003</v>
      </c>
      <c r="Q1829" s="169">
        <v>3409.8449999999998</v>
      </c>
      <c r="R1829" s="169">
        <v>3497.85</v>
      </c>
      <c r="S1829" s="169">
        <v>0</v>
      </c>
      <c r="T1829" s="169">
        <v>0</v>
      </c>
      <c r="U1829" s="169">
        <v>42351.917999999998</v>
      </c>
      <c r="V1829" s="163">
        <f ca="1">SUM(INDIRECT(Inputs!$C$11&amp;ROW()&amp;":"&amp;Inputs!$C$12&amp;ROW()))</f>
        <v>3409.8449999999998</v>
      </c>
      <c r="W1829" s="163">
        <f ca="1">SUM(INDIRECT(Inputs!$C$13&amp;ROW()&amp;":"&amp;Inputs!$C$14&amp;ROW()))</f>
        <v>38854.067999999999</v>
      </c>
      <c r="X1829" s="3" t="str">
        <f>IF(COUNTIFS(Lookups!$A:$A,C1829)=1,"Gross Sales","")</f>
        <v/>
      </c>
      <c r="Y1829" s="3" t="str">
        <f>IF(COUNTIFS(Lookups!$D:$D,C1829)=1,"Bar Sales","")</f>
        <v/>
      </c>
      <c r="Z1829" s="3" t="str">
        <f>IFERROR(VLOOKUP(C1829*1,Lookups!$D:$F,3,FALSE),"")</f>
        <v/>
      </c>
      <c r="AA1829" s="3" t="str">
        <f>IFERROR(VLOOKUP($C1829*1,Lookups!$H:$N,3,FALSE),"")</f>
        <v>Sales</v>
      </c>
      <c r="AB1829" s="3" t="str">
        <f>IFERROR(VLOOKUP($C1829*1,Lookups!$H:$N,4,FALSE),"")</f>
        <v>Lunch</v>
      </c>
      <c r="AC1829" s="3" t="str">
        <f>IFERROR(VLOOKUP($C1829*1,Lookups!$H:$N,5,FALSE),"")</f>
        <v>Bar</v>
      </c>
      <c r="AD1829" s="3" t="str">
        <f>IFERROR(VLOOKUP($C1829*1,Lookups!$H:$N,6,FALSE),"")</f>
        <v>Bev</v>
      </c>
      <c r="AE1829" s="3" t="str">
        <f>IFERROR(VLOOKUP($C1829*1,Lookups!$H:$N,7,FALSE),"")</f>
        <v>Wine</v>
      </c>
      <c r="AF1829" s="3" t="str">
        <f>VLOOKUP(B1829*1,Stores!$A:$C,3,FALSE)</f>
        <v>DFDE</v>
      </c>
    </row>
    <row r="1830" spans="1:32">
      <c r="A1830" s="165" t="s">
        <v>923</v>
      </c>
      <c r="B1830" s="166" t="s">
        <v>927</v>
      </c>
      <c r="C1830" s="165" t="s">
        <v>676</v>
      </c>
      <c r="D1830" s="165" t="s">
        <v>918</v>
      </c>
      <c r="E1830" s="165" t="s">
        <v>700</v>
      </c>
      <c r="F1830" s="167">
        <v>2017</v>
      </c>
      <c r="G1830" s="168">
        <v>0</v>
      </c>
      <c r="H1830" s="169">
        <v>1979.4375</v>
      </c>
      <c r="I1830" s="169">
        <v>2554.7773499999998</v>
      </c>
      <c r="J1830" s="169">
        <v>3226.1775000000002</v>
      </c>
      <c r="K1830" s="169">
        <v>1618.74</v>
      </c>
      <c r="L1830" s="169">
        <v>1405.6875</v>
      </c>
      <c r="M1830" s="169">
        <v>2064.645</v>
      </c>
      <c r="N1830" s="169">
        <v>1588.6799999999998</v>
      </c>
      <c r="O1830" s="169">
        <v>1000.1100000000001</v>
      </c>
      <c r="P1830" s="169">
        <v>531.495</v>
      </c>
      <c r="Q1830" s="169">
        <v>1897.47</v>
      </c>
      <c r="R1830" s="169">
        <v>605.4</v>
      </c>
      <c r="S1830" s="169">
        <v>0</v>
      </c>
      <c r="T1830" s="169">
        <v>0</v>
      </c>
      <c r="U1830" s="169">
        <v>18472.619850000003</v>
      </c>
      <c r="V1830" s="163">
        <f ca="1">SUM(INDIRECT(Inputs!$C$11&amp;ROW()&amp;":"&amp;Inputs!$C$12&amp;ROW()))</f>
        <v>1897.47</v>
      </c>
      <c r="W1830" s="163">
        <f ca="1">SUM(INDIRECT(Inputs!$C$13&amp;ROW()&amp;":"&amp;Inputs!$C$14&amp;ROW()))</f>
        <v>17867.219850000001</v>
      </c>
      <c r="X1830" s="3" t="str">
        <f>IF(COUNTIFS(Lookups!$A:$A,C1830)=1,"Gross Sales","")</f>
        <v/>
      </c>
      <c r="Y1830" s="3" t="str">
        <f>IF(COUNTIFS(Lookups!$D:$D,C1830)=1,"Bar Sales","")</f>
        <v/>
      </c>
      <c r="Z1830" s="3" t="str">
        <f>IFERROR(VLOOKUP(C1830*1,Lookups!$D:$F,3,FALSE),"")</f>
        <v/>
      </c>
      <c r="AA1830" s="3" t="str">
        <f>IFERROR(VLOOKUP($C1830*1,Lookups!$H:$N,3,FALSE),"")</f>
        <v>Sales</v>
      </c>
      <c r="AB1830" s="3" t="str">
        <f>IFERROR(VLOOKUP($C1830*1,Lookups!$H:$N,4,FALSE),"")</f>
        <v>Lunch</v>
      </c>
      <c r="AC1830" s="3" t="str">
        <f>IFERROR(VLOOKUP($C1830*1,Lookups!$H:$N,5,FALSE),"")</f>
        <v>Bar</v>
      </c>
      <c r="AD1830" s="3" t="str">
        <f>IFERROR(VLOOKUP($C1830*1,Lookups!$H:$N,6,FALSE),"")</f>
        <v>Bev</v>
      </c>
      <c r="AE1830" s="3" t="str">
        <f>IFERROR(VLOOKUP($C1830*1,Lookups!$H:$N,7,FALSE),"")</f>
        <v>Wine</v>
      </c>
      <c r="AF1830" s="3" t="str">
        <f>VLOOKUP(B1830*1,Stores!$A:$C,3,FALSE)</f>
        <v>DFDE</v>
      </c>
    </row>
    <row r="1831" spans="1:32">
      <c r="A1831" s="165" t="s">
        <v>922</v>
      </c>
      <c r="B1831" s="166" t="s">
        <v>928</v>
      </c>
      <c r="C1831" s="165" t="s">
        <v>676</v>
      </c>
      <c r="D1831" s="165" t="s">
        <v>918</v>
      </c>
      <c r="E1831" s="165" t="s">
        <v>700</v>
      </c>
      <c r="F1831" s="167">
        <v>2017</v>
      </c>
      <c r="G1831" s="168">
        <v>0</v>
      </c>
      <c r="H1831" s="169">
        <v>-94.968299999999999</v>
      </c>
      <c r="I1831" s="169">
        <v>-21.361725</v>
      </c>
      <c r="J1831" s="169">
        <v>-159.15187500000002</v>
      </c>
      <c r="K1831" s="169">
        <v>1.9251</v>
      </c>
      <c r="L1831" s="169">
        <v>-89.590725000000006</v>
      </c>
      <c r="M1831" s="169">
        <v>-13.968000000000002</v>
      </c>
      <c r="N1831" s="169">
        <v>0</v>
      </c>
      <c r="O1831" s="169">
        <v>-49.755300000000005</v>
      </c>
      <c r="P1831" s="169">
        <v>-48.385874999999999</v>
      </c>
      <c r="Q1831" s="169">
        <v>-13.715999999999999</v>
      </c>
      <c r="R1831" s="169">
        <v>-31.930200000000003</v>
      </c>
      <c r="S1831" s="169">
        <v>0</v>
      </c>
      <c r="T1831" s="169">
        <v>0</v>
      </c>
      <c r="U1831" s="169">
        <v>-520.90290000000005</v>
      </c>
      <c r="V1831" s="163">
        <f ca="1">SUM(INDIRECT(Inputs!$C$11&amp;ROW()&amp;":"&amp;Inputs!$C$12&amp;ROW()))</f>
        <v>-13.715999999999999</v>
      </c>
      <c r="W1831" s="163">
        <f ca="1">SUM(INDIRECT(Inputs!$C$13&amp;ROW()&amp;":"&amp;Inputs!$C$14&amp;ROW()))</f>
        <v>-488.97270000000009</v>
      </c>
      <c r="X1831" s="3" t="str">
        <f>IF(COUNTIFS(Lookups!$A:$A,C1831)=1,"Gross Sales","")</f>
        <v/>
      </c>
      <c r="Y1831" s="3" t="str">
        <f>IF(COUNTIFS(Lookups!$D:$D,C1831)=1,"Bar Sales","")</f>
        <v/>
      </c>
      <c r="Z1831" s="3" t="str">
        <f>IFERROR(VLOOKUP(C1831*1,Lookups!$D:$F,3,FALSE),"")</f>
        <v/>
      </c>
      <c r="AA1831" s="3" t="str">
        <f>IFERROR(VLOOKUP($C1831*1,Lookups!$H:$N,3,FALSE),"")</f>
        <v>Sales</v>
      </c>
      <c r="AB1831" s="3" t="str">
        <f>IFERROR(VLOOKUP($C1831*1,Lookups!$H:$N,4,FALSE),"")</f>
        <v>Lunch</v>
      </c>
      <c r="AC1831" s="3" t="str">
        <f>IFERROR(VLOOKUP($C1831*1,Lookups!$H:$N,5,FALSE),"")</f>
        <v>Bar</v>
      </c>
      <c r="AD1831" s="3" t="str">
        <f>IFERROR(VLOOKUP($C1831*1,Lookups!$H:$N,6,FALSE),"")</f>
        <v>Bev</v>
      </c>
      <c r="AE1831" s="3" t="str">
        <f>IFERROR(VLOOKUP($C1831*1,Lookups!$H:$N,7,FALSE),"")</f>
        <v>Wine</v>
      </c>
      <c r="AF1831" s="3" t="str">
        <f>VLOOKUP(B1831*1,Stores!$A:$C,3,FALSE)</f>
        <v>DFDE</v>
      </c>
    </row>
    <row r="1832" spans="1:32">
      <c r="A1832" s="165" t="s">
        <v>921</v>
      </c>
      <c r="B1832" s="166" t="s">
        <v>929</v>
      </c>
      <c r="C1832" s="165" t="s">
        <v>676</v>
      </c>
      <c r="D1832" s="165" t="s">
        <v>918</v>
      </c>
      <c r="E1832" s="165" t="s">
        <v>700</v>
      </c>
      <c r="F1832" s="167">
        <v>2017</v>
      </c>
      <c r="G1832" s="168">
        <v>0</v>
      </c>
      <c r="H1832" s="169">
        <v>183.6</v>
      </c>
      <c r="I1832" s="169">
        <v>227.25</v>
      </c>
      <c r="J1832" s="169">
        <v>595.34999999999991</v>
      </c>
      <c r="K1832" s="169">
        <v>39.217500000000001</v>
      </c>
      <c r="L1832" s="169">
        <v>24.645</v>
      </c>
      <c r="M1832" s="169">
        <v>48.644999999999996</v>
      </c>
      <c r="N1832" s="169">
        <v>0</v>
      </c>
      <c r="O1832" s="169">
        <v>-9.3375000000000004</v>
      </c>
      <c r="P1832" s="169">
        <v>-9.4499999999999993</v>
      </c>
      <c r="Q1832" s="169">
        <v>25.425000000000001</v>
      </c>
      <c r="R1832" s="169">
        <v>-23.625</v>
      </c>
      <c r="S1832" s="169">
        <v>0</v>
      </c>
      <c r="T1832" s="169">
        <v>0</v>
      </c>
      <c r="U1832" s="169">
        <v>1101.7199999999998</v>
      </c>
      <c r="V1832" s="163">
        <f ca="1">SUM(INDIRECT(Inputs!$C$11&amp;ROW()&amp;":"&amp;Inputs!$C$12&amp;ROW()))</f>
        <v>25.425000000000001</v>
      </c>
      <c r="W1832" s="163">
        <f ca="1">SUM(INDIRECT(Inputs!$C$13&amp;ROW()&amp;":"&amp;Inputs!$C$14&amp;ROW()))</f>
        <v>1125.3449999999998</v>
      </c>
      <c r="X1832" s="3" t="str">
        <f>IF(COUNTIFS(Lookups!$A:$A,C1832)=1,"Gross Sales","")</f>
        <v/>
      </c>
      <c r="Y1832" s="3" t="str">
        <f>IF(COUNTIFS(Lookups!$D:$D,C1832)=1,"Bar Sales","")</f>
        <v/>
      </c>
      <c r="Z1832" s="3" t="str">
        <f>IFERROR(VLOOKUP(C1832*1,Lookups!$D:$F,3,FALSE),"")</f>
        <v/>
      </c>
      <c r="AA1832" s="3" t="str">
        <f>IFERROR(VLOOKUP($C1832*1,Lookups!$H:$N,3,FALSE),"")</f>
        <v>Sales</v>
      </c>
      <c r="AB1832" s="3" t="str">
        <f>IFERROR(VLOOKUP($C1832*1,Lookups!$H:$N,4,FALSE),"")</f>
        <v>Lunch</v>
      </c>
      <c r="AC1832" s="3" t="str">
        <f>IFERROR(VLOOKUP($C1832*1,Lookups!$H:$N,5,FALSE),"")</f>
        <v>Bar</v>
      </c>
      <c r="AD1832" s="3" t="str">
        <f>IFERROR(VLOOKUP($C1832*1,Lookups!$H:$N,6,FALSE),"")</f>
        <v>Bev</v>
      </c>
      <c r="AE1832" s="3" t="str">
        <f>IFERROR(VLOOKUP($C1832*1,Lookups!$H:$N,7,FALSE),"")</f>
        <v>Wine</v>
      </c>
      <c r="AF1832" s="3" t="str">
        <f>VLOOKUP(B1832*1,Stores!$A:$C,3,FALSE)</f>
        <v>DFDE</v>
      </c>
    </row>
    <row r="1833" spans="1:32">
      <c r="A1833" s="165" t="s">
        <v>920</v>
      </c>
      <c r="B1833" s="166" t="s">
        <v>930</v>
      </c>
      <c r="C1833" s="165" t="s">
        <v>676</v>
      </c>
      <c r="D1833" s="165" t="s">
        <v>918</v>
      </c>
      <c r="E1833" s="165" t="s">
        <v>700</v>
      </c>
      <c r="F1833" s="167">
        <v>2017</v>
      </c>
      <c r="G1833" s="168">
        <v>0</v>
      </c>
      <c r="H1833" s="169">
        <v>1317.2250000000001</v>
      </c>
      <c r="I1833" s="169">
        <v>3112.5525000000002</v>
      </c>
      <c r="J1833" s="169">
        <v>2076.9749999999999</v>
      </c>
      <c r="K1833" s="169">
        <v>1880.0549999999998</v>
      </c>
      <c r="L1833" s="169">
        <v>1060.5</v>
      </c>
      <c r="M1833" s="169">
        <v>1488.1229999999998</v>
      </c>
      <c r="N1833" s="169">
        <v>1495.56</v>
      </c>
      <c r="O1833" s="169">
        <v>962.28</v>
      </c>
      <c r="P1833" s="169">
        <v>1671.1875</v>
      </c>
      <c r="Q1833" s="169">
        <v>1392.4092000000001</v>
      </c>
      <c r="R1833" s="169">
        <v>3695.7374999999997</v>
      </c>
      <c r="S1833" s="169">
        <v>0</v>
      </c>
      <c r="T1833" s="169">
        <v>0</v>
      </c>
      <c r="U1833" s="169">
        <v>20152.6047</v>
      </c>
      <c r="V1833" s="163">
        <f ca="1">SUM(INDIRECT(Inputs!$C$11&amp;ROW()&amp;":"&amp;Inputs!$C$12&amp;ROW()))</f>
        <v>1392.4092000000001</v>
      </c>
      <c r="W1833" s="163">
        <f ca="1">SUM(INDIRECT(Inputs!$C$13&amp;ROW()&amp;":"&amp;Inputs!$C$14&amp;ROW()))</f>
        <v>16456.867200000001</v>
      </c>
      <c r="X1833" s="3" t="str">
        <f>IF(COUNTIFS(Lookups!$A:$A,C1833)=1,"Gross Sales","")</f>
        <v/>
      </c>
      <c r="Y1833" s="3" t="str">
        <f>IF(COUNTIFS(Lookups!$D:$D,C1833)=1,"Bar Sales","")</f>
        <v/>
      </c>
      <c r="Z1833" s="3" t="str">
        <f>IFERROR(VLOOKUP(C1833*1,Lookups!$D:$F,3,FALSE),"")</f>
        <v/>
      </c>
      <c r="AA1833" s="3" t="str">
        <f>IFERROR(VLOOKUP($C1833*1,Lookups!$H:$N,3,FALSE),"")</f>
        <v>Sales</v>
      </c>
      <c r="AB1833" s="3" t="str">
        <f>IFERROR(VLOOKUP($C1833*1,Lookups!$H:$N,4,FALSE),"")</f>
        <v>Lunch</v>
      </c>
      <c r="AC1833" s="3" t="str">
        <f>IFERROR(VLOOKUP($C1833*1,Lookups!$H:$N,5,FALSE),"")</f>
        <v>Bar</v>
      </c>
      <c r="AD1833" s="3" t="str">
        <f>IFERROR(VLOOKUP($C1833*1,Lookups!$H:$N,6,FALSE),"")</f>
        <v>Bev</v>
      </c>
      <c r="AE1833" s="3" t="str">
        <f>IFERROR(VLOOKUP($C1833*1,Lookups!$H:$N,7,FALSE),"")</f>
        <v>Wine</v>
      </c>
      <c r="AF1833" s="3" t="str">
        <f>VLOOKUP(B1833*1,Stores!$A:$C,3,FALSE)</f>
        <v>DFDE</v>
      </c>
    </row>
    <row r="1834" spans="1:32">
      <c r="A1834" s="165" t="s">
        <v>919</v>
      </c>
      <c r="B1834" s="166" t="s">
        <v>931</v>
      </c>
      <c r="C1834" s="165" t="s">
        <v>676</v>
      </c>
      <c r="D1834" s="165" t="s">
        <v>918</v>
      </c>
      <c r="E1834" s="165" t="s">
        <v>700</v>
      </c>
      <c r="F1834" s="167">
        <v>2017</v>
      </c>
      <c r="G1834" s="168">
        <v>0</v>
      </c>
      <c r="H1834" s="169">
        <v>1814.6699999999998</v>
      </c>
      <c r="I1834" s="169">
        <v>2736.8250000000003</v>
      </c>
      <c r="J1834" s="169">
        <v>1530.069</v>
      </c>
      <c r="K1834" s="169">
        <v>1174.2075</v>
      </c>
      <c r="L1834" s="169">
        <v>1308.3525</v>
      </c>
      <c r="M1834" s="169">
        <v>635.98500000000001</v>
      </c>
      <c r="N1834" s="169">
        <v>647.18999999999994</v>
      </c>
      <c r="O1834" s="169">
        <v>1360.125</v>
      </c>
      <c r="P1834" s="169">
        <v>664.875</v>
      </c>
      <c r="Q1834" s="169">
        <v>2565.5174999999999</v>
      </c>
      <c r="R1834" s="169">
        <v>958.92</v>
      </c>
      <c r="S1834" s="169">
        <v>0</v>
      </c>
      <c r="T1834" s="169">
        <v>0</v>
      </c>
      <c r="U1834" s="169">
        <v>15396.736500000001</v>
      </c>
      <c r="V1834" s="163">
        <f ca="1">SUM(INDIRECT(Inputs!$C$11&amp;ROW()&amp;":"&amp;Inputs!$C$12&amp;ROW()))</f>
        <v>2565.5174999999999</v>
      </c>
      <c r="W1834" s="163">
        <f ca="1">SUM(INDIRECT(Inputs!$C$13&amp;ROW()&amp;":"&amp;Inputs!$C$14&amp;ROW()))</f>
        <v>14437.816500000001</v>
      </c>
      <c r="X1834" s="3" t="str">
        <f>IF(COUNTIFS(Lookups!$A:$A,C1834)=1,"Gross Sales","")</f>
        <v/>
      </c>
      <c r="Y1834" s="3" t="str">
        <f>IF(COUNTIFS(Lookups!$D:$D,C1834)=1,"Bar Sales","")</f>
        <v/>
      </c>
      <c r="Z1834" s="3" t="str">
        <f>IFERROR(VLOOKUP(C1834*1,Lookups!$D:$F,3,FALSE),"")</f>
        <v/>
      </c>
      <c r="AA1834" s="3" t="str">
        <f>IFERROR(VLOOKUP($C1834*1,Lookups!$H:$N,3,FALSE),"")</f>
        <v>Sales</v>
      </c>
      <c r="AB1834" s="3" t="str">
        <f>IFERROR(VLOOKUP($C1834*1,Lookups!$H:$N,4,FALSE),"")</f>
        <v>Lunch</v>
      </c>
      <c r="AC1834" s="3" t="str">
        <f>IFERROR(VLOOKUP($C1834*1,Lookups!$H:$N,5,FALSE),"")</f>
        <v>Bar</v>
      </c>
      <c r="AD1834" s="3" t="str">
        <f>IFERROR(VLOOKUP($C1834*1,Lookups!$H:$N,6,FALSE),"")</f>
        <v>Bev</v>
      </c>
      <c r="AE1834" s="3" t="str">
        <f>IFERROR(VLOOKUP($C1834*1,Lookups!$H:$N,7,FALSE),"")</f>
        <v>Wine</v>
      </c>
      <c r="AF1834" s="3" t="str">
        <f>VLOOKUP(B1834*1,Stores!$A:$C,3,FALSE)</f>
        <v>DFDE</v>
      </c>
    </row>
    <row r="1835" spans="1:32">
      <c r="A1835" s="165" t="s">
        <v>959</v>
      </c>
      <c r="B1835" s="166" t="s">
        <v>932</v>
      </c>
      <c r="C1835" s="165" t="s">
        <v>676</v>
      </c>
      <c r="D1835" s="165" t="s">
        <v>918</v>
      </c>
      <c r="E1835" s="165" t="s">
        <v>700</v>
      </c>
      <c r="F1835" s="167">
        <v>2017</v>
      </c>
      <c r="G1835" s="168">
        <v>0</v>
      </c>
      <c r="H1835" s="169">
        <v>7397.5649999999996</v>
      </c>
      <c r="I1835" s="169">
        <v>4802.67</v>
      </c>
      <c r="J1835" s="169">
        <v>3939.2999999999997</v>
      </c>
      <c r="K1835" s="169">
        <v>4317.8850000000002</v>
      </c>
      <c r="L1835" s="169">
        <v>5404.4549999999999</v>
      </c>
      <c r="M1835" s="169">
        <v>4684.2</v>
      </c>
      <c r="N1835" s="169">
        <v>3451.8802499999997</v>
      </c>
      <c r="O1835" s="169">
        <v>3113.7129749999999</v>
      </c>
      <c r="P1835" s="169">
        <v>4306.4549999999999</v>
      </c>
      <c r="Q1835" s="169">
        <v>4075.5749999999998</v>
      </c>
      <c r="R1835" s="169">
        <v>5407.02</v>
      </c>
      <c r="S1835" s="169">
        <v>0</v>
      </c>
      <c r="T1835" s="169">
        <v>0</v>
      </c>
      <c r="U1835" s="169">
        <v>50900.718225000004</v>
      </c>
      <c r="V1835" s="163">
        <f ca="1">SUM(INDIRECT(Inputs!$C$11&amp;ROW()&amp;":"&amp;Inputs!$C$12&amp;ROW()))</f>
        <v>4075.5749999999998</v>
      </c>
      <c r="W1835" s="163">
        <f ca="1">SUM(INDIRECT(Inputs!$C$13&amp;ROW()&amp;":"&amp;Inputs!$C$14&amp;ROW()))</f>
        <v>45493.698225</v>
      </c>
      <c r="X1835" s="3" t="str">
        <f>IF(COUNTIFS(Lookups!$A:$A,C1835)=1,"Gross Sales","")</f>
        <v/>
      </c>
      <c r="Y1835" s="3" t="str">
        <f>IF(COUNTIFS(Lookups!$D:$D,C1835)=1,"Bar Sales","")</f>
        <v/>
      </c>
      <c r="Z1835" s="3" t="str">
        <f>IFERROR(VLOOKUP(C1835*1,Lookups!$D:$F,3,FALSE),"")</f>
        <v/>
      </c>
      <c r="AA1835" s="3" t="str">
        <f>IFERROR(VLOOKUP($C1835*1,Lookups!$H:$N,3,FALSE),"")</f>
        <v>Sales</v>
      </c>
      <c r="AB1835" s="3" t="str">
        <f>IFERROR(VLOOKUP($C1835*1,Lookups!$H:$N,4,FALSE),"")</f>
        <v>Lunch</v>
      </c>
      <c r="AC1835" s="3" t="str">
        <f>IFERROR(VLOOKUP($C1835*1,Lookups!$H:$N,5,FALSE),"")</f>
        <v>Bar</v>
      </c>
      <c r="AD1835" s="3" t="str">
        <f>IFERROR(VLOOKUP($C1835*1,Lookups!$H:$N,6,FALSE),"")</f>
        <v>Bev</v>
      </c>
      <c r="AE1835" s="3" t="str">
        <f>IFERROR(VLOOKUP($C1835*1,Lookups!$H:$N,7,FALSE),"")</f>
        <v>Wine</v>
      </c>
      <c r="AF1835" s="3" t="str">
        <f>VLOOKUP(B1835*1,Stores!$A:$C,3,FALSE)</f>
        <v>DFG</v>
      </c>
    </row>
    <row r="1836" spans="1:32">
      <c r="A1836" s="165" t="s">
        <v>954</v>
      </c>
      <c r="B1836" s="166" t="s">
        <v>933</v>
      </c>
      <c r="C1836" s="165" t="s">
        <v>676</v>
      </c>
      <c r="D1836" s="165" t="s">
        <v>918</v>
      </c>
      <c r="E1836" s="165" t="s">
        <v>700</v>
      </c>
      <c r="F1836" s="167">
        <v>2017</v>
      </c>
      <c r="G1836" s="168">
        <v>0</v>
      </c>
      <c r="H1836" s="169">
        <v>832.00635</v>
      </c>
      <c r="I1836" s="169">
        <v>1013.1396000000001</v>
      </c>
      <c r="J1836" s="169">
        <v>696.23160000000018</v>
      </c>
      <c r="K1836" s="169">
        <v>641.669175</v>
      </c>
      <c r="L1836" s="169">
        <v>694.41750000000002</v>
      </c>
      <c r="M1836" s="169">
        <v>333.45974999999999</v>
      </c>
      <c r="N1836" s="169">
        <v>477.83227500000004</v>
      </c>
      <c r="O1836" s="169">
        <v>606.844875</v>
      </c>
      <c r="P1836" s="169">
        <v>540.68100000000004</v>
      </c>
      <c r="Q1836" s="169">
        <v>682.86712499999999</v>
      </c>
      <c r="R1836" s="169">
        <v>348.67140000000001</v>
      </c>
      <c r="S1836" s="169">
        <v>0</v>
      </c>
      <c r="T1836" s="169">
        <v>0</v>
      </c>
      <c r="U1836" s="169">
        <v>6867.8206499999997</v>
      </c>
      <c r="V1836" s="163">
        <f ca="1">SUM(INDIRECT(Inputs!$C$11&amp;ROW()&amp;":"&amp;Inputs!$C$12&amp;ROW()))</f>
        <v>682.86712499999999</v>
      </c>
      <c r="W1836" s="163">
        <f ca="1">SUM(INDIRECT(Inputs!$C$13&amp;ROW()&amp;":"&amp;Inputs!$C$14&amp;ROW()))</f>
        <v>6519.1492499999995</v>
      </c>
      <c r="X1836" s="3" t="str">
        <f>IF(COUNTIFS(Lookups!$A:$A,C1836)=1,"Gross Sales","")</f>
        <v/>
      </c>
      <c r="Y1836" s="3" t="str">
        <f>IF(COUNTIFS(Lookups!$D:$D,C1836)=1,"Bar Sales","")</f>
        <v/>
      </c>
      <c r="Z1836" s="3" t="str">
        <f>IFERROR(VLOOKUP(C1836*1,Lookups!$D:$F,3,FALSE),"")</f>
        <v/>
      </c>
      <c r="AA1836" s="3" t="str">
        <f>IFERROR(VLOOKUP($C1836*1,Lookups!$H:$N,3,FALSE),"")</f>
        <v>Sales</v>
      </c>
      <c r="AB1836" s="3" t="str">
        <f>IFERROR(VLOOKUP($C1836*1,Lookups!$H:$N,4,FALSE),"")</f>
        <v>Lunch</v>
      </c>
      <c r="AC1836" s="3" t="str">
        <f>IFERROR(VLOOKUP($C1836*1,Lookups!$H:$N,5,FALSE),"")</f>
        <v>Bar</v>
      </c>
      <c r="AD1836" s="3" t="str">
        <f>IFERROR(VLOOKUP($C1836*1,Lookups!$H:$N,6,FALSE),"")</f>
        <v>Bev</v>
      </c>
      <c r="AE1836" s="3" t="str">
        <f>IFERROR(VLOOKUP($C1836*1,Lookups!$H:$N,7,FALSE),"")</f>
        <v>Wine</v>
      </c>
      <c r="AF1836" s="3" t="str">
        <f>VLOOKUP(B1836*1,Stores!$A:$C,3,FALSE)</f>
        <v>DFG</v>
      </c>
    </row>
    <row r="1837" spans="1:32">
      <c r="A1837" s="165" t="s">
        <v>953</v>
      </c>
      <c r="B1837" s="166" t="s">
        <v>934</v>
      </c>
      <c r="C1837" s="165" t="s">
        <v>676</v>
      </c>
      <c r="D1837" s="165" t="s">
        <v>918</v>
      </c>
      <c r="E1837" s="165" t="s">
        <v>700</v>
      </c>
      <c r="F1837" s="167">
        <v>2017</v>
      </c>
      <c r="G1837" s="168">
        <v>0</v>
      </c>
      <c r="H1837" s="169">
        <v>620.75474999999994</v>
      </c>
      <c r="I1837" s="169">
        <v>902.58749999999998</v>
      </c>
      <c r="J1837" s="169">
        <v>819.6825</v>
      </c>
      <c r="K1837" s="169">
        <v>904.05</v>
      </c>
      <c r="L1837" s="169">
        <v>852.01499999999999</v>
      </c>
      <c r="M1837" s="169">
        <v>761.43375000000003</v>
      </c>
      <c r="N1837" s="169">
        <v>937.0200000000001</v>
      </c>
      <c r="O1837" s="169">
        <v>826.69124999999997</v>
      </c>
      <c r="P1837" s="169">
        <v>1095.7725</v>
      </c>
      <c r="Q1837" s="169">
        <v>691.68</v>
      </c>
      <c r="R1837" s="169">
        <v>921.97499999999991</v>
      </c>
      <c r="S1837" s="169">
        <v>0</v>
      </c>
      <c r="T1837" s="169">
        <v>0</v>
      </c>
      <c r="U1837" s="169">
        <v>9333.6622500000012</v>
      </c>
      <c r="V1837" s="163">
        <f ca="1">SUM(INDIRECT(Inputs!$C$11&amp;ROW()&amp;":"&amp;Inputs!$C$12&amp;ROW()))</f>
        <v>691.68</v>
      </c>
      <c r="W1837" s="163">
        <f ca="1">SUM(INDIRECT(Inputs!$C$13&amp;ROW()&amp;":"&amp;Inputs!$C$14&amp;ROW()))</f>
        <v>8411.6872500000009</v>
      </c>
      <c r="X1837" s="3" t="str">
        <f>IF(COUNTIFS(Lookups!$A:$A,C1837)=1,"Gross Sales","")</f>
        <v/>
      </c>
      <c r="Y1837" s="3" t="str">
        <f>IF(COUNTIFS(Lookups!$D:$D,C1837)=1,"Bar Sales","")</f>
        <v/>
      </c>
      <c r="Z1837" s="3" t="str">
        <f>IFERROR(VLOOKUP(C1837*1,Lookups!$D:$F,3,FALSE),"")</f>
        <v/>
      </c>
      <c r="AA1837" s="3" t="str">
        <f>IFERROR(VLOOKUP($C1837*1,Lookups!$H:$N,3,FALSE),"")</f>
        <v>Sales</v>
      </c>
      <c r="AB1837" s="3" t="str">
        <f>IFERROR(VLOOKUP($C1837*1,Lookups!$H:$N,4,FALSE),"")</f>
        <v>Lunch</v>
      </c>
      <c r="AC1837" s="3" t="str">
        <f>IFERROR(VLOOKUP($C1837*1,Lookups!$H:$N,5,FALSE),"")</f>
        <v>Bar</v>
      </c>
      <c r="AD1837" s="3" t="str">
        <f>IFERROR(VLOOKUP($C1837*1,Lookups!$H:$N,6,FALSE),"")</f>
        <v>Bev</v>
      </c>
      <c r="AE1837" s="3" t="str">
        <f>IFERROR(VLOOKUP($C1837*1,Lookups!$H:$N,7,FALSE),"")</f>
        <v>Wine</v>
      </c>
      <c r="AF1837" s="3" t="str">
        <f>VLOOKUP(B1837*1,Stores!$A:$C,3,FALSE)</f>
        <v>DFG</v>
      </c>
    </row>
    <row r="1838" spans="1:32">
      <c r="A1838" s="165" t="s">
        <v>950</v>
      </c>
      <c r="B1838" s="166" t="s">
        <v>935</v>
      </c>
      <c r="C1838" s="165" t="s">
        <v>676</v>
      </c>
      <c r="D1838" s="165" t="s">
        <v>918</v>
      </c>
      <c r="E1838" s="165" t="s">
        <v>700</v>
      </c>
      <c r="F1838" s="167">
        <v>2017</v>
      </c>
      <c r="G1838" s="168">
        <v>0</v>
      </c>
      <c r="H1838" s="169">
        <v>914.85</v>
      </c>
      <c r="I1838" s="169">
        <v>900.48749999999995</v>
      </c>
      <c r="J1838" s="169">
        <v>1154.3625</v>
      </c>
      <c r="K1838" s="169">
        <v>2507.2304999999997</v>
      </c>
      <c r="L1838" s="169">
        <v>989.09999999999991</v>
      </c>
      <c r="M1838" s="169">
        <v>857.92499999999995</v>
      </c>
      <c r="N1838" s="169">
        <v>610.59375</v>
      </c>
      <c r="O1838" s="169">
        <v>631.26750000000004</v>
      </c>
      <c r="P1838" s="169">
        <v>883.35</v>
      </c>
      <c r="Q1838" s="169">
        <v>943.41</v>
      </c>
      <c r="R1838" s="169">
        <v>872.90864999999997</v>
      </c>
      <c r="S1838" s="169">
        <v>0</v>
      </c>
      <c r="T1838" s="169">
        <v>0</v>
      </c>
      <c r="U1838" s="169">
        <v>11265.4854</v>
      </c>
      <c r="V1838" s="163">
        <f ca="1">SUM(INDIRECT(Inputs!$C$11&amp;ROW()&amp;":"&amp;Inputs!$C$12&amp;ROW()))</f>
        <v>943.41</v>
      </c>
      <c r="W1838" s="163">
        <f ca="1">SUM(INDIRECT(Inputs!$C$13&amp;ROW()&amp;":"&amp;Inputs!$C$14&amp;ROW()))</f>
        <v>10392.57675</v>
      </c>
      <c r="X1838" s="3" t="str">
        <f>IF(COUNTIFS(Lookups!$A:$A,C1838)=1,"Gross Sales","")</f>
        <v/>
      </c>
      <c r="Y1838" s="3" t="str">
        <f>IF(COUNTIFS(Lookups!$D:$D,C1838)=1,"Bar Sales","")</f>
        <v/>
      </c>
      <c r="Z1838" s="3" t="str">
        <f>IFERROR(VLOOKUP(C1838*1,Lookups!$D:$F,3,FALSE),"")</f>
        <v/>
      </c>
      <c r="AA1838" s="3" t="str">
        <f>IFERROR(VLOOKUP($C1838*1,Lookups!$H:$N,3,FALSE),"")</f>
        <v>Sales</v>
      </c>
      <c r="AB1838" s="3" t="str">
        <f>IFERROR(VLOOKUP($C1838*1,Lookups!$H:$N,4,FALSE),"")</f>
        <v>Lunch</v>
      </c>
      <c r="AC1838" s="3" t="str">
        <f>IFERROR(VLOOKUP($C1838*1,Lookups!$H:$N,5,FALSE),"")</f>
        <v>Bar</v>
      </c>
      <c r="AD1838" s="3" t="str">
        <f>IFERROR(VLOOKUP($C1838*1,Lookups!$H:$N,6,FALSE),"")</f>
        <v>Bev</v>
      </c>
      <c r="AE1838" s="3" t="str">
        <f>IFERROR(VLOOKUP($C1838*1,Lookups!$H:$N,7,FALSE),"")</f>
        <v>Wine</v>
      </c>
      <c r="AF1838" s="3" t="str">
        <f>VLOOKUP(B1838*1,Stores!$A:$C,3,FALSE)</f>
        <v>DFG</v>
      </c>
    </row>
    <row r="1839" spans="1:32">
      <c r="A1839" s="165" t="s">
        <v>949</v>
      </c>
      <c r="B1839" s="166" t="s">
        <v>936</v>
      </c>
      <c r="C1839" s="165" t="s">
        <v>676</v>
      </c>
      <c r="D1839" s="165" t="s">
        <v>918</v>
      </c>
      <c r="E1839" s="165" t="s">
        <v>700</v>
      </c>
      <c r="F1839" s="167">
        <v>2017</v>
      </c>
      <c r="G1839" s="168">
        <v>0</v>
      </c>
      <c r="H1839" s="169">
        <v>1041.0434999999998</v>
      </c>
      <c r="I1839" s="169">
        <v>1637.5724999999998</v>
      </c>
      <c r="J1839" s="169">
        <v>2085.2040000000002</v>
      </c>
      <c r="K1839" s="169">
        <v>1412.0028</v>
      </c>
      <c r="L1839" s="169">
        <v>787.20959999999991</v>
      </c>
      <c r="M1839" s="169">
        <v>1387.2060000000001</v>
      </c>
      <c r="N1839" s="169">
        <v>1006.2307499999999</v>
      </c>
      <c r="O1839" s="169">
        <v>1149.9854249999999</v>
      </c>
      <c r="P1839" s="169">
        <v>1050.0401999999999</v>
      </c>
      <c r="Q1839" s="169">
        <v>1555.1718000000001</v>
      </c>
      <c r="R1839" s="169">
        <v>933.22222499999998</v>
      </c>
      <c r="S1839" s="169">
        <v>0</v>
      </c>
      <c r="T1839" s="169">
        <v>0</v>
      </c>
      <c r="U1839" s="169">
        <v>14044.888799999999</v>
      </c>
      <c r="V1839" s="163">
        <f ca="1">SUM(INDIRECT(Inputs!$C$11&amp;ROW()&amp;":"&amp;Inputs!$C$12&amp;ROW()))</f>
        <v>1555.1718000000001</v>
      </c>
      <c r="W1839" s="163">
        <f ca="1">SUM(INDIRECT(Inputs!$C$13&amp;ROW()&amp;":"&amp;Inputs!$C$14&amp;ROW()))</f>
        <v>13111.666574999999</v>
      </c>
      <c r="X1839" s="3" t="str">
        <f>IF(COUNTIFS(Lookups!$A:$A,C1839)=1,"Gross Sales","")</f>
        <v/>
      </c>
      <c r="Y1839" s="3" t="str">
        <f>IF(COUNTIFS(Lookups!$D:$D,C1839)=1,"Bar Sales","")</f>
        <v/>
      </c>
      <c r="Z1839" s="3" t="str">
        <f>IFERROR(VLOOKUP(C1839*1,Lookups!$D:$F,3,FALSE),"")</f>
        <v/>
      </c>
      <c r="AA1839" s="3" t="str">
        <f>IFERROR(VLOOKUP($C1839*1,Lookups!$H:$N,3,FALSE),"")</f>
        <v>Sales</v>
      </c>
      <c r="AB1839" s="3" t="str">
        <f>IFERROR(VLOOKUP($C1839*1,Lookups!$H:$N,4,FALSE),"")</f>
        <v>Lunch</v>
      </c>
      <c r="AC1839" s="3" t="str">
        <f>IFERROR(VLOOKUP($C1839*1,Lookups!$H:$N,5,FALSE),"")</f>
        <v>Bar</v>
      </c>
      <c r="AD1839" s="3" t="str">
        <f>IFERROR(VLOOKUP($C1839*1,Lookups!$H:$N,6,FALSE),"")</f>
        <v>Bev</v>
      </c>
      <c r="AE1839" s="3" t="str">
        <f>IFERROR(VLOOKUP($C1839*1,Lookups!$H:$N,7,FALSE),"")</f>
        <v>Wine</v>
      </c>
      <c r="AF1839" s="3" t="str">
        <f>VLOOKUP(B1839*1,Stores!$A:$C,3,FALSE)</f>
        <v>DFG</v>
      </c>
    </row>
    <row r="1840" spans="1:32">
      <c r="A1840" s="165" t="s">
        <v>948</v>
      </c>
      <c r="B1840" s="166" t="s">
        <v>937</v>
      </c>
      <c r="C1840" s="165" t="s">
        <v>676</v>
      </c>
      <c r="D1840" s="165" t="s">
        <v>918</v>
      </c>
      <c r="E1840" s="165" t="s">
        <v>700</v>
      </c>
      <c r="F1840" s="167">
        <v>2017</v>
      </c>
      <c r="G1840" s="168">
        <v>0</v>
      </c>
      <c r="H1840" s="169">
        <v>1114.3500000000001</v>
      </c>
      <c r="I1840" s="169">
        <v>847.2</v>
      </c>
      <c r="J1840" s="169">
        <v>918.15750000000003</v>
      </c>
      <c r="K1840" s="169">
        <v>732.22500000000002</v>
      </c>
      <c r="L1840" s="169">
        <v>987.67500000000007</v>
      </c>
      <c r="M1840" s="169">
        <v>879.67499999999995</v>
      </c>
      <c r="N1840" s="169">
        <v>738.15</v>
      </c>
      <c r="O1840" s="169">
        <v>1039.4475</v>
      </c>
      <c r="P1840" s="169">
        <v>774.27</v>
      </c>
      <c r="Q1840" s="169">
        <v>1035.18</v>
      </c>
      <c r="R1840" s="169">
        <v>1231.8000000000002</v>
      </c>
      <c r="S1840" s="169">
        <v>0</v>
      </c>
      <c r="T1840" s="169">
        <v>0</v>
      </c>
      <c r="U1840" s="169">
        <v>10298.130000000001</v>
      </c>
      <c r="V1840" s="163">
        <f ca="1">SUM(INDIRECT(Inputs!$C$11&amp;ROW()&amp;":"&amp;Inputs!$C$12&amp;ROW()))</f>
        <v>1035.18</v>
      </c>
      <c r="W1840" s="163">
        <f ca="1">SUM(INDIRECT(Inputs!$C$13&amp;ROW()&amp;":"&amp;Inputs!$C$14&amp;ROW()))</f>
        <v>9066.33</v>
      </c>
      <c r="X1840" s="3" t="str">
        <f>IF(COUNTIFS(Lookups!$A:$A,C1840)=1,"Gross Sales","")</f>
        <v/>
      </c>
      <c r="Y1840" s="3" t="str">
        <f>IF(COUNTIFS(Lookups!$D:$D,C1840)=1,"Bar Sales","")</f>
        <v/>
      </c>
      <c r="Z1840" s="3" t="str">
        <f>IFERROR(VLOOKUP(C1840*1,Lookups!$D:$F,3,FALSE),"")</f>
        <v/>
      </c>
      <c r="AA1840" s="3" t="str">
        <f>IFERROR(VLOOKUP($C1840*1,Lookups!$H:$N,3,FALSE),"")</f>
        <v>Sales</v>
      </c>
      <c r="AB1840" s="3" t="str">
        <f>IFERROR(VLOOKUP($C1840*1,Lookups!$H:$N,4,FALSE),"")</f>
        <v>Lunch</v>
      </c>
      <c r="AC1840" s="3" t="str">
        <f>IFERROR(VLOOKUP($C1840*1,Lookups!$H:$N,5,FALSE),"")</f>
        <v>Bar</v>
      </c>
      <c r="AD1840" s="3" t="str">
        <f>IFERROR(VLOOKUP($C1840*1,Lookups!$H:$N,6,FALSE),"")</f>
        <v>Bev</v>
      </c>
      <c r="AE1840" s="3" t="str">
        <f>IFERROR(VLOOKUP($C1840*1,Lookups!$H:$N,7,FALSE),"")</f>
        <v>Wine</v>
      </c>
      <c r="AF1840" s="3" t="str">
        <f>VLOOKUP(B1840*1,Stores!$A:$C,3,FALSE)</f>
        <v>DFG</v>
      </c>
    </row>
    <row r="1841" spans="1:32">
      <c r="A1841" s="165" t="s">
        <v>947</v>
      </c>
      <c r="B1841" s="166" t="s">
        <v>938</v>
      </c>
      <c r="C1841" s="165" t="s">
        <v>676</v>
      </c>
      <c r="D1841" s="165" t="s">
        <v>918</v>
      </c>
      <c r="E1841" s="165" t="s">
        <v>700</v>
      </c>
      <c r="F1841" s="167">
        <v>2017</v>
      </c>
      <c r="G1841" s="168">
        <v>0</v>
      </c>
      <c r="H1841" s="169">
        <v>1809.99</v>
      </c>
      <c r="I1841" s="169">
        <v>919.11749999999995</v>
      </c>
      <c r="J1841" s="169">
        <v>1575.6525000000001</v>
      </c>
      <c r="K1841" s="169">
        <v>934.18499999999995</v>
      </c>
      <c r="L1841" s="169">
        <v>1547.7225000000001</v>
      </c>
      <c r="M1841" s="169">
        <v>931.94999999999993</v>
      </c>
      <c r="N1841" s="169">
        <v>1217.385</v>
      </c>
      <c r="O1841" s="169">
        <v>712.53</v>
      </c>
      <c r="P1841" s="169">
        <v>845.27624999999989</v>
      </c>
      <c r="Q1841" s="169">
        <v>814.13699999999983</v>
      </c>
      <c r="R1841" s="169">
        <v>833.51400000000001</v>
      </c>
      <c r="S1841" s="169">
        <v>0</v>
      </c>
      <c r="T1841" s="169">
        <v>0</v>
      </c>
      <c r="U1841" s="169">
        <v>12141.45975</v>
      </c>
      <c r="V1841" s="163">
        <f ca="1">SUM(INDIRECT(Inputs!$C$11&amp;ROW()&amp;":"&amp;Inputs!$C$12&amp;ROW()))</f>
        <v>814.13699999999983</v>
      </c>
      <c r="W1841" s="163">
        <f ca="1">SUM(INDIRECT(Inputs!$C$13&amp;ROW()&amp;":"&amp;Inputs!$C$14&amp;ROW()))</f>
        <v>11307.945750000001</v>
      </c>
      <c r="X1841" s="3" t="str">
        <f>IF(COUNTIFS(Lookups!$A:$A,C1841)=1,"Gross Sales","")</f>
        <v/>
      </c>
      <c r="Y1841" s="3" t="str">
        <f>IF(COUNTIFS(Lookups!$D:$D,C1841)=1,"Bar Sales","")</f>
        <v/>
      </c>
      <c r="Z1841" s="3" t="str">
        <f>IFERROR(VLOOKUP(C1841*1,Lookups!$D:$F,3,FALSE),"")</f>
        <v/>
      </c>
      <c r="AA1841" s="3" t="str">
        <f>IFERROR(VLOOKUP($C1841*1,Lookups!$H:$N,3,FALSE),"")</f>
        <v>Sales</v>
      </c>
      <c r="AB1841" s="3" t="str">
        <f>IFERROR(VLOOKUP($C1841*1,Lookups!$H:$N,4,FALSE),"")</f>
        <v>Lunch</v>
      </c>
      <c r="AC1841" s="3" t="str">
        <f>IFERROR(VLOOKUP($C1841*1,Lookups!$H:$N,5,FALSE),"")</f>
        <v>Bar</v>
      </c>
      <c r="AD1841" s="3" t="str">
        <f>IFERROR(VLOOKUP($C1841*1,Lookups!$H:$N,6,FALSE),"")</f>
        <v>Bev</v>
      </c>
      <c r="AE1841" s="3" t="str">
        <f>IFERROR(VLOOKUP($C1841*1,Lookups!$H:$N,7,FALSE),"")</f>
        <v>Wine</v>
      </c>
      <c r="AF1841" s="3" t="str">
        <f>VLOOKUP(B1841*1,Stores!$A:$C,3,FALSE)</f>
        <v>DFG</v>
      </c>
    </row>
    <row r="1842" spans="1:32">
      <c r="A1842" s="165" t="s">
        <v>946</v>
      </c>
      <c r="B1842" s="166" t="s">
        <v>939</v>
      </c>
      <c r="C1842" s="165" t="s">
        <v>676</v>
      </c>
      <c r="D1842" s="165" t="s">
        <v>918</v>
      </c>
      <c r="E1842" s="165" t="s">
        <v>700</v>
      </c>
      <c r="F1842" s="167">
        <v>2017</v>
      </c>
      <c r="G1842" s="168">
        <v>0</v>
      </c>
      <c r="H1842" s="169">
        <v>711.81599999999992</v>
      </c>
      <c r="I1842" s="169">
        <v>645.38572500000009</v>
      </c>
      <c r="J1842" s="169">
        <v>344.84834999999998</v>
      </c>
      <c r="K1842" s="169">
        <v>448.69769999999994</v>
      </c>
      <c r="L1842" s="169">
        <v>619.40774999999996</v>
      </c>
      <c r="M1842" s="169">
        <v>697.11840000000007</v>
      </c>
      <c r="N1842" s="169">
        <v>344.17439999999999</v>
      </c>
      <c r="O1842" s="169">
        <v>699.14459999999997</v>
      </c>
      <c r="P1842" s="169">
        <v>790.85159999999996</v>
      </c>
      <c r="Q1842" s="169">
        <v>524.94809999999995</v>
      </c>
      <c r="R1842" s="169">
        <v>734.83012500000007</v>
      </c>
      <c r="S1842" s="169">
        <v>0</v>
      </c>
      <c r="T1842" s="169">
        <v>0</v>
      </c>
      <c r="U1842" s="169">
        <v>6561.222749999999</v>
      </c>
      <c r="V1842" s="163">
        <f ca="1">SUM(INDIRECT(Inputs!$C$11&amp;ROW()&amp;":"&amp;Inputs!$C$12&amp;ROW()))</f>
        <v>524.94809999999995</v>
      </c>
      <c r="W1842" s="163">
        <f ca="1">SUM(INDIRECT(Inputs!$C$13&amp;ROW()&amp;":"&amp;Inputs!$C$14&amp;ROW()))</f>
        <v>5826.3926249999986</v>
      </c>
      <c r="X1842" s="3" t="str">
        <f>IF(COUNTIFS(Lookups!$A:$A,C1842)=1,"Gross Sales","")</f>
        <v/>
      </c>
      <c r="Y1842" s="3" t="str">
        <f>IF(COUNTIFS(Lookups!$D:$D,C1842)=1,"Bar Sales","")</f>
        <v/>
      </c>
      <c r="Z1842" s="3" t="str">
        <f>IFERROR(VLOOKUP(C1842*1,Lookups!$D:$F,3,FALSE),"")</f>
        <v/>
      </c>
      <c r="AA1842" s="3" t="str">
        <f>IFERROR(VLOOKUP($C1842*1,Lookups!$H:$N,3,FALSE),"")</f>
        <v>Sales</v>
      </c>
      <c r="AB1842" s="3" t="str">
        <f>IFERROR(VLOOKUP($C1842*1,Lookups!$H:$N,4,FALSE),"")</f>
        <v>Lunch</v>
      </c>
      <c r="AC1842" s="3" t="str">
        <f>IFERROR(VLOOKUP($C1842*1,Lookups!$H:$N,5,FALSE),"")</f>
        <v>Bar</v>
      </c>
      <c r="AD1842" s="3" t="str">
        <f>IFERROR(VLOOKUP($C1842*1,Lookups!$H:$N,6,FALSE),"")</f>
        <v>Bev</v>
      </c>
      <c r="AE1842" s="3" t="str">
        <f>IFERROR(VLOOKUP($C1842*1,Lookups!$H:$N,7,FALSE),"")</f>
        <v>Wine</v>
      </c>
      <c r="AF1842" s="3" t="str">
        <f>VLOOKUP(B1842*1,Stores!$A:$C,3,FALSE)</f>
        <v>DFG</v>
      </c>
    </row>
    <row r="1843" spans="1:32">
      <c r="A1843" s="165" t="s">
        <v>945</v>
      </c>
      <c r="B1843" s="166" t="s">
        <v>940</v>
      </c>
      <c r="C1843" s="165" t="s">
        <v>676</v>
      </c>
      <c r="D1843" s="165" t="s">
        <v>918</v>
      </c>
      <c r="E1843" s="165" t="s">
        <v>700</v>
      </c>
      <c r="F1843" s="167">
        <v>2017</v>
      </c>
      <c r="G1843" s="168">
        <v>0</v>
      </c>
      <c r="H1843" s="169">
        <v>1811.0143500000001</v>
      </c>
      <c r="I1843" s="169">
        <v>2455.9793999999997</v>
      </c>
      <c r="J1843" s="169">
        <v>1524.0225</v>
      </c>
      <c r="K1843" s="169">
        <v>1331.9775</v>
      </c>
      <c r="L1843" s="169">
        <v>1828.1537999999998</v>
      </c>
      <c r="M1843" s="169">
        <v>1297.5105000000001</v>
      </c>
      <c r="N1843" s="169">
        <v>1474.9349999999999</v>
      </c>
      <c r="O1843" s="169">
        <v>1178.7750000000001</v>
      </c>
      <c r="P1843" s="169">
        <v>1161.3579749999999</v>
      </c>
      <c r="Q1843" s="169">
        <v>1713.42</v>
      </c>
      <c r="R1843" s="169">
        <v>2087.6244750000001</v>
      </c>
      <c r="S1843" s="169">
        <v>0</v>
      </c>
      <c r="T1843" s="169">
        <v>0</v>
      </c>
      <c r="U1843" s="169">
        <v>17864.770499999999</v>
      </c>
      <c r="V1843" s="163">
        <f ca="1">SUM(INDIRECT(Inputs!$C$11&amp;ROW()&amp;":"&amp;Inputs!$C$12&amp;ROW()))</f>
        <v>1713.42</v>
      </c>
      <c r="W1843" s="163">
        <f ca="1">SUM(INDIRECT(Inputs!$C$13&amp;ROW()&amp;":"&amp;Inputs!$C$14&amp;ROW()))</f>
        <v>15777.146025</v>
      </c>
      <c r="X1843" s="3" t="str">
        <f>IF(COUNTIFS(Lookups!$A:$A,C1843)=1,"Gross Sales","")</f>
        <v/>
      </c>
      <c r="Y1843" s="3" t="str">
        <f>IF(COUNTIFS(Lookups!$D:$D,C1843)=1,"Bar Sales","")</f>
        <v/>
      </c>
      <c r="Z1843" s="3" t="str">
        <f>IFERROR(VLOOKUP(C1843*1,Lookups!$D:$F,3,FALSE),"")</f>
        <v/>
      </c>
      <c r="AA1843" s="3" t="str">
        <f>IFERROR(VLOOKUP($C1843*1,Lookups!$H:$N,3,FALSE),"")</f>
        <v>Sales</v>
      </c>
      <c r="AB1843" s="3" t="str">
        <f>IFERROR(VLOOKUP($C1843*1,Lookups!$H:$N,4,FALSE),"")</f>
        <v>Lunch</v>
      </c>
      <c r="AC1843" s="3" t="str">
        <f>IFERROR(VLOOKUP($C1843*1,Lookups!$H:$N,5,FALSE),"")</f>
        <v>Bar</v>
      </c>
      <c r="AD1843" s="3" t="str">
        <f>IFERROR(VLOOKUP($C1843*1,Lookups!$H:$N,6,FALSE),"")</f>
        <v>Bev</v>
      </c>
      <c r="AE1843" s="3" t="str">
        <f>IFERROR(VLOOKUP($C1843*1,Lookups!$H:$N,7,FALSE),"")</f>
        <v>Wine</v>
      </c>
      <c r="AF1843" s="3" t="str">
        <f>VLOOKUP(B1843*1,Stores!$A:$C,3,FALSE)</f>
        <v>DFG</v>
      </c>
    </row>
    <row r="1844" spans="1:32">
      <c r="A1844" s="165" t="s">
        <v>944</v>
      </c>
      <c r="B1844" s="166" t="s">
        <v>941</v>
      </c>
      <c r="C1844" s="165" t="s">
        <v>676</v>
      </c>
      <c r="D1844" s="165" t="s">
        <v>918</v>
      </c>
      <c r="E1844" s="165" t="s">
        <v>700</v>
      </c>
      <c r="F1844" s="167">
        <v>2017</v>
      </c>
      <c r="G1844" s="168">
        <v>0</v>
      </c>
      <c r="H1844" s="169">
        <v>1754.497875</v>
      </c>
      <c r="I1844" s="169">
        <v>2183.0111999999999</v>
      </c>
      <c r="J1844" s="169">
        <v>2394.8946000000001</v>
      </c>
      <c r="K1844" s="169">
        <v>1972.2310500000001</v>
      </c>
      <c r="L1844" s="169">
        <v>2579.2959000000001</v>
      </c>
      <c r="M1844" s="169">
        <v>1701.7650000000003</v>
      </c>
      <c r="N1844" s="169">
        <v>2417.3555999999999</v>
      </c>
      <c r="O1844" s="169">
        <v>1497.3336000000002</v>
      </c>
      <c r="P1844" s="169">
        <v>2658.3249000000001</v>
      </c>
      <c r="Q1844" s="169">
        <v>3293.8330500000002</v>
      </c>
      <c r="R1844" s="169">
        <v>3251.5603499999997</v>
      </c>
      <c r="S1844" s="169">
        <v>0</v>
      </c>
      <c r="T1844" s="169">
        <v>0</v>
      </c>
      <c r="U1844" s="169">
        <v>25704.103125000001</v>
      </c>
      <c r="V1844" s="163">
        <f ca="1">SUM(INDIRECT(Inputs!$C$11&amp;ROW()&amp;":"&amp;Inputs!$C$12&amp;ROW()))</f>
        <v>3293.8330500000002</v>
      </c>
      <c r="W1844" s="163">
        <f ca="1">SUM(INDIRECT(Inputs!$C$13&amp;ROW()&amp;":"&amp;Inputs!$C$14&amp;ROW()))</f>
        <v>22452.542775000002</v>
      </c>
      <c r="X1844" s="3" t="str">
        <f>IF(COUNTIFS(Lookups!$A:$A,C1844)=1,"Gross Sales","")</f>
        <v/>
      </c>
      <c r="Y1844" s="3" t="str">
        <f>IF(COUNTIFS(Lookups!$D:$D,C1844)=1,"Bar Sales","")</f>
        <v/>
      </c>
      <c r="Z1844" s="3" t="str">
        <f>IFERROR(VLOOKUP(C1844*1,Lookups!$D:$F,3,FALSE),"")</f>
        <v/>
      </c>
      <c r="AA1844" s="3" t="str">
        <f>IFERROR(VLOOKUP($C1844*1,Lookups!$H:$N,3,FALSE),"")</f>
        <v>Sales</v>
      </c>
      <c r="AB1844" s="3" t="str">
        <f>IFERROR(VLOOKUP($C1844*1,Lookups!$H:$N,4,FALSE),"")</f>
        <v>Lunch</v>
      </c>
      <c r="AC1844" s="3" t="str">
        <f>IFERROR(VLOOKUP($C1844*1,Lookups!$H:$N,5,FALSE),"")</f>
        <v>Bar</v>
      </c>
      <c r="AD1844" s="3" t="str">
        <f>IFERROR(VLOOKUP($C1844*1,Lookups!$H:$N,6,FALSE),"")</f>
        <v>Bev</v>
      </c>
      <c r="AE1844" s="3" t="str">
        <f>IFERROR(VLOOKUP($C1844*1,Lookups!$H:$N,7,FALSE),"")</f>
        <v>Wine</v>
      </c>
      <c r="AF1844" s="3" t="str">
        <f>VLOOKUP(B1844*1,Stores!$A:$C,3,FALSE)</f>
        <v>DFG</v>
      </c>
    </row>
    <row r="1845" spans="1:32">
      <c r="A1845" s="165" t="s">
        <v>943</v>
      </c>
      <c r="B1845" s="166" t="s">
        <v>942</v>
      </c>
      <c r="C1845" s="165" t="s">
        <v>676</v>
      </c>
      <c r="D1845" s="165" t="s">
        <v>918</v>
      </c>
      <c r="E1845" s="165" t="s">
        <v>700</v>
      </c>
      <c r="F1845" s="167">
        <v>2017</v>
      </c>
      <c r="G1845" s="168">
        <v>0</v>
      </c>
      <c r="H1845" s="169">
        <v>1536.9749999999999</v>
      </c>
      <c r="I1845" s="169">
        <v>1166.2481250000001</v>
      </c>
      <c r="J1845" s="169">
        <v>1378.62</v>
      </c>
      <c r="K1845" s="169">
        <v>976.94999999999993</v>
      </c>
      <c r="L1845" s="169">
        <v>1322.76</v>
      </c>
      <c r="M1845" s="169">
        <v>1076.6100000000001</v>
      </c>
      <c r="N1845" s="169">
        <v>995.08500000000004</v>
      </c>
      <c r="O1845" s="169">
        <v>967.31250000000011</v>
      </c>
      <c r="P1845" s="169">
        <v>771.21</v>
      </c>
      <c r="Q1845" s="169">
        <v>1244.2317</v>
      </c>
      <c r="R1845" s="169">
        <v>1366.875</v>
      </c>
      <c r="S1845" s="169">
        <v>0</v>
      </c>
      <c r="T1845" s="169">
        <v>0</v>
      </c>
      <c r="U1845" s="169">
        <v>12802.877325000001</v>
      </c>
      <c r="V1845" s="163">
        <f ca="1">SUM(INDIRECT(Inputs!$C$11&amp;ROW()&amp;":"&amp;Inputs!$C$12&amp;ROW()))</f>
        <v>1244.2317</v>
      </c>
      <c r="W1845" s="163">
        <f ca="1">SUM(INDIRECT(Inputs!$C$13&amp;ROW()&amp;":"&amp;Inputs!$C$14&amp;ROW()))</f>
        <v>11436.002325000001</v>
      </c>
      <c r="X1845" s="3" t="str">
        <f>IF(COUNTIFS(Lookups!$A:$A,C1845)=1,"Gross Sales","")</f>
        <v/>
      </c>
      <c r="Y1845" s="3" t="str">
        <f>IF(COUNTIFS(Lookups!$D:$D,C1845)=1,"Bar Sales","")</f>
        <v/>
      </c>
      <c r="Z1845" s="3" t="str">
        <f>IFERROR(VLOOKUP(C1845*1,Lookups!$D:$F,3,FALSE),"")</f>
        <v/>
      </c>
      <c r="AA1845" s="3" t="str">
        <f>IFERROR(VLOOKUP($C1845*1,Lookups!$H:$N,3,FALSE),"")</f>
        <v>Sales</v>
      </c>
      <c r="AB1845" s="3" t="str">
        <f>IFERROR(VLOOKUP($C1845*1,Lookups!$H:$N,4,FALSE),"")</f>
        <v>Lunch</v>
      </c>
      <c r="AC1845" s="3" t="str">
        <f>IFERROR(VLOOKUP($C1845*1,Lookups!$H:$N,5,FALSE),"")</f>
        <v>Bar</v>
      </c>
      <c r="AD1845" s="3" t="str">
        <f>IFERROR(VLOOKUP($C1845*1,Lookups!$H:$N,6,FALSE),"")</f>
        <v>Bev</v>
      </c>
      <c r="AE1845" s="3" t="str">
        <f>IFERROR(VLOOKUP($C1845*1,Lookups!$H:$N,7,FALSE),"")</f>
        <v>Wine</v>
      </c>
      <c r="AF1845" s="3" t="str">
        <f>VLOOKUP(B1845*1,Stores!$A:$C,3,FALSE)</f>
        <v>DFG</v>
      </c>
    </row>
    <row r="1846" spans="1:32">
      <c r="A1846" s="165" t="s">
        <v>942</v>
      </c>
      <c r="B1846" s="166" t="s">
        <v>943</v>
      </c>
      <c r="C1846" s="165" t="s">
        <v>676</v>
      </c>
      <c r="D1846" s="165" t="s">
        <v>918</v>
      </c>
      <c r="E1846" s="165" t="s">
        <v>700</v>
      </c>
      <c r="F1846" s="167">
        <v>2017</v>
      </c>
      <c r="G1846" s="168">
        <v>0</v>
      </c>
      <c r="H1846" s="169">
        <v>260.09999999999997</v>
      </c>
      <c r="I1846" s="169">
        <v>467.92500000000001</v>
      </c>
      <c r="J1846" s="169">
        <v>453.47700000000003</v>
      </c>
      <c r="K1846" s="169">
        <v>227.565</v>
      </c>
      <c r="L1846" s="169">
        <v>292.95</v>
      </c>
      <c r="M1846" s="169">
        <v>195.61499999999998</v>
      </c>
      <c r="N1846" s="169">
        <v>286.69499999999999</v>
      </c>
      <c r="O1846" s="169">
        <v>281.52000000000004</v>
      </c>
      <c r="P1846" s="169">
        <v>232.87499999999997</v>
      </c>
      <c r="Q1846" s="169">
        <v>249.29999999999998</v>
      </c>
      <c r="R1846" s="169">
        <v>389.07</v>
      </c>
      <c r="S1846" s="169">
        <v>0</v>
      </c>
      <c r="T1846" s="169">
        <v>0</v>
      </c>
      <c r="U1846" s="169">
        <v>3337.0920000000006</v>
      </c>
      <c r="V1846" s="163">
        <f ca="1">SUM(INDIRECT(Inputs!$C$11&amp;ROW()&amp;":"&amp;Inputs!$C$12&amp;ROW()))</f>
        <v>249.29999999999998</v>
      </c>
      <c r="W1846" s="163">
        <f ca="1">SUM(INDIRECT(Inputs!$C$13&amp;ROW()&amp;":"&amp;Inputs!$C$14&amp;ROW()))</f>
        <v>2948.0220000000004</v>
      </c>
      <c r="X1846" s="3" t="str">
        <f>IF(COUNTIFS(Lookups!$A:$A,C1846)=1,"Gross Sales","")</f>
        <v/>
      </c>
      <c r="Y1846" s="3" t="str">
        <f>IF(COUNTIFS(Lookups!$D:$D,C1846)=1,"Bar Sales","")</f>
        <v/>
      </c>
      <c r="Z1846" s="3" t="str">
        <f>IFERROR(VLOOKUP(C1846*1,Lookups!$D:$F,3,FALSE),"")</f>
        <v/>
      </c>
      <c r="AA1846" s="3" t="str">
        <f>IFERROR(VLOOKUP($C1846*1,Lookups!$H:$N,3,FALSE),"")</f>
        <v>Sales</v>
      </c>
      <c r="AB1846" s="3" t="str">
        <f>IFERROR(VLOOKUP($C1846*1,Lookups!$H:$N,4,FALSE),"")</f>
        <v>Lunch</v>
      </c>
      <c r="AC1846" s="3" t="str">
        <f>IFERROR(VLOOKUP($C1846*1,Lookups!$H:$N,5,FALSE),"")</f>
        <v>Bar</v>
      </c>
      <c r="AD1846" s="3" t="str">
        <f>IFERROR(VLOOKUP($C1846*1,Lookups!$H:$N,6,FALSE),"")</f>
        <v>Bev</v>
      </c>
      <c r="AE1846" s="3" t="str">
        <f>IFERROR(VLOOKUP($C1846*1,Lookups!$H:$N,7,FALSE),"")</f>
        <v>Wine</v>
      </c>
      <c r="AF1846" s="3" t="str">
        <f>VLOOKUP(B1846*1,Stores!$A:$C,3,FALSE)</f>
        <v>DFG</v>
      </c>
    </row>
    <row r="1847" spans="1:32">
      <c r="A1847" s="165" t="s">
        <v>941</v>
      </c>
      <c r="B1847" s="166" t="s">
        <v>944</v>
      </c>
      <c r="C1847" s="165" t="s">
        <v>676</v>
      </c>
      <c r="D1847" s="165" t="s">
        <v>918</v>
      </c>
      <c r="E1847" s="165" t="s">
        <v>700</v>
      </c>
      <c r="F1847" s="167">
        <v>2017</v>
      </c>
      <c r="G1847" s="168">
        <v>0</v>
      </c>
      <c r="H1847" s="169">
        <v>1529.6175000000001</v>
      </c>
      <c r="I1847" s="169">
        <v>1609.2749999999999</v>
      </c>
      <c r="J1847" s="169">
        <v>1627.425</v>
      </c>
      <c r="K1847" s="169">
        <v>956.8125</v>
      </c>
      <c r="L1847" s="169">
        <v>1345.68</v>
      </c>
      <c r="M1847" s="169">
        <v>1285.5150000000001</v>
      </c>
      <c r="N1847" s="169">
        <v>988.38</v>
      </c>
      <c r="O1847" s="169">
        <v>907.20749999999998</v>
      </c>
      <c r="P1847" s="169">
        <v>1056.691425</v>
      </c>
      <c r="Q1847" s="169">
        <v>1270.3200000000002</v>
      </c>
      <c r="R1847" s="169">
        <v>1226.3474999999999</v>
      </c>
      <c r="S1847" s="169">
        <v>0</v>
      </c>
      <c r="T1847" s="169">
        <v>0</v>
      </c>
      <c r="U1847" s="169">
        <v>13803.271424999999</v>
      </c>
      <c r="V1847" s="163">
        <f ca="1">SUM(INDIRECT(Inputs!$C$11&amp;ROW()&amp;":"&amp;Inputs!$C$12&amp;ROW()))</f>
        <v>1270.3200000000002</v>
      </c>
      <c r="W1847" s="163">
        <f ca="1">SUM(INDIRECT(Inputs!$C$13&amp;ROW()&amp;":"&amp;Inputs!$C$14&amp;ROW()))</f>
        <v>12576.923924999999</v>
      </c>
      <c r="X1847" s="3" t="str">
        <f>IF(COUNTIFS(Lookups!$A:$A,C1847)=1,"Gross Sales","")</f>
        <v/>
      </c>
      <c r="Y1847" s="3" t="str">
        <f>IF(COUNTIFS(Lookups!$D:$D,C1847)=1,"Bar Sales","")</f>
        <v/>
      </c>
      <c r="Z1847" s="3" t="str">
        <f>IFERROR(VLOOKUP(C1847*1,Lookups!$D:$F,3,FALSE),"")</f>
        <v/>
      </c>
      <c r="AA1847" s="3" t="str">
        <f>IFERROR(VLOOKUP($C1847*1,Lookups!$H:$N,3,FALSE),"")</f>
        <v>Sales</v>
      </c>
      <c r="AB1847" s="3" t="str">
        <f>IFERROR(VLOOKUP($C1847*1,Lookups!$H:$N,4,FALSE),"")</f>
        <v>Lunch</v>
      </c>
      <c r="AC1847" s="3" t="str">
        <f>IFERROR(VLOOKUP($C1847*1,Lookups!$H:$N,5,FALSE),"")</f>
        <v>Bar</v>
      </c>
      <c r="AD1847" s="3" t="str">
        <f>IFERROR(VLOOKUP($C1847*1,Lookups!$H:$N,6,FALSE),"")</f>
        <v>Bev</v>
      </c>
      <c r="AE1847" s="3" t="str">
        <f>IFERROR(VLOOKUP($C1847*1,Lookups!$H:$N,7,FALSE),"")</f>
        <v>Wine</v>
      </c>
      <c r="AF1847" s="3" t="str">
        <f>VLOOKUP(B1847*1,Stores!$A:$C,3,FALSE)</f>
        <v>DFG</v>
      </c>
    </row>
    <row r="1848" spans="1:32">
      <c r="A1848" s="165" t="s">
        <v>940</v>
      </c>
      <c r="B1848" s="166" t="s">
        <v>945</v>
      </c>
      <c r="C1848" s="165" t="s">
        <v>676</v>
      </c>
      <c r="D1848" s="165" t="s">
        <v>918</v>
      </c>
      <c r="E1848" s="165" t="s">
        <v>700</v>
      </c>
      <c r="F1848" s="167">
        <v>2017</v>
      </c>
      <c r="G1848" s="168">
        <v>0</v>
      </c>
      <c r="H1848" s="169">
        <v>736.99590000000001</v>
      </c>
      <c r="I1848" s="169">
        <v>423.33749999999998</v>
      </c>
      <c r="J1848" s="169">
        <v>480.3457499999999</v>
      </c>
      <c r="K1848" s="169">
        <v>405</v>
      </c>
      <c r="L1848" s="169">
        <v>503.58</v>
      </c>
      <c r="M1848" s="169">
        <v>709.65</v>
      </c>
      <c r="N1848" s="169">
        <v>806.76</v>
      </c>
      <c r="O1848" s="169">
        <v>592.72499999999991</v>
      </c>
      <c r="P1848" s="169">
        <v>494.70749999999998</v>
      </c>
      <c r="Q1848" s="169">
        <v>524.00250000000005</v>
      </c>
      <c r="R1848" s="169">
        <v>1015.1325000000001</v>
      </c>
      <c r="S1848" s="169">
        <v>0</v>
      </c>
      <c r="T1848" s="169">
        <v>0</v>
      </c>
      <c r="U1848" s="169">
        <v>6692.2366500000007</v>
      </c>
      <c r="V1848" s="163">
        <f ca="1">SUM(INDIRECT(Inputs!$C$11&amp;ROW()&amp;":"&amp;Inputs!$C$12&amp;ROW()))</f>
        <v>524.00250000000005</v>
      </c>
      <c r="W1848" s="163">
        <f ca="1">SUM(INDIRECT(Inputs!$C$13&amp;ROW()&amp;":"&amp;Inputs!$C$14&amp;ROW()))</f>
        <v>5677.104150000001</v>
      </c>
      <c r="X1848" s="3" t="str">
        <f>IF(COUNTIFS(Lookups!$A:$A,C1848)=1,"Gross Sales","")</f>
        <v/>
      </c>
      <c r="Y1848" s="3" t="str">
        <f>IF(COUNTIFS(Lookups!$D:$D,C1848)=1,"Bar Sales","")</f>
        <v/>
      </c>
      <c r="Z1848" s="3" t="str">
        <f>IFERROR(VLOOKUP(C1848*1,Lookups!$D:$F,3,FALSE),"")</f>
        <v/>
      </c>
      <c r="AA1848" s="3" t="str">
        <f>IFERROR(VLOOKUP($C1848*1,Lookups!$H:$N,3,FALSE),"")</f>
        <v>Sales</v>
      </c>
      <c r="AB1848" s="3" t="str">
        <f>IFERROR(VLOOKUP($C1848*1,Lookups!$H:$N,4,FALSE),"")</f>
        <v>Lunch</v>
      </c>
      <c r="AC1848" s="3" t="str">
        <f>IFERROR(VLOOKUP($C1848*1,Lookups!$H:$N,5,FALSE),"")</f>
        <v>Bar</v>
      </c>
      <c r="AD1848" s="3" t="str">
        <f>IFERROR(VLOOKUP($C1848*1,Lookups!$H:$N,6,FALSE),"")</f>
        <v>Bev</v>
      </c>
      <c r="AE1848" s="3" t="str">
        <f>IFERROR(VLOOKUP($C1848*1,Lookups!$H:$N,7,FALSE),"")</f>
        <v>Wine</v>
      </c>
      <c r="AF1848" s="3" t="str">
        <f>VLOOKUP(B1848*1,Stores!$A:$C,3,FALSE)</f>
        <v>DFG</v>
      </c>
    </row>
    <row r="1849" spans="1:32">
      <c r="A1849" s="165" t="s">
        <v>939</v>
      </c>
      <c r="B1849" s="166" t="s">
        <v>946</v>
      </c>
      <c r="C1849" s="165" t="s">
        <v>676</v>
      </c>
      <c r="D1849" s="165" t="s">
        <v>918</v>
      </c>
      <c r="E1849" s="165" t="s">
        <v>700</v>
      </c>
      <c r="F1849" s="167">
        <v>2017</v>
      </c>
      <c r="G1849" s="168">
        <v>0</v>
      </c>
      <c r="H1849" s="169">
        <v>644.08500000000004</v>
      </c>
      <c r="I1849" s="169">
        <v>529.15499999999997</v>
      </c>
      <c r="J1849" s="169">
        <v>453.06</v>
      </c>
      <c r="K1849" s="169">
        <v>418.08</v>
      </c>
      <c r="L1849" s="169">
        <v>485.13749999999999</v>
      </c>
      <c r="M1849" s="169">
        <v>316.8</v>
      </c>
      <c r="N1849" s="169">
        <v>618.97499999999991</v>
      </c>
      <c r="O1849" s="169">
        <v>652.67100000000005</v>
      </c>
      <c r="P1849" s="169">
        <v>634.67999999999995</v>
      </c>
      <c r="Q1849" s="169">
        <v>660.66</v>
      </c>
      <c r="R1849" s="169">
        <v>635.064525</v>
      </c>
      <c r="S1849" s="169">
        <v>0</v>
      </c>
      <c r="T1849" s="169">
        <v>0</v>
      </c>
      <c r="U1849" s="169">
        <v>6048.3680249999998</v>
      </c>
      <c r="V1849" s="163">
        <f ca="1">SUM(INDIRECT(Inputs!$C$11&amp;ROW()&amp;":"&amp;Inputs!$C$12&amp;ROW()))</f>
        <v>660.66</v>
      </c>
      <c r="W1849" s="163">
        <f ca="1">SUM(INDIRECT(Inputs!$C$13&amp;ROW()&amp;":"&amp;Inputs!$C$14&amp;ROW()))</f>
        <v>5413.3035</v>
      </c>
      <c r="X1849" s="3" t="str">
        <f>IF(COUNTIFS(Lookups!$A:$A,C1849)=1,"Gross Sales","")</f>
        <v/>
      </c>
      <c r="Y1849" s="3" t="str">
        <f>IF(COUNTIFS(Lookups!$D:$D,C1849)=1,"Bar Sales","")</f>
        <v/>
      </c>
      <c r="Z1849" s="3" t="str">
        <f>IFERROR(VLOOKUP(C1849*1,Lookups!$D:$F,3,FALSE),"")</f>
        <v/>
      </c>
      <c r="AA1849" s="3" t="str">
        <f>IFERROR(VLOOKUP($C1849*1,Lookups!$H:$N,3,FALSE),"")</f>
        <v>Sales</v>
      </c>
      <c r="AB1849" s="3" t="str">
        <f>IFERROR(VLOOKUP($C1849*1,Lookups!$H:$N,4,FALSE),"")</f>
        <v>Lunch</v>
      </c>
      <c r="AC1849" s="3" t="str">
        <f>IFERROR(VLOOKUP($C1849*1,Lookups!$H:$N,5,FALSE),"")</f>
        <v>Bar</v>
      </c>
      <c r="AD1849" s="3" t="str">
        <f>IFERROR(VLOOKUP($C1849*1,Lookups!$H:$N,6,FALSE),"")</f>
        <v>Bev</v>
      </c>
      <c r="AE1849" s="3" t="str">
        <f>IFERROR(VLOOKUP($C1849*1,Lookups!$H:$N,7,FALSE),"")</f>
        <v>Wine</v>
      </c>
      <c r="AF1849" s="3" t="str">
        <f>VLOOKUP(B1849*1,Stores!$A:$C,3,FALSE)</f>
        <v>DFG</v>
      </c>
    </row>
    <row r="1850" spans="1:32">
      <c r="A1850" s="165" t="s">
        <v>938</v>
      </c>
      <c r="B1850" s="166" t="s">
        <v>947</v>
      </c>
      <c r="C1850" s="165" t="s">
        <v>676</v>
      </c>
      <c r="D1850" s="165" t="s">
        <v>918</v>
      </c>
      <c r="E1850" s="165" t="s">
        <v>700</v>
      </c>
      <c r="F1850" s="167">
        <v>2017</v>
      </c>
      <c r="G1850" s="168">
        <v>0</v>
      </c>
      <c r="H1850" s="169">
        <v>1034.6175000000001</v>
      </c>
      <c r="I1850" s="169">
        <v>603.67124999999999</v>
      </c>
      <c r="J1850" s="169">
        <v>704.43449999999996</v>
      </c>
      <c r="K1850" s="169">
        <v>957.53332499999999</v>
      </c>
      <c r="L1850" s="169">
        <v>1126.2037500000001</v>
      </c>
      <c r="M1850" s="169">
        <v>1399.4925000000001</v>
      </c>
      <c r="N1850" s="169">
        <v>1502.0742</v>
      </c>
      <c r="O1850" s="169">
        <v>1351.7898749999999</v>
      </c>
      <c r="P1850" s="169">
        <v>1118.1881249999999</v>
      </c>
      <c r="Q1850" s="169">
        <v>1024.6041</v>
      </c>
      <c r="R1850" s="169">
        <v>1117.6701000000003</v>
      </c>
      <c r="S1850" s="169">
        <v>0</v>
      </c>
      <c r="T1850" s="169">
        <v>0</v>
      </c>
      <c r="U1850" s="169">
        <v>11940.279225000002</v>
      </c>
      <c r="V1850" s="163">
        <f ca="1">SUM(INDIRECT(Inputs!$C$11&amp;ROW()&amp;":"&amp;Inputs!$C$12&amp;ROW()))</f>
        <v>1024.6041</v>
      </c>
      <c r="W1850" s="163">
        <f ca="1">SUM(INDIRECT(Inputs!$C$13&amp;ROW()&amp;":"&amp;Inputs!$C$14&amp;ROW()))</f>
        <v>10822.609125000001</v>
      </c>
      <c r="X1850" s="3" t="str">
        <f>IF(COUNTIFS(Lookups!$A:$A,C1850)=1,"Gross Sales","")</f>
        <v/>
      </c>
      <c r="Y1850" s="3" t="str">
        <f>IF(COUNTIFS(Lookups!$D:$D,C1850)=1,"Bar Sales","")</f>
        <v/>
      </c>
      <c r="Z1850" s="3" t="str">
        <f>IFERROR(VLOOKUP(C1850*1,Lookups!$D:$F,3,FALSE),"")</f>
        <v/>
      </c>
      <c r="AA1850" s="3" t="str">
        <f>IFERROR(VLOOKUP($C1850*1,Lookups!$H:$N,3,FALSE),"")</f>
        <v>Sales</v>
      </c>
      <c r="AB1850" s="3" t="str">
        <f>IFERROR(VLOOKUP($C1850*1,Lookups!$H:$N,4,FALSE),"")</f>
        <v>Lunch</v>
      </c>
      <c r="AC1850" s="3" t="str">
        <f>IFERROR(VLOOKUP($C1850*1,Lookups!$H:$N,5,FALSE),"")</f>
        <v>Bar</v>
      </c>
      <c r="AD1850" s="3" t="str">
        <f>IFERROR(VLOOKUP($C1850*1,Lookups!$H:$N,6,FALSE),"")</f>
        <v>Bev</v>
      </c>
      <c r="AE1850" s="3" t="str">
        <f>IFERROR(VLOOKUP($C1850*1,Lookups!$H:$N,7,FALSE),"")</f>
        <v>Wine</v>
      </c>
      <c r="AF1850" s="3" t="str">
        <f>VLOOKUP(B1850*1,Stores!$A:$C,3,FALSE)</f>
        <v>DFG</v>
      </c>
    </row>
    <row r="1851" spans="1:32">
      <c r="A1851" s="165" t="s">
        <v>937</v>
      </c>
      <c r="B1851" s="166" t="s">
        <v>948</v>
      </c>
      <c r="C1851" s="165" t="s">
        <v>676</v>
      </c>
      <c r="D1851" s="165" t="s">
        <v>918</v>
      </c>
      <c r="E1851" s="165" t="s">
        <v>700</v>
      </c>
      <c r="F1851" s="167">
        <v>2017</v>
      </c>
      <c r="G1851" s="168">
        <v>0</v>
      </c>
      <c r="H1851" s="169">
        <v>839.62305000000003</v>
      </c>
      <c r="I1851" s="169">
        <v>879.22499999999991</v>
      </c>
      <c r="J1851" s="169">
        <v>491.64749999999992</v>
      </c>
      <c r="K1851" s="169">
        <v>1021.8285000000001</v>
      </c>
      <c r="L1851" s="169">
        <v>755.1</v>
      </c>
      <c r="M1851" s="169">
        <v>643.14</v>
      </c>
      <c r="N1851" s="169">
        <v>602.6850750000001</v>
      </c>
      <c r="O1851" s="169">
        <v>647.4375</v>
      </c>
      <c r="P1851" s="169">
        <v>718.80749999999989</v>
      </c>
      <c r="Q1851" s="169">
        <v>611.09999999999991</v>
      </c>
      <c r="R1851" s="169">
        <v>939.41190000000006</v>
      </c>
      <c r="S1851" s="169">
        <v>0</v>
      </c>
      <c r="T1851" s="169">
        <v>0</v>
      </c>
      <c r="U1851" s="169">
        <v>8150.0060249999997</v>
      </c>
      <c r="V1851" s="163">
        <f ca="1">SUM(INDIRECT(Inputs!$C$11&amp;ROW()&amp;":"&amp;Inputs!$C$12&amp;ROW()))</f>
        <v>611.09999999999991</v>
      </c>
      <c r="W1851" s="163">
        <f ca="1">SUM(INDIRECT(Inputs!$C$13&amp;ROW()&amp;":"&amp;Inputs!$C$14&amp;ROW()))</f>
        <v>7210.5941249999996</v>
      </c>
      <c r="X1851" s="3" t="str">
        <f>IF(COUNTIFS(Lookups!$A:$A,C1851)=1,"Gross Sales","")</f>
        <v/>
      </c>
      <c r="Y1851" s="3" t="str">
        <f>IF(COUNTIFS(Lookups!$D:$D,C1851)=1,"Bar Sales","")</f>
        <v/>
      </c>
      <c r="Z1851" s="3" t="str">
        <f>IFERROR(VLOOKUP(C1851*1,Lookups!$D:$F,3,FALSE),"")</f>
        <v/>
      </c>
      <c r="AA1851" s="3" t="str">
        <f>IFERROR(VLOOKUP($C1851*1,Lookups!$H:$N,3,FALSE),"")</f>
        <v>Sales</v>
      </c>
      <c r="AB1851" s="3" t="str">
        <f>IFERROR(VLOOKUP($C1851*1,Lookups!$H:$N,4,FALSE),"")</f>
        <v>Lunch</v>
      </c>
      <c r="AC1851" s="3" t="str">
        <f>IFERROR(VLOOKUP($C1851*1,Lookups!$H:$N,5,FALSE),"")</f>
        <v>Bar</v>
      </c>
      <c r="AD1851" s="3" t="str">
        <f>IFERROR(VLOOKUP($C1851*1,Lookups!$H:$N,6,FALSE),"")</f>
        <v>Bev</v>
      </c>
      <c r="AE1851" s="3" t="str">
        <f>IFERROR(VLOOKUP($C1851*1,Lookups!$H:$N,7,FALSE),"")</f>
        <v>Wine</v>
      </c>
      <c r="AF1851" s="3" t="str">
        <f>VLOOKUP(B1851*1,Stores!$A:$C,3,FALSE)</f>
        <v>DFG</v>
      </c>
    </row>
    <row r="1852" spans="1:32">
      <c r="A1852" s="165" t="s">
        <v>936</v>
      </c>
      <c r="B1852" s="166" t="s">
        <v>949</v>
      </c>
      <c r="C1852" s="165" t="s">
        <v>676</v>
      </c>
      <c r="D1852" s="165" t="s">
        <v>918</v>
      </c>
      <c r="E1852" s="165" t="s">
        <v>700</v>
      </c>
      <c r="F1852" s="167">
        <v>2017</v>
      </c>
      <c r="G1852" s="168">
        <v>0</v>
      </c>
      <c r="H1852" s="169">
        <v>1394.2260000000001</v>
      </c>
      <c r="I1852" s="169">
        <v>1419.3646499999998</v>
      </c>
      <c r="J1852" s="169">
        <v>1670.7357000000004</v>
      </c>
      <c r="K1852" s="169">
        <v>1065.7529999999999</v>
      </c>
      <c r="L1852" s="169">
        <v>1313.4483</v>
      </c>
      <c r="M1852" s="169">
        <v>1181.4805500000002</v>
      </c>
      <c r="N1852" s="169">
        <v>923.46344999999997</v>
      </c>
      <c r="O1852" s="169">
        <v>601.38</v>
      </c>
      <c r="P1852" s="169">
        <v>782.75969999999995</v>
      </c>
      <c r="Q1852" s="169">
        <v>928.59187499999996</v>
      </c>
      <c r="R1852" s="169">
        <v>1341.471</v>
      </c>
      <c r="S1852" s="169">
        <v>0</v>
      </c>
      <c r="T1852" s="169">
        <v>0</v>
      </c>
      <c r="U1852" s="169">
        <v>12622.674224999999</v>
      </c>
      <c r="V1852" s="163">
        <f ca="1">SUM(INDIRECT(Inputs!$C$11&amp;ROW()&amp;":"&amp;Inputs!$C$12&amp;ROW()))</f>
        <v>928.59187499999996</v>
      </c>
      <c r="W1852" s="163">
        <f ca="1">SUM(INDIRECT(Inputs!$C$13&amp;ROW()&amp;":"&amp;Inputs!$C$14&amp;ROW()))</f>
        <v>11281.203224999999</v>
      </c>
      <c r="X1852" s="3" t="str">
        <f>IF(COUNTIFS(Lookups!$A:$A,C1852)=1,"Gross Sales","")</f>
        <v/>
      </c>
      <c r="Y1852" s="3" t="str">
        <f>IF(COUNTIFS(Lookups!$D:$D,C1852)=1,"Bar Sales","")</f>
        <v/>
      </c>
      <c r="Z1852" s="3" t="str">
        <f>IFERROR(VLOOKUP(C1852*1,Lookups!$D:$F,3,FALSE),"")</f>
        <v/>
      </c>
      <c r="AA1852" s="3" t="str">
        <f>IFERROR(VLOOKUP($C1852*1,Lookups!$H:$N,3,FALSE),"")</f>
        <v>Sales</v>
      </c>
      <c r="AB1852" s="3" t="str">
        <f>IFERROR(VLOOKUP($C1852*1,Lookups!$H:$N,4,FALSE),"")</f>
        <v>Lunch</v>
      </c>
      <c r="AC1852" s="3" t="str">
        <f>IFERROR(VLOOKUP($C1852*1,Lookups!$H:$N,5,FALSE),"")</f>
        <v>Bar</v>
      </c>
      <c r="AD1852" s="3" t="str">
        <f>IFERROR(VLOOKUP($C1852*1,Lookups!$H:$N,6,FALSE),"")</f>
        <v>Bev</v>
      </c>
      <c r="AE1852" s="3" t="str">
        <f>IFERROR(VLOOKUP($C1852*1,Lookups!$H:$N,7,FALSE),"")</f>
        <v>Wine</v>
      </c>
      <c r="AF1852" s="3" t="str">
        <f>VLOOKUP(B1852*1,Stores!$A:$C,3,FALSE)</f>
        <v>DFG</v>
      </c>
    </row>
    <row r="1853" spans="1:32">
      <c r="A1853" s="165" t="s">
        <v>935</v>
      </c>
      <c r="B1853" s="166" t="s">
        <v>950</v>
      </c>
      <c r="C1853" s="165" t="s">
        <v>676</v>
      </c>
      <c r="D1853" s="165" t="s">
        <v>918</v>
      </c>
      <c r="E1853" s="165" t="s">
        <v>700</v>
      </c>
      <c r="F1853" s="167">
        <v>2017</v>
      </c>
      <c r="G1853" s="168">
        <v>0</v>
      </c>
      <c r="H1853" s="169">
        <v>1117.4813999999999</v>
      </c>
      <c r="I1853" s="169">
        <v>702.58860000000004</v>
      </c>
      <c r="J1853" s="169">
        <v>814.47</v>
      </c>
      <c r="K1853" s="169">
        <v>782.1</v>
      </c>
      <c r="L1853" s="169">
        <v>958.5</v>
      </c>
      <c r="M1853" s="169">
        <v>382.38300000000004</v>
      </c>
      <c r="N1853" s="169">
        <v>832.81500000000005</v>
      </c>
      <c r="O1853" s="169">
        <v>769.86</v>
      </c>
      <c r="P1853" s="169">
        <v>790.74</v>
      </c>
      <c r="Q1853" s="169">
        <v>1410.75</v>
      </c>
      <c r="R1853" s="169">
        <v>847.875</v>
      </c>
      <c r="S1853" s="169">
        <v>0</v>
      </c>
      <c r="T1853" s="169">
        <v>0</v>
      </c>
      <c r="U1853" s="169">
        <v>9409.5629999999983</v>
      </c>
      <c r="V1853" s="163">
        <f ca="1">SUM(INDIRECT(Inputs!$C$11&amp;ROW()&amp;":"&amp;Inputs!$C$12&amp;ROW()))</f>
        <v>1410.75</v>
      </c>
      <c r="W1853" s="163">
        <f ca="1">SUM(INDIRECT(Inputs!$C$13&amp;ROW()&amp;":"&amp;Inputs!$C$14&amp;ROW()))</f>
        <v>8561.6879999999983</v>
      </c>
      <c r="X1853" s="3" t="str">
        <f>IF(COUNTIFS(Lookups!$A:$A,C1853)=1,"Gross Sales","")</f>
        <v/>
      </c>
      <c r="Y1853" s="3" t="str">
        <f>IF(COUNTIFS(Lookups!$D:$D,C1853)=1,"Bar Sales","")</f>
        <v/>
      </c>
      <c r="Z1853" s="3" t="str">
        <f>IFERROR(VLOOKUP(C1853*1,Lookups!$D:$F,3,FALSE),"")</f>
        <v/>
      </c>
      <c r="AA1853" s="3" t="str">
        <f>IFERROR(VLOOKUP($C1853*1,Lookups!$H:$N,3,FALSE),"")</f>
        <v>Sales</v>
      </c>
      <c r="AB1853" s="3" t="str">
        <f>IFERROR(VLOOKUP($C1853*1,Lookups!$H:$N,4,FALSE),"")</f>
        <v>Lunch</v>
      </c>
      <c r="AC1853" s="3" t="str">
        <f>IFERROR(VLOOKUP($C1853*1,Lookups!$H:$N,5,FALSE),"")</f>
        <v>Bar</v>
      </c>
      <c r="AD1853" s="3" t="str">
        <f>IFERROR(VLOOKUP($C1853*1,Lookups!$H:$N,6,FALSE),"")</f>
        <v>Bev</v>
      </c>
      <c r="AE1853" s="3" t="str">
        <f>IFERROR(VLOOKUP($C1853*1,Lookups!$H:$N,7,FALSE),"")</f>
        <v>Wine</v>
      </c>
      <c r="AF1853" s="3" t="str">
        <f>VLOOKUP(B1853*1,Stores!$A:$C,3,FALSE)</f>
        <v>DFG</v>
      </c>
    </row>
    <row r="1854" spans="1:32">
      <c r="A1854" s="165" t="s">
        <v>960</v>
      </c>
      <c r="B1854" s="166" t="s">
        <v>951</v>
      </c>
      <c r="C1854" s="165" t="s">
        <v>676</v>
      </c>
      <c r="D1854" s="165" t="s">
        <v>918</v>
      </c>
      <c r="E1854" s="165" t="s">
        <v>700</v>
      </c>
      <c r="F1854" s="167">
        <v>2017</v>
      </c>
      <c r="G1854" s="168">
        <v>0</v>
      </c>
      <c r="H1854" s="169">
        <v>2429.4616499999997</v>
      </c>
      <c r="I1854" s="169">
        <v>2425.92</v>
      </c>
      <c r="J1854" s="169">
        <v>2426.2712999999999</v>
      </c>
      <c r="K1854" s="169">
        <v>2252.9981250000001</v>
      </c>
      <c r="L1854" s="169">
        <v>1864.8</v>
      </c>
      <c r="M1854" s="169">
        <v>2079.5250000000001</v>
      </c>
      <c r="N1854" s="169">
        <v>2039.385</v>
      </c>
      <c r="O1854" s="169">
        <v>2338.4928000000004</v>
      </c>
      <c r="P1854" s="169">
        <v>1125.1500000000001</v>
      </c>
      <c r="Q1854" s="169">
        <v>2095.2000000000003</v>
      </c>
      <c r="R1854" s="169">
        <v>1835.9946</v>
      </c>
      <c r="S1854" s="169">
        <v>0</v>
      </c>
      <c r="T1854" s="169">
        <v>0</v>
      </c>
      <c r="U1854" s="169">
        <v>22913.198475000005</v>
      </c>
      <c r="V1854" s="163">
        <f ca="1">SUM(INDIRECT(Inputs!$C$11&amp;ROW()&amp;":"&amp;Inputs!$C$12&amp;ROW()))</f>
        <v>2095.2000000000003</v>
      </c>
      <c r="W1854" s="163">
        <f ca="1">SUM(INDIRECT(Inputs!$C$13&amp;ROW()&amp;":"&amp;Inputs!$C$14&amp;ROW()))</f>
        <v>21077.203875000003</v>
      </c>
      <c r="X1854" s="3" t="str">
        <f>IF(COUNTIFS(Lookups!$A:$A,C1854)=1,"Gross Sales","")</f>
        <v/>
      </c>
      <c r="Y1854" s="3" t="str">
        <f>IF(COUNTIFS(Lookups!$D:$D,C1854)=1,"Bar Sales","")</f>
        <v/>
      </c>
      <c r="Z1854" s="3" t="str">
        <f>IFERROR(VLOOKUP(C1854*1,Lookups!$D:$F,3,FALSE),"")</f>
        <v/>
      </c>
      <c r="AA1854" s="3" t="str">
        <f>IFERROR(VLOOKUP($C1854*1,Lookups!$H:$N,3,FALSE),"")</f>
        <v>Sales</v>
      </c>
      <c r="AB1854" s="3" t="str">
        <f>IFERROR(VLOOKUP($C1854*1,Lookups!$H:$N,4,FALSE),"")</f>
        <v>Lunch</v>
      </c>
      <c r="AC1854" s="3" t="str">
        <f>IFERROR(VLOOKUP($C1854*1,Lookups!$H:$N,5,FALSE),"")</f>
        <v>Bar</v>
      </c>
      <c r="AD1854" s="3" t="str">
        <f>IFERROR(VLOOKUP($C1854*1,Lookups!$H:$N,6,FALSE),"")</f>
        <v>Bev</v>
      </c>
      <c r="AE1854" s="3" t="str">
        <f>IFERROR(VLOOKUP($C1854*1,Lookups!$H:$N,7,FALSE),"")</f>
        <v>Wine</v>
      </c>
      <c r="AF1854" s="3" t="str">
        <f>VLOOKUP(B1854*1,Stores!$A:$C,3,FALSE)</f>
        <v>DFG</v>
      </c>
    </row>
    <row r="1855" spans="1:32">
      <c r="A1855" s="165" t="s">
        <v>961</v>
      </c>
      <c r="B1855" s="166" t="s">
        <v>952</v>
      </c>
      <c r="C1855" s="165" t="s">
        <v>676</v>
      </c>
      <c r="D1855" s="165" t="s">
        <v>918</v>
      </c>
      <c r="E1855" s="165" t="s">
        <v>700</v>
      </c>
      <c r="F1855" s="167">
        <v>2017</v>
      </c>
      <c r="G1855" s="168">
        <v>0</v>
      </c>
      <c r="H1855" s="169">
        <v>1724.4599999999998</v>
      </c>
      <c r="I1855" s="169">
        <v>1894.86</v>
      </c>
      <c r="J1855" s="169">
        <v>1478.1000000000001</v>
      </c>
      <c r="K1855" s="169">
        <v>1704.78</v>
      </c>
      <c r="L1855" s="169">
        <v>1087.875</v>
      </c>
      <c r="M1855" s="169">
        <v>885.5474999999999</v>
      </c>
      <c r="N1855" s="169">
        <v>1187.3399999999999</v>
      </c>
      <c r="O1855" s="169">
        <v>1076.25</v>
      </c>
      <c r="P1855" s="169">
        <v>960.12</v>
      </c>
      <c r="Q1855" s="169">
        <v>1208.1984</v>
      </c>
      <c r="R1855" s="169">
        <v>1183.6500000000001</v>
      </c>
      <c r="S1855" s="169">
        <v>0</v>
      </c>
      <c r="T1855" s="169">
        <v>0</v>
      </c>
      <c r="U1855" s="169">
        <v>14391.180899999999</v>
      </c>
      <c r="V1855" s="163">
        <f ca="1">SUM(INDIRECT(Inputs!$C$11&amp;ROW()&amp;":"&amp;Inputs!$C$12&amp;ROW()))</f>
        <v>1208.1984</v>
      </c>
      <c r="W1855" s="163">
        <f ca="1">SUM(INDIRECT(Inputs!$C$13&amp;ROW()&amp;":"&amp;Inputs!$C$14&amp;ROW()))</f>
        <v>13207.5309</v>
      </c>
      <c r="X1855" s="3" t="str">
        <f>IF(COUNTIFS(Lookups!$A:$A,C1855)=1,"Gross Sales","")</f>
        <v/>
      </c>
      <c r="Y1855" s="3" t="str">
        <f>IF(COUNTIFS(Lookups!$D:$D,C1855)=1,"Bar Sales","")</f>
        <v/>
      </c>
      <c r="Z1855" s="3" t="str">
        <f>IFERROR(VLOOKUP(C1855*1,Lookups!$D:$F,3,FALSE),"")</f>
        <v/>
      </c>
      <c r="AA1855" s="3" t="str">
        <f>IFERROR(VLOOKUP($C1855*1,Lookups!$H:$N,3,FALSE),"")</f>
        <v>Sales</v>
      </c>
      <c r="AB1855" s="3" t="str">
        <f>IFERROR(VLOOKUP($C1855*1,Lookups!$H:$N,4,FALSE),"")</f>
        <v>Lunch</v>
      </c>
      <c r="AC1855" s="3" t="str">
        <f>IFERROR(VLOOKUP($C1855*1,Lookups!$H:$N,5,FALSE),"")</f>
        <v>Bar</v>
      </c>
      <c r="AD1855" s="3" t="str">
        <f>IFERROR(VLOOKUP($C1855*1,Lookups!$H:$N,6,FALSE),"")</f>
        <v>Bev</v>
      </c>
      <c r="AE1855" s="3" t="str">
        <f>IFERROR(VLOOKUP($C1855*1,Lookups!$H:$N,7,FALSE),"")</f>
        <v>Wine</v>
      </c>
      <c r="AF1855" s="3" t="str">
        <f>VLOOKUP(B1855*1,Stores!$A:$C,3,FALSE)</f>
        <v>DFG</v>
      </c>
    </row>
    <row r="1856" spans="1:32">
      <c r="A1856" s="165" t="s">
        <v>934</v>
      </c>
      <c r="B1856" s="166" t="s">
        <v>953</v>
      </c>
      <c r="C1856" s="165" t="s">
        <v>676</v>
      </c>
      <c r="D1856" s="165" t="s">
        <v>918</v>
      </c>
      <c r="E1856" s="165" t="s">
        <v>700</v>
      </c>
      <c r="F1856" s="167">
        <v>2017</v>
      </c>
      <c r="G1856" s="168">
        <v>0</v>
      </c>
      <c r="H1856" s="169">
        <v>1558.3522500000001</v>
      </c>
      <c r="I1856" s="169">
        <v>1283.2722000000001</v>
      </c>
      <c r="J1856" s="169">
        <v>825.24750000000006</v>
      </c>
      <c r="K1856" s="169">
        <v>825.3</v>
      </c>
      <c r="L1856" s="169">
        <v>650.53499999999997</v>
      </c>
      <c r="M1856" s="169">
        <v>1101.5249999999999</v>
      </c>
      <c r="N1856" s="169">
        <v>447.435</v>
      </c>
      <c r="O1856" s="169">
        <v>653.15250000000003</v>
      </c>
      <c r="P1856" s="169">
        <v>831.40499999999997</v>
      </c>
      <c r="Q1856" s="169">
        <v>969.99</v>
      </c>
      <c r="R1856" s="169">
        <v>1174.8</v>
      </c>
      <c r="S1856" s="169">
        <v>0</v>
      </c>
      <c r="T1856" s="169">
        <v>0</v>
      </c>
      <c r="U1856" s="169">
        <v>10321.014449999999</v>
      </c>
      <c r="V1856" s="163">
        <f ca="1">SUM(INDIRECT(Inputs!$C$11&amp;ROW()&amp;":"&amp;Inputs!$C$12&amp;ROW()))</f>
        <v>969.99</v>
      </c>
      <c r="W1856" s="163">
        <f ca="1">SUM(INDIRECT(Inputs!$C$13&amp;ROW()&amp;":"&amp;Inputs!$C$14&amp;ROW()))</f>
        <v>9146.2144499999995</v>
      </c>
      <c r="X1856" s="3" t="str">
        <f>IF(COUNTIFS(Lookups!$A:$A,C1856)=1,"Gross Sales","")</f>
        <v/>
      </c>
      <c r="Y1856" s="3" t="str">
        <f>IF(COUNTIFS(Lookups!$D:$D,C1856)=1,"Bar Sales","")</f>
        <v/>
      </c>
      <c r="Z1856" s="3" t="str">
        <f>IFERROR(VLOOKUP(C1856*1,Lookups!$D:$F,3,FALSE),"")</f>
        <v/>
      </c>
      <c r="AA1856" s="3" t="str">
        <f>IFERROR(VLOOKUP($C1856*1,Lookups!$H:$N,3,FALSE),"")</f>
        <v>Sales</v>
      </c>
      <c r="AB1856" s="3" t="str">
        <f>IFERROR(VLOOKUP($C1856*1,Lookups!$H:$N,4,FALSE),"")</f>
        <v>Lunch</v>
      </c>
      <c r="AC1856" s="3" t="str">
        <f>IFERROR(VLOOKUP($C1856*1,Lookups!$H:$N,5,FALSE),"")</f>
        <v>Bar</v>
      </c>
      <c r="AD1856" s="3" t="str">
        <f>IFERROR(VLOOKUP($C1856*1,Lookups!$H:$N,6,FALSE),"")</f>
        <v>Bev</v>
      </c>
      <c r="AE1856" s="3" t="str">
        <f>IFERROR(VLOOKUP($C1856*1,Lookups!$H:$N,7,FALSE),"")</f>
        <v>Wine</v>
      </c>
      <c r="AF1856" s="3" t="str">
        <f>VLOOKUP(B1856*1,Stores!$A:$C,3,FALSE)</f>
        <v>DFG</v>
      </c>
    </row>
    <row r="1857" spans="1:32">
      <c r="A1857" s="165" t="s">
        <v>933</v>
      </c>
      <c r="B1857" s="166" t="s">
        <v>954</v>
      </c>
      <c r="C1857" s="165" t="s">
        <v>676</v>
      </c>
      <c r="D1857" s="165" t="s">
        <v>918</v>
      </c>
      <c r="E1857" s="165" t="s">
        <v>700</v>
      </c>
      <c r="F1857" s="167">
        <v>2017</v>
      </c>
      <c r="G1857" s="168">
        <v>0</v>
      </c>
      <c r="H1857" s="169">
        <v>1579.9725000000001</v>
      </c>
      <c r="I1857" s="169">
        <v>1530.9</v>
      </c>
      <c r="J1857" s="169">
        <v>1352.0517749999999</v>
      </c>
      <c r="K1857" s="169">
        <v>728.28</v>
      </c>
      <c r="L1857" s="169">
        <v>670.72500000000002</v>
      </c>
      <c r="M1857" s="169">
        <v>1206.9749999999999</v>
      </c>
      <c r="N1857" s="169">
        <v>922.05000000000007</v>
      </c>
      <c r="O1857" s="169">
        <v>889.8075</v>
      </c>
      <c r="P1857" s="169">
        <v>1011.99</v>
      </c>
      <c r="Q1857" s="169">
        <v>586.0575</v>
      </c>
      <c r="R1857" s="169">
        <v>1034.4299999999998</v>
      </c>
      <c r="S1857" s="169">
        <v>0</v>
      </c>
      <c r="T1857" s="169">
        <v>0</v>
      </c>
      <c r="U1857" s="169">
        <v>11513.239275000002</v>
      </c>
      <c r="V1857" s="163">
        <f ca="1">SUM(INDIRECT(Inputs!$C$11&amp;ROW()&amp;":"&amp;Inputs!$C$12&amp;ROW()))</f>
        <v>586.0575</v>
      </c>
      <c r="W1857" s="163">
        <f ca="1">SUM(INDIRECT(Inputs!$C$13&amp;ROW()&amp;":"&amp;Inputs!$C$14&amp;ROW()))</f>
        <v>10478.809275000001</v>
      </c>
      <c r="X1857" s="3" t="str">
        <f>IF(COUNTIFS(Lookups!$A:$A,C1857)=1,"Gross Sales","")</f>
        <v/>
      </c>
      <c r="Y1857" s="3" t="str">
        <f>IF(COUNTIFS(Lookups!$D:$D,C1857)=1,"Bar Sales","")</f>
        <v/>
      </c>
      <c r="Z1857" s="3" t="str">
        <f>IFERROR(VLOOKUP(C1857*1,Lookups!$D:$F,3,FALSE),"")</f>
        <v/>
      </c>
      <c r="AA1857" s="3" t="str">
        <f>IFERROR(VLOOKUP($C1857*1,Lookups!$H:$N,3,FALSE),"")</f>
        <v>Sales</v>
      </c>
      <c r="AB1857" s="3" t="str">
        <f>IFERROR(VLOOKUP($C1857*1,Lookups!$H:$N,4,FALSE),"")</f>
        <v>Lunch</v>
      </c>
      <c r="AC1857" s="3" t="str">
        <f>IFERROR(VLOOKUP($C1857*1,Lookups!$H:$N,5,FALSE),"")</f>
        <v>Bar</v>
      </c>
      <c r="AD1857" s="3" t="str">
        <f>IFERROR(VLOOKUP($C1857*1,Lookups!$H:$N,6,FALSE),"")</f>
        <v>Bev</v>
      </c>
      <c r="AE1857" s="3" t="str">
        <f>IFERROR(VLOOKUP($C1857*1,Lookups!$H:$N,7,FALSE),"")</f>
        <v>Wine</v>
      </c>
      <c r="AF1857" s="3" t="str">
        <f>VLOOKUP(B1857*1,Stores!$A:$C,3,FALSE)</f>
        <v>DFG</v>
      </c>
    </row>
    <row r="1858" spans="1:32">
      <c r="A1858" s="165" t="s">
        <v>932</v>
      </c>
      <c r="B1858" s="166" t="s">
        <v>959</v>
      </c>
      <c r="C1858" s="165" t="s">
        <v>676</v>
      </c>
      <c r="D1858" s="165" t="s">
        <v>918</v>
      </c>
      <c r="E1858" s="165" t="s">
        <v>700</v>
      </c>
      <c r="F1858" s="167">
        <v>2017</v>
      </c>
      <c r="G1858" s="168">
        <v>0</v>
      </c>
      <c r="H1858" s="169">
        <v>0</v>
      </c>
      <c r="I1858" s="169">
        <v>0</v>
      </c>
      <c r="J1858" s="169">
        <v>0</v>
      </c>
      <c r="K1858" s="169">
        <v>0</v>
      </c>
      <c r="L1858" s="169">
        <v>0</v>
      </c>
      <c r="M1858" s="169">
        <v>0</v>
      </c>
      <c r="N1858" s="169">
        <v>1423.7374499999999</v>
      </c>
      <c r="O1858" s="169">
        <v>1930.0050000000001</v>
      </c>
      <c r="P1858" s="169">
        <v>1384.8897000000002</v>
      </c>
      <c r="Q1858" s="169">
        <v>1682.1</v>
      </c>
      <c r="R1858" s="169">
        <v>3214.7775000000001</v>
      </c>
      <c r="S1858" s="169">
        <v>0</v>
      </c>
      <c r="T1858" s="169">
        <v>0</v>
      </c>
      <c r="U1858" s="169">
        <v>9635.50965</v>
      </c>
      <c r="V1858" s="163">
        <f ca="1">SUM(INDIRECT(Inputs!$C$11&amp;ROW()&amp;":"&amp;Inputs!$C$12&amp;ROW()))</f>
        <v>1682.1</v>
      </c>
      <c r="W1858" s="163">
        <f ca="1">SUM(INDIRECT(Inputs!$C$13&amp;ROW()&amp;":"&amp;Inputs!$C$14&amp;ROW()))</f>
        <v>6420.7321499999998</v>
      </c>
      <c r="X1858" s="3" t="str">
        <f>IF(COUNTIFS(Lookups!$A:$A,C1858)=1,"Gross Sales","")</f>
        <v/>
      </c>
      <c r="Y1858" s="3" t="str">
        <f>IF(COUNTIFS(Lookups!$D:$D,C1858)=1,"Bar Sales","")</f>
        <v/>
      </c>
      <c r="Z1858" s="3" t="str">
        <f>IFERROR(VLOOKUP(C1858*1,Lookups!$D:$F,3,FALSE),"")</f>
        <v/>
      </c>
      <c r="AA1858" s="3" t="str">
        <f>IFERROR(VLOOKUP($C1858*1,Lookups!$H:$N,3,FALSE),"")</f>
        <v>Sales</v>
      </c>
      <c r="AB1858" s="3" t="str">
        <f>IFERROR(VLOOKUP($C1858*1,Lookups!$H:$N,4,FALSE),"")</f>
        <v>Lunch</v>
      </c>
      <c r="AC1858" s="3" t="str">
        <f>IFERROR(VLOOKUP($C1858*1,Lookups!$H:$N,5,FALSE),"")</f>
        <v>Bar</v>
      </c>
      <c r="AD1858" s="3" t="str">
        <f>IFERROR(VLOOKUP($C1858*1,Lookups!$H:$N,6,FALSE),"")</f>
        <v>Bev</v>
      </c>
      <c r="AE1858" s="3" t="str">
        <f>IFERROR(VLOOKUP($C1858*1,Lookups!$H:$N,7,FALSE),"")</f>
        <v>Wine</v>
      </c>
      <c r="AF1858" s="3" t="str">
        <f>VLOOKUP(B1858*1,Stores!$A:$C,3,FALSE)</f>
        <v>DFG</v>
      </c>
    </row>
    <row r="1859" spans="1:32">
      <c r="A1859" s="165" t="s">
        <v>930</v>
      </c>
      <c r="B1859" s="166" t="s">
        <v>920</v>
      </c>
      <c r="C1859" s="165" t="s">
        <v>680</v>
      </c>
      <c r="D1859" s="165" t="s">
        <v>918</v>
      </c>
      <c r="E1859" s="165" t="s">
        <v>703</v>
      </c>
      <c r="F1859" s="167">
        <v>2017</v>
      </c>
      <c r="G1859" s="168">
        <v>0</v>
      </c>
      <c r="H1859" s="169">
        <v>7482.2080499999993</v>
      </c>
      <c r="I1859" s="169">
        <v>14788.508249999999</v>
      </c>
      <c r="J1859" s="169">
        <v>12324.784499999998</v>
      </c>
      <c r="K1859" s="169">
        <v>9616.4273250000006</v>
      </c>
      <c r="L1859" s="169">
        <v>9149.0717999999997</v>
      </c>
      <c r="M1859" s="169">
        <v>5879.9183249999996</v>
      </c>
      <c r="N1859" s="169">
        <v>6216.1835999999994</v>
      </c>
      <c r="O1859" s="169">
        <v>5685.8991000000005</v>
      </c>
      <c r="P1859" s="169">
        <v>8276.6471999999994</v>
      </c>
      <c r="Q1859" s="169">
        <v>7683.2250000000004</v>
      </c>
      <c r="R1859" s="169">
        <v>8362.618199999999</v>
      </c>
      <c r="S1859" s="169">
        <v>0</v>
      </c>
      <c r="T1859" s="169">
        <v>0</v>
      </c>
      <c r="U1859" s="169">
        <v>95465.491349999997</v>
      </c>
      <c r="V1859" s="163">
        <f ca="1">SUM(INDIRECT(Inputs!$C$11&amp;ROW()&amp;":"&amp;Inputs!$C$12&amp;ROW()))</f>
        <v>7683.2250000000004</v>
      </c>
      <c r="W1859" s="163">
        <f ca="1">SUM(INDIRECT(Inputs!$C$13&amp;ROW()&amp;":"&amp;Inputs!$C$14&amp;ROW()))</f>
        <v>87102.873149999999</v>
      </c>
      <c r="X1859" s="3" t="str">
        <f>IF(COUNTIFS(Lookups!$A:$A,C1859)=1,"Gross Sales","")</f>
        <v/>
      </c>
      <c r="Y1859" s="3" t="str">
        <f>IF(COUNTIFS(Lookups!$D:$D,C1859)=1,"Bar Sales","")</f>
        <v/>
      </c>
      <c r="Z1859" s="3" t="str">
        <f>IFERROR(VLOOKUP(C1859*1,Lookups!$D:$F,3,FALSE),"")</f>
        <v/>
      </c>
      <c r="AA1859" s="3" t="str">
        <f>IFERROR(VLOOKUP($C1859*1,Lookups!$H:$N,3,FALSE),"")</f>
        <v>Sales</v>
      </c>
      <c r="AB1859" s="3" t="str">
        <f>IFERROR(VLOOKUP($C1859*1,Lookups!$H:$N,4,FALSE),"")</f>
        <v>Dinner</v>
      </c>
      <c r="AC1859" s="3" t="str">
        <f>IFERROR(VLOOKUP($C1859*1,Lookups!$H:$N,5,FALSE),"")</f>
        <v>Bar</v>
      </c>
      <c r="AD1859" s="3" t="str">
        <f>IFERROR(VLOOKUP($C1859*1,Lookups!$H:$N,6,FALSE),"")</f>
        <v>Bev</v>
      </c>
      <c r="AE1859" s="3" t="str">
        <f>IFERROR(VLOOKUP($C1859*1,Lookups!$H:$N,7,FALSE),"")</f>
        <v>Wine</v>
      </c>
      <c r="AF1859" s="3" t="str">
        <f>VLOOKUP(B1859*1,Stores!$A:$C,3,FALSE)</f>
        <v>DFDE</v>
      </c>
    </row>
    <row r="1860" spans="1:32">
      <c r="A1860" s="165" t="s">
        <v>929</v>
      </c>
      <c r="B1860" s="166" t="s">
        <v>921</v>
      </c>
      <c r="C1860" s="165" t="s">
        <v>680</v>
      </c>
      <c r="D1860" s="165" t="s">
        <v>918</v>
      </c>
      <c r="E1860" s="165" t="s">
        <v>703</v>
      </c>
      <c r="F1860" s="167">
        <v>2017</v>
      </c>
      <c r="G1860" s="168">
        <v>0</v>
      </c>
      <c r="H1860" s="169">
        <v>14069.673374999998</v>
      </c>
      <c r="I1860" s="169">
        <v>13313.119500000001</v>
      </c>
      <c r="J1860" s="169">
        <v>17066.286599999999</v>
      </c>
      <c r="K1860" s="169">
        <v>11753.3151</v>
      </c>
      <c r="L1860" s="169">
        <v>17095.234800000002</v>
      </c>
      <c r="M1860" s="169">
        <v>16356.229125</v>
      </c>
      <c r="N1860" s="169">
        <v>13718.7</v>
      </c>
      <c r="O1860" s="169">
        <v>10373.560875000001</v>
      </c>
      <c r="P1860" s="169">
        <v>16668.496350000001</v>
      </c>
      <c r="Q1860" s="169">
        <v>14248.074749999998</v>
      </c>
      <c r="R1860" s="169">
        <v>18168.456000000002</v>
      </c>
      <c r="S1860" s="169">
        <v>0</v>
      </c>
      <c r="T1860" s="169">
        <v>0</v>
      </c>
      <c r="U1860" s="169">
        <v>162831.14647499999</v>
      </c>
      <c r="V1860" s="163">
        <f ca="1">SUM(INDIRECT(Inputs!$C$11&amp;ROW()&amp;":"&amp;Inputs!$C$12&amp;ROW()))</f>
        <v>14248.074749999998</v>
      </c>
      <c r="W1860" s="163">
        <f ca="1">SUM(INDIRECT(Inputs!$C$13&amp;ROW()&amp;":"&amp;Inputs!$C$14&amp;ROW()))</f>
        <v>144662.69047499998</v>
      </c>
      <c r="X1860" s="3" t="str">
        <f>IF(COUNTIFS(Lookups!$A:$A,C1860)=1,"Gross Sales","")</f>
        <v/>
      </c>
      <c r="Y1860" s="3" t="str">
        <f>IF(COUNTIFS(Lookups!$D:$D,C1860)=1,"Bar Sales","")</f>
        <v/>
      </c>
      <c r="Z1860" s="3" t="str">
        <f>IFERROR(VLOOKUP(C1860*1,Lookups!$D:$F,3,FALSE),"")</f>
        <v/>
      </c>
      <c r="AA1860" s="3" t="str">
        <f>IFERROR(VLOOKUP($C1860*1,Lookups!$H:$N,3,FALSE),"")</f>
        <v>Sales</v>
      </c>
      <c r="AB1860" s="3" t="str">
        <f>IFERROR(VLOOKUP($C1860*1,Lookups!$H:$N,4,FALSE),"")</f>
        <v>Dinner</v>
      </c>
      <c r="AC1860" s="3" t="str">
        <f>IFERROR(VLOOKUP($C1860*1,Lookups!$H:$N,5,FALSE),"")</f>
        <v>Bar</v>
      </c>
      <c r="AD1860" s="3" t="str">
        <f>IFERROR(VLOOKUP($C1860*1,Lookups!$H:$N,6,FALSE),"")</f>
        <v>Bev</v>
      </c>
      <c r="AE1860" s="3" t="str">
        <f>IFERROR(VLOOKUP($C1860*1,Lookups!$H:$N,7,FALSE),"")</f>
        <v>Wine</v>
      </c>
      <c r="AF1860" s="3" t="str">
        <f>VLOOKUP(B1860*1,Stores!$A:$C,3,FALSE)</f>
        <v>DFDE</v>
      </c>
    </row>
    <row r="1861" spans="1:32">
      <c r="A1861" s="165" t="s">
        <v>928</v>
      </c>
      <c r="B1861" s="166" t="s">
        <v>922</v>
      </c>
      <c r="C1861" s="165" t="s">
        <v>680</v>
      </c>
      <c r="D1861" s="165" t="s">
        <v>918</v>
      </c>
      <c r="E1861" s="165" t="s">
        <v>703</v>
      </c>
      <c r="F1861" s="167">
        <v>2017</v>
      </c>
      <c r="G1861" s="168">
        <v>0</v>
      </c>
      <c r="H1861" s="169">
        <v>12938.186924999998</v>
      </c>
      <c r="I1861" s="169">
        <v>14537.57625</v>
      </c>
      <c r="J1861" s="169">
        <v>18411.476849999995</v>
      </c>
      <c r="K1861" s="169">
        <v>17794.3128</v>
      </c>
      <c r="L1861" s="169">
        <v>19668.147825</v>
      </c>
      <c r="M1861" s="169">
        <v>12690.227999999999</v>
      </c>
      <c r="N1861" s="169">
        <v>13863.863249999999</v>
      </c>
      <c r="O1861" s="169">
        <v>22856.978625</v>
      </c>
      <c r="P1861" s="169">
        <v>16853.46</v>
      </c>
      <c r="Q1861" s="169">
        <v>13279.53</v>
      </c>
      <c r="R1861" s="169">
        <v>13805.418825000001</v>
      </c>
      <c r="S1861" s="169">
        <v>0</v>
      </c>
      <c r="T1861" s="169">
        <v>0</v>
      </c>
      <c r="U1861" s="169">
        <v>176699.17934999996</v>
      </c>
      <c r="V1861" s="163">
        <f ca="1">SUM(INDIRECT(Inputs!$C$11&amp;ROW()&amp;":"&amp;Inputs!$C$12&amp;ROW()))</f>
        <v>13279.53</v>
      </c>
      <c r="W1861" s="163">
        <f ca="1">SUM(INDIRECT(Inputs!$C$13&amp;ROW()&amp;":"&amp;Inputs!$C$14&amp;ROW()))</f>
        <v>162893.76052499996</v>
      </c>
      <c r="X1861" s="3" t="str">
        <f>IF(COUNTIFS(Lookups!$A:$A,C1861)=1,"Gross Sales","")</f>
        <v/>
      </c>
      <c r="Y1861" s="3" t="str">
        <f>IF(COUNTIFS(Lookups!$D:$D,C1861)=1,"Bar Sales","")</f>
        <v/>
      </c>
      <c r="Z1861" s="3" t="str">
        <f>IFERROR(VLOOKUP(C1861*1,Lookups!$D:$F,3,FALSE),"")</f>
        <v/>
      </c>
      <c r="AA1861" s="3" t="str">
        <f>IFERROR(VLOOKUP($C1861*1,Lookups!$H:$N,3,FALSE),"")</f>
        <v>Sales</v>
      </c>
      <c r="AB1861" s="3" t="str">
        <f>IFERROR(VLOOKUP($C1861*1,Lookups!$H:$N,4,FALSE),"")</f>
        <v>Dinner</v>
      </c>
      <c r="AC1861" s="3" t="str">
        <f>IFERROR(VLOOKUP($C1861*1,Lookups!$H:$N,5,FALSE),"")</f>
        <v>Bar</v>
      </c>
      <c r="AD1861" s="3" t="str">
        <f>IFERROR(VLOOKUP($C1861*1,Lookups!$H:$N,6,FALSE),"")</f>
        <v>Bev</v>
      </c>
      <c r="AE1861" s="3" t="str">
        <f>IFERROR(VLOOKUP($C1861*1,Lookups!$H:$N,7,FALSE),"")</f>
        <v>Wine</v>
      </c>
      <c r="AF1861" s="3" t="str">
        <f>VLOOKUP(B1861*1,Stores!$A:$C,3,FALSE)</f>
        <v>DFDE</v>
      </c>
    </row>
    <row r="1862" spans="1:32">
      <c r="A1862" s="165" t="s">
        <v>927</v>
      </c>
      <c r="B1862" s="166" t="s">
        <v>923</v>
      </c>
      <c r="C1862" s="165" t="s">
        <v>680</v>
      </c>
      <c r="D1862" s="165" t="s">
        <v>918</v>
      </c>
      <c r="E1862" s="165" t="s">
        <v>703</v>
      </c>
      <c r="F1862" s="167">
        <v>2017</v>
      </c>
      <c r="G1862" s="168">
        <v>0</v>
      </c>
      <c r="H1862" s="169">
        <v>9211.382024999999</v>
      </c>
      <c r="I1862" s="169">
        <v>15106.6782</v>
      </c>
      <c r="J1862" s="169">
        <v>10769.70285</v>
      </c>
      <c r="K1862" s="169">
        <v>8929.3115999999991</v>
      </c>
      <c r="L1862" s="169">
        <v>10291.179599999999</v>
      </c>
      <c r="M1862" s="169">
        <v>9072.1741500000007</v>
      </c>
      <c r="N1862" s="169">
        <v>6707.5744499999992</v>
      </c>
      <c r="O1862" s="169">
        <v>10663.805925000002</v>
      </c>
      <c r="P1862" s="169">
        <v>6633.4537500000006</v>
      </c>
      <c r="Q1862" s="169">
        <v>11932.362675000002</v>
      </c>
      <c r="R1862" s="169">
        <v>14214.49575</v>
      </c>
      <c r="S1862" s="169">
        <v>0</v>
      </c>
      <c r="T1862" s="169">
        <v>0</v>
      </c>
      <c r="U1862" s="169">
        <v>113532.120975</v>
      </c>
      <c r="V1862" s="163">
        <f ca="1">SUM(INDIRECT(Inputs!$C$11&amp;ROW()&amp;":"&amp;Inputs!$C$12&amp;ROW()))</f>
        <v>11932.362675000002</v>
      </c>
      <c r="W1862" s="163">
        <f ca="1">SUM(INDIRECT(Inputs!$C$13&amp;ROW()&amp;":"&amp;Inputs!$C$14&amp;ROW()))</f>
        <v>99317.625224999996</v>
      </c>
      <c r="X1862" s="3" t="str">
        <f>IF(COUNTIFS(Lookups!$A:$A,C1862)=1,"Gross Sales","")</f>
        <v/>
      </c>
      <c r="Y1862" s="3" t="str">
        <f>IF(COUNTIFS(Lookups!$D:$D,C1862)=1,"Bar Sales","")</f>
        <v/>
      </c>
      <c r="Z1862" s="3" t="str">
        <f>IFERROR(VLOOKUP(C1862*1,Lookups!$D:$F,3,FALSE),"")</f>
        <v/>
      </c>
      <c r="AA1862" s="3" t="str">
        <f>IFERROR(VLOOKUP($C1862*1,Lookups!$H:$N,3,FALSE),"")</f>
        <v>Sales</v>
      </c>
      <c r="AB1862" s="3" t="str">
        <f>IFERROR(VLOOKUP($C1862*1,Lookups!$H:$N,4,FALSE),"")</f>
        <v>Dinner</v>
      </c>
      <c r="AC1862" s="3" t="str">
        <f>IFERROR(VLOOKUP($C1862*1,Lookups!$H:$N,5,FALSE),"")</f>
        <v>Bar</v>
      </c>
      <c r="AD1862" s="3" t="str">
        <f>IFERROR(VLOOKUP($C1862*1,Lookups!$H:$N,6,FALSE),"")</f>
        <v>Bev</v>
      </c>
      <c r="AE1862" s="3" t="str">
        <f>IFERROR(VLOOKUP($C1862*1,Lookups!$H:$N,7,FALSE),"")</f>
        <v>Wine</v>
      </c>
      <c r="AF1862" s="3" t="str">
        <f>VLOOKUP(B1862*1,Stores!$A:$C,3,FALSE)</f>
        <v>DFDE</v>
      </c>
    </row>
    <row r="1863" spans="1:32">
      <c r="A1863" s="165" t="s">
        <v>926</v>
      </c>
      <c r="B1863" s="166" t="s">
        <v>924</v>
      </c>
      <c r="C1863" s="165" t="s">
        <v>680</v>
      </c>
      <c r="D1863" s="165" t="s">
        <v>918</v>
      </c>
      <c r="E1863" s="165" t="s">
        <v>703</v>
      </c>
      <c r="F1863" s="167">
        <v>2017</v>
      </c>
      <c r="G1863" s="168">
        <v>0</v>
      </c>
      <c r="H1863" s="169">
        <v>19337.305799999998</v>
      </c>
      <c r="I1863" s="169">
        <v>22918.873050000002</v>
      </c>
      <c r="J1863" s="169">
        <v>21102.136350000001</v>
      </c>
      <c r="K1863" s="169">
        <v>12105.161100000001</v>
      </c>
      <c r="L1863" s="169">
        <v>19376.4375</v>
      </c>
      <c r="M1863" s="169">
        <v>13935.937725</v>
      </c>
      <c r="N1863" s="169">
        <v>12919.854374999999</v>
      </c>
      <c r="O1863" s="169">
        <v>16496.790375</v>
      </c>
      <c r="P1863" s="169">
        <v>15275.0304</v>
      </c>
      <c r="Q1863" s="169">
        <v>16470.035775</v>
      </c>
      <c r="R1863" s="169">
        <v>17250.542100000002</v>
      </c>
      <c r="S1863" s="169">
        <v>0</v>
      </c>
      <c r="T1863" s="169">
        <v>0</v>
      </c>
      <c r="U1863" s="169">
        <v>187188.10454999996</v>
      </c>
      <c r="V1863" s="163">
        <f ca="1">SUM(INDIRECT(Inputs!$C$11&amp;ROW()&amp;":"&amp;Inputs!$C$12&amp;ROW()))</f>
        <v>16470.035775</v>
      </c>
      <c r="W1863" s="163">
        <f ca="1">SUM(INDIRECT(Inputs!$C$13&amp;ROW()&amp;":"&amp;Inputs!$C$14&amp;ROW()))</f>
        <v>169937.56244999997</v>
      </c>
      <c r="X1863" s="3" t="str">
        <f>IF(COUNTIFS(Lookups!$A:$A,C1863)=1,"Gross Sales","")</f>
        <v/>
      </c>
      <c r="Y1863" s="3" t="str">
        <f>IF(COUNTIFS(Lookups!$D:$D,C1863)=1,"Bar Sales","")</f>
        <v/>
      </c>
      <c r="Z1863" s="3" t="str">
        <f>IFERROR(VLOOKUP(C1863*1,Lookups!$D:$F,3,FALSE),"")</f>
        <v/>
      </c>
      <c r="AA1863" s="3" t="str">
        <f>IFERROR(VLOOKUP($C1863*1,Lookups!$H:$N,3,FALSE),"")</f>
        <v>Sales</v>
      </c>
      <c r="AB1863" s="3" t="str">
        <f>IFERROR(VLOOKUP($C1863*1,Lookups!$H:$N,4,FALSE),"")</f>
        <v>Dinner</v>
      </c>
      <c r="AC1863" s="3" t="str">
        <f>IFERROR(VLOOKUP($C1863*1,Lookups!$H:$N,5,FALSE),"")</f>
        <v>Bar</v>
      </c>
      <c r="AD1863" s="3" t="str">
        <f>IFERROR(VLOOKUP($C1863*1,Lookups!$H:$N,6,FALSE),"")</f>
        <v>Bev</v>
      </c>
      <c r="AE1863" s="3" t="str">
        <f>IFERROR(VLOOKUP($C1863*1,Lookups!$H:$N,7,FALSE),"")</f>
        <v>Wine</v>
      </c>
      <c r="AF1863" s="3" t="str">
        <f>VLOOKUP(B1863*1,Stores!$A:$C,3,FALSE)</f>
        <v>DFDE</v>
      </c>
    </row>
    <row r="1864" spans="1:32">
      <c r="A1864" s="165" t="s">
        <v>925</v>
      </c>
      <c r="B1864" s="166" t="s">
        <v>958</v>
      </c>
      <c r="C1864" s="165" t="s">
        <v>680</v>
      </c>
      <c r="D1864" s="165" t="s">
        <v>918</v>
      </c>
      <c r="E1864" s="165" t="s">
        <v>703</v>
      </c>
      <c r="F1864" s="167">
        <v>2017</v>
      </c>
      <c r="G1864" s="168">
        <v>0</v>
      </c>
      <c r="H1864" s="169">
        <v>0</v>
      </c>
      <c r="I1864" s="169">
        <v>0</v>
      </c>
      <c r="J1864" s="169">
        <v>0</v>
      </c>
      <c r="K1864" s="169">
        <v>0</v>
      </c>
      <c r="L1864" s="169">
        <v>17730.746475</v>
      </c>
      <c r="M1864" s="169">
        <v>31107.447899999999</v>
      </c>
      <c r="N1864" s="169">
        <v>26962.442250000004</v>
      </c>
      <c r="O1864" s="169">
        <v>34140.218250000005</v>
      </c>
      <c r="P1864" s="169">
        <v>35137.441575000004</v>
      </c>
      <c r="Q1864" s="169">
        <v>26876.416125000003</v>
      </c>
      <c r="R1864" s="169">
        <v>32367.277800000003</v>
      </c>
      <c r="S1864" s="169">
        <v>0</v>
      </c>
      <c r="T1864" s="169">
        <v>0</v>
      </c>
      <c r="U1864" s="169">
        <v>204321.99037500002</v>
      </c>
      <c r="V1864" s="163">
        <f ca="1">SUM(INDIRECT(Inputs!$C$11&amp;ROW()&amp;":"&amp;Inputs!$C$12&amp;ROW()))</f>
        <v>26876.416125000003</v>
      </c>
      <c r="W1864" s="163">
        <f ca="1">SUM(INDIRECT(Inputs!$C$13&amp;ROW()&amp;":"&amp;Inputs!$C$14&amp;ROW()))</f>
        <v>171954.71257500001</v>
      </c>
      <c r="X1864" s="3" t="str">
        <f>IF(COUNTIFS(Lookups!$A:$A,C1864)=1,"Gross Sales","")</f>
        <v/>
      </c>
      <c r="Y1864" s="3" t="str">
        <f>IF(COUNTIFS(Lookups!$D:$D,C1864)=1,"Bar Sales","")</f>
        <v/>
      </c>
      <c r="Z1864" s="3" t="str">
        <f>IFERROR(VLOOKUP(C1864*1,Lookups!$D:$F,3,FALSE),"")</f>
        <v/>
      </c>
      <c r="AA1864" s="3" t="str">
        <f>IFERROR(VLOOKUP($C1864*1,Lookups!$H:$N,3,FALSE),"")</f>
        <v>Sales</v>
      </c>
      <c r="AB1864" s="3" t="str">
        <f>IFERROR(VLOOKUP($C1864*1,Lookups!$H:$N,4,FALSE),"")</f>
        <v>Dinner</v>
      </c>
      <c r="AC1864" s="3" t="str">
        <f>IFERROR(VLOOKUP($C1864*1,Lookups!$H:$N,5,FALSE),"")</f>
        <v>Bar</v>
      </c>
      <c r="AD1864" s="3" t="str">
        <f>IFERROR(VLOOKUP($C1864*1,Lookups!$H:$N,6,FALSE),"")</f>
        <v>Bev</v>
      </c>
      <c r="AE1864" s="3" t="str">
        <f>IFERROR(VLOOKUP($C1864*1,Lookups!$H:$N,7,FALSE),"")</f>
        <v>Wine</v>
      </c>
      <c r="AF1864" s="3" t="str">
        <f>VLOOKUP(B1864*1,Stores!$A:$C,3,FALSE)</f>
        <v>DFDE</v>
      </c>
    </row>
    <row r="1865" spans="1:32">
      <c r="A1865" s="165" t="s">
        <v>958</v>
      </c>
      <c r="B1865" s="166" t="s">
        <v>925</v>
      </c>
      <c r="C1865" s="165" t="s">
        <v>680</v>
      </c>
      <c r="D1865" s="165" t="s">
        <v>918</v>
      </c>
      <c r="E1865" s="165" t="s">
        <v>703</v>
      </c>
      <c r="F1865" s="167">
        <v>2017</v>
      </c>
      <c r="G1865" s="168">
        <v>0</v>
      </c>
      <c r="H1865" s="169">
        <v>11673.300075000001</v>
      </c>
      <c r="I1865" s="169">
        <v>18722.797200000001</v>
      </c>
      <c r="J1865" s="169">
        <v>12013.889699999998</v>
      </c>
      <c r="K1865" s="169">
        <v>5035.7924999999996</v>
      </c>
      <c r="L1865" s="169">
        <v>8863.5641999999989</v>
      </c>
      <c r="M1865" s="169">
        <v>4656.8117249999996</v>
      </c>
      <c r="N1865" s="169">
        <v>4040.6226000000001</v>
      </c>
      <c r="O1865" s="169">
        <v>2599.6950000000002</v>
      </c>
      <c r="P1865" s="169">
        <v>5397.0783750000001</v>
      </c>
      <c r="Q1865" s="169">
        <v>7306.8984</v>
      </c>
      <c r="R1865" s="169">
        <v>9163.1767499999987</v>
      </c>
      <c r="S1865" s="169">
        <v>0</v>
      </c>
      <c r="T1865" s="169">
        <v>0</v>
      </c>
      <c r="U1865" s="169">
        <v>89473.626525000014</v>
      </c>
      <c r="V1865" s="163">
        <f ca="1">SUM(INDIRECT(Inputs!$C$11&amp;ROW()&amp;":"&amp;Inputs!$C$12&amp;ROW()))</f>
        <v>7306.8984</v>
      </c>
      <c r="W1865" s="163">
        <f ca="1">SUM(INDIRECT(Inputs!$C$13&amp;ROW()&amp;":"&amp;Inputs!$C$14&amp;ROW()))</f>
        <v>80310.449775000016</v>
      </c>
      <c r="X1865" s="3" t="str">
        <f>IF(COUNTIFS(Lookups!$A:$A,C1865)=1,"Gross Sales","")</f>
        <v/>
      </c>
      <c r="Y1865" s="3" t="str">
        <f>IF(COUNTIFS(Lookups!$D:$D,C1865)=1,"Bar Sales","")</f>
        <v/>
      </c>
      <c r="Z1865" s="3" t="str">
        <f>IFERROR(VLOOKUP(C1865*1,Lookups!$D:$F,3,FALSE),"")</f>
        <v/>
      </c>
      <c r="AA1865" s="3" t="str">
        <f>IFERROR(VLOOKUP($C1865*1,Lookups!$H:$N,3,FALSE),"")</f>
        <v>Sales</v>
      </c>
      <c r="AB1865" s="3" t="str">
        <f>IFERROR(VLOOKUP($C1865*1,Lookups!$H:$N,4,FALSE),"")</f>
        <v>Dinner</v>
      </c>
      <c r="AC1865" s="3" t="str">
        <f>IFERROR(VLOOKUP($C1865*1,Lookups!$H:$N,5,FALSE),"")</f>
        <v>Bar</v>
      </c>
      <c r="AD1865" s="3" t="str">
        <f>IFERROR(VLOOKUP($C1865*1,Lookups!$H:$N,6,FALSE),"")</f>
        <v>Bev</v>
      </c>
      <c r="AE1865" s="3" t="str">
        <f>IFERROR(VLOOKUP($C1865*1,Lookups!$H:$N,7,FALSE),"")</f>
        <v>Wine</v>
      </c>
      <c r="AF1865" s="3" t="str">
        <f>VLOOKUP(B1865*1,Stores!$A:$C,3,FALSE)</f>
        <v>DFDE</v>
      </c>
    </row>
    <row r="1866" spans="1:32">
      <c r="A1866" s="165" t="s">
        <v>924</v>
      </c>
      <c r="B1866" s="166" t="s">
        <v>926</v>
      </c>
      <c r="C1866" s="165" t="s">
        <v>680</v>
      </c>
      <c r="D1866" s="165" t="s">
        <v>918</v>
      </c>
      <c r="E1866" s="165" t="s">
        <v>703</v>
      </c>
      <c r="F1866" s="167">
        <v>2017</v>
      </c>
      <c r="G1866" s="168">
        <v>0</v>
      </c>
      <c r="H1866" s="169">
        <v>39760.965824999999</v>
      </c>
      <c r="I1866" s="169">
        <v>26797.421700000003</v>
      </c>
      <c r="J1866" s="169">
        <v>30755.226675000002</v>
      </c>
      <c r="K1866" s="169">
        <v>28187.19</v>
      </c>
      <c r="L1866" s="169">
        <v>41102.494050000001</v>
      </c>
      <c r="M1866" s="169">
        <v>28762.987499999999</v>
      </c>
      <c r="N1866" s="169">
        <v>25296.409350000002</v>
      </c>
      <c r="O1866" s="169">
        <v>28422.817500000001</v>
      </c>
      <c r="P1866" s="169">
        <v>24770.0625</v>
      </c>
      <c r="Q1866" s="169">
        <v>40081.38225000001</v>
      </c>
      <c r="R1866" s="169">
        <v>44193.323250000001</v>
      </c>
      <c r="S1866" s="169">
        <v>0</v>
      </c>
      <c r="T1866" s="169">
        <v>0</v>
      </c>
      <c r="U1866" s="169">
        <v>358130.28060000006</v>
      </c>
      <c r="V1866" s="163">
        <f ca="1">SUM(INDIRECT(Inputs!$C$11&amp;ROW()&amp;":"&amp;Inputs!$C$12&amp;ROW()))</f>
        <v>40081.38225000001</v>
      </c>
      <c r="W1866" s="163">
        <f ca="1">SUM(INDIRECT(Inputs!$C$13&amp;ROW()&amp;":"&amp;Inputs!$C$14&amp;ROW()))</f>
        <v>313936.95735000004</v>
      </c>
      <c r="X1866" s="3" t="str">
        <f>IF(COUNTIFS(Lookups!$A:$A,C1866)=1,"Gross Sales","")</f>
        <v/>
      </c>
      <c r="Y1866" s="3" t="str">
        <f>IF(COUNTIFS(Lookups!$D:$D,C1866)=1,"Bar Sales","")</f>
        <v/>
      </c>
      <c r="Z1866" s="3" t="str">
        <f>IFERROR(VLOOKUP(C1866*1,Lookups!$D:$F,3,FALSE),"")</f>
        <v/>
      </c>
      <c r="AA1866" s="3" t="str">
        <f>IFERROR(VLOOKUP($C1866*1,Lookups!$H:$N,3,FALSE),"")</f>
        <v>Sales</v>
      </c>
      <c r="AB1866" s="3" t="str">
        <f>IFERROR(VLOOKUP($C1866*1,Lookups!$H:$N,4,FALSE),"")</f>
        <v>Dinner</v>
      </c>
      <c r="AC1866" s="3" t="str">
        <f>IFERROR(VLOOKUP($C1866*1,Lookups!$H:$N,5,FALSE),"")</f>
        <v>Bar</v>
      </c>
      <c r="AD1866" s="3" t="str">
        <f>IFERROR(VLOOKUP($C1866*1,Lookups!$H:$N,6,FALSE),"")</f>
        <v>Bev</v>
      </c>
      <c r="AE1866" s="3" t="str">
        <f>IFERROR(VLOOKUP($C1866*1,Lookups!$H:$N,7,FALSE),"")</f>
        <v>Wine</v>
      </c>
      <c r="AF1866" s="3" t="str">
        <f>VLOOKUP(B1866*1,Stores!$A:$C,3,FALSE)</f>
        <v>DFDE</v>
      </c>
    </row>
    <row r="1867" spans="1:32">
      <c r="A1867" s="165" t="s">
        <v>923</v>
      </c>
      <c r="B1867" s="166" t="s">
        <v>927</v>
      </c>
      <c r="C1867" s="165" t="s">
        <v>680</v>
      </c>
      <c r="D1867" s="165" t="s">
        <v>918</v>
      </c>
      <c r="E1867" s="165" t="s">
        <v>703</v>
      </c>
      <c r="F1867" s="167">
        <v>2017</v>
      </c>
      <c r="G1867" s="168">
        <v>0</v>
      </c>
      <c r="H1867" s="169">
        <v>18537.380925000001</v>
      </c>
      <c r="I1867" s="169">
        <v>27477.225000000002</v>
      </c>
      <c r="J1867" s="169">
        <v>17713.920000000002</v>
      </c>
      <c r="K1867" s="169">
        <v>30568.528799999996</v>
      </c>
      <c r="L1867" s="169">
        <v>30674.0448</v>
      </c>
      <c r="M1867" s="169">
        <v>26108.633700000002</v>
      </c>
      <c r="N1867" s="169">
        <v>28194.027750000001</v>
      </c>
      <c r="O1867" s="169">
        <v>33284.639999999992</v>
      </c>
      <c r="P1867" s="169">
        <v>21749.861249999998</v>
      </c>
      <c r="Q1867" s="169">
        <v>25731.748650000001</v>
      </c>
      <c r="R1867" s="169">
        <v>27253.364249999999</v>
      </c>
      <c r="S1867" s="169">
        <v>0</v>
      </c>
      <c r="T1867" s="169">
        <v>0</v>
      </c>
      <c r="U1867" s="169">
        <v>287293.37512499996</v>
      </c>
      <c r="V1867" s="163">
        <f ca="1">SUM(INDIRECT(Inputs!$C$11&amp;ROW()&amp;":"&amp;Inputs!$C$12&amp;ROW()))</f>
        <v>25731.748650000001</v>
      </c>
      <c r="W1867" s="163">
        <f ca="1">SUM(INDIRECT(Inputs!$C$13&amp;ROW()&amp;":"&amp;Inputs!$C$14&amp;ROW()))</f>
        <v>260040.01087499998</v>
      </c>
      <c r="X1867" s="3" t="str">
        <f>IF(COUNTIFS(Lookups!$A:$A,C1867)=1,"Gross Sales","")</f>
        <v/>
      </c>
      <c r="Y1867" s="3" t="str">
        <f>IF(COUNTIFS(Lookups!$D:$D,C1867)=1,"Bar Sales","")</f>
        <v/>
      </c>
      <c r="Z1867" s="3" t="str">
        <f>IFERROR(VLOOKUP(C1867*1,Lookups!$D:$F,3,FALSE),"")</f>
        <v/>
      </c>
      <c r="AA1867" s="3" t="str">
        <f>IFERROR(VLOOKUP($C1867*1,Lookups!$H:$N,3,FALSE),"")</f>
        <v>Sales</v>
      </c>
      <c r="AB1867" s="3" t="str">
        <f>IFERROR(VLOOKUP($C1867*1,Lookups!$H:$N,4,FALSE),"")</f>
        <v>Dinner</v>
      </c>
      <c r="AC1867" s="3" t="str">
        <f>IFERROR(VLOOKUP($C1867*1,Lookups!$H:$N,5,FALSE),"")</f>
        <v>Bar</v>
      </c>
      <c r="AD1867" s="3" t="str">
        <f>IFERROR(VLOOKUP($C1867*1,Lookups!$H:$N,6,FALSE),"")</f>
        <v>Bev</v>
      </c>
      <c r="AE1867" s="3" t="str">
        <f>IFERROR(VLOOKUP($C1867*1,Lookups!$H:$N,7,FALSE),"")</f>
        <v>Wine</v>
      </c>
      <c r="AF1867" s="3" t="str">
        <f>VLOOKUP(B1867*1,Stores!$A:$C,3,FALSE)</f>
        <v>DFDE</v>
      </c>
    </row>
    <row r="1868" spans="1:32">
      <c r="A1868" s="165" t="s">
        <v>922</v>
      </c>
      <c r="B1868" s="166" t="s">
        <v>928</v>
      </c>
      <c r="C1868" s="165" t="s">
        <v>680</v>
      </c>
      <c r="D1868" s="165" t="s">
        <v>918</v>
      </c>
      <c r="E1868" s="165" t="s">
        <v>703</v>
      </c>
      <c r="F1868" s="167">
        <v>2017</v>
      </c>
      <c r="G1868" s="168">
        <v>0</v>
      </c>
      <c r="H1868" s="169">
        <v>8316.3758999999991</v>
      </c>
      <c r="I1868" s="169">
        <v>5917.6550999999999</v>
      </c>
      <c r="J1868" s="169">
        <v>6855.5970000000007</v>
      </c>
      <c r="K1868" s="169">
        <v>5090.7779999999993</v>
      </c>
      <c r="L1868" s="169">
        <v>6179.021099999999</v>
      </c>
      <c r="M1868" s="169">
        <v>3583.38825</v>
      </c>
      <c r="N1868" s="169">
        <v>5044.00965</v>
      </c>
      <c r="O1868" s="169">
        <v>5215.9032000000007</v>
      </c>
      <c r="P1868" s="169">
        <v>4355.3952749999999</v>
      </c>
      <c r="Q1868" s="169">
        <v>5759.2217999999993</v>
      </c>
      <c r="R1868" s="169">
        <v>5483.55555</v>
      </c>
      <c r="S1868" s="169">
        <v>0</v>
      </c>
      <c r="T1868" s="169">
        <v>0</v>
      </c>
      <c r="U1868" s="169">
        <v>61800.900824999997</v>
      </c>
      <c r="V1868" s="163">
        <f ca="1">SUM(INDIRECT(Inputs!$C$11&amp;ROW()&amp;":"&amp;Inputs!$C$12&amp;ROW()))</f>
        <v>5759.2217999999993</v>
      </c>
      <c r="W1868" s="163">
        <f ca="1">SUM(INDIRECT(Inputs!$C$13&amp;ROW()&amp;":"&amp;Inputs!$C$14&amp;ROW()))</f>
        <v>56317.345275</v>
      </c>
      <c r="X1868" s="3" t="str">
        <f>IF(COUNTIFS(Lookups!$A:$A,C1868)=1,"Gross Sales","")</f>
        <v/>
      </c>
      <c r="Y1868" s="3" t="str">
        <f>IF(COUNTIFS(Lookups!$D:$D,C1868)=1,"Bar Sales","")</f>
        <v/>
      </c>
      <c r="Z1868" s="3" t="str">
        <f>IFERROR(VLOOKUP(C1868*1,Lookups!$D:$F,3,FALSE),"")</f>
        <v/>
      </c>
      <c r="AA1868" s="3" t="str">
        <f>IFERROR(VLOOKUP($C1868*1,Lookups!$H:$N,3,FALSE),"")</f>
        <v>Sales</v>
      </c>
      <c r="AB1868" s="3" t="str">
        <f>IFERROR(VLOOKUP($C1868*1,Lookups!$H:$N,4,FALSE),"")</f>
        <v>Dinner</v>
      </c>
      <c r="AC1868" s="3" t="str">
        <f>IFERROR(VLOOKUP($C1868*1,Lookups!$H:$N,5,FALSE),"")</f>
        <v>Bar</v>
      </c>
      <c r="AD1868" s="3" t="str">
        <f>IFERROR(VLOOKUP($C1868*1,Lookups!$H:$N,6,FALSE),"")</f>
        <v>Bev</v>
      </c>
      <c r="AE1868" s="3" t="str">
        <f>IFERROR(VLOOKUP($C1868*1,Lookups!$H:$N,7,FALSE),"")</f>
        <v>Wine</v>
      </c>
      <c r="AF1868" s="3" t="str">
        <f>VLOOKUP(B1868*1,Stores!$A:$C,3,FALSE)</f>
        <v>DFDE</v>
      </c>
    </row>
    <row r="1869" spans="1:32">
      <c r="A1869" s="165" t="s">
        <v>921</v>
      </c>
      <c r="B1869" s="166" t="s">
        <v>929</v>
      </c>
      <c r="C1869" s="165" t="s">
        <v>680</v>
      </c>
      <c r="D1869" s="165" t="s">
        <v>918</v>
      </c>
      <c r="E1869" s="165" t="s">
        <v>703</v>
      </c>
      <c r="F1869" s="167">
        <v>2017</v>
      </c>
      <c r="G1869" s="168">
        <v>0</v>
      </c>
      <c r="H1869" s="169">
        <v>9737.8528500000011</v>
      </c>
      <c r="I1869" s="169">
        <v>6392.6651250000014</v>
      </c>
      <c r="J1869" s="169">
        <v>8405.2003499999992</v>
      </c>
      <c r="K1869" s="169">
        <v>5960.6223</v>
      </c>
      <c r="L1869" s="169">
        <v>7025.5507499999994</v>
      </c>
      <c r="M1869" s="169">
        <v>7507.078125</v>
      </c>
      <c r="N1869" s="169">
        <v>4845.18</v>
      </c>
      <c r="O1869" s="169">
        <v>8205.9195</v>
      </c>
      <c r="P1869" s="169">
        <v>4623.4407000000001</v>
      </c>
      <c r="Q1869" s="169">
        <v>6107.4974999999995</v>
      </c>
      <c r="R1869" s="169">
        <v>7062.3666750000011</v>
      </c>
      <c r="S1869" s="169">
        <v>0</v>
      </c>
      <c r="T1869" s="169">
        <v>0</v>
      </c>
      <c r="U1869" s="169">
        <v>75873.373875000005</v>
      </c>
      <c r="V1869" s="163">
        <f ca="1">SUM(INDIRECT(Inputs!$C$11&amp;ROW()&amp;":"&amp;Inputs!$C$12&amp;ROW()))</f>
        <v>6107.4974999999995</v>
      </c>
      <c r="W1869" s="163">
        <f ca="1">SUM(INDIRECT(Inputs!$C$13&amp;ROW()&amp;":"&amp;Inputs!$C$14&amp;ROW()))</f>
        <v>68811.007200000007</v>
      </c>
      <c r="X1869" s="3" t="str">
        <f>IF(COUNTIFS(Lookups!$A:$A,C1869)=1,"Gross Sales","")</f>
        <v/>
      </c>
      <c r="Y1869" s="3" t="str">
        <f>IF(COUNTIFS(Lookups!$D:$D,C1869)=1,"Bar Sales","")</f>
        <v/>
      </c>
      <c r="Z1869" s="3" t="str">
        <f>IFERROR(VLOOKUP(C1869*1,Lookups!$D:$F,3,FALSE),"")</f>
        <v/>
      </c>
      <c r="AA1869" s="3" t="str">
        <f>IFERROR(VLOOKUP($C1869*1,Lookups!$H:$N,3,FALSE),"")</f>
        <v>Sales</v>
      </c>
      <c r="AB1869" s="3" t="str">
        <f>IFERROR(VLOOKUP($C1869*1,Lookups!$H:$N,4,FALSE),"")</f>
        <v>Dinner</v>
      </c>
      <c r="AC1869" s="3" t="str">
        <f>IFERROR(VLOOKUP($C1869*1,Lookups!$H:$N,5,FALSE),"")</f>
        <v>Bar</v>
      </c>
      <c r="AD1869" s="3" t="str">
        <f>IFERROR(VLOOKUP($C1869*1,Lookups!$H:$N,6,FALSE),"")</f>
        <v>Bev</v>
      </c>
      <c r="AE1869" s="3" t="str">
        <f>IFERROR(VLOOKUP($C1869*1,Lookups!$H:$N,7,FALSE),"")</f>
        <v>Wine</v>
      </c>
      <c r="AF1869" s="3" t="str">
        <f>VLOOKUP(B1869*1,Stores!$A:$C,3,FALSE)</f>
        <v>DFDE</v>
      </c>
    </row>
    <row r="1870" spans="1:32">
      <c r="A1870" s="165" t="s">
        <v>920</v>
      </c>
      <c r="B1870" s="166" t="s">
        <v>930</v>
      </c>
      <c r="C1870" s="165" t="s">
        <v>680</v>
      </c>
      <c r="D1870" s="165" t="s">
        <v>918</v>
      </c>
      <c r="E1870" s="165" t="s">
        <v>703</v>
      </c>
      <c r="F1870" s="167">
        <v>2017</v>
      </c>
      <c r="G1870" s="168">
        <v>0</v>
      </c>
      <c r="H1870" s="169">
        <v>14883.555375</v>
      </c>
      <c r="I1870" s="169">
        <v>13838.953349999998</v>
      </c>
      <c r="J1870" s="169">
        <v>14422.4352</v>
      </c>
      <c r="K1870" s="169">
        <v>18783.044999999998</v>
      </c>
      <c r="L1870" s="169">
        <v>16078.364250000001</v>
      </c>
      <c r="M1870" s="169">
        <v>15965.239499999998</v>
      </c>
      <c r="N1870" s="169">
        <v>11934.536249999999</v>
      </c>
      <c r="O1870" s="169">
        <v>10774.619999999999</v>
      </c>
      <c r="P1870" s="169">
        <v>9731.3100000000013</v>
      </c>
      <c r="Q1870" s="169">
        <v>13961.329350000002</v>
      </c>
      <c r="R1870" s="169">
        <v>15499.05</v>
      </c>
      <c r="S1870" s="169">
        <v>0</v>
      </c>
      <c r="T1870" s="169">
        <v>0</v>
      </c>
      <c r="U1870" s="169">
        <v>155872.43827499999</v>
      </c>
      <c r="V1870" s="163">
        <f ca="1">SUM(INDIRECT(Inputs!$C$11&amp;ROW()&amp;":"&amp;Inputs!$C$12&amp;ROW()))</f>
        <v>13961.329350000002</v>
      </c>
      <c r="W1870" s="163">
        <f ca="1">SUM(INDIRECT(Inputs!$C$13&amp;ROW()&amp;":"&amp;Inputs!$C$14&amp;ROW()))</f>
        <v>140373.388275</v>
      </c>
      <c r="X1870" s="3" t="str">
        <f>IF(COUNTIFS(Lookups!$A:$A,C1870)=1,"Gross Sales","")</f>
        <v/>
      </c>
      <c r="Y1870" s="3" t="str">
        <f>IF(COUNTIFS(Lookups!$D:$D,C1870)=1,"Bar Sales","")</f>
        <v/>
      </c>
      <c r="Z1870" s="3" t="str">
        <f>IFERROR(VLOOKUP(C1870*1,Lookups!$D:$F,3,FALSE),"")</f>
        <v/>
      </c>
      <c r="AA1870" s="3" t="str">
        <f>IFERROR(VLOOKUP($C1870*1,Lookups!$H:$N,3,FALSE),"")</f>
        <v>Sales</v>
      </c>
      <c r="AB1870" s="3" t="str">
        <f>IFERROR(VLOOKUP($C1870*1,Lookups!$H:$N,4,FALSE),"")</f>
        <v>Dinner</v>
      </c>
      <c r="AC1870" s="3" t="str">
        <f>IFERROR(VLOOKUP($C1870*1,Lookups!$H:$N,5,FALSE),"")</f>
        <v>Bar</v>
      </c>
      <c r="AD1870" s="3" t="str">
        <f>IFERROR(VLOOKUP($C1870*1,Lookups!$H:$N,6,FALSE),"")</f>
        <v>Bev</v>
      </c>
      <c r="AE1870" s="3" t="str">
        <f>IFERROR(VLOOKUP($C1870*1,Lookups!$H:$N,7,FALSE),"")</f>
        <v>Wine</v>
      </c>
      <c r="AF1870" s="3" t="str">
        <f>VLOOKUP(B1870*1,Stores!$A:$C,3,FALSE)</f>
        <v>DFDE</v>
      </c>
    </row>
    <row r="1871" spans="1:32">
      <c r="A1871" s="165" t="s">
        <v>919</v>
      </c>
      <c r="B1871" s="166" t="s">
        <v>931</v>
      </c>
      <c r="C1871" s="165" t="s">
        <v>680</v>
      </c>
      <c r="D1871" s="165" t="s">
        <v>918</v>
      </c>
      <c r="E1871" s="165" t="s">
        <v>703</v>
      </c>
      <c r="F1871" s="167">
        <v>2017</v>
      </c>
      <c r="G1871" s="168">
        <v>0</v>
      </c>
      <c r="H1871" s="169">
        <v>20383.2909</v>
      </c>
      <c r="I1871" s="169">
        <v>26450.741999999998</v>
      </c>
      <c r="J1871" s="169">
        <v>21103.48605</v>
      </c>
      <c r="K1871" s="169">
        <v>19998.902699999999</v>
      </c>
      <c r="L1871" s="169">
        <v>35315.811749999993</v>
      </c>
      <c r="M1871" s="169">
        <v>15000.7014</v>
      </c>
      <c r="N1871" s="169">
        <v>16416.481949999998</v>
      </c>
      <c r="O1871" s="169">
        <v>16753.621500000001</v>
      </c>
      <c r="P1871" s="169">
        <v>16248.885900000001</v>
      </c>
      <c r="Q1871" s="169">
        <v>24734.952000000001</v>
      </c>
      <c r="R1871" s="169">
        <v>21829.999200000002</v>
      </c>
      <c r="S1871" s="169">
        <v>0</v>
      </c>
      <c r="T1871" s="169">
        <v>0</v>
      </c>
      <c r="U1871" s="169">
        <v>234236.87534999996</v>
      </c>
      <c r="V1871" s="163">
        <f ca="1">SUM(INDIRECT(Inputs!$C$11&amp;ROW()&amp;":"&amp;Inputs!$C$12&amp;ROW()))</f>
        <v>24734.952000000001</v>
      </c>
      <c r="W1871" s="163">
        <f ca="1">SUM(INDIRECT(Inputs!$C$13&amp;ROW()&amp;":"&amp;Inputs!$C$14&amp;ROW()))</f>
        <v>212406.87614999997</v>
      </c>
      <c r="X1871" s="3" t="str">
        <f>IF(COUNTIFS(Lookups!$A:$A,C1871)=1,"Gross Sales","")</f>
        <v/>
      </c>
      <c r="Y1871" s="3" t="str">
        <f>IF(COUNTIFS(Lookups!$D:$D,C1871)=1,"Bar Sales","")</f>
        <v/>
      </c>
      <c r="Z1871" s="3" t="str">
        <f>IFERROR(VLOOKUP(C1871*1,Lookups!$D:$F,3,FALSE),"")</f>
        <v/>
      </c>
      <c r="AA1871" s="3" t="str">
        <f>IFERROR(VLOOKUP($C1871*1,Lookups!$H:$N,3,FALSE),"")</f>
        <v>Sales</v>
      </c>
      <c r="AB1871" s="3" t="str">
        <f>IFERROR(VLOOKUP($C1871*1,Lookups!$H:$N,4,FALSE),"")</f>
        <v>Dinner</v>
      </c>
      <c r="AC1871" s="3" t="str">
        <f>IFERROR(VLOOKUP($C1871*1,Lookups!$H:$N,5,FALSE),"")</f>
        <v>Bar</v>
      </c>
      <c r="AD1871" s="3" t="str">
        <f>IFERROR(VLOOKUP($C1871*1,Lookups!$H:$N,6,FALSE),"")</f>
        <v>Bev</v>
      </c>
      <c r="AE1871" s="3" t="str">
        <f>IFERROR(VLOOKUP($C1871*1,Lookups!$H:$N,7,FALSE),"")</f>
        <v>Wine</v>
      </c>
      <c r="AF1871" s="3" t="str">
        <f>VLOOKUP(B1871*1,Stores!$A:$C,3,FALSE)</f>
        <v>DFDE</v>
      </c>
    </row>
    <row r="1872" spans="1:32">
      <c r="A1872" s="165" t="s">
        <v>959</v>
      </c>
      <c r="B1872" s="166" t="s">
        <v>932</v>
      </c>
      <c r="C1872" s="165" t="s">
        <v>680</v>
      </c>
      <c r="D1872" s="165" t="s">
        <v>918</v>
      </c>
      <c r="E1872" s="165" t="s">
        <v>703</v>
      </c>
      <c r="F1872" s="167">
        <v>2017</v>
      </c>
      <c r="G1872" s="168">
        <v>0</v>
      </c>
      <c r="H1872" s="169">
        <v>11793.557475</v>
      </c>
      <c r="I1872" s="169">
        <v>12143.422500000001</v>
      </c>
      <c r="J1872" s="169">
        <v>15426.18</v>
      </c>
      <c r="K1872" s="169">
        <v>11505.722400000001</v>
      </c>
      <c r="L1872" s="169">
        <v>11800.77</v>
      </c>
      <c r="M1872" s="169">
        <v>13646.880000000001</v>
      </c>
      <c r="N1872" s="169">
        <v>6727.7232000000004</v>
      </c>
      <c r="O1872" s="169">
        <v>9140.9322749999992</v>
      </c>
      <c r="P1872" s="169">
        <v>7073.625</v>
      </c>
      <c r="Q1872" s="169">
        <v>16904.16</v>
      </c>
      <c r="R1872" s="169">
        <v>13500.135</v>
      </c>
      <c r="S1872" s="169">
        <v>0</v>
      </c>
      <c r="T1872" s="169">
        <v>0</v>
      </c>
      <c r="U1872" s="169">
        <v>129663.10785000001</v>
      </c>
      <c r="V1872" s="163">
        <f ca="1">SUM(INDIRECT(Inputs!$C$11&amp;ROW()&amp;":"&amp;Inputs!$C$12&amp;ROW()))</f>
        <v>16904.16</v>
      </c>
      <c r="W1872" s="163">
        <f ca="1">SUM(INDIRECT(Inputs!$C$13&amp;ROW()&amp;":"&amp;Inputs!$C$14&amp;ROW()))</f>
        <v>116162.97285000002</v>
      </c>
      <c r="X1872" s="3" t="str">
        <f>IF(COUNTIFS(Lookups!$A:$A,C1872)=1,"Gross Sales","")</f>
        <v/>
      </c>
      <c r="Y1872" s="3" t="str">
        <f>IF(COUNTIFS(Lookups!$D:$D,C1872)=1,"Bar Sales","")</f>
        <v/>
      </c>
      <c r="Z1872" s="3" t="str">
        <f>IFERROR(VLOOKUP(C1872*1,Lookups!$D:$F,3,FALSE),"")</f>
        <v/>
      </c>
      <c r="AA1872" s="3" t="str">
        <f>IFERROR(VLOOKUP($C1872*1,Lookups!$H:$N,3,FALSE),"")</f>
        <v>Sales</v>
      </c>
      <c r="AB1872" s="3" t="str">
        <f>IFERROR(VLOOKUP($C1872*1,Lookups!$H:$N,4,FALSE),"")</f>
        <v>Dinner</v>
      </c>
      <c r="AC1872" s="3" t="str">
        <f>IFERROR(VLOOKUP($C1872*1,Lookups!$H:$N,5,FALSE),"")</f>
        <v>Bar</v>
      </c>
      <c r="AD1872" s="3" t="str">
        <f>IFERROR(VLOOKUP($C1872*1,Lookups!$H:$N,6,FALSE),"")</f>
        <v>Bev</v>
      </c>
      <c r="AE1872" s="3" t="str">
        <f>IFERROR(VLOOKUP($C1872*1,Lookups!$H:$N,7,FALSE),"")</f>
        <v>Wine</v>
      </c>
      <c r="AF1872" s="3" t="str">
        <f>VLOOKUP(B1872*1,Stores!$A:$C,3,FALSE)</f>
        <v>DFG</v>
      </c>
    </row>
    <row r="1873" spans="1:32">
      <c r="A1873" s="165" t="s">
        <v>954</v>
      </c>
      <c r="B1873" s="166" t="s">
        <v>933</v>
      </c>
      <c r="C1873" s="165" t="s">
        <v>680</v>
      </c>
      <c r="D1873" s="165" t="s">
        <v>918</v>
      </c>
      <c r="E1873" s="165" t="s">
        <v>703</v>
      </c>
      <c r="F1873" s="167">
        <v>2017</v>
      </c>
      <c r="G1873" s="168">
        <v>0</v>
      </c>
      <c r="H1873" s="169">
        <v>5883.1611000000003</v>
      </c>
      <c r="I1873" s="169">
        <v>4674.9037499999995</v>
      </c>
      <c r="J1873" s="169">
        <v>3170.5680000000007</v>
      </c>
      <c r="K1873" s="169">
        <v>4322.5448999999999</v>
      </c>
      <c r="L1873" s="169">
        <v>3107.1982500000004</v>
      </c>
      <c r="M1873" s="169">
        <v>3859.6007999999997</v>
      </c>
      <c r="N1873" s="169">
        <v>3812.0900999999999</v>
      </c>
      <c r="O1873" s="169">
        <v>4723.8030000000008</v>
      </c>
      <c r="P1873" s="169">
        <v>4239.9221249999991</v>
      </c>
      <c r="Q1873" s="169">
        <v>2760.5275499999998</v>
      </c>
      <c r="R1873" s="169">
        <v>3884.1727499999997</v>
      </c>
      <c r="S1873" s="169">
        <v>0</v>
      </c>
      <c r="T1873" s="169">
        <v>0</v>
      </c>
      <c r="U1873" s="169">
        <v>44438.492324999999</v>
      </c>
      <c r="V1873" s="163">
        <f ca="1">SUM(INDIRECT(Inputs!$C$11&amp;ROW()&amp;":"&amp;Inputs!$C$12&amp;ROW()))</f>
        <v>2760.5275499999998</v>
      </c>
      <c r="W1873" s="163">
        <f ca="1">SUM(INDIRECT(Inputs!$C$13&amp;ROW()&amp;":"&amp;Inputs!$C$14&amp;ROW()))</f>
        <v>40554.319575000001</v>
      </c>
      <c r="X1873" s="3" t="str">
        <f>IF(COUNTIFS(Lookups!$A:$A,C1873)=1,"Gross Sales","")</f>
        <v/>
      </c>
      <c r="Y1873" s="3" t="str">
        <f>IF(COUNTIFS(Lookups!$D:$D,C1873)=1,"Bar Sales","")</f>
        <v/>
      </c>
      <c r="Z1873" s="3" t="str">
        <f>IFERROR(VLOOKUP(C1873*1,Lookups!$D:$F,3,FALSE),"")</f>
        <v/>
      </c>
      <c r="AA1873" s="3" t="str">
        <f>IFERROR(VLOOKUP($C1873*1,Lookups!$H:$N,3,FALSE),"")</f>
        <v>Sales</v>
      </c>
      <c r="AB1873" s="3" t="str">
        <f>IFERROR(VLOOKUP($C1873*1,Lookups!$H:$N,4,FALSE),"")</f>
        <v>Dinner</v>
      </c>
      <c r="AC1873" s="3" t="str">
        <f>IFERROR(VLOOKUP($C1873*1,Lookups!$H:$N,5,FALSE),"")</f>
        <v>Bar</v>
      </c>
      <c r="AD1873" s="3" t="str">
        <f>IFERROR(VLOOKUP($C1873*1,Lookups!$H:$N,6,FALSE),"")</f>
        <v>Bev</v>
      </c>
      <c r="AE1873" s="3" t="str">
        <f>IFERROR(VLOOKUP($C1873*1,Lookups!$H:$N,7,FALSE),"")</f>
        <v>Wine</v>
      </c>
      <c r="AF1873" s="3" t="str">
        <f>VLOOKUP(B1873*1,Stores!$A:$C,3,FALSE)</f>
        <v>DFG</v>
      </c>
    </row>
    <row r="1874" spans="1:32">
      <c r="A1874" s="165" t="s">
        <v>953</v>
      </c>
      <c r="B1874" s="166" t="s">
        <v>934</v>
      </c>
      <c r="C1874" s="165" t="s">
        <v>680</v>
      </c>
      <c r="D1874" s="165" t="s">
        <v>918</v>
      </c>
      <c r="E1874" s="165" t="s">
        <v>703</v>
      </c>
      <c r="F1874" s="167">
        <v>2017</v>
      </c>
      <c r="G1874" s="168">
        <v>0</v>
      </c>
      <c r="H1874" s="169">
        <v>8080.4041500000003</v>
      </c>
      <c r="I1874" s="169">
        <v>8216.4375</v>
      </c>
      <c r="J1874" s="169">
        <v>9196.942500000001</v>
      </c>
      <c r="K1874" s="169">
        <v>6804.1050000000005</v>
      </c>
      <c r="L1874" s="169">
        <v>5687.1824999999999</v>
      </c>
      <c r="M1874" s="169">
        <v>6530.7749999999996</v>
      </c>
      <c r="N1874" s="169">
        <v>4895.53125</v>
      </c>
      <c r="O1874" s="169">
        <v>6037.2000000000007</v>
      </c>
      <c r="P1874" s="169">
        <v>4353.57</v>
      </c>
      <c r="Q1874" s="169">
        <v>5621.6025</v>
      </c>
      <c r="R1874" s="169">
        <v>7314.9974999999995</v>
      </c>
      <c r="S1874" s="169">
        <v>0</v>
      </c>
      <c r="T1874" s="169">
        <v>0</v>
      </c>
      <c r="U1874" s="169">
        <v>72738.747900000002</v>
      </c>
      <c r="V1874" s="163">
        <f ca="1">SUM(INDIRECT(Inputs!$C$11&amp;ROW()&amp;":"&amp;Inputs!$C$12&amp;ROW()))</f>
        <v>5621.6025</v>
      </c>
      <c r="W1874" s="163">
        <f ca="1">SUM(INDIRECT(Inputs!$C$13&amp;ROW()&amp;":"&amp;Inputs!$C$14&amp;ROW()))</f>
        <v>65423.750400000004</v>
      </c>
      <c r="X1874" s="3" t="str">
        <f>IF(COUNTIFS(Lookups!$A:$A,C1874)=1,"Gross Sales","")</f>
        <v/>
      </c>
      <c r="Y1874" s="3" t="str">
        <f>IF(COUNTIFS(Lookups!$D:$D,C1874)=1,"Bar Sales","")</f>
        <v/>
      </c>
      <c r="Z1874" s="3" t="str">
        <f>IFERROR(VLOOKUP(C1874*1,Lookups!$D:$F,3,FALSE),"")</f>
        <v/>
      </c>
      <c r="AA1874" s="3" t="str">
        <f>IFERROR(VLOOKUP($C1874*1,Lookups!$H:$N,3,FALSE),"")</f>
        <v>Sales</v>
      </c>
      <c r="AB1874" s="3" t="str">
        <f>IFERROR(VLOOKUP($C1874*1,Lookups!$H:$N,4,FALSE),"")</f>
        <v>Dinner</v>
      </c>
      <c r="AC1874" s="3" t="str">
        <f>IFERROR(VLOOKUP($C1874*1,Lookups!$H:$N,5,FALSE),"")</f>
        <v>Bar</v>
      </c>
      <c r="AD1874" s="3" t="str">
        <f>IFERROR(VLOOKUP($C1874*1,Lookups!$H:$N,6,FALSE),"")</f>
        <v>Bev</v>
      </c>
      <c r="AE1874" s="3" t="str">
        <f>IFERROR(VLOOKUP($C1874*1,Lookups!$H:$N,7,FALSE),"")</f>
        <v>Wine</v>
      </c>
      <c r="AF1874" s="3" t="str">
        <f>VLOOKUP(B1874*1,Stores!$A:$C,3,FALSE)</f>
        <v>DFG</v>
      </c>
    </row>
    <row r="1875" spans="1:32">
      <c r="A1875" s="165" t="s">
        <v>950</v>
      </c>
      <c r="B1875" s="166" t="s">
        <v>935</v>
      </c>
      <c r="C1875" s="165" t="s">
        <v>680</v>
      </c>
      <c r="D1875" s="165" t="s">
        <v>918</v>
      </c>
      <c r="E1875" s="165" t="s">
        <v>703</v>
      </c>
      <c r="F1875" s="167">
        <v>2017</v>
      </c>
      <c r="G1875" s="168">
        <v>0</v>
      </c>
      <c r="H1875" s="169">
        <v>8673.695099999999</v>
      </c>
      <c r="I1875" s="169">
        <v>7586.76</v>
      </c>
      <c r="J1875" s="169">
        <v>8101.8630000000012</v>
      </c>
      <c r="K1875" s="169">
        <v>8276.0249999999996</v>
      </c>
      <c r="L1875" s="169">
        <v>8906.6165999999994</v>
      </c>
      <c r="M1875" s="169">
        <v>6793.83</v>
      </c>
      <c r="N1875" s="169">
        <v>5711.5212000000001</v>
      </c>
      <c r="O1875" s="169">
        <v>7809.2178749999994</v>
      </c>
      <c r="P1875" s="169">
        <v>6548.1974250000003</v>
      </c>
      <c r="Q1875" s="169">
        <v>7105.9422749999994</v>
      </c>
      <c r="R1875" s="169">
        <v>8706.0749999999989</v>
      </c>
      <c r="S1875" s="169">
        <v>0</v>
      </c>
      <c r="T1875" s="169">
        <v>0</v>
      </c>
      <c r="U1875" s="169">
        <v>84219.743474999996</v>
      </c>
      <c r="V1875" s="163">
        <f ca="1">SUM(INDIRECT(Inputs!$C$11&amp;ROW()&amp;":"&amp;Inputs!$C$12&amp;ROW()))</f>
        <v>7105.9422749999994</v>
      </c>
      <c r="W1875" s="163">
        <f ca="1">SUM(INDIRECT(Inputs!$C$13&amp;ROW()&amp;":"&amp;Inputs!$C$14&amp;ROW()))</f>
        <v>75513.668474999999</v>
      </c>
      <c r="X1875" s="3" t="str">
        <f>IF(COUNTIFS(Lookups!$A:$A,C1875)=1,"Gross Sales","")</f>
        <v/>
      </c>
      <c r="Y1875" s="3" t="str">
        <f>IF(COUNTIFS(Lookups!$D:$D,C1875)=1,"Bar Sales","")</f>
        <v/>
      </c>
      <c r="Z1875" s="3" t="str">
        <f>IFERROR(VLOOKUP(C1875*1,Lookups!$D:$F,3,FALSE),"")</f>
        <v/>
      </c>
      <c r="AA1875" s="3" t="str">
        <f>IFERROR(VLOOKUP($C1875*1,Lookups!$H:$N,3,FALSE),"")</f>
        <v>Sales</v>
      </c>
      <c r="AB1875" s="3" t="str">
        <f>IFERROR(VLOOKUP($C1875*1,Lookups!$H:$N,4,FALSE),"")</f>
        <v>Dinner</v>
      </c>
      <c r="AC1875" s="3" t="str">
        <f>IFERROR(VLOOKUP($C1875*1,Lookups!$H:$N,5,FALSE),"")</f>
        <v>Bar</v>
      </c>
      <c r="AD1875" s="3" t="str">
        <f>IFERROR(VLOOKUP($C1875*1,Lookups!$H:$N,6,FALSE),"")</f>
        <v>Bev</v>
      </c>
      <c r="AE1875" s="3" t="str">
        <f>IFERROR(VLOOKUP($C1875*1,Lookups!$H:$N,7,FALSE),"")</f>
        <v>Wine</v>
      </c>
      <c r="AF1875" s="3" t="str">
        <f>VLOOKUP(B1875*1,Stores!$A:$C,3,FALSE)</f>
        <v>DFG</v>
      </c>
    </row>
    <row r="1876" spans="1:32">
      <c r="A1876" s="165" t="s">
        <v>949</v>
      </c>
      <c r="B1876" s="166" t="s">
        <v>936</v>
      </c>
      <c r="C1876" s="165" t="s">
        <v>680</v>
      </c>
      <c r="D1876" s="165" t="s">
        <v>918</v>
      </c>
      <c r="E1876" s="165" t="s">
        <v>703</v>
      </c>
      <c r="F1876" s="167">
        <v>2017</v>
      </c>
      <c r="G1876" s="168">
        <v>0</v>
      </c>
      <c r="H1876" s="169">
        <v>4007.2595999999999</v>
      </c>
      <c r="I1876" s="169">
        <v>4602.1914750000005</v>
      </c>
      <c r="J1876" s="169">
        <v>5111.1863999999996</v>
      </c>
      <c r="K1876" s="169">
        <v>3174.6130499999999</v>
      </c>
      <c r="L1876" s="169">
        <v>3305.7216000000003</v>
      </c>
      <c r="M1876" s="169">
        <v>3178.3400999999999</v>
      </c>
      <c r="N1876" s="169">
        <v>3250.6260000000002</v>
      </c>
      <c r="O1876" s="169">
        <v>4893.7136250000003</v>
      </c>
      <c r="P1876" s="169">
        <v>2957.9508749999995</v>
      </c>
      <c r="Q1876" s="169">
        <v>3534.8908499999998</v>
      </c>
      <c r="R1876" s="169">
        <v>3742.7775000000001</v>
      </c>
      <c r="S1876" s="169">
        <v>0</v>
      </c>
      <c r="T1876" s="169">
        <v>0</v>
      </c>
      <c r="U1876" s="169">
        <v>41759.271074999997</v>
      </c>
      <c r="V1876" s="163">
        <f ca="1">SUM(INDIRECT(Inputs!$C$11&amp;ROW()&amp;":"&amp;Inputs!$C$12&amp;ROW()))</f>
        <v>3534.8908499999998</v>
      </c>
      <c r="W1876" s="163">
        <f ca="1">SUM(INDIRECT(Inputs!$C$13&amp;ROW()&amp;":"&amp;Inputs!$C$14&amp;ROW()))</f>
        <v>38016.493575</v>
      </c>
      <c r="X1876" s="3" t="str">
        <f>IF(COUNTIFS(Lookups!$A:$A,C1876)=1,"Gross Sales","")</f>
        <v/>
      </c>
      <c r="Y1876" s="3" t="str">
        <f>IF(COUNTIFS(Lookups!$D:$D,C1876)=1,"Bar Sales","")</f>
        <v/>
      </c>
      <c r="Z1876" s="3" t="str">
        <f>IFERROR(VLOOKUP(C1876*1,Lookups!$D:$F,3,FALSE),"")</f>
        <v/>
      </c>
      <c r="AA1876" s="3" t="str">
        <f>IFERROR(VLOOKUP($C1876*1,Lookups!$H:$N,3,FALSE),"")</f>
        <v>Sales</v>
      </c>
      <c r="AB1876" s="3" t="str">
        <f>IFERROR(VLOOKUP($C1876*1,Lookups!$H:$N,4,FALSE),"")</f>
        <v>Dinner</v>
      </c>
      <c r="AC1876" s="3" t="str">
        <f>IFERROR(VLOOKUP($C1876*1,Lookups!$H:$N,5,FALSE),"")</f>
        <v>Bar</v>
      </c>
      <c r="AD1876" s="3" t="str">
        <f>IFERROR(VLOOKUP($C1876*1,Lookups!$H:$N,6,FALSE),"")</f>
        <v>Bev</v>
      </c>
      <c r="AE1876" s="3" t="str">
        <f>IFERROR(VLOOKUP($C1876*1,Lookups!$H:$N,7,FALSE),"")</f>
        <v>Wine</v>
      </c>
      <c r="AF1876" s="3" t="str">
        <f>VLOOKUP(B1876*1,Stores!$A:$C,3,FALSE)</f>
        <v>DFG</v>
      </c>
    </row>
    <row r="1877" spans="1:32">
      <c r="A1877" s="165" t="s">
        <v>948</v>
      </c>
      <c r="B1877" s="166" t="s">
        <v>937</v>
      </c>
      <c r="C1877" s="165" t="s">
        <v>680</v>
      </c>
      <c r="D1877" s="165" t="s">
        <v>918</v>
      </c>
      <c r="E1877" s="165" t="s">
        <v>703</v>
      </c>
      <c r="F1877" s="167">
        <v>2017</v>
      </c>
      <c r="G1877" s="168">
        <v>0</v>
      </c>
      <c r="H1877" s="169">
        <v>5773.1471999999994</v>
      </c>
      <c r="I1877" s="169">
        <v>6986.8161000000009</v>
      </c>
      <c r="J1877" s="169">
        <v>7592.5102499999994</v>
      </c>
      <c r="K1877" s="169">
        <v>7521.7560000000003</v>
      </c>
      <c r="L1877" s="169">
        <v>5294.9655000000002</v>
      </c>
      <c r="M1877" s="169">
        <v>5915.671875</v>
      </c>
      <c r="N1877" s="169">
        <v>7239.942</v>
      </c>
      <c r="O1877" s="169">
        <v>5863.811850000001</v>
      </c>
      <c r="P1877" s="169">
        <v>5070.3975</v>
      </c>
      <c r="Q1877" s="169">
        <v>7573.05</v>
      </c>
      <c r="R1877" s="169">
        <v>8634.5311500000007</v>
      </c>
      <c r="S1877" s="169">
        <v>0</v>
      </c>
      <c r="T1877" s="169">
        <v>0</v>
      </c>
      <c r="U1877" s="169">
        <v>73466.599425000008</v>
      </c>
      <c r="V1877" s="163">
        <f ca="1">SUM(INDIRECT(Inputs!$C$11&amp;ROW()&amp;":"&amp;Inputs!$C$12&amp;ROW()))</f>
        <v>7573.05</v>
      </c>
      <c r="W1877" s="163">
        <f ca="1">SUM(INDIRECT(Inputs!$C$13&amp;ROW()&amp;":"&amp;Inputs!$C$14&amp;ROW()))</f>
        <v>64832.068275000005</v>
      </c>
      <c r="X1877" s="3" t="str">
        <f>IF(COUNTIFS(Lookups!$A:$A,C1877)=1,"Gross Sales","")</f>
        <v/>
      </c>
      <c r="Y1877" s="3" t="str">
        <f>IF(COUNTIFS(Lookups!$D:$D,C1877)=1,"Bar Sales","")</f>
        <v/>
      </c>
      <c r="Z1877" s="3" t="str">
        <f>IFERROR(VLOOKUP(C1877*1,Lookups!$D:$F,3,FALSE),"")</f>
        <v/>
      </c>
      <c r="AA1877" s="3" t="str">
        <f>IFERROR(VLOOKUP($C1877*1,Lookups!$H:$N,3,FALSE),"")</f>
        <v>Sales</v>
      </c>
      <c r="AB1877" s="3" t="str">
        <f>IFERROR(VLOOKUP($C1877*1,Lookups!$H:$N,4,FALSE),"")</f>
        <v>Dinner</v>
      </c>
      <c r="AC1877" s="3" t="str">
        <f>IFERROR(VLOOKUP($C1877*1,Lookups!$H:$N,5,FALSE),"")</f>
        <v>Bar</v>
      </c>
      <c r="AD1877" s="3" t="str">
        <f>IFERROR(VLOOKUP($C1877*1,Lookups!$H:$N,6,FALSE),"")</f>
        <v>Bev</v>
      </c>
      <c r="AE1877" s="3" t="str">
        <f>IFERROR(VLOOKUP($C1877*1,Lookups!$H:$N,7,FALSE),"")</f>
        <v>Wine</v>
      </c>
      <c r="AF1877" s="3" t="str">
        <f>VLOOKUP(B1877*1,Stores!$A:$C,3,FALSE)</f>
        <v>DFG</v>
      </c>
    </row>
    <row r="1878" spans="1:32">
      <c r="A1878" s="165" t="s">
        <v>947</v>
      </c>
      <c r="B1878" s="166" t="s">
        <v>938</v>
      </c>
      <c r="C1878" s="165" t="s">
        <v>680</v>
      </c>
      <c r="D1878" s="165" t="s">
        <v>918</v>
      </c>
      <c r="E1878" s="165" t="s">
        <v>703</v>
      </c>
      <c r="F1878" s="167">
        <v>2017</v>
      </c>
      <c r="G1878" s="168">
        <v>0</v>
      </c>
      <c r="H1878" s="169">
        <v>4653.6480000000001</v>
      </c>
      <c r="I1878" s="169">
        <v>4526.3396249999996</v>
      </c>
      <c r="J1878" s="169">
        <v>4388.2313249999997</v>
      </c>
      <c r="K1878" s="169">
        <v>5738.46</v>
      </c>
      <c r="L1878" s="169">
        <v>5661.3753749999996</v>
      </c>
      <c r="M1878" s="169">
        <v>4899.1491000000005</v>
      </c>
      <c r="N1878" s="169">
        <v>3382.65</v>
      </c>
      <c r="O1878" s="169">
        <v>4097.3062499999996</v>
      </c>
      <c r="P1878" s="169">
        <v>4956.8803499999995</v>
      </c>
      <c r="Q1878" s="169">
        <v>4910.7933000000003</v>
      </c>
      <c r="R1878" s="169">
        <v>4152.9674999999997</v>
      </c>
      <c r="S1878" s="169">
        <v>0</v>
      </c>
      <c r="T1878" s="169">
        <v>0</v>
      </c>
      <c r="U1878" s="169">
        <v>51367.800824999998</v>
      </c>
      <c r="V1878" s="163">
        <f ca="1">SUM(INDIRECT(Inputs!$C$11&amp;ROW()&amp;":"&amp;Inputs!$C$12&amp;ROW()))</f>
        <v>4910.7933000000003</v>
      </c>
      <c r="W1878" s="163">
        <f ca="1">SUM(INDIRECT(Inputs!$C$13&amp;ROW()&amp;":"&amp;Inputs!$C$14&amp;ROW()))</f>
        <v>47214.833325</v>
      </c>
      <c r="X1878" s="3" t="str">
        <f>IF(COUNTIFS(Lookups!$A:$A,C1878)=1,"Gross Sales","")</f>
        <v/>
      </c>
      <c r="Y1878" s="3" t="str">
        <f>IF(COUNTIFS(Lookups!$D:$D,C1878)=1,"Bar Sales","")</f>
        <v/>
      </c>
      <c r="Z1878" s="3" t="str">
        <f>IFERROR(VLOOKUP(C1878*1,Lookups!$D:$F,3,FALSE),"")</f>
        <v/>
      </c>
      <c r="AA1878" s="3" t="str">
        <f>IFERROR(VLOOKUP($C1878*1,Lookups!$H:$N,3,FALSE),"")</f>
        <v>Sales</v>
      </c>
      <c r="AB1878" s="3" t="str">
        <f>IFERROR(VLOOKUP($C1878*1,Lookups!$H:$N,4,FALSE),"")</f>
        <v>Dinner</v>
      </c>
      <c r="AC1878" s="3" t="str">
        <f>IFERROR(VLOOKUP($C1878*1,Lookups!$H:$N,5,FALSE),"")</f>
        <v>Bar</v>
      </c>
      <c r="AD1878" s="3" t="str">
        <f>IFERROR(VLOOKUP($C1878*1,Lookups!$H:$N,6,FALSE),"")</f>
        <v>Bev</v>
      </c>
      <c r="AE1878" s="3" t="str">
        <f>IFERROR(VLOOKUP($C1878*1,Lookups!$H:$N,7,FALSE),"")</f>
        <v>Wine</v>
      </c>
      <c r="AF1878" s="3" t="str">
        <f>VLOOKUP(B1878*1,Stores!$A:$C,3,FALSE)</f>
        <v>DFG</v>
      </c>
    </row>
    <row r="1879" spans="1:32">
      <c r="A1879" s="165" t="s">
        <v>946</v>
      </c>
      <c r="B1879" s="166" t="s">
        <v>939</v>
      </c>
      <c r="C1879" s="165" t="s">
        <v>680</v>
      </c>
      <c r="D1879" s="165" t="s">
        <v>918</v>
      </c>
      <c r="E1879" s="165" t="s">
        <v>703</v>
      </c>
      <c r="F1879" s="167">
        <v>2017</v>
      </c>
      <c r="G1879" s="168">
        <v>0</v>
      </c>
      <c r="H1879" s="169">
        <v>3798.3754499999995</v>
      </c>
      <c r="I1879" s="169">
        <v>5669.8541249999998</v>
      </c>
      <c r="J1879" s="169">
        <v>3632.1142500000005</v>
      </c>
      <c r="K1879" s="169">
        <v>3459.0288</v>
      </c>
      <c r="L1879" s="169">
        <v>3602.1008999999999</v>
      </c>
      <c r="M1879" s="169">
        <v>4528.5816000000004</v>
      </c>
      <c r="N1879" s="169">
        <v>3537.2200500000004</v>
      </c>
      <c r="O1879" s="169">
        <v>4360.0460249999996</v>
      </c>
      <c r="P1879" s="169">
        <v>4079.5792499999998</v>
      </c>
      <c r="Q1879" s="169">
        <v>4939.8344999999999</v>
      </c>
      <c r="R1879" s="169">
        <v>5235.0607500000006</v>
      </c>
      <c r="S1879" s="169">
        <v>0</v>
      </c>
      <c r="T1879" s="169">
        <v>0</v>
      </c>
      <c r="U1879" s="169">
        <v>46841.795700000002</v>
      </c>
      <c r="V1879" s="163">
        <f ca="1">SUM(INDIRECT(Inputs!$C$11&amp;ROW()&amp;":"&amp;Inputs!$C$12&amp;ROW()))</f>
        <v>4939.8344999999999</v>
      </c>
      <c r="W1879" s="163">
        <f ca="1">SUM(INDIRECT(Inputs!$C$13&amp;ROW()&amp;":"&amp;Inputs!$C$14&amp;ROW()))</f>
        <v>41606.734949999998</v>
      </c>
      <c r="X1879" s="3" t="str">
        <f>IF(COUNTIFS(Lookups!$A:$A,C1879)=1,"Gross Sales","")</f>
        <v/>
      </c>
      <c r="Y1879" s="3" t="str">
        <f>IF(COUNTIFS(Lookups!$D:$D,C1879)=1,"Bar Sales","")</f>
        <v/>
      </c>
      <c r="Z1879" s="3" t="str">
        <f>IFERROR(VLOOKUP(C1879*1,Lookups!$D:$F,3,FALSE),"")</f>
        <v/>
      </c>
      <c r="AA1879" s="3" t="str">
        <f>IFERROR(VLOOKUP($C1879*1,Lookups!$H:$N,3,FALSE),"")</f>
        <v>Sales</v>
      </c>
      <c r="AB1879" s="3" t="str">
        <f>IFERROR(VLOOKUP($C1879*1,Lookups!$H:$N,4,FALSE),"")</f>
        <v>Dinner</v>
      </c>
      <c r="AC1879" s="3" t="str">
        <f>IFERROR(VLOOKUP($C1879*1,Lookups!$H:$N,5,FALSE),"")</f>
        <v>Bar</v>
      </c>
      <c r="AD1879" s="3" t="str">
        <f>IFERROR(VLOOKUP($C1879*1,Lookups!$H:$N,6,FALSE),"")</f>
        <v>Bev</v>
      </c>
      <c r="AE1879" s="3" t="str">
        <f>IFERROR(VLOOKUP($C1879*1,Lookups!$H:$N,7,FALSE),"")</f>
        <v>Wine</v>
      </c>
      <c r="AF1879" s="3" t="str">
        <f>VLOOKUP(B1879*1,Stores!$A:$C,3,FALSE)</f>
        <v>DFG</v>
      </c>
    </row>
    <row r="1880" spans="1:32">
      <c r="A1880" s="165" t="s">
        <v>945</v>
      </c>
      <c r="B1880" s="166" t="s">
        <v>940</v>
      </c>
      <c r="C1880" s="165" t="s">
        <v>680</v>
      </c>
      <c r="D1880" s="165" t="s">
        <v>918</v>
      </c>
      <c r="E1880" s="165" t="s">
        <v>703</v>
      </c>
      <c r="F1880" s="167">
        <v>2017</v>
      </c>
      <c r="G1880" s="168">
        <v>0</v>
      </c>
      <c r="H1880" s="169">
        <v>12901.636500000001</v>
      </c>
      <c r="I1880" s="169">
        <v>20659.901175000003</v>
      </c>
      <c r="J1880" s="169">
        <v>16598.077649999999</v>
      </c>
      <c r="K1880" s="169">
        <v>14691.734550000001</v>
      </c>
      <c r="L1880" s="169">
        <v>12631.378199999999</v>
      </c>
      <c r="M1880" s="169">
        <v>14756.5509</v>
      </c>
      <c r="N1880" s="169">
        <v>8619.1965</v>
      </c>
      <c r="O1880" s="169">
        <v>11922.388650000001</v>
      </c>
      <c r="P1880" s="169">
        <v>9890.7654000000002</v>
      </c>
      <c r="Q1880" s="169">
        <v>8741.6306999999997</v>
      </c>
      <c r="R1880" s="169">
        <v>10251.397799999999</v>
      </c>
      <c r="S1880" s="169">
        <v>0</v>
      </c>
      <c r="T1880" s="169">
        <v>0</v>
      </c>
      <c r="U1880" s="169">
        <v>141664.65802500001</v>
      </c>
      <c r="V1880" s="163">
        <f ca="1">SUM(INDIRECT(Inputs!$C$11&amp;ROW()&amp;":"&amp;Inputs!$C$12&amp;ROW()))</f>
        <v>8741.6306999999997</v>
      </c>
      <c r="W1880" s="163">
        <f ca="1">SUM(INDIRECT(Inputs!$C$13&amp;ROW()&amp;":"&amp;Inputs!$C$14&amp;ROW()))</f>
        <v>131413.26022500001</v>
      </c>
      <c r="X1880" s="3" t="str">
        <f>IF(COUNTIFS(Lookups!$A:$A,C1880)=1,"Gross Sales","")</f>
        <v/>
      </c>
      <c r="Y1880" s="3" t="str">
        <f>IF(COUNTIFS(Lookups!$D:$D,C1880)=1,"Bar Sales","")</f>
        <v/>
      </c>
      <c r="Z1880" s="3" t="str">
        <f>IFERROR(VLOOKUP(C1880*1,Lookups!$D:$F,3,FALSE),"")</f>
        <v/>
      </c>
      <c r="AA1880" s="3" t="str">
        <f>IFERROR(VLOOKUP($C1880*1,Lookups!$H:$N,3,FALSE),"")</f>
        <v>Sales</v>
      </c>
      <c r="AB1880" s="3" t="str">
        <f>IFERROR(VLOOKUP($C1880*1,Lookups!$H:$N,4,FALSE),"")</f>
        <v>Dinner</v>
      </c>
      <c r="AC1880" s="3" t="str">
        <f>IFERROR(VLOOKUP($C1880*1,Lookups!$H:$N,5,FALSE),"")</f>
        <v>Bar</v>
      </c>
      <c r="AD1880" s="3" t="str">
        <f>IFERROR(VLOOKUP($C1880*1,Lookups!$H:$N,6,FALSE),"")</f>
        <v>Bev</v>
      </c>
      <c r="AE1880" s="3" t="str">
        <f>IFERROR(VLOOKUP($C1880*1,Lookups!$H:$N,7,FALSE),"")</f>
        <v>Wine</v>
      </c>
      <c r="AF1880" s="3" t="str">
        <f>VLOOKUP(B1880*1,Stores!$A:$C,3,FALSE)</f>
        <v>DFG</v>
      </c>
    </row>
    <row r="1881" spans="1:32">
      <c r="A1881" s="165" t="s">
        <v>944</v>
      </c>
      <c r="B1881" s="166" t="s">
        <v>941</v>
      </c>
      <c r="C1881" s="165" t="s">
        <v>680</v>
      </c>
      <c r="D1881" s="165" t="s">
        <v>918</v>
      </c>
      <c r="E1881" s="165" t="s">
        <v>703</v>
      </c>
      <c r="F1881" s="167">
        <v>2017</v>
      </c>
      <c r="G1881" s="168">
        <v>0</v>
      </c>
      <c r="H1881" s="169">
        <v>14026.616325000001</v>
      </c>
      <c r="I1881" s="169">
        <v>11473.801199999998</v>
      </c>
      <c r="J1881" s="169">
        <v>12261.408000000001</v>
      </c>
      <c r="K1881" s="169">
        <v>12243.816675</v>
      </c>
      <c r="L1881" s="169">
        <v>8024.4674999999997</v>
      </c>
      <c r="M1881" s="169">
        <v>12035.229975000002</v>
      </c>
      <c r="N1881" s="169">
        <v>11097.889349999999</v>
      </c>
      <c r="O1881" s="169">
        <v>11589.992249999999</v>
      </c>
      <c r="P1881" s="169">
        <v>12433.941899999998</v>
      </c>
      <c r="Q1881" s="169">
        <v>9458.0395499999995</v>
      </c>
      <c r="R1881" s="169">
        <v>9143.9135999999999</v>
      </c>
      <c r="S1881" s="169">
        <v>0</v>
      </c>
      <c r="T1881" s="169">
        <v>0</v>
      </c>
      <c r="U1881" s="169">
        <v>123789.116325</v>
      </c>
      <c r="V1881" s="163">
        <f ca="1">SUM(INDIRECT(Inputs!$C$11&amp;ROW()&amp;":"&amp;Inputs!$C$12&amp;ROW()))</f>
        <v>9458.0395499999995</v>
      </c>
      <c r="W1881" s="163">
        <f ca="1">SUM(INDIRECT(Inputs!$C$13&amp;ROW()&amp;":"&amp;Inputs!$C$14&amp;ROW()))</f>
        <v>114645.202725</v>
      </c>
      <c r="X1881" s="3" t="str">
        <f>IF(COUNTIFS(Lookups!$A:$A,C1881)=1,"Gross Sales","")</f>
        <v/>
      </c>
      <c r="Y1881" s="3" t="str">
        <f>IF(COUNTIFS(Lookups!$D:$D,C1881)=1,"Bar Sales","")</f>
        <v/>
      </c>
      <c r="Z1881" s="3" t="str">
        <f>IFERROR(VLOOKUP(C1881*1,Lookups!$D:$F,3,FALSE),"")</f>
        <v/>
      </c>
      <c r="AA1881" s="3" t="str">
        <f>IFERROR(VLOOKUP($C1881*1,Lookups!$H:$N,3,FALSE),"")</f>
        <v>Sales</v>
      </c>
      <c r="AB1881" s="3" t="str">
        <f>IFERROR(VLOOKUP($C1881*1,Lookups!$H:$N,4,FALSE),"")</f>
        <v>Dinner</v>
      </c>
      <c r="AC1881" s="3" t="str">
        <f>IFERROR(VLOOKUP($C1881*1,Lookups!$H:$N,5,FALSE),"")</f>
        <v>Bar</v>
      </c>
      <c r="AD1881" s="3" t="str">
        <f>IFERROR(VLOOKUP($C1881*1,Lookups!$H:$N,6,FALSE),"")</f>
        <v>Bev</v>
      </c>
      <c r="AE1881" s="3" t="str">
        <f>IFERROR(VLOOKUP($C1881*1,Lookups!$H:$N,7,FALSE),"")</f>
        <v>Wine</v>
      </c>
      <c r="AF1881" s="3" t="str">
        <f>VLOOKUP(B1881*1,Stores!$A:$C,3,FALSE)</f>
        <v>DFG</v>
      </c>
    </row>
    <row r="1882" spans="1:32">
      <c r="A1882" s="165" t="s">
        <v>943</v>
      </c>
      <c r="B1882" s="166" t="s">
        <v>942</v>
      </c>
      <c r="C1882" s="165" t="s">
        <v>680</v>
      </c>
      <c r="D1882" s="165" t="s">
        <v>918</v>
      </c>
      <c r="E1882" s="165" t="s">
        <v>703</v>
      </c>
      <c r="F1882" s="167">
        <v>2017</v>
      </c>
      <c r="G1882" s="168">
        <v>0</v>
      </c>
      <c r="H1882" s="169">
        <v>3596.3685</v>
      </c>
      <c r="I1882" s="169">
        <v>4584.2714999999998</v>
      </c>
      <c r="J1882" s="169">
        <v>6061.23</v>
      </c>
      <c r="K1882" s="169">
        <v>4381.4396249999991</v>
      </c>
      <c r="L1882" s="169">
        <v>5826.6839999999993</v>
      </c>
      <c r="M1882" s="169">
        <v>5499.9000000000005</v>
      </c>
      <c r="N1882" s="169">
        <v>3883.6846499999997</v>
      </c>
      <c r="O1882" s="169">
        <v>3460.4955</v>
      </c>
      <c r="P1882" s="169">
        <v>5912.07</v>
      </c>
      <c r="Q1882" s="169">
        <v>4267.0875000000005</v>
      </c>
      <c r="R1882" s="169">
        <v>5536.4330249999994</v>
      </c>
      <c r="S1882" s="169">
        <v>0</v>
      </c>
      <c r="T1882" s="169">
        <v>0</v>
      </c>
      <c r="U1882" s="169">
        <v>53009.664299999997</v>
      </c>
      <c r="V1882" s="163">
        <f ca="1">SUM(INDIRECT(Inputs!$C$11&amp;ROW()&amp;":"&amp;Inputs!$C$12&amp;ROW()))</f>
        <v>4267.0875000000005</v>
      </c>
      <c r="W1882" s="163">
        <f ca="1">SUM(INDIRECT(Inputs!$C$13&amp;ROW()&amp;":"&amp;Inputs!$C$14&amp;ROW()))</f>
        <v>47473.231274999998</v>
      </c>
      <c r="X1882" s="3" t="str">
        <f>IF(COUNTIFS(Lookups!$A:$A,C1882)=1,"Gross Sales","")</f>
        <v/>
      </c>
      <c r="Y1882" s="3" t="str">
        <f>IF(COUNTIFS(Lookups!$D:$D,C1882)=1,"Bar Sales","")</f>
        <v/>
      </c>
      <c r="Z1882" s="3" t="str">
        <f>IFERROR(VLOOKUP(C1882*1,Lookups!$D:$F,3,FALSE),"")</f>
        <v/>
      </c>
      <c r="AA1882" s="3" t="str">
        <f>IFERROR(VLOOKUP($C1882*1,Lookups!$H:$N,3,FALSE),"")</f>
        <v>Sales</v>
      </c>
      <c r="AB1882" s="3" t="str">
        <f>IFERROR(VLOOKUP($C1882*1,Lookups!$H:$N,4,FALSE),"")</f>
        <v>Dinner</v>
      </c>
      <c r="AC1882" s="3" t="str">
        <f>IFERROR(VLOOKUP($C1882*1,Lookups!$H:$N,5,FALSE),"")</f>
        <v>Bar</v>
      </c>
      <c r="AD1882" s="3" t="str">
        <f>IFERROR(VLOOKUP($C1882*1,Lookups!$H:$N,6,FALSE),"")</f>
        <v>Bev</v>
      </c>
      <c r="AE1882" s="3" t="str">
        <f>IFERROR(VLOOKUP($C1882*1,Lookups!$H:$N,7,FALSE),"")</f>
        <v>Wine</v>
      </c>
      <c r="AF1882" s="3" t="str">
        <f>VLOOKUP(B1882*1,Stores!$A:$C,3,FALSE)</f>
        <v>DFG</v>
      </c>
    </row>
    <row r="1883" spans="1:32">
      <c r="A1883" s="165" t="s">
        <v>942</v>
      </c>
      <c r="B1883" s="166" t="s">
        <v>943</v>
      </c>
      <c r="C1883" s="165" t="s">
        <v>680</v>
      </c>
      <c r="D1883" s="165" t="s">
        <v>918</v>
      </c>
      <c r="E1883" s="165" t="s">
        <v>703</v>
      </c>
      <c r="F1883" s="167">
        <v>2017</v>
      </c>
      <c r="G1883" s="168">
        <v>0</v>
      </c>
      <c r="H1883" s="169">
        <v>2608.125</v>
      </c>
      <c r="I1883" s="169">
        <v>4300.9230000000007</v>
      </c>
      <c r="J1883" s="169">
        <v>4045.1732999999999</v>
      </c>
      <c r="K1883" s="169">
        <v>2932.0705499999999</v>
      </c>
      <c r="L1883" s="169">
        <v>2779.9641000000001</v>
      </c>
      <c r="M1883" s="169">
        <v>2990.3621999999996</v>
      </c>
      <c r="N1883" s="169">
        <v>2666.4329250000001</v>
      </c>
      <c r="O1883" s="169">
        <v>2216.2274999999995</v>
      </c>
      <c r="P1883" s="169">
        <v>2887.2006000000001</v>
      </c>
      <c r="Q1883" s="169">
        <v>2471.4092249999999</v>
      </c>
      <c r="R1883" s="169">
        <v>2567.0726249999998</v>
      </c>
      <c r="S1883" s="169">
        <v>0</v>
      </c>
      <c r="T1883" s="169">
        <v>0</v>
      </c>
      <c r="U1883" s="169">
        <v>32464.961025000004</v>
      </c>
      <c r="V1883" s="163">
        <f ca="1">SUM(INDIRECT(Inputs!$C$11&amp;ROW()&amp;":"&amp;Inputs!$C$12&amp;ROW()))</f>
        <v>2471.4092249999999</v>
      </c>
      <c r="W1883" s="163">
        <f ca="1">SUM(INDIRECT(Inputs!$C$13&amp;ROW()&amp;":"&amp;Inputs!$C$14&amp;ROW()))</f>
        <v>29897.888400000003</v>
      </c>
      <c r="X1883" s="3" t="str">
        <f>IF(COUNTIFS(Lookups!$A:$A,C1883)=1,"Gross Sales","")</f>
        <v/>
      </c>
      <c r="Y1883" s="3" t="str">
        <f>IF(COUNTIFS(Lookups!$D:$D,C1883)=1,"Bar Sales","")</f>
        <v/>
      </c>
      <c r="Z1883" s="3" t="str">
        <f>IFERROR(VLOOKUP(C1883*1,Lookups!$D:$F,3,FALSE),"")</f>
        <v/>
      </c>
      <c r="AA1883" s="3" t="str">
        <f>IFERROR(VLOOKUP($C1883*1,Lookups!$H:$N,3,FALSE),"")</f>
        <v>Sales</v>
      </c>
      <c r="AB1883" s="3" t="str">
        <f>IFERROR(VLOOKUP($C1883*1,Lookups!$H:$N,4,FALSE),"")</f>
        <v>Dinner</v>
      </c>
      <c r="AC1883" s="3" t="str">
        <f>IFERROR(VLOOKUP($C1883*1,Lookups!$H:$N,5,FALSE),"")</f>
        <v>Bar</v>
      </c>
      <c r="AD1883" s="3" t="str">
        <f>IFERROR(VLOOKUP($C1883*1,Lookups!$H:$N,6,FALSE),"")</f>
        <v>Bev</v>
      </c>
      <c r="AE1883" s="3" t="str">
        <f>IFERROR(VLOOKUP($C1883*1,Lookups!$H:$N,7,FALSE),"")</f>
        <v>Wine</v>
      </c>
      <c r="AF1883" s="3" t="str">
        <f>VLOOKUP(B1883*1,Stores!$A:$C,3,FALSE)</f>
        <v>DFG</v>
      </c>
    </row>
    <row r="1884" spans="1:32">
      <c r="A1884" s="165" t="s">
        <v>941</v>
      </c>
      <c r="B1884" s="166" t="s">
        <v>944</v>
      </c>
      <c r="C1884" s="165" t="s">
        <v>680</v>
      </c>
      <c r="D1884" s="165" t="s">
        <v>918</v>
      </c>
      <c r="E1884" s="165" t="s">
        <v>703</v>
      </c>
      <c r="F1884" s="167">
        <v>2017</v>
      </c>
      <c r="G1884" s="168">
        <v>0</v>
      </c>
      <c r="H1884" s="169">
        <v>6193.8</v>
      </c>
      <c r="I1884" s="169">
        <v>8824.0629750000007</v>
      </c>
      <c r="J1884" s="169">
        <v>5619.9836999999989</v>
      </c>
      <c r="K1884" s="169">
        <v>5950.4525999999996</v>
      </c>
      <c r="L1884" s="169">
        <v>4561.92</v>
      </c>
      <c r="M1884" s="169">
        <v>5734.125</v>
      </c>
      <c r="N1884" s="169">
        <v>4235.2797</v>
      </c>
      <c r="O1884" s="169">
        <v>4823.8028999999997</v>
      </c>
      <c r="P1884" s="169">
        <v>5836.74</v>
      </c>
      <c r="Q1884" s="169">
        <v>5366.9736000000003</v>
      </c>
      <c r="R1884" s="169">
        <v>6326.0984250000001</v>
      </c>
      <c r="S1884" s="169">
        <v>0</v>
      </c>
      <c r="T1884" s="169">
        <v>0</v>
      </c>
      <c r="U1884" s="169">
        <v>63473.238899999997</v>
      </c>
      <c r="V1884" s="163">
        <f ca="1">SUM(INDIRECT(Inputs!$C$11&amp;ROW()&amp;":"&amp;Inputs!$C$12&amp;ROW()))</f>
        <v>5366.9736000000003</v>
      </c>
      <c r="W1884" s="163">
        <f ca="1">SUM(INDIRECT(Inputs!$C$13&amp;ROW()&amp;":"&amp;Inputs!$C$14&amp;ROW()))</f>
        <v>57147.140475</v>
      </c>
      <c r="X1884" s="3" t="str">
        <f>IF(COUNTIFS(Lookups!$A:$A,C1884)=1,"Gross Sales","")</f>
        <v/>
      </c>
      <c r="Y1884" s="3" t="str">
        <f>IF(COUNTIFS(Lookups!$D:$D,C1884)=1,"Bar Sales","")</f>
        <v/>
      </c>
      <c r="Z1884" s="3" t="str">
        <f>IFERROR(VLOOKUP(C1884*1,Lookups!$D:$F,3,FALSE),"")</f>
        <v/>
      </c>
      <c r="AA1884" s="3" t="str">
        <f>IFERROR(VLOOKUP($C1884*1,Lookups!$H:$N,3,FALSE),"")</f>
        <v>Sales</v>
      </c>
      <c r="AB1884" s="3" t="str">
        <f>IFERROR(VLOOKUP($C1884*1,Lookups!$H:$N,4,FALSE),"")</f>
        <v>Dinner</v>
      </c>
      <c r="AC1884" s="3" t="str">
        <f>IFERROR(VLOOKUP($C1884*1,Lookups!$H:$N,5,FALSE),"")</f>
        <v>Bar</v>
      </c>
      <c r="AD1884" s="3" t="str">
        <f>IFERROR(VLOOKUP($C1884*1,Lookups!$H:$N,6,FALSE),"")</f>
        <v>Bev</v>
      </c>
      <c r="AE1884" s="3" t="str">
        <f>IFERROR(VLOOKUP($C1884*1,Lookups!$H:$N,7,FALSE),"")</f>
        <v>Wine</v>
      </c>
      <c r="AF1884" s="3" t="str">
        <f>VLOOKUP(B1884*1,Stores!$A:$C,3,FALSE)</f>
        <v>DFG</v>
      </c>
    </row>
    <row r="1885" spans="1:32">
      <c r="A1885" s="165" t="s">
        <v>940</v>
      </c>
      <c r="B1885" s="166" t="s">
        <v>945</v>
      </c>
      <c r="C1885" s="165" t="s">
        <v>680</v>
      </c>
      <c r="D1885" s="165" t="s">
        <v>918</v>
      </c>
      <c r="E1885" s="165" t="s">
        <v>703</v>
      </c>
      <c r="F1885" s="167">
        <v>2017</v>
      </c>
      <c r="G1885" s="168">
        <v>0</v>
      </c>
      <c r="H1885" s="169">
        <v>9801.347099999999</v>
      </c>
      <c r="I1885" s="169">
        <v>8570.0987999999998</v>
      </c>
      <c r="J1885" s="169">
        <v>8710.875</v>
      </c>
      <c r="K1885" s="169">
        <v>6989.9875499999998</v>
      </c>
      <c r="L1885" s="169">
        <v>5458.2403499999991</v>
      </c>
      <c r="M1885" s="169">
        <v>4596.900525</v>
      </c>
      <c r="N1885" s="169">
        <v>4840.9801499999994</v>
      </c>
      <c r="O1885" s="169">
        <v>8093.7384000000002</v>
      </c>
      <c r="P1885" s="169">
        <v>6337.5794999999989</v>
      </c>
      <c r="Q1885" s="169">
        <v>7318.009575000001</v>
      </c>
      <c r="R1885" s="169">
        <v>6247.57395</v>
      </c>
      <c r="S1885" s="169">
        <v>0</v>
      </c>
      <c r="T1885" s="169">
        <v>0</v>
      </c>
      <c r="U1885" s="169">
        <v>76965.330900000001</v>
      </c>
      <c r="V1885" s="163">
        <f ca="1">SUM(INDIRECT(Inputs!$C$11&amp;ROW()&amp;":"&amp;Inputs!$C$12&amp;ROW()))</f>
        <v>7318.009575000001</v>
      </c>
      <c r="W1885" s="163">
        <f ca="1">SUM(INDIRECT(Inputs!$C$13&amp;ROW()&amp;":"&amp;Inputs!$C$14&amp;ROW()))</f>
        <v>70717.756949999995</v>
      </c>
      <c r="X1885" s="3" t="str">
        <f>IF(COUNTIFS(Lookups!$A:$A,C1885)=1,"Gross Sales","")</f>
        <v/>
      </c>
      <c r="Y1885" s="3" t="str">
        <f>IF(COUNTIFS(Lookups!$D:$D,C1885)=1,"Bar Sales","")</f>
        <v/>
      </c>
      <c r="Z1885" s="3" t="str">
        <f>IFERROR(VLOOKUP(C1885*1,Lookups!$D:$F,3,FALSE),"")</f>
        <v/>
      </c>
      <c r="AA1885" s="3" t="str">
        <f>IFERROR(VLOOKUP($C1885*1,Lookups!$H:$N,3,FALSE),"")</f>
        <v>Sales</v>
      </c>
      <c r="AB1885" s="3" t="str">
        <f>IFERROR(VLOOKUP($C1885*1,Lookups!$H:$N,4,FALSE),"")</f>
        <v>Dinner</v>
      </c>
      <c r="AC1885" s="3" t="str">
        <f>IFERROR(VLOOKUP($C1885*1,Lookups!$H:$N,5,FALSE),"")</f>
        <v>Bar</v>
      </c>
      <c r="AD1885" s="3" t="str">
        <f>IFERROR(VLOOKUP($C1885*1,Lookups!$H:$N,6,FALSE),"")</f>
        <v>Bev</v>
      </c>
      <c r="AE1885" s="3" t="str">
        <f>IFERROR(VLOOKUP($C1885*1,Lookups!$H:$N,7,FALSE),"")</f>
        <v>Wine</v>
      </c>
      <c r="AF1885" s="3" t="str">
        <f>VLOOKUP(B1885*1,Stores!$A:$C,3,FALSE)</f>
        <v>DFG</v>
      </c>
    </row>
    <row r="1886" spans="1:32">
      <c r="A1886" s="165" t="s">
        <v>939</v>
      </c>
      <c r="B1886" s="166" t="s">
        <v>946</v>
      </c>
      <c r="C1886" s="165" t="s">
        <v>680</v>
      </c>
      <c r="D1886" s="165" t="s">
        <v>918</v>
      </c>
      <c r="E1886" s="165" t="s">
        <v>703</v>
      </c>
      <c r="F1886" s="167">
        <v>2017</v>
      </c>
      <c r="G1886" s="168">
        <v>0</v>
      </c>
      <c r="H1886" s="169">
        <v>2566.95075</v>
      </c>
      <c r="I1886" s="169">
        <v>2679.6043500000001</v>
      </c>
      <c r="J1886" s="169">
        <v>2548.42875</v>
      </c>
      <c r="K1886" s="169">
        <v>3404.9549999999999</v>
      </c>
      <c r="L1886" s="169">
        <v>2604.6567</v>
      </c>
      <c r="M1886" s="169">
        <v>1989.2699999999998</v>
      </c>
      <c r="N1886" s="169">
        <v>2728.7466750000003</v>
      </c>
      <c r="O1886" s="169">
        <v>2229.3375000000001</v>
      </c>
      <c r="P1886" s="169">
        <v>2623.05</v>
      </c>
      <c r="Q1886" s="169">
        <v>2290.9364999999998</v>
      </c>
      <c r="R1886" s="169">
        <v>3017.0250000000001</v>
      </c>
      <c r="S1886" s="169">
        <v>0</v>
      </c>
      <c r="T1886" s="169">
        <v>0</v>
      </c>
      <c r="U1886" s="169">
        <v>28682.961224999999</v>
      </c>
      <c r="V1886" s="163">
        <f ca="1">SUM(INDIRECT(Inputs!$C$11&amp;ROW()&amp;":"&amp;Inputs!$C$12&amp;ROW()))</f>
        <v>2290.9364999999998</v>
      </c>
      <c r="W1886" s="163">
        <f ca="1">SUM(INDIRECT(Inputs!$C$13&amp;ROW()&amp;":"&amp;Inputs!$C$14&amp;ROW()))</f>
        <v>25665.936224999998</v>
      </c>
      <c r="X1886" s="3" t="str">
        <f>IF(COUNTIFS(Lookups!$A:$A,C1886)=1,"Gross Sales","")</f>
        <v/>
      </c>
      <c r="Y1886" s="3" t="str">
        <f>IF(COUNTIFS(Lookups!$D:$D,C1886)=1,"Bar Sales","")</f>
        <v/>
      </c>
      <c r="Z1886" s="3" t="str">
        <f>IFERROR(VLOOKUP(C1886*1,Lookups!$D:$F,3,FALSE),"")</f>
        <v/>
      </c>
      <c r="AA1886" s="3" t="str">
        <f>IFERROR(VLOOKUP($C1886*1,Lookups!$H:$N,3,FALSE),"")</f>
        <v>Sales</v>
      </c>
      <c r="AB1886" s="3" t="str">
        <f>IFERROR(VLOOKUP($C1886*1,Lookups!$H:$N,4,FALSE),"")</f>
        <v>Dinner</v>
      </c>
      <c r="AC1886" s="3" t="str">
        <f>IFERROR(VLOOKUP($C1886*1,Lookups!$H:$N,5,FALSE),"")</f>
        <v>Bar</v>
      </c>
      <c r="AD1886" s="3" t="str">
        <f>IFERROR(VLOOKUP($C1886*1,Lookups!$H:$N,6,FALSE),"")</f>
        <v>Bev</v>
      </c>
      <c r="AE1886" s="3" t="str">
        <f>IFERROR(VLOOKUP($C1886*1,Lookups!$H:$N,7,FALSE),"")</f>
        <v>Wine</v>
      </c>
      <c r="AF1886" s="3" t="str">
        <f>VLOOKUP(B1886*1,Stores!$A:$C,3,FALSE)</f>
        <v>DFG</v>
      </c>
    </row>
    <row r="1887" spans="1:32">
      <c r="A1887" s="165" t="s">
        <v>938</v>
      </c>
      <c r="B1887" s="166" t="s">
        <v>947</v>
      </c>
      <c r="C1887" s="165" t="s">
        <v>680</v>
      </c>
      <c r="D1887" s="165" t="s">
        <v>918</v>
      </c>
      <c r="E1887" s="165" t="s">
        <v>703</v>
      </c>
      <c r="F1887" s="167">
        <v>2017</v>
      </c>
      <c r="G1887" s="168">
        <v>0</v>
      </c>
      <c r="H1887" s="169">
        <v>6630.5548499999995</v>
      </c>
      <c r="I1887" s="169">
        <v>5927.4449999999997</v>
      </c>
      <c r="J1887" s="169">
        <v>4510.5108749999999</v>
      </c>
      <c r="K1887" s="169">
        <v>6098.0550000000003</v>
      </c>
      <c r="L1887" s="169">
        <v>3955.6329749999995</v>
      </c>
      <c r="M1887" s="169">
        <v>4802.2021499999992</v>
      </c>
      <c r="N1887" s="169">
        <v>5697.5392500000007</v>
      </c>
      <c r="O1887" s="169">
        <v>6097.9807499999997</v>
      </c>
      <c r="P1887" s="169">
        <v>5482.1718000000001</v>
      </c>
      <c r="Q1887" s="169">
        <v>3896.9327999999996</v>
      </c>
      <c r="R1887" s="169">
        <v>4723.4703750000008</v>
      </c>
      <c r="S1887" s="169">
        <v>0</v>
      </c>
      <c r="T1887" s="169">
        <v>0</v>
      </c>
      <c r="U1887" s="169">
        <v>57822.495825000005</v>
      </c>
      <c r="V1887" s="163">
        <f ca="1">SUM(INDIRECT(Inputs!$C$11&amp;ROW()&amp;":"&amp;Inputs!$C$12&amp;ROW()))</f>
        <v>3896.9327999999996</v>
      </c>
      <c r="W1887" s="163">
        <f ca="1">SUM(INDIRECT(Inputs!$C$13&amp;ROW()&amp;":"&amp;Inputs!$C$14&amp;ROW()))</f>
        <v>53099.025450000008</v>
      </c>
      <c r="X1887" s="3" t="str">
        <f>IF(COUNTIFS(Lookups!$A:$A,C1887)=1,"Gross Sales","")</f>
        <v/>
      </c>
      <c r="Y1887" s="3" t="str">
        <f>IF(COUNTIFS(Lookups!$D:$D,C1887)=1,"Bar Sales","")</f>
        <v/>
      </c>
      <c r="Z1887" s="3" t="str">
        <f>IFERROR(VLOOKUP(C1887*1,Lookups!$D:$F,3,FALSE),"")</f>
        <v/>
      </c>
      <c r="AA1887" s="3" t="str">
        <f>IFERROR(VLOOKUP($C1887*1,Lookups!$H:$N,3,FALSE),"")</f>
        <v>Sales</v>
      </c>
      <c r="AB1887" s="3" t="str">
        <f>IFERROR(VLOOKUP($C1887*1,Lookups!$H:$N,4,FALSE),"")</f>
        <v>Dinner</v>
      </c>
      <c r="AC1887" s="3" t="str">
        <f>IFERROR(VLOOKUP($C1887*1,Lookups!$H:$N,5,FALSE),"")</f>
        <v>Bar</v>
      </c>
      <c r="AD1887" s="3" t="str">
        <f>IFERROR(VLOOKUP($C1887*1,Lookups!$H:$N,6,FALSE),"")</f>
        <v>Bev</v>
      </c>
      <c r="AE1887" s="3" t="str">
        <f>IFERROR(VLOOKUP($C1887*1,Lookups!$H:$N,7,FALSE),"")</f>
        <v>Wine</v>
      </c>
      <c r="AF1887" s="3" t="str">
        <f>VLOOKUP(B1887*1,Stores!$A:$C,3,FALSE)</f>
        <v>DFG</v>
      </c>
    </row>
    <row r="1888" spans="1:32">
      <c r="A1888" s="165" t="s">
        <v>937</v>
      </c>
      <c r="B1888" s="166" t="s">
        <v>948</v>
      </c>
      <c r="C1888" s="165" t="s">
        <v>680</v>
      </c>
      <c r="D1888" s="165" t="s">
        <v>918</v>
      </c>
      <c r="E1888" s="165" t="s">
        <v>703</v>
      </c>
      <c r="F1888" s="167">
        <v>2017</v>
      </c>
      <c r="G1888" s="168">
        <v>0</v>
      </c>
      <c r="H1888" s="169">
        <v>6484.1663250000011</v>
      </c>
      <c r="I1888" s="169">
        <v>4713.5980500000005</v>
      </c>
      <c r="J1888" s="169">
        <v>4217.8319999999994</v>
      </c>
      <c r="K1888" s="169">
        <v>3038.1000000000004</v>
      </c>
      <c r="L1888" s="169">
        <v>4335.7139999999999</v>
      </c>
      <c r="M1888" s="169">
        <v>3805.9072499999993</v>
      </c>
      <c r="N1888" s="169">
        <v>3687.2280000000001</v>
      </c>
      <c r="O1888" s="169">
        <v>4290.2961750000004</v>
      </c>
      <c r="P1888" s="169">
        <v>2908.6416000000004</v>
      </c>
      <c r="Q1888" s="169">
        <v>3327.2914499999997</v>
      </c>
      <c r="R1888" s="169">
        <v>3963.0563999999995</v>
      </c>
      <c r="S1888" s="169">
        <v>0</v>
      </c>
      <c r="T1888" s="169">
        <v>0</v>
      </c>
      <c r="U1888" s="169">
        <v>44771.831250000003</v>
      </c>
      <c r="V1888" s="163">
        <f ca="1">SUM(INDIRECT(Inputs!$C$11&amp;ROW()&amp;":"&amp;Inputs!$C$12&amp;ROW()))</f>
        <v>3327.2914499999997</v>
      </c>
      <c r="W1888" s="163">
        <f ca="1">SUM(INDIRECT(Inputs!$C$13&amp;ROW()&amp;":"&amp;Inputs!$C$14&amp;ROW()))</f>
        <v>40808.774850000002</v>
      </c>
      <c r="X1888" s="3" t="str">
        <f>IF(COUNTIFS(Lookups!$A:$A,C1888)=1,"Gross Sales","")</f>
        <v/>
      </c>
      <c r="Y1888" s="3" t="str">
        <f>IF(COUNTIFS(Lookups!$D:$D,C1888)=1,"Bar Sales","")</f>
        <v/>
      </c>
      <c r="Z1888" s="3" t="str">
        <f>IFERROR(VLOOKUP(C1888*1,Lookups!$D:$F,3,FALSE),"")</f>
        <v/>
      </c>
      <c r="AA1888" s="3" t="str">
        <f>IFERROR(VLOOKUP($C1888*1,Lookups!$H:$N,3,FALSE),"")</f>
        <v>Sales</v>
      </c>
      <c r="AB1888" s="3" t="str">
        <f>IFERROR(VLOOKUP($C1888*1,Lookups!$H:$N,4,FALSE),"")</f>
        <v>Dinner</v>
      </c>
      <c r="AC1888" s="3" t="str">
        <f>IFERROR(VLOOKUP($C1888*1,Lookups!$H:$N,5,FALSE),"")</f>
        <v>Bar</v>
      </c>
      <c r="AD1888" s="3" t="str">
        <f>IFERROR(VLOOKUP($C1888*1,Lookups!$H:$N,6,FALSE),"")</f>
        <v>Bev</v>
      </c>
      <c r="AE1888" s="3" t="str">
        <f>IFERROR(VLOOKUP($C1888*1,Lookups!$H:$N,7,FALSE),"")</f>
        <v>Wine</v>
      </c>
      <c r="AF1888" s="3" t="str">
        <f>VLOOKUP(B1888*1,Stores!$A:$C,3,FALSE)</f>
        <v>DFG</v>
      </c>
    </row>
    <row r="1889" spans="1:32">
      <c r="A1889" s="165" t="s">
        <v>936</v>
      </c>
      <c r="B1889" s="166" t="s">
        <v>949</v>
      </c>
      <c r="C1889" s="165" t="s">
        <v>680</v>
      </c>
      <c r="D1889" s="165" t="s">
        <v>918</v>
      </c>
      <c r="E1889" s="165" t="s">
        <v>703</v>
      </c>
      <c r="F1889" s="167">
        <v>2017</v>
      </c>
      <c r="G1889" s="168">
        <v>0</v>
      </c>
      <c r="H1889" s="169">
        <v>8046.9747000000007</v>
      </c>
      <c r="I1889" s="169">
        <v>9362.8145999999997</v>
      </c>
      <c r="J1889" s="169">
        <v>9403.4894999999997</v>
      </c>
      <c r="K1889" s="169">
        <v>11243.791500000001</v>
      </c>
      <c r="L1889" s="169">
        <v>6504.3180000000002</v>
      </c>
      <c r="M1889" s="169">
        <v>9351.7583249999989</v>
      </c>
      <c r="N1889" s="169">
        <v>7710.0276000000003</v>
      </c>
      <c r="O1889" s="169">
        <v>8910.5924999999988</v>
      </c>
      <c r="P1889" s="169">
        <v>6154.1291249999986</v>
      </c>
      <c r="Q1889" s="169">
        <v>7269.1379249999991</v>
      </c>
      <c r="R1889" s="169">
        <v>6958.1106</v>
      </c>
      <c r="S1889" s="169">
        <v>0</v>
      </c>
      <c r="T1889" s="169">
        <v>0</v>
      </c>
      <c r="U1889" s="169">
        <v>90915.144374999989</v>
      </c>
      <c r="V1889" s="163">
        <f ca="1">SUM(INDIRECT(Inputs!$C$11&amp;ROW()&amp;":"&amp;Inputs!$C$12&amp;ROW()))</f>
        <v>7269.1379249999991</v>
      </c>
      <c r="W1889" s="163">
        <f ca="1">SUM(INDIRECT(Inputs!$C$13&amp;ROW()&amp;":"&amp;Inputs!$C$14&amp;ROW()))</f>
        <v>83957.033774999989</v>
      </c>
      <c r="X1889" s="3" t="str">
        <f>IF(COUNTIFS(Lookups!$A:$A,C1889)=1,"Gross Sales","")</f>
        <v/>
      </c>
      <c r="Y1889" s="3" t="str">
        <f>IF(COUNTIFS(Lookups!$D:$D,C1889)=1,"Bar Sales","")</f>
        <v/>
      </c>
      <c r="Z1889" s="3" t="str">
        <f>IFERROR(VLOOKUP(C1889*1,Lookups!$D:$F,3,FALSE),"")</f>
        <v/>
      </c>
      <c r="AA1889" s="3" t="str">
        <f>IFERROR(VLOOKUP($C1889*1,Lookups!$H:$N,3,FALSE),"")</f>
        <v>Sales</v>
      </c>
      <c r="AB1889" s="3" t="str">
        <f>IFERROR(VLOOKUP($C1889*1,Lookups!$H:$N,4,FALSE),"")</f>
        <v>Dinner</v>
      </c>
      <c r="AC1889" s="3" t="str">
        <f>IFERROR(VLOOKUP($C1889*1,Lookups!$H:$N,5,FALSE),"")</f>
        <v>Bar</v>
      </c>
      <c r="AD1889" s="3" t="str">
        <f>IFERROR(VLOOKUP($C1889*1,Lookups!$H:$N,6,FALSE),"")</f>
        <v>Bev</v>
      </c>
      <c r="AE1889" s="3" t="str">
        <f>IFERROR(VLOOKUP($C1889*1,Lookups!$H:$N,7,FALSE),"")</f>
        <v>Wine</v>
      </c>
      <c r="AF1889" s="3" t="str">
        <f>VLOOKUP(B1889*1,Stores!$A:$C,3,FALSE)</f>
        <v>DFG</v>
      </c>
    </row>
    <row r="1890" spans="1:32">
      <c r="A1890" s="165" t="s">
        <v>935</v>
      </c>
      <c r="B1890" s="166" t="s">
        <v>950</v>
      </c>
      <c r="C1890" s="165" t="s">
        <v>680</v>
      </c>
      <c r="D1890" s="165" t="s">
        <v>918</v>
      </c>
      <c r="E1890" s="165" t="s">
        <v>703</v>
      </c>
      <c r="F1890" s="167">
        <v>2017</v>
      </c>
      <c r="G1890" s="168">
        <v>0</v>
      </c>
      <c r="H1890" s="169">
        <v>6335.4224999999997</v>
      </c>
      <c r="I1890" s="169">
        <v>6968.0857500000011</v>
      </c>
      <c r="J1890" s="169">
        <v>8154.03</v>
      </c>
      <c r="K1890" s="169">
        <v>5136.7207499999995</v>
      </c>
      <c r="L1890" s="169">
        <v>6462.72</v>
      </c>
      <c r="M1890" s="169">
        <v>4861.4025000000001</v>
      </c>
      <c r="N1890" s="169">
        <v>3610.5750000000003</v>
      </c>
      <c r="O1890" s="169">
        <v>3976.545975</v>
      </c>
      <c r="P1890" s="169">
        <v>4107.3187499999995</v>
      </c>
      <c r="Q1890" s="169">
        <v>5575.5199499999999</v>
      </c>
      <c r="R1890" s="169">
        <v>4926.4979999999996</v>
      </c>
      <c r="S1890" s="169">
        <v>0</v>
      </c>
      <c r="T1890" s="169">
        <v>0</v>
      </c>
      <c r="U1890" s="169">
        <v>60114.839175000001</v>
      </c>
      <c r="V1890" s="163">
        <f ca="1">SUM(INDIRECT(Inputs!$C$11&amp;ROW()&amp;":"&amp;Inputs!$C$12&amp;ROW()))</f>
        <v>5575.5199499999999</v>
      </c>
      <c r="W1890" s="163">
        <f ca="1">SUM(INDIRECT(Inputs!$C$13&amp;ROW()&amp;":"&amp;Inputs!$C$14&amp;ROW()))</f>
        <v>55188.341175000001</v>
      </c>
      <c r="X1890" s="3" t="str">
        <f>IF(COUNTIFS(Lookups!$A:$A,C1890)=1,"Gross Sales","")</f>
        <v/>
      </c>
      <c r="Y1890" s="3" t="str">
        <f>IF(COUNTIFS(Lookups!$D:$D,C1890)=1,"Bar Sales","")</f>
        <v/>
      </c>
      <c r="Z1890" s="3" t="str">
        <f>IFERROR(VLOOKUP(C1890*1,Lookups!$D:$F,3,FALSE),"")</f>
        <v/>
      </c>
      <c r="AA1890" s="3" t="str">
        <f>IFERROR(VLOOKUP($C1890*1,Lookups!$H:$N,3,FALSE),"")</f>
        <v>Sales</v>
      </c>
      <c r="AB1890" s="3" t="str">
        <f>IFERROR(VLOOKUP($C1890*1,Lookups!$H:$N,4,FALSE),"")</f>
        <v>Dinner</v>
      </c>
      <c r="AC1890" s="3" t="str">
        <f>IFERROR(VLOOKUP($C1890*1,Lookups!$H:$N,5,FALSE),"")</f>
        <v>Bar</v>
      </c>
      <c r="AD1890" s="3" t="str">
        <f>IFERROR(VLOOKUP($C1890*1,Lookups!$H:$N,6,FALSE),"")</f>
        <v>Bev</v>
      </c>
      <c r="AE1890" s="3" t="str">
        <f>IFERROR(VLOOKUP($C1890*1,Lookups!$H:$N,7,FALSE),"")</f>
        <v>Wine</v>
      </c>
      <c r="AF1890" s="3" t="str">
        <f>VLOOKUP(B1890*1,Stores!$A:$C,3,FALSE)</f>
        <v>DFG</v>
      </c>
    </row>
    <row r="1891" spans="1:32">
      <c r="A1891" s="165" t="s">
        <v>960</v>
      </c>
      <c r="B1891" s="166" t="s">
        <v>951</v>
      </c>
      <c r="C1891" s="165" t="s">
        <v>680</v>
      </c>
      <c r="D1891" s="165" t="s">
        <v>918</v>
      </c>
      <c r="E1891" s="165" t="s">
        <v>703</v>
      </c>
      <c r="F1891" s="167">
        <v>2017</v>
      </c>
      <c r="G1891" s="168">
        <v>0</v>
      </c>
      <c r="H1891" s="169">
        <v>11539.622325</v>
      </c>
      <c r="I1891" s="169">
        <v>12350.223750000001</v>
      </c>
      <c r="J1891" s="169">
        <v>13426.675500000001</v>
      </c>
      <c r="K1891" s="169">
        <v>9486.7579499999993</v>
      </c>
      <c r="L1891" s="169">
        <v>8214.0749999999989</v>
      </c>
      <c r="M1891" s="169">
        <v>9639.4515749999991</v>
      </c>
      <c r="N1891" s="169">
        <v>7473.4805249999999</v>
      </c>
      <c r="O1891" s="169">
        <v>11279.343075000001</v>
      </c>
      <c r="P1891" s="169">
        <v>11253.96</v>
      </c>
      <c r="Q1891" s="169">
        <v>12927.915000000001</v>
      </c>
      <c r="R1891" s="169">
        <v>10676.102625</v>
      </c>
      <c r="S1891" s="169">
        <v>0</v>
      </c>
      <c r="T1891" s="169">
        <v>0</v>
      </c>
      <c r="U1891" s="169">
        <v>118267.60732500002</v>
      </c>
      <c r="V1891" s="163">
        <f ca="1">SUM(INDIRECT(Inputs!$C$11&amp;ROW()&amp;":"&amp;Inputs!$C$12&amp;ROW()))</f>
        <v>12927.915000000001</v>
      </c>
      <c r="W1891" s="163">
        <f ca="1">SUM(INDIRECT(Inputs!$C$13&amp;ROW()&amp;":"&amp;Inputs!$C$14&amp;ROW()))</f>
        <v>107591.50470000002</v>
      </c>
      <c r="X1891" s="3" t="str">
        <f>IF(COUNTIFS(Lookups!$A:$A,C1891)=1,"Gross Sales","")</f>
        <v/>
      </c>
      <c r="Y1891" s="3" t="str">
        <f>IF(COUNTIFS(Lookups!$D:$D,C1891)=1,"Bar Sales","")</f>
        <v/>
      </c>
      <c r="Z1891" s="3" t="str">
        <f>IFERROR(VLOOKUP(C1891*1,Lookups!$D:$F,3,FALSE),"")</f>
        <v/>
      </c>
      <c r="AA1891" s="3" t="str">
        <f>IFERROR(VLOOKUP($C1891*1,Lookups!$H:$N,3,FALSE),"")</f>
        <v>Sales</v>
      </c>
      <c r="AB1891" s="3" t="str">
        <f>IFERROR(VLOOKUP($C1891*1,Lookups!$H:$N,4,FALSE),"")</f>
        <v>Dinner</v>
      </c>
      <c r="AC1891" s="3" t="str">
        <f>IFERROR(VLOOKUP($C1891*1,Lookups!$H:$N,5,FALSE),"")</f>
        <v>Bar</v>
      </c>
      <c r="AD1891" s="3" t="str">
        <f>IFERROR(VLOOKUP($C1891*1,Lookups!$H:$N,6,FALSE),"")</f>
        <v>Bev</v>
      </c>
      <c r="AE1891" s="3" t="str">
        <f>IFERROR(VLOOKUP($C1891*1,Lookups!$H:$N,7,FALSE),"")</f>
        <v>Wine</v>
      </c>
      <c r="AF1891" s="3" t="str">
        <f>VLOOKUP(B1891*1,Stores!$A:$C,3,FALSE)</f>
        <v>DFG</v>
      </c>
    </row>
    <row r="1892" spans="1:32">
      <c r="A1892" s="165" t="s">
        <v>961</v>
      </c>
      <c r="B1892" s="166" t="s">
        <v>952</v>
      </c>
      <c r="C1892" s="165" t="s">
        <v>680</v>
      </c>
      <c r="D1892" s="165" t="s">
        <v>918</v>
      </c>
      <c r="E1892" s="165" t="s">
        <v>703</v>
      </c>
      <c r="F1892" s="167">
        <v>2017</v>
      </c>
      <c r="G1892" s="168">
        <v>0</v>
      </c>
      <c r="H1892" s="169">
        <v>6165.3150000000005</v>
      </c>
      <c r="I1892" s="169">
        <v>8299.0897499999992</v>
      </c>
      <c r="J1892" s="169">
        <v>6841.56</v>
      </c>
      <c r="K1892" s="169">
        <v>6846.2428499999996</v>
      </c>
      <c r="L1892" s="169">
        <v>5931.7219500000001</v>
      </c>
      <c r="M1892" s="169">
        <v>3791.8125</v>
      </c>
      <c r="N1892" s="169">
        <v>4497.9753000000001</v>
      </c>
      <c r="O1892" s="169">
        <v>4912.8</v>
      </c>
      <c r="P1892" s="169">
        <v>4270.1651999999995</v>
      </c>
      <c r="Q1892" s="169">
        <v>5408.28</v>
      </c>
      <c r="R1892" s="169">
        <v>8194.7849999999999</v>
      </c>
      <c r="S1892" s="169">
        <v>0</v>
      </c>
      <c r="T1892" s="169">
        <v>0</v>
      </c>
      <c r="U1892" s="169">
        <v>65159.74755</v>
      </c>
      <c r="V1892" s="163">
        <f ca="1">SUM(INDIRECT(Inputs!$C$11&amp;ROW()&amp;":"&amp;Inputs!$C$12&amp;ROW()))</f>
        <v>5408.28</v>
      </c>
      <c r="W1892" s="163">
        <f ca="1">SUM(INDIRECT(Inputs!$C$13&amp;ROW()&amp;":"&amp;Inputs!$C$14&amp;ROW()))</f>
        <v>56964.962549999997</v>
      </c>
      <c r="X1892" s="3" t="str">
        <f>IF(COUNTIFS(Lookups!$A:$A,C1892)=1,"Gross Sales","")</f>
        <v/>
      </c>
      <c r="Y1892" s="3" t="str">
        <f>IF(COUNTIFS(Lookups!$D:$D,C1892)=1,"Bar Sales","")</f>
        <v/>
      </c>
      <c r="Z1892" s="3" t="str">
        <f>IFERROR(VLOOKUP(C1892*1,Lookups!$D:$F,3,FALSE),"")</f>
        <v/>
      </c>
      <c r="AA1892" s="3" t="str">
        <f>IFERROR(VLOOKUP($C1892*1,Lookups!$H:$N,3,FALSE),"")</f>
        <v>Sales</v>
      </c>
      <c r="AB1892" s="3" t="str">
        <f>IFERROR(VLOOKUP($C1892*1,Lookups!$H:$N,4,FALSE),"")</f>
        <v>Dinner</v>
      </c>
      <c r="AC1892" s="3" t="str">
        <f>IFERROR(VLOOKUP($C1892*1,Lookups!$H:$N,5,FALSE),"")</f>
        <v>Bar</v>
      </c>
      <c r="AD1892" s="3" t="str">
        <f>IFERROR(VLOOKUP($C1892*1,Lookups!$H:$N,6,FALSE),"")</f>
        <v>Bev</v>
      </c>
      <c r="AE1892" s="3" t="str">
        <f>IFERROR(VLOOKUP($C1892*1,Lookups!$H:$N,7,FALSE),"")</f>
        <v>Wine</v>
      </c>
      <c r="AF1892" s="3" t="str">
        <f>VLOOKUP(B1892*1,Stores!$A:$C,3,FALSE)</f>
        <v>DFG</v>
      </c>
    </row>
    <row r="1893" spans="1:32">
      <c r="A1893" s="165" t="s">
        <v>934</v>
      </c>
      <c r="B1893" s="166" t="s">
        <v>953</v>
      </c>
      <c r="C1893" s="165" t="s">
        <v>680</v>
      </c>
      <c r="D1893" s="165" t="s">
        <v>918</v>
      </c>
      <c r="E1893" s="165" t="s">
        <v>703</v>
      </c>
      <c r="F1893" s="167">
        <v>2017</v>
      </c>
      <c r="G1893" s="168">
        <v>0</v>
      </c>
      <c r="H1893" s="169">
        <v>5968.7801249999993</v>
      </c>
      <c r="I1893" s="169">
        <v>8474.0059499999988</v>
      </c>
      <c r="J1893" s="169">
        <v>6475.92</v>
      </c>
      <c r="K1893" s="169">
        <v>6335.7749999999996</v>
      </c>
      <c r="L1893" s="169">
        <v>4109.8364999999994</v>
      </c>
      <c r="M1893" s="169">
        <v>6257.1546000000008</v>
      </c>
      <c r="N1893" s="169">
        <v>5287.8258749999995</v>
      </c>
      <c r="O1893" s="169">
        <v>4403.5370250000005</v>
      </c>
      <c r="P1893" s="169">
        <v>6047.5874999999996</v>
      </c>
      <c r="Q1893" s="169">
        <v>4867.83</v>
      </c>
      <c r="R1893" s="169">
        <v>7083.3485999999994</v>
      </c>
      <c r="S1893" s="169">
        <v>0</v>
      </c>
      <c r="T1893" s="169">
        <v>0</v>
      </c>
      <c r="U1893" s="169">
        <v>65311.601174999996</v>
      </c>
      <c r="V1893" s="163">
        <f ca="1">SUM(INDIRECT(Inputs!$C$11&amp;ROW()&amp;":"&amp;Inputs!$C$12&amp;ROW()))</f>
        <v>4867.83</v>
      </c>
      <c r="W1893" s="163">
        <f ca="1">SUM(INDIRECT(Inputs!$C$13&amp;ROW()&amp;":"&amp;Inputs!$C$14&amp;ROW()))</f>
        <v>58228.252574999999</v>
      </c>
      <c r="X1893" s="3" t="str">
        <f>IF(COUNTIFS(Lookups!$A:$A,C1893)=1,"Gross Sales","")</f>
        <v/>
      </c>
      <c r="Y1893" s="3" t="str">
        <f>IF(COUNTIFS(Lookups!$D:$D,C1893)=1,"Bar Sales","")</f>
        <v/>
      </c>
      <c r="Z1893" s="3" t="str">
        <f>IFERROR(VLOOKUP(C1893*1,Lookups!$D:$F,3,FALSE),"")</f>
        <v/>
      </c>
      <c r="AA1893" s="3" t="str">
        <f>IFERROR(VLOOKUP($C1893*1,Lookups!$H:$N,3,FALSE),"")</f>
        <v>Sales</v>
      </c>
      <c r="AB1893" s="3" t="str">
        <f>IFERROR(VLOOKUP($C1893*1,Lookups!$H:$N,4,FALSE),"")</f>
        <v>Dinner</v>
      </c>
      <c r="AC1893" s="3" t="str">
        <f>IFERROR(VLOOKUP($C1893*1,Lookups!$H:$N,5,FALSE),"")</f>
        <v>Bar</v>
      </c>
      <c r="AD1893" s="3" t="str">
        <f>IFERROR(VLOOKUP($C1893*1,Lookups!$H:$N,6,FALSE),"")</f>
        <v>Bev</v>
      </c>
      <c r="AE1893" s="3" t="str">
        <f>IFERROR(VLOOKUP($C1893*1,Lookups!$H:$N,7,FALSE),"")</f>
        <v>Wine</v>
      </c>
      <c r="AF1893" s="3" t="str">
        <f>VLOOKUP(B1893*1,Stores!$A:$C,3,FALSE)</f>
        <v>DFG</v>
      </c>
    </row>
    <row r="1894" spans="1:32">
      <c r="A1894" s="165" t="s">
        <v>933</v>
      </c>
      <c r="B1894" s="166" t="s">
        <v>954</v>
      </c>
      <c r="C1894" s="165" t="s">
        <v>680</v>
      </c>
      <c r="D1894" s="165" t="s">
        <v>918</v>
      </c>
      <c r="E1894" s="165" t="s">
        <v>703</v>
      </c>
      <c r="F1894" s="167">
        <v>2017</v>
      </c>
      <c r="G1894" s="168">
        <v>0</v>
      </c>
      <c r="H1894" s="169">
        <v>8141.7137249999996</v>
      </c>
      <c r="I1894" s="169">
        <v>7525.9973249999994</v>
      </c>
      <c r="J1894" s="169">
        <v>7857.3381749999999</v>
      </c>
      <c r="K1894" s="169">
        <v>8466.794249999999</v>
      </c>
      <c r="L1894" s="169">
        <v>7153.04385</v>
      </c>
      <c r="M1894" s="169">
        <v>6523.5491999999995</v>
      </c>
      <c r="N1894" s="169">
        <v>5459.64</v>
      </c>
      <c r="O1894" s="169">
        <v>4912.9425000000001</v>
      </c>
      <c r="P1894" s="169">
        <v>5059.189800000001</v>
      </c>
      <c r="Q1894" s="169">
        <v>5576.917124999999</v>
      </c>
      <c r="R1894" s="169">
        <v>7453.2213000000011</v>
      </c>
      <c r="S1894" s="169">
        <v>0</v>
      </c>
      <c r="T1894" s="169">
        <v>0</v>
      </c>
      <c r="U1894" s="169">
        <v>74130.347249999992</v>
      </c>
      <c r="V1894" s="163">
        <f ca="1">SUM(INDIRECT(Inputs!$C$11&amp;ROW()&amp;":"&amp;Inputs!$C$12&amp;ROW()))</f>
        <v>5576.917124999999</v>
      </c>
      <c r="W1894" s="163">
        <f ca="1">SUM(INDIRECT(Inputs!$C$13&amp;ROW()&amp;":"&amp;Inputs!$C$14&amp;ROW()))</f>
        <v>66677.125949999987</v>
      </c>
      <c r="X1894" s="3" t="str">
        <f>IF(COUNTIFS(Lookups!$A:$A,C1894)=1,"Gross Sales","")</f>
        <v/>
      </c>
      <c r="Y1894" s="3" t="str">
        <f>IF(COUNTIFS(Lookups!$D:$D,C1894)=1,"Bar Sales","")</f>
        <v/>
      </c>
      <c r="Z1894" s="3" t="str">
        <f>IFERROR(VLOOKUP(C1894*1,Lookups!$D:$F,3,FALSE),"")</f>
        <v/>
      </c>
      <c r="AA1894" s="3" t="str">
        <f>IFERROR(VLOOKUP($C1894*1,Lookups!$H:$N,3,FALSE),"")</f>
        <v>Sales</v>
      </c>
      <c r="AB1894" s="3" t="str">
        <f>IFERROR(VLOOKUP($C1894*1,Lookups!$H:$N,4,FALSE),"")</f>
        <v>Dinner</v>
      </c>
      <c r="AC1894" s="3" t="str">
        <f>IFERROR(VLOOKUP($C1894*1,Lookups!$H:$N,5,FALSE),"")</f>
        <v>Bar</v>
      </c>
      <c r="AD1894" s="3" t="str">
        <f>IFERROR(VLOOKUP($C1894*1,Lookups!$H:$N,6,FALSE),"")</f>
        <v>Bev</v>
      </c>
      <c r="AE1894" s="3" t="str">
        <f>IFERROR(VLOOKUP($C1894*1,Lookups!$H:$N,7,FALSE),"")</f>
        <v>Wine</v>
      </c>
      <c r="AF1894" s="3" t="str">
        <f>VLOOKUP(B1894*1,Stores!$A:$C,3,FALSE)</f>
        <v>DFG</v>
      </c>
    </row>
    <row r="1895" spans="1:32">
      <c r="A1895" s="165" t="s">
        <v>932</v>
      </c>
      <c r="B1895" s="166" t="s">
        <v>959</v>
      </c>
      <c r="C1895" s="165" t="s">
        <v>680</v>
      </c>
      <c r="D1895" s="165" t="s">
        <v>918</v>
      </c>
      <c r="E1895" s="165" t="s">
        <v>703</v>
      </c>
      <c r="F1895" s="167">
        <v>2017</v>
      </c>
      <c r="G1895" s="168">
        <v>0</v>
      </c>
      <c r="H1895" s="169">
        <v>0</v>
      </c>
      <c r="I1895" s="169">
        <v>0</v>
      </c>
      <c r="J1895" s="169">
        <v>0</v>
      </c>
      <c r="K1895" s="169">
        <v>0</v>
      </c>
      <c r="L1895" s="169">
        <v>0</v>
      </c>
      <c r="M1895" s="169">
        <v>0</v>
      </c>
      <c r="N1895" s="169">
        <v>8300.4912000000004</v>
      </c>
      <c r="O1895" s="169">
        <v>11000.82</v>
      </c>
      <c r="P1895" s="169">
        <v>6652.5975000000008</v>
      </c>
      <c r="Q1895" s="169">
        <v>10407.36</v>
      </c>
      <c r="R1895" s="169">
        <v>13422.449999999999</v>
      </c>
      <c r="S1895" s="169">
        <v>0</v>
      </c>
      <c r="T1895" s="169">
        <v>0</v>
      </c>
      <c r="U1895" s="169">
        <v>49783.718699999998</v>
      </c>
      <c r="V1895" s="163">
        <f ca="1">SUM(INDIRECT(Inputs!$C$11&amp;ROW()&amp;":"&amp;Inputs!$C$12&amp;ROW()))</f>
        <v>10407.36</v>
      </c>
      <c r="W1895" s="163">
        <f ca="1">SUM(INDIRECT(Inputs!$C$13&amp;ROW()&amp;":"&amp;Inputs!$C$14&amp;ROW()))</f>
        <v>36361.268700000001</v>
      </c>
      <c r="X1895" s="3" t="str">
        <f>IF(COUNTIFS(Lookups!$A:$A,C1895)=1,"Gross Sales","")</f>
        <v/>
      </c>
      <c r="Y1895" s="3" t="str">
        <f>IF(COUNTIFS(Lookups!$D:$D,C1895)=1,"Bar Sales","")</f>
        <v/>
      </c>
      <c r="Z1895" s="3" t="str">
        <f>IFERROR(VLOOKUP(C1895*1,Lookups!$D:$F,3,FALSE),"")</f>
        <v/>
      </c>
      <c r="AA1895" s="3" t="str">
        <f>IFERROR(VLOOKUP($C1895*1,Lookups!$H:$N,3,FALSE),"")</f>
        <v>Sales</v>
      </c>
      <c r="AB1895" s="3" t="str">
        <f>IFERROR(VLOOKUP($C1895*1,Lookups!$H:$N,4,FALSE),"")</f>
        <v>Dinner</v>
      </c>
      <c r="AC1895" s="3" t="str">
        <f>IFERROR(VLOOKUP($C1895*1,Lookups!$H:$N,5,FALSE),"")</f>
        <v>Bar</v>
      </c>
      <c r="AD1895" s="3" t="str">
        <f>IFERROR(VLOOKUP($C1895*1,Lookups!$H:$N,6,FALSE),"")</f>
        <v>Bev</v>
      </c>
      <c r="AE1895" s="3" t="str">
        <f>IFERROR(VLOOKUP($C1895*1,Lookups!$H:$N,7,FALSE),"")</f>
        <v>Wine</v>
      </c>
      <c r="AF1895" s="3" t="str">
        <f>VLOOKUP(B1895*1,Stores!$A:$C,3,FALSE)</f>
        <v>DFG</v>
      </c>
    </row>
    <row r="1896" spans="1:32">
      <c r="A1896" s="165" t="s">
        <v>923</v>
      </c>
      <c r="B1896" s="166" t="s">
        <v>927</v>
      </c>
      <c r="C1896" s="165" t="s">
        <v>688</v>
      </c>
      <c r="D1896" s="165" t="s">
        <v>918</v>
      </c>
      <c r="E1896" s="165" t="s">
        <v>709</v>
      </c>
      <c r="F1896" s="167">
        <v>2017</v>
      </c>
      <c r="G1896" s="168">
        <v>0</v>
      </c>
      <c r="H1896" s="169">
        <v>0</v>
      </c>
      <c r="I1896" s="169">
        <v>0</v>
      </c>
      <c r="J1896" s="169">
        <v>0</v>
      </c>
      <c r="K1896" s="169">
        <v>0</v>
      </c>
      <c r="L1896" s="169">
        <v>0</v>
      </c>
      <c r="M1896" s="169">
        <v>0</v>
      </c>
      <c r="N1896" s="169">
        <v>0</v>
      </c>
      <c r="O1896" s="169">
        <v>0</v>
      </c>
      <c r="P1896" s="169">
        <v>-7.5600000000000005</v>
      </c>
      <c r="Q1896" s="169">
        <v>-7.2449999999999992</v>
      </c>
      <c r="R1896" s="169">
        <v>0</v>
      </c>
      <c r="S1896" s="169">
        <v>0</v>
      </c>
      <c r="T1896" s="169">
        <v>0</v>
      </c>
      <c r="U1896" s="169">
        <v>-14.805</v>
      </c>
      <c r="V1896" s="163">
        <f ca="1">SUM(INDIRECT(Inputs!$C$11&amp;ROW()&amp;":"&amp;Inputs!$C$12&amp;ROW()))</f>
        <v>-7.2449999999999992</v>
      </c>
      <c r="W1896" s="163">
        <f ca="1">SUM(INDIRECT(Inputs!$C$13&amp;ROW()&amp;":"&amp;Inputs!$C$14&amp;ROW()))</f>
        <v>-14.805</v>
      </c>
      <c r="X1896" s="3" t="str">
        <f>IF(COUNTIFS(Lookups!$A:$A,C1896)=1,"Gross Sales","")</f>
        <v/>
      </c>
      <c r="Y1896" s="3" t="str">
        <f>IF(COUNTIFS(Lookups!$D:$D,C1896)=1,"Bar Sales","")</f>
        <v/>
      </c>
      <c r="Z1896" s="3" t="str">
        <f>IFERROR(VLOOKUP(C1896*1,Lookups!$D:$F,3,FALSE),"")</f>
        <v/>
      </c>
      <c r="AA1896" s="3" t="str">
        <f>IFERROR(VLOOKUP($C1896*1,Lookups!$H:$N,3,FALSE),"")</f>
        <v>Sales</v>
      </c>
      <c r="AB1896" s="3" t="str">
        <f>IFERROR(VLOOKUP($C1896*1,Lookups!$H:$N,4,FALSE),"")</f>
        <v>Dinner</v>
      </c>
      <c r="AC1896" s="3" t="str">
        <f>IFERROR(VLOOKUP($C1896*1,Lookups!$H:$N,5,FALSE),"")</f>
        <v>Other</v>
      </c>
      <c r="AD1896" s="3" t="str">
        <f>IFERROR(VLOOKUP($C1896*1,Lookups!$H:$N,6,FALSE),"")</f>
        <v>Bev</v>
      </c>
      <c r="AE1896" s="3" t="str">
        <f>IFERROR(VLOOKUP($C1896*1,Lookups!$H:$N,7,FALSE),"")</f>
        <v>Wine</v>
      </c>
      <c r="AF1896" s="3" t="str">
        <f>VLOOKUP(B1896*1,Stores!$A:$C,3,FALSE)</f>
        <v>DFDE</v>
      </c>
    </row>
    <row r="1897" spans="1:32">
      <c r="A1897" s="165" t="s">
        <v>930</v>
      </c>
      <c r="B1897" s="166" t="s">
        <v>920</v>
      </c>
      <c r="C1897" s="165" t="s">
        <v>692</v>
      </c>
      <c r="D1897" s="165" t="s">
        <v>918</v>
      </c>
      <c r="E1897" s="165" t="s">
        <v>712</v>
      </c>
      <c r="F1897" s="167">
        <v>2017</v>
      </c>
      <c r="G1897" s="168">
        <v>0</v>
      </c>
      <c r="H1897" s="169">
        <v>0</v>
      </c>
      <c r="I1897" s="169">
        <v>0</v>
      </c>
      <c r="J1897" s="169">
        <v>0</v>
      </c>
      <c r="K1897" s="169">
        <v>0</v>
      </c>
      <c r="L1897" s="169">
        <v>-239.34300000000005</v>
      </c>
      <c r="M1897" s="169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155.70105000000001</v>
      </c>
      <c r="S1897" s="169">
        <v>0</v>
      </c>
      <c r="T1897" s="169">
        <v>0</v>
      </c>
      <c r="U1897" s="169">
        <v>-83.641950000000037</v>
      </c>
      <c r="V1897" s="163">
        <f ca="1">SUM(INDIRECT(Inputs!$C$11&amp;ROW()&amp;":"&amp;Inputs!$C$12&amp;ROW()))</f>
        <v>0</v>
      </c>
      <c r="W1897" s="163">
        <f ca="1">SUM(INDIRECT(Inputs!$C$13&amp;ROW()&amp;":"&amp;Inputs!$C$14&amp;ROW()))</f>
        <v>-239.34300000000005</v>
      </c>
      <c r="X1897" s="3" t="str">
        <f>IF(COUNTIFS(Lookups!$A:$A,C1897)=1,"Gross Sales","")</f>
        <v/>
      </c>
      <c r="Y1897" s="3" t="str">
        <f>IF(COUNTIFS(Lookups!$D:$D,C1897)=1,"Bar Sales","")</f>
        <v/>
      </c>
      <c r="Z1897" s="3" t="str">
        <f>IFERROR(VLOOKUP(C1897*1,Lookups!$D:$F,3,FALSE),"")</f>
        <v/>
      </c>
      <c r="AA1897" s="3" t="str">
        <f>IFERROR(VLOOKUP($C1897*1,Lookups!$H:$N,3,FALSE),"")</f>
        <v>Sales</v>
      </c>
      <c r="AB1897" s="3" t="str">
        <f>IFERROR(VLOOKUP($C1897*1,Lookups!$H:$N,4,FALSE),"")</f>
        <v>Lunch</v>
      </c>
      <c r="AC1897" s="3" t="str">
        <f>IFERROR(VLOOKUP($C1897*1,Lookups!$H:$N,5,FALSE),"")</f>
        <v>Other</v>
      </c>
      <c r="AD1897" s="3" t="str">
        <f>IFERROR(VLOOKUP($C1897*1,Lookups!$H:$N,6,FALSE),"")</f>
        <v>Bev</v>
      </c>
      <c r="AE1897" s="3" t="str">
        <f>IFERROR(VLOOKUP($C1897*1,Lookups!$H:$N,7,FALSE),"")</f>
        <v>Wine</v>
      </c>
      <c r="AF1897" s="3" t="str">
        <f>VLOOKUP(B1897*1,Stores!$A:$C,3,FALSE)</f>
        <v>DFDE</v>
      </c>
    </row>
    <row r="1898" spans="1:32">
      <c r="A1898" s="165" t="s">
        <v>929</v>
      </c>
      <c r="B1898" s="166" t="s">
        <v>921</v>
      </c>
      <c r="C1898" s="165" t="s">
        <v>692</v>
      </c>
      <c r="D1898" s="165" t="s">
        <v>918</v>
      </c>
      <c r="E1898" s="165" t="s">
        <v>712</v>
      </c>
      <c r="F1898" s="167">
        <v>2017</v>
      </c>
      <c r="G1898" s="168">
        <v>0</v>
      </c>
      <c r="H1898" s="169">
        <v>0</v>
      </c>
      <c r="I1898" s="169">
        <v>124.11750000000001</v>
      </c>
      <c r="J1898" s="169">
        <v>355.5</v>
      </c>
      <c r="K1898" s="169">
        <v>103.14</v>
      </c>
      <c r="L1898" s="169">
        <v>207.85499999999999</v>
      </c>
      <c r="M1898" s="169">
        <v>728.66250000000002</v>
      </c>
      <c r="N1898" s="169">
        <v>63.314999999999998</v>
      </c>
      <c r="O1898" s="169">
        <v>113.60250000000001</v>
      </c>
      <c r="P1898" s="169">
        <v>377.88929999999999</v>
      </c>
      <c r="Q1898" s="169">
        <v>143.32499999999999</v>
      </c>
      <c r="R1898" s="169">
        <v>182.89500000000001</v>
      </c>
      <c r="S1898" s="169">
        <v>0</v>
      </c>
      <c r="T1898" s="169">
        <v>0</v>
      </c>
      <c r="U1898" s="169">
        <v>2400.3017999999997</v>
      </c>
      <c r="V1898" s="163">
        <f ca="1">SUM(INDIRECT(Inputs!$C$11&amp;ROW()&amp;":"&amp;Inputs!$C$12&amp;ROW()))</f>
        <v>143.32499999999999</v>
      </c>
      <c r="W1898" s="163">
        <f ca="1">SUM(INDIRECT(Inputs!$C$13&amp;ROW()&amp;":"&amp;Inputs!$C$14&amp;ROW()))</f>
        <v>2217.4067999999997</v>
      </c>
      <c r="X1898" s="3" t="str">
        <f>IF(COUNTIFS(Lookups!$A:$A,C1898)=1,"Gross Sales","")</f>
        <v/>
      </c>
      <c r="Y1898" s="3" t="str">
        <f>IF(COUNTIFS(Lookups!$D:$D,C1898)=1,"Bar Sales","")</f>
        <v/>
      </c>
      <c r="Z1898" s="3" t="str">
        <f>IFERROR(VLOOKUP(C1898*1,Lookups!$D:$F,3,FALSE),"")</f>
        <v/>
      </c>
      <c r="AA1898" s="3" t="str">
        <f>IFERROR(VLOOKUP($C1898*1,Lookups!$H:$N,3,FALSE),"")</f>
        <v>Sales</v>
      </c>
      <c r="AB1898" s="3" t="str">
        <f>IFERROR(VLOOKUP($C1898*1,Lookups!$H:$N,4,FALSE),"")</f>
        <v>Lunch</v>
      </c>
      <c r="AC1898" s="3" t="str">
        <f>IFERROR(VLOOKUP($C1898*1,Lookups!$H:$N,5,FALSE),"")</f>
        <v>Other</v>
      </c>
      <c r="AD1898" s="3" t="str">
        <f>IFERROR(VLOOKUP($C1898*1,Lookups!$H:$N,6,FALSE),"")</f>
        <v>Bev</v>
      </c>
      <c r="AE1898" s="3" t="str">
        <f>IFERROR(VLOOKUP($C1898*1,Lookups!$H:$N,7,FALSE),"")</f>
        <v>Wine</v>
      </c>
      <c r="AF1898" s="3" t="str">
        <f>VLOOKUP(B1898*1,Stores!$A:$C,3,FALSE)</f>
        <v>DFDE</v>
      </c>
    </row>
    <row r="1899" spans="1:32">
      <c r="A1899" s="165" t="s">
        <v>926</v>
      </c>
      <c r="B1899" s="166" t="s">
        <v>924</v>
      </c>
      <c r="C1899" s="165" t="s">
        <v>692</v>
      </c>
      <c r="D1899" s="165" t="s">
        <v>918</v>
      </c>
      <c r="E1899" s="165" t="s">
        <v>712</v>
      </c>
      <c r="F1899" s="167">
        <v>2017</v>
      </c>
      <c r="G1899" s="168">
        <v>0</v>
      </c>
      <c r="H1899" s="169">
        <v>29.101050000000001</v>
      </c>
      <c r="I1899" s="169">
        <v>-45.572999999999993</v>
      </c>
      <c r="J1899" s="169">
        <v>104.67599999999999</v>
      </c>
      <c r="K1899" s="169">
        <v>292.38502499999998</v>
      </c>
      <c r="L1899" s="169">
        <v>563.58802500000002</v>
      </c>
      <c r="M1899" s="169">
        <v>0</v>
      </c>
      <c r="N1899" s="169">
        <v>46.132799999999996</v>
      </c>
      <c r="O1899" s="169">
        <v>0</v>
      </c>
      <c r="P1899" s="169">
        <v>31.654349999999997</v>
      </c>
      <c r="Q1899" s="169">
        <v>358.72199999999998</v>
      </c>
      <c r="R1899" s="169">
        <v>124.31699999999998</v>
      </c>
      <c r="S1899" s="169">
        <v>0</v>
      </c>
      <c r="T1899" s="169">
        <v>0</v>
      </c>
      <c r="U1899" s="169">
        <v>1505.00325</v>
      </c>
      <c r="V1899" s="163">
        <f ca="1">SUM(INDIRECT(Inputs!$C$11&amp;ROW()&amp;":"&amp;Inputs!$C$12&amp;ROW()))</f>
        <v>358.72199999999998</v>
      </c>
      <c r="W1899" s="163">
        <f ca="1">SUM(INDIRECT(Inputs!$C$13&amp;ROW()&amp;":"&amp;Inputs!$C$14&amp;ROW()))</f>
        <v>1380.68625</v>
      </c>
      <c r="X1899" s="3" t="str">
        <f>IF(COUNTIFS(Lookups!$A:$A,C1899)=1,"Gross Sales","")</f>
        <v/>
      </c>
      <c r="Y1899" s="3" t="str">
        <f>IF(COUNTIFS(Lookups!$D:$D,C1899)=1,"Bar Sales","")</f>
        <v/>
      </c>
      <c r="Z1899" s="3" t="str">
        <f>IFERROR(VLOOKUP(C1899*1,Lookups!$D:$F,3,FALSE),"")</f>
        <v/>
      </c>
      <c r="AA1899" s="3" t="str">
        <f>IFERROR(VLOOKUP($C1899*1,Lookups!$H:$N,3,FALSE),"")</f>
        <v>Sales</v>
      </c>
      <c r="AB1899" s="3" t="str">
        <f>IFERROR(VLOOKUP($C1899*1,Lookups!$H:$N,4,FALSE),"")</f>
        <v>Lunch</v>
      </c>
      <c r="AC1899" s="3" t="str">
        <f>IFERROR(VLOOKUP($C1899*1,Lookups!$H:$N,5,FALSE),"")</f>
        <v>Other</v>
      </c>
      <c r="AD1899" s="3" t="str">
        <f>IFERROR(VLOOKUP($C1899*1,Lookups!$H:$N,6,FALSE),"")</f>
        <v>Bev</v>
      </c>
      <c r="AE1899" s="3" t="str">
        <f>IFERROR(VLOOKUP($C1899*1,Lookups!$H:$N,7,FALSE),"")</f>
        <v>Wine</v>
      </c>
      <c r="AF1899" s="3" t="str">
        <f>VLOOKUP(B1899*1,Stores!$A:$C,3,FALSE)</f>
        <v>DFDE</v>
      </c>
    </row>
    <row r="1900" spans="1:32">
      <c r="A1900" s="165" t="s">
        <v>925</v>
      </c>
      <c r="B1900" s="166" t="s">
        <v>958</v>
      </c>
      <c r="C1900" s="165" t="s">
        <v>692</v>
      </c>
      <c r="D1900" s="165" t="s">
        <v>918</v>
      </c>
      <c r="E1900" s="165" t="s">
        <v>712</v>
      </c>
      <c r="F1900" s="167">
        <v>2017</v>
      </c>
      <c r="G1900" s="168">
        <v>0</v>
      </c>
      <c r="H1900" s="169">
        <v>0</v>
      </c>
      <c r="I1900" s="169">
        <v>0</v>
      </c>
      <c r="J1900" s="169">
        <v>0</v>
      </c>
      <c r="K1900" s="169">
        <v>0</v>
      </c>
      <c r="L1900" s="169">
        <v>239.37</v>
      </c>
      <c r="M1900" s="169">
        <v>-6.5519999999999987</v>
      </c>
      <c r="N1900" s="169">
        <v>0</v>
      </c>
      <c r="O1900" s="169">
        <v>6.8250000000000002</v>
      </c>
      <c r="P1900" s="169">
        <v>40.367024999999998</v>
      </c>
      <c r="Q1900" s="169">
        <v>303.47400000000005</v>
      </c>
      <c r="R1900" s="169">
        <v>13.775999999999996</v>
      </c>
      <c r="S1900" s="169">
        <v>0</v>
      </c>
      <c r="T1900" s="169">
        <v>0</v>
      </c>
      <c r="U1900" s="169">
        <v>597.26002499999993</v>
      </c>
      <c r="V1900" s="163">
        <f ca="1">SUM(INDIRECT(Inputs!$C$11&amp;ROW()&amp;":"&amp;Inputs!$C$12&amp;ROW()))</f>
        <v>303.47400000000005</v>
      </c>
      <c r="W1900" s="163">
        <f ca="1">SUM(INDIRECT(Inputs!$C$13&amp;ROW()&amp;":"&amp;Inputs!$C$14&amp;ROW()))</f>
        <v>583.48402499999997</v>
      </c>
      <c r="X1900" s="3" t="str">
        <f>IF(COUNTIFS(Lookups!$A:$A,C1900)=1,"Gross Sales","")</f>
        <v/>
      </c>
      <c r="Y1900" s="3" t="str">
        <f>IF(COUNTIFS(Lookups!$D:$D,C1900)=1,"Bar Sales","")</f>
        <v/>
      </c>
      <c r="Z1900" s="3" t="str">
        <f>IFERROR(VLOOKUP(C1900*1,Lookups!$D:$F,3,FALSE),"")</f>
        <v/>
      </c>
      <c r="AA1900" s="3" t="str">
        <f>IFERROR(VLOOKUP($C1900*1,Lookups!$H:$N,3,FALSE),"")</f>
        <v>Sales</v>
      </c>
      <c r="AB1900" s="3" t="str">
        <f>IFERROR(VLOOKUP($C1900*1,Lookups!$H:$N,4,FALSE),"")</f>
        <v>Lunch</v>
      </c>
      <c r="AC1900" s="3" t="str">
        <f>IFERROR(VLOOKUP($C1900*1,Lookups!$H:$N,5,FALSE),"")</f>
        <v>Other</v>
      </c>
      <c r="AD1900" s="3" t="str">
        <f>IFERROR(VLOOKUP($C1900*1,Lookups!$H:$N,6,FALSE),"")</f>
        <v>Bev</v>
      </c>
      <c r="AE1900" s="3" t="str">
        <f>IFERROR(VLOOKUP($C1900*1,Lookups!$H:$N,7,FALSE),"")</f>
        <v>Wine</v>
      </c>
      <c r="AF1900" s="3" t="str">
        <f>VLOOKUP(B1900*1,Stores!$A:$C,3,FALSE)</f>
        <v>DFDE</v>
      </c>
    </row>
    <row r="1901" spans="1:32">
      <c r="A1901" s="165" t="s">
        <v>958</v>
      </c>
      <c r="B1901" s="166" t="s">
        <v>925</v>
      </c>
      <c r="C1901" s="165" t="s">
        <v>692</v>
      </c>
      <c r="D1901" s="165" t="s">
        <v>918</v>
      </c>
      <c r="E1901" s="165" t="s">
        <v>712</v>
      </c>
      <c r="F1901" s="167">
        <v>2017</v>
      </c>
      <c r="G1901" s="168">
        <v>0</v>
      </c>
      <c r="H1901" s="169">
        <v>0</v>
      </c>
      <c r="I1901" s="169">
        <v>0</v>
      </c>
      <c r="J1901" s="169">
        <v>0</v>
      </c>
      <c r="K1901" s="169">
        <v>83.894999999999996</v>
      </c>
      <c r="L1901" s="169">
        <v>0</v>
      </c>
      <c r="M1901" s="169">
        <v>0</v>
      </c>
      <c r="N1901" s="169">
        <v>0</v>
      </c>
      <c r="O1901" s="169">
        <v>0</v>
      </c>
      <c r="P1901" s="169">
        <v>6.2249999999999996</v>
      </c>
      <c r="Q1901" s="169">
        <v>22.515000000000001</v>
      </c>
      <c r="R1901" s="169">
        <v>0</v>
      </c>
      <c r="S1901" s="169">
        <v>0</v>
      </c>
      <c r="T1901" s="169">
        <v>0</v>
      </c>
      <c r="U1901" s="169">
        <v>112.63499999999999</v>
      </c>
      <c r="V1901" s="163">
        <f ca="1">SUM(INDIRECT(Inputs!$C$11&amp;ROW()&amp;":"&amp;Inputs!$C$12&amp;ROW()))</f>
        <v>22.515000000000001</v>
      </c>
      <c r="W1901" s="163">
        <f ca="1">SUM(INDIRECT(Inputs!$C$13&amp;ROW()&amp;":"&amp;Inputs!$C$14&amp;ROW()))</f>
        <v>112.63499999999999</v>
      </c>
      <c r="X1901" s="3" t="str">
        <f>IF(COUNTIFS(Lookups!$A:$A,C1901)=1,"Gross Sales","")</f>
        <v/>
      </c>
      <c r="Y1901" s="3" t="str">
        <f>IF(COUNTIFS(Lookups!$D:$D,C1901)=1,"Bar Sales","")</f>
        <v/>
      </c>
      <c r="Z1901" s="3" t="str">
        <f>IFERROR(VLOOKUP(C1901*1,Lookups!$D:$F,3,FALSE),"")</f>
        <v/>
      </c>
      <c r="AA1901" s="3" t="str">
        <f>IFERROR(VLOOKUP($C1901*1,Lookups!$H:$N,3,FALSE),"")</f>
        <v>Sales</v>
      </c>
      <c r="AB1901" s="3" t="str">
        <f>IFERROR(VLOOKUP($C1901*1,Lookups!$H:$N,4,FALSE),"")</f>
        <v>Lunch</v>
      </c>
      <c r="AC1901" s="3" t="str">
        <f>IFERROR(VLOOKUP($C1901*1,Lookups!$H:$N,5,FALSE),"")</f>
        <v>Other</v>
      </c>
      <c r="AD1901" s="3" t="str">
        <f>IFERROR(VLOOKUP($C1901*1,Lookups!$H:$N,6,FALSE),"")</f>
        <v>Bev</v>
      </c>
      <c r="AE1901" s="3" t="str">
        <f>IFERROR(VLOOKUP($C1901*1,Lookups!$H:$N,7,FALSE),"")</f>
        <v>Wine</v>
      </c>
      <c r="AF1901" s="3" t="str">
        <f>VLOOKUP(B1901*1,Stores!$A:$C,3,FALSE)</f>
        <v>DFDE</v>
      </c>
    </row>
    <row r="1902" spans="1:32">
      <c r="A1902" s="165" t="s">
        <v>924</v>
      </c>
      <c r="B1902" s="166" t="s">
        <v>926</v>
      </c>
      <c r="C1902" s="165" t="s">
        <v>692</v>
      </c>
      <c r="D1902" s="165" t="s">
        <v>918</v>
      </c>
      <c r="E1902" s="165" t="s">
        <v>712</v>
      </c>
      <c r="F1902" s="167">
        <v>2017</v>
      </c>
      <c r="G1902" s="168">
        <v>0</v>
      </c>
      <c r="H1902" s="169">
        <v>38.700000000000003</v>
      </c>
      <c r="I1902" s="169">
        <v>0</v>
      </c>
      <c r="J1902" s="169">
        <v>0</v>
      </c>
      <c r="K1902" s="169">
        <v>445.22250000000003</v>
      </c>
      <c r="L1902" s="169">
        <v>1221.9675</v>
      </c>
      <c r="M1902" s="169">
        <v>2042.3104500000002</v>
      </c>
      <c r="N1902" s="169">
        <v>918.5100000000001</v>
      </c>
      <c r="O1902" s="169">
        <v>1189.2</v>
      </c>
      <c r="P1902" s="169">
        <v>1595.73</v>
      </c>
      <c r="Q1902" s="169">
        <v>1482.7574999999999</v>
      </c>
      <c r="R1902" s="169">
        <v>1590.3</v>
      </c>
      <c r="S1902" s="169">
        <v>0</v>
      </c>
      <c r="T1902" s="169">
        <v>0</v>
      </c>
      <c r="U1902" s="169">
        <v>10524.69795</v>
      </c>
      <c r="V1902" s="163">
        <f ca="1">SUM(INDIRECT(Inputs!$C$11&amp;ROW()&amp;":"&amp;Inputs!$C$12&amp;ROW()))</f>
        <v>1482.7574999999999</v>
      </c>
      <c r="W1902" s="163">
        <f ca="1">SUM(INDIRECT(Inputs!$C$13&amp;ROW()&amp;":"&amp;Inputs!$C$14&amp;ROW()))</f>
        <v>8934.3979500000005</v>
      </c>
      <c r="X1902" s="3" t="str">
        <f>IF(COUNTIFS(Lookups!$A:$A,C1902)=1,"Gross Sales","")</f>
        <v/>
      </c>
      <c r="Y1902" s="3" t="str">
        <f>IF(COUNTIFS(Lookups!$D:$D,C1902)=1,"Bar Sales","")</f>
        <v/>
      </c>
      <c r="Z1902" s="3" t="str">
        <f>IFERROR(VLOOKUP(C1902*1,Lookups!$D:$F,3,FALSE),"")</f>
        <v/>
      </c>
      <c r="AA1902" s="3" t="str">
        <f>IFERROR(VLOOKUP($C1902*1,Lookups!$H:$N,3,FALSE),"")</f>
        <v>Sales</v>
      </c>
      <c r="AB1902" s="3" t="str">
        <f>IFERROR(VLOOKUP($C1902*1,Lookups!$H:$N,4,FALSE),"")</f>
        <v>Lunch</v>
      </c>
      <c r="AC1902" s="3" t="str">
        <f>IFERROR(VLOOKUP($C1902*1,Lookups!$H:$N,5,FALSE),"")</f>
        <v>Other</v>
      </c>
      <c r="AD1902" s="3" t="str">
        <f>IFERROR(VLOOKUP($C1902*1,Lookups!$H:$N,6,FALSE),"")</f>
        <v>Bev</v>
      </c>
      <c r="AE1902" s="3" t="str">
        <f>IFERROR(VLOOKUP($C1902*1,Lookups!$H:$N,7,FALSE),"")</f>
        <v>Wine</v>
      </c>
      <c r="AF1902" s="3" t="str">
        <f>VLOOKUP(B1902*1,Stores!$A:$C,3,FALSE)</f>
        <v>DFDE</v>
      </c>
    </row>
    <row r="1903" spans="1:32">
      <c r="A1903" s="165" t="s">
        <v>923</v>
      </c>
      <c r="B1903" s="166" t="s">
        <v>927</v>
      </c>
      <c r="C1903" s="165" t="s">
        <v>692</v>
      </c>
      <c r="D1903" s="165" t="s">
        <v>918</v>
      </c>
      <c r="E1903" s="165" t="s">
        <v>712</v>
      </c>
      <c r="F1903" s="167">
        <v>2017</v>
      </c>
      <c r="G1903" s="168">
        <v>0</v>
      </c>
      <c r="H1903" s="169">
        <v>0</v>
      </c>
      <c r="I1903" s="169">
        <v>0</v>
      </c>
      <c r="J1903" s="169">
        <v>0</v>
      </c>
      <c r="K1903" s="169">
        <v>748.70249999999999</v>
      </c>
      <c r="L1903" s="169">
        <v>126.02250000000001</v>
      </c>
      <c r="M1903" s="169">
        <v>1451.5874999999999</v>
      </c>
      <c r="N1903" s="169">
        <v>1702.2150000000001</v>
      </c>
      <c r="O1903" s="169">
        <v>1430.7678000000001</v>
      </c>
      <c r="P1903" s="169">
        <v>2096.61</v>
      </c>
      <c r="Q1903" s="169">
        <v>947.33924999999999</v>
      </c>
      <c r="R1903" s="169">
        <v>359.15999999999997</v>
      </c>
      <c r="S1903" s="169">
        <v>0</v>
      </c>
      <c r="T1903" s="169">
        <v>0</v>
      </c>
      <c r="U1903" s="169">
        <v>8862.4045499999993</v>
      </c>
      <c r="V1903" s="163">
        <f ca="1">SUM(INDIRECT(Inputs!$C$11&amp;ROW()&amp;":"&amp;Inputs!$C$12&amp;ROW()))</f>
        <v>947.33924999999999</v>
      </c>
      <c r="W1903" s="163">
        <f ca="1">SUM(INDIRECT(Inputs!$C$13&amp;ROW()&amp;":"&amp;Inputs!$C$14&amp;ROW()))</f>
        <v>8503.2445499999994</v>
      </c>
      <c r="X1903" s="3" t="str">
        <f>IF(COUNTIFS(Lookups!$A:$A,C1903)=1,"Gross Sales","")</f>
        <v/>
      </c>
      <c r="Y1903" s="3" t="str">
        <f>IF(COUNTIFS(Lookups!$D:$D,C1903)=1,"Bar Sales","")</f>
        <v/>
      </c>
      <c r="Z1903" s="3" t="str">
        <f>IFERROR(VLOOKUP(C1903*1,Lookups!$D:$F,3,FALSE),"")</f>
        <v/>
      </c>
      <c r="AA1903" s="3" t="str">
        <f>IFERROR(VLOOKUP($C1903*1,Lookups!$H:$N,3,FALSE),"")</f>
        <v>Sales</v>
      </c>
      <c r="AB1903" s="3" t="str">
        <f>IFERROR(VLOOKUP($C1903*1,Lookups!$H:$N,4,FALSE),"")</f>
        <v>Lunch</v>
      </c>
      <c r="AC1903" s="3" t="str">
        <f>IFERROR(VLOOKUP($C1903*1,Lookups!$H:$N,5,FALSE),"")</f>
        <v>Other</v>
      </c>
      <c r="AD1903" s="3" t="str">
        <f>IFERROR(VLOOKUP($C1903*1,Lookups!$H:$N,6,FALSE),"")</f>
        <v>Bev</v>
      </c>
      <c r="AE1903" s="3" t="str">
        <f>IFERROR(VLOOKUP($C1903*1,Lookups!$H:$N,7,FALSE),"")</f>
        <v>Wine</v>
      </c>
      <c r="AF1903" s="3" t="str">
        <f>VLOOKUP(B1903*1,Stores!$A:$C,3,FALSE)</f>
        <v>DFDE</v>
      </c>
    </row>
    <row r="1904" spans="1:32">
      <c r="A1904" s="165" t="s">
        <v>922</v>
      </c>
      <c r="B1904" s="166" t="s">
        <v>928</v>
      </c>
      <c r="C1904" s="165" t="s">
        <v>692</v>
      </c>
      <c r="D1904" s="165" t="s">
        <v>918</v>
      </c>
      <c r="E1904" s="165" t="s">
        <v>712</v>
      </c>
      <c r="F1904" s="167">
        <v>2017</v>
      </c>
      <c r="G1904" s="168">
        <v>0</v>
      </c>
      <c r="H1904" s="169">
        <v>0</v>
      </c>
      <c r="I1904" s="169">
        <v>0</v>
      </c>
      <c r="J1904" s="169">
        <v>0</v>
      </c>
      <c r="K1904" s="169">
        <v>0</v>
      </c>
      <c r="L1904" s="169">
        <v>9.1475999999999988</v>
      </c>
      <c r="M1904" s="169">
        <v>0</v>
      </c>
      <c r="N1904" s="169">
        <v>0</v>
      </c>
      <c r="O1904" s="169">
        <v>0</v>
      </c>
      <c r="P1904" s="169">
        <v>9.8808000000000007</v>
      </c>
      <c r="Q1904" s="169">
        <v>0</v>
      </c>
      <c r="R1904" s="169">
        <v>0</v>
      </c>
      <c r="S1904" s="169">
        <v>0</v>
      </c>
      <c r="T1904" s="169">
        <v>0</v>
      </c>
      <c r="U1904" s="169">
        <v>19.028399999999998</v>
      </c>
      <c r="V1904" s="163">
        <f ca="1">SUM(INDIRECT(Inputs!$C$11&amp;ROW()&amp;":"&amp;Inputs!$C$12&amp;ROW()))</f>
        <v>0</v>
      </c>
      <c r="W1904" s="163">
        <f ca="1">SUM(INDIRECT(Inputs!$C$13&amp;ROW()&amp;":"&amp;Inputs!$C$14&amp;ROW()))</f>
        <v>19.028399999999998</v>
      </c>
      <c r="X1904" s="3" t="str">
        <f>IF(COUNTIFS(Lookups!$A:$A,C1904)=1,"Gross Sales","")</f>
        <v/>
      </c>
      <c r="Y1904" s="3" t="str">
        <f>IF(COUNTIFS(Lookups!$D:$D,C1904)=1,"Bar Sales","")</f>
        <v/>
      </c>
      <c r="Z1904" s="3" t="str">
        <f>IFERROR(VLOOKUP(C1904*1,Lookups!$D:$F,3,FALSE),"")</f>
        <v/>
      </c>
      <c r="AA1904" s="3" t="str">
        <f>IFERROR(VLOOKUP($C1904*1,Lookups!$H:$N,3,FALSE),"")</f>
        <v>Sales</v>
      </c>
      <c r="AB1904" s="3" t="str">
        <f>IFERROR(VLOOKUP($C1904*1,Lookups!$H:$N,4,FALSE),"")</f>
        <v>Lunch</v>
      </c>
      <c r="AC1904" s="3" t="str">
        <f>IFERROR(VLOOKUP($C1904*1,Lookups!$H:$N,5,FALSE),"")</f>
        <v>Other</v>
      </c>
      <c r="AD1904" s="3" t="str">
        <f>IFERROR(VLOOKUP($C1904*1,Lookups!$H:$N,6,FALSE),"")</f>
        <v>Bev</v>
      </c>
      <c r="AE1904" s="3" t="str">
        <f>IFERROR(VLOOKUP($C1904*1,Lookups!$H:$N,7,FALSE),"")</f>
        <v>Wine</v>
      </c>
      <c r="AF1904" s="3" t="str">
        <f>VLOOKUP(B1904*1,Stores!$A:$C,3,FALSE)</f>
        <v>DFDE</v>
      </c>
    </row>
    <row r="1905" spans="1:32">
      <c r="A1905" s="165" t="s">
        <v>921</v>
      </c>
      <c r="B1905" s="166" t="s">
        <v>929</v>
      </c>
      <c r="C1905" s="165" t="s">
        <v>692</v>
      </c>
      <c r="D1905" s="165" t="s">
        <v>918</v>
      </c>
      <c r="E1905" s="165" t="s">
        <v>712</v>
      </c>
      <c r="F1905" s="167">
        <v>2017</v>
      </c>
      <c r="G1905" s="168">
        <v>0</v>
      </c>
      <c r="H1905" s="169">
        <v>0</v>
      </c>
      <c r="I1905" s="169">
        <v>0</v>
      </c>
      <c r="J1905" s="169">
        <v>0</v>
      </c>
      <c r="K1905" s="169">
        <v>0</v>
      </c>
      <c r="L1905" s="169">
        <v>39</v>
      </c>
      <c r="M1905" s="169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169">
        <v>39</v>
      </c>
      <c r="V1905" s="163">
        <f ca="1">SUM(INDIRECT(Inputs!$C$11&amp;ROW()&amp;":"&amp;Inputs!$C$12&amp;ROW()))</f>
        <v>0</v>
      </c>
      <c r="W1905" s="163">
        <f ca="1">SUM(INDIRECT(Inputs!$C$13&amp;ROW()&amp;":"&amp;Inputs!$C$14&amp;ROW()))</f>
        <v>39</v>
      </c>
      <c r="X1905" s="3" t="str">
        <f>IF(COUNTIFS(Lookups!$A:$A,C1905)=1,"Gross Sales","")</f>
        <v/>
      </c>
      <c r="Y1905" s="3" t="str">
        <f>IF(COUNTIFS(Lookups!$D:$D,C1905)=1,"Bar Sales","")</f>
        <v/>
      </c>
      <c r="Z1905" s="3" t="str">
        <f>IFERROR(VLOOKUP(C1905*1,Lookups!$D:$F,3,FALSE),"")</f>
        <v/>
      </c>
      <c r="AA1905" s="3" t="str">
        <f>IFERROR(VLOOKUP($C1905*1,Lookups!$H:$N,3,FALSE),"")</f>
        <v>Sales</v>
      </c>
      <c r="AB1905" s="3" t="str">
        <f>IFERROR(VLOOKUP($C1905*1,Lookups!$H:$N,4,FALSE),"")</f>
        <v>Lunch</v>
      </c>
      <c r="AC1905" s="3" t="str">
        <f>IFERROR(VLOOKUP($C1905*1,Lookups!$H:$N,5,FALSE),"")</f>
        <v>Other</v>
      </c>
      <c r="AD1905" s="3" t="str">
        <f>IFERROR(VLOOKUP($C1905*1,Lookups!$H:$N,6,FALSE),"")</f>
        <v>Bev</v>
      </c>
      <c r="AE1905" s="3" t="str">
        <f>IFERROR(VLOOKUP($C1905*1,Lookups!$H:$N,7,FALSE),"")</f>
        <v>Wine</v>
      </c>
      <c r="AF1905" s="3" t="str">
        <f>VLOOKUP(B1905*1,Stores!$A:$C,3,FALSE)</f>
        <v>DFDE</v>
      </c>
    </row>
    <row r="1906" spans="1:32">
      <c r="A1906" s="165" t="s">
        <v>920</v>
      </c>
      <c r="B1906" s="166" t="s">
        <v>930</v>
      </c>
      <c r="C1906" s="165" t="s">
        <v>692</v>
      </c>
      <c r="D1906" s="165" t="s">
        <v>918</v>
      </c>
      <c r="E1906" s="165" t="s">
        <v>712</v>
      </c>
      <c r="F1906" s="167">
        <v>2017</v>
      </c>
      <c r="G1906" s="168">
        <v>0</v>
      </c>
      <c r="H1906" s="169">
        <v>0</v>
      </c>
      <c r="I1906" s="169">
        <v>0</v>
      </c>
      <c r="J1906" s="169">
        <v>0</v>
      </c>
      <c r="K1906" s="169">
        <v>909.44999999999993</v>
      </c>
      <c r="L1906" s="169">
        <v>682.85250000000008</v>
      </c>
      <c r="M1906" s="169">
        <v>991.80900000000008</v>
      </c>
      <c r="N1906" s="169">
        <v>654.255</v>
      </c>
      <c r="O1906" s="169">
        <v>415.14</v>
      </c>
      <c r="P1906" s="169">
        <v>472.8</v>
      </c>
      <c r="Q1906" s="169">
        <v>1264.0800000000002</v>
      </c>
      <c r="R1906" s="169">
        <v>517.27499999999998</v>
      </c>
      <c r="S1906" s="169">
        <v>0</v>
      </c>
      <c r="T1906" s="169">
        <v>0</v>
      </c>
      <c r="U1906" s="169">
        <v>5907.6614999999993</v>
      </c>
      <c r="V1906" s="163">
        <f ca="1">SUM(INDIRECT(Inputs!$C$11&amp;ROW()&amp;":"&amp;Inputs!$C$12&amp;ROW()))</f>
        <v>1264.0800000000002</v>
      </c>
      <c r="W1906" s="163">
        <f ca="1">SUM(INDIRECT(Inputs!$C$13&amp;ROW()&amp;":"&amp;Inputs!$C$14&amp;ROW()))</f>
        <v>5390.3864999999996</v>
      </c>
      <c r="X1906" s="3" t="str">
        <f>IF(COUNTIFS(Lookups!$A:$A,C1906)=1,"Gross Sales","")</f>
        <v/>
      </c>
      <c r="Y1906" s="3" t="str">
        <f>IF(COUNTIFS(Lookups!$D:$D,C1906)=1,"Bar Sales","")</f>
        <v/>
      </c>
      <c r="Z1906" s="3" t="str">
        <f>IFERROR(VLOOKUP(C1906*1,Lookups!$D:$F,3,FALSE),"")</f>
        <v/>
      </c>
      <c r="AA1906" s="3" t="str">
        <f>IFERROR(VLOOKUP($C1906*1,Lookups!$H:$N,3,FALSE),"")</f>
        <v>Sales</v>
      </c>
      <c r="AB1906" s="3" t="str">
        <f>IFERROR(VLOOKUP($C1906*1,Lookups!$H:$N,4,FALSE),"")</f>
        <v>Lunch</v>
      </c>
      <c r="AC1906" s="3" t="str">
        <f>IFERROR(VLOOKUP($C1906*1,Lookups!$H:$N,5,FALSE),"")</f>
        <v>Other</v>
      </c>
      <c r="AD1906" s="3" t="str">
        <f>IFERROR(VLOOKUP($C1906*1,Lookups!$H:$N,6,FALSE),"")</f>
        <v>Bev</v>
      </c>
      <c r="AE1906" s="3" t="str">
        <f>IFERROR(VLOOKUP($C1906*1,Lookups!$H:$N,7,FALSE),"")</f>
        <v>Wine</v>
      </c>
      <c r="AF1906" s="3" t="str">
        <f>VLOOKUP(B1906*1,Stores!$A:$C,3,FALSE)</f>
        <v>DFDE</v>
      </c>
    </row>
    <row r="1907" spans="1:32">
      <c r="A1907" s="165" t="s">
        <v>959</v>
      </c>
      <c r="B1907" s="166" t="s">
        <v>932</v>
      </c>
      <c r="C1907" s="165" t="s">
        <v>692</v>
      </c>
      <c r="D1907" s="165" t="s">
        <v>918</v>
      </c>
      <c r="E1907" s="165" t="s">
        <v>712</v>
      </c>
      <c r="F1907" s="167">
        <v>2017</v>
      </c>
      <c r="G1907" s="168">
        <v>0</v>
      </c>
      <c r="H1907" s="169">
        <v>0</v>
      </c>
      <c r="I1907" s="169">
        <v>185.60249999999999</v>
      </c>
      <c r="J1907" s="169">
        <v>706.26</v>
      </c>
      <c r="K1907" s="169">
        <v>1085.7750000000001</v>
      </c>
      <c r="L1907" s="169">
        <v>1363.35</v>
      </c>
      <c r="M1907" s="169">
        <v>3270.33</v>
      </c>
      <c r="N1907" s="169">
        <v>2517.6000000000004</v>
      </c>
      <c r="O1907" s="169">
        <v>2219.5650000000001</v>
      </c>
      <c r="P1907" s="169">
        <v>3453.1800000000003</v>
      </c>
      <c r="Q1907" s="169">
        <v>4015.2824999999998</v>
      </c>
      <c r="R1907" s="169">
        <v>3695.4749999999999</v>
      </c>
      <c r="S1907" s="169">
        <v>0</v>
      </c>
      <c r="T1907" s="169">
        <v>0</v>
      </c>
      <c r="U1907" s="169">
        <v>22512.42</v>
      </c>
      <c r="V1907" s="163">
        <f ca="1">SUM(INDIRECT(Inputs!$C$11&amp;ROW()&amp;":"&amp;Inputs!$C$12&amp;ROW()))</f>
        <v>4015.2824999999998</v>
      </c>
      <c r="W1907" s="163">
        <f ca="1">SUM(INDIRECT(Inputs!$C$13&amp;ROW()&amp;":"&amp;Inputs!$C$14&amp;ROW()))</f>
        <v>18816.945</v>
      </c>
      <c r="X1907" s="3" t="str">
        <f>IF(COUNTIFS(Lookups!$A:$A,C1907)=1,"Gross Sales","")</f>
        <v/>
      </c>
      <c r="Y1907" s="3" t="str">
        <f>IF(COUNTIFS(Lookups!$D:$D,C1907)=1,"Bar Sales","")</f>
        <v/>
      </c>
      <c r="Z1907" s="3" t="str">
        <f>IFERROR(VLOOKUP(C1907*1,Lookups!$D:$F,3,FALSE),"")</f>
        <v/>
      </c>
      <c r="AA1907" s="3" t="str">
        <f>IFERROR(VLOOKUP($C1907*1,Lookups!$H:$N,3,FALSE),"")</f>
        <v>Sales</v>
      </c>
      <c r="AB1907" s="3" t="str">
        <f>IFERROR(VLOOKUP($C1907*1,Lookups!$H:$N,4,FALSE),"")</f>
        <v>Lunch</v>
      </c>
      <c r="AC1907" s="3" t="str">
        <f>IFERROR(VLOOKUP($C1907*1,Lookups!$H:$N,5,FALSE),"")</f>
        <v>Other</v>
      </c>
      <c r="AD1907" s="3" t="str">
        <f>IFERROR(VLOOKUP($C1907*1,Lookups!$H:$N,6,FALSE),"")</f>
        <v>Bev</v>
      </c>
      <c r="AE1907" s="3" t="str">
        <f>IFERROR(VLOOKUP($C1907*1,Lookups!$H:$N,7,FALSE),"")</f>
        <v>Wine</v>
      </c>
      <c r="AF1907" s="3" t="str">
        <f>VLOOKUP(B1907*1,Stores!$A:$C,3,FALSE)</f>
        <v>DFG</v>
      </c>
    </row>
    <row r="1908" spans="1:32">
      <c r="A1908" s="165" t="s">
        <v>954</v>
      </c>
      <c r="B1908" s="166" t="s">
        <v>933</v>
      </c>
      <c r="C1908" s="165" t="s">
        <v>692</v>
      </c>
      <c r="D1908" s="165" t="s">
        <v>918</v>
      </c>
      <c r="E1908" s="165" t="s">
        <v>712</v>
      </c>
      <c r="F1908" s="167">
        <v>2017</v>
      </c>
      <c r="G1908" s="168">
        <v>0</v>
      </c>
      <c r="H1908" s="169">
        <v>195.91800000000001</v>
      </c>
      <c r="I1908" s="169">
        <v>561.6798</v>
      </c>
      <c r="J1908" s="169">
        <v>375.93104999999997</v>
      </c>
      <c r="K1908" s="169">
        <v>880.99402499999997</v>
      </c>
      <c r="L1908" s="169">
        <v>773.91750000000002</v>
      </c>
      <c r="M1908" s="169">
        <v>882.04079999999999</v>
      </c>
      <c r="N1908" s="169">
        <v>330.49312500000002</v>
      </c>
      <c r="O1908" s="169">
        <v>92.699399999999997</v>
      </c>
      <c r="P1908" s="169">
        <v>248.92590000000001</v>
      </c>
      <c r="Q1908" s="169">
        <v>614.94854999999995</v>
      </c>
      <c r="R1908" s="169">
        <v>534.98339999999996</v>
      </c>
      <c r="S1908" s="169">
        <v>0</v>
      </c>
      <c r="T1908" s="169">
        <v>0</v>
      </c>
      <c r="U1908" s="169">
        <v>5492.5315499999997</v>
      </c>
      <c r="V1908" s="163">
        <f ca="1">SUM(INDIRECT(Inputs!$C$11&amp;ROW()&amp;":"&amp;Inputs!$C$12&amp;ROW()))</f>
        <v>614.94854999999995</v>
      </c>
      <c r="W1908" s="163">
        <f ca="1">SUM(INDIRECT(Inputs!$C$13&amp;ROW()&amp;":"&amp;Inputs!$C$14&amp;ROW()))</f>
        <v>4957.5481499999996</v>
      </c>
      <c r="X1908" s="3" t="str">
        <f>IF(COUNTIFS(Lookups!$A:$A,C1908)=1,"Gross Sales","")</f>
        <v/>
      </c>
      <c r="Y1908" s="3" t="str">
        <f>IF(COUNTIFS(Lookups!$D:$D,C1908)=1,"Bar Sales","")</f>
        <v/>
      </c>
      <c r="Z1908" s="3" t="str">
        <f>IFERROR(VLOOKUP(C1908*1,Lookups!$D:$F,3,FALSE),"")</f>
        <v/>
      </c>
      <c r="AA1908" s="3" t="str">
        <f>IFERROR(VLOOKUP($C1908*1,Lookups!$H:$N,3,FALSE),"")</f>
        <v>Sales</v>
      </c>
      <c r="AB1908" s="3" t="str">
        <f>IFERROR(VLOOKUP($C1908*1,Lookups!$H:$N,4,FALSE),"")</f>
        <v>Lunch</v>
      </c>
      <c r="AC1908" s="3" t="str">
        <f>IFERROR(VLOOKUP($C1908*1,Lookups!$H:$N,5,FALSE),"")</f>
        <v>Other</v>
      </c>
      <c r="AD1908" s="3" t="str">
        <f>IFERROR(VLOOKUP($C1908*1,Lookups!$H:$N,6,FALSE),"")</f>
        <v>Bev</v>
      </c>
      <c r="AE1908" s="3" t="str">
        <f>IFERROR(VLOOKUP($C1908*1,Lookups!$H:$N,7,FALSE),"")</f>
        <v>Wine</v>
      </c>
      <c r="AF1908" s="3" t="str">
        <f>VLOOKUP(B1908*1,Stores!$A:$C,3,FALSE)</f>
        <v>DFG</v>
      </c>
    </row>
    <row r="1909" spans="1:32">
      <c r="A1909" s="165" t="s">
        <v>953</v>
      </c>
      <c r="B1909" s="166" t="s">
        <v>934</v>
      </c>
      <c r="C1909" s="165" t="s">
        <v>692</v>
      </c>
      <c r="D1909" s="165" t="s">
        <v>918</v>
      </c>
      <c r="E1909" s="165" t="s">
        <v>712</v>
      </c>
      <c r="F1909" s="167">
        <v>2017</v>
      </c>
      <c r="G1909" s="168">
        <v>0</v>
      </c>
      <c r="H1909" s="169">
        <v>6.8250000000000002</v>
      </c>
      <c r="I1909" s="169">
        <v>0</v>
      </c>
      <c r="J1909" s="169">
        <v>0</v>
      </c>
      <c r="K1909" s="169">
        <v>0</v>
      </c>
      <c r="L1909" s="169">
        <v>247.7475</v>
      </c>
      <c r="M1909" s="169">
        <v>297.84000000000003</v>
      </c>
      <c r="N1909" s="169">
        <v>366.85500000000002</v>
      </c>
      <c r="O1909" s="169">
        <v>99.36</v>
      </c>
      <c r="P1909" s="169">
        <v>423.21749999999997</v>
      </c>
      <c r="Q1909" s="169">
        <v>863.32500000000005</v>
      </c>
      <c r="R1909" s="169">
        <v>582.69749999999999</v>
      </c>
      <c r="S1909" s="169">
        <v>0</v>
      </c>
      <c r="T1909" s="169">
        <v>0</v>
      </c>
      <c r="U1909" s="169">
        <v>2887.8675000000003</v>
      </c>
      <c r="V1909" s="163">
        <f ca="1">SUM(INDIRECT(Inputs!$C$11&amp;ROW()&amp;":"&amp;Inputs!$C$12&amp;ROW()))</f>
        <v>863.32500000000005</v>
      </c>
      <c r="W1909" s="163">
        <f ca="1">SUM(INDIRECT(Inputs!$C$13&amp;ROW()&amp;":"&amp;Inputs!$C$14&amp;ROW()))</f>
        <v>2305.17</v>
      </c>
      <c r="X1909" s="3" t="str">
        <f>IF(COUNTIFS(Lookups!$A:$A,C1909)=1,"Gross Sales","")</f>
        <v/>
      </c>
      <c r="Y1909" s="3" t="str">
        <f>IF(COUNTIFS(Lookups!$D:$D,C1909)=1,"Bar Sales","")</f>
        <v/>
      </c>
      <c r="Z1909" s="3" t="str">
        <f>IFERROR(VLOOKUP(C1909*1,Lookups!$D:$F,3,FALSE),"")</f>
        <v/>
      </c>
      <c r="AA1909" s="3" t="str">
        <f>IFERROR(VLOOKUP($C1909*1,Lookups!$H:$N,3,FALSE),"")</f>
        <v>Sales</v>
      </c>
      <c r="AB1909" s="3" t="str">
        <f>IFERROR(VLOOKUP($C1909*1,Lookups!$H:$N,4,FALSE),"")</f>
        <v>Lunch</v>
      </c>
      <c r="AC1909" s="3" t="str">
        <f>IFERROR(VLOOKUP($C1909*1,Lookups!$H:$N,5,FALSE),"")</f>
        <v>Other</v>
      </c>
      <c r="AD1909" s="3" t="str">
        <f>IFERROR(VLOOKUP($C1909*1,Lookups!$H:$N,6,FALSE),"")</f>
        <v>Bev</v>
      </c>
      <c r="AE1909" s="3" t="str">
        <f>IFERROR(VLOOKUP($C1909*1,Lookups!$H:$N,7,FALSE),"")</f>
        <v>Wine</v>
      </c>
      <c r="AF1909" s="3" t="str">
        <f>VLOOKUP(B1909*1,Stores!$A:$C,3,FALSE)</f>
        <v>DFG</v>
      </c>
    </row>
    <row r="1910" spans="1:32">
      <c r="A1910" s="165" t="s">
        <v>950</v>
      </c>
      <c r="B1910" s="166" t="s">
        <v>935</v>
      </c>
      <c r="C1910" s="165" t="s">
        <v>692</v>
      </c>
      <c r="D1910" s="165" t="s">
        <v>918</v>
      </c>
      <c r="E1910" s="165" t="s">
        <v>712</v>
      </c>
      <c r="F1910" s="167">
        <v>2017</v>
      </c>
      <c r="G1910" s="168">
        <v>0</v>
      </c>
      <c r="H1910" s="169">
        <v>304.94069999999999</v>
      </c>
      <c r="I1910" s="169">
        <v>249.62249999999997</v>
      </c>
      <c r="J1910" s="169">
        <v>853.03627499999993</v>
      </c>
      <c r="K1910" s="169">
        <v>1423.95</v>
      </c>
      <c r="L1910" s="169">
        <v>1059.8399999999999</v>
      </c>
      <c r="M1910" s="169">
        <v>591.09</v>
      </c>
      <c r="N1910" s="169">
        <v>515.42999999999995</v>
      </c>
      <c r="O1910" s="169">
        <v>516.51750000000004</v>
      </c>
      <c r="P1910" s="169">
        <v>733.09500000000003</v>
      </c>
      <c r="Q1910" s="169">
        <v>1069.880175</v>
      </c>
      <c r="R1910" s="169">
        <v>413.1225</v>
      </c>
      <c r="S1910" s="169">
        <v>0</v>
      </c>
      <c r="T1910" s="169">
        <v>0</v>
      </c>
      <c r="U1910" s="169">
        <v>7730.5246500000012</v>
      </c>
      <c r="V1910" s="163">
        <f ca="1">SUM(INDIRECT(Inputs!$C$11&amp;ROW()&amp;":"&amp;Inputs!$C$12&amp;ROW()))</f>
        <v>1069.880175</v>
      </c>
      <c r="W1910" s="163">
        <f ca="1">SUM(INDIRECT(Inputs!$C$13&amp;ROW()&amp;":"&amp;Inputs!$C$14&amp;ROW()))</f>
        <v>7317.4021500000008</v>
      </c>
      <c r="X1910" s="3" t="str">
        <f>IF(COUNTIFS(Lookups!$A:$A,C1910)=1,"Gross Sales","")</f>
        <v/>
      </c>
      <c r="Y1910" s="3" t="str">
        <f>IF(COUNTIFS(Lookups!$D:$D,C1910)=1,"Bar Sales","")</f>
        <v/>
      </c>
      <c r="Z1910" s="3" t="str">
        <f>IFERROR(VLOOKUP(C1910*1,Lookups!$D:$F,3,FALSE),"")</f>
        <v/>
      </c>
      <c r="AA1910" s="3" t="str">
        <f>IFERROR(VLOOKUP($C1910*1,Lookups!$H:$N,3,FALSE),"")</f>
        <v>Sales</v>
      </c>
      <c r="AB1910" s="3" t="str">
        <f>IFERROR(VLOOKUP($C1910*1,Lookups!$H:$N,4,FALSE),"")</f>
        <v>Lunch</v>
      </c>
      <c r="AC1910" s="3" t="str">
        <f>IFERROR(VLOOKUP($C1910*1,Lookups!$H:$N,5,FALSE),"")</f>
        <v>Other</v>
      </c>
      <c r="AD1910" s="3" t="str">
        <f>IFERROR(VLOOKUP($C1910*1,Lookups!$H:$N,6,FALSE),"")</f>
        <v>Bev</v>
      </c>
      <c r="AE1910" s="3" t="str">
        <f>IFERROR(VLOOKUP($C1910*1,Lookups!$H:$N,7,FALSE),"")</f>
        <v>Wine</v>
      </c>
      <c r="AF1910" s="3" t="str">
        <f>VLOOKUP(B1910*1,Stores!$A:$C,3,FALSE)</f>
        <v>DFG</v>
      </c>
    </row>
    <row r="1911" spans="1:32">
      <c r="A1911" s="165" t="s">
        <v>949</v>
      </c>
      <c r="B1911" s="166" t="s">
        <v>936</v>
      </c>
      <c r="C1911" s="165" t="s">
        <v>692</v>
      </c>
      <c r="D1911" s="165" t="s">
        <v>918</v>
      </c>
      <c r="E1911" s="165" t="s">
        <v>712</v>
      </c>
      <c r="F1911" s="167">
        <v>2017</v>
      </c>
      <c r="G1911" s="168">
        <v>0</v>
      </c>
      <c r="H1911" s="169">
        <v>530.31944999999996</v>
      </c>
      <c r="I1911" s="169">
        <v>645.63817499999993</v>
      </c>
      <c r="J1911" s="169">
        <v>783.73822499999994</v>
      </c>
      <c r="K1911" s="169">
        <v>1323.5607</v>
      </c>
      <c r="L1911" s="169">
        <v>1532.1487500000001</v>
      </c>
      <c r="M1911" s="169">
        <v>613.69290000000001</v>
      </c>
      <c r="N1911" s="169">
        <v>235.17000000000002</v>
      </c>
      <c r="O1911" s="169">
        <v>303.15967499999999</v>
      </c>
      <c r="P1911" s="169">
        <v>330.12299999999999</v>
      </c>
      <c r="Q1911" s="169">
        <v>619.90312499999993</v>
      </c>
      <c r="R1911" s="169">
        <v>511.57590000000005</v>
      </c>
      <c r="S1911" s="169">
        <v>0</v>
      </c>
      <c r="T1911" s="169">
        <v>0</v>
      </c>
      <c r="U1911" s="169">
        <v>7429.0298999999995</v>
      </c>
      <c r="V1911" s="163">
        <f ca="1">SUM(INDIRECT(Inputs!$C$11&amp;ROW()&amp;":"&amp;Inputs!$C$12&amp;ROW()))</f>
        <v>619.90312499999993</v>
      </c>
      <c r="W1911" s="163">
        <f ca="1">SUM(INDIRECT(Inputs!$C$13&amp;ROW()&amp;":"&amp;Inputs!$C$14&amp;ROW()))</f>
        <v>6917.4539999999997</v>
      </c>
      <c r="X1911" s="3" t="str">
        <f>IF(COUNTIFS(Lookups!$A:$A,C1911)=1,"Gross Sales","")</f>
        <v/>
      </c>
      <c r="Y1911" s="3" t="str">
        <f>IF(COUNTIFS(Lookups!$D:$D,C1911)=1,"Bar Sales","")</f>
        <v/>
      </c>
      <c r="Z1911" s="3" t="str">
        <f>IFERROR(VLOOKUP(C1911*1,Lookups!$D:$F,3,FALSE),"")</f>
        <v/>
      </c>
      <c r="AA1911" s="3" t="str">
        <f>IFERROR(VLOOKUP($C1911*1,Lookups!$H:$N,3,FALSE),"")</f>
        <v>Sales</v>
      </c>
      <c r="AB1911" s="3" t="str">
        <f>IFERROR(VLOOKUP($C1911*1,Lookups!$H:$N,4,FALSE),"")</f>
        <v>Lunch</v>
      </c>
      <c r="AC1911" s="3" t="str">
        <f>IFERROR(VLOOKUP($C1911*1,Lookups!$H:$N,5,FALSE),"")</f>
        <v>Other</v>
      </c>
      <c r="AD1911" s="3" t="str">
        <f>IFERROR(VLOOKUP($C1911*1,Lookups!$H:$N,6,FALSE),"")</f>
        <v>Bev</v>
      </c>
      <c r="AE1911" s="3" t="str">
        <f>IFERROR(VLOOKUP($C1911*1,Lookups!$H:$N,7,FALSE),"")</f>
        <v>Wine</v>
      </c>
      <c r="AF1911" s="3" t="str">
        <f>VLOOKUP(B1911*1,Stores!$A:$C,3,FALSE)</f>
        <v>DFG</v>
      </c>
    </row>
    <row r="1912" spans="1:32">
      <c r="A1912" s="165" t="s">
        <v>947</v>
      </c>
      <c r="B1912" s="166" t="s">
        <v>938</v>
      </c>
      <c r="C1912" s="165" t="s">
        <v>692</v>
      </c>
      <c r="D1912" s="165" t="s">
        <v>918</v>
      </c>
      <c r="E1912" s="165" t="s">
        <v>712</v>
      </c>
      <c r="F1912" s="167">
        <v>2017</v>
      </c>
      <c r="G1912" s="168">
        <v>0</v>
      </c>
      <c r="H1912" s="169">
        <v>2726.3250000000003</v>
      </c>
      <c r="I1912" s="169">
        <v>1545.5835</v>
      </c>
      <c r="J1912" s="169">
        <v>3261.4447500000006</v>
      </c>
      <c r="K1912" s="169">
        <v>3315.6758999999997</v>
      </c>
      <c r="L1912" s="169">
        <v>3740.0805000000005</v>
      </c>
      <c r="M1912" s="169">
        <v>4862.6810999999998</v>
      </c>
      <c r="N1912" s="169">
        <v>4004.8799999999997</v>
      </c>
      <c r="O1912" s="169">
        <v>4107.8774999999996</v>
      </c>
      <c r="P1912" s="169">
        <v>2919.7631249999999</v>
      </c>
      <c r="Q1912" s="169">
        <v>2821.32</v>
      </c>
      <c r="R1912" s="169">
        <v>2969.8409999999999</v>
      </c>
      <c r="S1912" s="169">
        <v>0</v>
      </c>
      <c r="T1912" s="169">
        <v>0</v>
      </c>
      <c r="U1912" s="169">
        <v>36275.472375000005</v>
      </c>
      <c r="V1912" s="163">
        <f ca="1">SUM(INDIRECT(Inputs!$C$11&amp;ROW()&amp;":"&amp;Inputs!$C$12&amp;ROW()))</f>
        <v>2821.32</v>
      </c>
      <c r="W1912" s="163">
        <f ca="1">SUM(INDIRECT(Inputs!$C$13&amp;ROW()&amp;":"&amp;Inputs!$C$14&amp;ROW()))</f>
        <v>33305.631375000004</v>
      </c>
      <c r="X1912" s="3" t="str">
        <f>IF(COUNTIFS(Lookups!$A:$A,C1912)=1,"Gross Sales","")</f>
        <v/>
      </c>
      <c r="Y1912" s="3" t="str">
        <f>IF(COUNTIFS(Lookups!$D:$D,C1912)=1,"Bar Sales","")</f>
        <v/>
      </c>
      <c r="Z1912" s="3" t="str">
        <f>IFERROR(VLOOKUP(C1912*1,Lookups!$D:$F,3,FALSE),"")</f>
        <v/>
      </c>
      <c r="AA1912" s="3" t="str">
        <f>IFERROR(VLOOKUP($C1912*1,Lookups!$H:$N,3,FALSE),"")</f>
        <v>Sales</v>
      </c>
      <c r="AB1912" s="3" t="str">
        <f>IFERROR(VLOOKUP($C1912*1,Lookups!$H:$N,4,FALSE),"")</f>
        <v>Lunch</v>
      </c>
      <c r="AC1912" s="3" t="str">
        <f>IFERROR(VLOOKUP($C1912*1,Lookups!$H:$N,5,FALSE),"")</f>
        <v>Other</v>
      </c>
      <c r="AD1912" s="3" t="str">
        <f>IFERROR(VLOOKUP($C1912*1,Lookups!$H:$N,6,FALSE),"")</f>
        <v>Bev</v>
      </c>
      <c r="AE1912" s="3" t="str">
        <f>IFERROR(VLOOKUP($C1912*1,Lookups!$H:$N,7,FALSE),"")</f>
        <v>Wine</v>
      </c>
      <c r="AF1912" s="3" t="str">
        <f>VLOOKUP(B1912*1,Stores!$A:$C,3,FALSE)</f>
        <v>DFG</v>
      </c>
    </row>
    <row r="1913" spans="1:32">
      <c r="A1913" s="165" t="s">
        <v>946</v>
      </c>
      <c r="B1913" s="166" t="s">
        <v>939</v>
      </c>
      <c r="C1913" s="165" t="s">
        <v>692</v>
      </c>
      <c r="D1913" s="165" t="s">
        <v>918</v>
      </c>
      <c r="E1913" s="165" t="s">
        <v>712</v>
      </c>
      <c r="F1913" s="167">
        <v>2017</v>
      </c>
      <c r="G1913" s="168">
        <v>0</v>
      </c>
      <c r="H1913" s="169">
        <v>595.51859999999999</v>
      </c>
      <c r="I1913" s="169">
        <v>1303.68525</v>
      </c>
      <c r="J1913" s="169">
        <v>1363.2028499999999</v>
      </c>
      <c r="K1913" s="169">
        <v>2958.9514500000005</v>
      </c>
      <c r="L1913" s="169">
        <v>2539.5577499999999</v>
      </c>
      <c r="M1913" s="169">
        <v>1815.7466250000002</v>
      </c>
      <c r="N1913" s="169">
        <v>768.61980000000005</v>
      </c>
      <c r="O1913" s="169">
        <v>555.8260499999999</v>
      </c>
      <c r="P1913" s="169">
        <v>1053.714825</v>
      </c>
      <c r="Q1913" s="169">
        <v>1144.7556</v>
      </c>
      <c r="R1913" s="169">
        <v>2481.7045499999999</v>
      </c>
      <c r="S1913" s="169">
        <v>0</v>
      </c>
      <c r="T1913" s="169">
        <v>0</v>
      </c>
      <c r="U1913" s="169">
        <v>16581.283349999998</v>
      </c>
      <c r="V1913" s="163">
        <f ca="1">SUM(INDIRECT(Inputs!$C$11&amp;ROW()&amp;":"&amp;Inputs!$C$12&amp;ROW()))</f>
        <v>1144.7556</v>
      </c>
      <c r="W1913" s="163">
        <f ca="1">SUM(INDIRECT(Inputs!$C$13&amp;ROW()&amp;":"&amp;Inputs!$C$14&amp;ROW()))</f>
        <v>14099.578799999999</v>
      </c>
      <c r="X1913" s="3" t="str">
        <f>IF(COUNTIFS(Lookups!$A:$A,C1913)=1,"Gross Sales","")</f>
        <v/>
      </c>
      <c r="Y1913" s="3" t="str">
        <f>IF(COUNTIFS(Lookups!$D:$D,C1913)=1,"Bar Sales","")</f>
        <v/>
      </c>
      <c r="Z1913" s="3" t="str">
        <f>IFERROR(VLOOKUP(C1913*1,Lookups!$D:$F,3,FALSE),"")</f>
        <v/>
      </c>
      <c r="AA1913" s="3" t="str">
        <f>IFERROR(VLOOKUP($C1913*1,Lookups!$H:$N,3,FALSE),"")</f>
        <v>Sales</v>
      </c>
      <c r="AB1913" s="3" t="str">
        <f>IFERROR(VLOOKUP($C1913*1,Lookups!$H:$N,4,FALSE),"")</f>
        <v>Lunch</v>
      </c>
      <c r="AC1913" s="3" t="str">
        <f>IFERROR(VLOOKUP($C1913*1,Lookups!$H:$N,5,FALSE),"")</f>
        <v>Other</v>
      </c>
      <c r="AD1913" s="3" t="str">
        <f>IFERROR(VLOOKUP($C1913*1,Lookups!$H:$N,6,FALSE),"")</f>
        <v>Bev</v>
      </c>
      <c r="AE1913" s="3" t="str">
        <f>IFERROR(VLOOKUP($C1913*1,Lookups!$H:$N,7,FALSE),"")</f>
        <v>Wine</v>
      </c>
      <c r="AF1913" s="3" t="str">
        <f>VLOOKUP(B1913*1,Stores!$A:$C,3,FALSE)</f>
        <v>DFG</v>
      </c>
    </row>
    <row r="1914" spans="1:32">
      <c r="A1914" s="165" t="s">
        <v>945</v>
      </c>
      <c r="B1914" s="166" t="s">
        <v>940</v>
      </c>
      <c r="C1914" s="165" t="s">
        <v>692</v>
      </c>
      <c r="D1914" s="165" t="s">
        <v>918</v>
      </c>
      <c r="E1914" s="165" t="s">
        <v>712</v>
      </c>
      <c r="F1914" s="167">
        <v>2017</v>
      </c>
      <c r="G1914" s="168">
        <v>0</v>
      </c>
      <c r="H1914" s="169">
        <v>0</v>
      </c>
      <c r="I1914" s="169">
        <v>407.13</v>
      </c>
      <c r="J1914" s="169">
        <v>810.73125000000005</v>
      </c>
      <c r="K1914" s="169">
        <v>1402.4502000000002</v>
      </c>
      <c r="L1914" s="169">
        <v>1021.9949999999999</v>
      </c>
      <c r="M1914" s="169">
        <v>1636.2918750000001</v>
      </c>
      <c r="N1914" s="169">
        <v>1827.5954999999997</v>
      </c>
      <c r="O1914" s="169">
        <v>1433.7637499999998</v>
      </c>
      <c r="P1914" s="169">
        <v>1125.3232500000001</v>
      </c>
      <c r="Q1914" s="169">
        <v>1209.0552000000002</v>
      </c>
      <c r="R1914" s="169">
        <v>1562.9849999999999</v>
      </c>
      <c r="S1914" s="169">
        <v>0</v>
      </c>
      <c r="T1914" s="169">
        <v>0</v>
      </c>
      <c r="U1914" s="169">
        <v>12437.321024999999</v>
      </c>
      <c r="V1914" s="163">
        <f ca="1">SUM(INDIRECT(Inputs!$C$11&amp;ROW()&amp;":"&amp;Inputs!$C$12&amp;ROW()))</f>
        <v>1209.0552000000002</v>
      </c>
      <c r="W1914" s="163">
        <f ca="1">SUM(INDIRECT(Inputs!$C$13&amp;ROW()&amp;":"&amp;Inputs!$C$14&amp;ROW()))</f>
        <v>10874.336024999999</v>
      </c>
      <c r="X1914" s="3" t="str">
        <f>IF(COUNTIFS(Lookups!$A:$A,C1914)=1,"Gross Sales","")</f>
        <v/>
      </c>
      <c r="Y1914" s="3" t="str">
        <f>IF(COUNTIFS(Lookups!$D:$D,C1914)=1,"Bar Sales","")</f>
        <v/>
      </c>
      <c r="Z1914" s="3" t="str">
        <f>IFERROR(VLOOKUP(C1914*1,Lookups!$D:$F,3,FALSE),"")</f>
        <v/>
      </c>
      <c r="AA1914" s="3" t="str">
        <f>IFERROR(VLOOKUP($C1914*1,Lookups!$H:$N,3,FALSE),"")</f>
        <v>Sales</v>
      </c>
      <c r="AB1914" s="3" t="str">
        <f>IFERROR(VLOOKUP($C1914*1,Lookups!$H:$N,4,FALSE),"")</f>
        <v>Lunch</v>
      </c>
      <c r="AC1914" s="3" t="str">
        <f>IFERROR(VLOOKUP($C1914*1,Lookups!$H:$N,5,FALSE),"")</f>
        <v>Other</v>
      </c>
      <c r="AD1914" s="3" t="str">
        <f>IFERROR(VLOOKUP($C1914*1,Lookups!$H:$N,6,FALSE),"")</f>
        <v>Bev</v>
      </c>
      <c r="AE1914" s="3" t="str">
        <f>IFERROR(VLOOKUP($C1914*1,Lookups!$H:$N,7,FALSE),"")</f>
        <v>Wine</v>
      </c>
      <c r="AF1914" s="3" t="str">
        <f>VLOOKUP(B1914*1,Stores!$A:$C,3,FALSE)</f>
        <v>DFG</v>
      </c>
    </row>
    <row r="1915" spans="1:32">
      <c r="A1915" s="165" t="s">
        <v>944</v>
      </c>
      <c r="B1915" s="166" t="s">
        <v>941</v>
      </c>
      <c r="C1915" s="165" t="s">
        <v>692</v>
      </c>
      <c r="D1915" s="165" t="s">
        <v>918</v>
      </c>
      <c r="E1915" s="165" t="s">
        <v>712</v>
      </c>
      <c r="F1915" s="167">
        <v>2017</v>
      </c>
      <c r="G1915" s="168">
        <v>0</v>
      </c>
      <c r="H1915" s="169">
        <v>617.45699999999999</v>
      </c>
      <c r="I1915" s="169">
        <v>1404.3203999999998</v>
      </c>
      <c r="J1915" s="169">
        <v>1085.0672999999999</v>
      </c>
      <c r="K1915" s="169">
        <v>2855.5925999999995</v>
      </c>
      <c r="L1915" s="169">
        <v>2215.0826999999999</v>
      </c>
      <c r="M1915" s="169">
        <v>1137.6194999999998</v>
      </c>
      <c r="N1915" s="169">
        <v>678.60787499999992</v>
      </c>
      <c r="O1915" s="169">
        <v>404.39654999999993</v>
      </c>
      <c r="P1915" s="169">
        <v>785.10089999999991</v>
      </c>
      <c r="Q1915" s="169">
        <v>1385.4052499999998</v>
      </c>
      <c r="R1915" s="169">
        <v>2673.9382500000002</v>
      </c>
      <c r="S1915" s="169">
        <v>0</v>
      </c>
      <c r="T1915" s="169">
        <v>0</v>
      </c>
      <c r="U1915" s="169">
        <v>15242.588324999997</v>
      </c>
      <c r="V1915" s="163">
        <f ca="1">SUM(INDIRECT(Inputs!$C$11&amp;ROW()&amp;":"&amp;Inputs!$C$12&amp;ROW()))</f>
        <v>1385.4052499999998</v>
      </c>
      <c r="W1915" s="163">
        <f ca="1">SUM(INDIRECT(Inputs!$C$13&amp;ROW()&amp;":"&amp;Inputs!$C$14&amp;ROW()))</f>
        <v>12568.650074999998</v>
      </c>
      <c r="X1915" s="3" t="str">
        <f>IF(COUNTIFS(Lookups!$A:$A,C1915)=1,"Gross Sales","")</f>
        <v/>
      </c>
      <c r="Y1915" s="3" t="str">
        <f>IF(COUNTIFS(Lookups!$D:$D,C1915)=1,"Bar Sales","")</f>
        <v/>
      </c>
      <c r="Z1915" s="3" t="str">
        <f>IFERROR(VLOOKUP(C1915*1,Lookups!$D:$F,3,FALSE),"")</f>
        <v/>
      </c>
      <c r="AA1915" s="3" t="str">
        <f>IFERROR(VLOOKUP($C1915*1,Lookups!$H:$N,3,FALSE),"")</f>
        <v>Sales</v>
      </c>
      <c r="AB1915" s="3" t="str">
        <f>IFERROR(VLOOKUP($C1915*1,Lookups!$H:$N,4,FALSE),"")</f>
        <v>Lunch</v>
      </c>
      <c r="AC1915" s="3" t="str">
        <f>IFERROR(VLOOKUP($C1915*1,Lookups!$H:$N,5,FALSE),"")</f>
        <v>Other</v>
      </c>
      <c r="AD1915" s="3" t="str">
        <f>IFERROR(VLOOKUP($C1915*1,Lookups!$H:$N,6,FALSE),"")</f>
        <v>Bev</v>
      </c>
      <c r="AE1915" s="3" t="str">
        <f>IFERROR(VLOOKUP($C1915*1,Lookups!$H:$N,7,FALSE),"")</f>
        <v>Wine</v>
      </c>
      <c r="AF1915" s="3" t="str">
        <f>VLOOKUP(B1915*1,Stores!$A:$C,3,FALSE)</f>
        <v>DFG</v>
      </c>
    </row>
    <row r="1916" spans="1:32">
      <c r="A1916" s="165" t="s">
        <v>943</v>
      </c>
      <c r="B1916" s="166" t="s">
        <v>942</v>
      </c>
      <c r="C1916" s="165" t="s">
        <v>692</v>
      </c>
      <c r="D1916" s="165" t="s">
        <v>918</v>
      </c>
      <c r="E1916" s="165" t="s">
        <v>712</v>
      </c>
      <c r="F1916" s="167">
        <v>2017</v>
      </c>
      <c r="G1916" s="168">
        <v>0</v>
      </c>
      <c r="H1916" s="169">
        <v>0</v>
      </c>
      <c r="I1916" s="169">
        <v>0</v>
      </c>
      <c r="J1916" s="169">
        <v>0</v>
      </c>
      <c r="K1916" s="169">
        <v>241.33500000000001</v>
      </c>
      <c r="L1916" s="169">
        <v>359.09999999999997</v>
      </c>
      <c r="M1916" s="169">
        <v>840.70499999999993</v>
      </c>
      <c r="N1916" s="169">
        <v>669.375</v>
      </c>
      <c r="O1916" s="169">
        <v>464.0625</v>
      </c>
      <c r="P1916" s="169">
        <v>840.42</v>
      </c>
      <c r="Q1916" s="169">
        <v>502.14749999999998</v>
      </c>
      <c r="R1916" s="169">
        <v>415.88249999999999</v>
      </c>
      <c r="S1916" s="169">
        <v>0</v>
      </c>
      <c r="T1916" s="169">
        <v>0</v>
      </c>
      <c r="U1916" s="169">
        <v>4333.0275000000001</v>
      </c>
      <c r="V1916" s="163">
        <f ca="1">SUM(INDIRECT(Inputs!$C$11&amp;ROW()&amp;":"&amp;Inputs!$C$12&amp;ROW()))</f>
        <v>502.14749999999998</v>
      </c>
      <c r="W1916" s="163">
        <f ca="1">SUM(INDIRECT(Inputs!$C$13&amp;ROW()&amp;":"&amp;Inputs!$C$14&amp;ROW()))</f>
        <v>3917.145</v>
      </c>
      <c r="X1916" s="3" t="str">
        <f>IF(COUNTIFS(Lookups!$A:$A,C1916)=1,"Gross Sales","")</f>
        <v/>
      </c>
      <c r="Y1916" s="3" t="str">
        <f>IF(COUNTIFS(Lookups!$D:$D,C1916)=1,"Bar Sales","")</f>
        <v/>
      </c>
      <c r="Z1916" s="3" t="str">
        <f>IFERROR(VLOOKUP(C1916*1,Lookups!$D:$F,3,FALSE),"")</f>
        <v/>
      </c>
      <c r="AA1916" s="3" t="str">
        <f>IFERROR(VLOOKUP($C1916*1,Lookups!$H:$N,3,FALSE),"")</f>
        <v>Sales</v>
      </c>
      <c r="AB1916" s="3" t="str">
        <f>IFERROR(VLOOKUP($C1916*1,Lookups!$H:$N,4,FALSE),"")</f>
        <v>Lunch</v>
      </c>
      <c r="AC1916" s="3" t="str">
        <f>IFERROR(VLOOKUP($C1916*1,Lookups!$H:$N,5,FALSE),"")</f>
        <v>Other</v>
      </c>
      <c r="AD1916" s="3" t="str">
        <f>IFERROR(VLOOKUP($C1916*1,Lookups!$H:$N,6,FALSE),"")</f>
        <v>Bev</v>
      </c>
      <c r="AE1916" s="3" t="str">
        <f>IFERROR(VLOOKUP($C1916*1,Lookups!$H:$N,7,FALSE),"")</f>
        <v>Wine</v>
      </c>
      <c r="AF1916" s="3" t="str">
        <f>VLOOKUP(B1916*1,Stores!$A:$C,3,FALSE)</f>
        <v>DFG</v>
      </c>
    </row>
    <row r="1917" spans="1:32">
      <c r="A1917" s="165" t="s">
        <v>942</v>
      </c>
      <c r="B1917" s="166" t="s">
        <v>943</v>
      </c>
      <c r="C1917" s="165" t="s">
        <v>692</v>
      </c>
      <c r="D1917" s="165" t="s">
        <v>918</v>
      </c>
      <c r="E1917" s="165" t="s">
        <v>712</v>
      </c>
      <c r="F1917" s="167">
        <v>2017</v>
      </c>
      <c r="G1917" s="168">
        <v>0</v>
      </c>
      <c r="H1917" s="169">
        <v>0</v>
      </c>
      <c r="I1917" s="169">
        <v>109.14749999999999</v>
      </c>
      <c r="J1917" s="169">
        <v>67.709999999999994</v>
      </c>
      <c r="K1917" s="169">
        <v>286.2</v>
      </c>
      <c r="L1917" s="169">
        <v>168.05250000000001</v>
      </c>
      <c r="M1917" s="169">
        <v>193.79250000000002</v>
      </c>
      <c r="N1917" s="169">
        <v>138.24</v>
      </c>
      <c r="O1917" s="169">
        <v>103.32</v>
      </c>
      <c r="P1917" s="169">
        <v>133.7175</v>
      </c>
      <c r="Q1917" s="169">
        <v>358.05</v>
      </c>
      <c r="R1917" s="169">
        <v>101.91</v>
      </c>
      <c r="S1917" s="169">
        <v>0</v>
      </c>
      <c r="T1917" s="169">
        <v>0</v>
      </c>
      <c r="U1917" s="169">
        <v>1660.14</v>
      </c>
      <c r="V1917" s="163">
        <f ca="1">SUM(INDIRECT(Inputs!$C$11&amp;ROW()&amp;":"&amp;Inputs!$C$12&amp;ROW()))</f>
        <v>358.05</v>
      </c>
      <c r="W1917" s="163">
        <f ca="1">SUM(INDIRECT(Inputs!$C$13&amp;ROW()&amp;":"&amp;Inputs!$C$14&amp;ROW()))</f>
        <v>1558.23</v>
      </c>
      <c r="X1917" s="3" t="str">
        <f>IF(COUNTIFS(Lookups!$A:$A,C1917)=1,"Gross Sales","")</f>
        <v/>
      </c>
      <c r="Y1917" s="3" t="str">
        <f>IF(COUNTIFS(Lookups!$D:$D,C1917)=1,"Bar Sales","")</f>
        <v/>
      </c>
      <c r="Z1917" s="3" t="str">
        <f>IFERROR(VLOOKUP(C1917*1,Lookups!$D:$F,3,FALSE),"")</f>
        <v/>
      </c>
      <c r="AA1917" s="3" t="str">
        <f>IFERROR(VLOOKUP($C1917*1,Lookups!$H:$N,3,FALSE),"")</f>
        <v>Sales</v>
      </c>
      <c r="AB1917" s="3" t="str">
        <f>IFERROR(VLOOKUP($C1917*1,Lookups!$H:$N,4,FALSE),"")</f>
        <v>Lunch</v>
      </c>
      <c r="AC1917" s="3" t="str">
        <f>IFERROR(VLOOKUP($C1917*1,Lookups!$H:$N,5,FALSE),"")</f>
        <v>Other</v>
      </c>
      <c r="AD1917" s="3" t="str">
        <f>IFERROR(VLOOKUP($C1917*1,Lookups!$H:$N,6,FALSE),"")</f>
        <v>Bev</v>
      </c>
      <c r="AE1917" s="3" t="str">
        <f>IFERROR(VLOOKUP($C1917*1,Lookups!$H:$N,7,FALSE),"")</f>
        <v>Wine</v>
      </c>
      <c r="AF1917" s="3" t="str">
        <f>VLOOKUP(B1917*1,Stores!$A:$C,3,FALSE)</f>
        <v>DFG</v>
      </c>
    </row>
    <row r="1918" spans="1:32">
      <c r="A1918" s="165" t="s">
        <v>941</v>
      </c>
      <c r="B1918" s="166" t="s">
        <v>944</v>
      </c>
      <c r="C1918" s="165" t="s">
        <v>692</v>
      </c>
      <c r="D1918" s="165" t="s">
        <v>918</v>
      </c>
      <c r="E1918" s="165" t="s">
        <v>712</v>
      </c>
      <c r="F1918" s="167">
        <v>2017</v>
      </c>
      <c r="G1918" s="168">
        <v>0</v>
      </c>
      <c r="H1918" s="169">
        <v>203.85</v>
      </c>
      <c r="I1918" s="169">
        <v>395.58</v>
      </c>
      <c r="J1918" s="169">
        <v>449.565</v>
      </c>
      <c r="K1918" s="169">
        <v>595.53599999999994</v>
      </c>
      <c r="L1918" s="169">
        <v>472.02749999999997</v>
      </c>
      <c r="M1918" s="169">
        <v>613.16160000000002</v>
      </c>
      <c r="N1918" s="169">
        <v>601.36500000000001</v>
      </c>
      <c r="O1918" s="169">
        <v>240.69750000000002</v>
      </c>
      <c r="P1918" s="169">
        <v>429.97499999999997</v>
      </c>
      <c r="Q1918" s="169">
        <v>349.92</v>
      </c>
      <c r="R1918" s="169">
        <v>461.40000000000003</v>
      </c>
      <c r="S1918" s="169">
        <v>0</v>
      </c>
      <c r="T1918" s="169">
        <v>0</v>
      </c>
      <c r="U1918" s="169">
        <v>4813.0775999999996</v>
      </c>
      <c r="V1918" s="163">
        <f ca="1">SUM(INDIRECT(Inputs!$C$11&amp;ROW()&amp;":"&amp;Inputs!$C$12&amp;ROW()))</f>
        <v>349.92</v>
      </c>
      <c r="W1918" s="163">
        <f ca="1">SUM(INDIRECT(Inputs!$C$13&amp;ROW()&amp;":"&amp;Inputs!$C$14&amp;ROW()))</f>
        <v>4351.6776</v>
      </c>
      <c r="X1918" s="3" t="str">
        <f>IF(COUNTIFS(Lookups!$A:$A,C1918)=1,"Gross Sales","")</f>
        <v/>
      </c>
      <c r="Y1918" s="3" t="str">
        <f>IF(COUNTIFS(Lookups!$D:$D,C1918)=1,"Bar Sales","")</f>
        <v/>
      </c>
      <c r="Z1918" s="3" t="str">
        <f>IFERROR(VLOOKUP(C1918*1,Lookups!$D:$F,3,FALSE),"")</f>
        <v/>
      </c>
      <c r="AA1918" s="3" t="str">
        <f>IFERROR(VLOOKUP($C1918*1,Lookups!$H:$N,3,FALSE),"")</f>
        <v>Sales</v>
      </c>
      <c r="AB1918" s="3" t="str">
        <f>IFERROR(VLOOKUP($C1918*1,Lookups!$H:$N,4,FALSE),"")</f>
        <v>Lunch</v>
      </c>
      <c r="AC1918" s="3" t="str">
        <f>IFERROR(VLOOKUP($C1918*1,Lookups!$H:$N,5,FALSE),"")</f>
        <v>Other</v>
      </c>
      <c r="AD1918" s="3" t="str">
        <f>IFERROR(VLOOKUP($C1918*1,Lookups!$H:$N,6,FALSE),"")</f>
        <v>Bev</v>
      </c>
      <c r="AE1918" s="3" t="str">
        <f>IFERROR(VLOOKUP($C1918*1,Lookups!$H:$N,7,FALSE),"")</f>
        <v>Wine</v>
      </c>
      <c r="AF1918" s="3" t="str">
        <f>VLOOKUP(B1918*1,Stores!$A:$C,3,FALSE)</f>
        <v>DFG</v>
      </c>
    </row>
    <row r="1919" spans="1:32">
      <c r="A1919" s="165" t="s">
        <v>940</v>
      </c>
      <c r="B1919" s="166" t="s">
        <v>945</v>
      </c>
      <c r="C1919" s="165" t="s">
        <v>692</v>
      </c>
      <c r="D1919" s="165" t="s">
        <v>918</v>
      </c>
      <c r="E1919" s="165" t="s">
        <v>712</v>
      </c>
      <c r="F1919" s="167">
        <v>2017</v>
      </c>
      <c r="G1919" s="168">
        <v>0</v>
      </c>
      <c r="H1919" s="169">
        <v>81.375</v>
      </c>
      <c r="I1919" s="169">
        <v>51.975000000000001</v>
      </c>
      <c r="J1919" s="169">
        <v>157.08000000000001</v>
      </c>
      <c r="K1919" s="169">
        <v>181.83</v>
      </c>
      <c r="L1919" s="169">
        <v>57.959999999999994</v>
      </c>
      <c r="M1919" s="169">
        <v>111.17250000000001</v>
      </c>
      <c r="N1919" s="169">
        <v>6.4350000000000005</v>
      </c>
      <c r="O1919" s="169">
        <v>84.254999999999995</v>
      </c>
      <c r="P1919" s="169">
        <v>182.25</v>
      </c>
      <c r="Q1919" s="169">
        <v>89.76</v>
      </c>
      <c r="R1919" s="169">
        <v>116.745</v>
      </c>
      <c r="S1919" s="169">
        <v>0</v>
      </c>
      <c r="T1919" s="169">
        <v>0</v>
      </c>
      <c r="U1919" s="169">
        <v>1120.8375000000001</v>
      </c>
      <c r="V1919" s="163">
        <f ca="1">SUM(INDIRECT(Inputs!$C$11&amp;ROW()&amp;":"&amp;Inputs!$C$12&amp;ROW()))</f>
        <v>89.76</v>
      </c>
      <c r="W1919" s="163">
        <f ca="1">SUM(INDIRECT(Inputs!$C$13&amp;ROW()&amp;":"&amp;Inputs!$C$14&amp;ROW()))</f>
        <v>1004.0925</v>
      </c>
      <c r="X1919" s="3" t="str">
        <f>IF(COUNTIFS(Lookups!$A:$A,C1919)=1,"Gross Sales","")</f>
        <v/>
      </c>
      <c r="Y1919" s="3" t="str">
        <f>IF(COUNTIFS(Lookups!$D:$D,C1919)=1,"Bar Sales","")</f>
        <v/>
      </c>
      <c r="Z1919" s="3" t="str">
        <f>IFERROR(VLOOKUP(C1919*1,Lookups!$D:$F,3,FALSE),"")</f>
        <v/>
      </c>
      <c r="AA1919" s="3" t="str">
        <f>IFERROR(VLOOKUP($C1919*1,Lookups!$H:$N,3,FALSE),"")</f>
        <v>Sales</v>
      </c>
      <c r="AB1919" s="3" t="str">
        <f>IFERROR(VLOOKUP($C1919*1,Lookups!$H:$N,4,FALSE),"")</f>
        <v>Lunch</v>
      </c>
      <c r="AC1919" s="3" t="str">
        <f>IFERROR(VLOOKUP($C1919*1,Lookups!$H:$N,5,FALSE),"")</f>
        <v>Other</v>
      </c>
      <c r="AD1919" s="3" t="str">
        <f>IFERROR(VLOOKUP($C1919*1,Lookups!$H:$N,6,FALSE),"")</f>
        <v>Bev</v>
      </c>
      <c r="AE1919" s="3" t="str">
        <f>IFERROR(VLOOKUP($C1919*1,Lookups!$H:$N,7,FALSE),"")</f>
        <v>Wine</v>
      </c>
      <c r="AF1919" s="3" t="str">
        <f>VLOOKUP(B1919*1,Stores!$A:$C,3,FALSE)</f>
        <v>DFG</v>
      </c>
    </row>
    <row r="1920" spans="1:32">
      <c r="A1920" s="165" t="s">
        <v>939</v>
      </c>
      <c r="B1920" s="166" t="s">
        <v>946</v>
      </c>
      <c r="C1920" s="165" t="s">
        <v>692</v>
      </c>
      <c r="D1920" s="165" t="s">
        <v>918</v>
      </c>
      <c r="E1920" s="165" t="s">
        <v>712</v>
      </c>
      <c r="F1920" s="167">
        <v>2017</v>
      </c>
      <c r="G1920" s="168">
        <v>0</v>
      </c>
      <c r="H1920" s="169">
        <v>9.24</v>
      </c>
      <c r="I1920" s="169">
        <v>89.64</v>
      </c>
      <c r="J1920" s="169">
        <v>80.91</v>
      </c>
      <c r="K1920" s="169">
        <v>273.06</v>
      </c>
      <c r="L1920" s="169">
        <v>297.13499999999999</v>
      </c>
      <c r="M1920" s="169">
        <v>115.5</v>
      </c>
      <c r="N1920" s="169">
        <v>104.55</v>
      </c>
      <c r="O1920" s="169">
        <v>73.612499999999997</v>
      </c>
      <c r="P1920" s="169">
        <v>141.1875</v>
      </c>
      <c r="Q1920" s="169">
        <v>434.7</v>
      </c>
      <c r="R1920" s="169">
        <v>170.04750000000001</v>
      </c>
      <c r="S1920" s="169">
        <v>0</v>
      </c>
      <c r="T1920" s="169">
        <v>0</v>
      </c>
      <c r="U1920" s="169">
        <v>1789.5825</v>
      </c>
      <c r="V1920" s="163">
        <f ca="1">SUM(INDIRECT(Inputs!$C$11&amp;ROW()&amp;":"&amp;Inputs!$C$12&amp;ROW()))</f>
        <v>434.7</v>
      </c>
      <c r="W1920" s="163">
        <f ca="1">SUM(INDIRECT(Inputs!$C$13&amp;ROW()&amp;":"&amp;Inputs!$C$14&amp;ROW()))</f>
        <v>1619.5350000000001</v>
      </c>
      <c r="X1920" s="3" t="str">
        <f>IF(COUNTIFS(Lookups!$A:$A,C1920)=1,"Gross Sales","")</f>
        <v/>
      </c>
      <c r="Y1920" s="3" t="str">
        <f>IF(COUNTIFS(Lookups!$D:$D,C1920)=1,"Bar Sales","")</f>
        <v/>
      </c>
      <c r="Z1920" s="3" t="str">
        <f>IFERROR(VLOOKUP(C1920*1,Lookups!$D:$F,3,FALSE),"")</f>
        <v/>
      </c>
      <c r="AA1920" s="3" t="str">
        <f>IFERROR(VLOOKUP($C1920*1,Lookups!$H:$N,3,FALSE),"")</f>
        <v>Sales</v>
      </c>
      <c r="AB1920" s="3" t="str">
        <f>IFERROR(VLOOKUP($C1920*1,Lookups!$H:$N,4,FALSE),"")</f>
        <v>Lunch</v>
      </c>
      <c r="AC1920" s="3" t="str">
        <f>IFERROR(VLOOKUP($C1920*1,Lookups!$H:$N,5,FALSE),"")</f>
        <v>Other</v>
      </c>
      <c r="AD1920" s="3" t="str">
        <f>IFERROR(VLOOKUP($C1920*1,Lookups!$H:$N,6,FALSE),"")</f>
        <v>Bev</v>
      </c>
      <c r="AE1920" s="3" t="str">
        <f>IFERROR(VLOOKUP($C1920*1,Lookups!$H:$N,7,FALSE),"")</f>
        <v>Wine</v>
      </c>
      <c r="AF1920" s="3" t="str">
        <f>VLOOKUP(B1920*1,Stores!$A:$C,3,FALSE)</f>
        <v>DFG</v>
      </c>
    </row>
    <row r="1921" spans="1:32">
      <c r="A1921" s="165" t="s">
        <v>938</v>
      </c>
      <c r="B1921" s="166" t="s">
        <v>947</v>
      </c>
      <c r="C1921" s="165" t="s">
        <v>692</v>
      </c>
      <c r="D1921" s="165" t="s">
        <v>918</v>
      </c>
      <c r="E1921" s="165" t="s">
        <v>712</v>
      </c>
      <c r="F1921" s="167">
        <v>2017</v>
      </c>
      <c r="G1921" s="168">
        <v>0</v>
      </c>
      <c r="H1921" s="169">
        <v>1080.9183</v>
      </c>
      <c r="I1921" s="169">
        <v>1786.799475</v>
      </c>
      <c r="J1921" s="169">
        <v>1250.6614499999998</v>
      </c>
      <c r="K1921" s="169">
        <v>2419.3215</v>
      </c>
      <c r="L1921" s="169">
        <v>2299.5315000000001</v>
      </c>
      <c r="M1921" s="169">
        <v>1178.1263250000002</v>
      </c>
      <c r="N1921" s="169">
        <v>268.02359999999993</v>
      </c>
      <c r="O1921" s="169">
        <v>119.35349999999998</v>
      </c>
      <c r="P1921" s="169">
        <v>146.93887499999997</v>
      </c>
      <c r="Q1921" s="169">
        <v>1254.8880000000001</v>
      </c>
      <c r="R1921" s="169">
        <v>1361.0875500000002</v>
      </c>
      <c r="S1921" s="169">
        <v>0</v>
      </c>
      <c r="T1921" s="169">
        <v>0</v>
      </c>
      <c r="U1921" s="169">
        <v>13165.650075000001</v>
      </c>
      <c r="V1921" s="163">
        <f ca="1">SUM(INDIRECT(Inputs!$C$11&amp;ROW()&amp;":"&amp;Inputs!$C$12&amp;ROW()))</f>
        <v>1254.8880000000001</v>
      </c>
      <c r="W1921" s="163">
        <f ca="1">SUM(INDIRECT(Inputs!$C$13&amp;ROW()&amp;":"&amp;Inputs!$C$14&amp;ROW()))</f>
        <v>11804.562525000001</v>
      </c>
      <c r="X1921" s="3" t="str">
        <f>IF(COUNTIFS(Lookups!$A:$A,C1921)=1,"Gross Sales","")</f>
        <v/>
      </c>
      <c r="Y1921" s="3" t="str">
        <f>IF(COUNTIFS(Lookups!$D:$D,C1921)=1,"Bar Sales","")</f>
        <v/>
      </c>
      <c r="Z1921" s="3" t="str">
        <f>IFERROR(VLOOKUP(C1921*1,Lookups!$D:$F,3,FALSE),"")</f>
        <v/>
      </c>
      <c r="AA1921" s="3" t="str">
        <f>IFERROR(VLOOKUP($C1921*1,Lookups!$H:$N,3,FALSE),"")</f>
        <v>Sales</v>
      </c>
      <c r="AB1921" s="3" t="str">
        <f>IFERROR(VLOOKUP($C1921*1,Lookups!$H:$N,4,FALSE),"")</f>
        <v>Lunch</v>
      </c>
      <c r="AC1921" s="3" t="str">
        <f>IFERROR(VLOOKUP($C1921*1,Lookups!$H:$N,5,FALSE),"")</f>
        <v>Other</v>
      </c>
      <c r="AD1921" s="3" t="str">
        <f>IFERROR(VLOOKUP($C1921*1,Lookups!$H:$N,6,FALSE),"")</f>
        <v>Bev</v>
      </c>
      <c r="AE1921" s="3" t="str">
        <f>IFERROR(VLOOKUP($C1921*1,Lookups!$H:$N,7,FALSE),"")</f>
        <v>Wine</v>
      </c>
      <c r="AF1921" s="3" t="str">
        <f>VLOOKUP(B1921*1,Stores!$A:$C,3,FALSE)</f>
        <v>DFG</v>
      </c>
    </row>
    <row r="1922" spans="1:32">
      <c r="A1922" s="165" t="s">
        <v>937</v>
      </c>
      <c r="B1922" s="166" t="s">
        <v>948</v>
      </c>
      <c r="C1922" s="165" t="s">
        <v>692</v>
      </c>
      <c r="D1922" s="165" t="s">
        <v>918</v>
      </c>
      <c r="E1922" s="165" t="s">
        <v>712</v>
      </c>
      <c r="F1922" s="167">
        <v>2017</v>
      </c>
      <c r="G1922" s="168">
        <v>0</v>
      </c>
      <c r="H1922" s="169">
        <v>58.477499999999992</v>
      </c>
      <c r="I1922" s="169">
        <v>277.875</v>
      </c>
      <c r="J1922" s="169">
        <v>384.53250000000003</v>
      </c>
      <c r="K1922" s="169">
        <v>835.1712</v>
      </c>
      <c r="L1922" s="169">
        <v>709.65</v>
      </c>
      <c r="M1922" s="169">
        <v>723.36</v>
      </c>
      <c r="N1922" s="169">
        <v>401.81460000000004</v>
      </c>
      <c r="O1922" s="169">
        <v>95.759999999999991</v>
      </c>
      <c r="P1922" s="169">
        <v>248.535</v>
      </c>
      <c r="Q1922" s="169">
        <v>712.125</v>
      </c>
      <c r="R1922" s="169">
        <v>803.74799999999993</v>
      </c>
      <c r="S1922" s="169">
        <v>0</v>
      </c>
      <c r="T1922" s="169">
        <v>0</v>
      </c>
      <c r="U1922" s="169">
        <v>5251.0487999999996</v>
      </c>
      <c r="V1922" s="163">
        <f ca="1">SUM(INDIRECT(Inputs!$C$11&amp;ROW()&amp;":"&amp;Inputs!$C$12&amp;ROW()))</f>
        <v>712.125</v>
      </c>
      <c r="W1922" s="163">
        <f ca="1">SUM(INDIRECT(Inputs!$C$13&amp;ROW()&amp;":"&amp;Inputs!$C$14&amp;ROW()))</f>
        <v>4447.3008</v>
      </c>
      <c r="X1922" s="3" t="str">
        <f>IF(COUNTIFS(Lookups!$A:$A,C1922)=1,"Gross Sales","")</f>
        <v/>
      </c>
      <c r="Y1922" s="3" t="str">
        <f>IF(COUNTIFS(Lookups!$D:$D,C1922)=1,"Bar Sales","")</f>
        <v/>
      </c>
      <c r="Z1922" s="3" t="str">
        <f>IFERROR(VLOOKUP(C1922*1,Lookups!$D:$F,3,FALSE),"")</f>
        <v/>
      </c>
      <c r="AA1922" s="3" t="str">
        <f>IFERROR(VLOOKUP($C1922*1,Lookups!$H:$N,3,FALSE),"")</f>
        <v>Sales</v>
      </c>
      <c r="AB1922" s="3" t="str">
        <f>IFERROR(VLOOKUP($C1922*1,Lookups!$H:$N,4,FALSE),"")</f>
        <v>Lunch</v>
      </c>
      <c r="AC1922" s="3" t="str">
        <f>IFERROR(VLOOKUP($C1922*1,Lookups!$H:$N,5,FALSE),"")</f>
        <v>Other</v>
      </c>
      <c r="AD1922" s="3" t="str">
        <f>IFERROR(VLOOKUP($C1922*1,Lookups!$H:$N,6,FALSE),"")</f>
        <v>Bev</v>
      </c>
      <c r="AE1922" s="3" t="str">
        <f>IFERROR(VLOOKUP($C1922*1,Lookups!$H:$N,7,FALSE),"")</f>
        <v>Wine</v>
      </c>
      <c r="AF1922" s="3" t="str">
        <f>VLOOKUP(B1922*1,Stores!$A:$C,3,FALSE)</f>
        <v>DFG</v>
      </c>
    </row>
    <row r="1923" spans="1:32">
      <c r="A1923" s="165" t="s">
        <v>936</v>
      </c>
      <c r="B1923" s="166" t="s">
        <v>949</v>
      </c>
      <c r="C1923" s="165" t="s">
        <v>692</v>
      </c>
      <c r="D1923" s="165" t="s">
        <v>918</v>
      </c>
      <c r="E1923" s="165" t="s">
        <v>712</v>
      </c>
      <c r="F1923" s="167">
        <v>2017</v>
      </c>
      <c r="G1923" s="168">
        <v>0</v>
      </c>
      <c r="H1923" s="169">
        <v>304.07220000000001</v>
      </c>
      <c r="I1923" s="169">
        <v>660.48</v>
      </c>
      <c r="J1923" s="169">
        <v>1165.89525</v>
      </c>
      <c r="K1923" s="169">
        <v>1353.0005999999998</v>
      </c>
      <c r="L1923" s="169">
        <v>1333.80135</v>
      </c>
      <c r="M1923" s="169">
        <v>1487.0640000000001</v>
      </c>
      <c r="N1923" s="169">
        <v>700.56517499999995</v>
      </c>
      <c r="O1923" s="169">
        <v>378.03824999999995</v>
      </c>
      <c r="P1923" s="169">
        <v>435.18510000000003</v>
      </c>
      <c r="Q1923" s="169">
        <v>796.42650000000003</v>
      </c>
      <c r="R1923" s="169">
        <v>535.25745000000006</v>
      </c>
      <c r="S1923" s="169">
        <v>0</v>
      </c>
      <c r="T1923" s="169">
        <v>0</v>
      </c>
      <c r="U1923" s="169">
        <v>9149.7858749999978</v>
      </c>
      <c r="V1923" s="163">
        <f ca="1">SUM(INDIRECT(Inputs!$C$11&amp;ROW()&amp;":"&amp;Inputs!$C$12&amp;ROW()))</f>
        <v>796.42650000000003</v>
      </c>
      <c r="W1923" s="163">
        <f ca="1">SUM(INDIRECT(Inputs!$C$13&amp;ROW()&amp;":"&amp;Inputs!$C$14&amp;ROW()))</f>
        <v>8614.5284249999986</v>
      </c>
      <c r="X1923" s="3" t="str">
        <f>IF(COUNTIFS(Lookups!$A:$A,C1923)=1,"Gross Sales","")</f>
        <v/>
      </c>
      <c r="Y1923" s="3" t="str">
        <f>IF(COUNTIFS(Lookups!$D:$D,C1923)=1,"Bar Sales","")</f>
        <v/>
      </c>
      <c r="Z1923" s="3" t="str">
        <f>IFERROR(VLOOKUP(C1923*1,Lookups!$D:$F,3,FALSE),"")</f>
        <v/>
      </c>
      <c r="AA1923" s="3" t="str">
        <f>IFERROR(VLOOKUP($C1923*1,Lookups!$H:$N,3,FALSE),"")</f>
        <v>Sales</v>
      </c>
      <c r="AB1923" s="3" t="str">
        <f>IFERROR(VLOOKUP($C1923*1,Lookups!$H:$N,4,FALSE),"")</f>
        <v>Lunch</v>
      </c>
      <c r="AC1923" s="3" t="str">
        <f>IFERROR(VLOOKUP($C1923*1,Lookups!$H:$N,5,FALSE),"")</f>
        <v>Other</v>
      </c>
      <c r="AD1923" s="3" t="str">
        <f>IFERROR(VLOOKUP($C1923*1,Lookups!$H:$N,6,FALSE),"")</f>
        <v>Bev</v>
      </c>
      <c r="AE1923" s="3" t="str">
        <f>IFERROR(VLOOKUP($C1923*1,Lookups!$H:$N,7,FALSE),"")</f>
        <v>Wine</v>
      </c>
      <c r="AF1923" s="3" t="str">
        <f>VLOOKUP(B1923*1,Stores!$A:$C,3,FALSE)</f>
        <v>DFG</v>
      </c>
    </row>
    <row r="1924" spans="1:32">
      <c r="A1924" s="165" t="s">
        <v>935</v>
      </c>
      <c r="B1924" s="166" t="s">
        <v>950</v>
      </c>
      <c r="C1924" s="165" t="s">
        <v>692</v>
      </c>
      <c r="D1924" s="165" t="s">
        <v>918</v>
      </c>
      <c r="E1924" s="165" t="s">
        <v>712</v>
      </c>
      <c r="F1924" s="167">
        <v>2017</v>
      </c>
      <c r="G1924" s="168">
        <v>0</v>
      </c>
      <c r="H1924" s="169">
        <v>0</v>
      </c>
      <c r="I1924" s="169">
        <v>0</v>
      </c>
      <c r="J1924" s="169">
        <v>0</v>
      </c>
      <c r="K1924" s="169">
        <v>60.1875</v>
      </c>
      <c r="L1924" s="169">
        <v>15.555</v>
      </c>
      <c r="M1924" s="169">
        <v>20.182499999999997</v>
      </c>
      <c r="N1924" s="169">
        <v>113.22000000000001</v>
      </c>
      <c r="O1924" s="169">
        <v>66.045000000000002</v>
      </c>
      <c r="P1924" s="169">
        <v>270.9375</v>
      </c>
      <c r="Q1924" s="169">
        <v>87.12</v>
      </c>
      <c r="R1924" s="169">
        <v>58.08</v>
      </c>
      <c r="S1924" s="169">
        <v>0</v>
      </c>
      <c r="T1924" s="169">
        <v>0</v>
      </c>
      <c r="U1924" s="169">
        <v>691.3275000000001</v>
      </c>
      <c r="V1924" s="163">
        <f ca="1">SUM(INDIRECT(Inputs!$C$11&amp;ROW()&amp;":"&amp;Inputs!$C$12&amp;ROW()))</f>
        <v>87.12</v>
      </c>
      <c r="W1924" s="163">
        <f ca="1">SUM(INDIRECT(Inputs!$C$13&amp;ROW()&amp;":"&amp;Inputs!$C$14&amp;ROW()))</f>
        <v>633.24750000000006</v>
      </c>
      <c r="X1924" s="3" t="str">
        <f>IF(COUNTIFS(Lookups!$A:$A,C1924)=1,"Gross Sales","")</f>
        <v/>
      </c>
      <c r="Y1924" s="3" t="str">
        <f>IF(COUNTIFS(Lookups!$D:$D,C1924)=1,"Bar Sales","")</f>
        <v/>
      </c>
      <c r="Z1924" s="3" t="str">
        <f>IFERROR(VLOOKUP(C1924*1,Lookups!$D:$F,3,FALSE),"")</f>
        <v/>
      </c>
      <c r="AA1924" s="3" t="str">
        <f>IFERROR(VLOOKUP($C1924*1,Lookups!$H:$N,3,FALSE),"")</f>
        <v>Sales</v>
      </c>
      <c r="AB1924" s="3" t="str">
        <f>IFERROR(VLOOKUP($C1924*1,Lookups!$H:$N,4,FALSE),"")</f>
        <v>Lunch</v>
      </c>
      <c r="AC1924" s="3" t="str">
        <f>IFERROR(VLOOKUP($C1924*1,Lookups!$H:$N,5,FALSE),"")</f>
        <v>Other</v>
      </c>
      <c r="AD1924" s="3" t="str">
        <f>IFERROR(VLOOKUP($C1924*1,Lookups!$H:$N,6,FALSE),"")</f>
        <v>Bev</v>
      </c>
      <c r="AE1924" s="3" t="str">
        <f>IFERROR(VLOOKUP($C1924*1,Lookups!$H:$N,7,FALSE),"")</f>
        <v>Wine</v>
      </c>
      <c r="AF1924" s="3" t="str">
        <f>VLOOKUP(B1924*1,Stores!$A:$C,3,FALSE)</f>
        <v>DFG</v>
      </c>
    </row>
    <row r="1925" spans="1:32">
      <c r="A1925" s="165" t="s">
        <v>960</v>
      </c>
      <c r="B1925" s="166" t="s">
        <v>951</v>
      </c>
      <c r="C1925" s="165" t="s">
        <v>692</v>
      </c>
      <c r="D1925" s="165" t="s">
        <v>918</v>
      </c>
      <c r="E1925" s="165" t="s">
        <v>712</v>
      </c>
      <c r="F1925" s="167">
        <v>2017</v>
      </c>
      <c r="G1925" s="168">
        <v>0</v>
      </c>
      <c r="H1925" s="169">
        <v>0</v>
      </c>
      <c r="I1925" s="169">
        <v>0</v>
      </c>
      <c r="J1925" s="169">
        <v>0</v>
      </c>
      <c r="K1925" s="169">
        <v>784.74</v>
      </c>
      <c r="L1925" s="169">
        <v>941.40000000000009</v>
      </c>
      <c r="M1925" s="169">
        <v>1344.0825</v>
      </c>
      <c r="N1925" s="169">
        <v>804.375</v>
      </c>
      <c r="O1925" s="169">
        <v>773.1</v>
      </c>
      <c r="P1925" s="169">
        <v>1352.4</v>
      </c>
      <c r="Q1925" s="169">
        <v>1320.3150000000001</v>
      </c>
      <c r="R1925" s="169">
        <v>714.21</v>
      </c>
      <c r="S1925" s="169">
        <v>0</v>
      </c>
      <c r="T1925" s="169">
        <v>0</v>
      </c>
      <c r="U1925" s="169">
        <v>8034.6225000000004</v>
      </c>
      <c r="V1925" s="163">
        <f ca="1">SUM(INDIRECT(Inputs!$C$11&amp;ROW()&amp;":"&amp;Inputs!$C$12&amp;ROW()))</f>
        <v>1320.3150000000001</v>
      </c>
      <c r="W1925" s="163">
        <f ca="1">SUM(INDIRECT(Inputs!$C$13&amp;ROW()&amp;":"&amp;Inputs!$C$14&amp;ROW()))</f>
        <v>7320.4125000000004</v>
      </c>
      <c r="X1925" s="3" t="str">
        <f>IF(COUNTIFS(Lookups!$A:$A,C1925)=1,"Gross Sales","")</f>
        <v/>
      </c>
      <c r="Y1925" s="3" t="str">
        <f>IF(COUNTIFS(Lookups!$D:$D,C1925)=1,"Bar Sales","")</f>
        <v/>
      </c>
      <c r="Z1925" s="3" t="str">
        <f>IFERROR(VLOOKUP(C1925*1,Lookups!$D:$F,3,FALSE),"")</f>
        <v/>
      </c>
      <c r="AA1925" s="3" t="str">
        <f>IFERROR(VLOOKUP($C1925*1,Lookups!$H:$N,3,FALSE),"")</f>
        <v>Sales</v>
      </c>
      <c r="AB1925" s="3" t="str">
        <f>IFERROR(VLOOKUP($C1925*1,Lookups!$H:$N,4,FALSE),"")</f>
        <v>Lunch</v>
      </c>
      <c r="AC1925" s="3" t="str">
        <f>IFERROR(VLOOKUP($C1925*1,Lookups!$H:$N,5,FALSE),"")</f>
        <v>Other</v>
      </c>
      <c r="AD1925" s="3" t="str">
        <f>IFERROR(VLOOKUP($C1925*1,Lookups!$H:$N,6,FALSE),"")</f>
        <v>Bev</v>
      </c>
      <c r="AE1925" s="3" t="str">
        <f>IFERROR(VLOOKUP($C1925*1,Lookups!$H:$N,7,FALSE),"")</f>
        <v>Wine</v>
      </c>
      <c r="AF1925" s="3" t="str">
        <f>VLOOKUP(B1925*1,Stores!$A:$C,3,FALSE)</f>
        <v>DFG</v>
      </c>
    </row>
    <row r="1926" spans="1:32">
      <c r="A1926" s="165" t="s">
        <v>961</v>
      </c>
      <c r="B1926" s="166" t="s">
        <v>952</v>
      </c>
      <c r="C1926" s="165" t="s">
        <v>692</v>
      </c>
      <c r="D1926" s="165" t="s">
        <v>918</v>
      </c>
      <c r="E1926" s="165" t="s">
        <v>712</v>
      </c>
      <c r="F1926" s="167">
        <v>2017</v>
      </c>
      <c r="G1926" s="168">
        <v>0</v>
      </c>
      <c r="H1926" s="169">
        <v>0</v>
      </c>
      <c r="I1926" s="169">
        <v>0</v>
      </c>
      <c r="J1926" s="169">
        <v>0</v>
      </c>
      <c r="K1926" s="169">
        <v>109.0125</v>
      </c>
      <c r="L1926" s="169">
        <v>93.45</v>
      </c>
      <c r="M1926" s="169">
        <v>160.86750000000001</v>
      </c>
      <c r="N1926" s="169">
        <v>165.66</v>
      </c>
      <c r="O1926" s="169">
        <v>155.04</v>
      </c>
      <c r="P1926" s="169">
        <v>284.44499999999999</v>
      </c>
      <c r="Q1926" s="169">
        <v>242.92500000000001</v>
      </c>
      <c r="R1926" s="169">
        <v>183.6</v>
      </c>
      <c r="S1926" s="169">
        <v>0</v>
      </c>
      <c r="T1926" s="169">
        <v>0</v>
      </c>
      <c r="U1926" s="169">
        <v>1394.9999999999998</v>
      </c>
      <c r="V1926" s="163">
        <f ca="1">SUM(INDIRECT(Inputs!$C$11&amp;ROW()&amp;":"&amp;Inputs!$C$12&amp;ROW()))</f>
        <v>242.92500000000001</v>
      </c>
      <c r="W1926" s="163">
        <f ca="1">SUM(INDIRECT(Inputs!$C$13&amp;ROW()&amp;":"&amp;Inputs!$C$14&amp;ROW()))</f>
        <v>1211.3999999999999</v>
      </c>
      <c r="X1926" s="3" t="str">
        <f>IF(COUNTIFS(Lookups!$A:$A,C1926)=1,"Gross Sales","")</f>
        <v/>
      </c>
      <c r="Y1926" s="3" t="str">
        <f>IF(COUNTIFS(Lookups!$D:$D,C1926)=1,"Bar Sales","")</f>
        <v/>
      </c>
      <c r="Z1926" s="3" t="str">
        <f>IFERROR(VLOOKUP(C1926*1,Lookups!$D:$F,3,FALSE),"")</f>
        <v/>
      </c>
      <c r="AA1926" s="3" t="str">
        <f>IFERROR(VLOOKUP($C1926*1,Lookups!$H:$N,3,FALSE),"")</f>
        <v>Sales</v>
      </c>
      <c r="AB1926" s="3" t="str">
        <f>IFERROR(VLOOKUP($C1926*1,Lookups!$H:$N,4,FALSE),"")</f>
        <v>Lunch</v>
      </c>
      <c r="AC1926" s="3" t="str">
        <f>IFERROR(VLOOKUP($C1926*1,Lookups!$H:$N,5,FALSE),"")</f>
        <v>Other</v>
      </c>
      <c r="AD1926" s="3" t="str">
        <f>IFERROR(VLOOKUP($C1926*1,Lookups!$H:$N,6,FALSE),"")</f>
        <v>Bev</v>
      </c>
      <c r="AE1926" s="3" t="str">
        <f>IFERROR(VLOOKUP($C1926*1,Lookups!$H:$N,7,FALSE),"")</f>
        <v>Wine</v>
      </c>
      <c r="AF1926" s="3" t="str">
        <f>VLOOKUP(B1926*1,Stores!$A:$C,3,FALSE)</f>
        <v>DFG</v>
      </c>
    </row>
    <row r="1927" spans="1:32">
      <c r="A1927" s="165" t="s">
        <v>934</v>
      </c>
      <c r="B1927" s="166" t="s">
        <v>953</v>
      </c>
      <c r="C1927" s="165" t="s">
        <v>692</v>
      </c>
      <c r="D1927" s="165" t="s">
        <v>918</v>
      </c>
      <c r="E1927" s="165" t="s">
        <v>712</v>
      </c>
      <c r="F1927" s="167">
        <v>2017</v>
      </c>
      <c r="G1927" s="168">
        <v>0</v>
      </c>
      <c r="H1927" s="169">
        <v>0</v>
      </c>
      <c r="I1927" s="169">
        <v>5.94</v>
      </c>
      <c r="J1927" s="169">
        <v>37.619999999999997</v>
      </c>
      <c r="K1927" s="169">
        <v>134.66249999999999</v>
      </c>
      <c r="L1927" s="169">
        <v>233.39249999999998</v>
      </c>
      <c r="M1927" s="169">
        <v>117.17999999999999</v>
      </c>
      <c r="N1927" s="169">
        <v>138.33000000000001</v>
      </c>
      <c r="O1927" s="169">
        <v>39</v>
      </c>
      <c r="P1927" s="169">
        <v>199.26</v>
      </c>
      <c r="Q1927" s="169">
        <v>89.174999999999997</v>
      </c>
      <c r="R1927" s="169">
        <v>39.840000000000003</v>
      </c>
      <c r="S1927" s="169">
        <v>0</v>
      </c>
      <c r="T1927" s="169">
        <v>0</v>
      </c>
      <c r="U1927" s="169">
        <v>1034.3999999999999</v>
      </c>
      <c r="V1927" s="163">
        <f ca="1">SUM(INDIRECT(Inputs!$C$11&amp;ROW()&amp;":"&amp;Inputs!$C$12&amp;ROW()))</f>
        <v>89.174999999999997</v>
      </c>
      <c r="W1927" s="163">
        <f ca="1">SUM(INDIRECT(Inputs!$C$13&amp;ROW()&amp;":"&amp;Inputs!$C$14&amp;ROW()))</f>
        <v>994.56</v>
      </c>
      <c r="X1927" s="3" t="str">
        <f>IF(COUNTIFS(Lookups!$A:$A,C1927)=1,"Gross Sales","")</f>
        <v/>
      </c>
      <c r="Y1927" s="3" t="str">
        <f>IF(COUNTIFS(Lookups!$D:$D,C1927)=1,"Bar Sales","")</f>
        <v/>
      </c>
      <c r="Z1927" s="3" t="str">
        <f>IFERROR(VLOOKUP(C1927*1,Lookups!$D:$F,3,FALSE),"")</f>
        <v/>
      </c>
      <c r="AA1927" s="3" t="str">
        <f>IFERROR(VLOOKUP($C1927*1,Lookups!$H:$N,3,FALSE),"")</f>
        <v>Sales</v>
      </c>
      <c r="AB1927" s="3" t="str">
        <f>IFERROR(VLOOKUP($C1927*1,Lookups!$H:$N,4,FALSE),"")</f>
        <v>Lunch</v>
      </c>
      <c r="AC1927" s="3" t="str">
        <f>IFERROR(VLOOKUP($C1927*1,Lookups!$H:$N,5,FALSE),"")</f>
        <v>Other</v>
      </c>
      <c r="AD1927" s="3" t="str">
        <f>IFERROR(VLOOKUP($C1927*1,Lookups!$H:$N,6,FALSE),"")</f>
        <v>Bev</v>
      </c>
      <c r="AE1927" s="3" t="str">
        <f>IFERROR(VLOOKUP($C1927*1,Lookups!$H:$N,7,FALSE),"")</f>
        <v>Wine</v>
      </c>
      <c r="AF1927" s="3" t="str">
        <f>VLOOKUP(B1927*1,Stores!$A:$C,3,FALSE)</f>
        <v>DFG</v>
      </c>
    </row>
    <row r="1928" spans="1:32">
      <c r="A1928" s="165" t="s">
        <v>933</v>
      </c>
      <c r="B1928" s="166" t="s">
        <v>954</v>
      </c>
      <c r="C1928" s="165" t="s">
        <v>692</v>
      </c>
      <c r="D1928" s="165" t="s">
        <v>918</v>
      </c>
      <c r="E1928" s="165" t="s">
        <v>712</v>
      </c>
      <c r="F1928" s="167">
        <v>2017</v>
      </c>
      <c r="G1928" s="168">
        <v>0</v>
      </c>
      <c r="H1928" s="169">
        <v>181.33500000000001</v>
      </c>
      <c r="I1928" s="169">
        <v>219.87</v>
      </c>
      <c r="J1928" s="169">
        <v>215.82</v>
      </c>
      <c r="K1928" s="169">
        <v>1236.11895</v>
      </c>
      <c r="L1928" s="169">
        <v>1053.675</v>
      </c>
      <c r="M1928" s="169">
        <v>1288.9425000000001</v>
      </c>
      <c r="N1928" s="169">
        <v>921.375</v>
      </c>
      <c r="O1928" s="169">
        <v>768.9</v>
      </c>
      <c r="P1928" s="169">
        <v>805.92000000000007</v>
      </c>
      <c r="Q1928" s="169">
        <v>1149.1200000000001</v>
      </c>
      <c r="R1928" s="169">
        <v>1044.8267999999998</v>
      </c>
      <c r="S1928" s="169">
        <v>0</v>
      </c>
      <c r="T1928" s="169">
        <v>0</v>
      </c>
      <c r="U1928" s="169">
        <v>8885.9032499999994</v>
      </c>
      <c r="V1928" s="163">
        <f ca="1">SUM(INDIRECT(Inputs!$C$11&amp;ROW()&amp;":"&amp;Inputs!$C$12&amp;ROW()))</f>
        <v>1149.1200000000001</v>
      </c>
      <c r="W1928" s="163">
        <f ca="1">SUM(INDIRECT(Inputs!$C$13&amp;ROW()&amp;":"&amp;Inputs!$C$14&amp;ROW()))</f>
        <v>7841.0764499999996</v>
      </c>
      <c r="X1928" s="3" t="str">
        <f>IF(COUNTIFS(Lookups!$A:$A,C1928)=1,"Gross Sales","")</f>
        <v/>
      </c>
      <c r="Y1928" s="3" t="str">
        <f>IF(COUNTIFS(Lookups!$D:$D,C1928)=1,"Bar Sales","")</f>
        <v/>
      </c>
      <c r="Z1928" s="3" t="str">
        <f>IFERROR(VLOOKUP(C1928*1,Lookups!$D:$F,3,FALSE),"")</f>
        <v/>
      </c>
      <c r="AA1928" s="3" t="str">
        <f>IFERROR(VLOOKUP($C1928*1,Lookups!$H:$N,3,FALSE),"")</f>
        <v>Sales</v>
      </c>
      <c r="AB1928" s="3" t="str">
        <f>IFERROR(VLOOKUP($C1928*1,Lookups!$H:$N,4,FALSE),"")</f>
        <v>Lunch</v>
      </c>
      <c r="AC1928" s="3" t="str">
        <f>IFERROR(VLOOKUP($C1928*1,Lookups!$H:$N,5,FALSE),"")</f>
        <v>Other</v>
      </c>
      <c r="AD1928" s="3" t="str">
        <f>IFERROR(VLOOKUP($C1928*1,Lookups!$H:$N,6,FALSE),"")</f>
        <v>Bev</v>
      </c>
      <c r="AE1928" s="3" t="str">
        <f>IFERROR(VLOOKUP($C1928*1,Lookups!$H:$N,7,FALSE),"")</f>
        <v>Wine</v>
      </c>
      <c r="AF1928" s="3" t="str">
        <f>VLOOKUP(B1928*1,Stores!$A:$C,3,FALSE)</f>
        <v>DFG</v>
      </c>
    </row>
    <row r="1929" spans="1:32">
      <c r="A1929" s="165" t="s">
        <v>932</v>
      </c>
      <c r="B1929" s="166" t="s">
        <v>959</v>
      </c>
      <c r="C1929" s="165" t="s">
        <v>692</v>
      </c>
      <c r="D1929" s="165" t="s">
        <v>918</v>
      </c>
      <c r="E1929" s="165" t="s">
        <v>712</v>
      </c>
      <c r="F1929" s="167">
        <v>2017</v>
      </c>
      <c r="G1929" s="168">
        <v>0</v>
      </c>
      <c r="H1929" s="169">
        <v>0</v>
      </c>
      <c r="I1929" s="169">
        <v>0</v>
      </c>
      <c r="J1929" s="169">
        <v>0</v>
      </c>
      <c r="K1929" s="169">
        <v>0</v>
      </c>
      <c r="L1929" s="169">
        <v>0</v>
      </c>
      <c r="M1929" s="169">
        <v>0</v>
      </c>
      <c r="N1929" s="169">
        <v>1437.78</v>
      </c>
      <c r="O1929" s="169">
        <v>1900.7325000000001</v>
      </c>
      <c r="P1929" s="169">
        <v>2637.7650000000003</v>
      </c>
      <c r="Q1929" s="169">
        <v>1806.5775000000001</v>
      </c>
      <c r="R1929" s="169">
        <v>756</v>
      </c>
      <c r="S1929" s="169">
        <v>0</v>
      </c>
      <c r="T1929" s="169">
        <v>0</v>
      </c>
      <c r="U1929" s="169">
        <v>8538.8549999999996</v>
      </c>
      <c r="V1929" s="163">
        <f ca="1">SUM(INDIRECT(Inputs!$C$11&amp;ROW()&amp;":"&amp;Inputs!$C$12&amp;ROW()))</f>
        <v>1806.5775000000001</v>
      </c>
      <c r="W1929" s="163">
        <f ca="1">SUM(INDIRECT(Inputs!$C$13&amp;ROW()&amp;":"&amp;Inputs!$C$14&amp;ROW()))</f>
        <v>7782.8550000000005</v>
      </c>
      <c r="X1929" s="3" t="str">
        <f>IF(COUNTIFS(Lookups!$A:$A,C1929)=1,"Gross Sales","")</f>
        <v/>
      </c>
      <c r="Y1929" s="3" t="str">
        <f>IF(COUNTIFS(Lookups!$D:$D,C1929)=1,"Bar Sales","")</f>
        <v/>
      </c>
      <c r="Z1929" s="3" t="str">
        <f>IFERROR(VLOOKUP(C1929*1,Lookups!$D:$F,3,FALSE),"")</f>
        <v/>
      </c>
      <c r="AA1929" s="3" t="str">
        <f>IFERROR(VLOOKUP($C1929*1,Lookups!$H:$N,3,FALSE),"")</f>
        <v>Sales</v>
      </c>
      <c r="AB1929" s="3" t="str">
        <f>IFERROR(VLOOKUP($C1929*1,Lookups!$H:$N,4,FALSE),"")</f>
        <v>Lunch</v>
      </c>
      <c r="AC1929" s="3" t="str">
        <f>IFERROR(VLOOKUP($C1929*1,Lookups!$H:$N,5,FALSE),"")</f>
        <v>Other</v>
      </c>
      <c r="AD1929" s="3" t="str">
        <f>IFERROR(VLOOKUP($C1929*1,Lookups!$H:$N,6,FALSE),"")</f>
        <v>Bev</v>
      </c>
      <c r="AE1929" s="3" t="str">
        <f>IFERROR(VLOOKUP($C1929*1,Lookups!$H:$N,7,FALSE),"")</f>
        <v>Wine</v>
      </c>
      <c r="AF1929" s="3" t="str">
        <f>VLOOKUP(B1929*1,Stores!$A:$C,3,FALSE)</f>
        <v>DFG</v>
      </c>
    </row>
    <row r="1930" spans="1:32">
      <c r="A1930" s="165" t="s">
        <v>930</v>
      </c>
      <c r="B1930" s="166" t="s">
        <v>920</v>
      </c>
      <c r="C1930" s="165" t="s">
        <v>696</v>
      </c>
      <c r="D1930" s="165" t="s">
        <v>918</v>
      </c>
      <c r="E1930" s="165" t="s">
        <v>715</v>
      </c>
      <c r="F1930" s="167">
        <v>2017</v>
      </c>
      <c r="G1930" s="168">
        <v>0</v>
      </c>
      <c r="H1930" s="169">
        <v>119.535675</v>
      </c>
      <c r="I1930" s="169">
        <v>1298.7564</v>
      </c>
      <c r="J1930" s="169">
        <v>1611.84735</v>
      </c>
      <c r="K1930" s="169">
        <v>4723.7741999999998</v>
      </c>
      <c r="L1930" s="169">
        <v>6770.7933000000003</v>
      </c>
      <c r="M1930" s="169">
        <v>3584.6131499999997</v>
      </c>
      <c r="N1930" s="169">
        <v>462.15885000000003</v>
      </c>
      <c r="O1930" s="169">
        <v>688.62255000000005</v>
      </c>
      <c r="P1930" s="169">
        <v>848.10495000000003</v>
      </c>
      <c r="Q1930" s="169">
        <v>3032.0325000000003</v>
      </c>
      <c r="R1930" s="169">
        <v>1697.5079999999998</v>
      </c>
      <c r="S1930" s="169">
        <v>0</v>
      </c>
      <c r="T1930" s="169">
        <v>0</v>
      </c>
      <c r="U1930" s="169">
        <v>24837.746924999999</v>
      </c>
      <c r="V1930" s="163">
        <f ca="1">SUM(INDIRECT(Inputs!$C$11&amp;ROW()&amp;":"&amp;Inputs!$C$12&amp;ROW()))</f>
        <v>3032.0325000000003</v>
      </c>
      <c r="W1930" s="163">
        <f ca="1">SUM(INDIRECT(Inputs!$C$13&amp;ROW()&amp;":"&amp;Inputs!$C$14&amp;ROW()))</f>
        <v>23140.238925000001</v>
      </c>
      <c r="X1930" s="3" t="str">
        <f>IF(COUNTIFS(Lookups!$A:$A,C1930)=1,"Gross Sales","")</f>
        <v/>
      </c>
      <c r="Y1930" s="3" t="str">
        <f>IF(COUNTIFS(Lookups!$D:$D,C1930)=1,"Bar Sales","")</f>
        <v/>
      </c>
      <c r="Z1930" s="3" t="str">
        <f>IFERROR(VLOOKUP(C1930*1,Lookups!$D:$F,3,FALSE),"")</f>
        <v/>
      </c>
      <c r="AA1930" s="3" t="str">
        <f>IFERROR(VLOOKUP($C1930*1,Lookups!$H:$N,3,FALSE),"")</f>
        <v>Sales</v>
      </c>
      <c r="AB1930" s="3" t="str">
        <f>IFERROR(VLOOKUP($C1930*1,Lookups!$H:$N,4,FALSE),"")</f>
        <v>Dinner</v>
      </c>
      <c r="AC1930" s="3" t="str">
        <f>IFERROR(VLOOKUP($C1930*1,Lookups!$H:$N,5,FALSE),"")</f>
        <v>Other</v>
      </c>
      <c r="AD1930" s="3" t="str">
        <f>IFERROR(VLOOKUP($C1930*1,Lookups!$H:$N,6,FALSE),"")</f>
        <v>Bev</v>
      </c>
      <c r="AE1930" s="3" t="str">
        <f>IFERROR(VLOOKUP($C1930*1,Lookups!$H:$N,7,FALSE),"")</f>
        <v>Wine</v>
      </c>
      <c r="AF1930" s="3" t="str">
        <f>VLOOKUP(B1930*1,Stores!$A:$C,3,FALSE)</f>
        <v>DFDE</v>
      </c>
    </row>
    <row r="1931" spans="1:32">
      <c r="A1931" s="165" t="s">
        <v>929</v>
      </c>
      <c r="B1931" s="166" t="s">
        <v>921</v>
      </c>
      <c r="C1931" s="165" t="s">
        <v>696</v>
      </c>
      <c r="D1931" s="165" t="s">
        <v>918</v>
      </c>
      <c r="E1931" s="165" t="s">
        <v>715</v>
      </c>
      <c r="F1931" s="167">
        <v>2017</v>
      </c>
      <c r="G1931" s="168">
        <v>0</v>
      </c>
      <c r="H1931" s="169">
        <v>0</v>
      </c>
      <c r="I1931" s="169">
        <v>89.25</v>
      </c>
      <c r="J1931" s="169">
        <v>462.41999999999996</v>
      </c>
      <c r="K1931" s="169">
        <v>488.25</v>
      </c>
      <c r="L1931" s="169">
        <v>658.95</v>
      </c>
      <c r="M1931" s="169">
        <v>1466.82</v>
      </c>
      <c r="N1931" s="169">
        <v>2492.1963000000001</v>
      </c>
      <c r="O1931" s="169">
        <v>1504.9125000000001</v>
      </c>
      <c r="P1931" s="169">
        <v>3051.9512999999997</v>
      </c>
      <c r="Q1931" s="169">
        <v>1668.7125000000001</v>
      </c>
      <c r="R1931" s="169">
        <v>488.92499999999995</v>
      </c>
      <c r="S1931" s="169">
        <v>0</v>
      </c>
      <c r="T1931" s="169">
        <v>0</v>
      </c>
      <c r="U1931" s="169">
        <v>12372.3876</v>
      </c>
      <c r="V1931" s="163">
        <f ca="1">SUM(INDIRECT(Inputs!$C$11&amp;ROW()&amp;":"&amp;Inputs!$C$12&amp;ROW()))</f>
        <v>1668.7125000000001</v>
      </c>
      <c r="W1931" s="163">
        <f ca="1">SUM(INDIRECT(Inputs!$C$13&amp;ROW()&amp;":"&amp;Inputs!$C$14&amp;ROW()))</f>
        <v>11883.462600000001</v>
      </c>
      <c r="X1931" s="3" t="str">
        <f>IF(COUNTIFS(Lookups!$A:$A,C1931)=1,"Gross Sales","")</f>
        <v/>
      </c>
      <c r="Y1931" s="3" t="str">
        <f>IF(COUNTIFS(Lookups!$D:$D,C1931)=1,"Bar Sales","")</f>
        <v/>
      </c>
      <c r="Z1931" s="3" t="str">
        <f>IFERROR(VLOOKUP(C1931*1,Lookups!$D:$F,3,FALSE),"")</f>
        <v/>
      </c>
      <c r="AA1931" s="3" t="str">
        <f>IFERROR(VLOOKUP($C1931*1,Lookups!$H:$N,3,FALSE),"")</f>
        <v>Sales</v>
      </c>
      <c r="AB1931" s="3" t="str">
        <f>IFERROR(VLOOKUP($C1931*1,Lookups!$H:$N,4,FALSE),"")</f>
        <v>Dinner</v>
      </c>
      <c r="AC1931" s="3" t="str">
        <f>IFERROR(VLOOKUP($C1931*1,Lookups!$H:$N,5,FALSE),"")</f>
        <v>Other</v>
      </c>
      <c r="AD1931" s="3" t="str">
        <f>IFERROR(VLOOKUP($C1931*1,Lookups!$H:$N,6,FALSE),"")</f>
        <v>Bev</v>
      </c>
      <c r="AE1931" s="3" t="str">
        <f>IFERROR(VLOOKUP($C1931*1,Lookups!$H:$N,7,FALSE),"")</f>
        <v>Wine</v>
      </c>
      <c r="AF1931" s="3" t="str">
        <f>VLOOKUP(B1931*1,Stores!$A:$C,3,FALSE)</f>
        <v>DFDE</v>
      </c>
    </row>
    <row r="1932" spans="1:32">
      <c r="A1932" s="165" t="s">
        <v>928</v>
      </c>
      <c r="B1932" s="166" t="s">
        <v>922</v>
      </c>
      <c r="C1932" s="165" t="s">
        <v>696</v>
      </c>
      <c r="D1932" s="165" t="s">
        <v>918</v>
      </c>
      <c r="E1932" s="165" t="s">
        <v>715</v>
      </c>
      <c r="F1932" s="167">
        <v>2017</v>
      </c>
      <c r="G1932" s="168">
        <v>0</v>
      </c>
      <c r="H1932" s="169">
        <v>0</v>
      </c>
      <c r="I1932" s="169">
        <v>0</v>
      </c>
      <c r="J1932" s="169">
        <v>0</v>
      </c>
      <c r="K1932" s="169">
        <v>0</v>
      </c>
      <c r="L1932" s="169">
        <v>0</v>
      </c>
      <c r="M1932" s="169">
        <v>0</v>
      </c>
      <c r="N1932" s="169">
        <v>128.34</v>
      </c>
      <c r="O1932" s="169">
        <v>1470.8165999999999</v>
      </c>
      <c r="P1932" s="169">
        <v>2627.625</v>
      </c>
      <c r="Q1932" s="169">
        <v>3075.5062499999999</v>
      </c>
      <c r="R1932" s="169">
        <v>1474.4175</v>
      </c>
      <c r="S1932" s="169">
        <v>0</v>
      </c>
      <c r="T1932" s="169">
        <v>0</v>
      </c>
      <c r="U1932" s="169">
        <v>8776.7053500000002</v>
      </c>
      <c r="V1932" s="163">
        <f ca="1">SUM(INDIRECT(Inputs!$C$11&amp;ROW()&amp;":"&amp;Inputs!$C$12&amp;ROW()))</f>
        <v>3075.5062499999999</v>
      </c>
      <c r="W1932" s="163">
        <f ca="1">SUM(INDIRECT(Inputs!$C$13&amp;ROW()&amp;":"&amp;Inputs!$C$14&amp;ROW()))</f>
        <v>7302.2878500000006</v>
      </c>
      <c r="X1932" s="3" t="str">
        <f>IF(COUNTIFS(Lookups!$A:$A,C1932)=1,"Gross Sales","")</f>
        <v/>
      </c>
      <c r="Y1932" s="3" t="str">
        <f>IF(COUNTIFS(Lookups!$D:$D,C1932)=1,"Bar Sales","")</f>
        <v/>
      </c>
      <c r="Z1932" s="3" t="str">
        <f>IFERROR(VLOOKUP(C1932*1,Lookups!$D:$F,3,FALSE),"")</f>
        <v/>
      </c>
      <c r="AA1932" s="3" t="str">
        <f>IFERROR(VLOOKUP($C1932*1,Lookups!$H:$N,3,FALSE),"")</f>
        <v>Sales</v>
      </c>
      <c r="AB1932" s="3" t="str">
        <f>IFERROR(VLOOKUP($C1932*1,Lookups!$H:$N,4,FALSE),"")</f>
        <v>Dinner</v>
      </c>
      <c r="AC1932" s="3" t="str">
        <f>IFERROR(VLOOKUP($C1932*1,Lookups!$H:$N,5,FALSE),"")</f>
        <v>Other</v>
      </c>
      <c r="AD1932" s="3" t="str">
        <f>IFERROR(VLOOKUP($C1932*1,Lookups!$H:$N,6,FALSE),"")</f>
        <v>Bev</v>
      </c>
      <c r="AE1932" s="3" t="str">
        <f>IFERROR(VLOOKUP($C1932*1,Lookups!$H:$N,7,FALSE),"")</f>
        <v>Wine</v>
      </c>
      <c r="AF1932" s="3" t="str">
        <f>VLOOKUP(B1932*1,Stores!$A:$C,3,FALSE)</f>
        <v>DFDE</v>
      </c>
    </row>
    <row r="1933" spans="1:32">
      <c r="A1933" s="165" t="s">
        <v>926</v>
      </c>
      <c r="B1933" s="166" t="s">
        <v>924</v>
      </c>
      <c r="C1933" s="165" t="s">
        <v>696</v>
      </c>
      <c r="D1933" s="165" t="s">
        <v>918</v>
      </c>
      <c r="E1933" s="165" t="s">
        <v>715</v>
      </c>
      <c r="F1933" s="167">
        <v>2017</v>
      </c>
      <c r="G1933" s="168">
        <v>0</v>
      </c>
      <c r="H1933" s="169">
        <v>1211.7824999999998</v>
      </c>
      <c r="I1933" s="169">
        <v>6207.0083999999997</v>
      </c>
      <c r="J1933" s="169">
        <v>6796.2359999999999</v>
      </c>
      <c r="K1933" s="169">
        <v>14514.893175000001</v>
      </c>
      <c r="L1933" s="169">
        <v>9251.9797499999986</v>
      </c>
      <c r="M1933" s="169">
        <v>6599.764650000001</v>
      </c>
      <c r="N1933" s="169">
        <v>2041.0236</v>
      </c>
      <c r="O1933" s="169">
        <v>1553.1243000000002</v>
      </c>
      <c r="P1933" s="169">
        <v>1625.1080999999999</v>
      </c>
      <c r="Q1933" s="169">
        <v>6263.9225999999999</v>
      </c>
      <c r="R1933" s="169">
        <v>8154.8702999999996</v>
      </c>
      <c r="S1933" s="169">
        <v>0</v>
      </c>
      <c r="T1933" s="169">
        <v>0</v>
      </c>
      <c r="U1933" s="169">
        <v>64219.713374999999</v>
      </c>
      <c r="V1933" s="163">
        <f ca="1">SUM(INDIRECT(Inputs!$C$11&amp;ROW()&amp;":"&amp;Inputs!$C$12&amp;ROW()))</f>
        <v>6263.9225999999999</v>
      </c>
      <c r="W1933" s="163">
        <f ca="1">SUM(INDIRECT(Inputs!$C$13&amp;ROW()&amp;":"&amp;Inputs!$C$14&amp;ROW()))</f>
        <v>56064.843074999997</v>
      </c>
      <c r="X1933" s="3" t="str">
        <f>IF(COUNTIFS(Lookups!$A:$A,C1933)=1,"Gross Sales","")</f>
        <v/>
      </c>
      <c r="Y1933" s="3" t="str">
        <f>IF(COUNTIFS(Lookups!$D:$D,C1933)=1,"Bar Sales","")</f>
        <v/>
      </c>
      <c r="Z1933" s="3" t="str">
        <f>IFERROR(VLOOKUP(C1933*1,Lookups!$D:$F,3,FALSE),"")</f>
        <v/>
      </c>
      <c r="AA1933" s="3" t="str">
        <f>IFERROR(VLOOKUP($C1933*1,Lookups!$H:$N,3,FALSE),"")</f>
        <v>Sales</v>
      </c>
      <c r="AB1933" s="3" t="str">
        <f>IFERROR(VLOOKUP($C1933*1,Lookups!$H:$N,4,FALSE),"")</f>
        <v>Dinner</v>
      </c>
      <c r="AC1933" s="3" t="str">
        <f>IFERROR(VLOOKUP($C1933*1,Lookups!$H:$N,5,FALSE),"")</f>
        <v>Other</v>
      </c>
      <c r="AD1933" s="3" t="str">
        <f>IFERROR(VLOOKUP($C1933*1,Lookups!$H:$N,6,FALSE),"")</f>
        <v>Bev</v>
      </c>
      <c r="AE1933" s="3" t="str">
        <f>IFERROR(VLOOKUP($C1933*1,Lookups!$H:$N,7,FALSE),"")</f>
        <v>Wine</v>
      </c>
      <c r="AF1933" s="3" t="str">
        <f>VLOOKUP(B1933*1,Stores!$A:$C,3,FALSE)</f>
        <v>DFDE</v>
      </c>
    </row>
    <row r="1934" spans="1:32">
      <c r="A1934" s="165" t="s">
        <v>925</v>
      </c>
      <c r="B1934" s="166" t="s">
        <v>958</v>
      </c>
      <c r="C1934" s="165" t="s">
        <v>696</v>
      </c>
      <c r="D1934" s="165" t="s">
        <v>918</v>
      </c>
      <c r="E1934" s="165" t="s">
        <v>715</v>
      </c>
      <c r="F1934" s="167">
        <v>2017</v>
      </c>
      <c r="G1934" s="168">
        <v>0</v>
      </c>
      <c r="H1934" s="169">
        <v>0</v>
      </c>
      <c r="I1934" s="169">
        <v>0</v>
      </c>
      <c r="J1934" s="169">
        <v>0</v>
      </c>
      <c r="K1934" s="169">
        <v>0</v>
      </c>
      <c r="L1934" s="169">
        <v>349.29224999999997</v>
      </c>
      <c r="M1934" s="169">
        <v>1711.5848999999998</v>
      </c>
      <c r="N1934" s="169">
        <v>804.39577500000007</v>
      </c>
      <c r="O1934" s="169">
        <v>339.86279999999999</v>
      </c>
      <c r="P1934" s="169">
        <v>504.97800000000001</v>
      </c>
      <c r="Q1934" s="169">
        <v>2662.8924750000001</v>
      </c>
      <c r="R1934" s="169">
        <v>2633.5824000000002</v>
      </c>
      <c r="S1934" s="169">
        <v>0</v>
      </c>
      <c r="T1934" s="169">
        <v>0</v>
      </c>
      <c r="U1934" s="169">
        <v>9006.5885999999991</v>
      </c>
      <c r="V1934" s="163">
        <f ca="1">SUM(INDIRECT(Inputs!$C$11&amp;ROW()&amp;":"&amp;Inputs!$C$12&amp;ROW()))</f>
        <v>2662.8924750000001</v>
      </c>
      <c r="W1934" s="163">
        <f ca="1">SUM(INDIRECT(Inputs!$C$13&amp;ROW()&amp;":"&amp;Inputs!$C$14&amp;ROW()))</f>
        <v>6373.0061999999998</v>
      </c>
      <c r="X1934" s="3" t="str">
        <f>IF(COUNTIFS(Lookups!$A:$A,C1934)=1,"Gross Sales","")</f>
        <v/>
      </c>
      <c r="Y1934" s="3" t="str">
        <f>IF(COUNTIFS(Lookups!$D:$D,C1934)=1,"Bar Sales","")</f>
        <v/>
      </c>
      <c r="Z1934" s="3" t="str">
        <f>IFERROR(VLOOKUP(C1934*1,Lookups!$D:$F,3,FALSE),"")</f>
        <v/>
      </c>
      <c r="AA1934" s="3" t="str">
        <f>IFERROR(VLOOKUP($C1934*1,Lookups!$H:$N,3,FALSE),"")</f>
        <v>Sales</v>
      </c>
      <c r="AB1934" s="3" t="str">
        <f>IFERROR(VLOOKUP($C1934*1,Lookups!$H:$N,4,FALSE),"")</f>
        <v>Dinner</v>
      </c>
      <c r="AC1934" s="3" t="str">
        <f>IFERROR(VLOOKUP($C1934*1,Lookups!$H:$N,5,FALSE),"")</f>
        <v>Other</v>
      </c>
      <c r="AD1934" s="3" t="str">
        <f>IFERROR(VLOOKUP($C1934*1,Lookups!$H:$N,6,FALSE),"")</f>
        <v>Bev</v>
      </c>
      <c r="AE1934" s="3" t="str">
        <f>IFERROR(VLOOKUP($C1934*1,Lookups!$H:$N,7,FALSE),"")</f>
        <v>Wine</v>
      </c>
      <c r="AF1934" s="3" t="str">
        <f>VLOOKUP(B1934*1,Stores!$A:$C,3,FALSE)</f>
        <v>DFDE</v>
      </c>
    </row>
    <row r="1935" spans="1:32">
      <c r="A1935" s="165" t="s">
        <v>958</v>
      </c>
      <c r="B1935" s="166" t="s">
        <v>925</v>
      </c>
      <c r="C1935" s="165" t="s">
        <v>696</v>
      </c>
      <c r="D1935" s="165" t="s">
        <v>918</v>
      </c>
      <c r="E1935" s="165" t="s">
        <v>715</v>
      </c>
      <c r="F1935" s="167">
        <v>2017</v>
      </c>
      <c r="G1935" s="168">
        <v>0</v>
      </c>
      <c r="H1935" s="169">
        <v>970.65</v>
      </c>
      <c r="I1935" s="169">
        <v>1810.5048000000002</v>
      </c>
      <c r="J1935" s="169">
        <v>1338.075</v>
      </c>
      <c r="K1935" s="169">
        <v>1392.3</v>
      </c>
      <c r="L1935" s="169">
        <v>1634.3999999999999</v>
      </c>
      <c r="M1935" s="169">
        <v>782.52779999999996</v>
      </c>
      <c r="N1935" s="169">
        <v>438.33</v>
      </c>
      <c r="O1935" s="169">
        <v>272.58</v>
      </c>
      <c r="P1935" s="169">
        <v>308.02499999999998</v>
      </c>
      <c r="Q1935" s="169">
        <v>399.84000000000003</v>
      </c>
      <c r="R1935" s="169">
        <v>872.91449999999986</v>
      </c>
      <c r="S1935" s="169">
        <v>0</v>
      </c>
      <c r="T1935" s="169">
        <v>0</v>
      </c>
      <c r="U1935" s="169">
        <v>10220.147099999998</v>
      </c>
      <c r="V1935" s="163">
        <f ca="1">SUM(INDIRECT(Inputs!$C$11&amp;ROW()&amp;":"&amp;Inputs!$C$12&amp;ROW()))</f>
        <v>399.84000000000003</v>
      </c>
      <c r="W1935" s="163">
        <f ca="1">SUM(INDIRECT(Inputs!$C$13&amp;ROW()&amp;":"&amp;Inputs!$C$14&amp;ROW()))</f>
        <v>9347.2325999999994</v>
      </c>
      <c r="X1935" s="3" t="str">
        <f>IF(COUNTIFS(Lookups!$A:$A,C1935)=1,"Gross Sales","")</f>
        <v/>
      </c>
      <c r="Y1935" s="3" t="str">
        <f>IF(COUNTIFS(Lookups!$D:$D,C1935)=1,"Bar Sales","")</f>
        <v/>
      </c>
      <c r="Z1935" s="3" t="str">
        <f>IFERROR(VLOOKUP(C1935*1,Lookups!$D:$F,3,FALSE),"")</f>
        <v/>
      </c>
      <c r="AA1935" s="3" t="str">
        <f>IFERROR(VLOOKUP($C1935*1,Lookups!$H:$N,3,FALSE),"")</f>
        <v>Sales</v>
      </c>
      <c r="AB1935" s="3" t="str">
        <f>IFERROR(VLOOKUP($C1935*1,Lookups!$H:$N,4,FALSE),"")</f>
        <v>Dinner</v>
      </c>
      <c r="AC1935" s="3" t="str">
        <f>IFERROR(VLOOKUP($C1935*1,Lookups!$H:$N,5,FALSE),"")</f>
        <v>Other</v>
      </c>
      <c r="AD1935" s="3" t="str">
        <f>IFERROR(VLOOKUP($C1935*1,Lookups!$H:$N,6,FALSE),"")</f>
        <v>Bev</v>
      </c>
      <c r="AE1935" s="3" t="str">
        <f>IFERROR(VLOOKUP($C1935*1,Lookups!$H:$N,7,FALSE),"")</f>
        <v>Wine</v>
      </c>
      <c r="AF1935" s="3" t="str">
        <f>VLOOKUP(B1935*1,Stores!$A:$C,3,FALSE)</f>
        <v>DFDE</v>
      </c>
    </row>
    <row r="1936" spans="1:32">
      <c r="A1936" s="165" t="s">
        <v>924</v>
      </c>
      <c r="B1936" s="166" t="s">
        <v>926</v>
      </c>
      <c r="C1936" s="165" t="s">
        <v>696</v>
      </c>
      <c r="D1936" s="165" t="s">
        <v>918</v>
      </c>
      <c r="E1936" s="165" t="s">
        <v>715</v>
      </c>
      <c r="F1936" s="167">
        <v>2017</v>
      </c>
      <c r="G1936" s="168">
        <v>0</v>
      </c>
      <c r="H1936" s="169">
        <v>0</v>
      </c>
      <c r="I1936" s="169">
        <v>0</v>
      </c>
      <c r="J1936" s="169">
        <v>0</v>
      </c>
      <c r="K1936" s="169">
        <v>609.66</v>
      </c>
      <c r="L1936" s="169">
        <v>3948.2625000000003</v>
      </c>
      <c r="M1936" s="169">
        <v>9296.0025000000005</v>
      </c>
      <c r="N1936" s="169">
        <v>10371.385349999999</v>
      </c>
      <c r="O1936" s="169">
        <v>8567.73</v>
      </c>
      <c r="P1936" s="169">
        <v>6497.1839999999993</v>
      </c>
      <c r="Q1936" s="169">
        <v>9636.48</v>
      </c>
      <c r="R1936" s="169">
        <v>6636.9078000000009</v>
      </c>
      <c r="S1936" s="169">
        <v>0</v>
      </c>
      <c r="T1936" s="169">
        <v>0</v>
      </c>
      <c r="U1936" s="169">
        <v>55563.612150000001</v>
      </c>
      <c r="V1936" s="163">
        <f ca="1">SUM(INDIRECT(Inputs!$C$11&amp;ROW()&amp;":"&amp;Inputs!$C$12&amp;ROW()))</f>
        <v>9636.48</v>
      </c>
      <c r="W1936" s="163">
        <f ca="1">SUM(INDIRECT(Inputs!$C$13&amp;ROW()&amp;":"&amp;Inputs!$C$14&amp;ROW()))</f>
        <v>48926.70435</v>
      </c>
      <c r="X1936" s="3" t="str">
        <f>IF(COUNTIFS(Lookups!$A:$A,C1936)=1,"Gross Sales","")</f>
        <v/>
      </c>
      <c r="Y1936" s="3" t="str">
        <f>IF(COUNTIFS(Lookups!$D:$D,C1936)=1,"Bar Sales","")</f>
        <v/>
      </c>
      <c r="Z1936" s="3" t="str">
        <f>IFERROR(VLOOKUP(C1936*1,Lookups!$D:$F,3,FALSE),"")</f>
        <v/>
      </c>
      <c r="AA1936" s="3" t="str">
        <f>IFERROR(VLOOKUP($C1936*1,Lookups!$H:$N,3,FALSE),"")</f>
        <v>Sales</v>
      </c>
      <c r="AB1936" s="3" t="str">
        <f>IFERROR(VLOOKUP($C1936*1,Lookups!$H:$N,4,FALSE),"")</f>
        <v>Dinner</v>
      </c>
      <c r="AC1936" s="3" t="str">
        <f>IFERROR(VLOOKUP($C1936*1,Lookups!$H:$N,5,FALSE),"")</f>
        <v>Other</v>
      </c>
      <c r="AD1936" s="3" t="str">
        <f>IFERROR(VLOOKUP($C1936*1,Lookups!$H:$N,6,FALSE),"")</f>
        <v>Bev</v>
      </c>
      <c r="AE1936" s="3" t="str">
        <f>IFERROR(VLOOKUP($C1936*1,Lookups!$H:$N,7,FALSE),"")</f>
        <v>Wine</v>
      </c>
      <c r="AF1936" s="3" t="str">
        <f>VLOOKUP(B1936*1,Stores!$A:$C,3,FALSE)</f>
        <v>DFDE</v>
      </c>
    </row>
    <row r="1937" spans="1:32">
      <c r="A1937" s="165" t="s">
        <v>923</v>
      </c>
      <c r="B1937" s="166" t="s">
        <v>927</v>
      </c>
      <c r="C1937" s="165" t="s">
        <v>696</v>
      </c>
      <c r="D1937" s="165" t="s">
        <v>918</v>
      </c>
      <c r="E1937" s="165" t="s">
        <v>715</v>
      </c>
      <c r="F1937" s="167">
        <v>2017</v>
      </c>
      <c r="G1937" s="168">
        <v>0</v>
      </c>
      <c r="H1937" s="169">
        <v>0</v>
      </c>
      <c r="I1937" s="169">
        <v>0</v>
      </c>
      <c r="J1937" s="169">
        <v>0</v>
      </c>
      <c r="K1937" s="169">
        <v>1714.56</v>
      </c>
      <c r="L1937" s="169">
        <v>2413.0124999999998</v>
      </c>
      <c r="M1937" s="169">
        <v>7780.7309999999998</v>
      </c>
      <c r="N1937" s="169">
        <v>18988.918349999996</v>
      </c>
      <c r="O1937" s="169">
        <v>17185.423500000001</v>
      </c>
      <c r="P1937" s="169">
        <v>14186.690100000002</v>
      </c>
      <c r="Q1937" s="169">
        <v>10393.635825000001</v>
      </c>
      <c r="R1937" s="169">
        <v>3417.0675000000001</v>
      </c>
      <c r="S1937" s="169">
        <v>0</v>
      </c>
      <c r="T1937" s="169">
        <v>0</v>
      </c>
      <c r="U1937" s="169">
        <v>76080.038774999994</v>
      </c>
      <c r="V1937" s="163">
        <f ca="1">SUM(INDIRECT(Inputs!$C$11&amp;ROW()&amp;":"&amp;Inputs!$C$12&amp;ROW()))</f>
        <v>10393.635825000001</v>
      </c>
      <c r="W1937" s="163">
        <f ca="1">SUM(INDIRECT(Inputs!$C$13&amp;ROW()&amp;":"&amp;Inputs!$C$14&amp;ROW()))</f>
        <v>72662.971274999989</v>
      </c>
      <c r="X1937" s="3" t="str">
        <f>IF(COUNTIFS(Lookups!$A:$A,C1937)=1,"Gross Sales","")</f>
        <v/>
      </c>
      <c r="Y1937" s="3" t="str">
        <f>IF(COUNTIFS(Lookups!$D:$D,C1937)=1,"Bar Sales","")</f>
        <v/>
      </c>
      <c r="Z1937" s="3" t="str">
        <f>IFERROR(VLOOKUP(C1937*1,Lookups!$D:$F,3,FALSE),"")</f>
        <v/>
      </c>
      <c r="AA1937" s="3" t="str">
        <f>IFERROR(VLOOKUP($C1937*1,Lookups!$H:$N,3,FALSE),"")</f>
        <v>Sales</v>
      </c>
      <c r="AB1937" s="3" t="str">
        <f>IFERROR(VLOOKUP($C1937*1,Lookups!$H:$N,4,FALSE),"")</f>
        <v>Dinner</v>
      </c>
      <c r="AC1937" s="3" t="str">
        <f>IFERROR(VLOOKUP($C1937*1,Lookups!$H:$N,5,FALSE),"")</f>
        <v>Other</v>
      </c>
      <c r="AD1937" s="3" t="str">
        <f>IFERROR(VLOOKUP($C1937*1,Lookups!$H:$N,6,FALSE),"")</f>
        <v>Bev</v>
      </c>
      <c r="AE1937" s="3" t="str">
        <f>IFERROR(VLOOKUP($C1937*1,Lookups!$H:$N,7,FALSE),"")</f>
        <v>Wine</v>
      </c>
      <c r="AF1937" s="3" t="str">
        <f>VLOOKUP(B1937*1,Stores!$A:$C,3,FALSE)</f>
        <v>DFDE</v>
      </c>
    </row>
    <row r="1938" spans="1:32">
      <c r="A1938" s="165" t="s">
        <v>922</v>
      </c>
      <c r="B1938" s="166" t="s">
        <v>928</v>
      </c>
      <c r="C1938" s="165" t="s">
        <v>696</v>
      </c>
      <c r="D1938" s="165" t="s">
        <v>918</v>
      </c>
      <c r="E1938" s="165" t="s">
        <v>715</v>
      </c>
      <c r="F1938" s="167">
        <v>2017</v>
      </c>
      <c r="G1938" s="168">
        <v>0</v>
      </c>
      <c r="H1938" s="169">
        <v>460.39949999999999</v>
      </c>
      <c r="I1938" s="169">
        <v>422.87670000000003</v>
      </c>
      <c r="J1938" s="169">
        <v>859.57672500000001</v>
      </c>
      <c r="K1938" s="169">
        <v>866.4704999999999</v>
      </c>
      <c r="L1938" s="169">
        <v>1505.424</v>
      </c>
      <c r="M1938" s="169">
        <v>601.78229999999996</v>
      </c>
      <c r="N1938" s="169">
        <v>432.161025</v>
      </c>
      <c r="O1938" s="169">
        <v>368.63204999999999</v>
      </c>
      <c r="P1938" s="169">
        <v>460.18799999999999</v>
      </c>
      <c r="Q1938" s="169">
        <v>807.18907500000012</v>
      </c>
      <c r="R1938" s="169">
        <v>1321.8115500000001</v>
      </c>
      <c r="S1938" s="169">
        <v>0</v>
      </c>
      <c r="T1938" s="169">
        <v>0</v>
      </c>
      <c r="U1938" s="169">
        <v>8106.5114250000006</v>
      </c>
      <c r="V1938" s="163">
        <f ca="1">SUM(INDIRECT(Inputs!$C$11&amp;ROW()&amp;":"&amp;Inputs!$C$12&amp;ROW()))</f>
        <v>807.18907500000012</v>
      </c>
      <c r="W1938" s="163">
        <f ca="1">SUM(INDIRECT(Inputs!$C$13&amp;ROW()&amp;":"&amp;Inputs!$C$14&amp;ROW()))</f>
        <v>6784.6998750000002</v>
      </c>
      <c r="X1938" s="3" t="str">
        <f>IF(COUNTIFS(Lookups!$A:$A,C1938)=1,"Gross Sales","")</f>
        <v/>
      </c>
      <c r="Y1938" s="3" t="str">
        <f>IF(COUNTIFS(Lookups!$D:$D,C1938)=1,"Bar Sales","")</f>
        <v/>
      </c>
      <c r="Z1938" s="3" t="str">
        <f>IFERROR(VLOOKUP(C1938*1,Lookups!$D:$F,3,FALSE),"")</f>
        <v/>
      </c>
      <c r="AA1938" s="3" t="str">
        <f>IFERROR(VLOOKUP($C1938*1,Lookups!$H:$N,3,FALSE),"")</f>
        <v>Sales</v>
      </c>
      <c r="AB1938" s="3" t="str">
        <f>IFERROR(VLOOKUP($C1938*1,Lookups!$H:$N,4,FALSE),"")</f>
        <v>Dinner</v>
      </c>
      <c r="AC1938" s="3" t="str">
        <f>IFERROR(VLOOKUP($C1938*1,Lookups!$H:$N,5,FALSE),"")</f>
        <v>Other</v>
      </c>
      <c r="AD1938" s="3" t="str">
        <f>IFERROR(VLOOKUP($C1938*1,Lookups!$H:$N,6,FALSE),"")</f>
        <v>Bev</v>
      </c>
      <c r="AE1938" s="3" t="str">
        <f>IFERROR(VLOOKUP($C1938*1,Lookups!$H:$N,7,FALSE),"")</f>
        <v>Wine</v>
      </c>
      <c r="AF1938" s="3" t="str">
        <f>VLOOKUP(B1938*1,Stores!$A:$C,3,FALSE)</f>
        <v>DFDE</v>
      </c>
    </row>
    <row r="1939" spans="1:32">
      <c r="A1939" s="165" t="s">
        <v>921</v>
      </c>
      <c r="B1939" s="166" t="s">
        <v>929</v>
      </c>
      <c r="C1939" s="165" t="s">
        <v>696</v>
      </c>
      <c r="D1939" s="165" t="s">
        <v>918</v>
      </c>
      <c r="E1939" s="165" t="s">
        <v>715</v>
      </c>
      <c r="F1939" s="167">
        <v>2017</v>
      </c>
      <c r="G1939" s="168">
        <v>0</v>
      </c>
      <c r="H1939" s="169">
        <v>0</v>
      </c>
      <c r="I1939" s="169">
        <v>0</v>
      </c>
      <c r="J1939" s="169">
        <v>0</v>
      </c>
      <c r="K1939" s="169">
        <v>0</v>
      </c>
      <c r="L1939" s="169">
        <v>658.84282500000006</v>
      </c>
      <c r="M1939" s="169">
        <v>5183.0014499999997</v>
      </c>
      <c r="N1939" s="169">
        <v>5016.4091250000001</v>
      </c>
      <c r="O1939" s="169">
        <v>3295.5443999999993</v>
      </c>
      <c r="P1939" s="169">
        <v>3347.2272000000003</v>
      </c>
      <c r="Q1939" s="169">
        <v>2816.55</v>
      </c>
      <c r="R1939" s="169">
        <v>688.54500000000007</v>
      </c>
      <c r="S1939" s="169">
        <v>0</v>
      </c>
      <c r="T1939" s="169">
        <v>0</v>
      </c>
      <c r="U1939" s="169">
        <v>21006.119999999995</v>
      </c>
      <c r="V1939" s="163">
        <f ca="1">SUM(INDIRECT(Inputs!$C$11&amp;ROW()&amp;":"&amp;Inputs!$C$12&amp;ROW()))</f>
        <v>2816.55</v>
      </c>
      <c r="W1939" s="163">
        <f ca="1">SUM(INDIRECT(Inputs!$C$13&amp;ROW()&amp;":"&amp;Inputs!$C$14&amp;ROW()))</f>
        <v>20317.574999999997</v>
      </c>
      <c r="X1939" s="3" t="str">
        <f>IF(COUNTIFS(Lookups!$A:$A,C1939)=1,"Gross Sales","")</f>
        <v/>
      </c>
      <c r="Y1939" s="3" t="str">
        <f>IF(COUNTIFS(Lookups!$D:$D,C1939)=1,"Bar Sales","")</f>
        <v/>
      </c>
      <c r="Z1939" s="3" t="str">
        <f>IFERROR(VLOOKUP(C1939*1,Lookups!$D:$F,3,FALSE),"")</f>
        <v/>
      </c>
      <c r="AA1939" s="3" t="str">
        <f>IFERROR(VLOOKUP($C1939*1,Lookups!$H:$N,3,FALSE),"")</f>
        <v>Sales</v>
      </c>
      <c r="AB1939" s="3" t="str">
        <f>IFERROR(VLOOKUP($C1939*1,Lookups!$H:$N,4,FALSE),"")</f>
        <v>Dinner</v>
      </c>
      <c r="AC1939" s="3" t="str">
        <f>IFERROR(VLOOKUP($C1939*1,Lookups!$H:$N,5,FALSE),"")</f>
        <v>Other</v>
      </c>
      <c r="AD1939" s="3" t="str">
        <f>IFERROR(VLOOKUP($C1939*1,Lookups!$H:$N,6,FALSE),"")</f>
        <v>Bev</v>
      </c>
      <c r="AE1939" s="3" t="str">
        <f>IFERROR(VLOOKUP($C1939*1,Lookups!$H:$N,7,FALSE),"")</f>
        <v>Wine</v>
      </c>
      <c r="AF1939" s="3" t="str">
        <f>VLOOKUP(B1939*1,Stores!$A:$C,3,FALSE)</f>
        <v>DFDE</v>
      </c>
    </row>
    <row r="1940" spans="1:32">
      <c r="A1940" s="165" t="s">
        <v>920</v>
      </c>
      <c r="B1940" s="166" t="s">
        <v>930</v>
      </c>
      <c r="C1940" s="165" t="s">
        <v>696</v>
      </c>
      <c r="D1940" s="165" t="s">
        <v>918</v>
      </c>
      <c r="E1940" s="165" t="s">
        <v>715</v>
      </c>
      <c r="F1940" s="167">
        <v>2017</v>
      </c>
      <c r="G1940" s="168">
        <v>0</v>
      </c>
      <c r="H1940" s="169">
        <v>0</v>
      </c>
      <c r="I1940" s="169">
        <v>0</v>
      </c>
      <c r="J1940" s="169">
        <v>0</v>
      </c>
      <c r="K1940" s="169">
        <v>3102.9473250000001</v>
      </c>
      <c r="L1940" s="169">
        <v>1582.2749999999999</v>
      </c>
      <c r="M1940" s="169">
        <v>3586.7925</v>
      </c>
      <c r="N1940" s="169">
        <v>3574.8900000000003</v>
      </c>
      <c r="O1940" s="169">
        <v>2316.1759499999998</v>
      </c>
      <c r="P1940" s="169">
        <v>3033.8249999999998</v>
      </c>
      <c r="Q1940" s="169">
        <v>4812.9375</v>
      </c>
      <c r="R1940" s="169">
        <v>3076.02</v>
      </c>
      <c r="S1940" s="169">
        <v>0</v>
      </c>
      <c r="T1940" s="169">
        <v>0</v>
      </c>
      <c r="U1940" s="169">
        <v>25085.863275000003</v>
      </c>
      <c r="V1940" s="163">
        <f ca="1">SUM(INDIRECT(Inputs!$C$11&amp;ROW()&amp;":"&amp;Inputs!$C$12&amp;ROW()))</f>
        <v>4812.9375</v>
      </c>
      <c r="W1940" s="163">
        <f ca="1">SUM(INDIRECT(Inputs!$C$13&amp;ROW()&amp;":"&amp;Inputs!$C$14&amp;ROW()))</f>
        <v>22009.843275000003</v>
      </c>
      <c r="X1940" s="3" t="str">
        <f>IF(COUNTIFS(Lookups!$A:$A,C1940)=1,"Gross Sales","")</f>
        <v/>
      </c>
      <c r="Y1940" s="3" t="str">
        <f>IF(COUNTIFS(Lookups!$D:$D,C1940)=1,"Bar Sales","")</f>
        <v/>
      </c>
      <c r="Z1940" s="3" t="str">
        <f>IFERROR(VLOOKUP(C1940*1,Lookups!$D:$F,3,FALSE),"")</f>
        <v/>
      </c>
      <c r="AA1940" s="3" t="str">
        <f>IFERROR(VLOOKUP($C1940*1,Lookups!$H:$N,3,FALSE),"")</f>
        <v>Sales</v>
      </c>
      <c r="AB1940" s="3" t="str">
        <f>IFERROR(VLOOKUP($C1940*1,Lookups!$H:$N,4,FALSE),"")</f>
        <v>Dinner</v>
      </c>
      <c r="AC1940" s="3" t="str">
        <f>IFERROR(VLOOKUP($C1940*1,Lookups!$H:$N,5,FALSE),"")</f>
        <v>Other</v>
      </c>
      <c r="AD1940" s="3" t="str">
        <f>IFERROR(VLOOKUP($C1940*1,Lookups!$H:$N,6,FALSE),"")</f>
        <v>Bev</v>
      </c>
      <c r="AE1940" s="3" t="str">
        <f>IFERROR(VLOOKUP($C1940*1,Lookups!$H:$N,7,FALSE),"")</f>
        <v>Wine</v>
      </c>
      <c r="AF1940" s="3" t="str">
        <f>VLOOKUP(B1940*1,Stores!$A:$C,3,FALSE)</f>
        <v>DFDE</v>
      </c>
    </row>
    <row r="1941" spans="1:32">
      <c r="A1941" s="165" t="s">
        <v>959</v>
      </c>
      <c r="B1941" s="166" t="s">
        <v>932</v>
      </c>
      <c r="C1941" s="165" t="s">
        <v>696</v>
      </c>
      <c r="D1941" s="165" t="s">
        <v>918</v>
      </c>
      <c r="E1941" s="165" t="s">
        <v>715</v>
      </c>
      <c r="F1941" s="167">
        <v>2017</v>
      </c>
      <c r="G1941" s="168">
        <v>0</v>
      </c>
      <c r="H1941" s="169">
        <v>18.72</v>
      </c>
      <c r="I1941" s="169">
        <v>238.1925</v>
      </c>
      <c r="J1941" s="169">
        <v>1066.5674999999999</v>
      </c>
      <c r="K1941" s="169">
        <v>2979.9060000000004</v>
      </c>
      <c r="L1941" s="169">
        <v>4150.4625000000005</v>
      </c>
      <c r="M1941" s="169">
        <v>7716.4650000000001</v>
      </c>
      <c r="N1941" s="169">
        <v>11382.224999999999</v>
      </c>
      <c r="O1941" s="169">
        <v>8240.2875000000004</v>
      </c>
      <c r="P1941" s="169">
        <v>10214.649149999999</v>
      </c>
      <c r="Q1941" s="169">
        <v>9354.0915000000005</v>
      </c>
      <c r="R1941" s="169">
        <v>5847.2666999999992</v>
      </c>
      <c r="S1941" s="169">
        <v>0</v>
      </c>
      <c r="T1941" s="169">
        <v>0</v>
      </c>
      <c r="U1941" s="169">
        <v>61208.833350000001</v>
      </c>
      <c r="V1941" s="163">
        <f ca="1">SUM(INDIRECT(Inputs!$C$11&amp;ROW()&amp;":"&amp;Inputs!$C$12&amp;ROW()))</f>
        <v>9354.0915000000005</v>
      </c>
      <c r="W1941" s="163">
        <f ca="1">SUM(INDIRECT(Inputs!$C$13&amp;ROW()&amp;":"&amp;Inputs!$C$14&amp;ROW()))</f>
        <v>55361.566650000001</v>
      </c>
      <c r="X1941" s="3" t="str">
        <f>IF(COUNTIFS(Lookups!$A:$A,C1941)=1,"Gross Sales","")</f>
        <v/>
      </c>
      <c r="Y1941" s="3" t="str">
        <f>IF(COUNTIFS(Lookups!$D:$D,C1941)=1,"Bar Sales","")</f>
        <v/>
      </c>
      <c r="Z1941" s="3" t="str">
        <f>IFERROR(VLOOKUP(C1941*1,Lookups!$D:$F,3,FALSE),"")</f>
        <v/>
      </c>
      <c r="AA1941" s="3" t="str">
        <f>IFERROR(VLOOKUP($C1941*1,Lookups!$H:$N,3,FALSE),"")</f>
        <v>Sales</v>
      </c>
      <c r="AB1941" s="3" t="str">
        <f>IFERROR(VLOOKUP($C1941*1,Lookups!$H:$N,4,FALSE),"")</f>
        <v>Dinner</v>
      </c>
      <c r="AC1941" s="3" t="str">
        <f>IFERROR(VLOOKUP($C1941*1,Lookups!$H:$N,5,FALSE),"")</f>
        <v>Other</v>
      </c>
      <c r="AD1941" s="3" t="str">
        <f>IFERROR(VLOOKUP($C1941*1,Lookups!$H:$N,6,FALSE),"")</f>
        <v>Bev</v>
      </c>
      <c r="AE1941" s="3" t="str">
        <f>IFERROR(VLOOKUP($C1941*1,Lookups!$H:$N,7,FALSE),"")</f>
        <v>Wine</v>
      </c>
      <c r="AF1941" s="3" t="str">
        <f>VLOOKUP(B1941*1,Stores!$A:$C,3,FALSE)</f>
        <v>DFG</v>
      </c>
    </row>
    <row r="1942" spans="1:32">
      <c r="A1942" s="165" t="s">
        <v>954</v>
      </c>
      <c r="B1942" s="166" t="s">
        <v>933</v>
      </c>
      <c r="C1942" s="165" t="s">
        <v>696</v>
      </c>
      <c r="D1942" s="165" t="s">
        <v>918</v>
      </c>
      <c r="E1942" s="165" t="s">
        <v>715</v>
      </c>
      <c r="F1942" s="167">
        <v>2017</v>
      </c>
      <c r="G1942" s="168">
        <v>0</v>
      </c>
      <c r="H1942" s="169">
        <v>574.93365000000006</v>
      </c>
      <c r="I1942" s="169">
        <v>1326.5039249999998</v>
      </c>
      <c r="J1942" s="169">
        <v>1445.1032249999998</v>
      </c>
      <c r="K1942" s="169">
        <v>3326.4</v>
      </c>
      <c r="L1942" s="169">
        <v>2904.7357499999994</v>
      </c>
      <c r="M1942" s="169">
        <v>2932.4081249999999</v>
      </c>
      <c r="N1942" s="169">
        <v>960.22574999999995</v>
      </c>
      <c r="O1942" s="169">
        <v>377.54429999999996</v>
      </c>
      <c r="P1942" s="169">
        <v>1700.004375</v>
      </c>
      <c r="Q1942" s="169">
        <v>2861.9171999999999</v>
      </c>
      <c r="R1942" s="169">
        <v>2820.8418750000001</v>
      </c>
      <c r="S1942" s="169">
        <v>0</v>
      </c>
      <c r="T1942" s="169">
        <v>0</v>
      </c>
      <c r="U1942" s="169">
        <v>21230.618174999996</v>
      </c>
      <c r="V1942" s="163">
        <f ca="1">SUM(INDIRECT(Inputs!$C$11&amp;ROW()&amp;":"&amp;Inputs!$C$12&amp;ROW()))</f>
        <v>2861.9171999999999</v>
      </c>
      <c r="W1942" s="163">
        <f ca="1">SUM(INDIRECT(Inputs!$C$13&amp;ROW()&amp;":"&amp;Inputs!$C$14&amp;ROW()))</f>
        <v>18409.776299999998</v>
      </c>
      <c r="X1942" s="3" t="str">
        <f>IF(COUNTIFS(Lookups!$A:$A,C1942)=1,"Gross Sales","")</f>
        <v/>
      </c>
      <c r="Y1942" s="3" t="str">
        <f>IF(COUNTIFS(Lookups!$D:$D,C1942)=1,"Bar Sales","")</f>
        <v/>
      </c>
      <c r="Z1942" s="3" t="str">
        <f>IFERROR(VLOOKUP(C1942*1,Lookups!$D:$F,3,FALSE),"")</f>
        <v/>
      </c>
      <c r="AA1942" s="3" t="str">
        <f>IFERROR(VLOOKUP($C1942*1,Lookups!$H:$N,3,FALSE),"")</f>
        <v>Sales</v>
      </c>
      <c r="AB1942" s="3" t="str">
        <f>IFERROR(VLOOKUP($C1942*1,Lookups!$H:$N,4,FALSE),"")</f>
        <v>Dinner</v>
      </c>
      <c r="AC1942" s="3" t="str">
        <f>IFERROR(VLOOKUP($C1942*1,Lookups!$H:$N,5,FALSE),"")</f>
        <v>Other</v>
      </c>
      <c r="AD1942" s="3" t="str">
        <f>IFERROR(VLOOKUP($C1942*1,Lookups!$H:$N,6,FALSE),"")</f>
        <v>Bev</v>
      </c>
      <c r="AE1942" s="3" t="str">
        <f>IFERROR(VLOOKUP($C1942*1,Lookups!$H:$N,7,FALSE),"")</f>
        <v>Wine</v>
      </c>
      <c r="AF1942" s="3" t="str">
        <f>VLOOKUP(B1942*1,Stores!$A:$C,3,FALSE)</f>
        <v>DFG</v>
      </c>
    </row>
    <row r="1943" spans="1:32">
      <c r="A1943" s="165" t="s">
        <v>953</v>
      </c>
      <c r="B1943" s="166" t="s">
        <v>934</v>
      </c>
      <c r="C1943" s="165" t="s">
        <v>696</v>
      </c>
      <c r="D1943" s="165" t="s">
        <v>918</v>
      </c>
      <c r="E1943" s="165" t="s">
        <v>715</v>
      </c>
      <c r="F1943" s="167">
        <v>2017</v>
      </c>
      <c r="G1943" s="168">
        <v>0</v>
      </c>
      <c r="H1943" s="169">
        <v>0</v>
      </c>
      <c r="I1943" s="169">
        <v>0</v>
      </c>
      <c r="J1943" s="169">
        <v>102.12</v>
      </c>
      <c r="K1943" s="169">
        <v>68.752499999999998</v>
      </c>
      <c r="L1943" s="169">
        <v>622.71</v>
      </c>
      <c r="M1943" s="169">
        <v>2698.92</v>
      </c>
      <c r="N1943" s="169">
        <v>3139.8698250000002</v>
      </c>
      <c r="O1943" s="169">
        <v>2347.6950000000002</v>
      </c>
      <c r="P1943" s="169">
        <v>2119.9197749999998</v>
      </c>
      <c r="Q1943" s="169">
        <v>5324.5124999999998</v>
      </c>
      <c r="R1943" s="169">
        <v>2859.3044999999997</v>
      </c>
      <c r="S1943" s="169">
        <v>0</v>
      </c>
      <c r="T1943" s="169">
        <v>0</v>
      </c>
      <c r="U1943" s="169">
        <v>19283.804099999998</v>
      </c>
      <c r="V1943" s="163">
        <f ca="1">SUM(INDIRECT(Inputs!$C$11&amp;ROW()&amp;":"&amp;Inputs!$C$12&amp;ROW()))</f>
        <v>5324.5124999999998</v>
      </c>
      <c r="W1943" s="163">
        <f ca="1">SUM(INDIRECT(Inputs!$C$13&amp;ROW()&amp;":"&amp;Inputs!$C$14&amp;ROW()))</f>
        <v>16424.499599999999</v>
      </c>
      <c r="X1943" s="3" t="str">
        <f>IF(COUNTIFS(Lookups!$A:$A,C1943)=1,"Gross Sales","")</f>
        <v/>
      </c>
      <c r="Y1943" s="3" t="str">
        <f>IF(COUNTIFS(Lookups!$D:$D,C1943)=1,"Bar Sales","")</f>
        <v/>
      </c>
      <c r="Z1943" s="3" t="str">
        <f>IFERROR(VLOOKUP(C1943*1,Lookups!$D:$F,3,FALSE),"")</f>
        <v/>
      </c>
      <c r="AA1943" s="3" t="str">
        <f>IFERROR(VLOOKUP($C1943*1,Lookups!$H:$N,3,FALSE),"")</f>
        <v>Sales</v>
      </c>
      <c r="AB1943" s="3" t="str">
        <f>IFERROR(VLOOKUP($C1943*1,Lookups!$H:$N,4,FALSE),"")</f>
        <v>Dinner</v>
      </c>
      <c r="AC1943" s="3" t="str">
        <f>IFERROR(VLOOKUP($C1943*1,Lookups!$H:$N,5,FALSE),"")</f>
        <v>Other</v>
      </c>
      <c r="AD1943" s="3" t="str">
        <f>IFERROR(VLOOKUP($C1943*1,Lookups!$H:$N,6,FALSE),"")</f>
        <v>Bev</v>
      </c>
      <c r="AE1943" s="3" t="str">
        <f>IFERROR(VLOOKUP($C1943*1,Lookups!$H:$N,7,FALSE),"")</f>
        <v>Wine</v>
      </c>
      <c r="AF1943" s="3" t="str">
        <f>VLOOKUP(B1943*1,Stores!$A:$C,3,FALSE)</f>
        <v>DFG</v>
      </c>
    </row>
    <row r="1944" spans="1:32">
      <c r="A1944" s="165" t="s">
        <v>950</v>
      </c>
      <c r="B1944" s="166" t="s">
        <v>935</v>
      </c>
      <c r="C1944" s="165" t="s">
        <v>696</v>
      </c>
      <c r="D1944" s="165" t="s">
        <v>918</v>
      </c>
      <c r="E1944" s="165" t="s">
        <v>715</v>
      </c>
      <c r="F1944" s="167">
        <v>2017</v>
      </c>
      <c r="G1944" s="168">
        <v>0</v>
      </c>
      <c r="H1944" s="169">
        <v>1161.54</v>
      </c>
      <c r="I1944" s="169">
        <v>517.08000000000004</v>
      </c>
      <c r="J1944" s="169">
        <v>1147.23</v>
      </c>
      <c r="K1944" s="169">
        <v>3601.7999999999997</v>
      </c>
      <c r="L1944" s="169">
        <v>3291.1543499999998</v>
      </c>
      <c r="M1944" s="169">
        <v>3433.5374999999999</v>
      </c>
      <c r="N1944" s="169">
        <v>2530.8450000000003</v>
      </c>
      <c r="O1944" s="169">
        <v>2624.9381250000001</v>
      </c>
      <c r="P1944" s="169">
        <v>2538</v>
      </c>
      <c r="Q1944" s="169">
        <v>4191.75</v>
      </c>
      <c r="R1944" s="169">
        <v>4081.2570000000005</v>
      </c>
      <c r="S1944" s="169">
        <v>0</v>
      </c>
      <c r="T1944" s="169">
        <v>0</v>
      </c>
      <c r="U1944" s="169">
        <v>29119.131975</v>
      </c>
      <c r="V1944" s="163">
        <f ca="1">SUM(INDIRECT(Inputs!$C$11&amp;ROW()&amp;":"&amp;Inputs!$C$12&amp;ROW()))</f>
        <v>4191.75</v>
      </c>
      <c r="W1944" s="163">
        <f ca="1">SUM(INDIRECT(Inputs!$C$13&amp;ROW()&amp;":"&amp;Inputs!$C$14&amp;ROW()))</f>
        <v>25037.874974999999</v>
      </c>
      <c r="X1944" s="3" t="str">
        <f>IF(COUNTIFS(Lookups!$A:$A,C1944)=1,"Gross Sales","")</f>
        <v/>
      </c>
      <c r="Y1944" s="3" t="str">
        <f>IF(COUNTIFS(Lookups!$D:$D,C1944)=1,"Bar Sales","")</f>
        <v/>
      </c>
      <c r="Z1944" s="3" t="str">
        <f>IFERROR(VLOOKUP(C1944*1,Lookups!$D:$F,3,FALSE),"")</f>
        <v/>
      </c>
      <c r="AA1944" s="3" t="str">
        <f>IFERROR(VLOOKUP($C1944*1,Lookups!$H:$N,3,FALSE),"")</f>
        <v>Sales</v>
      </c>
      <c r="AB1944" s="3" t="str">
        <f>IFERROR(VLOOKUP($C1944*1,Lookups!$H:$N,4,FALSE),"")</f>
        <v>Dinner</v>
      </c>
      <c r="AC1944" s="3" t="str">
        <f>IFERROR(VLOOKUP($C1944*1,Lookups!$H:$N,5,FALSE),"")</f>
        <v>Other</v>
      </c>
      <c r="AD1944" s="3" t="str">
        <f>IFERROR(VLOOKUP($C1944*1,Lookups!$H:$N,6,FALSE),"")</f>
        <v>Bev</v>
      </c>
      <c r="AE1944" s="3" t="str">
        <f>IFERROR(VLOOKUP($C1944*1,Lookups!$H:$N,7,FALSE),"")</f>
        <v>Wine</v>
      </c>
      <c r="AF1944" s="3" t="str">
        <f>VLOOKUP(B1944*1,Stores!$A:$C,3,FALSE)</f>
        <v>DFG</v>
      </c>
    </row>
    <row r="1945" spans="1:32">
      <c r="A1945" s="165" t="s">
        <v>949</v>
      </c>
      <c r="B1945" s="166" t="s">
        <v>936</v>
      </c>
      <c r="C1945" s="165" t="s">
        <v>696</v>
      </c>
      <c r="D1945" s="165" t="s">
        <v>918</v>
      </c>
      <c r="E1945" s="165" t="s">
        <v>715</v>
      </c>
      <c r="F1945" s="167">
        <v>2017</v>
      </c>
      <c r="G1945" s="168">
        <v>0</v>
      </c>
      <c r="H1945" s="169">
        <v>999.04274999999984</v>
      </c>
      <c r="I1945" s="169">
        <v>1565.464125</v>
      </c>
      <c r="J1945" s="169">
        <v>1868.8097250000003</v>
      </c>
      <c r="K1945" s="169">
        <v>2800.4460749999998</v>
      </c>
      <c r="L1945" s="169">
        <v>3492.2745000000009</v>
      </c>
      <c r="M1945" s="169">
        <v>1256.2779</v>
      </c>
      <c r="N1945" s="169">
        <v>809.07224999999994</v>
      </c>
      <c r="O1945" s="169">
        <v>530.41290000000004</v>
      </c>
      <c r="P1945" s="169">
        <v>351.47024999999996</v>
      </c>
      <c r="Q1945" s="169">
        <v>1818.3689999999999</v>
      </c>
      <c r="R1945" s="169">
        <v>1851.1533749999999</v>
      </c>
      <c r="S1945" s="169">
        <v>0</v>
      </c>
      <c r="T1945" s="169">
        <v>0</v>
      </c>
      <c r="U1945" s="169">
        <v>17342.792850000002</v>
      </c>
      <c r="V1945" s="163">
        <f ca="1">SUM(INDIRECT(Inputs!$C$11&amp;ROW()&amp;":"&amp;Inputs!$C$12&amp;ROW()))</f>
        <v>1818.3689999999999</v>
      </c>
      <c r="W1945" s="163">
        <f ca="1">SUM(INDIRECT(Inputs!$C$13&amp;ROW()&amp;":"&amp;Inputs!$C$14&amp;ROW()))</f>
        <v>15491.639475000002</v>
      </c>
      <c r="X1945" s="3" t="str">
        <f>IF(COUNTIFS(Lookups!$A:$A,C1945)=1,"Gross Sales","")</f>
        <v/>
      </c>
      <c r="Y1945" s="3" t="str">
        <f>IF(COUNTIFS(Lookups!$D:$D,C1945)=1,"Bar Sales","")</f>
        <v/>
      </c>
      <c r="Z1945" s="3" t="str">
        <f>IFERROR(VLOOKUP(C1945*1,Lookups!$D:$F,3,FALSE),"")</f>
        <v/>
      </c>
      <c r="AA1945" s="3" t="str">
        <f>IFERROR(VLOOKUP($C1945*1,Lookups!$H:$N,3,FALSE),"")</f>
        <v>Sales</v>
      </c>
      <c r="AB1945" s="3" t="str">
        <f>IFERROR(VLOOKUP($C1945*1,Lookups!$H:$N,4,FALSE),"")</f>
        <v>Dinner</v>
      </c>
      <c r="AC1945" s="3" t="str">
        <f>IFERROR(VLOOKUP($C1945*1,Lookups!$H:$N,5,FALSE),"")</f>
        <v>Other</v>
      </c>
      <c r="AD1945" s="3" t="str">
        <f>IFERROR(VLOOKUP($C1945*1,Lookups!$H:$N,6,FALSE),"")</f>
        <v>Bev</v>
      </c>
      <c r="AE1945" s="3" t="str">
        <f>IFERROR(VLOOKUP($C1945*1,Lookups!$H:$N,7,FALSE),"")</f>
        <v>Wine</v>
      </c>
      <c r="AF1945" s="3" t="str">
        <f>VLOOKUP(B1945*1,Stores!$A:$C,3,FALSE)</f>
        <v>DFG</v>
      </c>
    </row>
    <row r="1946" spans="1:32">
      <c r="A1946" s="165" t="s">
        <v>947</v>
      </c>
      <c r="B1946" s="166" t="s">
        <v>938</v>
      </c>
      <c r="C1946" s="165" t="s">
        <v>696</v>
      </c>
      <c r="D1946" s="165" t="s">
        <v>918</v>
      </c>
      <c r="E1946" s="165" t="s">
        <v>715</v>
      </c>
      <c r="F1946" s="167">
        <v>2017</v>
      </c>
      <c r="G1946" s="168">
        <v>0</v>
      </c>
      <c r="H1946" s="169">
        <v>4415.0625749999999</v>
      </c>
      <c r="I1946" s="169">
        <v>6225.2228249999998</v>
      </c>
      <c r="J1946" s="169">
        <v>7885.8491250000015</v>
      </c>
      <c r="K1946" s="169">
        <v>10185.799500000001</v>
      </c>
      <c r="L1946" s="169">
        <v>10186.394399999999</v>
      </c>
      <c r="M1946" s="169">
        <v>10147.298099999998</v>
      </c>
      <c r="N1946" s="169">
        <v>11614.158000000001</v>
      </c>
      <c r="O1946" s="169">
        <v>10808.436750000001</v>
      </c>
      <c r="P1946" s="169">
        <v>10829.955375</v>
      </c>
      <c r="Q1946" s="169">
        <v>11852.810849999998</v>
      </c>
      <c r="R1946" s="169">
        <v>8852.2752</v>
      </c>
      <c r="S1946" s="169">
        <v>0</v>
      </c>
      <c r="T1946" s="169">
        <v>0</v>
      </c>
      <c r="U1946" s="169">
        <v>103003.26270000001</v>
      </c>
      <c r="V1946" s="163">
        <f ca="1">SUM(INDIRECT(Inputs!$C$11&amp;ROW()&amp;":"&amp;Inputs!$C$12&amp;ROW()))</f>
        <v>11852.810849999998</v>
      </c>
      <c r="W1946" s="163">
        <f ca="1">SUM(INDIRECT(Inputs!$C$13&amp;ROW()&amp;":"&amp;Inputs!$C$14&amp;ROW()))</f>
        <v>94150.987500000003</v>
      </c>
      <c r="X1946" s="3" t="str">
        <f>IF(COUNTIFS(Lookups!$A:$A,C1946)=1,"Gross Sales","")</f>
        <v/>
      </c>
      <c r="Y1946" s="3" t="str">
        <f>IF(COUNTIFS(Lookups!$D:$D,C1946)=1,"Bar Sales","")</f>
        <v/>
      </c>
      <c r="Z1946" s="3" t="str">
        <f>IFERROR(VLOOKUP(C1946*1,Lookups!$D:$F,3,FALSE),"")</f>
        <v/>
      </c>
      <c r="AA1946" s="3" t="str">
        <f>IFERROR(VLOOKUP($C1946*1,Lookups!$H:$N,3,FALSE),"")</f>
        <v>Sales</v>
      </c>
      <c r="AB1946" s="3" t="str">
        <f>IFERROR(VLOOKUP($C1946*1,Lookups!$H:$N,4,FALSE),"")</f>
        <v>Dinner</v>
      </c>
      <c r="AC1946" s="3" t="str">
        <f>IFERROR(VLOOKUP($C1946*1,Lookups!$H:$N,5,FALSE),"")</f>
        <v>Other</v>
      </c>
      <c r="AD1946" s="3" t="str">
        <f>IFERROR(VLOOKUP($C1946*1,Lookups!$H:$N,6,FALSE),"")</f>
        <v>Bev</v>
      </c>
      <c r="AE1946" s="3" t="str">
        <f>IFERROR(VLOOKUP($C1946*1,Lookups!$H:$N,7,FALSE),"")</f>
        <v>Wine</v>
      </c>
      <c r="AF1946" s="3" t="str">
        <f>VLOOKUP(B1946*1,Stores!$A:$C,3,FALSE)</f>
        <v>DFG</v>
      </c>
    </row>
    <row r="1947" spans="1:32">
      <c r="A1947" s="165" t="s">
        <v>946</v>
      </c>
      <c r="B1947" s="166" t="s">
        <v>939</v>
      </c>
      <c r="C1947" s="165" t="s">
        <v>696</v>
      </c>
      <c r="D1947" s="165" t="s">
        <v>918</v>
      </c>
      <c r="E1947" s="165" t="s">
        <v>715</v>
      </c>
      <c r="F1947" s="167">
        <v>2017</v>
      </c>
      <c r="G1947" s="168">
        <v>0</v>
      </c>
      <c r="H1947" s="169">
        <v>3303.1221000000005</v>
      </c>
      <c r="I1947" s="169">
        <v>4463.8100999999988</v>
      </c>
      <c r="J1947" s="169">
        <v>5967.7695000000012</v>
      </c>
      <c r="K1947" s="169">
        <v>8255.8743749999994</v>
      </c>
      <c r="L1947" s="169">
        <v>11048.83245</v>
      </c>
      <c r="M1947" s="169">
        <v>7405.3664999999992</v>
      </c>
      <c r="N1947" s="169">
        <v>3880.1736000000001</v>
      </c>
      <c r="O1947" s="169">
        <v>2520.8568000000005</v>
      </c>
      <c r="P1947" s="169">
        <v>5241.6059999999998</v>
      </c>
      <c r="Q1947" s="169">
        <v>6674.5332000000008</v>
      </c>
      <c r="R1947" s="169">
        <v>9101.1</v>
      </c>
      <c r="S1947" s="169">
        <v>0</v>
      </c>
      <c r="T1947" s="169">
        <v>0</v>
      </c>
      <c r="U1947" s="169">
        <v>67863.044624999995</v>
      </c>
      <c r="V1947" s="163">
        <f ca="1">SUM(INDIRECT(Inputs!$C$11&amp;ROW()&amp;":"&amp;Inputs!$C$12&amp;ROW()))</f>
        <v>6674.5332000000008</v>
      </c>
      <c r="W1947" s="163">
        <f ca="1">SUM(INDIRECT(Inputs!$C$13&amp;ROW()&amp;":"&amp;Inputs!$C$14&amp;ROW()))</f>
        <v>58761.944624999996</v>
      </c>
      <c r="X1947" s="3" t="str">
        <f>IF(COUNTIFS(Lookups!$A:$A,C1947)=1,"Gross Sales","")</f>
        <v/>
      </c>
      <c r="Y1947" s="3" t="str">
        <f>IF(COUNTIFS(Lookups!$D:$D,C1947)=1,"Bar Sales","")</f>
        <v/>
      </c>
      <c r="Z1947" s="3" t="str">
        <f>IFERROR(VLOOKUP(C1947*1,Lookups!$D:$F,3,FALSE),"")</f>
        <v/>
      </c>
      <c r="AA1947" s="3" t="str">
        <f>IFERROR(VLOOKUP($C1947*1,Lookups!$H:$N,3,FALSE),"")</f>
        <v>Sales</v>
      </c>
      <c r="AB1947" s="3" t="str">
        <f>IFERROR(VLOOKUP($C1947*1,Lookups!$H:$N,4,FALSE),"")</f>
        <v>Dinner</v>
      </c>
      <c r="AC1947" s="3" t="str">
        <f>IFERROR(VLOOKUP($C1947*1,Lookups!$H:$N,5,FALSE),"")</f>
        <v>Other</v>
      </c>
      <c r="AD1947" s="3" t="str">
        <f>IFERROR(VLOOKUP($C1947*1,Lookups!$H:$N,6,FALSE),"")</f>
        <v>Bev</v>
      </c>
      <c r="AE1947" s="3" t="str">
        <f>IFERROR(VLOOKUP($C1947*1,Lookups!$H:$N,7,FALSE),"")</f>
        <v>Wine</v>
      </c>
      <c r="AF1947" s="3" t="str">
        <f>VLOOKUP(B1947*1,Stores!$A:$C,3,FALSE)</f>
        <v>DFG</v>
      </c>
    </row>
    <row r="1948" spans="1:32">
      <c r="A1948" s="165" t="s">
        <v>945</v>
      </c>
      <c r="B1948" s="166" t="s">
        <v>940</v>
      </c>
      <c r="C1948" s="165" t="s">
        <v>696</v>
      </c>
      <c r="D1948" s="165" t="s">
        <v>918</v>
      </c>
      <c r="E1948" s="165" t="s">
        <v>715</v>
      </c>
      <c r="F1948" s="167">
        <v>2017</v>
      </c>
      <c r="G1948" s="168">
        <v>0</v>
      </c>
      <c r="H1948" s="169">
        <v>0</v>
      </c>
      <c r="I1948" s="169">
        <v>281.90250000000003</v>
      </c>
      <c r="J1948" s="169">
        <v>1613.52</v>
      </c>
      <c r="K1948" s="169">
        <v>2735.71065</v>
      </c>
      <c r="L1948" s="169">
        <v>2496.9172499999995</v>
      </c>
      <c r="M1948" s="169">
        <v>4840.3656000000001</v>
      </c>
      <c r="N1948" s="169">
        <v>8873.8132499999992</v>
      </c>
      <c r="O1948" s="169">
        <v>6210.1746000000003</v>
      </c>
      <c r="P1948" s="169">
        <v>6776.702624999999</v>
      </c>
      <c r="Q1948" s="169">
        <v>4825.1657999999998</v>
      </c>
      <c r="R1948" s="169">
        <v>3286.9805249999995</v>
      </c>
      <c r="S1948" s="169">
        <v>0</v>
      </c>
      <c r="T1948" s="169">
        <v>0</v>
      </c>
      <c r="U1948" s="169">
        <v>41941.252799999995</v>
      </c>
      <c r="V1948" s="163">
        <f ca="1">SUM(INDIRECT(Inputs!$C$11&amp;ROW()&amp;":"&amp;Inputs!$C$12&amp;ROW()))</f>
        <v>4825.1657999999998</v>
      </c>
      <c r="W1948" s="163">
        <f ca="1">SUM(INDIRECT(Inputs!$C$13&amp;ROW()&amp;":"&amp;Inputs!$C$14&amp;ROW()))</f>
        <v>38654.272274999996</v>
      </c>
      <c r="X1948" s="3" t="str">
        <f>IF(COUNTIFS(Lookups!$A:$A,C1948)=1,"Gross Sales","")</f>
        <v/>
      </c>
      <c r="Y1948" s="3" t="str">
        <f>IF(COUNTIFS(Lookups!$D:$D,C1948)=1,"Bar Sales","")</f>
        <v/>
      </c>
      <c r="Z1948" s="3" t="str">
        <f>IFERROR(VLOOKUP(C1948*1,Lookups!$D:$F,3,FALSE),"")</f>
        <v/>
      </c>
      <c r="AA1948" s="3" t="str">
        <f>IFERROR(VLOOKUP($C1948*1,Lookups!$H:$N,3,FALSE),"")</f>
        <v>Sales</v>
      </c>
      <c r="AB1948" s="3" t="str">
        <f>IFERROR(VLOOKUP($C1948*1,Lookups!$H:$N,4,FALSE),"")</f>
        <v>Dinner</v>
      </c>
      <c r="AC1948" s="3" t="str">
        <f>IFERROR(VLOOKUP($C1948*1,Lookups!$H:$N,5,FALSE),"")</f>
        <v>Other</v>
      </c>
      <c r="AD1948" s="3" t="str">
        <f>IFERROR(VLOOKUP($C1948*1,Lookups!$H:$N,6,FALSE),"")</f>
        <v>Bev</v>
      </c>
      <c r="AE1948" s="3" t="str">
        <f>IFERROR(VLOOKUP($C1948*1,Lookups!$H:$N,7,FALSE),"")</f>
        <v>Wine</v>
      </c>
      <c r="AF1948" s="3" t="str">
        <f>VLOOKUP(B1948*1,Stores!$A:$C,3,FALSE)</f>
        <v>DFG</v>
      </c>
    </row>
    <row r="1949" spans="1:32">
      <c r="A1949" s="165" t="s">
        <v>944</v>
      </c>
      <c r="B1949" s="166" t="s">
        <v>941</v>
      </c>
      <c r="C1949" s="165" t="s">
        <v>696</v>
      </c>
      <c r="D1949" s="165" t="s">
        <v>918</v>
      </c>
      <c r="E1949" s="165" t="s">
        <v>715</v>
      </c>
      <c r="F1949" s="167">
        <v>2017</v>
      </c>
      <c r="G1949" s="168">
        <v>0</v>
      </c>
      <c r="H1949" s="169">
        <v>5349.375</v>
      </c>
      <c r="I1949" s="169">
        <v>8712.4539749999985</v>
      </c>
      <c r="J1949" s="169">
        <v>9219.4440000000013</v>
      </c>
      <c r="K1949" s="169">
        <v>10967.06385</v>
      </c>
      <c r="L1949" s="169">
        <v>11265.777975000001</v>
      </c>
      <c r="M1949" s="169">
        <v>7264.3788750000003</v>
      </c>
      <c r="N1949" s="169">
        <v>5500.0292999999992</v>
      </c>
      <c r="O1949" s="169">
        <v>5138.8397999999997</v>
      </c>
      <c r="P1949" s="169">
        <v>6036.3455999999996</v>
      </c>
      <c r="Q1949" s="169">
        <v>7404.4362000000001</v>
      </c>
      <c r="R1949" s="169">
        <v>11635.9488</v>
      </c>
      <c r="S1949" s="169">
        <v>0</v>
      </c>
      <c r="T1949" s="169">
        <v>0</v>
      </c>
      <c r="U1949" s="169">
        <v>88494.093374999997</v>
      </c>
      <c r="V1949" s="163">
        <f ca="1">SUM(INDIRECT(Inputs!$C$11&amp;ROW()&amp;":"&amp;Inputs!$C$12&amp;ROW()))</f>
        <v>7404.4362000000001</v>
      </c>
      <c r="W1949" s="163">
        <f ca="1">SUM(INDIRECT(Inputs!$C$13&amp;ROW()&amp;":"&amp;Inputs!$C$14&amp;ROW()))</f>
        <v>76858.144574999998</v>
      </c>
      <c r="X1949" s="3" t="str">
        <f>IF(COUNTIFS(Lookups!$A:$A,C1949)=1,"Gross Sales","")</f>
        <v/>
      </c>
      <c r="Y1949" s="3" t="str">
        <f>IF(COUNTIFS(Lookups!$D:$D,C1949)=1,"Bar Sales","")</f>
        <v/>
      </c>
      <c r="Z1949" s="3" t="str">
        <f>IFERROR(VLOOKUP(C1949*1,Lookups!$D:$F,3,FALSE),"")</f>
        <v/>
      </c>
      <c r="AA1949" s="3" t="str">
        <f>IFERROR(VLOOKUP($C1949*1,Lookups!$H:$N,3,FALSE),"")</f>
        <v>Sales</v>
      </c>
      <c r="AB1949" s="3" t="str">
        <f>IFERROR(VLOOKUP($C1949*1,Lookups!$H:$N,4,FALSE),"")</f>
        <v>Dinner</v>
      </c>
      <c r="AC1949" s="3" t="str">
        <f>IFERROR(VLOOKUP($C1949*1,Lookups!$H:$N,5,FALSE),"")</f>
        <v>Other</v>
      </c>
      <c r="AD1949" s="3" t="str">
        <f>IFERROR(VLOOKUP($C1949*1,Lookups!$H:$N,6,FALSE),"")</f>
        <v>Bev</v>
      </c>
      <c r="AE1949" s="3" t="str">
        <f>IFERROR(VLOOKUP($C1949*1,Lookups!$H:$N,7,FALSE),"")</f>
        <v>Wine</v>
      </c>
      <c r="AF1949" s="3" t="str">
        <f>VLOOKUP(B1949*1,Stores!$A:$C,3,FALSE)</f>
        <v>DFG</v>
      </c>
    </row>
    <row r="1950" spans="1:32">
      <c r="A1950" s="165" t="s">
        <v>943</v>
      </c>
      <c r="B1950" s="166" t="s">
        <v>942</v>
      </c>
      <c r="C1950" s="165" t="s">
        <v>696</v>
      </c>
      <c r="D1950" s="165" t="s">
        <v>918</v>
      </c>
      <c r="E1950" s="165" t="s">
        <v>715</v>
      </c>
      <c r="F1950" s="167">
        <v>2017</v>
      </c>
      <c r="G1950" s="168">
        <v>0</v>
      </c>
      <c r="H1950" s="169">
        <v>0</v>
      </c>
      <c r="I1950" s="169">
        <v>0</v>
      </c>
      <c r="J1950" s="169">
        <v>12.15</v>
      </c>
      <c r="K1950" s="169">
        <v>504.96000000000004</v>
      </c>
      <c r="L1950" s="169">
        <v>756.17887499999983</v>
      </c>
      <c r="M1950" s="169">
        <v>2477.782275</v>
      </c>
      <c r="N1950" s="169">
        <v>2425.5</v>
      </c>
      <c r="O1950" s="169">
        <v>3559.2000000000003</v>
      </c>
      <c r="P1950" s="169">
        <v>5080.95</v>
      </c>
      <c r="Q1950" s="169">
        <v>2157.12</v>
      </c>
      <c r="R1950" s="169">
        <v>690.375</v>
      </c>
      <c r="S1950" s="169">
        <v>0</v>
      </c>
      <c r="T1950" s="169">
        <v>0</v>
      </c>
      <c r="U1950" s="169">
        <v>17664.21615</v>
      </c>
      <c r="V1950" s="163">
        <f ca="1">SUM(INDIRECT(Inputs!$C$11&amp;ROW()&amp;":"&amp;Inputs!$C$12&amp;ROW()))</f>
        <v>2157.12</v>
      </c>
      <c r="W1950" s="163">
        <f ca="1">SUM(INDIRECT(Inputs!$C$13&amp;ROW()&amp;":"&amp;Inputs!$C$14&amp;ROW()))</f>
        <v>16973.84115</v>
      </c>
      <c r="X1950" s="3" t="str">
        <f>IF(COUNTIFS(Lookups!$A:$A,C1950)=1,"Gross Sales","")</f>
        <v/>
      </c>
      <c r="Y1950" s="3" t="str">
        <f>IF(COUNTIFS(Lookups!$D:$D,C1950)=1,"Bar Sales","")</f>
        <v/>
      </c>
      <c r="Z1950" s="3" t="str">
        <f>IFERROR(VLOOKUP(C1950*1,Lookups!$D:$F,3,FALSE),"")</f>
        <v/>
      </c>
      <c r="AA1950" s="3" t="str">
        <f>IFERROR(VLOOKUP($C1950*1,Lookups!$H:$N,3,FALSE),"")</f>
        <v>Sales</v>
      </c>
      <c r="AB1950" s="3" t="str">
        <f>IFERROR(VLOOKUP($C1950*1,Lookups!$H:$N,4,FALSE),"")</f>
        <v>Dinner</v>
      </c>
      <c r="AC1950" s="3" t="str">
        <f>IFERROR(VLOOKUP($C1950*1,Lookups!$H:$N,5,FALSE),"")</f>
        <v>Other</v>
      </c>
      <c r="AD1950" s="3" t="str">
        <f>IFERROR(VLOOKUP($C1950*1,Lookups!$H:$N,6,FALSE),"")</f>
        <v>Bev</v>
      </c>
      <c r="AE1950" s="3" t="str">
        <f>IFERROR(VLOOKUP($C1950*1,Lookups!$H:$N,7,FALSE),"")</f>
        <v>Wine</v>
      </c>
      <c r="AF1950" s="3" t="str">
        <f>VLOOKUP(B1950*1,Stores!$A:$C,3,FALSE)</f>
        <v>DFG</v>
      </c>
    </row>
    <row r="1951" spans="1:32">
      <c r="A1951" s="165" t="s">
        <v>942</v>
      </c>
      <c r="B1951" s="166" t="s">
        <v>943</v>
      </c>
      <c r="C1951" s="165" t="s">
        <v>696</v>
      </c>
      <c r="D1951" s="165" t="s">
        <v>918</v>
      </c>
      <c r="E1951" s="165" t="s">
        <v>715</v>
      </c>
      <c r="F1951" s="167">
        <v>2017</v>
      </c>
      <c r="G1951" s="168">
        <v>0</v>
      </c>
      <c r="H1951" s="169">
        <v>0</v>
      </c>
      <c r="I1951" s="169">
        <v>35.28</v>
      </c>
      <c r="J1951" s="169">
        <v>186.51465000000002</v>
      </c>
      <c r="K1951" s="169">
        <v>1180.611075</v>
      </c>
      <c r="L1951" s="169">
        <v>600.6</v>
      </c>
      <c r="M1951" s="169">
        <v>1086.4458000000002</v>
      </c>
      <c r="N1951" s="169">
        <v>1598.385</v>
      </c>
      <c r="O1951" s="169">
        <v>1211.0009999999997</v>
      </c>
      <c r="P1951" s="169">
        <v>1195.4052000000001</v>
      </c>
      <c r="Q1951" s="169">
        <v>2242.7346000000002</v>
      </c>
      <c r="R1951" s="169">
        <v>608.88750000000005</v>
      </c>
      <c r="S1951" s="169">
        <v>0</v>
      </c>
      <c r="T1951" s="169">
        <v>0</v>
      </c>
      <c r="U1951" s="169">
        <v>9945.8648250000024</v>
      </c>
      <c r="V1951" s="163">
        <f ca="1">SUM(INDIRECT(Inputs!$C$11&amp;ROW()&amp;":"&amp;Inputs!$C$12&amp;ROW()))</f>
        <v>2242.7346000000002</v>
      </c>
      <c r="W1951" s="163">
        <f ca="1">SUM(INDIRECT(Inputs!$C$13&amp;ROW()&amp;":"&amp;Inputs!$C$14&amp;ROW()))</f>
        <v>9336.9773250000017</v>
      </c>
      <c r="X1951" s="3" t="str">
        <f>IF(COUNTIFS(Lookups!$A:$A,C1951)=1,"Gross Sales","")</f>
        <v/>
      </c>
      <c r="Y1951" s="3" t="str">
        <f>IF(COUNTIFS(Lookups!$D:$D,C1951)=1,"Bar Sales","")</f>
        <v/>
      </c>
      <c r="Z1951" s="3" t="str">
        <f>IFERROR(VLOOKUP(C1951*1,Lookups!$D:$F,3,FALSE),"")</f>
        <v/>
      </c>
      <c r="AA1951" s="3" t="str">
        <f>IFERROR(VLOOKUP($C1951*1,Lookups!$H:$N,3,FALSE),"")</f>
        <v>Sales</v>
      </c>
      <c r="AB1951" s="3" t="str">
        <f>IFERROR(VLOOKUP($C1951*1,Lookups!$H:$N,4,FALSE),"")</f>
        <v>Dinner</v>
      </c>
      <c r="AC1951" s="3" t="str">
        <f>IFERROR(VLOOKUP($C1951*1,Lookups!$H:$N,5,FALSE),"")</f>
        <v>Other</v>
      </c>
      <c r="AD1951" s="3" t="str">
        <f>IFERROR(VLOOKUP($C1951*1,Lookups!$H:$N,6,FALSE),"")</f>
        <v>Bev</v>
      </c>
      <c r="AE1951" s="3" t="str">
        <f>IFERROR(VLOOKUP($C1951*1,Lookups!$H:$N,7,FALSE),"")</f>
        <v>Wine</v>
      </c>
      <c r="AF1951" s="3" t="str">
        <f>VLOOKUP(B1951*1,Stores!$A:$C,3,FALSE)</f>
        <v>DFG</v>
      </c>
    </row>
    <row r="1952" spans="1:32">
      <c r="A1952" s="165" t="s">
        <v>941</v>
      </c>
      <c r="B1952" s="166" t="s">
        <v>944</v>
      </c>
      <c r="C1952" s="165" t="s">
        <v>696</v>
      </c>
      <c r="D1952" s="165" t="s">
        <v>918</v>
      </c>
      <c r="E1952" s="165" t="s">
        <v>715</v>
      </c>
      <c r="F1952" s="167">
        <v>2017</v>
      </c>
      <c r="G1952" s="168">
        <v>0</v>
      </c>
      <c r="H1952" s="169">
        <v>977.13</v>
      </c>
      <c r="I1952" s="169">
        <v>2060.6805000000004</v>
      </c>
      <c r="J1952" s="169">
        <v>1173.375</v>
      </c>
      <c r="K1952" s="169">
        <v>1433.8600500000002</v>
      </c>
      <c r="L1952" s="169">
        <v>2978.64</v>
      </c>
      <c r="M1952" s="169">
        <v>3250.4249999999997</v>
      </c>
      <c r="N1952" s="169">
        <v>2256.6672000000003</v>
      </c>
      <c r="O1952" s="169">
        <v>2735.6287499999999</v>
      </c>
      <c r="P1952" s="169">
        <v>2507.0252999999998</v>
      </c>
      <c r="Q1952" s="169">
        <v>2786.6323499999999</v>
      </c>
      <c r="R1952" s="169">
        <v>2848.2133500000004</v>
      </c>
      <c r="S1952" s="169">
        <v>0</v>
      </c>
      <c r="T1952" s="169">
        <v>0</v>
      </c>
      <c r="U1952" s="169">
        <v>25008.2775</v>
      </c>
      <c r="V1952" s="163">
        <f ca="1">SUM(INDIRECT(Inputs!$C$11&amp;ROW()&amp;":"&amp;Inputs!$C$12&amp;ROW()))</f>
        <v>2786.6323499999999</v>
      </c>
      <c r="W1952" s="163">
        <f ca="1">SUM(INDIRECT(Inputs!$C$13&amp;ROW()&amp;":"&amp;Inputs!$C$14&amp;ROW()))</f>
        <v>22160.064149999998</v>
      </c>
      <c r="X1952" s="3" t="str">
        <f>IF(COUNTIFS(Lookups!$A:$A,C1952)=1,"Gross Sales","")</f>
        <v/>
      </c>
      <c r="Y1952" s="3" t="str">
        <f>IF(COUNTIFS(Lookups!$D:$D,C1952)=1,"Bar Sales","")</f>
        <v/>
      </c>
      <c r="Z1952" s="3" t="str">
        <f>IFERROR(VLOOKUP(C1952*1,Lookups!$D:$F,3,FALSE),"")</f>
        <v/>
      </c>
      <c r="AA1952" s="3" t="str">
        <f>IFERROR(VLOOKUP($C1952*1,Lookups!$H:$N,3,FALSE),"")</f>
        <v>Sales</v>
      </c>
      <c r="AB1952" s="3" t="str">
        <f>IFERROR(VLOOKUP($C1952*1,Lookups!$H:$N,4,FALSE),"")</f>
        <v>Dinner</v>
      </c>
      <c r="AC1952" s="3" t="str">
        <f>IFERROR(VLOOKUP($C1952*1,Lookups!$H:$N,5,FALSE),"")</f>
        <v>Other</v>
      </c>
      <c r="AD1952" s="3" t="str">
        <f>IFERROR(VLOOKUP($C1952*1,Lookups!$H:$N,6,FALSE),"")</f>
        <v>Bev</v>
      </c>
      <c r="AE1952" s="3" t="str">
        <f>IFERROR(VLOOKUP($C1952*1,Lookups!$H:$N,7,FALSE),"")</f>
        <v>Wine</v>
      </c>
      <c r="AF1952" s="3" t="str">
        <f>VLOOKUP(B1952*1,Stores!$A:$C,3,FALSE)</f>
        <v>DFG</v>
      </c>
    </row>
    <row r="1953" spans="1:32">
      <c r="A1953" s="165" t="s">
        <v>940</v>
      </c>
      <c r="B1953" s="166" t="s">
        <v>945</v>
      </c>
      <c r="C1953" s="165" t="s">
        <v>696</v>
      </c>
      <c r="D1953" s="165" t="s">
        <v>918</v>
      </c>
      <c r="E1953" s="165" t="s">
        <v>715</v>
      </c>
      <c r="F1953" s="167">
        <v>2017</v>
      </c>
      <c r="G1953" s="168">
        <v>0</v>
      </c>
      <c r="H1953" s="169">
        <v>1052.9639999999999</v>
      </c>
      <c r="I1953" s="169">
        <v>708.92250000000013</v>
      </c>
      <c r="J1953" s="169">
        <v>1030.9950000000001</v>
      </c>
      <c r="K1953" s="169">
        <v>1040.25</v>
      </c>
      <c r="L1953" s="169">
        <v>1071.9112499999999</v>
      </c>
      <c r="M1953" s="169">
        <v>721.01250000000005</v>
      </c>
      <c r="N1953" s="169">
        <v>554.94749999999999</v>
      </c>
      <c r="O1953" s="169">
        <v>549.99</v>
      </c>
      <c r="P1953" s="169">
        <v>354.46020000000004</v>
      </c>
      <c r="Q1953" s="169">
        <v>669.12</v>
      </c>
      <c r="R1953" s="169">
        <v>1397.28</v>
      </c>
      <c r="S1953" s="169">
        <v>0</v>
      </c>
      <c r="T1953" s="169">
        <v>0</v>
      </c>
      <c r="U1953" s="169">
        <v>9151.8529500000004</v>
      </c>
      <c r="V1953" s="163">
        <f ca="1">SUM(INDIRECT(Inputs!$C$11&amp;ROW()&amp;":"&amp;Inputs!$C$12&amp;ROW()))</f>
        <v>669.12</v>
      </c>
      <c r="W1953" s="163">
        <f ca="1">SUM(INDIRECT(Inputs!$C$13&amp;ROW()&amp;":"&amp;Inputs!$C$14&amp;ROW()))</f>
        <v>7754.5729500000007</v>
      </c>
      <c r="X1953" s="3" t="str">
        <f>IF(COUNTIFS(Lookups!$A:$A,C1953)=1,"Gross Sales","")</f>
        <v/>
      </c>
      <c r="Y1953" s="3" t="str">
        <f>IF(COUNTIFS(Lookups!$D:$D,C1953)=1,"Bar Sales","")</f>
        <v/>
      </c>
      <c r="Z1953" s="3" t="str">
        <f>IFERROR(VLOOKUP(C1953*1,Lookups!$D:$F,3,FALSE),"")</f>
        <v/>
      </c>
      <c r="AA1953" s="3" t="str">
        <f>IFERROR(VLOOKUP($C1953*1,Lookups!$H:$N,3,FALSE),"")</f>
        <v>Sales</v>
      </c>
      <c r="AB1953" s="3" t="str">
        <f>IFERROR(VLOOKUP($C1953*1,Lookups!$H:$N,4,FALSE),"")</f>
        <v>Dinner</v>
      </c>
      <c r="AC1953" s="3" t="str">
        <f>IFERROR(VLOOKUP($C1953*1,Lookups!$H:$N,5,FALSE),"")</f>
        <v>Other</v>
      </c>
      <c r="AD1953" s="3" t="str">
        <f>IFERROR(VLOOKUP($C1953*1,Lookups!$H:$N,6,FALSE),"")</f>
        <v>Bev</v>
      </c>
      <c r="AE1953" s="3" t="str">
        <f>IFERROR(VLOOKUP($C1953*1,Lookups!$H:$N,7,FALSE),"")</f>
        <v>Wine</v>
      </c>
      <c r="AF1953" s="3" t="str">
        <f>VLOOKUP(B1953*1,Stores!$A:$C,3,FALSE)</f>
        <v>DFG</v>
      </c>
    </row>
    <row r="1954" spans="1:32">
      <c r="A1954" s="165" t="s">
        <v>939</v>
      </c>
      <c r="B1954" s="166" t="s">
        <v>946</v>
      </c>
      <c r="C1954" s="165" t="s">
        <v>696</v>
      </c>
      <c r="D1954" s="165" t="s">
        <v>918</v>
      </c>
      <c r="E1954" s="165" t="s">
        <v>715</v>
      </c>
      <c r="F1954" s="167">
        <v>2017</v>
      </c>
      <c r="G1954" s="168">
        <v>0</v>
      </c>
      <c r="H1954" s="169">
        <v>815.49</v>
      </c>
      <c r="I1954" s="169">
        <v>1890</v>
      </c>
      <c r="J1954" s="169">
        <v>1348.6949999999999</v>
      </c>
      <c r="K1954" s="169">
        <v>2467.0923750000006</v>
      </c>
      <c r="L1954" s="169">
        <v>1374.6330000000003</v>
      </c>
      <c r="M1954" s="169">
        <v>863.29500000000007</v>
      </c>
      <c r="N1954" s="169">
        <v>1033.8</v>
      </c>
      <c r="O1954" s="169">
        <v>605.390625</v>
      </c>
      <c r="P1954" s="169">
        <v>645.96375</v>
      </c>
      <c r="Q1954" s="169">
        <v>744.70500000000004</v>
      </c>
      <c r="R1954" s="169">
        <v>834.63</v>
      </c>
      <c r="S1954" s="169">
        <v>0</v>
      </c>
      <c r="T1954" s="169">
        <v>0</v>
      </c>
      <c r="U1954" s="169">
        <v>12623.694749999999</v>
      </c>
      <c r="V1954" s="163">
        <f ca="1">SUM(INDIRECT(Inputs!$C$11&amp;ROW()&amp;":"&amp;Inputs!$C$12&amp;ROW()))</f>
        <v>744.70500000000004</v>
      </c>
      <c r="W1954" s="163">
        <f ca="1">SUM(INDIRECT(Inputs!$C$13&amp;ROW()&amp;":"&amp;Inputs!$C$14&amp;ROW()))</f>
        <v>11789.06475</v>
      </c>
      <c r="X1954" s="3" t="str">
        <f>IF(COUNTIFS(Lookups!$A:$A,C1954)=1,"Gross Sales","")</f>
        <v/>
      </c>
      <c r="Y1954" s="3" t="str">
        <f>IF(COUNTIFS(Lookups!$D:$D,C1954)=1,"Bar Sales","")</f>
        <v/>
      </c>
      <c r="Z1954" s="3" t="str">
        <f>IFERROR(VLOOKUP(C1954*1,Lookups!$D:$F,3,FALSE),"")</f>
        <v/>
      </c>
      <c r="AA1954" s="3" t="str">
        <f>IFERROR(VLOOKUP($C1954*1,Lookups!$H:$N,3,FALSE),"")</f>
        <v>Sales</v>
      </c>
      <c r="AB1954" s="3" t="str">
        <f>IFERROR(VLOOKUP($C1954*1,Lookups!$H:$N,4,FALSE),"")</f>
        <v>Dinner</v>
      </c>
      <c r="AC1954" s="3" t="str">
        <f>IFERROR(VLOOKUP($C1954*1,Lookups!$H:$N,5,FALSE),"")</f>
        <v>Other</v>
      </c>
      <c r="AD1954" s="3" t="str">
        <f>IFERROR(VLOOKUP($C1954*1,Lookups!$H:$N,6,FALSE),"")</f>
        <v>Bev</v>
      </c>
      <c r="AE1954" s="3" t="str">
        <f>IFERROR(VLOOKUP($C1954*1,Lookups!$H:$N,7,FALSE),"")</f>
        <v>Wine</v>
      </c>
      <c r="AF1954" s="3" t="str">
        <f>VLOOKUP(B1954*1,Stores!$A:$C,3,FALSE)</f>
        <v>DFG</v>
      </c>
    </row>
    <row r="1955" spans="1:32">
      <c r="A1955" s="165" t="s">
        <v>938</v>
      </c>
      <c r="B1955" s="166" t="s">
        <v>947</v>
      </c>
      <c r="C1955" s="165" t="s">
        <v>696</v>
      </c>
      <c r="D1955" s="165" t="s">
        <v>918</v>
      </c>
      <c r="E1955" s="165" t="s">
        <v>715</v>
      </c>
      <c r="F1955" s="167">
        <v>2017</v>
      </c>
      <c r="G1955" s="168">
        <v>0</v>
      </c>
      <c r="H1955" s="169">
        <v>3489.4921500000005</v>
      </c>
      <c r="I1955" s="169">
        <v>8233.65</v>
      </c>
      <c r="J1955" s="169">
        <v>7205.9435250000006</v>
      </c>
      <c r="K1955" s="169">
        <v>9477.4881000000023</v>
      </c>
      <c r="L1955" s="169">
        <v>12725.398874999999</v>
      </c>
      <c r="M1955" s="169">
        <v>7454.4161999999988</v>
      </c>
      <c r="N1955" s="169">
        <v>2412.261</v>
      </c>
      <c r="O1955" s="169">
        <v>2774.084625</v>
      </c>
      <c r="P1955" s="169">
        <v>1880.4915000000001</v>
      </c>
      <c r="Q1955" s="169">
        <v>6849.6883499999994</v>
      </c>
      <c r="R1955" s="169">
        <v>8764.0488000000005</v>
      </c>
      <c r="S1955" s="169">
        <v>0</v>
      </c>
      <c r="T1955" s="169">
        <v>0</v>
      </c>
      <c r="U1955" s="169">
        <v>71266.963125000009</v>
      </c>
      <c r="V1955" s="163">
        <f ca="1">SUM(INDIRECT(Inputs!$C$11&amp;ROW()&amp;":"&amp;Inputs!$C$12&amp;ROW()))</f>
        <v>6849.6883499999994</v>
      </c>
      <c r="W1955" s="163">
        <f ca="1">SUM(INDIRECT(Inputs!$C$13&amp;ROW()&amp;":"&amp;Inputs!$C$14&amp;ROW()))</f>
        <v>62502.914325000005</v>
      </c>
      <c r="X1955" s="3" t="str">
        <f>IF(COUNTIFS(Lookups!$A:$A,C1955)=1,"Gross Sales","")</f>
        <v/>
      </c>
      <c r="Y1955" s="3" t="str">
        <f>IF(COUNTIFS(Lookups!$D:$D,C1955)=1,"Bar Sales","")</f>
        <v/>
      </c>
      <c r="Z1955" s="3" t="str">
        <f>IFERROR(VLOOKUP(C1955*1,Lookups!$D:$F,3,FALSE),"")</f>
        <v/>
      </c>
      <c r="AA1955" s="3" t="str">
        <f>IFERROR(VLOOKUP($C1955*1,Lookups!$H:$N,3,FALSE),"")</f>
        <v>Sales</v>
      </c>
      <c r="AB1955" s="3" t="str">
        <f>IFERROR(VLOOKUP($C1955*1,Lookups!$H:$N,4,FALSE),"")</f>
        <v>Dinner</v>
      </c>
      <c r="AC1955" s="3" t="str">
        <f>IFERROR(VLOOKUP($C1955*1,Lookups!$H:$N,5,FALSE),"")</f>
        <v>Other</v>
      </c>
      <c r="AD1955" s="3" t="str">
        <f>IFERROR(VLOOKUP($C1955*1,Lookups!$H:$N,6,FALSE),"")</f>
        <v>Bev</v>
      </c>
      <c r="AE1955" s="3" t="str">
        <f>IFERROR(VLOOKUP($C1955*1,Lookups!$H:$N,7,FALSE),"")</f>
        <v>Wine</v>
      </c>
      <c r="AF1955" s="3" t="str">
        <f>VLOOKUP(B1955*1,Stores!$A:$C,3,FALSE)</f>
        <v>DFG</v>
      </c>
    </row>
    <row r="1956" spans="1:32">
      <c r="A1956" s="165" t="s">
        <v>937</v>
      </c>
      <c r="B1956" s="166" t="s">
        <v>948</v>
      </c>
      <c r="C1956" s="165" t="s">
        <v>696</v>
      </c>
      <c r="D1956" s="165" t="s">
        <v>918</v>
      </c>
      <c r="E1956" s="165" t="s">
        <v>715</v>
      </c>
      <c r="F1956" s="167">
        <v>2017</v>
      </c>
      <c r="G1956" s="168">
        <v>0</v>
      </c>
      <c r="H1956" s="169">
        <v>55.087499999999999</v>
      </c>
      <c r="I1956" s="169">
        <v>642.797325</v>
      </c>
      <c r="J1956" s="169">
        <v>629.64750000000004</v>
      </c>
      <c r="K1956" s="169">
        <v>1556.3866499999999</v>
      </c>
      <c r="L1956" s="169">
        <v>2064.4508999999998</v>
      </c>
      <c r="M1956" s="169">
        <v>2322.5148000000004</v>
      </c>
      <c r="N1956" s="169">
        <v>1260.58275</v>
      </c>
      <c r="O1956" s="169">
        <v>840</v>
      </c>
      <c r="P1956" s="169">
        <v>1823.5439999999996</v>
      </c>
      <c r="Q1956" s="169">
        <v>2031.2175</v>
      </c>
      <c r="R1956" s="169">
        <v>1241.574075</v>
      </c>
      <c r="S1956" s="169">
        <v>0</v>
      </c>
      <c r="T1956" s="169">
        <v>0</v>
      </c>
      <c r="U1956" s="169">
        <v>14467.803000000002</v>
      </c>
      <c r="V1956" s="163">
        <f ca="1">SUM(INDIRECT(Inputs!$C$11&amp;ROW()&amp;":"&amp;Inputs!$C$12&amp;ROW()))</f>
        <v>2031.2175</v>
      </c>
      <c r="W1956" s="163">
        <f ca="1">SUM(INDIRECT(Inputs!$C$13&amp;ROW()&amp;":"&amp;Inputs!$C$14&amp;ROW()))</f>
        <v>13226.228925000001</v>
      </c>
      <c r="X1956" s="3" t="str">
        <f>IF(COUNTIFS(Lookups!$A:$A,C1956)=1,"Gross Sales","")</f>
        <v/>
      </c>
      <c r="Y1956" s="3" t="str">
        <f>IF(COUNTIFS(Lookups!$D:$D,C1956)=1,"Bar Sales","")</f>
        <v/>
      </c>
      <c r="Z1956" s="3" t="str">
        <f>IFERROR(VLOOKUP(C1956*1,Lookups!$D:$F,3,FALSE),"")</f>
        <v/>
      </c>
      <c r="AA1956" s="3" t="str">
        <f>IFERROR(VLOOKUP($C1956*1,Lookups!$H:$N,3,FALSE),"")</f>
        <v>Sales</v>
      </c>
      <c r="AB1956" s="3" t="str">
        <f>IFERROR(VLOOKUP($C1956*1,Lookups!$H:$N,4,FALSE),"")</f>
        <v>Dinner</v>
      </c>
      <c r="AC1956" s="3" t="str">
        <f>IFERROR(VLOOKUP($C1956*1,Lookups!$H:$N,5,FALSE),"")</f>
        <v>Other</v>
      </c>
      <c r="AD1956" s="3" t="str">
        <f>IFERROR(VLOOKUP($C1956*1,Lookups!$H:$N,6,FALSE),"")</f>
        <v>Bev</v>
      </c>
      <c r="AE1956" s="3" t="str">
        <f>IFERROR(VLOOKUP($C1956*1,Lookups!$H:$N,7,FALSE),"")</f>
        <v>Wine</v>
      </c>
      <c r="AF1956" s="3" t="str">
        <f>VLOOKUP(B1956*1,Stores!$A:$C,3,FALSE)</f>
        <v>DFG</v>
      </c>
    </row>
    <row r="1957" spans="1:32">
      <c r="A1957" s="165" t="s">
        <v>936</v>
      </c>
      <c r="B1957" s="166" t="s">
        <v>949</v>
      </c>
      <c r="C1957" s="165" t="s">
        <v>696</v>
      </c>
      <c r="D1957" s="165" t="s">
        <v>918</v>
      </c>
      <c r="E1957" s="165" t="s">
        <v>715</v>
      </c>
      <c r="F1957" s="167">
        <v>2017</v>
      </c>
      <c r="G1957" s="168">
        <v>0</v>
      </c>
      <c r="H1957" s="169">
        <v>1022.5632000000001</v>
      </c>
      <c r="I1957" s="169">
        <v>2102.5632000000001</v>
      </c>
      <c r="J1957" s="169">
        <v>2573.3101499999998</v>
      </c>
      <c r="K1957" s="169">
        <v>6310.6634999999997</v>
      </c>
      <c r="L1957" s="169">
        <v>5071.4789999999994</v>
      </c>
      <c r="M1957" s="169">
        <v>4953.6773999999996</v>
      </c>
      <c r="N1957" s="169">
        <v>3232.4940000000001</v>
      </c>
      <c r="O1957" s="169">
        <v>2130.2538749999999</v>
      </c>
      <c r="P1957" s="169">
        <v>1985.3944499999998</v>
      </c>
      <c r="Q1957" s="169">
        <v>2965.6439999999998</v>
      </c>
      <c r="R1957" s="169">
        <v>2689.2547500000005</v>
      </c>
      <c r="S1957" s="169">
        <v>0</v>
      </c>
      <c r="T1957" s="169">
        <v>0</v>
      </c>
      <c r="U1957" s="169">
        <v>35037.297525000002</v>
      </c>
      <c r="V1957" s="163">
        <f ca="1">SUM(INDIRECT(Inputs!$C$11&amp;ROW()&amp;":"&amp;Inputs!$C$12&amp;ROW()))</f>
        <v>2965.6439999999998</v>
      </c>
      <c r="W1957" s="163">
        <f ca="1">SUM(INDIRECT(Inputs!$C$13&amp;ROW()&amp;":"&amp;Inputs!$C$14&amp;ROW()))</f>
        <v>32348.042774999998</v>
      </c>
      <c r="X1957" s="3" t="str">
        <f>IF(COUNTIFS(Lookups!$A:$A,C1957)=1,"Gross Sales","")</f>
        <v/>
      </c>
      <c r="Y1957" s="3" t="str">
        <f>IF(COUNTIFS(Lookups!$D:$D,C1957)=1,"Bar Sales","")</f>
        <v/>
      </c>
      <c r="Z1957" s="3" t="str">
        <f>IFERROR(VLOOKUP(C1957*1,Lookups!$D:$F,3,FALSE),"")</f>
        <v/>
      </c>
      <c r="AA1957" s="3" t="str">
        <f>IFERROR(VLOOKUP($C1957*1,Lookups!$H:$N,3,FALSE),"")</f>
        <v>Sales</v>
      </c>
      <c r="AB1957" s="3" t="str">
        <f>IFERROR(VLOOKUP($C1957*1,Lookups!$H:$N,4,FALSE),"")</f>
        <v>Dinner</v>
      </c>
      <c r="AC1957" s="3" t="str">
        <f>IFERROR(VLOOKUP($C1957*1,Lookups!$H:$N,5,FALSE),"")</f>
        <v>Other</v>
      </c>
      <c r="AD1957" s="3" t="str">
        <f>IFERROR(VLOOKUP($C1957*1,Lookups!$H:$N,6,FALSE),"")</f>
        <v>Bev</v>
      </c>
      <c r="AE1957" s="3" t="str">
        <f>IFERROR(VLOOKUP($C1957*1,Lookups!$H:$N,7,FALSE),"")</f>
        <v>Wine</v>
      </c>
      <c r="AF1957" s="3" t="str">
        <f>VLOOKUP(B1957*1,Stores!$A:$C,3,FALSE)</f>
        <v>DFG</v>
      </c>
    </row>
    <row r="1958" spans="1:32">
      <c r="A1958" s="165" t="s">
        <v>935</v>
      </c>
      <c r="B1958" s="166" t="s">
        <v>950</v>
      </c>
      <c r="C1958" s="165" t="s">
        <v>696</v>
      </c>
      <c r="D1958" s="165" t="s">
        <v>918</v>
      </c>
      <c r="E1958" s="165" t="s">
        <v>715</v>
      </c>
      <c r="F1958" s="167">
        <v>2017</v>
      </c>
      <c r="G1958" s="168">
        <v>0</v>
      </c>
      <c r="H1958" s="169">
        <v>0</v>
      </c>
      <c r="I1958" s="169">
        <v>186.23250000000002</v>
      </c>
      <c r="J1958" s="169">
        <v>0</v>
      </c>
      <c r="K1958" s="169">
        <v>0</v>
      </c>
      <c r="L1958" s="169">
        <v>169.57499999999999</v>
      </c>
      <c r="M1958" s="169">
        <v>487.62</v>
      </c>
      <c r="N1958" s="169">
        <v>534.63</v>
      </c>
      <c r="O1958" s="169">
        <v>321.3</v>
      </c>
      <c r="P1958" s="169">
        <v>1384.62</v>
      </c>
      <c r="Q1958" s="169">
        <v>440.69025000000005</v>
      </c>
      <c r="R1958" s="169">
        <v>328.46249999999998</v>
      </c>
      <c r="S1958" s="169">
        <v>0</v>
      </c>
      <c r="T1958" s="169">
        <v>0</v>
      </c>
      <c r="U1958" s="169">
        <v>3853.1302500000002</v>
      </c>
      <c r="V1958" s="163">
        <f ca="1">SUM(INDIRECT(Inputs!$C$11&amp;ROW()&amp;":"&amp;Inputs!$C$12&amp;ROW()))</f>
        <v>440.69025000000005</v>
      </c>
      <c r="W1958" s="163">
        <f ca="1">SUM(INDIRECT(Inputs!$C$13&amp;ROW()&amp;":"&amp;Inputs!$C$14&amp;ROW()))</f>
        <v>3524.6677500000001</v>
      </c>
      <c r="X1958" s="3" t="str">
        <f>IF(COUNTIFS(Lookups!$A:$A,C1958)=1,"Gross Sales","")</f>
        <v/>
      </c>
      <c r="Y1958" s="3" t="str">
        <f>IF(COUNTIFS(Lookups!$D:$D,C1958)=1,"Bar Sales","")</f>
        <v/>
      </c>
      <c r="Z1958" s="3" t="str">
        <f>IFERROR(VLOOKUP(C1958*1,Lookups!$D:$F,3,FALSE),"")</f>
        <v/>
      </c>
      <c r="AA1958" s="3" t="str">
        <f>IFERROR(VLOOKUP($C1958*1,Lookups!$H:$N,3,FALSE),"")</f>
        <v>Sales</v>
      </c>
      <c r="AB1958" s="3" t="str">
        <f>IFERROR(VLOOKUP($C1958*1,Lookups!$H:$N,4,FALSE),"")</f>
        <v>Dinner</v>
      </c>
      <c r="AC1958" s="3" t="str">
        <f>IFERROR(VLOOKUP($C1958*1,Lookups!$H:$N,5,FALSE),"")</f>
        <v>Other</v>
      </c>
      <c r="AD1958" s="3" t="str">
        <f>IFERROR(VLOOKUP($C1958*1,Lookups!$H:$N,6,FALSE),"")</f>
        <v>Bev</v>
      </c>
      <c r="AE1958" s="3" t="str">
        <f>IFERROR(VLOOKUP($C1958*1,Lookups!$H:$N,7,FALSE),"")</f>
        <v>Wine</v>
      </c>
      <c r="AF1958" s="3" t="str">
        <f>VLOOKUP(B1958*1,Stores!$A:$C,3,FALSE)</f>
        <v>DFG</v>
      </c>
    </row>
    <row r="1959" spans="1:32">
      <c r="A1959" s="165" t="s">
        <v>960</v>
      </c>
      <c r="B1959" s="166" t="s">
        <v>951</v>
      </c>
      <c r="C1959" s="165" t="s">
        <v>696</v>
      </c>
      <c r="D1959" s="165" t="s">
        <v>918</v>
      </c>
      <c r="E1959" s="165" t="s">
        <v>715</v>
      </c>
      <c r="F1959" s="167">
        <v>2017</v>
      </c>
      <c r="G1959" s="168">
        <v>0</v>
      </c>
      <c r="H1959" s="169">
        <v>0</v>
      </c>
      <c r="I1959" s="169">
        <v>0</v>
      </c>
      <c r="J1959" s="169">
        <v>0</v>
      </c>
      <c r="K1959" s="169">
        <v>1298.6099999999999</v>
      </c>
      <c r="L1959" s="169">
        <v>1443.4124999999999</v>
      </c>
      <c r="M1959" s="169">
        <v>4455.0020999999997</v>
      </c>
      <c r="N1959" s="169">
        <v>6735.1602000000003</v>
      </c>
      <c r="O1959" s="169">
        <v>4998.3600000000006</v>
      </c>
      <c r="P1959" s="169">
        <v>6318.3157499999988</v>
      </c>
      <c r="Q1959" s="169">
        <v>5571.63</v>
      </c>
      <c r="R1959" s="169">
        <v>2308.8825000000002</v>
      </c>
      <c r="S1959" s="169">
        <v>0</v>
      </c>
      <c r="T1959" s="169">
        <v>0</v>
      </c>
      <c r="U1959" s="169">
        <v>33129.373050000002</v>
      </c>
      <c r="V1959" s="163">
        <f ca="1">SUM(INDIRECT(Inputs!$C$11&amp;ROW()&amp;":"&amp;Inputs!$C$12&amp;ROW()))</f>
        <v>5571.63</v>
      </c>
      <c r="W1959" s="163">
        <f ca="1">SUM(INDIRECT(Inputs!$C$13&amp;ROW()&amp;":"&amp;Inputs!$C$14&amp;ROW()))</f>
        <v>30820.490549999999</v>
      </c>
      <c r="X1959" s="3" t="str">
        <f>IF(COUNTIFS(Lookups!$A:$A,C1959)=1,"Gross Sales","")</f>
        <v/>
      </c>
      <c r="Y1959" s="3" t="str">
        <f>IF(COUNTIFS(Lookups!$D:$D,C1959)=1,"Bar Sales","")</f>
        <v/>
      </c>
      <c r="Z1959" s="3" t="str">
        <f>IFERROR(VLOOKUP(C1959*1,Lookups!$D:$F,3,FALSE),"")</f>
        <v/>
      </c>
      <c r="AA1959" s="3" t="str">
        <f>IFERROR(VLOOKUP($C1959*1,Lookups!$H:$N,3,FALSE),"")</f>
        <v>Sales</v>
      </c>
      <c r="AB1959" s="3" t="str">
        <f>IFERROR(VLOOKUP($C1959*1,Lookups!$H:$N,4,FALSE),"")</f>
        <v>Dinner</v>
      </c>
      <c r="AC1959" s="3" t="str">
        <f>IFERROR(VLOOKUP($C1959*1,Lookups!$H:$N,5,FALSE),"")</f>
        <v>Other</v>
      </c>
      <c r="AD1959" s="3" t="str">
        <f>IFERROR(VLOOKUP($C1959*1,Lookups!$H:$N,6,FALSE),"")</f>
        <v>Bev</v>
      </c>
      <c r="AE1959" s="3" t="str">
        <f>IFERROR(VLOOKUP($C1959*1,Lookups!$H:$N,7,FALSE),"")</f>
        <v>Wine</v>
      </c>
      <c r="AF1959" s="3" t="str">
        <f>VLOOKUP(B1959*1,Stores!$A:$C,3,FALSE)</f>
        <v>DFG</v>
      </c>
    </row>
    <row r="1960" spans="1:32">
      <c r="A1960" s="165" t="s">
        <v>961</v>
      </c>
      <c r="B1960" s="166" t="s">
        <v>952</v>
      </c>
      <c r="C1960" s="165" t="s">
        <v>696</v>
      </c>
      <c r="D1960" s="165" t="s">
        <v>918</v>
      </c>
      <c r="E1960" s="165" t="s">
        <v>715</v>
      </c>
      <c r="F1960" s="167">
        <v>2017</v>
      </c>
      <c r="G1960" s="168">
        <v>0</v>
      </c>
      <c r="H1960" s="169">
        <v>9.6900000000000013</v>
      </c>
      <c r="I1960" s="169">
        <v>0</v>
      </c>
      <c r="J1960" s="169">
        <v>0</v>
      </c>
      <c r="K1960" s="169">
        <v>76.034999999999997</v>
      </c>
      <c r="L1960" s="169">
        <v>171.51750000000001</v>
      </c>
      <c r="M1960" s="169">
        <v>307.78499999999997</v>
      </c>
      <c r="N1960" s="169">
        <v>685.17000000000007</v>
      </c>
      <c r="O1960" s="169">
        <v>489.64500000000004</v>
      </c>
      <c r="P1960" s="169">
        <v>578.29499999999996</v>
      </c>
      <c r="Q1960" s="169">
        <v>424.02</v>
      </c>
      <c r="R1960" s="169">
        <v>116.32499999999999</v>
      </c>
      <c r="S1960" s="169">
        <v>0</v>
      </c>
      <c r="T1960" s="169">
        <v>0</v>
      </c>
      <c r="U1960" s="169">
        <v>2858.4824999999996</v>
      </c>
      <c r="V1960" s="163">
        <f ca="1">SUM(INDIRECT(Inputs!$C$11&amp;ROW()&amp;":"&amp;Inputs!$C$12&amp;ROW()))</f>
        <v>424.02</v>
      </c>
      <c r="W1960" s="163">
        <f ca="1">SUM(INDIRECT(Inputs!$C$13&amp;ROW()&amp;":"&amp;Inputs!$C$14&amp;ROW()))</f>
        <v>2742.1574999999998</v>
      </c>
      <c r="X1960" s="3" t="str">
        <f>IF(COUNTIFS(Lookups!$A:$A,C1960)=1,"Gross Sales","")</f>
        <v/>
      </c>
      <c r="Y1960" s="3" t="str">
        <f>IF(COUNTIFS(Lookups!$D:$D,C1960)=1,"Bar Sales","")</f>
        <v/>
      </c>
      <c r="Z1960" s="3" t="str">
        <f>IFERROR(VLOOKUP(C1960*1,Lookups!$D:$F,3,FALSE),"")</f>
        <v/>
      </c>
      <c r="AA1960" s="3" t="str">
        <f>IFERROR(VLOOKUP($C1960*1,Lookups!$H:$N,3,FALSE),"")</f>
        <v>Sales</v>
      </c>
      <c r="AB1960" s="3" t="str">
        <f>IFERROR(VLOOKUP($C1960*1,Lookups!$H:$N,4,FALSE),"")</f>
        <v>Dinner</v>
      </c>
      <c r="AC1960" s="3" t="str">
        <f>IFERROR(VLOOKUP($C1960*1,Lookups!$H:$N,5,FALSE),"")</f>
        <v>Other</v>
      </c>
      <c r="AD1960" s="3" t="str">
        <f>IFERROR(VLOOKUP($C1960*1,Lookups!$H:$N,6,FALSE),"")</f>
        <v>Bev</v>
      </c>
      <c r="AE1960" s="3" t="str">
        <f>IFERROR(VLOOKUP($C1960*1,Lookups!$H:$N,7,FALSE),"")</f>
        <v>Wine</v>
      </c>
      <c r="AF1960" s="3" t="str">
        <f>VLOOKUP(B1960*1,Stores!$A:$C,3,FALSE)</f>
        <v>DFG</v>
      </c>
    </row>
    <row r="1961" spans="1:32">
      <c r="A1961" s="165" t="s">
        <v>934</v>
      </c>
      <c r="B1961" s="166" t="s">
        <v>953</v>
      </c>
      <c r="C1961" s="165" t="s">
        <v>696</v>
      </c>
      <c r="D1961" s="165" t="s">
        <v>918</v>
      </c>
      <c r="E1961" s="165" t="s">
        <v>715</v>
      </c>
      <c r="F1961" s="167">
        <v>2017</v>
      </c>
      <c r="G1961" s="168">
        <v>0</v>
      </c>
      <c r="H1961" s="169">
        <v>0</v>
      </c>
      <c r="I1961" s="169">
        <v>10.799999999999999</v>
      </c>
      <c r="J1961" s="169">
        <v>15.75</v>
      </c>
      <c r="K1961" s="169">
        <v>239.95124999999999</v>
      </c>
      <c r="L1961" s="169">
        <v>472.815</v>
      </c>
      <c r="M1961" s="169">
        <v>643.125</v>
      </c>
      <c r="N1961" s="169">
        <v>412.34039999999993</v>
      </c>
      <c r="O1961" s="169">
        <v>214.72499999999999</v>
      </c>
      <c r="P1961" s="169">
        <v>558.6</v>
      </c>
      <c r="Q1961" s="169">
        <v>539.96249999999998</v>
      </c>
      <c r="R1961" s="169">
        <v>690.34500000000003</v>
      </c>
      <c r="S1961" s="169">
        <v>0</v>
      </c>
      <c r="T1961" s="169">
        <v>0</v>
      </c>
      <c r="U1961" s="169">
        <v>3798.4141499999996</v>
      </c>
      <c r="V1961" s="163">
        <f ca="1">SUM(INDIRECT(Inputs!$C$11&amp;ROW()&amp;":"&amp;Inputs!$C$12&amp;ROW()))</f>
        <v>539.96249999999998</v>
      </c>
      <c r="W1961" s="163">
        <f ca="1">SUM(INDIRECT(Inputs!$C$13&amp;ROW()&amp;":"&amp;Inputs!$C$14&amp;ROW()))</f>
        <v>3108.0691499999998</v>
      </c>
      <c r="X1961" s="3" t="str">
        <f>IF(COUNTIFS(Lookups!$A:$A,C1961)=1,"Gross Sales","")</f>
        <v/>
      </c>
      <c r="Y1961" s="3" t="str">
        <f>IF(COUNTIFS(Lookups!$D:$D,C1961)=1,"Bar Sales","")</f>
        <v/>
      </c>
      <c r="Z1961" s="3" t="str">
        <f>IFERROR(VLOOKUP(C1961*1,Lookups!$D:$F,3,FALSE),"")</f>
        <v/>
      </c>
      <c r="AA1961" s="3" t="str">
        <f>IFERROR(VLOOKUP($C1961*1,Lookups!$H:$N,3,FALSE),"")</f>
        <v>Sales</v>
      </c>
      <c r="AB1961" s="3" t="str">
        <f>IFERROR(VLOOKUP($C1961*1,Lookups!$H:$N,4,FALSE),"")</f>
        <v>Dinner</v>
      </c>
      <c r="AC1961" s="3" t="str">
        <f>IFERROR(VLOOKUP($C1961*1,Lookups!$H:$N,5,FALSE),"")</f>
        <v>Other</v>
      </c>
      <c r="AD1961" s="3" t="str">
        <f>IFERROR(VLOOKUP($C1961*1,Lookups!$H:$N,6,FALSE),"")</f>
        <v>Bev</v>
      </c>
      <c r="AE1961" s="3" t="str">
        <f>IFERROR(VLOOKUP($C1961*1,Lookups!$H:$N,7,FALSE),"")</f>
        <v>Wine</v>
      </c>
      <c r="AF1961" s="3" t="str">
        <f>VLOOKUP(B1961*1,Stores!$A:$C,3,FALSE)</f>
        <v>DFG</v>
      </c>
    </row>
    <row r="1962" spans="1:32">
      <c r="A1962" s="165" t="s">
        <v>933</v>
      </c>
      <c r="B1962" s="166" t="s">
        <v>954</v>
      </c>
      <c r="C1962" s="165" t="s">
        <v>696</v>
      </c>
      <c r="D1962" s="165" t="s">
        <v>918</v>
      </c>
      <c r="E1962" s="165" t="s">
        <v>715</v>
      </c>
      <c r="F1962" s="167">
        <v>2017</v>
      </c>
      <c r="G1962" s="168">
        <v>0</v>
      </c>
      <c r="H1962" s="169">
        <v>0</v>
      </c>
      <c r="I1962" s="169">
        <v>845.96249999999998</v>
      </c>
      <c r="J1962" s="169">
        <v>1124.5650000000001</v>
      </c>
      <c r="K1962" s="169">
        <v>3053.8431</v>
      </c>
      <c r="L1962" s="169">
        <v>2899.5813000000003</v>
      </c>
      <c r="M1962" s="169">
        <v>5831.3904000000002</v>
      </c>
      <c r="N1962" s="169">
        <v>5155.4728499999992</v>
      </c>
      <c r="O1962" s="169">
        <v>3368.4839999999999</v>
      </c>
      <c r="P1962" s="169">
        <v>5527.0931250000003</v>
      </c>
      <c r="Q1962" s="169">
        <v>5124.6540000000005</v>
      </c>
      <c r="R1962" s="169">
        <v>2939.7712500000002</v>
      </c>
      <c r="S1962" s="169">
        <v>0</v>
      </c>
      <c r="T1962" s="169">
        <v>0</v>
      </c>
      <c r="U1962" s="169">
        <v>35870.817524999999</v>
      </c>
      <c r="V1962" s="163">
        <f ca="1">SUM(INDIRECT(Inputs!$C$11&amp;ROW()&amp;":"&amp;Inputs!$C$12&amp;ROW()))</f>
        <v>5124.6540000000005</v>
      </c>
      <c r="W1962" s="163">
        <f ca="1">SUM(INDIRECT(Inputs!$C$13&amp;ROW()&amp;":"&amp;Inputs!$C$14&amp;ROW()))</f>
        <v>32931.046275000001</v>
      </c>
      <c r="X1962" s="3" t="str">
        <f>IF(COUNTIFS(Lookups!$A:$A,C1962)=1,"Gross Sales","")</f>
        <v/>
      </c>
      <c r="Y1962" s="3" t="str">
        <f>IF(COUNTIFS(Lookups!$D:$D,C1962)=1,"Bar Sales","")</f>
        <v/>
      </c>
      <c r="Z1962" s="3" t="str">
        <f>IFERROR(VLOOKUP(C1962*1,Lookups!$D:$F,3,FALSE),"")</f>
        <v/>
      </c>
      <c r="AA1962" s="3" t="str">
        <f>IFERROR(VLOOKUP($C1962*1,Lookups!$H:$N,3,FALSE),"")</f>
        <v>Sales</v>
      </c>
      <c r="AB1962" s="3" t="str">
        <f>IFERROR(VLOOKUP($C1962*1,Lookups!$H:$N,4,FALSE),"")</f>
        <v>Dinner</v>
      </c>
      <c r="AC1962" s="3" t="str">
        <f>IFERROR(VLOOKUP($C1962*1,Lookups!$H:$N,5,FALSE),"")</f>
        <v>Other</v>
      </c>
      <c r="AD1962" s="3" t="str">
        <f>IFERROR(VLOOKUP($C1962*1,Lookups!$H:$N,6,FALSE),"")</f>
        <v>Bev</v>
      </c>
      <c r="AE1962" s="3" t="str">
        <f>IFERROR(VLOOKUP($C1962*1,Lookups!$H:$N,7,FALSE),"")</f>
        <v>Wine</v>
      </c>
      <c r="AF1962" s="3" t="str">
        <f>VLOOKUP(B1962*1,Stores!$A:$C,3,FALSE)</f>
        <v>DFG</v>
      </c>
    </row>
    <row r="1963" spans="1:32">
      <c r="A1963" s="165" t="s">
        <v>932</v>
      </c>
      <c r="B1963" s="166" t="s">
        <v>959</v>
      </c>
      <c r="C1963" s="165" t="s">
        <v>696</v>
      </c>
      <c r="D1963" s="165" t="s">
        <v>918</v>
      </c>
      <c r="E1963" s="165" t="s">
        <v>715</v>
      </c>
      <c r="F1963" s="167">
        <v>2017</v>
      </c>
      <c r="G1963" s="168">
        <v>0</v>
      </c>
      <c r="H1963" s="169">
        <v>0</v>
      </c>
      <c r="I1963" s="169">
        <v>0</v>
      </c>
      <c r="J1963" s="169">
        <v>0</v>
      </c>
      <c r="K1963" s="169">
        <v>0</v>
      </c>
      <c r="L1963" s="169">
        <v>0</v>
      </c>
      <c r="M1963" s="169">
        <v>0</v>
      </c>
      <c r="N1963" s="169">
        <v>11483.745000000001</v>
      </c>
      <c r="O1963" s="169">
        <v>11212.520550000001</v>
      </c>
      <c r="P1963" s="169">
        <v>10197.978225000001</v>
      </c>
      <c r="Q1963" s="169">
        <v>9035.2799999999988</v>
      </c>
      <c r="R1963" s="169">
        <v>3352.7290500000004</v>
      </c>
      <c r="S1963" s="169">
        <v>0</v>
      </c>
      <c r="T1963" s="169">
        <v>0</v>
      </c>
      <c r="U1963" s="169">
        <v>45282.252825000003</v>
      </c>
      <c r="V1963" s="163">
        <f ca="1">SUM(INDIRECT(Inputs!$C$11&amp;ROW()&amp;":"&amp;Inputs!$C$12&amp;ROW()))</f>
        <v>9035.2799999999988</v>
      </c>
      <c r="W1963" s="163">
        <f ca="1">SUM(INDIRECT(Inputs!$C$13&amp;ROW()&amp;":"&amp;Inputs!$C$14&amp;ROW()))</f>
        <v>41929.523775000001</v>
      </c>
      <c r="X1963" s="3" t="str">
        <f>IF(COUNTIFS(Lookups!$A:$A,C1963)=1,"Gross Sales","")</f>
        <v/>
      </c>
      <c r="Y1963" s="3" t="str">
        <f>IF(COUNTIFS(Lookups!$D:$D,C1963)=1,"Bar Sales","")</f>
        <v/>
      </c>
      <c r="Z1963" s="3" t="str">
        <f>IFERROR(VLOOKUP(C1963*1,Lookups!$D:$F,3,FALSE),"")</f>
        <v/>
      </c>
      <c r="AA1963" s="3" t="str">
        <f>IFERROR(VLOOKUP($C1963*1,Lookups!$H:$N,3,FALSE),"")</f>
        <v>Sales</v>
      </c>
      <c r="AB1963" s="3" t="str">
        <f>IFERROR(VLOOKUP($C1963*1,Lookups!$H:$N,4,FALSE),"")</f>
        <v>Dinner</v>
      </c>
      <c r="AC1963" s="3" t="str">
        <f>IFERROR(VLOOKUP($C1963*1,Lookups!$H:$N,5,FALSE),"")</f>
        <v>Other</v>
      </c>
      <c r="AD1963" s="3" t="str">
        <f>IFERROR(VLOOKUP($C1963*1,Lookups!$H:$N,6,FALSE),"")</f>
        <v>Bev</v>
      </c>
      <c r="AE1963" s="3" t="str">
        <f>IFERROR(VLOOKUP($C1963*1,Lookups!$H:$N,7,FALSE),"")</f>
        <v>Wine</v>
      </c>
      <c r="AF1963" s="3" t="str">
        <f>VLOOKUP(B1963*1,Stores!$A:$C,3,FALSE)</f>
        <v>DFG</v>
      </c>
    </row>
    <row r="1964" spans="1:32">
      <c r="A1964" s="170"/>
      <c r="B1964" s="170"/>
      <c r="C1964" s="170"/>
      <c r="D1964" s="170"/>
      <c r="E1964" s="170"/>
      <c r="F1964" s="171"/>
      <c r="G1964" s="172"/>
      <c r="H1964" s="172"/>
      <c r="I1964" s="172"/>
      <c r="J1964" s="172"/>
      <c r="K1964" s="172"/>
      <c r="L1964" s="172"/>
      <c r="M1964" s="172"/>
      <c r="N1964" s="172"/>
      <c r="O1964" s="172"/>
      <c r="P1964" s="172"/>
      <c r="Q1964" s="172"/>
      <c r="R1964" s="172"/>
      <c r="S1964" s="172"/>
      <c r="T1964" s="172"/>
      <c r="U1964" s="172"/>
      <c r="V1964" s="173"/>
      <c r="W1964" s="173"/>
    </row>
    <row r="1965" spans="1:32">
      <c r="A1965" s="170"/>
      <c r="B1965" s="170"/>
      <c r="C1965" s="170"/>
      <c r="D1965" s="170"/>
      <c r="E1965" s="170"/>
      <c r="F1965" s="171"/>
      <c r="G1965" s="172"/>
      <c r="H1965" s="172"/>
      <c r="I1965" s="172"/>
      <c r="J1965" s="172"/>
      <c r="K1965" s="172"/>
      <c r="L1965" s="172"/>
      <c r="M1965" s="172"/>
      <c r="N1965" s="172"/>
      <c r="O1965" s="172"/>
      <c r="P1965" s="172"/>
      <c r="Q1965" s="172"/>
      <c r="R1965" s="172"/>
      <c r="S1965" s="172"/>
      <c r="T1965" s="172"/>
      <c r="U1965" s="172"/>
      <c r="V1965" s="173"/>
      <c r="W1965" s="173"/>
    </row>
    <row r="1966" spans="1:32">
      <c r="A1966" s="170"/>
      <c r="B1966" s="170"/>
      <c r="C1966" s="170"/>
      <c r="D1966" s="170"/>
      <c r="E1966" s="170"/>
      <c r="F1966" s="171"/>
      <c r="G1966" s="172"/>
      <c r="H1966" s="172"/>
      <c r="I1966" s="172"/>
      <c r="J1966" s="172"/>
      <c r="K1966" s="172"/>
      <c r="L1966" s="172"/>
      <c r="M1966" s="172"/>
      <c r="N1966" s="172"/>
      <c r="O1966" s="172"/>
      <c r="P1966" s="172"/>
      <c r="Q1966" s="172"/>
      <c r="R1966" s="172"/>
      <c r="S1966" s="172"/>
      <c r="T1966" s="172"/>
      <c r="U1966" s="172"/>
      <c r="V1966" s="173"/>
      <c r="W1966" s="173"/>
    </row>
    <row r="1967" spans="1:32">
      <c r="A1967" s="170"/>
      <c r="B1967" s="170"/>
      <c r="C1967" s="170"/>
      <c r="D1967" s="170"/>
      <c r="E1967" s="170"/>
      <c r="F1967" s="171"/>
      <c r="G1967" s="172"/>
      <c r="H1967" s="172"/>
      <c r="I1967" s="172"/>
      <c r="J1967" s="172"/>
      <c r="K1967" s="172"/>
      <c r="L1967" s="172"/>
      <c r="M1967" s="172"/>
      <c r="N1967" s="172"/>
      <c r="O1967" s="172"/>
      <c r="P1967" s="172"/>
      <c r="Q1967" s="172"/>
      <c r="R1967" s="172"/>
      <c r="S1967" s="172"/>
      <c r="T1967" s="172"/>
      <c r="U1967" s="172"/>
      <c r="V1967" s="173"/>
      <c r="W1967" s="173"/>
    </row>
    <row r="1968" spans="1:32">
      <c r="A1968" s="170"/>
      <c r="B1968" s="170"/>
      <c r="C1968" s="170"/>
      <c r="D1968" s="170"/>
      <c r="E1968" s="170"/>
      <c r="F1968" s="171"/>
      <c r="G1968" s="172"/>
      <c r="H1968" s="172"/>
      <c r="I1968" s="172"/>
      <c r="J1968" s="172"/>
      <c r="K1968" s="172"/>
      <c r="L1968" s="172"/>
      <c r="M1968" s="172"/>
      <c r="N1968" s="172"/>
      <c r="O1968" s="172"/>
      <c r="P1968" s="172"/>
      <c r="Q1968" s="172"/>
      <c r="R1968" s="172"/>
      <c r="S1968" s="172"/>
      <c r="T1968" s="172"/>
      <c r="U1968" s="172"/>
      <c r="V1968" s="173"/>
      <c r="W1968" s="173"/>
    </row>
    <row r="1969" spans="1:23">
      <c r="A1969" s="170"/>
      <c r="B1969" s="170"/>
      <c r="C1969" s="170"/>
      <c r="D1969" s="170"/>
      <c r="E1969" s="170"/>
      <c r="F1969" s="171"/>
      <c r="G1969" s="172"/>
      <c r="H1969" s="172"/>
      <c r="I1969" s="172"/>
      <c r="J1969" s="172"/>
      <c r="K1969" s="172"/>
      <c r="L1969" s="172"/>
      <c r="M1969" s="172"/>
      <c r="N1969" s="172"/>
      <c r="O1969" s="172"/>
      <c r="P1969" s="172"/>
      <c r="Q1969" s="172"/>
      <c r="R1969" s="172"/>
      <c r="S1969" s="172"/>
      <c r="T1969" s="172"/>
      <c r="U1969" s="172"/>
      <c r="V1969" s="173"/>
      <c r="W1969" s="173"/>
    </row>
    <row r="1970" spans="1:23">
      <c r="A1970" s="170"/>
      <c r="B1970" s="170"/>
      <c r="C1970" s="170"/>
      <c r="D1970" s="170"/>
      <c r="E1970" s="170"/>
      <c r="F1970" s="171"/>
      <c r="G1970" s="172"/>
      <c r="H1970" s="172"/>
      <c r="I1970" s="172"/>
      <c r="J1970" s="172"/>
      <c r="K1970" s="172"/>
      <c r="L1970" s="172"/>
      <c r="M1970" s="172"/>
      <c r="N1970" s="172"/>
      <c r="O1970" s="172"/>
      <c r="P1970" s="172"/>
      <c r="Q1970" s="172"/>
      <c r="R1970" s="172"/>
      <c r="S1970" s="172"/>
      <c r="T1970" s="172"/>
      <c r="U1970" s="172"/>
      <c r="V1970" s="173"/>
      <c r="W1970" s="173"/>
    </row>
    <row r="1971" spans="1:23">
      <c r="A1971" s="170"/>
      <c r="B1971" s="170"/>
      <c r="C1971" s="170"/>
      <c r="D1971" s="170"/>
      <c r="E1971" s="170"/>
      <c r="F1971" s="171"/>
      <c r="G1971" s="172"/>
      <c r="H1971" s="172"/>
      <c r="I1971" s="172"/>
      <c r="J1971" s="172"/>
      <c r="K1971" s="172"/>
      <c r="L1971" s="172"/>
      <c r="M1971" s="172"/>
      <c r="N1971" s="172"/>
      <c r="O1971" s="172"/>
      <c r="P1971" s="172"/>
      <c r="Q1971" s="172"/>
      <c r="R1971" s="172"/>
      <c r="S1971" s="172"/>
      <c r="T1971" s="172"/>
      <c r="U1971" s="172"/>
      <c r="V1971" s="173"/>
      <c r="W1971" s="173"/>
    </row>
    <row r="1972" spans="1:23">
      <c r="A1972" s="170"/>
      <c r="B1972" s="170"/>
      <c r="C1972" s="170"/>
      <c r="D1972" s="170"/>
      <c r="E1972" s="170"/>
      <c r="F1972" s="171"/>
      <c r="G1972" s="172"/>
      <c r="H1972" s="172"/>
      <c r="I1972" s="172"/>
      <c r="J1972" s="172"/>
      <c r="K1972" s="172"/>
      <c r="L1972" s="172"/>
      <c r="M1972" s="172"/>
      <c r="N1972" s="172"/>
      <c r="O1972" s="172"/>
      <c r="P1972" s="172"/>
      <c r="Q1972" s="172"/>
      <c r="R1972" s="172"/>
      <c r="S1972" s="172"/>
      <c r="T1972" s="172"/>
      <c r="U1972" s="172"/>
      <c r="V1972" s="173"/>
      <c r="W1972" s="173"/>
    </row>
    <row r="1973" spans="1:23">
      <c r="A1973" s="170"/>
      <c r="B1973" s="170"/>
      <c r="C1973" s="170"/>
      <c r="D1973" s="170"/>
      <c r="E1973" s="170"/>
      <c r="F1973" s="171"/>
      <c r="G1973" s="172"/>
      <c r="H1973" s="172"/>
      <c r="I1973" s="172"/>
      <c r="J1973" s="172"/>
      <c r="K1973" s="172"/>
      <c r="L1973" s="172"/>
      <c r="M1973" s="172"/>
      <c r="N1973" s="172"/>
      <c r="O1973" s="172"/>
      <c r="P1973" s="172"/>
      <c r="Q1973" s="172"/>
      <c r="R1973" s="172"/>
      <c r="S1973" s="172"/>
      <c r="T1973" s="172"/>
      <c r="U1973" s="172"/>
      <c r="V1973" s="173"/>
      <c r="W1973" s="173"/>
    </row>
    <row r="1974" spans="1:23">
      <c r="A1974" s="170"/>
      <c r="B1974" s="170"/>
      <c r="C1974" s="170"/>
      <c r="D1974" s="170"/>
      <c r="E1974" s="170"/>
      <c r="F1974" s="171"/>
      <c r="G1974" s="172"/>
      <c r="H1974" s="172"/>
      <c r="I1974" s="172"/>
      <c r="J1974" s="172"/>
      <c r="K1974" s="172"/>
      <c r="L1974" s="172"/>
      <c r="M1974" s="172"/>
      <c r="N1974" s="172"/>
      <c r="O1974" s="172"/>
      <c r="P1974" s="172"/>
      <c r="Q1974" s="172"/>
      <c r="R1974" s="172"/>
      <c r="S1974" s="172"/>
      <c r="T1974" s="172"/>
      <c r="U1974" s="172"/>
      <c r="V1974" s="173"/>
      <c r="W1974" s="173"/>
    </row>
    <row r="1975" spans="1:23">
      <c r="A1975" s="170"/>
      <c r="B1975" s="170"/>
      <c r="C1975" s="170"/>
      <c r="D1975" s="170"/>
      <c r="E1975" s="170"/>
      <c r="F1975" s="171"/>
      <c r="G1975" s="172"/>
      <c r="H1975" s="172"/>
      <c r="I1975" s="172"/>
      <c r="J1975" s="172"/>
      <c r="K1975" s="172"/>
      <c r="L1975" s="172"/>
      <c r="M1975" s="172"/>
      <c r="N1975" s="172"/>
      <c r="O1975" s="172"/>
      <c r="P1975" s="172"/>
      <c r="Q1975" s="172"/>
      <c r="R1975" s="172"/>
      <c r="S1975" s="172"/>
      <c r="T1975" s="172"/>
      <c r="U1975" s="172"/>
      <c r="V1975" s="173"/>
      <c r="W1975" s="173"/>
    </row>
    <row r="1976" spans="1:23">
      <c r="A1976" s="170"/>
      <c r="B1976" s="170"/>
      <c r="C1976" s="170"/>
      <c r="D1976" s="170"/>
      <c r="E1976" s="170"/>
      <c r="F1976" s="171"/>
      <c r="G1976" s="172"/>
      <c r="H1976" s="172"/>
      <c r="I1976" s="172"/>
      <c r="J1976" s="172"/>
      <c r="K1976" s="172"/>
      <c r="L1976" s="172"/>
      <c r="M1976" s="172"/>
      <c r="N1976" s="172"/>
      <c r="O1976" s="172"/>
      <c r="P1976" s="172"/>
      <c r="Q1976" s="172"/>
      <c r="R1976" s="172"/>
      <c r="S1976" s="172"/>
      <c r="T1976" s="172"/>
      <c r="U1976" s="172"/>
      <c r="V1976" s="173"/>
      <c r="W1976" s="173"/>
    </row>
    <row r="1977" spans="1:23">
      <c r="A1977" s="170"/>
      <c r="B1977" s="170"/>
      <c r="C1977" s="170"/>
      <c r="D1977" s="170"/>
      <c r="E1977" s="170"/>
      <c r="F1977" s="171"/>
      <c r="G1977" s="172"/>
      <c r="H1977" s="172"/>
      <c r="I1977" s="172"/>
      <c r="J1977" s="172"/>
      <c r="K1977" s="172"/>
      <c r="L1977" s="172"/>
      <c r="M1977" s="172"/>
      <c r="N1977" s="172"/>
      <c r="O1977" s="172"/>
      <c r="P1977" s="172"/>
      <c r="Q1977" s="172"/>
      <c r="R1977" s="172"/>
      <c r="S1977" s="172"/>
      <c r="T1977" s="172"/>
      <c r="U1977" s="172"/>
      <c r="V1977" s="173"/>
      <c r="W1977" s="173"/>
    </row>
    <row r="1978" spans="1:23">
      <c r="A1978" s="170"/>
      <c r="B1978" s="170"/>
      <c r="C1978" s="170"/>
      <c r="D1978" s="170"/>
      <c r="E1978" s="170"/>
      <c r="F1978" s="171"/>
      <c r="G1978" s="172"/>
      <c r="H1978" s="172"/>
      <c r="I1978" s="172"/>
      <c r="J1978" s="172"/>
      <c r="K1978" s="172"/>
      <c r="L1978" s="172"/>
      <c r="M1978" s="172"/>
      <c r="N1978" s="172"/>
      <c r="O1978" s="172"/>
      <c r="P1978" s="172"/>
      <c r="Q1978" s="172"/>
      <c r="R1978" s="172"/>
      <c r="S1978" s="172"/>
      <c r="T1978" s="172"/>
      <c r="U1978" s="172"/>
      <c r="V1978" s="173"/>
      <c r="W1978" s="173"/>
    </row>
    <row r="1979" spans="1:23">
      <c r="A1979" s="170"/>
      <c r="B1979" s="170"/>
      <c r="C1979" s="170"/>
      <c r="D1979" s="170"/>
      <c r="E1979" s="170"/>
      <c r="F1979" s="171"/>
      <c r="G1979" s="172"/>
      <c r="H1979" s="172"/>
      <c r="I1979" s="172"/>
      <c r="J1979" s="172"/>
      <c r="K1979" s="172"/>
      <c r="L1979" s="172"/>
      <c r="M1979" s="172"/>
      <c r="N1979" s="172"/>
      <c r="O1979" s="172"/>
      <c r="P1979" s="172"/>
      <c r="Q1979" s="172"/>
      <c r="R1979" s="172"/>
      <c r="S1979" s="172"/>
      <c r="T1979" s="172"/>
      <c r="U1979" s="172"/>
      <c r="V1979" s="173"/>
      <c r="W1979" s="173"/>
    </row>
    <row r="1980" spans="1:23">
      <c r="A1980" s="170"/>
      <c r="B1980" s="170"/>
      <c r="C1980" s="170"/>
      <c r="D1980" s="170"/>
      <c r="E1980" s="170"/>
      <c r="F1980" s="171"/>
      <c r="G1980" s="172"/>
      <c r="H1980" s="172"/>
      <c r="I1980" s="172"/>
      <c r="J1980" s="172"/>
      <c r="K1980" s="172"/>
      <c r="L1980" s="172"/>
      <c r="M1980" s="172"/>
      <c r="N1980" s="172"/>
      <c r="O1980" s="172"/>
      <c r="P1980" s="172"/>
      <c r="Q1980" s="172"/>
      <c r="R1980" s="172"/>
      <c r="S1980" s="172"/>
      <c r="T1980" s="172"/>
      <c r="U1980" s="172"/>
      <c r="V1980" s="173"/>
      <c r="W1980" s="173"/>
    </row>
    <row r="1981" spans="1:23">
      <c r="A1981" s="170"/>
      <c r="B1981" s="170"/>
      <c r="C1981" s="170"/>
      <c r="D1981" s="170"/>
      <c r="E1981" s="170"/>
      <c r="F1981" s="171"/>
      <c r="G1981" s="172"/>
      <c r="H1981" s="172"/>
      <c r="I1981" s="172"/>
      <c r="J1981" s="172"/>
      <c r="K1981" s="172"/>
      <c r="L1981" s="172"/>
      <c r="M1981" s="172"/>
      <c r="N1981" s="172"/>
      <c r="O1981" s="172"/>
      <c r="P1981" s="172"/>
      <c r="Q1981" s="172"/>
      <c r="R1981" s="172"/>
      <c r="S1981" s="172"/>
      <c r="T1981" s="172"/>
      <c r="U1981" s="172"/>
      <c r="V1981" s="173"/>
      <c r="W1981" s="173"/>
    </row>
    <row r="1982" spans="1:23">
      <c r="A1982" s="170"/>
      <c r="B1982" s="170"/>
      <c r="C1982" s="170"/>
      <c r="D1982" s="170"/>
      <c r="E1982" s="170"/>
      <c r="F1982" s="171"/>
      <c r="G1982" s="172"/>
      <c r="H1982" s="172"/>
      <c r="I1982" s="172"/>
      <c r="J1982" s="172"/>
      <c r="K1982" s="172"/>
      <c r="L1982" s="172"/>
      <c r="M1982" s="172"/>
      <c r="N1982" s="172"/>
      <c r="O1982" s="172"/>
      <c r="P1982" s="172"/>
      <c r="Q1982" s="172"/>
      <c r="R1982" s="172"/>
      <c r="S1982" s="172"/>
      <c r="T1982" s="172"/>
      <c r="U1982" s="172"/>
      <c r="V1982" s="173"/>
      <c r="W1982" s="173"/>
    </row>
    <row r="1983" spans="1:23">
      <c r="A1983" s="170"/>
      <c r="B1983" s="170"/>
      <c r="C1983" s="170"/>
      <c r="D1983" s="170"/>
      <c r="E1983" s="170"/>
      <c r="F1983" s="171"/>
      <c r="G1983" s="172"/>
      <c r="H1983" s="172"/>
      <c r="I1983" s="172"/>
      <c r="J1983" s="172"/>
      <c r="K1983" s="172"/>
      <c r="L1983" s="172"/>
      <c r="M1983" s="172"/>
      <c r="N1983" s="172"/>
      <c r="O1983" s="172"/>
      <c r="P1983" s="172"/>
      <c r="Q1983" s="172"/>
      <c r="R1983" s="172"/>
      <c r="S1983" s="172"/>
      <c r="T1983" s="172"/>
      <c r="U1983" s="172"/>
      <c r="V1983" s="173"/>
      <c r="W1983" s="173"/>
    </row>
    <row r="1984" spans="1:23">
      <c r="A1984" s="170"/>
      <c r="B1984" s="170"/>
      <c r="C1984" s="170"/>
      <c r="D1984" s="170"/>
      <c r="E1984" s="170"/>
      <c r="F1984" s="171"/>
      <c r="G1984" s="172"/>
      <c r="H1984" s="172"/>
      <c r="I1984" s="172"/>
      <c r="J1984" s="172"/>
      <c r="K1984" s="172"/>
      <c r="L1984" s="172"/>
      <c r="M1984" s="172"/>
      <c r="N1984" s="172"/>
      <c r="O1984" s="172"/>
      <c r="P1984" s="172"/>
      <c r="Q1984" s="172"/>
      <c r="R1984" s="172"/>
      <c r="S1984" s="172"/>
      <c r="T1984" s="172"/>
      <c r="U1984" s="172"/>
      <c r="V1984" s="173"/>
      <c r="W1984" s="173"/>
    </row>
    <row r="1985" spans="1:23">
      <c r="A1985" s="170"/>
      <c r="B1985" s="170"/>
      <c r="C1985" s="170"/>
      <c r="D1985" s="170"/>
      <c r="E1985" s="170"/>
      <c r="F1985" s="171"/>
      <c r="G1985" s="172"/>
      <c r="H1985" s="172"/>
      <c r="I1985" s="172"/>
      <c r="J1985" s="172"/>
      <c r="K1985" s="172"/>
      <c r="L1985" s="172"/>
      <c r="M1985" s="172"/>
      <c r="N1985" s="172"/>
      <c r="O1985" s="172"/>
      <c r="P1985" s="172"/>
      <c r="Q1985" s="172"/>
      <c r="R1985" s="172"/>
      <c r="S1985" s="172"/>
      <c r="T1985" s="172"/>
      <c r="U1985" s="172"/>
      <c r="V1985" s="173"/>
      <c r="W1985" s="173"/>
    </row>
    <row r="1986" spans="1:23">
      <c r="A1986" s="170"/>
      <c r="B1986" s="170"/>
      <c r="C1986" s="170"/>
      <c r="D1986" s="170"/>
      <c r="E1986" s="170"/>
      <c r="F1986" s="171"/>
      <c r="G1986" s="172"/>
      <c r="H1986" s="172"/>
      <c r="I1986" s="172"/>
      <c r="J1986" s="172"/>
      <c r="K1986" s="172"/>
      <c r="L1986" s="172"/>
      <c r="M1986" s="172"/>
      <c r="N1986" s="172"/>
      <c r="O1986" s="172"/>
      <c r="P1986" s="172"/>
      <c r="Q1986" s="172"/>
      <c r="R1986" s="172"/>
      <c r="S1986" s="172"/>
      <c r="T1986" s="172"/>
      <c r="U1986" s="172"/>
      <c r="V1986" s="173"/>
      <c r="W1986" s="173"/>
    </row>
    <row r="1987" spans="1:23">
      <c r="A1987" s="170"/>
      <c r="B1987" s="170"/>
      <c r="C1987" s="170"/>
      <c r="D1987" s="170"/>
      <c r="E1987" s="170"/>
      <c r="F1987" s="171"/>
      <c r="G1987" s="172"/>
      <c r="H1987" s="172"/>
      <c r="I1987" s="172"/>
      <c r="J1987" s="172"/>
      <c r="K1987" s="172"/>
      <c r="L1987" s="172"/>
      <c r="M1987" s="172"/>
      <c r="N1987" s="172"/>
      <c r="O1987" s="172"/>
      <c r="P1987" s="172"/>
      <c r="Q1987" s="172"/>
      <c r="R1987" s="172"/>
      <c r="S1987" s="172"/>
      <c r="T1987" s="172"/>
      <c r="U1987" s="172"/>
      <c r="V1987" s="173"/>
      <c r="W1987" s="173"/>
    </row>
    <row r="1988" spans="1:23">
      <c r="A1988" s="170"/>
      <c r="B1988" s="170"/>
      <c r="C1988" s="170"/>
      <c r="D1988" s="170"/>
      <c r="E1988" s="170"/>
      <c r="F1988" s="171"/>
      <c r="G1988" s="172"/>
      <c r="H1988" s="172"/>
      <c r="I1988" s="172"/>
      <c r="J1988" s="172"/>
      <c r="K1988" s="172"/>
      <c r="L1988" s="172"/>
      <c r="M1988" s="172"/>
      <c r="N1988" s="172"/>
      <c r="O1988" s="172"/>
      <c r="P1988" s="172"/>
      <c r="Q1988" s="172"/>
      <c r="R1988" s="172"/>
      <c r="S1988" s="172"/>
      <c r="T1988" s="172"/>
      <c r="U1988" s="172"/>
      <c r="V1988" s="173"/>
      <c r="W1988" s="173"/>
    </row>
    <row r="1989" spans="1:23">
      <c r="A1989" s="170"/>
      <c r="B1989" s="170"/>
      <c r="C1989" s="170"/>
      <c r="D1989" s="170"/>
      <c r="E1989" s="170"/>
      <c r="F1989" s="171"/>
      <c r="G1989" s="172"/>
      <c r="H1989" s="172"/>
      <c r="I1989" s="172"/>
      <c r="J1989" s="172"/>
      <c r="K1989" s="172"/>
      <c r="L1989" s="172"/>
      <c r="M1989" s="172"/>
      <c r="N1989" s="172"/>
      <c r="O1989" s="172"/>
      <c r="P1989" s="172"/>
      <c r="Q1989" s="172"/>
      <c r="R1989" s="172"/>
      <c r="S1989" s="172"/>
      <c r="T1989" s="172"/>
      <c r="U1989" s="172"/>
      <c r="V1989" s="173"/>
      <c r="W1989" s="173"/>
    </row>
    <row r="1990" spans="1:23">
      <c r="A1990" s="170"/>
      <c r="B1990" s="170"/>
      <c r="C1990" s="170"/>
      <c r="D1990" s="170"/>
      <c r="E1990" s="170"/>
      <c r="F1990" s="171"/>
      <c r="G1990" s="172"/>
      <c r="H1990" s="172"/>
      <c r="I1990" s="172"/>
      <c r="J1990" s="172"/>
      <c r="K1990" s="172"/>
      <c r="L1990" s="172"/>
      <c r="M1990" s="172"/>
      <c r="N1990" s="172"/>
      <c r="O1990" s="172"/>
      <c r="P1990" s="172"/>
      <c r="Q1990" s="172"/>
      <c r="R1990" s="172"/>
      <c r="S1990" s="172"/>
      <c r="T1990" s="172"/>
      <c r="U1990" s="172"/>
      <c r="V1990" s="173"/>
      <c r="W1990" s="173"/>
    </row>
    <row r="1991" spans="1:23">
      <c r="A1991" s="170"/>
      <c r="B1991" s="170"/>
      <c r="C1991" s="170"/>
      <c r="D1991" s="170"/>
      <c r="E1991" s="170"/>
      <c r="F1991" s="171"/>
      <c r="G1991" s="172"/>
      <c r="H1991" s="172"/>
      <c r="I1991" s="172"/>
      <c r="J1991" s="172"/>
      <c r="K1991" s="172"/>
      <c r="L1991" s="172"/>
      <c r="M1991" s="172"/>
      <c r="N1991" s="172"/>
      <c r="O1991" s="172"/>
      <c r="P1991" s="172"/>
      <c r="Q1991" s="172"/>
      <c r="R1991" s="172"/>
      <c r="S1991" s="172"/>
      <c r="T1991" s="172"/>
      <c r="U1991" s="172"/>
      <c r="V1991" s="173"/>
      <c r="W1991" s="173"/>
    </row>
    <row r="1992" spans="1:23">
      <c r="A1992" s="170"/>
      <c r="B1992" s="170"/>
      <c r="C1992" s="170"/>
      <c r="D1992" s="170"/>
      <c r="E1992" s="170"/>
      <c r="F1992" s="171"/>
      <c r="G1992" s="172"/>
      <c r="H1992" s="172"/>
      <c r="I1992" s="172"/>
      <c r="J1992" s="172"/>
      <c r="K1992" s="172"/>
      <c r="L1992" s="172"/>
      <c r="M1992" s="172"/>
      <c r="N1992" s="172"/>
      <c r="O1992" s="172"/>
      <c r="P1992" s="172"/>
      <c r="Q1992" s="172"/>
      <c r="R1992" s="172"/>
      <c r="S1992" s="172"/>
      <c r="T1992" s="172"/>
      <c r="U1992" s="172"/>
      <c r="V1992" s="173"/>
      <c r="W1992" s="173"/>
    </row>
    <row r="1993" spans="1:23">
      <c r="A1993" s="170"/>
      <c r="B1993" s="170"/>
      <c r="C1993" s="170"/>
      <c r="D1993" s="170"/>
      <c r="E1993" s="170"/>
      <c r="F1993" s="171"/>
      <c r="G1993" s="172"/>
      <c r="H1993" s="172"/>
      <c r="I1993" s="172"/>
      <c r="J1993" s="172"/>
      <c r="K1993" s="172"/>
      <c r="L1993" s="172"/>
      <c r="M1993" s="172"/>
      <c r="N1993" s="172"/>
      <c r="O1993" s="172"/>
      <c r="P1993" s="172"/>
      <c r="Q1993" s="172"/>
      <c r="R1993" s="172"/>
      <c r="S1993" s="172"/>
      <c r="T1993" s="172"/>
      <c r="U1993" s="172"/>
      <c r="V1993" s="173"/>
      <c r="W1993" s="173"/>
    </row>
    <row r="1994" spans="1:23">
      <c r="A1994" s="170"/>
      <c r="B1994" s="170"/>
      <c r="C1994" s="170"/>
      <c r="D1994" s="170"/>
      <c r="E1994" s="170"/>
      <c r="F1994" s="171"/>
      <c r="G1994" s="172"/>
      <c r="H1994" s="172"/>
      <c r="I1994" s="172"/>
      <c r="J1994" s="172"/>
      <c r="K1994" s="172"/>
      <c r="L1994" s="172"/>
      <c r="M1994" s="172"/>
      <c r="N1994" s="172"/>
      <c r="O1994" s="172"/>
      <c r="P1994" s="172"/>
      <c r="Q1994" s="172"/>
      <c r="R1994" s="172"/>
      <c r="S1994" s="172"/>
      <c r="T1994" s="172"/>
      <c r="U1994" s="172"/>
      <c r="V1994" s="173"/>
      <c r="W1994" s="173"/>
    </row>
    <row r="1995" spans="1:23">
      <c r="A1995" s="170"/>
      <c r="B1995" s="170"/>
      <c r="C1995" s="170"/>
      <c r="D1995" s="170"/>
      <c r="E1995" s="170"/>
      <c r="F1995" s="171"/>
      <c r="G1995" s="172"/>
      <c r="H1995" s="172"/>
      <c r="I1995" s="172"/>
      <c r="J1995" s="172"/>
      <c r="K1995" s="172"/>
      <c r="L1995" s="172"/>
      <c r="M1995" s="172"/>
      <c r="N1995" s="172"/>
      <c r="O1995" s="172"/>
      <c r="P1995" s="172"/>
      <c r="Q1995" s="172"/>
      <c r="R1995" s="172"/>
      <c r="S1995" s="172"/>
      <c r="T1995" s="172"/>
      <c r="U1995" s="172"/>
      <c r="V1995" s="173"/>
      <c r="W1995" s="173"/>
    </row>
    <row r="1996" spans="1:23">
      <c r="A1996" s="170"/>
      <c r="B1996" s="170"/>
      <c r="C1996" s="170"/>
      <c r="D1996" s="170"/>
      <c r="E1996" s="170"/>
      <c r="F1996" s="171"/>
      <c r="G1996" s="172"/>
      <c r="H1996" s="172"/>
      <c r="I1996" s="172"/>
      <c r="J1996" s="172"/>
      <c r="K1996" s="172"/>
      <c r="L1996" s="172"/>
      <c r="M1996" s="172"/>
      <c r="N1996" s="172"/>
      <c r="O1996" s="172"/>
      <c r="P1996" s="172"/>
      <c r="Q1996" s="172"/>
      <c r="R1996" s="172"/>
      <c r="S1996" s="172"/>
      <c r="T1996" s="172"/>
      <c r="U1996" s="172"/>
      <c r="V1996" s="173"/>
      <c r="W1996" s="173"/>
    </row>
    <row r="1997" spans="1:23">
      <c r="A1997" s="170"/>
      <c r="B1997" s="170"/>
      <c r="C1997" s="170"/>
      <c r="D1997" s="170"/>
      <c r="E1997" s="170"/>
      <c r="F1997" s="171"/>
      <c r="G1997" s="172"/>
      <c r="H1997" s="172"/>
      <c r="I1997" s="172"/>
      <c r="J1997" s="172"/>
      <c r="K1997" s="172"/>
      <c r="L1997" s="172"/>
      <c r="M1997" s="172"/>
      <c r="N1997" s="172"/>
      <c r="O1997" s="172"/>
      <c r="P1997" s="172"/>
      <c r="Q1997" s="172"/>
      <c r="R1997" s="172"/>
      <c r="S1997" s="172"/>
      <c r="T1997" s="172"/>
      <c r="U1997" s="172"/>
      <c r="V1997" s="173"/>
      <c r="W1997" s="173"/>
    </row>
    <row r="1998" spans="1:23">
      <c r="A1998" s="170"/>
      <c r="B1998" s="170"/>
      <c r="C1998" s="170"/>
      <c r="D1998" s="170"/>
      <c r="E1998" s="170"/>
      <c r="F1998" s="171"/>
      <c r="G1998" s="172"/>
      <c r="H1998" s="172"/>
      <c r="I1998" s="172"/>
      <c r="J1998" s="172"/>
      <c r="K1998" s="172"/>
      <c r="L1998" s="172"/>
      <c r="M1998" s="172"/>
      <c r="N1998" s="172"/>
      <c r="O1998" s="172"/>
      <c r="P1998" s="172"/>
      <c r="Q1998" s="172"/>
      <c r="R1998" s="172"/>
      <c r="S1998" s="172"/>
      <c r="T1998" s="172"/>
      <c r="U1998" s="172"/>
      <c r="V1998" s="173"/>
      <c r="W1998" s="173"/>
    </row>
    <row r="1999" spans="1:23">
      <c r="A1999" s="170"/>
      <c r="B1999" s="170"/>
      <c r="C1999" s="170"/>
      <c r="D1999" s="170"/>
      <c r="E1999" s="170"/>
      <c r="F1999" s="171"/>
      <c r="G1999" s="172"/>
      <c r="H1999" s="172"/>
      <c r="I1999" s="172"/>
      <c r="J1999" s="172"/>
      <c r="K1999" s="172"/>
      <c r="L1999" s="172"/>
      <c r="M1999" s="172"/>
      <c r="N1999" s="172"/>
      <c r="O1999" s="172"/>
      <c r="P1999" s="172"/>
      <c r="Q1999" s="172"/>
      <c r="R1999" s="172"/>
      <c r="S1999" s="172"/>
      <c r="T1999" s="172"/>
      <c r="U1999" s="172"/>
      <c r="V1999" s="173"/>
      <c r="W1999" s="173"/>
    </row>
    <row r="2000" spans="1:23">
      <c r="A2000" s="170"/>
      <c r="B2000" s="170"/>
      <c r="C2000" s="170"/>
      <c r="D2000" s="170"/>
      <c r="E2000" s="170"/>
      <c r="F2000" s="171"/>
      <c r="G2000" s="172"/>
      <c r="H2000" s="172"/>
      <c r="I2000" s="172"/>
      <c r="J2000" s="172"/>
      <c r="K2000" s="172"/>
      <c r="L2000" s="172"/>
      <c r="M2000" s="172"/>
      <c r="N2000" s="172"/>
      <c r="O2000" s="172"/>
      <c r="P2000" s="172"/>
      <c r="Q2000" s="172"/>
      <c r="R2000" s="172"/>
      <c r="S2000" s="172"/>
      <c r="T2000" s="172"/>
      <c r="U2000" s="172"/>
      <c r="V2000" s="173"/>
      <c r="W2000" s="173"/>
    </row>
    <row r="2001" spans="1:23">
      <c r="A2001" s="170"/>
      <c r="B2001" s="170"/>
      <c r="C2001" s="170"/>
      <c r="D2001" s="170"/>
      <c r="E2001" s="170"/>
      <c r="F2001" s="171"/>
      <c r="G2001" s="172"/>
      <c r="H2001" s="172"/>
      <c r="I2001" s="172"/>
      <c r="J2001" s="172"/>
      <c r="K2001" s="172"/>
      <c r="L2001" s="172"/>
      <c r="M2001" s="172"/>
      <c r="N2001" s="172"/>
      <c r="O2001" s="172"/>
      <c r="P2001" s="172"/>
      <c r="Q2001" s="172"/>
      <c r="R2001" s="172"/>
      <c r="S2001" s="172"/>
      <c r="T2001" s="172"/>
      <c r="U2001" s="172"/>
      <c r="V2001" s="173"/>
      <c r="W2001" s="173"/>
    </row>
    <row r="2002" spans="1:23">
      <c r="A2002" s="170"/>
      <c r="B2002" s="170"/>
      <c r="C2002" s="170"/>
      <c r="D2002" s="170"/>
      <c r="E2002" s="170"/>
      <c r="F2002" s="171"/>
      <c r="G2002" s="172"/>
      <c r="H2002" s="172"/>
      <c r="I2002" s="172"/>
      <c r="J2002" s="172"/>
      <c r="K2002" s="172"/>
      <c r="L2002" s="172"/>
      <c r="M2002" s="172"/>
      <c r="N2002" s="172"/>
      <c r="O2002" s="172"/>
      <c r="P2002" s="172"/>
      <c r="Q2002" s="172"/>
      <c r="R2002" s="172"/>
      <c r="S2002" s="172"/>
      <c r="T2002" s="172"/>
      <c r="U2002" s="172"/>
      <c r="V2002" s="173"/>
      <c r="W2002" s="173"/>
    </row>
    <row r="2003" spans="1:23">
      <c r="A2003" s="170"/>
      <c r="B2003" s="170"/>
      <c r="C2003" s="170"/>
      <c r="D2003" s="170"/>
      <c r="E2003" s="170"/>
      <c r="F2003" s="171"/>
      <c r="G2003" s="172"/>
      <c r="H2003" s="172"/>
      <c r="I2003" s="172"/>
      <c r="J2003" s="172"/>
      <c r="K2003" s="172"/>
      <c r="L2003" s="172"/>
      <c r="M2003" s="172"/>
      <c r="N2003" s="172"/>
      <c r="O2003" s="172"/>
      <c r="P2003" s="172"/>
      <c r="Q2003" s="172"/>
      <c r="R2003" s="172"/>
      <c r="S2003" s="172"/>
      <c r="T2003" s="172"/>
      <c r="U2003" s="172"/>
      <c r="V2003" s="173"/>
      <c r="W2003" s="173"/>
    </row>
    <row r="2004" spans="1:23">
      <c r="A2004" s="170"/>
      <c r="B2004" s="170"/>
      <c r="C2004" s="170"/>
      <c r="D2004" s="170"/>
      <c r="E2004" s="170"/>
      <c r="F2004" s="171"/>
      <c r="G2004" s="172"/>
      <c r="H2004" s="172"/>
      <c r="I2004" s="172"/>
      <c r="J2004" s="172"/>
      <c r="K2004" s="172"/>
      <c r="L2004" s="172"/>
      <c r="M2004" s="172"/>
      <c r="N2004" s="172"/>
      <c r="O2004" s="172"/>
      <c r="P2004" s="172"/>
      <c r="Q2004" s="172"/>
      <c r="R2004" s="172"/>
      <c r="S2004" s="172"/>
      <c r="T2004" s="172"/>
      <c r="U2004" s="172"/>
      <c r="V2004" s="173"/>
      <c r="W2004" s="173"/>
    </row>
    <row r="2005" spans="1:23">
      <c r="A2005" s="170"/>
      <c r="B2005" s="170"/>
      <c r="C2005" s="170"/>
      <c r="D2005" s="170"/>
      <c r="E2005" s="170"/>
      <c r="F2005" s="171"/>
      <c r="G2005" s="172"/>
      <c r="H2005" s="172"/>
      <c r="I2005" s="172"/>
      <c r="J2005" s="172"/>
      <c r="K2005" s="172"/>
      <c r="L2005" s="172"/>
      <c r="M2005" s="172"/>
      <c r="N2005" s="172"/>
      <c r="O2005" s="172"/>
      <c r="P2005" s="172"/>
      <c r="Q2005" s="172"/>
      <c r="R2005" s="172"/>
      <c r="S2005" s="172"/>
      <c r="T2005" s="172"/>
      <c r="U2005" s="172"/>
      <c r="V2005" s="173"/>
      <c r="W2005" s="173"/>
    </row>
    <row r="2006" spans="1:23">
      <c r="A2006" s="170"/>
      <c r="B2006" s="170"/>
      <c r="C2006" s="170"/>
      <c r="D2006" s="170"/>
      <c r="E2006" s="170"/>
      <c r="F2006" s="171"/>
      <c r="G2006" s="172"/>
      <c r="H2006" s="172"/>
      <c r="I2006" s="172"/>
      <c r="J2006" s="172"/>
      <c r="K2006" s="172"/>
      <c r="L2006" s="172"/>
      <c r="M2006" s="172"/>
      <c r="N2006" s="172"/>
      <c r="O2006" s="172"/>
      <c r="P2006" s="172"/>
      <c r="Q2006" s="172"/>
      <c r="R2006" s="172"/>
      <c r="S2006" s="172"/>
      <c r="T2006" s="172"/>
      <c r="U2006" s="172"/>
      <c r="V2006" s="173"/>
      <c r="W2006" s="173"/>
    </row>
    <row r="2007" spans="1:23">
      <c r="A2007" s="170"/>
      <c r="B2007" s="170"/>
      <c r="C2007" s="170"/>
      <c r="D2007" s="170"/>
      <c r="E2007" s="170"/>
      <c r="F2007" s="171"/>
      <c r="G2007" s="172"/>
      <c r="H2007" s="172"/>
      <c r="I2007" s="172"/>
      <c r="J2007" s="172"/>
      <c r="K2007" s="172"/>
      <c r="L2007" s="172"/>
      <c r="M2007" s="172"/>
      <c r="N2007" s="172"/>
      <c r="O2007" s="172"/>
      <c r="P2007" s="172"/>
      <c r="Q2007" s="172"/>
      <c r="R2007" s="172"/>
      <c r="S2007" s="172"/>
      <c r="T2007" s="172"/>
      <c r="U2007" s="172"/>
      <c r="V2007" s="173"/>
      <c r="W2007" s="173"/>
    </row>
    <row r="2008" spans="1:23">
      <c r="A2008" s="170"/>
      <c r="B2008" s="170"/>
      <c r="C2008" s="170"/>
      <c r="D2008" s="170"/>
      <c r="E2008" s="170"/>
      <c r="F2008" s="171"/>
      <c r="G2008" s="172"/>
      <c r="H2008" s="172"/>
      <c r="I2008" s="172"/>
      <c r="J2008" s="172"/>
      <c r="K2008" s="172"/>
      <c r="L2008" s="172"/>
      <c r="M2008" s="172"/>
      <c r="N2008" s="172"/>
      <c r="O2008" s="172"/>
      <c r="P2008" s="172"/>
      <c r="Q2008" s="172"/>
      <c r="R2008" s="172"/>
      <c r="S2008" s="172"/>
      <c r="T2008" s="172"/>
      <c r="U2008" s="172"/>
      <c r="V2008" s="173"/>
      <c r="W2008" s="173"/>
    </row>
    <row r="2009" spans="1:23">
      <c r="A2009" s="170"/>
      <c r="B2009" s="170"/>
      <c r="C2009" s="170"/>
      <c r="D2009" s="170"/>
      <c r="E2009" s="170"/>
      <c r="F2009" s="171"/>
      <c r="G2009" s="172"/>
      <c r="H2009" s="172"/>
      <c r="I2009" s="172"/>
      <c r="J2009" s="172"/>
      <c r="K2009" s="172"/>
      <c r="L2009" s="172"/>
      <c r="M2009" s="172"/>
      <c r="N2009" s="172"/>
      <c r="O2009" s="172"/>
      <c r="P2009" s="172"/>
      <c r="Q2009" s="172"/>
      <c r="R2009" s="172"/>
      <c r="S2009" s="172"/>
      <c r="T2009" s="172"/>
      <c r="U2009" s="172"/>
      <c r="V2009" s="173"/>
      <c r="W2009" s="173"/>
    </row>
    <row r="2010" spans="1:23">
      <c r="A2010" s="170"/>
      <c r="B2010" s="170"/>
      <c r="C2010" s="170"/>
      <c r="D2010" s="170"/>
      <c r="E2010" s="170"/>
      <c r="F2010" s="171"/>
      <c r="G2010" s="172"/>
      <c r="H2010" s="172"/>
      <c r="I2010" s="172"/>
      <c r="J2010" s="172"/>
      <c r="K2010" s="172"/>
      <c r="L2010" s="172"/>
      <c r="M2010" s="172"/>
      <c r="N2010" s="172"/>
      <c r="O2010" s="172"/>
      <c r="P2010" s="172"/>
      <c r="Q2010" s="172"/>
      <c r="R2010" s="172"/>
      <c r="S2010" s="172"/>
      <c r="T2010" s="172"/>
      <c r="U2010" s="172"/>
      <c r="V2010" s="173"/>
      <c r="W2010" s="173"/>
    </row>
    <row r="2011" spans="1:23">
      <c r="A2011" s="170"/>
      <c r="B2011" s="170"/>
      <c r="C2011" s="170"/>
      <c r="D2011" s="170"/>
      <c r="E2011" s="170"/>
      <c r="F2011" s="171"/>
      <c r="G2011" s="172"/>
      <c r="H2011" s="172"/>
      <c r="I2011" s="172"/>
      <c r="J2011" s="172"/>
      <c r="K2011" s="172"/>
      <c r="L2011" s="172"/>
      <c r="M2011" s="172"/>
      <c r="N2011" s="172"/>
      <c r="O2011" s="172"/>
      <c r="P2011" s="172"/>
      <c r="Q2011" s="172"/>
      <c r="R2011" s="172"/>
      <c r="S2011" s="172"/>
      <c r="T2011" s="172"/>
      <c r="U2011" s="172"/>
      <c r="V2011" s="173"/>
      <c r="W2011" s="173"/>
    </row>
    <row r="2012" spans="1:23">
      <c r="A2012" s="170"/>
      <c r="B2012" s="170"/>
      <c r="C2012" s="170"/>
      <c r="D2012" s="170"/>
      <c r="E2012" s="170"/>
      <c r="F2012" s="171"/>
      <c r="G2012" s="172"/>
      <c r="H2012" s="172"/>
      <c r="I2012" s="172"/>
      <c r="J2012" s="172"/>
      <c r="K2012" s="172"/>
      <c r="L2012" s="172"/>
      <c r="M2012" s="172"/>
      <c r="N2012" s="172"/>
      <c r="O2012" s="172"/>
      <c r="P2012" s="172"/>
      <c r="Q2012" s="172"/>
      <c r="R2012" s="172"/>
      <c r="S2012" s="172"/>
      <c r="T2012" s="172"/>
      <c r="U2012" s="172"/>
      <c r="V2012" s="173"/>
      <c r="W2012" s="173"/>
    </row>
    <row r="2013" spans="1:23">
      <c r="A2013" s="170"/>
      <c r="B2013" s="170"/>
      <c r="C2013" s="170"/>
      <c r="D2013" s="170"/>
      <c r="E2013" s="170"/>
      <c r="F2013" s="171"/>
      <c r="G2013" s="172"/>
      <c r="H2013" s="172"/>
      <c r="I2013" s="172"/>
      <c r="J2013" s="172"/>
      <c r="K2013" s="172"/>
      <c r="L2013" s="172"/>
      <c r="M2013" s="172"/>
      <c r="N2013" s="172"/>
      <c r="O2013" s="172"/>
      <c r="P2013" s="172"/>
      <c r="Q2013" s="172"/>
      <c r="R2013" s="172"/>
      <c r="S2013" s="172"/>
      <c r="T2013" s="172"/>
      <c r="U2013" s="172"/>
      <c r="V2013" s="173"/>
      <c r="W2013" s="173"/>
    </row>
    <row r="2014" spans="1:23">
      <c r="A2014" s="170"/>
      <c r="B2014" s="170"/>
      <c r="C2014" s="170"/>
      <c r="D2014" s="170"/>
      <c r="E2014" s="170"/>
      <c r="F2014" s="171"/>
      <c r="G2014" s="172"/>
      <c r="H2014" s="172"/>
      <c r="I2014" s="172"/>
      <c r="J2014" s="172"/>
      <c r="K2014" s="172"/>
      <c r="L2014" s="172"/>
      <c r="M2014" s="172"/>
      <c r="N2014" s="172"/>
      <c r="O2014" s="172"/>
      <c r="P2014" s="172"/>
      <c r="Q2014" s="172"/>
      <c r="R2014" s="172"/>
      <c r="S2014" s="172"/>
      <c r="T2014" s="172"/>
      <c r="U2014" s="172"/>
      <c r="V2014" s="173"/>
      <c r="W2014" s="173"/>
    </row>
    <row r="2015" spans="1:23">
      <c r="A2015" s="170"/>
      <c r="B2015" s="170"/>
      <c r="C2015" s="170"/>
      <c r="D2015" s="170"/>
      <c r="E2015" s="170"/>
      <c r="F2015" s="171"/>
      <c r="G2015" s="172"/>
      <c r="H2015" s="172"/>
      <c r="I2015" s="172"/>
      <c r="J2015" s="172"/>
      <c r="K2015" s="172"/>
      <c r="L2015" s="172"/>
      <c r="M2015" s="172"/>
      <c r="N2015" s="172"/>
      <c r="O2015" s="172"/>
      <c r="P2015" s="172"/>
      <c r="Q2015" s="172"/>
      <c r="R2015" s="172"/>
      <c r="S2015" s="172"/>
      <c r="T2015" s="172"/>
      <c r="U2015" s="172"/>
      <c r="V2015" s="173"/>
      <c r="W2015" s="173"/>
    </row>
    <row r="2016" spans="1:23">
      <c r="A2016" s="170"/>
      <c r="B2016" s="170"/>
      <c r="C2016" s="170"/>
      <c r="D2016" s="170"/>
      <c r="E2016" s="170"/>
      <c r="F2016" s="171"/>
      <c r="G2016" s="172"/>
      <c r="H2016" s="172"/>
      <c r="I2016" s="172"/>
      <c r="J2016" s="172"/>
      <c r="K2016" s="172"/>
      <c r="L2016" s="172"/>
      <c r="M2016" s="172"/>
      <c r="N2016" s="172"/>
      <c r="O2016" s="172"/>
      <c r="P2016" s="172"/>
      <c r="Q2016" s="172"/>
      <c r="R2016" s="172"/>
      <c r="S2016" s="172"/>
      <c r="T2016" s="172"/>
      <c r="U2016" s="172"/>
      <c r="V2016" s="173"/>
      <c r="W2016" s="173"/>
    </row>
    <row r="2017" spans="1:23">
      <c r="A2017" s="170"/>
      <c r="B2017" s="170"/>
      <c r="C2017" s="170"/>
      <c r="D2017" s="170"/>
      <c r="E2017" s="170"/>
      <c r="F2017" s="171"/>
      <c r="G2017" s="172"/>
      <c r="H2017" s="172"/>
      <c r="I2017" s="172"/>
      <c r="J2017" s="172"/>
      <c r="K2017" s="172"/>
      <c r="L2017" s="172"/>
      <c r="M2017" s="172"/>
      <c r="N2017" s="172"/>
      <c r="O2017" s="172"/>
      <c r="P2017" s="172"/>
      <c r="Q2017" s="172"/>
      <c r="R2017" s="172"/>
      <c r="S2017" s="172"/>
      <c r="T2017" s="172"/>
      <c r="U2017" s="172"/>
      <c r="V2017" s="173"/>
      <c r="W2017" s="173"/>
    </row>
    <row r="2018" spans="1:23">
      <c r="A2018" s="170"/>
      <c r="B2018" s="170"/>
      <c r="C2018" s="170"/>
      <c r="D2018" s="170"/>
      <c r="E2018" s="170"/>
      <c r="F2018" s="171"/>
      <c r="G2018" s="172"/>
      <c r="H2018" s="172"/>
      <c r="I2018" s="172"/>
      <c r="J2018" s="172"/>
      <c r="K2018" s="172"/>
      <c r="L2018" s="172"/>
      <c r="M2018" s="172"/>
      <c r="N2018" s="172"/>
      <c r="O2018" s="172"/>
      <c r="P2018" s="172"/>
      <c r="Q2018" s="172"/>
      <c r="R2018" s="172"/>
      <c r="S2018" s="172"/>
      <c r="T2018" s="172"/>
      <c r="U2018" s="172"/>
      <c r="V2018" s="173"/>
      <c r="W2018" s="173"/>
    </row>
    <row r="2019" spans="1:23">
      <c r="A2019" s="170"/>
      <c r="B2019" s="170"/>
      <c r="C2019" s="170"/>
      <c r="D2019" s="170"/>
      <c r="E2019" s="170"/>
      <c r="F2019" s="171"/>
      <c r="G2019" s="172"/>
      <c r="H2019" s="172"/>
      <c r="I2019" s="172"/>
      <c r="J2019" s="172"/>
      <c r="K2019" s="172"/>
      <c r="L2019" s="172"/>
      <c r="M2019" s="172"/>
      <c r="N2019" s="172"/>
      <c r="O2019" s="172"/>
      <c r="P2019" s="172"/>
      <c r="Q2019" s="172"/>
      <c r="R2019" s="172"/>
      <c r="S2019" s="172"/>
      <c r="T2019" s="172"/>
      <c r="U2019" s="172"/>
      <c r="V2019" s="173"/>
      <c r="W2019" s="173"/>
    </row>
    <row r="2020" spans="1:23">
      <c r="A2020" s="170"/>
      <c r="B2020" s="170"/>
      <c r="C2020" s="170"/>
      <c r="D2020" s="170"/>
      <c r="E2020" s="170"/>
      <c r="F2020" s="171"/>
      <c r="G2020" s="172"/>
      <c r="H2020" s="172"/>
      <c r="I2020" s="172"/>
      <c r="J2020" s="172"/>
      <c r="K2020" s="172"/>
      <c r="L2020" s="172"/>
      <c r="M2020" s="172"/>
      <c r="N2020" s="172"/>
      <c r="O2020" s="172"/>
      <c r="P2020" s="172"/>
      <c r="Q2020" s="172"/>
      <c r="R2020" s="172"/>
      <c r="S2020" s="172"/>
      <c r="T2020" s="172"/>
      <c r="U2020" s="172"/>
      <c r="V2020" s="173"/>
      <c r="W2020" s="173"/>
    </row>
    <row r="2021" spans="1:23">
      <c r="A2021" s="170"/>
      <c r="B2021" s="170"/>
      <c r="C2021" s="170"/>
      <c r="D2021" s="170"/>
      <c r="E2021" s="170"/>
      <c r="F2021" s="171"/>
      <c r="G2021" s="172"/>
      <c r="H2021" s="172"/>
      <c r="I2021" s="172"/>
      <c r="J2021" s="172"/>
      <c r="K2021" s="172"/>
      <c r="L2021" s="172"/>
      <c r="M2021" s="172"/>
      <c r="N2021" s="172"/>
      <c r="O2021" s="172"/>
      <c r="P2021" s="172"/>
      <c r="Q2021" s="172"/>
      <c r="R2021" s="172"/>
      <c r="S2021" s="172"/>
      <c r="T2021" s="172"/>
      <c r="U2021" s="172"/>
      <c r="V2021" s="173"/>
      <c r="W2021" s="173"/>
    </row>
    <row r="2022" spans="1:23">
      <c r="A2022" s="170"/>
      <c r="B2022" s="170"/>
      <c r="C2022" s="170"/>
      <c r="D2022" s="170"/>
      <c r="E2022" s="170"/>
      <c r="F2022" s="171"/>
      <c r="G2022" s="172"/>
      <c r="H2022" s="172"/>
      <c r="I2022" s="172"/>
      <c r="J2022" s="172"/>
      <c r="K2022" s="172"/>
      <c r="L2022" s="172"/>
      <c r="M2022" s="172"/>
      <c r="N2022" s="172"/>
      <c r="O2022" s="172"/>
      <c r="P2022" s="172"/>
      <c r="Q2022" s="172"/>
      <c r="R2022" s="172"/>
      <c r="S2022" s="172"/>
      <c r="T2022" s="172"/>
      <c r="U2022" s="172"/>
      <c r="V2022" s="173"/>
      <c r="W2022" s="173"/>
    </row>
    <row r="2023" spans="1:23">
      <c r="A2023" s="170"/>
      <c r="B2023" s="170"/>
      <c r="C2023" s="170"/>
      <c r="D2023" s="170"/>
      <c r="E2023" s="170"/>
      <c r="F2023" s="171"/>
      <c r="G2023" s="172"/>
      <c r="H2023" s="172"/>
      <c r="I2023" s="172"/>
      <c r="J2023" s="172"/>
      <c r="K2023" s="172"/>
      <c r="L2023" s="172"/>
      <c r="M2023" s="172"/>
      <c r="N2023" s="172"/>
      <c r="O2023" s="172"/>
      <c r="P2023" s="172"/>
      <c r="Q2023" s="172"/>
      <c r="R2023" s="172"/>
      <c r="S2023" s="172"/>
      <c r="T2023" s="172"/>
      <c r="U2023" s="172"/>
      <c r="V2023" s="173"/>
      <c r="W2023" s="173"/>
    </row>
    <row r="2024" spans="1:23">
      <c r="A2024" s="170"/>
      <c r="B2024" s="170"/>
      <c r="C2024" s="170"/>
      <c r="D2024" s="170"/>
      <c r="E2024" s="170"/>
      <c r="F2024" s="171"/>
      <c r="G2024" s="172"/>
      <c r="H2024" s="172"/>
      <c r="I2024" s="172"/>
      <c r="J2024" s="172"/>
      <c r="K2024" s="172"/>
      <c r="L2024" s="172"/>
      <c r="M2024" s="172"/>
      <c r="N2024" s="172"/>
      <c r="O2024" s="172"/>
      <c r="P2024" s="172"/>
      <c r="Q2024" s="172"/>
      <c r="R2024" s="172"/>
      <c r="S2024" s="172"/>
      <c r="T2024" s="172"/>
      <c r="U2024" s="172"/>
      <c r="V2024" s="173"/>
      <c r="W2024" s="173"/>
    </row>
    <row r="2025" spans="1:23">
      <c r="A2025" s="170"/>
      <c r="B2025" s="170"/>
      <c r="C2025" s="170"/>
      <c r="D2025" s="170"/>
      <c r="E2025" s="170"/>
      <c r="F2025" s="171"/>
      <c r="G2025" s="172"/>
      <c r="H2025" s="172"/>
      <c r="I2025" s="172"/>
      <c r="J2025" s="172"/>
      <c r="K2025" s="172"/>
      <c r="L2025" s="172"/>
      <c r="M2025" s="172"/>
      <c r="N2025" s="172"/>
      <c r="O2025" s="172"/>
      <c r="P2025" s="172"/>
      <c r="Q2025" s="172"/>
      <c r="R2025" s="172"/>
      <c r="S2025" s="172"/>
      <c r="T2025" s="172"/>
      <c r="U2025" s="172"/>
      <c r="V2025" s="173"/>
      <c r="W2025" s="173"/>
    </row>
    <row r="2026" spans="1:23">
      <c r="A2026" s="170"/>
      <c r="B2026" s="170"/>
      <c r="C2026" s="170"/>
      <c r="D2026" s="170"/>
      <c r="E2026" s="170"/>
      <c r="F2026" s="171"/>
      <c r="G2026" s="172"/>
      <c r="H2026" s="172"/>
      <c r="I2026" s="172"/>
      <c r="J2026" s="172"/>
      <c r="K2026" s="172"/>
      <c r="L2026" s="172"/>
      <c r="M2026" s="172"/>
      <c r="N2026" s="172"/>
      <c r="O2026" s="172"/>
      <c r="P2026" s="172"/>
      <c r="Q2026" s="172"/>
      <c r="R2026" s="172"/>
      <c r="S2026" s="172"/>
      <c r="T2026" s="172"/>
      <c r="U2026" s="172"/>
      <c r="V2026" s="173"/>
      <c r="W2026" s="173"/>
    </row>
    <row r="2027" spans="1:23">
      <c r="A2027" s="170"/>
      <c r="B2027" s="170"/>
      <c r="C2027" s="170"/>
      <c r="D2027" s="170"/>
      <c r="E2027" s="170"/>
      <c r="F2027" s="171"/>
      <c r="G2027" s="172"/>
      <c r="H2027" s="172"/>
      <c r="I2027" s="172"/>
      <c r="J2027" s="172"/>
      <c r="K2027" s="172"/>
      <c r="L2027" s="172"/>
      <c r="M2027" s="172"/>
      <c r="N2027" s="172"/>
      <c r="O2027" s="172"/>
      <c r="P2027" s="172"/>
      <c r="Q2027" s="172"/>
      <c r="R2027" s="172"/>
      <c r="S2027" s="172"/>
      <c r="T2027" s="172"/>
      <c r="U2027" s="172"/>
      <c r="V2027" s="173"/>
      <c r="W2027" s="173"/>
    </row>
    <row r="2028" spans="1:23">
      <c r="A2028" s="170"/>
      <c r="B2028" s="170"/>
      <c r="C2028" s="170"/>
      <c r="D2028" s="170"/>
      <c r="E2028" s="170"/>
      <c r="F2028" s="171"/>
      <c r="G2028" s="172"/>
      <c r="H2028" s="172"/>
      <c r="I2028" s="172"/>
      <c r="J2028" s="172"/>
      <c r="K2028" s="172"/>
      <c r="L2028" s="172"/>
      <c r="M2028" s="172"/>
      <c r="N2028" s="172"/>
      <c r="O2028" s="172"/>
      <c r="P2028" s="172"/>
      <c r="Q2028" s="172"/>
      <c r="R2028" s="172"/>
      <c r="S2028" s="172"/>
      <c r="T2028" s="172"/>
      <c r="U2028" s="172"/>
      <c r="V2028" s="173"/>
      <c r="W2028" s="173"/>
    </row>
    <row r="2029" spans="1:23">
      <c r="A2029" s="170"/>
      <c r="B2029" s="170"/>
      <c r="C2029" s="170"/>
      <c r="D2029" s="170"/>
      <c r="E2029" s="170"/>
      <c r="F2029" s="171"/>
      <c r="G2029" s="172"/>
      <c r="H2029" s="172"/>
      <c r="I2029" s="172"/>
      <c r="J2029" s="172"/>
      <c r="K2029" s="172"/>
      <c r="L2029" s="172"/>
      <c r="M2029" s="172"/>
      <c r="N2029" s="172"/>
      <c r="O2029" s="172"/>
      <c r="P2029" s="172"/>
      <c r="Q2029" s="172"/>
      <c r="R2029" s="172"/>
      <c r="S2029" s="172"/>
      <c r="T2029" s="172"/>
      <c r="U2029" s="172"/>
      <c r="V2029" s="173"/>
      <c r="W2029" s="173"/>
    </row>
    <row r="2030" spans="1:23">
      <c r="A2030" s="170"/>
      <c r="B2030" s="170"/>
      <c r="C2030" s="170"/>
      <c r="D2030" s="170"/>
      <c r="E2030" s="170"/>
      <c r="F2030" s="171"/>
      <c r="G2030" s="172"/>
      <c r="H2030" s="172"/>
      <c r="I2030" s="172"/>
      <c r="J2030" s="172"/>
      <c r="K2030" s="172"/>
      <c r="L2030" s="172"/>
      <c r="M2030" s="172"/>
      <c r="N2030" s="172"/>
      <c r="O2030" s="172"/>
      <c r="P2030" s="172"/>
      <c r="Q2030" s="172"/>
      <c r="R2030" s="172"/>
      <c r="S2030" s="172"/>
      <c r="T2030" s="172"/>
      <c r="U2030" s="172"/>
      <c r="V2030" s="173"/>
      <c r="W2030" s="173"/>
    </row>
    <row r="2031" spans="1:23">
      <c r="A2031" s="170"/>
      <c r="B2031" s="170"/>
      <c r="C2031" s="170"/>
      <c r="D2031" s="170"/>
      <c r="E2031" s="170"/>
      <c r="F2031" s="171"/>
      <c r="G2031" s="172"/>
      <c r="H2031" s="172"/>
      <c r="I2031" s="172"/>
      <c r="J2031" s="172"/>
      <c r="K2031" s="172"/>
      <c r="L2031" s="172"/>
      <c r="M2031" s="172"/>
      <c r="N2031" s="172"/>
      <c r="O2031" s="172"/>
      <c r="P2031" s="172"/>
      <c r="Q2031" s="172"/>
      <c r="R2031" s="172"/>
      <c r="S2031" s="172"/>
      <c r="T2031" s="172"/>
      <c r="U2031" s="172"/>
      <c r="V2031" s="173"/>
      <c r="W2031" s="173"/>
    </row>
    <row r="2032" spans="1:23">
      <c r="A2032" s="170"/>
      <c r="B2032" s="170"/>
      <c r="C2032" s="170"/>
      <c r="D2032" s="170"/>
      <c r="E2032" s="170"/>
      <c r="F2032" s="171"/>
      <c r="G2032" s="172"/>
      <c r="H2032" s="172"/>
      <c r="I2032" s="172"/>
      <c r="J2032" s="172"/>
      <c r="K2032" s="172"/>
      <c r="L2032" s="172"/>
      <c r="M2032" s="172"/>
      <c r="N2032" s="172"/>
      <c r="O2032" s="172"/>
      <c r="P2032" s="172"/>
      <c r="Q2032" s="172"/>
      <c r="R2032" s="172"/>
      <c r="S2032" s="172"/>
      <c r="T2032" s="172"/>
      <c r="U2032" s="172"/>
      <c r="V2032" s="173"/>
      <c r="W2032" s="173"/>
    </row>
    <row r="2033" spans="1:23">
      <c r="A2033" s="170"/>
      <c r="B2033" s="170"/>
      <c r="C2033" s="170"/>
      <c r="D2033" s="170"/>
      <c r="E2033" s="170"/>
      <c r="F2033" s="171"/>
      <c r="G2033" s="172"/>
      <c r="H2033" s="172"/>
      <c r="I2033" s="172"/>
      <c r="J2033" s="172"/>
      <c r="K2033" s="172"/>
      <c r="L2033" s="172"/>
      <c r="M2033" s="172"/>
      <c r="N2033" s="172"/>
      <c r="O2033" s="172"/>
      <c r="P2033" s="172"/>
      <c r="Q2033" s="172"/>
      <c r="R2033" s="172"/>
      <c r="S2033" s="172"/>
      <c r="T2033" s="172"/>
      <c r="U2033" s="172"/>
      <c r="V2033" s="173"/>
      <c r="W2033" s="173"/>
    </row>
    <row r="2034" spans="1:23">
      <c r="A2034" s="170"/>
      <c r="B2034" s="170"/>
      <c r="C2034" s="170"/>
      <c r="D2034" s="170"/>
      <c r="E2034" s="170"/>
      <c r="F2034" s="171"/>
      <c r="G2034" s="172"/>
      <c r="H2034" s="172"/>
      <c r="I2034" s="172"/>
      <c r="J2034" s="172"/>
      <c r="K2034" s="172"/>
      <c r="L2034" s="172"/>
      <c r="M2034" s="172"/>
      <c r="N2034" s="172"/>
      <c r="O2034" s="172"/>
      <c r="P2034" s="172"/>
      <c r="Q2034" s="172"/>
      <c r="R2034" s="172"/>
      <c r="S2034" s="172"/>
      <c r="T2034" s="172"/>
      <c r="U2034" s="172"/>
      <c r="V2034" s="173"/>
      <c r="W2034" s="173"/>
    </row>
    <row r="2035" spans="1:23">
      <c r="A2035" s="170"/>
      <c r="B2035" s="170"/>
      <c r="C2035" s="170"/>
      <c r="D2035" s="170"/>
      <c r="E2035" s="170"/>
      <c r="F2035" s="171"/>
      <c r="G2035" s="172"/>
      <c r="H2035" s="172"/>
      <c r="I2035" s="172"/>
      <c r="J2035" s="172"/>
      <c r="K2035" s="172"/>
      <c r="L2035" s="172"/>
      <c r="M2035" s="172"/>
      <c r="N2035" s="172"/>
      <c r="O2035" s="172"/>
      <c r="P2035" s="172"/>
      <c r="Q2035" s="172"/>
      <c r="R2035" s="172"/>
      <c r="S2035" s="172"/>
      <c r="T2035" s="172"/>
      <c r="U2035" s="172"/>
      <c r="V2035" s="173"/>
      <c r="W2035" s="173"/>
    </row>
    <row r="2036" spans="1:23">
      <c r="A2036" s="170"/>
      <c r="B2036" s="170"/>
      <c r="C2036" s="170"/>
      <c r="D2036" s="170"/>
      <c r="E2036" s="170"/>
      <c r="F2036" s="171"/>
      <c r="G2036" s="172"/>
      <c r="H2036" s="172"/>
      <c r="I2036" s="172"/>
      <c r="J2036" s="172"/>
      <c r="K2036" s="172"/>
      <c r="L2036" s="172"/>
      <c r="M2036" s="172"/>
      <c r="N2036" s="172"/>
      <c r="O2036" s="172"/>
      <c r="P2036" s="172"/>
      <c r="Q2036" s="172"/>
      <c r="R2036" s="172"/>
      <c r="S2036" s="172"/>
      <c r="T2036" s="172"/>
      <c r="U2036" s="172"/>
      <c r="V2036" s="173"/>
      <c r="W2036" s="173"/>
    </row>
    <row r="2037" spans="1:23">
      <c r="A2037" s="170"/>
      <c r="B2037" s="170"/>
      <c r="C2037" s="170"/>
      <c r="D2037" s="170"/>
      <c r="E2037" s="170"/>
      <c r="F2037" s="171"/>
      <c r="G2037" s="172"/>
      <c r="H2037" s="172"/>
      <c r="I2037" s="172"/>
      <c r="J2037" s="172"/>
      <c r="K2037" s="172"/>
      <c r="L2037" s="172"/>
      <c r="M2037" s="172"/>
      <c r="N2037" s="172"/>
      <c r="O2037" s="172"/>
      <c r="P2037" s="172"/>
      <c r="Q2037" s="172"/>
      <c r="R2037" s="172"/>
      <c r="S2037" s="172"/>
      <c r="T2037" s="172"/>
      <c r="U2037" s="172"/>
      <c r="V2037" s="173"/>
      <c r="W2037" s="173"/>
    </row>
    <row r="2038" spans="1:23">
      <c r="A2038" s="170"/>
      <c r="B2038" s="170"/>
      <c r="C2038" s="170"/>
      <c r="D2038" s="170"/>
      <c r="E2038" s="170"/>
      <c r="F2038" s="171"/>
      <c r="G2038" s="172"/>
      <c r="H2038" s="172"/>
      <c r="I2038" s="172"/>
      <c r="J2038" s="172"/>
      <c r="K2038" s="172"/>
      <c r="L2038" s="172"/>
      <c r="M2038" s="172"/>
      <c r="N2038" s="172"/>
      <c r="O2038" s="172"/>
      <c r="P2038" s="172"/>
      <c r="Q2038" s="172"/>
      <c r="R2038" s="172"/>
      <c r="S2038" s="172"/>
      <c r="T2038" s="172"/>
      <c r="U2038" s="172"/>
      <c r="V2038" s="173"/>
      <c r="W2038" s="173"/>
    </row>
    <row r="2039" spans="1:23">
      <c r="A2039" s="170"/>
      <c r="B2039" s="170"/>
      <c r="C2039" s="170"/>
      <c r="D2039" s="170"/>
      <c r="E2039" s="170"/>
      <c r="F2039" s="171"/>
      <c r="G2039" s="172"/>
      <c r="H2039" s="172"/>
      <c r="I2039" s="172"/>
      <c r="J2039" s="172"/>
      <c r="K2039" s="172"/>
      <c r="L2039" s="172"/>
      <c r="M2039" s="172"/>
      <c r="N2039" s="172"/>
      <c r="O2039" s="172"/>
      <c r="P2039" s="172"/>
      <c r="Q2039" s="172"/>
      <c r="R2039" s="172"/>
      <c r="S2039" s="172"/>
      <c r="T2039" s="172"/>
      <c r="U2039" s="172"/>
      <c r="V2039" s="173"/>
      <c r="W2039" s="173"/>
    </row>
    <row r="2040" spans="1:23">
      <c r="A2040" s="170"/>
      <c r="B2040" s="170"/>
      <c r="C2040" s="170"/>
      <c r="D2040" s="170"/>
      <c r="E2040" s="170"/>
      <c r="F2040" s="171"/>
      <c r="G2040" s="172"/>
      <c r="H2040" s="172"/>
      <c r="I2040" s="172"/>
      <c r="J2040" s="172"/>
      <c r="K2040" s="172"/>
      <c r="L2040" s="172"/>
      <c r="M2040" s="172"/>
      <c r="N2040" s="172"/>
      <c r="O2040" s="172"/>
      <c r="P2040" s="172"/>
      <c r="Q2040" s="172"/>
      <c r="R2040" s="172"/>
      <c r="S2040" s="172"/>
      <c r="T2040" s="172"/>
      <c r="U2040" s="172"/>
      <c r="V2040" s="173"/>
      <c r="W2040" s="173"/>
    </row>
    <row r="2041" spans="1:23">
      <c r="A2041" s="170"/>
      <c r="B2041" s="170"/>
      <c r="C2041" s="170"/>
      <c r="D2041" s="170"/>
      <c r="E2041" s="170"/>
      <c r="F2041" s="171"/>
      <c r="G2041" s="172"/>
      <c r="H2041" s="172"/>
      <c r="I2041" s="172"/>
      <c r="J2041" s="172"/>
      <c r="K2041" s="172"/>
      <c r="L2041" s="172"/>
      <c r="M2041" s="172"/>
      <c r="N2041" s="172"/>
      <c r="O2041" s="172"/>
      <c r="P2041" s="172"/>
      <c r="Q2041" s="172"/>
      <c r="R2041" s="172"/>
      <c r="S2041" s="172"/>
      <c r="T2041" s="172"/>
      <c r="U2041" s="172"/>
      <c r="V2041" s="173"/>
      <c r="W2041" s="173"/>
    </row>
    <row r="2042" spans="1:23">
      <c r="A2042" s="170"/>
      <c r="B2042" s="170"/>
      <c r="C2042" s="170"/>
      <c r="D2042" s="170"/>
      <c r="E2042" s="170"/>
      <c r="F2042" s="171"/>
      <c r="G2042" s="172"/>
      <c r="H2042" s="172"/>
      <c r="I2042" s="172"/>
      <c r="J2042" s="172"/>
      <c r="K2042" s="172"/>
      <c r="L2042" s="172"/>
      <c r="M2042" s="172"/>
      <c r="N2042" s="172"/>
      <c r="O2042" s="172"/>
      <c r="P2042" s="172"/>
      <c r="Q2042" s="172"/>
      <c r="R2042" s="172"/>
      <c r="S2042" s="172"/>
      <c r="T2042" s="172"/>
      <c r="U2042" s="172"/>
      <c r="V2042" s="173"/>
      <c r="W2042" s="173"/>
    </row>
    <row r="2043" spans="1:23">
      <c r="A2043" s="170"/>
      <c r="B2043" s="170"/>
      <c r="C2043" s="170"/>
      <c r="D2043" s="170"/>
      <c r="E2043" s="170"/>
      <c r="F2043" s="171"/>
      <c r="G2043" s="172"/>
      <c r="H2043" s="172"/>
      <c r="I2043" s="172"/>
      <c r="J2043" s="172"/>
      <c r="K2043" s="172"/>
      <c r="L2043" s="172"/>
      <c r="M2043" s="172"/>
      <c r="N2043" s="172"/>
      <c r="O2043" s="172"/>
      <c r="P2043" s="172"/>
      <c r="Q2043" s="172"/>
      <c r="R2043" s="172"/>
      <c r="S2043" s="172"/>
      <c r="T2043" s="172"/>
      <c r="U2043" s="172"/>
      <c r="V2043" s="173"/>
      <c r="W2043" s="173"/>
    </row>
    <row r="2044" spans="1:23">
      <c r="A2044" s="170"/>
      <c r="B2044" s="170"/>
      <c r="C2044" s="170"/>
      <c r="D2044" s="170"/>
      <c r="E2044" s="170"/>
      <c r="F2044" s="171"/>
      <c r="G2044" s="172"/>
      <c r="H2044" s="172"/>
      <c r="I2044" s="172"/>
      <c r="J2044" s="172"/>
      <c r="K2044" s="172"/>
      <c r="L2044" s="172"/>
      <c r="M2044" s="172"/>
      <c r="N2044" s="172"/>
      <c r="O2044" s="172"/>
      <c r="P2044" s="172"/>
      <c r="Q2044" s="172"/>
      <c r="R2044" s="172"/>
      <c r="S2044" s="172"/>
      <c r="T2044" s="172"/>
      <c r="U2044" s="172"/>
      <c r="V2044" s="173"/>
      <c r="W2044" s="173"/>
    </row>
    <row r="2045" spans="1:23">
      <c r="A2045" s="170"/>
      <c r="B2045" s="170"/>
      <c r="C2045" s="170"/>
      <c r="D2045" s="170"/>
      <c r="E2045" s="170"/>
      <c r="F2045" s="171"/>
      <c r="G2045" s="172"/>
      <c r="H2045" s="172"/>
      <c r="I2045" s="172"/>
      <c r="J2045" s="172"/>
      <c r="K2045" s="172"/>
      <c r="L2045" s="172"/>
      <c r="M2045" s="172"/>
      <c r="N2045" s="172"/>
      <c r="O2045" s="172"/>
      <c r="P2045" s="172"/>
      <c r="Q2045" s="172"/>
      <c r="R2045" s="172"/>
      <c r="S2045" s="172"/>
      <c r="T2045" s="172"/>
      <c r="U2045" s="172"/>
      <c r="V2045" s="173"/>
      <c r="W2045" s="173"/>
    </row>
    <row r="2046" spans="1:23">
      <c r="A2046" s="170"/>
      <c r="B2046" s="170"/>
      <c r="C2046" s="170"/>
      <c r="D2046" s="170"/>
      <c r="E2046" s="170"/>
      <c r="F2046" s="171"/>
      <c r="G2046" s="172"/>
      <c r="H2046" s="172"/>
      <c r="I2046" s="172"/>
      <c r="J2046" s="172"/>
      <c r="K2046" s="172"/>
      <c r="L2046" s="172"/>
      <c r="M2046" s="172"/>
      <c r="N2046" s="172"/>
      <c r="O2046" s="172"/>
      <c r="P2046" s="172"/>
      <c r="Q2046" s="172"/>
      <c r="R2046" s="172"/>
      <c r="S2046" s="172"/>
      <c r="T2046" s="172"/>
      <c r="U2046" s="172"/>
      <c r="V2046" s="173"/>
      <c r="W2046" s="173"/>
    </row>
    <row r="2047" spans="1:23">
      <c r="A2047" s="170"/>
      <c r="B2047" s="170"/>
      <c r="C2047" s="170"/>
      <c r="D2047" s="170"/>
      <c r="E2047" s="170"/>
      <c r="F2047" s="171"/>
      <c r="G2047" s="172"/>
      <c r="H2047" s="172"/>
      <c r="I2047" s="172"/>
      <c r="J2047" s="172"/>
      <c r="K2047" s="172"/>
      <c r="L2047" s="172"/>
      <c r="M2047" s="172"/>
      <c r="N2047" s="172"/>
      <c r="O2047" s="172"/>
      <c r="P2047" s="172"/>
      <c r="Q2047" s="172"/>
      <c r="R2047" s="172"/>
      <c r="S2047" s="172"/>
      <c r="T2047" s="172"/>
      <c r="U2047" s="172"/>
      <c r="V2047" s="173"/>
      <c r="W2047" s="173"/>
    </row>
    <row r="2048" spans="1:23">
      <c r="A2048" s="170"/>
      <c r="B2048" s="170"/>
      <c r="C2048" s="170"/>
      <c r="D2048" s="170"/>
      <c r="E2048" s="170"/>
      <c r="F2048" s="171"/>
      <c r="G2048" s="172"/>
      <c r="H2048" s="172"/>
      <c r="I2048" s="172"/>
      <c r="J2048" s="172"/>
      <c r="K2048" s="172"/>
      <c r="L2048" s="172"/>
      <c r="M2048" s="172"/>
      <c r="N2048" s="172"/>
      <c r="O2048" s="172"/>
      <c r="P2048" s="172"/>
      <c r="Q2048" s="172"/>
      <c r="R2048" s="172"/>
      <c r="S2048" s="172"/>
      <c r="T2048" s="172"/>
      <c r="U2048" s="172"/>
      <c r="V2048" s="173"/>
      <c r="W2048" s="173"/>
    </row>
    <row r="2049" spans="1:23">
      <c r="A2049" s="170"/>
      <c r="B2049" s="170"/>
      <c r="C2049" s="170"/>
      <c r="D2049" s="170"/>
      <c r="E2049" s="170"/>
      <c r="F2049" s="171"/>
      <c r="G2049" s="172"/>
      <c r="H2049" s="172"/>
      <c r="I2049" s="172"/>
      <c r="J2049" s="172"/>
      <c r="K2049" s="172"/>
      <c r="L2049" s="172"/>
      <c r="M2049" s="172"/>
      <c r="N2049" s="172"/>
      <c r="O2049" s="172"/>
      <c r="P2049" s="172"/>
      <c r="Q2049" s="172"/>
      <c r="R2049" s="172"/>
      <c r="S2049" s="172"/>
      <c r="T2049" s="172"/>
      <c r="U2049" s="172"/>
      <c r="V2049" s="173"/>
      <c r="W2049" s="173"/>
    </row>
    <row r="2050" spans="1:23">
      <c r="A2050" s="170"/>
      <c r="B2050" s="170"/>
      <c r="C2050" s="170"/>
      <c r="D2050" s="170"/>
      <c r="E2050" s="170"/>
      <c r="F2050" s="171"/>
      <c r="G2050" s="172"/>
      <c r="H2050" s="172"/>
      <c r="I2050" s="172"/>
      <c r="J2050" s="172"/>
      <c r="K2050" s="172"/>
      <c r="L2050" s="172"/>
      <c r="M2050" s="172"/>
      <c r="N2050" s="172"/>
      <c r="O2050" s="172"/>
      <c r="P2050" s="172"/>
      <c r="Q2050" s="172"/>
      <c r="R2050" s="172"/>
      <c r="S2050" s="172"/>
      <c r="T2050" s="172"/>
      <c r="U2050" s="172"/>
      <c r="V2050" s="173"/>
      <c r="W2050" s="173"/>
    </row>
    <row r="2051" spans="1:23">
      <c r="A2051" s="170"/>
      <c r="B2051" s="170"/>
      <c r="C2051" s="170"/>
      <c r="D2051" s="170"/>
      <c r="E2051" s="170"/>
      <c r="F2051" s="171"/>
      <c r="G2051" s="172"/>
      <c r="H2051" s="172"/>
      <c r="I2051" s="172"/>
      <c r="J2051" s="172"/>
      <c r="K2051" s="172"/>
      <c r="L2051" s="172"/>
      <c r="M2051" s="172"/>
      <c r="N2051" s="172"/>
      <c r="O2051" s="172"/>
      <c r="P2051" s="172"/>
      <c r="Q2051" s="172"/>
      <c r="R2051" s="172"/>
      <c r="S2051" s="172"/>
      <c r="T2051" s="172"/>
      <c r="U2051" s="172"/>
      <c r="V2051" s="173"/>
      <c r="W2051" s="173"/>
    </row>
    <row r="2052" spans="1:23">
      <c r="A2052" s="170"/>
      <c r="B2052" s="170"/>
      <c r="C2052" s="170"/>
      <c r="D2052" s="170"/>
      <c r="E2052" s="170"/>
      <c r="F2052" s="171"/>
      <c r="G2052" s="172"/>
      <c r="H2052" s="172"/>
      <c r="I2052" s="172"/>
      <c r="J2052" s="172"/>
      <c r="K2052" s="172"/>
      <c r="L2052" s="172"/>
      <c r="M2052" s="172"/>
      <c r="N2052" s="172"/>
      <c r="O2052" s="172"/>
      <c r="P2052" s="172"/>
      <c r="Q2052" s="172"/>
      <c r="R2052" s="172"/>
      <c r="S2052" s="172"/>
      <c r="T2052" s="172"/>
      <c r="U2052" s="172"/>
      <c r="V2052" s="173"/>
      <c r="W2052" s="173"/>
    </row>
    <row r="2053" spans="1:23">
      <c r="A2053" s="170"/>
      <c r="B2053" s="170"/>
      <c r="C2053" s="170"/>
      <c r="D2053" s="170"/>
      <c r="E2053" s="170"/>
      <c r="F2053" s="171"/>
      <c r="G2053" s="172"/>
      <c r="H2053" s="172"/>
      <c r="I2053" s="172"/>
      <c r="J2053" s="172"/>
      <c r="K2053" s="172"/>
      <c r="L2053" s="172"/>
      <c r="M2053" s="172"/>
      <c r="N2053" s="172"/>
      <c r="O2053" s="172"/>
      <c r="P2053" s="172"/>
      <c r="Q2053" s="172"/>
      <c r="R2053" s="172"/>
      <c r="S2053" s="172"/>
      <c r="T2053" s="172"/>
      <c r="U2053" s="172"/>
      <c r="V2053" s="173"/>
      <c r="W2053" s="173"/>
    </row>
    <row r="2054" spans="1:23">
      <c r="A2054" s="170"/>
      <c r="B2054" s="170"/>
      <c r="C2054" s="170"/>
      <c r="D2054" s="170"/>
      <c r="E2054" s="170"/>
      <c r="F2054" s="171"/>
      <c r="G2054" s="172"/>
      <c r="H2054" s="172"/>
      <c r="I2054" s="172"/>
      <c r="J2054" s="172"/>
      <c r="K2054" s="172"/>
      <c r="L2054" s="172"/>
      <c r="M2054" s="172"/>
      <c r="N2054" s="172"/>
      <c r="O2054" s="172"/>
      <c r="P2054" s="172"/>
      <c r="Q2054" s="172"/>
      <c r="R2054" s="172"/>
      <c r="S2054" s="172"/>
      <c r="T2054" s="172"/>
      <c r="U2054" s="172"/>
      <c r="V2054" s="173"/>
      <c r="W2054" s="173"/>
    </row>
    <row r="2055" spans="1:23">
      <c r="A2055" s="170"/>
      <c r="B2055" s="170"/>
      <c r="C2055" s="170"/>
      <c r="D2055" s="170"/>
      <c r="E2055" s="170"/>
      <c r="F2055" s="171"/>
      <c r="G2055" s="172"/>
      <c r="H2055" s="172"/>
      <c r="I2055" s="172"/>
      <c r="J2055" s="172"/>
      <c r="K2055" s="172"/>
      <c r="L2055" s="172"/>
      <c r="M2055" s="172"/>
      <c r="N2055" s="172"/>
      <c r="O2055" s="172"/>
      <c r="P2055" s="172"/>
      <c r="Q2055" s="172"/>
      <c r="R2055" s="172"/>
      <c r="S2055" s="172"/>
      <c r="T2055" s="172"/>
      <c r="U2055" s="172"/>
      <c r="V2055" s="173"/>
      <c r="W2055" s="173"/>
    </row>
    <row r="2056" spans="1:23">
      <c r="A2056" s="170"/>
      <c r="B2056" s="170"/>
      <c r="C2056" s="170"/>
      <c r="D2056" s="170"/>
      <c r="E2056" s="170"/>
      <c r="F2056" s="171"/>
      <c r="G2056" s="172"/>
      <c r="H2056" s="172"/>
      <c r="I2056" s="172"/>
      <c r="J2056" s="172"/>
      <c r="K2056" s="172"/>
      <c r="L2056" s="172"/>
      <c r="M2056" s="172"/>
      <c r="N2056" s="172"/>
      <c r="O2056" s="172"/>
      <c r="P2056" s="172"/>
      <c r="Q2056" s="172"/>
      <c r="R2056" s="172"/>
      <c r="S2056" s="172"/>
      <c r="T2056" s="172"/>
      <c r="U2056" s="172"/>
      <c r="V2056" s="173"/>
      <c r="W2056" s="173"/>
    </row>
    <row r="2057" spans="1:23">
      <c r="A2057" s="170"/>
      <c r="B2057" s="170"/>
      <c r="C2057" s="170"/>
      <c r="D2057" s="170"/>
      <c r="E2057" s="170"/>
      <c r="F2057" s="171"/>
      <c r="G2057" s="172"/>
      <c r="H2057" s="172"/>
      <c r="I2057" s="172"/>
      <c r="J2057" s="172"/>
      <c r="K2057" s="172"/>
      <c r="L2057" s="172"/>
      <c r="M2057" s="172"/>
      <c r="N2057" s="172"/>
      <c r="O2057" s="172"/>
      <c r="P2057" s="172"/>
      <c r="Q2057" s="172"/>
      <c r="R2057" s="172"/>
      <c r="S2057" s="172"/>
      <c r="T2057" s="172"/>
      <c r="U2057" s="172"/>
      <c r="V2057" s="173"/>
      <c r="W2057" s="173"/>
    </row>
    <row r="2058" spans="1:23">
      <c r="A2058" s="170"/>
      <c r="B2058" s="170"/>
      <c r="C2058" s="170"/>
      <c r="D2058" s="170"/>
      <c r="E2058" s="170"/>
      <c r="F2058" s="171"/>
      <c r="G2058" s="172"/>
      <c r="H2058" s="172"/>
      <c r="I2058" s="172"/>
      <c r="J2058" s="172"/>
      <c r="K2058" s="172"/>
      <c r="L2058" s="172"/>
      <c r="M2058" s="172"/>
      <c r="N2058" s="172"/>
      <c r="O2058" s="172"/>
      <c r="P2058" s="172"/>
      <c r="Q2058" s="172"/>
      <c r="R2058" s="172"/>
      <c r="S2058" s="172"/>
      <c r="T2058" s="172"/>
      <c r="U2058" s="172"/>
      <c r="V2058" s="173"/>
      <c r="W2058" s="173"/>
    </row>
    <row r="2059" spans="1:23">
      <c r="A2059" s="170"/>
      <c r="B2059" s="170"/>
      <c r="C2059" s="170"/>
      <c r="D2059" s="170"/>
      <c r="E2059" s="170"/>
      <c r="F2059" s="171"/>
      <c r="G2059" s="172"/>
      <c r="H2059" s="172"/>
      <c r="I2059" s="172"/>
      <c r="J2059" s="172"/>
      <c r="K2059" s="172"/>
      <c r="L2059" s="172"/>
      <c r="M2059" s="172"/>
      <c r="N2059" s="172"/>
      <c r="O2059" s="172"/>
      <c r="P2059" s="172"/>
      <c r="Q2059" s="172"/>
      <c r="R2059" s="172"/>
      <c r="S2059" s="172"/>
      <c r="T2059" s="172"/>
      <c r="U2059" s="172"/>
      <c r="V2059" s="173"/>
      <c r="W2059" s="173"/>
    </row>
    <row r="2060" spans="1:23">
      <c r="A2060" s="170"/>
      <c r="B2060" s="170"/>
      <c r="C2060" s="170"/>
      <c r="D2060" s="170"/>
      <c r="E2060" s="170"/>
      <c r="F2060" s="171"/>
      <c r="G2060" s="172"/>
      <c r="H2060" s="172"/>
      <c r="I2060" s="172"/>
      <c r="J2060" s="172"/>
      <c r="K2060" s="172"/>
      <c r="L2060" s="172"/>
      <c r="M2060" s="172"/>
      <c r="N2060" s="172"/>
      <c r="O2060" s="172"/>
      <c r="P2060" s="172"/>
      <c r="Q2060" s="172"/>
      <c r="R2060" s="172"/>
      <c r="S2060" s="172"/>
      <c r="T2060" s="172"/>
      <c r="U2060" s="172"/>
      <c r="V2060" s="173"/>
      <c r="W2060" s="173"/>
    </row>
    <row r="2061" spans="1:23">
      <c r="A2061" s="170"/>
      <c r="B2061" s="170"/>
      <c r="C2061" s="170"/>
      <c r="D2061" s="170"/>
      <c r="E2061" s="170"/>
      <c r="F2061" s="171"/>
      <c r="G2061" s="172"/>
      <c r="H2061" s="172"/>
      <c r="I2061" s="172"/>
      <c r="J2061" s="172"/>
      <c r="K2061" s="172"/>
      <c r="L2061" s="172"/>
      <c r="M2061" s="172"/>
      <c r="N2061" s="172"/>
      <c r="O2061" s="172"/>
      <c r="P2061" s="172"/>
      <c r="Q2061" s="172"/>
      <c r="R2061" s="172"/>
      <c r="S2061" s="172"/>
      <c r="T2061" s="172"/>
      <c r="U2061" s="172"/>
      <c r="V2061" s="173"/>
      <c r="W2061" s="173"/>
    </row>
    <row r="2062" spans="1:23">
      <c r="A2062" s="170"/>
      <c r="B2062" s="170"/>
      <c r="C2062" s="170"/>
      <c r="D2062" s="170"/>
      <c r="E2062" s="170"/>
      <c r="F2062" s="171"/>
      <c r="G2062" s="172"/>
      <c r="H2062" s="172"/>
      <c r="I2062" s="172"/>
      <c r="J2062" s="172"/>
      <c r="K2062" s="172"/>
      <c r="L2062" s="172"/>
      <c r="M2062" s="172"/>
      <c r="N2062" s="172"/>
      <c r="O2062" s="172"/>
      <c r="P2062" s="172"/>
      <c r="Q2062" s="172"/>
      <c r="R2062" s="172"/>
      <c r="S2062" s="172"/>
      <c r="T2062" s="172"/>
      <c r="U2062" s="172"/>
      <c r="V2062" s="173"/>
      <c r="W2062" s="173"/>
    </row>
    <row r="2063" spans="1:23">
      <c r="A2063" s="170"/>
      <c r="B2063" s="170"/>
      <c r="C2063" s="170"/>
      <c r="D2063" s="170"/>
      <c r="E2063" s="170"/>
      <c r="F2063" s="171"/>
      <c r="G2063" s="172"/>
      <c r="H2063" s="172"/>
      <c r="I2063" s="172"/>
      <c r="J2063" s="172"/>
      <c r="K2063" s="172"/>
      <c r="L2063" s="172"/>
      <c r="M2063" s="172"/>
      <c r="N2063" s="172"/>
      <c r="O2063" s="172"/>
      <c r="P2063" s="172"/>
      <c r="Q2063" s="172"/>
      <c r="R2063" s="172"/>
      <c r="S2063" s="172"/>
      <c r="T2063" s="172"/>
      <c r="U2063" s="172"/>
      <c r="V2063" s="173"/>
      <c r="W2063" s="173"/>
    </row>
    <row r="2064" spans="1:23">
      <c r="A2064" s="170"/>
      <c r="B2064" s="170"/>
      <c r="C2064" s="170"/>
      <c r="D2064" s="170"/>
      <c r="E2064" s="170"/>
      <c r="F2064" s="171"/>
      <c r="G2064" s="172"/>
      <c r="H2064" s="172"/>
      <c r="I2064" s="172"/>
      <c r="J2064" s="172"/>
      <c r="K2064" s="172"/>
      <c r="L2064" s="172"/>
      <c r="M2064" s="172"/>
      <c r="N2064" s="172"/>
      <c r="O2064" s="172"/>
      <c r="P2064" s="172"/>
      <c r="Q2064" s="172"/>
      <c r="R2064" s="172"/>
      <c r="S2064" s="172"/>
      <c r="T2064" s="172"/>
      <c r="U2064" s="172"/>
      <c r="V2064" s="173"/>
      <c r="W2064" s="173"/>
    </row>
    <row r="2065" spans="1:23">
      <c r="A2065" s="170"/>
      <c r="B2065" s="170"/>
      <c r="C2065" s="170"/>
      <c r="D2065" s="170"/>
      <c r="E2065" s="170"/>
      <c r="F2065" s="171"/>
      <c r="G2065" s="172"/>
      <c r="H2065" s="172"/>
      <c r="I2065" s="172"/>
      <c r="J2065" s="172"/>
      <c r="K2065" s="172"/>
      <c r="L2065" s="172"/>
      <c r="M2065" s="172"/>
      <c r="N2065" s="172"/>
      <c r="O2065" s="172"/>
      <c r="P2065" s="172"/>
      <c r="Q2065" s="172"/>
      <c r="R2065" s="172"/>
      <c r="S2065" s="172"/>
      <c r="T2065" s="172"/>
      <c r="U2065" s="172"/>
      <c r="V2065" s="173"/>
      <c r="W2065" s="173"/>
    </row>
    <row r="2066" spans="1:23">
      <c r="A2066" s="170"/>
      <c r="B2066" s="170"/>
      <c r="C2066" s="170"/>
      <c r="D2066" s="170"/>
      <c r="E2066" s="170"/>
      <c r="F2066" s="171"/>
      <c r="G2066" s="172"/>
      <c r="H2066" s="172"/>
      <c r="I2066" s="172"/>
      <c r="J2066" s="172"/>
      <c r="K2066" s="172"/>
      <c r="L2066" s="172"/>
      <c r="M2066" s="172"/>
      <c r="N2066" s="172"/>
      <c r="O2066" s="172"/>
      <c r="P2066" s="172"/>
      <c r="Q2066" s="172"/>
      <c r="R2066" s="172"/>
      <c r="S2066" s="172"/>
      <c r="T2066" s="172"/>
      <c r="U2066" s="172"/>
      <c r="V2066" s="173"/>
      <c r="W2066" s="173"/>
    </row>
    <row r="2067" spans="1:23">
      <c r="A2067" s="170"/>
      <c r="B2067" s="170"/>
      <c r="C2067" s="170"/>
      <c r="D2067" s="170"/>
      <c r="E2067" s="170"/>
      <c r="F2067" s="171"/>
      <c r="G2067" s="172"/>
      <c r="H2067" s="172"/>
      <c r="I2067" s="172"/>
      <c r="J2067" s="172"/>
      <c r="K2067" s="172"/>
      <c r="L2067" s="172"/>
      <c r="M2067" s="172"/>
      <c r="N2067" s="172"/>
      <c r="O2067" s="172"/>
      <c r="P2067" s="172"/>
      <c r="Q2067" s="172"/>
      <c r="R2067" s="172"/>
      <c r="S2067" s="172"/>
      <c r="T2067" s="172"/>
      <c r="U2067" s="172"/>
      <c r="V2067" s="173"/>
      <c r="W2067" s="173"/>
    </row>
    <row r="2068" spans="1:23">
      <c r="A2068" s="170"/>
      <c r="B2068" s="170"/>
      <c r="C2068" s="170"/>
      <c r="D2068" s="170"/>
      <c r="E2068" s="170"/>
      <c r="F2068" s="171"/>
      <c r="G2068" s="172"/>
      <c r="H2068" s="172"/>
      <c r="I2068" s="172"/>
      <c r="J2068" s="172"/>
      <c r="K2068" s="172"/>
      <c r="L2068" s="172"/>
      <c r="M2068" s="172"/>
      <c r="N2068" s="172"/>
      <c r="O2068" s="172"/>
      <c r="P2068" s="172"/>
      <c r="Q2068" s="172"/>
      <c r="R2068" s="172"/>
      <c r="S2068" s="172"/>
      <c r="T2068" s="172"/>
      <c r="U2068" s="172"/>
      <c r="V2068" s="173"/>
      <c r="W2068" s="173"/>
    </row>
    <row r="2069" spans="1:23">
      <c r="A2069" s="170"/>
      <c r="B2069" s="170"/>
      <c r="C2069" s="170"/>
      <c r="D2069" s="170"/>
      <c r="E2069" s="170"/>
      <c r="F2069" s="171"/>
      <c r="G2069" s="172"/>
      <c r="H2069" s="172"/>
      <c r="I2069" s="172"/>
      <c r="J2069" s="172"/>
      <c r="K2069" s="172"/>
      <c r="L2069" s="172"/>
      <c r="M2069" s="172"/>
      <c r="N2069" s="172"/>
      <c r="O2069" s="172"/>
      <c r="P2069" s="172"/>
      <c r="Q2069" s="172"/>
      <c r="R2069" s="172"/>
      <c r="S2069" s="172"/>
      <c r="T2069" s="172"/>
      <c r="U2069" s="172"/>
      <c r="V2069" s="173"/>
      <c r="W2069" s="173"/>
    </row>
    <row r="2070" spans="1:23">
      <c r="A2070" s="170"/>
      <c r="B2070" s="170"/>
      <c r="C2070" s="170"/>
      <c r="D2070" s="170"/>
      <c r="E2070" s="170"/>
      <c r="F2070" s="171"/>
      <c r="G2070" s="172"/>
      <c r="H2070" s="172"/>
      <c r="I2070" s="172"/>
      <c r="J2070" s="172"/>
      <c r="K2070" s="172"/>
      <c r="L2070" s="172"/>
      <c r="M2070" s="172"/>
      <c r="N2070" s="172"/>
      <c r="O2070" s="172"/>
      <c r="P2070" s="172"/>
      <c r="Q2070" s="172"/>
      <c r="R2070" s="172"/>
      <c r="S2070" s="172"/>
      <c r="T2070" s="172"/>
      <c r="U2070" s="172"/>
      <c r="V2070" s="173"/>
      <c r="W2070" s="173"/>
    </row>
    <row r="2071" spans="1:23">
      <c r="A2071" s="170"/>
      <c r="B2071" s="170"/>
      <c r="C2071" s="170"/>
      <c r="D2071" s="170"/>
      <c r="E2071" s="170"/>
      <c r="F2071" s="171"/>
      <c r="G2071" s="172"/>
      <c r="H2071" s="172"/>
      <c r="I2071" s="172"/>
      <c r="J2071" s="172"/>
      <c r="K2071" s="172"/>
      <c r="L2071" s="172"/>
      <c r="M2071" s="172"/>
      <c r="N2071" s="172"/>
      <c r="O2071" s="172"/>
      <c r="P2071" s="172"/>
      <c r="Q2071" s="172"/>
      <c r="R2071" s="172"/>
      <c r="S2071" s="172"/>
      <c r="T2071" s="172"/>
      <c r="U2071" s="172"/>
      <c r="V2071" s="173"/>
      <c r="W2071" s="173"/>
    </row>
    <row r="2072" spans="1:23">
      <c r="A2072" s="170"/>
      <c r="B2072" s="170"/>
      <c r="C2072" s="170"/>
      <c r="D2072" s="170"/>
      <c r="E2072" s="170"/>
      <c r="F2072" s="171"/>
      <c r="G2072" s="172"/>
      <c r="H2072" s="172"/>
      <c r="I2072" s="172"/>
      <c r="J2072" s="172"/>
      <c r="K2072" s="172"/>
      <c r="L2072" s="172"/>
      <c r="M2072" s="172"/>
      <c r="N2072" s="172"/>
      <c r="O2072" s="172"/>
      <c r="P2072" s="172"/>
      <c r="Q2072" s="172"/>
      <c r="R2072" s="172"/>
      <c r="S2072" s="172"/>
      <c r="T2072" s="172"/>
      <c r="U2072" s="172"/>
      <c r="V2072" s="173"/>
      <c r="W2072" s="173"/>
    </row>
    <row r="2073" spans="1:23">
      <c r="A2073" s="170"/>
      <c r="B2073" s="170"/>
      <c r="C2073" s="170"/>
      <c r="D2073" s="170"/>
      <c r="E2073" s="170"/>
      <c r="F2073" s="171"/>
      <c r="G2073" s="172"/>
      <c r="H2073" s="172"/>
      <c r="I2073" s="172"/>
      <c r="J2073" s="172"/>
      <c r="K2073" s="172"/>
      <c r="L2073" s="172"/>
      <c r="M2073" s="172"/>
      <c r="N2073" s="172"/>
      <c r="O2073" s="172"/>
      <c r="P2073" s="172"/>
      <c r="Q2073" s="172"/>
      <c r="R2073" s="172"/>
      <c r="S2073" s="172"/>
      <c r="T2073" s="172"/>
      <c r="U2073" s="172"/>
      <c r="V2073" s="173"/>
      <c r="W2073" s="173"/>
    </row>
    <row r="2074" spans="1:23">
      <c r="A2074" s="170"/>
      <c r="B2074" s="170"/>
      <c r="C2074" s="170"/>
      <c r="D2074" s="170"/>
      <c r="E2074" s="170"/>
      <c r="F2074" s="171"/>
      <c r="G2074" s="172"/>
      <c r="H2074" s="172"/>
      <c r="I2074" s="172"/>
      <c r="J2074" s="172"/>
      <c r="K2074" s="172"/>
      <c r="L2074" s="172"/>
      <c r="M2074" s="172"/>
      <c r="N2074" s="172"/>
      <c r="O2074" s="172"/>
      <c r="P2074" s="172"/>
      <c r="Q2074" s="172"/>
      <c r="R2074" s="172"/>
      <c r="S2074" s="172"/>
      <c r="T2074" s="172"/>
      <c r="U2074" s="172"/>
      <c r="V2074" s="173"/>
      <c r="W2074" s="173"/>
    </row>
    <row r="2075" spans="1:23">
      <c r="A2075" s="170"/>
      <c r="B2075" s="170"/>
      <c r="C2075" s="170"/>
      <c r="D2075" s="170"/>
      <c r="E2075" s="170"/>
      <c r="F2075" s="171"/>
      <c r="G2075" s="172"/>
      <c r="H2075" s="172"/>
      <c r="I2075" s="172"/>
      <c r="J2075" s="172"/>
      <c r="K2075" s="172"/>
      <c r="L2075" s="172"/>
      <c r="M2075" s="172"/>
      <c r="N2075" s="172"/>
      <c r="O2075" s="172"/>
      <c r="P2075" s="172"/>
      <c r="Q2075" s="172"/>
      <c r="R2075" s="172"/>
      <c r="S2075" s="172"/>
      <c r="T2075" s="172"/>
      <c r="U2075" s="172"/>
      <c r="V2075" s="173"/>
      <c r="W2075" s="173"/>
    </row>
    <row r="2076" spans="1:23">
      <c r="A2076" s="170"/>
      <c r="B2076" s="170"/>
      <c r="C2076" s="170"/>
      <c r="D2076" s="170"/>
      <c r="E2076" s="170"/>
      <c r="F2076" s="171"/>
      <c r="G2076" s="172"/>
      <c r="H2076" s="172"/>
      <c r="I2076" s="172"/>
      <c r="J2076" s="172"/>
      <c r="K2076" s="172"/>
      <c r="L2076" s="172"/>
      <c r="M2076" s="172"/>
      <c r="N2076" s="172"/>
      <c r="O2076" s="172"/>
      <c r="P2076" s="172"/>
      <c r="Q2076" s="172"/>
      <c r="R2076" s="172"/>
      <c r="S2076" s="172"/>
      <c r="T2076" s="172"/>
      <c r="U2076" s="172"/>
      <c r="V2076" s="173"/>
      <c r="W2076" s="173"/>
    </row>
    <row r="2077" spans="1:23">
      <c r="A2077" s="170"/>
      <c r="B2077" s="170"/>
      <c r="C2077" s="170"/>
      <c r="D2077" s="170"/>
      <c r="E2077" s="170"/>
      <c r="F2077" s="171"/>
      <c r="G2077" s="172"/>
      <c r="H2077" s="172"/>
      <c r="I2077" s="172"/>
      <c r="J2077" s="172"/>
      <c r="K2077" s="172"/>
      <c r="L2077" s="172"/>
      <c r="M2077" s="172"/>
      <c r="N2077" s="172"/>
      <c r="O2077" s="172"/>
      <c r="P2077" s="172"/>
      <c r="Q2077" s="172"/>
      <c r="R2077" s="172"/>
      <c r="S2077" s="172"/>
      <c r="T2077" s="172"/>
      <c r="U2077" s="172"/>
      <c r="V2077" s="173"/>
      <c r="W2077" s="173"/>
    </row>
    <row r="2078" spans="1:23">
      <c r="A2078" s="170"/>
      <c r="B2078" s="170"/>
      <c r="C2078" s="170"/>
      <c r="D2078" s="170"/>
      <c r="E2078" s="170"/>
      <c r="F2078" s="171"/>
      <c r="G2078" s="172"/>
      <c r="H2078" s="172"/>
      <c r="I2078" s="172"/>
      <c r="J2078" s="172"/>
      <c r="K2078" s="172"/>
      <c r="L2078" s="172"/>
      <c r="M2078" s="172"/>
      <c r="N2078" s="172"/>
      <c r="O2078" s="172"/>
      <c r="P2078" s="172"/>
      <c r="Q2078" s="172"/>
      <c r="R2078" s="172"/>
      <c r="S2078" s="172"/>
      <c r="T2078" s="172"/>
      <c r="U2078" s="172"/>
      <c r="V2078" s="173"/>
      <c r="W2078" s="173"/>
    </row>
    <row r="2079" spans="1:23">
      <c r="A2079" s="170"/>
      <c r="B2079" s="170"/>
      <c r="C2079" s="170"/>
      <c r="D2079" s="170"/>
      <c r="E2079" s="170"/>
      <c r="F2079" s="171"/>
      <c r="G2079" s="172"/>
      <c r="H2079" s="172"/>
      <c r="I2079" s="172"/>
      <c r="J2079" s="172"/>
      <c r="K2079" s="172"/>
      <c r="L2079" s="172"/>
      <c r="M2079" s="172"/>
      <c r="N2079" s="172"/>
      <c r="O2079" s="172"/>
      <c r="P2079" s="172"/>
      <c r="Q2079" s="172"/>
      <c r="R2079" s="172"/>
      <c r="S2079" s="172"/>
      <c r="T2079" s="172"/>
      <c r="U2079" s="172"/>
      <c r="V2079" s="173"/>
      <c r="W2079" s="173"/>
    </row>
    <row r="2080" spans="1:23">
      <c r="A2080" s="170"/>
      <c r="B2080" s="170"/>
      <c r="C2080" s="170"/>
      <c r="D2080" s="170"/>
      <c r="E2080" s="170"/>
      <c r="F2080" s="171"/>
      <c r="G2080" s="172"/>
      <c r="H2080" s="172"/>
      <c r="I2080" s="172"/>
      <c r="J2080" s="172"/>
      <c r="K2080" s="172"/>
      <c r="L2080" s="172"/>
      <c r="M2080" s="172"/>
      <c r="N2080" s="172"/>
      <c r="O2080" s="172"/>
      <c r="P2080" s="172"/>
      <c r="Q2080" s="172"/>
      <c r="R2080" s="172"/>
      <c r="S2080" s="172"/>
      <c r="T2080" s="172"/>
      <c r="U2080" s="172"/>
      <c r="V2080" s="173"/>
      <c r="W2080" s="173"/>
    </row>
    <row r="2081" spans="1:23">
      <c r="A2081" s="170"/>
      <c r="B2081" s="170"/>
      <c r="C2081" s="170"/>
      <c r="D2081" s="170"/>
      <c r="E2081" s="170"/>
      <c r="F2081" s="171"/>
      <c r="G2081" s="172"/>
      <c r="H2081" s="172"/>
      <c r="I2081" s="172"/>
      <c r="J2081" s="172"/>
      <c r="K2081" s="172"/>
      <c r="L2081" s="172"/>
      <c r="M2081" s="172"/>
      <c r="N2081" s="172"/>
      <c r="O2081" s="172"/>
      <c r="P2081" s="172"/>
      <c r="Q2081" s="172"/>
      <c r="R2081" s="172"/>
      <c r="S2081" s="172"/>
      <c r="T2081" s="172"/>
      <c r="U2081" s="172"/>
      <c r="V2081" s="173"/>
      <c r="W2081" s="173"/>
    </row>
    <row r="2082" spans="1:23">
      <c r="A2082" s="170"/>
      <c r="B2082" s="170"/>
      <c r="C2082" s="170"/>
      <c r="D2082" s="170"/>
      <c r="E2082" s="170"/>
      <c r="F2082" s="171"/>
      <c r="G2082" s="172"/>
      <c r="H2082" s="172"/>
      <c r="I2082" s="172"/>
      <c r="J2082" s="172"/>
      <c r="K2082" s="172"/>
      <c r="L2082" s="172"/>
      <c r="M2082" s="172"/>
      <c r="N2082" s="172"/>
      <c r="O2082" s="172"/>
      <c r="P2082" s="172"/>
      <c r="Q2082" s="172"/>
      <c r="R2082" s="172"/>
      <c r="S2082" s="172"/>
      <c r="T2082" s="172"/>
      <c r="U2082" s="172"/>
      <c r="V2082" s="173"/>
      <c r="W2082" s="173"/>
    </row>
    <row r="2083" spans="1:23">
      <c r="A2083" s="170"/>
      <c r="B2083" s="170"/>
      <c r="C2083" s="170"/>
      <c r="D2083" s="170"/>
      <c r="E2083" s="170"/>
      <c r="F2083" s="171"/>
      <c r="G2083" s="172"/>
      <c r="H2083" s="172"/>
      <c r="I2083" s="172"/>
      <c r="J2083" s="172"/>
      <c r="K2083" s="172"/>
      <c r="L2083" s="172"/>
      <c r="M2083" s="172"/>
      <c r="N2083" s="172"/>
      <c r="O2083" s="172"/>
      <c r="P2083" s="172"/>
      <c r="Q2083" s="172"/>
      <c r="R2083" s="172"/>
      <c r="S2083" s="172"/>
      <c r="T2083" s="172"/>
      <c r="U2083" s="172"/>
      <c r="V2083" s="173"/>
      <c r="W2083" s="173"/>
    </row>
    <row r="2084" spans="1:23">
      <c r="A2084" s="170"/>
      <c r="B2084" s="170"/>
      <c r="C2084" s="170"/>
      <c r="D2084" s="170"/>
      <c r="E2084" s="170"/>
      <c r="F2084" s="171"/>
      <c r="G2084" s="172"/>
      <c r="H2084" s="172"/>
      <c r="I2084" s="172"/>
      <c r="J2084" s="172"/>
      <c r="K2084" s="172"/>
      <c r="L2084" s="172"/>
      <c r="M2084" s="172"/>
      <c r="N2084" s="172"/>
      <c r="O2084" s="172"/>
      <c r="P2084" s="172"/>
      <c r="Q2084" s="172"/>
      <c r="R2084" s="172"/>
      <c r="S2084" s="172"/>
      <c r="T2084" s="172"/>
      <c r="U2084" s="172"/>
      <c r="V2084" s="173"/>
      <c r="W2084" s="173"/>
    </row>
    <row r="2085" spans="1:23">
      <c r="A2085" s="170"/>
      <c r="B2085" s="170"/>
      <c r="C2085" s="170"/>
      <c r="D2085" s="170"/>
      <c r="E2085" s="170"/>
      <c r="F2085" s="171"/>
      <c r="G2085" s="172"/>
      <c r="H2085" s="172"/>
      <c r="I2085" s="172"/>
      <c r="J2085" s="172"/>
      <c r="K2085" s="172"/>
      <c r="L2085" s="172"/>
      <c r="M2085" s="172"/>
      <c r="N2085" s="172"/>
      <c r="O2085" s="172"/>
      <c r="P2085" s="172"/>
      <c r="Q2085" s="172"/>
      <c r="R2085" s="172"/>
      <c r="S2085" s="172"/>
      <c r="T2085" s="172"/>
      <c r="U2085" s="172"/>
      <c r="V2085" s="173"/>
      <c r="W2085" s="173"/>
    </row>
    <row r="2086" spans="1:23">
      <c r="A2086" s="170"/>
      <c r="B2086" s="170"/>
      <c r="C2086" s="170"/>
      <c r="D2086" s="170"/>
      <c r="E2086" s="170"/>
      <c r="F2086" s="171"/>
      <c r="G2086" s="172"/>
      <c r="H2086" s="172"/>
      <c r="I2086" s="172"/>
      <c r="J2086" s="172"/>
      <c r="K2086" s="172"/>
      <c r="L2086" s="172"/>
      <c r="M2086" s="172"/>
      <c r="N2086" s="172"/>
      <c r="O2086" s="172"/>
      <c r="P2086" s="172"/>
      <c r="Q2086" s="172"/>
      <c r="R2086" s="172"/>
      <c r="S2086" s="172"/>
      <c r="T2086" s="172"/>
      <c r="U2086" s="172"/>
      <c r="V2086" s="173"/>
      <c r="W2086" s="173"/>
    </row>
    <row r="2087" spans="1:23">
      <c r="A2087" s="170"/>
      <c r="B2087" s="170"/>
      <c r="C2087" s="170"/>
      <c r="D2087" s="170"/>
      <c r="E2087" s="170"/>
      <c r="F2087" s="171"/>
      <c r="G2087" s="172"/>
      <c r="H2087" s="172"/>
      <c r="I2087" s="172"/>
      <c r="J2087" s="172"/>
      <c r="K2087" s="172"/>
      <c r="L2087" s="172"/>
      <c r="M2087" s="172"/>
      <c r="N2087" s="172"/>
      <c r="O2087" s="172"/>
      <c r="P2087" s="172"/>
      <c r="Q2087" s="172"/>
      <c r="R2087" s="172"/>
      <c r="S2087" s="172"/>
      <c r="T2087" s="172"/>
      <c r="U2087" s="172"/>
      <c r="V2087" s="173"/>
      <c r="W2087" s="173"/>
    </row>
    <row r="2088" spans="1:23">
      <c r="A2088" s="170"/>
      <c r="B2088" s="170"/>
      <c r="C2088" s="170"/>
      <c r="D2088" s="170"/>
      <c r="E2088" s="170"/>
      <c r="F2088" s="171"/>
      <c r="G2088" s="172"/>
      <c r="H2088" s="172"/>
      <c r="I2088" s="172"/>
      <c r="J2088" s="172"/>
      <c r="K2088" s="172"/>
      <c r="L2088" s="172"/>
      <c r="M2088" s="172"/>
      <c r="N2088" s="172"/>
      <c r="O2088" s="172"/>
      <c r="P2088" s="172"/>
      <c r="Q2088" s="172"/>
      <c r="R2088" s="172"/>
      <c r="S2088" s="172"/>
      <c r="T2088" s="172"/>
      <c r="U2088" s="172"/>
      <c r="V2088" s="173"/>
      <c r="W2088" s="173"/>
    </row>
    <row r="2089" spans="1:23">
      <c r="A2089" s="170"/>
      <c r="B2089" s="170"/>
      <c r="C2089" s="170"/>
      <c r="D2089" s="170"/>
      <c r="E2089" s="170"/>
      <c r="F2089" s="171"/>
      <c r="G2089" s="172"/>
      <c r="H2089" s="172"/>
      <c r="I2089" s="172"/>
      <c r="J2089" s="172"/>
      <c r="K2089" s="172"/>
      <c r="L2089" s="172"/>
      <c r="M2089" s="172"/>
      <c r="N2089" s="172"/>
      <c r="O2089" s="172"/>
      <c r="P2089" s="172"/>
      <c r="Q2089" s="172"/>
      <c r="R2089" s="172"/>
      <c r="S2089" s="172"/>
      <c r="T2089" s="172"/>
      <c r="U2089" s="172"/>
      <c r="V2089" s="173"/>
      <c r="W2089" s="173"/>
    </row>
    <row r="2090" spans="1:23">
      <c r="A2090" s="170"/>
      <c r="B2090" s="170"/>
      <c r="C2090" s="170"/>
      <c r="D2090" s="170"/>
      <c r="E2090" s="170"/>
      <c r="F2090" s="171"/>
      <c r="G2090" s="172"/>
      <c r="H2090" s="172"/>
      <c r="I2090" s="172"/>
      <c r="J2090" s="172"/>
      <c r="K2090" s="172"/>
      <c r="L2090" s="172"/>
      <c r="M2090" s="172"/>
      <c r="N2090" s="172"/>
      <c r="O2090" s="172"/>
      <c r="P2090" s="172"/>
      <c r="Q2090" s="172"/>
      <c r="R2090" s="172"/>
      <c r="S2090" s="172"/>
      <c r="T2090" s="172"/>
      <c r="U2090" s="172"/>
      <c r="V2090" s="173"/>
      <c r="W2090" s="173"/>
    </row>
    <row r="2091" spans="1:23">
      <c r="A2091" s="170"/>
      <c r="B2091" s="170"/>
      <c r="C2091" s="170"/>
      <c r="D2091" s="170"/>
      <c r="E2091" s="170"/>
      <c r="F2091" s="171"/>
      <c r="G2091" s="172"/>
      <c r="H2091" s="172"/>
      <c r="I2091" s="172"/>
      <c r="J2091" s="172"/>
      <c r="K2091" s="172"/>
      <c r="L2091" s="172"/>
      <c r="M2091" s="172"/>
      <c r="N2091" s="172"/>
      <c r="O2091" s="172"/>
      <c r="P2091" s="172"/>
      <c r="Q2091" s="172"/>
      <c r="R2091" s="172"/>
      <c r="S2091" s="172"/>
      <c r="T2091" s="172"/>
      <c r="U2091" s="172"/>
      <c r="V2091" s="173"/>
      <c r="W2091" s="173"/>
    </row>
    <row r="2092" spans="1:23">
      <c r="A2092" s="170"/>
      <c r="B2092" s="170"/>
      <c r="C2092" s="170"/>
      <c r="D2092" s="170"/>
      <c r="E2092" s="170"/>
      <c r="F2092" s="171"/>
      <c r="G2092" s="172"/>
      <c r="H2092" s="172"/>
      <c r="I2092" s="172"/>
      <c r="J2092" s="172"/>
      <c r="K2092" s="172"/>
      <c r="L2092" s="172"/>
      <c r="M2092" s="172"/>
      <c r="N2092" s="172"/>
      <c r="O2092" s="172"/>
      <c r="P2092" s="172"/>
      <c r="Q2092" s="172"/>
      <c r="R2092" s="172"/>
      <c r="S2092" s="172"/>
      <c r="T2092" s="172"/>
      <c r="U2092" s="172"/>
      <c r="V2092" s="173"/>
      <c r="W2092" s="173"/>
    </row>
    <row r="2093" spans="1:23">
      <c r="A2093" s="170"/>
      <c r="B2093" s="170"/>
      <c r="C2093" s="170"/>
      <c r="D2093" s="170"/>
      <c r="E2093" s="170"/>
      <c r="F2093" s="171"/>
      <c r="G2093" s="172"/>
      <c r="H2093" s="172"/>
      <c r="I2093" s="172"/>
      <c r="J2093" s="172"/>
      <c r="K2093" s="172"/>
      <c r="L2093" s="172"/>
      <c r="M2093" s="172"/>
      <c r="N2093" s="172"/>
      <c r="O2093" s="172"/>
      <c r="P2093" s="172"/>
      <c r="Q2093" s="172"/>
      <c r="R2093" s="172"/>
      <c r="S2093" s="172"/>
      <c r="T2093" s="172"/>
      <c r="U2093" s="172"/>
      <c r="V2093" s="173"/>
      <c r="W2093" s="173"/>
    </row>
    <row r="2094" spans="1:23">
      <c r="A2094" s="170"/>
      <c r="B2094" s="170"/>
      <c r="C2094" s="170"/>
      <c r="D2094" s="170"/>
      <c r="E2094" s="170"/>
      <c r="F2094" s="171"/>
      <c r="G2094" s="172"/>
      <c r="H2094" s="172"/>
      <c r="I2094" s="172"/>
      <c r="J2094" s="172"/>
      <c r="K2094" s="172"/>
      <c r="L2094" s="172"/>
      <c r="M2094" s="172"/>
      <c r="N2094" s="172"/>
      <c r="O2094" s="172"/>
      <c r="P2094" s="172"/>
      <c r="Q2094" s="172"/>
      <c r="R2094" s="172"/>
      <c r="S2094" s="172"/>
      <c r="T2094" s="172"/>
      <c r="U2094" s="172"/>
      <c r="V2094" s="173"/>
      <c r="W2094" s="173"/>
    </row>
    <row r="2095" spans="1:23">
      <c r="A2095" s="170"/>
      <c r="B2095" s="170"/>
      <c r="C2095" s="170"/>
      <c r="D2095" s="170"/>
      <c r="E2095" s="170"/>
      <c r="F2095" s="171"/>
      <c r="G2095" s="172"/>
      <c r="H2095" s="172"/>
      <c r="I2095" s="172"/>
      <c r="J2095" s="172"/>
      <c r="K2095" s="172"/>
      <c r="L2095" s="172"/>
      <c r="M2095" s="172"/>
      <c r="N2095" s="172"/>
      <c r="O2095" s="172"/>
      <c r="P2095" s="172"/>
      <c r="Q2095" s="172"/>
      <c r="R2095" s="172"/>
      <c r="S2095" s="172"/>
      <c r="T2095" s="172"/>
      <c r="U2095" s="172"/>
      <c r="V2095" s="173"/>
      <c r="W2095" s="173"/>
    </row>
    <row r="2096" spans="1:23">
      <c r="A2096" s="170"/>
      <c r="B2096" s="170"/>
      <c r="C2096" s="170"/>
      <c r="D2096" s="170"/>
      <c r="E2096" s="170"/>
      <c r="F2096" s="171"/>
      <c r="G2096" s="172"/>
      <c r="H2096" s="172"/>
      <c r="I2096" s="172"/>
      <c r="J2096" s="172"/>
      <c r="K2096" s="172"/>
      <c r="L2096" s="172"/>
      <c r="M2096" s="172"/>
      <c r="N2096" s="172"/>
      <c r="O2096" s="172"/>
      <c r="P2096" s="172"/>
      <c r="Q2096" s="172"/>
      <c r="R2096" s="172"/>
      <c r="S2096" s="172"/>
      <c r="T2096" s="172"/>
      <c r="U2096" s="172"/>
      <c r="V2096" s="173"/>
      <c r="W2096" s="173"/>
    </row>
    <row r="2097" spans="1:23">
      <c r="A2097" s="170"/>
      <c r="B2097" s="170"/>
      <c r="C2097" s="170"/>
      <c r="D2097" s="170"/>
      <c r="E2097" s="170"/>
      <c r="F2097" s="171"/>
      <c r="G2097" s="172"/>
      <c r="H2097" s="172"/>
      <c r="I2097" s="172"/>
      <c r="J2097" s="172"/>
      <c r="K2097" s="172"/>
      <c r="L2097" s="172"/>
      <c r="M2097" s="172"/>
      <c r="N2097" s="172"/>
      <c r="O2097" s="172"/>
      <c r="P2097" s="172"/>
      <c r="Q2097" s="172"/>
      <c r="R2097" s="172"/>
      <c r="S2097" s="172"/>
      <c r="T2097" s="172"/>
      <c r="U2097" s="172"/>
      <c r="V2097" s="173"/>
      <c r="W2097" s="173"/>
    </row>
    <row r="2098" spans="1:23">
      <c r="A2098" s="170"/>
      <c r="B2098" s="170"/>
      <c r="C2098" s="170"/>
      <c r="D2098" s="170"/>
      <c r="E2098" s="170"/>
      <c r="F2098" s="171"/>
      <c r="G2098" s="172"/>
      <c r="H2098" s="172"/>
      <c r="I2098" s="172"/>
      <c r="J2098" s="172"/>
      <c r="K2098" s="172"/>
      <c r="L2098" s="172"/>
      <c r="M2098" s="172"/>
      <c r="N2098" s="172"/>
      <c r="O2098" s="172"/>
      <c r="P2098" s="172"/>
      <c r="Q2098" s="172"/>
      <c r="R2098" s="172"/>
      <c r="S2098" s="172"/>
      <c r="T2098" s="172"/>
      <c r="U2098" s="172"/>
      <c r="V2098" s="173"/>
      <c r="W2098" s="173"/>
    </row>
    <row r="2099" spans="1:23">
      <c r="A2099" s="170"/>
      <c r="B2099" s="170"/>
      <c r="C2099" s="170"/>
      <c r="D2099" s="170"/>
      <c r="E2099" s="170"/>
      <c r="F2099" s="171"/>
      <c r="G2099" s="172"/>
      <c r="H2099" s="172"/>
      <c r="I2099" s="172"/>
      <c r="J2099" s="172"/>
      <c r="K2099" s="172"/>
      <c r="L2099" s="172"/>
      <c r="M2099" s="172"/>
      <c r="N2099" s="172"/>
      <c r="O2099" s="172"/>
      <c r="P2099" s="172"/>
      <c r="Q2099" s="172"/>
      <c r="R2099" s="172"/>
      <c r="S2099" s="172"/>
      <c r="T2099" s="172"/>
      <c r="U2099" s="172"/>
      <c r="V2099" s="173"/>
      <c r="W2099" s="173"/>
    </row>
    <row r="2100" spans="1:23">
      <c r="A2100" s="170"/>
      <c r="B2100" s="170"/>
      <c r="C2100" s="170"/>
      <c r="D2100" s="170"/>
      <c r="E2100" s="170"/>
      <c r="F2100" s="171"/>
      <c r="G2100" s="172"/>
      <c r="H2100" s="172"/>
      <c r="I2100" s="172"/>
      <c r="J2100" s="172"/>
      <c r="K2100" s="172"/>
      <c r="L2100" s="172"/>
      <c r="M2100" s="172"/>
      <c r="N2100" s="172"/>
      <c r="O2100" s="172"/>
      <c r="P2100" s="172"/>
      <c r="Q2100" s="172"/>
      <c r="R2100" s="172"/>
      <c r="S2100" s="172"/>
      <c r="T2100" s="172"/>
      <c r="U2100" s="172"/>
      <c r="V2100" s="173"/>
      <c r="W2100" s="173"/>
    </row>
    <row r="2101" spans="1:23">
      <c r="A2101" s="170"/>
      <c r="B2101" s="170"/>
      <c r="C2101" s="170"/>
      <c r="D2101" s="170"/>
      <c r="E2101" s="170"/>
      <c r="F2101" s="171"/>
      <c r="G2101" s="172"/>
      <c r="H2101" s="172"/>
      <c r="I2101" s="172"/>
      <c r="J2101" s="172"/>
      <c r="K2101" s="172"/>
      <c r="L2101" s="172"/>
      <c r="M2101" s="172"/>
      <c r="N2101" s="172"/>
      <c r="O2101" s="172"/>
      <c r="P2101" s="172"/>
      <c r="Q2101" s="172"/>
      <c r="R2101" s="172"/>
      <c r="S2101" s="172"/>
      <c r="T2101" s="172"/>
      <c r="U2101" s="172"/>
      <c r="V2101" s="173"/>
      <c r="W2101" s="173"/>
    </row>
    <row r="2102" spans="1:23">
      <c r="A2102" s="170"/>
      <c r="B2102" s="170"/>
      <c r="C2102" s="170"/>
      <c r="D2102" s="170"/>
      <c r="E2102" s="170"/>
      <c r="F2102" s="171"/>
      <c r="G2102" s="172"/>
      <c r="H2102" s="172"/>
      <c r="I2102" s="172"/>
      <c r="J2102" s="172"/>
      <c r="K2102" s="172"/>
      <c r="L2102" s="172"/>
      <c r="M2102" s="172"/>
      <c r="N2102" s="172"/>
      <c r="O2102" s="172"/>
      <c r="P2102" s="172"/>
      <c r="Q2102" s="172"/>
      <c r="R2102" s="172"/>
      <c r="S2102" s="172"/>
      <c r="T2102" s="172"/>
      <c r="U2102" s="172"/>
      <c r="V2102" s="173"/>
      <c r="W2102" s="173"/>
    </row>
    <row r="2103" spans="1:23">
      <c r="A2103" s="170"/>
      <c r="B2103" s="170"/>
      <c r="C2103" s="170"/>
      <c r="D2103" s="170"/>
      <c r="E2103" s="170"/>
      <c r="F2103" s="171"/>
      <c r="G2103" s="172"/>
      <c r="H2103" s="172"/>
      <c r="I2103" s="172"/>
      <c r="J2103" s="172"/>
      <c r="K2103" s="172"/>
      <c r="L2103" s="172"/>
      <c r="M2103" s="172"/>
      <c r="N2103" s="172"/>
      <c r="O2103" s="172"/>
      <c r="P2103" s="172"/>
      <c r="Q2103" s="172"/>
      <c r="R2103" s="172"/>
      <c r="S2103" s="172"/>
      <c r="T2103" s="172"/>
      <c r="U2103" s="172"/>
      <c r="V2103" s="173"/>
      <c r="W2103" s="173"/>
    </row>
    <row r="2104" spans="1:23">
      <c r="A2104" s="170"/>
      <c r="B2104" s="170"/>
      <c r="C2104" s="170"/>
      <c r="D2104" s="170"/>
      <c r="E2104" s="170"/>
      <c r="F2104" s="171"/>
      <c r="G2104" s="172"/>
      <c r="H2104" s="172"/>
      <c r="I2104" s="172"/>
      <c r="J2104" s="172"/>
      <c r="K2104" s="172"/>
      <c r="L2104" s="172"/>
      <c r="M2104" s="172"/>
      <c r="N2104" s="172"/>
      <c r="O2104" s="172"/>
      <c r="P2104" s="172"/>
      <c r="Q2104" s="172"/>
      <c r="R2104" s="172"/>
      <c r="S2104" s="172"/>
      <c r="T2104" s="172"/>
      <c r="U2104" s="172"/>
      <c r="V2104" s="173"/>
      <c r="W2104" s="173"/>
    </row>
    <row r="2105" spans="1:23">
      <c r="A2105" s="170"/>
      <c r="B2105" s="170"/>
      <c r="C2105" s="170"/>
      <c r="D2105" s="170"/>
      <c r="E2105" s="170"/>
      <c r="F2105" s="171"/>
      <c r="G2105" s="172"/>
      <c r="H2105" s="172"/>
      <c r="I2105" s="172"/>
      <c r="J2105" s="172"/>
      <c r="K2105" s="172"/>
      <c r="L2105" s="172"/>
      <c r="M2105" s="172"/>
      <c r="N2105" s="172"/>
      <c r="O2105" s="172"/>
      <c r="P2105" s="172"/>
      <c r="Q2105" s="172"/>
      <c r="R2105" s="172"/>
      <c r="S2105" s="172"/>
      <c r="T2105" s="172"/>
      <c r="U2105" s="172"/>
      <c r="V2105" s="173"/>
      <c r="W2105" s="173"/>
    </row>
    <row r="2106" spans="1:23">
      <c r="A2106" s="170"/>
      <c r="B2106" s="170"/>
      <c r="C2106" s="170"/>
      <c r="D2106" s="170"/>
      <c r="E2106" s="170"/>
      <c r="F2106" s="171"/>
      <c r="G2106" s="172"/>
      <c r="H2106" s="172"/>
      <c r="I2106" s="172"/>
      <c r="J2106" s="172"/>
      <c r="K2106" s="172"/>
      <c r="L2106" s="172"/>
      <c r="M2106" s="172"/>
      <c r="N2106" s="172"/>
      <c r="O2106" s="172"/>
      <c r="P2106" s="172"/>
      <c r="Q2106" s="172"/>
      <c r="R2106" s="172"/>
      <c r="S2106" s="172"/>
      <c r="T2106" s="172"/>
      <c r="U2106" s="172"/>
      <c r="V2106" s="173"/>
      <c r="W2106" s="173"/>
    </row>
    <row r="2107" spans="1:23">
      <c r="A2107" s="170"/>
      <c r="B2107" s="170"/>
      <c r="C2107" s="170"/>
      <c r="D2107" s="170"/>
      <c r="E2107" s="170"/>
      <c r="F2107" s="171"/>
      <c r="G2107" s="172"/>
      <c r="H2107" s="172"/>
      <c r="I2107" s="172"/>
      <c r="J2107" s="172"/>
      <c r="K2107" s="172"/>
      <c r="L2107" s="172"/>
      <c r="M2107" s="172"/>
      <c r="N2107" s="172"/>
      <c r="O2107" s="172"/>
      <c r="P2107" s="172"/>
      <c r="Q2107" s="172"/>
      <c r="R2107" s="172"/>
      <c r="S2107" s="172"/>
      <c r="T2107" s="172"/>
      <c r="U2107" s="172"/>
      <c r="V2107" s="173"/>
      <c r="W2107" s="173"/>
    </row>
    <row r="2108" spans="1:23">
      <c r="A2108" s="170"/>
      <c r="B2108" s="170"/>
      <c r="C2108" s="170"/>
      <c r="D2108" s="170"/>
      <c r="E2108" s="170"/>
      <c r="F2108" s="171"/>
      <c r="G2108" s="172"/>
      <c r="H2108" s="172"/>
      <c r="I2108" s="172"/>
      <c r="J2108" s="172"/>
      <c r="K2108" s="172"/>
      <c r="L2108" s="172"/>
      <c r="M2108" s="172"/>
      <c r="N2108" s="172"/>
      <c r="O2108" s="172"/>
      <c r="P2108" s="172"/>
      <c r="Q2108" s="172"/>
      <c r="R2108" s="172"/>
      <c r="S2108" s="172"/>
      <c r="T2108" s="172"/>
      <c r="U2108" s="172"/>
      <c r="V2108" s="173"/>
      <c r="W2108" s="173"/>
    </row>
    <row r="2109" spans="1:23">
      <c r="A2109" s="170"/>
      <c r="B2109" s="170"/>
      <c r="C2109" s="170"/>
      <c r="D2109" s="170"/>
      <c r="E2109" s="170"/>
      <c r="F2109" s="171"/>
      <c r="G2109" s="172"/>
      <c r="H2109" s="172"/>
      <c r="I2109" s="172"/>
      <c r="J2109" s="172"/>
      <c r="K2109" s="172"/>
      <c r="L2109" s="172"/>
      <c r="M2109" s="172"/>
      <c r="N2109" s="172"/>
      <c r="O2109" s="172"/>
      <c r="P2109" s="172"/>
      <c r="Q2109" s="172"/>
      <c r="R2109" s="172"/>
      <c r="S2109" s="172"/>
      <c r="T2109" s="172"/>
      <c r="U2109" s="172"/>
      <c r="V2109" s="173"/>
      <c r="W2109" s="173"/>
    </row>
    <row r="2110" spans="1:23">
      <c r="A2110" s="170"/>
      <c r="B2110" s="170"/>
      <c r="C2110" s="170"/>
      <c r="D2110" s="170"/>
      <c r="E2110" s="170"/>
      <c r="F2110" s="171"/>
      <c r="G2110" s="172"/>
      <c r="H2110" s="172"/>
      <c r="I2110" s="172"/>
      <c r="J2110" s="172"/>
      <c r="K2110" s="172"/>
      <c r="L2110" s="172"/>
      <c r="M2110" s="172"/>
      <c r="N2110" s="172"/>
      <c r="O2110" s="172"/>
      <c r="P2110" s="172"/>
      <c r="Q2110" s="172"/>
      <c r="R2110" s="172"/>
      <c r="S2110" s="172"/>
      <c r="T2110" s="172"/>
      <c r="U2110" s="172"/>
      <c r="V2110" s="173"/>
      <c r="W2110" s="173"/>
    </row>
    <row r="2111" spans="1:23">
      <c r="A2111" s="170"/>
      <c r="B2111" s="170"/>
      <c r="C2111" s="170"/>
      <c r="D2111" s="170"/>
      <c r="E2111" s="170"/>
      <c r="F2111" s="171"/>
      <c r="G2111" s="172"/>
      <c r="H2111" s="172"/>
      <c r="I2111" s="172"/>
      <c r="J2111" s="172"/>
      <c r="K2111" s="172"/>
      <c r="L2111" s="172"/>
      <c r="M2111" s="172"/>
      <c r="N2111" s="172"/>
      <c r="O2111" s="172"/>
      <c r="P2111" s="172"/>
      <c r="Q2111" s="172"/>
      <c r="R2111" s="172"/>
      <c r="S2111" s="172"/>
      <c r="T2111" s="172"/>
      <c r="U2111" s="172"/>
      <c r="V2111" s="173"/>
      <c r="W2111" s="173"/>
    </row>
    <row r="2112" spans="1:23">
      <c r="A2112" s="170"/>
      <c r="B2112" s="170"/>
      <c r="C2112" s="170"/>
      <c r="D2112" s="170"/>
      <c r="E2112" s="170"/>
      <c r="F2112" s="171"/>
      <c r="G2112" s="172"/>
      <c r="H2112" s="172"/>
      <c r="I2112" s="172"/>
      <c r="J2112" s="172"/>
      <c r="K2112" s="172"/>
      <c r="L2112" s="172"/>
      <c r="M2112" s="172"/>
      <c r="N2112" s="172"/>
      <c r="O2112" s="172"/>
      <c r="P2112" s="172"/>
      <c r="Q2112" s="172"/>
      <c r="R2112" s="172"/>
      <c r="S2112" s="172"/>
      <c r="T2112" s="172"/>
      <c r="U2112" s="172"/>
      <c r="V2112" s="173"/>
      <c r="W2112" s="173"/>
    </row>
    <row r="2113" spans="1:23">
      <c r="A2113" s="170"/>
      <c r="B2113" s="170"/>
      <c r="C2113" s="170"/>
      <c r="D2113" s="170"/>
      <c r="E2113" s="170"/>
      <c r="F2113" s="171"/>
      <c r="G2113" s="172"/>
      <c r="H2113" s="172"/>
      <c r="I2113" s="172"/>
      <c r="J2113" s="172"/>
      <c r="K2113" s="172"/>
      <c r="L2113" s="172"/>
      <c r="M2113" s="172"/>
      <c r="N2113" s="172"/>
      <c r="O2113" s="172"/>
      <c r="P2113" s="172"/>
      <c r="Q2113" s="172"/>
      <c r="R2113" s="172"/>
      <c r="S2113" s="172"/>
      <c r="T2113" s="172"/>
      <c r="U2113" s="172"/>
      <c r="V2113" s="173"/>
      <c r="W2113" s="173"/>
    </row>
    <row r="2114" spans="1:23">
      <c r="A2114" s="170"/>
      <c r="B2114" s="170"/>
      <c r="C2114" s="170"/>
      <c r="D2114" s="170"/>
      <c r="E2114" s="170"/>
      <c r="F2114" s="171"/>
      <c r="G2114" s="172"/>
      <c r="H2114" s="172"/>
      <c r="I2114" s="172"/>
      <c r="J2114" s="172"/>
      <c r="K2114" s="172"/>
      <c r="L2114" s="172"/>
      <c r="M2114" s="172"/>
      <c r="N2114" s="172"/>
      <c r="O2114" s="172"/>
      <c r="P2114" s="172"/>
      <c r="Q2114" s="172"/>
      <c r="R2114" s="172"/>
      <c r="S2114" s="172"/>
      <c r="T2114" s="172"/>
      <c r="U2114" s="172"/>
      <c r="V2114" s="173"/>
      <c r="W2114" s="173"/>
    </row>
    <row r="2115" spans="1:23">
      <c r="A2115" s="170"/>
      <c r="B2115" s="170"/>
      <c r="C2115" s="170"/>
      <c r="D2115" s="170"/>
      <c r="E2115" s="170"/>
      <c r="F2115" s="171"/>
      <c r="G2115" s="172"/>
      <c r="H2115" s="172"/>
      <c r="I2115" s="172"/>
      <c r="J2115" s="172"/>
      <c r="K2115" s="172"/>
      <c r="L2115" s="172"/>
      <c r="M2115" s="172"/>
      <c r="N2115" s="172"/>
      <c r="O2115" s="172"/>
      <c r="P2115" s="172"/>
      <c r="Q2115" s="172"/>
      <c r="R2115" s="172"/>
      <c r="S2115" s="172"/>
      <c r="T2115" s="172"/>
      <c r="U2115" s="172"/>
      <c r="V2115" s="173"/>
      <c r="W2115" s="173"/>
    </row>
    <row r="2116" spans="1:23">
      <c r="A2116" s="170"/>
      <c r="B2116" s="170"/>
      <c r="C2116" s="170"/>
      <c r="D2116" s="170"/>
      <c r="E2116" s="170"/>
      <c r="F2116" s="171"/>
      <c r="G2116" s="172"/>
      <c r="H2116" s="172"/>
      <c r="I2116" s="172"/>
      <c r="J2116" s="172"/>
      <c r="K2116" s="172"/>
      <c r="L2116" s="172"/>
      <c r="M2116" s="172"/>
      <c r="N2116" s="172"/>
      <c r="O2116" s="172"/>
      <c r="P2116" s="172"/>
      <c r="Q2116" s="172"/>
      <c r="R2116" s="172"/>
      <c r="S2116" s="172"/>
      <c r="T2116" s="172"/>
      <c r="U2116" s="172"/>
      <c r="V2116" s="173"/>
      <c r="W2116" s="173"/>
    </row>
    <row r="2117" spans="1:23">
      <c r="A2117" s="170"/>
      <c r="B2117" s="170"/>
      <c r="C2117" s="170"/>
      <c r="D2117" s="170"/>
      <c r="E2117" s="170"/>
      <c r="F2117" s="171"/>
      <c r="G2117" s="172"/>
      <c r="H2117" s="172"/>
      <c r="I2117" s="172"/>
      <c r="J2117" s="172"/>
      <c r="K2117" s="172"/>
      <c r="L2117" s="172"/>
      <c r="M2117" s="172"/>
      <c r="N2117" s="172"/>
      <c r="O2117" s="172"/>
      <c r="P2117" s="172"/>
      <c r="Q2117" s="172"/>
      <c r="R2117" s="172"/>
      <c r="S2117" s="172"/>
      <c r="T2117" s="172"/>
      <c r="U2117" s="172"/>
      <c r="V2117" s="173"/>
      <c r="W2117" s="173"/>
    </row>
    <row r="2118" spans="1:23">
      <c r="A2118" s="170"/>
      <c r="B2118" s="170"/>
      <c r="C2118" s="170"/>
      <c r="D2118" s="170"/>
      <c r="E2118" s="170"/>
      <c r="F2118" s="171"/>
      <c r="G2118" s="172"/>
      <c r="H2118" s="172"/>
      <c r="I2118" s="172"/>
      <c r="J2118" s="172"/>
      <c r="K2118" s="172"/>
      <c r="L2118" s="172"/>
      <c r="M2118" s="172"/>
      <c r="N2118" s="172"/>
      <c r="O2118" s="172"/>
      <c r="P2118" s="172"/>
      <c r="Q2118" s="172"/>
      <c r="R2118" s="172"/>
      <c r="S2118" s="172"/>
      <c r="T2118" s="172"/>
      <c r="U2118" s="172"/>
      <c r="V2118" s="173"/>
      <c r="W2118" s="173"/>
    </row>
    <row r="2119" spans="1:23">
      <c r="A2119" s="170"/>
      <c r="B2119" s="170"/>
      <c r="C2119" s="170"/>
      <c r="D2119" s="170"/>
      <c r="E2119" s="170"/>
      <c r="F2119" s="171"/>
      <c r="G2119" s="172"/>
      <c r="H2119" s="172"/>
      <c r="I2119" s="172"/>
      <c r="J2119" s="172"/>
      <c r="K2119" s="172"/>
      <c r="L2119" s="172"/>
      <c r="M2119" s="172"/>
      <c r="N2119" s="172"/>
      <c r="O2119" s="172"/>
      <c r="P2119" s="172"/>
      <c r="Q2119" s="172"/>
      <c r="R2119" s="172"/>
      <c r="S2119" s="172"/>
      <c r="T2119" s="172"/>
      <c r="U2119" s="172"/>
      <c r="V2119" s="173"/>
      <c r="W2119" s="173"/>
    </row>
    <row r="2120" spans="1:23">
      <c r="A2120" s="170"/>
      <c r="B2120" s="170"/>
      <c r="C2120" s="170"/>
      <c r="D2120" s="170"/>
      <c r="E2120" s="170"/>
      <c r="F2120" s="171"/>
      <c r="G2120" s="172"/>
      <c r="H2120" s="172"/>
      <c r="I2120" s="172"/>
      <c r="J2120" s="172"/>
      <c r="K2120" s="172"/>
      <c r="L2120" s="172"/>
      <c r="M2120" s="172"/>
      <c r="N2120" s="172"/>
      <c r="O2120" s="172"/>
      <c r="P2120" s="172"/>
      <c r="Q2120" s="172"/>
      <c r="R2120" s="172"/>
      <c r="S2120" s="172"/>
      <c r="T2120" s="172"/>
      <c r="U2120" s="172"/>
      <c r="V2120" s="173"/>
      <c r="W2120" s="173"/>
    </row>
    <row r="2121" spans="1:23">
      <c r="A2121" s="170"/>
      <c r="B2121" s="170"/>
      <c r="C2121" s="170"/>
      <c r="D2121" s="170"/>
      <c r="E2121" s="170"/>
      <c r="F2121" s="171"/>
      <c r="G2121" s="172"/>
      <c r="H2121" s="172"/>
      <c r="I2121" s="172"/>
      <c r="J2121" s="172"/>
      <c r="K2121" s="172"/>
      <c r="L2121" s="172"/>
      <c r="M2121" s="172"/>
      <c r="N2121" s="172"/>
      <c r="O2121" s="172"/>
      <c r="P2121" s="172"/>
      <c r="Q2121" s="172"/>
      <c r="R2121" s="172"/>
      <c r="S2121" s="172"/>
      <c r="T2121" s="172"/>
      <c r="U2121" s="172"/>
      <c r="V2121" s="173"/>
      <c r="W2121" s="173"/>
    </row>
    <row r="2122" spans="1:23">
      <c r="A2122" s="170"/>
      <c r="B2122" s="170"/>
      <c r="C2122" s="170"/>
      <c r="D2122" s="170"/>
      <c r="E2122" s="170"/>
      <c r="F2122" s="171"/>
      <c r="G2122" s="172"/>
      <c r="H2122" s="172"/>
      <c r="I2122" s="172"/>
      <c r="J2122" s="172"/>
      <c r="K2122" s="172"/>
      <c r="L2122" s="172"/>
      <c r="M2122" s="172"/>
      <c r="N2122" s="172"/>
      <c r="O2122" s="172"/>
      <c r="P2122" s="172"/>
      <c r="Q2122" s="172"/>
      <c r="R2122" s="172"/>
      <c r="S2122" s="172"/>
      <c r="T2122" s="172"/>
      <c r="U2122" s="172"/>
      <c r="V2122" s="173"/>
      <c r="W2122" s="173"/>
    </row>
    <row r="2123" spans="1:23">
      <c r="A2123" s="170"/>
      <c r="B2123" s="170"/>
      <c r="C2123" s="170"/>
      <c r="D2123" s="170"/>
      <c r="E2123" s="170"/>
      <c r="F2123" s="171"/>
      <c r="G2123" s="172"/>
      <c r="H2123" s="172"/>
      <c r="I2123" s="172"/>
      <c r="J2123" s="172"/>
      <c r="K2123" s="172"/>
      <c r="L2123" s="172"/>
      <c r="M2123" s="172"/>
      <c r="N2123" s="172"/>
      <c r="O2123" s="172"/>
      <c r="P2123" s="172"/>
      <c r="Q2123" s="172"/>
      <c r="R2123" s="172"/>
      <c r="S2123" s="172"/>
      <c r="T2123" s="172"/>
      <c r="U2123" s="172"/>
      <c r="V2123" s="173"/>
      <c r="W2123" s="173"/>
    </row>
    <row r="2124" spans="1:23">
      <c r="A2124" s="170"/>
      <c r="B2124" s="170"/>
      <c r="C2124" s="170"/>
      <c r="D2124" s="170"/>
      <c r="E2124" s="170"/>
      <c r="F2124" s="171"/>
      <c r="G2124" s="172"/>
      <c r="H2124" s="172"/>
      <c r="I2124" s="172"/>
      <c r="J2124" s="172"/>
      <c r="K2124" s="172"/>
      <c r="L2124" s="172"/>
      <c r="M2124" s="172"/>
      <c r="N2124" s="172"/>
      <c r="O2124" s="172"/>
      <c r="P2124" s="172"/>
      <c r="Q2124" s="172"/>
      <c r="R2124" s="172"/>
      <c r="S2124" s="172"/>
      <c r="T2124" s="172"/>
      <c r="U2124" s="172"/>
      <c r="V2124" s="173"/>
      <c r="W2124" s="173"/>
    </row>
    <row r="2125" spans="1:23">
      <c r="A2125" s="170"/>
      <c r="B2125" s="170"/>
      <c r="C2125" s="170"/>
      <c r="D2125" s="170"/>
      <c r="E2125" s="170"/>
      <c r="F2125" s="171"/>
      <c r="G2125" s="172"/>
      <c r="H2125" s="172"/>
      <c r="I2125" s="172"/>
      <c r="J2125" s="172"/>
      <c r="K2125" s="172"/>
      <c r="L2125" s="172"/>
      <c r="M2125" s="172"/>
      <c r="N2125" s="172"/>
      <c r="O2125" s="172"/>
      <c r="P2125" s="172"/>
      <c r="Q2125" s="172"/>
      <c r="R2125" s="172"/>
      <c r="S2125" s="172"/>
      <c r="T2125" s="172"/>
      <c r="U2125" s="172"/>
      <c r="V2125" s="173"/>
      <c r="W2125" s="173"/>
    </row>
    <row r="2126" spans="1:23">
      <c r="A2126" s="170"/>
      <c r="B2126" s="170"/>
      <c r="C2126" s="170"/>
      <c r="D2126" s="170"/>
      <c r="E2126" s="170"/>
      <c r="F2126" s="171"/>
      <c r="G2126" s="172"/>
      <c r="H2126" s="172"/>
      <c r="I2126" s="172"/>
      <c r="J2126" s="172"/>
      <c r="K2126" s="172"/>
      <c r="L2126" s="172"/>
      <c r="M2126" s="172"/>
      <c r="N2126" s="172"/>
      <c r="O2126" s="172"/>
      <c r="P2126" s="172"/>
      <c r="Q2126" s="172"/>
      <c r="R2126" s="172"/>
      <c r="S2126" s="172"/>
      <c r="T2126" s="172"/>
      <c r="U2126" s="172"/>
      <c r="V2126" s="173"/>
      <c r="W2126" s="173"/>
    </row>
    <row r="2127" spans="1:23">
      <c r="A2127" s="170"/>
      <c r="B2127" s="170"/>
      <c r="C2127" s="170"/>
      <c r="D2127" s="170"/>
      <c r="E2127" s="170"/>
      <c r="F2127" s="171"/>
      <c r="G2127" s="172"/>
      <c r="H2127" s="172"/>
      <c r="I2127" s="172"/>
      <c r="J2127" s="172"/>
      <c r="K2127" s="172"/>
      <c r="L2127" s="172"/>
      <c r="M2127" s="172"/>
      <c r="N2127" s="172"/>
      <c r="O2127" s="172"/>
      <c r="P2127" s="172"/>
      <c r="Q2127" s="172"/>
      <c r="R2127" s="172"/>
      <c r="S2127" s="172"/>
      <c r="T2127" s="172"/>
      <c r="U2127" s="172"/>
      <c r="V2127" s="173"/>
      <c r="W2127" s="173"/>
    </row>
    <row r="2128" spans="1:23">
      <c r="A2128" s="170"/>
      <c r="B2128" s="170"/>
      <c r="C2128" s="170"/>
      <c r="D2128" s="170"/>
      <c r="E2128" s="170"/>
      <c r="F2128" s="171"/>
      <c r="G2128" s="172"/>
      <c r="H2128" s="172"/>
      <c r="I2128" s="172"/>
      <c r="J2128" s="172"/>
      <c r="K2128" s="172"/>
      <c r="L2128" s="172"/>
      <c r="M2128" s="172"/>
      <c r="N2128" s="172"/>
      <c r="O2128" s="172"/>
      <c r="P2128" s="172"/>
      <c r="Q2128" s="172"/>
      <c r="R2128" s="172"/>
      <c r="S2128" s="172"/>
      <c r="T2128" s="172"/>
      <c r="U2128" s="172"/>
      <c r="V2128" s="173"/>
      <c r="W2128" s="173"/>
    </row>
    <row r="2129" spans="1:23">
      <c r="A2129" s="170"/>
      <c r="B2129" s="170"/>
      <c r="C2129" s="170"/>
      <c r="D2129" s="170"/>
      <c r="E2129" s="170"/>
      <c r="F2129" s="171"/>
      <c r="G2129" s="172"/>
      <c r="H2129" s="172"/>
      <c r="I2129" s="172"/>
      <c r="J2129" s="172"/>
      <c r="K2129" s="172"/>
      <c r="L2129" s="172"/>
      <c r="M2129" s="172"/>
      <c r="N2129" s="172"/>
      <c r="O2129" s="172"/>
      <c r="P2129" s="172"/>
      <c r="Q2129" s="172"/>
      <c r="R2129" s="172"/>
      <c r="S2129" s="172"/>
      <c r="T2129" s="172"/>
      <c r="U2129" s="172"/>
      <c r="V2129" s="173"/>
      <c r="W2129" s="173"/>
    </row>
    <row r="2130" spans="1:23">
      <c r="A2130" s="170"/>
      <c r="B2130" s="170"/>
      <c r="C2130" s="170"/>
      <c r="D2130" s="170"/>
      <c r="E2130" s="170"/>
      <c r="F2130" s="171"/>
      <c r="G2130" s="172"/>
      <c r="H2130" s="172"/>
      <c r="I2130" s="172"/>
      <c r="J2130" s="172"/>
      <c r="K2130" s="172"/>
      <c r="L2130" s="172"/>
      <c r="M2130" s="172"/>
      <c r="N2130" s="172"/>
      <c r="O2130" s="172"/>
      <c r="P2130" s="172"/>
      <c r="Q2130" s="172"/>
      <c r="R2130" s="172"/>
      <c r="S2130" s="172"/>
      <c r="T2130" s="172"/>
      <c r="U2130" s="172"/>
      <c r="V2130" s="173"/>
      <c r="W2130" s="173"/>
    </row>
    <row r="2131" spans="1:23">
      <c r="A2131" s="170"/>
      <c r="B2131" s="170"/>
      <c r="C2131" s="170"/>
      <c r="D2131" s="170"/>
      <c r="E2131" s="170"/>
      <c r="F2131" s="171"/>
      <c r="G2131" s="172"/>
      <c r="H2131" s="172"/>
      <c r="I2131" s="172"/>
      <c r="J2131" s="172"/>
      <c r="K2131" s="172"/>
      <c r="L2131" s="172"/>
      <c r="M2131" s="172"/>
      <c r="N2131" s="172"/>
      <c r="O2131" s="172"/>
      <c r="P2131" s="172"/>
      <c r="Q2131" s="172"/>
      <c r="R2131" s="172"/>
      <c r="S2131" s="172"/>
      <c r="T2131" s="172"/>
      <c r="U2131" s="172"/>
      <c r="V2131" s="173"/>
      <c r="W2131" s="173"/>
    </row>
    <row r="2132" spans="1:23">
      <c r="A2132" s="170"/>
      <c r="B2132" s="170"/>
      <c r="C2132" s="170"/>
      <c r="D2132" s="170"/>
      <c r="E2132" s="170"/>
      <c r="F2132" s="171"/>
      <c r="G2132" s="172"/>
      <c r="H2132" s="172"/>
      <c r="I2132" s="172"/>
      <c r="J2132" s="172"/>
      <c r="K2132" s="172"/>
      <c r="L2132" s="172"/>
      <c r="M2132" s="172"/>
      <c r="N2132" s="172"/>
      <c r="O2132" s="172"/>
      <c r="P2132" s="172"/>
      <c r="Q2132" s="172"/>
      <c r="R2132" s="172"/>
      <c r="S2132" s="172"/>
      <c r="T2132" s="172"/>
      <c r="U2132" s="172"/>
      <c r="V2132" s="173"/>
      <c r="W2132" s="173"/>
    </row>
    <row r="2133" spans="1:23">
      <c r="A2133" s="170"/>
      <c r="B2133" s="170"/>
      <c r="C2133" s="170"/>
      <c r="D2133" s="170"/>
      <c r="E2133" s="170"/>
      <c r="F2133" s="171"/>
      <c r="G2133" s="172"/>
      <c r="H2133" s="172"/>
      <c r="I2133" s="172"/>
      <c r="J2133" s="172"/>
      <c r="K2133" s="172"/>
      <c r="L2133" s="172"/>
      <c r="M2133" s="172"/>
      <c r="N2133" s="172"/>
      <c r="O2133" s="172"/>
      <c r="P2133" s="172"/>
      <c r="Q2133" s="172"/>
      <c r="R2133" s="172"/>
      <c r="S2133" s="172"/>
      <c r="T2133" s="172"/>
      <c r="U2133" s="172"/>
      <c r="V2133" s="173"/>
      <c r="W2133" s="173"/>
    </row>
    <row r="2134" spans="1:23">
      <c r="A2134" s="170"/>
      <c r="B2134" s="170"/>
      <c r="C2134" s="170"/>
      <c r="D2134" s="170"/>
      <c r="E2134" s="170"/>
      <c r="F2134" s="171"/>
      <c r="G2134" s="172"/>
      <c r="H2134" s="172"/>
      <c r="I2134" s="172"/>
      <c r="J2134" s="172"/>
      <c r="K2134" s="172"/>
      <c r="L2134" s="172"/>
      <c r="M2134" s="172"/>
      <c r="N2134" s="172"/>
      <c r="O2134" s="172"/>
      <c r="P2134" s="172"/>
      <c r="Q2134" s="172"/>
      <c r="R2134" s="172"/>
      <c r="S2134" s="172"/>
      <c r="T2134" s="172"/>
      <c r="U2134" s="172"/>
      <c r="V2134" s="173"/>
      <c r="W2134" s="173"/>
    </row>
    <row r="2135" spans="1:23">
      <c r="A2135" s="170"/>
      <c r="B2135" s="170"/>
      <c r="C2135" s="170"/>
      <c r="D2135" s="170"/>
      <c r="E2135" s="170"/>
      <c r="F2135" s="171"/>
      <c r="G2135" s="172"/>
      <c r="H2135" s="172"/>
      <c r="I2135" s="172"/>
      <c r="J2135" s="172"/>
      <c r="K2135" s="172"/>
      <c r="L2135" s="172"/>
      <c r="M2135" s="172"/>
      <c r="N2135" s="172"/>
      <c r="O2135" s="172"/>
      <c r="P2135" s="172"/>
      <c r="Q2135" s="172"/>
      <c r="R2135" s="172"/>
      <c r="S2135" s="172"/>
      <c r="T2135" s="172"/>
      <c r="U2135" s="172"/>
      <c r="V2135" s="173"/>
      <c r="W2135" s="173"/>
    </row>
    <row r="2136" spans="1:23">
      <c r="A2136" s="170"/>
      <c r="B2136" s="170"/>
      <c r="C2136" s="170"/>
      <c r="D2136" s="170"/>
      <c r="E2136" s="170"/>
      <c r="F2136" s="171"/>
      <c r="G2136" s="172"/>
      <c r="H2136" s="172"/>
      <c r="I2136" s="172"/>
      <c r="J2136" s="172"/>
      <c r="K2136" s="172"/>
      <c r="L2136" s="172"/>
      <c r="M2136" s="172"/>
      <c r="N2136" s="172"/>
      <c r="O2136" s="172"/>
      <c r="P2136" s="172"/>
      <c r="Q2136" s="172"/>
      <c r="R2136" s="172"/>
      <c r="S2136" s="172"/>
      <c r="T2136" s="172"/>
      <c r="U2136" s="172"/>
      <c r="V2136" s="173"/>
      <c r="W2136" s="173"/>
    </row>
    <row r="2137" spans="1:23">
      <c r="A2137" s="170"/>
      <c r="B2137" s="170"/>
      <c r="C2137" s="170"/>
      <c r="D2137" s="170"/>
      <c r="E2137" s="170"/>
      <c r="F2137" s="171"/>
      <c r="G2137" s="172"/>
      <c r="H2137" s="172"/>
      <c r="I2137" s="172"/>
      <c r="J2137" s="172"/>
      <c r="K2137" s="172"/>
      <c r="L2137" s="172"/>
      <c r="M2137" s="172"/>
      <c r="N2137" s="172"/>
      <c r="O2137" s="172"/>
      <c r="P2137" s="172"/>
      <c r="Q2137" s="172"/>
      <c r="R2137" s="172"/>
      <c r="S2137" s="172"/>
      <c r="T2137" s="172"/>
      <c r="U2137" s="172"/>
      <c r="V2137" s="173"/>
      <c r="W2137" s="173"/>
    </row>
    <row r="2138" spans="1:23">
      <c r="A2138" s="170"/>
      <c r="B2138" s="170"/>
      <c r="C2138" s="170"/>
      <c r="D2138" s="170"/>
      <c r="E2138" s="170"/>
      <c r="F2138" s="171"/>
      <c r="G2138" s="172"/>
      <c r="H2138" s="172"/>
      <c r="I2138" s="172"/>
      <c r="J2138" s="172"/>
      <c r="K2138" s="172"/>
      <c r="L2138" s="172"/>
      <c r="M2138" s="172"/>
      <c r="N2138" s="172"/>
      <c r="O2138" s="172"/>
      <c r="P2138" s="172"/>
      <c r="Q2138" s="172"/>
      <c r="R2138" s="172"/>
      <c r="S2138" s="172"/>
      <c r="T2138" s="172"/>
      <c r="U2138" s="172"/>
      <c r="V2138" s="173"/>
      <c r="W2138" s="173"/>
    </row>
    <row r="2139" spans="1:23">
      <c r="A2139" s="170"/>
      <c r="B2139" s="170"/>
      <c r="C2139" s="170"/>
      <c r="D2139" s="170"/>
      <c r="E2139" s="170"/>
      <c r="F2139" s="171"/>
      <c r="G2139" s="172"/>
      <c r="H2139" s="172"/>
      <c r="I2139" s="172"/>
      <c r="J2139" s="172"/>
      <c r="K2139" s="172"/>
      <c r="L2139" s="172"/>
      <c r="M2139" s="172"/>
      <c r="N2139" s="172"/>
      <c r="O2139" s="172"/>
      <c r="P2139" s="172"/>
      <c r="Q2139" s="172"/>
      <c r="R2139" s="172"/>
      <c r="S2139" s="172"/>
      <c r="T2139" s="172"/>
      <c r="U2139" s="172"/>
      <c r="V2139" s="173"/>
      <c r="W2139" s="173"/>
    </row>
    <row r="2140" spans="1:23">
      <c r="A2140" s="170"/>
      <c r="B2140" s="170"/>
      <c r="C2140" s="170"/>
      <c r="D2140" s="170"/>
      <c r="E2140" s="170"/>
      <c r="F2140" s="171"/>
      <c r="G2140" s="172"/>
      <c r="H2140" s="172"/>
      <c r="I2140" s="172"/>
      <c r="J2140" s="172"/>
      <c r="K2140" s="172"/>
      <c r="L2140" s="172"/>
      <c r="M2140" s="172"/>
      <c r="N2140" s="172"/>
      <c r="O2140" s="172"/>
      <c r="P2140" s="172"/>
      <c r="Q2140" s="172"/>
      <c r="R2140" s="172"/>
      <c r="S2140" s="172"/>
      <c r="T2140" s="172"/>
      <c r="U2140" s="172"/>
      <c r="V2140" s="173"/>
      <c r="W2140" s="173"/>
    </row>
    <row r="2141" spans="1:23">
      <c r="A2141" s="170"/>
      <c r="B2141" s="170"/>
      <c r="C2141" s="170"/>
      <c r="D2141" s="170"/>
      <c r="E2141" s="170"/>
      <c r="F2141" s="171"/>
      <c r="G2141" s="172"/>
      <c r="H2141" s="172"/>
      <c r="I2141" s="172"/>
      <c r="J2141" s="172"/>
      <c r="K2141" s="172"/>
      <c r="L2141" s="172"/>
      <c r="M2141" s="172"/>
      <c r="N2141" s="172"/>
      <c r="O2141" s="172"/>
      <c r="P2141" s="172"/>
      <c r="Q2141" s="172"/>
      <c r="R2141" s="172"/>
      <c r="S2141" s="172"/>
      <c r="T2141" s="172"/>
      <c r="U2141" s="172"/>
      <c r="V2141" s="173"/>
      <c r="W2141" s="173"/>
    </row>
    <row r="2142" spans="1:23">
      <c r="A2142" s="170"/>
      <c r="B2142" s="170"/>
      <c r="C2142" s="170"/>
      <c r="D2142" s="170"/>
      <c r="E2142" s="170"/>
      <c r="F2142" s="171"/>
      <c r="G2142" s="172"/>
      <c r="H2142" s="172"/>
      <c r="I2142" s="172"/>
      <c r="J2142" s="172"/>
      <c r="K2142" s="172"/>
      <c r="L2142" s="172"/>
      <c r="M2142" s="172"/>
      <c r="N2142" s="172"/>
      <c r="O2142" s="172"/>
      <c r="P2142" s="172"/>
      <c r="Q2142" s="172"/>
      <c r="R2142" s="172"/>
      <c r="S2142" s="172"/>
      <c r="T2142" s="172"/>
      <c r="U2142" s="172"/>
      <c r="V2142" s="173"/>
      <c r="W2142" s="173"/>
    </row>
    <row r="2143" spans="1:23">
      <c r="A2143" s="170"/>
      <c r="B2143" s="170"/>
      <c r="C2143" s="170"/>
      <c r="D2143" s="170"/>
      <c r="E2143" s="170"/>
      <c r="F2143" s="171"/>
      <c r="G2143" s="172"/>
      <c r="H2143" s="172"/>
      <c r="I2143" s="172"/>
      <c r="J2143" s="172"/>
      <c r="K2143" s="172"/>
      <c r="L2143" s="172"/>
      <c r="M2143" s="172"/>
      <c r="N2143" s="172"/>
      <c r="O2143" s="172"/>
      <c r="P2143" s="172"/>
      <c r="Q2143" s="172"/>
      <c r="R2143" s="172"/>
      <c r="S2143" s="172"/>
      <c r="T2143" s="172"/>
      <c r="U2143" s="172"/>
      <c r="V2143" s="173"/>
      <c r="W2143" s="173"/>
    </row>
    <row r="2144" spans="1:23">
      <c r="A2144" s="170"/>
      <c r="B2144" s="170"/>
      <c r="C2144" s="170"/>
      <c r="D2144" s="170"/>
      <c r="E2144" s="170"/>
      <c r="F2144" s="171"/>
      <c r="G2144" s="172"/>
      <c r="H2144" s="172"/>
      <c r="I2144" s="172"/>
      <c r="J2144" s="172"/>
      <c r="K2144" s="172"/>
      <c r="L2144" s="172"/>
      <c r="M2144" s="172"/>
      <c r="N2144" s="172"/>
      <c r="O2144" s="172"/>
      <c r="P2144" s="172"/>
      <c r="Q2144" s="172"/>
      <c r="R2144" s="172"/>
      <c r="S2144" s="172"/>
      <c r="T2144" s="172"/>
      <c r="U2144" s="172"/>
      <c r="V2144" s="173"/>
      <c r="W2144" s="173"/>
    </row>
    <row r="2145" spans="1:23">
      <c r="A2145" s="170"/>
      <c r="B2145" s="170"/>
      <c r="C2145" s="170"/>
      <c r="D2145" s="170"/>
      <c r="E2145" s="170"/>
      <c r="F2145" s="171"/>
      <c r="G2145" s="172"/>
      <c r="H2145" s="172"/>
      <c r="I2145" s="172"/>
      <c r="J2145" s="172"/>
      <c r="K2145" s="172"/>
      <c r="L2145" s="172"/>
      <c r="M2145" s="172"/>
      <c r="N2145" s="172"/>
      <c r="O2145" s="172"/>
      <c r="P2145" s="172"/>
      <c r="Q2145" s="172"/>
      <c r="R2145" s="172"/>
      <c r="S2145" s="172"/>
      <c r="T2145" s="172"/>
      <c r="U2145" s="172"/>
      <c r="V2145" s="173"/>
      <c r="W2145" s="173"/>
    </row>
    <row r="2146" spans="1:23">
      <c r="A2146" s="170"/>
      <c r="B2146" s="170"/>
      <c r="C2146" s="170"/>
      <c r="D2146" s="170"/>
      <c r="E2146" s="170"/>
      <c r="F2146" s="171"/>
      <c r="G2146" s="172"/>
      <c r="H2146" s="172"/>
      <c r="I2146" s="172"/>
      <c r="J2146" s="172"/>
      <c r="K2146" s="172"/>
      <c r="L2146" s="172"/>
      <c r="M2146" s="172"/>
      <c r="N2146" s="172"/>
      <c r="O2146" s="172"/>
      <c r="P2146" s="172"/>
      <c r="Q2146" s="172"/>
      <c r="R2146" s="172"/>
      <c r="S2146" s="172"/>
      <c r="T2146" s="172"/>
      <c r="U2146" s="172"/>
      <c r="V2146" s="173"/>
      <c r="W2146" s="173"/>
    </row>
    <row r="2147" spans="1:23">
      <c r="A2147" s="170"/>
      <c r="B2147" s="170"/>
      <c r="C2147" s="170"/>
      <c r="D2147" s="170"/>
      <c r="E2147" s="170"/>
      <c r="F2147" s="171"/>
      <c r="G2147" s="172"/>
      <c r="H2147" s="172"/>
      <c r="I2147" s="172"/>
      <c r="J2147" s="172"/>
      <c r="K2147" s="172"/>
      <c r="L2147" s="172"/>
      <c r="M2147" s="172"/>
      <c r="N2147" s="172"/>
      <c r="O2147" s="172"/>
      <c r="P2147" s="172"/>
      <c r="Q2147" s="172"/>
      <c r="R2147" s="172"/>
      <c r="S2147" s="172"/>
      <c r="T2147" s="172"/>
      <c r="U2147" s="172"/>
      <c r="V2147" s="173"/>
      <c r="W2147" s="173"/>
    </row>
    <row r="2148" spans="1:23">
      <c r="A2148" s="170"/>
      <c r="B2148" s="170"/>
      <c r="C2148" s="170"/>
      <c r="D2148" s="170"/>
      <c r="E2148" s="170"/>
      <c r="F2148" s="171"/>
      <c r="G2148" s="172"/>
      <c r="H2148" s="172"/>
      <c r="I2148" s="172"/>
      <c r="J2148" s="172"/>
      <c r="K2148" s="172"/>
      <c r="L2148" s="172"/>
      <c r="M2148" s="172"/>
      <c r="N2148" s="172"/>
      <c r="O2148" s="172"/>
      <c r="P2148" s="172"/>
      <c r="Q2148" s="172"/>
      <c r="R2148" s="172"/>
      <c r="S2148" s="172"/>
      <c r="T2148" s="172"/>
      <c r="U2148" s="172"/>
      <c r="V2148" s="173"/>
      <c r="W2148" s="173"/>
    </row>
    <row r="2149" spans="1:23">
      <c r="A2149" s="170"/>
      <c r="B2149" s="170"/>
      <c r="C2149" s="170"/>
      <c r="D2149" s="170"/>
      <c r="E2149" s="170"/>
      <c r="F2149" s="171"/>
      <c r="G2149" s="172"/>
      <c r="H2149" s="172"/>
      <c r="I2149" s="172"/>
      <c r="J2149" s="172"/>
      <c r="K2149" s="172"/>
      <c r="L2149" s="172"/>
      <c r="M2149" s="172"/>
      <c r="N2149" s="172"/>
      <c r="O2149" s="172"/>
      <c r="P2149" s="172"/>
      <c r="Q2149" s="172"/>
      <c r="R2149" s="172"/>
      <c r="S2149" s="172"/>
      <c r="T2149" s="172"/>
      <c r="U2149" s="172"/>
      <c r="V2149" s="173"/>
      <c r="W2149" s="173"/>
    </row>
    <row r="2150" spans="1:23">
      <c r="A2150" s="170"/>
      <c r="B2150" s="170"/>
      <c r="C2150" s="170"/>
      <c r="D2150" s="170"/>
      <c r="E2150" s="170"/>
      <c r="F2150" s="171"/>
      <c r="G2150" s="172"/>
      <c r="H2150" s="172"/>
      <c r="I2150" s="172"/>
      <c r="J2150" s="172"/>
      <c r="K2150" s="172"/>
      <c r="L2150" s="172"/>
      <c r="M2150" s="172"/>
      <c r="N2150" s="172"/>
      <c r="O2150" s="172"/>
      <c r="P2150" s="172"/>
      <c r="Q2150" s="172"/>
      <c r="R2150" s="172"/>
      <c r="S2150" s="172"/>
      <c r="T2150" s="172"/>
      <c r="U2150" s="172"/>
      <c r="V2150" s="173"/>
      <c r="W2150" s="173"/>
    </row>
    <row r="2151" spans="1:23">
      <c r="A2151" s="170"/>
      <c r="B2151" s="170"/>
      <c r="C2151" s="170"/>
      <c r="D2151" s="170"/>
      <c r="E2151" s="170"/>
      <c r="F2151" s="171"/>
      <c r="G2151" s="172"/>
      <c r="H2151" s="172"/>
      <c r="I2151" s="172"/>
      <c r="J2151" s="172"/>
      <c r="K2151" s="172"/>
      <c r="L2151" s="172"/>
      <c r="M2151" s="172"/>
      <c r="N2151" s="172"/>
      <c r="O2151" s="172"/>
      <c r="P2151" s="172"/>
      <c r="Q2151" s="172"/>
      <c r="R2151" s="172"/>
      <c r="S2151" s="172"/>
      <c r="T2151" s="172"/>
      <c r="U2151" s="172"/>
      <c r="V2151" s="173"/>
      <c r="W2151" s="173"/>
    </row>
    <row r="2152" spans="1:23">
      <c r="A2152" s="170"/>
      <c r="B2152" s="170"/>
      <c r="C2152" s="170"/>
      <c r="D2152" s="170"/>
      <c r="E2152" s="170"/>
      <c r="F2152" s="171"/>
      <c r="G2152" s="172"/>
      <c r="H2152" s="172"/>
      <c r="I2152" s="172"/>
      <c r="J2152" s="172"/>
      <c r="K2152" s="172"/>
      <c r="L2152" s="172"/>
      <c r="M2152" s="172"/>
      <c r="N2152" s="172"/>
      <c r="O2152" s="172"/>
      <c r="P2152" s="172"/>
      <c r="Q2152" s="172"/>
      <c r="R2152" s="172"/>
      <c r="S2152" s="172"/>
      <c r="T2152" s="172"/>
      <c r="U2152" s="172"/>
      <c r="V2152" s="173"/>
      <c r="W2152" s="173"/>
    </row>
    <row r="2153" spans="1:23">
      <c r="A2153" s="170"/>
      <c r="B2153" s="170"/>
      <c r="C2153" s="170"/>
      <c r="D2153" s="170"/>
      <c r="E2153" s="170"/>
      <c r="F2153" s="171"/>
      <c r="G2153" s="172"/>
      <c r="H2153" s="172"/>
      <c r="I2153" s="172"/>
      <c r="J2153" s="172"/>
      <c r="K2153" s="172"/>
      <c r="L2153" s="172"/>
      <c r="M2153" s="172"/>
      <c r="N2153" s="172"/>
      <c r="O2153" s="172"/>
      <c r="P2153" s="172"/>
      <c r="Q2153" s="172"/>
      <c r="R2153" s="172"/>
      <c r="S2153" s="172"/>
      <c r="T2153" s="172"/>
      <c r="U2153" s="172"/>
      <c r="V2153" s="173"/>
      <c r="W2153" s="173"/>
    </row>
    <row r="2154" spans="1:23">
      <c r="A2154" s="170"/>
      <c r="B2154" s="170"/>
      <c r="C2154" s="170"/>
      <c r="D2154" s="170"/>
      <c r="E2154" s="170"/>
      <c r="F2154" s="171"/>
      <c r="G2154" s="172"/>
      <c r="H2154" s="172"/>
      <c r="I2154" s="172"/>
      <c r="J2154" s="172"/>
      <c r="K2154" s="172"/>
      <c r="L2154" s="172"/>
      <c r="M2154" s="172"/>
      <c r="N2154" s="172"/>
      <c r="O2154" s="172"/>
      <c r="P2154" s="172"/>
      <c r="Q2154" s="172"/>
      <c r="R2154" s="172"/>
      <c r="S2154" s="172"/>
      <c r="T2154" s="172"/>
      <c r="U2154" s="172"/>
      <c r="V2154" s="173"/>
      <c r="W2154" s="173"/>
    </row>
    <row r="2155" spans="1:23">
      <c r="A2155" s="170"/>
      <c r="B2155" s="170"/>
      <c r="C2155" s="170"/>
      <c r="D2155" s="170"/>
      <c r="E2155" s="170"/>
      <c r="F2155" s="171"/>
      <c r="G2155" s="172"/>
      <c r="H2155" s="172"/>
      <c r="I2155" s="172"/>
      <c r="J2155" s="172"/>
      <c r="K2155" s="172"/>
      <c r="L2155" s="172"/>
      <c r="M2155" s="172"/>
      <c r="N2155" s="172"/>
      <c r="O2155" s="172"/>
      <c r="P2155" s="172"/>
      <c r="Q2155" s="172"/>
      <c r="R2155" s="172"/>
      <c r="S2155" s="172"/>
      <c r="T2155" s="172"/>
      <c r="U2155" s="172"/>
      <c r="V2155" s="173"/>
      <c r="W2155" s="173"/>
    </row>
    <row r="2156" spans="1:23">
      <c r="A2156" s="170"/>
      <c r="B2156" s="170"/>
      <c r="C2156" s="170"/>
      <c r="D2156" s="170"/>
      <c r="E2156" s="170"/>
      <c r="F2156" s="171"/>
      <c r="G2156" s="172"/>
      <c r="H2156" s="172"/>
      <c r="I2156" s="172"/>
      <c r="J2156" s="172"/>
      <c r="K2156" s="172"/>
      <c r="L2156" s="172"/>
      <c r="M2156" s="172"/>
      <c r="N2156" s="172"/>
      <c r="O2156" s="172"/>
      <c r="P2156" s="172"/>
      <c r="Q2156" s="172"/>
      <c r="R2156" s="172"/>
      <c r="S2156" s="172"/>
      <c r="T2156" s="172"/>
      <c r="U2156" s="172"/>
      <c r="V2156" s="173"/>
      <c r="W2156" s="173"/>
    </row>
    <row r="2157" spans="1:23">
      <c r="A2157" s="170"/>
      <c r="B2157" s="170"/>
      <c r="C2157" s="170"/>
      <c r="D2157" s="170"/>
      <c r="E2157" s="170"/>
      <c r="F2157" s="171"/>
      <c r="G2157" s="172"/>
      <c r="H2157" s="172"/>
      <c r="I2157" s="172"/>
      <c r="J2157" s="172"/>
      <c r="K2157" s="172"/>
      <c r="L2157" s="172"/>
      <c r="M2157" s="172"/>
      <c r="N2157" s="172"/>
      <c r="O2157" s="172"/>
      <c r="P2157" s="172"/>
      <c r="Q2157" s="172"/>
      <c r="R2157" s="172"/>
      <c r="S2157" s="172"/>
      <c r="T2157" s="172"/>
      <c r="U2157" s="172"/>
      <c r="V2157" s="173"/>
      <c r="W2157" s="173"/>
    </row>
    <row r="2158" spans="1:23">
      <c r="A2158" s="170"/>
      <c r="B2158" s="170"/>
      <c r="C2158" s="170"/>
      <c r="D2158" s="170"/>
      <c r="E2158" s="170"/>
      <c r="F2158" s="171"/>
      <c r="G2158" s="172"/>
      <c r="H2158" s="172"/>
      <c r="I2158" s="172"/>
      <c r="J2158" s="172"/>
      <c r="K2158" s="172"/>
      <c r="L2158" s="172"/>
      <c r="M2158" s="172"/>
      <c r="N2158" s="172"/>
      <c r="O2158" s="172"/>
      <c r="P2158" s="172"/>
      <c r="Q2158" s="172"/>
      <c r="R2158" s="172"/>
      <c r="S2158" s="172"/>
      <c r="T2158" s="172"/>
      <c r="U2158" s="172"/>
      <c r="V2158" s="173"/>
      <c r="W2158" s="173"/>
    </row>
    <row r="2159" spans="1:23">
      <c r="A2159" s="170"/>
      <c r="B2159" s="170"/>
      <c r="C2159" s="170"/>
      <c r="D2159" s="170"/>
      <c r="E2159" s="170"/>
      <c r="F2159" s="171"/>
      <c r="G2159" s="172"/>
      <c r="H2159" s="172"/>
      <c r="I2159" s="172"/>
      <c r="J2159" s="172"/>
      <c r="K2159" s="172"/>
      <c r="L2159" s="172"/>
      <c r="M2159" s="172"/>
      <c r="N2159" s="172"/>
      <c r="O2159" s="172"/>
      <c r="P2159" s="172"/>
      <c r="Q2159" s="172"/>
      <c r="R2159" s="172"/>
      <c r="S2159" s="172"/>
      <c r="T2159" s="172"/>
      <c r="U2159" s="172"/>
      <c r="V2159" s="173"/>
      <c r="W2159" s="173"/>
    </row>
    <row r="2160" spans="1:23">
      <c r="A2160" s="170"/>
      <c r="B2160" s="170"/>
      <c r="C2160" s="170"/>
      <c r="D2160" s="170"/>
      <c r="E2160" s="170"/>
      <c r="F2160" s="171"/>
      <c r="G2160" s="172"/>
      <c r="H2160" s="172"/>
      <c r="I2160" s="172"/>
      <c r="J2160" s="172"/>
      <c r="K2160" s="172"/>
      <c r="L2160" s="172"/>
      <c r="M2160" s="172"/>
      <c r="N2160" s="172"/>
      <c r="O2160" s="172"/>
      <c r="P2160" s="172"/>
      <c r="Q2160" s="172"/>
      <c r="R2160" s="172"/>
      <c r="S2160" s="172"/>
      <c r="T2160" s="172"/>
      <c r="U2160" s="172"/>
      <c r="V2160" s="173"/>
      <c r="W2160" s="173"/>
    </row>
    <row r="2161" spans="1:23">
      <c r="A2161" s="170"/>
      <c r="B2161" s="170"/>
      <c r="C2161" s="170"/>
      <c r="D2161" s="170"/>
      <c r="E2161" s="170"/>
      <c r="F2161" s="171"/>
      <c r="G2161" s="172"/>
      <c r="H2161" s="172"/>
      <c r="I2161" s="172"/>
      <c r="J2161" s="172"/>
      <c r="K2161" s="172"/>
      <c r="L2161" s="172"/>
      <c r="M2161" s="172"/>
      <c r="N2161" s="172"/>
      <c r="O2161" s="172"/>
      <c r="P2161" s="172"/>
      <c r="Q2161" s="172"/>
      <c r="R2161" s="172"/>
      <c r="S2161" s="172"/>
      <c r="T2161" s="172"/>
      <c r="U2161" s="172"/>
      <c r="V2161" s="173"/>
      <c r="W2161" s="173"/>
    </row>
    <row r="2162" spans="1:23">
      <c r="A2162" s="170"/>
      <c r="B2162" s="170"/>
      <c r="C2162" s="170"/>
      <c r="D2162" s="170"/>
      <c r="E2162" s="170"/>
      <c r="F2162" s="171"/>
      <c r="G2162" s="172"/>
      <c r="H2162" s="172"/>
      <c r="I2162" s="172"/>
      <c r="J2162" s="172"/>
      <c r="K2162" s="172"/>
      <c r="L2162" s="172"/>
      <c r="M2162" s="172"/>
      <c r="N2162" s="172"/>
      <c r="O2162" s="172"/>
      <c r="P2162" s="172"/>
      <c r="Q2162" s="172"/>
      <c r="R2162" s="172"/>
      <c r="S2162" s="172"/>
      <c r="T2162" s="172"/>
      <c r="U2162" s="172"/>
      <c r="V2162" s="173"/>
      <c r="W2162" s="173"/>
    </row>
    <row r="2163" spans="1:23">
      <c r="A2163" s="170"/>
      <c r="B2163" s="170"/>
      <c r="C2163" s="170"/>
      <c r="D2163" s="170"/>
      <c r="E2163" s="170"/>
      <c r="F2163" s="171"/>
      <c r="G2163" s="172"/>
      <c r="H2163" s="172"/>
      <c r="I2163" s="172"/>
      <c r="J2163" s="172"/>
      <c r="K2163" s="172"/>
      <c r="L2163" s="172"/>
      <c r="M2163" s="172"/>
      <c r="N2163" s="172"/>
      <c r="O2163" s="172"/>
      <c r="P2163" s="172"/>
      <c r="Q2163" s="172"/>
      <c r="R2163" s="172"/>
      <c r="S2163" s="172"/>
      <c r="T2163" s="172"/>
      <c r="U2163" s="172"/>
      <c r="V2163" s="173"/>
      <c r="W2163" s="173"/>
    </row>
    <row r="2164" spans="1:23">
      <c r="A2164" s="170"/>
      <c r="B2164" s="170"/>
      <c r="C2164" s="170"/>
      <c r="D2164" s="170"/>
      <c r="E2164" s="170"/>
      <c r="F2164" s="171"/>
      <c r="G2164" s="172"/>
      <c r="H2164" s="172"/>
      <c r="I2164" s="172"/>
      <c r="J2164" s="172"/>
      <c r="K2164" s="172"/>
      <c r="L2164" s="172"/>
      <c r="M2164" s="172"/>
      <c r="N2164" s="172"/>
      <c r="O2164" s="172"/>
      <c r="P2164" s="172"/>
      <c r="Q2164" s="172"/>
      <c r="R2164" s="172"/>
      <c r="S2164" s="172"/>
      <c r="T2164" s="172"/>
      <c r="U2164" s="172"/>
      <c r="V2164" s="173"/>
      <c r="W2164" s="173"/>
    </row>
    <row r="2165" spans="1:23">
      <c r="A2165" s="170"/>
      <c r="B2165" s="170"/>
      <c r="C2165" s="170"/>
      <c r="D2165" s="170"/>
      <c r="E2165" s="170"/>
      <c r="F2165" s="171"/>
      <c r="G2165" s="172"/>
      <c r="H2165" s="172"/>
      <c r="I2165" s="172"/>
      <c r="J2165" s="172"/>
      <c r="K2165" s="172"/>
      <c r="L2165" s="172"/>
      <c r="M2165" s="172"/>
      <c r="N2165" s="172"/>
      <c r="O2165" s="172"/>
      <c r="P2165" s="172"/>
      <c r="Q2165" s="172"/>
      <c r="R2165" s="172"/>
      <c r="S2165" s="172"/>
      <c r="T2165" s="172"/>
      <c r="U2165" s="172"/>
      <c r="V2165" s="173"/>
      <c r="W2165" s="173"/>
    </row>
    <row r="2166" spans="1:23">
      <c r="A2166" s="170"/>
      <c r="B2166" s="170"/>
      <c r="C2166" s="170"/>
      <c r="D2166" s="170"/>
      <c r="E2166" s="170"/>
      <c r="F2166" s="171"/>
      <c r="G2166" s="172"/>
      <c r="H2166" s="172"/>
      <c r="I2166" s="172"/>
      <c r="J2166" s="172"/>
      <c r="K2166" s="172"/>
      <c r="L2166" s="172"/>
      <c r="M2166" s="172"/>
      <c r="N2166" s="172"/>
      <c r="O2166" s="172"/>
      <c r="P2166" s="172"/>
      <c r="Q2166" s="172"/>
      <c r="R2166" s="172"/>
      <c r="S2166" s="172"/>
      <c r="T2166" s="172"/>
      <c r="U2166" s="172"/>
      <c r="V2166" s="173"/>
      <c r="W2166" s="173"/>
    </row>
    <row r="2167" spans="1:23">
      <c r="A2167" s="170"/>
      <c r="B2167" s="170"/>
      <c r="C2167" s="170"/>
      <c r="D2167" s="170"/>
      <c r="E2167" s="170"/>
      <c r="F2167" s="171"/>
      <c r="G2167" s="172"/>
      <c r="H2167" s="172"/>
      <c r="I2167" s="172"/>
      <c r="J2167" s="172"/>
      <c r="K2167" s="172"/>
      <c r="L2167" s="172"/>
      <c r="M2167" s="172"/>
      <c r="N2167" s="172"/>
      <c r="O2167" s="172"/>
      <c r="P2167" s="172"/>
      <c r="Q2167" s="172"/>
      <c r="R2167" s="172"/>
      <c r="S2167" s="172"/>
      <c r="T2167" s="172"/>
      <c r="U2167" s="172"/>
      <c r="V2167" s="173"/>
      <c r="W2167" s="173"/>
    </row>
    <row r="2168" spans="1:23">
      <c r="A2168" s="170"/>
      <c r="B2168" s="170"/>
      <c r="C2168" s="170"/>
      <c r="D2168" s="170"/>
      <c r="E2168" s="170"/>
      <c r="F2168" s="171"/>
      <c r="G2168" s="172"/>
      <c r="H2168" s="172"/>
      <c r="I2168" s="172"/>
      <c r="J2168" s="172"/>
      <c r="K2168" s="172"/>
      <c r="L2168" s="172"/>
      <c r="M2168" s="172"/>
      <c r="N2168" s="172"/>
      <c r="O2168" s="172"/>
      <c r="P2168" s="172"/>
      <c r="Q2168" s="172"/>
      <c r="R2168" s="172"/>
      <c r="S2168" s="172"/>
      <c r="T2168" s="172"/>
      <c r="U2168" s="172"/>
      <c r="V2168" s="173"/>
      <c r="W2168" s="173"/>
    </row>
    <row r="2169" spans="1:23">
      <c r="A2169" s="170"/>
      <c r="B2169" s="170"/>
      <c r="C2169" s="170"/>
      <c r="D2169" s="170"/>
      <c r="E2169" s="170"/>
      <c r="F2169" s="171"/>
      <c r="G2169" s="172"/>
      <c r="H2169" s="172"/>
      <c r="I2169" s="172"/>
      <c r="J2169" s="172"/>
      <c r="K2169" s="172"/>
      <c r="L2169" s="172"/>
      <c r="M2169" s="172"/>
      <c r="N2169" s="172"/>
      <c r="O2169" s="172"/>
      <c r="P2169" s="172"/>
      <c r="Q2169" s="172"/>
      <c r="R2169" s="172"/>
      <c r="S2169" s="172"/>
      <c r="T2169" s="172"/>
      <c r="U2169" s="172"/>
      <c r="V2169" s="173"/>
      <c r="W2169" s="173"/>
    </row>
    <row r="2170" spans="1:23">
      <c r="A2170" s="170"/>
      <c r="B2170" s="170"/>
      <c r="C2170" s="170"/>
      <c r="D2170" s="170"/>
      <c r="E2170" s="170"/>
      <c r="F2170" s="171"/>
      <c r="G2170" s="172"/>
      <c r="H2170" s="172"/>
      <c r="I2170" s="172"/>
      <c r="J2170" s="172"/>
      <c r="K2170" s="172"/>
      <c r="L2170" s="172"/>
      <c r="M2170" s="172"/>
      <c r="N2170" s="172"/>
      <c r="O2170" s="172"/>
      <c r="P2170" s="172"/>
      <c r="Q2170" s="172"/>
      <c r="R2170" s="172"/>
      <c r="S2170" s="172"/>
      <c r="T2170" s="172"/>
      <c r="U2170" s="172"/>
      <c r="V2170" s="173"/>
      <c r="W2170" s="173"/>
    </row>
    <row r="2171" spans="1:23">
      <c r="A2171" s="170"/>
      <c r="B2171" s="170"/>
      <c r="C2171" s="170"/>
      <c r="D2171" s="170"/>
      <c r="E2171" s="170"/>
      <c r="F2171" s="171"/>
      <c r="G2171" s="172"/>
      <c r="H2171" s="172"/>
      <c r="I2171" s="172"/>
      <c r="J2171" s="172"/>
      <c r="K2171" s="172"/>
      <c r="L2171" s="172"/>
      <c r="M2171" s="172"/>
      <c r="N2171" s="172"/>
      <c r="O2171" s="172"/>
      <c r="P2171" s="172"/>
      <c r="Q2171" s="172"/>
      <c r="R2171" s="172"/>
      <c r="S2171" s="172"/>
      <c r="T2171" s="172"/>
      <c r="U2171" s="172"/>
      <c r="V2171" s="173"/>
      <c r="W2171" s="173"/>
    </row>
    <row r="2172" spans="1:23">
      <c r="A2172" s="170"/>
      <c r="B2172" s="170"/>
      <c r="C2172" s="170"/>
      <c r="D2172" s="170"/>
      <c r="E2172" s="170"/>
      <c r="F2172" s="171"/>
      <c r="G2172" s="172"/>
      <c r="H2172" s="172"/>
      <c r="I2172" s="172"/>
      <c r="J2172" s="172"/>
      <c r="K2172" s="172"/>
      <c r="L2172" s="172"/>
      <c r="M2172" s="172"/>
      <c r="N2172" s="172"/>
      <c r="O2172" s="172"/>
      <c r="P2172" s="172"/>
      <c r="Q2172" s="172"/>
      <c r="R2172" s="172"/>
      <c r="S2172" s="172"/>
      <c r="T2172" s="172"/>
      <c r="U2172" s="172"/>
      <c r="V2172" s="173"/>
      <c r="W2172" s="173"/>
    </row>
    <row r="2173" spans="1:23">
      <c r="A2173" s="170"/>
      <c r="B2173" s="170"/>
      <c r="C2173" s="170"/>
      <c r="D2173" s="170"/>
      <c r="E2173" s="170"/>
      <c r="F2173" s="171"/>
      <c r="G2173" s="172"/>
      <c r="H2173" s="172"/>
      <c r="I2173" s="172"/>
      <c r="J2173" s="172"/>
      <c r="K2173" s="172"/>
      <c r="L2173" s="172"/>
      <c r="M2173" s="172"/>
      <c r="N2173" s="172"/>
      <c r="O2173" s="172"/>
      <c r="P2173" s="172"/>
      <c r="Q2173" s="172"/>
      <c r="R2173" s="172"/>
      <c r="S2173" s="172"/>
      <c r="T2173" s="172"/>
      <c r="U2173" s="172"/>
      <c r="V2173" s="173"/>
      <c r="W2173" s="173"/>
    </row>
    <row r="2174" spans="1:23">
      <c r="A2174" s="170"/>
      <c r="B2174" s="170"/>
      <c r="C2174" s="170"/>
      <c r="D2174" s="170"/>
      <c r="E2174" s="170"/>
      <c r="F2174" s="171"/>
      <c r="G2174" s="172"/>
      <c r="H2174" s="172"/>
      <c r="I2174" s="172"/>
      <c r="J2174" s="172"/>
      <c r="K2174" s="172"/>
      <c r="L2174" s="172"/>
      <c r="M2174" s="172"/>
      <c r="N2174" s="172"/>
      <c r="O2174" s="172"/>
      <c r="P2174" s="172"/>
      <c r="Q2174" s="172"/>
      <c r="R2174" s="172"/>
      <c r="S2174" s="172"/>
      <c r="T2174" s="172"/>
      <c r="U2174" s="172"/>
      <c r="V2174" s="173"/>
      <c r="W2174" s="173"/>
    </row>
    <row r="2175" spans="1:23">
      <c r="A2175" s="170"/>
      <c r="B2175" s="170"/>
      <c r="C2175" s="170"/>
      <c r="D2175" s="170"/>
      <c r="E2175" s="170"/>
      <c r="F2175" s="171"/>
      <c r="G2175" s="172"/>
      <c r="H2175" s="172"/>
      <c r="I2175" s="172"/>
      <c r="J2175" s="172"/>
      <c r="K2175" s="172"/>
      <c r="L2175" s="172"/>
      <c r="M2175" s="172"/>
      <c r="N2175" s="172"/>
      <c r="O2175" s="172"/>
      <c r="P2175" s="172"/>
      <c r="Q2175" s="172"/>
      <c r="R2175" s="172"/>
      <c r="S2175" s="172"/>
      <c r="T2175" s="172"/>
      <c r="U2175" s="172"/>
      <c r="V2175" s="173"/>
      <c r="W2175" s="173"/>
    </row>
    <row r="2176" spans="1:23">
      <c r="A2176" s="170"/>
      <c r="B2176" s="170"/>
      <c r="C2176" s="170"/>
      <c r="D2176" s="170"/>
      <c r="E2176" s="170"/>
      <c r="F2176" s="171"/>
      <c r="G2176" s="172"/>
      <c r="H2176" s="172"/>
      <c r="I2176" s="172"/>
      <c r="J2176" s="172"/>
      <c r="K2176" s="172"/>
      <c r="L2176" s="172"/>
      <c r="M2176" s="172"/>
      <c r="N2176" s="172"/>
      <c r="O2176" s="172"/>
      <c r="P2176" s="172"/>
      <c r="Q2176" s="172"/>
      <c r="R2176" s="172"/>
      <c r="S2176" s="172"/>
      <c r="T2176" s="172"/>
      <c r="U2176" s="172"/>
      <c r="V2176" s="173"/>
      <c r="W2176" s="173"/>
    </row>
    <row r="2177" spans="1:23">
      <c r="A2177" s="170"/>
      <c r="B2177" s="170"/>
      <c r="C2177" s="170"/>
      <c r="D2177" s="170"/>
      <c r="E2177" s="170"/>
      <c r="F2177" s="171"/>
      <c r="G2177" s="172"/>
      <c r="H2177" s="172"/>
      <c r="I2177" s="172"/>
      <c r="J2177" s="172"/>
      <c r="K2177" s="172"/>
      <c r="L2177" s="172"/>
      <c r="M2177" s="172"/>
      <c r="N2177" s="172"/>
      <c r="O2177" s="172"/>
      <c r="P2177" s="172"/>
      <c r="Q2177" s="172"/>
      <c r="R2177" s="172"/>
      <c r="S2177" s="172"/>
      <c r="T2177" s="172"/>
      <c r="U2177" s="172"/>
      <c r="V2177" s="173"/>
      <c r="W2177" s="173"/>
    </row>
    <row r="2178" spans="1:23">
      <c r="A2178" s="170"/>
      <c r="B2178" s="170"/>
      <c r="C2178" s="170"/>
      <c r="D2178" s="170"/>
      <c r="E2178" s="170"/>
      <c r="F2178" s="171"/>
      <c r="G2178" s="172"/>
      <c r="H2178" s="172"/>
      <c r="I2178" s="172"/>
      <c r="J2178" s="172"/>
      <c r="K2178" s="172"/>
      <c r="L2178" s="172"/>
      <c r="M2178" s="172"/>
      <c r="N2178" s="172"/>
      <c r="O2178" s="172"/>
      <c r="P2178" s="172"/>
      <c r="Q2178" s="172"/>
      <c r="R2178" s="172"/>
      <c r="S2178" s="172"/>
      <c r="T2178" s="172"/>
      <c r="U2178" s="172"/>
      <c r="V2178" s="173"/>
      <c r="W2178" s="173"/>
    </row>
    <row r="2179" spans="1:23">
      <c r="A2179" s="170"/>
      <c r="B2179" s="170"/>
      <c r="C2179" s="170"/>
      <c r="D2179" s="170"/>
      <c r="E2179" s="170"/>
      <c r="F2179" s="171"/>
      <c r="G2179" s="172"/>
      <c r="H2179" s="172"/>
      <c r="I2179" s="172"/>
      <c r="J2179" s="172"/>
      <c r="K2179" s="172"/>
      <c r="L2179" s="172"/>
      <c r="M2179" s="172"/>
      <c r="N2179" s="172"/>
      <c r="O2179" s="172"/>
      <c r="P2179" s="172"/>
      <c r="Q2179" s="172"/>
      <c r="R2179" s="172"/>
      <c r="S2179" s="172"/>
      <c r="T2179" s="172"/>
      <c r="U2179" s="172"/>
      <c r="V2179" s="173"/>
      <c r="W2179" s="173"/>
    </row>
    <row r="2180" spans="1:23">
      <c r="A2180" s="170"/>
      <c r="B2180" s="170"/>
      <c r="C2180" s="170"/>
      <c r="D2180" s="170"/>
      <c r="E2180" s="170"/>
      <c r="F2180" s="171"/>
      <c r="G2180" s="172"/>
      <c r="H2180" s="172"/>
      <c r="I2180" s="172"/>
      <c r="J2180" s="172"/>
      <c r="K2180" s="172"/>
      <c r="L2180" s="172"/>
      <c r="M2180" s="172"/>
      <c r="N2180" s="172"/>
      <c r="O2180" s="172"/>
      <c r="P2180" s="172"/>
      <c r="Q2180" s="172"/>
      <c r="R2180" s="172"/>
      <c r="S2180" s="172"/>
      <c r="T2180" s="172"/>
      <c r="U2180" s="172"/>
      <c r="V2180" s="173"/>
      <c r="W2180" s="173"/>
    </row>
    <row r="2181" spans="1:23">
      <c r="A2181" s="170"/>
      <c r="B2181" s="170"/>
      <c r="C2181" s="170"/>
      <c r="D2181" s="170"/>
      <c r="E2181" s="170"/>
      <c r="F2181" s="171"/>
      <c r="G2181" s="172"/>
      <c r="H2181" s="172"/>
      <c r="I2181" s="172"/>
      <c r="J2181" s="172"/>
      <c r="K2181" s="172"/>
      <c r="L2181" s="172"/>
      <c r="M2181" s="172"/>
      <c r="N2181" s="172"/>
      <c r="O2181" s="172"/>
      <c r="P2181" s="172"/>
      <c r="Q2181" s="172"/>
      <c r="R2181" s="172"/>
      <c r="S2181" s="172"/>
      <c r="T2181" s="172"/>
      <c r="U2181" s="172"/>
      <c r="V2181" s="173"/>
      <c r="W2181" s="173"/>
    </row>
    <row r="2182" spans="1:23">
      <c r="A2182" s="170"/>
      <c r="B2182" s="170"/>
      <c r="C2182" s="170"/>
      <c r="D2182" s="170"/>
      <c r="E2182" s="170"/>
      <c r="F2182" s="171"/>
      <c r="G2182" s="172"/>
      <c r="H2182" s="172"/>
      <c r="I2182" s="172"/>
      <c r="J2182" s="172"/>
      <c r="K2182" s="172"/>
      <c r="L2182" s="172"/>
      <c r="M2182" s="172"/>
      <c r="N2182" s="172"/>
      <c r="O2182" s="172"/>
      <c r="P2182" s="172"/>
      <c r="Q2182" s="172"/>
      <c r="R2182" s="172"/>
      <c r="S2182" s="172"/>
      <c r="T2182" s="172"/>
      <c r="U2182" s="172"/>
      <c r="V2182" s="173"/>
      <c r="W2182" s="173"/>
    </row>
    <row r="2183" spans="1:23">
      <c r="A2183" s="170"/>
      <c r="B2183" s="170"/>
      <c r="C2183" s="170"/>
      <c r="D2183" s="170"/>
      <c r="E2183" s="170"/>
      <c r="F2183" s="171"/>
      <c r="G2183" s="172"/>
      <c r="H2183" s="172"/>
      <c r="I2183" s="172"/>
      <c r="J2183" s="172"/>
      <c r="K2183" s="172"/>
      <c r="L2183" s="172"/>
      <c r="M2183" s="172"/>
      <c r="N2183" s="172"/>
      <c r="O2183" s="172"/>
      <c r="P2183" s="172"/>
      <c r="Q2183" s="172"/>
      <c r="R2183" s="172"/>
      <c r="S2183" s="172"/>
      <c r="T2183" s="172"/>
      <c r="U2183" s="172"/>
      <c r="V2183" s="173"/>
      <c r="W2183" s="173"/>
    </row>
    <row r="2184" spans="1:23">
      <c r="A2184" s="170"/>
      <c r="B2184" s="170"/>
      <c r="C2184" s="170"/>
      <c r="D2184" s="170"/>
      <c r="E2184" s="170"/>
      <c r="F2184" s="171"/>
      <c r="G2184" s="172"/>
      <c r="H2184" s="172"/>
      <c r="I2184" s="172"/>
      <c r="J2184" s="172"/>
      <c r="K2184" s="172"/>
      <c r="L2184" s="172"/>
      <c r="M2184" s="172"/>
      <c r="N2184" s="172"/>
      <c r="O2184" s="172"/>
      <c r="P2184" s="172"/>
      <c r="Q2184" s="172"/>
      <c r="R2184" s="172"/>
      <c r="S2184" s="172"/>
      <c r="T2184" s="172"/>
      <c r="U2184" s="172"/>
      <c r="V2184" s="173"/>
      <c r="W2184" s="173"/>
    </row>
    <row r="2185" spans="1:23">
      <c r="A2185" s="170"/>
      <c r="B2185" s="170"/>
      <c r="C2185" s="170"/>
      <c r="D2185" s="170"/>
      <c r="E2185" s="170"/>
      <c r="F2185" s="171"/>
      <c r="G2185" s="172"/>
      <c r="H2185" s="172"/>
      <c r="I2185" s="172"/>
      <c r="J2185" s="172"/>
      <c r="K2185" s="172"/>
      <c r="L2185" s="172"/>
      <c r="M2185" s="172"/>
      <c r="N2185" s="172"/>
      <c r="O2185" s="172"/>
      <c r="P2185" s="172"/>
      <c r="Q2185" s="172"/>
      <c r="R2185" s="172"/>
      <c r="S2185" s="172"/>
      <c r="T2185" s="172"/>
      <c r="U2185" s="172"/>
      <c r="V2185" s="173"/>
      <c r="W2185" s="173"/>
    </row>
    <row r="2186" spans="1:23">
      <c r="A2186" s="170"/>
      <c r="B2186" s="170"/>
      <c r="C2186" s="170"/>
      <c r="D2186" s="170"/>
      <c r="E2186" s="170"/>
      <c r="F2186" s="171"/>
      <c r="G2186" s="172"/>
      <c r="H2186" s="172"/>
      <c r="I2186" s="172"/>
      <c r="J2186" s="172"/>
      <c r="K2186" s="172"/>
      <c r="L2186" s="172"/>
      <c r="M2186" s="172"/>
      <c r="N2186" s="172"/>
      <c r="O2186" s="172"/>
      <c r="P2186" s="172"/>
      <c r="Q2186" s="172"/>
      <c r="R2186" s="172"/>
      <c r="S2186" s="172"/>
      <c r="T2186" s="172"/>
      <c r="U2186" s="172"/>
      <c r="V2186" s="173"/>
      <c r="W2186" s="173"/>
    </row>
    <row r="2187" spans="1:23">
      <c r="A2187" s="170"/>
      <c r="B2187" s="170"/>
      <c r="C2187" s="170"/>
      <c r="D2187" s="170"/>
      <c r="E2187" s="170"/>
      <c r="F2187" s="171"/>
      <c r="G2187" s="172"/>
      <c r="H2187" s="172"/>
      <c r="I2187" s="172"/>
      <c r="J2187" s="172"/>
      <c r="K2187" s="172"/>
      <c r="L2187" s="172"/>
      <c r="M2187" s="172"/>
      <c r="N2187" s="172"/>
      <c r="O2187" s="172"/>
      <c r="P2187" s="172"/>
      <c r="Q2187" s="172"/>
      <c r="R2187" s="172"/>
      <c r="S2187" s="172"/>
      <c r="T2187" s="172"/>
      <c r="U2187" s="172"/>
      <c r="V2187" s="173"/>
      <c r="W2187" s="173"/>
    </row>
    <row r="2188" spans="1:23">
      <c r="A2188" s="170"/>
      <c r="B2188" s="170"/>
      <c r="C2188" s="170"/>
      <c r="D2188" s="170"/>
      <c r="E2188" s="170"/>
      <c r="F2188" s="171"/>
      <c r="G2188" s="172"/>
      <c r="H2188" s="172"/>
      <c r="I2188" s="172"/>
      <c r="J2188" s="172"/>
      <c r="K2188" s="172"/>
      <c r="L2188" s="172"/>
      <c r="M2188" s="172"/>
      <c r="N2188" s="172"/>
      <c r="O2188" s="172"/>
      <c r="P2188" s="172"/>
      <c r="Q2188" s="172"/>
      <c r="R2188" s="172"/>
      <c r="S2188" s="172"/>
      <c r="T2188" s="172"/>
      <c r="U2188" s="172"/>
      <c r="V2188" s="173"/>
      <c r="W2188" s="173"/>
    </row>
    <row r="2189" spans="1:23">
      <c r="A2189" s="170"/>
      <c r="B2189" s="170"/>
      <c r="C2189" s="170"/>
      <c r="D2189" s="170"/>
      <c r="E2189" s="170"/>
      <c r="F2189" s="171"/>
      <c r="G2189" s="172"/>
      <c r="H2189" s="172"/>
      <c r="I2189" s="172"/>
      <c r="J2189" s="172"/>
      <c r="K2189" s="172"/>
      <c r="L2189" s="172"/>
      <c r="M2189" s="172"/>
      <c r="N2189" s="172"/>
      <c r="O2189" s="172"/>
      <c r="P2189" s="172"/>
      <c r="Q2189" s="172"/>
      <c r="R2189" s="172"/>
      <c r="S2189" s="172"/>
      <c r="T2189" s="172"/>
      <c r="U2189" s="172"/>
      <c r="V2189" s="173"/>
      <c r="W2189" s="173"/>
    </row>
    <row r="2190" spans="1:23">
      <c r="A2190" s="170"/>
      <c r="B2190" s="170"/>
      <c r="C2190" s="170"/>
      <c r="D2190" s="170"/>
      <c r="E2190" s="170"/>
      <c r="F2190" s="171"/>
      <c r="G2190" s="172"/>
      <c r="H2190" s="172"/>
      <c r="I2190" s="172"/>
      <c r="J2190" s="172"/>
      <c r="K2190" s="172"/>
      <c r="L2190" s="172"/>
      <c r="M2190" s="172"/>
      <c r="N2190" s="172"/>
      <c r="O2190" s="172"/>
      <c r="P2190" s="172"/>
      <c r="Q2190" s="172"/>
      <c r="R2190" s="172"/>
      <c r="S2190" s="172"/>
      <c r="T2190" s="172"/>
      <c r="U2190" s="172"/>
      <c r="V2190" s="173"/>
      <c r="W2190" s="173"/>
    </row>
    <row r="2191" spans="1:23">
      <c r="A2191" s="170"/>
      <c r="B2191" s="170"/>
      <c r="C2191" s="170"/>
      <c r="D2191" s="170"/>
      <c r="E2191" s="170"/>
      <c r="F2191" s="171"/>
      <c r="G2191" s="172"/>
      <c r="H2191" s="172"/>
      <c r="I2191" s="172"/>
      <c r="J2191" s="172"/>
      <c r="K2191" s="172"/>
      <c r="L2191" s="172"/>
      <c r="M2191" s="172"/>
      <c r="N2191" s="172"/>
      <c r="O2191" s="172"/>
      <c r="P2191" s="172"/>
      <c r="Q2191" s="172"/>
      <c r="R2191" s="172"/>
      <c r="S2191" s="172"/>
      <c r="T2191" s="172"/>
      <c r="U2191" s="172"/>
      <c r="V2191" s="173"/>
      <c r="W2191" s="173"/>
    </row>
    <row r="2192" spans="1:23">
      <c r="A2192" s="170"/>
      <c r="B2192" s="170"/>
      <c r="C2192" s="170"/>
      <c r="D2192" s="170"/>
      <c r="E2192" s="170"/>
      <c r="F2192" s="171"/>
      <c r="G2192" s="172"/>
      <c r="H2192" s="172"/>
      <c r="I2192" s="172"/>
      <c r="J2192" s="172"/>
      <c r="K2192" s="172"/>
      <c r="L2192" s="172"/>
      <c r="M2192" s="172"/>
      <c r="N2192" s="172"/>
      <c r="O2192" s="172"/>
      <c r="P2192" s="172"/>
      <c r="Q2192" s="172"/>
      <c r="R2192" s="172"/>
      <c r="S2192" s="172"/>
      <c r="T2192" s="172"/>
      <c r="U2192" s="172"/>
      <c r="V2192" s="173"/>
      <c r="W2192" s="173"/>
    </row>
    <row r="2193" spans="1:23">
      <c r="A2193" s="170"/>
      <c r="B2193" s="170"/>
      <c r="C2193" s="170"/>
      <c r="D2193" s="170"/>
      <c r="E2193" s="170"/>
      <c r="F2193" s="171"/>
      <c r="G2193" s="172"/>
      <c r="H2193" s="172"/>
      <c r="I2193" s="172"/>
      <c r="J2193" s="172"/>
      <c r="K2193" s="172"/>
      <c r="L2193" s="172"/>
      <c r="M2193" s="172"/>
      <c r="N2193" s="172"/>
      <c r="O2193" s="172"/>
      <c r="P2193" s="172"/>
      <c r="Q2193" s="172"/>
      <c r="R2193" s="172"/>
      <c r="S2193" s="172"/>
      <c r="T2193" s="172"/>
      <c r="U2193" s="172"/>
      <c r="V2193" s="173"/>
      <c r="W2193" s="173"/>
    </row>
    <row r="2194" spans="1:23">
      <c r="A2194" s="170"/>
      <c r="B2194" s="170"/>
      <c r="C2194" s="170"/>
      <c r="D2194" s="170"/>
      <c r="E2194" s="170"/>
      <c r="F2194" s="171"/>
      <c r="G2194" s="172"/>
      <c r="H2194" s="172"/>
      <c r="I2194" s="172"/>
      <c r="J2194" s="172"/>
      <c r="K2194" s="172"/>
      <c r="L2194" s="172"/>
      <c r="M2194" s="172"/>
      <c r="N2194" s="172"/>
      <c r="O2194" s="172"/>
      <c r="P2194" s="172"/>
      <c r="Q2194" s="172"/>
      <c r="R2194" s="172"/>
      <c r="S2194" s="172"/>
      <c r="T2194" s="172"/>
      <c r="U2194" s="172"/>
      <c r="V2194" s="173"/>
      <c r="W2194" s="173"/>
    </row>
    <row r="2195" spans="1:23">
      <c r="A2195" s="170"/>
      <c r="B2195" s="170"/>
      <c r="C2195" s="170"/>
      <c r="D2195" s="170"/>
      <c r="E2195" s="170"/>
      <c r="F2195" s="171"/>
      <c r="G2195" s="172"/>
      <c r="H2195" s="172"/>
      <c r="I2195" s="172"/>
      <c r="J2195" s="172"/>
      <c r="K2195" s="172"/>
      <c r="L2195" s="172"/>
      <c r="M2195" s="172"/>
      <c r="N2195" s="172"/>
      <c r="O2195" s="172"/>
      <c r="P2195" s="172"/>
      <c r="Q2195" s="172"/>
      <c r="R2195" s="172"/>
      <c r="S2195" s="172"/>
      <c r="T2195" s="172"/>
      <c r="U2195" s="172"/>
      <c r="V2195" s="173"/>
      <c r="W2195" s="173"/>
    </row>
    <row r="2196" spans="1:23">
      <c r="A2196" s="170"/>
      <c r="B2196" s="170"/>
      <c r="C2196" s="170"/>
      <c r="D2196" s="170"/>
      <c r="E2196" s="170"/>
      <c r="F2196" s="171"/>
      <c r="G2196" s="172"/>
      <c r="H2196" s="172"/>
      <c r="I2196" s="172"/>
      <c r="J2196" s="172"/>
      <c r="K2196" s="172"/>
      <c r="L2196" s="172"/>
      <c r="M2196" s="172"/>
      <c r="N2196" s="172"/>
      <c r="O2196" s="172"/>
      <c r="P2196" s="172"/>
      <c r="Q2196" s="172"/>
      <c r="R2196" s="172"/>
      <c r="S2196" s="172"/>
      <c r="T2196" s="172"/>
      <c r="U2196" s="172"/>
      <c r="V2196" s="173"/>
      <c r="W2196" s="173"/>
    </row>
    <row r="2197" spans="1:23">
      <c r="A2197" s="170"/>
      <c r="B2197" s="170"/>
      <c r="C2197" s="170"/>
      <c r="D2197" s="170"/>
      <c r="E2197" s="170"/>
      <c r="F2197" s="171"/>
      <c r="G2197" s="172"/>
      <c r="H2197" s="172"/>
      <c r="I2197" s="172"/>
      <c r="J2197" s="172"/>
      <c r="K2197" s="172"/>
      <c r="L2197" s="172"/>
      <c r="M2197" s="172"/>
      <c r="N2197" s="172"/>
      <c r="O2197" s="172"/>
      <c r="P2197" s="172"/>
      <c r="Q2197" s="172"/>
      <c r="R2197" s="172"/>
      <c r="S2197" s="172"/>
      <c r="T2197" s="172"/>
      <c r="U2197" s="172"/>
      <c r="V2197" s="173"/>
      <c r="W2197" s="173"/>
    </row>
    <row r="2198" spans="1:23">
      <c r="A2198" s="170"/>
      <c r="B2198" s="170"/>
      <c r="C2198" s="170"/>
      <c r="D2198" s="170"/>
      <c r="E2198" s="170"/>
      <c r="F2198" s="171"/>
      <c r="G2198" s="172"/>
      <c r="H2198" s="172"/>
      <c r="I2198" s="172"/>
      <c r="J2198" s="172"/>
      <c r="K2198" s="172"/>
      <c r="L2198" s="172"/>
      <c r="M2198" s="172"/>
      <c r="N2198" s="172"/>
      <c r="O2198" s="172"/>
      <c r="P2198" s="172"/>
      <c r="Q2198" s="172"/>
      <c r="R2198" s="172"/>
      <c r="S2198" s="172"/>
      <c r="T2198" s="172"/>
      <c r="U2198" s="172"/>
      <c r="V2198" s="173"/>
      <c r="W2198" s="173"/>
    </row>
    <row r="2199" spans="1:23">
      <c r="A2199" s="170"/>
      <c r="B2199" s="170"/>
      <c r="C2199" s="170"/>
      <c r="D2199" s="170"/>
      <c r="E2199" s="170"/>
      <c r="F2199" s="171"/>
      <c r="G2199" s="172"/>
      <c r="H2199" s="172"/>
      <c r="I2199" s="172"/>
      <c r="J2199" s="172"/>
      <c r="K2199" s="172"/>
      <c r="L2199" s="172"/>
      <c r="M2199" s="172"/>
      <c r="N2199" s="172"/>
      <c r="O2199" s="172"/>
      <c r="P2199" s="172"/>
      <c r="Q2199" s="172"/>
      <c r="R2199" s="172"/>
      <c r="S2199" s="172"/>
      <c r="T2199" s="172"/>
      <c r="U2199" s="172"/>
      <c r="V2199" s="173"/>
      <c r="W2199" s="173"/>
    </row>
    <row r="2200" spans="1:23">
      <c r="A2200" s="170"/>
      <c r="B2200" s="170"/>
      <c r="C2200" s="170"/>
      <c r="D2200" s="170"/>
      <c r="E2200" s="170"/>
      <c r="F2200" s="171"/>
      <c r="G2200" s="172"/>
      <c r="H2200" s="172"/>
      <c r="I2200" s="172"/>
      <c r="J2200" s="172"/>
      <c r="K2200" s="172"/>
      <c r="L2200" s="172"/>
      <c r="M2200" s="172"/>
      <c r="N2200" s="172"/>
      <c r="O2200" s="172"/>
      <c r="P2200" s="172"/>
      <c r="Q2200" s="172"/>
      <c r="R2200" s="172"/>
      <c r="S2200" s="172"/>
      <c r="T2200" s="172"/>
      <c r="U2200" s="172"/>
      <c r="V2200" s="173"/>
      <c r="W2200" s="173"/>
    </row>
    <row r="2201" spans="1:23">
      <c r="A2201" s="170"/>
      <c r="B2201" s="170"/>
      <c r="C2201" s="170"/>
      <c r="D2201" s="170"/>
      <c r="E2201" s="170"/>
      <c r="F2201" s="171"/>
      <c r="G2201" s="172"/>
      <c r="H2201" s="172"/>
      <c r="I2201" s="172"/>
      <c r="J2201" s="172"/>
      <c r="K2201" s="172"/>
      <c r="L2201" s="172"/>
      <c r="M2201" s="172"/>
      <c r="N2201" s="172"/>
      <c r="O2201" s="172"/>
      <c r="P2201" s="172"/>
      <c r="Q2201" s="172"/>
      <c r="R2201" s="172"/>
      <c r="S2201" s="172"/>
      <c r="T2201" s="172"/>
      <c r="U2201" s="172"/>
      <c r="V2201" s="173"/>
      <c r="W2201" s="173"/>
    </row>
    <row r="2202" spans="1:23">
      <c r="A2202" s="170"/>
      <c r="B2202" s="170"/>
      <c r="C2202" s="170"/>
      <c r="D2202" s="170"/>
      <c r="E2202" s="170"/>
      <c r="F2202" s="171"/>
      <c r="G2202" s="172"/>
      <c r="H2202" s="172"/>
      <c r="I2202" s="172"/>
      <c r="J2202" s="172"/>
      <c r="K2202" s="172"/>
      <c r="L2202" s="172"/>
      <c r="M2202" s="172"/>
      <c r="N2202" s="172"/>
      <c r="O2202" s="172"/>
      <c r="P2202" s="172"/>
      <c r="Q2202" s="172"/>
      <c r="R2202" s="172"/>
      <c r="S2202" s="172"/>
      <c r="T2202" s="172"/>
      <c r="U2202" s="172"/>
      <c r="V2202" s="173"/>
      <c r="W2202" s="173"/>
    </row>
    <row r="2203" spans="1:23">
      <c r="A2203" s="170"/>
      <c r="B2203" s="170"/>
      <c r="C2203" s="170"/>
      <c r="D2203" s="170"/>
      <c r="E2203" s="170"/>
      <c r="F2203" s="171"/>
      <c r="G2203" s="172"/>
      <c r="H2203" s="172"/>
      <c r="I2203" s="172"/>
      <c r="J2203" s="172"/>
      <c r="K2203" s="172"/>
      <c r="L2203" s="172"/>
      <c r="M2203" s="172"/>
      <c r="N2203" s="172"/>
      <c r="O2203" s="172"/>
      <c r="P2203" s="172"/>
      <c r="Q2203" s="172"/>
      <c r="R2203" s="172"/>
      <c r="S2203" s="172"/>
      <c r="T2203" s="172"/>
      <c r="U2203" s="172"/>
      <c r="V2203" s="173"/>
      <c r="W2203" s="173"/>
    </row>
    <row r="2204" spans="1:23">
      <c r="A2204" s="170"/>
      <c r="B2204" s="170"/>
      <c r="C2204" s="170"/>
      <c r="D2204" s="170"/>
      <c r="E2204" s="170"/>
      <c r="F2204" s="171"/>
      <c r="G2204" s="172"/>
      <c r="H2204" s="172"/>
      <c r="I2204" s="172"/>
      <c r="J2204" s="172"/>
      <c r="K2204" s="172"/>
      <c r="L2204" s="172"/>
      <c r="M2204" s="172"/>
      <c r="N2204" s="172"/>
      <c r="O2204" s="172"/>
      <c r="P2204" s="172"/>
      <c r="Q2204" s="172"/>
      <c r="R2204" s="172"/>
      <c r="S2204" s="172"/>
      <c r="T2204" s="172"/>
      <c r="U2204" s="172"/>
      <c r="V2204" s="173"/>
      <c r="W2204" s="173"/>
    </row>
    <row r="2205" spans="1:23">
      <c r="A2205" s="170"/>
      <c r="B2205" s="170"/>
      <c r="C2205" s="170"/>
      <c r="D2205" s="170"/>
      <c r="E2205" s="170"/>
      <c r="F2205" s="171"/>
      <c r="G2205" s="172"/>
      <c r="H2205" s="172"/>
      <c r="I2205" s="172"/>
      <c r="J2205" s="172"/>
      <c r="K2205" s="172"/>
      <c r="L2205" s="172"/>
      <c r="M2205" s="172"/>
      <c r="N2205" s="172"/>
      <c r="O2205" s="172"/>
      <c r="P2205" s="172"/>
      <c r="Q2205" s="172"/>
      <c r="R2205" s="172"/>
      <c r="S2205" s="172"/>
      <c r="T2205" s="172"/>
      <c r="U2205" s="172"/>
      <c r="V2205" s="173"/>
      <c r="W2205" s="173"/>
    </row>
    <row r="2206" spans="1:23">
      <c r="A2206" s="170"/>
      <c r="B2206" s="170"/>
      <c r="C2206" s="170"/>
      <c r="D2206" s="170"/>
      <c r="E2206" s="170"/>
      <c r="F2206" s="171"/>
      <c r="G2206" s="172"/>
      <c r="H2206" s="172"/>
      <c r="I2206" s="172"/>
      <c r="J2206" s="172"/>
      <c r="K2206" s="172"/>
      <c r="L2206" s="172"/>
      <c r="M2206" s="172"/>
      <c r="N2206" s="172"/>
      <c r="O2206" s="172"/>
      <c r="P2206" s="172"/>
      <c r="Q2206" s="172"/>
      <c r="R2206" s="172"/>
      <c r="S2206" s="172"/>
      <c r="T2206" s="172"/>
      <c r="U2206" s="172"/>
      <c r="V2206" s="173"/>
      <c r="W2206" s="173"/>
    </row>
    <row r="2207" spans="1:23">
      <c r="A2207" s="170"/>
      <c r="B2207" s="170"/>
      <c r="C2207" s="170"/>
      <c r="D2207" s="170"/>
      <c r="E2207" s="170"/>
      <c r="F2207" s="171"/>
      <c r="G2207" s="172"/>
      <c r="H2207" s="172"/>
      <c r="I2207" s="172"/>
      <c r="J2207" s="172"/>
      <c r="K2207" s="172"/>
      <c r="L2207" s="172"/>
      <c r="M2207" s="172"/>
      <c r="N2207" s="172"/>
      <c r="O2207" s="172"/>
      <c r="P2207" s="172"/>
      <c r="Q2207" s="172"/>
      <c r="R2207" s="172"/>
      <c r="S2207" s="172"/>
      <c r="T2207" s="172"/>
      <c r="U2207" s="172"/>
      <c r="V2207" s="173"/>
      <c r="W2207" s="173"/>
    </row>
    <row r="2208" spans="1:23">
      <c r="A2208" s="170"/>
      <c r="B2208" s="170"/>
      <c r="C2208" s="170"/>
      <c r="D2208" s="170"/>
      <c r="E2208" s="170"/>
      <c r="F2208" s="171"/>
      <c r="G2208" s="172"/>
      <c r="H2208" s="172"/>
      <c r="I2208" s="172"/>
      <c r="J2208" s="172"/>
      <c r="K2208" s="172"/>
      <c r="L2208" s="172"/>
      <c r="M2208" s="172"/>
      <c r="N2208" s="172"/>
      <c r="O2208" s="172"/>
      <c r="P2208" s="172"/>
      <c r="Q2208" s="172"/>
      <c r="R2208" s="172"/>
      <c r="S2208" s="172"/>
      <c r="T2208" s="172"/>
      <c r="U2208" s="172"/>
      <c r="V2208" s="173"/>
      <c r="W2208" s="173"/>
    </row>
    <row r="2209" spans="1:23">
      <c r="A2209" s="170"/>
      <c r="B2209" s="170"/>
      <c r="C2209" s="170"/>
      <c r="D2209" s="170"/>
      <c r="E2209" s="170"/>
      <c r="F2209" s="171"/>
      <c r="G2209" s="172"/>
      <c r="H2209" s="172"/>
      <c r="I2209" s="172"/>
      <c r="J2209" s="172"/>
      <c r="K2209" s="172"/>
      <c r="L2209" s="172"/>
      <c r="M2209" s="172"/>
      <c r="N2209" s="172"/>
      <c r="O2209" s="172"/>
      <c r="P2209" s="172"/>
      <c r="Q2209" s="172"/>
      <c r="R2209" s="172"/>
      <c r="S2209" s="172"/>
      <c r="T2209" s="172"/>
      <c r="U2209" s="172"/>
      <c r="V2209" s="173"/>
      <c r="W2209" s="173"/>
    </row>
    <row r="2210" spans="1:23">
      <c r="A2210" s="170"/>
      <c r="B2210" s="170"/>
      <c r="C2210" s="170"/>
      <c r="D2210" s="170"/>
      <c r="E2210" s="170"/>
      <c r="F2210" s="171"/>
      <c r="G2210" s="172"/>
      <c r="H2210" s="172"/>
      <c r="I2210" s="172"/>
      <c r="J2210" s="172"/>
      <c r="K2210" s="172"/>
      <c r="L2210" s="172"/>
      <c r="M2210" s="172"/>
      <c r="N2210" s="172"/>
      <c r="O2210" s="172"/>
      <c r="P2210" s="172"/>
      <c r="Q2210" s="172"/>
      <c r="R2210" s="172"/>
      <c r="S2210" s="172"/>
      <c r="T2210" s="172"/>
      <c r="U2210" s="172"/>
      <c r="V2210" s="173"/>
      <c r="W2210" s="173"/>
    </row>
    <row r="2211" spans="1:23">
      <c r="A2211" s="170"/>
      <c r="B2211" s="170"/>
      <c r="C2211" s="170"/>
      <c r="D2211" s="170"/>
      <c r="E2211" s="170"/>
      <c r="F2211" s="171"/>
      <c r="G2211" s="172"/>
      <c r="H2211" s="172"/>
      <c r="I2211" s="172"/>
      <c r="J2211" s="172"/>
      <c r="K2211" s="172"/>
      <c r="L2211" s="172"/>
      <c r="M2211" s="172"/>
      <c r="N2211" s="172"/>
      <c r="O2211" s="172"/>
      <c r="P2211" s="172"/>
      <c r="Q2211" s="172"/>
      <c r="R2211" s="172"/>
      <c r="S2211" s="172"/>
      <c r="T2211" s="172"/>
      <c r="U2211" s="172"/>
      <c r="V2211" s="173"/>
      <c r="W2211" s="173"/>
    </row>
    <row r="2212" spans="1:23">
      <c r="A2212" s="170"/>
      <c r="B2212" s="170"/>
      <c r="C2212" s="170"/>
      <c r="D2212" s="170"/>
      <c r="E2212" s="170"/>
      <c r="F2212" s="171"/>
      <c r="G2212" s="172"/>
      <c r="H2212" s="172"/>
      <c r="I2212" s="172"/>
      <c r="J2212" s="172"/>
      <c r="K2212" s="172"/>
      <c r="L2212" s="172"/>
      <c r="M2212" s="172"/>
      <c r="N2212" s="172"/>
      <c r="O2212" s="172"/>
      <c r="P2212" s="172"/>
      <c r="Q2212" s="172"/>
      <c r="R2212" s="172"/>
      <c r="S2212" s="172"/>
      <c r="T2212" s="172"/>
      <c r="U2212" s="172"/>
      <c r="V2212" s="173"/>
      <c r="W2212" s="173"/>
    </row>
    <row r="2213" spans="1:23">
      <c r="A2213" s="170"/>
      <c r="B2213" s="170"/>
      <c r="C2213" s="170"/>
      <c r="D2213" s="170"/>
      <c r="E2213" s="170"/>
      <c r="F2213" s="171"/>
      <c r="G2213" s="172"/>
      <c r="H2213" s="172"/>
      <c r="I2213" s="172"/>
      <c r="J2213" s="172"/>
      <c r="K2213" s="172"/>
      <c r="L2213" s="172"/>
      <c r="M2213" s="172"/>
      <c r="N2213" s="172"/>
      <c r="O2213" s="172"/>
      <c r="P2213" s="172"/>
      <c r="Q2213" s="172"/>
      <c r="R2213" s="172"/>
      <c r="S2213" s="172"/>
      <c r="T2213" s="172"/>
      <c r="U2213" s="172"/>
      <c r="V2213" s="173"/>
      <c r="W2213" s="173"/>
    </row>
    <row r="2214" spans="1:23">
      <c r="A2214" s="170"/>
      <c r="B2214" s="170"/>
      <c r="C2214" s="170"/>
      <c r="D2214" s="170"/>
      <c r="E2214" s="170"/>
      <c r="F2214" s="171"/>
      <c r="G2214" s="172"/>
      <c r="H2214" s="172"/>
      <c r="I2214" s="172"/>
      <c r="J2214" s="172"/>
      <c r="K2214" s="172"/>
      <c r="L2214" s="172"/>
      <c r="M2214" s="172"/>
      <c r="N2214" s="172"/>
      <c r="O2214" s="172"/>
      <c r="P2214" s="172"/>
      <c r="Q2214" s="172"/>
      <c r="R2214" s="172"/>
      <c r="S2214" s="172"/>
      <c r="T2214" s="172"/>
      <c r="U2214" s="172"/>
      <c r="V2214" s="173"/>
      <c r="W2214" s="173"/>
    </row>
    <row r="2215" spans="1:23">
      <c r="A2215" s="170"/>
      <c r="B2215" s="170"/>
      <c r="C2215" s="170"/>
      <c r="D2215" s="170"/>
      <c r="E2215" s="170"/>
      <c r="F2215" s="171"/>
      <c r="G2215" s="172"/>
      <c r="H2215" s="172"/>
      <c r="I2215" s="172"/>
      <c r="J2215" s="172"/>
      <c r="K2215" s="172"/>
      <c r="L2215" s="172"/>
      <c r="M2215" s="172"/>
      <c r="N2215" s="172"/>
      <c r="O2215" s="172"/>
      <c r="P2215" s="172"/>
      <c r="Q2215" s="172"/>
      <c r="R2215" s="172"/>
      <c r="S2215" s="172"/>
      <c r="T2215" s="172"/>
      <c r="U2215" s="172"/>
      <c r="V2215" s="173"/>
      <c r="W2215" s="173"/>
    </row>
    <row r="2216" spans="1:23">
      <c r="A2216" s="170"/>
      <c r="B2216" s="170"/>
      <c r="C2216" s="170"/>
      <c r="D2216" s="170"/>
      <c r="E2216" s="170"/>
      <c r="F2216" s="171"/>
      <c r="G2216" s="172"/>
      <c r="H2216" s="172"/>
      <c r="I2216" s="172"/>
      <c r="J2216" s="172"/>
      <c r="K2216" s="172"/>
      <c r="L2216" s="172"/>
      <c r="M2216" s="172"/>
      <c r="N2216" s="172"/>
      <c r="O2216" s="172"/>
      <c r="P2216" s="172"/>
      <c r="Q2216" s="172"/>
      <c r="R2216" s="172"/>
      <c r="S2216" s="172"/>
      <c r="T2216" s="172"/>
      <c r="U2216" s="172"/>
      <c r="V2216" s="173"/>
      <c r="W2216" s="173"/>
    </row>
    <row r="2217" spans="1:23">
      <c r="A2217" s="170"/>
      <c r="B2217" s="170"/>
      <c r="C2217" s="170"/>
      <c r="D2217" s="170"/>
      <c r="E2217" s="170"/>
      <c r="F2217" s="171"/>
      <c r="G2217" s="172"/>
      <c r="H2217" s="172"/>
      <c r="I2217" s="172"/>
      <c r="J2217" s="172"/>
      <c r="K2217" s="172"/>
      <c r="L2217" s="172"/>
      <c r="M2217" s="172"/>
      <c r="N2217" s="172"/>
      <c r="O2217" s="172"/>
      <c r="P2217" s="172"/>
      <c r="Q2217" s="172"/>
      <c r="R2217" s="172"/>
      <c r="S2217" s="172"/>
      <c r="T2217" s="172"/>
      <c r="U2217" s="172"/>
      <c r="V2217" s="173"/>
      <c r="W2217" s="173"/>
    </row>
    <row r="2218" spans="1:23">
      <c r="A2218" s="170"/>
      <c r="B2218" s="170"/>
      <c r="C2218" s="170"/>
      <c r="D2218" s="170"/>
      <c r="E2218" s="170"/>
      <c r="F2218" s="171"/>
      <c r="G2218" s="172"/>
      <c r="H2218" s="172"/>
      <c r="I2218" s="172"/>
      <c r="J2218" s="172"/>
      <c r="K2218" s="172"/>
      <c r="L2218" s="172"/>
      <c r="M2218" s="172"/>
      <c r="N2218" s="172"/>
      <c r="O2218" s="172"/>
      <c r="P2218" s="172"/>
      <c r="Q2218" s="172"/>
      <c r="R2218" s="172"/>
      <c r="S2218" s="172"/>
      <c r="T2218" s="172"/>
      <c r="U2218" s="172"/>
      <c r="V2218" s="173"/>
      <c r="W2218" s="173"/>
    </row>
    <row r="2219" spans="1:23">
      <c r="A2219" s="170"/>
      <c r="B2219" s="170"/>
      <c r="C2219" s="170"/>
      <c r="D2219" s="170"/>
      <c r="E2219" s="170"/>
      <c r="F2219" s="171"/>
      <c r="G2219" s="172"/>
      <c r="H2219" s="172"/>
      <c r="I2219" s="172"/>
      <c r="J2219" s="172"/>
      <c r="K2219" s="172"/>
      <c r="L2219" s="172"/>
      <c r="M2219" s="172"/>
      <c r="N2219" s="172"/>
      <c r="O2219" s="172"/>
      <c r="P2219" s="172"/>
      <c r="Q2219" s="172"/>
      <c r="R2219" s="172"/>
      <c r="S2219" s="172"/>
      <c r="T2219" s="172"/>
      <c r="U2219" s="172"/>
      <c r="V2219" s="173"/>
      <c r="W2219" s="173"/>
    </row>
    <row r="2220" spans="1:23">
      <c r="A2220" s="170"/>
      <c r="B2220" s="170"/>
      <c r="C2220" s="170"/>
      <c r="D2220" s="170"/>
      <c r="E2220" s="170"/>
      <c r="F2220" s="171"/>
      <c r="G2220" s="172"/>
      <c r="H2220" s="172"/>
      <c r="I2220" s="172"/>
      <c r="J2220" s="172"/>
      <c r="K2220" s="172"/>
      <c r="L2220" s="172"/>
      <c r="M2220" s="172"/>
      <c r="N2220" s="172"/>
      <c r="O2220" s="172"/>
      <c r="P2220" s="172"/>
      <c r="Q2220" s="172"/>
      <c r="R2220" s="172"/>
      <c r="S2220" s="172"/>
      <c r="T2220" s="172"/>
      <c r="U2220" s="172"/>
      <c r="V2220" s="173"/>
      <c r="W2220" s="173"/>
    </row>
    <row r="2221" spans="1:23">
      <c r="A2221" s="170"/>
      <c r="B2221" s="170"/>
      <c r="C2221" s="170"/>
      <c r="D2221" s="170"/>
      <c r="E2221" s="170"/>
      <c r="F2221" s="171"/>
      <c r="G2221" s="172"/>
      <c r="H2221" s="172"/>
      <c r="I2221" s="172"/>
      <c r="J2221" s="172"/>
      <c r="K2221" s="172"/>
      <c r="L2221" s="172"/>
      <c r="M2221" s="172"/>
      <c r="N2221" s="172"/>
      <c r="O2221" s="172"/>
      <c r="P2221" s="172"/>
      <c r="Q2221" s="172"/>
      <c r="R2221" s="172"/>
      <c r="S2221" s="172"/>
      <c r="T2221" s="172"/>
      <c r="U2221" s="172"/>
      <c r="V2221" s="173"/>
      <c r="W2221" s="173"/>
    </row>
    <row r="2222" spans="1:23">
      <c r="A2222" s="170"/>
      <c r="B2222" s="170"/>
      <c r="C2222" s="170"/>
      <c r="D2222" s="170"/>
      <c r="E2222" s="170"/>
      <c r="F2222" s="171"/>
      <c r="G2222" s="172"/>
      <c r="H2222" s="172"/>
      <c r="I2222" s="172"/>
      <c r="J2222" s="172"/>
      <c r="K2222" s="172"/>
      <c r="L2222" s="172"/>
      <c r="M2222" s="172"/>
      <c r="N2222" s="172"/>
      <c r="O2222" s="172"/>
      <c r="P2222" s="172"/>
      <c r="Q2222" s="172"/>
      <c r="R2222" s="172"/>
      <c r="S2222" s="172"/>
      <c r="T2222" s="172"/>
      <c r="U2222" s="172"/>
      <c r="V2222" s="173"/>
      <c r="W2222" s="173"/>
    </row>
    <row r="2223" spans="1:23">
      <c r="A2223" s="170"/>
      <c r="B2223" s="170"/>
      <c r="C2223" s="170"/>
      <c r="D2223" s="170"/>
      <c r="E2223" s="170"/>
      <c r="F2223" s="171"/>
      <c r="G2223" s="172"/>
      <c r="H2223" s="172"/>
      <c r="I2223" s="172"/>
      <c r="J2223" s="172"/>
      <c r="K2223" s="172"/>
      <c r="L2223" s="172"/>
      <c r="M2223" s="172"/>
      <c r="N2223" s="172"/>
      <c r="O2223" s="172"/>
      <c r="P2223" s="172"/>
      <c r="Q2223" s="172"/>
      <c r="R2223" s="172"/>
      <c r="S2223" s="172"/>
      <c r="T2223" s="172"/>
      <c r="U2223" s="172"/>
      <c r="V2223" s="173"/>
      <c r="W2223" s="173"/>
    </row>
    <row r="2224" spans="1:23">
      <c r="A2224" s="170"/>
      <c r="B2224" s="170"/>
      <c r="C2224" s="170"/>
      <c r="D2224" s="170"/>
      <c r="E2224" s="170"/>
      <c r="F2224" s="171"/>
      <c r="G2224" s="172"/>
      <c r="H2224" s="172"/>
      <c r="I2224" s="172"/>
      <c r="J2224" s="172"/>
      <c r="K2224" s="172"/>
      <c r="L2224" s="172"/>
      <c r="M2224" s="172"/>
      <c r="N2224" s="172"/>
      <c r="O2224" s="172"/>
      <c r="P2224" s="172"/>
      <c r="Q2224" s="172"/>
      <c r="R2224" s="172"/>
      <c r="S2224" s="172"/>
      <c r="T2224" s="172"/>
      <c r="U2224" s="172"/>
      <c r="V2224" s="173"/>
      <c r="W2224" s="173"/>
    </row>
    <row r="2225" spans="1:23">
      <c r="A2225" s="170"/>
      <c r="B2225" s="170"/>
      <c r="C2225" s="170"/>
      <c r="D2225" s="170"/>
      <c r="E2225" s="170"/>
      <c r="F2225" s="171"/>
      <c r="G2225" s="172"/>
      <c r="H2225" s="172"/>
      <c r="I2225" s="172"/>
      <c r="J2225" s="172"/>
      <c r="K2225" s="172"/>
      <c r="L2225" s="172"/>
      <c r="M2225" s="172"/>
      <c r="N2225" s="172"/>
      <c r="O2225" s="172"/>
      <c r="P2225" s="172"/>
      <c r="Q2225" s="172"/>
      <c r="R2225" s="172"/>
      <c r="S2225" s="172"/>
      <c r="T2225" s="172"/>
      <c r="U2225" s="172"/>
      <c r="V2225" s="173"/>
      <c r="W2225" s="173"/>
    </row>
    <row r="2226" spans="1:23">
      <c r="A2226" s="170"/>
      <c r="B2226" s="170"/>
      <c r="C2226" s="170"/>
      <c r="D2226" s="170"/>
      <c r="E2226" s="170"/>
      <c r="F2226" s="171"/>
      <c r="G2226" s="172"/>
      <c r="H2226" s="172"/>
      <c r="I2226" s="172"/>
      <c r="J2226" s="172"/>
      <c r="K2226" s="172"/>
      <c r="L2226" s="172"/>
      <c r="M2226" s="172"/>
      <c r="N2226" s="172"/>
      <c r="O2226" s="172"/>
      <c r="P2226" s="172"/>
      <c r="Q2226" s="172"/>
      <c r="R2226" s="172"/>
      <c r="S2226" s="172"/>
      <c r="T2226" s="172"/>
      <c r="U2226" s="172"/>
      <c r="V2226" s="173"/>
      <c r="W2226" s="173"/>
    </row>
    <row r="2227" spans="1:23">
      <c r="A2227" s="170"/>
      <c r="B2227" s="170"/>
      <c r="C2227" s="170"/>
      <c r="D2227" s="170"/>
      <c r="E2227" s="170"/>
      <c r="F2227" s="171"/>
      <c r="G2227" s="172"/>
      <c r="H2227" s="172"/>
      <c r="I2227" s="172"/>
      <c r="J2227" s="172"/>
      <c r="K2227" s="172"/>
      <c r="L2227" s="172"/>
      <c r="M2227" s="172"/>
      <c r="N2227" s="172"/>
      <c r="O2227" s="172"/>
      <c r="P2227" s="172"/>
      <c r="Q2227" s="172"/>
      <c r="R2227" s="172"/>
      <c r="S2227" s="172"/>
      <c r="T2227" s="172"/>
      <c r="U2227" s="172"/>
      <c r="V2227" s="173"/>
      <c r="W2227" s="173"/>
    </row>
    <row r="2228" spans="1:23">
      <c r="A2228" s="170"/>
      <c r="B2228" s="170"/>
      <c r="C2228" s="170"/>
      <c r="D2228" s="170"/>
      <c r="E2228" s="170"/>
      <c r="F2228" s="171"/>
      <c r="G2228" s="172"/>
      <c r="H2228" s="172"/>
      <c r="I2228" s="172"/>
      <c r="J2228" s="172"/>
      <c r="K2228" s="172"/>
      <c r="L2228" s="172"/>
      <c r="M2228" s="172"/>
      <c r="N2228" s="172"/>
      <c r="O2228" s="172"/>
      <c r="P2228" s="172"/>
      <c r="Q2228" s="172"/>
      <c r="R2228" s="172"/>
      <c r="S2228" s="172"/>
      <c r="T2228" s="172"/>
      <c r="U2228" s="172"/>
      <c r="V2228" s="173"/>
      <c r="W2228" s="173"/>
    </row>
    <row r="2229" spans="1:23">
      <c r="A2229" s="170"/>
      <c r="B2229" s="170"/>
      <c r="C2229" s="170"/>
      <c r="D2229" s="170"/>
      <c r="E2229" s="170"/>
      <c r="F2229" s="171"/>
      <c r="G2229" s="172"/>
      <c r="H2229" s="172"/>
      <c r="I2229" s="172"/>
      <c r="J2229" s="172"/>
      <c r="K2229" s="172"/>
      <c r="L2229" s="172"/>
      <c r="M2229" s="172"/>
      <c r="N2229" s="172"/>
      <c r="O2229" s="172"/>
      <c r="P2229" s="172"/>
      <c r="Q2229" s="172"/>
      <c r="R2229" s="172"/>
      <c r="S2229" s="172"/>
      <c r="T2229" s="172"/>
      <c r="U2229" s="172"/>
      <c r="V2229" s="173"/>
      <c r="W2229" s="173"/>
    </row>
    <row r="2230" spans="1:23">
      <c r="A2230" s="170"/>
      <c r="B2230" s="170"/>
      <c r="C2230" s="170"/>
      <c r="D2230" s="170"/>
      <c r="E2230" s="170"/>
      <c r="F2230" s="171"/>
      <c r="G2230" s="172"/>
      <c r="H2230" s="172"/>
      <c r="I2230" s="172"/>
      <c r="J2230" s="172"/>
      <c r="K2230" s="172"/>
      <c r="L2230" s="172"/>
      <c r="M2230" s="172"/>
      <c r="N2230" s="172"/>
      <c r="O2230" s="172"/>
      <c r="P2230" s="172"/>
      <c r="Q2230" s="172"/>
      <c r="R2230" s="172"/>
      <c r="S2230" s="172"/>
      <c r="T2230" s="172"/>
      <c r="U2230" s="172"/>
      <c r="V2230" s="173"/>
      <c r="W2230" s="173"/>
    </row>
    <row r="2231" spans="1:23">
      <c r="A2231" s="170"/>
      <c r="B2231" s="170"/>
      <c r="C2231" s="170"/>
      <c r="D2231" s="170"/>
      <c r="E2231" s="170"/>
      <c r="F2231" s="171"/>
      <c r="G2231" s="172"/>
      <c r="H2231" s="172"/>
      <c r="I2231" s="172"/>
      <c r="J2231" s="172"/>
      <c r="K2231" s="172"/>
      <c r="L2231" s="172"/>
      <c r="M2231" s="172"/>
      <c r="N2231" s="172"/>
      <c r="O2231" s="172"/>
      <c r="P2231" s="172"/>
      <c r="Q2231" s="172"/>
      <c r="R2231" s="172"/>
      <c r="S2231" s="172"/>
      <c r="T2231" s="172"/>
      <c r="U2231" s="172"/>
      <c r="V2231" s="173"/>
      <c r="W2231" s="173"/>
    </row>
    <row r="2232" spans="1:23">
      <c r="A2232" s="170"/>
      <c r="B2232" s="170"/>
      <c r="C2232" s="170"/>
      <c r="D2232" s="170"/>
      <c r="E2232" s="170"/>
      <c r="F2232" s="171"/>
      <c r="G2232" s="172"/>
      <c r="H2232" s="172"/>
      <c r="I2232" s="172"/>
      <c r="J2232" s="172"/>
      <c r="K2232" s="172"/>
      <c r="L2232" s="172"/>
      <c r="M2232" s="172"/>
      <c r="N2232" s="172"/>
      <c r="O2232" s="172"/>
      <c r="P2232" s="172"/>
      <c r="Q2232" s="172"/>
      <c r="R2232" s="172"/>
      <c r="S2232" s="172"/>
      <c r="T2232" s="172"/>
      <c r="U2232" s="172"/>
      <c r="V2232" s="173"/>
      <c r="W2232" s="173"/>
    </row>
    <row r="2233" spans="1:23">
      <c r="A2233" s="170"/>
      <c r="B2233" s="170"/>
      <c r="C2233" s="170"/>
      <c r="D2233" s="170"/>
      <c r="E2233" s="170"/>
      <c r="F2233" s="171"/>
      <c r="G2233" s="172"/>
      <c r="H2233" s="172"/>
      <c r="I2233" s="172"/>
      <c r="J2233" s="172"/>
      <c r="K2233" s="172"/>
      <c r="L2233" s="172"/>
      <c r="M2233" s="172"/>
      <c r="N2233" s="172"/>
      <c r="O2233" s="172"/>
      <c r="P2233" s="172"/>
      <c r="Q2233" s="172"/>
      <c r="R2233" s="172"/>
      <c r="S2233" s="172"/>
      <c r="T2233" s="172"/>
      <c r="U2233" s="172"/>
      <c r="V2233" s="173"/>
      <c r="W2233" s="173"/>
    </row>
    <row r="2234" spans="1:23">
      <c r="A2234" s="170"/>
      <c r="B2234" s="170"/>
      <c r="C2234" s="170"/>
      <c r="D2234" s="170"/>
      <c r="E2234" s="170"/>
      <c r="F2234" s="171"/>
      <c r="G2234" s="172"/>
      <c r="H2234" s="172"/>
      <c r="I2234" s="172"/>
      <c r="J2234" s="172"/>
      <c r="K2234" s="172"/>
      <c r="L2234" s="172"/>
      <c r="M2234" s="172"/>
      <c r="N2234" s="172"/>
      <c r="O2234" s="172"/>
      <c r="P2234" s="172"/>
      <c r="Q2234" s="172"/>
      <c r="R2234" s="172"/>
      <c r="S2234" s="172"/>
      <c r="T2234" s="172"/>
      <c r="U2234" s="172"/>
      <c r="V2234" s="173"/>
      <c r="W2234" s="173"/>
    </row>
    <row r="2235" spans="1:23">
      <c r="A2235" s="170"/>
      <c r="B2235" s="170"/>
      <c r="C2235" s="170"/>
      <c r="D2235" s="170"/>
      <c r="E2235" s="170"/>
      <c r="F2235" s="171"/>
      <c r="G2235" s="172"/>
      <c r="H2235" s="172"/>
      <c r="I2235" s="172"/>
      <c r="J2235" s="172"/>
      <c r="K2235" s="172"/>
      <c r="L2235" s="172"/>
      <c r="M2235" s="172"/>
      <c r="N2235" s="172"/>
      <c r="O2235" s="172"/>
      <c r="P2235" s="172"/>
      <c r="Q2235" s="172"/>
      <c r="R2235" s="172"/>
      <c r="S2235" s="172"/>
      <c r="T2235" s="172"/>
      <c r="U2235" s="172"/>
      <c r="V2235" s="173"/>
      <c r="W2235" s="173"/>
    </row>
    <row r="2236" spans="1:23">
      <c r="A2236" s="170"/>
      <c r="B2236" s="170"/>
      <c r="C2236" s="170"/>
      <c r="D2236" s="170"/>
      <c r="E2236" s="170"/>
      <c r="F2236" s="171"/>
      <c r="G2236" s="172"/>
      <c r="H2236" s="172"/>
      <c r="I2236" s="172"/>
      <c r="J2236" s="172"/>
      <c r="K2236" s="172"/>
      <c r="L2236" s="172"/>
      <c r="M2236" s="172"/>
      <c r="N2236" s="172"/>
      <c r="O2236" s="172"/>
      <c r="P2236" s="172"/>
      <c r="Q2236" s="172"/>
      <c r="R2236" s="172"/>
      <c r="S2236" s="172"/>
      <c r="T2236" s="172"/>
      <c r="U2236" s="172"/>
      <c r="V2236" s="173"/>
      <c r="W2236" s="173"/>
    </row>
    <row r="2237" spans="1:23">
      <c r="A2237" s="170"/>
      <c r="B2237" s="170"/>
      <c r="C2237" s="170"/>
      <c r="D2237" s="170"/>
      <c r="E2237" s="170"/>
      <c r="F2237" s="171"/>
      <c r="G2237" s="172"/>
      <c r="H2237" s="172"/>
      <c r="I2237" s="172"/>
      <c r="J2237" s="172"/>
      <c r="K2237" s="172"/>
      <c r="L2237" s="172"/>
      <c r="M2237" s="172"/>
      <c r="N2237" s="172"/>
      <c r="O2237" s="172"/>
      <c r="P2237" s="172"/>
      <c r="Q2237" s="172"/>
      <c r="R2237" s="172"/>
      <c r="S2237" s="172"/>
      <c r="T2237" s="172"/>
      <c r="U2237" s="172"/>
      <c r="V2237" s="173"/>
      <c r="W2237" s="173"/>
    </row>
    <row r="2238" spans="1:23">
      <c r="A2238" s="170"/>
      <c r="B2238" s="170"/>
      <c r="C2238" s="170"/>
      <c r="D2238" s="170"/>
      <c r="E2238" s="170"/>
      <c r="F2238" s="171"/>
      <c r="G2238" s="172"/>
      <c r="H2238" s="172"/>
      <c r="I2238" s="172"/>
      <c r="J2238" s="172"/>
      <c r="K2238" s="172"/>
      <c r="L2238" s="172"/>
      <c r="M2238" s="172"/>
      <c r="N2238" s="172"/>
      <c r="O2238" s="172"/>
      <c r="P2238" s="172"/>
      <c r="Q2238" s="172"/>
      <c r="R2238" s="172"/>
      <c r="S2238" s="172"/>
      <c r="T2238" s="172"/>
      <c r="U2238" s="172"/>
      <c r="V2238" s="173"/>
      <c r="W2238" s="173"/>
    </row>
    <row r="2239" spans="1:23">
      <c r="A2239" s="170"/>
      <c r="B2239" s="170"/>
      <c r="C2239" s="170"/>
      <c r="D2239" s="170"/>
      <c r="E2239" s="170"/>
      <c r="F2239" s="171"/>
      <c r="G2239" s="172"/>
      <c r="H2239" s="172"/>
      <c r="I2239" s="172"/>
      <c r="J2239" s="172"/>
      <c r="K2239" s="172"/>
      <c r="L2239" s="172"/>
      <c r="M2239" s="172"/>
      <c r="N2239" s="172"/>
      <c r="O2239" s="172"/>
      <c r="P2239" s="172"/>
      <c r="Q2239" s="172"/>
      <c r="R2239" s="172"/>
      <c r="S2239" s="172"/>
      <c r="T2239" s="172"/>
      <c r="U2239" s="172"/>
      <c r="V2239" s="173"/>
      <c r="W2239" s="173"/>
    </row>
    <row r="2240" spans="1:23">
      <c r="A2240" s="170"/>
      <c r="B2240" s="170"/>
      <c r="C2240" s="170"/>
      <c r="D2240" s="170"/>
      <c r="E2240" s="170"/>
      <c r="F2240" s="171"/>
      <c r="G2240" s="172"/>
      <c r="H2240" s="172"/>
      <c r="I2240" s="172"/>
      <c r="J2240" s="172"/>
      <c r="K2240" s="172"/>
      <c r="L2240" s="172"/>
      <c r="M2240" s="172"/>
      <c r="N2240" s="172"/>
      <c r="O2240" s="172"/>
      <c r="P2240" s="172"/>
      <c r="Q2240" s="172"/>
      <c r="R2240" s="172"/>
      <c r="S2240" s="172"/>
      <c r="T2240" s="172"/>
      <c r="U2240" s="172"/>
      <c r="V2240" s="173"/>
      <c r="W2240" s="173"/>
    </row>
    <row r="2241" spans="1:23">
      <c r="A2241" s="170"/>
      <c r="B2241" s="170"/>
      <c r="C2241" s="170"/>
      <c r="D2241" s="170"/>
      <c r="E2241" s="170"/>
      <c r="F2241" s="171"/>
      <c r="G2241" s="172"/>
      <c r="H2241" s="172"/>
      <c r="I2241" s="172"/>
      <c r="J2241" s="172"/>
      <c r="K2241" s="172"/>
      <c r="L2241" s="172"/>
      <c r="M2241" s="172"/>
      <c r="N2241" s="172"/>
      <c r="O2241" s="172"/>
      <c r="P2241" s="172"/>
      <c r="Q2241" s="172"/>
      <c r="R2241" s="172"/>
      <c r="S2241" s="172"/>
      <c r="T2241" s="172"/>
      <c r="U2241" s="172"/>
      <c r="V2241" s="173"/>
      <c r="W2241" s="173"/>
    </row>
    <row r="2242" spans="1:23">
      <c r="A2242" s="170"/>
      <c r="B2242" s="170"/>
      <c r="C2242" s="170"/>
      <c r="D2242" s="170"/>
      <c r="E2242" s="170"/>
      <c r="F2242" s="171"/>
      <c r="G2242" s="172"/>
      <c r="H2242" s="172"/>
      <c r="I2242" s="172"/>
      <c r="J2242" s="172"/>
      <c r="K2242" s="172"/>
      <c r="L2242" s="172"/>
      <c r="M2242" s="172"/>
      <c r="N2242" s="172"/>
      <c r="O2242" s="172"/>
      <c r="P2242" s="172"/>
      <c r="Q2242" s="172"/>
      <c r="R2242" s="172"/>
      <c r="S2242" s="172"/>
      <c r="T2242" s="172"/>
      <c r="U2242" s="172"/>
      <c r="V2242" s="173"/>
      <c r="W2242" s="173"/>
    </row>
    <row r="2243" spans="1:23">
      <c r="A2243" s="170"/>
      <c r="B2243" s="170"/>
      <c r="C2243" s="170"/>
      <c r="D2243" s="170"/>
      <c r="E2243" s="170"/>
      <c r="F2243" s="171"/>
      <c r="G2243" s="172"/>
      <c r="H2243" s="172"/>
      <c r="I2243" s="172"/>
      <c r="J2243" s="172"/>
      <c r="K2243" s="172"/>
      <c r="L2243" s="172"/>
      <c r="M2243" s="172"/>
      <c r="N2243" s="172"/>
      <c r="O2243" s="172"/>
      <c r="P2243" s="172"/>
      <c r="Q2243" s="172"/>
      <c r="R2243" s="172"/>
      <c r="S2243" s="172"/>
      <c r="T2243" s="172"/>
      <c r="U2243" s="172"/>
      <c r="V2243" s="173"/>
      <c r="W2243" s="173"/>
    </row>
    <row r="2244" spans="1:23">
      <c r="A2244" s="170"/>
      <c r="B2244" s="170"/>
      <c r="C2244" s="170"/>
      <c r="D2244" s="170"/>
      <c r="E2244" s="170"/>
      <c r="F2244" s="171"/>
      <c r="G2244" s="172"/>
      <c r="H2244" s="172"/>
      <c r="I2244" s="172"/>
      <c r="J2244" s="172"/>
      <c r="K2244" s="172"/>
      <c r="L2244" s="172"/>
      <c r="M2244" s="172"/>
      <c r="N2244" s="172"/>
      <c r="O2244" s="172"/>
      <c r="P2244" s="172"/>
      <c r="Q2244" s="172"/>
      <c r="R2244" s="172"/>
      <c r="S2244" s="172"/>
      <c r="T2244" s="172"/>
      <c r="U2244" s="172"/>
      <c r="V2244" s="173"/>
      <c r="W2244" s="173"/>
    </row>
    <row r="2245" spans="1:23">
      <c r="A2245" s="170"/>
      <c r="B2245" s="170"/>
      <c r="C2245" s="170"/>
      <c r="D2245" s="170"/>
      <c r="E2245" s="170"/>
      <c r="F2245" s="171"/>
      <c r="G2245" s="172"/>
      <c r="H2245" s="172"/>
      <c r="I2245" s="172"/>
      <c r="J2245" s="172"/>
      <c r="K2245" s="172"/>
      <c r="L2245" s="172"/>
      <c r="M2245" s="172"/>
      <c r="N2245" s="172"/>
      <c r="O2245" s="172"/>
      <c r="P2245" s="172"/>
      <c r="Q2245" s="172"/>
      <c r="R2245" s="172"/>
      <c r="S2245" s="172"/>
      <c r="T2245" s="172"/>
      <c r="U2245" s="172"/>
      <c r="V2245" s="173"/>
      <c r="W2245" s="173"/>
    </row>
    <row r="2246" spans="1:23">
      <c r="A2246" s="170"/>
      <c r="B2246" s="170"/>
      <c r="C2246" s="170"/>
      <c r="D2246" s="170"/>
      <c r="E2246" s="170"/>
      <c r="F2246" s="171"/>
      <c r="G2246" s="172"/>
      <c r="H2246" s="172"/>
      <c r="I2246" s="172"/>
      <c r="J2246" s="172"/>
      <c r="K2246" s="172"/>
      <c r="L2246" s="172"/>
      <c r="M2246" s="172"/>
      <c r="N2246" s="172"/>
      <c r="O2246" s="172"/>
      <c r="P2246" s="172"/>
      <c r="Q2246" s="172"/>
      <c r="R2246" s="172"/>
      <c r="S2246" s="172"/>
      <c r="T2246" s="172"/>
      <c r="U2246" s="172"/>
      <c r="V2246" s="173"/>
      <c r="W2246" s="173"/>
    </row>
    <row r="2247" spans="1:23">
      <c r="A2247" s="170"/>
      <c r="B2247" s="170"/>
      <c r="C2247" s="170"/>
      <c r="D2247" s="170"/>
      <c r="E2247" s="170"/>
      <c r="F2247" s="171"/>
      <c r="G2247" s="172"/>
      <c r="H2247" s="172"/>
      <c r="I2247" s="172"/>
      <c r="J2247" s="172"/>
      <c r="K2247" s="172"/>
      <c r="L2247" s="172"/>
      <c r="M2247" s="172"/>
      <c r="N2247" s="172"/>
      <c r="O2247" s="172"/>
      <c r="P2247" s="172"/>
      <c r="Q2247" s="172"/>
      <c r="R2247" s="172"/>
      <c r="S2247" s="172"/>
      <c r="T2247" s="172"/>
      <c r="U2247" s="172"/>
      <c r="V2247" s="173"/>
      <c r="W2247" s="173"/>
    </row>
    <row r="2248" spans="1:23">
      <c r="A2248" s="170"/>
      <c r="B2248" s="170"/>
      <c r="C2248" s="170"/>
      <c r="D2248" s="170"/>
      <c r="E2248" s="170"/>
      <c r="F2248" s="171"/>
      <c r="G2248" s="172"/>
      <c r="H2248" s="172"/>
      <c r="I2248" s="172"/>
      <c r="J2248" s="172"/>
      <c r="K2248" s="172"/>
      <c r="L2248" s="172"/>
      <c r="M2248" s="172"/>
      <c r="N2248" s="172"/>
      <c r="O2248" s="172"/>
      <c r="P2248" s="172"/>
      <c r="Q2248" s="172"/>
      <c r="R2248" s="172"/>
      <c r="S2248" s="172"/>
      <c r="T2248" s="172"/>
      <c r="U2248" s="172"/>
      <c r="V2248" s="173"/>
      <c r="W2248" s="173"/>
    </row>
    <row r="2249" spans="1:23">
      <c r="A2249" s="170"/>
      <c r="B2249" s="170"/>
      <c r="C2249" s="170"/>
      <c r="D2249" s="170"/>
      <c r="E2249" s="170"/>
      <c r="F2249" s="171"/>
      <c r="G2249" s="172"/>
      <c r="H2249" s="172"/>
      <c r="I2249" s="172"/>
      <c r="J2249" s="172"/>
      <c r="K2249" s="172"/>
      <c r="L2249" s="172"/>
      <c r="M2249" s="172"/>
      <c r="N2249" s="172"/>
      <c r="O2249" s="172"/>
      <c r="P2249" s="172"/>
      <c r="Q2249" s="172"/>
      <c r="R2249" s="172"/>
      <c r="S2249" s="172"/>
      <c r="T2249" s="172"/>
      <c r="U2249" s="172"/>
      <c r="V2249" s="173"/>
      <c r="W2249" s="173"/>
    </row>
    <row r="2250" spans="1:23">
      <c r="A2250" s="170"/>
      <c r="B2250" s="170"/>
      <c r="C2250" s="170"/>
      <c r="D2250" s="170"/>
      <c r="E2250" s="170"/>
      <c r="F2250" s="171"/>
      <c r="G2250" s="172"/>
      <c r="H2250" s="172"/>
      <c r="I2250" s="172"/>
      <c r="J2250" s="172"/>
      <c r="K2250" s="172"/>
      <c r="L2250" s="172"/>
      <c r="M2250" s="172"/>
      <c r="N2250" s="172"/>
      <c r="O2250" s="172"/>
      <c r="P2250" s="172"/>
      <c r="Q2250" s="172"/>
      <c r="R2250" s="172"/>
      <c r="S2250" s="172"/>
      <c r="T2250" s="172"/>
      <c r="U2250" s="172"/>
      <c r="V2250" s="173"/>
      <c r="W2250" s="173"/>
    </row>
    <row r="2251" spans="1:23">
      <c r="A2251" s="170"/>
      <c r="B2251" s="170"/>
      <c r="C2251" s="170"/>
      <c r="D2251" s="170"/>
      <c r="E2251" s="170"/>
      <c r="F2251" s="171"/>
      <c r="G2251" s="172"/>
      <c r="H2251" s="172"/>
      <c r="I2251" s="172"/>
      <c r="J2251" s="172"/>
      <c r="K2251" s="172"/>
      <c r="L2251" s="172"/>
      <c r="M2251" s="172"/>
      <c r="N2251" s="172"/>
      <c r="O2251" s="172"/>
      <c r="P2251" s="172"/>
      <c r="Q2251" s="172"/>
      <c r="R2251" s="172"/>
      <c r="S2251" s="172"/>
      <c r="T2251" s="172"/>
      <c r="U2251" s="172"/>
      <c r="V2251" s="173"/>
      <c r="W2251" s="173"/>
    </row>
    <row r="2252" spans="1:23">
      <c r="A2252" s="170"/>
      <c r="B2252" s="170"/>
      <c r="C2252" s="170"/>
      <c r="D2252" s="170"/>
      <c r="E2252" s="170"/>
      <c r="F2252" s="171"/>
      <c r="G2252" s="172"/>
      <c r="H2252" s="172"/>
      <c r="I2252" s="172"/>
      <c r="J2252" s="172"/>
      <c r="K2252" s="172"/>
      <c r="L2252" s="172"/>
      <c r="M2252" s="172"/>
      <c r="N2252" s="172"/>
      <c r="O2252" s="172"/>
      <c r="P2252" s="172"/>
      <c r="Q2252" s="172"/>
      <c r="R2252" s="172"/>
      <c r="S2252" s="172"/>
      <c r="T2252" s="172"/>
      <c r="U2252" s="172"/>
      <c r="V2252" s="173"/>
      <c r="W2252" s="173"/>
    </row>
    <row r="2253" spans="1:23">
      <c r="A2253" s="170"/>
      <c r="B2253" s="170"/>
      <c r="C2253" s="170"/>
      <c r="D2253" s="170"/>
      <c r="E2253" s="170"/>
      <c r="F2253" s="171"/>
      <c r="G2253" s="172"/>
      <c r="H2253" s="172"/>
      <c r="I2253" s="172"/>
      <c r="J2253" s="172"/>
      <c r="K2253" s="172"/>
      <c r="L2253" s="172"/>
      <c r="M2253" s="172"/>
      <c r="N2253" s="172"/>
      <c r="O2253" s="172"/>
      <c r="P2253" s="172"/>
      <c r="Q2253" s="172"/>
      <c r="R2253" s="172"/>
      <c r="S2253" s="172"/>
      <c r="T2253" s="172"/>
      <c r="U2253" s="172"/>
      <c r="V2253" s="173"/>
      <c r="W2253" s="173"/>
    </row>
    <row r="2254" spans="1:23">
      <c r="A2254" s="170"/>
      <c r="B2254" s="170"/>
      <c r="C2254" s="170"/>
      <c r="D2254" s="170"/>
      <c r="E2254" s="170"/>
      <c r="F2254" s="171"/>
      <c r="G2254" s="172"/>
      <c r="H2254" s="172"/>
      <c r="I2254" s="172"/>
      <c r="J2254" s="172"/>
      <c r="K2254" s="172"/>
      <c r="L2254" s="172"/>
      <c r="M2254" s="172"/>
      <c r="N2254" s="172"/>
      <c r="O2254" s="172"/>
      <c r="P2254" s="172"/>
      <c r="Q2254" s="172"/>
      <c r="R2254" s="172"/>
      <c r="S2254" s="172"/>
      <c r="T2254" s="172"/>
      <c r="U2254" s="172"/>
      <c r="V2254" s="173"/>
      <c r="W2254" s="173"/>
    </row>
    <row r="2255" spans="1:23">
      <c r="A2255" s="170"/>
      <c r="B2255" s="170"/>
      <c r="C2255" s="170"/>
      <c r="D2255" s="170"/>
      <c r="E2255" s="170"/>
      <c r="F2255" s="171"/>
      <c r="G2255" s="172"/>
      <c r="H2255" s="172"/>
      <c r="I2255" s="172"/>
      <c r="J2255" s="172"/>
      <c r="K2255" s="172"/>
      <c r="L2255" s="172"/>
      <c r="M2255" s="172"/>
      <c r="N2255" s="172"/>
      <c r="O2255" s="172"/>
      <c r="P2255" s="172"/>
      <c r="Q2255" s="172"/>
      <c r="R2255" s="172"/>
      <c r="S2255" s="172"/>
      <c r="T2255" s="172"/>
      <c r="U2255" s="172"/>
      <c r="V2255" s="173"/>
      <c r="W2255" s="173"/>
    </row>
    <row r="2256" spans="1:23">
      <c r="A2256" s="170"/>
      <c r="B2256" s="170"/>
      <c r="C2256" s="170"/>
      <c r="D2256" s="170"/>
      <c r="E2256" s="170"/>
      <c r="F2256" s="171"/>
      <c r="G2256" s="172"/>
      <c r="H2256" s="172"/>
      <c r="I2256" s="172"/>
      <c r="J2256" s="172"/>
      <c r="K2256" s="172"/>
      <c r="L2256" s="172"/>
      <c r="M2256" s="172"/>
      <c r="N2256" s="172"/>
      <c r="O2256" s="172"/>
      <c r="P2256" s="172"/>
      <c r="Q2256" s="172"/>
      <c r="R2256" s="172"/>
      <c r="S2256" s="172"/>
      <c r="T2256" s="172"/>
      <c r="U2256" s="172"/>
      <c r="V2256" s="173"/>
      <c r="W2256" s="173"/>
    </row>
    <row r="2257" spans="1:23">
      <c r="A2257" s="170"/>
      <c r="B2257" s="170"/>
      <c r="C2257" s="170"/>
      <c r="D2257" s="170"/>
      <c r="E2257" s="170"/>
      <c r="F2257" s="171"/>
      <c r="G2257" s="172"/>
      <c r="H2257" s="172"/>
      <c r="I2257" s="172"/>
      <c r="J2257" s="172"/>
      <c r="K2257" s="172"/>
      <c r="L2257" s="172"/>
      <c r="M2257" s="172"/>
      <c r="N2257" s="172"/>
      <c r="O2257" s="172"/>
      <c r="P2257" s="172"/>
      <c r="Q2257" s="172"/>
      <c r="R2257" s="172"/>
      <c r="S2257" s="172"/>
      <c r="T2257" s="172"/>
      <c r="U2257" s="172"/>
      <c r="V2257" s="173"/>
      <c r="W2257" s="173"/>
    </row>
    <row r="2258" spans="1:23">
      <c r="A2258" s="170"/>
      <c r="B2258" s="170"/>
      <c r="C2258" s="170"/>
      <c r="D2258" s="170"/>
      <c r="E2258" s="170"/>
      <c r="F2258" s="171"/>
      <c r="G2258" s="172"/>
      <c r="H2258" s="172"/>
      <c r="I2258" s="172"/>
      <c r="J2258" s="172"/>
      <c r="K2258" s="172"/>
      <c r="L2258" s="172"/>
      <c r="M2258" s="172"/>
      <c r="N2258" s="172"/>
      <c r="O2258" s="172"/>
      <c r="P2258" s="172"/>
      <c r="Q2258" s="172"/>
      <c r="R2258" s="172"/>
      <c r="S2258" s="172"/>
      <c r="T2258" s="172"/>
      <c r="U2258" s="172"/>
      <c r="V2258" s="173"/>
      <c r="W2258" s="173"/>
    </row>
    <row r="2259" spans="1:23">
      <c r="A2259" s="170"/>
      <c r="B2259" s="170"/>
      <c r="C2259" s="170"/>
      <c r="D2259" s="170"/>
      <c r="E2259" s="170"/>
      <c r="F2259" s="171"/>
      <c r="G2259" s="172"/>
      <c r="H2259" s="172"/>
      <c r="I2259" s="172"/>
      <c r="J2259" s="172"/>
      <c r="K2259" s="172"/>
      <c r="L2259" s="172"/>
      <c r="M2259" s="172"/>
      <c r="N2259" s="172"/>
      <c r="O2259" s="172"/>
      <c r="P2259" s="172"/>
      <c r="Q2259" s="172"/>
      <c r="R2259" s="172"/>
      <c r="S2259" s="172"/>
      <c r="T2259" s="172"/>
      <c r="U2259" s="172"/>
      <c r="V2259" s="173"/>
      <c r="W2259" s="173"/>
    </row>
    <row r="2260" spans="1:23">
      <c r="A2260" s="170"/>
      <c r="B2260" s="170"/>
      <c r="C2260" s="170"/>
      <c r="D2260" s="170"/>
      <c r="E2260" s="170"/>
      <c r="F2260" s="171"/>
      <c r="G2260" s="172"/>
      <c r="H2260" s="172"/>
      <c r="I2260" s="172"/>
      <c r="J2260" s="172"/>
      <c r="K2260" s="172"/>
      <c r="L2260" s="172"/>
      <c r="M2260" s="172"/>
      <c r="N2260" s="172"/>
      <c r="O2260" s="172"/>
      <c r="P2260" s="172"/>
      <c r="Q2260" s="172"/>
      <c r="R2260" s="172"/>
      <c r="S2260" s="172"/>
      <c r="T2260" s="172"/>
      <c r="U2260" s="172"/>
      <c r="V2260" s="173"/>
      <c r="W2260" s="173"/>
    </row>
    <row r="2261" spans="1:23">
      <c r="A2261" s="170"/>
      <c r="B2261" s="170"/>
      <c r="C2261" s="170"/>
      <c r="D2261" s="170"/>
      <c r="E2261" s="170"/>
      <c r="F2261" s="171"/>
      <c r="G2261" s="172"/>
      <c r="H2261" s="172"/>
      <c r="I2261" s="172"/>
      <c r="J2261" s="172"/>
      <c r="K2261" s="172"/>
      <c r="L2261" s="172"/>
      <c r="M2261" s="172"/>
      <c r="N2261" s="172"/>
      <c r="O2261" s="172"/>
      <c r="P2261" s="172"/>
      <c r="Q2261" s="172"/>
      <c r="R2261" s="172"/>
      <c r="S2261" s="172"/>
      <c r="T2261" s="172"/>
      <c r="U2261" s="172"/>
      <c r="V2261" s="173"/>
      <c r="W2261" s="173"/>
    </row>
    <row r="2262" spans="1:23">
      <c r="A2262" s="170"/>
      <c r="B2262" s="170"/>
      <c r="C2262" s="170"/>
      <c r="D2262" s="170"/>
      <c r="E2262" s="170"/>
      <c r="F2262" s="171"/>
      <c r="G2262" s="172"/>
      <c r="H2262" s="172"/>
      <c r="I2262" s="172"/>
      <c r="J2262" s="172"/>
      <c r="K2262" s="172"/>
      <c r="L2262" s="172"/>
      <c r="M2262" s="172"/>
      <c r="N2262" s="172"/>
      <c r="O2262" s="172"/>
      <c r="P2262" s="172"/>
      <c r="Q2262" s="172"/>
      <c r="R2262" s="172"/>
      <c r="S2262" s="172"/>
      <c r="T2262" s="172"/>
      <c r="U2262" s="172"/>
      <c r="V2262" s="173"/>
      <c r="W2262" s="173"/>
    </row>
    <row r="2263" spans="1:23">
      <c r="A2263" s="170"/>
      <c r="B2263" s="170"/>
      <c r="C2263" s="170"/>
      <c r="D2263" s="170"/>
      <c r="E2263" s="170"/>
      <c r="F2263" s="171"/>
      <c r="G2263" s="172"/>
      <c r="H2263" s="172"/>
      <c r="I2263" s="172"/>
      <c r="J2263" s="172"/>
      <c r="K2263" s="172"/>
      <c r="L2263" s="172"/>
      <c r="M2263" s="172"/>
      <c r="N2263" s="172"/>
      <c r="O2263" s="172"/>
      <c r="P2263" s="172"/>
      <c r="Q2263" s="172"/>
      <c r="R2263" s="172"/>
      <c r="S2263" s="172"/>
      <c r="T2263" s="172"/>
      <c r="U2263" s="172"/>
      <c r="V2263" s="173"/>
      <c r="W2263" s="173"/>
    </row>
    <row r="2264" spans="1:23">
      <c r="A2264" s="170"/>
      <c r="B2264" s="170"/>
      <c r="C2264" s="170"/>
      <c r="D2264" s="170"/>
      <c r="E2264" s="170"/>
      <c r="F2264" s="171"/>
      <c r="G2264" s="172"/>
      <c r="H2264" s="172"/>
      <c r="I2264" s="172"/>
      <c r="J2264" s="172"/>
      <c r="K2264" s="172"/>
      <c r="L2264" s="172"/>
      <c r="M2264" s="172"/>
      <c r="N2264" s="172"/>
      <c r="O2264" s="172"/>
      <c r="P2264" s="172"/>
      <c r="Q2264" s="172"/>
      <c r="R2264" s="172"/>
      <c r="S2264" s="172"/>
      <c r="T2264" s="172"/>
      <c r="U2264" s="172"/>
      <c r="V2264" s="173"/>
      <c r="W2264" s="173"/>
    </row>
    <row r="2265" spans="1:23">
      <c r="A2265" s="170"/>
      <c r="B2265" s="170"/>
      <c r="C2265" s="170"/>
      <c r="D2265" s="170"/>
      <c r="E2265" s="170"/>
      <c r="F2265" s="171"/>
      <c r="G2265" s="172"/>
      <c r="H2265" s="172"/>
      <c r="I2265" s="172"/>
      <c r="J2265" s="172"/>
      <c r="K2265" s="172"/>
      <c r="L2265" s="172"/>
      <c r="M2265" s="172"/>
      <c r="N2265" s="172"/>
      <c r="O2265" s="172"/>
      <c r="P2265" s="172"/>
      <c r="Q2265" s="172"/>
      <c r="R2265" s="172"/>
      <c r="S2265" s="172"/>
      <c r="T2265" s="172"/>
      <c r="U2265" s="172"/>
      <c r="V2265" s="173"/>
      <c r="W2265" s="173"/>
    </row>
    <row r="2266" spans="1:23">
      <c r="A2266" s="170"/>
      <c r="B2266" s="170"/>
      <c r="C2266" s="170"/>
      <c r="D2266" s="170"/>
      <c r="E2266" s="170"/>
      <c r="F2266" s="171"/>
      <c r="G2266" s="172"/>
      <c r="H2266" s="172"/>
      <c r="I2266" s="172"/>
      <c r="J2266" s="172"/>
      <c r="K2266" s="172"/>
      <c r="L2266" s="172"/>
      <c r="M2266" s="172"/>
      <c r="N2266" s="172"/>
      <c r="O2266" s="172"/>
      <c r="P2266" s="172"/>
      <c r="Q2266" s="172"/>
      <c r="R2266" s="172"/>
      <c r="S2266" s="172"/>
      <c r="T2266" s="172"/>
      <c r="U2266" s="172"/>
      <c r="V2266" s="173"/>
      <c r="W2266" s="173"/>
    </row>
    <row r="2267" spans="1:23">
      <c r="A2267" s="170"/>
      <c r="B2267" s="170"/>
      <c r="C2267" s="170"/>
      <c r="D2267" s="170"/>
      <c r="E2267" s="170"/>
      <c r="F2267" s="171"/>
      <c r="G2267" s="172"/>
      <c r="H2267" s="172"/>
      <c r="I2267" s="172"/>
      <c r="J2267" s="172"/>
      <c r="K2267" s="172"/>
      <c r="L2267" s="172"/>
      <c r="M2267" s="172"/>
      <c r="N2267" s="172"/>
      <c r="O2267" s="172"/>
      <c r="P2267" s="172"/>
      <c r="Q2267" s="172"/>
      <c r="R2267" s="172"/>
      <c r="S2267" s="172"/>
      <c r="T2267" s="172"/>
      <c r="U2267" s="172"/>
      <c r="V2267" s="173"/>
      <c r="W2267" s="173"/>
    </row>
    <row r="2268" spans="1:23">
      <c r="A2268" s="170"/>
      <c r="B2268" s="170"/>
      <c r="C2268" s="170"/>
      <c r="D2268" s="170"/>
      <c r="E2268" s="170"/>
      <c r="F2268" s="171"/>
      <c r="G2268" s="172"/>
      <c r="H2268" s="172"/>
      <c r="I2268" s="172"/>
      <c r="J2268" s="172"/>
      <c r="K2268" s="172"/>
      <c r="L2268" s="172"/>
      <c r="M2268" s="172"/>
      <c r="N2268" s="172"/>
      <c r="O2268" s="172"/>
      <c r="P2268" s="172"/>
      <c r="Q2268" s="172"/>
      <c r="R2268" s="172"/>
      <c r="S2268" s="172"/>
      <c r="T2268" s="172"/>
      <c r="U2268" s="172"/>
      <c r="V2268" s="173"/>
      <c r="W2268" s="173"/>
    </row>
    <row r="2269" spans="1:23">
      <c r="A2269" s="170"/>
      <c r="B2269" s="170"/>
      <c r="C2269" s="170"/>
      <c r="D2269" s="170"/>
      <c r="E2269" s="170"/>
      <c r="F2269" s="171"/>
      <c r="G2269" s="172"/>
      <c r="H2269" s="172"/>
      <c r="I2269" s="172"/>
      <c r="J2269" s="172"/>
      <c r="K2269" s="172"/>
      <c r="L2269" s="172"/>
      <c r="M2269" s="172"/>
      <c r="N2269" s="172"/>
      <c r="O2269" s="172"/>
      <c r="P2269" s="172"/>
      <c r="Q2269" s="172"/>
      <c r="R2269" s="172"/>
      <c r="S2269" s="172"/>
      <c r="T2269" s="172"/>
      <c r="U2269" s="172"/>
      <c r="V2269" s="173"/>
      <c r="W2269" s="173"/>
    </row>
    <row r="2270" spans="1:23">
      <c r="A2270" s="170"/>
      <c r="B2270" s="170"/>
      <c r="C2270" s="170"/>
      <c r="D2270" s="170"/>
      <c r="E2270" s="170"/>
      <c r="F2270" s="171"/>
      <c r="G2270" s="172"/>
      <c r="H2270" s="172"/>
      <c r="I2270" s="172"/>
      <c r="J2270" s="172"/>
      <c r="K2270" s="172"/>
      <c r="L2270" s="172"/>
      <c r="M2270" s="172"/>
      <c r="N2270" s="172"/>
      <c r="O2270" s="172"/>
      <c r="P2270" s="172"/>
      <c r="Q2270" s="172"/>
      <c r="R2270" s="172"/>
      <c r="S2270" s="172"/>
      <c r="T2270" s="172"/>
      <c r="U2270" s="172"/>
      <c r="V2270" s="173"/>
      <c r="W2270" s="173"/>
    </row>
    <row r="2271" spans="1:23">
      <c r="A2271" s="170"/>
      <c r="B2271" s="170"/>
      <c r="C2271" s="170"/>
      <c r="D2271" s="170"/>
      <c r="E2271" s="170"/>
      <c r="F2271" s="171"/>
      <c r="G2271" s="172"/>
      <c r="H2271" s="172"/>
      <c r="I2271" s="172"/>
      <c r="J2271" s="172"/>
      <c r="K2271" s="172"/>
      <c r="L2271" s="172"/>
      <c r="M2271" s="172"/>
      <c r="N2271" s="172"/>
      <c r="O2271" s="172"/>
      <c r="P2271" s="172"/>
      <c r="Q2271" s="172"/>
      <c r="R2271" s="172"/>
      <c r="S2271" s="172"/>
      <c r="T2271" s="172"/>
      <c r="U2271" s="172"/>
      <c r="V2271" s="173"/>
      <c r="W2271" s="173"/>
    </row>
    <row r="2272" spans="1:23">
      <c r="A2272" s="170"/>
      <c r="B2272" s="170"/>
      <c r="C2272" s="170"/>
      <c r="D2272" s="170"/>
      <c r="E2272" s="170"/>
      <c r="F2272" s="171"/>
      <c r="G2272" s="172"/>
      <c r="H2272" s="172"/>
      <c r="I2272" s="172"/>
      <c r="J2272" s="172"/>
      <c r="K2272" s="172"/>
      <c r="L2272" s="172"/>
      <c r="M2272" s="172"/>
      <c r="N2272" s="172"/>
      <c r="O2272" s="172"/>
      <c r="P2272" s="172"/>
      <c r="Q2272" s="172"/>
      <c r="R2272" s="172"/>
      <c r="S2272" s="172"/>
      <c r="T2272" s="172"/>
      <c r="U2272" s="172"/>
      <c r="V2272" s="173"/>
      <c r="W2272" s="173"/>
    </row>
    <row r="2273" spans="1:23">
      <c r="A2273" s="170"/>
      <c r="B2273" s="170"/>
      <c r="C2273" s="170"/>
      <c r="D2273" s="170"/>
      <c r="E2273" s="170"/>
      <c r="F2273" s="171"/>
      <c r="G2273" s="172"/>
      <c r="H2273" s="172"/>
      <c r="I2273" s="172"/>
      <c r="J2273" s="172"/>
      <c r="K2273" s="172"/>
      <c r="L2273" s="172"/>
      <c r="M2273" s="172"/>
      <c r="N2273" s="172"/>
      <c r="O2273" s="172"/>
      <c r="P2273" s="172"/>
      <c r="Q2273" s="172"/>
      <c r="R2273" s="172"/>
      <c r="S2273" s="172"/>
      <c r="T2273" s="172"/>
      <c r="U2273" s="172"/>
      <c r="V2273" s="173"/>
      <c r="W2273" s="173"/>
    </row>
    <row r="2274" spans="1:23">
      <c r="A2274" s="170"/>
      <c r="B2274" s="170"/>
      <c r="C2274" s="170"/>
      <c r="D2274" s="170"/>
      <c r="E2274" s="170"/>
      <c r="F2274" s="171"/>
      <c r="G2274" s="172"/>
      <c r="H2274" s="172"/>
      <c r="I2274" s="172"/>
      <c r="J2274" s="172"/>
      <c r="K2274" s="172"/>
      <c r="L2274" s="172"/>
      <c r="M2274" s="172"/>
      <c r="N2274" s="172"/>
      <c r="O2274" s="172"/>
      <c r="P2274" s="172"/>
      <c r="Q2274" s="172"/>
      <c r="R2274" s="172"/>
      <c r="S2274" s="172"/>
      <c r="T2274" s="172"/>
      <c r="U2274" s="172"/>
      <c r="V2274" s="173"/>
      <c r="W2274" s="173"/>
    </row>
    <row r="2275" spans="1:23">
      <c r="A2275" s="170"/>
      <c r="B2275" s="170"/>
      <c r="C2275" s="170"/>
      <c r="D2275" s="170"/>
      <c r="E2275" s="170"/>
      <c r="F2275" s="171"/>
      <c r="G2275" s="172"/>
      <c r="H2275" s="172"/>
      <c r="I2275" s="172"/>
      <c r="J2275" s="172"/>
      <c r="K2275" s="172"/>
      <c r="L2275" s="172"/>
      <c r="M2275" s="172"/>
      <c r="N2275" s="172"/>
      <c r="O2275" s="172"/>
      <c r="P2275" s="172"/>
      <c r="Q2275" s="172"/>
      <c r="R2275" s="172"/>
      <c r="S2275" s="172"/>
      <c r="T2275" s="172"/>
      <c r="U2275" s="172"/>
      <c r="V2275" s="173"/>
      <c r="W2275" s="173"/>
    </row>
    <row r="2276" spans="1:23">
      <c r="A2276" s="170"/>
      <c r="B2276" s="170"/>
      <c r="C2276" s="170"/>
      <c r="D2276" s="170"/>
      <c r="E2276" s="170"/>
      <c r="F2276" s="171"/>
      <c r="G2276" s="172"/>
      <c r="H2276" s="172"/>
      <c r="I2276" s="172"/>
      <c r="J2276" s="172"/>
      <c r="K2276" s="172"/>
      <c r="L2276" s="172"/>
      <c r="M2276" s="172"/>
      <c r="N2276" s="172"/>
      <c r="O2276" s="172"/>
      <c r="P2276" s="172"/>
      <c r="Q2276" s="172"/>
      <c r="R2276" s="172"/>
      <c r="S2276" s="172"/>
      <c r="T2276" s="172"/>
      <c r="U2276" s="172"/>
      <c r="V2276" s="173"/>
      <c r="W2276" s="173"/>
    </row>
    <row r="2277" spans="1:23">
      <c r="A2277" s="170"/>
      <c r="B2277" s="170"/>
      <c r="C2277" s="170"/>
      <c r="D2277" s="170"/>
      <c r="E2277" s="170"/>
      <c r="F2277" s="171"/>
      <c r="G2277" s="172"/>
      <c r="H2277" s="172"/>
      <c r="I2277" s="172"/>
      <c r="J2277" s="172"/>
      <c r="K2277" s="172"/>
      <c r="L2277" s="172"/>
      <c r="M2277" s="172"/>
      <c r="N2277" s="172"/>
      <c r="O2277" s="172"/>
      <c r="P2277" s="172"/>
      <c r="Q2277" s="172"/>
      <c r="R2277" s="172"/>
      <c r="S2277" s="172"/>
      <c r="T2277" s="172"/>
      <c r="U2277" s="172"/>
      <c r="V2277" s="173"/>
      <c r="W2277" s="173"/>
    </row>
    <row r="2278" spans="1:23">
      <c r="A2278" s="170"/>
      <c r="B2278" s="170"/>
      <c r="C2278" s="170"/>
      <c r="D2278" s="170"/>
      <c r="E2278" s="170"/>
      <c r="F2278" s="171"/>
      <c r="G2278" s="172"/>
      <c r="H2278" s="172"/>
      <c r="I2278" s="172"/>
      <c r="J2278" s="172"/>
      <c r="K2278" s="172"/>
      <c r="L2278" s="172"/>
      <c r="M2278" s="172"/>
      <c r="N2278" s="172"/>
      <c r="O2278" s="172"/>
      <c r="P2278" s="172"/>
      <c r="Q2278" s="172"/>
      <c r="R2278" s="172"/>
      <c r="S2278" s="172"/>
      <c r="T2278" s="172"/>
      <c r="U2278" s="172"/>
      <c r="V2278" s="173"/>
      <c r="W2278" s="173"/>
    </row>
    <row r="2279" spans="1:23">
      <c r="A2279" s="170"/>
      <c r="B2279" s="170"/>
      <c r="C2279" s="170"/>
      <c r="D2279" s="170"/>
      <c r="E2279" s="170"/>
      <c r="F2279" s="171"/>
      <c r="G2279" s="172"/>
      <c r="H2279" s="172"/>
      <c r="I2279" s="172"/>
      <c r="J2279" s="172"/>
      <c r="K2279" s="172"/>
      <c r="L2279" s="172"/>
      <c r="M2279" s="172"/>
      <c r="N2279" s="172"/>
      <c r="O2279" s="172"/>
      <c r="P2279" s="172"/>
      <c r="Q2279" s="172"/>
      <c r="R2279" s="172"/>
      <c r="S2279" s="172"/>
      <c r="T2279" s="172"/>
      <c r="U2279" s="172"/>
      <c r="V2279" s="173"/>
      <c r="W2279" s="173"/>
    </row>
    <row r="2280" spans="1:23">
      <c r="A2280" s="170"/>
      <c r="B2280" s="170"/>
      <c r="C2280" s="170"/>
      <c r="D2280" s="170"/>
      <c r="E2280" s="170"/>
      <c r="F2280" s="171"/>
      <c r="G2280" s="172"/>
      <c r="H2280" s="172"/>
      <c r="I2280" s="172"/>
      <c r="J2280" s="172"/>
      <c r="K2280" s="172"/>
      <c r="L2280" s="172"/>
      <c r="M2280" s="172"/>
      <c r="N2280" s="172"/>
      <c r="O2280" s="172"/>
      <c r="P2280" s="172"/>
      <c r="Q2280" s="172"/>
      <c r="R2280" s="172"/>
      <c r="S2280" s="172"/>
      <c r="T2280" s="172"/>
      <c r="U2280" s="172"/>
      <c r="V2280" s="173"/>
      <c r="W2280" s="173"/>
    </row>
    <row r="2281" spans="1:23">
      <c r="A2281" s="170"/>
      <c r="B2281" s="170"/>
      <c r="C2281" s="170"/>
      <c r="D2281" s="170"/>
      <c r="E2281" s="170"/>
      <c r="F2281" s="171"/>
      <c r="G2281" s="172"/>
      <c r="H2281" s="172"/>
      <c r="I2281" s="172"/>
      <c r="J2281" s="172"/>
      <c r="K2281" s="172"/>
      <c r="L2281" s="172"/>
      <c r="M2281" s="172"/>
      <c r="N2281" s="172"/>
      <c r="O2281" s="172"/>
      <c r="P2281" s="172"/>
      <c r="Q2281" s="172"/>
      <c r="R2281" s="172"/>
      <c r="S2281" s="172"/>
      <c r="T2281" s="172"/>
      <c r="U2281" s="172"/>
      <c r="V2281" s="173"/>
      <c r="W2281" s="173"/>
    </row>
    <row r="2282" spans="1:23">
      <c r="A2282" s="170"/>
      <c r="B2282" s="170"/>
      <c r="C2282" s="170"/>
      <c r="D2282" s="170"/>
      <c r="E2282" s="170"/>
      <c r="F2282" s="171"/>
      <c r="G2282" s="172"/>
      <c r="H2282" s="172"/>
      <c r="I2282" s="172"/>
      <c r="J2282" s="172"/>
      <c r="K2282" s="172"/>
      <c r="L2282" s="172"/>
      <c r="M2282" s="172"/>
      <c r="N2282" s="172"/>
      <c r="O2282" s="172"/>
      <c r="P2282" s="172"/>
      <c r="Q2282" s="172"/>
      <c r="R2282" s="172"/>
      <c r="S2282" s="172"/>
      <c r="T2282" s="172"/>
      <c r="U2282" s="172"/>
      <c r="V2282" s="173"/>
      <c r="W2282" s="173"/>
    </row>
    <row r="2283" spans="1:23">
      <c r="A2283" s="170"/>
      <c r="B2283" s="170"/>
      <c r="C2283" s="170"/>
      <c r="D2283" s="170"/>
      <c r="E2283" s="170"/>
      <c r="F2283" s="171"/>
      <c r="G2283" s="172"/>
      <c r="H2283" s="172"/>
      <c r="I2283" s="172"/>
      <c r="J2283" s="172"/>
      <c r="K2283" s="172"/>
      <c r="L2283" s="172"/>
      <c r="M2283" s="172"/>
      <c r="N2283" s="172"/>
      <c r="O2283" s="172"/>
      <c r="P2283" s="172"/>
      <c r="Q2283" s="172"/>
      <c r="R2283" s="172"/>
      <c r="S2283" s="172"/>
      <c r="T2283" s="172"/>
      <c r="U2283" s="172"/>
      <c r="V2283" s="173"/>
      <c r="W2283" s="173"/>
    </row>
    <row r="2284" spans="1:23">
      <c r="A2284" s="170"/>
      <c r="B2284" s="170"/>
      <c r="C2284" s="170"/>
      <c r="D2284" s="170"/>
      <c r="E2284" s="170"/>
      <c r="F2284" s="171"/>
      <c r="G2284" s="172"/>
      <c r="H2284" s="172"/>
      <c r="I2284" s="172"/>
      <c r="J2284" s="172"/>
      <c r="K2284" s="172"/>
      <c r="L2284" s="172"/>
      <c r="M2284" s="172"/>
      <c r="N2284" s="172"/>
      <c r="O2284" s="172"/>
      <c r="P2284" s="172"/>
      <c r="Q2284" s="172"/>
      <c r="R2284" s="172"/>
      <c r="S2284" s="172"/>
      <c r="T2284" s="172"/>
      <c r="U2284" s="172"/>
      <c r="V2284" s="173"/>
      <c r="W2284" s="173"/>
    </row>
    <row r="2285" spans="1:23">
      <c r="A2285" s="170"/>
      <c r="B2285" s="170"/>
      <c r="C2285" s="170"/>
      <c r="D2285" s="170"/>
      <c r="E2285" s="170"/>
      <c r="F2285" s="171"/>
      <c r="G2285" s="172"/>
      <c r="H2285" s="172"/>
      <c r="I2285" s="172"/>
      <c r="J2285" s="172"/>
      <c r="K2285" s="172"/>
      <c r="L2285" s="172"/>
      <c r="M2285" s="172"/>
      <c r="N2285" s="172"/>
      <c r="O2285" s="172"/>
      <c r="P2285" s="172"/>
      <c r="Q2285" s="172"/>
      <c r="R2285" s="172"/>
      <c r="S2285" s="172"/>
      <c r="T2285" s="172"/>
      <c r="U2285" s="172"/>
      <c r="V2285" s="173"/>
      <c r="W2285" s="173"/>
    </row>
    <row r="2286" spans="1:23">
      <c r="A2286" s="170"/>
      <c r="B2286" s="170"/>
      <c r="C2286" s="170"/>
      <c r="D2286" s="170"/>
      <c r="E2286" s="170"/>
      <c r="F2286" s="171"/>
      <c r="G2286" s="172"/>
      <c r="H2286" s="172"/>
      <c r="I2286" s="172"/>
      <c r="J2286" s="172"/>
      <c r="K2286" s="172"/>
      <c r="L2286" s="172"/>
      <c r="M2286" s="172"/>
      <c r="N2286" s="172"/>
      <c r="O2286" s="172"/>
      <c r="P2286" s="172"/>
      <c r="Q2286" s="172"/>
      <c r="R2286" s="172"/>
      <c r="S2286" s="172"/>
      <c r="T2286" s="172"/>
      <c r="U2286" s="172"/>
      <c r="V2286" s="173"/>
      <c r="W2286" s="173"/>
    </row>
    <row r="2287" spans="1:23">
      <c r="A2287" s="170"/>
      <c r="B2287" s="170"/>
      <c r="C2287" s="170"/>
      <c r="D2287" s="170"/>
      <c r="E2287" s="170"/>
      <c r="F2287" s="171"/>
      <c r="G2287" s="172"/>
      <c r="H2287" s="172"/>
      <c r="I2287" s="172"/>
      <c r="J2287" s="172"/>
      <c r="K2287" s="172"/>
      <c r="L2287" s="172"/>
      <c r="M2287" s="172"/>
      <c r="N2287" s="172"/>
      <c r="O2287" s="172"/>
      <c r="P2287" s="172"/>
      <c r="Q2287" s="172"/>
      <c r="R2287" s="172"/>
      <c r="S2287" s="172"/>
      <c r="T2287" s="172"/>
      <c r="U2287" s="172"/>
      <c r="V2287" s="173"/>
      <c r="W2287" s="173"/>
    </row>
    <row r="2288" spans="1:23">
      <c r="A2288" s="170"/>
      <c r="B2288" s="170"/>
      <c r="C2288" s="170"/>
      <c r="D2288" s="170"/>
      <c r="E2288" s="170"/>
      <c r="F2288" s="171"/>
      <c r="G2288" s="172"/>
      <c r="H2288" s="172"/>
      <c r="I2288" s="172"/>
      <c r="J2288" s="172"/>
      <c r="K2288" s="172"/>
      <c r="L2288" s="172"/>
      <c r="M2288" s="172"/>
      <c r="N2288" s="172"/>
      <c r="O2288" s="172"/>
      <c r="P2288" s="172"/>
      <c r="Q2288" s="172"/>
      <c r="R2288" s="172"/>
      <c r="S2288" s="172"/>
      <c r="T2288" s="172"/>
      <c r="U2288" s="172"/>
      <c r="V2288" s="173"/>
      <c r="W2288" s="173"/>
    </row>
    <row r="2289" spans="1:23">
      <c r="A2289" s="170"/>
      <c r="B2289" s="170"/>
      <c r="C2289" s="170"/>
      <c r="D2289" s="170"/>
      <c r="E2289" s="170"/>
      <c r="F2289" s="171"/>
      <c r="G2289" s="172"/>
      <c r="H2289" s="172"/>
      <c r="I2289" s="172"/>
      <c r="J2289" s="172"/>
      <c r="K2289" s="172"/>
      <c r="L2289" s="172"/>
      <c r="M2289" s="172"/>
      <c r="N2289" s="172"/>
      <c r="O2289" s="172"/>
      <c r="P2289" s="172"/>
      <c r="Q2289" s="172"/>
      <c r="R2289" s="172"/>
      <c r="S2289" s="172"/>
      <c r="T2289" s="172"/>
      <c r="U2289" s="172"/>
      <c r="V2289" s="173"/>
      <c r="W2289" s="173"/>
    </row>
    <row r="2290" spans="1:23">
      <c r="A2290" s="170"/>
      <c r="B2290" s="170"/>
      <c r="C2290" s="170"/>
      <c r="D2290" s="170"/>
      <c r="E2290" s="170"/>
      <c r="F2290" s="171"/>
      <c r="G2290" s="172"/>
      <c r="H2290" s="172"/>
      <c r="I2290" s="172"/>
      <c r="J2290" s="172"/>
      <c r="K2290" s="172"/>
      <c r="L2290" s="172"/>
      <c r="M2290" s="172"/>
      <c r="N2290" s="172"/>
      <c r="O2290" s="172"/>
      <c r="P2290" s="172"/>
      <c r="Q2290" s="172"/>
      <c r="R2290" s="172"/>
      <c r="S2290" s="172"/>
      <c r="T2290" s="172"/>
      <c r="U2290" s="172"/>
      <c r="V2290" s="173"/>
      <c r="W2290" s="173"/>
    </row>
    <row r="2291" spans="1:23">
      <c r="A2291" s="170"/>
      <c r="B2291" s="170"/>
      <c r="C2291" s="170"/>
      <c r="D2291" s="170"/>
      <c r="E2291" s="170"/>
      <c r="F2291" s="171"/>
      <c r="G2291" s="172"/>
      <c r="H2291" s="172"/>
      <c r="I2291" s="172"/>
      <c r="J2291" s="172"/>
      <c r="K2291" s="172"/>
      <c r="L2291" s="172"/>
      <c r="M2291" s="172"/>
      <c r="N2291" s="172"/>
      <c r="O2291" s="172"/>
      <c r="P2291" s="172"/>
      <c r="Q2291" s="172"/>
      <c r="R2291" s="172"/>
      <c r="S2291" s="172"/>
      <c r="T2291" s="172"/>
      <c r="U2291" s="172"/>
      <c r="V2291" s="173"/>
      <c r="W2291" s="173"/>
    </row>
    <row r="2292" spans="1:23">
      <c r="A2292" s="170"/>
      <c r="B2292" s="170"/>
      <c r="C2292" s="170"/>
      <c r="D2292" s="170"/>
      <c r="E2292" s="170"/>
      <c r="F2292" s="171"/>
      <c r="G2292" s="172"/>
      <c r="H2292" s="172"/>
      <c r="I2292" s="172"/>
      <c r="J2292" s="172"/>
      <c r="K2292" s="172"/>
      <c r="L2292" s="172"/>
      <c r="M2292" s="172"/>
      <c r="N2292" s="172"/>
      <c r="O2292" s="172"/>
      <c r="P2292" s="172"/>
      <c r="Q2292" s="172"/>
      <c r="R2292" s="172"/>
      <c r="S2292" s="172"/>
      <c r="T2292" s="172"/>
      <c r="U2292" s="172"/>
      <c r="V2292" s="173"/>
      <c r="W2292" s="173"/>
    </row>
    <row r="2293" spans="1:23">
      <c r="A2293" s="170"/>
      <c r="B2293" s="170"/>
      <c r="C2293" s="170"/>
      <c r="D2293" s="170"/>
      <c r="E2293" s="170"/>
      <c r="F2293" s="171"/>
      <c r="G2293" s="172"/>
      <c r="H2293" s="172"/>
      <c r="I2293" s="172"/>
      <c r="J2293" s="172"/>
      <c r="K2293" s="172"/>
      <c r="L2293" s="172"/>
      <c r="M2293" s="172"/>
      <c r="N2293" s="172"/>
      <c r="O2293" s="172"/>
      <c r="P2293" s="172"/>
      <c r="Q2293" s="172"/>
      <c r="R2293" s="172"/>
      <c r="S2293" s="172"/>
      <c r="T2293" s="172"/>
      <c r="U2293" s="172"/>
      <c r="V2293" s="173"/>
      <c r="W2293" s="173"/>
    </row>
    <row r="2294" spans="1:23">
      <c r="A2294" s="170"/>
      <c r="B2294" s="170"/>
      <c r="C2294" s="170"/>
      <c r="D2294" s="170"/>
      <c r="E2294" s="170"/>
      <c r="F2294" s="171"/>
      <c r="G2294" s="172"/>
      <c r="H2294" s="172"/>
      <c r="I2294" s="172"/>
      <c r="J2294" s="172"/>
      <c r="K2294" s="172"/>
      <c r="L2294" s="172"/>
      <c r="M2294" s="172"/>
      <c r="N2294" s="172"/>
      <c r="O2294" s="172"/>
      <c r="P2294" s="172"/>
      <c r="Q2294" s="172"/>
      <c r="R2294" s="172"/>
      <c r="S2294" s="172"/>
      <c r="T2294" s="172"/>
      <c r="U2294" s="172"/>
      <c r="V2294" s="173"/>
      <c r="W2294" s="173"/>
    </row>
    <row r="2295" spans="1:23">
      <c r="A2295" s="170"/>
      <c r="B2295" s="170"/>
      <c r="C2295" s="170"/>
      <c r="D2295" s="170"/>
      <c r="E2295" s="170"/>
      <c r="F2295" s="171"/>
      <c r="G2295" s="172"/>
      <c r="H2295" s="172"/>
      <c r="I2295" s="172"/>
      <c r="J2295" s="172"/>
      <c r="K2295" s="172"/>
      <c r="L2295" s="172"/>
      <c r="M2295" s="172"/>
      <c r="N2295" s="172"/>
      <c r="O2295" s="172"/>
      <c r="P2295" s="172"/>
      <c r="Q2295" s="172"/>
      <c r="R2295" s="172"/>
      <c r="S2295" s="172"/>
      <c r="T2295" s="172"/>
      <c r="U2295" s="172"/>
      <c r="V2295" s="173"/>
      <c r="W2295" s="173"/>
    </row>
    <row r="2296" spans="1:23">
      <c r="A2296" s="170"/>
      <c r="B2296" s="170"/>
      <c r="C2296" s="170"/>
      <c r="D2296" s="170"/>
      <c r="E2296" s="170"/>
      <c r="F2296" s="171"/>
      <c r="G2296" s="172"/>
      <c r="H2296" s="172"/>
      <c r="I2296" s="172"/>
      <c r="J2296" s="172"/>
      <c r="K2296" s="172"/>
      <c r="L2296" s="172"/>
      <c r="M2296" s="172"/>
      <c r="N2296" s="172"/>
      <c r="O2296" s="172"/>
      <c r="P2296" s="172"/>
      <c r="Q2296" s="172"/>
      <c r="R2296" s="172"/>
      <c r="S2296" s="172"/>
      <c r="T2296" s="172"/>
      <c r="U2296" s="172"/>
      <c r="V2296" s="173"/>
      <c r="W2296" s="173"/>
    </row>
    <row r="2297" spans="1:23">
      <c r="A2297" s="170"/>
      <c r="B2297" s="170"/>
      <c r="C2297" s="170"/>
      <c r="D2297" s="170"/>
      <c r="E2297" s="170"/>
      <c r="F2297" s="171"/>
      <c r="G2297" s="172"/>
      <c r="H2297" s="172"/>
      <c r="I2297" s="172"/>
      <c r="J2297" s="172"/>
      <c r="K2297" s="172"/>
      <c r="L2297" s="172"/>
      <c r="M2297" s="172"/>
      <c r="N2297" s="172"/>
      <c r="O2297" s="172"/>
      <c r="P2297" s="172"/>
      <c r="Q2297" s="172"/>
      <c r="R2297" s="172"/>
      <c r="S2297" s="172"/>
      <c r="T2297" s="172"/>
      <c r="U2297" s="172"/>
      <c r="V2297" s="173"/>
      <c r="W2297" s="173"/>
    </row>
    <row r="2298" spans="1:23">
      <c r="A2298" s="170"/>
      <c r="B2298" s="170"/>
      <c r="C2298" s="170"/>
      <c r="D2298" s="170"/>
      <c r="E2298" s="170"/>
      <c r="F2298" s="171"/>
      <c r="G2298" s="172"/>
      <c r="H2298" s="172"/>
      <c r="I2298" s="172"/>
      <c r="J2298" s="172"/>
      <c r="K2298" s="172"/>
      <c r="L2298" s="172"/>
      <c r="M2298" s="172"/>
      <c r="N2298" s="172"/>
      <c r="O2298" s="172"/>
      <c r="P2298" s="172"/>
      <c r="Q2298" s="172"/>
      <c r="R2298" s="172"/>
      <c r="S2298" s="172"/>
      <c r="T2298" s="172"/>
      <c r="U2298" s="172"/>
      <c r="V2298" s="173"/>
      <c r="W2298" s="173"/>
    </row>
    <row r="2299" spans="1:23">
      <c r="A2299" s="170"/>
      <c r="B2299" s="170"/>
      <c r="C2299" s="170"/>
      <c r="D2299" s="170"/>
      <c r="E2299" s="170"/>
      <c r="F2299" s="171"/>
      <c r="G2299" s="172"/>
      <c r="H2299" s="172"/>
      <c r="I2299" s="172"/>
      <c r="J2299" s="172"/>
      <c r="K2299" s="172"/>
      <c r="L2299" s="172"/>
      <c r="M2299" s="172"/>
      <c r="N2299" s="172"/>
      <c r="O2299" s="172"/>
      <c r="P2299" s="172"/>
      <c r="Q2299" s="172"/>
      <c r="R2299" s="172"/>
      <c r="S2299" s="172"/>
      <c r="T2299" s="172"/>
      <c r="U2299" s="172"/>
      <c r="V2299" s="173"/>
      <c r="W2299" s="173"/>
    </row>
    <row r="2300" spans="1:23">
      <c r="A2300" s="170"/>
      <c r="B2300" s="170"/>
      <c r="C2300" s="170"/>
      <c r="D2300" s="170"/>
      <c r="E2300" s="170"/>
      <c r="F2300" s="171"/>
      <c r="G2300" s="172"/>
      <c r="H2300" s="172"/>
      <c r="I2300" s="172"/>
      <c r="J2300" s="172"/>
      <c r="K2300" s="172"/>
      <c r="L2300" s="172"/>
      <c r="M2300" s="172"/>
      <c r="N2300" s="172"/>
      <c r="O2300" s="172"/>
      <c r="P2300" s="172"/>
      <c r="Q2300" s="172"/>
      <c r="R2300" s="172"/>
      <c r="S2300" s="172"/>
      <c r="T2300" s="172"/>
      <c r="U2300" s="172"/>
      <c r="V2300" s="173"/>
      <c r="W2300" s="173"/>
    </row>
    <row r="2301" spans="1:23">
      <c r="A2301" s="170"/>
      <c r="B2301" s="170"/>
      <c r="C2301" s="170"/>
      <c r="D2301" s="170"/>
      <c r="E2301" s="170"/>
      <c r="F2301" s="171"/>
      <c r="G2301" s="172"/>
      <c r="H2301" s="172"/>
      <c r="I2301" s="172"/>
      <c r="J2301" s="172"/>
      <c r="K2301" s="172"/>
      <c r="L2301" s="172"/>
      <c r="M2301" s="172"/>
      <c r="N2301" s="172"/>
      <c r="O2301" s="172"/>
      <c r="P2301" s="172"/>
      <c r="Q2301" s="172"/>
      <c r="R2301" s="172"/>
      <c r="S2301" s="172"/>
      <c r="T2301" s="172"/>
      <c r="U2301" s="172"/>
      <c r="V2301" s="173"/>
      <c r="W2301" s="173"/>
    </row>
    <row r="2302" spans="1:23">
      <c r="A2302" s="170"/>
      <c r="B2302" s="170"/>
      <c r="C2302" s="170"/>
      <c r="D2302" s="170"/>
      <c r="E2302" s="170"/>
      <c r="F2302" s="171"/>
      <c r="G2302" s="172"/>
      <c r="H2302" s="172"/>
      <c r="I2302" s="172"/>
      <c r="J2302" s="172"/>
      <c r="K2302" s="172"/>
      <c r="L2302" s="172"/>
      <c r="M2302" s="172"/>
      <c r="N2302" s="172"/>
      <c r="O2302" s="172"/>
      <c r="P2302" s="172"/>
      <c r="Q2302" s="172"/>
      <c r="R2302" s="172"/>
      <c r="S2302" s="172"/>
      <c r="T2302" s="172"/>
      <c r="U2302" s="172"/>
      <c r="V2302" s="173"/>
      <c r="W2302" s="173"/>
    </row>
    <row r="2303" spans="1:23">
      <c r="A2303" s="170"/>
      <c r="B2303" s="170"/>
      <c r="C2303" s="170"/>
      <c r="D2303" s="170"/>
      <c r="E2303" s="170"/>
      <c r="F2303" s="171"/>
      <c r="G2303" s="172"/>
      <c r="H2303" s="172"/>
      <c r="I2303" s="172"/>
      <c r="J2303" s="172"/>
      <c r="K2303" s="172"/>
      <c r="L2303" s="172"/>
      <c r="M2303" s="172"/>
      <c r="N2303" s="172"/>
      <c r="O2303" s="172"/>
      <c r="P2303" s="172"/>
      <c r="Q2303" s="172"/>
      <c r="R2303" s="172"/>
      <c r="S2303" s="172"/>
      <c r="T2303" s="172"/>
      <c r="U2303" s="172"/>
      <c r="V2303" s="173"/>
      <c r="W2303" s="173"/>
    </row>
    <row r="2304" spans="1:23">
      <c r="A2304" s="170"/>
      <c r="B2304" s="170"/>
      <c r="C2304" s="170"/>
      <c r="D2304" s="170"/>
      <c r="E2304" s="170"/>
      <c r="F2304" s="171"/>
      <c r="G2304" s="172"/>
      <c r="H2304" s="172"/>
      <c r="I2304" s="172"/>
      <c r="J2304" s="172"/>
      <c r="K2304" s="172"/>
      <c r="L2304" s="172"/>
      <c r="M2304" s="172"/>
      <c r="N2304" s="172"/>
      <c r="O2304" s="172"/>
      <c r="P2304" s="172"/>
      <c r="Q2304" s="172"/>
      <c r="R2304" s="172"/>
      <c r="S2304" s="172"/>
      <c r="T2304" s="172"/>
      <c r="U2304" s="172"/>
      <c r="V2304" s="173"/>
      <c r="W2304" s="173"/>
    </row>
    <row r="2305" spans="1:23">
      <c r="A2305" s="170"/>
      <c r="B2305" s="170"/>
      <c r="C2305" s="170"/>
      <c r="D2305" s="170"/>
      <c r="E2305" s="170"/>
      <c r="F2305" s="171"/>
      <c r="G2305" s="172"/>
      <c r="H2305" s="172"/>
      <c r="I2305" s="172"/>
      <c r="J2305" s="172"/>
      <c r="K2305" s="172"/>
      <c r="L2305" s="172"/>
      <c r="M2305" s="172"/>
      <c r="N2305" s="172"/>
      <c r="O2305" s="172"/>
      <c r="P2305" s="172"/>
      <c r="Q2305" s="172"/>
      <c r="R2305" s="172"/>
      <c r="S2305" s="172"/>
      <c r="T2305" s="172"/>
      <c r="U2305" s="172"/>
      <c r="V2305" s="173"/>
      <c r="W2305" s="173"/>
    </row>
    <row r="2306" spans="1:23">
      <c r="A2306" s="170"/>
      <c r="B2306" s="170"/>
      <c r="C2306" s="170"/>
      <c r="D2306" s="170"/>
      <c r="E2306" s="170"/>
      <c r="F2306" s="171"/>
      <c r="G2306" s="172"/>
      <c r="H2306" s="172"/>
      <c r="I2306" s="172"/>
      <c r="J2306" s="172"/>
      <c r="K2306" s="172"/>
      <c r="L2306" s="172"/>
      <c r="M2306" s="172"/>
      <c r="N2306" s="172"/>
      <c r="O2306" s="172"/>
      <c r="P2306" s="172"/>
      <c r="Q2306" s="172"/>
      <c r="R2306" s="172"/>
      <c r="S2306" s="172"/>
      <c r="T2306" s="172"/>
      <c r="U2306" s="172"/>
      <c r="V2306" s="173"/>
      <c r="W2306" s="173"/>
    </row>
    <row r="2307" spans="1:23">
      <c r="A2307" s="170"/>
      <c r="B2307" s="170"/>
      <c r="C2307" s="170"/>
      <c r="D2307" s="170"/>
      <c r="E2307" s="170"/>
      <c r="F2307" s="171"/>
      <c r="G2307" s="172"/>
      <c r="H2307" s="172"/>
      <c r="I2307" s="172"/>
      <c r="J2307" s="172"/>
      <c r="K2307" s="172"/>
      <c r="L2307" s="172"/>
      <c r="M2307" s="172"/>
      <c r="N2307" s="172"/>
      <c r="O2307" s="172"/>
      <c r="P2307" s="172"/>
      <c r="Q2307" s="172"/>
      <c r="R2307" s="172"/>
      <c r="S2307" s="172"/>
      <c r="T2307" s="172"/>
      <c r="U2307" s="172"/>
      <c r="V2307" s="173"/>
      <c r="W2307" s="173"/>
    </row>
    <row r="2308" spans="1:23">
      <c r="A2308" s="170"/>
      <c r="B2308" s="170"/>
      <c r="C2308" s="170"/>
      <c r="D2308" s="170"/>
      <c r="E2308" s="170"/>
      <c r="F2308" s="171"/>
      <c r="G2308" s="172"/>
      <c r="H2308" s="172"/>
      <c r="I2308" s="172"/>
      <c r="J2308" s="172"/>
      <c r="K2308" s="172"/>
      <c r="L2308" s="172"/>
      <c r="M2308" s="172"/>
      <c r="N2308" s="172"/>
      <c r="O2308" s="172"/>
      <c r="P2308" s="172"/>
      <c r="Q2308" s="172"/>
      <c r="R2308" s="172"/>
      <c r="S2308" s="172"/>
      <c r="T2308" s="172"/>
      <c r="U2308" s="172"/>
      <c r="V2308" s="173"/>
      <c r="W2308" s="173"/>
    </row>
    <row r="2309" spans="1:23">
      <c r="A2309" s="170"/>
      <c r="B2309" s="170"/>
      <c r="C2309" s="170"/>
      <c r="D2309" s="170"/>
      <c r="E2309" s="170"/>
      <c r="F2309" s="171"/>
      <c r="G2309" s="172"/>
      <c r="H2309" s="172"/>
      <c r="I2309" s="172"/>
      <c r="J2309" s="172"/>
      <c r="K2309" s="172"/>
      <c r="L2309" s="172"/>
      <c r="M2309" s="172"/>
      <c r="N2309" s="172"/>
      <c r="O2309" s="172"/>
      <c r="P2309" s="172"/>
      <c r="Q2309" s="172"/>
      <c r="R2309" s="172"/>
      <c r="S2309" s="172"/>
      <c r="T2309" s="172"/>
      <c r="U2309" s="172"/>
      <c r="V2309" s="173"/>
      <c r="W2309" s="173"/>
    </row>
    <row r="2310" spans="1:23">
      <c r="A2310" s="170"/>
      <c r="B2310" s="170"/>
      <c r="C2310" s="170"/>
      <c r="D2310" s="170"/>
      <c r="E2310" s="170"/>
      <c r="F2310" s="171"/>
      <c r="G2310" s="172"/>
      <c r="H2310" s="172"/>
      <c r="I2310" s="172"/>
      <c r="J2310" s="172"/>
      <c r="K2310" s="172"/>
      <c r="L2310" s="172"/>
      <c r="M2310" s="172"/>
      <c r="N2310" s="172"/>
      <c r="O2310" s="172"/>
      <c r="P2310" s="172"/>
      <c r="Q2310" s="172"/>
      <c r="R2310" s="172"/>
      <c r="S2310" s="172"/>
      <c r="T2310" s="172"/>
      <c r="U2310" s="172"/>
      <c r="V2310" s="173"/>
      <c r="W2310" s="173"/>
    </row>
    <row r="2311" spans="1:23">
      <c r="A2311" s="170"/>
      <c r="B2311" s="170"/>
      <c r="C2311" s="170"/>
      <c r="D2311" s="170"/>
      <c r="E2311" s="170"/>
      <c r="F2311" s="171"/>
      <c r="G2311" s="172"/>
      <c r="H2311" s="172"/>
      <c r="I2311" s="172"/>
      <c r="J2311" s="172"/>
      <c r="K2311" s="172"/>
      <c r="L2311" s="172"/>
      <c r="M2311" s="172"/>
      <c r="N2311" s="172"/>
      <c r="O2311" s="172"/>
      <c r="P2311" s="172"/>
      <c r="Q2311" s="172"/>
      <c r="R2311" s="172"/>
      <c r="S2311" s="172"/>
      <c r="T2311" s="172"/>
      <c r="U2311" s="172"/>
      <c r="V2311" s="173"/>
      <c r="W2311" s="173"/>
    </row>
    <row r="2312" spans="1:23">
      <c r="A2312" s="170"/>
      <c r="B2312" s="170"/>
      <c r="C2312" s="170"/>
      <c r="D2312" s="170"/>
      <c r="E2312" s="170"/>
      <c r="F2312" s="171"/>
      <c r="G2312" s="172"/>
      <c r="H2312" s="172"/>
      <c r="I2312" s="172"/>
      <c r="J2312" s="172"/>
      <c r="K2312" s="172"/>
      <c r="L2312" s="172"/>
      <c r="M2312" s="172"/>
      <c r="N2312" s="172"/>
      <c r="O2312" s="172"/>
      <c r="P2312" s="172"/>
      <c r="Q2312" s="172"/>
      <c r="R2312" s="172"/>
      <c r="S2312" s="172"/>
      <c r="T2312" s="172"/>
      <c r="U2312" s="172"/>
      <c r="V2312" s="173"/>
      <c r="W2312" s="173"/>
    </row>
    <row r="2313" spans="1:23">
      <c r="A2313" s="170"/>
      <c r="B2313" s="170"/>
      <c r="C2313" s="170"/>
      <c r="D2313" s="170"/>
      <c r="E2313" s="170"/>
      <c r="F2313" s="171"/>
      <c r="G2313" s="172"/>
      <c r="H2313" s="172"/>
      <c r="I2313" s="172"/>
      <c r="J2313" s="172"/>
      <c r="K2313" s="172"/>
      <c r="L2313" s="172"/>
      <c r="M2313" s="172"/>
      <c r="N2313" s="172"/>
      <c r="O2313" s="172"/>
      <c r="P2313" s="172"/>
      <c r="Q2313" s="172"/>
      <c r="R2313" s="172"/>
      <c r="S2313" s="172"/>
      <c r="T2313" s="172"/>
      <c r="U2313" s="172"/>
      <c r="V2313" s="173"/>
      <c r="W2313" s="173"/>
    </row>
    <row r="2314" spans="1:23">
      <c r="A2314" s="170"/>
      <c r="B2314" s="170"/>
      <c r="C2314" s="170"/>
      <c r="D2314" s="170"/>
      <c r="E2314" s="170"/>
      <c r="F2314" s="171"/>
      <c r="G2314" s="172"/>
      <c r="H2314" s="172"/>
      <c r="I2314" s="172"/>
      <c r="J2314" s="172"/>
      <c r="K2314" s="172"/>
      <c r="L2314" s="172"/>
      <c r="M2314" s="172"/>
      <c r="N2314" s="172"/>
      <c r="O2314" s="172"/>
      <c r="P2314" s="172"/>
      <c r="Q2314" s="172"/>
      <c r="R2314" s="172"/>
      <c r="S2314" s="172"/>
      <c r="T2314" s="172"/>
      <c r="U2314" s="172"/>
      <c r="V2314" s="173"/>
      <c r="W2314" s="173"/>
    </row>
    <row r="2315" spans="1:23">
      <c r="A2315" s="170"/>
      <c r="B2315" s="170"/>
      <c r="C2315" s="170"/>
      <c r="D2315" s="170"/>
      <c r="E2315" s="170"/>
      <c r="F2315" s="171"/>
      <c r="G2315" s="172"/>
      <c r="H2315" s="172"/>
      <c r="I2315" s="172"/>
      <c r="J2315" s="172"/>
      <c r="K2315" s="172"/>
      <c r="L2315" s="172"/>
      <c r="M2315" s="172"/>
      <c r="N2315" s="172"/>
      <c r="O2315" s="172"/>
      <c r="P2315" s="172"/>
      <c r="Q2315" s="172"/>
      <c r="R2315" s="172"/>
      <c r="S2315" s="172"/>
      <c r="T2315" s="172"/>
      <c r="U2315" s="172"/>
      <c r="V2315" s="173"/>
      <c r="W2315" s="173"/>
    </row>
    <row r="2316" spans="1:23">
      <c r="A2316" s="170"/>
      <c r="B2316" s="170"/>
      <c r="C2316" s="170"/>
      <c r="D2316" s="170"/>
      <c r="E2316" s="170"/>
      <c r="F2316" s="171"/>
      <c r="G2316" s="172"/>
      <c r="H2316" s="172"/>
      <c r="I2316" s="172"/>
      <c r="J2316" s="172"/>
      <c r="K2316" s="172"/>
      <c r="L2316" s="172"/>
      <c r="M2316" s="172"/>
      <c r="N2316" s="172"/>
      <c r="O2316" s="172"/>
      <c r="P2316" s="172"/>
      <c r="Q2316" s="172"/>
      <c r="R2316" s="172"/>
      <c r="S2316" s="172"/>
      <c r="T2316" s="172"/>
      <c r="U2316" s="172"/>
      <c r="V2316" s="173"/>
      <c r="W2316" s="173"/>
    </row>
    <row r="2317" spans="1:23">
      <c r="A2317" s="170"/>
      <c r="B2317" s="170"/>
      <c r="C2317" s="170"/>
      <c r="D2317" s="170"/>
      <c r="E2317" s="170"/>
      <c r="F2317" s="171"/>
      <c r="G2317" s="172"/>
      <c r="H2317" s="172"/>
      <c r="I2317" s="172"/>
      <c r="J2317" s="172"/>
      <c r="K2317" s="172"/>
      <c r="L2317" s="172"/>
      <c r="M2317" s="172"/>
      <c r="N2317" s="172"/>
      <c r="O2317" s="172"/>
      <c r="P2317" s="172"/>
      <c r="Q2317" s="172"/>
      <c r="R2317" s="172"/>
      <c r="S2317" s="172"/>
      <c r="T2317" s="172"/>
      <c r="U2317" s="172"/>
      <c r="V2317" s="173"/>
      <c r="W2317" s="173"/>
    </row>
    <row r="2318" spans="1:23">
      <c r="A2318" s="170"/>
      <c r="B2318" s="170"/>
      <c r="C2318" s="170"/>
      <c r="D2318" s="170"/>
      <c r="E2318" s="170"/>
      <c r="F2318" s="171"/>
      <c r="G2318" s="172"/>
      <c r="H2318" s="172"/>
      <c r="I2318" s="172"/>
      <c r="J2318" s="172"/>
      <c r="K2318" s="172"/>
      <c r="L2318" s="172"/>
      <c r="M2318" s="172"/>
      <c r="N2318" s="172"/>
      <c r="O2318" s="172"/>
      <c r="P2318" s="172"/>
      <c r="Q2318" s="172"/>
      <c r="R2318" s="172"/>
      <c r="S2318" s="172"/>
      <c r="T2318" s="172"/>
      <c r="U2318" s="172"/>
      <c r="V2318" s="173"/>
      <c r="W2318" s="173"/>
    </row>
    <row r="2319" spans="1:23">
      <c r="A2319" s="170"/>
      <c r="B2319" s="170"/>
      <c r="C2319" s="170"/>
      <c r="D2319" s="170"/>
      <c r="E2319" s="170"/>
      <c r="F2319" s="171"/>
      <c r="G2319" s="172"/>
      <c r="H2319" s="172"/>
      <c r="I2319" s="172"/>
      <c r="J2319" s="172"/>
      <c r="K2319" s="172"/>
      <c r="L2319" s="172"/>
      <c r="M2319" s="172"/>
      <c r="N2319" s="172"/>
      <c r="O2319" s="172"/>
      <c r="P2319" s="172"/>
      <c r="Q2319" s="172"/>
      <c r="R2319" s="172"/>
      <c r="S2319" s="172"/>
      <c r="T2319" s="172"/>
      <c r="U2319" s="172"/>
      <c r="V2319" s="173"/>
      <c r="W2319" s="173"/>
    </row>
    <row r="2320" spans="1:23">
      <c r="A2320" s="170"/>
      <c r="B2320" s="170"/>
      <c r="C2320" s="170"/>
      <c r="D2320" s="170"/>
      <c r="E2320" s="170"/>
      <c r="F2320" s="171"/>
      <c r="G2320" s="172"/>
      <c r="H2320" s="172"/>
      <c r="I2320" s="172"/>
      <c r="J2320" s="172"/>
      <c r="K2320" s="172"/>
      <c r="L2320" s="172"/>
      <c r="M2320" s="172"/>
      <c r="N2320" s="172"/>
      <c r="O2320" s="172"/>
      <c r="P2320" s="172"/>
      <c r="Q2320" s="172"/>
      <c r="R2320" s="172"/>
      <c r="S2320" s="172"/>
      <c r="T2320" s="172"/>
      <c r="U2320" s="172"/>
      <c r="V2320" s="173"/>
      <c r="W2320" s="173"/>
    </row>
    <row r="2321" spans="1:23">
      <c r="A2321" s="170"/>
      <c r="B2321" s="170"/>
      <c r="C2321" s="170"/>
      <c r="D2321" s="170"/>
      <c r="E2321" s="170"/>
      <c r="F2321" s="171"/>
      <c r="G2321" s="172"/>
      <c r="H2321" s="172"/>
      <c r="I2321" s="172"/>
      <c r="J2321" s="172"/>
      <c r="K2321" s="172"/>
      <c r="L2321" s="172"/>
      <c r="M2321" s="172"/>
      <c r="N2321" s="172"/>
      <c r="O2321" s="172"/>
      <c r="P2321" s="172"/>
      <c r="Q2321" s="172"/>
      <c r="R2321" s="172"/>
      <c r="S2321" s="172"/>
      <c r="T2321" s="172"/>
      <c r="U2321" s="172"/>
      <c r="V2321" s="173"/>
      <c r="W2321" s="173"/>
    </row>
    <row r="2322" spans="1:23">
      <c r="A2322" s="170"/>
      <c r="B2322" s="170"/>
      <c r="C2322" s="170"/>
      <c r="D2322" s="170"/>
      <c r="E2322" s="170"/>
      <c r="F2322" s="171"/>
      <c r="G2322" s="172"/>
      <c r="H2322" s="172"/>
      <c r="I2322" s="172"/>
      <c r="J2322" s="172"/>
      <c r="K2322" s="172"/>
      <c r="L2322" s="172"/>
      <c r="M2322" s="172"/>
      <c r="N2322" s="172"/>
      <c r="O2322" s="172"/>
      <c r="P2322" s="172"/>
      <c r="Q2322" s="172"/>
      <c r="R2322" s="172"/>
      <c r="S2322" s="172"/>
      <c r="T2322" s="172"/>
      <c r="U2322" s="172"/>
      <c r="V2322" s="173"/>
      <c r="W2322" s="173"/>
    </row>
    <row r="2323" spans="1:23">
      <c r="A2323" s="170"/>
      <c r="B2323" s="170"/>
      <c r="C2323" s="170"/>
      <c r="D2323" s="170"/>
      <c r="E2323" s="170"/>
      <c r="F2323" s="171"/>
      <c r="G2323" s="172"/>
      <c r="H2323" s="172"/>
      <c r="I2323" s="172"/>
      <c r="J2323" s="172"/>
      <c r="K2323" s="172"/>
      <c r="L2323" s="172"/>
      <c r="M2323" s="172"/>
      <c r="N2323" s="172"/>
      <c r="O2323" s="172"/>
      <c r="P2323" s="172"/>
      <c r="Q2323" s="172"/>
      <c r="R2323" s="172"/>
      <c r="S2323" s="172"/>
      <c r="T2323" s="172"/>
      <c r="U2323" s="172"/>
      <c r="V2323" s="173"/>
      <c r="W2323" s="173"/>
    </row>
    <row r="2324" spans="1:23">
      <c r="A2324" s="170"/>
      <c r="B2324" s="170"/>
      <c r="C2324" s="170"/>
      <c r="D2324" s="170"/>
      <c r="E2324" s="170"/>
      <c r="F2324" s="171"/>
      <c r="G2324" s="172"/>
      <c r="H2324" s="172"/>
      <c r="I2324" s="172"/>
      <c r="J2324" s="172"/>
      <c r="K2324" s="172"/>
      <c r="L2324" s="172"/>
      <c r="M2324" s="172"/>
      <c r="N2324" s="172"/>
      <c r="O2324" s="172"/>
      <c r="P2324" s="172"/>
      <c r="Q2324" s="172"/>
      <c r="R2324" s="172"/>
      <c r="S2324" s="172"/>
      <c r="T2324" s="172"/>
      <c r="U2324" s="172"/>
      <c r="V2324" s="173"/>
      <c r="W2324" s="173"/>
    </row>
    <row r="2325" spans="1:23">
      <c r="A2325" s="170"/>
      <c r="B2325" s="170"/>
      <c r="C2325" s="170"/>
      <c r="D2325" s="170"/>
      <c r="E2325" s="170"/>
      <c r="F2325" s="171"/>
      <c r="G2325" s="172"/>
      <c r="H2325" s="172"/>
      <c r="I2325" s="172"/>
      <c r="J2325" s="172"/>
      <c r="K2325" s="172"/>
      <c r="L2325" s="172"/>
      <c r="M2325" s="172"/>
      <c r="N2325" s="172"/>
      <c r="O2325" s="172"/>
      <c r="P2325" s="172"/>
      <c r="Q2325" s="172"/>
      <c r="R2325" s="172"/>
      <c r="S2325" s="172"/>
      <c r="T2325" s="172"/>
      <c r="U2325" s="172"/>
      <c r="V2325" s="173"/>
      <c r="W2325" s="173"/>
    </row>
    <row r="2326" spans="1:23">
      <c r="A2326" s="170"/>
      <c r="B2326" s="170"/>
      <c r="C2326" s="170"/>
      <c r="D2326" s="170"/>
      <c r="E2326" s="170"/>
      <c r="F2326" s="171"/>
      <c r="G2326" s="172"/>
      <c r="H2326" s="172"/>
      <c r="I2326" s="172"/>
      <c r="J2326" s="172"/>
      <c r="K2326" s="172"/>
      <c r="L2326" s="172"/>
      <c r="M2326" s="172"/>
      <c r="N2326" s="172"/>
      <c r="O2326" s="172"/>
      <c r="P2326" s="172"/>
      <c r="Q2326" s="172"/>
      <c r="R2326" s="172"/>
      <c r="S2326" s="172"/>
      <c r="T2326" s="172"/>
      <c r="U2326" s="172"/>
      <c r="V2326" s="173"/>
      <c r="W2326" s="173"/>
    </row>
    <row r="2327" spans="1:23">
      <c r="A2327" s="170"/>
      <c r="B2327" s="170"/>
      <c r="C2327" s="170"/>
      <c r="D2327" s="170"/>
      <c r="E2327" s="170"/>
      <c r="F2327" s="171"/>
      <c r="G2327" s="172"/>
      <c r="H2327" s="172"/>
      <c r="I2327" s="172"/>
      <c r="J2327" s="172"/>
      <c r="K2327" s="172"/>
      <c r="L2327" s="172"/>
      <c r="M2327" s="172"/>
      <c r="N2327" s="172"/>
      <c r="O2327" s="172"/>
      <c r="P2327" s="172"/>
      <c r="Q2327" s="172"/>
      <c r="R2327" s="172"/>
      <c r="S2327" s="172"/>
      <c r="T2327" s="172"/>
      <c r="U2327" s="172"/>
      <c r="V2327" s="173"/>
      <c r="W2327" s="173"/>
    </row>
    <row r="2328" spans="1:23">
      <c r="A2328" s="170"/>
      <c r="B2328" s="170"/>
      <c r="C2328" s="170"/>
      <c r="D2328" s="170"/>
      <c r="E2328" s="170"/>
      <c r="F2328" s="171"/>
      <c r="G2328" s="172"/>
      <c r="H2328" s="172"/>
      <c r="I2328" s="172"/>
      <c r="J2328" s="172"/>
      <c r="K2328" s="172"/>
      <c r="L2328" s="172"/>
      <c r="M2328" s="172"/>
      <c r="N2328" s="172"/>
      <c r="O2328" s="172"/>
      <c r="P2328" s="172"/>
      <c r="Q2328" s="172"/>
      <c r="R2328" s="172"/>
      <c r="S2328" s="172"/>
      <c r="T2328" s="172"/>
      <c r="U2328" s="172"/>
      <c r="V2328" s="173"/>
      <c r="W2328" s="173"/>
    </row>
    <row r="2329" spans="1:23">
      <c r="A2329" s="170"/>
      <c r="B2329" s="170"/>
      <c r="C2329" s="170"/>
      <c r="D2329" s="170"/>
      <c r="E2329" s="170"/>
      <c r="F2329" s="171"/>
      <c r="G2329" s="172"/>
      <c r="H2329" s="172"/>
      <c r="I2329" s="172"/>
      <c r="J2329" s="172"/>
      <c r="K2329" s="172"/>
      <c r="L2329" s="172"/>
      <c r="M2329" s="172"/>
      <c r="N2329" s="172"/>
      <c r="O2329" s="172"/>
      <c r="P2329" s="172"/>
      <c r="Q2329" s="172"/>
      <c r="R2329" s="172"/>
      <c r="S2329" s="172"/>
      <c r="T2329" s="172"/>
      <c r="U2329" s="172"/>
      <c r="V2329" s="173"/>
      <c r="W2329" s="173"/>
    </row>
    <row r="2330" spans="1:23">
      <c r="A2330" s="170"/>
      <c r="B2330" s="170"/>
      <c r="C2330" s="170"/>
      <c r="D2330" s="170"/>
      <c r="E2330" s="170"/>
      <c r="F2330" s="171"/>
      <c r="G2330" s="172"/>
      <c r="H2330" s="172"/>
      <c r="I2330" s="172"/>
      <c r="J2330" s="172"/>
      <c r="K2330" s="172"/>
      <c r="L2330" s="172"/>
      <c r="M2330" s="172"/>
      <c r="N2330" s="172"/>
      <c r="O2330" s="172"/>
      <c r="P2330" s="172"/>
      <c r="Q2330" s="172"/>
      <c r="R2330" s="172"/>
      <c r="S2330" s="172"/>
      <c r="T2330" s="172"/>
      <c r="U2330" s="172"/>
      <c r="V2330" s="173"/>
      <c r="W2330" s="173"/>
    </row>
    <row r="2331" spans="1:23">
      <c r="A2331" s="170"/>
      <c r="B2331" s="170"/>
      <c r="C2331" s="170"/>
      <c r="D2331" s="170"/>
      <c r="E2331" s="170"/>
      <c r="F2331" s="171"/>
      <c r="G2331" s="172"/>
      <c r="H2331" s="172"/>
      <c r="I2331" s="172"/>
      <c r="J2331" s="172"/>
      <c r="K2331" s="172"/>
      <c r="L2331" s="172"/>
      <c r="M2331" s="172"/>
      <c r="N2331" s="172"/>
      <c r="O2331" s="172"/>
      <c r="P2331" s="172"/>
      <c r="Q2331" s="172"/>
      <c r="R2331" s="172"/>
      <c r="S2331" s="172"/>
      <c r="T2331" s="172"/>
      <c r="U2331" s="172"/>
      <c r="V2331" s="173"/>
      <c r="W2331" s="173"/>
    </row>
    <row r="2332" spans="1:23">
      <c r="A2332" s="170"/>
      <c r="B2332" s="170"/>
      <c r="C2332" s="170"/>
      <c r="D2332" s="170"/>
      <c r="E2332" s="170"/>
      <c r="F2332" s="171"/>
      <c r="G2332" s="172"/>
      <c r="H2332" s="172"/>
      <c r="I2332" s="172"/>
      <c r="J2332" s="172"/>
      <c r="K2332" s="172"/>
      <c r="L2332" s="172"/>
      <c r="M2332" s="172"/>
      <c r="N2332" s="172"/>
      <c r="O2332" s="172"/>
      <c r="P2332" s="172"/>
      <c r="Q2332" s="172"/>
      <c r="R2332" s="172"/>
      <c r="S2332" s="172"/>
      <c r="T2332" s="172"/>
      <c r="U2332" s="172"/>
      <c r="V2332" s="173"/>
      <c r="W2332" s="173"/>
    </row>
    <row r="2333" spans="1:23">
      <c r="A2333" s="170"/>
      <c r="B2333" s="170"/>
      <c r="C2333" s="170"/>
      <c r="D2333" s="170"/>
      <c r="E2333" s="170"/>
      <c r="F2333" s="171"/>
      <c r="G2333" s="172"/>
      <c r="H2333" s="172"/>
      <c r="I2333" s="172"/>
      <c r="J2333" s="172"/>
      <c r="K2333" s="172"/>
      <c r="L2333" s="172"/>
      <c r="M2333" s="172"/>
      <c r="N2333" s="172"/>
      <c r="O2333" s="172"/>
      <c r="P2333" s="172"/>
      <c r="Q2333" s="172"/>
      <c r="R2333" s="172"/>
      <c r="S2333" s="172"/>
      <c r="T2333" s="172"/>
      <c r="U2333" s="172"/>
      <c r="V2333" s="173"/>
      <c r="W2333" s="173"/>
    </row>
    <row r="2334" spans="1:23">
      <c r="A2334" s="170"/>
      <c r="B2334" s="170"/>
      <c r="C2334" s="170"/>
      <c r="D2334" s="170"/>
      <c r="E2334" s="170"/>
      <c r="F2334" s="171"/>
      <c r="G2334" s="172"/>
      <c r="H2334" s="172"/>
      <c r="I2334" s="172"/>
      <c r="J2334" s="172"/>
      <c r="K2334" s="172"/>
      <c r="L2334" s="172"/>
      <c r="M2334" s="172"/>
      <c r="N2334" s="172"/>
      <c r="O2334" s="172"/>
      <c r="P2334" s="172"/>
      <c r="Q2334" s="172"/>
      <c r="R2334" s="172"/>
      <c r="S2334" s="172"/>
      <c r="T2334" s="172"/>
      <c r="U2334" s="172"/>
      <c r="V2334" s="173"/>
      <c r="W2334" s="173"/>
    </row>
    <row r="2335" spans="1:23">
      <c r="A2335" s="170"/>
      <c r="B2335" s="170"/>
      <c r="C2335" s="170"/>
      <c r="D2335" s="170"/>
      <c r="E2335" s="170"/>
      <c r="F2335" s="171"/>
      <c r="G2335" s="172"/>
      <c r="H2335" s="172"/>
      <c r="I2335" s="172"/>
      <c r="J2335" s="172"/>
      <c r="K2335" s="172"/>
      <c r="L2335" s="172"/>
      <c r="M2335" s="172"/>
      <c r="N2335" s="172"/>
      <c r="O2335" s="172"/>
      <c r="P2335" s="172"/>
      <c r="Q2335" s="172"/>
      <c r="R2335" s="172"/>
      <c r="S2335" s="172"/>
      <c r="T2335" s="172"/>
      <c r="U2335" s="172"/>
      <c r="V2335" s="173"/>
      <c r="W2335" s="173"/>
    </row>
    <row r="2336" spans="1:23">
      <c r="A2336" s="170"/>
      <c r="B2336" s="170"/>
      <c r="C2336" s="170"/>
      <c r="D2336" s="170"/>
      <c r="E2336" s="170"/>
      <c r="F2336" s="171"/>
      <c r="G2336" s="172"/>
      <c r="H2336" s="172"/>
      <c r="I2336" s="172"/>
      <c r="J2336" s="172"/>
      <c r="K2336" s="172"/>
      <c r="L2336" s="172"/>
      <c r="M2336" s="172"/>
      <c r="N2336" s="172"/>
      <c r="O2336" s="172"/>
      <c r="P2336" s="172"/>
      <c r="Q2336" s="172"/>
      <c r="R2336" s="172"/>
      <c r="S2336" s="172"/>
      <c r="T2336" s="172"/>
      <c r="U2336" s="172"/>
      <c r="V2336" s="173"/>
      <c r="W2336" s="173"/>
    </row>
    <row r="2337" spans="1:23">
      <c r="A2337" s="170"/>
      <c r="B2337" s="170"/>
      <c r="C2337" s="170"/>
      <c r="D2337" s="170"/>
      <c r="E2337" s="170"/>
      <c r="F2337" s="171"/>
      <c r="G2337" s="172"/>
      <c r="H2337" s="172"/>
      <c r="I2337" s="172"/>
      <c r="J2337" s="172"/>
      <c r="K2337" s="172"/>
      <c r="L2337" s="172"/>
      <c r="M2337" s="172"/>
      <c r="N2337" s="172"/>
      <c r="O2337" s="172"/>
      <c r="P2337" s="172"/>
      <c r="Q2337" s="172"/>
      <c r="R2337" s="172"/>
      <c r="S2337" s="172"/>
      <c r="T2337" s="172"/>
      <c r="U2337" s="172"/>
      <c r="V2337" s="173"/>
      <c r="W2337" s="173"/>
    </row>
    <row r="2338" spans="1:23">
      <c r="A2338" s="170"/>
      <c r="B2338" s="170"/>
      <c r="C2338" s="170"/>
      <c r="D2338" s="170"/>
      <c r="E2338" s="170"/>
      <c r="F2338" s="171"/>
      <c r="G2338" s="172"/>
      <c r="H2338" s="172"/>
      <c r="I2338" s="172"/>
      <c r="J2338" s="172"/>
      <c r="K2338" s="172"/>
      <c r="L2338" s="172"/>
      <c r="M2338" s="172"/>
      <c r="N2338" s="172"/>
      <c r="O2338" s="172"/>
      <c r="P2338" s="172"/>
      <c r="Q2338" s="172"/>
      <c r="R2338" s="172"/>
      <c r="S2338" s="172"/>
      <c r="T2338" s="172"/>
      <c r="U2338" s="172"/>
      <c r="V2338" s="173"/>
      <c r="W2338" s="173"/>
    </row>
    <row r="2339" spans="1:23">
      <c r="A2339" s="170"/>
      <c r="B2339" s="170"/>
      <c r="C2339" s="170"/>
      <c r="D2339" s="170"/>
      <c r="E2339" s="170"/>
      <c r="F2339" s="171"/>
      <c r="G2339" s="172"/>
      <c r="H2339" s="172"/>
      <c r="I2339" s="172"/>
      <c r="J2339" s="172"/>
      <c r="K2339" s="172"/>
      <c r="L2339" s="172"/>
      <c r="M2339" s="172"/>
      <c r="N2339" s="172"/>
      <c r="O2339" s="172"/>
      <c r="P2339" s="172"/>
      <c r="Q2339" s="172"/>
      <c r="R2339" s="172"/>
      <c r="S2339" s="172"/>
      <c r="T2339" s="172"/>
      <c r="U2339" s="172"/>
      <c r="V2339" s="173"/>
      <c r="W2339" s="173"/>
    </row>
    <row r="2340" spans="1:23">
      <c r="A2340" s="170"/>
      <c r="B2340" s="170"/>
      <c r="C2340" s="170"/>
      <c r="D2340" s="170"/>
      <c r="E2340" s="170"/>
      <c r="F2340" s="171"/>
      <c r="G2340" s="172"/>
      <c r="H2340" s="172"/>
      <c r="I2340" s="172"/>
      <c r="J2340" s="172"/>
      <c r="K2340" s="172"/>
      <c r="L2340" s="172"/>
      <c r="M2340" s="172"/>
      <c r="N2340" s="172"/>
      <c r="O2340" s="172"/>
      <c r="P2340" s="172"/>
      <c r="Q2340" s="172"/>
      <c r="R2340" s="172"/>
      <c r="S2340" s="172"/>
      <c r="T2340" s="172"/>
      <c r="U2340" s="172"/>
      <c r="V2340" s="173"/>
      <c r="W2340" s="173"/>
    </row>
    <row r="2341" spans="1:23">
      <c r="A2341" s="170"/>
      <c r="B2341" s="170"/>
      <c r="C2341" s="170"/>
      <c r="D2341" s="170"/>
      <c r="E2341" s="170"/>
      <c r="F2341" s="171"/>
      <c r="G2341" s="172"/>
      <c r="H2341" s="172"/>
      <c r="I2341" s="172"/>
      <c r="J2341" s="172"/>
      <c r="K2341" s="172"/>
      <c r="L2341" s="172"/>
      <c r="M2341" s="172"/>
      <c r="N2341" s="172"/>
      <c r="O2341" s="172"/>
      <c r="P2341" s="172"/>
      <c r="Q2341" s="172"/>
      <c r="R2341" s="172"/>
      <c r="S2341" s="172"/>
      <c r="T2341" s="172"/>
      <c r="U2341" s="172"/>
      <c r="V2341" s="173"/>
      <c r="W2341" s="173"/>
    </row>
    <row r="2342" spans="1:23">
      <c r="A2342" s="170"/>
      <c r="B2342" s="170"/>
      <c r="C2342" s="170"/>
      <c r="D2342" s="170"/>
      <c r="E2342" s="170"/>
      <c r="F2342" s="171"/>
      <c r="G2342" s="172"/>
      <c r="H2342" s="172"/>
      <c r="I2342" s="172"/>
      <c r="J2342" s="172"/>
      <c r="K2342" s="172"/>
      <c r="L2342" s="172"/>
      <c r="M2342" s="172"/>
      <c r="N2342" s="172"/>
      <c r="O2342" s="172"/>
      <c r="P2342" s="172"/>
      <c r="Q2342" s="172"/>
      <c r="R2342" s="172"/>
      <c r="S2342" s="172"/>
      <c r="T2342" s="172"/>
      <c r="U2342" s="172"/>
      <c r="V2342" s="173"/>
      <c r="W2342" s="173"/>
    </row>
    <row r="2343" spans="1:23">
      <c r="A2343" s="170"/>
      <c r="B2343" s="170"/>
      <c r="C2343" s="170"/>
      <c r="D2343" s="170"/>
      <c r="E2343" s="170"/>
      <c r="F2343" s="171"/>
      <c r="G2343" s="172"/>
      <c r="H2343" s="172"/>
      <c r="I2343" s="172"/>
      <c r="J2343" s="172"/>
      <c r="K2343" s="172"/>
      <c r="L2343" s="172"/>
      <c r="M2343" s="172"/>
      <c r="N2343" s="172"/>
      <c r="O2343" s="172"/>
      <c r="P2343" s="172"/>
      <c r="Q2343" s="172"/>
      <c r="R2343" s="172"/>
      <c r="S2343" s="172"/>
      <c r="T2343" s="172"/>
      <c r="U2343" s="172"/>
      <c r="V2343" s="173"/>
      <c r="W2343" s="173"/>
    </row>
    <row r="2344" spans="1:23">
      <c r="A2344" s="170"/>
      <c r="B2344" s="170"/>
      <c r="C2344" s="170"/>
      <c r="D2344" s="170"/>
      <c r="E2344" s="170"/>
      <c r="F2344" s="171"/>
      <c r="G2344" s="172"/>
      <c r="H2344" s="172"/>
      <c r="I2344" s="172"/>
      <c r="J2344" s="172"/>
      <c r="K2344" s="172"/>
      <c r="L2344" s="172"/>
      <c r="M2344" s="172"/>
      <c r="N2344" s="172"/>
      <c r="O2344" s="172"/>
      <c r="P2344" s="172"/>
      <c r="Q2344" s="172"/>
      <c r="R2344" s="172"/>
      <c r="S2344" s="172"/>
      <c r="T2344" s="172"/>
      <c r="U2344" s="172"/>
      <c r="V2344" s="173"/>
      <c r="W2344" s="173"/>
    </row>
    <row r="2345" spans="1:23">
      <c r="A2345" s="170"/>
      <c r="B2345" s="170"/>
      <c r="C2345" s="170"/>
      <c r="D2345" s="170"/>
      <c r="E2345" s="170"/>
      <c r="F2345" s="171"/>
      <c r="G2345" s="172"/>
      <c r="H2345" s="172"/>
      <c r="I2345" s="172"/>
      <c r="J2345" s="172"/>
      <c r="K2345" s="172"/>
      <c r="L2345" s="172"/>
      <c r="M2345" s="172"/>
      <c r="N2345" s="172"/>
      <c r="O2345" s="172"/>
      <c r="P2345" s="172"/>
      <c r="Q2345" s="172"/>
      <c r="R2345" s="172"/>
      <c r="S2345" s="172"/>
      <c r="T2345" s="172"/>
      <c r="U2345" s="172"/>
      <c r="V2345" s="173"/>
      <c r="W2345" s="173"/>
    </row>
    <row r="2346" spans="1:23">
      <c r="A2346" s="170"/>
      <c r="B2346" s="170"/>
      <c r="C2346" s="170"/>
      <c r="D2346" s="170"/>
      <c r="E2346" s="170"/>
      <c r="F2346" s="171"/>
      <c r="G2346" s="172"/>
      <c r="H2346" s="172"/>
      <c r="I2346" s="172"/>
      <c r="J2346" s="172"/>
      <c r="K2346" s="172"/>
      <c r="L2346" s="172"/>
      <c r="M2346" s="172"/>
      <c r="N2346" s="172"/>
      <c r="O2346" s="172"/>
      <c r="P2346" s="172"/>
      <c r="Q2346" s="172"/>
      <c r="R2346" s="172"/>
      <c r="S2346" s="172"/>
      <c r="T2346" s="172"/>
      <c r="U2346" s="172"/>
      <c r="V2346" s="173"/>
      <c r="W2346" s="173"/>
    </row>
    <row r="2347" spans="1:23">
      <c r="A2347" s="170"/>
      <c r="B2347" s="170"/>
      <c r="C2347" s="170"/>
      <c r="D2347" s="170"/>
      <c r="E2347" s="170"/>
      <c r="F2347" s="171"/>
      <c r="G2347" s="172"/>
      <c r="H2347" s="172"/>
      <c r="I2347" s="172"/>
      <c r="J2347" s="172"/>
      <c r="K2347" s="172"/>
      <c r="L2347" s="172"/>
      <c r="M2347" s="172"/>
      <c r="N2347" s="172"/>
      <c r="O2347" s="172"/>
      <c r="P2347" s="172"/>
      <c r="Q2347" s="172"/>
      <c r="R2347" s="172"/>
      <c r="S2347" s="172"/>
      <c r="T2347" s="172"/>
      <c r="U2347" s="172"/>
      <c r="V2347" s="173"/>
      <c r="W2347" s="173"/>
    </row>
    <row r="2348" spans="1:23">
      <c r="A2348" s="170"/>
      <c r="B2348" s="170"/>
      <c r="C2348" s="170"/>
      <c r="D2348" s="170"/>
      <c r="E2348" s="170"/>
      <c r="F2348" s="171"/>
      <c r="G2348" s="172"/>
      <c r="H2348" s="172"/>
      <c r="I2348" s="172"/>
      <c r="J2348" s="172"/>
      <c r="K2348" s="172"/>
      <c r="L2348" s="172"/>
      <c r="M2348" s="172"/>
      <c r="N2348" s="172"/>
      <c r="O2348" s="172"/>
      <c r="P2348" s="172"/>
      <c r="Q2348" s="172"/>
      <c r="R2348" s="172"/>
      <c r="S2348" s="172"/>
      <c r="T2348" s="172"/>
      <c r="U2348" s="172"/>
      <c r="V2348" s="173"/>
      <c r="W2348" s="173"/>
    </row>
    <row r="2349" spans="1:23">
      <c r="A2349" s="170"/>
      <c r="B2349" s="170"/>
      <c r="C2349" s="170"/>
      <c r="D2349" s="170"/>
      <c r="E2349" s="170"/>
      <c r="F2349" s="171"/>
      <c r="G2349" s="172"/>
      <c r="H2349" s="172"/>
      <c r="I2349" s="172"/>
      <c r="J2349" s="172"/>
      <c r="K2349" s="172"/>
      <c r="L2349" s="172"/>
      <c r="M2349" s="172"/>
      <c r="N2349" s="172"/>
      <c r="O2349" s="172"/>
      <c r="P2349" s="172"/>
      <c r="Q2349" s="172"/>
      <c r="R2349" s="172"/>
      <c r="S2349" s="172"/>
      <c r="T2349" s="172"/>
      <c r="U2349" s="172"/>
      <c r="V2349" s="173"/>
      <c r="W2349" s="173"/>
    </row>
    <row r="2350" spans="1:23">
      <c r="A2350" s="170"/>
      <c r="B2350" s="170"/>
      <c r="C2350" s="170"/>
      <c r="D2350" s="170"/>
      <c r="E2350" s="170"/>
      <c r="F2350" s="171"/>
      <c r="G2350" s="172"/>
      <c r="H2350" s="172"/>
      <c r="I2350" s="172"/>
      <c r="J2350" s="172"/>
      <c r="K2350" s="172"/>
      <c r="L2350" s="172"/>
      <c r="M2350" s="172"/>
      <c r="N2350" s="172"/>
      <c r="O2350" s="172"/>
      <c r="P2350" s="172"/>
      <c r="Q2350" s="172"/>
      <c r="R2350" s="172"/>
      <c r="S2350" s="172"/>
      <c r="T2350" s="172"/>
      <c r="U2350" s="172"/>
      <c r="V2350" s="173"/>
      <c r="W2350" s="173"/>
    </row>
    <row r="2351" spans="1:23">
      <c r="A2351" s="170"/>
      <c r="B2351" s="170"/>
      <c r="C2351" s="170"/>
      <c r="D2351" s="170"/>
      <c r="E2351" s="170"/>
      <c r="F2351" s="171"/>
      <c r="G2351" s="172"/>
      <c r="H2351" s="172"/>
      <c r="I2351" s="172"/>
      <c r="J2351" s="172"/>
      <c r="K2351" s="172"/>
      <c r="L2351" s="172"/>
      <c r="M2351" s="172"/>
      <c r="N2351" s="172"/>
      <c r="O2351" s="172"/>
      <c r="P2351" s="172"/>
      <c r="Q2351" s="172"/>
      <c r="R2351" s="172"/>
      <c r="S2351" s="172"/>
      <c r="T2351" s="172"/>
      <c r="U2351" s="172"/>
      <c r="V2351" s="173"/>
      <c r="W2351" s="173"/>
    </row>
    <row r="2352" spans="1:23">
      <c r="A2352" s="170"/>
      <c r="B2352" s="170"/>
      <c r="C2352" s="170"/>
      <c r="D2352" s="170"/>
      <c r="E2352" s="170"/>
      <c r="F2352" s="171"/>
      <c r="G2352" s="172"/>
      <c r="H2352" s="172"/>
      <c r="I2352" s="172"/>
      <c r="J2352" s="172"/>
      <c r="K2352" s="172"/>
      <c r="L2352" s="172"/>
      <c r="M2352" s="172"/>
      <c r="N2352" s="172"/>
      <c r="O2352" s="172"/>
      <c r="P2352" s="172"/>
      <c r="Q2352" s="172"/>
      <c r="R2352" s="172"/>
      <c r="S2352" s="172"/>
      <c r="T2352" s="172"/>
      <c r="U2352" s="172"/>
      <c r="V2352" s="173"/>
      <c r="W2352" s="173"/>
    </row>
    <row r="2353" spans="1:23">
      <c r="A2353" s="170"/>
      <c r="B2353" s="170"/>
      <c r="C2353" s="170"/>
      <c r="D2353" s="170"/>
      <c r="E2353" s="170"/>
      <c r="F2353" s="171"/>
      <c r="G2353" s="172"/>
      <c r="H2353" s="172"/>
      <c r="I2353" s="172"/>
      <c r="J2353" s="172"/>
      <c r="K2353" s="172"/>
      <c r="L2353" s="172"/>
      <c r="M2353" s="172"/>
      <c r="N2353" s="172"/>
      <c r="O2353" s="172"/>
      <c r="P2353" s="172"/>
      <c r="Q2353" s="172"/>
      <c r="R2353" s="172"/>
      <c r="S2353" s="172"/>
      <c r="T2353" s="172"/>
      <c r="U2353" s="172"/>
      <c r="V2353" s="173"/>
      <c r="W2353" s="173"/>
    </row>
    <row r="2354" spans="1:23">
      <c r="A2354" s="170"/>
      <c r="B2354" s="170"/>
      <c r="C2354" s="170"/>
      <c r="D2354" s="170"/>
      <c r="E2354" s="170"/>
      <c r="F2354" s="171"/>
      <c r="G2354" s="172"/>
      <c r="H2354" s="172"/>
      <c r="I2354" s="172"/>
      <c r="J2354" s="172"/>
      <c r="K2354" s="172"/>
      <c r="L2354" s="172"/>
      <c r="M2354" s="172"/>
      <c r="N2354" s="172"/>
      <c r="O2354" s="172"/>
      <c r="P2354" s="172"/>
      <c r="Q2354" s="172"/>
      <c r="R2354" s="172"/>
      <c r="S2354" s="172"/>
      <c r="T2354" s="172"/>
      <c r="U2354" s="172"/>
      <c r="V2354" s="173"/>
      <c r="W2354" s="173"/>
    </row>
    <row r="2355" spans="1:23">
      <c r="A2355" s="170"/>
      <c r="B2355" s="170"/>
      <c r="C2355" s="170"/>
      <c r="D2355" s="170"/>
      <c r="E2355" s="170"/>
      <c r="F2355" s="171"/>
      <c r="G2355" s="172"/>
      <c r="H2355" s="172"/>
      <c r="I2355" s="172"/>
      <c r="J2355" s="172"/>
      <c r="K2355" s="172"/>
      <c r="L2355" s="172"/>
      <c r="M2355" s="172"/>
      <c r="N2355" s="172"/>
      <c r="O2355" s="172"/>
      <c r="P2355" s="172"/>
      <c r="Q2355" s="172"/>
      <c r="R2355" s="172"/>
      <c r="S2355" s="172"/>
      <c r="T2355" s="172"/>
      <c r="U2355" s="172"/>
      <c r="V2355" s="173"/>
      <c r="W2355" s="173"/>
    </row>
    <row r="2356" spans="1:23">
      <c r="A2356" s="170"/>
      <c r="B2356" s="170"/>
      <c r="C2356" s="170"/>
      <c r="D2356" s="170"/>
      <c r="E2356" s="170"/>
      <c r="F2356" s="171"/>
      <c r="G2356" s="172"/>
      <c r="H2356" s="172"/>
      <c r="I2356" s="172"/>
      <c r="J2356" s="172"/>
      <c r="K2356" s="172"/>
      <c r="L2356" s="172"/>
      <c r="M2356" s="172"/>
      <c r="N2356" s="172"/>
      <c r="O2356" s="172"/>
      <c r="P2356" s="172"/>
      <c r="Q2356" s="172"/>
      <c r="R2356" s="172"/>
      <c r="S2356" s="172"/>
      <c r="T2356" s="172"/>
      <c r="U2356" s="172"/>
      <c r="V2356" s="173"/>
      <c r="W2356" s="173"/>
    </row>
    <row r="2357" spans="1:23">
      <c r="A2357" s="170"/>
      <c r="B2357" s="170"/>
      <c r="C2357" s="170"/>
      <c r="D2357" s="170"/>
      <c r="E2357" s="170"/>
      <c r="F2357" s="171"/>
      <c r="G2357" s="172"/>
      <c r="H2357" s="172"/>
      <c r="I2357" s="172"/>
      <c r="J2357" s="172"/>
      <c r="K2357" s="172"/>
      <c r="L2357" s="172"/>
      <c r="M2357" s="172"/>
      <c r="N2357" s="172"/>
      <c r="O2357" s="172"/>
      <c r="P2357" s="172"/>
      <c r="Q2357" s="172"/>
      <c r="R2357" s="172"/>
      <c r="S2357" s="172"/>
      <c r="T2357" s="172"/>
      <c r="U2357" s="172"/>
      <c r="V2357" s="173"/>
      <c r="W2357" s="173"/>
    </row>
    <row r="2358" spans="1:23">
      <c r="A2358" s="170"/>
      <c r="B2358" s="170"/>
      <c r="C2358" s="170"/>
      <c r="D2358" s="170"/>
      <c r="E2358" s="170"/>
      <c r="F2358" s="171"/>
      <c r="G2358" s="172"/>
      <c r="H2358" s="172"/>
      <c r="I2358" s="172"/>
      <c r="J2358" s="172"/>
      <c r="K2358" s="172"/>
      <c r="L2358" s="172"/>
      <c r="M2358" s="172"/>
      <c r="N2358" s="172"/>
      <c r="O2358" s="172"/>
      <c r="P2358" s="172"/>
      <c r="Q2358" s="172"/>
      <c r="R2358" s="172"/>
      <c r="S2358" s="172"/>
      <c r="T2358" s="172"/>
      <c r="U2358" s="172"/>
      <c r="V2358" s="173"/>
      <c r="W2358" s="173"/>
    </row>
    <row r="2359" spans="1:23">
      <c r="A2359" s="170"/>
      <c r="B2359" s="170"/>
      <c r="C2359" s="170"/>
      <c r="D2359" s="170"/>
      <c r="E2359" s="170"/>
      <c r="F2359" s="171"/>
      <c r="G2359" s="172"/>
      <c r="H2359" s="172"/>
      <c r="I2359" s="172"/>
      <c r="J2359" s="172"/>
      <c r="K2359" s="172"/>
      <c r="L2359" s="172"/>
      <c r="M2359" s="172"/>
      <c r="N2359" s="172"/>
      <c r="O2359" s="172"/>
      <c r="P2359" s="172"/>
      <c r="Q2359" s="172"/>
      <c r="R2359" s="172"/>
      <c r="S2359" s="172"/>
      <c r="T2359" s="172"/>
      <c r="U2359" s="172"/>
      <c r="V2359" s="173"/>
      <c r="W2359" s="173"/>
    </row>
    <row r="2360" spans="1:23">
      <c r="A2360" s="170"/>
      <c r="B2360" s="170"/>
      <c r="C2360" s="170"/>
      <c r="D2360" s="170"/>
      <c r="E2360" s="170"/>
      <c r="F2360" s="171"/>
      <c r="G2360" s="172"/>
      <c r="H2360" s="172"/>
      <c r="I2360" s="172"/>
      <c r="J2360" s="172"/>
      <c r="K2360" s="172"/>
      <c r="L2360" s="172"/>
      <c r="M2360" s="172"/>
      <c r="N2360" s="172"/>
      <c r="O2360" s="172"/>
      <c r="P2360" s="172"/>
      <c r="Q2360" s="172"/>
      <c r="R2360" s="172"/>
      <c r="S2360" s="172"/>
      <c r="T2360" s="172"/>
      <c r="U2360" s="172"/>
      <c r="V2360" s="173"/>
      <c r="W2360" s="173"/>
    </row>
    <row r="2361" spans="1:23">
      <c r="A2361" s="170"/>
      <c r="B2361" s="170"/>
      <c r="C2361" s="170"/>
      <c r="D2361" s="170"/>
      <c r="E2361" s="170"/>
      <c r="F2361" s="171"/>
      <c r="G2361" s="172"/>
      <c r="H2361" s="172"/>
      <c r="I2361" s="172"/>
      <c r="J2361" s="172"/>
      <c r="K2361" s="172"/>
      <c r="L2361" s="172"/>
      <c r="M2361" s="172"/>
      <c r="N2361" s="172"/>
      <c r="O2361" s="172"/>
      <c r="P2361" s="172"/>
      <c r="Q2361" s="172"/>
      <c r="R2361" s="172"/>
      <c r="S2361" s="172"/>
      <c r="T2361" s="172"/>
      <c r="U2361" s="172"/>
      <c r="V2361" s="173"/>
      <c r="W2361" s="173"/>
    </row>
    <row r="2362" spans="1:23">
      <c r="A2362" s="170"/>
      <c r="B2362" s="170"/>
      <c r="C2362" s="170"/>
      <c r="D2362" s="170"/>
      <c r="E2362" s="170"/>
      <c r="F2362" s="171"/>
      <c r="G2362" s="172"/>
      <c r="H2362" s="172"/>
      <c r="I2362" s="172"/>
      <c r="J2362" s="172"/>
      <c r="K2362" s="172"/>
      <c r="L2362" s="172"/>
      <c r="M2362" s="172"/>
      <c r="N2362" s="172"/>
      <c r="O2362" s="172"/>
      <c r="P2362" s="172"/>
      <c r="Q2362" s="172"/>
      <c r="R2362" s="172"/>
      <c r="S2362" s="172"/>
      <c r="T2362" s="172"/>
      <c r="U2362" s="172"/>
      <c r="V2362" s="173"/>
      <c r="W2362" s="173"/>
    </row>
    <row r="2363" spans="1:23">
      <c r="A2363" s="170"/>
      <c r="B2363" s="170"/>
      <c r="C2363" s="170"/>
      <c r="D2363" s="170"/>
      <c r="E2363" s="170"/>
      <c r="F2363" s="171"/>
      <c r="G2363" s="172"/>
      <c r="H2363" s="172"/>
      <c r="I2363" s="172"/>
      <c r="J2363" s="172"/>
      <c r="K2363" s="172"/>
      <c r="L2363" s="172"/>
      <c r="M2363" s="172"/>
      <c r="N2363" s="172"/>
      <c r="O2363" s="172"/>
      <c r="P2363" s="172"/>
      <c r="Q2363" s="172"/>
      <c r="R2363" s="172"/>
      <c r="S2363" s="172"/>
      <c r="T2363" s="172"/>
      <c r="U2363" s="172"/>
      <c r="V2363" s="173"/>
      <c r="W2363" s="173"/>
    </row>
    <row r="2364" spans="1:23">
      <c r="A2364" s="170"/>
      <c r="B2364" s="170"/>
      <c r="C2364" s="170"/>
      <c r="D2364" s="170"/>
      <c r="E2364" s="170"/>
      <c r="F2364" s="171"/>
      <c r="G2364" s="172"/>
      <c r="H2364" s="172"/>
      <c r="I2364" s="172"/>
      <c r="J2364" s="172"/>
      <c r="K2364" s="172"/>
      <c r="L2364" s="172"/>
      <c r="M2364" s="172"/>
      <c r="N2364" s="172"/>
      <c r="O2364" s="172"/>
      <c r="P2364" s="172"/>
      <c r="Q2364" s="172"/>
      <c r="R2364" s="172"/>
      <c r="S2364" s="172"/>
      <c r="T2364" s="172"/>
      <c r="U2364" s="172"/>
      <c r="V2364" s="173"/>
      <c r="W2364" s="173"/>
    </row>
    <row r="2365" spans="1:23">
      <c r="A2365" s="170"/>
      <c r="B2365" s="170"/>
      <c r="C2365" s="170"/>
      <c r="D2365" s="170"/>
      <c r="E2365" s="170"/>
      <c r="F2365" s="171"/>
      <c r="G2365" s="172"/>
      <c r="H2365" s="172"/>
      <c r="I2365" s="172"/>
      <c r="J2365" s="172"/>
      <c r="K2365" s="172"/>
      <c r="L2365" s="172"/>
      <c r="M2365" s="172"/>
      <c r="N2365" s="172"/>
      <c r="O2365" s="172"/>
      <c r="P2365" s="172"/>
      <c r="Q2365" s="172"/>
      <c r="R2365" s="172"/>
      <c r="S2365" s="172"/>
      <c r="T2365" s="172"/>
      <c r="U2365" s="172"/>
      <c r="V2365" s="173"/>
      <c r="W2365" s="173"/>
    </row>
    <row r="2366" spans="1:23">
      <c r="A2366" s="170"/>
      <c r="B2366" s="170"/>
      <c r="C2366" s="170"/>
      <c r="D2366" s="170"/>
      <c r="E2366" s="170"/>
      <c r="F2366" s="171"/>
      <c r="G2366" s="172"/>
      <c r="H2366" s="172"/>
      <c r="I2366" s="172"/>
      <c r="J2366" s="172"/>
      <c r="K2366" s="172"/>
      <c r="L2366" s="172"/>
      <c r="M2366" s="172"/>
      <c r="N2366" s="172"/>
      <c r="O2366" s="172"/>
      <c r="P2366" s="172"/>
      <c r="Q2366" s="172"/>
      <c r="R2366" s="172"/>
      <c r="S2366" s="172"/>
      <c r="T2366" s="172"/>
      <c r="U2366" s="172"/>
      <c r="V2366" s="173"/>
      <c r="W2366" s="173"/>
    </row>
    <row r="2367" spans="1:23">
      <c r="A2367" s="170"/>
      <c r="B2367" s="170"/>
      <c r="C2367" s="170"/>
      <c r="D2367" s="170"/>
      <c r="E2367" s="170"/>
      <c r="F2367" s="171"/>
      <c r="G2367" s="172"/>
      <c r="H2367" s="172"/>
      <c r="I2367" s="172"/>
      <c r="J2367" s="172"/>
      <c r="K2367" s="172"/>
      <c r="L2367" s="172"/>
      <c r="M2367" s="172"/>
      <c r="N2367" s="172"/>
      <c r="O2367" s="172"/>
      <c r="P2367" s="172"/>
      <c r="Q2367" s="172"/>
      <c r="R2367" s="172"/>
      <c r="S2367" s="172"/>
      <c r="T2367" s="172"/>
      <c r="U2367" s="172"/>
      <c r="V2367" s="173"/>
      <c r="W2367" s="173"/>
    </row>
    <row r="2368" spans="1:23">
      <c r="A2368" s="170"/>
      <c r="B2368" s="170"/>
      <c r="C2368" s="170"/>
      <c r="D2368" s="170"/>
      <c r="E2368" s="170"/>
      <c r="F2368" s="171"/>
      <c r="G2368" s="172"/>
      <c r="H2368" s="172"/>
      <c r="I2368" s="172"/>
      <c r="J2368" s="172"/>
      <c r="K2368" s="172"/>
      <c r="L2368" s="172"/>
      <c r="M2368" s="172"/>
      <c r="N2368" s="172"/>
      <c r="O2368" s="172"/>
      <c r="P2368" s="172"/>
      <c r="Q2368" s="172"/>
      <c r="R2368" s="172"/>
      <c r="S2368" s="172"/>
      <c r="T2368" s="172"/>
      <c r="U2368" s="172"/>
      <c r="V2368" s="173"/>
      <c r="W2368" s="173"/>
    </row>
    <row r="2369" spans="1:23">
      <c r="A2369" s="170"/>
      <c r="B2369" s="170"/>
      <c r="C2369" s="170"/>
      <c r="D2369" s="170"/>
      <c r="E2369" s="170"/>
      <c r="F2369" s="171"/>
      <c r="G2369" s="172"/>
      <c r="H2369" s="172"/>
      <c r="I2369" s="172"/>
      <c r="J2369" s="172"/>
      <c r="K2369" s="172"/>
      <c r="L2369" s="172"/>
      <c r="M2369" s="172"/>
      <c r="N2369" s="172"/>
      <c r="O2369" s="172"/>
      <c r="P2369" s="172"/>
      <c r="Q2369" s="172"/>
      <c r="R2369" s="172"/>
      <c r="S2369" s="172"/>
      <c r="T2369" s="172"/>
      <c r="U2369" s="172"/>
      <c r="V2369" s="173"/>
      <c r="W2369" s="173"/>
    </row>
    <row r="2370" spans="1:23">
      <c r="A2370" s="170"/>
      <c r="B2370" s="170"/>
      <c r="C2370" s="170"/>
      <c r="D2370" s="170"/>
      <c r="E2370" s="170"/>
      <c r="F2370" s="171"/>
      <c r="G2370" s="172"/>
      <c r="H2370" s="172"/>
      <c r="I2370" s="172"/>
      <c r="J2370" s="172"/>
      <c r="K2370" s="172"/>
      <c r="L2370" s="172"/>
      <c r="M2370" s="172"/>
      <c r="N2370" s="172"/>
      <c r="O2370" s="172"/>
      <c r="P2370" s="172"/>
      <c r="Q2370" s="172"/>
      <c r="R2370" s="172"/>
      <c r="S2370" s="172"/>
      <c r="T2370" s="172"/>
      <c r="U2370" s="172"/>
      <c r="V2370" s="173"/>
      <c r="W2370" s="173"/>
    </row>
    <row r="2371" spans="1:23">
      <c r="A2371" s="170"/>
      <c r="B2371" s="170"/>
      <c r="C2371" s="170"/>
      <c r="D2371" s="170"/>
      <c r="E2371" s="170"/>
      <c r="F2371" s="171"/>
      <c r="G2371" s="172"/>
      <c r="H2371" s="172"/>
      <c r="I2371" s="172"/>
      <c r="J2371" s="172"/>
      <c r="K2371" s="172"/>
      <c r="L2371" s="172"/>
      <c r="M2371" s="172"/>
      <c r="N2371" s="172"/>
      <c r="O2371" s="172"/>
      <c r="P2371" s="172"/>
      <c r="Q2371" s="172"/>
      <c r="R2371" s="172"/>
      <c r="S2371" s="172"/>
      <c r="T2371" s="172"/>
      <c r="U2371" s="172"/>
      <c r="V2371" s="173"/>
      <c r="W2371" s="173"/>
    </row>
    <row r="2372" spans="1:23">
      <c r="A2372" s="170"/>
      <c r="B2372" s="170"/>
      <c r="C2372" s="170"/>
      <c r="D2372" s="170"/>
      <c r="E2372" s="170"/>
      <c r="F2372" s="171"/>
      <c r="G2372" s="172"/>
      <c r="H2372" s="172"/>
      <c r="I2372" s="172"/>
      <c r="J2372" s="172"/>
      <c r="K2372" s="172"/>
      <c r="L2372" s="172"/>
      <c r="M2372" s="172"/>
      <c r="N2372" s="172"/>
      <c r="O2372" s="172"/>
      <c r="P2372" s="172"/>
      <c r="Q2372" s="172"/>
      <c r="R2372" s="172"/>
      <c r="S2372" s="172"/>
      <c r="T2372" s="172"/>
      <c r="U2372" s="172"/>
      <c r="V2372" s="173"/>
      <c r="W2372" s="173"/>
    </row>
    <row r="2373" spans="1:23">
      <c r="A2373" s="170"/>
      <c r="B2373" s="170"/>
      <c r="C2373" s="170"/>
      <c r="D2373" s="170"/>
      <c r="E2373" s="170"/>
      <c r="F2373" s="171"/>
      <c r="G2373" s="172"/>
      <c r="H2373" s="172"/>
      <c r="I2373" s="172"/>
      <c r="J2373" s="172"/>
      <c r="K2373" s="172"/>
      <c r="L2373" s="172"/>
      <c r="M2373" s="172"/>
      <c r="N2373" s="172"/>
      <c r="O2373" s="172"/>
      <c r="P2373" s="172"/>
      <c r="Q2373" s="172"/>
      <c r="R2373" s="172"/>
      <c r="S2373" s="172"/>
      <c r="T2373" s="172"/>
      <c r="U2373" s="172"/>
      <c r="V2373" s="173"/>
      <c r="W2373" s="173"/>
    </row>
    <row r="2374" spans="1:23">
      <c r="A2374" s="170"/>
      <c r="B2374" s="170"/>
      <c r="C2374" s="170"/>
      <c r="D2374" s="170"/>
      <c r="E2374" s="170"/>
      <c r="F2374" s="171"/>
      <c r="G2374" s="172"/>
      <c r="H2374" s="172"/>
      <c r="I2374" s="172"/>
      <c r="J2374" s="172"/>
      <c r="K2374" s="172"/>
      <c r="L2374" s="172"/>
      <c r="M2374" s="172"/>
      <c r="N2374" s="172"/>
      <c r="O2374" s="172"/>
      <c r="P2374" s="172"/>
      <c r="Q2374" s="172"/>
      <c r="R2374" s="172"/>
      <c r="S2374" s="172"/>
      <c r="T2374" s="172"/>
      <c r="U2374" s="172"/>
      <c r="V2374" s="173"/>
      <c r="W2374" s="173"/>
    </row>
    <row r="2375" spans="1:23">
      <c r="A2375" s="170"/>
      <c r="B2375" s="170"/>
      <c r="C2375" s="170"/>
      <c r="D2375" s="170"/>
      <c r="E2375" s="170"/>
      <c r="F2375" s="171"/>
      <c r="G2375" s="172"/>
      <c r="H2375" s="172"/>
      <c r="I2375" s="172"/>
      <c r="J2375" s="172"/>
      <c r="K2375" s="172"/>
      <c r="L2375" s="172"/>
      <c r="M2375" s="172"/>
      <c r="N2375" s="172"/>
      <c r="O2375" s="172"/>
      <c r="P2375" s="172"/>
      <c r="Q2375" s="172"/>
      <c r="R2375" s="172"/>
      <c r="S2375" s="172"/>
      <c r="T2375" s="172"/>
      <c r="U2375" s="172"/>
      <c r="V2375" s="173"/>
      <c r="W2375" s="173"/>
    </row>
    <row r="2376" spans="1:23">
      <c r="A2376" s="170"/>
      <c r="B2376" s="170"/>
      <c r="C2376" s="170"/>
      <c r="D2376" s="170"/>
      <c r="E2376" s="170"/>
      <c r="F2376" s="171"/>
      <c r="G2376" s="172"/>
      <c r="H2376" s="172"/>
      <c r="I2376" s="172"/>
      <c r="J2376" s="172"/>
      <c r="K2376" s="172"/>
      <c r="L2376" s="172"/>
      <c r="M2376" s="172"/>
      <c r="N2376" s="172"/>
      <c r="O2376" s="172"/>
      <c r="P2376" s="172"/>
      <c r="Q2376" s="172"/>
      <c r="R2376" s="172"/>
      <c r="S2376" s="172"/>
      <c r="T2376" s="172"/>
      <c r="U2376" s="172"/>
      <c r="V2376" s="173"/>
      <c r="W2376" s="173"/>
    </row>
    <row r="2377" spans="1:23">
      <c r="A2377" s="170"/>
      <c r="B2377" s="170"/>
      <c r="C2377" s="170"/>
      <c r="D2377" s="170"/>
      <c r="E2377" s="170"/>
      <c r="F2377" s="171"/>
      <c r="G2377" s="172"/>
      <c r="H2377" s="172"/>
      <c r="I2377" s="172"/>
      <c r="J2377" s="172"/>
      <c r="K2377" s="172"/>
      <c r="L2377" s="172"/>
      <c r="M2377" s="172"/>
      <c r="N2377" s="172"/>
      <c r="O2377" s="172"/>
      <c r="P2377" s="172"/>
      <c r="Q2377" s="172"/>
      <c r="R2377" s="172"/>
      <c r="S2377" s="172"/>
      <c r="T2377" s="172"/>
      <c r="U2377" s="172"/>
      <c r="V2377" s="173"/>
      <c r="W2377" s="173"/>
    </row>
    <row r="2378" spans="1:23">
      <c r="A2378" s="170"/>
      <c r="B2378" s="170"/>
      <c r="C2378" s="170"/>
      <c r="D2378" s="170"/>
      <c r="E2378" s="170"/>
      <c r="F2378" s="171"/>
      <c r="G2378" s="172"/>
      <c r="H2378" s="172"/>
      <c r="I2378" s="172"/>
      <c r="J2378" s="172"/>
      <c r="K2378" s="172"/>
      <c r="L2378" s="172"/>
      <c r="M2378" s="172"/>
      <c r="N2378" s="172"/>
      <c r="O2378" s="172"/>
      <c r="P2378" s="172"/>
      <c r="Q2378" s="172"/>
      <c r="R2378" s="172"/>
      <c r="S2378" s="172"/>
      <c r="T2378" s="172"/>
      <c r="U2378" s="172"/>
      <c r="V2378" s="173"/>
      <c r="W2378" s="173"/>
    </row>
    <row r="2379" spans="1:23">
      <c r="A2379" s="170"/>
      <c r="B2379" s="170"/>
      <c r="C2379" s="170"/>
      <c r="D2379" s="170"/>
      <c r="E2379" s="170"/>
      <c r="F2379" s="171"/>
      <c r="G2379" s="172"/>
      <c r="H2379" s="172"/>
      <c r="I2379" s="172"/>
      <c r="J2379" s="172"/>
      <c r="K2379" s="172"/>
      <c r="L2379" s="172"/>
      <c r="M2379" s="172"/>
      <c r="N2379" s="172"/>
      <c r="O2379" s="172"/>
      <c r="P2379" s="172"/>
      <c r="Q2379" s="172"/>
      <c r="R2379" s="172"/>
      <c r="S2379" s="172"/>
      <c r="T2379" s="172"/>
      <c r="U2379" s="172"/>
      <c r="V2379" s="173"/>
      <c r="W2379" s="173"/>
    </row>
    <row r="2380" spans="1:23">
      <c r="A2380" s="170"/>
      <c r="B2380" s="170"/>
      <c r="C2380" s="170"/>
      <c r="D2380" s="170"/>
      <c r="E2380" s="170"/>
      <c r="F2380" s="171"/>
      <c r="G2380" s="172"/>
      <c r="H2380" s="172"/>
      <c r="I2380" s="172"/>
      <c r="J2380" s="172"/>
      <c r="K2380" s="172"/>
      <c r="L2380" s="172"/>
      <c r="M2380" s="172"/>
      <c r="N2380" s="172"/>
      <c r="O2380" s="172"/>
      <c r="P2380" s="172"/>
      <c r="Q2380" s="172"/>
      <c r="R2380" s="172"/>
      <c r="S2380" s="172"/>
      <c r="T2380" s="172"/>
      <c r="U2380" s="172"/>
      <c r="V2380" s="173"/>
      <c r="W2380" s="173"/>
    </row>
    <row r="2381" spans="1:23">
      <c r="A2381" s="170"/>
      <c r="B2381" s="170"/>
      <c r="C2381" s="170"/>
      <c r="D2381" s="170"/>
      <c r="E2381" s="170"/>
      <c r="F2381" s="171"/>
      <c r="G2381" s="172"/>
      <c r="H2381" s="172"/>
      <c r="I2381" s="172"/>
      <c r="J2381" s="172"/>
      <c r="K2381" s="172"/>
      <c r="L2381" s="172"/>
      <c r="M2381" s="172"/>
      <c r="N2381" s="172"/>
      <c r="O2381" s="172"/>
      <c r="P2381" s="172"/>
      <c r="Q2381" s="172"/>
      <c r="R2381" s="172"/>
      <c r="S2381" s="172"/>
      <c r="T2381" s="172"/>
      <c r="U2381" s="172"/>
      <c r="V2381" s="173"/>
      <c r="W2381" s="173"/>
    </row>
    <row r="2382" spans="1:23">
      <c r="A2382" s="170"/>
      <c r="B2382" s="170"/>
      <c r="C2382" s="170"/>
      <c r="D2382" s="170"/>
      <c r="E2382" s="170"/>
      <c r="F2382" s="171"/>
      <c r="G2382" s="172"/>
      <c r="H2382" s="172"/>
      <c r="I2382" s="172"/>
      <c r="J2382" s="172"/>
      <c r="K2382" s="172"/>
      <c r="L2382" s="172"/>
      <c r="M2382" s="172"/>
      <c r="N2382" s="172"/>
      <c r="O2382" s="172"/>
      <c r="P2382" s="172"/>
      <c r="Q2382" s="172"/>
      <c r="R2382" s="172"/>
      <c r="S2382" s="172"/>
      <c r="T2382" s="172"/>
      <c r="U2382" s="172"/>
      <c r="V2382" s="173"/>
      <c r="W2382" s="173"/>
    </row>
    <row r="2383" spans="1:23">
      <c r="A2383" s="170"/>
      <c r="B2383" s="170"/>
      <c r="C2383" s="170"/>
      <c r="D2383" s="170"/>
      <c r="E2383" s="170"/>
      <c r="F2383" s="171"/>
      <c r="G2383" s="172"/>
      <c r="H2383" s="172"/>
      <c r="I2383" s="172"/>
      <c r="J2383" s="172"/>
      <c r="K2383" s="172"/>
      <c r="L2383" s="172"/>
      <c r="M2383" s="172"/>
      <c r="N2383" s="172"/>
      <c r="O2383" s="172"/>
      <c r="P2383" s="172"/>
      <c r="Q2383" s="172"/>
      <c r="R2383" s="172"/>
      <c r="S2383" s="172"/>
      <c r="T2383" s="172"/>
      <c r="U2383" s="172"/>
      <c r="V2383" s="173"/>
      <c r="W2383" s="173"/>
    </row>
    <row r="2384" spans="1:23">
      <c r="A2384" s="170"/>
      <c r="B2384" s="170"/>
      <c r="C2384" s="170"/>
      <c r="D2384" s="170"/>
      <c r="E2384" s="170"/>
      <c r="F2384" s="171"/>
      <c r="G2384" s="172"/>
      <c r="H2384" s="172"/>
      <c r="I2384" s="172"/>
      <c r="J2384" s="172"/>
      <c r="K2384" s="172"/>
      <c r="L2384" s="172"/>
      <c r="M2384" s="172"/>
      <c r="N2384" s="172"/>
      <c r="O2384" s="172"/>
      <c r="P2384" s="172"/>
      <c r="Q2384" s="172"/>
      <c r="R2384" s="172"/>
      <c r="S2384" s="172"/>
      <c r="T2384" s="172"/>
      <c r="U2384" s="172"/>
      <c r="V2384" s="173"/>
      <c r="W2384" s="173"/>
    </row>
    <row r="2385" spans="1:23">
      <c r="A2385" s="170"/>
      <c r="B2385" s="170"/>
      <c r="C2385" s="170"/>
      <c r="D2385" s="170"/>
      <c r="E2385" s="170"/>
      <c r="F2385" s="171"/>
      <c r="G2385" s="172"/>
      <c r="H2385" s="172"/>
      <c r="I2385" s="172"/>
      <c r="J2385" s="172"/>
      <c r="K2385" s="172"/>
      <c r="L2385" s="172"/>
      <c r="M2385" s="172"/>
      <c r="N2385" s="172"/>
      <c r="O2385" s="172"/>
      <c r="P2385" s="172"/>
      <c r="Q2385" s="172"/>
      <c r="R2385" s="172"/>
      <c r="S2385" s="172"/>
      <c r="T2385" s="172"/>
      <c r="U2385" s="172"/>
      <c r="V2385" s="173"/>
      <c r="W2385" s="173"/>
    </row>
    <row r="2386" spans="1:23">
      <c r="A2386" s="170"/>
      <c r="B2386" s="170"/>
      <c r="C2386" s="170"/>
      <c r="D2386" s="170"/>
      <c r="E2386" s="170"/>
      <c r="F2386" s="171"/>
      <c r="G2386" s="172"/>
      <c r="H2386" s="172"/>
      <c r="I2386" s="172"/>
      <c r="J2386" s="172"/>
      <c r="K2386" s="172"/>
      <c r="L2386" s="172"/>
      <c r="M2386" s="172"/>
      <c r="N2386" s="172"/>
      <c r="O2386" s="172"/>
      <c r="P2386" s="172"/>
      <c r="Q2386" s="172"/>
      <c r="R2386" s="172"/>
      <c r="S2386" s="172"/>
      <c r="T2386" s="172"/>
      <c r="U2386" s="172"/>
      <c r="V2386" s="173"/>
      <c r="W2386" s="173"/>
    </row>
    <row r="2387" spans="1:23">
      <c r="A2387" s="170"/>
      <c r="B2387" s="170"/>
      <c r="C2387" s="170"/>
      <c r="D2387" s="170"/>
      <c r="E2387" s="170"/>
      <c r="F2387" s="171"/>
      <c r="G2387" s="172"/>
      <c r="H2387" s="172"/>
      <c r="I2387" s="172"/>
      <c r="J2387" s="172"/>
      <c r="K2387" s="172"/>
      <c r="L2387" s="172"/>
      <c r="M2387" s="172"/>
      <c r="N2387" s="172"/>
      <c r="O2387" s="172"/>
      <c r="P2387" s="172"/>
      <c r="Q2387" s="172"/>
      <c r="R2387" s="172"/>
      <c r="S2387" s="172"/>
      <c r="T2387" s="172"/>
      <c r="U2387" s="172"/>
      <c r="V2387" s="173"/>
      <c r="W2387" s="173"/>
    </row>
    <row r="2388" spans="1:23">
      <c r="A2388" s="170"/>
      <c r="B2388" s="170"/>
      <c r="C2388" s="170"/>
      <c r="D2388" s="170"/>
      <c r="E2388" s="170"/>
      <c r="F2388" s="171"/>
      <c r="G2388" s="172"/>
      <c r="H2388" s="172"/>
      <c r="I2388" s="172"/>
      <c r="J2388" s="172"/>
      <c r="K2388" s="172"/>
      <c r="L2388" s="172"/>
      <c r="M2388" s="172"/>
      <c r="N2388" s="172"/>
      <c r="O2388" s="172"/>
      <c r="P2388" s="172"/>
      <c r="Q2388" s="172"/>
      <c r="R2388" s="172"/>
      <c r="S2388" s="172"/>
      <c r="T2388" s="172"/>
      <c r="U2388" s="172"/>
      <c r="V2388" s="173"/>
      <c r="W2388" s="173"/>
    </row>
    <row r="2389" spans="1:23">
      <c r="A2389" s="170"/>
      <c r="B2389" s="170"/>
      <c r="C2389" s="170"/>
      <c r="D2389" s="170"/>
      <c r="E2389" s="170"/>
      <c r="F2389" s="171"/>
      <c r="G2389" s="172"/>
      <c r="H2389" s="172"/>
      <c r="I2389" s="172"/>
      <c r="J2389" s="172"/>
      <c r="K2389" s="172"/>
      <c r="L2389" s="172"/>
      <c r="M2389" s="172"/>
      <c r="N2389" s="172"/>
      <c r="O2389" s="172"/>
      <c r="P2389" s="172"/>
      <c r="Q2389" s="172"/>
      <c r="R2389" s="172"/>
      <c r="S2389" s="172"/>
      <c r="T2389" s="172"/>
      <c r="U2389" s="172"/>
      <c r="V2389" s="173"/>
      <c r="W2389" s="173"/>
    </row>
    <row r="2390" spans="1:23">
      <c r="A2390" s="170"/>
      <c r="B2390" s="170"/>
      <c r="C2390" s="170"/>
      <c r="D2390" s="170"/>
      <c r="E2390" s="170"/>
      <c r="F2390" s="171"/>
      <c r="G2390" s="172"/>
      <c r="H2390" s="172"/>
      <c r="I2390" s="172"/>
      <c r="J2390" s="172"/>
      <c r="K2390" s="172"/>
      <c r="L2390" s="172"/>
      <c r="M2390" s="172"/>
      <c r="N2390" s="172"/>
      <c r="O2390" s="172"/>
      <c r="P2390" s="172"/>
      <c r="Q2390" s="172"/>
      <c r="R2390" s="172"/>
      <c r="S2390" s="172"/>
      <c r="T2390" s="172"/>
      <c r="U2390" s="172"/>
      <c r="V2390" s="173"/>
      <c r="W2390" s="173"/>
    </row>
    <row r="2391" spans="1:23">
      <c r="A2391" s="170"/>
      <c r="B2391" s="170"/>
      <c r="C2391" s="170"/>
      <c r="D2391" s="170"/>
      <c r="E2391" s="170"/>
      <c r="F2391" s="171"/>
      <c r="G2391" s="172"/>
      <c r="H2391" s="172"/>
      <c r="I2391" s="172"/>
      <c r="J2391" s="172"/>
      <c r="K2391" s="172"/>
      <c r="L2391" s="172"/>
      <c r="M2391" s="172"/>
      <c r="N2391" s="172"/>
      <c r="O2391" s="172"/>
      <c r="P2391" s="172"/>
      <c r="Q2391" s="172"/>
      <c r="R2391" s="172"/>
      <c r="S2391" s="172"/>
      <c r="T2391" s="172"/>
      <c r="U2391" s="172"/>
      <c r="V2391" s="173"/>
      <c r="W2391" s="173"/>
    </row>
    <row r="2392" spans="1:23">
      <c r="A2392" s="170"/>
      <c r="B2392" s="170"/>
      <c r="C2392" s="170"/>
      <c r="D2392" s="170"/>
      <c r="E2392" s="170"/>
      <c r="F2392" s="171"/>
      <c r="G2392" s="172"/>
      <c r="H2392" s="172"/>
      <c r="I2392" s="172"/>
      <c r="J2392" s="172"/>
      <c r="K2392" s="172"/>
      <c r="L2392" s="172"/>
      <c r="M2392" s="172"/>
      <c r="N2392" s="172"/>
      <c r="O2392" s="172"/>
      <c r="P2392" s="172"/>
      <c r="Q2392" s="172"/>
      <c r="R2392" s="172"/>
      <c r="S2392" s="172"/>
      <c r="T2392" s="172"/>
      <c r="U2392" s="172"/>
      <c r="V2392" s="173"/>
      <c r="W2392" s="173"/>
    </row>
    <row r="2393" spans="1:23">
      <c r="A2393" s="170"/>
      <c r="B2393" s="170"/>
      <c r="C2393" s="170"/>
      <c r="D2393" s="170"/>
      <c r="E2393" s="170"/>
      <c r="F2393" s="171"/>
      <c r="G2393" s="172"/>
      <c r="H2393" s="172"/>
      <c r="I2393" s="172"/>
      <c r="J2393" s="172"/>
      <c r="K2393" s="172"/>
      <c r="L2393" s="172"/>
      <c r="M2393" s="172"/>
      <c r="N2393" s="172"/>
      <c r="O2393" s="172"/>
      <c r="P2393" s="172"/>
      <c r="Q2393" s="172"/>
      <c r="R2393" s="172"/>
      <c r="S2393" s="172"/>
      <c r="T2393" s="172"/>
      <c r="U2393" s="172"/>
      <c r="V2393" s="173"/>
      <c r="W2393" s="173"/>
    </row>
    <row r="2394" spans="1:23">
      <c r="A2394" s="170"/>
      <c r="B2394" s="170"/>
      <c r="C2394" s="170"/>
      <c r="D2394" s="170"/>
      <c r="E2394" s="170"/>
      <c r="F2394" s="171"/>
      <c r="G2394" s="172"/>
      <c r="H2394" s="172"/>
      <c r="I2394" s="172"/>
      <c r="J2394" s="172"/>
      <c r="K2394" s="172"/>
      <c r="L2394" s="172"/>
      <c r="M2394" s="172"/>
      <c r="N2394" s="172"/>
      <c r="O2394" s="172"/>
      <c r="P2394" s="172"/>
      <c r="Q2394" s="172"/>
      <c r="R2394" s="172"/>
      <c r="S2394" s="172"/>
      <c r="T2394" s="172"/>
      <c r="U2394" s="172"/>
      <c r="V2394" s="173"/>
      <c r="W2394" s="173"/>
    </row>
    <row r="2395" spans="1:23">
      <c r="A2395" s="170"/>
      <c r="B2395" s="170"/>
      <c r="C2395" s="170"/>
      <c r="D2395" s="170"/>
      <c r="E2395" s="170"/>
      <c r="F2395" s="171"/>
      <c r="G2395" s="172"/>
      <c r="H2395" s="172"/>
      <c r="I2395" s="172"/>
      <c r="J2395" s="172"/>
      <c r="K2395" s="172"/>
      <c r="L2395" s="172"/>
      <c r="M2395" s="172"/>
      <c r="N2395" s="172"/>
      <c r="O2395" s="172"/>
      <c r="P2395" s="172"/>
      <c r="Q2395" s="172"/>
      <c r="R2395" s="172"/>
      <c r="S2395" s="172"/>
      <c r="T2395" s="172"/>
      <c r="U2395" s="172"/>
      <c r="V2395" s="173"/>
      <c r="W2395" s="173"/>
    </row>
    <row r="2396" spans="1:23">
      <c r="A2396" s="170"/>
      <c r="B2396" s="170"/>
      <c r="C2396" s="170"/>
      <c r="D2396" s="170"/>
      <c r="E2396" s="170"/>
      <c r="F2396" s="171"/>
      <c r="G2396" s="172"/>
      <c r="H2396" s="172"/>
      <c r="I2396" s="172"/>
      <c r="J2396" s="172"/>
      <c r="K2396" s="172"/>
      <c r="L2396" s="172"/>
      <c r="M2396" s="172"/>
      <c r="N2396" s="172"/>
      <c r="O2396" s="172"/>
      <c r="P2396" s="172"/>
      <c r="Q2396" s="172"/>
      <c r="R2396" s="172"/>
      <c r="S2396" s="172"/>
      <c r="T2396" s="172"/>
      <c r="U2396" s="172"/>
      <c r="V2396" s="173"/>
      <c r="W2396" s="173"/>
    </row>
    <row r="2397" spans="1:23">
      <c r="A2397" s="170"/>
      <c r="B2397" s="170"/>
      <c r="C2397" s="170"/>
      <c r="D2397" s="170"/>
      <c r="E2397" s="170"/>
      <c r="F2397" s="171"/>
      <c r="G2397" s="172"/>
      <c r="H2397" s="172"/>
      <c r="I2397" s="172"/>
      <c r="J2397" s="172"/>
      <c r="K2397" s="172"/>
      <c r="L2397" s="172"/>
      <c r="M2397" s="172"/>
      <c r="N2397" s="172"/>
      <c r="O2397" s="172"/>
      <c r="P2397" s="172"/>
      <c r="Q2397" s="172"/>
      <c r="R2397" s="172"/>
      <c r="S2397" s="172"/>
      <c r="T2397" s="172"/>
      <c r="U2397" s="172"/>
      <c r="V2397" s="173"/>
      <c r="W2397" s="173"/>
    </row>
    <row r="2398" spans="1:23">
      <c r="A2398" s="170"/>
      <c r="B2398" s="170"/>
      <c r="C2398" s="170"/>
      <c r="D2398" s="170"/>
      <c r="E2398" s="170"/>
      <c r="F2398" s="171"/>
      <c r="G2398" s="172"/>
      <c r="H2398" s="172"/>
      <c r="I2398" s="172"/>
      <c r="J2398" s="172"/>
      <c r="K2398" s="172"/>
      <c r="L2398" s="172"/>
      <c r="M2398" s="172"/>
      <c r="N2398" s="172"/>
      <c r="O2398" s="172"/>
      <c r="P2398" s="172"/>
      <c r="Q2398" s="172"/>
      <c r="R2398" s="172"/>
      <c r="S2398" s="172"/>
      <c r="T2398" s="172"/>
      <c r="U2398" s="172"/>
      <c r="V2398" s="173"/>
      <c r="W2398" s="173"/>
    </row>
    <row r="2399" spans="1:23">
      <c r="A2399" s="170"/>
      <c r="B2399" s="170"/>
      <c r="C2399" s="170"/>
      <c r="D2399" s="170"/>
      <c r="E2399" s="170"/>
      <c r="F2399" s="171"/>
      <c r="G2399" s="172"/>
      <c r="H2399" s="172"/>
      <c r="I2399" s="172"/>
      <c r="J2399" s="172"/>
      <c r="K2399" s="172"/>
      <c r="L2399" s="172"/>
      <c r="M2399" s="172"/>
      <c r="N2399" s="172"/>
      <c r="O2399" s="172"/>
      <c r="P2399" s="172"/>
      <c r="Q2399" s="172"/>
      <c r="R2399" s="172"/>
      <c r="S2399" s="172"/>
      <c r="T2399" s="172"/>
      <c r="U2399" s="172"/>
      <c r="V2399" s="173"/>
      <c r="W2399" s="173"/>
    </row>
    <row r="2400" spans="1:23">
      <c r="A2400" s="170"/>
      <c r="B2400" s="170"/>
      <c r="C2400" s="170"/>
      <c r="D2400" s="170"/>
      <c r="E2400" s="170"/>
      <c r="F2400" s="171"/>
      <c r="G2400" s="172"/>
      <c r="H2400" s="172"/>
      <c r="I2400" s="172"/>
      <c r="J2400" s="172"/>
      <c r="K2400" s="172"/>
      <c r="L2400" s="172"/>
      <c r="M2400" s="172"/>
      <c r="N2400" s="172"/>
      <c r="O2400" s="172"/>
      <c r="P2400" s="172"/>
      <c r="Q2400" s="172"/>
      <c r="R2400" s="172"/>
      <c r="S2400" s="172"/>
      <c r="T2400" s="172"/>
      <c r="U2400" s="172"/>
      <c r="V2400" s="173"/>
      <c r="W2400" s="173"/>
    </row>
    <row r="2401" spans="1:23">
      <c r="A2401" s="170"/>
      <c r="B2401" s="170"/>
      <c r="C2401" s="170"/>
      <c r="D2401" s="170"/>
      <c r="E2401" s="170"/>
      <c r="F2401" s="171"/>
      <c r="G2401" s="172"/>
      <c r="H2401" s="172"/>
      <c r="I2401" s="172"/>
      <c r="J2401" s="172"/>
      <c r="K2401" s="172"/>
      <c r="L2401" s="172"/>
      <c r="M2401" s="172"/>
      <c r="N2401" s="172"/>
      <c r="O2401" s="172"/>
      <c r="P2401" s="172"/>
      <c r="Q2401" s="172"/>
      <c r="R2401" s="172"/>
      <c r="S2401" s="172"/>
      <c r="T2401" s="172"/>
      <c r="U2401" s="172"/>
      <c r="V2401" s="173"/>
      <c r="W2401" s="173"/>
    </row>
    <row r="2402" spans="1:23">
      <c r="A2402" s="170"/>
      <c r="B2402" s="170"/>
      <c r="C2402" s="170"/>
      <c r="D2402" s="170"/>
      <c r="E2402" s="170"/>
      <c r="F2402" s="171"/>
      <c r="G2402" s="172"/>
      <c r="H2402" s="172"/>
      <c r="I2402" s="172"/>
      <c r="J2402" s="172"/>
      <c r="K2402" s="172"/>
      <c r="L2402" s="172"/>
      <c r="M2402" s="172"/>
      <c r="N2402" s="172"/>
      <c r="O2402" s="172"/>
      <c r="P2402" s="172"/>
      <c r="Q2402" s="172"/>
      <c r="R2402" s="172"/>
      <c r="S2402" s="172"/>
      <c r="T2402" s="172"/>
      <c r="U2402" s="172"/>
      <c r="V2402" s="173"/>
      <c r="W2402" s="173"/>
    </row>
    <row r="2403" spans="1:23">
      <c r="A2403" s="170"/>
      <c r="B2403" s="170"/>
      <c r="C2403" s="170"/>
      <c r="D2403" s="170"/>
      <c r="E2403" s="170"/>
      <c r="F2403" s="171"/>
      <c r="G2403" s="172"/>
      <c r="H2403" s="172"/>
      <c r="I2403" s="172"/>
      <c r="J2403" s="172"/>
      <c r="K2403" s="172"/>
      <c r="L2403" s="172"/>
      <c r="M2403" s="172"/>
      <c r="N2403" s="172"/>
      <c r="O2403" s="172"/>
      <c r="P2403" s="172"/>
      <c r="Q2403" s="172"/>
      <c r="R2403" s="172"/>
      <c r="S2403" s="172"/>
      <c r="T2403" s="172"/>
      <c r="U2403" s="172"/>
      <c r="V2403" s="173"/>
      <c r="W2403" s="173"/>
    </row>
    <row r="2404" spans="1:23">
      <c r="A2404" s="170"/>
      <c r="B2404" s="170"/>
      <c r="C2404" s="170"/>
      <c r="D2404" s="170"/>
      <c r="E2404" s="170"/>
      <c r="F2404" s="171"/>
      <c r="G2404" s="172"/>
      <c r="H2404" s="172"/>
      <c r="I2404" s="172"/>
      <c r="J2404" s="172"/>
      <c r="K2404" s="172"/>
      <c r="L2404" s="172"/>
      <c r="M2404" s="172"/>
      <c r="N2404" s="172"/>
      <c r="O2404" s="172"/>
      <c r="P2404" s="172"/>
      <c r="Q2404" s="172"/>
      <c r="R2404" s="172"/>
      <c r="S2404" s="172"/>
      <c r="T2404" s="172"/>
      <c r="U2404" s="172"/>
      <c r="V2404" s="173"/>
      <c r="W2404" s="173"/>
    </row>
    <row r="2405" spans="1:23">
      <c r="A2405" s="170"/>
      <c r="B2405" s="170"/>
      <c r="C2405" s="170"/>
      <c r="D2405" s="170"/>
      <c r="E2405" s="170"/>
      <c r="F2405" s="171"/>
      <c r="G2405" s="172"/>
      <c r="H2405" s="172"/>
      <c r="I2405" s="172"/>
      <c r="J2405" s="172"/>
      <c r="K2405" s="172"/>
      <c r="L2405" s="172"/>
      <c r="M2405" s="172"/>
      <c r="N2405" s="172"/>
      <c r="O2405" s="172"/>
      <c r="P2405" s="172"/>
      <c r="Q2405" s="172"/>
      <c r="R2405" s="172"/>
      <c r="S2405" s="172"/>
      <c r="T2405" s="172"/>
      <c r="U2405" s="172"/>
      <c r="V2405" s="173"/>
      <c r="W2405" s="173"/>
    </row>
    <row r="2406" spans="1:23">
      <c r="A2406" s="170"/>
      <c r="B2406" s="170"/>
      <c r="C2406" s="170"/>
      <c r="D2406" s="170"/>
      <c r="E2406" s="170"/>
      <c r="F2406" s="171"/>
      <c r="G2406" s="172"/>
      <c r="H2406" s="172"/>
      <c r="I2406" s="172"/>
      <c r="J2406" s="172"/>
      <c r="K2406" s="172"/>
      <c r="L2406" s="172"/>
      <c r="M2406" s="172"/>
      <c r="N2406" s="172"/>
      <c r="O2406" s="172"/>
      <c r="P2406" s="172"/>
      <c r="Q2406" s="172"/>
      <c r="R2406" s="172"/>
      <c r="S2406" s="172"/>
      <c r="T2406" s="172"/>
      <c r="U2406" s="172"/>
      <c r="V2406" s="173"/>
      <c r="W2406" s="173"/>
    </row>
    <row r="2407" spans="1:23">
      <c r="A2407" s="170"/>
      <c r="B2407" s="170"/>
      <c r="C2407" s="170"/>
      <c r="D2407" s="170"/>
      <c r="E2407" s="170"/>
      <c r="F2407" s="171"/>
      <c r="G2407" s="172"/>
      <c r="H2407" s="172"/>
      <c r="I2407" s="172"/>
      <c r="J2407" s="172"/>
      <c r="K2407" s="172"/>
      <c r="L2407" s="172"/>
      <c r="M2407" s="172"/>
      <c r="N2407" s="172"/>
      <c r="O2407" s="172"/>
      <c r="P2407" s="172"/>
      <c r="Q2407" s="172"/>
      <c r="R2407" s="172"/>
      <c r="S2407" s="172"/>
      <c r="T2407" s="172"/>
      <c r="U2407" s="172"/>
      <c r="V2407" s="173"/>
      <c r="W2407" s="173"/>
    </row>
    <row r="2408" spans="1:23">
      <c r="A2408" s="170"/>
      <c r="B2408" s="170"/>
      <c r="C2408" s="170"/>
      <c r="D2408" s="170"/>
      <c r="E2408" s="170"/>
      <c r="F2408" s="171"/>
      <c r="G2408" s="172"/>
      <c r="H2408" s="172"/>
      <c r="I2408" s="172"/>
      <c r="J2408" s="172"/>
      <c r="K2408" s="172"/>
      <c r="L2408" s="172"/>
      <c r="M2408" s="172"/>
      <c r="N2408" s="172"/>
      <c r="O2408" s="172"/>
      <c r="P2408" s="172"/>
      <c r="Q2408" s="172"/>
      <c r="R2408" s="172"/>
      <c r="S2408" s="172"/>
      <c r="T2408" s="172"/>
      <c r="U2408" s="172"/>
      <c r="V2408" s="173"/>
      <c r="W2408" s="173"/>
    </row>
    <row r="2409" spans="1:23">
      <c r="A2409" s="170"/>
      <c r="B2409" s="170"/>
      <c r="C2409" s="170"/>
      <c r="D2409" s="170"/>
      <c r="E2409" s="170"/>
      <c r="F2409" s="171"/>
      <c r="G2409" s="172"/>
      <c r="H2409" s="172"/>
      <c r="I2409" s="172"/>
      <c r="J2409" s="172"/>
      <c r="K2409" s="172"/>
      <c r="L2409" s="172"/>
      <c r="M2409" s="172"/>
      <c r="N2409" s="172"/>
      <c r="O2409" s="172"/>
      <c r="P2409" s="172"/>
      <c r="Q2409" s="172"/>
      <c r="R2409" s="172"/>
      <c r="S2409" s="172"/>
      <c r="T2409" s="172"/>
      <c r="U2409" s="172"/>
      <c r="V2409" s="173"/>
      <c r="W2409" s="173"/>
    </row>
    <row r="2410" spans="1:23">
      <c r="A2410" s="170"/>
      <c r="B2410" s="170"/>
      <c r="C2410" s="170"/>
      <c r="D2410" s="170"/>
      <c r="E2410" s="170"/>
      <c r="F2410" s="171"/>
      <c r="G2410" s="172"/>
      <c r="H2410" s="172"/>
      <c r="I2410" s="172"/>
      <c r="J2410" s="172"/>
      <c r="K2410" s="172"/>
      <c r="L2410" s="172"/>
      <c r="M2410" s="172"/>
      <c r="N2410" s="172"/>
      <c r="O2410" s="172"/>
      <c r="P2410" s="172"/>
      <c r="Q2410" s="172"/>
      <c r="R2410" s="172"/>
      <c r="S2410" s="172"/>
      <c r="T2410" s="172"/>
      <c r="U2410" s="172"/>
      <c r="V2410" s="173"/>
      <c r="W2410" s="173"/>
    </row>
    <row r="2411" spans="1:23">
      <c r="A2411" s="170"/>
      <c r="B2411" s="170"/>
      <c r="C2411" s="170"/>
      <c r="D2411" s="170"/>
      <c r="E2411" s="170"/>
      <c r="F2411" s="171"/>
      <c r="G2411" s="172"/>
      <c r="H2411" s="172"/>
      <c r="I2411" s="172"/>
      <c r="J2411" s="172"/>
      <c r="K2411" s="172"/>
      <c r="L2411" s="172"/>
      <c r="M2411" s="172"/>
      <c r="N2411" s="172"/>
      <c r="O2411" s="172"/>
      <c r="P2411" s="172"/>
      <c r="Q2411" s="172"/>
      <c r="R2411" s="172"/>
      <c r="S2411" s="172"/>
      <c r="T2411" s="172"/>
      <c r="U2411" s="172"/>
      <c r="V2411" s="173"/>
      <c r="W2411" s="173"/>
    </row>
    <row r="2412" spans="1:23">
      <c r="A2412" s="170"/>
      <c r="B2412" s="170"/>
      <c r="C2412" s="170"/>
      <c r="D2412" s="170"/>
      <c r="E2412" s="170"/>
      <c r="F2412" s="171"/>
      <c r="G2412" s="172"/>
      <c r="H2412" s="172"/>
      <c r="I2412" s="172"/>
      <c r="J2412" s="172"/>
      <c r="K2412" s="172"/>
      <c r="L2412" s="172"/>
      <c r="M2412" s="172"/>
      <c r="N2412" s="172"/>
      <c r="O2412" s="172"/>
      <c r="P2412" s="172"/>
      <c r="Q2412" s="172"/>
      <c r="R2412" s="172"/>
      <c r="S2412" s="172"/>
      <c r="T2412" s="172"/>
      <c r="U2412" s="172"/>
      <c r="V2412" s="173"/>
      <c r="W2412" s="173"/>
    </row>
    <row r="2413" spans="1:23">
      <c r="A2413" s="170"/>
      <c r="B2413" s="170"/>
      <c r="C2413" s="170"/>
      <c r="D2413" s="170"/>
      <c r="E2413" s="170"/>
      <c r="F2413" s="171"/>
      <c r="G2413" s="172"/>
      <c r="H2413" s="172"/>
      <c r="I2413" s="172"/>
      <c r="J2413" s="172"/>
      <c r="K2413" s="172"/>
      <c r="L2413" s="172"/>
      <c r="M2413" s="172"/>
      <c r="N2413" s="172"/>
      <c r="O2413" s="172"/>
      <c r="P2413" s="172"/>
      <c r="Q2413" s="172"/>
      <c r="R2413" s="172"/>
      <c r="S2413" s="172"/>
      <c r="T2413" s="172"/>
      <c r="U2413" s="172"/>
      <c r="V2413" s="173"/>
      <c r="W2413" s="173"/>
    </row>
    <row r="2414" spans="1:23">
      <c r="A2414" s="170"/>
      <c r="B2414" s="170"/>
      <c r="C2414" s="170"/>
      <c r="D2414" s="170"/>
      <c r="E2414" s="170"/>
      <c r="F2414" s="171"/>
      <c r="G2414" s="172"/>
      <c r="H2414" s="172"/>
      <c r="I2414" s="172"/>
      <c r="J2414" s="172"/>
      <c r="K2414" s="172"/>
      <c r="L2414" s="172"/>
      <c r="M2414" s="172"/>
      <c r="N2414" s="172"/>
      <c r="O2414" s="172"/>
      <c r="P2414" s="172"/>
      <c r="Q2414" s="172"/>
      <c r="R2414" s="172"/>
      <c r="S2414" s="172"/>
      <c r="T2414" s="172"/>
      <c r="U2414" s="172"/>
      <c r="V2414" s="173"/>
      <c r="W2414" s="173"/>
    </row>
    <row r="2415" spans="1:23">
      <c r="A2415" s="170"/>
      <c r="B2415" s="170"/>
      <c r="C2415" s="170"/>
      <c r="D2415" s="170"/>
      <c r="E2415" s="170"/>
      <c r="F2415" s="171"/>
      <c r="G2415" s="172"/>
      <c r="H2415" s="172"/>
      <c r="I2415" s="172"/>
      <c r="J2415" s="172"/>
      <c r="K2415" s="172"/>
      <c r="L2415" s="172"/>
      <c r="M2415" s="172"/>
      <c r="N2415" s="172"/>
      <c r="O2415" s="172"/>
      <c r="P2415" s="172"/>
      <c r="Q2415" s="172"/>
      <c r="R2415" s="172"/>
      <c r="S2415" s="172"/>
      <c r="T2415" s="172"/>
      <c r="U2415" s="172"/>
      <c r="V2415" s="173"/>
      <c r="W2415" s="173"/>
    </row>
    <row r="2416" spans="1:23">
      <c r="A2416" s="170"/>
      <c r="B2416" s="170"/>
      <c r="C2416" s="170"/>
      <c r="D2416" s="170"/>
      <c r="E2416" s="170"/>
      <c r="F2416" s="171"/>
      <c r="G2416" s="172"/>
      <c r="H2416" s="172"/>
      <c r="I2416" s="172"/>
      <c r="J2416" s="172"/>
      <c r="K2416" s="172"/>
      <c r="L2416" s="172"/>
      <c r="M2416" s="172"/>
      <c r="N2416" s="172"/>
      <c r="O2416" s="172"/>
      <c r="P2416" s="172"/>
      <c r="Q2416" s="172"/>
      <c r="R2416" s="172"/>
      <c r="S2416" s="172"/>
      <c r="T2416" s="172"/>
      <c r="U2416" s="172"/>
      <c r="V2416" s="173"/>
      <c r="W2416" s="173"/>
    </row>
    <row r="2417" spans="1:23">
      <c r="A2417" s="170"/>
      <c r="B2417" s="170"/>
      <c r="C2417" s="170"/>
      <c r="D2417" s="170"/>
      <c r="E2417" s="170"/>
      <c r="F2417" s="171"/>
      <c r="G2417" s="172"/>
      <c r="H2417" s="172"/>
      <c r="I2417" s="172"/>
      <c r="J2417" s="172"/>
      <c r="K2417" s="172"/>
      <c r="L2417" s="172"/>
      <c r="M2417" s="172"/>
      <c r="N2417" s="172"/>
      <c r="O2417" s="172"/>
      <c r="P2417" s="172"/>
      <c r="Q2417" s="172"/>
      <c r="R2417" s="172"/>
      <c r="S2417" s="172"/>
      <c r="T2417" s="172"/>
      <c r="U2417" s="172"/>
      <c r="V2417" s="173"/>
      <c r="W2417" s="173"/>
    </row>
    <row r="2418" spans="1:23">
      <c r="A2418" s="170"/>
      <c r="B2418" s="170"/>
      <c r="C2418" s="170"/>
      <c r="D2418" s="170"/>
      <c r="E2418" s="170"/>
      <c r="F2418" s="171"/>
      <c r="G2418" s="172"/>
      <c r="H2418" s="172"/>
      <c r="I2418" s="172"/>
      <c r="J2418" s="172"/>
      <c r="K2418" s="172"/>
      <c r="L2418" s="172"/>
      <c r="M2418" s="172"/>
      <c r="N2418" s="172"/>
      <c r="O2418" s="172"/>
      <c r="P2418" s="172"/>
      <c r="Q2418" s="172"/>
      <c r="R2418" s="172"/>
      <c r="S2418" s="172"/>
      <c r="T2418" s="172"/>
      <c r="U2418" s="172"/>
      <c r="V2418" s="173"/>
      <c r="W2418" s="173"/>
    </row>
    <row r="2419" spans="1:23">
      <c r="A2419" s="170"/>
      <c r="B2419" s="170"/>
      <c r="C2419" s="170"/>
      <c r="D2419" s="170"/>
      <c r="E2419" s="170"/>
      <c r="F2419" s="171"/>
      <c r="G2419" s="172"/>
      <c r="H2419" s="172"/>
      <c r="I2419" s="172"/>
      <c r="J2419" s="172"/>
      <c r="K2419" s="172"/>
      <c r="L2419" s="172"/>
      <c r="M2419" s="172"/>
      <c r="N2419" s="172"/>
      <c r="O2419" s="172"/>
      <c r="P2419" s="172"/>
      <c r="Q2419" s="172"/>
      <c r="R2419" s="172"/>
      <c r="S2419" s="172"/>
      <c r="T2419" s="172"/>
      <c r="U2419" s="172"/>
      <c r="V2419" s="173"/>
      <c r="W2419" s="173"/>
    </row>
    <row r="2420" spans="1:23">
      <c r="A2420" s="170"/>
      <c r="B2420" s="170"/>
      <c r="C2420" s="170"/>
      <c r="D2420" s="170"/>
      <c r="E2420" s="170"/>
      <c r="F2420" s="171"/>
      <c r="G2420" s="172"/>
      <c r="H2420" s="172"/>
      <c r="I2420" s="172"/>
      <c r="J2420" s="172"/>
      <c r="K2420" s="172"/>
      <c r="L2420" s="172"/>
      <c r="M2420" s="172"/>
      <c r="N2420" s="172"/>
      <c r="O2420" s="172"/>
      <c r="P2420" s="172"/>
      <c r="Q2420" s="172"/>
      <c r="R2420" s="172"/>
      <c r="S2420" s="172"/>
      <c r="T2420" s="172"/>
      <c r="U2420" s="172"/>
      <c r="V2420" s="173"/>
      <c r="W2420" s="173"/>
    </row>
    <row r="2421" spans="1:23">
      <c r="A2421" s="170"/>
      <c r="B2421" s="170"/>
      <c r="C2421" s="170"/>
      <c r="D2421" s="170"/>
      <c r="E2421" s="170"/>
      <c r="F2421" s="171"/>
      <c r="G2421" s="172"/>
      <c r="H2421" s="172"/>
      <c r="I2421" s="172"/>
      <c r="J2421" s="172"/>
      <c r="K2421" s="172"/>
      <c r="L2421" s="172"/>
      <c r="M2421" s="172"/>
      <c r="N2421" s="172"/>
      <c r="O2421" s="172"/>
      <c r="P2421" s="172"/>
      <c r="Q2421" s="172"/>
      <c r="R2421" s="172"/>
      <c r="S2421" s="172"/>
      <c r="T2421" s="172"/>
      <c r="U2421" s="172"/>
      <c r="V2421" s="173"/>
      <c r="W2421" s="173"/>
    </row>
    <row r="2422" spans="1:23">
      <c r="A2422" s="170"/>
      <c r="B2422" s="170"/>
      <c r="C2422" s="170"/>
      <c r="D2422" s="170"/>
      <c r="E2422" s="170"/>
      <c r="F2422" s="171"/>
      <c r="G2422" s="172"/>
      <c r="H2422" s="172"/>
      <c r="I2422" s="172"/>
      <c r="J2422" s="172"/>
      <c r="K2422" s="172"/>
      <c r="L2422" s="172"/>
      <c r="M2422" s="172"/>
      <c r="N2422" s="172"/>
      <c r="O2422" s="172"/>
      <c r="P2422" s="172"/>
      <c r="Q2422" s="172"/>
      <c r="R2422" s="172"/>
      <c r="S2422" s="172"/>
      <c r="T2422" s="172"/>
      <c r="U2422" s="172"/>
      <c r="V2422" s="173"/>
      <c r="W2422" s="173"/>
    </row>
    <row r="2423" spans="1:23">
      <c r="A2423" s="170"/>
      <c r="B2423" s="170"/>
      <c r="C2423" s="170"/>
      <c r="D2423" s="170"/>
      <c r="E2423" s="170"/>
      <c r="F2423" s="171"/>
      <c r="G2423" s="172"/>
      <c r="H2423" s="172"/>
      <c r="I2423" s="172"/>
      <c r="J2423" s="172"/>
      <c r="K2423" s="172"/>
      <c r="L2423" s="172"/>
      <c r="M2423" s="172"/>
      <c r="N2423" s="172"/>
      <c r="O2423" s="172"/>
      <c r="P2423" s="172"/>
      <c r="Q2423" s="172"/>
      <c r="R2423" s="172"/>
      <c r="S2423" s="172"/>
      <c r="T2423" s="172"/>
      <c r="U2423" s="172"/>
      <c r="V2423" s="173"/>
      <c r="W2423" s="173"/>
    </row>
    <row r="2424" spans="1:23">
      <c r="A2424" s="170"/>
      <c r="B2424" s="170"/>
      <c r="C2424" s="170"/>
      <c r="D2424" s="170"/>
      <c r="E2424" s="170"/>
      <c r="F2424" s="171"/>
      <c r="G2424" s="172"/>
      <c r="H2424" s="172"/>
      <c r="I2424" s="172"/>
      <c r="J2424" s="172"/>
      <c r="K2424" s="172"/>
      <c r="L2424" s="172"/>
      <c r="M2424" s="172"/>
      <c r="N2424" s="172"/>
      <c r="O2424" s="172"/>
      <c r="P2424" s="172"/>
      <c r="Q2424" s="172"/>
      <c r="R2424" s="172"/>
      <c r="S2424" s="172"/>
      <c r="T2424" s="172"/>
      <c r="U2424" s="172"/>
      <c r="V2424" s="173"/>
      <c r="W2424" s="173"/>
    </row>
    <row r="2425" spans="1:23">
      <c r="A2425" s="170"/>
      <c r="B2425" s="170"/>
      <c r="C2425" s="170"/>
      <c r="D2425" s="170"/>
      <c r="E2425" s="170"/>
      <c r="F2425" s="171"/>
      <c r="G2425" s="172"/>
      <c r="H2425" s="172"/>
      <c r="I2425" s="172"/>
      <c r="J2425" s="172"/>
      <c r="K2425" s="172"/>
      <c r="L2425" s="172"/>
      <c r="M2425" s="172"/>
      <c r="N2425" s="172"/>
      <c r="O2425" s="172"/>
      <c r="P2425" s="172"/>
      <c r="Q2425" s="172"/>
      <c r="R2425" s="172"/>
      <c r="S2425" s="172"/>
      <c r="T2425" s="172"/>
      <c r="U2425" s="172"/>
      <c r="V2425" s="173"/>
      <c r="W2425" s="173"/>
    </row>
    <row r="2426" spans="1:23">
      <c r="A2426" s="170"/>
      <c r="B2426" s="170"/>
      <c r="C2426" s="170"/>
      <c r="D2426" s="170"/>
      <c r="E2426" s="170"/>
      <c r="F2426" s="171"/>
      <c r="G2426" s="172"/>
      <c r="H2426" s="172"/>
      <c r="I2426" s="172"/>
      <c r="J2426" s="172"/>
      <c r="K2426" s="172"/>
      <c r="L2426" s="172"/>
      <c r="M2426" s="172"/>
      <c r="N2426" s="172"/>
      <c r="O2426" s="172"/>
      <c r="P2426" s="172"/>
      <c r="Q2426" s="172"/>
      <c r="R2426" s="172"/>
      <c r="S2426" s="172"/>
      <c r="T2426" s="172"/>
      <c r="U2426" s="172"/>
      <c r="V2426" s="173"/>
      <c r="W2426" s="173"/>
    </row>
    <row r="2427" spans="1:23">
      <c r="A2427" s="170"/>
      <c r="B2427" s="170"/>
      <c r="C2427" s="170"/>
      <c r="D2427" s="170"/>
      <c r="E2427" s="170"/>
      <c r="F2427" s="171"/>
      <c r="G2427" s="172"/>
      <c r="H2427" s="172"/>
      <c r="I2427" s="172"/>
      <c r="J2427" s="172"/>
      <c r="K2427" s="172"/>
      <c r="L2427" s="172"/>
      <c r="M2427" s="172"/>
      <c r="N2427" s="172"/>
      <c r="O2427" s="172"/>
      <c r="P2427" s="172"/>
      <c r="Q2427" s="172"/>
      <c r="R2427" s="172"/>
      <c r="S2427" s="172"/>
      <c r="T2427" s="172"/>
      <c r="U2427" s="172"/>
      <c r="V2427" s="173"/>
      <c r="W2427" s="173"/>
    </row>
    <row r="2428" spans="1:23">
      <c r="A2428" s="170"/>
      <c r="B2428" s="170"/>
      <c r="C2428" s="170"/>
      <c r="D2428" s="170"/>
      <c r="E2428" s="170"/>
      <c r="F2428" s="171"/>
      <c r="G2428" s="172"/>
      <c r="H2428" s="172"/>
      <c r="I2428" s="172"/>
      <c r="J2428" s="172"/>
      <c r="K2428" s="172"/>
      <c r="L2428" s="172"/>
      <c r="M2428" s="172"/>
      <c r="N2428" s="172"/>
      <c r="O2428" s="172"/>
      <c r="P2428" s="172"/>
      <c r="Q2428" s="172"/>
      <c r="R2428" s="172"/>
      <c r="S2428" s="172"/>
      <c r="T2428" s="172"/>
      <c r="U2428" s="172"/>
      <c r="V2428" s="173"/>
      <c r="W2428" s="173"/>
    </row>
    <row r="2429" spans="1:23">
      <c r="A2429" s="170"/>
      <c r="B2429" s="170"/>
      <c r="C2429" s="170"/>
      <c r="D2429" s="170"/>
      <c r="E2429" s="170"/>
      <c r="F2429" s="171"/>
      <c r="G2429" s="172"/>
      <c r="H2429" s="172"/>
      <c r="I2429" s="172"/>
      <c r="J2429" s="172"/>
      <c r="K2429" s="172"/>
      <c r="L2429" s="172"/>
      <c r="M2429" s="172"/>
      <c r="N2429" s="172"/>
      <c r="O2429" s="172"/>
      <c r="P2429" s="172"/>
      <c r="Q2429" s="172"/>
      <c r="R2429" s="172"/>
      <c r="S2429" s="172"/>
      <c r="T2429" s="172"/>
      <c r="U2429" s="172"/>
      <c r="V2429" s="173"/>
      <c r="W2429" s="173"/>
    </row>
    <row r="2430" spans="1:23">
      <c r="A2430" s="170"/>
      <c r="B2430" s="170"/>
      <c r="C2430" s="170"/>
      <c r="D2430" s="170"/>
      <c r="E2430" s="170"/>
      <c r="F2430" s="171"/>
      <c r="G2430" s="172"/>
      <c r="H2430" s="172"/>
      <c r="I2430" s="172"/>
      <c r="J2430" s="172"/>
      <c r="K2430" s="172"/>
      <c r="L2430" s="172"/>
      <c r="M2430" s="172"/>
      <c r="N2430" s="172"/>
      <c r="O2430" s="172"/>
      <c r="P2430" s="172"/>
      <c r="Q2430" s="172"/>
      <c r="R2430" s="172"/>
      <c r="S2430" s="172"/>
      <c r="T2430" s="172"/>
      <c r="U2430" s="172"/>
      <c r="V2430" s="173"/>
      <c r="W2430" s="173"/>
    </row>
    <row r="2431" spans="1:23">
      <c r="A2431" s="170"/>
      <c r="B2431" s="170"/>
      <c r="C2431" s="170"/>
      <c r="D2431" s="170"/>
      <c r="E2431" s="170"/>
      <c r="F2431" s="171"/>
      <c r="G2431" s="172"/>
      <c r="H2431" s="172"/>
      <c r="I2431" s="172"/>
      <c r="J2431" s="172"/>
      <c r="K2431" s="172"/>
      <c r="L2431" s="172"/>
      <c r="M2431" s="172"/>
      <c r="N2431" s="172"/>
      <c r="O2431" s="172"/>
      <c r="P2431" s="172"/>
      <c r="Q2431" s="172"/>
      <c r="R2431" s="172"/>
      <c r="S2431" s="172"/>
      <c r="T2431" s="172"/>
      <c r="U2431" s="172"/>
      <c r="V2431" s="173"/>
      <c r="W2431" s="173"/>
    </row>
    <row r="2432" spans="1:23">
      <c r="A2432" s="170"/>
      <c r="B2432" s="170"/>
      <c r="C2432" s="170"/>
      <c r="D2432" s="170"/>
      <c r="E2432" s="170"/>
      <c r="F2432" s="171"/>
      <c r="G2432" s="172"/>
      <c r="H2432" s="172"/>
      <c r="I2432" s="172"/>
      <c r="J2432" s="172"/>
      <c r="K2432" s="172"/>
      <c r="L2432" s="172"/>
      <c r="M2432" s="172"/>
      <c r="N2432" s="172"/>
      <c r="O2432" s="172"/>
      <c r="P2432" s="172"/>
      <c r="Q2432" s="172"/>
      <c r="R2432" s="172"/>
      <c r="S2432" s="172"/>
      <c r="T2432" s="172"/>
      <c r="U2432" s="172"/>
      <c r="V2432" s="173"/>
      <c r="W2432" s="173"/>
    </row>
    <row r="2433" spans="1:23">
      <c r="A2433" s="170"/>
      <c r="B2433" s="170"/>
      <c r="C2433" s="170"/>
      <c r="D2433" s="170"/>
      <c r="E2433" s="170"/>
      <c r="F2433" s="171"/>
      <c r="G2433" s="172"/>
      <c r="H2433" s="172"/>
      <c r="I2433" s="172"/>
      <c r="J2433" s="172"/>
      <c r="K2433" s="172"/>
      <c r="L2433" s="172"/>
      <c r="M2433" s="172"/>
      <c r="N2433" s="172"/>
      <c r="O2433" s="172"/>
      <c r="P2433" s="172"/>
      <c r="Q2433" s="172"/>
      <c r="R2433" s="172"/>
      <c r="S2433" s="172"/>
      <c r="T2433" s="172"/>
      <c r="U2433" s="172"/>
      <c r="V2433" s="173"/>
      <c r="W2433" s="173"/>
    </row>
    <row r="2434" spans="1:23">
      <c r="A2434" s="170"/>
      <c r="B2434" s="170"/>
      <c r="C2434" s="170"/>
      <c r="D2434" s="170"/>
      <c r="E2434" s="170"/>
      <c r="F2434" s="171"/>
      <c r="G2434" s="172"/>
      <c r="H2434" s="172"/>
      <c r="I2434" s="172"/>
      <c r="J2434" s="172"/>
      <c r="K2434" s="172"/>
      <c r="L2434" s="172"/>
      <c r="M2434" s="172"/>
      <c r="N2434" s="172"/>
      <c r="O2434" s="172"/>
      <c r="P2434" s="172"/>
      <c r="Q2434" s="172"/>
      <c r="R2434" s="172"/>
      <c r="S2434" s="172"/>
      <c r="T2434" s="172"/>
      <c r="U2434" s="172"/>
      <c r="V2434" s="173"/>
      <c r="W2434" s="173"/>
    </row>
    <row r="2435" spans="1:23">
      <c r="A2435" s="170"/>
      <c r="B2435" s="170"/>
      <c r="C2435" s="170"/>
      <c r="D2435" s="170"/>
      <c r="E2435" s="170"/>
      <c r="F2435" s="171"/>
      <c r="G2435" s="172"/>
      <c r="H2435" s="172"/>
      <c r="I2435" s="172"/>
      <c r="J2435" s="172"/>
      <c r="K2435" s="172"/>
      <c r="L2435" s="172"/>
      <c r="M2435" s="172"/>
      <c r="N2435" s="172"/>
      <c r="O2435" s="172"/>
      <c r="P2435" s="172"/>
      <c r="Q2435" s="172"/>
      <c r="R2435" s="172"/>
      <c r="S2435" s="172"/>
      <c r="T2435" s="172"/>
      <c r="U2435" s="172"/>
      <c r="V2435" s="173"/>
      <c r="W2435" s="173"/>
    </row>
    <row r="2436" spans="1:23">
      <c r="A2436" s="170"/>
      <c r="B2436" s="170"/>
      <c r="C2436" s="170"/>
      <c r="D2436" s="170"/>
      <c r="E2436" s="170"/>
      <c r="F2436" s="171"/>
      <c r="G2436" s="172"/>
      <c r="H2436" s="172"/>
      <c r="I2436" s="172"/>
      <c r="J2436" s="172"/>
      <c r="K2436" s="172"/>
      <c r="L2436" s="172"/>
      <c r="M2436" s="172"/>
      <c r="N2436" s="172"/>
      <c r="O2436" s="172"/>
      <c r="P2436" s="172"/>
      <c r="Q2436" s="172"/>
      <c r="R2436" s="172"/>
      <c r="S2436" s="172"/>
      <c r="T2436" s="172"/>
      <c r="U2436" s="172"/>
      <c r="V2436" s="173"/>
      <c r="W2436" s="173"/>
    </row>
    <row r="2437" spans="1:23">
      <c r="A2437" s="170"/>
      <c r="B2437" s="170"/>
      <c r="C2437" s="170"/>
      <c r="D2437" s="170"/>
      <c r="E2437" s="170"/>
      <c r="F2437" s="171"/>
      <c r="G2437" s="172"/>
      <c r="H2437" s="172"/>
      <c r="I2437" s="172"/>
      <c r="J2437" s="172"/>
      <c r="K2437" s="172"/>
      <c r="L2437" s="172"/>
      <c r="M2437" s="172"/>
      <c r="N2437" s="172"/>
      <c r="O2437" s="172"/>
      <c r="P2437" s="172"/>
      <c r="Q2437" s="172"/>
      <c r="R2437" s="172"/>
      <c r="S2437" s="172"/>
      <c r="T2437" s="172"/>
      <c r="U2437" s="172"/>
      <c r="V2437" s="173"/>
      <c r="W2437" s="173"/>
    </row>
    <row r="2438" spans="1:23">
      <c r="A2438" s="170"/>
      <c r="B2438" s="170"/>
      <c r="C2438" s="170"/>
      <c r="D2438" s="170"/>
      <c r="E2438" s="170"/>
      <c r="F2438" s="171"/>
      <c r="G2438" s="172"/>
      <c r="H2438" s="172"/>
      <c r="I2438" s="172"/>
      <c r="J2438" s="172"/>
      <c r="K2438" s="172"/>
      <c r="L2438" s="172"/>
      <c r="M2438" s="172"/>
      <c r="N2438" s="172"/>
      <c r="O2438" s="172"/>
      <c r="P2438" s="172"/>
      <c r="Q2438" s="172"/>
      <c r="R2438" s="172"/>
      <c r="S2438" s="172"/>
      <c r="T2438" s="172"/>
      <c r="U2438" s="172"/>
      <c r="V2438" s="173"/>
      <c r="W2438" s="173"/>
    </row>
    <row r="2439" spans="1:23">
      <c r="A2439" s="170"/>
      <c r="B2439" s="170"/>
      <c r="C2439" s="170"/>
      <c r="D2439" s="170"/>
      <c r="E2439" s="170"/>
      <c r="F2439" s="171"/>
      <c r="G2439" s="172"/>
      <c r="H2439" s="172"/>
      <c r="I2439" s="172"/>
      <c r="J2439" s="172"/>
      <c r="K2439" s="172"/>
      <c r="L2439" s="172"/>
      <c r="M2439" s="172"/>
      <c r="N2439" s="172"/>
      <c r="O2439" s="172"/>
      <c r="P2439" s="172"/>
      <c r="Q2439" s="172"/>
      <c r="R2439" s="172"/>
      <c r="S2439" s="172"/>
      <c r="T2439" s="172"/>
      <c r="U2439" s="172"/>
      <c r="V2439" s="173"/>
      <c r="W2439" s="173"/>
    </row>
    <row r="2440" spans="1:23">
      <c r="A2440" s="170"/>
      <c r="B2440" s="170"/>
      <c r="C2440" s="170"/>
      <c r="D2440" s="170"/>
      <c r="E2440" s="170"/>
      <c r="F2440" s="171"/>
      <c r="G2440" s="172"/>
      <c r="H2440" s="172"/>
      <c r="I2440" s="172"/>
      <c r="J2440" s="172"/>
      <c r="K2440" s="172"/>
      <c r="L2440" s="172"/>
      <c r="M2440" s="172"/>
      <c r="N2440" s="172"/>
      <c r="O2440" s="172"/>
      <c r="P2440" s="172"/>
      <c r="Q2440" s="172"/>
      <c r="R2440" s="172"/>
      <c r="S2440" s="172"/>
      <c r="T2440" s="172"/>
      <c r="U2440" s="172"/>
      <c r="V2440" s="173"/>
      <c r="W2440" s="173"/>
    </row>
    <row r="2441" spans="1:23">
      <c r="A2441" s="170"/>
      <c r="B2441" s="170"/>
      <c r="C2441" s="170"/>
      <c r="D2441" s="170"/>
      <c r="E2441" s="170"/>
      <c r="F2441" s="171"/>
      <c r="G2441" s="172"/>
      <c r="H2441" s="172"/>
      <c r="I2441" s="172"/>
      <c r="J2441" s="172"/>
      <c r="K2441" s="172"/>
      <c r="L2441" s="172"/>
      <c r="M2441" s="172"/>
      <c r="N2441" s="172"/>
      <c r="O2441" s="172"/>
      <c r="P2441" s="172"/>
      <c r="Q2441" s="172"/>
      <c r="R2441" s="172"/>
      <c r="S2441" s="172"/>
      <c r="T2441" s="172"/>
      <c r="U2441" s="172"/>
      <c r="V2441" s="173"/>
      <c r="W2441" s="173"/>
    </row>
    <row r="2442" spans="1:23">
      <c r="A2442" s="170"/>
      <c r="B2442" s="170"/>
      <c r="C2442" s="170"/>
      <c r="D2442" s="170"/>
      <c r="E2442" s="170"/>
      <c r="F2442" s="171"/>
      <c r="G2442" s="172"/>
      <c r="H2442" s="172"/>
      <c r="I2442" s="172"/>
      <c r="J2442" s="172"/>
      <c r="K2442" s="172"/>
      <c r="L2442" s="172"/>
      <c r="M2442" s="172"/>
      <c r="N2442" s="172"/>
      <c r="O2442" s="172"/>
      <c r="P2442" s="172"/>
      <c r="Q2442" s="172"/>
      <c r="R2442" s="172"/>
      <c r="S2442" s="172"/>
      <c r="T2442" s="172"/>
      <c r="U2442" s="172"/>
      <c r="V2442" s="173"/>
      <c r="W2442" s="173"/>
    </row>
    <row r="2443" spans="1:23">
      <c r="A2443" s="170"/>
      <c r="B2443" s="170"/>
      <c r="C2443" s="170"/>
      <c r="D2443" s="170"/>
      <c r="E2443" s="170"/>
      <c r="F2443" s="171"/>
      <c r="G2443" s="172"/>
      <c r="H2443" s="172"/>
      <c r="I2443" s="172"/>
      <c r="J2443" s="172"/>
      <c r="K2443" s="172"/>
      <c r="L2443" s="172"/>
      <c r="M2443" s="172"/>
      <c r="N2443" s="172"/>
      <c r="O2443" s="172"/>
      <c r="P2443" s="172"/>
      <c r="Q2443" s="172"/>
      <c r="R2443" s="172"/>
      <c r="S2443" s="172"/>
      <c r="T2443" s="172"/>
      <c r="U2443" s="172"/>
      <c r="V2443" s="173"/>
      <c r="W2443" s="173"/>
    </row>
    <row r="2444" spans="1:23">
      <c r="A2444" s="170"/>
      <c r="B2444" s="170"/>
      <c r="C2444" s="170"/>
      <c r="D2444" s="170"/>
      <c r="E2444" s="170"/>
      <c r="F2444" s="171"/>
      <c r="G2444" s="172"/>
      <c r="H2444" s="172"/>
      <c r="I2444" s="172"/>
      <c r="J2444" s="172"/>
      <c r="K2444" s="172"/>
      <c r="L2444" s="172"/>
      <c r="M2444" s="172"/>
      <c r="N2444" s="172"/>
      <c r="O2444" s="172"/>
      <c r="P2444" s="172"/>
      <c r="Q2444" s="172"/>
      <c r="R2444" s="172"/>
      <c r="S2444" s="172"/>
      <c r="T2444" s="172"/>
      <c r="U2444" s="172"/>
      <c r="V2444" s="173"/>
      <c r="W2444" s="173"/>
    </row>
    <row r="2445" spans="1:23">
      <c r="A2445" s="170"/>
      <c r="B2445" s="170"/>
      <c r="C2445" s="170"/>
      <c r="D2445" s="170"/>
      <c r="E2445" s="170"/>
      <c r="F2445" s="171"/>
      <c r="G2445" s="172"/>
      <c r="H2445" s="172"/>
      <c r="I2445" s="172"/>
      <c r="J2445" s="172"/>
      <c r="K2445" s="172"/>
      <c r="L2445" s="172"/>
      <c r="M2445" s="172"/>
      <c r="N2445" s="172"/>
      <c r="O2445" s="172"/>
      <c r="P2445" s="172"/>
      <c r="Q2445" s="172"/>
      <c r="R2445" s="172"/>
      <c r="S2445" s="172"/>
      <c r="T2445" s="172"/>
      <c r="U2445" s="172"/>
      <c r="V2445" s="173"/>
      <c r="W2445" s="173"/>
    </row>
    <row r="2446" spans="1:23">
      <c r="A2446" s="170"/>
      <c r="B2446" s="170"/>
      <c r="C2446" s="170"/>
      <c r="D2446" s="170"/>
      <c r="E2446" s="170"/>
      <c r="F2446" s="171"/>
      <c r="G2446" s="172"/>
      <c r="H2446" s="172"/>
      <c r="I2446" s="172"/>
      <c r="J2446" s="172"/>
      <c r="K2446" s="172"/>
      <c r="L2446" s="172"/>
      <c r="M2446" s="172"/>
      <c r="N2446" s="172"/>
      <c r="O2446" s="172"/>
      <c r="P2446" s="172"/>
      <c r="Q2446" s="172"/>
      <c r="R2446" s="172"/>
      <c r="S2446" s="172"/>
      <c r="T2446" s="172"/>
      <c r="U2446" s="172"/>
      <c r="V2446" s="173"/>
      <c r="W2446" s="173"/>
    </row>
    <row r="2447" spans="1:23">
      <c r="A2447" s="170"/>
      <c r="B2447" s="170"/>
      <c r="C2447" s="170"/>
      <c r="D2447" s="170"/>
      <c r="E2447" s="170"/>
      <c r="F2447" s="171"/>
      <c r="G2447" s="172"/>
      <c r="H2447" s="172"/>
      <c r="I2447" s="172"/>
      <c r="J2447" s="172"/>
      <c r="K2447" s="172"/>
      <c r="L2447" s="172"/>
      <c r="M2447" s="172"/>
      <c r="N2447" s="172"/>
      <c r="O2447" s="172"/>
      <c r="P2447" s="172"/>
      <c r="Q2447" s="172"/>
      <c r="R2447" s="172"/>
      <c r="S2447" s="172"/>
      <c r="T2447" s="172"/>
      <c r="U2447" s="172"/>
      <c r="V2447" s="173"/>
      <c r="W2447" s="173"/>
    </row>
    <row r="2448" spans="1:23">
      <c r="A2448" s="170"/>
      <c r="B2448" s="170"/>
      <c r="C2448" s="170"/>
      <c r="D2448" s="170"/>
      <c r="E2448" s="170"/>
      <c r="F2448" s="171"/>
      <c r="G2448" s="172"/>
      <c r="H2448" s="172"/>
      <c r="I2448" s="172"/>
      <c r="J2448" s="172"/>
      <c r="K2448" s="172"/>
      <c r="L2448" s="172"/>
      <c r="M2448" s="172"/>
      <c r="N2448" s="172"/>
      <c r="O2448" s="172"/>
      <c r="P2448" s="172"/>
      <c r="Q2448" s="172"/>
      <c r="R2448" s="172"/>
      <c r="S2448" s="172"/>
      <c r="T2448" s="172"/>
      <c r="U2448" s="172"/>
      <c r="V2448" s="173"/>
      <c r="W2448" s="173"/>
    </row>
    <row r="2449" spans="1:23">
      <c r="A2449" s="170"/>
      <c r="B2449" s="170"/>
      <c r="C2449" s="170"/>
      <c r="D2449" s="170"/>
      <c r="E2449" s="170"/>
      <c r="F2449" s="171"/>
      <c r="G2449" s="172"/>
      <c r="H2449" s="172"/>
      <c r="I2449" s="172"/>
      <c r="J2449" s="172"/>
      <c r="K2449" s="172"/>
      <c r="L2449" s="172"/>
      <c r="M2449" s="172"/>
      <c r="N2449" s="172"/>
      <c r="O2449" s="172"/>
      <c r="P2449" s="172"/>
      <c r="Q2449" s="172"/>
      <c r="R2449" s="172"/>
      <c r="S2449" s="172"/>
      <c r="T2449" s="172"/>
      <c r="U2449" s="172"/>
      <c r="V2449" s="173"/>
      <c r="W2449" s="173"/>
    </row>
    <row r="2450" spans="1:23">
      <c r="A2450" s="170"/>
      <c r="B2450" s="170"/>
      <c r="C2450" s="170"/>
      <c r="D2450" s="170"/>
      <c r="E2450" s="170"/>
      <c r="F2450" s="171"/>
      <c r="G2450" s="172"/>
      <c r="H2450" s="172"/>
      <c r="I2450" s="172"/>
      <c r="J2450" s="172"/>
      <c r="K2450" s="172"/>
      <c r="L2450" s="172"/>
      <c r="M2450" s="172"/>
      <c r="N2450" s="172"/>
      <c r="O2450" s="172"/>
      <c r="P2450" s="172"/>
      <c r="Q2450" s="172"/>
      <c r="R2450" s="172"/>
      <c r="S2450" s="172"/>
      <c r="T2450" s="172"/>
      <c r="U2450" s="172"/>
      <c r="V2450" s="173"/>
      <c r="W2450" s="173"/>
    </row>
    <row r="2451" spans="1:23">
      <c r="A2451" s="170"/>
      <c r="B2451" s="170"/>
      <c r="C2451" s="170"/>
      <c r="D2451" s="170"/>
      <c r="E2451" s="170"/>
      <c r="F2451" s="171"/>
      <c r="G2451" s="172"/>
      <c r="H2451" s="172"/>
      <c r="I2451" s="172"/>
      <c r="J2451" s="172"/>
      <c r="K2451" s="172"/>
      <c r="L2451" s="172"/>
      <c r="M2451" s="172"/>
      <c r="N2451" s="172"/>
      <c r="O2451" s="172"/>
      <c r="P2451" s="172"/>
      <c r="Q2451" s="172"/>
      <c r="R2451" s="172"/>
      <c r="S2451" s="172"/>
      <c r="T2451" s="172"/>
      <c r="U2451" s="172"/>
      <c r="V2451" s="173"/>
      <c r="W2451" s="173"/>
    </row>
    <row r="2452" spans="1:23">
      <c r="A2452" s="170"/>
      <c r="B2452" s="170"/>
      <c r="C2452" s="170"/>
      <c r="D2452" s="170"/>
      <c r="E2452" s="170"/>
      <c r="F2452" s="171"/>
      <c r="G2452" s="172"/>
      <c r="H2452" s="172"/>
      <c r="I2452" s="172"/>
      <c r="J2452" s="172"/>
      <c r="K2452" s="172"/>
      <c r="L2452" s="172"/>
      <c r="M2452" s="172"/>
      <c r="N2452" s="172"/>
      <c r="O2452" s="172"/>
      <c r="P2452" s="172"/>
      <c r="Q2452" s="172"/>
      <c r="R2452" s="172"/>
      <c r="S2452" s="172"/>
      <c r="T2452" s="172"/>
      <c r="U2452" s="172"/>
      <c r="V2452" s="173"/>
      <c r="W2452" s="173"/>
    </row>
    <row r="2453" spans="1:23">
      <c r="A2453" s="170"/>
      <c r="B2453" s="170"/>
      <c r="C2453" s="170"/>
      <c r="D2453" s="170"/>
      <c r="E2453" s="170"/>
      <c r="F2453" s="171"/>
      <c r="G2453" s="172"/>
      <c r="H2453" s="172"/>
      <c r="I2453" s="172"/>
      <c r="J2453" s="172"/>
      <c r="K2453" s="172"/>
      <c r="L2453" s="172"/>
      <c r="M2453" s="172"/>
      <c r="N2453" s="172"/>
      <c r="O2453" s="172"/>
      <c r="P2453" s="172"/>
      <c r="Q2453" s="172"/>
      <c r="R2453" s="172"/>
      <c r="S2453" s="172"/>
      <c r="T2453" s="172"/>
      <c r="U2453" s="172"/>
      <c r="V2453" s="173"/>
      <c r="W2453" s="173"/>
    </row>
    <row r="2454" spans="1:23">
      <c r="A2454" s="170"/>
      <c r="B2454" s="170"/>
      <c r="C2454" s="170"/>
      <c r="D2454" s="170"/>
      <c r="E2454" s="170"/>
      <c r="F2454" s="171"/>
      <c r="G2454" s="172"/>
      <c r="H2454" s="172"/>
      <c r="I2454" s="172"/>
      <c r="J2454" s="172"/>
      <c r="K2454" s="172"/>
      <c r="L2454" s="172"/>
      <c r="M2454" s="172"/>
      <c r="N2454" s="172"/>
      <c r="O2454" s="172"/>
      <c r="P2454" s="172"/>
      <c r="Q2454" s="172"/>
      <c r="R2454" s="172"/>
      <c r="S2454" s="172"/>
      <c r="T2454" s="172"/>
      <c r="U2454" s="172"/>
      <c r="V2454" s="173"/>
      <c r="W2454" s="173"/>
    </row>
    <row r="2455" spans="1:23">
      <c r="A2455" s="170"/>
      <c r="B2455" s="170"/>
      <c r="C2455" s="170"/>
      <c r="D2455" s="170"/>
      <c r="E2455" s="170"/>
      <c r="F2455" s="171"/>
      <c r="G2455" s="172"/>
      <c r="H2455" s="172"/>
      <c r="I2455" s="172"/>
      <c r="J2455" s="172"/>
      <c r="K2455" s="172"/>
      <c r="L2455" s="172"/>
      <c r="M2455" s="172"/>
      <c r="N2455" s="172"/>
      <c r="O2455" s="172"/>
      <c r="P2455" s="172"/>
      <c r="Q2455" s="172"/>
      <c r="R2455" s="172"/>
      <c r="S2455" s="172"/>
      <c r="T2455" s="172"/>
      <c r="U2455" s="172"/>
      <c r="V2455" s="173"/>
      <c r="W2455" s="173"/>
    </row>
    <row r="2456" spans="1:23">
      <c r="A2456" s="170"/>
      <c r="B2456" s="170"/>
      <c r="C2456" s="170"/>
      <c r="D2456" s="170"/>
      <c r="E2456" s="170"/>
      <c r="F2456" s="171"/>
      <c r="G2456" s="172"/>
      <c r="H2456" s="172"/>
      <c r="I2456" s="172"/>
      <c r="J2456" s="172"/>
      <c r="K2456" s="172"/>
      <c r="L2456" s="172"/>
      <c r="M2456" s="172"/>
      <c r="N2456" s="172"/>
      <c r="O2456" s="172"/>
      <c r="P2456" s="172"/>
      <c r="Q2456" s="172"/>
      <c r="R2456" s="172"/>
      <c r="S2456" s="172"/>
      <c r="T2456" s="172"/>
      <c r="U2456" s="172"/>
      <c r="V2456" s="173"/>
      <c r="W2456" s="173"/>
    </row>
    <row r="2457" spans="1:23">
      <c r="A2457" s="170"/>
      <c r="B2457" s="170"/>
      <c r="C2457" s="170"/>
      <c r="D2457" s="170"/>
      <c r="E2457" s="170"/>
      <c r="F2457" s="171"/>
      <c r="G2457" s="172"/>
      <c r="H2457" s="172"/>
      <c r="I2457" s="172"/>
      <c r="J2457" s="172"/>
      <c r="K2457" s="172"/>
      <c r="L2457" s="172"/>
      <c r="M2457" s="172"/>
      <c r="N2457" s="172"/>
      <c r="O2457" s="172"/>
      <c r="P2457" s="172"/>
      <c r="Q2457" s="172"/>
      <c r="R2457" s="172"/>
      <c r="S2457" s="172"/>
      <c r="T2457" s="172"/>
      <c r="U2457" s="172"/>
      <c r="V2457" s="173"/>
      <c r="W2457" s="173"/>
    </row>
    <row r="2458" spans="1:23">
      <c r="A2458" s="170"/>
      <c r="B2458" s="170"/>
      <c r="C2458" s="170"/>
      <c r="D2458" s="170"/>
      <c r="E2458" s="170"/>
      <c r="F2458" s="171"/>
      <c r="G2458" s="172"/>
      <c r="H2458" s="172"/>
      <c r="I2458" s="172"/>
      <c r="J2458" s="172"/>
      <c r="K2458" s="172"/>
      <c r="L2458" s="172"/>
      <c r="M2458" s="172"/>
      <c r="N2458" s="172"/>
      <c r="O2458" s="172"/>
      <c r="P2458" s="172"/>
      <c r="Q2458" s="172"/>
      <c r="R2458" s="172"/>
      <c r="S2458" s="172"/>
      <c r="T2458" s="172"/>
      <c r="U2458" s="172"/>
      <c r="V2458" s="173"/>
      <c r="W2458" s="173"/>
    </row>
    <row r="2459" spans="1:23">
      <c r="A2459" s="170"/>
      <c r="B2459" s="170"/>
      <c r="C2459" s="170"/>
      <c r="D2459" s="170"/>
      <c r="E2459" s="170"/>
      <c r="F2459" s="171"/>
      <c r="G2459" s="172"/>
      <c r="H2459" s="172"/>
      <c r="I2459" s="172"/>
      <c r="J2459" s="172"/>
      <c r="K2459" s="172"/>
      <c r="L2459" s="172"/>
      <c r="M2459" s="172"/>
      <c r="N2459" s="172"/>
      <c r="O2459" s="172"/>
      <c r="P2459" s="172"/>
      <c r="Q2459" s="172"/>
      <c r="R2459" s="172"/>
      <c r="S2459" s="172"/>
      <c r="T2459" s="172"/>
      <c r="U2459" s="172"/>
      <c r="V2459" s="173"/>
      <c r="W2459" s="173"/>
    </row>
    <row r="2460" spans="1:23">
      <c r="A2460" s="170"/>
      <c r="B2460" s="170"/>
      <c r="C2460" s="170"/>
      <c r="D2460" s="170"/>
      <c r="E2460" s="170"/>
      <c r="F2460" s="171"/>
      <c r="G2460" s="172"/>
      <c r="H2460" s="172"/>
      <c r="I2460" s="172"/>
      <c r="J2460" s="172"/>
      <c r="K2460" s="172"/>
      <c r="L2460" s="172"/>
      <c r="M2460" s="172"/>
      <c r="N2460" s="172"/>
      <c r="O2460" s="172"/>
      <c r="P2460" s="172"/>
      <c r="Q2460" s="172"/>
      <c r="R2460" s="172"/>
      <c r="S2460" s="172"/>
      <c r="T2460" s="172"/>
      <c r="U2460" s="172"/>
      <c r="V2460" s="173"/>
      <c r="W2460" s="173"/>
    </row>
    <row r="2461" spans="1:23">
      <c r="A2461" s="170"/>
      <c r="B2461" s="170"/>
      <c r="C2461" s="170"/>
      <c r="D2461" s="170"/>
      <c r="E2461" s="170"/>
      <c r="F2461" s="171"/>
      <c r="G2461" s="172"/>
      <c r="H2461" s="172"/>
      <c r="I2461" s="172"/>
      <c r="J2461" s="172"/>
      <c r="K2461" s="172"/>
      <c r="L2461" s="172"/>
      <c r="M2461" s="172"/>
      <c r="N2461" s="172"/>
      <c r="O2461" s="172"/>
      <c r="P2461" s="172"/>
      <c r="Q2461" s="172"/>
      <c r="R2461" s="172"/>
      <c r="S2461" s="172"/>
      <c r="T2461" s="172"/>
      <c r="U2461" s="172"/>
      <c r="V2461" s="173"/>
      <c r="W2461" s="173"/>
    </row>
    <row r="2462" spans="1:23">
      <c r="A2462" s="170"/>
      <c r="B2462" s="170"/>
      <c r="C2462" s="170"/>
      <c r="D2462" s="170"/>
      <c r="E2462" s="170"/>
      <c r="F2462" s="171"/>
      <c r="G2462" s="172"/>
      <c r="H2462" s="172"/>
      <c r="I2462" s="172"/>
      <c r="J2462" s="172"/>
      <c r="K2462" s="172"/>
      <c r="L2462" s="172"/>
      <c r="M2462" s="172"/>
      <c r="N2462" s="172"/>
      <c r="O2462" s="172"/>
      <c r="P2462" s="172"/>
      <c r="Q2462" s="172"/>
      <c r="R2462" s="172"/>
      <c r="S2462" s="172"/>
      <c r="T2462" s="172"/>
      <c r="U2462" s="172"/>
      <c r="V2462" s="173"/>
      <c r="W2462" s="173"/>
    </row>
    <row r="2463" spans="1:23">
      <c r="A2463" s="170"/>
      <c r="B2463" s="170"/>
      <c r="C2463" s="170"/>
      <c r="D2463" s="170"/>
      <c r="E2463" s="170"/>
      <c r="F2463" s="171"/>
      <c r="G2463" s="172"/>
      <c r="H2463" s="172"/>
      <c r="I2463" s="172"/>
      <c r="J2463" s="172"/>
      <c r="K2463" s="172"/>
      <c r="L2463" s="172"/>
      <c r="M2463" s="172"/>
      <c r="N2463" s="172"/>
      <c r="O2463" s="172"/>
      <c r="P2463" s="172"/>
      <c r="Q2463" s="172"/>
      <c r="R2463" s="172"/>
      <c r="S2463" s="172"/>
      <c r="T2463" s="172"/>
      <c r="U2463" s="172"/>
      <c r="V2463" s="173"/>
      <c r="W2463" s="173"/>
    </row>
    <row r="2464" spans="1:23">
      <c r="A2464" s="170"/>
      <c r="B2464" s="170"/>
      <c r="C2464" s="170"/>
      <c r="D2464" s="170"/>
      <c r="E2464" s="170"/>
      <c r="F2464" s="171"/>
      <c r="G2464" s="172"/>
      <c r="H2464" s="172"/>
      <c r="I2464" s="172"/>
      <c r="J2464" s="172"/>
      <c r="K2464" s="172"/>
      <c r="L2464" s="172"/>
      <c r="M2464" s="172"/>
      <c r="N2464" s="172"/>
      <c r="O2464" s="172"/>
      <c r="P2464" s="172"/>
      <c r="Q2464" s="172"/>
      <c r="R2464" s="172"/>
      <c r="S2464" s="172"/>
      <c r="T2464" s="172"/>
      <c r="U2464" s="172"/>
      <c r="V2464" s="173"/>
      <c r="W2464" s="173"/>
    </row>
    <row r="2465" spans="1:23">
      <c r="A2465" s="170"/>
      <c r="B2465" s="170"/>
      <c r="C2465" s="170"/>
      <c r="D2465" s="170"/>
      <c r="E2465" s="170"/>
      <c r="F2465" s="171"/>
      <c r="G2465" s="172"/>
      <c r="H2465" s="172"/>
      <c r="I2465" s="172"/>
      <c r="J2465" s="172"/>
      <c r="K2465" s="172"/>
      <c r="L2465" s="172"/>
      <c r="M2465" s="172"/>
      <c r="N2465" s="172"/>
      <c r="O2465" s="172"/>
      <c r="P2465" s="172"/>
      <c r="Q2465" s="172"/>
      <c r="R2465" s="172"/>
      <c r="S2465" s="172"/>
      <c r="T2465" s="172"/>
      <c r="U2465" s="172"/>
      <c r="V2465" s="173"/>
      <c r="W2465" s="173"/>
    </row>
    <row r="2466" spans="1:23">
      <c r="A2466" s="170"/>
      <c r="B2466" s="170"/>
      <c r="C2466" s="170"/>
      <c r="D2466" s="170"/>
      <c r="E2466" s="170"/>
      <c r="F2466" s="171"/>
      <c r="G2466" s="172"/>
      <c r="H2466" s="172"/>
      <c r="I2466" s="172"/>
      <c r="J2466" s="172"/>
      <c r="K2466" s="172"/>
      <c r="L2466" s="172"/>
      <c r="M2466" s="172"/>
      <c r="N2466" s="172"/>
      <c r="O2466" s="172"/>
      <c r="P2466" s="172"/>
      <c r="Q2466" s="172"/>
      <c r="R2466" s="172"/>
      <c r="S2466" s="172"/>
      <c r="T2466" s="172"/>
      <c r="U2466" s="172"/>
      <c r="V2466" s="173"/>
      <c r="W2466" s="173"/>
    </row>
    <row r="2467" spans="1:23">
      <c r="A2467" s="170"/>
      <c r="B2467" s="170"/>
      <c r="C2467" s="170"/>
      <c r="D2467" s="170"/>
      <c r="E2467" s="170"/>
      <c r="F2467" s="171"/>
      <c r="G2467" s="172"/>
      <c r="H2467" s="172"/>
      <c r="I2467" s="172"/>
      <c r="J2467" s="172"/>
      <c r="K2467" s="172"/>
      <c r="L2467" s="172"/>
      <c r="M2467" s="172"/>
      <c r="N2467" s="172"/>
      <c r="O2467" s="172"/>
      <c r="P2467" s="172"/>
      <c r="Q2467" s="172"/>
      <c r="R2467" s="172"/>
      <c r="S2467" s="172"/>
      <c r="T2467" s="172"/>
      <c r="U2467" s="172"/>
      <c r="V2467" s="173"/>
      <c r="W2467" s="173"/>
    </row>
    <row r="2468" spans="1:23">
      <c r="A2468" s="170"/>
      <c r="B2468" s="170"/>
      <c r="C2468" s="170"/>
      <c r="D2468" s="170"/>
      <c r="E2468" s="170"/>
      <c r="F2468" s="171"/>
      <c r="G2468" s="172"/>
      <c r="H2468" s="172"/>
      <c r="I2468" s="172"/>
      <c r="J2468" s="172"/>
      <c r="K2468" s="172"/>
      <c r="L2468" s="172"/>
      <c r="M2468" s="172"/>
      <c r="N2468" s="172"/>
      <c r="O2468" s="172"/>
      <c r="P2468" s="172"/>
      <c r="Q2468" s="172"/>
      <c r="R2468" s="172"/>
      <c r="S2468" s="172"/>
      <c r="T2468" s="172"/>
      <c r="U2468" s="172"/>
      <c r="V2468" s="173"/>
      <c r="W2468" s="173"/>
    </row>
    <row r="2469" spans="1:23">
      <c r="A2469" s="170"/>
      <c r="B2469" s="170"/>
      <c r="C2469" s="170"/>
      <c r="D2469" s="170"/>
      <c r="E2469" s="170"/>
      <c r="F2469" s="171"/>
      <c r="G2469" s="172"/>
      <c r="H2469" s="172"/>
      <c r="I2469" s="172"/>
      <c r="J2469" s="172"/>
      <c r="K2469" s="172"/>
      <c r="L2469" s="172"/>
      <c r="M2469" s="172"/>
      <c r="N2469" s="172"/>
      <c r="O2469" s="172"/>
      <c r="P2469" s="172"/>
      <c r="Q2469" s="172"/>
      <c r="R2469" s="172"/>
      <c r="S2469" s="172"/>
      <c r="T2469" s="172"/>
      <c r="U2469" s="172"/>
      <c r="V2469" s="173"/>
      <c r="W2469" s="173"/>
    </row>
    <row r="2470" spans="1:23">
      <c r="A2470" s="170"/>
      <c r="B2470" s="170"/>
      <c r="C2470" s="170"/>
      <c r="D2470" s="170"/>
      <c r="E2470" s="170"/>
      <c r="F2470" s="171"/>
      <c r="G2470" s="172"/>
      <c r="H2470" s="172"/>
      <c r="I2470" s="172"/>
      <c r="J2470" s="172"/>
      <c r="K2470" s="172"/>
      <c r="L2470" s="172"/>
      <c r="M2470" s="172"/>
      <c r="N2470" s="172"/>
      <c r="O2470" s="172"/>
      <c r="P2470" s="172"/>
      <c r="Q2470" s="172"/>
      <c r="R2470" s="172"/>
      <c r="S2470" s="172"/>
      <c r="T2470" s="172"/>
      <c r="U2470" s="172"/>
      <c r="V2470" s="173"/>
      <c r="W2470" s="173"/>
    </row>
    <row r="2471" spans="1:23">
      <c r="A2471" s="170"/>
      <c r="B2471" s="170"/>
      <c r="C2471" s="170"/>
      <c r="D2471" s="170"/>
      <c r="E2471" s="170"/>
      <c r="F2471" s="171"/>
      <c r="G2471" s="172"/>
      <c r="H2471" s="172"/>
      <c r="I2471" s="172"/>
      <c r="J2471" s="172"/>
      <c r="K2471" s="172"/>
      <c r="L2471" s="172"/>
      <c r="M2471" s="172"/>
      <c r="N2471" s="172"/>
      <c r="O2471" s="172"/>
      <c r="P2471" s="172"/>
      <c r="Q2471" s="172"/>
      <c r="R2471" s="172"/>
      <c r="S2471" s="172"/>
      <c r="T2471" s="172"/>
      <c r="U2471" s="172"/>
      <c r="V2471" s="173"/>
      <c r="W2471" s="173"/>
    </row>
    <row r="2472" spans="1:23">
      <c r="A2472" s="170"/>
      <c r="B2472" s="170"/>
      <c r="C2472" s="170"/>
      <c r="D2472" s="170"/>
      <c r="E2472" s="170"/>
      <c r="F2472" s="171"/>
      <c r="G2472" s="172"/>
      <c r="H2472" s="172"/>
      <c r="I2472" s="172"/>
      <c r="J2472" s="172"/>
      <c r="K2472" s="172"/>
      <c r="L2472" s="172"/>
      <c r="M2472" s="172"/>
      <c r="N2472" s="172"/>
      <c r="O2472" s="172"/>
      <c r="P2472" s="172"/>
      <c r="Q2472" s="172"/>
      <c r="R2472" s="172"/>
      <c r="S2472" s="172"/>
      <c r="T2472" s="172"/>
      <c r="U2472" s="172"/>
      <c r="V2472" s="173"/>
      <c r="W2472" s="173"/>
    </row>
    <row r="2473" spans="1:23">
      <c r="A2473" s="170"/>
      <c r="B2473" s="170"/>
      <c r="C2473" s="170"/>
      <c r="D2473" s="170"/>
      <c r="E2473" s="170"/>
      <c r="F2473" s="171"/>
      <c r="G2473" s="172"/>
      <c r="H2473" s="172"/>
      <c r="I2473" s="172"/>
      <c r="J2473" s="172"/>
      <c r="K2473" s="172"/>
      <c r="L2473" s="172"/>
      <c r="M2473" s="172"/>
      <c r="N2473" s="172"/>
      <c r="O2473" s="172"/>
      <c r="P2473" s="172"/>
      <c r="Q2473" s="172"/>
      <c r="R2473" s="172"/>
      <c r="S2473" s="172"/>
      <c r="T2473" s="172"/>
      <c r="U2473" s="172"/>
      <c r="V2473" s="173"/>
      <c r="W2473" s="173"/>
    </row>
    <row r="2474" spans="1:23">
      <c r="A2474" s="170"/>
      <c r="B2474" s="170"/>
      <c r="C2474" s="170"/>
      <c r="D2474" s="170"/>
      <c r="E2474" s="170"/>
      <c r="F2474" s="171"/>
      <c r="G2474" s="172"/>
      <c r="H2474" s="172"/>
      <c r="I2474" s="172"/>
      <c r="J2474" s="172"/>
      <c r="K2474" s="172"/>
      <c r="L2474" s="172"/>
      <c r="M2474" s="172"/>
      <c r="N2474" s="172"/>
      <c r="O2474" s="172"/>
      <c r="P2474" s="172"/>
      <c r="Q2474" s="172"/>
      <c r="R2474" s="172"/>
      <c r="S2474" s="172"/>
      <c r="T2474" s="172"/>
      <c r="U2474" s="172"/>
      <c r="V2474" s="173"/>
      <c r="W2474" s="173"/>
    </row>
    <row r="2475" spans="1:23">
      <c r="A2475" s="170"/>
      <c r="B2475" s="170"/>
      <c r="C2475" s="170"/>
      <c r="D2475" s="170"/>
      <c r="E2475" s="170"/>
      <c r="F2475" s="171"/>
      <c r="G2475" s="172"/>
      <c r="H2475" s="172"/>
      <c r="I2475" s="172"/>
      <c r="J2475" s="172"/>
      <c r="K2475" s="172"/>
      <c r="L2475" s="172"/>
      <c r="M2475" s="172"/>
      <c r="N2475" s="172"/>
      <c r="O2475" s="172"/>
      <c r="P2475" s="172"/>
      <c r="Q2475" s="172"/>
      <c r="R2475" s="172"/>
      <c r="S2475" s="172"/>
      <c r="T2475" s="172"/>
      <c r="U2475" s="172"/>
      <c r="V2475" s="173"/>
      <c r="W2475" s="173"/>
    </row>
    <row r="2476" spans="1:23">
      <c r="A2476" s="170"/>
      <c r="B2476" s="170"/>
      <c r="C2476" s="170"/>
      <c r="D2476" s="170"/>
      <c r="E2476" s="170"/>
      <c r="F2476" s="171"/>
      <c r="G2476" s="172"/>
      <c r="H2476" s="172"/>
      <c r="I2476" s="172"/>
      <c r="J2476" s="172"/>
      <c r="K2476" s="172"/>
      <c r="L2476" s="172"/>
      <c r="M2476" s="172"/>
      <c r="N2476" s="172"/>
      <c r="O2476" s="172"/>
      <c r="P2476" s="172"/>
      <c r="Q2476" s="172"/>
      <c r="R2476" s="172"/>
      <c r="S2476" s="172"/>
      <c r="T2476" s="172"/>
      <c r="U2476" s="172"/>
      <c r="V2476" s="173"/>
      <c r="W2476" s="173"/>
    </row>
    <row r="2477" spans="1:23">
      <c r="A2477" s="170"/>
      <c r="B2477" s="170"/>
      <c r="C2477" s="170"/>
      <c r="D2477" s="170"/>
      <c r="E2477" s="170"/>
      <c r="F2477" s="171"/>
      <c r="G2477" s="172"/>
      <c r="H2477" s="172"/>
      <c r="I2477" s="172"/>
      <c r="J2477" s="172"/>
      <c r="K2477" s="172"/>
      <c r="L2477" s="172"/>
      <c r="M2477" s="172"/>
      <c r="N2477" s="172"/>
      <c r="O2477" s="172"/>
      <c r="P2477" s="172"/>
      <c r="Q2477" s="172"/>
      <c r="R2477" s="172"/>
      <c r="S2477" s="172"/>
      <c r="T2477" s="172"/>
      <c r="U2477" s="172"/>
      <c r="V2477" s="173"/>
      <c r="W2477" s="173"/>
    </row>
    <row r="2478" spans="1:23">
      <c r="A2478" s="170"/>
      <c r="B2478" s="170"/>
      <c r="C2478" s="170"/>
      <c r="D2478" s="170"/>
      <c r="E2478" s="170"/>
      <c r="F2478" s="171"/>
      <c r="G2478" s="172"/>
      <c r="H2478" s="172"/>
      <c r="I2478" s="172"/>
      <c r="J2478" s="172"/>
      <c r="K2478" s="172"/>
      <c r="L2478" s="172"/>
      <c r="M2478" s="172"/>
      <c r="N2478" s="172"/>
      <c r="O2478" s="172"/>
      <c r="P2478" s="172"/>
      <c r="Q2478" s="172"/>
      <c r="R2478" s="172"/>
      <c r="S2478" s="172"/>
      <c r="T2478" s="172"/>
      <c r="U2478" s="172"/>
      <c r="V2478" s="173"/>
      <c r="W2478" s="173"/>
    </row>
    <row r="2479" spans="1:23">
      <c r="A2479" s="170"/>
      <c r="B2479" s="170"/>
      <c r="C2479" s="170"/>
      <c r="D2479" s="170"/>
      <c r="E2479" s="170"/>
      <c r="F2479" s="171"/>
      <c r="G2479" s="172"/>
      <c r="H2479" s="172"/>
      <c r="I2479" s="172"/>
      <c r="J2479" s="172"/>
      <c r="K2479" s="172"/>
      <c r="L2479" s="172"/>
      <c r="M2479" s="172"/>
      <c r="N2479" s="172"/>
      <c r="O2479" s="172"/>
      <c r="P2479" s="172"/>
      <c r="Q2479" s="172"/>
      <c r="R2479" s="172"/>
      <c r="S2479" s="172"/>
      <c r="T2479" s="172"/>
      <c r="U2479" s="172"/>
      <c r="V2479" s="173"/>
      <c r="W2479" s="173"/>
    </row>
    <row r="2480" spans="1:23">
      <c r="A2480" s="170"/>
      <c r="B2480" s="170"/>
      <c r="C2480" s="170"/>
      <c r="D2480" s="170"/>
      <c r="E2480" s="170"/>
      <c r="F2480" s="171"/>
      <c r="G2480" s="172"/>
      <c r="H2480" s="172"/>
      <c r="I2480" s="172"/>
      <c r="J2480" s="172"/>
      <c r="K2480" s="172"/>
      <c r="L2480" s="172"/>
      <c r="M2480" s="172"/>
      <c r="N2480" s="172"/>
      <c r="O2480" s="172"/>
      <c r="P2480" s="172"/>
      <c r="Q2480" s="172"/>
      <c r="R2480" s="172"/>
      <c r="S2480" s="172"/>
      <c r="T2480" s="172"/>
      <c r="U2480" s="172"/>
      <c r="V2480" s="173"/>
      <c r="W2480" s="173"/>
    </row>
    <row r="2481" spans="1:23">
      <c r="A2481" s="170"/>
      <c r="B2481" s="170"/>
      <c r="C2481" s="170"/>
      <c r="D2481" s="170"/>
      <c r="E2481" s="170"/>
      <c r="F2481" s="171"/>
      <c r="G2481" s="172"/>
      <c r="H2481" s="172"/>
      <c r="I2481" s="172"/>
      <c r="J2481" s="172"/>
      <c r="K2481" s="172"/>
      <c r="L2481" s="172"/>
      <c r="M2481" s="172"/>
      <c r="N2481" s="172"/>
      <c r="O2481" s="172"/>
      <c r="P2481" s="172"/>
      <c r="Q2481" s="172"/>
      <c r="R2481" s="172"/>
      <c r="S2481" s="172"/>
      <c r="T2481" s="172"/>
      <c r="U2481" s="172"/>
      <c r="V2481" s="173"/>
      <c r="W2481" s="173"/>
    </row>
    <row r="2482" spans="1:23">
      <c r="A2482" s="170"/>
      <c r="B2482" s="170"/>
      <c r="C2482" s="170"/>
      <c r="D2482" s="170"/>
      <c r="E2482" s="170"/>
      <c r="F2482" s="171"/>
      <c r="G2482" s="172"/>
      <c r="H2482" s="172"/>
      <c r="I2482" s="172"/>
      <c r="J2482" s="172"/>
      <c r="K2482" s="172"/>
      <c r="L2482" s="172"/>
      <c r="M2482" s="172"/>
      <c r="N2482" s="172"/>
      <c r="O2482" s="172"/>
      <c r="P2482" s="172"/>
      <c r="Q2482" s="172"/>
      <c r="R2482" s="172"/>
      <c r="S2482" s="172"/>
      <c r="T2482" s="172"/>
      <c r="U2482" s="172"/>
      <c r="V2482" s="173"/>
      <c r="W2482" s="173"/>
    </row>
    <row r="2483" spans="1:23">
      <c r="A2483" s="170"/>
      <c r="B2483" s="170"/>
      <c r="C2483" s="170"/>
      <c r="D2483" s="170"/>
      <c r="E2483" s="170"/>
      <c r="F2483" s="171"/>
      <c r="G2483" s="172"/>
      <c r="H2483" s="172"/>
      <c r="I2483" s="172"/>
      <c r="J2483" s="172"/>
      <c r="K2483" s="172"/>
      <c r="L2483" s="172"/>
      <c r="M2483" s="172"/>
      <c r="N2483" s="172"/>
      <c r="O2483" s="172"/>
      <c r="P2483" s="172"/>
      <c r="Q2483" s="172"/>
      <c r="R2483" s="172"/>
      <c r="S2483" s="172"/>
      <c r="T2483" s="172"/>
      <c r="U2483" s="172"/>
      <c r="V2483" s="173"/>
      <c r="W2483" s="173"/>
    </row>
    <row r="2484" spans="1:23">
      <c r="A2484" s="170"/>
      <c r="B2484" s="170"/>
      <c r="C2484" s="170"/>
      <c r="D2484" s="170"/>
      <c r="E2484" s="170"/>
      <c r="F2484" s="171"/>
      <c r="G2484" s="172"/>
      <c r="H2484" s="172"/>
      <c r="I2484" s="172"/>
      <c r="J2484" s="172"/>
      <c r="K2484" s="172"/>
      <c r="L2484" s="172"/>
      <c r="M2484" s="172"/>
      <c r="N2484" s="172"/>
      <c r="O2484" s="172"/>
      <c r="P2484" s="172"/>
      <c r="Q2484" s="172"/>
      <c r="R2484" s="172"/>
      <c r="S2484" s="172"/>
      <c r="T2484" s="172"/>
      <c r="U2484" s="172"/>
      <c r="V2484" s="173"/>
      <c r="W2484" s="173"/>
    </row>
    <row r="2485" spans="1:23">
      <c r="A2485" s="170"/>
      <c r="B2485" s="170"/>
      <c r="C2485" s="170"/>
      <c r="D2485" s="170"/>
      <c r="E2485" s="170"/>
      <c r="F2485" s="171"/>
      <c r="G2485" s="172"/>
      <c r="H2485" s="172"/>
      <c r="I2485" s="172"/>
      <c r="J2485" s="172"/>
      <c r="K2485" s="172"/>
      <c r="L2485" s="172"/>
      <c r="M2485" s="172"/>
      <c r="N2485" s="172"/>
      <c r="O2485" s="172"/>
      <c r="P2485" s="172"/>
      <c r="Q2485" s="172"/>
      <c r="R2485" s="172"/>
      <c r="S2485" s="172"/>
      <c r="T2485" s="172"/>
      <c r="U2485" s="172"/>
      <c r="V2485" s="173"/>
      <c r="W2485" s="173"/>
    </row>
    <row r="2486" spans="1:23">
      <c r="A2486" s="170"/>
      <c r="B2486" s="170"/>
      <c r="C2486" s="170"/>
      <c r="D2486" s="170"/>
      <c r="E2486" s="170"/>
      <c r="F2486" s="171"/>
      <c r="G2486" s="172"/>
      <c r="H2486" s="172"/>
      <c r="I2486" s="172"/>
      <c r="J2486" s="172"/>
      <c r="K2486" s="172"/>
      <c r="L2486" s="172"/>
      <c r="M2486" s="172"/>
      <c r="N2486" s="172"/>
      <c r="O2486" s="172"/>
      <c r="P2486" s="172"/>
      <c r="Q2486" s="172"/>
      <c r="R2486" s="172"/>
      <c r="S2486" s="172"/>
      <c r="T2486" s="172"/>
      <c r="U2486" s="172"/>
      <c r="V2486" s="173"/>
      <c r="W2486" s="173"/>
    </row>
    <row r="2487" spans="1:23">
      <c r="A2487" s="170"/>
      <c r="B2487" s="170"/>
      <c r="C2487" s="170"/>
      <c r="D2487" s="170"/>
      <c r="E2487" s="170"/>
      <c r="F2487" s="171"/>
      <c r="G2487" s="172"/>
      <c r="H2487" s="172"/>
      <c r="I2487" s="172"/>
      <c r="J2487" s="172"/>
      <c r="K2487" s="172"/>
      <c r="L2487" s="172"/>
      <c r="M2487" s="172"/>
      <c r="N2487" s="172"/>
      <c r="O2487" s="172"/>
      <c r="P2487" s="172"/>
      <c r="Q2487" s="172"/>
      <c r="R2487" s="172"/>
      <c r="S2487" s="172"/>
      <c r="T2487" s="172"/>
      <c r="U2487" s="172"/>
      <c r="V2487" s="173"/>
      <c r="W2487" s="173"/>
    </row>
    <row r="2488" spans="1:23">
      <c r="A2488" s="170"/>
      <c r="B2488" s="170"/>
      <c r="C2488" s="170"/>
      <c r="D2488" s="170"/>
      <c r="E2488" s="170"/>
      <c r="F2488" s="171"/>
      <c r="G2488" s="172"/>
      <c r="H2488" s="172"/>
      <c r="I2488" s="172"/>
      <c r="J2488" s="172"/>
      <c r="K2488" s="172"/>
      <c r="L2488" s="172"/>
      <c r="M2488" s="172"/>
      <c r="N2488" s="172"/>
      <c r="O2488" s="172"/>
      <c r="P2488" s="172"/>
      <c r="Q2488" s="172"/>
      <c r="R2488" s="172"/>
      <c r="S2488" s="172"/>
      <c r="T2488" s="172"/>
      <c r="U2488" s="172"/>
      <c r="V2488" s="173"/>
      <c r="W2488" s="173"/>
    </row>
    <row r="2489" spans="1:23">
      <c r="A2489" s="170"/>
      <c r="B2489" s="170"/>
      <c r="C2489" s="170"/>
      <c r="D2489" s="170"/>
      <c r="E2489" s="170"/>
      <c r="F2489" s="171"/>
      <c r="G2489" s="172"/>
      <c r="H2489" s="172"/>
      <c r="I2489" s="172"/>
      <c r="J2489" s="172"/>
      <c r="K2489" s="172"/>
      <c r="L2489" s="172"/>
      <c r="M2489" s="172"/>
      <c r="N2489" s="172"/>
      <c r="O2489" s="172"/>
      <c r="P2489" s="172"/>
      <c r="Q2489" s="172"/>
      <c r="R2489" s="172"/>
      <c r="S2489" s="172"/>
      <c r="T2489" s="172"/>
      <c r="U2489" s="172"/>
      <c r="V2489" s="173"/>
      <c r="W2489" s="173"/>
    </row>
    <row r="2490" spans="1:23">
      <c r="A2490" s="170"/>
      <c r="B2490" s="170"/>
      <c r="C2490" s="170"/>
      <c r="D2490" s="170"/>
      <c r="E2490" s="170"/>
      <c r="F2490" s="171"/>
      <c r="G2490" s="172"/>
      <c r="H2490" s="172"/>
      <c r="I2490" s="172"/>
      <c r="J2490" s="172"/>
      <c r="K2490" s="172"/>
      <c r="L2490" s="172"/>
      <c r="M2490" s="172"/>
      <c r="N2490" s="172"/>
      <c r="O2490" s="172"/>
      <c r="P2490" s="172"/>
      <c r="Q2490" s="172"/>
      <c r="R2490" s="172"/>
      <c r="S2490" s="172"/>
      <c r="T2490" s="172"/>
      <c r="U2490" s="172"/>
      <c r="V2490" s="173"/>
      <c r="W2490" s="173"/>
    </row>
    <row r="2491" spans="1:23">
      <c r="A2491" s="170"/>
      <c r="B2491" s="170"/>
      <c r="C2491" s="170"/>
      <c r="D2491" s="170"/>
      <c r="E2491" s="170"/>
      <c r="F2491" s="171"/>
      <c r="G2491" s="172"/>
      <c r="H2491" s="172"/>
      <c r="I2491" s="172"/>
      <c r="J2491" s="172"/>
      <c r="K2491" s="172"/>
      <c r="L2491" s="172"/>
      <c r="M2491" s="172"/>
      <c r="N2491" s="172"/>
      <c r="O2491" s="172"/>
      <c r="P2491" s="172"/>
      <c r="Q2491" s="172"/>
      <c r="R2491" s="172"/>
      <c r="S2491" s="172"/>
      <c r="T2491" s="172"/>
      <c r="U2491" s="172"/>
      <c r="V2491" s="173"/>
      <c r="W2491" s="173"/>
    </row>
    <row r="2492" spans="1:23">
      <c r="A2492" s="170"/>
      <c r="B2492" s="170"/>
      <c r="C2492" s="170"/>
      <c r="D2492" s="170"/>
      <c r="E2492" s="170"/>
      <c r="F2492" s="171"/>
      <c r="G2492" s="172"/>
      <c r="H2492" s="172"/>
      <c r="I2492" s="172"/>
      <c r="J2492" s="172"/>
      <c r="K2492" s="172"/>
      <c r="L2492" s="172"/>
      <c r="M2492" s="172"/>
      <c r="N2492" s="172"/>
      <c r="O2492" s="172"/>
      <c r="P2492" s="172"/>
      <c r="Q2492" s="172"/>
      <c r="R2492" s="172"/>
      <c r="S2492" s="172"/>
      <c r="T2492" s="172"/>
      <c r="U2492" s="172"/>
      <c r="V2492" s="173"/>
      <c r="W2492" s="173"/>
    </row>
    <row r="2493" spans="1:23">
      <c r="A2493" s="170"/>
      <c r="B2493" s="170"/>
      <c r="C2493" s="170"/>
      <c r="D2493" s="170"/>
      <c r="E2493" s="170"/>
      <c r="F2493" s="171"/>
      <c r="G2493" s="172"/>
      <c r="H2493" s="172"/>
      <c r="I2493" s="172"/>
      <c r="J2493" s="172"/>
      <c r="K2493" s="172"/>
      <c r="L2493" s="172"/>
      <c r="M2493" s="172"/>
      <c r="N2493" s="172"/>
      <c r="O2493" s="172"/>
      <c r="P2493" s="172"/>
      <c r="Q2493" s="172"/>
      <c r="R2493" s="172"/>
      <c r="S2493" s="172"/>
      <c r="T2493" s="172"/>
      <c r="U2493" s="172"/>
      <c r="V2493" s="173"/>
      <c r="W2493" s="173"/>
    </row>
    <row r="2494" spans="1:23">
      <c r="A2494" s="170"/>
      <c r="B2494" s="170"/>
      <c r="C2494" s="170"/>
      <c r="D2494" s="170"/>
      <c r="E2494" s="170"/>
      <c r="F2494" s="171"/>
      <c r="G2494" s="172"/>
      <c r="H2494" s="172"/>
      <c r="I2494" s="172"/>
      <c r="J2494" s="172"/>
      <c r="K2494" s="172"/>
      <c r="L2494" s="172"/>
      <c r="M2494" s="172"/>
      <c r="N2494" s="172"/>
      <c r="O2494" s="172"/>
      <c r="P2494" s="172"/>
      <c r="Q2494" s="172"/>
      <c r="R2494" s="172"/>
      <c r="S2494" s="172"/>
      <c r="T2494" s="172"/>
      <c r="U2494" s="172"/>
      <c r="V2494" s="173"/>
      <c r="W2494" s="173"/>
    </row>
    <row r="2495" spans="1:23">
      <c r="A2495" s="170"/>
      <c r="B2495" s="170"/>
      <c r="C2495" s="170"/>
      <c r="D2495" s="170"/>
      <c r="E2495" s="170"/>
      <c r="F2495" s="171"/>
      <c r="G2495" s="172"/>
      <c r="H2495" s="172"/>
      <c r="I2495" s="172"/>
      <c r="J2495" s="172"/>
      <c r="K2495" s="172"/>
      <c r="L2495" s="172"/>
      <c r="M2495" s="172"/>
      <c r="N2495" s="172"/>
      <c r="O2495" s="172"/>
      <c r="P2495" s="172"/>
      <c r="Q2495" s="172"/>
      <c r="R2495" s="172"/>
      <c r="S2495" s="172"/>
      <c r="T2495" s="172"/>
      <c r="U2495" s="172"/>
      <c r="V2495" s="173"/>
      <c r="W2495" s="173"/>
    </row>
    <row r="2496" spans="1:23">
      <c r="A2496" s="170"/>
      <c r="B2496" s="170"/>
      <c r="C2496" s="170"/>
      <c r="D2496" s="170"/>
      <c r="E2496" s="170"/>
      <c r="F2496" s="171"/>
      <c r="G2496" s="172"/>
      <c r="H2496" s="172"/>
      <c r="I2496" s="172"/>
      <c r="J2496" s="172"/>
      <c r="K2496" s="172"/>
      <c r="L2496" s="172"/>
      <c r="M2496" s="172"/>
      <c r="N2496" s="172"/>
      <c r="O2496" s="172"/>
      <c r="P2496" s="172"/>
      <c r="Q2496" s="172"/>
      <c r="R2496" s="172"/>
      <c r="S2496" s="172"/>
      <c r="T2496" s="172"/>
      <c r="U2496" s="172"/>
      <c r="V2496" s="173"/>
      <c r="W2496" s="173"/>
    </row>
    <row r="2497" spans="1:23">
      <c r="A2497" s="170"/>
      <c r="B2497" s="170"/>
      <c r="C2497" s="170"/>
      <c r="D2497" s="170"/>
      <c r="E2497" s="170"/>
      <c r="F2497" s="171"/>
      <c r="G2497" s="172"/>
      <c r="H2497" s="172"/>
      <c r="I2497" s="172"/>
      <c r="J2497" s="172"/>
      <c r="K2497" s="172"/>
      <c r="L2497" s="172"/>
      <c r="M2497" s="172"/>
      <c r="N2497" s="172"/>
      <c r="O2497" s="172"/>
      <c r="P2497" s="172"/>
      <c r="Q2497" s="172"/>
      <c r="R2497" s="172"/>
      <c r="S2497" s="172"/>
      <c r="T2497" s="172"/>
      <c r="U2497" s="172"/>
      <c r="V2497" s="173"/>
      <c r="W2497" s="173"/>
    </row>
    <row r="2498" spans="1:23">
      <c r="A2498" s="170"/>
      <c r="B2498" s="170"/>
      <c r="C2498" s="170"/>
      <c r="D2498" s="170"/>
      <c r="E2498" s="170"/>
      <c r="F2498" s="171"/>
      <c r="G2498" s="172"/>
      <c r="H2498" s="172"/>
      <c r="I2498" s="172"/>
      <c r="J2498" s="172"/>
      <c r="K2498" s="172"/>
      <c r="L2498" s="172"/>
      <c r="M2498" s="172"/>
      <c r="N2498" s="172"/>
      <c r="O2498" s="172"/>
      <c r="P2498" s="172"/>
      <c r="Q2498" s="172"/>
      <c r="R2498" s="172"/>
      <c r="S2498" s="172"/>
      <c r="T2498" s="172"/>
      <c r="U2498" s="172"/>
      <c r="V2498" s="173"/>
      <c r="W2498" s="173"/>
    </row>
    <row r="2499" spans="1:23">
      <c r="A2499" s="170"/>
      <c r="B2499" s="170"/>
      <c r="C2499" s="170"/>
      <c r="D2499" s="170"/>
      <c r="E2499" s="170"/>
      <c r="F2499" s="171"/>
      <c r="G2499" s="172"/>
      <c r="H2499" s="172"/>
      <c r="I2499" s="172"/>
      <c r="J2499" s="172"/>
      <c r="K2499" s="172"/>
      <c r="L2499" s="172"/>
      <c r="M2499" s="172"/>
      <c r="N2499" s="172"/>
      <c r="O2499" s="172"/>
      <c r="P2499" s="172"/>
      <c r="Q2499" s="172"/>
      <c r="R2499" s="172"/>
      <c r="S2499" s="172"/>
      <c r="T2499" s="172"/>
      <c r="U2499" s="172"/>
      <c r="V2499" s="173"/>
      <c r="W2499" s="173"/>
    </row>
    <row r="2500" spans="1:23">
      <c r="A2500" s="170"/>
      <c r="B2500" s="170"/>
      <c r="C2500" s="170"/>
      <c r="D2500" s="170"/>
      <c r="E2500" s="170"/>
      <c r="F2500" s="171"/>
      <c r="G2500" s="172"/>
      <c r="H2500" s="172"/>
      <c r="I2500" s="172"/>
      <c r="J2500" s="172"/>
      <c r="K2500" s="172"/>
      <c r="L2500" s="172"/>
      <c r="M2500" s="172"/>
      <c r="N2500" s="172"/>
      <c r="O2500" s="172"/>
      <c r="P2500" s="172"/>
      <c r="Q2500" s="172"/>
      <c r="R2500" s="172"/>
      <c r="S2500" s="172"/>
      <c r="T2500" s="172"/>
      <c r="U2500" s="172"/>
      <c r="V2500" s="173"/>
      <c r="W2500" s="173"/>
    </row>
    <row r="2501" spans="1:23">
      <c r="A2501" s="170"/>
      <c r="B2501" s="170"/>
      <c r="C2501" s="170"/>
      <c r="D2501" s="170"/>
      <c r="E2501" s="170"/>
      <c r="F2501" s="171"/>
      <c r="G2501" s="172"/>
      <c r="H2501" s="172"/>
      <c r="I2501" s="172"/>
      <c r="J2501" s="172"/>
      <c r="K2501" s="172"/>
      <c r="L2501" s="172"/>
      <c r="M2501" s="172"/>
      <c r="N2501" s="172"/>
      <c r="O2501" s="172"/>
      <c r="P2501" s="172"/>
      <c r="Q2501" s="172"/>
      <c r="R2501" s="172"/>
      <c r="S2501" s="172"/>
      <c r="T2501" s="172"/>
      <c r="U2501" s="172"/>
      <c r="V2501" s="173"/>
      <c r="W2501" s="173"/>
    </row>
    <row r="2502" spans="1:23">
      <c r="A2502" s="170"/>
      <c r="B2502" s="170"/>
      <c r="C2502" s="170"/>
      <c r="D2502" s="170"/>
      <c r="E2502" s="170"/>
      <c r="F2502" s="171"/>
      <c r="G2502" s="172"/>
      <c r="H2502" s="172"/>
      <c r="I2502" s="172"/>
      <c r="J2502" s="172"/>
      <c r="K2502" s="172"/>
      <c r="L2502" s="172"/>
      <c r="M2502" s="172"/>
      <c r="N2502" s="172"/>
      <c r="O2502" s="172"/>
      <c r="P2502" s="172"/>
      <c r="Q2502" s="172"/>
      <c r="R2502" s="172"/>
      <c r="S2502" s="172"/>
      <c r="T2502" s="172"/>
      <c r="U2502" s="172"/>
      <c r="V2502" s="173"/>
      <c r="W2502" s="173"/>
    </row>
    <row r="2503" spans="1:23">
      <c r="A2503" s="170"/>
      <c r="B2503" s="170"/>
      <c r="C2503" s="170"/>
      <c r="D2503" s="170"/>
      <c r="E2503" s="170"/>
      <c r="F2503" s="171"/>
      <c r="G2503" s="172"/>
      <c r="H2503" s="172"/>
      <c r="I2503" s="172"/>
      <c r="J2503" s="172"/>
      <c r="K2503" s="172"/>
      <c r="L2503" s="172"/>
      <c r="M2503" s="172"/>
      <c r="N2503" s="172"/>
      <c r="O2503" s="172"/>
      <c r="P2503" s="172"/>
      <c r="Q2503" s="172"/>
      <c r="R2503" s="172"/>
      <c r="S2503" s="172"/>
      <c r="T2503" s="172"/>
      <c r="U2503" s="172"/>
      <c r="V2503" s="173"/>
      <c r="W2503" s="173"/>
    </row>
    <row r="2504" spans="1:23">
      <c r="A2504" s="170"/>
      <c r="B2504" s="170"/>
      <c r="C2504" s="170"/>
      <c r="D2504" s="170"/>
      <c r="E2504" s="170"/>
      <c r="F2504" s="171"/>
      <c r="G2504" s="172"/>
      <c r="H2504" s="172"/>
      <c r="I2504" s="172"/>
      <c r="J2504" s="172"/>
      <c r="K2504" s="172"/>
      <c r="L2504" s="172"/>
      <c r="M2504" s="172"/>
      <c r="N2504" s="172"/>
      <c r="O2504" s="172"/>
      <c r="P2504" s="172"/>
      <c r="Q2504" s="172"/>
      <c r="R2504" s="172"/>
      <c r="S2504" s="172"/>
      <c r="T2504" s="172"/>
      <c r="U2504" s="172"/>
      <c r="V2504" s="173"/>
      <c r="W2504" s="173"/>
    </row>
    <row r="2505" spans="1:23">
      <c r="A2505" s="170"/>
      <c r="B2505" s="170"/>
      <c r="C2505" s="170"/>
      <c r="D2505" s="170"/>
      <c r="E2505" s="170"/>
      <c r="F2505" s="171"/>
      <c r="G2505" s="172"/>
      <c r="H2505" s="172"/>
      <c r="I2505" s="172"/>
      <c r="J2505" s="172"/>
      <c r="K2505" s="172"/>
      <c r="L2505" s="172"/>
      <c r="M2505" s="172"/>
      <c r="N2505" s="172"/>
      <c r="O2505" s="172"/>
      <c r="P2505" s="172"/>
      <c r="Q2505" s="172"/>
      <c r="R2505" s="172"/>
      <c r="S2505" s="172"/>
      <c r="T2505" s="172"/>
      <c r="U2505" s="172"/>
      <c r="V2505" s="173"/>
      <c r="W2505" s="173"/>
    </row>
    <row r="2506" spans="1:23">
      <c r="A2506" s="170"/>
      <c r="B2506" s="170"/>
      <c r="C2506" s="170"/>
      <c r="D2506" s="170"/>
      <c r="E2506" s="170"/>
      <c r="F2506" s="171"/>
      <c r="G2506" s="172"/>
      <c r="H2506" s="172"/>
      <c r="I2506" s="172"/>
      <c r="J2506" s="172"/>
      <c r="K2506" s="172"/>
      <c r="L2506" s="172"/>
      <c r="M2506" s="172"/>
      <c r="N2506" s="172"/>
      <c r="O2506" s="172"/>
      <c r="P2506" s="172"/>
      <c r="Q2506" s="172"/>
      <c r="R2506" s="172"/>
      <c r="S2506" s="172"/>
      <c r="T2506" s="172"/>
      <c r="U2506" s="172"/>
      <c r="V2506" s="173"/>
      <c r="W2506" s="173"/>
    </row>
    <row r="2507" spans="1:23">
      <c r="A2507" s="170"/>
      <c r="B2507" s="170"/>
      <c r="C2507" s="170"/>
      <c r="D2507" s="170"/>
      <c r="E2507" s="170"/>
      <c r="F2507" s="171"/>
      <c r="G2507" s="172"/>
      <c r="H2507" s="172"/>
      <c r="I2507" s="172"/>
      <c r="J2507" s="172"/>
      <c r="K2507" s="172"/>
      <c r="L2507" s="172"/>
      <c r="M2507" s="172"/>
      <c r="N2507" s="172"/>
      <c r="O2507" s="172"/>
      <c r="P2507" s="172"/>
      <c r="Q2507" s="172"/>
      <c r="R2507" s="172"/>
      <c r="S2507" s="172"/>
      <c r="T2507" s="172"/>
      <c r="U2507" s="172"/>
      <c r="V2507" s="173"/>
      <c r="W2507" s="173"/>
    </row>
    <row r="2508" spans="1:23">
      <c r="A2508" s="170"/>
      <c r="B2508" s="170"/>
      <c r="C2508" s="170"/>
      <c r="D2508" s="170"/>
      <c r="E2508" s="170"/>
      <c r="F2508" s="171"/>
      <c r="G2508" s="172"/>
      <c r="H2508" s="172"/>
      <c r="I2508" s="172"/>
      <c r="J2508" s="172"/>
      <c r="K2508" s="172"/>
      <c r="L2508" s="172"/>
      <c r="M2508" s="172"/>
      <c r="N2508" s="172"/>
      <c r="O2508" s="172"/>
      <c r="P2508" s="172"/>
      <c r="Q2508" s="172"/>
      <c r="R2508" s="172"/>
      <c r="S2508" s="172"/>
      <c r="T2508" s="172"/>
      <c r="U2508" s="172"/>
      <c r="V2508" s="173"/>
      <c r="W2508" s="173"/>
    </row>
    <row r="2509" spans="1:23">
      <c r="A2509" s="170"/>
      <c r="B2509" s="170"/>
      <c r="C2509" s="170"/>
      <c r="D2509" s="170"/>
      <c r="E2509" s="170"/>
      <c r="F2509" s="171"/>
      <c r="G2509" s="172"/>
      <c r="H2509" s="172"/>
      <c r="I2509" s="172"/>
      <c r="J2509" s="172"/>
      <c r="K2509" s="172"/>
      <c r="L2509" s="172"/>
      <c r="M2509" s="172"/>
      <c r="N2509" s="172"/>
      <c r="O2509" s="172"/>
      <c r="P2509" s="172"/>
      <c r="Q2509" s="172"/>
      <c r="R2509" s="172"/>
      <c r="S2509" s="172"/>
      <c r="T2509" s="172"/>
      <c r="U2509" s="172"/>
      <c r="V2509" s="173"/>
      <c r="W2509" s="173"/>
    </row>
    <row r="2510" spans="1:23">
      <c r="A2510" s="170"/>
      <c r="B2510" s="170"/>
      <c r="C2510" s="170"/>
      <c r="D2510" s="170"/>
      <c r="E2510" s="170"/>
      <c r="F2510" s="171"/>
      <c r="G2510" s="172"/>
      <c r="H2510" s="172"/>
      <c r="I2510" s="172"/>
      <c r="J2510" s="172"/>
      <c r="K2510" s="172"/>
      <c r="L2510" s="172"/>
      <c r="M2510" s="172"/>
      <c r="N2510" s="172"/>
      <c r="O2510" s="172"/>
      <c r="P2510" s="172"/>
      <c r="Q2510" s="172"/>
      <c r="R2510" s="172"/>
      <c r="S2510" s="172"/>
      <c r="T2510" s="172"/>
      <c r="U2510" s="172"/>
      <c r="V2510" s="173"/>
      <c r="W2510" s="173"/>
    </row>
    <row r="2511" spans="1:23">
      <c r="A2511" s="170"/>
      <c r="B2511" s="170"/>
      <c r="C2511" s="170"/>
      <c r="D2511" s="170"/>
      <c r="E2511" s="170"/>
      <c r="F2511" s="171"/>
      <c r="G2511" s="172"/>
      <c r="H2511" s="172"/>
      <c r="I2511" s="172"/>
      <c r="J2511" s="172"/>
      <c r="K2511" s="172"/>
      <c r="L2511" s="172"/>
      <c r="M2511" s="172"/>
      <c r="N2511" s="172"/>
      <c r="O2511" s="172"/>
      <c r="P2511" s="172"/>
      <c r="Q2511" s="172"/>
      <c r="R2511" s="172"/>
      <c r="S2511" s="172"/>
      <c r="T2511" s="172"/>
      <c r="U2511" s="172"/>
      <c r="V2511" s="173"/>
      <c r="W2511" s="173"/>
    </row>
    <row r="2512" spans="1:23">
      <c r="A2512" s="170"/>
      <c r="B2512" s="170"/>
      <c r="C2512" s="170"/>
      <c r="D2512" s="170"/>
      <c r="E2512" s="170"/>
      <c r="F2512" s="171"/>
      <c r="G2512" s="172"/>
      <c r="H2512" s="172"/>
      <c r="I2512" s="172"/>
      <c r="J2512" s="172"/>
      <c r="K2512" s="172"/>
      <c r="L2512" s="172"/>
      <c r="M2512" s="172"/>
      <c r="N2512" s="172"/>
      <c r="O2512" s="172"/>
      <c r="P2512" s="172"/>
      <c r="Q2512" s="172"/>
      <c r="R2512" s="172"/>
      <c r="S2512" s="172"/>
      <c r="T2512" s="172"/>
      <c r="U2512" s="172"/>
      <c r="V2512" s="173"/>
      <c r="W2512" s="173"/>
    </row>
    <row r="2513" spans="1:23">
      <c r="A2513" s="170"/>
      <c r="B2513" s="170"/>
      <c r="C2513" s="170"/>
      <c r="D2513" s="170"/>
      <c r="E2513" s="170"/>
      <c r="F2513" s="171"/>
      <c r="G2513" s="172"/>
      <c r="H2513" s="172"/>
      <c r="I2513" s="172"/>
      <c r="J2513" s="172"/>
      <c r="K2513" s="172"/>
      <c r="L2513" s="172"/>
      <c r="M2513" s="172"/>
      <c r="N2513" s="172"/>
      <c r="O2513" s="172"/>
      <c r="P2513" s="172"/>
      <c r="Q2513" s="172"/>
      <c r="R2513" s="172"/>
      <c r="S2513" s="172"/>
      <c r="T2513" s="172"/>
      <c r="U2513" s="172"/>
      <c r="V2513" s="173"/>
      <c r="W2513" s="173"/>
    </row>
    <row r="2514" spans="1:23">
      <c r="A2514" s="170"/>
      <c r="B2514" s="170"/>
      <c r="C2514" s="170"/>
      <c r="D2514" s="170"/>
      <c r="E2514" s="170"/>
      <c r="F2514" s="171"/>
      <c r="G2514" s="172"/>
      <c r="H2514" s="172"/>
      <c r="I2514" s="172"/>
      <c r="J2514" s="172"/>
      <c r="K2514" s="172"/>
      <c r="L2514" s="172"/>
      <c r="M2514" s="172"/>
      <c r="N2514" s="172"/>
      <c r="O2514" s="172"/>
      <c r="P2514" s="172"/>
      <c r="Q2514" s="172"/>
      <c r="R2514" s="172"/>
      <c r="S2514" s="172"/>
      <c r="T2514" s="172"/>
      <c r="U2514" s="172"/>
      <c r="V2514" s="173"/>
      <c r="W2514" s="173"/>
    </row>
    <row r="2515" spans="1:23">
      <c r="A2515" s="170"/>
      <c r="B2515" s="170"/>
      <c r="C2515" s="170"/>
      <c r="D2515" s="170"/>
      <c r="E2515" s="170"/>
      <c r="F2515" s="171"/>
      <c r="G2515" s="172"/>
      <c r="H2515" s="172"/>
      <c r="I2515" s="172"/>
      <c r="J2515" s="172"/>
      <c r="K2515" s="172"/>
      <c r="L2515" s="172"/>
      <c r="M2515" s="172"/>
      <c r="N2515" s="172"/>
      <c r="O2515" s="172"/>
      <c r="P2515" s="172"/>
      <c r="Q2515" s="172"/>
      <c r="R2515" s="172"/>
      <c r="S2515" s="172"/>
      <c r="T2515" s="172"/>
      <c r="U2515" s="172"/>
      <c r="V2515" s="173"/>
      <c r="W2515" s="173"/>
    </row>
    <row r="2516" spans="1:23">
      <c r="A2516" s="170"/>
      <c r="B2516" s="170"/>
      <c r="C2516" s="170"/>
      <c r="D2516" s="170"/>
      <c r="E2516" s="170"/>
      <c r="F2516" s="171"/>
      <c r="G2516" s="172"/>
      <c r="H2516" s="172"/>
      <c r="I2516" s="172"/>
      <c r="J2516" s="172"/>
      <c r="K2516" s="172"/>
      <c r="L2516" s="172"/>
      <c r="M2516" s="172"/>
      <c r="N2516" s="172"/>
      <c r="O2516" s="172"/>
      <c r="P2516" s="172"/>
      <c r="Q2516" s="172"/>
      <c r="R2516" s="172"/>
      <c r="S2516" s="172"/>
      <c r="T2516" s="172"/>
      <c r="U2516" s="172"/>
      <c r="V2516" s="173"/>
      <c r="W2516" s="173"/>
    </row>
    <row r="2517" spans="1:23">
      <c r="A2517" s="170"/>
      <c r="B2517" s="170"/>
      <c r="C2517" s="170"/>
      <c r="D2517" s="170"/>
      <c r="E2517" s="170"/>
      <c r="F2517" s="171"/>
      <c r="G2517" s="172"/>
      <c r="H2517" s="172"/>
      <c r="I2517" s="172"/>
      <c r="J2517" s="172"/>
      <c r="K2517" s="172"/>
      <c r="L2517" s="172"/>
      <c r="M2517" s="172"/>
      <c r="N2517" s="172"/>
      <c r="O2517" s="172"/>
      <c r="P2517" s="172"/>
      <c r="Q2517" s="172"/>
      <c r="R2517" s="172"/>
      <c r="S2517" s="172"/>
      <c r="T2517" s="172"/>
      <c r="U2517" s="172"/>
      <c r="V2517" s="173"/>
      <c r="W2517" s="173"/>
    </row>
    <row r="2518" spans="1:23">
      <c r="A2518" s="170"/>
      <c r="B2518" s="170"/>
      <c r="C2518" s="170"/>
      <c r="D2518" s="170"/>
      <c r="E2518" s="170"/>
      <c r="F2518" s="171"/>
      <c r="G2518" s="172"/>
      <c r="H2518" s="172"/>
      <c r="I2518" s="172"/>
      <c r="J2518" s="172"/>
      <c r="K2518" s="172"/>
      <c r="L2518" s="172"/>
      <c r="M2518" s="172"/>
      <c r="N2518" s="172"/>
      <c r="O2518" s="172"/>
      <c r="P2518" s="172"/>
      <c r="Q2518" s="172"/>
      <c r="R2518" s="172"/>
      <c r="S2518" s="172"/>
      <c r="T2518" s="172"/>
      <c r="U2518" s="172"/>
      <c r="V2518" s="173"/>
      <c r="W2518" s="173"/>
    </row>
    <row r="2519" spans="1:23">
      <c r="A2519" s="170"/>
      <c r="B2519" s="170"/>
      <c r="C2519" s="170"/>
      <c r="D2519" s="170"/>
      <c r="E2519" s="170"/>
      <c r="F2519" s="171"/>
      <c r="G2519" s="172"/>
      <c r="H2519" s="172"/>
      <c r="I2519" s="172"/>
      <c r="J2519" s="172"/>
      <c r="K2519" s="172"/>
      <c r="L2519" s="172"/>
      <c r="M2519" s="172"/>
      <c r="N2519" s="172"/>
      <c r="O2519" s="172"/>
      <c r="P2519" s="172"/>
      <c r="Q2519" s="172"/>
      <c r="R2519" s="172"/>
      <c r="S2519" s="172"/>
      <c r="T2519" s="172"/>
      <c r="U2519" s="172"/>
      <c r="V2519" s="173"/>
      <c r="W2519" s="173"/>
    </row>
    <row r="2520" spans="1:23">
      <c r="A2520" s="170"/>
      <c r="B2520" s="170"/>
      <c r="C2520" s="170"/>
      <c r="D2520" s="170"/>
      <c r="E2520" s="170"/>
      <c r="F2520" s="171"/>
      <c r="G2520" s="172"/>
      <c r="H2520" s="172"/>
      <c r="I2520" s="172"/>
      <c r="J2520" s="172"/>
      <c r="K2520" s="172"/>
      <c r="L2520" s="172"/>
      <c r="M2520" s="172"/>
      <c r="N2520" s="172"/>
      <c r="O2520" s="172"/>
      <c r="P2520" s="172"/>
      <c r="Q2520" s="172"/>
      <c r="R2520" s="172"/>
      <c r="S2520" s="172"/>
      <c r="T2520" s="172"/>
      <c r="U2520" s="172"/>
      <c r="V2520" s="173"/>
      <c r="W2520" s="173"/>
    </row>
    <row r="2521" spans="1:23">
      <c r="A2521" s="170"/>
      <c r="B2521" s="170"/>
      <c r="C2521" s="170"/>
      <c r="D2521" s="170"/>
      <c r="E2521" s="170"/>
      <c r="F2521" s="171"/>
      <c r="G2521" s="172"/>
      <c r="H2521" s="172"/>
      <c r="I2521" s="172"/>
      <c r="J2521" s="172"/>
      <c r="K2521" s="172"/>
      <c r="L2521" s="172"/>
      <c r="M2521" s="172"/>
      <c r="N2521" s="172"/>
      <c r="O2521" s="172"/>
      <c r="P2521" s="172"/>
      <c r="Q2521" s="172"/>
      <c r="R2521" s="172"/>
      <c r="S2521" s="172"/>
      <c r="T2521" s="172"/>
      <c r="U2521" s="172"/>
      <c r="V2521" s="173"/>
      <c r="W2521" s="173"/>
    </row>
    <row r="2522" spans="1:23">
      <c r="A2522" s="170"/>
      <c r="B2522" s="170"/>
      <c r="C2522" s="170"/>
      <c r="D2522" s="170"/>
      <c r="E2522" s="170"/>
      <c r="F2522" s="171"/>
      <c r="G2522" s="172"/>
      <c r="H2522" s="172"/>
      <c r="I2522" s="172"/>
      <c r="J2522" s="172"/>
      <c r="K2522" s="172"/>
      <c r="L2522" s="172"/>
      <c r="M2522" s="172"/>
      <c r="N2522" s="172"/>
      <c r="O2522" s="172"/>
      <c r="P2522" s="172"/>
      <c r="Q2522" s="172"/>
      <c r="R2522" s="172"/>
      <c r="S2522" s="172"/>
      <c r="T2522" s="172"/>
      <c r="U2522" s="172"/>
      <c r="V2522" s="173"/>
      <c r="W2522" s="173"/>
    </row>
    <row r="2523" spans="1:23">
      <c r="A2523" s="170"/>
      <c r="B2523" s="170"/>
      <c r="C2523" s="170"/>
      <c r="D2523" s="170"/>
      <c r="E2523" s="170"/>
      <c r="F2523" s="171"/>
      <c r="G2523" s="172"/>
      <c r="H2523" s="172"/>
      <c r="I2523" s="172"/>
      <c r="J2523" s="172"/>
      <c r="K2523" s="172"/>
      <c r="L2523" s="172"/>
      <c r="M2523" s="172"/>
      <c r="N2523" s="172"/>
      <c r="O2523" s="172"/>
      <c r="P2523" s="172"/>
      <c r="Q2523" s="172"/>
      <c r="R2523" s="172"/>
      <c r="S2523" s="172"/>
      <c r="T2523" s="172"/>
      <c r="U2523" s="172"/>
      <c r="V2523" s="173"/>
      <c r="W2523" s="173"/>
    </row>
    <row r="2524" spans="1:23">
      <c r="A2524" s="170"/>
      <c r="B2524" s="170"/>
      <c r="C2524" s="170"/>
      <c r="D2524" s="170"/>
      <c r="E2524" s="170"/>
      <c r="F2524" s="171"/>
      <c r="G2524" s="172"/>
      <c r="H2524" s="172"/>
      <c r="I2524" s="172"/>
      <c r="J2524" s="172"/>
      <c r="K2524" s="172"/>
      <c r="L2524" s="172"/>
      <c r="M2524" s="172"/>
      <c r="N2524" s="172"/>
      <c r="O2524" s="172"/>
      <c r="P2524" s="172"/>
      <c r="Q2524" s="172"/>
      <c r="R2524" s="172"/>
      <c r="S2524" s="172"/>
      <c r="T2524" s="172"/>
      <c r="U2524" s="172"/>
      <c r="V2524" s="173"/>
      <c r="W2524" s="173"/>
    </row>
    <row r="2525" spans="1:23">
      <c r="A2525" s="170"/>
      <c r="B2525" s="170"/>
      <c r="C2525" s="170"/>
      <c r="D2525" s="170"/>
      <c r="E2525" s="170"/>
      <c r="F2525" s="171"/>
      <c r="G2525" s="172"/>
      <c r="H2525" s="172"/>
      <c r="I2525" s="172"/>
      <c r="J2525" s="172"/>
      <c r="K2525" s="172"/>
      <c r="L2525" s="172"/>
      <c r="M2525" s="172"/>
      <c r="N2525" s="172"/>
      <c r="O2525" s="172"/>
      <c r="P2525" s="172"/>
      <c r="Q2525" s="172"/>
      <c r="R2525" s="172"/>
      <c r="S2525" s="172"/>
      <c r="T2525" s="172"/>
      <c r="U2525" s="172"/>
      <c r="V2525" s="173"/>
      <c r="W2525" s="173"/>
    </row>
    <row r="2526" spans="1:23">
      <c r="A2526" s="170"/>
      <c r="B2526" s="170"/>
      <c r="C2526" s="170"/>
      <c r="D2526" s="170"/>
      <c r="E2526" s="170"/>
      <c r="F2526" s="171"/>
      <c r="G2526" s="172"/>
      <c r="H2526" s="172"/>
      <c r="I2526" s="172"/>
      <c r="J2526" s="172"/>
      <c r="K2526" s="172"/>
      <c r="L2526" s="172"/>
      <c r="M2526" s="172"/>
      <c r="N2526" s="172"/>
      <c r="O2526" s="172"/>
      <c r="P2526" s="172"/>
      <c r="Q2526" s="172"/>
      <c r="R2526" s="172"/>
      <c r="S2526" s="172"/>
      <c r="T2526" s="172"/>
      <c r="U2526" s="172"/>
      <c r="V2526" s="173"/>
      <c r="W2526" s="173"/>
    </row>
    <row r="2527" spans="1:23">
      <c r="A2527" s="170"/>
      <c r="B2527" s="170"/>
      <c r="C2527" s="170"/>
      <c r="D2527" s="170"/>
      <c r="E2527" s="170"/>
      <c r="F2527" s="171"/>
      <c r="G2527" s="172"/>
      <c r="H2527" s="172"/>
      <c r="I2527" s="172"/>
      <c r="J2527" s="172"/>
      <c r="K2527" s="172"/>
      <c r="L2527" s="172"/>
      <c r="M2527" s="172"/>
      <c r="N2527" s="172"/>
      <c r="O2527" s="172"/>
      <c r="P2527" s="172"/>
      <c r="Q2527" s="172"/>
      <c r="R2527" s="172"/>
      <c r="S2527" s="172"/>
      <c r="T2527" s="172"/>
      <c r="U2527" s="172"/>
      <c r="V2527" s="173"/>
      <c r="W2527" s="173"/>
    </row>
    <row r="2528" spans="1:23">
      <c r="A2528" s="170"/>
      <c r="B2528" s="170"/>
      <c r="C2528" s="170"/>
      <c r="D2528" s="170"/>
      <c r="E2528" s="170"/>
      <c r="F2528" s="171"/>
      <c r="G2528" s="172"/>
      <c r="H2528" s="172"/>
      <c r="I2528" s="172"/>
      <c r="J2528" s="172"/>
      <c r="K2528" s="172"/>
      <c r="L2528" s="172"/>
      <c r="M2528" s="172"/>
      <c r="N2528" s="172"/>
      <c r="O2528" s="172"/>
      <c r="P2528" s="172"/>
      <c r="Q2528" s="172"/>
      <c r="R2528" s="172"/>
      <c r="S2528" s="172"/>
      <c r="T2528" s="172"/>
      <c r="U2528" s="172"/>
      <c r="V2528" s="173"/>
      <c r="W2528" s="173"/>
    </row>
    <row r="2529" spans="1:23">
      <c r="A2529" s="170"/>
      <c r="B2529" s="170"/>
      <c r="C2529" s="170"/>
      <c r="D2529" s="170"/>
      <c r="E2529" s="170"/>
      <c r="F2529" s="171"/>
      <c r="G2529" s="172"/>
      <c r="H2529" s="172"/>
      <c r="I2529" s="172"/>
      <c r="J2529" s="172"/>
      <c r="K2529" s="172"/>
      <c r="L2529" s="172"/>
      <c r="M2529" s="172"/>
      <c r="N2529" s="172"/>
      <c r="O2529" s="172"/>
      <c r="P2529" s="172"/>
      <c r="Q2529" s="172"/>
      <c r="R2529" s="172"/>
      <c r="S2529" s="172"/>
      <c r="T2529" s="172"/>
      <c r="U2529" s="172"/>
      <c r="V2529" s="173"/>
      <c r="W2529" s="173"/>
    </row>
    <row r="2530" spans="1:23">
      <c r="A2530" s="170"/>
      <c r="B2530" s="170"/>
      <c r="C2530" s="170"/>
      <c r="D2530" s="170"/>
      <c r="E2530" s="170"/>
      <c r="F2530" s="171"/>
      <c r="G2530" s="172"/>
      <c r="H2530" s="172"/>
      <c r="I2530" s="172"/>
      <c r="J2530" s="172"/>
      <c r="K2530" s="172"/>
      <c r="L2530" s="172"/>
      <c r="M2530" s="172"/>
      <c r="N2530" s="172"/>
      <c r="O2530" s="172"/>
      <c r="P2530" s="172"/>
      <c r="Q2530" s="172"/>
      <c r="R2530" s="172"/>
      <c r="S2530" s="172"/>
      <c r="T2530" s="172"/>
      <c r="U2530" s="172"/>
      <c r="V2530" s="173"/>
      <c r="W2530" s="173"/>
    </row>
    <row r="2531" spans="1:23">
      <c r="A2531" s="170"/>
      <c r="B2531" s="170"/>
      <c r="C2531" s="170"/>
      <c r="D2531" s="170"/>
      <c r="E2531" s="170"/>
      <c r="F2531" s="171"/>
      <c r="G2531" s="172"/>
      <c r="H2531" s="172"/>
      <c r="I2531" s="172"/>
      <c r="J2531" s="172"/>
      <c r="K2531" s="172"/>
      <c r="L2531" s="172"/>
      <c r="M2531" s="172"/>
      <c r="N2531" s="172"/>
      <c r="O2531" s="172"/>
      <c r="P2531" s="172"/>
      <c r="Q2531" s="172"/>
      <c r="R2531" s="172"/>
      <c r="S2531" s="172"/>
      <c r="T2531" s="172"/>
      <c r="U2531" s="172"/>
      <c r="V2531" s="173"/>
      <c r="W2531" s="173"/>
    </row>
    <row r="2532" spans="1:23">
      <c r="A2532" s="170"/>
      <c r="B2532" s="170"/>
      <c r="C2532" s="170"/>
      <c r="D2532" s="170"/>
      <c r="E2532" s="170"/>
      <c r="F2532" s="171"/>
      <c r="G2532" s="172"/>
      <c r="H2532" s="172"/>
      <c r="I2532" s="172"/>
      <c r="J2532" s="172"/>
      <c r="K2532" s="172"/>
      <c r="L2532" s="172"/>
      <c r="M2532" s="172"/>
      <c r="N2532" s="172"/>
      <c r="O2532" s="172"/>
      <c r="P2532" s="172"/>
      <c r="Q2532" s="172"/>
      <c r="R2532" s="172"/>
      <c r="S2532" s="172"/>
      <c r="T2532" s="172"/>
      <c r="U2532" s="172"/>
      <c r="V2532" s="173"/>
      <c r="W2532" s="173"/>
    </row>
    <row r="2533" spans="1:23">
      <c r="A2533" s="170"/>
      <c r="B2533" s="170"/>
      <c r="C2533" s="170"/>
      <c r="D2533" s="170"/>
      <c r="E2533" s="170"/>
      <c r="F2533" s="171"/>
      <c r="G2533" s="172"/>
      <c r="H2533" s="172"/>
      <c r="I2533" s="172"/>
      <c r="J2533" s="172"/>
      <c r="K2533" s="172"/>
      <c r="L2533" s="172"/>
      <c r="M2533" s="172"/>
      <c r="N2533" s="172"/>
      <c r="O2533" s="172"/>
      <c r="P2533" s="172"/>
      <c r="Q2533" s="172"/>
      <c r="R2533" s="172"/>
      <c r="S2533" s="172"/>
      <c r="T2533" s="172"/>
      <c r="U2533" s="172"/>
      <c r="V2533" s="173"/>
      <c r="W2533" s="173"/>
    </row>
    <row r="2534" spans="1:23">
      <c r="A2534" s="170"/>
      <c r="B2534" s="170"/>
      <c r="C2534" s="170"/>
      <c r="D2534" s="170"/>
      <c r="E2534" s="170"/>
      <c r="F2534" s="171"/>
      <c r="G2534" s="172"/>
      <c r="H2534" s="172"/>
      <c r="I2534" s="172"/>
      <c r="J2534" s="172"/>
      <c r="K2534" s="172"/>
      <c r="L2534" s="172"/>
      <c r="M2534" s="172"/>
      <c r="N2534" s="172"/>
      <c r="O2534" s="172"/>
      <c r="P2534" s="172"/>
      <c r="Q2534" s="172"/>
      <c r="R2534" s="172"/>
      <c r="S2534" s="172"/>
      <c r="T2534" s="172"/>
      <c r="U2534" s="172"/>
      <c r="V2534" s="173"/>
      <c r="W2534" s="173"/>
    </row>
    <row r="2535" spans="1:23">
      <c r="A2535" s="170"/>
      <c r="B2535" s="170"/>
      <c r="C2535" s="170"/>
      <c r="D2535" s="170"/>
      <c r="E2535" s="170"/>
      <c r="F2535" s="171"/>
      <c r="G2535" s="172"/>
      <c r="H2535" s="172"/>
      <c r="I2535" s="172"/>
      <c r="J2535" s="172"/>
      <c r="K2535" s="172"/>
      <c r="L2535" s="172"/>
      <c r="M2535" s="172"/>
      <c r="N2535" s="172"/>
      <c r="O2535" s="172"/>
      <c r="P2535" s="172"/>
      <c r="Q2535" s="172"/>
      <c r="R2535" s="172"/>
      <c r="S2535" s="172"/>
      <c r="T2535" s="172"/>
      <c r="U2535" s="172"/>
      <c r="V2535" s="173"/>
      <c r="W2535" s="173"/>
    </row>
    <row r="2536" spans="1:23">
      <c r="A2536" s="170"/>
      <c r="B2536" s="170"/>
      <c r="C2536" s="170"/>
      <c r="D2536" s="170"/>
      <c r="E2536" s="170"/>
      <c r="F2536" s="171"/>
      <c r="G2536" s="172"/>
      <c r="H2536" s="172"/>
      <c r="I2536" s="172"/>
      <c r="J2536" s="172"/>
      <c r="K2536" s="172"/>
      <c r="L2536" s="172"/>
      <c r="M2536" s="172"/>
      <c r="N2536" s="172"/>
      <c r="O2536" s="172"/>
      <c r="P2536" s="172"/>
      <c r="Q2536" s="172"/>
      <c r="R2536" s="172"/>
      <c r="S2536" s="172"/>
      <c r="T2536" s="172"/>
      <c r="U2536" s="172"/>
      <c r="V2536" s="173"/>
      <c r="W2536" s="173"/>
    </row>
    <row r="2537" spans="1:23">
      <c r="A2537" s="170"/>
      <c r="B2537" s="170"/>
      <c r="C2537" s="170"/>
      <c r="D2537" s="170"/>
      <c r="E2537" s="170"/>
      <c r="F2537" s="171"/>
      <c r="G2537" s="172"/>
      <c r="H2537" s="172"/>
      <c r="I2537" s="172"/>
      <c r="J2537" s="172"/>
      <c r="K2537" s="172"/>
      <c r="L2537" s="172"/>
      <c r="M2537" s="172"/>
      <c r="N2537" s="172"/>
      <c r="O2537" s="172"/>
      <c r="P2537" s="172"/>
      <c r="Q2537" s="172"/>
      <c r="R2537" s="172"/>
      <c r="S2537" s="172"/>
      <c r="T2537" s="172"/>
      <c r="U2537" s="172"/>
      <c r="V2537" s="173"/>
      <c r="W2537" s="173"/>
    </row>
    <row r="2538" spans="1:23">
      <c r="A2538" s="170"/>
      <c r="B2538" s="170"/>
      <c r="C2538" s="170"/>
      <c r="D2538" s="170"/>
      <c r="E2538" s="170"/>
      <c r="F2538" s="171"/>
      <c r="G2538" s="172"/>
      <c r="H2538" s="172"/>
      <c r="I2538" s="172"/>
      <c r="J2538" s="172"/>
      <c r="K2538" s="172"/>
      <c r="L2538" s="172"/>
      <c r="M2538" s="172"/>
      <c r="N2538" s="172"/>
      <c r="O2538" s="172"/>
      <c r="P2538" s="172"/>
      <c r="Q2538" s="172"/>
      <c r="R2538" s="172"/>
      <c r="S2538" s="172"/>
      <c r="T2538" s="172"/>
      <c r="U2538" s="172"/>
      <c r="V2538" s="173"/>
      <c r="W2538" s="173"/>
    </row>
    <row r="2539" spans="1:23">
      <c r="A2539" s="170"/>
      <c r="B2539" s="170"/>
      <c r="C2539" s="170"/>
      <c r="D2539" s="170"/>
      <c r="E2539" s="170"/>
      <c r="F2539" s="171"/>
      <c r="G2539" s="172"/>
      <c r="H2539" s="172"/>
      <c r="I2539" s="172"/>
      <c r="J2539" s="172"/>
      <c r="K2539" s="172"/>
      <c r="L2539" s="172"/>
      <c r="M2539" s="172"/>
      <c r="N2539" s="172"/>
      <c r="O2539" s="172"/>
      <c r="P2539" s="172"/>
      <c r="Q2539" s="172"/>
      <c r="R2539" s="172"/>
      <c r="S2539" s="172"/>
      <c r="T2539" s="172"/>
      <c r="U2539" s="172"/>
      <c r="V2539" s="173"/>
      <c r="W2539" s="173"/>
    </row>
    <row r="2540" spans="1:23">
      <c r="A2540" s="170"/>
      <c r="B2540" s="170"/>
      <c r="C2540" s="170"/>
      <c r="D2540" s="170"/>
      <c r="E2540" s="170"/>
      <c r="F2540" s="171"/>
      <c r="G2540" s="172"/>
      <c r="H2540" s="172"/>
      <c r="I2540" s="172"/>
      <c r="J2540" s="172"/>
      <c r="K2540" s="172"/>
      <c r="L2540" s="172"/>
      <c r="M2540" s="172"/>
      <c r="N2540" s="172"/>
      <c r="O2540" s="172"/>
      <c r="P2540" s="172"/>
      <c r="Q2540" s="172"/>
      <c r="R2540" s="172"/>
      <c r="S2540" s="172"/>
      <c r="T2540" s="172"/>
      <c r="U2540" s="172"/>
      <c r="V2540" s="173"/>
      <c r="W2540" s="173"/>
    </row>
    <row r="2541" spans="1:23">
      <c r="A2541" s="170"/>
      <c r="B2541" s="170"/>
      <c r="C2541" s="170"/>
      <c r="D2541" s="170"/>
      <c r="E2541" s="170"/>
      <c r="F2541" s="171"/>
      <c r="G2541" s="172"/>
      <c r="H2541" s="172"/>
      <c r="I2541" s="172"/>
      <c r="J2541" s="172"/>
      <c r="K2541" s="172"/>
      <c r="L2541" s="172"/>
      <c r="M2541" s="172"/>
      <c r="N2541" s="172"/>
      <c r="O2541" s="172"/>
      <c r="P2541" s="172"/>
      <c r="Q2541" s="172"/>
      <c r="R2541" s="172"/>
      <c r="S2541" s="172"/>
      <c r="T2541" s="172"/>
      <c r="U2541" s="172"/>
      <c r="V2541" s="173"/>
      <c r="W2541" s="173"/>
    </row>
    <row r="2542" spans="1:23">
      <c r="A2542" s="170"/>
      <c r="B2542" s="170"/>
      <c r="C2542" s="170"/>
      <c r="D2542" s="170"/>
      <c r="E2542" s="170"/>
      <c r="F2542" s="171"/>
      <c r="G2542" s="172"/>
      <c r="H2542" s="172"/>
      <c r="I2542" s="172"/>
      <c r="J2542" s="172"/>
      <c r="K2542" s="172"/>
      <c r="L2542" s="172"/>
      <c r="M2542" s="172"/>
      <c r="N2542" s="172"/>
      <c r="O2542" s="172"/>
      <c r="P2542" s="172"/>
      <c r="Q2542" s="172"/>
      <c r="R2542" s="172"/>
      <c r="S2542" s="172"/>
      <c r="T2542" s="172"/>
      <c r="U2542" s="172"/>
      <c r="V2542" s="173"/>
      <c r="W2542" s="173"/>
    </row>
    <row r="2543" spans="1:23">
      <c r="A2543" s="170"/>
      <c r="B2543" s="170"/>
      <c r="C2543" s="170"/>
      <c r="D2543" s="170"/>
      <c r="E2543" s="170"/>
      <c r="F2543" s="171"/>
      <c r="G2543" s="172"/>
      <c r="H2543" s="172"/>
      <c r="I2543" s="172"/>
      <c r="J2543" s="172"/>
      <c r="K2543" s="172"/>
      <c r="L2543" s="172"/>
      <c r="M2543" s="172"/>
      <c r="N2543" s="172"/>
      <c r="O2543" s="172"/>
      <c r="P2543" s="172"/>
      <c r="Q2543" s="172"/>
      <c r="R2543" s="172"/>
      <c r="S2543" s="172"/>
      <c r="T2543" s="172"/>
      <c r="U2543" s="172"/>
      <c r="V2543" s="173"/>
      <c r="W2543" s="173"/>
    </row>
    <row r="2544" spans="1:23">
      <c r="A2544" s="170"/>
      <c r="B2544" s="170"/>
      <c r="C2544" s="170"/>
      <c r="D2544" s="170"/>
      <c r="E2544" s="170"/>
      <c r="F2544" s="171"/>
      <c r="G2544" s="172"/>
      <c r="H2544" s="172"/>
      <c r="I2544" s="172"/>
      <c r="J2544" s="172"/>
      <c r="K2544" s="172"/>
      <c r="L2544" s="172"/>
      <c r="M2544" s="172"/>
      <c r="N2544" s="172"/>
      <c r="O2544" s="172"/>
      <c r="P2544" s="172"/>
      <c r="Q2544" s="172"/>
      <c r="R2544" s="172"/>
      <c r="S2544" s="172"/>
      <c r="T2544" s="172"/>
      <c r="U2544" s="172"/>
      <c r="V2544" s="173"/>
      <c r="W2544" s="173"/>
    </row>
    <row r="2545" spans="1:23">
      <c r="A2545" s="170"/>
      <c r="B2545" s="170"/>
      <c r="C2545" s="170"/>
      <c r="D2545" s="170"/>
      <c r="E2545" s="170"/>
      <c r="F2545" s="171"/>
      <c r="G2545" s="172"/>
      <c r="H2545" s="172"/>
      <c r="I2545" s="172"/>
      <c r="J2545" s="172"/>
      <c r="K2545" s="172"/>
      <c r="L2545" s="172"/>
      <c r="M2545" s="172"/>
      <c r="N2545" s="172"/>
      <c r="O2545" s="172"/>
      <c r="P2545" s="172"/>
      <c r="Q2545" s="172"/>
      <c r="R2545" s="172"/>
      <c r="S2545" s="172"/>
      <c r="T2545" s="172"/>
      <c r="U2545" s="172"/>
      <c r="V2545" s="173"/>
      <c r="W2545" s="173"/>
    </row>
    <row r="2546" spans="1:23">
      <c r="A2546" s="170"/>
      <c r="B2546" s="170"/>
      <c r="C2546" s="170"/>
      <c r="D2546" s="170"/>
      <c r="E2546" s="170"/>
      <c r="F2546" s="171"/>
      <c r="G2546" s="172"/>
      <c r="H2546" s="172"/>
      <c r="I2546" s="172"/>
      <c r="J2546" s="172"/>
      <c r="K2546" s="172"/>
      <c r="L2546" s="172"/>
      <c r="M2546" s="172"/>
      <c r="N2546" s="172"/>
      <c r="O2546" s="172"/>
      <c r="P2546" s="172"/>
      <c r="Q2546" s="172"/>
      <c r="R2546" s="172"/>
      <c r="S2546" s="172"/>
      <c r="T2546" s="172"/>
      <c r="U2546" s="172"/>
      <c r="V2546" s="173"/>
      <c r="W2546" s="173"/>
    </row>
    <row r="2547" spans="1:23">
      <c r="A2547" s="170"/>
      <c r="B2547" s="170"/>
      <c r="C2547" s="170"/>
      <c r="D2547" s="170"/>
      <c r="E2547" s="170"/>
      <c r="F2547" s="171"/>
      <c r="G2547" s="172"/>
      <c r="H2547" s="172"/>
      <c r="I2547" s="172"/>
      <c r="J2547" s="172"/>
      <c r="K2547" s="172"/>
      <c r="L2547" s="172"/>
      <c r="M2547" s="172"/>
      <c r="N2547" s="172"/>
      <c r="O2547" s="172"/>
      <c r="P2547" s="172"/>
      <c r="Q2547" s="172"/>
      <c r="R2547" s="172"/>
      <c r="S2547" s="172"/>
      <c r="T2547" s="172"/>
      <c r="U2547" s="172"/>
      <c r="V2547" s="173"/>
      <c r="W2547" s="173"/>
    </row>
    <row r="2548" spans="1:23">
      <c r="A2548" s="170"/>
      <c r="B2548" s="170"/>
      <c r="C2548" s="170"/>
      <c r="D2548" s="170"/>
      <c r="E2548" s="170"/>
      <c r="F2548" s="171"/>
      <c r="G2548" s="172"/>
      <c r="H2548" s="172"/>
      <c r="I2548" s="172"/>
      <c r="J2548" s="172"/>
      <c r="K2548" s="172"/>
      <c r="L2548" s="172"/>
      <c r="M2548" s="172"/>
      <c r="N2548" s="172"/>
      <c r="O2548" s="172"/>
      <c r="P2548" s="172"/>
      <c r="Q2548" s="172"/>
      <c r="R2548" s="172"/>
      <c r="S2548" s="172"/>
      <c r="T2548" s="172"/>
      <c r="U2548" s="172"/>
      <c r="V2548" s="173"/>
      <c r="W2548" s="173"/>
    </row>
    <row r="2549" spans="1:23">
      <c r="A2549" s="170"/>
      <c r="B2549" s="170"/>
      <c r="C2549" s="170"/>
      <c r="D2549" s="170"/>
      <c r="E2549" s="170"/>
      <c r="F2549" s="171"/>
      <c r="G2549" s="172"/>
      <c r="H2549" s="172"/>
      <c r="I2549" s="172"/>
      <c r="J2549" s="172"/>
      <c r="K2549" s="172"/>
      <c r="L2549" s="172"/>
      <c r="M2549" s="172"/>
      <c r="N2549" s="172"/>
      <c r="O2549" s="172"/>
      <c r="P2549" s="172"/>
      <c r="Q2549" s="172"/>
      <c r="R2549" s="172"/>
      <c r="S2549" s="172"/>
      <c r="T2549" s="172"/>
      <c r="U2549" s="172"/>
      <c r="V2549" s="173"/>
      <c r="W2549" s="173"/>
    </row>
    <row r="2550" spans="1:23">
      <c r="A2550" s="170"/>
      <c r="B2550" s="170"/>
      <c r="C2550" s="170"/>
      <c r="D2550" s="170"/>
      <c r="E2550" s="170"/>
      <c r="F2550" s="171"/>
      <c r="G2550" s="172"/>
      <c r="H2550" s="172"/>
      <c r="I2550" s="172"/>
      <c r="J2550" s="172"/>
      <c r="K2550" s="172"/>
      <c r="L2550" s="172"/>
      <c r="M2550" s="172"/>
      <c r="N2550" s="172"/>
      <c r="O2550" s="172"/>
      <c r="P2550" s="172"/>
      <c r="Q2550" s="172"/>
      <c r="R2550" s="172"/>
      <c r="S2550" s="172"/>
      <c r="T2550" s="172"/>
      <c r="U2550" s="172"/>
      <c r="V2550" s="173"/>
      <c r="W2550" s="173"/>
    </row>
    <row r="2551" spans="1:23">
      <c r="A2551" s="170"/>
      <c r="B2551" s="170"/>
      <c r="C2551" s="170"/>
      <c r="D2551" s="170"/>
      <c r="E2551" s="170"/>
      <c r="F2551" s="171"/>
      <c r="G2551" s="172"/>
      <c r="H2551" s="172"/>
      <c r="I2551" s="172"/>
      <c r="J2551" s="172"/>
      <c r="K2551" s="172"/>
      <c r="L2551" s="172"/>
      <c r="M2551" s="172"/>
      <c r="N2551" s="172"/>
      <c r="O2551" s="172"/>
      <c r="P2551" s="172"/>
      <c r="Q2551" s="172"/>
      <c r="R2551" s="172"/>
      <c r="S2551" s="172"/>
      <c r="T2551" s="172"/>
      <c r="U2551" s="172"/>
      <c r="V2551" s="173"/>
      <c r="W2551" s="173"/>
    </row>
    <row r="2552" spans="1:23">
      <c r="A2552" s="170"/>
      <c r="B2552" s="170"/>
      <c r="C2552" s="170"/>
      <c r="D2552" s="170"/>
      <c r="E2552" s="170"/>
      <c r="F2552" s="171"/>
      <c r="G2552" s="172"/>
      <c r="H2552" s="172"/>
      <c r="I2552" s="172"/>
      <c r="J2552" s="172"/>
      <c r="K2552" s="172"/>
      <c r="L2552" s="172"/>
      <c r="M2552" s="172"/>
      <c r="N2552" s="172"/>
      <c r="O2552" s="172"/>
      <c r="P2552" s="172"/>
      <c r="Q2552" s="172"/>
      <c r="R2552" s="172"/>
      <c r="S2552" s="172"/>
      <c r="T2552" s="172"/>
      <c r="U2552" s="172"/>
      <c r="V2552" s="173"/>
      <c r="W2552" s="173"/>
    </row>
    <row r="2553" spans="1:23">
      <c r="A2553" s="170"/>
      <c r="B2553" s="170"/>
      <c r="C2553" s="170"/>
      <c r="D2553" s="170"/>
      <c r="E2553" s="170"/>
      <c r="F2553" s="171"/>
      <c r="G2553" s="172"/>
      <c r="H2553" s="172"/>
      <c r="I2553" s="172"/>
      <c r="J2553" s="172"/>
      <c r="K2553" s="172"/>
      <c r="L2553" s="172"/>
      <c r="M2553" s="172"/>
      <c r="N2553" s="172"/>
      <c r="O2553" s="172"/>
      <c r="P2553" s="172"/>
      <c r="Q2553" s="172"/>
      <c r="R2553" s="172"/>
      <c r="S2553" s="172"/>
      <c r="T2553" s="172"/>
      <c r="U2553" s="172"/>
      <c r="V2553" s="173"/>
      <c r="W2553" s="173"/>
    </row>
    <row r="2554" spans="1:23">
      <c r="A2554" s="170"/>
      <c r="B2554" s="170"/>
      <c r="C2554" s="170"/>
      <c r="D2554" s="170"/>
      <c r="E2554" s="170"/>
      <c r="F2554" s="171"/>
      <c r="G2554" s="172"/>
      <c r="H2554" s="172"/>
      <c r="I2554" s="172"/>
      <c r="J2554" s="172"/>
      <c r="K2554" s="172"/>
      <c r="L2554" s="172"/>
      <c r="M2554" s="172"/>
      <c r="N2554" s="172"/>
      <c r="O2554" s="172"/>
      <c r="P2554" s="172"/>
      <c r="Q2554" s="172"/>
      <c r="R2554" s="172"/>
      <c r="S2554" s="172"/>
      <c r="T2554" s="172"/>
      <c r="U2554" s="172"/>
      <c r="V2554" s="173"/>
      <c r="W2554" s="173"/>
    </row>
    <row r="2555" spans="1:23">
      <c r="A2555" s="170"/>
      <c r="B2555" s="170"/>
      <c r="C2555" s="170"/>
      <c r="D2555" s="170"/>
      <c r="E2555" s="170"/>
      <c r="F2555" s="171"/>
      <c r="G2555" s="172"/>
      <c r="H2555" s="172"/>
      <c r="I2555" s="172"/>
      <c r="J2555" s="172"/>
      <c r="K2555" s="172"/>
      <c r="L2555" s="172"/>
      <c r="M2555" s="172"/>
      <c r="N2555" s="172"/>
      <c r="O2555" s="172"/>
      <c r="P2555" s="172"/>
      <c r="Q2555" s="172"/>
      <c r="R2555" s="172"/>
      <c r="S2555" s="172"/>
      <c r="T2555" s="172"/>
      <c r="U2555" s="172"/>
      <c r="V2555" s="173"/>
      <c r="W2555" s="173"/>
    </row>
    <row r="2556" spans="1:23">
      <c r="A2556" s="170"/>
      <c r="B2556" s="170"/>
      <c r="C2556" s="170"/>
      <c r="D2556" s="170"/>
      <c r="E2556" s="170"/>
      <c r="F2556" s="171"/>
      <c r="G2556" s="172"/>
      <c r="H2556" s="172"/>
      <c r="I2556" s="172"/>
      <c r="J2556" s="172"/>
      <c r="K2556" s="172"/>
      <c r="L2556" s="172"/>
      <c r="M2556" s="172"/>
      <c r="N2556" s="172"/>
      <c r="O2556" s="172"/>
      <c r="P2556" s="172"/>
      <c r="Q2556" s="172"/>
      <c r="R2556" s="172"/>
      <c r="S2556" s="172"/>
      <c r="T2556" s="172"/>
      <c r="U2556" s="172"/>
      <c r="V2556" s="173"/>
      <c r="W2556" s="173"/>
    </row>
    <row r="2557" spans="1:23">
      <c r="A2557" s="170"/>
      <c r="B2557" s="170"/>
      <c r="C2557" s="170"/>
      <c r="D2557" s="170"/>
      <c r="E2557" s="170"/>
      <c r="F2557" s="171"/>
      <c r="G2557" s="172"/>
      <c r="H2557" s="172"/>
      <c r="I2557" s="172"/>
      <c r="J2557" s="172"/>
      <c r="K2557" s="172"/>
      <c r="L2557" s="172"/>
      <c r="M2557" s="172"/>
      <c r="N2557" s="172"/>
      <c r="O2557" s="172"/>
      <c r="P2557" s="172"/>
      <c r="Q2557" s="172"/>
      <c r="R2557" s="172"/>
      <c r="S2557" s="172"/>
      <c r="T2557" s="172"/>
      <c r="U2557" s="172"/>
      <c r="V2557" s="173"/>
      <c r="W2557" s="173"/>
    </row>
    <row r="2558" spans="1:23">
      <c r="A2558" s="170"/>
      <c r="B2558" s="170"/>
      <c r="C2558" s="170"/>
      <c r="D2558" s="170"/>
      <c r="E2558" s="170"/>
      <c r="F2558" s="171"/>
      <c r="G2558" s="172"/>
      <c r="H2558" s="172"/>
      <c r="I2558" s="172"/>
      <c r="J2558" s="172"/>
      <c r="K2558" s="172"/>
      <c r="L2558" s="172"/>
      <c r="M2558" s="172"/>
      <c r="N2558" s="172"/>
      <c r="O2558" s="172"/>
      <c r="P2558" s="172"/>
      <c r="Q2558" s="172"/>
      <c r="R2558" s="172"/>
      <c r="S2558" s="172"/>
      <c r="T2558" s="172"/>
      <c r="U2558" s="172"/>
      <c r="V2558" s="173"/>
      <c r="W2558" s="173"/>
    </row>
    <row r="2559" spans="1:23">
      <c r="A2559" s="170"/>
      <c r="B2559" s="170"/>
      <c r="C2559" s="170"/>
      <c r="D2559" s="170"/>
      <c r="E2559" s="170"/>
      <c r="F2559" s="171"/>
      <c r="G2559" s="172"/>
      <c r="H2559" s="172"/>
      <c r="I2559" s="172"/>
      <c r="J2559" s="172"/>
      <c r="K2559" s="172"/>
      <c r="L2559" s="172"/>
      <c r="M2559" s="172"/>
      <c r="N2559" s="172"/>
      <c r="O2559" s="172"/>
      <c r="P2559" s="172"/>
      <c r="Q2559" s="172"/>
      <c r="R2559" s="172"/>
      <c r="S2559" s="172"/>
      <c r="T2559" s="172"/>
      <c r="U2559" s="172"/>
      <c r="V2559" s="173"/>
      <c r="W2559" s="173"/>
    </row>
    <row r="2560" spans="1:23">
      <c r="A2560" s="170"/>
      <c r="B2560" s="170"/>
      <c r="C2560" s="170"/>
      <c r="D2560" s="170"/>
      <c r="E2560" s="170"/>
      <c r="F2560" s="171"/>
      <c r="G2560" s="172"/>
      <c r="H2560" s="172"/>
      <c r="I2560" s="172"/>
      <c r="J2560" s="172"/>
      <c r="K2560" s="172"/>
      <c r="L2560" s="172"/>
      <c r="M2560" s="172"/>
      <c r="N2560" s="172"/>
      <c r="O2560" s="172"/>
      <c r="P2560" s="172"/>
      <c r="Q2560" s="172"/>
      <c r="R2560" s="172"/>
      <c r="S2560" s="172"/>
      <c r="T2560" s="172"/>
      <c r="U2560" s="172"/>
      <c r="V2560" s="173"/>
      <c r="W2560" s="173"/>
    </row>
    <row r="2561" spans="1:23">
      <c r="A2561" s="170"/>
      <c r="B2561" s="170"/>
      <c r="C2561" s="170"/>
      <c r="D2561" s="170"/>
      <c r="E2561" s="170"/>
      <c r="F2561" s="171"/>
      <c r="G2561" s="172"/>
      <c r="H2561" s="172"/>
      <c r="I2561" s="172"/>
      <c r="J2561" s="172"/>
      <c r="K2561" s="172"/>
      <c r="L2561" s="172"/>
      <c r="M2561" s="172"/>
      <c r="N2561" s="172"/>
      <c r="O2561" s="172"/>
      <c r="P2561" s="172"/>
      <c r="Q2561" s="172"/>
      <c r="R2561" s="172"/>
      <c r="S2561" s="172"/>
      <c r="T2561" s="172"/>
      <c r="U2561" s="172"/>
      <c r="V2561" s="173"/>
      <c r="W2561" s="173"/>
    </row>
    <row r="2562" spans="1:23">
      <c r="A2562" s="170"/>
      <c r="B2562" s="170"/>
      <c r="C2562" s="170"/>
      <c r="D2562" s="170"/>
      <c r="E2562" s="170"/>
      <c r="F2562" s="171"/>
      <c r="G2562" s="172"/>
      <c r="H2562" s="172"/>
      <c r="I2562" s="172"/>
      <c r="J2562" s="172"/>
      <c r="K2562" s="172"/>
      <c r="L2562" s="172"/>
      <c r="M2562" s="172"/>
      <c r="N2562" s="172"/>
      <c r="O2562" s="172"/>
      <c r="P2562" s="172"/>
      <c r="Q2562" s="172"/>
      <c r="R2562" s="172"/>
      <c r="S2562" s="172"/>
      <c r="T2562" s="172"/>
      <c r="U2562" s="172"/>
      <c r="V2562" s="173"/>
      <c r="W2562" s="173"/>
    </row>
    <row r="2563" spans="1:23">
      <c r="A2563" s="170"/>
      <c r="B2563" s="170"/>
      <c r="C2563" s="170"/>
      <c r="D2563" s="170"/>
      <c r="E2563" s="170"/>
      <c r="F2563" s="171"/>
      <c r="G2563" s="172"/>
      <c r="H2563" s="172"/>
      <c r="I2563" s="172"/>
      <c r="J2563" s="172"/>
      <c r="K2563" s="172"/>
      <c r="L2563" s="172"/>
      <c r="M2563" s="172"/>
      <c r="N2563" s="172"/>
      <c r="O2563" s="172"/>
      <c r="P2563" s="172"/>
      <c r="Q2563" s="172"/>
      <c r="R2563" s="172"/>
      <c r="S2563" s="172"/>
      <c r="T2563" s="172"/>
      <c r="U2563" s="172"/>
      <c r="V2563" s="173"/>
      <c r="W2563" s="173"/>
    </row>
    <row r="2564" spans="1:23">
      <c r="A2564" s="170"/>
      <c r="B2564" s="170"/>
      <c r="C2564" s="170"/>
      <c r="D2564" s="170"/>
      <c r="E2564" s="170"/>
      <c r="F2564" s="171"/>
      <c r="G2564" s="172"/>
      <c r="H2564" s="172"/>
      <c r="I2564" s="172"/>
      <c r="J2564" s="172"/>
      <c r="K2564" s="172"/>
      <c r="L2564" s="172"/>
      <c r="M2564" s="172"/>
      <c r="N2564" s="172"/>
      <c r="O2564" s="172"/>
      <c r="P2564" s="172"/>
      <c r="Q2564" s="172"/>
      <c r="R2564" s="172"/>
      <c r="S2564" s="172"/>
      <c r="T2564" s="172"/>
      <c r="U2564" s="172"/>
      <c r="V2564" s="173"/>
      <c r="W2564" s="173"/>
    </row>
    <row r="2565" spans="1:23">
      <c r="A2565" s="170"/>
      <c r="B2565" s="170"/>
      <c r="C2565" s="170"/>
      <c r="D2565" s="170"/>
      <c r="E2565" s="170"/>
      <c r="F2565" s="171"/>
      <c r="G2565" s="172"/>
      <c r="H2565" s="172"/>
      <c r="I2565" s="172"/>
      <c r="J2565" s="172"/>
      <c r="K2565" s="172"/>
      <c r="L2565" s="172"/>
      <c r="M2565" s="172"/>
      <c r="N2565" s="172"/>
      <c r="O2565" s="172"/>
      <c r="P2565" s="172"/>
      <c r="Q2565" s="172"/>
      <c r="R2565" s="172"/>
      <c r="S2565" s="172"/>
      <c r="T2565" s="172"/>
      <c r="U2565" s="172"/>
      <c r="V2565" s="173"/>
      <c r="W2565" s="173"/>
    </row>
    <row r="2566" spans="1:23">
      <c r="A2566" s="170"/>
      <c r="B2566" s="170"/>
      <c r="C2566" s="170"/>
      <c r="D2566" s="170"/>
      <c r="E2566" s="170"/>
      <c r="F2566" s="171"/>
      <c r="G2566" s="172"/>
      <c r="H2566" s="172"/>
      <c r="I2566" s="172"/>
      <c r="J2566" s="172"/>
      <c r="K2566" s="172"/>
      <c r="L2566" s="172"/>
      <c r="M2566" s="172"/>
      <c r="N2566" s="172"/>
      <c r="O2566" s="172"/>
      <c r="P2566" s="172"/>
      <c r="Q2566" s="172"/>
      <c r="R2566" s="172"/>
      <c r="S2566" s="172"/>
      <c r="T2566" s="172"/>
      <c r="U2566" s="172"/>
      <c r="V2566" s="173"/>
      <c r="W2566" s="173"/>
    </row>
    <row r="2567" spans="1:23">
      <c r="A2567" s="170"/>
      <c r="B2567" s="170"/>
      <c r="C2567" s="170"/>
      <c r="D2567" s="170"/>
      <c r="E2567" s="170"/>
      <c r="F2567" s="171"/>
      <c r="G2567" s="172"/>
      <c r="H2567" s="172"/>
      <c r="I2567" s="172"/>
      <c r="J2567" s="172"/>
      <c r="K2567" s="172"/>
      <c r="L2567" s="172"/>
      <c r="M2567" s="172"/>
      <c r="N2567" s="172"/>
      <c r="O2567" s="172"/>
      <c r="P2567" s="172"/>
      <c r="Q2567" s="172"/>
      <c r="R2567" s="172"/>
      <c r="S2567" s="172"/>
      <c r="T2567" s="172"/>
      <c r="U2567" s="172"/>
      <c r="V2567" s="173"/>
      <c r="W2567" s="173"/>
    </row>
    <row r="2568" spans="1:23">
      <c r="A2568" s="170"/>
      <c r="B2568" s="170"/>
      <c r="C2568" s="170"/>
      <c r="D2568" s="170"/>
      <c r="E2568" s="170"/>
      <c r="F2568" s="171"/>
      <c r="G2568" s="172"/>
      <c r="H2568" s="172"/>
      <c r="I2568" s="172"/>
      <c r="J2568" s="172"/>
      <c r="K2568" s="172"/>
      <c r="L2568" s="172"/>
      <c r="M2568" s="172"/>
      <c r="N2568" s="172"/>
      <c r="O2568" s="172"/>
      <c r="P2568" s="172"/>
      <c r="Q2568" s="172"/>
      <c r="R2568" s="172"/>
      <c r="S2568" s="172"/>
      <c r="T2568" s="172"/>
      <c r="U2568" s="172"/>
      <c r="V2568" s="173"/>
      <c r="W2568" s="173"/>
    </row>
    <row r="2569" spans="1:23">
      <c r="A2569" s="170"/>
      <c r="B2569" s="170"/>
      <c r="C2569" s="170"/>
      <c r="D2569" s="170"/>
      <c r="E2569" s="170"/>
      <c r="F2569" s="171"/>
      <c r="G2569" s="172"/>
      <c r="H2569" s="172"/>
      <c r="I2569" s="172"/>
      <c r="J2569" s="172"/>
      <c r="K2569" s="172"/>
      <c r="L2569" s="172"/>
      <c r="M2569" s="172"/>
      <c r="N2569" s="172"/>
      <c r="O2569" s="172"/>
      <c r="P2569" s="172"/>
      <c r="Q2569" s="172"/>
      <c r="R2569" s="172"/>
      <c r="S2569" s="172"/>
      <c r="T2569" s="172"/>
      <c r="U2569" s="172"/>
      <c r="V2569" s="173"/>
      <c r="W2569" s="173"/>
    </row>
    <row r="2570" spans="1:23">
      <c r="A2570" s="170"/>
      <c r="B2570" s="170"/>
      <c r="C2570" s="170"/>
      <c r="D2570" s="170"/>
      <c r="E2570" s="170"/>
      <c r="F2570" s="171"/>
      <c r="G2570" s="172"/>
      <c r="H2570" s="172"/>
      <c r="I2570" s="172"/>
      <c r="J2570" s="172"/>
      <c r="K2570" s="172"/>
      <c r="L2570" s="172"/>
      <c r="M2570" s="172"/>
      <c r="N2570" s="172"/>
      <c r="O2570" s="172"/>
      <c r="P2570" s="172"/>
      <c r="Q2570" s="172"/>
      <c r="R2570" s="172"/>
      <c r="S2570" s="172"/>
      <c r="T2570" s="172"/>
      <c r="U2570" s="172"/>
      <c r="V2570" s="173"/>
      <c r="W2570" s="173"/>
    </row>
    <row r="2571" spans="1:23">
      <c r="A2571" s="170"/>
      <c r="B2571" s="170"/>
      <c r="C2571" s="170"/>
      <c r="D2571" s="170"/>
      <c r="E2571" s="170"/>
      <c r="F2571" s="171"/>
      <c r="G2571" s="172"/>
      <c r="H2571" s="172"/>
      <c r="I2571" s="172"/>
      <c r="J2571" s="172"/>
      <c r="K2571" s="172"/>
      <c r="L2571" s="172"/>
      <c r="M2571" s="172"/>
      <c r="N2571" s="172"/>
      <c r="O2571" s="172"/>
      <c r="P2571" s="172"/>
      <c r="Q2571" s="172"/>
      <c r="R2571" s="172"/>
      <c r="S2571" s="172"/>
      <c r="T2571" s="172"/>
      <c r="U2571" s="172"/>
      <c r="V2571" s="173"/>
      <c r="W2571" s="173"/>
    </row>
    <row r="2572" spans="1:23">
      <c r="A2572" s="170"/>
      <c r="B2572" s="170"/>
      <c r="C2572" s="170"/>
      <c r="D2572" s="170"/>
      <c r="E2572" s="170"/>
      <c r="F2572" s="171"/>
      <c r="G2572" s="172"/>
      <c r="H2572" s="172"/>
      <c r="I2572" s="172"/>
      <c r="J2572" s="172"/>
      <c r="K2572" s="172"/>
      <c r="L2572" s="172"/>
      <c r="M2572" s="172"/>
      <c r="N2572" s="172"/>
      <c r="O2572" s="172"/>
      <c r="P2572" s="172"/>
      <c r="Q2572" s="172"/>
      <c r="R2572" s="172"/>
      <c r="S2572" s="172"/>
      <c r="T2572" s="172"/>
      <c r="U2572" s="172"/>
      <c r="V2572" s="173"/>
      <c r="W2572" s="173"/>
    </row>
    <row r="2573" spans="1:23">
      <c r="A2573" s="170"/>
      <c r="B2573" s="170"/>
      <c r="C2573" s="170"/>
      <c r="D2573" s="170"/>
      <c r="E2573" s="170"/>
      <c r="F2573" s="171"/>
      <c r="G2573" s="172"/>
      <c r="H2573" s="172"/>
      <c r="I2573" s="172"/>
      <c r="J2573" s="172"/>
      <c r="K2573" s="172"/>
      <c r="L2573" s="172"/>
      <c r="M2573" s="172"/>
      <c r="N2573" s="172"/>
      <c r="O2573" s="172"/>
      <c r="P2573" s="172"/>
      <c r="Q2573" s="172"/>
      <c r="R2573" s="172"/>
      <c r="S2573" s="172"/>
      <c r="T2573" s="172"/>
      <c r="U2573" s="172"/>
      <c r="V2573" s="173"/>
      <c r="W2573" s="173"/>
    </row>
    <row r="2574" spans="1:23">
      <c r="A2574" s="170"/>
      <c r="B2574" s="170"/>
      <c r="C2574" s="170"/>
      <c r="D2574" s="170"/>
      <c r="E2574" s="170"/>
      <c r="F2574" s="171"/>
      <c r="G2574" s="172"/>
      <c r="H2574" s="172"/>
      <c r="I2574" s="172"/>
      <c r="J2574" s="172"/>
      <c r="K2574" s="172"/>
      <c r="L2574" s="172"/>
      <c r="M2574" s="172"/>
      <c r="N2574" s="172"/>
      <c r="O2574" s="172"/>
      <c r="P2574" s="172"/>
      <c r="Q2574" s="172"/>
      <c r="R2574" s="172"/>
      <c r="S2574" s="172"/>
      <c r="T2574" s="172"/>
      <c r="U2574" s="172"/>
      <c r="V2574" s="173"/>
      <c r="W2574" s="173"/>
    </row>
    <row r="2575" spans="1:23">
      <c r="A2575" s="170"/>
      <c r="B2575" s="170"/>
      <c r="C2575" s="170"/>
      <c r="D2575" s="170"/>
      <c r="E2575" s="170"/>
      <c r="F2575" s="171"/>
      <c r="G2575" s="172"/>
      <c r="H2575" s="172"/>
      <c r="I2575" s="172"/>
      <c r="J2575" s="172"/>
      <c r="K2575" s="172"/>
      <c r="L2575" s="172"/>
      <c r="M2575" s="172"/>
      <c r="N2575" s="172"/>
      <c r="O2575" s="172"/>
      <c r="P2575" s="172"/>
      <c r="Q2575" s="172"/>
      <c r="R2575" s="172"/>
      <c r="S2575" s="172"/>
      <c r="T2575" s="172"/>
      <c r="U2575" s="172"/>
      <c r="V2575" s="173"/>
      <c r="W2575" s="173"/>
    </row>
    <row r="2576" spans="1:23">
      <c r="A2576" s="170"/>
      <c r="B2576" s="170"/>
      <c r="C2576" s="170"/>
      <c r="D2576" s="170"/>
      <c r="E2576" s="170"/>
      <c r="F2576" s="171"/>
      <c r="G2576" s="172"/>
      <c r="H2576" s="172"/>
      <c r="I2576" s="172"/>
      <c r="J2576" s="172"/>
      <c r="K2576" s="172"/>
      <c r="L2576" s="172"/>
      <c r="M2576" s="172"/>
      <c r="N2576" s="172"/>
      <c r="O2576" s="172"/>
      <c r="P2576" s="172"/>
      <c r="Q2576" s="172"/>
      <c r="R2576" s="172"/>
      <c r="S2576" s="172"/>
      <c r="T2576" s="172"/>
      <c r="U2576" s="172"/>
      <c r="V2576" s="173"/>
      <c r="W2576" s="173"/>
    </row>
    <row r="2577" spans="1:23">
      <c r="A2577" s="170"/>
      <c r="B2577" s="170"/>
      <c r="C2577" s="170"/>
      <c r="D2577" s="170"/>
      <c r="E2577" s="170"/>
      <c r="F2577" s="171"/>
      <c r="G2577" s="172"/>
      <c r="H2577" s="172"/>
      <c r="I2577" s="172"/>
      <c r="J2577" s="172"/>
      <c r="K2577" s="172"/>
      <c r="L2577" s="172"/>
      <c r="M2577" s="172"/>
      <c r="N2577" s="172"/>
      <c r="O2577" s="172"/>
      <c r="P2577" s="172"/>
      <c r="Q2577" s="172"/>
      <c r="R2577" s="172"/>
      <c r="S2577" s="172"/>
      <c r="T2577" s="172"/>
      <c r="U2577" s="172"/>
      <c r="V2577" s="173"/>
      <c r="W2577" s="173"/>
    </row>
    <row r="2578" spans="1:23">
      <c r="A2578" s="170"/>
      <c r="B2578" s="170"/>
      <c r="C2578" s="170"/>
      <c r="D2578" s="170"/>
      <c r="E2578" s="170"/>
      <c r="F2578" s="171"/>
      <c r="G2578" s="172"/>
      <c r="H2578" s="172"/>
      <c r="I2578" s="172"/>
      <c r="J2578" s="172"/>
      <c r="K2578" s="172"/>
      <c r="L2578" s="172"/>
      <c r="M2578" s="172"/>
      <c r="N2578" s="172"/>
      <c r="O2578" s="172"/>
      <c r="P2578" s="172"/>
      <c r="Q2578" s="172"/>
      <c r="R2578" s="172"/>
      <c r="S2578" s="172"/>
      <c r="T2578" s="172"/>
      <c r="U2578" s="172"/>
      <c r="V2578" s="173"/>
      <c r="W2578" s="173"/>
    </row>
    <row r="2579" spans="1:23">
      <c r="A2579" s="170"/>
      <c r="B2579" s="170"/>
      <c r="C2579" s="170"/>
      <c r="D2579" s="170"/>
      <c r="E2579" s="170"/>
      <c r="F2579" s="171"/>
      <c r="G2579" s="172"/>
      <c r="H2579" s="172"/>
      <c r="I2579" s="172"/>
      <c r="J2579" s="172"/>
      <c r="K2579" s="172"/>
      <c r="L2579" s="172"/>
      <c r="M2579" s="172"/>
      <c r="N2579" s="172"/>
      <c r="O2579" s="172"/>
      <c r="P2579" s="172"/>
      <c r="Q2579" s="172"/>
      <c r="R2579" s="172"/>
      <c r="S2579" s="172"/>
      <c r="T2579" s="172"/>
      <c r="U2579" s="172"/>
      <c r="V2579" s="173"/>
      <c r="W2579" s="173"/>
    </row>
    <row r="2580" spans="1:23">
      <c r="A2580" s="170"/>
      <c r="B2580" s="170"/>
      <c r="C2580" s="170"/>
      <c r="D2580" s="170"/>
      <c r="E2580" s="170"/>
      <c r="F2580" s="171"/>
      <c r="G2580" s="172"/>
      <c r="H2580" s="172"/>
      <c r="I2580" s="172"/>
      <c r="J2580" s="172"/>
      <c r="K2580" s="172"/>
      <c r="L2580" s="172"/>
      <c r="M2580" s="172"/>
      <c r="N2580" s="172"/>
      <c r="O2580" s="172"/>
      <c r="P2580" s="172"/>
      <c r="Q2580" s="172"/>
      <c r="R2580" s="172"/>
      <c r="S2580" s="172"/>
      <c r="T2580" s="172"/>
      <c r="U2580" s="172"/>
      <c r="V2580" s="173"/>
      <c r="W2580" s="173"/>
    </row>
    <row r="2581" spans="1:23">
      <c r="A2581" s="170"/>
      <c r="B2581" s="170"/>
      <c r="C2581" s="170"/>
      <c r="D2581" s="170"/>
      <c r="E2581" s="170"/>
      <c r="F2581" s="171"/>
      <c r="G2581" s="172"/>
      <c r="H2581" s="172"/>
      <c r="I2581" s="172"/>
      <c r="J2581" s="172"/>
      <c r="K2581" s="172"/>
      <c r="L2581" s="172"/>
      <c r="M2581" s="172"/>
      <c r="N2581" s="172"/>
      <c r="O2581" s="172"/>
      <c r="P2581" s="172"/>
      <c r="Q2581" s="172"/>
      <c r="R2581" s="172"/>
      <c r="S2581" s="172"/>
      <c r="T2581" s="172"/>
      <c r="U2581" s="172"/>
      <c r="V2581" s="173"/>
      <c r="W2581" s="173"/>
    </row>
    <row r="2582" spans="1:23">
      <c r="A2582" s="170"/>
      <c r="B2582" s="170"/>
      <c r="C2582" s="170"/>
      <c r="D2582" s="170"/>
      <c r="E2582" s="170"/>
      <c r="F2582" s="171"/>
      <c r="G2582" s="172"/>
      <c r="H2582" s="172"/>
      <c r="I2582" s="172"/>
      <c r="J2582" s="172"/>
      <c r="K2582" s="172"/>
      <c r="L2582" s="172"/>
      <c r="M2582" s="172"/>
      <c r="N2582" s="172"/>
      <c r="O2582" s="172"/>
      <c r="P2582" s="172"/>
      <c r="Q2582" s="172"/>
      <c r="R2582" s="172"/>
      <c r="S2582" s="172"/>
      <c r="T2582" s="172"/>
      <c r="U2582" s="172"/>
      <c r="V2582" s="173"/>
      <c r="W2582" s="173"/>
    </row>
    <row r="2583" spans="1:23">
      <c r="A2583" s="170"/>
      <c r="B2583" s="170"/>
      <c r="C2583" s="170"/>
      <c r="D2583" s="170"/>
      <c r="E2583" s="170"/>
      <c r="F2583" s="171"/>
      <c r="G2583" s="172"/>
      <c r="H2583" s="172"/>
      <c r="I2583" s="172"/>
      <c r="J2583" s="172"/>
      <c r="K2583" s="172"/>
      <c r="L2583" s="172"/>
      <c r="M2583" s="172"/>
      <c r="N2583" s="172"/>
      <c r="O2583" s="172"/>
      <c r="P2583" s="172"/>
      <c r="Q2583" s="172"/>
      <c r="R2583" s="172"/>
      <c r="S2583" s="172"/>
      <c r="T2583" s="172"/>
      <c r="U2583" s="172"/>
      <c r="V2583" s="173"/>
      <c r="W2583" s="173"/>
    </row>
    <row r="2584" spans="1:23">
      <c r="A2584" s="170"/>
      <c r="B2584" s="170"/>
      <c r="C2584" s="170"/>
      <c r="D2584" s="170"/>
      <c r="E2584" s="170"/>
      <c r="F2584" s="171"/>
      <c r="G2584" s="172"/>
      <c r="H2584" s="172"/>
      <c r="I2584" s="172"/>
      <c r="J2584" s="172"/>
      <c r="K2584" s="172"/>
      <c r="L2584" s="172"/>
      <c r="M2584" s="172"/>
      <c r="N2584" s="172"/>
      <c r="O2584" s="172"/>
      <c r="P2584" s="172"/>
      <c r="Q2584" s="172"/>
      <c r="R2584" s="172"/>
      <c r="S2584" s="172"/>
      <c r="T2584" s="172"/>
      <c r="U2584" s="172"/>
      <c r="V2584" s="173"/>
      <c r="W2584" s="173"/>
    </row>
    <row r="2585" spans="1:23">
      <c r="A2585" s="170"/>
      <c r="B2585" s="170"/>
      <c r="C2585" s="170"/>
      <c r="D2585" s="170"/>
      <c r="E2585" s="170"/>
      <c r="F2585" s="171"/>
      <c r="G2585" s="172"/>
      <c r="H2585" s="172"/>
      <c r="I2585" s="172"/>
      <c r="J2585" s="172"/>
      <c r="K2585" s="172"/>
      <c r="L2585" s="172"/>
      <c r="M2585" s="172"/>
      <c r="N2585" s="172"/>
      <c r="O2585" s="172"/>
      <c r="P2585" s="172"/>
      <c r="Q2585" s="172"/>
      <c r="R2585" s="172"/>
      <c r="S2585" s="172"/>
      <c r="T2585" s="172"/>
      <c r="U2585" s="172"/>
      <c r="V2585" s="173"/>
      <c r="W2585" s="173"/>
    </row>
    <row r="2586" spans="1:23">
      <c r="A2586" s="170"/>
      <c r="B2586" s="170"/>
      <c r="C2586" s="170"/>
      <c r="D2586" s="170"/>
      <c r="E2586" s="170"/>
      <c r="F2586" s="171"/>
      <c r="G2586" s="172"/>
      <c r="H2586" s="172"/>
      <c r="I2586" s="172"/>
      <c r="J2586" s="172"/>
      <c r="K2586" s="172"/>
      <c r="L2586" s="172"/>
      <c r="M2586" s="172"/>
      <c r="N2586" s="172"/>
      <c r="O2586" s="172"/>
      <c r="P2586" s="172"/>
      <c r="Q2586" s="172"/>
      <c r="R2586" s="172"/>
      <c r="S2586" s="172"/>
      <c r="T2586" s="172"/>
      <c r="U2586" s="172"/>
      <c r="V2586" s="173"/>
      <c r="W2586" s="173"/>
    </row>
    <row r="2587" spans="1:23">
      <c r="A2587" s="170"/>
      <c r="B2587" s="170"/>
      <c r="C2587" s="170"/>
      <c r="D2587" s="170"/>
      <c r="E2587" s="170"/>
      <c r="F2587" s="171"/>
      <c r="G2587" s="172"/>
      <c r="H2587" s="172"/>
      <c r="I2587" s="172"/>
      <c r="J2587" s="172"/>
      <c r="K2587" s="172"/>
      <c r="L2587" s="172"/>
      <c r="M2587" s="172"/>
      <c r="N2587" s="172"/>
      <c r="O2587" s="172"/>
      <c r="P2587" s="172"/>
      <c r="Q2587" s="172"/>
      <c r="R2587" s="172"/>
      <c r="S2587" s="172"/>
      <c r="T2587" s="172"/>
      <c r="U2587" s="172"/>
      <c r="V2587" s="173"/>
      <c r="W2587" s="173"/>
    </row>
    <row r="2588" spans="1:23">
      <c r="A2588" s="170"/>
      <c r="B2588" s="170"/>
      <c r="C2588" s="170"/>
      <c r="D2588" s="170"/>
      <c r="E2588" s="170"/>
      <c r="F2588" s="171"/>
      <c r="G2588" s="172"/>
      <c r="H2588" s="172"/>
      <c r="I2588" s="172"/>
      <c r="J2588" s="172"/>
      <c r="K2588" s="172"/>
      <c r="L2588" s="172"/>
      <c r="M2588" s="172"/>
      <c r="N2588" s="172"/>
      <c r="O2588" s="172"/>
      <c r="P2588" s="172"/>
      <c r="Q2588" s="172"/>
      <c r="R2588" s="172"/>
      <c r="S2588" s="172"/>
      <c r="T2588" s="172"/>
      <c r="U2588" s="172"/>
      <c r="V2588" s="173"/>
      <c r="W2588" s="173"/>
    </row>
    <row r="2589" spans="1:23">
      <c r="A2589" s="170"/>
      <c r="B2589" s="170"/>
      <c r="C2589" s="170"/>
      <c r="D2589" s="170"/>
      <c r="E2589" s="170"/>
      <c r="F2589" s="171"/>
      <c r="G2589" s="172"/>
      <c r="H2589" s="172"/>
      <c r="I2589" s="172"/>
      <c r="J2589" s="172"/>
      <c r="K2589" s="172"/>
      <c r="L2589" s="172"/>
      <c r="M2589" s="172"/>
      <c r="N2589" s="172"/>
      <c r="O2589" s="172"/>
      <c r="P2589" s="172"/>
      <c r="Q2589" s="172"/>
      <c r="R2589" s="172"/>
      <c r="S2589" s="172"/>
      <c r="T2589" s="172"/>
      <c r="U2589" s="172"/>
      <c r="V2589" s="173"/>
      <c r="W2589" s="173"/>
    </row>
    <row r="2590" spans="1:23">
      <c r="A2590" s="170"/>
      <c r="B2590" s="170"/>
      <c r="C2590" s="170"/>
      <c r="D2590" s="170"/>
      <c r="E2590" s="170"/>
      <c r="F2590" s="171"/>
      <c r="G2590" s="172"/>
      <c r="H2590" s="172"/>
      <c r="I2590" s="172"/>
      <c r="J2590" s="172"/>
      <c r="K2590" s="172"/>
      <c r="L2590" s="172"/>
      <c r="M2590" s="172"/>
      <c r="N2590" s="172"/>
      <c r="O2590" s="172"/>
      <c r="P2590" s="172"/>
      <c r="Q2590" s="172"/>
      <c r="R2590" s="172"/>
      <c r="S2590" s="172"/>
      <c r="T2590" s="172"/>
      <c r="U2590" s="172"/>
      <c r="V2590" s="173"/>
      <c r="W2590" s="173"/>
    </row>
    <row r="2591" spans="1:23">
      <c r="A2591" s="170"/>
      <c r="B2591" s="170"/>
      <c r="C2591" s="170"/>
      <c r="D2591" s="170"/>
      <c r="E2591" s="170"/>
      <c r="F2591" s="171"/>
      <c r="G2591" s="172"/>
      <c r="H2591" s="172"/>
      <c r="I2591" s="172"/>
      <c r="J2591" s="172"/>
      <c r="K2591" s="172"/>
      <c r="L2591" s="172"/>
      <c r="M2591" s="172"/>
      <c r="N2591" s="172"/>
      <c r="O2591" s="172"/>
      <c r="P2591" s="172"/>
      <c r="Q2591" s="172"/>
      <c r="R2591" s="172"/>
      <c r="S2591" s="172"/>
      <c r="T2591" s="172"/>
      <c r="U2591" s="172"/>
      <c r="V2591" s="173"/>
      <c r="W2591" s="173"/>
    </row>
    <row r="2592" spans="1:23">
      <c r="A2592" s="170"/>
      <c r="B2592" s="170"/>
      <c r="C2592" s="170"/>
      <c r="D2592" s="170"/>
      <c r="E2592" s="170"/>
      <c r="F2592" s="171"/>
      <c r="G2592" s="172"/>
      <c r="H2592" s="172"/>
      <c r="I2592" s="172"/>
      <c r="J2592" s="172"/>
      <c r="K2592" s="172"/>
      <c r="L2592" s="172"/>
      <c r="M2592" s="172"/>
      <c r="N2592" s="172"/>
      <c r="O2592" s="172"/>
      <c r="P2592" s="172"/>
      <c r="Q2592" s="172"/>
      <c r="R2592" s="172"/>
      <c r="S2592" s="172"/>
      <c r="T2592" s="172"/>
      <c r="U2592" s="172"/>
      <c r="V2592" s="173"/>
      <c r="W2592" s="173"/>
    </row>
    <row r="2593" spans="1:23">
      <c r="A2593" s="170"/>
      <c r="B2593" s="170"/>
      <c r="C2593" s="170"/>
      <c r="D2593" s="170"/>
      <c r="E2593" s="170"/>
      <c r="F2593" s="171"/>
      <c r="G2593" s="172"/>
      <c r="H2593" s="172"/>
      <c r="I2593" s="172"/>
      <c r="J2593" s="172"/>
      <c r="K2593" s="172"/>
      <c r="L2593" s="172"/>
      <c r="M2593" s="172"/>
      <c r="N2593" s="172"/>
      <c r="O2593" s="172"/>
      <c r="P2593" s="172"/>
      <c r="Q2593" s="172"/>
      <c r="R2593" s="172"/>
      <c r="S2593" s="172"/>
      <c r="T2593" s="172"/>
      <c r="U2593" s="172"/>
      <c r="V2593" s="173"/>
      <c r="W2593" s="173"/>
    </row>
    <row r="2594" spans="1:23">
      <c r="A2594" s="170"/>
      <c r="B2594" s="170"/>
      <c r="C2594" s="170"/>
      <c r="D2594" s="170"/>
      <c r="E2594" s="170"/>
      <c r="F2594" s="171"/>
      <c r="G2594" s="172"/>
      <c r="H2594" s="172"/>
      <c r="I2594" s="172"/>
      <c r="J2594" s="172"/>
      <c r="K2594" s="172"/>
      <c r="L2594" s="172"/>
      <c r="M2594" s="172"/>
      <c r="N2594" s="172"/>
      <c r="O2594" s="172"/>
      <c r="P2594" s="172"/>
      <c r="Q2594" s="172"/>
      <c r="R2594" s="172"/>
      <c r="S2594" s="172"/>
      <c r="T2594" s="172"/>
      <c r="U2594" s="172"/>
      <c r="V2594" s="173"/>
      <c r="W2594" s="173"/>
    </row>
    <row r="2595" spans="1:23">
      <c r="A2595" s="170"/>
      <c r="B2595" s="170"/>
      <c r="C2595" s="170"/>
      <c r="D2595" s="170"/>
      <c r="E2595" s="170"/>
      <c r="F2595" s="171"/>
      <c r="G2595" s="172"/>
      <c r="H2595" s="172"/>
      <c r="I2595" s="172"/>
      <c r="J2595" s="172"/>
      <c r="K2595" s="172"/>
      <c r="L2595" s="172"/>
      <c r="M2595" s="172"/>
      <c r="N2595" s="172"/>
      <c r="O2595" s="172"/>
      <c r="P2595" s="172"/>
      <c r="Q2595" s="172"/>
      <c r="R2595" s="172"/>
      <c r="S2595" s="172"/>
      <c r="T2595" s="172"/>
      <c r="U2595" s="172"/>
      <c r="V2595" s="173"/>
      <c r="W2595" s="173"/>
    </row>
    <row r="2596" spans="1:23">
      <c r="A2596" s="170"/>
      <c r="B2596" s="170"/>
      <c r="C2596" s="170"/>
      <c r="D2596" s="170"/>
      <c r="E2596" s="170"/>
      <c r="F2596" s="171"/>
      <c r="G2596" s="172"/>
      <c r="H2596" s="172"/>
      <c r="I2596" s="172"/>
      <c r="J2596" s="172"/>
      <c r="K2596" s="172"/>
      <c r="L2596" s="172"/>
      <c r="M2596" s="172"/>
      <c r="N2596" s="172"/>
      <c r="O2596" s="172"/>
      <c r="P2596" s="172"/>
      <c r="Q2596" s="172"/>
      <c r="R2596" s="172"/>
      <c r="S2596" s="172"/>
      <c r="T2596" s="172"/>
      <c r="U2596" s="172"/>
      <c r="V2596" s="173"/>
      <c r="W2596" s="173"/>
    </row>
    <row r="2597" spans="1:23">
      <c r="A2597" s="170"/>
      <c r="B2597" s="170"/>
      <c r="C2597" s="170"/>
      <c r="D2597" s="170"/>
      <c r="E2597" s="170"/>
      <c r="F2597" s="171"/>
      <c r="G2597" s="172"/>
      <c r="H2597" s="172"/>
      <c r="I2597" s="172"/>
      <c r="J2597" s="172"/>
      <c r="K2597" s="172"/>
      <c r="L2597" s="172"/>
      <c r="M2597" s="172"/>
      <c r="N2597" s="172"/>
      <c r="O2597" s="172"/>
      <c r="P2597" s="172"/>
      <c r="Q2597" s="172"/>
      <c r="R2597" s="172"/>
      <c r="S2597" s="172"/>
      <c r="T2597" s="172"/>
      <c r="U2597" s="172"/>
      <c r="V2597" s="173"/>
      <c r="W2597" s="173"/>
    </row>
    <row r="2598" spans="1:23">
      <c r="A2598" s="170"/>
      <c r="B2598" s="170"/>
      <c r="C2598" s="170"/>
      <c r="D2598" s="170"/>
      <c r="E2598" s="170"/>
      <c r="F2598" s="171"/>
      <c r="G2598" s="172"/>
      <c r="H2598" s="172"/>
      <c r="I2598" s="172"/>
      <c r="J2598" s="172"/>
      <c r="K2598" s="172"/>
      <c r="L2598" s="172"/>
      <c r="M2598" s="172"/>
      <c r="N2598" s="172"/>
      <c r="O2598" s="172"/>
      <c r="P2598" s="172"/>
      <c r="Q2598" s="172"/>
      <c r="R2598" s="172"/>
      <c r="S2598" s="172"/>
      <c r="T2598" s="172"/>
      <c r="U2598" s="172"/>
      <c r="V2598" s="173"/>
      <c r="W2598" s="173"/>
    </row>
    <row r="2599" spans="1:23">
      <c r="A2599" s="170"/>
      <c r="B2599" s="170"/>
      <c r="C2599" s="170"/>
      <c r="D2599" s="170"/>
      <c r="E2599" s="170"/>
      <c r="F2599" s="171"/>
      <c r="G2599" s="172"/>
      <c r="H2599" s="172"/>
      <c r="I2599" s="172"/>
      <c r="J2599" s="172"/>
      <c r="K2599" s="172"/>
      <c r="L2599" s="172"/>
      <c r="M2599" s="172"/>
      <c r="N2599" s="172"/>
      <c r="O2599" s="172"/>
      <c r="P2599" s="172"/>
      <c r="Q2599" s="172"/>
      <c r="R2599" s="172"/>
      <c r="S2599" s="172"/>
      <c r="T2599" s="172"/>
      <c r="U2599" s="172"/>
      <c r="V2599" s="173"/>
      <c r="W2599" s="173"/>
    </row>
    <row r="2600" spans="1:23">
      <c r="A2600" s="170"/>
      <c r="B2600" s="170"/>
      <c r="C2600" s="170"/>
      <c r="D2600" s="170"/>
      <c r="E2600" s="170"/>
      <c r="F2600" s="171"/>
      <c r="G2600" s="172"/>
      <c r="H2600" s="172"/>
      <c r="I2600" s="172"/>
      <c r="J2600" s="172"/>
      <c r="K2600" s="172"/>
      <c r="L2600" s="172"/>
      <c r="M2600" s="172"/>
      <c r="N2600" s="172"/>
      <c r="O2600" s="172"/>
      <c r="P2600" s="172"/>
      <c r="Q2600" s="172"/>
      <c r="R2600" s="172"/>
      <c r="S2600" s="172"/>
      <c r="T2600" s="172"/>
      <c r="U2600" s="172"/>
      <c r="V2600" s="173"/>
      <c r="W2600" s="173"/>
    </row>
    <row r="2601" spans="1:23">
      <c r="A2601" s="170"/>
      <c r="B2601" s="170"/>
      <c r="C2601" s="170"/>
      <c r="D2601" s="170"/>
      <c r="E2601" s="170"/>
      <c r="F2601" s="171"/>
      <c r="G2601" s="172"/>
      <c r="H2601" s="172"/>
      <c r="I2601" s="172"/>
      <c r="J2601" s="172"/>
      <c r="K2601" s="172"/>
      <c r="L2601" s="172"/>
      <c r="M2601" s="172"/>
      <c r="N2601" s="172"/>
      <c r="O2601" s="172"/>
      <c r="P2601" s="172"/>
      <c r="Q2601" s="172"/>
      <c r="R2601" s="172"/>
      <c r="S2601" s="172"/>
      <c r="T2601" s="172"/>
      <c r="U2601" s="172"/>
      <c r="V2601" s="173"/>
      <c r="W2601" s="173"/>
    </row>
    <row r="2602" spans="1:23">
      <c r="A2602" s="170"/>
      <c r="B2602" s="170"/>
      <c r="C2602" s="170"/>
      <c r="D2602" s="170"/>
      <c r="E2602" s="170"/>
      <c r="F2602" s="171"/>
      <c r="G2602" s="172"/>
      <c r="H2602" s="172"/>
      <c r="I2602" s="172"/>
      <c r="J2602" s="172"/>
      <c r="K2602" s="172"/>
      <c r="L2602" s="172"/>
      <c r="M2602" s="172"/>
      <c r="N2602" s="172"/>
      <c r="O2602" s="172"/>
      <c r="P2602" s="172"/>
      <c r="Q2602" s="172"/>
      <c r="R2602" s="172"/>
      <c r="S2602" s="172"/>
      <c r="T2602" s="172"/>
      <c r="U2602" s="172"/>
      <c r="V2602" s="173"/>
      <c r="W2602" s="173"/>
    </row>
    <row r="2603" spans="1:23">
      <c r="A2603" s="170"/>
      <c r="B2603" s="170"/>
      <c r="C2603" s="170"/>
      <c r="D2603" s="170"/>
      <c r="E2603" s="170"/>
      <c r="F2603" s="171"/>
      <c r="G2603" s="172"/>
      <c r="H2603" s="172"/>
      <c r="I2603" s="172"/>
      <c r="J2603" s="172"/>
      <c r="K2603" s="172"/>
      <c r="L2603" s="172"/>
      <c r="M2603" s="172"/>
      <c r="N2603" s="172"/>
      <c r="O2603" s="172"/>
      <c r="P2603" s="172"/>
      <c r="Q2603" s="172"/>
      <c r="R2603" s="172"/>
      <c r="S2603" s="172"/>
      <c r="T2603" s="172"/>
      <c r="U2603" s="172"/>
      <c r="V2603" s="173"/>
      <c r="W2603" s="173"/>
    </row>
    <row r="2604" spans="1:23">
      <c r="A2604" s="170"/>
      <c r="B2604" s="170"/>
      <c r="C2604" s="170"/>
      <c r="D2604" s="170"/>
      <c r="E2604" s="170"/>
      <c r="F2604" s="171"/>
      <c r="G2604" s="172"/>
      <c r="H2604" s="172"/>
      <c r="I2604" s="172"/>
      <c r="J2604" s="172"/>
      <c r="K2604" s="172"/>
      <c r="L2604" s="172"/>
      <c r="M2604" s="172"/>
      <c r="N2604" s="172"/>
      <c r="O2604" s="172"/>
      <c r="P2604" s="172"/>
      <c r="Q2604" s="172"/>
      <c r="R2604" s="172"/>
      <c r="S2604" s="172"/>
      <c r="T2604" s="172"/>
      <c r="U2604" s="172"/>
      <c r="V2604" s="173"/>
      <c r="W2604" s="173"/>
    </row>
    <row r="2605" spans="1:23">
      <c r="A2605" s="170"/>
      <c r="B2605" s="170"/>
      <c r="C2605" s="170"/>
      <c r="D2605" s="170"/>
      <c r="E2605" s="170"/>
      <c r="F2605" s="171"/>
      <c r="G2605" s="172"/>
      <c r="H2605" s="172"/>
      <c r="I2605" s="172"/>
      <c r="J2605" s="172"/>
      <c r="K2605" s="172"/>
      <c r="L2605" s="172"/>
      <c r="M2605" s="172"/>
      <c r="N2605" s="172"/>
      <c r="O2605" s="172"/>
      <c r="P2605" s="172"/>
      <c r="Q2605" s="172"/>
      <c r="R2605" s="172"/>
      <c r="S2605" s="172"/>
      <c r="T2605" s="172"/>
      <c r="U2605" s="172"/>
      <c r="V2605" s="173"/>
      <c r="W2605" s="173"/>
    </row>
    <row r="2606" spans="1:23">
      <c r="A2606" s="170"/>
      <c r="B2606" s="170"/>
      <c r="C2606" s="170"/>
      <c r="D2606" s="170"/>
      <c r="E2606" s="170"/>
      <c r="F2606" s="171"/>
      <c r="G2606" s="172"/>
      <c r="H2606" s="172"/>
      <c r="I2606" s="172"/>
      <c r="J2606" s="172"/>
      <c r="K2606" s="172"/>
      <c r="L2606" s="172"/>
      <c r="M2606" s="172"/>
      <c r="N2606" s="172"/>
      <c r="O2606" s="172"/>
      <c r="P2606" s="172"/>
      <c r="Q2606" s="172"/>
      <c r="R2606" s="172"/>
      <c r="S2606" s="172"/>
      <c r="T2606" s="172"/>
      <c r="U2606" s="172"/>
      <c r="V2606" s="173"/>
      <c r="W2606" s="173"/>
    </row>
    <row r="2607" spans="1:23">
      <c r="A2607" s="170"/>
      <c r="B2607" s="170"/>
      <c r="C2607" s="170"/>
      <c r="D2607" s="170"/>
      <c r="E2607" s="170"/>
      <c r="F2607" s="171"/>
      <c r="G2607" s="172"/>
      <c r="H2607" s="172"/>
      <c r="I2607" s="172"/>
      <c r="J2607" s="172"/>
      <c r="K2607" s="172"/>
      <c r="L2607" s="172"/>
      <c r="M2607" s="172"/>
      <c r="N2607" s="172"/>
      <c r="O2607" s="172"/>
      <c r="P2607" s="172"/>
      <c r="Q2607" s="172"/>
      <c r="R2607" s="172"/>
      <c r="S2607" s="172"/>
      <c r="T2607" s="172"/>
      <c r="U2607" s="172"/>
      <c r="V2607" s="173"/>
      <c r="W2607" s="173"/>
    </row>
    <row r="2608" spans="1:23">
      <c r="A2608" s="170"/>
      <c r="B2608" s="170"/>
      <c r="C2608" s="170"/>
      <c r="D2608" s="170"/>
      <c r="E2608" s="170"/>
      <c r="F2608" s="171"/>
      <c r="G2608" s="172"/>
      <c r="H2608" s="172"/>
      <c r="I2608" s="172"/>
      <c r="J2608" s="172"/>
      <c r="K2608" s="172"/>
      <c r="L2608" s="172"/>
      <c r="M2608" s="172"/>
      <c r="N2608" s="172"/>
      <c r="O2608" s="172"/>
      <c r="P2608" s="172"/>
      <c r="Q2608" s="172"/>
      <c r="R2608" s="172"/>
      <c r="S2608" s="172"/>
      <c r="T2608" s="172"/>
      <c r="U2608" s="172"/>
      <c r="V2608" s="173"/>
      <c r="W2608" s="173"/>
    </row>
    <row r="2609" spans="1:23">
      <c r="A2609" s="170"/>
      <c r="B2609" s="170"/>
      <c r="C2609" s="170"/>
      <c r="D2609" s="170"/>
      <c r="E2609" s="170"/>
      <c r="F2609" s="171"/>
      <c r="G2609" s="172"/>
      <c r="H2609" s="172"/>
      <c r="I2609" s="172"/>
      <c r="J2609" s="172"/>
      <c r="K2609" s="172"/>
      <c r="L2609" s="172"/>
      <c r="M2609" s="172"/>
      <c r="N2609" s="172"/>
      <c r="O2609" s="172"/>
      <c r="P2609" s="172"/>
      <c r="Q2609" s="172"/>
      <c r="R2609" s="172"/>
      <c r="S2609" s="172"/>
      <c r="T2609" s="172"/>
      <c r="U2609" s="172"/>
      <c r="V2609" s="173"/>
      <c r="W2609" s="173"/>
    </row>
    <row r="2610" spans="1:23">
      <c r="A2610" s="170"/>
      <c r="B2610" s="170"/>
      <c r="C2610" s="170"/>
      <c r="D2610" s="170"/>
      <c r="E2610" s="170"/>
      <c r="F2610" s="171"/>
      <c r="G2610" s="172"/>
      <c r="H2610" s="172"/>
      <c r="I2610" s="172"/>
      <c r="J2610" s="172"/>
      <c r="K2610" s="172"/>
      <c r="L2610" s="172"/>
      <c r="M2610" s="172"/>
      <c r="N2610" s="172"/>
      <c r="O2610" s="172"/>
      <c r="P2610" s="172"/>
      <c r="Q2610" s="172"/>
      <c r="R2610" s="172"/>
      <c r="S2610" s="172"/>
      <c r="T2610" s="172"/>
      <c r="U2610" s="172"/>
      <c r="V2610" s="173"/>
      <c r="W2610" s="173"/>
    </row>
    <row r="2611" spans="1:23">
      <c r="A2611" s="170"/>
      <c r="B2611" s="170"/>
      <c r="C2611" s="170"/>
      <c r="D2611" s="170"/>
      <c r="E2611" s="170"/>
      <c r="F2611" s="171"/>
      <c r="G2611" s="172"/>
      <c r="H2611" s="172"/>
      <c r="I2611" s="172"/>
      <c r="J2611" s="172"/>
      <c r="K2611" s="172"/>
      <c r="L2611" s="172"/>
      <c r="M2611" s="172"/>
      <c r="N2611" s="172"/>
      <c r="O2611" s="172"/>
      <c r="P2611" s="172"/>
      <c r="Q2611" s="172"/>
      <c r="R2611" s="172"/>
      <c r="S2611" s="172"/>
      <c r="T2611" s="172"/>
      <c r="U2611" s="172"/>
      <c r="V2611" s="173"/>
      <c r="W2611" s="173"/>
    </row>
    <row r="2612" spans="1:23">
      <c r="A2612" s="170"/>
      <c r="B2612" s="170"/>
      <c r="C2612" s="170"/>
      <c r="D2612" s="170"/>
      <c r="E2612" s="170"/>
      <c r="F2612" s="171"/>
      <c r="G2612" s="172"/>
      <c r="H2612" s="172"/>
      <c r="I2612" s="172"/>
      <c r="J2612" s="172"/>
      <c r="K2612" s="172"/>
      <c r="L2612" s="172"/>
      <c r="M2612" s="172"/>
      <c r="N2612" s="172"/>
      <c r="O2612" s="172"/>
      <c r="P2612" s="172"/>
      <c r="Q2612" s="172"/>
      <c r="R2612" s="172"/>
      <c r="S2612" s="172"/>
      <c r="T2612" s="172"/>
      <c r="U2612" s="172"/>
      <c r="V2612" s="173"/>
      <c r="W2612" s="173"/>
    </row>
    <row r="2613" spans="1:23">
      <c r="A2613" s="170"/>
      <c r="B2613" s="170"/>
      <c r="C2613" s="170"/>
      <c r="D2613" s="170"/>
      <c r="E2613" s="170"/>
      <c r="F2613" s="171"/>
      <c r="G2613" s="172"/>
      <c r="H2613" s="172"/>
      <c r="I2613" s="172"/>
      <c r="J2613" s="172"/>
      <c r="K2613" s="172"/>
      <c r="L2613" s="172"/>
      <c r="M2613" s="172"/>
      <c r="N2613" s="172"/>
      <c r="O2613" s="172"/>
      <c r="P2613" s="172"/>
      <c r="Q2613" s="172"/>
      <c r="R2613" s="172"/>
      <c r="S2613" s="172"/>
      <c r="T2613" s="172"/>
      <c r="U2613" s="172"/>
      <c r="V2613" s="173"/>
      <c r="W2613" s="173"/>
    </row>
    <row r="2614" spans="1:23">
      <c r="A2614" s="170"/>
      <c r="B2614" s="170"/>
      <c r="C2614" s="170"/>
      <c r="D2614" s="170"/>
      <c r="E2614" s="170"/>
      <c r="F2614" s="171"/>
      <c r="G2614" s="172"/>
      <c r="H2614" s="172"/>
      <c r="I2614" s="172"/>
      <c r="J2614" s="172"/>
      <c r="K2614" s="172"/>
      <c r="L2614" s="172"/>
      <c r="M2614" s="172"/>
      <c r="N2614" s="172"/>
      <c r="O2614" s="172"/>
      <c r="P2614" s="172"/>
      <c r="Q2614" s="172"/>
      <c r="R2614" s="172"/>
      <c r="S2614" s="172"/>
      <c r="T2614" s="172"/>
      <c r="U2614" s="172"/>
      <c r="V2614" s="173"/>
      <c r="W2614" s="173"/>
    </row>
    <row r="2615" spans="1:23">
      <c r="A2615" s="170"/>
      <c r="B2615" s="170"/>
      <c r="C2615" s="170"/>
      <c r="D2615" s="170"/>
      <c r="E2615" s="170"/>
      <c r="F2615" s="171"/>
      <c r="G2615" s="172"/>
      <c r="H2615" s="172"/>
      <c r="I2615" s="172"/>
      <c r="J2615" s="172"/>
      <c r="K2615" s="172"/>
      <c r="L2615" s="172"/>
      <c r="M2615" s="172"/>
      <c r="N2615" s="172"/>
      <c r="O2615" s="172"/>
      <c r="P2615" s="172"/>
      <c r="Q2615" s="172"/>
      <c r="R2615" s="172"/>
      <c r="S2615" s="172"/>
      <c r="T2615" s="172"/>
      <c r="U2615" s="172"/>
      <c r="V2615" s="173"/>
      <c r="W2615" s="173"/>
    </row>
    <row r="2616" spans="1:23">
      <c r="A2616" s="170"/>
      <c r="B2616" s="170"/>
      <c r="C2616" s="170"/>
      <c r="D2616" s="170"/>
      <c r="E2616" s="170"/>
      <c r="F2616" s="171"/>
      <c r="G2616" s="172"/>
      <c r="H2616" s="172"/>
      <c r="I2616" s="172"/>
      <c r="J2616" s="172"/>
      <c r="K2616" s="172"/>
      <c r="L2616" s="172"/>
      <c r="M2616" s="172"/>
      <c r="N2616" s="172"/>
      <c r="O2616" s="172"/>
      <c r="P2616" s="172"/>
      <c r="Q2616" s="172"/>
      <c r="R2616" s="172"/>
      <c r="S2616" s="172"/>
      <c r="T2616" s="172"/>
      <c r="U2616" s="172"/>
      <c r="V2616" s="173"/>
      <c r="W2616" s="173"/>
    </row>
    <row r="2617" spans="1:23">
      <c r="A2617" s="170"/>
      <c r="B2617" s="170"/>
      <c r="C2617" s="170"/>
      <c r="D2617" s="170"/>
      <c r="E2617" s="170"/>
      <c r="F2617" s="171"/>
      <c r="G2617" s="172"/>
      <c r="H2617" s="172"/>
      <c r="I2617" s="172"/>
      <c r="J2617" s="172"/>
      <c r="K2617" s="172"/>
      <c r="L2617" s="172"/>
      <c r="M2617" s="172"/>
      <c r="N2617" s="172"/>
      <c r="O2617" s="172"/>
      <c r="P2617" s="172"/>
      <c r="Q2617" s="172"/>
      <c r="R2617" s="172"/>
      <c r="S2617" s="172"/>
      <c r="T2617" s="172"/>
      <c r="U2617" s="172"/>
      <c r="V2617" s="173"/>
      <c r="W2617" s="173"/>
    </row>
    <row r="2618" spans="1:23">
      <c r="A2618" s="170"/>
      <c r="B2618" s="170"/>
      <c r="C2618" s="170"/>
      <c r="D2618" s="170"/>
      <c r="E2618" s="170"/>
      <c r="F2618" s="171"/>
      <c r="G2618" s="172"/>
      <c r="H2618" s="172"/>
      <c r="I2618" s="172"/>
      <c r="J2618" s="172"/>
      <c r="K2618" s="172"/>
      <c r="L2618" s="172"/>
      <c r="M2618" s="172"/>
      <c r="N2618" s="172"/>
      <c r="O2618" s="172"/>
      <c r="P2618" s="172"/>
      <c r="Q2618" s="172"/>
      <c r="R2618" s="172"/>
      <c r="S2618" s="172"/>
      <c r="T2618" s="172"/>
      <c r="U2618" s="172"/>
      <c r="V2618" s="173"/>
      <c r="W2618" s="173"/>
    </row>
    <row r="2619" spans="1:23">
      <c r="A2619" s="170"/>
      <c r="B2619" s="170"/>
      <c r="C2619" s="170"/>
      <c r="D2619" s="170"/>
      <c r="E2619" s="170"/>
      <c r="F2619" s="171"/>
      <c r="G2619" s="172"/>
      <c r="H2619" s="172"/>
      <c r="I2619" s="172"/>
      <c r="J2619" s="172"/>
      <c r="K2619" s="172"/>
      <c r="L2619" s="172"/>
      <c r="M2619" s="172"/>
      <c r="N2619" s="172"/>
      <c r="O2619" s="172"/>
      <c r="P2619" s="172"/>
      <c r="Q2619" s="172"/>
      <c r="R2619" s="172"/>
      <c r="S2619" s="172"/>
      <c r="T2619" s="172"/>
      <c r="U2619" s="172"/>
      <c r="V2619" s="173"/>
      <c r="W2619" s="173"/>
    </row>
    <row r="2620" spans="1:23">
      <c r="A2620" s="170"/>
      <c r="B2620" s="170"/>
      <c r="C2620" s="170"/>
      <c r="D2620" s="170"/>
      <c r="E2620" s="170"/>
      <c r="F2620" s="171"/>
      <c r="G2620" s="172"/>
      <c r="H2620" s="172"/>
      <c r="I2620" s="172"/>
      <c r="J2620" s="172"/>
      <c r="K2620" s="172"/>
      <c r="L2620" s="172"/>
      <c r="M2620" s="172"/>
      <c r="N2620" s="172"/>
      <c r="O2620" s="172"/>
      <c r="P2620" s="172"/>
      <c r="Q2620" s="172"/>
      <c r="R2620" s="172"/>
      <c r="S2620" s="172"/>
      <c r="T2620" s="172"/>
      <c r="U2620" s="172"/>
      <c r="V2620" s="173"/>
      <c r="W2620" s="173"/>
    </row>
    <row r="2621" spans="1:23">
      <c r="A2621" s="170"/>
      <c r="B2621" s="170"/>
      <c r="C2621" s="170"/>
      <c r="D2621" s="170"/>
      <c r="E2621" s="170"/>
      <c r="F2621" s="171"/>
      <c r="G2621" s="172"/>
      <c r="H2621" s="172"/>
      <c r="I2621" s="172"/>
      <c r="J2621" s="172"/>
      <c r="K2621" s="172"/>
      <c r="L2621" s="172"/>
      <c r="M2621" s="172"/>
      <c r="N2621" s="172"/>
      <c r="O2621" s="172"/>
      <c r="P2621" s="172"/>
      <c r="Q2621" s="172"/>
      <c r="R2621" s="172"/>
      <c r="S2621" s="172"/>
      <c r="T2621" s="172"/>
      <c r="U2621" s="172"/>
      <c r="V2621" s="173"/>
      <c r="W2621" s="173"/>
    </row>
    <row r="2622" spans="1:23">
      <c r="A2622" s="170"/>
      <c r="B2622" s="170"/>
      <c r="C2622" s="170"/>
      <c r="D2622" s="170"/>
      <c r="E2622" s="170"/>
      <c r="F2622" s="171"/>
      <c r="G2622" s="172"/>
      <c r="H2622" s="172"/>
      <c r="I2622" s="172"/>
      <c r="J2622" s="172"/>
      <c r="K2622" s="172"/>
      <c r="L2622" s="172"/>
      <c r="M2622" s="172"/>
      <c r="N2622" s="172"/>
      <c r="O2622" s="172"/>
      <c r="P2622" s="172"/>
      <c r="Q2622" s="172"/>
      <c r="R2622" s="172"/>
      <c r="S2622" s="172"/>
      <c r="T2622" s="172"/>
      <c r="U2622" s="172"/>
      <c r="V2622" s="173"/>
      <c r="W2622" s="173"/>
    </row>
    <row r="2623" spans="1:23">
      <c r="A2623" s="170"/>
      <c r="B2623" s="170"/>
      <c r="C2623" s="170"/>
      <c r="D2623" s="170"/>
      <c r="E2623" s="170"/>
      <c r="F2623" s="171"/>
      <c r="G2623" s="172"/>
      <c r="H2623" s="172"/>
      <c r="I2623" s="172"/>
      <c r="J2623" s="172"/>
      <c r="K2623" s="172"/>
      <c r="L2623" s="172"/>
      <c r="M2623" s="172"/>
      <c r="N2623" s="172"/>
      <c r="O2623" s="172"/>
      <c r="P2623" s="172"/>
      <c r="Q2623" s="172"/>
      <c r="R2623" s="172"/>
      <c r="S2623" s="172"/>
      <c r="T2623" s="172"/>
      <c r="U2623" s="172"/>
      <c r="V2623" s="173"/>
      <c r="W2623" s="173"/>
    </row>
    <row r="2624" spans="1:23">
      <c r="A2624" s="170"/>
      <c r="B2624" s="170"/>
      <c r="C2624" s="170"/>
      <c r="D2624" s="170"/>
      <c r="E2624" s="170"/>
      <c r="F2624" s="171"/>
      <c r="G2624" s="172"/>
      <c r="H2624" s="172"/>
      <c r="I2624" s="172"/>
      <c r="J2624" s="172"/>
      <c r="K2624" s="172"/>
      <c r="L2624" s="172"/>
      <c r="M2624" s="172"/>
      <c r="N2624" s="172"/>
      <c r="O2624" s="172"/>
      <c r="P2624" s="172"/>
      <c r="Q2624" s="172"/>
      <c r="R2624" s="172"/>
      <c r="S2624" s="172"/>
      <c r="T2624" s="172"/>
      <c r="U2624" s="172"/>
      <c r="V2624" s="173"/>
      <c r="W2624" s="173"/>
    </row>
    <row r="2625" spans="1:23">
      <c r="A2625" s="170"/>
      <c r="B2625" s="170"/>
      <c r="C2625" s="170"/>
      <c r="D2625" s="170"/>
      <c r="E2625" s="170"/>
      <c r="F2625" s="171"/>
      <c r="G2625" s="172"/>
      <c r="H2625" s="172"/>
      <c r="I2625" s="172"/>
      <c r="J2625" s="172"/>
      <c r="K2625" s="172"/>
      <c r="L2625" s="172"/>
      <c r="M2625" s="172"/>
      <c r="N2625" s="172"/>
      <c r="O2625" s="172"/>
      <c r="P2625" s="172"/>
      <c r="Q2625" s="172"/>
      <c r="R2625" s="172"/>
      <c r="S2625" s="172"/>
      <c r="T2625" s="172"/>
      <c r="U2625" s="172"/>
      <c r="V2625" s="173"/>
      <c r="W2625" s="173"/>
    </row>
    <row r="2626" spans="1:23">
      <c r="A2626" s="170"/>
      <c r="B2626" s="170"/>
      <c r="C2626" s="170"/>
      <c r="D2626" s="170"/>
      <c r="E2626" s="170"/>
      <c r="F2626" s="171"/>
      <c r="G2626" s="172"/>
      <c r="H2626" s="172"/>
      <c r="I2626" s="172"/>
      <c r="J2626" s="172"/>
      <c r="K2626" s="172"/>
      <c r="L2626" s="172"/>
      <c r="M2626" s="172"/>
      <c r="N2626" s="172"/>
      <c r="O2626" s="172"/>
      <c r="P2626" s="172"/>
      <c r="Q2626" s="172"/>
      <c r="R2626" s="172"/>
      <c r="S2626" s="172"/>
      <c r="T2626" s="172"/>
      <c r="U2626" s="172"/>
      <c r="V2626" s="173"/>
      <c r="W2626" s="173"/>
    </row>
    <row r="2627" spans="1:23">
      <c r="A2627" s="170"/>
      <c r="B2627" s="170"/>
      <c r="C2627" s="170"/>
      <c r="D2627" s="170"/>
      <c r="E2627" s="170"/>
      <c r="F2627" s="171"/>
      <c r="G2627" s="172"/>
      <c r="H2627" s="172"/>
      <c r="I2627" s="172"/>
      <c r="J2627" s="172"/>
      <c r="K2627" s="172"/>
      <c r="L2627" s="172"/>
      <c r="M2627" s="172"/>
      <c r="N2627" s="172"/>
      <c r="O2627" s="172"/>
      <c r="P2627" s="172"/>
      <c r="Q2627" s="172"/>
      <c r="R2627" s="172"/>
      <c r="S2627" s="172"/>
      <c r="T2627" s="172"/>
      <c r="U2627" s="172"/>
      <c r="V2627" s="173"/>
      <c r="W2627" s="173"/>
    </row>
    <row r="2628" spans="1:23">
      <c r="A2628" s="170"/>
      <c r="B2628" s="170"/>
      <c r="C2628" s="170"/>
      <c r="D2628" s="170"/>
      <c r="E2628" s="170"/>
      <c r="F2628" s="171"/>
      <c r="G2628" s="172"/>
      <c r="H2628" s="172"/>
      <c r="I2628" s="172"/>
      <c r="J2628" s="172"/>
      <c r="K2628" s="172"/>
      <c r="L2628" s="172"/>
      <c r="M2628" s="172"/>
      <c r="N2628" s="172"/>
      <c r="O2628" s="172"/>
      <c r="P2628" s="172"/>
      <c r="Q2628" s="172"/>
      <c r="R2628" s="172"/>
      <c r="S2628" s="172"/>
      <c r="T2628" s="172"/>
      <c r="U2628" s="172"/>
      <c r="V2628" s="173"/>
      <c r="W2628" s="173"/>
    </row>
    <row r="2629" spans="1:23">
      <c r="A2629" s="170"/>
      <c r="B2629" s="170"/>
      <c r="C2629" s="170"/>
      <c r="D2629" s="170"/>
      <c r="E2629" s="170"/>
      <c r="F2629" s="171"/>
      <c r="G2629" s="172"/>
      <c r="H2629" s="172"/>
      <c r="I2629" s="172"/>
      <c r="J2629" s="172"/>
      <c r="K2629" s="172"/>
      <c r="L2629" s="172"/>
      <c r="M2629" s="172"/>
      <c r="N2629" s="172"/>
      <c r="O2629" s="172"/>
      <c r="P2629" s="172"/>
      <c r="Q2629" s="172"/>
      <c r="R2629" s="172"/>
      <c r="S2629" s="172"/>
      <c r="T2629" s="172"/>
      <c r="U2629" s="172"/>
      <c r="V2629" s="173"/>
      <c r="W2629" s="173"/>
    </row>
    <row r="2630" spans="1:23">
      <c r="A2630" s="170"/>
      <c r="B2630" s="170"/>
      <c r="C2630" s="170"/>
      <c r="D2630" s="170"/>
      <c r="E2630" s="170"/>
      <c r="F2630" s="171"/>
      <c r="G2630" s="172"/>
      <c r="H2630" s="172"/>
      <c r="I2630" s="172"/>
      <c r="J2630" s="172"/>
      <c r="K2630" s="172"/>
      <c r="L2630" s="172"/>
      <c r="M2630" s="172"/>
      <c r="N2630" s="172"/>
      <c r="O2630" s="172"/>
      <c r="P2630" s="172"/>
      <c r="Q2630" s="172"/>
      <c r="R2630" s="172"/>
      <c r="S2630" s="172"/>
      <c r="T2630" s="172"/>
      <c r="U2630" s="172"/>
      <c r="V2630" s="173"/>
      <c r="W2630" s="173"/>
    </row>
    <row r="2631" spans="1:23">
      <c r="A2631" s="170"/>
      <c r="B2631" s="170"/>
      <c r="C2631" s="170"/>
      <c r="D2631" s="170"/>
      <c r="E2631" s="170"/>
      <c r="F2631" s="171"/>
      <c r="G2631" s="172"/>
      <c r="H2631" s="172"/>
      <c r="I2631" s="172"/>
      <c r="J2631" s="172"/>
      <c r="K2631" s="172"/>
      <c r="L2631" s="172"/>
      <c r="M2631" s="172"/>
      <c r="N2631" s="172"/>
      <c r="O2631" s="172"/>
      <c r="P2631" s="172"/>
      <c r="Q2631" s="172"/>
      <c r="R2631" s="172"/>
      <c r="S2631" s="172"/>
      <c r="T2631" s="172"/>
      <c r="U2631" s="172"/>
      <c r="V2631" s="173"/>
      <c r="W2631" s="173"/>
    </row>
    <row r="2632" spans="1:23">
      <c r="A2632" s="170"/>
      <c r="B2632" s="170"/>
      <c r="C2632" s="170"/>
      <c r="D2632" s="170"/>
      <c r="E2632" s="170"/>
      <c r="F2632" s="171"/>
      <c r="G2632" s="172"/>
      <c r="H2632" s="172"/>
      <c r="I2632" s="172"/>
      <c r="J2632" s="172"/>
      <c r="K2632" s="172"/>
      <c r="L2632" s="172"/>
      <c r="M2632" s="172"/>
      <c r="N2632" s="172"/>
      <c r="O2632" s="172"/>
      <c r="P2632" s="172"/>
      <c r="Q2632" s="172"/>
      <c r="R2632" s="172"/>
      <c r="S2632" s="172"/>
      <c r="T2632" s="172"/>
      <c r="U2632" s="172"/>
      <c r="V2632" s="173"/>
      <c r="W2632" s="173"/>
    </row>
    <row r="2633" spans="1:23">
      <c r="A2633" s="170"/>
      <c r="B2633" s="170"/>
      <c r="C2633" s="170"/>
      <c r="D2633" s="170"/>
      <c r="E2633" s="170"/>
      <c r="F2633" s="171"/>
      <c r="G2633" s="172"/>
      <c r="H2633" s="172"/>
      <c r="I2633" s="172"/>
      <c r="J2633" s="172"/>
      <c r="K2633" s="172"/>
      <c r="L2633" s="172"/>
      <c r="M2633" s="172"/>
      <c r="N2633" s="172"/>
      <c r="O2633" s="172"/>
      <c r="P2633" s="172"/>
      <c r="Q2633" s="172"/>
      <c r="R2633" s="172"/>
      <c r="S2633" s="172"/>
      <c r="T2633" s="172"/>
      <c r="U2633" s="172"/>
      <c r="V2633" s="173"/>
      <c r="W2633" s="173"/>
    </row>
    <row r="2634" spans="1:23">
      <c r="A2634" s="170"/>
      <c r="B2634" s="170"/>
      <c r="C2634" s="170"/>
      <c r="D2634" s="170"/>
      <c r="E2634" s="170"/>
      <c r="F2634" s="171"/>
      <c r="G2634" s="172"/>
      <c r="H2634" s="172"/>
      <c r="I2634" s="172"/>
      <c r="J2634" s="172"/>
      <c r="K2634" s="172"/>
      <c r="L2634" s="172"/>
      <c r="M2634" s="172"/>
      <c r="N2634" s="172"/>
      <c r="O2634" s="172"/>
      <c r="P2634" s="172"/>
      <c r="Q2634" s="172"/>
      <c r="R2634" s="172"/>
      <c r="S2634" s="172"/>
      <c r="T2634" s="172"/>
      <c r="U2634" s="172"/>
      <c r="V2634" s="173"/>
      <c r="W2634" s="173"/>
    </row>
    <row r="2635" spans="1:23">
      <c r="A2635" s="170"/>
      <c r="B2635" s="170"/>
      <c r="C2635" s="170"/>
      <c r="D2635" s="170"/>
      <c r="E2635" s="170"/>
      <c r="F2635" s="171"/>
      <c r="G2635" s="172"/>
      <c r="H2635" s="172"/>
      <c r="I2635" s="172"/>
      <c r="J2635" s="172"/>
      <c r="K2635" s="172"/>
      <c r="L2635" s="172"/>
      <c r="M2635" s="172"/>
      <c r="N2635" s="172"/>
      <c r="O2635" s="172"/>
      <c r="P2635" s="172"/>
      <c r="Q2635" s="172"/>
      <c r="R2635" s="172"/>
      <c r="S2635" s="172"/>
      <c r="T2635" s="172"/>
      <c r="U2635" s="172"/>
      <c r="V2635" s="173"/>
      <c r="W2635" s="173"/>
    </row>
    <row r="2636" spans="1:23">
      <c r="A2636" s="170"/>
      <c r="B2636" s="170"/>
      <c r="C2636" s="170"/>
      <c r="D2636" s="170"/>
      <c r="E2636" s="170"/>
      <c r="F2636" s="171"/>
      <c r="G2636" s="172"/>
      <c r="H2636" s="172"/>
      <c r="I2636" s="172"/>
      <c r="J2636" s="172"/>
      <c r="K2636" s="172"/>
      <c r="L2636" s="172"/>
      <c r="M2636" s="172"/>
      <c r="N2636" s="172"/>
      <c r="O2636" s="172"/>
      <c r="P2636" s="172"/>
      <c r="Q2636" s="172"/>
      <c r="R2636" s="172"/>
      <c r="S2636" s="172"/>
      <c r="T2636" s="172"/>
      <c r="U2636" s="172"/>
      <c r="V2636" s="173"/>
      <c r="W2636" s="173"/>
    </row>
    <row r="2637" spans="1:23">
      <c r="A2637" s="170"/>
      <c r="B2637" s="170"/>
      <c r="C2637" s="170"/>
      <c r="D2637" s="170"/>
      <c r="E2637" s="170"/>
      <c r="F2637" s="171"/>
      <c r="G2637" s="172"/>
      <c r="H2637" s="172"/>
      <c r="I2637" s="172"/>
      <c r="J2637" s="172"/>
      <c r="K2637" s="172"/>
      <c r="L2637" s="172"/>
      <c r="M2637" s="172"/>
      <c r="N2637" s="172"/>
      <c r="O2637" s="172"/>
      <c r="P2637" s="172"/>
      <c r="Q2637" s="172"/>
      <c r="R2637" s="172"/>
      <c r="S2637" s="172"/>
      <c r="T2637" s="172"/>
      <c r="U2637" s="172"/>
      <c r="V2637" s="173"/>
      <c r="W2637" s="173"/>
    </row>
    <row r="2638" spans="1:23">
      <c r="A2638" s="170"/>
      <c r="B2638" s="170"/>
      <c r="C2638" s="170"/>
      <c r="D2638" s="170"/>
      <c r="E2638" s="170"/>
      <c r="F2638" s="171"/>
      <c r="G2638" s="172"/>
      <c r="H2638" s="172"/>
      <c r="I2638" s="172"/>
      <c r="J2638" s="172"/>
      <c r="K2638" s="172"/>
      <c r="L2638" s="172"/>
      <c r="M2638" s="172"/>
      <c r="N2638" s="172"/>
      <c r="O2638" s="172"/>
      <c r="P2638" s="172"/>
      <c r="Q2638" s="172"/>
      <c r="R2638" s="172"/>
      <c r="S2638" s="172"/>
      <c r="T2638" s="172"/>
      <c r="U2638" s="172"/>
      <c r="V2638" s="173"/>
      <c r="W2638" s="173"/>
    </row>
    <row r="2639" spans="1:23">
      <c r="A2639" s="170"/>
      <c r="B2639" s="170"/>
      <c r="C2639" s="170"/>
      <c r="D2639" s="170"/>
      <c r="E2639" s="170"/>
      <c r="F2639" s="171"/>
      <c r="G2639" s="172"/>
      <c r="H2639" s="172"/>
      <c r="I2639" s="172"/>
      <c r="J2639" s="172"/>
      <c r="K2639" s="172"/>
      <c r="L2639" s="172"/>
      <c r="M2639" s="172"/>
      <c r="N2639" s="172"/>
      <c r="O2639" s="172"/>
      <c r="P2639" s="172"/>
      <c r="Q2639" s="172"/>
      <c r="R2639" s="172"/>
      <c r="S2639" s="172"/>
      <c r="T2639" s="172"/>
      <c r="U2639" s="172"/>
      <c r="V2639" s="173"/>
      <c r="W2639" s="173"/>
    </row>
    <row r="2640" spans="1:23">
      <c r="A2640" s="170"/>
      <c r="B2640" s="170"/>
      <c r="C2640" s="170"/>
      <c r="D2640" s="170"/>
      <c r="E2640" s="170"/>
      <c r="F2640" s="171"/>
      <c r="G2640" s="172"/>
      <c r="H2640" s="172"/>
      <c r="I2640" s="172"/>
      <c r="J2640" s="172"/>
      <c r="K2640" s="172"/>
      <c r="L2640" s="172"/>
      <c r="M2640" s="172"/>
      <c r="N2640" s="172"/>
      <c r="O2640" s="172"/>
      <c r="P2640" s="172"/>
      <c r="Q2640" s="172"/>
      <c r="R2640" s="172"/>
      <c r="S2640" s="172"/>
      <c r="T2640" s="172"/>
      <c r="U2640" s="172"/>
      <c r="V2640" s="173"/>
      <c r="W2640" s="173"/>
    </row>
    <row r="2641" spans="1:23">
      <c r="A2641" s="170"/>
      <c r="B2641" s="170"/>
      <c r="C2641" s="170"/>
      <c r="D2641" s="170"/>
      <c r="E2641" s="170"/>
      <c r="F2641" s="171"/>
      <c r="G2641" s="172"/>
      <c r="H2641" s="172"/>
      <c r="I2641" s="172"/>
      <c r="J2641" s="172"/>
      <c r="K2641" s="172"/>
      <c r="L2641" s="172"/>
      <c r="M2641" s="172"/>
      <c r="N2641" s="172"/>
      <c r="O2641" s="172"/>
      <c r="P2641" s="172"/>
      <c r="Q2641" s="172"/>
      <c r="R2641" s="172"/>
      <c r="S2641" s="172"/>
      <c r="T2641" s="172"/>
      <c r="U2641" s="172"/>
      <c r="V2641" s="173"/>
      <c r="W2641" s="173"/>
    </row>
    <row r="2642" spans="1:23">
      <c r="A2642" s="170"/>
      <c r="B2642" s="170"/>
      <c r="C2642" s="170"/>
      <c r="D2642" s="170"/>
      <c r="E2642" s="170"/>
      <c r="F2642" s="171"/>
      <c r="G2642" s="172"/>
      <c r="H2642" s="172"/>
      <c r="I2642" s="172"/>
      <c r="J2642" s="172"/>
      <c r="K2642" s="172"/>
      <c r="L2642" s="172"/>
      <c r="M2642" s="172"/>
      <c r="N2642" s="172"/>
      <c r="O2642" s="172"/>
      <c r="P2642" s="172"/>
      <c r="Q2642" s="172"/>
      <c r="R2642" s="172"/>
      <c r="S2642" s="172"/>
      <c r="T2642" s="172"/>
      <c r="U2642" s="172"/>
      <c r="V2642" s="173"/>
      <c r="W2642" s="173"/>
    </row>
    <row r="2643" spans="1:23">
      <c r="A2643" s="170"/>
      <c r="B2643" s="170"/>
      <c r="C2643" s="170"/>
      <c r="D2643" s="170"/>
      <c r="E2643" s="170"/>
      <c r="F2643" s="171"/>
      <c r="G2643" s="172"/>
      <c r="H2643" s="172"/>
      <c r="I2643" s="172"/>
      <c r="J2643" s="172"/>
      <c r="K2643" s="172"/>
      <c r="L2643" s="172"/>
      <c r="M2643" s="172"/>
      <c r="N2643" s="172"/>
      <c r="O2643" s="172"/>
      <c r="P2643" s="172"/>
      <c r="Q2643" s="172"/>
      <c r="R2643" s="172"/>
      <c r="S2643" s="172"/>
      <c r="T2643" s="172"/>
      <c r="U2643" s="172"/>
      <c r="V2643" s="173"/>
      <c r="W2643" s="173"/>
    </row>
    <row r="2644" spans="1:23">
      <c r="A2644" s="170"/>
      <c r="B2644" s="170"/>
      <c r="C2644" s="170"/>
      <c r="D2644" s="170"/>
      <c r="E2644" s="170"/>
      <c r="F2644" s="171"/>
      <c r="G2644" s="172"/>
      <c r="H2644" s="172"/>
      <c r="I2644" s="172"/>
      <c r="J2644" s="172"/>
      <c r="K2644" s="172"/>
      <c r="L2644" s="172"/>
      <c r="M2644" s="172"/>
      <c r="N2644" s="172"/>
      <c r="O2644" s="172"/>
      <c r="P2644" s="172"/>
      <c r="Q2644" s="172"/>
      <c r="R2644" s="172"/>
      <c r="S2644" s="172"/>
      <c r="T2644" s="172"/>
      <c r="U2644" s="172"/>
      <c r="V2644" s="173"/>
      <c r="W2644" s="173"/>
    </row>
    <row r="2645" spans="1:23">
      <c r="A2645" s="170"/>
      <c r="B2645" s="170"/>
      <c r="C2645" s="170"/>
      <c r="D2645" s="170"/>
      <c r="E2645" s="170"/>
      <c r="F2645" s="171"/>
      <c r="G2645" s="172"/>
      <c r="H2645" s="172"/>
      <c r="I2645" s="172"/>
      <c r="J2645" s="172"/>
      <c r="K2645" s="172"/>
      <c r="L2645" s="172"/>
      <c r="M2645" s="172"/>
      <c r="N2645" s="172"/>
      <c r="O2645" s="172"/>
      <c r="P2645" s="172"/>
      <c r="Q2645" s="172"/>
      <c r="R2645" s="172"/>
      <c r="S2645" s="172"/>
      <c r="T2645" s="172"/>
      <c r="U2645" s="172"/>
      <c r="V2645" s="173"/>
      <c r="W2645" s="173"/>
    </row>
    <row r="2646" spans="1:23">
      <c r="A2646" s="170"/>
      <c r="B2646" s="170"/>
      <c r="C2646" s="170"/>
      <c r="D2646" s="170"/>
      <c r="E2646" s="170"/>
      <c r="F2646" s="171"/>
      <c r="G2646" s="172"/>
      <c r="H2646" s="172"/>
      <c r="I2646" s="172"/>
      <c r="J2646" s="172"/>
      <c r="K2646" s="172"/>
      <c r="L2646" s="172"/>
      <c r="M2646" s="172"/>
      <c r="N2646" s="172"/>
      <c r="O2646" s="172"/>
      <c r="P2646" s="172"/>
      <c r="Q2646" s="172"/>
      <c r="R2646" s="172"/>
      <c r="S2646" s="172"/>
      <c r="T2646" s="172"/>
      <c r="U2646" s="172"/>
      <c r="V2646" s="173"/>
      <c r="W2646" s="173"/>
    </row>
    <row r="2647" spans="1:23">
      <c r="A2647" s="170"/>
      <c r="B2647" s="170"/>
      <c r="C2647" s="170"/>
      <c r="D2647" s="170"/>
      <c r="E2647" s="170"/>
      <c r="F2647" s="171"/>
      <c r="G2647" s="172"/>
      <c r="H2647" s="172"/>
      <c r="I2647" s="172"/>
      <c r="J2647" s="172"/>
      <c r="K2647" s="172"/>
      <c r="L2647" s="172"/>
      <c r="M2647" s="172"/>
      <c r="N2647" s="172"/>
      <c r="O2647" s="172"/>
      <c r="P2647" s="172"/>
      <c r="Q2647" s="172"/>
      <c r="R2647" s="172"/>
      <c r="S2647" s="172"/>
      <c r="T2647" s="172"/>
      <c r="U2647" s="172"/>
      <c r="V2647" s="173"/>
      <c r="W2647" s="173"/>
    </row>
    <row r="2648" spans="1:23">
      <c r="A2648" s="170"/>
      <c r="B2648" s="170"/>
      <c r="C2648" s="170"/>
      <c r="D2648" s="170"/>
      <c r="E2648" s="170"/>
      <c r="F2648" s="171"/>
      <c r="G2648" s="172"/>
      <c r="H2648" s="172"/>
      <c r="I2648" s="172"/>
      <c r="J2648" s="172"/>
      <c r="K2648" s="172"/>
      <c r="L2648" s="172"/>
      <c r="M2648" s="172"/>
      <c r="N2648" s="172"/>
      <c r="O2648" s="172"/>
      <c r="P2648" s="172"/>
      <c r="Q2648" s="172"/>
      <c r="R2648" s="172"/>
      <c r="S2648" s="172"/>
      <c r="T2648" s="172"/>
      <c r="U2648" s="172"/>
      <c r="V2648" s="173"/>
      <c r="W2648" s="173"/>
    </row>
    <row r="2649" spans="1:23">
      <c r="A2649" s="170"/>
      <c r="B2649" s="170"/>
      <c r="C2649" s="170"/>
      <c r="D2649" s="170"/>
      <c r="E2649" s="170"/>
      <c r="F2649" s="171"/>
      <c r="G2649" s="172"/>
      <c r="H2649" s="172"/>
      <c r="I2649" s="172"/>
      <c r="J2649" s="172"/>
      <c r="K2649" s="172"/>
      <c r="L2649" s="172"/>
      <c r="M2649" s="172"/>
      <c r="N2649" s="172"/>
      <c r="O2649" s="172"/>
      <c r="P2649" s="172"/>
      <c r="Q2649" s="172"/>
      <c r="R2649" s="172"/>
      <c r="S2649" s="172"/>
      <c r="T2649" s="172"/>
      <c r="U2649" s="172"/>
      <c r="V2649" s="173"/>
      <c r="W2649" s="173"/>
    </row>
    <row r="2650" spans="1:23">
      <c r="A2650" s="170"/>
      <c r="B2650" s="170"/>
      <c r="C2650" s="170"/>
      <c r="D2650" s="170"/>
      <c r="E2650" s="170"/>
      <c r="F2650" s="171"/>
      <c r="G2650" s="172"/>
      <c r="H2650" s="172"/>
      <c r="I2650" s="172"/>
      <c r="J2650" s="172"/>
      <c r="K2650" s="172"/>
      <c r="L2650" s="172"/>
      <c r="M2650" s="172"/>
      <c r="N2650" s="172"/>
      <c r="O2650" s="172"/>
      <c r="P2650" s="172"/>
      <c r="Q2650" s="172"/>
      <c r="R2650" s="172"/>
      <c r="S2650" s="172"/>
      <c r="T2650" s="172"/>
      <c r="U2650" s="172"/>
      <c r="V2650" s="173"/>
      <c r="W2650" s="173"/>
    </row>
    <row r="2651" spans="1:23">
      <c r="A2651" s="170"/>
      <c r="B2651" s="170"/>
      <c r="C2651" s="170"/>
      <c r="D2651" s="170"/>
      <c r="E2651" s="170"/>
      <c r="F2651" s="171"/>
      <c r="G2651" s="172"/>
      <c r="H2651" s="172"/>
      <c r="I2651" s="172"/>
      <c r="J2651" s="172"/>
      <c r="K2651" s="172"/>
      <c r="L2651" s="172"/>
      <c r="M2651" s="172"/>
      <c r="N2651" s="172"/>
      <c r="O2651" s="172"/>
      <c r="P2651" s="172"/>
      <c r="Q2651" s="172"/>
      <c r="R2651" s="172"/>
      <c r="S2651" s="172"/>
      <c r="T2651" s="172"/>
      <c r="U2651" s="172"/>
      <c r="V2651" s="173"/>
      <c r="W2651" s="173"/>
    </row>
    <row r="2652" spans="1:23">
      <c r="A2652" s="170"/>
      <c r="B2652" s="170"/>
      <c r="C2652" s="170"/>
      <c r="D2652" s="170"/>
      <c r="E2652" s="170"/>
      <c r="F2652" s="171"/>
      <c r="G2652" s="172"/>
      <c r="H2652" s="172"/>
      <c r="I2652" s="172"/>
      <c r="J2652" s="172"/>
      <c r="K2652" s="172"/>
      <c r="L2652" s="172"/>
      <c r="M2652" s="172"/>
      <c r="N2652" s="172"/>
      <c r="O2652" s="172"/>
      <c r="P2652" s="172"/>
      <c r="Q2652" s="172"/>
      <c r="R2652" s="172"/>
      <c r="S2652" s="172"/>
      <c r="T2652" s="172"/>
      <c r="U2652" s="172"/>
      <c r="V2652" s="173"/>
      <c r="W2652" s="173"/>
    </row>
    <row r="2653" spans="1:23">
      <c r="A2653" s="170"/>
      <c r="B2653" s="170"/>
      <c r="C2653" s="170"/>
      <c r="D2653" s="170"/>
      <c r="E2653" s="170"/>
      <c r="F2653" s="171"/>
      <c r="G2653" s="172"/>
      <c r="H2653" s="172"/>
      <c r="I2653" s="172"/>
      <c r="J2653" s="172"/>
      <c r="K2653" s="172"/>
      <c r="L2653" s="172"/>
      <c r="M2653" s="172"/>
      <c r="N2653" s="172"/>
      <c r="O2653" s="172"/>
      <c r="P2653" s="172"/>
      <c r="Q2653" s="172"/>
      <c r="R2653" s="172"/>
      <c r="S2653" s="172"/>
      <c r="T2653" s="172"/>
      <c r="U2653" s="172"/>
      <c r="V2653" s="173"/>
      <c r="W2653" s="173"/>
    </row>
    <row r="2654" spans="1:23">
      <c r="A2654" s="170"/>
      <c r="B2654" s="170"/>
      <c r="C2654" s="170"/>
      <c r="D2654" s="170"/>
      <c r="E2654" s="170"/>
      <c r="F2654" s="171"/>
      <c r="G2654" s="172"/>
      <c r="H2654" s="172"/>
      <c r="I2654" s="172"/>
      <c r="J2654" s="172"/>
      <c r="K2654" s="172"/>
      <c r="L2654" s="172"/>
      <c r="M2654" s="172"/>
      <c r="N2654" s="172"/>
      <c r="O2654" s="172"/>
      <c r="P2654" s="172"/>
      <c r="Q2654" s="172"/>
      <c r="R2654" s="172"/>
      <c r="S2654" s="172"/>
      <c r="T2654" s="172"/>
      <c r="U2654" s="172"/>
      <c r="V2654" s="173"/>
      <c r="W2654" s="173"/>
    </row>
    <row r="2655" spans="1:23">
      <c r="A2655" s="170"/>
      <c r="B2655" s="170"/>
      <c r="C2655" s="170"/>
      <c r="D2655" s="170"/>
      <c r="E2655" s="170"/>
      <c r="F2655" s="171"/>
      <c r="G2655" s="172"/>
      <c r="H2655" s="172"/>
      <c r="I2655" s="172"/>
      <c r="J2655" s="172"/>
      <c r="K2655" s="172"/>
      <c r="L2655" s="172"/>
      <c r="M2655" s="172"/>
      <c r="N2655" s="172"/>
      <c r="O2655" s="172"/>
      <c r="P2655" s="172"/>
      <c r="Q2655" s="172"/>
      <c r="R2655" s="172"/>
      <c r="S2655" s="172"/>
      <c r="T2655" s="172"/>
      <c r="U2655" s="172"/>
      <c r="V2655" s="173"/>
      <c r="W2655" s="173"/>
    </row>
    <row r="2656" spans="1:23">
      <c r="A2656" s="170"/>
      <c r="B2656" s="170"/>
      <c r="C2656" s="170"/>
      <c r="D2656" s="170"/>
      <c r="E2656" s="170"/>
      <c r="F2656" s="171"/>
      <c r="G2656" s="172"/>
      <c r="H2656" s="172"/>
      <c r="I2656" s="172"/>
      <c r="J2656" s="172"/>
      <c r="K2656" s="172"/>
      <c r="L2656" s="172"/>
      <c r="M2656" s="172"/>
      <c r="N2656" s="172"/>
      <c r="O2656" s="172"/>
      <c r="P2656" s="172"/>
      <c r="Q2656" s="172"/>
      <c r="R2656" s="172"/>
      <c r="S2656" s="172"/>
      <c r="T2656" s="172"/>
      <c r="U2656" s="172"/>
      <c r="V2656" s="173"/>
      <c r="W2656" s="173"/>
    </row>
    <row r="2657" spans="1:23">
      <c r="A2657" s="170"/>
      <c r="B2657" s="170"/>
      <c r="C2657" s="170"/>
      <c r="D2657" s="170"/>
      <c r="E2657" s="170"/>
      <c r="F2657" s="171"/>
      <c r="G2657" s="172"/>
      <c r="H2657" s="172"/>
      <c r="I2657" s="172"/>
      <c r="J2657" s="172"/>
      <c r="K2657" s="172"/>
      <c r="L2657" s="172"/>
      <c r="M2657" s="172"/>
      <c r="N2657" s="172"/>
      <c r="O2657" s="172"/>
      <c r="P2657" s="172"/>
      <c r="Q2657" s="172"/>
      <c r="R2657" s="172"/>
      <c r="S2657" s="172"/>
      <c r="T2657" s="172"/>
      <c r="U2657" s="172"/>
      <c r="V2657" s="173"/>
      <c r="W2657" s="173"/>
    </row>
    <row r="2658" spans="1:23">
      <c r="A2658" s="170"/>
      <c r="B2658" s="170"/>
      <c r="C2658" s="170"/>
      <c r="D2658" s="170"/>
      <c r="E2658" s="170"/>
      <c r="F2658" s="171"/>
      <c r="G2658" s="172"/>
      <c r="H2658" s="172"/>
      <c r="I2658" s="172"/>
      <c r="J2658" s="172"/>
      <c r="K2658" s="172"/>
      <c r="L2658" s="172"/>
      <c r="M2658" s="172"/>
      <c r="N2658" s="172"/>
      <c r="O2658" s="172"/>
      <c r="P2658" s="172"/>
      <c r="Q2658" s="172"/>
      <c r="R2658" s="172"/>
      <c r="S2658" s="172"/>
      <c r="T2658" s="172"/>
      <c r="U2658" s="172"/>
      <c r="V2658" s="173"/>
      <c r="W2658" s="173"/>
    </row>
    <row r="2659" spans="1:23">
      <c r="A2659" s="170"/>
      <c r="B2659" s="170"/>
      <c r="C2659" s="170"/>
      <c r="D2659" s="170"/>
      <c r="E2659" s="170"/>
      <c r="F2659" s="171"/>
      <c r="G2659" s="172"/>
      <c r="H2659" s="172"/>
      <c r="I2659" s="172"/>
      <c r="J2659" s="172"/>
      <c r="K2659" s="172"/>
      <c r="L2659" s="172"/>
      <c r="M2659" s="172"/>
      <c r="N2659" s="172"/>
      <c r="O2659" s="172"/>
      <c r="P2659" s="172"/>
      <c r="Q2659" s="172"/>
      <c r="R2659" s="172"/>
      <c r="S2659" s="172"/>
      <c r="T2659" s="172"/>
      <c r="U2659" s="172"/>
      <c r="V2659" s="173"/>
      <c r="W2659" s="173"/>
    </row>
    <row r="2660" spans="1:23">
      <c r="A2660" s="170"/>
      <c r="B2660" s="170"/>
      <c r="C2660" s="170"/>
      <c r="D2660" s="170"/>
      <c r="E2660" s="170"/>
      <c r="F2660" s="171"/>
      <c r="G2660" s="172"/>
      <c r="H2660" s="172"/>
      <c r="I2660" s="172"/>
      <c r="J2660" s="172"/>
      <c r="K2660" s="172"/>
      <c r="L2660" s="172"/>
      <c r="M2660" s="172"/>
      <c r="N2660" s="172"/>
      <c r="O2660" s="172"/>
      <c r="P2660" s="172"/>
      <c r="Q2660" s="172"/>
      <c r="R2660" s="172"/>
      <c r="S2660" s="172"/>
      <c r="T2660" s="172"/>
      <c r="U2660" s="172"/>
      <c r="V2660" s="173"/>
      <c r="W2660" s="173"/>
    </row>
    <row r="2661" spans="1:23">
      <c r="A2661" s="170"/>
      <c r="B2661" s="170"/>
      <c r="C2661" s="170"/>
      <c r="D2661" s="170"/>
      <c r="E2661" s="170"/>
      <c r="F2661" s="171"/>
      <c r="G2661" s="172"/>
      <c r="H2661" s="172"/>
      <c r="I2661" s="172"/>
      <c r="J2661" s="172"/>
      <c r="K2661" s="172"/>
      <c r="L2661" s="172"/>
      <c r="M2661" s="172"/>
      <c r="N2661" s="172"/>
      <c r="O2661" s="172"/>
      <c r="P2661" s="172"/>
      <c r="Q2661" s="172"/>
      <c r="R2661" s="172"/>
      <c r="S2661" s="172"/>
      <c r="T2661" s="172"/>
      <c r="U2661" s="172"/>
      <c r="V2661" s="173"/>
      <c r="W2661" s="173"/>
    </row>
    <row r="2662" spans="1:23">
      <c r="A2662" s="170"/>
      <c r="B2662" s="170"/>
      <c r="C2662" s="170"/>
      <c r="D2662" s="170"/>
      <c r="E2662" s="170"/>
      <c r="F2662" s="171"/>
      <c r="G2662" s="172"/>
      <c r="H2662" s="172"/>
      <c r="I2662" s="172"/>
      <c r="J2662" s="172"/>
      <c r="K2662" s="172"/>
      <c r="L2662" s="172"/>
      <c r="M2662" s="172"/>
      <c r="N2662" s="172"/>
      <c r="O2662" s="172"/>
      <c r="P2662" s="172"/>
      <c r="Q2662" s="172"/>
      <c r="R2662" s="172"/>
      <c r="S2662" s="172"/>
      <c r="T2662" s="172"/>
      <c r="U2662" s="172"/>
      <c r="V2662" s="173"/>
      <c r="W2662" s="173"/>
    </row>
    <row r="2663" spans="1:23">
      <c r="A2663" s="170"/>
      <c r="B2663" s="170"/>
      <c r="C2663" s="170"/>
      <c r="D2663" s="170"/>
      <c r="E2663" s="170"/>
      <c r="F2663" s="171"/>
      <c r="G2663" s="172"/>
      <c r="H2663" s="172"/>
      <c r="I2663" s="172"/>
      <c r="J2663" s="172"/>
      <c r="K2663" s="172"/>
      <c r="L2663" s="172"/>
      <c r="M2663" s="172"/>
      <c r="N2663" s="172"/>
      <c r="O2663" s="172"/>
      <c r="P2663" s="172"/>
      <c r="Q2663" s="172"/>
      <c r="R2663" s="172"/>
      <c r="S2663" s="172"/>
      <c r="T2663" s="172"/>
      <c r="U2663" s="172"/>
      <c r="V2663" s="173"/>
      <c r="W2663" s="173"/>
    </row>
    <row r="2664" spans="1:23">
      <c r="A2664" s="170"/>
      <c r="B2664" s="170"/>
      <c r="C2664" s="170"/>
      <c r="D2664" s="170"/>
      <c r="E2664" s="170"/>
      <c r="F2664" s="171"/>
      <c r="G2664" s="172"/>
      <c r="H2664" s="172"/>
      <c r="I2664" s="172"/>
      <c r="J2664" s="172"/>
      <c r="K2664" s="172"/>
      <c r="L2664" s="172"/>
      <c r="M2664" s="172"/>
      <c r="N2664" s="172"/>
      <c r="O2664" s="172"/>
      <c r="P2664" s="172"/>
      <c r="Q2664" s="172"/>
      <c r="R2664" s="172"/>
      <c r="S2664" s="172"/>
      <c r="T2664" s="172"/>
      <c r="U2664" s="172"/>
      <c r="V2664" s="173"/>
      <c r="W2664" s="173"/>
    </row>
    <row r="2665" spans="1:23">
      <c r="A2665" s="170"/>
      <c r="B2665" s="170"/>
      <c r="C2665" s="170"/>
      <c r="D2665" s="170"/>
      <c r="E2665" s="170"/>
      <c r="F2665" s="171"/>
      <c r="G2665" s="172"/>
      <c r="H2665" s="172"/>
      <c r="I2665" s="172"/>
      <c r="J2665" s="172"/>
      <c r="K2665" s="172"/>
      <c r="L2665" s="172"/>
      <c r="M2665" s="172"/>
      <c r="N2665" s="172"/>
      <c r="O2665" s="172"/>
      <c r="P2665" s="172"/>
      <c r="Q2665" s="172"/>
      <c r="R2665" s="172"/>
      <c r="S2665" s="172"/>
      <c r="T2665" s="172"/>
      <c r="U2665" s="172"/>
      <c r="V2665" s="173"/>
      <c r="W2665" s="173"/>
    </row>
    <row r="2666" spans="1:23">
      <c r="A2666" s="170"/>
      <c r="B2666" s="170"/>
      <c r="C2666" s="170"/>
      <c r="D2666" s="170"/>
      <c r="E2666" s="170"/>
      <c r="F2666" s="171"/>
      <c r="G2666" s="172"/>
      <c r="H2666" s="172"/>
      <c r="I2666" s="172"/>
      <c r="J2666" s="172"/>
      <c r="K2666" s="172"/>
      <c r="L2666" s="172"/>
      <c r="M2666" s="172"/>
      <c r="N2666" s="172"/>
      <c r="O2666" s="172"/>
      <c r="P2666" s="172"/>
      <c r="Q2666" s="172"/>
      <c r="R2666" s="172"/>
      <c r="S2666" s="172"/>
      <c r="T2666" s="172"/>
      <c r="U2666" s="172"/>
      <c r="V2666" s="173"/>
      <c r="W2666" s="173"/>
    </row>
    <row r="2667" spans="1:23">
      <c r="A2667" s="170"/>
      <c r="B2667" s="170"/>
      <c r="C2667" s="170"/>
      <c r="D2667" s="170"/>
      <c r="E2667" s="170"/>
      <c r="F2667" s="171"/>
      <c r="G2667" s="172"/>
      <c r="H2667" s="172"/>
      <c r="I2667" s="172"/>
      <c r="J2667" s="172"/>
      <c r="K2667" s="172"/>
      <c r="L2667" s="172"/>
      <c r="M2667" s="172"/>
      <c r="N2667" s="172"/>
      <c r="O2667" s="172"/>
      <c r="P2667" s="172"/>
      <c r="Q2667" s="172"/>
      <c r="R2667" s="172"/>
      <c r="S2667" s="172"/>
      <c r="T2667" s="172"/>
      <c r="U2667" s="172"/>
      <c r="V2667" s="173"/>
      <c r="W2667" s="173"/>
    </row>
    <row r="2668" spans="1:23">
      <c r="A2668" s="170"/>
      <c r="B2668" s="170"/>
      <c r="C2668" s="170"/>
      <c r="D2668" s="170"/>
      <c r="E2668" s="170"/>
      <c r="F2668" s="171"/>
      <c r="G2668" s="172"/>
      <c r="H2668" s="172"/>
      <c r="I2668" s="172"/>
      <c r="J2668" s="172"/>
      <c r="K2668" s="172"/>
      <c r="L2668" s="172"/>
      <c r="M2668" s="172"/>
      <c r="N2668" s="172"/>
      <c r="O2668" s="172"/>
      <c r="P2668" s="172"/>
      <c r="Q2668" s="172"/>
      <c r="R2668" s="172"/>
      <c r="S2668" s="172"/>
      <c r="T2668" s="172"/>
      <c r="U2668" s="172"/>
      <c r="V2668" s="173"/>
      <c r="W2668" s="173"/>
    </row>
    <row r="2669" spans="1:23">
      <c r="A2669" s="170"/>
      <c r="B2669" s="170"/>
      <c r="C2669" s="170"/>
      <c r="D2669" s="170"/>
      <c r="E2669" s="170"/>
      <c r="F2669" s="171"/>
      <c r="G2669" s="172"/>
      <c r="H2669" s="172"/>
      <c r="I2669" s="172"/>
      <c r="J2669" s="172"/>
      <c r="K2669" s="172"/>
      <c r="L2669" s="172"/>
      <c r="M2669" s="172"/>
      <c r="N2669" s="172"/>
      <c r="O2669" s="172"/>
      <c r="P2669" s="172"/>
      <c r="Q2669" s="172"/>
      <c r="R2669" s="172"/>
      <c r="S2669" s="172"/>
      <c r="T2669" s="172"/>
      <c r="U2669" s="172"/>
      <c r="V2669" s="173"/>
      <c r="W2669" s="173"/>
    </row>
    <row r="2670" spans="1:23">
      <c r="A2670" s="170"/>
      <c r="B2670" s="170"/>
      <c r="C2670" s="170"/>
      <c r="D2670" s="170"/>
      <c r="E2670" s="170"/>
      <c r="F2670" s="171"/>
      <c r="G2670" s="172"/>
      <c r="H2670" s="172"/>
      <c r="I2670" s="172"/>
      <c r="J2670" s="172"/>
      <c r="K2670" s="172"/>
      <c r="L2670" s="172"/>
      <c r="M2670" s="172"/>
      <c r="N2670" s="172"/>
      <c r="O2670" s="172"/>
      <c r="P2670" s="172"/>
      <c r="Q2670" s="172"/>
      <c r="R2670" s="172"/>
      <c r="S2670" s="172"/>
      <c r="T2670" s="172"/>
      <c r="U2670" s="172"/>
      <c r="V2670" s="173"/>
      <c r="W2670" s="173"/>
    </row>
    <row r="2671" spans="1:23">
      <c r="A2671" s="170"/>
      <c r="B2671" s="170"/>
      <c r="C2671" s="170"/>
      <c r="D2671" s="170"/>
      <c r="E2671" s="170"/>
      <c r="F2671" s="171"/>
      <c r="G2671" s="172"/>
      <c r="H2671" s="172"/>
      <c r="I2671" s="172"/>
      <c r="J2671" s="172"/>
      <c r="K2671" s="172"/>
      <c r="L2671" s="172"/>
      <c r="M2671" s="172"/>
      <c r="N2671" s="172"/>
      <c r="O2671" s="172"/>
      <c r="P2671" s="172"/>
      <c r="Q2671" s="172"/>
      <c r="R2671" s="172"/>
      <c r="S2671" s="172"/>
      <c r="T2671" s="172"/>
      <c r="U2671" s="172"/>
      <c r="V2671" s="173"/>
      <c r="W2671" s="173"/>
    </row>
    <row r="2672" spans="1:23">
      <c r="A2672" s="170"/>
      <c r="B2672" s="170"/>
      <c r="C2672" s="170"/>
      <c r="D2672" s="170"/>
      <c r="E2672" s="170"/>
      <c r="F2672" s="171"/>
      <c r="G2672" s="172"/>
      <c r="H2672" s="172"/>
      <c r="I2672" s="172"/>
      <c r="J2672" s="172"/>
      <c r="K2672" s="172"/>
      <c r="L2672" s="172"/>
      <c r="M2672" s="172"/>
      <c r="N2672" s="172"/>
      <c r="O2672" s="172"/>
      <c r="P2672" s="172"/>
      <c r="Q2672" s="172"/>
      <c r="R2672" s="172"/>
      <c r="S2672" s="172"/>
      <c r="T2672" s="172"/>
      <c r="U2672" s="172"/>
      <c r="V2672" s="173"/>
      <c r="W2672" s="173"/>
    </row>
    <row r="2673" spans="1:23">
      <c r="A2673" s="170"/>
      <c r="B2673" s="170"/>
      <c r="C2673" s="170"/>
      <c r="D2673" s="170"/>
      <c r="E2673" s="170"/>
      <c r="F2673" s="171"/>
      <c r="G2673" s="172"/>
      <c r="H2673" s="172"/>
      <c r="I2673" s="172"/>
      <c r="J2673" s="172"/>
      <c r="K2673" s="172"/>
      <c r="L2673" s="172"/>
      <c r="M2673" s="172"/>
      <c r="N2673" s="172"/>
      <c r="O2673" s="172"/>
      <c r="P2673" s="172"/>
      <c r="Q2673" s="172"/>
      <c r="R2673" s="172"/>
      <c r="S2673" s="172"/>
      <c r="T2673" s="172"/>
      <c r="U2673" s="172"/>
      <c r="V2673" s="173"/>
      <c r="W2673" s="173"/>
    </row>
    <row r="2674" spans="1:23">
      <c r="A2674" s="170"/>
      <c r="B2674" s="170"/>
      <c r="C2674" s="170"/>
      <c r="D2674" s="170"/>
      <c r="E2674" s="170"/>
      <c r="F2674" s="171"/>
      <c r="G2674" s="172"/>
      <c r="H2674" s="172"/>
      <c r="I2674" s="172"/>
      <c r="J2674" s="172"/>
      <c r="K2674" s="172"/>
      <c r="L2674" s="172"/>
      <c r="M2674" s="172"/>
      <c r="N2674" s="172"/>
      <c r="O2674" s="172"/>
      <c r="P2674" s="172"/>
      <c r="Q2674" s="172"/>
      <c r="R2674" s="172"/>
      <c r="S2674" s="172"/>
      <c r="T2674" s="172"/>
      <c r="U2674" s="172"/>
      <c r="V2674" s="173"/>
      <c r="W2674" s="173"/>
    </row>
    <row r="2675" spans="1:23">
      <c r="A2675" s="170"/>
      <c r="B2675" s="170"/>
      <c r="C2675" s="170"/>
      <c r="D2675" s="170"/>
      <c r="E2675" s="170"/>
      <c r="F2675" s="171"/>
      <c r="G2675" s="172"/>
      <c r="H2675" s="172"/>
      <c r="I2675" s="172"/>
      <c r="J2675" s="172"/>
      <c r="K2675" s="172"/>
      <c r="L2675" s="172"/>
      <c r="M2675" s="172"/>
      <c r="N2675" s="172"/>
      <c r="O2675" s="172"/>
      <c r="P2675" s="172"/>
      <c r="Q2675" s="172"/>
      <c r="R2675" s="172"/>
      <c r="S2675" s="172"/>
      <c r="T2675" s="172"/>
      <c r="U2675" s="172"/>
      <c r="V2675" s="173"/>
      <c r="W2675" s="173"/>
    </row>
    <row r="2676" spans="1:23">
      <c r="A2676" s="170"/>
      <c r="B2676" s="170"/>
      <c r="C2676" s="170"/>
      <c r="D2676" s="170"/>
      <c r="E2676" s="170"/>
      <c r="F2676" s="171"/>
      <c r="G2676" s="172"/>
      <c r="H2676" s="172"/>
      <c r="I2676" s="172"/>
      <c r="J2676" s="172"/>
      <c r="K2676" s="172"/>
      <c r="L2676" s="172"/>
      <c r="M2676" s="172"/>
      <c r="N2676" s="172"/>
      <c r="O2676" s="172"/>
      <c r="P2676" s="172"/>
      <c r="Q2676" s="172"/>
      <c r="R2676" s="172"/>
      <c r="S2676" s="172"/>
      <c r="T2676" s="172"/>
      <c r="U2676" s="172"/>
      <c r="V2676" s="173"/>
      <c r="W2676" s="173"/>
    </row>
    <row r="2677" spans="1:23">
      <c r="A2677" s="170"/>
      <c r="B2677" s="170"/>
      <c r="C2677" s="170"/>
      <c r="D2677" s="170"/>
      <c r="E2677" s="170"/>
      <c r="F2677" s="171"/>
      <c r="G2677" s="172"/>
      <c r="H2677" s="172"/>
      <c r="I2677" s="172"/>
      <c r="J2677" s="172"/>
      <c r="K2677" s="172"/>
      <c r="L2677" s="172"/>
      <c r="M2677" s="172"/>
      <c r="N2677" s="172"/>
      <c r="O2677" s="172"/>
      <c r="P2677" s="172"/>
      <c r="Q2677" s="172"/>
      <c r="R2677" s="172"/>
      <c r="S2677" s="172"/>
      <c r="T2677" s="172"/>
      <c r="U2677" s="172"/>
      <c r="V2677" s="173"/>
      <c r="W2677" s="173"/>
    </row>
    <row r="2678" spans="1:23">
      <c r="A2678" s="170"/>
      <c r="B2678" s="170"/>
      <c r="C2678" s="170"/>
      <c r="D2678" s="170"/>
      <c r="E2678" s="170"/>
      <c r="F2678" s="171"/>
      <c r="G2678" s="172"/>
      <c r="H2678" s="172"/>
      <c r="I2678" s="172"/>
      <c r="J2678" s="172"/>
      <c r="K2678" s="172"/>
      <c r="L2678" s="172"/>
      <c r="M2678" s="172"/>
      <c r="N2678" s="172"/>
      <c r="O2678" s="172"/>
      <c r="P2678" s="172"/>
      <c r="Q2678" s="172"/>
      <c r="R2678" s="172"/>
      <c r="S2678" s="172"/>
      <c r="T2678" s="172"/>
      <c r="U2678" s="172"/>
      <c r="V2678" s="173"/>
      <c r="W2678" s="173"/>
    </row>
    <row r="2679" spans="1:23">
      <c r="A2679" s="170"/>
      <c r="B2679" s="170"/>
      <c r="C2679" s="170"/>
      <c r="D2679" s="170"/>
      <c r="E2679" s="170"/>
      <c r="F2679" s="171"/>
      <c r="G2679" s="172"/>
      <c r="H2679" s="172"/>
      <c r="I2679" s="172"/>
      <c r="J2679" s="172"/>
      <c r="K2679" s="172"/>
      <c r="L2679" s="172"/>
      <c r="M2679" s="172"/>
      <c r="N2679" s="172"/>
      <c r="O2679" s="172"/>
      <c r="P2679" s="172"/>
      <c r="Q2679" s="172"/>
      <c r="R2679" s="172"/>
      <c r="S2679" s="172"/>
      <c r="T2679" s="172"/>
      <c r="U2679" s="172"/>
      <c r="V2679" s="173"/>
      <c r="W2679" s="173"/>
    </row>
    <row r="2680" spans="1:23">
      <c r="A2680" s="170"/>
      <c r="B2680" s="170"/>
      <c r="C2680" s="170"/>
      <c r="D2680" s="170"/>
      <c r="E2680" s="170"/>
      <c r="F2680" s="171"/>
      <c r="G2680" s="172"/>
      <c r="H2680" s="172"/>
      <c r="I2680" s="172"/>
      <c r="J2680" s="172"/>
      <c r="K2680" s="172"/>
      <c r="L2680" s="172"/>
      <c r="M2680" s="172"/>
      <c r="N2680" s="172"/>
      <c r="O2680" s="172"/>
      <c r="P2680" s="172"/>
      <c r="Q2680" s="172"/>
      <c r="R2680" s="172"/>
      <c r="S2680" s="172"/>
      <c r="T2680" s="172"/>
      <c r="U2680" s="172"/>
      <c r="V2680" s="173"/>
      <c r="W2680" s="173"/>
    </row>
    <row r="2681" spans="1:23">
      <c r="A2681" s="170"/>
      <c r="B2681" s="170"/>
      <c r="C2681" s="170"/>
      <c r="D2681" s="170"/>
      <c r="E2681" s="170"/>
      <c r="F2681" s="171"/>
      <c r="G2681" s="172"/>
      <c r="H2681" s="172"/>
      <c r="I2681" s="172"/>
      <c r="J2681" s="172"/>
      <c r="K2681" s="172"/>
      <c r="L2681" s="172"/>
      <c r="M2681" s="172"/>
      <c r="N2681" s="172"/>
      <c r="O2681" s="172"/>
      <c r="P2681" s="172"/>
      <c r="Q2681" s="172"/>
      <c r="R2681" s="172"/>
      <c r="S2681" s="172"/>
      <c r="T2681" s="172"/>
      <c r="U2681" s="172"/>
      <c r="V2681" s="173"/>
      <c r="W2681" s="173"/>
    </row>
    <row r="2682" spans="1:23">
      <c r="A2682" s="170"/>
      <c r="B2682" s="170"/>
      <c r="C2682" s="170"/>
      <c r="D2682" s="170"/>
      <c r="E2682" s="170"/>
      <c r="F2682" s="171"/>
      <c r="G2682" s="172"/>
      <c r="H2682" s="172"/>
      <c r="I2682" s="172"/>
      <c r="J2682" s="172"/>
      <c r="K2682" s="172"/>
      <c r="L2682" s="172"/>
      <c r="M2682" s="172"/>
      <c r="N2682" s="172"/>
      <c r="O2682" s="172"/>
      <c r="P2682" s="172"/>
      <c r="Q2682" s="172"/>
      <c r="R2682" s="172"/>
      <c r="S2682" s="172"/>
      <c r="T2682" s="172"/>
      <c r="U2682" s="172"/>
      <c r="V2682" s="173"/>
      <c r="W2682" s="173"/>
    </row>
    <row r="2683" spans="1:23">
      <c r="A2683" s="170"/>
      <c r="B2683" s="170"/>
      <c r="C2683" s="170"/>
      <c r="D2683" s="170"/>
      <c r="E2683" s="170"/>
      <c r="F2683" s="171"/>
      <c r="G2683" s="172"/>
      <c r="H2683" s="172"/>
      <c r="I2683" s="172"/>
      <c r="J2683" s="172"/>
      <c r="K2683" s="172"/>
      <c r="L2683" s="172"/>
      <c r="M2683" s="172"/>
      <c r="N2683" s="172"/>
      <c r="O2683" s="172"/>
      <c r="P2683" s="172"/>
      <c r="Q2683" s="172"/>
      <c r="R2683" s="172"/>
      <c r="S2683" s="172"/>
      <c r="T2683" s="172"/>
      <c r="U2683" s="172"/>
      <c r="V2683" s="173"/>
      <c r="W2683" s="173"/>
    </row>
    <row r="2684" spans="1:23">
      <c r="A2684" s="170"/>
      <c r="B2684" s="170"/>
      <c r="C2684" s="170"/>
      <c r="D2684" s="170"/>
      <c r="E2684" s="170"/>
      <c r="F2684" s="171"/>
      <c r="G2684" s="172"/>
      <c r="H2684" s="172"/>
      <c r="I2684" s="172"/>
      <c r="J2684" s="172"/>
      <c r="K2684" s="172"/>
      <c r="L2684" s="172"/>
      <c r="M2684" s="172"/>
      <c r="N2684" s="172"/>
      <c r="O2684" s="172"/>
      <c r="P2684" s="172"/>
      <c r="Q2684" s="172"/>
      <c r="R2684" s="172"/>
      <c r="S2684" s="172"/>
      <c r="T2684" s="172"/>
      <c r="U2684" s="172"/>
      <c r="V2684" s="173"/>
      <c r="W2684" s="173"/>
    </row>
    <row r="2685" spans="1:23">
      <c r="A2685" s="170"/>
      <c r="B2685" s="170"/>
      <c r="C2685" s="170"/>
      <c r="D2685" s="170"/>
      <c r="E2685" s="170"/>
      <c r="F2685" s="171"/>
      <c r="G2685" s="172"/>
      <c r="H2685" s="172"/>
      <c r="I2685" s="172"/>
      <c r="J2685" s="172"/>
      <c r="K2685" s="172"/>
      <c r="L2685" s="172"/>
      <c r="M2685" s="172"/>
      <c r="N2685" s="172"/>
      <c r="O2685" s="172"/>
      <c r="P2685" s="172"/>
      <c r="Q2685" s="172"/>
      <c r="R2685" s="172"/>
      <c r="S2685" s="172"/>
      <c r="T2685" s="172"/>
      <c r="U2685" s="172"/>
      <c r="V2685" s="173"/>
      <c r="W2685" s="173"/>
    </row>
    <row r="2686" spans="1:23">
      <c r="A2686" s="170"/>
      <c r="B2686" s="170"/>
      <c r="C2686" s="170"/>
      <c r="D2686" s="170"/>
      <c r="E2686" s="170"/>
      <c r="F2686" s="171"/>
      <c r="G2686" s="172"/>
      <c r="H2686" s="172"/>
      <c r="I2686" s="172"/>
      <c r="J2686" s="172"/>
      <c r="K2686" s="172"/>
      <c r="L2686" s="172"/>
      <c r="M2686" s="172"/>
      <c r="N2686" s="172"/>
      <c r="O2686" s="172"/>
      <c r="P2686" s="172"/>
      <c r="Q2686" s="172"/>
      <c r="R2686" s="172"/>
      <c r="S2686" s="172"/>
      <c r="T2686" s="172"/>
      <c r="U2686" s="172"/>
      <c r="V2686" s="173"/>
      <c r="W2686" s="173"/>
    </row>
    <row r="2687" spans="1:23">
      <c r="A2687" s="170"/>
      <c r="B2687" s="170"/>
      <c r="C2687" s="170"/>
      <c r="D2687" s="170"/>
      <c r="E2687" s="170"/>
      <c r="F2687" s="171"/>
      <c r="G2687" s="172"/>
      <c r="H2687" s="172"/>
      <c r="I2687" s="172"/>
      <c r="J2687" s="172"/>
      <c r="K2687" s="172"/>
      <c r="L2687" s="172"/>
      <c r="M2687" s="172"/>
      <c r="N2687" s="172"/>
      <c r="O2687" s="172"/>
      <c r="P2687" s="172"/>
      <c r="Q2687" s="172"/>
      <c r="R2687" s="172"/>
      <c r="S2687" s="172"/>
      <c r="T2687" s="172"/>
      <c r="U2687" s="172"/>
      <c r="V2687" s="173"/>
      <c r="W2687" s="173"/>
    </row>
    <row r="2688" spans="1:23">
      <c r="A2688" s="170"/>
      <c r="B2688" s="170"/>
      <c r="C2688" s="170"/>
      <c r="D2688" s="170"/>
      <c r="E2688" s="170"/>
      <c r="F2688" s="171"/>
      <c r="G2688" s="172"/>
      <c r="H2688" s="172"/>
      <c r="I2688" s="172"/>
      <c r="J2688" s="172"/>
      <c r="K2688" s="172"/>
      <c r="L2688" s="172"/>
      <c r="M2688" s="172"/>
      <c r="N2688" s="172"/>
      <c r="O2688" s="172"/>
      <c r="P2688" s="172"/>
      <c r="Q2688" s="172"/>
      <c r="R2688" s="172"/>
      <c r="S2688" s="172"/>
      <c r="T2688" s="172"/>
      <c r="U2688" s="172"/>
      <c r="V2688" s="173"/>
      <c r="W2688" s="173"/>
    </row>
    <row r="2689" spans="1:23">
      <c r="A2689" s="170"/>
      <c r="B2689" s="170"/>
      <c r="C2689" s="170"/>
      <c r="D2689" s="170"/>
      <c r="E2689" s="170"/>
      <c r="F2689" s="171"/>
      <c r="G2689" s="172"/>
      <c r="H2689" s="172"/>
      <c r="I2689" s="172"/>
      <c r="J2689" s="172"/>
      <c r="K2689" s="172"/>
      <c r="L2689" s="172"/>
      <c r="M2689" s="172"/>
      <c r="N2689" s="172"/>
      <c r="O2689" s="172"/>
      <c r="P2689" s="172"/>
      <c r="Q2689" s="172"/>
      <c r="R2689" s="172"/>
      <c r="S2689" s="172"/>
      <c r="T2689" s="172"/>
      <c r="U2689" s="172"/>
      <c r="V2689" s="173"/>
      <c r="W2689" s="173"/>
    </row>
    <row r="2690" spans="1:23">
      <c r="A2690" s="170"/>
      <c r="B2690" s="170"/>
      <c r="C2690" s="170"/>
      <c r="D2690" s="170"/>
      <c r="E2690" s="170"/>
      <c r="F2690" s="171"/>
      <c r="G2690" s="172"/>
      <c r="H2690" s="172"/>
      <c r="I2690" s="172"/>
      <c r="J2690" s="172"/>
      <c r="K2690" s="172"/>
      <c r="L2690" s="172"/>
      <c r="M2690" s="172"/>
      <c r="N2690" s="172"/>
      <c r="O2690" s="172"/>
      <c r="P2690" s="172"/>
      <c r="Q2690" s="172"/>
      <c r="R2690" s="172"/>
      <c r="S2690" s="172"/>
      <c r="T2690" s="172"/>
      <c r="U2690" s="172"/>
      <c r="V2690" s="173"/>
      <c r="W2690" s="173"/>
    </row>
    <row r="2691" spans="1:23">
      <c r="A2691" s="170"/>
      <c r="B2691" s="170"/>
      <c r="C2691" s="170"/>
      <c r="D2691" s="170"/>
      <c r="E2691" s="170"/>
      <c r="F2691" s="171"/>
      <c r="G2691" s="172"/>
      <c r="H2691" s="172"/>
      <c r="I2691" s="172"/>
      <c r="J2691" s="172"/>
      <c r="K2691" s="172"/>
      <c r="L2691" s="172"/>
      <c r="M2691" s="172"/>
      <c r="N2691" s="172"/>
      <c r="O2691" s="172"/>
      <c r="P2691" s="172"/>
      <c r="Q2691" s="172"/>
      <c r="R2691" s="172"/>
      <c r="S2691" s="172"/>
      <c r="T2691" s="172"/>
      <c r="U2691" s="172"/>
      <c r="V2691" s="173"/>
      <c r="W2691" s="173"/>
    </row>
    <row r="2692" spans="1:23">
      <c r="A2692" s="170"/>
      <c r="B2692" s="170"/>
      <c r="C2692" s="170"/>
      <c r="D2692" s="170"/>
      <c r="E2692" s="170"/>
      <c r="F2692" s="171"/>
      <c r="G2692" s="172"/>
      <c r="H2692" s="172"/>
      <c r="I2692" s="172"/>
      <c r="J2692" s="172"/>
      <c r="K2692" s="172"/>
      <c r="L2692" s="172"/>
      <c r="M2692" s="172"/>
      <c r="N2692" s="172"/>
      <c r="O2692" s="172"/>
      <c r="P2692" s="172"/>
      <c r="Q2692" s="172"/>
      <c r="R2692" s="172"/>
      <c r="S2692" s="172"/>
      <c r="T2692" s="172"/>
      <c r="U2692" s="172"/>
      <c r="V2692" s="173"/>
      <c r="W2692" s="173"/>
    </row>
    <row r="2693" spans="1:23">
      <c r="A2693" s="170"/>
      <c r="B2693" s="170"/>
      <c r="C2693" s="170"/>
      <c r="D2693" s="170"/>
      <c r="E2693" s="170"/>
      <c r="F2693" s="171"/>
      <c r="G2693" s="172"/>
      <c r="H2693" s="172"/>
      <c r="I2693" s="172"/>
      <c r="J2693" s="172"/>
      <c r="K2693" s="172"/>
      <c r="L2693" s="172"/>
      <c r="M2693" s="172"/>
      <c r="N2693" s="172"/>
      <c r="O2693" s="172"/>
      <c r="P2693" s="172"/>
      <c r="Q2693" s="172"/>
      <c r="R2693" s="172"/>
      <c r="S2693" s="172"/>
      <c r="T2693" s="172"/>
      <c r="U2693" s="172"/>
      <c r="V2693" s="173"/>
      <c r="W2693" s="173"/>
    </row>
    <row r="2694" spans="1:23">
      <c r="A2694" s="170"/>
      <c r="B2694" s="170"/>
      <c r="C2694" s="170"/>
      <c r="D2694" s="170"/>
      <c r="E2694" s="170"/>
      <c r="F2694" s="171"/>
      <c r="G2694" s="172"/>
      <c r="H2694" s="172"/>
      <c r="I2694" s="172"/>
      <c r="J2694" s="172"/>
      <c r="K2694" s="172"/>
      <c r="L2694" s="172"/>
      <c r="M2694" s="172"/>
      <c r="N2694" s="172"/>
      <c r="O2694" s="172"/>
      <c r="P2694" s="172"/>
      <c r="Q2694" s="172"/>
      <c r="R2694" s="172"/>
      <c r="S2694" s="172"/>
      <c r="T2694" s="172"/>
      <c r="U2694" s="172"/>
      <c r="V2694" s="173"/>
      <c r="W2694" s="173"/>
    </row>
    <row r="2695" spans="1:23">
      <c r="A2695" s="170"/>
      <c r="B2695" s="170"/>
      <c r="C2695" s="170"/>
      <c r="D2695" s="170"/>
      <c r="E2695" s="170"/>
      <c r="F2695" s="171"/>
      <c r="G2695" s="172"/>
      <c r="H2695" s="172"/>
      <c r="I2695" s="172"/>
      <c r="J2695" s="172"/>
      <c r="K2695" s="172"/>
      <c r="L2695" s="172"/>
      <c r="M2695" s="172"/>
      <c r="N2695" s="172"/>
      <c r="O2695" s="172"/>
      <c r="P2695" s="172"/>
      <c r="Q2695" s="172"/>
      <c r="R2695" s="172"/>
      <c r="S2695" s="172"/>
      <c r="T2695" s="172"/>
      <c r="U2695" s="172"/>
      <c r="V2695" s="173"/>
      <c r="W2695" s="173"/>
    </row>
    <row r="2696" spans="1:23">
      <c r="A2696" s="170"/>
      <c r="B2696" s="170"/>
      <c r="C2696" s="170"/>
      <c r="D2696" s="170"/>
      <c r="E2696" s="170"/>
      <c r="F2696" s="171"/>
      <c r="G2696" s="172"/>
      <c r="H2696" s="172"/>
      <c r="I2696" s="172"/>
      <c r="J2696" s="172"/>
      <c r="K2696" s="172"/>
      <c r="L2696" s="172"/>
      <c r="M2696" s="172"/>
      <c r="N2696" s="172"/>
      <c r="O2696" s="172"/>
      <c r="P2696" s="172"/>
      <c r="Q2696" s="172"/>
      <c r="R2696" s="172"/>
      <c r="S2696" s="172"/>
      <c r="T2696" s="172"/>
      <c r="U2696" s="172"/>
      <c r="V2696" s="173"/>
      <c r="W2696" s="173"/>
    </row>
    <row r="2697" spans="1:23">
      <c r="A2697" s="170"/>
      <c r="B2697" s="170"/>
      <c r="C2697" s="170"/>
      <c r="D2697" s="170"/>
      <c r="E2697" s="170"/>
      <c r="F2697" s="171"/>
      <c r="G2697" s="172"/>
      <c r="H2697" s="172"/>
      <c r="I2697" s="172"/>
      <c r="J2697" s="172"/>
      <c r="K2697" s="172"/>
      <c r="L2697" s="172"/>
      <c r="M2697" s="172"/>
      <c r="N2697" s="172"/>
      <c r="O2697" s="172"/>
      <c r="P2697" s="172"/>
      <c r="Q2697" s="172"/>
      <c r="R2697" s="172"/>
      <c r="S2697" s="172"/>
      <c r="T2697" s="172"/>
      <c r="U2697" s="172"/>
      <c r="V2697" s="173"/>
      <c r="W2697" s="173"/>
    </row>
    <row r="2698" spans="1:23">
      <c r="A2698" s="170"/>
      <c r="B2698" s="170"/>
      <c r="C2698" s="170"/>
      <c r="D2698" s="170"/>
      <c r="E2698" s="170"/>
      <c r="F2698" s="171"/>
      <c r="G2698" s="172"/>
      <c r="H2698" s="172"/>
      <c r="I2698" s="172"/>
      <c r="J2698" s="172"/>
      <c r="K2698" s="172"/>
      <c r="L2698" s="172"/>
      <c r="M2698" s="172"/>
      <c r="N2698" s="172"/>
      <c r="O2698" s="172"/>
      <c r="P2698" s="172"/>
      <c r="Q2698" s="172"/>
      <c r="R2698" s="172"/>
      <c r="S2698" s="172"/>
      <c r="T2698" s="172"/>
      <c r="U2698" s="172"/>
      <c r="V2698" s="173"/>
      <c r="W2698" s="173"/>
    </row>
    <row r="2699" spans="1:23">
      <c r="A2699" s="170"/>
      <c r="B2699" s="170"/>
      <c r="C2699" s="170"/>
      <c r="D2699" s="170"/>
      <c r="E2699" s="170"/>
      <c r="F2699" s="171"/>
      <c r="G2699" s="172"/>
      <c r="H2699" s="172"/>
      <c r="I2699" s="172"/>
      <c r="J2699" s="172"/>
      <c r="K2699" s="172"/>
      <c r="L2699" s="172"/>
      <c r="M2699" s="172"/>
      <c r="N2699" s="172"/>
      <c r="O2699" s="172"/>
      <c r="P2699" s="172"/>
      <c r="Q2699" s="172"/>
      <c r="R2699" s="172"/>
      <c r="S2699" s="172"/>
      <c r="T2699" s="172"/>
      <c r="U2699" s="172"/>
      <c r="V2699" s="173"/>
      <c r="W2699" s="173"/>
    </row>
    <row r="2700" spans="1:23">
      <c r="A2700" s="170"/>
      <c r="B2700" s="170"/>
      <c r="C2700" s="170"/>
      <c r="D2700" s="170"/>
      <c r="E2700" s="170"/>
      <c r="F2700" s="171"/>
      <c r="G2700" s="172"/>
      <c r="H2700" s="172"/>
      <c r="I2700" s="172"/>
      <c r="J2700" s="172"/>
      <c r="K2700" s="172"/>
      <c r="L2700" s="172"/>
      <c r="M2700" s="172"/>
      <c r="N2700" s="172"/>
      <c r="O2700" s="172"/>
      <c r="P2700" s="172"/>
      <c r="Q2700" s="172"/>
      <c r="R2700" s="172"/>
      <c r="S2700" s="172"/>
      <c r="T2700" s="172"/>
      <c r="U2700" s="172"/>
      <c r="V2700" s="173"/>
      <c r="W2700" s="173"/>
    </row>
    <row r="2701" spans="1:23">
      <c r="A2701" s="170"/>
      <c r="B2701" s="170"/>
      <c r="C2701" s="170"/>
      <c r="D2701" s="170"/>
      <c r="E2701" s="170"/>
      <c r="F2701" s="171"/>
      <c r="G2701" s="172"/>
      <c r="H2701" s="172"/>
      <c r="I2701" s="172"/>
      <c r="J2701" s="172"/>
      <c r="K2701" s="172"/>
      <c r="L2701" s="172"/>
      <c r="M2701" s="172"/>
      <c r="N2701" s="172"/>
      <c r="O2701" s="172"/>
      <c r="P2701" s="172"/>
      <c r="Q2701" s="172"/>
      <c r="R2701" s="172"/>
      <c r="S2701" s="172"/>
      <c r="T2701" s="172"/>
      <c r="U2701" s="172"/>
      <c r="V2701" s="173"/>
      <c r="W2701" s="173"/>
    </row>
    <row r="2702" spans="1:23">
      <c r="A2702" s="170"/>
      <c r="B2702" s="170"/>
      <c r="C2702" s="170"/>
      <c r="D2702" s="170"/>
      <c r="E2702" s="170"/>
      <c r="F2702" s="171"/>
      <c r="G2702" s="172"/>
      <c r="H2702" s="172"/>
      <c r="I2702" s="172"/>
      <c r="J2702" s="172"/>
      <c r="K2702" s="172"/>
      <c r="L2702" s="172"/>
      <c r="M2702" s="172"/>
      <c r="N2702" s="172"/>
      <c r="O2702" s="172"/>
      <c r="P2702" s="172"/>
      <c r="Q2702" s="172"/>
      <c r="R2702" s="172"/>
      <c r="S2702" s="172"/>
      <c r="T2702" s="172"/>
      <c r="U2702" s="172"/>
      <c r="V2702" s="173"/>
      <c r="W2702" s="173"/>
    </row>
    <row r="2703" spans="1:23">
      <c r="A2703" s="170"/>
      <c r="B2703" s="170"/>
      <c r="C2703" s="170"/>
      <c r="D2703" s="170"/>
      <c r="E2703" s="170"/>
      <c r="F2703" s="171"/>
      <c r="G2703" s="172"/>
      <c r="H2703" s="172"/>
      <c r="I2703" s="172"/>
      <c r="J2703" s="172"/>
      <c r="K2703" s="172"/>
      <c r="L2703" s="172"/>
      <c r="M2703" s="172"/>
      <c r="N2703" s="172"/>
      <c r="O2703" s="172"/>
      <c r="P2703" s="172"/>
      <c r="Q2703" s="172"/>
      <c r="R2703" s="172"/>
      <c r="S2703" s="172"/>
      <c r="T2703" s="172"/>
      <c r="U2703" s="172"/>
      <c r="V2703" s="173"/>
      <c r="W2703" s="173"/>
    </row>
    <row r="2704" spans="1:23">
      <c r="A2704" s="170"/>
      <c r="B2704" s="170"/>
      <c r="C2704" s="170"/>
      <c r="D2704" s="170"/>
      <c r="E2704" s="170"/>
      <c r="F2704" s="171"/>
      <c r="G2704" s="172"/>
      <c r="H2704" s="172"/>
      <c r="I2704" s="172"/>
      <c r="J2704" s="172"/>
      <c r="K2704" s="172"/>
      <c r="L2704" s="172"/>
      <c r="M2704" s="172"/>
      <c r="N2704" s="172"/>
      <c r="O2704" s="172"/>
      <c r="P2704" s="172"/>
      <c r="Q2704" s="172"/>
      <c r="R2704" s="172"/>
      <c r="S2704" s="172"/>
      <c r="T2704" s="172"/>
      <c r="U2704" s="172"/>
      <c r="V2704" s="173"/>
      <c r="W2704" s="173"/>
    </row>
    <row r="2705" spans="1:23">
      <c r="A2705" s="170"/>
      <c r="B2705" s="170"/>
      <c r="C2705" s="170"/>
      <c r="D2705" s="170"/>
      <c r="E2705" s="170"/>
      <c r="F2705" s="171"/>
      <c r="G2705" s="172"/>
      <c r="H2705" s="172"/>
      <c r="I2705" s="172"/>
      <c r="J2705" s="172"/>
      <c r="K2705" s="172"/>
      <c r="L2705" s="172"/>
      <c r="M2705" s="172"/>
      <c r="N2705" s="172"/>
      <c r="O2705" s="172"/>
      <c r="P2705" s="172"/>
      <c r="Q2705" s="172"/>
      <c r="R2705" s="172"/>
      <c r="S2705" s="172"/>
      <c r="T2705" s="172"/>
      <c r="U2705" s="172"/>
      <c r="V2705" s="173"/>
      <c r="W2705" s="173"/>
    </row>
    <row r="2706" spans="1:23">
      <c r="A2706" s="170"/>
      <c r="B2706" s="170"/>
      <c r="C2706" s="170"/>
      <c r="D2706" s="170"/>
      <c r="E2706" s="170"/>
      <c r="F2706" s="171"/>
      <c r="G2706" s="172"/>
      <c r="H2706" s="172"/>
      <c r="I2706" s="172"/>
      <c r="J2706" s="172"/>
      <c r="K2706" s="172"/>
      <c r="L2706" s="172"/>
      <c r="M2706" s="172"/>
      <c r="N2706" s="172"/>
      <c r="O2706" s="172"/>
      <c r="P2706" s="172"/>
      <c r="Q2706" s="172"/>
      <c r="R2706" s="172"/>
      <c r="S2706" s="172"/>
      <c r="T2706" s="172"/>
      <c r="U2706" s="172"/>
      <c r="V2706" s="173"/>
      <c r="W2706" s="173"/>
    </row>
    <row r="2707" spans="1:23">
      <c r="A2707" s="170"/>
      <c r="B2707" s="170"/>
      <c r="C2707" s="170"/>
      <c r="D2707" s="170"/>
      <c r="E2707" s="170"/>
      <c r="F2707" s="171"/>
      <c r="G2707" s="172"/>
      <c r="H2707" s="172"/>
      <c r="I2707" s="172"/>
      <c r="J2707" s="172"/>
      <c r="K2707" s="172"/>
      <c r="L2707" s="172"/>
      <c r="M2707" s="172"/>
      <c r="N2707" s="172"/>
      <c r="O2707" s="172"/>
      <c r="P2707" s="172"/>
      <c r="Q2707" s="172"/>
      <c r="R2707" s="172"/>
      <c r="S2707" s="172"/>
      <c r="T2707" s="172"/>
      <c r="U2707" s="172"/>
      <c r="V2707" s="173"/>
      <c r="W2707" s="173"/>
    </row>
    <row r="2708" spans="1:23">
      <c r="A2708" s="170"/>
      <c r="B2708" s="170"/>
      <c r="C2708" s="170"/>
      <c r="D2708" s="170"/>
      <c r="E2708" s="170"/>
      <c r="F2708" s="171"/>
      <c r="G2708" s="172"/>
      <c r="H2708" s="172"/>
      <c r="I2708" s="172"/>
      <c r="J2708" s="172"/>
      <c r="K2708" s="172"/>
      <c r="L2708" s="172"/>
      <c r="M2708" s="172"/>
      <c r="N2708" s="172"/>
      <c r="O2708" s="172"/>
      <c r="P2708" s="172"/>
      <c r="Q2708" s="172"/>
      <c r="R2708" s="172"/>
      <c r="S2708" s="172"/>
      <c r="T2708" s="172"/>
      <c r="U2708" s="172"/>
      <c r="V2708" s="173"/>
      <c r="W2708" s="173"/>
    </row>
    <row r="2709" spans="1:23">
      <c r="A2709" s="170"/>
      <c r="B2709" s="170"/>
      <c r="C2709" s="170"/>
      <c r="D2709" s="170"/>
      <c r="E2709" s="170"/>
      <c r="F2709" s="171"/>
      <c r="G2709" s="172"/>
      <c r="H2709" s="172"/>
      <c r="I2709" s="172"/>
      <c r="J2709" s="172"/>
      <c r="K2709" s="172"/>
      <c r="L2709" s="172"/>
      <c r="M2709" s="172"/>
      <c r="N2709" s="172"/>
      <c r="O2709" s="172"/>
      <c r="P2709" s="172"/>
      <c r="Q2709" s="172"/>
      <c r="R2709" s="172"/>
      <c r="S2709" s="172"/>
      <c r="T2709" s="172"/>
      <c r="U2709" s="172"/>
      <c r="V2709" s="173"/>
      <c r="W2709" s="173"/>
    </row>
    <row r="2710" spans="1:23">
      <c r="A2710" s="170"/>
      <c r="B2710" s="170"/>
      <c r="C2710" s="170"/>
      <c r="D2710" s="170"/>
      <c r="E2710" s="170"/>
      <c r="F2710" s="171"/>
      <c r="G2710" s="172"/>
      <c r="H2710" s="172"/>
      <c r="I2710" s="172"/>
      <c r="J2710" s="172"/>
      <c r="K2710" s="172"/>
      <c r="L2710" s="172"/>
      <c r="M2710" s="172"/>
      <c r="N2710" s="172"/>
      <c r="O2710" s="172"/>
      <c r="P2710" s="172"/>
      <c r="Q2710" s="172"/>
      <c r="R2710" s="172"/>
      <c r="S2710" s="172"/>
      <c r="T2710" s="172"/>
      <c r="U2710" s="172"/>
      <c r="V2710" s="173"/>
      <c r="W2710" s="173"/>
    </row>
    <row r="2711" spans="1:23">
      <c r="A2711" s="170"/>
      <c r="B2711" s="170"/>
      <c r="C2711" s="170"/>
      <c r="D2711" s="170"/>
      <c r="E2711" s="170"/>
      <c r="F2711" s="171"/>
      <c r="G2711" s="172"/>
      <c r="H2711" s="172"/>
      <c r="I2711" s="172"/>
      <c r="J2711" s="172"/>
      <c r="K2711" s="172"/>
      <c r="L2711" s="172"/>
      <c r="M2711" s="172"/>
      <c r="N2711" s="172"/>
      <c r="O2711" s="172"/>
      <c r="P2711" s="172"/>
      <c r="Q2711" s="172"/>
      <c r="R2711" s="172"/>
      <c r="S2711" s="172"/>
      <c r="T2711" s="172"/>
      <c r="U2711" s="172"/>
      <c r="V2711" s="173"/>
      <c r="W2711" s="173"/>
    </row>
    <row r="2712" spans="1:23">
      <c r="A2712" s="170"/>
      <c r="B2712" s="170"/>
      <c r="C2712" s="170"/>
      <c r="D2712" s="170"/>
      <c r="E2712" s="170"/>
      <c r="F2712" s="171"/>
      <c r="G2712" s="172"/>
      <c r="H2712" s="172"/>
      <c r="I2712" s="172"/>
      <c r="J2712" s="172"/>
      <c r="K2712" s="172"/>
      <c r="L2712" s="172"/>
      <c r="M2712" s="172"/>
      <c r="N2712" s="172"/>
      <c r="O2712" s="172"/>
      <c r="P2712" s="172"/>
      <c r="Q2712" s="172"/>
      <c r="R2712" s="172"/>
      <c r="S2712" s="172"/>
      <c r="T2712" s="172"/>
      <c r="U2712" s="172"/>
      <c r="V2712" s="173"/>
      <c r="W2712" s="173"/>
    </row>
    <row r="2713" spans="1:23">
      <c r="A2713" s="170"/>
      <c r="B2713" s="170"/>
      <c r="C2713" s="170"/>
      <c r="D2713" s="170"/>
      <c r="E2713" s="170"/>
      <c r="F2713" s="171"/>
      <c r="G2713" s="172"/>
      <c r="H2713" s="172"/>
      <c r="I2713" s="172"/>
      <c r="J2713" s="172"/>
      <c r="K2713" s="172"/>
      <c r="L2713" s="172"/>
      <c r="M2713" s="172"/>
      <c r="N2713" s="172"/>
      <c r="O2713" s="172"/>
      <c r="P2713" s="172"/>
      <c r="Q2713" s="172"/>
      <c r="R2713" s="172"/>
      <c r="S2713" s="172"/>
      <c r="T2713" s="172"/>
      <c r="U2713" s="172"/>
      <c r="V2713" s="173"/>
      <c r="W2713" s="173"/>
    </row>
    <row r="2714" spans="1:23">
      <c r="A2714" s="170"/>
      <c r="B2714" s="170"/>
      <c r="C2714" s="170"/>
      <c r="D2714" s="170"/>
      <c r="E2714" s="170"/>
      <c r="F2714" s="171"/>
      <c r="G2714" s="172"/>
      <c r="H2714" s="172"/>
      <c r="I2714" s="172"/>
      <c r="J2714" s="172"/>
      <c r="K2714" s="172"/>
      <c r="L2714" s="172"/>
      <c r="M2714" s="172"/>
      <c r="N2714" s="172"/>
      <c r="O2714" s="172"/>
      <c r="P2714" s="172"/>
      <c r="Q2714" s="172"/>
      <c r="R2714" s="172"/>
      <c r="S2714" s="172"/>
      <c r="T2714" s="172"/>
      <c r="U2714" s="172"/>
      <c r="V2714" s="173"/>
      <c r="W2714" s="173"/>
    </row>
    <row r="2715" spans="1:23">
      <c r="A2715" s="170"/>
      <c r="B2715" s="170"/>
      <c r="C2715" s="170"/>
      <c r="D2715" s="170"/>
      <c r="E2715" s="170"/>
      <c r="F2715" s="171"/>
      <c r="G2715" s="172"/>
      <c r="H2715" s="172"/>
      <c r="I2715" s="172"/>
      <c r="J2715" s="172"/>
      <c r="K2715" s="172"/>
      <c r="L2715" s="172"/>
      <c r="M2715" s="172"/>
      <c r="N2715" s="172"/>
      <c r="O2715" s="172"/>
      <c r="P2715" s="172"/>
      <c r="Q2715" s="172"/>
      <c r="R2715" s="172"/>
      <c r="S2715" s="172"/>
      <c r="T2715" s="172"/>
      <c r="U2715" s="172"/>
      <c r="V2715" s="173"/>
      <c r="W2715" s="173"/>
    </row>
    <row r="2716" spans="1:23">
      <c r="A2716" s="170"/>
      <c r="B2716" s="170"/>
      <c r="C2716" s="170"/>
      <c r="D2716" s="170"/>
      <c r="E2716" s="170"/>
      <c r="F2716" s="171"/>
      <c r="G2716" s="172"/>
      <c r="H2716" s="172"/>
      <c r="I2716" s="172"/>
      <c r="J2716" s="172"/>
      <c r="K2716" s="172"/>
      <c r="L2716" s="172"/>
      <c r="M2716" s="172"/>
      <c r="N2716" s="172"/>
      <c r="O2716" s="172"/>
      <c r="P2716" s="172"/>
      <c r="Q2716" s="172"/>
      <c r="R2716" s="172"/>
      <c r="S2716" s="172"/>
      <c r="T2716" s="172"/>
      <c r="U2716" s="172"/>
      <c r="V2716" s="173"/>
      <c r="W2716" s="173"/>
    </row>
    <row r="2717" spans="1:23">
      <c r="A2717" s="170"/>
      <c r="B2717" s="170"/>
      <c r="C2717" s="170"/>
      <c r="D2717" s="170"/>
      <c r="E2717" s="170"/>
      <c r="F2717" s="171"/>
      <c r="G2717" s="172"/>
      <c r="H2717" s="172"/>
      <c r="I2717" s="172"/>
      <c r="J2717" s="172"/>
      <c r="K2717" s="172"/>
      <c r="L2717" s="172"/>
      <c r="M2717" s="172"/>
      <c r="N2717" s="172"/>
      <c r="O2717" s="172"/>
      <c r="P2717" s="172"/>
      <c r="Q2717" s="172"/>
      <c r="R2717" s="172"/>
      <c r="S2717" s="172"/>
      <c r="T2717" s="172"/>
      <c r="U2717" s="172"/>
      <c r="V2717" s="173"/>
      <c r="W2717" s="173"/>
    </row>
    <row r="2718" spans="1:23">
      <c r="A2718" s="170"/>
      <c r="B2718" s="170"/>
      <c r="C2718" s="170"/>
      <c r="D2718" s="170"/>
      <c r="E2718" s="170"/>
      <c r="F2718" s="171"/>
      <c r="G2718" s="172"/>
      <c r="H2718" s="172"/>
      <c r="I2718" s="172"/>
      <c r="J2718" s="172"/>
      <c r="K2718" s="172"/>
      <c r="L2718" s="172"/>
      <c r="M2718" s="172"/>
      <c r="N2718" s="172"/>
      <c r="O2718" s="172"/>
      <c r="P2718" s="172"/>
      <c r="Q2718" s="172"/>
      <c r="R2718" s="172"/>
      <c r="S2718" s="172"/>
      <c r="T2718" s="172"/>
      <c r="U2718" s="172"/>
      <c r="V2718" s="173"/>
      <c r="W2718" s="173"/>
    </row>
    <row r="2719" spans="1:23">
      <c r="A2719" s="170"/>
      <c r="B2719" s="170"/>
      <c r="C2719" s="170"/>
      <c r="D2719" s="170"/>
      <c r="E2719" s="170"/>
      <c r="F2719" s="171"/>
      <c r="G2719" s="172"/>
      <c r="H2719" s="172"/>
      <c r="I2719" s="172"/>
      <c r="J2719" s="172"/>
      <c r="K2719" s="172"/>
      <c r="L2719" s="172"/>
      <c r="M2719" s="172"/>
      <c r="N2719" s="172"/>
      <c r="O2719" s="172"/>
      <c r="P2719" s="172"/>
      <c r="Q2719" s="172"/>
      <c r="R2719" s="172"/>
      <c r="S2719" s="172"/>
      <c r="T2719" s="172"/>
      <c r="U2719" s="172"/>
      <c r="V2719" s="173"/>
      <c r="W2719" s="173"/>
    </row>
    <row r="2720" spans="1:23">
      <c r="A2720" s="170"/>
      <c r="B2720" s="170"/>
      <c r="C2720" s="170"/>
      <c r="D2720" s="170"/>
      <c r="E2720" s="170"/>
      <c r="F2720" s="171"/>
      <c r="G2720" s="172"/>
      <c r="H2720" s="172"/>
      <c r="I2720" s="172"/>
      <c r="J2720" s="172"/>
      <c r="K2720" s="172"/>
      <c r="L2720" s="172"/>
      <c r="M2720" s="172"/>
      <c r="N2720" s="172"/>
      <c r="O2720" s="172"/>
      <c r="P2720" s="172"/>
      <c r="Q2720" s="172"/>
      <c r="R2720" s="172"/>
      <c r="S2720" s="172"/>
      <c r="T2720" s="172"/>
      <c r="U2720" s="172"/>
      <c r="V2720" s="173"/>
      <c r="W2720" s="173"/>
    </row>
    <row r="2721" spans="1:23">
      <c r="A2721" s="170"/>
      <c r="B2721" s="170"/>
      <c r="C2721" s="170"/>
      <c r="D2721" s="170"/>
      <c r="E2721" s="170"/>
      <c r="F2721" s="171"/>
      <c r="G2721" s="172"/>
      <c r="H2721" s="172"/>
      <c r="I2721" s="172"/>
      <c r="J2721" s="172"/>
      <c r="K2721" s="172"/>
      <c r="L2721" s="172"/>
      <c r="M2721" s="172"/>
      <c r="N2721" s="172"/>
      <c r="O2721" s="172"/>
      <c r="P2721" s="172"/>
      <c r="Q2721" s="172"/>
      <c r="R2721" s="172"/>
      <c r="S2721" s="172"/>
      <c r="T2721" s="172"/>
      <c r="U2721" s="172"/>
      <c r="V2721" s="173"/>
      <c r="W2721" s="173"/>
    </row>
    <row r="2722" spans="1:23">
      <c r="A2722" s="170"/>
      <c r="B2722" s="170"/>
      <c r="C2722" s="170"/>
      <c r="D2722" s="170"/>
      <c r="E2722" s="170"/>
      <c r="F2722" s="171"/>
      <c r="G2722" s="172"/>
      <c r="H2722" s="172"/>
      <c r="I2722" s="172"/>
      <c r="J2722" s="172"/>
      <c r="K2722" s="172"/>
      <c r="L2722" s="172"/>
      <c r="M2722" s="172"/>
      <c r="N2722" s="172"/>
      <c r="O2722" s="172"/>
      <c r="P2722" s="172"/>
      <c r="Q2722" s="172"/>
      <c r="R2722" s="172"/>
      <c r="S2722" s="172"/>
      <c r="T2722" s="172"/>
      <c r="U2722" s="172"/>
      <c r="V2722" s="173"/>
      <c r="W2722" s="173"/>
    </row>
    <row r="2723" spans="1:23">
      <c r="A2723" s="170"/>
      <c r="B2723" s="170"/>
      <c r="C2723" s="170"/>
      <c r="D2723" s="170"/>
      <c r="E2723" s="170"/>
      <c r="F2723" s="171"/>
      <c r="G2723" s="172"/>
      <c r="H2723" s="172"/>
      <c r="I2723" s="172"/>
      <c r="J2723" s="172"/>
      <c r="K2723" s="172"/>
      <c r="L2723" s="172"/>
      <c r="M2723" s="172"/>
      <c r="N2723" s="172"/>
      <c r="O2723" s="172"/>
      <c r="P2723" s="172"/>
      <c r="Q2723" s="172"/>
      <c r="R2723" s="172"/>
      <c r="S2723" s="172"/>
      <c r="T2723" s="172"/>
      <c r="U2723" s="172"/>
      <c r="V2723" s="173"/>
      <c r="W2723" s="173"/>
    </row>
    <row r="2724" spans="1:23">
      <c r="A2724" s="170"/>
      <c r="B2724" s="170"/>
      <c r="C2724" s="170"/>
      <c r="D2724" s="170"/>
      <c r="E2724" s="170"/>
      <c r="F2724" s="171"/>
      <c r="G2724" s="172"/>
      <c r="H2724" s="172"/>
      <c r="I2724" s="172"/>
      <c r="J2724" s="172"/>
      <c r="K2724" s="172"/>
      <c r="L2724" s="172"/>
      <c r="M2724" s="172"/>
      <c r="N2724" s="172"/>
      <c r="O2724" s="172"/>
      <c r="P2724" s="172"/>
      <c r="Q2724" s="172"/>
      <c r="R2724" s="172"/>
      <c r="S2724" s="172"/>
      <c r="T2724" s="172"/>
      <c r="U2724" s="172"/>
      <c r="V2724" s="173"/>
      <c r="W2724" s="173"/>
    </row>
    <row r="2725" spans="1:23">
      <c r="A2725" s="170"/>
      <c r="B2725" s="170"/>
      <c r="C2725" s="170"/>
      <c r="D2725" s="170"/>
      <c r="E2725" s="170"/>
      <c r="F2725" s="171"/>
      <c r="G2725" s="172"/>
      <c r="H2725" s="172"/>
      <c r="I2725" s="172"/>
      <c r="J2725" s="172"/>
      <c r="K2725" s="172"/>
      <c r="L2725" s="172"/>
      <c r="M2725" s="172"/>
      <c r="N2725" s="172"/>
      <c r="O2725" s="172"/>
      <c r="P2725" s="172"/>
      <c r="Q2725" s="172"/>
      <c r="R2725" s="172"/>
      <c r="S2725" s="172"/>
      <c r="T2725" s="172"/>
      <c r="U2725" s="172"/>
      <c r="V2725" s="173"/>
      <c r="W2725" s="173"/>
    </row>
    <row r="2726" spans="1:23">
      <c r="A2726" s="170"/>
      <c r="B2726" s="170"/>
      <c r="C2726" s="170"/>
      <c r="D2726" s="170"/>
      <c r="E2726" s="170"/>
      <c r="F2726" s="171"/>
      <c r="G2726" s="172"/>
      <c r="H2726" s="172"/>
      <c r="I2726" s="172"/>
      <c r="J2726" s="172"/>
      <c r="K2726" s="172"/>
      <c r="L2726" s="172"/>
      <c r="M2726" s="172"/>
      <c r="N2726" s="172"/>
      <c r="O2726" s="172"/>
      <c r="P2726" s="172"/>
      <c r="Q2726" s="172"/>
      <c r="R2726" s="172"/>
      <c r="S2726" s="172"/>
      <c r="T2726" s="172"/>
      <c r="U2726" s="172"/>
      <c r="V2726" s="173"/>
      <c r="W2726" s="173"/>
    </row>
    <row r="2727" spans="1:23">
      <c r="A2727" s="170"/>
      <c r="B2727" s="170"/>
      <c r="C2727" s="170"/>
      <c r="D2727" s="170"/>
      <c r="E2727" s="170"/>
      <c r="F2727" s="171"/>
      <c r="G2727" s="172"/>
      <c r="H2727" s="172"/>
      <c r="I2727" s="172"/>
      <c r="J2727" s="172"/>
      <c r="K2727" s="172"/>
      <c r="L2727" s="172"/>
      <c r="M2727" s="172"/>
      <c r="N2727" s="172"/>
      <c r="O2727" s="172"/>
      <c r="P2727" s="172"/>
      <c r="Q2727" s="172"/>
      <c r="R2727" s="172"/>
      <c r="S2727" s="172"/>
      <c r="T2727" s="172"/>
      <c r="U2727" s="172"/>
      <c r="V2727" s="173"/>
      <c r="W2727" s="173"/>
    </row>
    <row r="2728" spans="1:23">
      <c r="A2728" s="170"/>
      <c r="B2728" s="170"/>
      <c r="C2728" s="170"/>
      <c r="D2728" s="170"/>
      <c r="E2728" s="170"/>
      <c r="F2728" s="171"/>
      <c r="G2728" s="172"/>
      <c r="H2728" s="172"/>
      <c r="I2728" s="172"/>
      <c r="J2728" s="172"/>
      <c r="K2728" s="172"/>
      <c r="L2728" s="172"/>
      <c r="M2728" s="172"/>
      <c r="N2728" s="172"/>
      <c r="O2728" s="172"/>
      <c r="P2728" s="172"/>
      <c r="Q2728" s="172"/>
      <c r="R2728" s="172"/>
      <c r="S2728" s="172"/>
      <c r="T2728" s="172"/>
      <c r="U2728" s="172"/>
      <c r="V2728" s="173"/>
      <c r="W2728" s="173"/>
    </row>
    <row r="2729" spans="1:23">
      <c r="A2729" s="170"/>
      <c r="B2729" s="170"/>
      <c r="C2729" s="170"/>
      <c r="D2729" s="170"/>
      <c r="E2729" s="170"/>
      <c r="F2729" s="171"/>
      <c r="G2729" s="172"/>
      <c r="H2729" s="172"/>
      <c r="I2729" s="172"/>
      <c r="J2729" s="172"/>
      <c r="K2729" s="172"/>
      <c r="L2729" s="172"/>
      <c r="M2729" s="172"/>
      <c r="N2729" s="172"/>
      <c r="O2729" s="172"/>
      <c r="P2729" s="172"/>
      <c r="Q2729" s="172"/>
      <c r="R2729" s="172"/>
      <c r="S2729" s="172"/>
      <c r="T2729" s="172"/>
      <c r="U2729" s="172"/>
      <c r="V2729" s="173"/>
      <c r="W2729" s="173"/>
    </row>
    <row r="2730" spans="1:23">
      <c r="A2730" s="170"/>
      <c r="B2730" s="170"/>
      <c r="C2730" s="170"/>
      <c r="D2730" s="170"/>
      <c r="E2730" s="170"/>
      <c r="F2730" s="171"/>
      <c r="G2730" s="172"/>
      <c r="H2730" s="172"/>
      <c r="I2730" s="172"/>
      <c r="J2730" s="172"/>
      <c r="K2730" s="172"/>
      <c r="L2730" s="172"/>
      <c r="M2730" s="172"/>
      <c r="N2730" s="172"/>
      <c r="O2730" s="172"/>
      <c r="P2730" s="172"/>
      <c r="Q2730" s="172"/>
      <c r="R2730" s="172"/>
      <c r="S2730" s="172"/>
      <c r="T2730" s="172"/>
      <c r="U2730" s="172"/>
      <c r="V2730" s="173"/>
      <c r="W2730" s="173"/>
    </row>
    <row r="2731" spans="1:23">
      <c r="A2731" s="170"/>
      <c r="B2731" s="170"/>
      <c r="C2731" s="170"/>
      <c r="D2731" s="170"/>
      <c r="E2731" s="170"/>
      <c r="F2731" s="171"/>
      <c r="G2731" s="172"/>
      <c r="H2731" s="172"/>
      <c r="I2731" s="172"/>
      <c r="J2731" s="172"/>
      <c r="K2731" s="172"/>
      <c r="L2731" s="172"/>
      <c r="M2731" s="172"/>
      <c r="N2731" s="172"/>
      <c r="O2731" s="172"/>
      <c r="P2731" s="172"/>
      <c r="Q2731" s="172"/>
      <c r="R2731" s="172"/>
      <c r="S2731" s="172"/>
      <c r="T2731" s="172"/>
      <c r="U2731" s="172"/>
      <c r="V2731" s="173"/>
      <c r="W2731" s="173"/>
    </row>
    <row r="2732" spans="1:23">
      <c r="A2732" s="170"/>
      <c r="B2732" s="170"/>
      <c r="C2732" s="170"/>
      <c r="D2732" s="170"/>
      <c r="E2732" s="170"/>
      <c r="F2732" s="171"/>
      <c r="G2732" s="172"/>
      <c r="H2732" s="172"/>
      <c r="I2732" s="172"/>
      <c r="J2732" s="172"/>
      <c r="K2732" s="172"/>
      <c r="L2732" s="172"/>
      <c r="M2732" s="172"/>
      <c r="N2732" s="172"/>
      <c r="O2732" s="172"/>
      <c r="P2732" s="172"/>
      <c r="Q2732" s="172"/>
      <c r="R2732" s="172"/>
      <c r="S2732" s="172"/>
      <c r="T2732" s="172"/>
      <c r="U2732" s="172"/>
      <c r="V2732" s="173"/>
      <c r="W2732" s="173"/>
    </row>
    <row r="2733" spans="1:23">
      <c r="A2733" s="170"/>
      <c r="B2733" s="170"/>
      <c r="C2733" s="170"/>
      <c r="D2733" s="170"/>
      <c r="E2733" s="170"/>
      <c r="F2733" s="171"/>
      <c r="G2733" s="172"/>
      <c r="H2733" s="172"/>
      <c r="I2733" s="172"/>
      <c r="J2733" s="172"/>
      <c r="K2733" s="172"/>
      <c r="L2733" s="172"/>
      <c r="M2733" s="172"/>
      <c r="N2733" s="172"/>
      <c r="O2733" s="172"/>
      <c r="P2733" s="172"/>
      <c r="Q2733" s="172"/>
      <c r="R2733" s="172"/>
      <c r="S2733" s="172"/>
      <c r="T2733" s="172"/>
      <c r="U2733" s="172"/>
      <c r="V2733" s="173"/>
      <c r="W2733" s="173"/>
    </row>
    <row r="2734" spans="1:23">
      <c r="A2734" s="170"/>
      <c r="B2734" s="170"/>
      <c r="C2734" s="170"/>
      <c r="D2734" s="170"/>
      <c r="E2734" s="170"/>
      <c r="F2734" s="171"/>
      <c r="G2734" s="172"/>
      <c r="H2734" s="172"/>
      <c r="I2734" s="172"/>
      <c r="J2734" s="172"/>
      <c r="K2734" s="172"/>
      <c r="L2734" s="172"/>
      <c r="M2734" s="172"/>
      <c r="N2734" s="172"/>
      <c r="O2734" s="172"/>
      <c r="P2734" s="172"/>
      <c r="Q2734" s="172"/>
      <c r="R2734" s="172"/>
      <c r="S2734" s="172"/>
      <c r="T2734" s="172"/>
      <c r="U2734" s="172"/>
      <c r="V2734" s="173"/>
      <c r="W2734" s="173"/>
    </row>
    <row r="2735" spans="1:23">
      <c r="A2735" s="170"/>
      <c r="B2735" s="170"/>
      <c r="C2735" s="170"/>
      <c r="D2735" s="170"/>
      <c r="E2735" s="170"/>
      <c r="F2735" s="171"/>
      <c r="G2735" s="172"/>
      <c r="H2735" s="172"/>
      <c r="I2735" s="172"/>
      <c r="J2735" s="172"/>
      <c r="K2735" s="172"/>
      <c r="L2735" s="172"/>
      <c r="M2735" s="172"/>
      <c r="N2735" s="172"/>
      <c r="O2735" s="172"/>
      <c r="P2735" s="172"/>
      <c r="Q2735" s="172"/>
      <c r="R2735" s="172"/>
      <c r="S2735" s="172"/>
      <c r="T2735" s="172"/>
      <c r="U2735" s="172"/>
      <c r="V2735" s="173"/>
      <c r="W2735" s="173"/>
    </row>
    <row r="2736" spans="1:23">
      <c r="A2736" s="170"/>
      <c r="B2736" s="170"/>
      <c r="C2736" s="170"/>
      <c r="D2736" s="170"/>
      <c r="E2736" s="170"/>
      <c r="F2736" s="171"/>
      <c r="G2736" s="172"/>
      <c r="H2736" s="172"/>
      <c r="I2736" s="172"/>
      <c r="J2736" s="172"/>
      <c r="K2736" s="172"/>
      <c r="L2736" s="172"/>
      <c r="M2736" s="172"/>
      <c r="N2736" s="172"/>
      <c r="O2736" s="172"/>
      <c r="P2736" s="172"/>
      <c r="Q2736" s="172"/>
      <c r="R2736" s="172"/>
      <c r="S2736" s="172"/>
      <c r="T2736" s="172"/>
      <c r="U2736" s="172"/>
      <c r="V2736" s="173"/>
      <c r="W2736" s="173"/>
    </row>
    <row r="2737" spans="1:23">
      <c r="A2737" s="170"/>
      <c r="B2737" s="170"/>
      <c r="C2737" s="170"/>
      <c r="D2737" s="170"/>
      <c r="E2737" s="170"/>
      <c r="F2737" s="171"/>
      <c r="G2737" s="172"/>
      <c r="H2737" s="172"/>
      <c r="I2737" s="172"/>
      <c r="J2737" s="172"/>
      <c r="K2737" s="172"/>
      <c r="L2737" s="172"/>
      <c r="M2737" s="172"/>
      <c r="N2737" s="172"/>
      <c r="O2737" s="172"/>
      <c r="P2737" s="172"/>
      <c r="Q2737" s="172"/>
      <c r="R2737" s="172"/>
      <c r="S2737" s="172"/>
      <c r="T2737" s="172"/>
      <c r="U2737" s="172"/>
      <c r="V2737" s="173"/>
      <c r="W2737" s="173"/>
    </row>
    <row r="2738" spans="1:23">
      <c r="A2738" s="170"/>
      <c r="B2738" s="170"/>
      <c r="C2738" s="170"/>
      <c r="D2738" s="170"/>
      <c r="E2738" s="170"/>
      <c r="F2738" s="171"/>
      <c r="G2738" s="172"/>
      <c r="H2738" s="172"/>
      <c r="I2738" s="172"/>
      <c r="J2738" s="172"/>
      <c r="K2738" s="172"/>
      <c r="L2738" s="172"/>
      <c r="M2738" s="172"/>
      <c r="N2738" s="172"/>
      <c r="O2738" s="172"/>
      <c r="P2738" s="172"/>
      <c r="Q2738" s="172"/>
      <c r="R2738" s="172"/>
      <c r="S2738" s="172"/>
      <c r="T2738" s="172"/>
      <c r="U2738" s="172"/>
      <c r="V2738" s="173"/>
      <c r="W2738" s="173"/>
    </row>
    <row r="2739" spans="1:23">
      <c r="A2739" s="170"/>
      <c r="B2739" s="170"/>
      <c r="C2739" s="170"/>
      <c r="D2739" s="170"/>
      <c r="E2739" s="170"/>
      <c r="F2739" s="171"/>
      <c r="G2739" s="172"/>
      <c r="H2739" s="172"/>
      <c r="I2739" s="172"/>
      <c r="J2739" s="172"/>
      <c r="K2739" s="172"/>
      <c r="L2739" s="172"/>
      <c r="M2739" s="172"/>
      <c r="N2739" s="172"/>
      <c r="O2739" s="172"/>
      <c r="P2739" s="172"/>
      <c r="Q2739" s="172"/>
      <c r="R2739" s="172"/>
      <c r="S2739" s="172"/>
      <c r="T2739" s="172"/>
      <c r="U2739" s="172"/>
      <c r="V2739" s="173"/>
      <c r="W2739" s="173"/>
    </row>
    <row r="2740" spans="1:23">
      <c r="A2740" s="170"/>
      <c r="B2740" s="170"/>
      <c r="C2740" s="170"/>
      <c r="D2740" s="170"/>
      <c r="E2740" s="170"/>
      <c r="F2740" s="171"/>
      <c r="G2740" s="172"/>
      <c r="H2740" s="172"/>
      <c r="I2740" s="172"/>
      <c r="J2740" s="172"/>
      <c r="K2740" s="172"/>
      <c r="L2740" s="172"/>
      <c r="M2740" s="172"/>
      <c r="N2740" s="172"/>
      <c r="O2740" s="172"/>
      <c r="P2740" s="172"/>
      <c r="Q2740" s="172"/>
      <c r="R2740" s="172"/>
      <c r="S2740" s="172"/>
      <c r="T2740" s="172"/>
      <c r="U2740" s="172"/>
      <c r="V2740" s="173"/>
      <c r="W2740" s="173"/>
    </row>
    <row r="2741" spans="1:23">
      <c r="A2741" s="170"/>
      <c r="B2741" s="170"/>
      <c r="C2741" s="170"/>
      <c r="D2741" s="170"/>
      <c r="E2741" s="170"/>
      <c r="F2741" s="171"/>
      <c r="G2741" s="172"/>
      <c r="H2741" s="172"/>
      <c r="I2741" s="172"/>
      <c r="J2741" s="172"/>
      <c r="K2741" s="172"/>
      <c r="L2741" s="172"/>
      <c r="M2741" s="172"/>
      <c r="N2741" s="172"/>
      <c r="O2741" s="172"/>
      <c r="P2741" s="172"/>
      <c r="Q2741" s="172"/>
      <c r="R2741" s="172"/>
      <c r="S2741" s="172"/>
      <c r="T2741" s="172"/>
      <c r="U2741" s="172"/>
      <c r="V2741" s="173"/>
      <c r="W2741" s="173"/>
    </row>
    <row r="2742" spans="1:23">
      <c r="A2742" s="170"/>
      <c r="B2742" s="170"/>
      <c r="C2742" s="170"/>
      <c r="D2742" s="170"/>
      <c r="E2742" s="170"/>
      <c r="F2742" s="171"/>
      <c r="G2742" s="172"/>
      <c r="H2742" s="172"/>
      <c r="I2742" s="172"/>
      <c r="J2742" s="172"/>
      <c r="K2742" s="172"/>
      <c r="L2742" s="172"/>
      <c r="M2742" s="172"/>
      <c r="N2742" s="172"/>
      <c r="O2742" s="172"/>
      <c r="P2742" s="172"/>
      <c r="Q2742" s="172"/>
      <c r="R2742" s="172"/>
      <c r="S2742" s="172"/>
      <c r="T2742" s="172"/>
      <c r="U2742" s="172"/>
      <c r="V2742" s="173"/>
      <c r="W2742" s="173"/>
    </row>
    <row r="2743" spans="1:23">
      <c r="A2743" s="170"/>
      <c r="B2743" s="170"/>
      <c r="C2743" s="170"/>
      <c r="D2743" s="170"/>
      <c r="E2743" s="170"/>
      <c r="F2743" s="171"/>
      <c r="G2743" s="172"/>
      <c r="H2743" s="172"/>
      <c r="I2743" s="172"/>
      <c r="J2743" s="172"/>
      <c r="K2743" s="172"/>
      <c r="L2743" s="172"/>
      <c r="M2743" s="172"/>
      <c r="N2743" s="172"/>
      <c r="O2743" s="172"/>
      <c r="P2743" s="172"/>
      <c r="Q2743" s="172"/>
      <c r="R2743" s="172"/>
      <c r="S2743" s="172"/>
      <c r="T2743" s="172"/>
      <c r="U2743" s="172"/>
      <c r="V2743" s="173"/>
      <c r="W2743" s="173"/>
    </row>
    <row r="2744" spans="1:23">
      <c r="A2744" s="170"/>
      <c r="B2744" s="170"/>
      <c r="C2744" s="170"/>
      <c r="D2744" s="170"/>
      <c r="E2744" s="170"/>
      <c r="F2744" s="171"/>
      <c r="G2744" s="172"/>
      <c r="H2744" s="172"/>
      <c r="I2744" s="172"/>
      <c r="J2744" s="172"/>
      <c r="K2744" s="172"/>
      <c r="L2744" s="172"/>
      <c r="M2744" s="172"/>
      <c r="N2744" s="172"/>
      <c r="O2744" s="172"/>
      <c r="P2744" s="172"/>
      <c r="Q2744" s="172"/>
      <c r="R2744" s="172"/>
      <c r="S2744" s="172"/>
      <c r="T2744" s="172"/>
      <c r="U2744" s="172"/>
      <c r="V2744" s="173"/>
      <c r="W2744" s="173"/>
    </row>
    <row r="2745" spans="1:23">
      <c r="A2745" s="170"/>
      <c r="B2745" s="170"/>
      <c r="C2745" s="170"/>
      <c r="D2745" s="170"/>
      <c r="E2745" s="170"/>
      <c r="F2745" s="171"/>
      <c r="G2745" s="172"/>
      <c r="H2745" s="172"/>
      <c r="I2745" s="172"/>
      <c r="J2745" s="172"/>
      <c r="K2745" s="172"/>
      <c r="L2745" s="172"/>
      <c r="M2745" s="172"/>
      <c r="N2745" s="172"/>
      <c r="O2745" s="172"/>
      <c r="P2745" s="172"/>
      <c r="Q2745" s="172"/>
      <c r="R2745" s="172"/>
      <c r="S2745" s="172"/>
      <c r="T2745" s="172"/>
      <c r="U2745" s="172"/>
      <c r="V2745" s="173"/>
      <c r="W2745" s="173"/>
    </row>
    <row r="2746" spans="1:23">
      <c r="A2746" s="170"/>
      <c r="B2746" s="170"/>
      <c r="C2746" s="170"/>
      <c r="D2746" s="170"/>
      <c r="E2746" s="170"/>
      <c r="F2746" s="171"/>
      <c r="G2746" s="172"/>
      <c r="H2746" s="172"/>
      <c r="I2746" s="172"/>
      <c r="J2746" s="172"/>
      <c r="K2746" s="172"/>
      <c r="L2746" s="172"/>
      <c r="M2746" s="172"/>
      <c r="N2746" s="172"/>
      <c r="O2746" s="172"/>
      <c r="P2746" s="172"/>
      <c r="Q2746" s="172"/>
      <c r="R2746" s="172"/>
      <c r="S2746" s="172"/>
      <c r="T2746" s="172"/>
      <c r="U2746" s="172"/>
      <c r="V2746" s="173"/>
      <c r="W2746" s="173"/>
    </row>
    <row r="2747" spans="1:23">
      <c r="A2747" s="170"/>
      <c r="B2747" s="170"/>
      <c r="C2747" s="170"/>
      <c r="D2747" s="170"/>
      <c r="E2747" s="170"/>
      <c r="F2747" s="171"/>
      <c r="G2747" s="172"/>
      <c r="H2747" s="172"/>
      <c r="I2747" s="172"/>
      <c r="J2747" s="172"/>
      <c r="K2747" s="172"/>
      <c r="L2747" s="172"/>
      <c r="M2747" s="172"/>
      <c r="N2747" s="172"/>
      <c r="O2747" s="172"/>
      <c r="P2747" s="172"/>
      <c r="Q2747" s="172"/>
      <c r="R2747" s="172"/>
      <c r="S2747" s="172"/>
      <c r="T2747" s="172"/>
      <c r="U2747" s="172"/>
      <c r="V2747" s="173"/>
      <c r="W2747" s="173"/>
    </row>
    <row r="2748" spans="1:23">
      <c r="A2748" s="170"/>
      <c r="B2748" s="170"/>
      <c r="C2748" s="170"/>
      <c r="D2748" s="170"/>
      <c r="E2748" s="170"/>
      <c r="F2748" s="171"/>
      <c r="G2748" s="172"/>
      <c r="H2748" s="172"/>
      <c r="I2748" s="172"/>
      <c r="J2748" s="172"/>
      <c r="K2748" s="172"/>
      <c r="L2748" s="172"/>
      <c r="M2748" s="172"/>
      <c r="N2748" s="172"/>
      <c r="O2748" s="172"/>
      <c r="P2748" s="172"/>
      <c r="Q2748" s="172"/>
      <c r="R2748" s="172"/>
      <c r="S2748" s="172"/>
      <c r="T2748" s="172"/>
      <c r="U2748" s="172"/>
      <c r="V2748" s="173"/>
      <c r="W2748" s="173"/>
    </row>
    <row r="2749" spans="1:23">
      <c r="A2749" s="170"/>
      <c r="B2749" s="170"/>
      <c r="C2749" s="170"/>
      <c r="D2749" s="170"/>
      <c r="E2749" s="170"/>
      <c r="F2749" s="171"/>
      <c r="G2749" s="172"/>
      <c r="H2749" s="172"/>
      <c r="I2749" s="172"/>
      <c r="J2749" s="172"/>
      <c r="K2749" s="172"/>
      <c r="L2749" s="172"/>
      <c r="M2749" s="172"/>
      <c r="N2749" s="172"/>
      <c r="O2749" s="172"/>
      <c r="P2749" s="172"/>
      <c r="Q2749" s="172"/>
      <c r="R2749" s="172"/>
      <c r="S2749" s="172"/>
      <c r="T2749" s="172"/>
      <c r="U2749" s="172"/>
      <c r="V2749" s="173"/>
      <c r="W2749" s="173"/>
    </row>
    <row r="2750" spans="1:23">
      <c r="A2750" s="170"/>
      <c r="B2750" s="170"/>
      <c r="C2750" s="170"/>
      <c r="D2750" s="170"/>
      <c r="E2750" s="170"/>
      <c r="F2750" s="171"/>
      <c r="G2750" s="172"/>
      <c r="H2750" s="172"/>
      <c r="I2750" s="172"/>
      <c r="J2750" s="172"/>
      <c r="K2750" s="172"/>
      <c r="L2750" s="172"/>
      <c r="M2750" s="172"/>
      <c r="N2750" s="172"/>
      <c r="O2750" s="172"/>
      <c r="P2750" s="172"/>
      <c r="Q2750" s="172"/>
      <c r="R2750" s="172"/>
      <c r="S2750" s="172"/>
      <c r="T2750" s="172"/>
      <c r="U2750" s="172"/>
      <c r="V2750" s="173"/>
      <c r="W2750" s="173"/>
    </row>
    <row r="2751" spans="1:23">
      <c r="A2751" s="170"/>
      <c r="B2751" s="170"/>
      <c r="C2751" s="170"/>
      <c r="D2751" s="170"/>
      <c r="E2751" s="170"/>
      <c r="F2751" s="171"/>
      <c r="G2751" s="172"/>
      <c r="H2751" s="172"/>
      <c r="I2751" s="172"/>
      <c r="J2751" s="172"/>
      <c r="K2751" s="172"/>
      <c r="L2751" s="172"/>
      <c r="M2751" s="172"/>
      <c r="N2751" s="172"/>
      <c r="O2751" s="172"/>
      <c r="P2751" s="172"/>
      <c r="Q2751" s="172"/>
      <c r="R2751" s="172"/>
      <c r="S2751" s="172"/>
      <c r="T2751" s="172"/>
      <c r="U2751" s="172"/>
      <c r="V2751" s="173"/>
      <c r="W2751" s="173"/>
    </row>
    <row r="2752" spans="1:23">
      <c r="A2752" s="170"/>
      <c r="B2752" s="170"/>
      <c r="C2752" s="170"/>
      <c r="D2752" s="170"/>
      <c r="E2752" s="170"/>
      <c r="F2752" s="171"/>
      <c r="G2752" s="172"/>
      <c r="H2752" s="172"/>
      <c r="I2752" s="172"/>
      <c r="J2752" s="172"/>
      <c r="K2752" s="172"/>
      <c r="L2752" s="172"/>
      <c r="M2752" s="172"/>
      <c r="N2752" s="172"/>
      <c r="O2752" s="172"/>
      <c r="P2752" s="172"/>
      <c r="Q2752" s="172"/>
      <c r="R2752" s="172"/>
      <c r="S2752" s="172"/>
      <c r="T2752" s="172"/>
      <c r="U2752" s="172"/>
      <c r="V2752" s="173"/>
      <c r="W2752" s="173"/>
    </row>
    <row r="2753" spans="1:23">
      <c r="A2753" s="170"/>
      <c r="B2753" s="170"/>
      <c r="C2753" s="170"/>
      <c r="D2753" s="170"/>
      <c r="E2753" s="170"/>
      <c r="F2753" s="171"/>
      <c r="G2753" s="172"/>
      <c r="H2753" s="172"/>
      <c r="I2753" s="172"/>
      <c r="J2753" s="172"/>
      <c r="K2753" s="172"/>
      <c r="L2753" s="172"/>
      <c r="M2753" s="172"/>
      <c r="N2753" s="172"/>
      <c r="O2753" s="172"/>
      <c r="P2753" s="172"/>
      <c r="Q2753" s="172"/>
      <c r="R2753" s="172"/>
      <c r="S2753" s="172"/>
      <c r="T2753" s="172"/>
      <c r="U2753" s="172"/>
      <c r="V2753" s="173"/>
      <c r="W2753" s="173"/>
    </row>
    <row r="2754" spans="1:23">
      <c r="A2754" s="170"/>
      <c r="B2754" s="170"/>
      <c r="C2754" s="170"/>
      <c r="D2754" s="170"/>
      <c r="E2754" s="170"/>
      <c r="F2754" s="171"/>
      <c r="G2754" s="172"/>
      <c r="H2754" s="172"/>
      <c r="I2754" s="172"/>
      <c r="J2754" s="172"/>
      <c r="K2754" s="172"/>
      <c r="L2754" s="172"/>
      <c r="M2754" s="172"/>
      <c r="N2754" s="172"/>
      <c r="O2754" s="172"/>
      <c r="P2754" s="172"/>
      <c r="Q2754" s="172"/>
      <c r="R2754" s="172"/>
      <c r="S2754" s="172"/>
      <c r="T2754" s="172"/>
      <c r="U2754" s="172"/>
      <c r="V2754" s="173"/>
      <c r="W2754" s="173"/>
    </row>
    <row r="2755" spans="1:23">
      <c r="A2755" s="170"/>
      <c r="B2755" s="170"/>
      <c r="C2755" s="170"/>
      <c r="D2755" s="170"/>
      <c r="E2755" s="170"/>
      <c r="F2755" s="171"/>
      <c r="G2755" s="172"/>
      <c r="H2755" s="172"/>
      <c r="I2755" s="172"/>
      <c r="J2755" s="172"/>
      <c r="K2755" s="172"/>
      <c r="L2755" s="172"/>
      <c r="M2755" s="172"/>
      <c r="N2755" s="172"/>
      <c r="O2755" s="172"/>
      <c r="P2755" s="172"/>
      <c r="Q2755" s="172"/>
      <c r="R2755" s="172"/>
      <c r="S2755" s="172"/>
      <c r="T2755" s="172"/>
      <c r="U2755" s="172"/>
      <c r="V2755" s="173"/>
      <c r="W2755" s="173"/>
    </row>
    <row r="2756" spans="1:23">
      <c r="A2756" s="170"/>
      <c r="B2756" s="170"/>
      <c r="C2756" s="170"/>
      <c r="D2756" s="170"/>
      <c r="E2756" s="170"/>
      <c r="F2756" s="171"/>
      <c r="G2756" s="172"/>
      <c r="H2756" s="172"/>
      <c r="I2756" s="172"/>
      <c r="J2756" s="172"/>
      <c r="K2756" s="172"/>
      <c r="L2756" s="172"/>
      <c r="M2756" s="172"/>
      <c r="N2756" s="172"/>
      <c r="O2756" s="172"/>
      <c r="P2756" s="172"/>
      <c r="Q2756" s="172"/>
      <c r="R2756" s="172"/>
      <c r="S2756" s="172"/>
      <c r="T2756" s="172"/>
      <c r="U2756" s="172"/>
      <c r="V2756" s="173"/>
      <c r="W2756" s="173"/>
    </row>
    <row r="2757" spans="1:23">
      <c r="A2757" s="170"/>
      <c r="B2757" s="170"/>
      <c r="C2757" s="170"/>
      <c r="D2757" s="170"/>
      <c r="E2757" s="170"/>
      <c r="F2757" s="171"/>
      <c r="G2757" s="172"/>
      <c r="H2757" s="172"/>
      <c r="I2757" s="172"/>
      <c r="J2757" s="172"/>
      <c r="K2757" s="172"/>
      <c r="L2757" s="172"/>
      <c r="M2757" s="172"/>
      <c r="N2757" s="172"/>
      <c r="O2757" s="172"/>
      <c r="P2757" s="172"/>
      <c r="Q2757" s="172"/>
      <c r="R2757" s="172"/>
      <c r="S2757" s="172"/>
      <c r="T2757" s="172"/>
      <c r="U2757" s="172"/>
      <c r="V2757" s="173"/>
      <c r="W2757" s="173"/>
    </row>
    <row r="2758" spans="1:23">
      <c r="A2758" s="170"/>
      <c r="B2758" s="170"/>
      <c r="C2758" s="170"/>
      <c r="D2758" s="170"/>
      <c r="E2758" s="170"/>
      <c r="F2758" s="171"/>
      <c r="G2758" s="172"/>
      <c r="H2758" s="172"/>
      <c r="I2758" s="172"/>
      <c r="J2758" s="172"/>
      <c r="K2758" s="172"/>
      <c r="L2758" s="172"/>
      <c r="M2758" s="172"/>
      <c r="N2758" s="172"/>
      <c r="O2758" s="172"/>
      <c r="P2758" s="172"/>
      <c r="Q2758" s="172"/>
      <c r="R2758" s="172"/>
      <c r="S2758" s="172"/>
      <c r="T2758" s="172"/>
      <c r="U2758" s="172"/>
      <c r="V2758" s="173"/>
      <c r="W2758" s="173"/>
    </row>
    <row r="2759" spans="1:23">
      <c r="A2759" s="170"/>
      <c r="B2759" s="170"/>
      <c r="C2759" s="170"/>
      <c r="D2759" s="170"/>
      <c r="E2759" s="170"/>
      <c r="F2759" s="171"/>
      <c r="G2759" s="172"/>
      <c r="H2759" s="172"/>
      <c r="I2759" s="172"/>
      <c r="J2759" s="172"/>
      <c r="K2759" s="172"/>
      <c r="L2759" s="172"/>
      <c r="M2759" s="172"/>
      <c r="N2759" s="172"/>
      <c r="O2759" s="172"/>
      <c r="P2759" s="172"/>
      <c r="Q2759" s="172"/>
      <c r="R2759" s="172"/>
      <c r="S2759" s="172"/>
      <c r="T2759" s="172"/>
      <c r="U2759" s="172"/>
      <c r="V2759" s="173"/>
      <c r="W2759" s="173"/>
    </row>
    <row r="2760" spans="1:23">
      <c r="A2760" s="170"/>
      <c r="B2760" s="170"/>
      <c r="C2760" s="170"/>
      <c r="D2760" s="170"/>
      <c r="E2760" s="170"/>
      <c r="F2760" s="171"/>
      <c r="G2760" s="172"/>
      <c r="H2760" s="172"/>
      <c r="I2760" s="172"/>
      <c r="J2760" s="172"/>
      <c r="K2760" s="172"/>
      <c r="L2760" s="172"/>
      <c r="M2760" s="172"/>
      <c r="N2760" s="172"/>
      <c r="O2760" s="172"/>
      <c r="P2760" s="172"/>
      <c r="Q2760" s="172"/>
      <c r="R2760" s="172"/>
      <c r="S2760" s="172"/>
      <c r="T2760" s="172"/>
      <c r="U2760" s="172"/>
      <c r="V2760" s="173"/>
      <c r="W2760" s="173"/>
    </row>
    <row r="2761" spans="1:23">
      <c r="A2761" s="170"/>
      <c r="B2761" s="170"/>
      <c r="C2761" s="170"/>
      <c r="D2761" s="170"/>
      <c r="E2761" s="170"/>
      <c r="F2761" s="171"/>
      <c r="G2761" s="172"/>
      <c r="H2761" s="172"/>
      <c r="I2761" s="172"/>
      <c r="J2761" s="172"/>
      <c r="K2761" s="172"/>
      <c r="L2761" s="172"/>
      <c r="M2761" s="172"/>
      <c r="N2761" s="172"/>
      <c r="O2761" s="172"/>
      <c r="P2761" s="172"/>
      <c r="Q2761" s="172"/>
      <c r="R2761" s="172"/>
      <c r="S2761" s="172"/>
      <c r="T2761" s="172"/>
      <c r="U2761" s="172"/>
      <c r="V2761" s="173"/>
      <c r="W2761" s="173"/>
    </row>
    <row r="2762" spans="1:23">
      <c r="A2762" s="170"/>
      <c r="B2762" s="170"/>
      <c r="C2762" s="170"/>
      <c r="D2762" s="170"/>
      <c r="E2762" s="170"/>
      <c r="F2762" s="171"/>
      <c r="G2762" s="172"/>
      <c r="H2762" s="172"/>
      <c r="I2762" s="172"/>
      <c r="J2762" s="172"/>
      <c r="K2762" s="172"/>
      <c r="L2762" s="172"/>
      <c r="M2762" s="172"/>
      <c r="N2762" s="172"/>
      <c r="O2762" s="172"/>
      <c r="P2762" s="172"/>
      <c r="Q2762" s="172"/>
      <c r="R2762" s="172"/>
      <c r="S2762" s="172"/>
      <c r="T2762" s="172"/>
      <c r="U2762" s="172"/>
      <c r="V2762" s="173"/>
      <c r="W2762" s="173"/>
    </row>
    <row r="2763" spans="1:23">
      <c r="A2763" s="170"/>
      <c r="B2763" s="170"/>
      <c r="C2763" s="170"/>
      <c r="D2763" s="170"/>
      <c r="E2763" s="170"/>
      <c r="F2763" s="171"/>
      <c r="G2763" s="172"/>
      <c r="H2763" s="172"/>
      <c r="I2763" s="172"/>
      <c r="J2763" s="172"/>
      <c r="K2763" s="172"/>
      <c r="L2763" s="172"/>
      <c r="M2763" s="172"/>
      <c r="N2763" s="172"/>
      <c r="O2763" s="172"/>
      <c r="P2763" s="172"/>
      <c r="Q2763" s="172"/>
      <c r="R2763" s="172"/>
      <c r="S2763" s="172"/>
      <c r="T2763" s="172"/>
      <c r="U2763" s="172"/>
      <c r="V2763" s="173"/>
      <c r="W2763" s="173"/>
    </row>
    <row r="2764" spans="1:23">
      <c r="A2764" s="170"/>
      <c r="B2764" s="170"/>
      <c r="C2764" s="170"/>
      <c r="D2764" s="170"/>
      <c r="E2764" s="170"/>
      <c r="F2764" s="171"/>
      <c r="G2764" s="172"/>
      <c r="H2764" s="172"/>
      <c r="I2764" s="172"/>
      <c r="J2764" s="172"/>
      <c r="K2764" s="172"/>
      <c r="L2764" s="172"/>
      <c r="M2764" s="172"/>
      <c r="N2764" s="172"/>
      <c r="O2764" s="172"/>
      <c r="P2764" s="172"/>
      <c r="Q2764" s="172"/>
      <c r="R2764" s="172"/>
      <c r="S2764" s="172"/>
      <c r="T2764" s="172"/>
      <c r="U2764" s="172"/>
      <c r="V2764" s="173"/>
      <c r="W2764" s="173"/>
    </row>
    <row r="2765" spans="1:23">
      <c r="A2765" s="170"/>
      <c r="B2765" s="170"/>
      <c r="C2765" s="170"/>
      <c r="D2765" s="170"/>
      <c r="E2765" s="170"/>
      <c r="F2765" s="171"/>
      <c r="G2765" s="172"/>
      <c r="H2765" s="172"/>
      <c r="I2765" s="172"/>
      <c r="J2765" s="172"/>
      <c r="K2765" s="172"/>
      <c r="L2765" s="172"/>
      <c r="M2765" s="172"/>
      <c r="N2765" s="172"/>
      <c r="O2765" s="172"/>
      <c r="P2765" s="172"/>
      <c r="Q2765" s="172"/>
      <c r="R2765" s="172"/>
      <c r="S2765" s="172"/>
      <c r="T2765" s="172"/>
      <c r="U2765" s="172"/>
      <c r="V2765" s="173"/>
      <c r="W2765" s="173"/>
    </row>
    <row r="2766" spans="1:23">
      <c r="A2766" s="170"/>
      <c r="B2766" s="170"/>
      <c r="C2766" s="170"/>
      <c r="D2766" s="170"/>
      <c r="E2766" s="170"/>
      <c r="F2766" s="171"/>
      <c r="G2766" s="172"/>
      <c r="H2766" s="172"/>
      <c r="I2766" s="172"/>
      <c r="J2766" s="172"/>
      <c r="K2766" s="172"/>
      <c r="L2766" s="172"/>
      <c r="M2766" s="172"/>
      <c r="N2766" s="172"/>
      <c r="O2766" s="172"/>
      <c r="P2766" s="172"/>
      <c r="Q2766" s="172"/>
      <c r="R2766" s="172"/>
      <c r="S2766" s="172"/>
      <c r="T2766" s="172"/>
      <c r="U2766" s="172"/>
      <c r="V2766" s="173"/>
      <c r="W2766" s="173"/>
    </row>
    <row r="2767" spans="1:23">
      <c r="A2767" s="170"/>
      <c r="B2767" s="170"/>
      <c r="C2767" s="170"/>
      <c r="D2767" s="170"/>
      <c r="E2767" s="170"/>
      <c r="F2767" s="171"/>
      <c r="G2767" s="172"/>
      <c r="H2767" s="172"/>
      <c r="I2767" s="172"/>
      <c r="J2767" s="172"/>
      <c r="K2767" s="172"/>
      <c r="L2767" s="172"/>
      <c r="M2767" s="172"/>
      <c r="N2767" s="172"/>
      <c r="O2767" s="172"/>
      <c r="P2767" s="172"/>
      <c r="Q2767" s="172"/>
      <c r="R2767" s="172"/>
      <c r="S2767" s="172"/>
      <c r="T2767" s="172"/>
      <c r="U2767" s="172"/>
      <c r="V2767" s="173"/>
      <c r="W2767" s="173"/>
    </row>
    <row r="2768" spans="1:23">
      <c r="A2768" s="170"/>
      <c r="B2768" s="170"/>
      <c r="C2768" s="170"/>
      <c r="D2768" s="170"/>
      <c r="E2768" s="170"/>
      <c r="F2768" s="171"/>
      <c r="G2768" s="172"/>
      <c r="H2768" s="172"/>
      <c r="I2768" s="172"/>
      <c r="J2768" s="172"/>
      <c r="K2768" s="172"/>
      <c r="L2768" s="172"/>
      <c r="M2768" s="172"/>
      <c r="N2768" s="172"/>
      <c r="O2768" s="172"/>
      <c r="P2768" s="172"/>
      <c r="Q2768" s="172"/>
      <c r="R2768" s="172"/>
      <c r="S2768" s="172"/>
      <c r="T2768" s="172"/>
      <c r="U2768" s="172"/>
      <c r="V2768" s="173"/>
      <c r="W2768" s="173"/>
    </row>
    <row r="2769" spans="1:23">
      <c r="A2769" s="170"/>
      <c r="B2769" s="170"/>
      <c r="C2769" s="170"/>
      <c r="D2769" s="170"/>
      <c r="E2769" s="170"/>
      <c r="F2769" s="171"/>
      <c r="G2769" s="172"/>
      <c r="H2769" s="172"/>
      <c r="I2769" s="172"/>
      <c r="J2769" s="172"/>
      <c r="K2769" s="172"/>
      <c r="L2769" s="172"/>
      <c r="M2769" s="172"/>
      <c r="N2769" s="172"/>
      <c r="O2769" s="172"/>
      <c r="P2769" s="172"/>
      <c r="Q2769" s="172"/>
      <c r="R2769" s="172"/>
      <c r="S2769" s="172"/>
      <c r="T2769" s="172"/>
      <c r="U2769" s="172"/>
      <c r="V2769" s="173"/>
      <c r="W2769" s="173"/>
    </row>
    <row r="2770" spans="1:23">
      <c r="A2770" s="170"/>
      <c r="B2770" s="170"/>
      <c r="C2770" s="170"/>
      <c r="D2770" s="170"/>
      <c r="E2770" s="170"/>
      <c r="F2770" s="171"/>
      <c r="G2770" s="172"/>
      <c r="H2770" s="172"/>
      <c r="I2770" s="172"/>
      <c r="J2770" s="172"/>
      <c r="K2770" s="172"/>
      <c r="L2770" s="172"/>
      <c r="M2770" s="172"/>
      <c r="N2770" s="172"/>
      <c r="O2770" s="172"/>
      <c r="P2770" s="172"/>
      <c r="Q2770" s="172"/>
      <c r="R2770" s="172"/>
      <c r="S2770" s="172"/>
      <c r="T2770" s="172"/>
      <c r="U2770" s="172"/>
      <c r="V2770" s="173"/>
      <c r="W2770" s="173"/>
    </row>
    <row r="2771" spans="1:23">
      <c r="A2771" s="170"/>
      <c r="B2771" s="170"/>
      <c r="C2771" s="170"/>
      <c r="D2771" s="170"/>
      <c r="E2771" s="170"/>
      <c r="F2771" s="171"/>
      <c r="G2771" s="172"/>
      <c r="H2771" s="172"/>
      <c r="I2771" s="172"/>
      <c r="J2771" s="172"/>
      <c r="K2771" s="172"/>
      <c r="L2771" s="172"/>
      <c r="M2771" s="172"/>
      <c r="N2771" s="172"/>
      <c r="O2771" s="172"/>
      <c r="P2771" s="172"/>
      <c r="Q2771" s="172"/>
      <c r="R2771" s="172"/>
      <c r="S2771" s="172"/>
      <c r="T2771" s="172"/>
      <c r="U2771" s="172"/>
      <c r="V2771" s="173"/>
      <c r="W2771" s="173"/>
    </row>
    <row r="2772" spans="1:23">
      <c r="A2772" s="170"/>
      <c r="B2772" s="170"/>
      <c r="C2772" s="170"/>
      <c r="D2772" s="170"/>
      <c r="E2772" s="170"/>
      <c r="F2772" s="171"/>
      <c r="G2772" s="172"/>
      <c r="H2772" s="172"/>
      <c r="I2772" s="172"/>
      <c r="J2772" s="172"/>
      <c r="K2772" s="172"/>
      <c r="L2772" s="172"/>
      <c r="M2772" s="172"/>
      <c r="N2772" s="172"/>
      <c r="O2772" s="172"/>
      <c r="P2772" s="172"/>
      <c r="Q2772" s="172"/>
      <c r="R2772" s="172"/>
      <c r="S2772" s="172"/>
      <c r="T2772" s="172"/>
      <c r="U2772" s="172"/>
      <c r="V2772" s="173"/>
      <c r="W2772" s="173"/>
    </row>
    <row r="2773" spans="1:23">
      <c r="A2773" s="170"/>
      <c r="B2773" s="170"/>
      <c r="C2773" s="170"/>
      <c r="D2773" s="170"/>
      <c r="E2773" s="170"/>
      <c r="F2773" s="171"/>
      <c r="G2773" s="172"/>
      <c r="H2773" s="172"/>
      <c r="I2773" s="172"/>
      <c r="J2773" s="172"/>
      <c r="K2773" s="172"/>
      <c r="L2773" s="172"/>
      <c r="M2773" s="172"/>
      <c r="N2773" s="172"/>
      <c r="O2773" s="172"/>
      <c r="P2773" s="172"/>
      <c r="Q2773" s="172"/>
      <c r="R2773" s="172"/>
      <c r="S2773" s="172"/>
      <c r="T2773" s="172"/>
      <c r="U2773" s="172"/>
      <c r="V2773" s="173"/>
      <c r="W2773" s="173"/>
    </row>
    <row r="2774" spans="1:23">
      <c r="A2774" s="170"/>
      <c r="B2774" s="170"/>
      <c r="C2774" s="170"/>
      <c r="D2774" s="170"/>
      <c r="E2774" s="170"/>
      <c r="F2774" s="171"/>
      <c r="G2774" s="172"/>
      <c r="H2774" s="172"/>
      <c r="I2774" s="172"/>
      <c r="J2774" s="172"/>
      <c r="K2774" s="172"/>
      <c r="L2774" s="172"/>
      <c r="M2774" s="172"/>
      <c r="N2774" s="172"/>
      <c r="O2774" s="172"/>
      <c r="P2774" s="172"/>
      <c r="Q2774" s="172"/>
      <c r="R2774" s="172"/>
      <c r="S2774" s="172"/>
      <c r="T2774" s="172"/>
      <c r="U2774" s="172"/>
      <c r="V2774" s="173"/>
      <c r="W2774" s="173"/>
    </row>
    <row r="2775" spans="1:23">
      <c r="A2775" s="170"/>
      <c r="B2775" s="170"/>
      <c r="C2775" s="170"/>
      <c r="D2775" s="170"/>
      <c r="E2775" s="170"/>
      <c r="F2775" s="171"/>
      <c r="G2775" s="172"/>
      <c r="H2775" s="172"/>
      <c r="I2775" s="172"/>
      <c r="J2775" s="172"/>
      <c r="K2775" s="172"/>
      <c r="L2775" s="172"/>
      <c r="M2775" s="172"/>
      <c r="N2775" s="172"/>
      <c r="O2775" s="172"/>
      <c r="P2775" s="172"/>
      <c r="Q2775" s="172"/>
      <c r="R2775" s="172"/>
      <c r="S2775" s="172"/>
      <c r="T2775" s="172"/>
      <c r="U2775" s="172"/>
      <c r="V2775" s="173"/>
      <c r="W2775" s="173"/>
    </row>
    <row r="2776" spans="1:23">
      <c r="A2776" s="170"/>
      <c r="B2776" s="170"/>
      <c r="C2776" s="170"/>
      <c r="D2776" s="170"/>
      <c r="E2776" s="170"/>
      <c r="F2776" s="171"/>
      <c r="G2776" s="172"/>
      <c r="H2776" s="172"/>
      <c r="I2776" s="172"/>
      <c r="J2776" s="172"/>
      <c r="K2776" s="172"/>
      <c r="L2776" s="172"/>
      <c r="M2776" s="172"/>
      <c r="N2776" s="172"/>
      <c r="O2776" s="172"/>
      <c r="P2776" s="172"/>
      <c r="Q2776" s="172"/>
      <c r="R2776" s="172"/>
      <c r="S2776" s="172"/>
      <c r="T2776" s="172"/>
      <c r="U2776" s="172"/>
      <c r="V2776" s="173"/>
      <c r="W2776" s="173"/>
    </row>
    <row r="2777" spans="1:23">
      <c r="A2777" s="170"/>
      <c r="B2777" s="170"/>
      <c r="C2777" s="170"/>
      <c r="D2777" s="170"/>
      <c r="E2777" s="170"/>
      <c r="F2777" s="171"/>
      <c r="G2777" s="172"/>
      <c r="H2777" s="172"/>
      <c r="I2777" s="172"/>
      <c r="J2777" s="172"/>
      <c r="K2777" s="172"/>
      <c r="L2777" s="172"/>
      <c r="M2777" s="172"/>
      <c r="N2777" s="172"/>
      <c r="O2777" s="172"/>
      <c r="P2777" s="172"/>
      <c r="Q2777" s="172"/>
      <c r="R2777" s="172"/>
      <c r="S2777" s="172"/>
      <c r="T2777" s="172"/>
      <c r="U2777" s="172"/>
      <c r="V2777" s="173"/>
      <c r="W2777" s="173"/>
    </row>
    <row r="2778" spans="1:23">
      <c r="A2778" s="170"/>
      <c r="B2778" s="170"/>
      <c r="C2778" s="170"/>
      <c r="D2778" s="170"/>
      <c r="E2778" s="170"/>
      <c r="F2778" s="171"/>
      <c r="G2778" s="172"/>
      <c r="H2778" s="172"/>
      <c r="I2778" s="172"/>
      <c r="J2778" s="172"/>
      <c r="K2778" s="172"/>
      <c r="L2778" s="172"/>
      <c r="M2778" s="172"/>
      <c r="N2778" s="172"/>
      <c r="O2778" s="172"/>
      <c r="P2778" s="172"/>
      <c r="Q2778" s="172"/>
      <c r="R2778" s="172"/>
      <c r="S2778" s="172"/>
      <c r="T2778" s="172"/>
      <c r="U2778" s="172"/>
      <c r="V2778" s="173"/>
      <c r="W2778" s="173"/>
    </row>
    <row r="2779" spans="1:23">
      <c r="A2779" s="170"/>
      <c r="B2779" s="170"/>
      <c r="C2779" s="170"/>
      <c r="D2779" s="170"/>
      <c r="E2779" s="170"/>
      <c r="F2779" s="171"/>
      <c r="G2779" s="172"/>
      <c r="H2779" s="172"/>
      <c r="I2779" s="172"/>
      <c r="J2779" s="172"/>
      <c r="K2779" s="172"/>
      <c r="L2779" s="172"/>
      <c r="M2779" s="172"/>
      <c r="N2779" s="172"/>
      <c r="O2779" s="172"/>
      <c r="P2779" s="172"/>
      <c r="Q2779" s="172"/>
      <c r="R2779" s="172"/>
      <c r="S2779" s="172"/>
      <c r="T2779" s="172"/>
      <c r="U2779" s="172"/>
      <c r="V2779" s="173"/>
      <c r="W2779" s="173"/>
    </row>
    <row r="2780" spans="1:23">
      <c r="A2780" s="170"/>
      <c r="B2780" s="170"/>
      <c r="C2780" s="170"/>
      <c r="D2780" s="170"/>
      <c r="E2780" s="170"/>
      <c r="F2780" s="171"/>
      <c r="G2780" s="172"/>
      <c r="H2780" s="172"/>
      <c r="I2780" s="172"/>
      <c r="J2780" s="172"/>
      <c r="K2780" s="172"/>
      <c r="L2780" s="172"/>
      <c r="M2780" s="172"/>
      <c r="N2780" s="172"/>
      <c r="O2780" s="172"/>
      <c r="P2780" s="172"/>
      <c r="Q2780" s="172"/>
      <c r="R2780" s="172"/>
      <c r="S2780" s="172"/>
      <c r="T2780" s="172"/>
      <c r="U2780" s="172"/>
      <c r="V2780" s="173"/>
      <c r="W2780" s="173"/>
    </row>
    <row r="2781" spans="1:23">
      <c r="A2781" s="170"/>
      <c r="B2781" s="170"/>
      <c r="C2781" s="170"/>
      <c r="D2781" s="170"/>
      <c r="E2781" s="170"/>
      <c r="F2781" s="171"/>
      <c r="G2781" s="172"/>
      <c r="H2781" s="172"/>
      <c r="I2781" s="172"/>
      <c r="J2781" s="172"/>
      <c r="K2781" s="172"/>
      <c r="L2781" s="172"/>
      <c r="M2781" s="172"/>
      <c r="N2781" s="172"/>
      <c r="O2781" s="172"/>
      <c r="P2781" s="172"/>
      <c r="Q2781" s="172"/>
      <c r="R2781" s="172"/>
      <c r="S2781" s="172"/>
      <c r="T2781" s="172"/>
      <c r="U2781" s="172"/>
      <c r="V2781" s="173"/>
      <c r="W2781" s="173"/>
    </row>
    <row r="2782" spans="1:23">
      <c r="A2782" s="170"/>
      <c r="B2782" s="170"/>
      <c r="C2782" s="170"/>
      <c r="D2782" s="170"/>
      <c r="E2782" s="170"/>
      <c r="F2782" s="171"/>
      <c r="G2782" s="172"/>
      <c r="H2782" s="172"/>
      <c r="I2782" s="172"/>
      <c r="J2782" s="172"/>
      <c r="K2782" s="172"/>
      <c r="L2782" s="172"/>
      <c r="M2782" s="172"/>
      <c r="N2782" s="172"/>
      <c r="O2782" s="172"/>
      <c r="P2782" s="172"/>
      <c r="Q2782" s="172"/>
      <c r="R2782" s="172"/>
      <c r="S2782" s="172"/>
      <c r="T2782" s="172"/>
      <c r="U2782" s="172"/>
      <c r="V2782" s="173"/>
      <c r="W2782" s="173"/>
    </row>
    <row r="2783" spans="1:23">
      <c r="A2783" s="170"/>
      <c r="B2783" s="170"/>
      <c r="C2783" s="170"/>
      <c r="D2783" s="170"/>
      <c r="E2783" s="170"/>
      <c r="F2783" s="171"/>
      <c r="G2783" s="172"/>
      <c r="H2783" s="172"/>
      <c r="I2783" s="172"/>
      <c r="J2783" s="172"/>
      <c r="K2783" s="172"/>
      <c r="L2783" s="172"/>
      <c r="M2783" s="172"/>
      <c r="N2783" s="172"/>
      <c r="O2783" s="172"/>
      <c r="P2783" s="172"/>
      <c r="Q2783" s="172"/>
      <c r="R2783" s="172"/>
      <c r="S2783" s="172"/>
      <c r="T2783" s="172"/>
      <c r="U2783" s="172"/>
      <c r="V2783" s="173"/>
      <c r="W2783" s="173"/>
    </row>
    <row r="2784" spans="1:23">
      <c r="A2784" s="170"/>
      <c r="B2784" s="170"/>
      <c r="C2784" s="170"/>
      <c r="D2784" s="170"/>
      <c r="E2784" s="170"/>
      <c r="F2784" s="171"/>
      <c r="G2784" s="172"/>
      <c r="H2784" s="172"/>
      <c r="I2784" s="172"/>
      <c r="J2784" s="172"/>
      <c r="K2784" s="172"/>
      <c r="L2784" s="172"/>
      <c r="M2784" s="172"/>
      <c r="N2784" s="172"/>
      <c r="O2784" s="172"/>
      <c r="P2784" s="172"/>
      <c r="Q2784" s="172"/>
      <c r="R2784" s="172"/>
      <c r="S2784" s="172"/>
      <c r="T2784" s="172"/>
      <c r="U2784" s="172"/>
      <c r="V2784" s="173"/>
      <c r="W2784" s="173"/>
    </row>
    <row r="2785" spans="1:23">
      <c r="A2785" s="170"/>
      <c r="B2785" s="170"/>
      <c r="C2785" s="170"/>
      <c r="D2785" s="170"/>
      <c r="E2785" s="170"/>
      <c r="F2785" s="171"/>
      <c r="G2785" s="172"/>
      <c r="H2785" s="172"/>
      <c r="I2785" s="172"/>
      <c r="J2785" s="172"/>
      <c r="K2785" s="172"/>
      <c r="L2785" s="172"/>
      <c r="M2785" s="172"/>
      <c r="N2785" s="172"/>
      <c r="O2785" s="172"/>
      <c r="P2785" s="172"/>
      <c r="Q2785" s="172"/>
      <c r="R2785" s="172"/>
      <c r="S2785" s="172"/>
      <c r="T2785" s="172"/>
      <c r="U2785" s="172"/>
      <c r="V2785" s="173"/>
      <c r="W2785" s="173"/>
    </row>
    <row r="2786" spans="1:23">
      <c r="A2786" s="170"/>
      <c r="B2786" s="170"/>
      <c r="C2786" s="170"/>
      <c r="D2786" s="170"/>
      <c r="E2786" s="170"/>
      <c r="F2786" s="171"/>
      <c r="G2786" s="172"/>
      <c r="H2786" s="172"/>
      <c r="I2786" s="172"/>
      <c r="J2786" s="172"/>
      <c r="K2786" s="172"/>
      <c r="L2786" s="172"/>
      <c r="M2786" s="172"/>
      <c r="N2786" s="172"/>
      <c r="O2786" s="172"/>
      <c r="P2786" s="172"/>
      <c r="Q2786" s="172"/>
      <c r="R2786" s="172"/>
      <c r="S2786" s="172"/>
      <c r="T2786" s="172"/>
      <c r="U2786" s="172"/>
      <c r="V2786" s="173"/>
      <c r="W2786" s="173"/>
    </row>
    <row r="2787" spans="1:23">
      <c r="A2787" s="170"/>
      <c r="B2787" s="170"/>
      <c r="C2787" s="170"/>
      <c r="D2787" s="170"/>
      <c r="E2787" s="170"/>
      <c r="F2787" s="171"/>
      <c r="G2787" s="172"/>
      <c r="H2787" s="172"/>
      <c r="I2787" s="172"/>
      <c r="J2787" s="172"/>
      <c r="K2787" s="172"/>
      <c r="L2787" s="172"/>
      <c r="M2787" s="172"/>
      <c r="N2787" s="172"/>
      <c r="O2787" s="172"/>
      <c r="P2787" s="172"/>
      <c r="Q2787" s="172"/>
      <c r="R2787" s="172"/>
      <c r="S2787" s="172"/>
      <c r="T2787" s="172"/>
      <c r="U2787" s="172"/>
      <c r="V2787" s="173"/>
      <c r="W2787" s="173"/>
    </row>
    <row r="2788" spans="1:23">
      <c r="A2788" s="170"/>
      <c r="B2788" s="170"/>
      <c r="C2788" s="170"/>
      <c r="D2788" s="170"/>
      <c r="E2788" s="170"/>
      <c r="F2788" s="171"/>
      <c r="G2788" s="172"/>
      <c r="H2788" s="172"/>
      <c r="I2788" s="172"/>
      <c r="J2788" s="172"/>
      <c r="K2788" s="172"/>
      <c r="L2788" s="172"/>
      <c r="M2788" s="172"/>
      <c r="N2788" s="172"/>
      <c r="O2788" s="172"/>
      <c r="P2788" s="172"/>
      <c r="Q2788" s="172"/>
      <c r="R2788" s="172"/>
      <c r="S2788" s="172"/>
      <c r="T2788" s="172"/>
      <c r="U2788" s="172"/>
      <c r="V2788" s="173"/>
      <c r="W2788" s="173"/>
    </row>
    <row r="2789" spans="1:23">
      <c r="A2789" s="170"/>
      <c r="B2789" s="170"/>
      <c r="C2789" s="170"/>
      <c r="D2789" s="170"/>
      <c r="E2789" s="170"/>
      <c r="F2789" s="171"/>
      <c r="G2789" s="172"/>
      <c r="H2789" s="172"/>
      <c r="I2789" s="172"/>
      <c r="J2789" s="172"/>
      <c r="K2789" s="172"/>
      <c r="L2789" s="172"/>
      <c r="M2789" s="172"/>
      <c r="N2789" s="172"/>
      <c r="O2789" s="172"/>
      <c r="P2789" s="172"/>
      <c r="Q2789" s="172"/>
      <c r="R2789" s="172"/>
      <c r="S2789" s="172"/>
      <c r="T2789" s="172"/>
      <c r="U2789" s="172"/>
      <c r="V2789" s="173"/>
      <c r="W2789" s="173"/>
    </row>
    <row r="2790" spans="1:23">
      <c r="A2790" s="170"/>
      <c r="B2790" s="170"/>
      <c r="C2790" s="170"/>
      <c r="D2790" s="170"/>
      <c r="E2790" s="170"/>
      <c r="F2790" s="171"/>
      <c r="G2790" s="172"/>
      <c r="H2790" s="172"/>
      <c r="I2790" s="172"/>
      <c r="J2790" s="172"/>
      <c r="K2790" s="172"/>
      <c r="L2790" s="172"/>
      <c r="M2790" s="172"/>
      <c r="N2790" s="172"/>
      <c r="O2790" s="172"/>
      <c r="P2790" s="172"/>
      <c r="Q2790" s="172"/>
      <c r="R2790" s="172"/>
      <c r="S2790" s="172"/>
      <c r="T2790" s="172"/>
      <c r="U2790" s="172"/>
      <c r="V2790" s="173"/>
      <c r="W2790" s="173"/>
    </row>
    <row r="2791" spans="1:23">
      <c r="A2791" s="170"/>
      <c r="B2791" s="170"/>
      <c r="C2791" s="170"/>
      <c r="D2791" s="170"/>
      <c r="E2791" s="170"/>
      <c r="F2791" s="171"/>
      <c r="G2791" s="172"/>
      <c r="H2791" s="172"/>
      <c r="I2791" s="172"/>
      <c r="J2791" s="172"/>
      <c r="K2791" s="172"/>
      <c r="L2791" s="172"/>
      <c r="M2791" s="172"/>
      <c r="N2791" s="172"/>
      <c r="O2791" s="172"/>
      <c r="P2791" s="172"/>
      <c r="Q2791" s="172"/>
      <c r="R2791" s="172"/>
      <c r="S2791" s="172"/>
      <c r="T2791" s="172"/>
      <c r="U2791" s="172"/>
      <c r="V2791" s="173"/>
      <c r="W2791" s="173"/>
    </row>
    <row r="2792" spans="1:23">
      <c r="A2792" s="170"/>
      <c r="B2792" s="170"/>
      <c r="C2792" s="170"/>
      <c r="D2792" s="170"/>
      <c r="E2792" s="170"/>
      <c r="F2792" s="171"/>
      <c r="G2792" s="172"/>
      <c r="H2792" s="172"/>
      <c r="I2792" s="172"/>
      <c r="J2792" s="172"/>
      <c r="K2792" s="172"/>
      <c r="L2792" s="172"/>
      <c r="M2792" s="172"/>
      <c r="N2792" s="172"/>
      <c r="O2792" s="172"/>
      <c r="P2792" s="172"/>
      <c r="Q2792" s="172"/>
      <c r="R2792" s="172"/>
      <c r="S2792" s="172"/>
      <c r="T2792" s="172"/>
      <c r="U2792" s="172"/>
      <c r="V2792" s="173"/>
      <c r="W2792" s="173"/>
    </row>
    <row r="2793" spans="1:23">
      <c r="A2793" s="170"/>
      <c r="B2793" s="170"/>
      <c r="C2793" s="170"/>
      <c r="D2793" s="170"/>
      <c r="E2793" s="170"/>
      <c r="F2793" s="171"/>
      <c r="G2793" s="172"/>
      <c r="H2793" s="172"/>
      <c r="I2793" s="172"/>
      <c r="J2793" s="172"/>
      <c r="K2793" s="172"/>
      <c r="L2793" s="172"/>
      <c r="M2793" s="172"/>
      <c r="N2793" s="172"/>
      <c r="O2793" s="172"/>
      <c r="P2793" s="172"/>
      <c r="Q2793" s="172"/>
      <c r="R2793" s="172"/>
      <c r="S2793" s="172"/>
      <c r="T2793" s="172"/>
      <c r="U2793" s="172"/>
      <c r="V2793" s="173"/>
      <c r="W2793" s="173"/>
    </row>
    <row r="2794" spans="1:23">
      <c r="A2794" s="170"/>
      <c r="B2794" s="170"/>
      <c r="C2794" s="170"/>
      <c r="D2794" s="170"/>
      <c r="E2794" s="170"/>
      <c r="F2794" s="171"/>
      <c r="G2794" s="172"/>
      <c r="H2794" s="172"/>
      <c r="I2794" s="172"/>
      <c r="J2794" s="172"/>
      <c r="K2794" s="172"/>
      <c r="L2794" s="172"/>
      <c r="M2794" s="172"/>
      <c r="N2794" s="172"/>
      <c r="O2794" s="172"/>
      <c r="P2794" s="172"/>
      <c r="Q2794" s="172"/>
      <c r="R2794" s="172"/>
      <c r="S2794" s="172"/>
      <c r="T2794" s="172"/>
      <c r="U2794" s="172"/>
      <c r="V2794" s="173"/>
      <c r="W2794" s="173"/>
    </row>
    <row r="2795" spans="1:23">
      <c r="A2795" s="170"/>
      <c r="B2795" s="170"/>
      <c r="C2795" s="170"/>
      <c r="D2795" s="170"/>
      <c r="E2795" s="170"/>
      <c r="F2795" s="171"/>
      <c r="G2795" s="172"/>
      <c r="H2795" s="172"/>
      <c r="I2795" s="172"/>
      <c r="J2795" s="172"/>
      <c r="K2795" s="172"/>
      <c r="L2795" s="172"/>
      <c r="M2795" s="172"/>
      <c r="N2795" s="172"/>
      <c r="O2795" s="172"/>
      <c r="P2795" s="172"/>
      <c r="Q2795" s="172"/>
      <c r="R2795" s="172"/>
      <c r="S2795" s="172"/>
      <c r="T2795" s="172"/>
      <c r="U2795" s="172"/>
      <c r="V2795" s="173"/>
      <c r="W2795" s="173"/>
    </row>
    <row r="2796" spans="1:23">
      <c r="A2796" s="170"/>
      <c r="B2796" s="170"/>
      <c r="C2796" s="170"/>
      <c r="D2796" s="170"/>
      <c r="E2796" s="170"/>
      <c r="F2796" s="171"/>
      <c r="G2796" s="172"/>
      <c r="H2796" s="172"/>
      <c r="I2796" s="172"/>
      <c r="J2796" s="172"/>
      <c r="K2796" s="172"/>
      <c r="L2796" s="172"/>
      <c r="M2796" s="172"/>
      <c r="N2796" s="172"/>
      <c r="O2796" s="172"/>
      <c r="P2796" s="172"/>
      <c r="Q2796" s="172"/>
      <c r="R2796" s="172"/>
      <c r="S2796" s="172"/>
      <c r="T2796" s="172"/>
      <c r="U2796" s="172"/>
      <c r="V2796" s="173"/>
      <c r="W2796" s="173"/>
    </row>
    <row r="2797" spans="1:23">
      <c r="A2797" s="170"/>
      <c r="B2797" s="170"/>
      <c r="C2797" s="170"/>
      <c r="D2797" s="170"/>
      <c r="E2797" s="170"/>
      <c r="F2797" s="171"/>
      <c r="G2797" s="172"/>
      <c r="H2797" s="172"/>
      <c r="I2797" s="172"/>
      <c r="J2797" s="172"/>
      <c r="K2797" s="172"/>
      <c r="L2797" s="172"/>
      <c r="M2797" s="172"/>
      <c r="N2797" s="172"/>
      <c r="O2797" s="172"/>
      <c r="P2797" s="172"/>
      <c r="Q2797" s="172"/>
      <c r="R2797" s="172"/>
      <c r="S2797" s="172"/>
      <c r="T2797" s="172"/>
      <c r="U2797" s="172"/>
      <c r="V2797" s="173"/>
      <c r="W2797" s="173"/>
    </row>
    <row r="2798" spans="1:23">
      <c r="A2798" s="170"/>
      <c r="B2798" s="170"/>
      <c r="C2798" s="170"/>
      <c r="D2798" s="170"/>
      <c r="E2798" s="170"/>
      <c r="F2798" s="171"/>
      <c r="G2798" s="172"/>
      <c r="H2798" s="172"/>
      <c r="I2798" s="172"/>
      <c r="J2798" s="172"/>
      <c r="K2798" s="172"/>
      <c r="L2798" s="172"/>
      <c r="M2798" s="172"/>
      <c r="N2798" s="172"/>
      <c r="O2798" s="172"/>
      <c r="P2798" s="172"/>
      <c r="Q2798" s="172"/>
      <c r="R2798" s="172"/>
      <c r="S2798" s="172"/>
      <c r="T2798" s="172"/>
      <c r="U2798" s="172"/>
      <c r="V2798" s="173"/>
      <c r="W2798" s="173"/>
    </row>
    <row r="2799" spans="1:23">
      <c r="A2799" s="170"/>
      <c r="B2799" s="170"/>
      <c r="C2799" s="170"/>
      <c r="D2799" s="170"/>
      <c r="E2799" s="170"/>
      <c r="F2799" s="171"/>
      <c r="G2799" s="172"/>
      <c r="H2799" s="172"/>
      <c r="I2799" s="172"/>
      <c r="J2799" s="172"/>
      <c r="K2799" s="172"/>
      <c r="L2799" s="172"/>
      <c r="M2799" s="172"/>
      <c r="N2799" s="172"/>
      <c r="O2799" s="172"/>
      <c r="P2799" s="172"/>
      <c r="Q2799" s="172"/>
      <c r="R2799" s="172"/>
      <c r="S2799" s="172"/>
      <c r="T2799" s="172"/>
      <c r="U2799" s="172"/>
      <c r="V2799" s="173"/>
      <c r="W2799" s="173"/>
    </row>
    <row r="2800" spans="1:23">
      <c r="A2800" s="170"/>
      <c r="B2800" s="170"/>
      <c r="C2800" s="170"/>
      <c r="D2800" s="170"/>
      <c r="E2800" s="170"/>
      <c r="F2800" s="171"/>
      <c r="G2800" s="172"/>
      <c r="H2800" s="172"/>
      <c r="I2800" s="172"/>
      <c r="J2800" s="172"/>
      <c r="K2800" s="172"/>
      <c r="L2800" s="172"/>
      <c r="M2800" s="172"/>
      <c r="N2800" s="172"/>
      <c r="O2800" s="172"/>
      <c r="P2800" s="172"/>
      <c r="Q2800" s="172"/>
      <c r="R2800" s="172"/>
      <c r="S2800" s="172"/>
      <c r="T2800" s="172"/>
      <c r="U2800" s="172"/>
      <c r="V2800" s="173"/>
      <c r="W2800" s="173"/>
    </row>
    <row r="2801" spans="1:23">
      <c r="A2801" s="170"/>
      <c r="B2801" s="170"/>
      <c r="C2801" s="170"/>
      <c r="D2801" s="170"/>
      <c r="E2801" s="170"/>
      <c r="F2801" s="171"/>
      <c r="G2801" s="172"/>
      <c r="H2801" s="172"/>
      <c r="I2801" s="172"/>
      <c r="J2801" s="172"/>
      <c r="K2801" s="172"/>
      <c r="L2801" s="172"/>
      <c r="M2801" s="172"/>
      <c r="N2801" s="172"/>
      <c r="O2801" s="172"/>
      <c r="P2801" s="172"/>
      <c r="Q2801" s="172"/>
      <c r="R2801" s="172"/>
      <c r="S2801" s="172"/>
      <c r="T2801" s="172"/>
      <c r="U2801" s="172"/>
      <c r="V2801" s="173"/>
      <c r="W2801" s="173"/>
    </row>
    <row r="2802" spans="1:23">
      <c r="A2802" s="170"/>
      <c r="B2802" s="170"/>
      <c r="C2802" s="170"/>
      <c r="D2802" s="170"/>
      <c r="E2802" s="170"/>
      <c r="F2802" s="171"/>
      <c r="G2802" s="172"/>
      <c r="H2802" s="172"/>
      <c r="I2802" s="172"/>
      <c r="J2802" s="172"/>
      <c r="K2802" s="172"/>
      <c r="L2802" s="172"/>
      <c r="M2802" s="172"/>
      <c r="N2802" s="172"/>
      <c r="O2802" s="172"/>
      <c r="P2802" s="172"/>
      <c r="Q2802" s="172"/>
      <c r="R2802" s="172"/>
      <c r="S2802" s="172"/>
      <c r="T2802" s="172"/>
      <c r="U2802" s="172"/>
      <c r="V2802" s="173"/>
      <c r="W2802" s="173"/>
    </row>
    <row r="2803" spans="1:23">
      <c r="A2803" s="170"/>
      <c r="B2803" s="170"/>
      <c r="C2803" s="170"/>
      <c r="D2803" s="170"/>
      <c r="E2803" s="170"/>
      <c r="F2803" s="171"/>
      <c r="G2803" s="172"/>
      <c r="H2803" s="172"/>
      <c r="I2803" s="172"/>
      <c r="J2803" s="172"/>
      <c r="K2803" s="172"/>
      <c r="L2803" s="172"/>
      <c r="M2803" s="172"/>
      <c r="N2803" s="172"/>
      <c r="O2803" s="172"/>
      <c r="P2803" s="172"/>
      <c r="Q2803" s="172"/>
      <c r="R2803" s="172"/>
      <c r="S2803" s="172"/>
      <c r="T2803" s="172"/>
      <c r="U2803" s="172"/>
      <c r="V2803" s="173"/>
      <c r="W2803" s="173"/>
    </row>
    <row r="2804" spans="1:23">
      <c r="A2804" s="170"/>
      <c r="B2804" s="170"/>
      <c r="C2804" s="170"/>
      <c r="D2804" s="170"/>
      <c r="E2804" s="170"/>
      <c r="F2804" s="171"/>
      <c r="G2804" s="172"/>
      <c r="H2804" s="172"/>
      <c r="I2804" s="172"/>
      <c r="J2804" s="172"/>
      <c r="K2804" s="172"/>
      <c r="L2804" s="172"/>
      <c r="M2804" s="172"/>
      <c r="N2804" s="172"/>
      <c r="O2804" s="172"/>
      <c r="P2804" s="172"/>
      <c r="Q2804" s="172"/>
      <c r="R2804" s="172"/>
      <c r="S2804" s="172"/>
      <c r="T2804" s="172"/>
      <c r="U2804" s="172"/>
      <c r="V2804" s="173"/>
      <c r="W2804" s="173"/>
    </row>
    <row r="2805" spans="1:23">
      <c r="A2805" s="170"/>
      <c r="B2805" s="170"/>
      <c r="C2805" s="170"/>
      <c r="D2805" s="170"/>
      <c r="E2805" s="170"/>
      <c r="F2805" s="171"/>
      <c r="G2805" s="172"/>
      <c r="H2805" s="172"/>
      <c r="I2805" s="172"/>
      <c r="J2805" s="172"/>
      <c r="K2805" s="172"/>
      <c r="L2805" s="172"/>
      <c r="M2805" s="172"/>
      <c r="N2805" s="172"/>
      <c r="O2805" s="172"/>
      <c r="P2805" s="172"/>
      <c r="Q2805" s="172"/>
      <c r="R2805" s="172"/>
      <c r="S2805" s="172"/>
      <c r="T2805" s="172"/>
      <c r="U2805" s="172"/>
      <c r="V2805" s="173"/>
      <c r="W2805" s="173"/>
    </row>
    <row r="2806" spans="1:23">
      <c r="A2806" s="170"/>
      <c r="B2806" s="170"/>
      <c r="C2806" s="170"/>
      <c r="D2806" s="170"/>
      <c r="E2806" s="170"/>
      <c r="F2806" s="171"/>
      <c r="G2806" s="172"/>
      <c r="H2806" s="172"/>
      <c r="I2806" s="172"/>
      <c r="J2806" s="172"/>
      <c r="K2806" s="172"/>
      <c r="L2806" s="172"/>
      <c r="M2806" s="172"/>
      <c r="N2806" s="172"/>
      <c r="O2806" s="172"/>
      <c r="P2806" s="172"/>
      <c r="Q2806" s="172"/>
      <c r="R2806" s="172"/>
      <c r="S2806" s="172"/>
      <c r="T2806" s="172"/>
      <c r="U2806" s="172"/>
      <c r="V2806" s="173"/>
      <c r="W2806" s="173"/>
    </row>
    <row r="2807" spans="1:23">
      <c r="A2807" s="170"/>
      <c r="B2807" s="170"/>
      <c r="C2807" s="170"/>
      <c r="D2807" s="170"/>
      <c r="E2807" s="170"/>
      <c r="F2807" s="171"/>
      <c r="G2807" s="172"/>
      <c r="H2807" s="172"/>
      <c r="I2807" s="172"/>
      <c r="J2807" s="172"/>
      <c r="K2807" s="172"/>
      <c r="L2807" s="172"/>
      <c r="M2807" s="172"/>
      <c r="N2807" s="172"/>
      <c r="O2807" s="172"/>
      <c r="P2807" s="172"/>
      <c r="Q2807" s="172"/>
      <c r="R2807" s="172"/>
      <c r="S2807" s="172"/>
      <c r="T2807" s="172"/>
      <c r="U2807" s="172"/>
      <c r="V2807" s="173"/>
      <c r="W2807" s="173"/>
    </row>
    <row r="2808" spans="1:23">
      <c r="A2808" s="170"/>
      <c r="B2808" s="170"/>
      <c r="C2808" s="170"/>
      <c r="D2808" s="170"/>
      <c r="E2808" s="170"/>
      <c r="F2808" s="171"/>
      <c r="G2808" s="172"/>
      <c r="H2808" s="172"/>
      <c r="I2808" s="172"/>
      <c r="J2808" s="172"/>
      <c r="K2808" s="172"/>
      <c r="L2808" s="172"/>
      <c r="M2808" s="172"/>
      <c r="N2808" s="172"/>
      <c r="O2808" s="172"/>
      <c r="P2808" s="172"/>
      <c r="Q2808" s="172"/>
      <c r="R2808" s="172"/>
      <c r="S2808" s="172"/>
      <c r="T2808" s="172"/>
      <c r="U2808" s="172"/>
      <c r="V2808" s="173"/>
      <c r="W2808" s="173"/>
    </row>
    <row r="2809" spans="1:23">
      <c r="A2809" s="170"/>
      <c r="B2809" s="170"/>
      <c r="C2809" s="170"/>
      <c r="D2809" s="170"/>
      <c r="E2809" s="170"/>
      <c r="F2809" s="171"/>
      <c r="G2809" s="172"/>
      <c r="H2809" s="172"/>
      <c r="I2809" s="172"/>
      <c r="J2809" s="172"/>
      <c r="K2809" s="172"/>
      <c r="L2809" s="172"/>
      <c r="M2809" s="172"/>
      <c r="N2809" s="172"/>
      <c r="O2809" s="172"/>
      <c r="P2809" s="172"/>
      <c r="Q2809" s="172"/>
      <c r="R2809" s="172"/>
      <c r="S2809" s="172"/>
      <c r="T2809" s="172"/>
      <c r="U2809" s="172"/>
      <c r="V2809" s="173"/>
      <c r="W2809" s="173"/>
    </row>
    <row r="2810" spans="1:23">
      <c r="A2810" s="170"/>
      <c r="B2810" s="170"/>
      <c r="C2810" s="170"/>
      <c r="D2810" s="170"/>
      <c r="E2810" s="170"/>
      <c r="F2810" s="171"/>
      <c r="G2810" s="172"/>
      <c r="H2810" s="172"/>
      <c r="I2810" s="172"/>
      <c r="J2810" s="172"/>
      <c r="K2810" s="172"/>
      <c r="L2810" s="172"/>
      <c r="M2810" s="172"/>
      <c r="N2810" s="172"/>
      <c r="O2810" s="172"/>
      <c r="P2810" s="172"/>
      <c r="Q2810" s="172"/>
      <c r="R2810" s="172"/>
      <c r="S2810" s="172"/>
      <c r="T2810" s="172"/>
      <c r="U2810" s="172"/>
      <c r="V2810" s="173"/>
      <c r="W2810" s="173"/>
    </row>
    <row r="2811" spans="1:23">
      <c r="A2811" s="170"/>
      <c r="B2811" s="170"/>
      <c r="C2811" s="170"/>
      <c r="D2811" s="170"/>
      <c r="E2811" s="170"/>
      <c r="F2811" s="171"/>
      <c r="G2811" s="172"/>
      <c r="H2811" s="172"/>
      <c r="I2811" s="172"/>
      <c r="J2811" s="172"/>
      <c r="K2811" s="172"/>
      <c r="L2811" s="172"/>
      <c r="M2811" s="172"/>
      <c r="N2811" s="172"/>
      <c r="O2811" s="172"/>
      <c r="P2811" s="172"/>
      <c r="Q2811" s="172"/>
      <c r="R2811" s="172"/>
      <c r="S2811" s="172"/>
      <c r="T2811" s="172"/>
      <c r="U2811" s="172"/>
      <c r="V2811" s="173"/>
      <c r="W2811" s="173"/>
    </row>
    <row r="2812" spans="1:23">
      <c r="A2812" s="170"/>
      <c r="B2812" s="170"/>
      <c r="C2812" s="170"/>
      <c r="D2812" s="170"/>
      <c r="E2812" s="170"/>
      <c r="F2812" s="171"/>
      <c r="G2812" s="172"/>
      <c r="H2812" s="172"/>
      <c r="I2812" s="172"/>
      <c r="J2812" s="172"/>
      <c r="K2812" s="172"/>
      <c r="L2812" s="172"/>
      <c r="M2812" s="172"/>
      <c r="N2812" s="172"/>
      <c r="O2812" s="172"/>
      <c r="P2812" s="172"/>
      <c r="Q2812" s="172"/>
      <c r="R2812" s="172"/>
      <c r="S2812" s="172"/>
      <c r="T2812" s="172"/>
      <c r="U2812" s="172"/>
      <c r="V2812" s="173"/>
      <c r="W2812" s="173"/>
    </row>
    <row r="2813" spans="1:23">
      <c r="A2813" s="170"/>
      <c r="B2813" s="170"/>
      <c r="C2813" s="170"/>
      <c r="D2813" s="170"/>
      <c r="E2813" s="170"/>
      <c r="F2813" s="171"/>
      <c r="G2813" s="172"/>
      <c r="H2813" s="172"/>
      <c r="I2813" s="172"/>
      <c r="J2813" s="172"/>
      <c r="K2813" s="172"/>
      <c r="L2813" s="172"/>
      <c r="M2813" s="172"/>
      <c r="N2813" s="172"/>
      <c r="O2813" s="172"/>
      <c r="P2813" s="172"/>
      <c r="Q2813" s="172"/>
      <c r="R2813" s="172"/>
      <c r="S2813" s="172"/>
      <c r="T2813" s="172"/>
      <c r="U2813" s="172"/>
      <c r="V2813" s="173"/>
      <c r="W2813" s="173"/>
    </row>
    <row r="2814" spans="1:23">
      <c r="A2814" s="170"/>
      <c r="B2814" s="170"/>
      <c r="C2814" s="170"/>
      <c r="D2814" s="170"/>
      <c r="E2814" s="170"/>
      <c r="F2814" s="171"/>
      <c r="G2814" s="172"/>
      <c r="H2814" s="172"/>
      <c r="I2814" s="172"/>
      <c r="J2814" s="172"/>
      <c r="K2814" s="172"/>
      <c r="L2814" s="172"/>
      <c r="M2814" s="172"/>
      <c r="N2814" s="172"/>
      <c r="O2814" s="172"/>
      <c r="P2814" s="172"/>
      <c r="Q2814" s="172"/>
      <c r="R2814" s="172"/>
      <c r="S2814" s="172"/>
      <c r="T2814" s="172"/>
      <c r="U2814" s="172"/>
      <c r="V2814" s="173"/>
      <c r="W2814" s="173"/>
    </row>
    <row r="2815" spans="1:23">
      <c r="A2815" s="170"/>
      <c r="B2815" s="170"/>
      <c r="C2815" s="170"/>
      <c r="D2815" s="170"/>
      <c r="E2815" s="170"/>
      <c r="F2815" s="171"/>
      <c r="G2815" s="172"/>
      <c r="H2815" s="172"/>
      <c r="I2815" s="172"/>
      <c r="J2815" s="172"/>
      <c r="K2815" s="172"/>
      <c r="L2815" s="172"/>
      <c r="M2815" s="172"/>
      <c r="N2815" s="172"/>
      <c r="O2815" s="172"/>
      <c r="P2815" s="172"/>
      <c r="Q2815" s="172"/>
      <c r="R2815" s="172"/>
      <c r="S2815" s="172"/>
      <c r="T2815" s="172"/>
      <c r="U2815" s="172"/>
      <c r="V2815" s="173"/>
      <c r="W2815" s="173"/>
    </row>
    <row r="2816" spans="1:23">
      <c r="A2816" s="170"/>
      <c r="B2816" s="170"/>
      <c r="C2816" s="170"/>
      <c r="D2816" s="170"/>
      <c r="E2816" s="170"/>
      <c r="F2816" s="171"/>
      <c r="G2816" s="172"/>
      <c r="H2816" s="172"/>
      <c r="I2816" s="172"/>
      <c r="J2816" s="172"/>
      <c r="K2816" s="172"/>
      <c r="L2816" s="172"/>
      <c r="M2816" s="172"/>
      <c r="N2816" s="172"/>
      <c r="O2816" s="172"/>
      <c r="P2816" s="172"/>
      <c r="Q2816" s="172"/>
      <c r="R2816" s="172"/>
      <c r="S2816" s="172"/>
      <c r="T2816" s="172"/>
      <c r="U2816" s="172"/>
      <c r="V2816" s="173"/>
      <c r="W2816" s="173"/>
    </row>
    <row r="2817" spans="1:23">
      <c r="A2817" s="170"/>
      <c r="B2817" s="170"/>
      <c r="C2817" s="170"/>
      <c r="D2817" s="170"/>
      <c r="E2817" s="170"/>
      <c r="F2817" s="171"/>
      <c r="G2817" s="172"/>
      <c r="H2817" s="172"/>
      <c r="I2817" s="172"/>
      <c r="J2817" s="172"/>
      <c r="K2817" s="172"/>
      <c r="L2817" s="172"/>
      <c r="M2817" s="172"/>
      <c r="N2817" s="172"/>
      <c r="O2817" s="172"/>
      <c r="P2817" s="172"/>
      <c r="Q2817" s="172"/>
      <c r="R2817" s="172"/>
      <c r="S2817" s="172"/>
      <c r="T2817" s="172"/>
      <c r="U2817" s="172"/>
      <c r="V2817" s="173"/>
      <c r="W2817" s="173"/>
    </row>
    <row r="2818" spans="1:23">
      <c r="A2818" s="170"/>
      <c r="B2818" s="170"/>
      <c r="C2818" s="170"/>
      <c r="D2818" s="170"/>
      <c r="E2818" s="170"/>
      <c r="F2818" s="171"/>
      <c r="G2818" s="172"/>
      <c r="H2818" s="172"/>
      <c r="I2818" s="172"/>
      <c r="J2818" s="172"/>
      <c r="K2818" s="172"/>
      <c r="L2818" s="172"/>
      <c r="M2818" s="172"/>
      <c r="N2818" s="172"/>
      <c r="O2818" s="172"/>
      <c r="P2818" s="172"/>
      <c r="Q2818" s="172"/>
      <c r="R2818" s="172"/>
      <c r="S2818" s="172"/>
      <c r="T2818" s="172"/>
      <c r="U2818" s="172"/>
      <c r="V2818" s="173"/>
      <c r="W2818" s="173"/>
    </row>
    <row r="2819" spans="1:23">
      <c r="A2819" s="170"/>
      <c r="B2819" s="170"/>
      <c r="C2819" s="170"/>
      <c r="D2819" s="170"/>
      <c r="E2819" s="170"/>
      <c r="F2819" s="171"/>
      <c r="G2819" s="172"/>
      <c r="H2819" s="172"/>
      <c r="I2819" s="172"/>
      <c r="J2819" s="172"/>
      <c r="K2819" s="172"/>
      <c r="L2819" s="172"/>
      <c r="M2819" s="172"/>
      <c r="N2819" s="172"/>
      <c r="O2819" s="172"/>
      <c r="P2819" s="172"/>
      <c r="Q2819" s="172"/>
      <c r="R2819" s="172"/>
      <c r="S2819" s="172"/>
      <c r="T2819" s="172"/>
      <c r="U2819" s="172"/>
      <c r="V2819" s="173"/>
      <c r="W2819" s="173"/>
    </row>
    <row r="2820" spans="1:23">
      <c r="A2820" s="170"/>
      <c r="B2820" s="170"/>
      <c r="C2820" s="170"/>
      <c r="D2820" s="170"/>
      <c r="E2820" s="170"/>
      <c r="F2820" s="171"/>
      <c r="G2820" s="172"/>
      <c r="H2820" s="172"/>
      <c r="I2820" s="172"/>
      <c r="J2820" s="172"/>
      <c r="K2820" s="172"/>
      <c r="L2820" s="172"/>
      <c r="M2820" s="172"/>
      <c r="N2820" s="172"/>
      <c r="O2820" s="172"/>
      <c r="P2820" s="172"/>
      <c r="Q2820" s="172"/>
      <c r="R2820" s="172"/>
      <c r="S2820" s="172"/>
      <c r="T2820" s="172"/>
      <c r="U2820" s="172"/>
      <c r="V2820" s="173"/>
      <c r="W2820" s="173"/>
    </row>
    <row r="2821" spans="1:23">
      <c r="A2821" s="170"/>
      <c r="B2821" s="170"/>
      <c r="C2821" s="170"/>
      <c r="D2821" s="170"/>
      <c r="E2821" s="170"/>
      <c r="F2821" s="171"/>
      <c r="G2821" s="172"/>
      <c r="H2821" s="172"/>
      <c r="I2821" s="172"/>
      <c r="J2821" s="172"/>
      <c r="K2821" s="172"/>
      <c r="L2821" s="172"/>
      <c r="M2821" s="172"/>
      <c r="N2821" s="172"/>
      <c r="O2821" s="172"/>
      <c r="P2821" s="172"/>
      <c r="Q2821" s="172"/>
      <c r="R2821" s="172"/>
      <c r="S2821" s="172"/>
      <c r="T2821" s="172"/>
      <c r="U2821" s="172"/>
      <c r="V2821" s="173"/>
      <c r="W2821" s="173"/>
    </row>
    <row r="2822" spans="1:23">
      <c r="A2822" s="170"/>
      <c r="B2822" s="170"/>
      <c r="C2822" s="170"/>
      <c r="D2822" s="170"/>
      <c r="E2822" s="170"/>
      <c r="F2822" s="171"/>
      <c r="G2822" s="172"/>
      <c r="H2822" s="172"/>
      <c r="I2822" s="172"/>
      <c r="J2822" s="172"/>
      <c r="K2822" s="172"/>
      <c r="L2822" s="172"/>
      <c r="M2822" s="172"/>
      <c r="N2822" s="172"/>
      <c r="O2822" s="172"/>
      <c r="P2822" s="172"/>
      <c r="Q2822" s="172"/>
      <c r="R2822" s="172"/>
      <c r="S2822" s="172"/>
      <c r="T2822" s="172"/>
      <c r="U2822" s="172"/>
      <c r="V2822" s="173"/>
      <c r="W2822" s="173"/>
    </row>
    <row r="2823" spans="1:23">
      <c r="A2823" s="170"/>
      <c r="B2823" s="170"/>
      <c r="C2823" s="170"/>
      <c r="D2823" s="170"/>
      <c r="E2823" s="170"/>
      <c r="F2823" s="171"/>
      <c r="G2823" s="172"/>
      <c r="H2823" s="172"/>
      <c r="I2823" s="172"/>
      <c r="J2823" s="172"/>
      <c r="K2823" s="172"/>
      <c r="L2823" s="172"/>
      <c r="M2823" s="172"/>
      <c r="N2823" s="172"/>
      <c r="O2823" s="172"/>
      <c r="P2823" s="172"/>
      <c r="Q2823" s="172"/>
      <c r="R2823" s="172"/>
      <c r="S2823" s="172"/>
      <c r="T2823" s="172"/>
      <c r="U2823" s="172"/>
      <c r="V2823" s="173"/>
      <c r="W2823" s="173"/>
    </row>
    <row r="2824" spans="1:23">
      <c r="A2824" s="170"/>
      <c r="B2824" s="170"/>
      <c r="C2824" s="170"/>
      <c r="D2824" s="170"/>
      <c r="E2824" s="170"/>
      <c r="F2824" s="171"/>
      <c r="G2824" s="172"/>
      <c r="H2824" s="172"/>
      <c r="I2824" s="172"/>
      <c r="J2824" s="172"/>
      <c r="K2824" s="172"/>
      <c r="L2824" s="172"/>
      <c r="M2824" s="172"/>
      <c r="N2824" s="172"/>
      <c r="O2824" s="172"/>
      <c r="P2824" s="172"/>
      <c r="Q2824" s="172"/>
      <c r="R2824" s="172"/>
      <c r="S2824" s="172"/>
      <c r="T2824" s="172"/>
      <c r="U2824" s="172"/>
      <c r="V2824" s="173"/>
      <c r="W2824" s="173"/>
    </row>
    <row r="2825" spans="1:23">
      <c r="A2825" s="170"/>
      <c r="B2825" s="170"/>
      <c r="C2825" s="170"/>
      <c r="D2825" s="170"/>
      <c r="E2825" s="170"/>
      <c r="F2825" s="171"/>
      <c r="G2825" s="172"/>
      <c r="H2825" s="172"/>
      <c r="I2825" s="172"/>
      <c r="J2825" s="172"/>
      <c r="K2825" s="172"/>
      <c r="L2825" s="172"/>
      <c r="M2825" s="172"/>
      <c r="N2825" s="172"/>
      <c r="O2825" s="172"/>
      <c r="P2825" s="172"/>
      <c r="Q2825" s="172"/>
      <c r="R2825" s="172"/>
      <c r="S2825" s="172"/>
      <c r="T2825" s="172"/>
      <c r="U2825" s="172"/>
      <c r="V2825" s="173"/>
      <c r="W2825" s="173"/>
    </row>
    <row r="2826" spans="1:23">
      <c r="A2826" s="170"/>
      <c r="B2826" s="170"/>
      <c r="C2826" s="170"/>
      <c r="D2826" s="170"/>
      <c r="E2826" s="170"/>
      <c r="F2826" s="171"/>
      <c r="G2826" s="172"/>
      <c r="H2826" s="172"/>
      <c r="I2826" s="172"/>
      <c r="J2826" s="172"/>
      <c r="K2826" s="172"/>
      <c r="L2826" s="172"/>
      <c r="M2826" s="172"/>
      <c r="N2826" s="172"/>
      <c r="O2826" s="172"/>
      <c r="P2826" s="172"/>
      <c r="Q2826" s="172"/>
      <c r="R2826" s="172"/>
      <c r="S2826" s="172"/>
      <c r="T2826" s="172"/>
      <c r="U2826" s="172"/>
      <c r="V2826" s="173"/>
      <c r="W2826" s="173"/>
    </row>
    <row r="2827" spans="1:23">
      <c r="A2827" s="170"/>
      <c r="B2827" s="170"/>
      <c r="C2827" s="170"/>
      <c r="D2827" s="170"/>
      <c r="E2827" s="170"/>
      <c r="F2827" s="171"/>
      <c r="G2827" s="172"/>
      <c r="H2827" s="172"/>
      <c r="I2827" s="172"/>
      <c r="J2827" s="172"/>
      <c r="K2827" s="172"/>
      <c r="L2827" s="172"/>
      <c r="M2827" s="172"/>
      <c r="N2827" s="172"/>
      <c r="O2827" s="172"/>
      <c r="P2827" s="172"/>
      <c r="Q2827" s="172"/>
      <c r="R2827" s="172"/>
      <c r="S2827" s="172"/>
      <c r="T2827" s="172"/>
      <c r="U2827" s="172"/>
      <c r="V2827" s="173"/>
      <c r="W2827" s="173"/>
    </row>
    <row r="2828" spans="1:23">
      <c r="A2828" s="170"/>
      <c r="B2828" s="170"/>
      <c r="C2828" s="170"/>
      <c r="D2828" s="170"/>
      <c r="E2828" s="170"/>
      <c r="F2828" s="171"/>
      <c r="G2828" s="172"/>
      <c r="H2828" s="172"/>
      <c r="I2828" s="172"/>
      <c r="J2828" s="172"/>
      <c r="K2828" s="172"/>
      <c r="L2828" s="172"/>
      <c r="M2828" s="172"/>
      <c r="N2828" s="172"/>
      <c r="O2828" s="172"/>
      <c r="P2828" s="172"/>
      <c r="Q2828" s="172"/>
      <c r="R2828" s="172"/>
      <c r="S2828" s="172"/>
      <c r="T2828" s="172"/>
      <c r="U2828" s="172"/>
      <c r="V2828" s="173"/>
      <c r="W2828" s="173"/>
    </row>
    <row r="2829" spans="1:23">
      <c r="A2829" s="170"/>
      <c r="B2829" s="170"/>
      <c r="C2829" s="170"/>
      <c r="D2829" s="170"/>
      <c r="E2829" s="170"/>
      <c r="F2829" s="171"/>
      <c r="G2829" s="172"/>
      <c r="H2829" s="172"/>
      <c r="I2829" s="172"/>
      <c r="J2829" s="172"/>
      <c r="K2829" s="172"/>
      <c r="L2829" s="172"/>
      <c r="M2829" s="172"/>
      <c r="N2829" s="172"/>
      <c r="O2829" s="172"/>
      <c r="P2829" s="172"/>
      <c r="Q2829" s="172"/>
      <c r="R2829" s="172"/>
      <c r="S2829" s="172"/>
      <c r="T2829" s="172"/>
      <c r="U2829" s="172"/>
      <c r="V2829" s="173"/>
      <c r="W2829" s="173"/>
    </row>
    <row r="2830" spans="1:23">
      <c r="A2830" s="170"/>
      <c r="B2830" s="170"/>
      <c r="C2830" s="170"/>
      <c r="D2830" s="170"/>
      <c r="E2830" s="170"/>
      <c r="F2830" s="171"/>
      <c r="G2830" s="172"/>
      <c r="H2830" s="172"/>
      <c r="I2830" s="172"/>
      <c r="J2830" s="172"/>
      <c r="K2830" s="172"/>
      <c r="L2830" s="172"/>
      <c r="M2830" s="172"/>
      <c r="N2830" s="172"/>
      <c r="O2830" s="172"/>
      <c r="P2830" s="172"/>
      <c r="Q2830" s="172"/>
      <c r="R2830" s="172"/>
      <c r="S2830" s="172"/>
      <c r="T2830" s="172"/>
      <c r="U2830" s="172"/>
      <c r="V2830" s="173"/>
      <c r="W2830" s="173"/>
    </row>
    <row r="2831" spans="1:23">
      <c r="A2831" s="170"/>
      <c r="B2831" s="170"/>
      <c r="C2831" s="170"/>
      <c r="D2831" s="170"/>
      <c r="E2831" s="170"/>
      <c r="F2831" s="171"/>
      <c r="G2831" s="172"/>
      <c r="H2831" s="172"/>
      <c r="I2831" s="172"/>
      <c r="J2831" s="172"/>
      <c r="K2831" s="172"/>
      <c r="L2831" s="172"/>
      <c r="M2831" s="172"/>
      <c r="N2831" s="172"/>
      <c r="O2831" s="172"/>
      <c r="P2831" s="172"/>
      <c r="Q2831" s="172"/>
      <c r="R2831" s="172"/>
      <c r="S2831" s="172"/>
      <c r="T2831" s="172"/>
      <c r="U2831" s="172"/>
      <c r="V2831" s="173"/>
      <c r="W2831" s="173"/>
    </row>
    <row r="2832" spans="1:23">
      <c r="A2832" s="170"/>
      <c r="B2832" s="170"/>
      <c r="C2832" s="170"/>
      <c r="D2832" s="170"/>
      <c r="E2832" s="170"/>
      <c r="F2832" s="171"/>
      <c r="G2832" s="172"/>
      <c r="H2832" s="172"/>
      <c r="I2832" s="172"/>
      <c r="J2832" s="172"/>
      <c r="K2832" s="172"/>
      <c r="L2832" s="172"/>
      <c r="M2832" s="172"/>
      <c r="N2832" s="172"/>
      <c r="O2832" s="172"/>
      <c r="P2832" s="172"/>
      <c r="Q2832" s="172"/>
      <c r="R2832" s="172"/>
      <c r="S2832" s="172"/>
      <c r="T2832" s="172"/>
      <c r="U2832" s="172"/>
      <c r="V2832" s="173"/>
      <c r="W2832" s="173"/>
    </row>
    <row r="2833" spans="1:23">
      <c r="A2833" s="170"/>
      <c r="B2833" s="170"/>
      <c r="C2833" s="170"/>
      <c r="D2833" s="170"/>
      <c r="E2833" s="170"/>
      <c r="F2833" s="171"/>
      <c r="G2833" s="172"/>
      <c r="H2833" s="172"/>
      <c r="I2833" s="172"/>
      <c r="J2833" s="172"/>
      <c r="K2833" s="172"/>
      <c r="L2833" s="172"/>
      <c r="M2833" s="172"/>
      <c r="N2833" s="172"/>
      <c r="O2833" s="172"/>
      <c r="P2833" s="172"/>
      <c r="Q2833" s="172"/>
      <c r="R2833" s="172"/>
      <c r="S2833" s="172"/>
      <c r="T2833" s="172"/>
      <c r="U2833" s="172"/>
      <c r="V2833" s="173"/>
      <c r="W2833" s="173"/>
    </row>
    <row r="2834" spans="1:23">
      <c r="A2834" s="170"/>
      <c r="B2834" s="170"/>
      <c r="C2834" s="170"/>
      <c r="D2834" s="170"/>
      <c r="E2834" s="170"/>
      <c r="F2834" s="171"/>
      <c r="G2834" s="172"/>
      <c r="H2834" s="172"/>
      <c r="I2834" s="172"/>
      <c r="J2834" s="172"/>
      <c r="K2834" s="172"/>
      <c r="L2834" s="172"/>
      <c r="M2834" s="172"/>
      <c r="N2834" s="172"/>
      <c r="O2834" s="172"/>
      <c r="P2834" s="172"/>
      <c r="Q2834" s="172"/>
      <c r="R2834" s="172"/>
      <c r="S2834" s="172"/>
      <c r="T2834" s="172"/>
      <c r="U2834" s="172"/>
      <c r="V2834" s="173"/>
      <c r="W2834" s="173"/>
    </row>
    <row r="2835" spans="1:23">
      <c r="G2835" s="164"/>
      <c r="H2835" s="164"/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</row>
    <row r="2836" spans="1:23">
      <c r="G2836" s="164"/>
      <c r="H2836" s="164"/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</row>
    <row r="2837" spans="1:23">
      <c r="G2837" s="164"/>
      <c r="H2837" s="164"/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</row>
    <row r="2838" spans="1:23">
      <c r="G2838" s="164"/>
      <c r="H2838" s="164"/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</row>
    <row r="2839" spans="1:23">
      <c r="G2839" s="164"/>
      <c r="H2839" s="164"/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</row>
    <row r="2840" spans="1:23">
      <c r="G2840" s="164"/>
      <c r="H2840" s="164"/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</row>
    <row r="2841" spans="1:23">
      <c r="G2841" s="164"/>
      <c r="H2841" s="164"/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</row>
    <row r="2842" spans="1:23">
      <c r="G2842" s="164"/>
      <c r="H2842" s="164"/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</row>
    <row r="2843" spans="1:23">
      <c r="G2843" s="164"/>
      <c r="H2843" s="164"/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</row>
    <row r="2844" spans="1:23">
      <c r="G2844" s="164"/>
      <c r="H2844" s="164"/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</row>
    <row r="2845" spans="1:23">
      <c r="G2845" s="164"/>
      <c r="H2845" s="164"/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</row>
    <row r="2846" spans="1:23">
      <c r="G2846" s="164"/>
      <c r="H2846" s="164"/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</row>
    <row r="2847" spans="1:23">
      <c r="G2847" s="164"/>
      <c r="H2847" s="164"/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</row>
    <row r="2848" spans="1:23">
      <c r="G2848" s="164"/>
      <c r="H2848" s="164"/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</row>
    <row r="2849" spans="7:23">
      <c r="G2849" s="164"/>
      <c r="H2849" s="164"/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</row>
    <row r="2850" spans="7:23">
      <c r="G2850" s="164"/>
      <c r="H2850" s="164"/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</row>
    <row r="2851" spans="7:23">
      <c r="G2851" s="164"/>
      <c r="H2851" s="164"/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</row>
    <row r="2852" spans="7:23">
      <c r="G2852" s="164"/>
      <c r="H2852" s="164"/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</row>
    <row r="2853" spans="7:23">
      <c r="G2853" s="164"/>
      <c r="H2853" s="164"/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</row>
    <row r="2854" spans="7:23">
      <c r="G2854" s="164"/>
      <c r="H2854" s="164"/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</row>
    <row r="2855" spans="7:23">
      <c r="G2855" s="164"/>
      <c r="H2855" s="164"/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</row>
    <row r="2856" spans="7:23">
      <c r="G2856" s="164"/>
      <c r="H2856" s="164"/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</row>
    <row r="2857" spans="7:23">
      <c r="G2857" s="164"/>
      <c r="H2857" s="164"/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</row>
    <row r="2858" spans="7:23">
      <c r="G2858" s="164"/>
      <c r="H2858" s="164"/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</row>
    <row r="2859" spans="7:23">
      <c r="G2859" s="164"/>
      <c r="H2859" s="164"/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</row>
    <row r="2860" spans="7:23">
      <c r="G2860" s="164"/>
      <c r="H2860" s="164"/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</row>
    <row r="2861" spans="7:23">
      <c r="G2861" s="164"/>
      <c r="H2861" s="164"/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</row>
    <row r="2862" spans="7:23">
      <c r="G2862" s="164"/>
      <c r="H2862" s="164"/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</row>
    <row r="2863" spans="7:23">
      <c r="G2863" s="164"/>
      <c r="H2863" s="164"/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</row>
    <row r="2864" spans="7:23">
      <c r="G2864" s="164"/>
      <c r="H2864" s="164"/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</row>
    <row r="2865" spans="7:23">
      <c r="G2865" s="164"/>
      <c r="H2865" s="164"/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</row>
    <row r="2866" spans="7:23">
      <c r="G2866" s="164"/>
      <c r="H2866" s="164"/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</row>
    <row r="2867" spans="7:23">
      <c r="G2867" s="164"/>
      <c r="H2867" s="164"/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</row>
    <row r="2868" spans="7:23">
      <c r="G2868" s="164"/>
      <c r="H2868" s="164"/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</row>
    <row r="2869" spans="7:23">
      <c r="G2869" s="164"/>
      <c r="H2869" s="164"/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</row>
    <row r="2870" spans="7:23">
      <c r="G2870" s="164"/>
      <c r="H2870" s="164"/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</row>
    <row r="2871" spans="7:23">
      <c r="G2871" s="164"/>
      <c r="H2871" s="164"/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</row>
    <row r="2872" spans="7:23">
      <c r="G2872" s="164"/>
      <c r="H2872" s="164"/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</row>
    <row r="2873" spans="7:23">
      <c r="G2873" s="164"/>
      <c r="H2873" s="164"/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</row>
    <row r="2874" spans="7:23">
      <c r="G2874" s="164"/>
      <c r="H2874" s="164"/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</row>
    <row r="2875" spans="7:23">
      <c r="G2875" s="164"/>
      <c r="H2875" s="164"/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</row>
    <row r="2876" spans="7:23">
      <c r="G2876" s="164"/>
      <c r="H2876" s="164"/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</row>
    <row r="2877" spans="7:23">
      <c r="G2877" s="164"/>
      <c r="H2877" s="164"/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</row>
    <row r="2878" spans="7:23">
      <c r="G2878" s="164"/>
      <c r="H2878" s="164"/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</row>
    <row r="2879" spans="7:23">
      <c r="G2879" s="164"/>
      <c r="H2879" s="164"/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</row>
    <row r="2880" spans="7:23">
      <c r="G2880" s="164"/>
      <c r="H2880" s="164"/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</row>
    <row r="2881" spans="7:23">
      <c r="G2881" s="164"/>
      <c r="H2881" s="164"/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</row>
    <row r="2882" spans="7:23">
      <c r="G2882" s="164"/>
      <c r="H2882" s="164"/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</row>
    <row r="2883" spans="7:23">
      <c r="G2883" s="164"/>
      <c r="H2883" s="164"/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</row>
    <row r="2884" spans="7:23">
      <c r="G2884" s="164"/>
      <c r="H2884" s="164"/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</row>
    <row r="2885" spans="7:23">
      <c r="G2885" s="164"/>
      <c r="H2885" s="164"/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</row>
    <row r="2886" spans="7:23">
      <c r="G2886" s="164"/>
      <c r="H2886" s="164"/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</row>
    <row r="2887" spans="7:23">
      <c r="G2887" s="164"/>
      <c r="H2887" s="164"/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</row>
    <row r="2888" spans="7:23">
      <c r="G2888" s="164"/>
      <c r="H2888" s="164"/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</row>
    <row r="2889" spans="7:23">
      <c r="G2889" s="164"/>
      <c r="H2889" s="164"/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</row>
    <row r="2890" spans="7:23">
      <c r="G2890" s="164"/>
      <c r="H2890" s="164"/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</row>
    <row r="2891" spans="7:23">
      <c r="G2891" s="164"/>
      <c r="H2891" s="164"/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</row>
    <row r="2892" spans="7:23">
      <c r="G2892" s="164"/>
      <c r="H2892" s="164"/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</row>
    <row r="2893" spans="7:23">
      <c r="G2893" s="164"/>
      <c r="H2893" s="164"/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</row>
    <row r="2894" spans="7:23">
      <c r="G2894" s="164"/>
      <c r="H2894" s="164"/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</row>
    <row r="2895" spans="7:23">
      <c r="G2895" s="164"/>
      <c r="H2895" s="164"/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</row>
    <row r="2896" spans="7:23">
      <c r="G2896" s="164"/>
      <c r="H2896" s="164"/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</row>
    <row r="2897" spans="7:23">
      <c r="G2897" s="164"/>
      <c r="H2897" s="164"/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</row>
    <row r="2898" spans="7:23">
      <c r="G2898" s="164"/>
      <c r="H2898" s="164"/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</row>
    <row r="2899" spans="7:23">
      <c r="G2899" s="164"/>
      <c r="H2899" s="164"/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</row>
    <row r="2900" spans="7:23">
      <c r="G2900" s="164"/>
      <c r="H2900" s="164"/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</row>
    <row r="2901" spans="7:23">
      <c r="G2901" s="164"/>
      <c r="H2901" s="164"/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</row>
    <row r="2902" spans="7:23">
      <c r="G2902" s="164"/>
      <c r="H2902" s="164"/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</row>
    <row r="2903" spans="7:23">
      <c r="G2903" s="164"/>
      <c r="H2903" s="164"/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</row>
    <row r="2904" spans="7:23">
      <c r="G2904" s="164"/>
      <c r="H2904" s="164"/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</row>
    <row r="2905" spans="7:23">
      <c r="G2905" s="164"/>
      <c r="H2905" s="164"/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</row>
    <row r="2906" spans="7:23">
      <c r="G2906" s="164"/>
      <c r="H2906" s="164"/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</row>
    <row r="2907" spans="7:23">
      <c r="G2907" s="164"/>
      <c r="H2907" s="164"/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</row>
    <row r="2908" spans="7:23">
      <c r="G2908" s="164"/>
      <c r="H2908" s="164"/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</row>
    <row r="2909" spans="7:23">
      <c r="G2909" s="164"/>
      <c r="H2909" s="164"/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</row>
    <row r="2910" spans="7:23">
      <c r="G2910" s="164"/>
      <c r="H2910" s="164"/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</row>
    <row r="2911" spans="7:23">
      <c r="G2911" s="164"/>
      <c r="H2911" s="164"/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</row>
    <row r="2912" spans="7:23">
      <c r="G2912" s="164"/>
      <c r="H2912" s="164"/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</row>
    <row r="2913" spans="7:23">
      <c r="G2913" s="164"/>
      <c r="H2913" s="164"/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</row>
    <row r="2914" spans="7:23">
      <c r="G2914" s="164"/>
      <c r="H2914" s="164"/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</row>
    <row r="2915" spans="7:23">
      <c r="G2915" s="164"/>
      <c r="H2915" s="164"/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</row>
    <row r="2916" spans="7:23">
      <c r="G2916" s="164"/>
      <c r="H2916" s="164"/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</row>
    <row r="2917" spans="7:23">
      <c r="G2917" s="164"/>
      <c r="H2917" s="164"/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</row>
    <row r="2918" spans="7:23">
      <c r="G2918" s="164"/>
      <c r="H2918" s="164"/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</row>
    <row r="2919" spans="7:23">
      <c r="G2919" s="164"/>
      <c r="H2919" s="164"/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</row>
    <row r="2920" spans="7:23">
      <c r="G2920" s="164"/>
      <c r="H2920" s="164"/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</row>
    <row r="2921" spans="7:23">
      <c r="G2921" s="164"/>
      <c r="H2921" s="164"/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</row>
    <row r="2922" spans="7:23">
      <c r="G2922" s="164"/>
      <c r="H2922" s="164"/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</row>
    <row r="2923" spans="7:23">
      <c r="G2923" s="164"/>
      <c r="H2923" s="164"/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</row>
    <row r="2924" spans="7:23">
      <c r="G2924" s="164"/>
      <c r="H2924" s="164"/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</row>
    <row r="2925" spans="7:23">
      <c r="G2925" s="164"/>
      <c r="H2925" s="164"/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</row>
    <row r="2926" spans="7:23">
      <c r="G2926" s="164"/>
      <c r="H2926" s="164"/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</row>
    <row r="2927" spans="7:23">
      <c r="G2927" s="164"/>
      <c r="H2927" s="164"/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</row>
    <row r="2928" spans="7:23">
      <c r="G2928" s="164"/>
      <c r="H2928" s="164"/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</row>
    <row r="2929" spans="7:23">
      <c r="G2929" s="164"/>
      <c r="H2929" s="164"/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</row>
    <row r="2930" spans="7:23">
      <c r="G2930" s="164"/>
      <c r="H2930" s="164"/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</row>
    <row r="2931" spans="7:23">
      <c r="G2931" s="164"/>
      <c r="H2931" s="164"/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</row>
    <row r="2932" spans="7:23">
      <c r="G2932" s="164"/>
      <c r="H2932" s="164"/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</row>
    <row r="2933" spans="7:23">
      <c r="G2933" s="164"/>
      <c r="H2933" s="164"/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</row>
    <row r="2934" spans="7:23">
      <c r="G2934" s="164"/>
      <c r="H2934" s="164"/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</row>
    <row r="2935" spans="7:23">
      <c r="G2935" s="164"/>
      <c r="H2935" s="164"/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</row>
    <row r="2936" spans="7:23">
      <c r="G2936" s="164"/>
      <c r="H2936" s="164"/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</row>
    <row r="2937" spans="7:23">
      <c r="G2937" s="164"/>
      <c r="H2937" s="164"/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</row>
    <row r="2938" spans="7:23">
      <c r="G2938" s="164"/>
      <c r="H2938" s="164"/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</row>
    <row r="2939" spans="7:23">
      <c r="G2939" s="164"/>
      <c r="H2939" s="164"/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</row>
    <row r="2940" spans="7:23">
      <c r="G2940" s="164"/>
      <c r="H2940" s="164"/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</row>
    <row r="2941" spans="7:23">
      <c r="G2941" s="164"/>
      <c r="H2941" s="164"/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</row>
    <row r="2942" spans="7:23">
      <c r="G2942" s="164"/>
      <c r="H2942" s="164"/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</row>
    <row r="2943" spans="7:23">
      <c r="G2943" s="164"/>
      <c r="H2943" s="164"/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</row>
    <row r="2944" spans="7:23">
      <c r="G2944" s="164"/>
      <c r="H2944" s="164"/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</row>
    <row r="2945" spans="7:23">
      <c r="G2945" s="164"/>
      <c r="H2945" s="164"/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</row>
    <row r="2946" spans="7:23">
      <c r="G2946" s="164"/>
      <c r="H2946" s="164"/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</row>
    <row r="2947" spans="7:23">
      <c r="G2947" s="164"/>
      <c r="H2947" s="164"/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</row>
    <row r="2948" spans="7:23">
      <c r="G2948" s="164"/>
      <c r="H2948" s="164"/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</row>
    <row r="2949" spans="7:23">
      <c r="G2949" s="164"/>
      <c r="H2949" s="164"/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</row>
    <row r="2950" spans="7:23">
      <c r="G2950" s="164"/>
      <c r="H2950" s="164"/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</row>
    <row r="2951" spans="7:23">
      <c r="G2951" s="164"/>
      <c r="H2951" s="164"/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</row>
    <row r="2952" spans="7:23">
      <c r="G2952" s="164"/>
      <c r="H2952" s="164"/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</row>
    <row r="2953" spans="7:23">
      <c r="G2953" s="164"/>
      <c r="H2953" s="164"/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</row>
    <row r="2954" spans="7:23">
      <c r="G2954" s="164"/>
      <c r="H2954" s="164"/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</row>
    <row r="2955" spans="7:23">
      <c r="G2955" s="164"/>
      <c r="H2955" s="164"/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</row>
    <row r="2956" spans="7:23">
      <c r="G2956" s="164"/>
      <c r="H2956" s="164"/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</row>
    <row r="2957" spans="7:23">
      <c r="G2957" s="164"/>
      <c r="H2957" s="164"/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</row>
    <row r="2958" spans="7:23">
      <c r="G2958" s="164"/>
      <c r="H2958" s="164"/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</row>
    <row r="2959" spans="7:23">
      <c r="G2959" s="164"/>
      <c r="H2959" s="164"/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</row>
    <row r="2960" spans="7:23">
      <c r="G2960" s="164"/>
      <c r="H2960" s="164"/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</row>
    <row r="2961" spans="7:23">
      <c r="G2961" s="164"/>
      <c r="H2961" s="164"/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</row>
    <row r="2962" spans="7:23">
      <c r="G2962" s="164"/>
      <c r="H2962" s="164"/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</row>
    <row r="2963" spans="7:23">
      <c r="G2963" s="164"/>
      <c r="H2963" s="164"/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</row>
    <row r="2964" spans="7:23">
      <c r="G2964" s="164"/>
      <c r="H2964" s="164"/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</row>
    <row r="2965" spans="7:23">
      <c r="G2965" s="164"/>
      <c r="H2965" s="164"/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</row>
    <row r="2966" spans="7:23">
      <c r="G2966" s="164"/>
      <c r="H2966" s="164"/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</row>
    <row r="2967" spans="7:23">
      <c r="G2967" s="164"/>
      <c r="H2967" s="164"/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</row>
    <row r="2968" spans="7:23">
      <c r="G2968" s="164"/>
      <c r="H2968" s="164"/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</row>
    <row r="2969" spans="7:23">
      <c r="G2969" s="164"/>
      <c r="H2969" s="164"/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</row>
    <row r="2970" spans="7:23">
      <c r="G2970" s="164"/>
      <c r="H2970" s="164"/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</row>
    <row r="2971" spans="7:23">
      <c r="G2971" s="164"/>
      <c r="H2971" s="164"/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</row>
    <row r="2972" spans="7:23">
      <c r="G2972" s="164"/>
      <c r="H2972" s="164"/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</row>
    <row r="2973" spans="7:23">
      <c r="G2973" s="164"/>
      <c r="H2973" s="164"/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</row>
    <row r="2974" spans="7:23">
      <c r="G2974" s="164"/>
      <c r="H2974" s="164"/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</row>
    <row r="2975" spans="7:23">
      <c r="G2975" s="164"/>
      <c r="H2975" s="164"/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</row>
    <row r="2976" spans="7:23">
      <c r="G2976" s="164"/>
      <c r="H2976" s="164"/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</row>
    <row r="2977" spans="7:23">
      <c r="G2977" s="164"/>
      <c r="H2977" s="164"/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</row>
    <row r="2978" spans="7:23">
      <c r="G2978" s="164"/>
      <c r="H2978" s="164"/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</row>
    <row r="2979" spans="7:23">
      <c r="G2979" s="164"/>
      <c r="H2979" s="164"/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</row>
    <row r="2980" spans="7:23">
      <c r="G2980" s="164"/>
      <c r="H2980" s="164"/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</row>
    <row r="2981" spans="7:23">
      <c r="G2981" s="164"/>
      <c r="H2981" s="164"/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</row>
    <row r="2982" spans="7:23">
      <c r="G2982" s="164"/>
      <c r="H2982" s="164"/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</row>
    <row r="2983" spans="7:23">
      <c r="G2983" s="164"/>
      <c r="H2983" s="164"/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</row>
    <row r="2984" spans="7:23">
      <c r="G2984" s="164"/>
      <c r="H2984" s="164"/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</row>
    <row r="2985" spans="7:23">
      <c r="G2985" s="164"/>
      <c r="H2985" s="164"/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</row>
    <row r="2986" spans="7:23">
      <c r="G2986" s="164"/>
      <c r="H2986" s="164"/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</row>
    <row r="2987" spans="7:23">
      <c r="G2987" s="164"/>
      <c r="H2987" s="164"/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</row>
    <row r="2988" spans="7:23">
      <c r="G2988" s="164"/>
      <c r="H2988" s="164"/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</row>
    <row r="2989" spans="7:23">
      <c r="G2989" s="164"/>
      <c r="H2989" s="164"/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</row>
    <row r="2990" spans="7:23">
      <c r="G2990" s="164"/>
      <c r="H2990" s="164"/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</row>
    <row r="2991" spans="7:23">
      <c r="G2991" s="164"/>
      <c r="H2991" s="164"/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</row>
    <row r="2992" spans="7:23">
      <c r="G2992" s="164"/>
      <c r="H2992" s="164"/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</row>
    <row r="2993" spans="7:23">
      <c r="G2993" s="164"/>
      <c r="H2993" s="164"/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</row>
    <row r="2994" spans="7:23">
      <c r="G2994" s="164"/>
      <c r="H2994" s="164"/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</row>
    <row r="2995" spans="7:23">
      <c r="G2995" s="164"/>
      <c r="H2995" s="164"/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</row>
    <row r="2996" spans="7:23">
      <c r="G2996" s="164"/>
      <c r="H2996" s="164"/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</row>
    <row r="2997" spans="7:23">
      <c r="G2997" s="164"/>
      <c r="H2997" s="164"/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</row>
    <row r="2998" spans="7:23">
      <c r="G2998" s="164"/>
      <c r="H2998" s="164"/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</row>
    <row r="2999" spans="7:23">
      <c r="G2999" s="164"/>
      <c r="H2999" s="164"/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</row>
    <row r="3000" spans="7:23">
      <c r="G3000" s="164"/>
      <c r="H3000" s="164"/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</row>
    <row r="3001" spans="7:23">
      <c r="G3001" s="164"/>
      <c r="H3001" s="164"/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</row>
    <row r="3002" spans="7:23">
      <c r="G3002" s="164"/>
      <c r="H3002" s="164"/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</row>
    <row r="3003" spans="7:23">
      <c r="G3003" s="164"/>
      <c r="H3003" s="164"/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</row>
    <row r="3004" spans="7:23">
      <c r="G3004" s="164"/>
      <c r="H3004" s="164"/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</row>
    <row r="3005" spans="7:23">
      <c r="G3005" s="164"/>
      <c r="H3005" s="164"/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</row>
    <row r="3006" spans="7:23">
      <c r="G3006" s="164"/>
      <c r="H3006" s="164"/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</row>
    <row r="3007" spans="7:23">
      <c r="G3007" s="164"/>
      <c r="H3007" s="164"/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</row>
    <row r="3008" spans="7:23">
      <c r="G3008" s="164"/>
      <c r="H3008" s="164"/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</row>
    <row r="3009" spans="7:23">
      <c r="G3009" s="164"/>
      <c r="H3009" s="164"/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</row>
    <row r="3010" spans="7:23">
      <c r="G3010" s="164"/>
      <c r="H3010" s="164"/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</row>
    <row r="3011" spans="7:23">
      <c r="G3011" s="164"/>
      <c r="H3011" s="164"/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</row>
    <row r="3012" spans="7:23">
      <c r="G3012" s="164"/>
      <c r="H3012" s="164"/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</row>
    <row r="3013" spans="7:23">
      <c r="G3013" s="164"/>
      <c r="H3013" s="164"/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</row>
    <row r="3014" spans="7:23">
      <c r="G3014" s="164"/>
      <c r="H3014" s="164"/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</row>
    <row r="3015" spans="7:23">
      <c r="G3015" s="164"/>
      <c r="H3015" s="164"/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</row>
    <row r="3016" spans="7:23">
      <c r="G3016" s="164"/>
      <c r="H3016" s="164"/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</row>
    <row r="3017" spans="7:23">
      <c r="G3017" s="164"/>
      <c r="H3017" s="164"/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</row>
    <row r="3018" spans="7:23">
      <c r="G3018" s="164"/>
      <c r="H3018" s="164"/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</row>
    <row r="3019" spans="7:23">
      <c r="G3019" s="164"/>
      <c r="H3019" s="164"/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</row>
    <row r="3020" spans="7:23">
      <c r="G3020" s="164"/>
      <c r="H3020" s="164"/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</row>
    <row r="3021" spans="7:23">
      <c r="G3021" s="164"/>
      <c r="H3021" s="164"/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</row>
    <row r="3022" spans="7:23">
      <c r="G3022" s="164"/>
      <c r="H3022" s="164"/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</row>
    <row r="3023" spans="7:23">
      <c r="G3023" s="164"/>
      <c r="H3023" s="164"/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</row>
    <row r="3024" spans="7:23">
      <c r="G3024" s="164"/>
      <c r="H3024" s="164"/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</row>
    <row r="3025" spans="7:23">
      <c r="G3025" s="164"/>
      <c r="H3025" s="164"/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</row>
    <row r="3026" spans="7:23">
      <c r="G3026" s="164"/>
      <c r="H3026" s="164"/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</row>
    <row r="3027" spans="7:23">
      <c r="G3027" s="164"/>
      <c r="H3027" s="164"/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</row>
    <row r="3028" spans="7:23">
      <c r="G3028" s="164"/>
      <c r="H3028" s="164"/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</row>
    <row r="3029" spans="7:23">
      <c r="G3029" s="164"/>
      <c r="H3029" s="164"/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</row>
    <row r="3030" spans="7:23">
      <c r="G3030" s="164"/>
      <c r="H3030" s="164"/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</row>
    <row r="3031" spans="7:23">
      <c r="G3031" s="164"/>
      <c r="H3031" s="164"/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</row>
    <row r="3032" spans="7:23">
      <c r="G3032" s="164"/>
      <c r="H3032" s="164"/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</row>
    <row r="3033" spans="7:23">
      <c r="G3033" s="164"/>
      <c r="H3033" s="164"/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</row>
    <row r="3034" spans="7:23">
      <c r="G3034" s="164"/>
      <c r="H3034" s="164"/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</row>
    <row r="3035" spans="7:23">
      <c r="G3035" s="164"/>
      <c r="H3035" s="164"/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</row>
    <row r="3036" spans="7:23">
      <c r="G3036" s="164"/>
      <c r="H3036" s="164"/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</row>
    <row r="3037" spans="7:23">
      <c r="G3037" s="164"/>
      <c r="H3037" s="164"/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</row>
    <row r="3038" spans="7:23">
      <c r="G3038" s="164"/>
      <c r="H3038" s="164"/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</row>
    <row r="3039" spans="7:23">
      <c r="G3039" s="164"/>
      <c r="H3039" s="164"/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</row>
    <row r="3040" spans="7:23">
      <c r="G3040" s="164"/>
      <c r="H3040" s="164"/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</row>
    <row r="3041" spans="7:23">
      <c r="G3041" s="164"/>
      <c r="H3041" s="164"/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</row>
    <row r="3042" spans="7:23">
      <c r="G3042" s="164"/>
      <c r="H3042" s="164"/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</row>
    <row r="3043" spans="7:23">
      <c r="G3043" s="164"/>
      <c r="H3043" s="164"/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</row>
    <row r="3044" spans="7:23">
      <c r="G3044" s="164"/>
      <c r="H3044" s="164"/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</row>
    <row r="3045" spans="7:23">
      <c r="G3045" s="164"/>
      <c r="H3045" s="164"/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</row>
    <row r="3046" spans="7:23">
      <c r="G3046" s="164"/>
      <c r="H3046" s="164"/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</row>
    <row r="3047" spans="7:23">
      <c r="G3047" s="164"/>
      <c r="H3047" s="164"/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</row>
    <row r="3048" spans="7:23">
      <c r="G3048" s="164"/>
      <c r="H3048" s="164"/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</row>
    <row r="3049" spans="7:23">
      <c r="G3049" s="164"/>
      <c r="H3049" s="164"/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</row>
    <row r="3050" spans="7:23">
      <c r="G3050" s="164"/>
      <c r="H3050" s="164"/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</row>
    <row r="3051" spans="7:23">
      <c r="G3051" s="164"/>
      <c r="H3051" s="164"/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</row>
    <row r="3052" spans="7:23">
      <c r="G3052" s="164"/>
      <c r="H3052" s="164"/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</row>
    <row r="3053" spans="7:23">
      <c r="G3053" s="164"/>
      <c r="H3053" s="164"/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</row>
    <row r="3054" spans="7:23">
      <c r="G3054" s="164"/>
      <c r="H3054" s="164"/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</row>
    <row r="3055" spans="7:23">
      <c r="G3055" s="164"/>
      <c r="H3055" s="164"/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</row>
    <row r="3056" spans="7:23">
      <c r="G3056" s="164"/>
      <c r="H3056" s="164"/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</row>
    <row r="3057" spans="7:23">
      <c r="G3057" s="164"/>
      <c r="H3057" s="164"/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</row>
    <row r="3058" spans="7:23">
      <c r="G3058" s="164"/>
      <c r="H3058" s="164"/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</row>
    <row r="3059" spans="7:23">
      <c r="G3059" s="164"/>
      <c r="H3059" s="164"/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</row>
    <row r="3060" spans="7:23">
      <c r="G3060" s="164"/>
      <c r="H3060" s="164"/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</row>
    <row r="3061" spans="7:23">
      <c r="G3061" s="164"/>
      <c r="H3061" s="164"/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</row>
    <row r="3062" spans="7:23">
      <c r="G3062" s="164"/>
      <c r="H3062" s="164"/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</row>
    <row r="3063" spans="7:23">
      <c r="G3063" s="164"/>
      <c r="H3063" s="164"/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</row>
    <row r="3064" spans="7:23">
      <c r="G3064" s="164"/>
      <c r="H3064" s="164"/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</row>
    <row r="3065" spans="7:23">
      <c r="G3065" s="164"/>
      <c r="H3065" s="164"/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</row>
    <row r="3066" spans="7:23">
      <c r="G3066" s="164"/>
      <c r="H3066" s="164"/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</row>
    <row r="3067" spans="7:23">
      <c r="G3067" s="164"/>
      <c r="H3067" s="164"/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</row>
    <row r="3068" spans="7:23">
      <c r="G3068" s="164"/>
      <c r="H3068" s="164"/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</row>
    <row r="3069" spans="7:23">
      <c r="G3069" s="164"/>
      <c r="H3069" s="164"/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</row>
    <row r="3070" spans="7:23">
      <c r="G3070" s="164"/>
      <c r="H3070" s="164"/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</row>
    <row r="3071" spans="7:23">
      <c r="G3071" s="164"/>
      <c r="H3071" s="164"/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</row>
    <row r="3072" spans="7:23">
      <c r="G3072" s="164"/>
      <c r="H3072" s="164"/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</row>
    <row r="3073" spans="7:23">
      <c r="G3073" s="164"/>
      <c r="H3073" s="164"/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</row>
    <row r="3074" spans="7:23">
      <c r="G3074" s="164"/>
      <c r="H3074" s="164"/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</row>
    <row r="3075" spans="7:23">
      <c r="G3075" s="164"/>
      <c r="H3075" s="164"/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</row>
    <row r="3076" spans="7:23">
      <c r="G3076" s="164"/>
      <c r="H3076" s="164"/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</row>
    <row r="3077" spans="7:23">
      <c r="G3077" s="164"/>
      <c r="H3077" s="164"/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</row>
    <row r="3078" spans="7:23">
      <c r="G3078" s="164"/>
      <c r="H3078" s="164"/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</row>
    <row r="3079" spans="7:23">
      <c r="G3079" s="164"/>
      <c r="H3079" s="164"/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</row>
    <row r="3080" spans="7:23">
      <c r="G3080" s="164"/>
      <c r="H3080" s="164"/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</row>
    <row r="3081" spans="7:23">
      <c r="G3081" s="164"/>
      <c r="H3081" s="164"/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</row>
    <row r="3082" spans="7:23">
      <c r="G3082" s="164"/>
      <c r="H3082" s="164"/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</row>
    <row r="3083" spans="7:23">
      <c r="G3083" s="164"/>
      <c r="H3083" s="164"/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</row>
    <row r="3084" spans="7:23">
      <c r="G3084" s="164"/>
      <c r="H3084" s="164"/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</row>
    <row r="3085" spans="7:23">
      <c r="G3085" s="164"/>
      <c r="H3085" s="164"/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</row>
    <row r="3086" spans="7:23">
      <c r="G3086" s="164"/>
      <c r="H3086" s="164"/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</row>
    <row r="3087" spans="7:23">
      <c r="G3087" s="164"/>
      <c r="H3087" s="164"/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</row>
    <row r="3088" spans="7:23">
      <c r="G3088" s="164"/>
      <c r="H3088" s="164"/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</row>
    <row r="3089" spans="7:23">
      <c r="G3089" s="164"/>
      <c r="H3089" s="164"/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</row>
    <row r="3090" spans="7:23">
      <c r="G3090" s="164"/>
      <c r="H3090" s="164"/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</row>
    <row r="3091" spans="7:23">
      <c r="G3091" s="164"/>
      <c r="H3091" s="164"/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</row>
    <row r="3092" spans="7:23">
      <c r="G3092" s="164"/>
      <c r="H3092" s="164"/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</row>
    <row r="3093" spans="7:23">
      <c r="G3093" s="164"/>
      <c r="H3093" s="164"/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</row>
    <row r="3094" spans="7:23">
      <c r="G3094" s="164"/>
      <c r="H3094" s="164"/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</row>
    <row r="3095" spans="7:23">
      <c r="G3095" s="164"/>
      <c r="H3095" s="164"/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</row>
    <row r="3096" spans="7:23">
      <c r="G3096" s="164"/>
      <c r="H3096" s="164"/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</row>
    <row r="3097" spans="7:23">
      <c r="G3097" s="164"/>
      <c r="H3097" s="164"/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</row>
    <row r="3098" spans="7:23">
      <c r="G3098" s="164"/>
      <c r="H3098" s="164"/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</row>
    <row r="3099" spans="7:23">
      <c r="G3099" s="164"/>
      <c r="H3099" s="164"/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</row>
    <row r="3100" spans="7:23">
      <c r="G3100" s="164"/>
      <c r="H3100" s="164"/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</row>
    <row r="3101" spans="7:23">
      <c r="G3101" s="164"/>
      <c r="H3101" s="164"/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</row>
    <row r="3102" spans="7:23">
      <c r="G3102" s="164"/>
      <c r="H3102" s="164"/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</row>
    <row r="3103" spans="7:23">
      <c r="G3103" s="164"/>
      <c r="H3103" s="164"/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</row>
    <row r="3104" spans="7:23">
      <c r="G3104" s="164"/>
      <c r="H3104" s="164"/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</row>
    <row r="3105" spans="7:23">
      <c r="G3105" s="164"/>
      <c r="H3105" s="164"/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</row>
    <row r="3106" spans="7:23">
      <c r="G3106" s="164"/>
      <c r="H3106" s="164"/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</row>
    <row r="3107" spans="7:23">
      <c r="G3107" s="164"/>
      <c r="H3107" s="164"/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</row>
    <row r="3108" spans="7:23">
      <c r="G3108" s="164"/>
      <c r="H3108" s="164"/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</row>
    <row r="3109" spans="7:23">
      <c r="G3109" s="164"/>
      <c r="H3109" s="164"/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</row>
    <row r="3110" spans="7:23">
      <c r="G3110" s="164"/>
      <c r="H3110" s="164"/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</row>
    <row r="3111" spans="7:23">
      <c r="G3111" s="164"/>
      <c r="H3111" s="164"/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</row>
    <row r="3112" spans="7:23">
      <c r="G3112" s="164"/>
      <c r="H3112" s="164"/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</row>
    <row r="3113" spans="7:23">
      <c r="G3113" s="164"/>
      <c r="H3113" s="164"/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</row>
    <row r="3114" spans="7:23">
      <c r="G3114" s="164"/>
      <c r="H3114" s="164"/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</row>
    <row r="3115" spans="7:23">
      <c r="G3115" s="164"/>
      <c r="H3115" s="164"/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</row>
    <row r="3116" spans="7:23">
      <c r="G3116" s="164"/>
      <c r="H3116" s="164"/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</row>
    <row r="3117" spans="7:23">
      <c r="G3117" s="164"/>
      <c r="H3117" s="164"/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</row>
    <row r="3118" spans="7:23">
      <c r="G3118" s="164"/>
      <c r="H3118" s="164"/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</row>
    <row r="3119" spans="7:23">
      <c r="G3119" s="164"/>
      <c r="H3119" s="164"/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</row>
    <row r="3120" spans="7:23">
      <c r="G3120" s="164"/>
      <c r="H3120" s="164"/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</row>
    <row r="3121" spans="7:23">
      <c r="G3121" s="164"/>
      <c r="H3121" s="164"/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</row>
    <row r="3122" spans="7:23">
      <c r="G3122" s="164"/>
      <c r="H3122" s="164"/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</row>
    <row r="3123" spans="7:23">
      <c r="G3123" s="164"/>
      <c r="H3123" s="164"/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</row>
    <row r="3124" spans="7:23">
      <c r="G3124" s="164"/>
      <c r="H3124" s="164"/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</row>
    <row r="3125" spans="7:23">
      <c r="G3125" s="164"/>
      <c r="H3125" s="164"/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</row>
    <row r="3126" spans="7:23">
      <c r="G3126" s="164"/>
      <c r="H3126" s="164"/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</row>
    <row r="3127" spans="7:23">
      <c r="G3127" s="164"/>
      <c r="H3127" s="164"/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</row>
    <row r="3128" spans="7:23">
      <c r="G3128" s="164"/>
      <c r="H3128" s="164"/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</row>
    <row r="3129" spans="7:23">
      <c r="G3129" s="164"/>
      <c r="H3129" s="164"/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</row>
    <row r="3130" spans="7:23">
      <c r="G3130" s="164"/>
      <c r="H3130" s="164"/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</row>
    <row r="3131" spans="7:23">
      <c r="G3131" s="164"/>
      <c r="H3131" s="164"/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</row>
    <row r="3132" spans="7:23">
      <c r="G3132" s="164"/>
      <c r="H3132" s="164"/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</row>
    <row r="3133" spans="7:23">
      <c r="G3133" s="164"/>
      <c r="H3133" s="164"/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</row>
    <row r="3134" spans="7:23">
      <c r="G3134" s="164"/>
      <c r="H3134" s="164"/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</row>
    <row r="3135" spans="7:23">
      <c r="G3135" s="164"/>
      <c r="H3135" s="164"/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</row>
    <row r="3136" spans="7:23">
      <c r="G3136" s="164"/>
      <c r="H3136" s="164"/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</row>
    <row r="3137" spans="7:23">
      <c r="G3137" s="164"/>
      <c r="H3137" s="164"/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</row>
    <row r="3138" spans="7:23">
      <c r="G3138" s="164"/>
      <c r="H3138" s="164"/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</row>
    <row r="3139" spans="7:23">
      <c r="G3139" s="164"/>
      <c r="H3139" s="164"/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</row>
    <row r="3140" spans="7:23">
      <c r="G3140" s="164"/>
      <c r="H3140" s="164"/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</row>
    <row r="3141" spans="7:23">
      <c r="G3141" s="164"/>
      <c r="H3141" s="164"/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</row>
    <row r="3142" spans="7:23">
      <c r="G3142" s="164"/>
      <c r="H3142" s="164"/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</row>
    <row r="3143" spans="7:23">
      <c r="G3143" s="164"/>
      <c r="H3143" s="164"/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</row>
    <row r="3144" spans="7:23">
      <c r="G3144" s="164"/>
      <c r="H3144" s="164"/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</row>
    <row r="3145" spans="7:23">
      <c r="G3145" s="164"/>
      <c r="H3145" s="164"/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</row>
    <row r="3146" spans="7:23">
      <c r="G3146" s="164"/>
      <c r="H3146" s="164"/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</row>
    <row r="3147" spans="7:23">
      <c r="G3147" s="164"/>
      <c r="H3147" s="164"/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</row>
    <row r="3148" spans="7:23">
      <c r="G3148" s="164"/>
      <c r="H3148" s="164"/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</row>
    <row r="3149" spans="7:23">
      <c r="G3149" s="164"/>
      <c r="H3149" s="164"/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</row>
    <row r="3150" spans="7:23">
      <c r="G3150" s="164"/>
      <c r="H3150" s="164"/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</row>
    <row r="3151" spans="7:23">
      <c r="G3151" s="164"/>
      <c r="H3151" s="164"/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</row>
    <row r="3152" spans="7:23">
      <c r="G3152" s="164"/>
      <c r="H3152" s="164"/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</row>
    <row r="3153" spans="7:23">
      <c r="G3153" s="164"/>
      <c r="H3153" s="164"/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</row>
    <row r="3154" spans="7:23">
      <c r="G3154" s="164"/>
      <c r="H3154" s="164"/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</row>
    <row r="3155" spans="7:23">
      <c r="G3155" s="164"/>
      <c r="H3155" s="164"/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</row>
    <row r="3156" spans="7:23">
      <c r="G3156" s="164"/>
      <c r="H3156" s="164"/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</row>
    <row r="3157" spans="7:23">
      <c r="G3157" s="164"/>
      <c r="H3157" s="164"/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</row>
    <row r="3158" spans="7:23">
      <c r="G3158" s="164"/>
      <c r="H3158" s="164"/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</row>
    <row r="3159" spans="7:23">
      <c r="G3159" s="164"/>
      <c r="H3159" s="164"/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</row>
    <row r="3160" spans="7:23">
      <c r="G3160" s="164"/>
      <c r="H3160" s="164"/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</row>
    <row r="3161" spans="7:23">
      <c r="G3161" s="164"/>
      <c r="H3161" s="164"/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</row>
    <row r="3162" spans="7:23">
      <c r="G3162" s="164"/>
      <c r="H3162" s="164"/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</row>
    <row r="3163" spans="7:23">
      <c r="G3163" s="164"/>
      <c r="H3163" s="164"/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</row>
    <row r="3164" spans="7:23">
      <c r="G3164" s="164"/>
      <c r="H3164" s="164"/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</row>
    <row r="3165" spans="7:23">
      <c r="G3165" s="164"/>
      <c r="H3165" s="164"/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</row>
    <row r="3166" spans="7:23">
      <c r="G3166" s="164"/>
      <c r="H3166" s="164"/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</row>
    <row r="3167" spans="7:23">
      <c r="G3167" s="164"/>
      <c r="H3167" s="164"/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</row>
    <row r="3168" spans="7:23">
      <c r="G3168" s="164"/>
      <c r="H3168" s="164"/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</row>
    <row r="3169" spans="7:23">
      <c r="G3169" s="164"/>
      <c r="H3169" s="164"/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</row>
    <row r="3170" spans="7:23">
      <c r="G3170" s="164"/>
      <c r="H3170" s="164"/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</row>
    <row r="3171" spans="7:23">
      <c r="G3171" s="164"/>
      <c r="H3171" s="164"/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</row>
    <row r="3172" spans="7:23">
      <c r="G3172" s="164"/>
      <c r="H3172" s="164"/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</row>
    <row r="3173" spans="7:23">
      <c r="G3173" s="164"/>
      <c r="H3173" s="164"/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</row>
    <row r="3174" spans="7:23">
      <c r="G3174" s="164"/>
      <c r="H3174" s="164"/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</row>
    <row r="3175" spans="7:23">
      <c r="G3175" s="164"/>
      <c r="H3175" s="164"/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</row>
    <row r="3176" spans="7:23">
      <c r="G3176" s="164"/>
      <c r="H3176" s="164"/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</row>
    <row r="3177" spans="7:23">
      <c r="G3177" s="164"/>
      <c r="H3177" s="164"/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</row>
    <row r="3178" spans="7:23">
      <c r="G3178" s="164"/>
      <c r="H3178" s="164"/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</row>
    <row r="3179" spans="7:23">
      <c r="G3179" s="164"/>
      <c r="H3179" s="164"/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</row>
    <row r="3180" spans="7:23">
      <c r="G3180" s="164"/>
      <c r="H3180" s="164"/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</row>
    <row r="3181" spans="7:23">
      <c r="G3181" s="164"/>
      <c r="H3181" s="164"/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</row>
    <row r="3182" spans="7:23">
      <c r="G3182" s="164"/>
      <c r="H3182" s="164"/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</row>
    <row r="3183" spans="7:23">
      <c r="G3183" s="164"/>
      <c r="H3183" s="164"/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</row>
    <row r="3184" spans="7:23">
      <c r="G3184" s="164"/>
      <c r="H3184" s="164"/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</row>
    <row r="3185" spans="7:23">
      <c r="G3185" s="164"/>
      <c r="H3185" s="164"/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</row>
    <row r="3186" spans="7:23">
      <c r="G3186" s="164"/>
      <c r="H3186" s="164"/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</row>
    <row r="3187" spans="7:23">
      <c r="G3187" s="164"/>
      <c r="H3187" s="164"/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</row>
    <row r="3188" spans="7:23">
      <c r="G3188" s="164"/>
      <c r="H3188" s="164"/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</row>
    <row r="3189" spans="7:23">
      <c r="G3189" s="164"/>
      <c r="H3189" s="164"/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</row>
    <row r="3190" spans="7:23">
      <c r="G3190" s="164"/>
      <c r="H3190" s="164"/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</row>
    <row r="3191" spans="7:23">
      <c r="G3191" s="164"/>
      <c r="H3191" s="164"/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</row>
    <row r="3192" spans="7:23">
      <c r="G3192" s="164"/>
      <c r="H3192" s="164"/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</row>
    <row r="3193" spans="7:23">
      <c r="G3193" s="164"/>
      <c r="H3193" s="164"/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</row>
    <row r="3194" spans="7:23">
      <c r="G3194" s="164"/>
      <c r="H3194" s="164"/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</row>
    <row r="3195" spans="7:23">
      <c r="G3195" s="164"/>
      <c r="H3195" s="164"/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</row>
    <row r="3196" spans="7:23">
      <c r="G3196" s="164"/>
      <c r="H3196" s="164"/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</row>
    <row r="3197" spans="7:23">
      <c r="G3197" s="164"/>
      <c r="H3197" s="164"/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</row>
    <row r="3198" spans="7:23">
      <c r="G3198" s="164"/>
      <c r="H3198" s="164"/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</row>
    <row r="3199" spans="7:23">
      <c r="G3199" s="164"/>
      <c r="H3199" s="164"/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</row>
    <row r="3200" spans="7:23">
      <c r="G3200" s="164"/>
      <c r="H3200" s="164"/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</row>
    <row r="3201" spans="7:23">
      <c r="G3201" s="164"/>
      <c r="H3201" s="164"/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</row>
    <row r="3202" spans="7:23">
      <c r="G3202" s="164"/>
      <c r="H3202" s="164"/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</row>
    <row r="3203" spans="7:23">
      <c r="G3203" s="164"/>
      <c r="H3203" s="164"/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</row>
    <row r="3204" spans="7:23">
      <c r="G3204" s="164"/>
      <c r="H3204" s="164"/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</row>
    <row r="3205" spans="7:23">
      <c r="G3205" s="164"/>
      <c r="H3205" s="164"/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</row>
    <row r="3206" spans="7:23">
      <c r="G3206" s="164"/>
      <c r="H3206" s="164"/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</row>
    <row r="3207" spans="7:23">
      <c r="G3207" s="164"/>
      <c r="H3207" s="164"/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</row>
    <row r="3208" spans="7:23">
      <c r="G3208" s="164"/>
      <c r="H3208" s="164"/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</row>
    <row r="3209" spans="7:23">
      <c r="G3209" s="164"/>
      <c r="H3209" s="164"/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</row>
    <row r="3210" spans="7:23">
      <c r="G3210" s="164"/>
      <c r="H3210" s="164"/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</row>
    <row r="3211" spans="7:23">
      <c r="G3211" s="164"/>
      <c r="H3211" s="164"/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</row>
    <row r="3212" spans="7:23">
      <c r="G3212" s="164"/>
      <c r="H3212" s="164"/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</row>
    <row r="3213" spans="7:23">
      <c r="G3213" s="164"/>
      <c r="H3213" s="164"/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</row>
    <row r="3214" spans="7:23">
      <c r="G3214" s="164"/>
      <c r="H3214" s="164"/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</row>
    <row r="3215" spans="7:23">
      <c r="G3215" s="164"/>
      <c r="H3215" s="164"/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</row>
    <row r="3216" spans="7:23">
      <c r="G3216" s="164"/>
      <c r="H3216" s="164"/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</row>
    <row r="3217" spans="7:23">
      <c r="G3217" s="164"/>
      <c r="H3217" s="164"/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</row>
    <row r="3218" spans="7:23">
      <c r="G3218" s="164"/>
      <c r="H3218" s="164"/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</row>
    <row r="3219" spans="7:23">
      <c r="G3219" s="164"/>
      <c r="H3219" s="164"/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</row>
    <row r="3220" spans="7:23">
      <c r="G3220" s="164"/>
      <c r="H3220" s="164"/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</row>
    <row r="3221" spans="7:23">
      <c r="G3221" s="164"/>
      <c r="H3221" s="164"/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</row>
    <row r="3222" spans="7:23">
      <c r="G3222" s="164"/>
      <c r="H3222" s="164"/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</row>
    <row r="3223" spans="7:23">
      <c r="G3223" s="164"/>
      <c r="H3223" s="164"/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</row>
    <row r="3224" spans="7:23">
      <c r="G3224" s="164"/>
      <c r="H3224" s="164"/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</row>
    <row r="3225" spans="7:23">
      <c r="G3225" s="164"/>
      <c r="H3225" s="164"/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</row>
    <row r="3226" spans="7:23">
      <c r="G3226" s="164"/>
      <c r="H3226" s="164"/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</row>
    <row r="3227" spans="7:23">
      <c r="G3227" s="164"/>
      <c r="H3227" s="164"/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</row>
    <row r="3228" spans="7:23">
      <c r="G3228" s="164"/>
      <c r="H3228" s="164"/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</row>
    <row r="3229" spans="7:23">
      <c r="G3229" s="164"/>
      <c r="H3229" s="164"/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</row>
    <row r="3230" spans="7:23">
      <c r="G3230" s="164"/>
      <c r="H3230" s="164"/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</row>
    <row r="3231" spans="7:23">
      <c r="G3231" s="164"/>
      <c r="H3231" s="164"/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</row>
    <row r="3232" spans="7:23">
      <c r="G3232" s="164"/>
      <c r="H3232" s="164"/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</row>
    <row r="3233" spans="7:23">
      <c r="G3233" s="164"/>
      <c r="H3233" s="164"/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</row>
    <row r="3234" spans="7:23">
      <c r="G3234" s="164"/>
      <c r="H3234" s="164"/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</row>
    <row r="3235" spans="7:23">
      <c r="G3235" s="164"/>
      <c r="H3235" s="164"/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</row>
    <row r="3236" spans="7:23">
      <c r="G3236" s="164"/>
      <c r="H3236" s="164"/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</row>
    <row r="3237" spans="7:23">
      <c r="G3237" s="164"/>
      <c r="H3237" s="164"/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</row>
    <row r="3238" spans="7:23">
      <c r="G3238" s="164"/>
      <c r="H3238" s="164"/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</row>
    <row r="3239" spans="7:23">
      <c r="G3239" s="164"/>
      <c r="H3239" s="164"/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</row>
    <row r="3240" spans="7:23">
      <c r="G3240" s="164"/>
      <c r="H3240" s="164"/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</row>
    <row r="3241" spans="7:23">
      <c r="G3241" s="164"/>
      <c r="H3241" s="164"/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</row>
    <row r="3242" spans="7:23">
      <c r="G3242" s="164"/>
      <c r="H3242" s="164"/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</row>
    <row r="3243" spans="7:23">
      <c r="G3243" s="164"/>
      <c r="H3243" s="164"/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</row>
    <row r="3244" spans="7:23">
      <c r="G3244" s="164"/>
      <c r="H3244" s="164"/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</row>
    <row r="3245" spans="7:23">
      <c r="G3245" s="164"/>
      <c r="H3245" s="164"/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</row>
    <row r="3246" spans="7:23">
      <c r="G3246" s="164"/>
      <c r="H3246" s="164"/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</row>
    <row r="3247" spans="7:23">
      <c r="G3247" s="164"/>
      <c r="H3247" s="164"/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</row>
    <row r="3248" spans="7:23">
      <c r="G3248" s="164"/>
      <c r="H3248" s="164"/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</row>
    <row r="3249" spans="7:23">
      <c r="G3249" s="164"/>
      <c r="H3249" s="164"/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</row>
    <row r="3250" spans="7:23">
      <c r="G3250" s="164"/>
      <c r="H3250" s="164"/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</row>
    <row r="3251" spans="7:23">
      <c r="G3251" s="164"/>
      <c r="H3251" s="164"/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</row>
    <row r="3252" spans="7:23">
      <c r="G3252" s="164"/>
      <c r="H3252" s="164"/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</row>
    <row r="3253" spans="7:23">
      <c r="G3253" s="164"/>
      <c r="H3253" s="164"/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</row>
    <row r="3254" spans="7:23">
      <c r="G3254" s="164"/>
      <c r="H3254" s="164"/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</row>
    <row r="3255" spans="7:23">
      <c r="G3255" s="164"/>
      <c r="H3255" s="164"/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</row>
    <row r="3256" spans="7:23">
      <c r="G3256" s="164"/>
      <c r="H3256" s="164"/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</row>
    <row r="3257" spans="7:23">
      <c r="G3257" s="164"/>
      <c r="H3257" s="164"/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</row>
    <row r="3258" spans="7:23">
      <c r="G3258" s="164"/>
      <c r="H3258" s="164"/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</row>
    <row r="3259" spans="7:23">
      <c r="G3259" s="164"/>
      <c r="H3259" s="164"/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</row>
    <row r="3260" spans="7:23">
      <c r="G3260" s="164"/>
      <c r="H3260" s="164"/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</row>
    <row r="3261" spans="7:23">
      <c r="G3261" s="164"/>
      <c r="H3261" s="164"/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</row>
    <row r="3262" spans="7:23">
      <c r="G3262" s="164"/>
      <c r="H3262" s="164"/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</row>
    <row r="3263" spans="7:23">
      <c r="G3263" s="164"/>
      <c r="H3263" s="164"/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</row>
    <row r="3264" spans="7:23">
      <c r="G3264" s="164"/>
      <c r="H3264" s="164"/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</row>
    <row r="3265" spans="7:23">
      <c r="G3265" s="164"/>
      <c r="H3265" s="164"/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</row>
    <row r="3266" spans="7:23">
      <c r="G3266" s="164"/>
      <c r="H3266" s="164"/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</row>
    <row r="3267" spans="7:23">
      <c r="G3267" s="164"/>
      <c r="H3267" s="164"/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</row>
    <row r="3268" spans="7:23">
      <c r="G3268" s="164"/>
      <c r="H3268" s="164"/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</row>
    <row r="3269" spans="7:23">
      <c r="G3269" s="164"/>
      <c r="H3269" s="164"/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</row>
    <row r="3270" spans="7:23">
      <c r="G3270" s="164"/>
      <c r="H3270" s="164"/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</row>
    <row r="3271" spans="7:23">
      <c r="G3271" s="164"/>
      <c r="H3271" s="164"/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</row>
    <row r="3272" spans="7:23">
      <c r="G3272" s="164"/>
      <c r="H3272" s="164"/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</row>
    <row r="3273" spans="7:23">
      <c r="G3273" s="164"/>
      <c r="H3273" s="164"/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</row>
    <row r="3274" spans="7:23">
      <c r="G3274" s="164"/>
      <c r="H3274" s="164"/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</row>
    <row r="3275" spans="7:23">
      <c r="G3275" s="164"/>
      <c r="H3275" s="164"/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</row>
    <row r="3276" spans="7:23">
      <c r="G3276" s="164"/>
      <c r="H3276" s="164"/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</row>
    <row r="3277" spans="7:23">
      <c r="G3277" s="164"/>
      <c r="H3277" s="164"/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</row>
    <row r="3278" spans="7:23">
      <c r="G3278" s="164"/>
      <c r="H3278" s="164"/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</row>
    <row r="3279" spans="7:23">
      <c r="G3279" s="164"/>
      <c r="H3279" s="164"/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</row>
    <row r="3280" spans="7:23">
      <c r="G3280" s="164"/>
      <c r="H3280" s="164"/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</row>
    <row r="3281" spans="7:23">
      <c r="G3281" s="164"/>
      <c r="H3281" s="164"/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</row>
    <row r="3282" spans="7:23">
      <c r="G3282" s="164"/>
      <c r="H3282" s="164"/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</row>
    <row r="3283" spans="7:23">
      <c r="G3283" s="164"/>
      <c r="H3283" s="164"/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</row>
    <row r="3284" spans="7:23">
      <c r="G3284" s="164"/>
      <c r="H3284" s="164"/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</row>
    <row r="3285" spans="7:23">
      <c r="G3285" s="164"/>
      <c r="H3285" s="164"/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</row>
    <row r="3286" spans="7:23">
      <c r="G3286" s="164"/>
      <c r="H3286" s="164"/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</row>
    <row r="3287" spans="7:23">
      <c r="G3287" s="164"/>
      <c r="H3287" s="164"/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</row>
    <row r="3288" spans="7:23">
      <c r="G3288" s="164"/>
      <c r="H3288" s="164"/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</row>
    <row r="3289" spans="7:23">
      <c r="G3289" s="164"/>
      <c r="H3289" s="164"/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</row>
    <row r="3290" spans="7:23">
      <c r="G3290" s="164"/>
      <c r="H3290" s="164"/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</row>
    <row r="3291" spans="7:23">
      <c r="G3291" s="164"/>
      <c r="H3291" s="164"/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</row>
    <row r="3292" spans="7:23">
      <c r="G3292" s="164"/>
      <c r="H3292" s="164"/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</row>
    <row r="3293" spans="7:23">
      <c r="G3293" s="164"/>
      <c r="H3293" s="164"/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</row>
    <row r="3294" spans="7:23">
      <c r="G3294" s="164"/>
      <c r="H3294" s="164"/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</row>
    <row r="3295" spans="7:23">
      <c r="G3295" s="164"/>
      <c r="H3295" s="164"/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</row>
    <row r="3296" spans="7:23">
      <c r="G3296" s="164"/>
      <c r="H3296" s="164"/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</row>
    <row r="3297" spans="7:23">
      <c r="G3297" s="164"/>
      <c r="H3297" s="164"/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</row>
    <row r="3298" spans="7:23">
      <c r="G3298" s="164"/>
      <c r="H3298" s="164"/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</row>
    <row r="3299" spans="7:23">
      <c r="G3299" s="164"/>
      <c r="H3299" s="164"/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</row>
    <row r="3300" spans="7:23">
      <c r="G3300" s="164"/>
      <c r="H3300" s="164"/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</row>
    <row r="3301" spans="7:23">
      <c r="G3301" s="164"/>
      <c r="H3301" s="164"/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</row>
    <row r="3302" spans="7:23">
      <c r="G3302" s="164"/>
      <c r="H3302" s="164"/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</row>
    <row r="3303" spans="7:23">
      <c r="G3303" s="164"/>
      <c r="H3303" s="164"/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</row>
    <row r="3304" spans="7:23">
      <c r="G3304" s="164"/>
      <c r="H3304" s="164"/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</row>
    <row r="3305" spans="7:23">
      <c r="G3305" s="164"/>
      <c r="H3305" s="164"/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</row>
    <row r="3306" spans="7:23">
      <c r="G3306" s="164"/>
      <c r="H3306" s="164"/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</row>
    <row r="3307" spans="7:23">
      <c r="G3307" s="164"/>
      <c r="H3307" s="164"/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</row>
    <row r="3308" spans="7:23">
      <c r="G3308" s="164"/>
      <c r="H3308" s="164"/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</row>
    <row r="3309" spans="7:23">
      <c r="G3309" s="164"/>
      <c r="H3309" s="164"/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</row>
    <row r="3310" spans="7:23">
      <c r="G3310" s="164"/>
      <c r="H3310" s="164"/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</row>
    <row r="3311" spans="7:23">
      <c r="G3311" s="164"/>
      <c r="H3311" s="164"/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</row>
    <row r="3312" spans="7:23">
      <c r="G3312" s="164"/>
      <c r="H3312" s="164"/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</row>
    <row r="3313" spans="7:23">
      <c r="G3313" s="164"/>
      <c r="H3313" s="164"/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</row>
    <row r="3314" spans="7:23">
      <c r="G3314" s="164"/>
      <c r="H3314" s="164"/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</row>
    <row r="3315" spans="7:23">
      <c r="G3315" s="164"/>
      <c r="H3315" s="164"/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</row>
    <row r="3316" spans="7:23">
      <c r="G3316" s="164"/>
      <c r="H3316" s="164"/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</row>
    <row r="3317" spans="7:23">
      <c r="G3317" s="164"/>
      <c r="H3317" s="164"/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</row>
    <row r="3318" spans="7:23">
      <c r="G3318" s="164"/>
      <c r="H3318" s="164"/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</row>
    <row r="3319" spans="7:23">
      <c r="G3319" s="164"/>
      <c r="H3319" s="164"/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</row>
    <row r="3320" spans="7:23">
      <c r="G3320" s="164"/>
      <c r="H3320" s="164"/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</row>
    <row r="3321" spans="7:23">
      <c r="G3321" s="164"/>
      <c r="H3321" s="164"/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</row>
    <row r="3322" spans="7:23">
      <c r="G3322" s="164"/>
      <c r="H3322" s="164"/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</row>
    <row r="3323" spans="7:23">
      <c r="G3323" s="164"/>
      <c r="H3323" s="164"/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</row>
    <row r="3324" spans="7:23">
      <c r="G3324" s="164"/>
      <c r="H3324" s="164"/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</row>
    <row r="3325" spans="7:23">
      <c r="G3325" s="164"/>
      <c r="H3325" s="164"/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</row>
    <row r="3326" spans="7:23">
      <c r="G3326" s="164"/>
      <c r="H3326" s="164"/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</row>
    <row r="3327" spans="7:23">
      <c r="G3327" s="164"/>
      <c r="H3327" s="164"/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</row>
    <row r="3328" spans="7:23">
      <c r="G3328" s="164"/>
      <c r="H3328" s="164"/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</row>
    <row r="3329" spans="7:23">
      <c r="G3329" s="164"/>
      <c r="H3329" s="164"/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</row>
    <row r="3330" spans="7:23">
      <c r="G3330" s="164"/>
      <c r="H3330" s="164"/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</row>
    <row r="3331" spans="7:23">
      <c r="G3331" s="164"/>
      <c r="H3331" s="164"/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</row>
    <row r="3332" spans="7:23">
      <c r="G3332" s="164"/>
      <c r="H3332" s="164"/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</row>
    <row r="3333" spans="7:23">
      <c r="G3333" s="164"/>
      <c r="H3333" s="164"/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</row>
    <row r="3334" spans="7:23">
      <c r="G3334" s="164"/>
      <c r="H3334" s="164"/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</row>
    <row r="3335" spans="7:23">
      <c r="G3335" s="164"/>
      <c r="H3335" s="164"/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</row>
    <row r="3336" spans="7:23">
      <c r="G3336" s="164"/>
      <c r="H3336" s="164"/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</row>
    <row r="3337" spans="7:23">
      <c r="G3337" s="164"/>
      <c r="H3337" s="164"/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</row>
    <row r="3338" spans="7:23">
      <c r="G3338" s="164"/>
      <c r="H3338" s="164"/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</row>
    <row r="3339" spans="7:23">
      <c r="G3339" s="164"/>
      <c r="H3339" s="164"/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</row>
    <row r="3340" spans="7:23">
      <c r="G3340" s="164"/>
      <c r="H3340" s="164"/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</row>
    <row r="3341" spans="7:23">
      <c r="G3341" s="164"/>
      <c r="H3341" s="164"/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</row>
    <row r="3342" spans="7:23">
      <c r="G3342" s="164"/>
      <c r="H3342" s="164"/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</row>
    <row r="3343" spans="7:23">
      <c r="G3343" s="164"/>
      <c r="H3343" s="164"/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</row>
    <row r="3344" spans="7:23">
      <c r="G3344" s="164"/>
      <c r="H3344" s="164"/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</row>
    <row r="3345" spans="7:23">
      <c r="G3345" s="164"/>
      <c r="H3345" s="164"/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</row>
    <row r="3346" spans="7:23">
      <c r="G3346" s="164"/>
      <c r="H3346" s="164"/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</row>
    <row r="3347" spans="7:23">
      <c r="G3347" s="164"/>
      <c r="H3347" s="164"/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</row>
    <row r="3348" spans="7:23">
      <c r="G3348" s="164"/>
      <c r="H3348" s="164"/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</row>
    <row r="3349" spans="7:23">
      <c r="G3349" s="164"/>
      <c r="H3349" s="164"/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</row>
    <row r="3350" spans="7:23">
      <c r="G3350" s="164"/>
      <c r="H3350" s="164"/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</row>
    <row r="3351" spans="7:23">
      <c r="G3351" s="164"/>
      <c r="H3351" s="164"/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</row>
    <row r="3352" spans="7:23">
      <c r="G3352" s="164"/>
      <c r="H3352" s="164"/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</row>
    <row r="3353" spans="7:23">
      <c r="G3353" s="164"/>
      <c r="H3353" s="164"/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</row>
    <row r="3354" spans="7:23">
      <c r="G3354" s="164"/>
      <c r="H3354" s="164"/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</row>
    <row r="3355" spans="7:23">
      <c r="G3355" s="164"/>
      <c r="H3355" s="164"/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</row>
    <row r="3356" spans="7:23">
      <c r="G3356" s="164"/>
      <c r="H3356" s="164"/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</row>
    <row r="3357" spans="7:23">
      <c r="G3357" s="164"/>
      <c r="H3357" s="164"/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</row>
    <row r="3358" spans="7:23">
      <c r="G3358" s="164"/>
      <c r="H3358" s="164"/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</row>
    <row r="3359" spans="7:23">
      <c r="G3359" s="164"/>
      <c r="H3359" s="164"/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</row>
    <row r="3360" spans="7:23">
      <c r="G3360" s="164"/>
      <c r="H3360" s="164"/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</row>
    <row r="3361" spans="7:23">
      <c r="G3361" s="164"/>
      <c r="H3361" s="164"/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</row>
    <row r="3362" spans="7:23">
      <c r="G3362" s="164"/>
      <c r="H3362" s="164"/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</row>
    <row r="3363" spans="7:23">
      <c r="G3363" s="164"/>
      <c r="H3363" s="164"/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</row>
    <row r="3364" spans="7:23">
      <c r="G3364" s="164"/>
      <c r="H3364" s="164"/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</row>
    <row r="3365" spans="7:23">
      <c r="G3365" s="164"/>
      <c r="H3365" s="164"/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</row>
    <row r="3366" spans="7:23">
      <c r="G3366" s="164"/>
      <c r="H3366" s="164"/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</row>
    <row r="3367" spans="7:23">
      <c r="G3367" s="164"/>
      <c r="H3367" s="164"/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</row>
    <row r="3368" spans="7:23">
      <c r="G3368" s="164"/>
      <c r="H3368" s="164"/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</row>
    <row r="3369" spans="7:23">
      <c r="G3369" s="164"/>
      <c r="H3369" s="164"/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</row>
    <row r="3370" spans="7:23">
      <c r="G3370" s="164"/>
      <c r="H3370" s="164"/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</row>
    <row r="3371" spans="7:23">
      <c r="G3371" s="164"/>
      <c r="H3371" s="164"/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</row>
    <row r="3372" spans="7:23">
      <c r="G3372" s="164"/>
      <c r="H3372" s="164"/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</row>
    <row r="3373" spans="7:23">
      <c r="G3373" s="164"/>
      <c r="H3373" s="164"/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</row>
    <row r="3374" spans="7:23">
      <c r="G3374" s="164"/>
      <c r="H3374" s="164"/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</row>
    <row r="3375" spans="7:23">
      <c r="G3375" s="164"/>
      <c r="H3375" s="164"/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</row>
    <row r="3376" spans="7:23">
      <c r="G3376" s="164"/>
      <c r="H3376" s="164"/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</row>
    <row r="3377" spans="7:23">
      <c r="G3377" s="164"/>
      <c r="H3377" s="164"/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</row>
    <row r="3378" spans="7:23">
      <c r="G3378" s="164"/>
      <c r="H3378" s="164"/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</row>
    <row r="3379" spans="7:23">
      <c r="G3379" s="164"/>
      <c r="H3379" s="164"/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</row>
    <row r="3380" spans="7:23">
      <c r="G3380" s="164"/>
      <c r="H3380" s="164"/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</row>
    <row r="3381" spans="7:23">
      <c r="G3381" s="164"/>
      <c r="H3381" s="164"/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</row>
    <row r="3382" spans="7:23">
      <c r="G3382" s="164"/>
      <c r="H3382" s="164"/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</row>
    <row r="3383" spans="7:23">
      <c r="G3383" s="164"/>
      <c r="H3383" s="164"/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</row>
    <row r="3384" spans="7:23">
      <c r="G3384" s="164"/>
      <c r="H3384" s="164"/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</row>
    <row r="3385" spans="7:23">
      <c r="G3385" s="164"/>
      <c r="H3385" s="164"/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</row>
    <row r="3386" spans="7:23">
      <c r="G3386" s="164"/>
      <c r="H3386" s="164"/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</row>
    <row r="3387" spans="7:23">
      <c r="G3387" s="164"/>
      <c r="H3387" s="164"/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</row>
    <row r="3388" spans="7:23">
      <c r="G3388" s="164"/>
      <c r="H3388" s="164"/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</row>
    <row r="3389" spans="7:23">
      <c r="G3389" s="164"/>
      <c r="H3389" s="164"/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</row>
    <row r="3390" spans="7:23">
      <c r="G3390" s="164"/>
      <c r="H3390" s="164"/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</row>
    <row r="3391" spans="7:23">
      <c r="G3391" s="164"/>
      <c r="H3391" s="164"/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</row>
    <row r="3392" spans="7:23">
      <c r="G3392" s="164"/>
      <c r="H3392" s="164"/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</row>
    <row r="3393" spans="7:23">
      <c r="G3393" s="164"/>
      <c r="H3393" s="164"/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</row>
    <row r="3394" spans="7:23">
      <c r="G3394" s="164"/>
      <c r="H3394" s="164"/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</row>
    <row r="3395" spans="7:23">
      <c r="G3395" s="164"/>
      <c r="H3395" s="164"/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</row>
    <row r="3396" spans="7:23">
      <c r="G3396" s="164"/>
      <c r="H3396" s="164"/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</row>
    <row r="3397" spans="7:23">
      <c r="G3397" s="164"/>
      <c r="H3397" s="164"/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</row>
    <row r="3398" spans="7:23">
      <c r="G3398" s="164"/>
      <c r="H3398" s="164"/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</row>
    <row r="3399" spans="7:23">
      <c r="G3399" s="164"/>
      <c r="H3399" s="164"/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</row>
    <row r="3400" spans="7:23">
      <c r="G3400" s="164"/>
      <c r="H3400" s="164"/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</row>
    <row r="3401" spans="7:23">
      <c r="G3401" s="164"/>
      <c r="H3401" s="164"/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</row>
    <row r="3402" spans="7:23">
      <c r="G3402" s="164"/>
      <c r="H3402" s="164"/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</row>
    <row r="3403" spans="7:23">
      <c r="G3403" s="164"/>
      <c r="H3403" s="164"/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</row>
    <row r="3404" spans="7:23">
      <c r="G3404" s="164"/>
      <c r="H3404" s="164"/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</row>
    <row r="3405" spans="7:23">
      <c r="G3405" s="164"/>
      <c r="H3405" s="164"/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</row>
    <row r="3406" spans="7:23">
      <c r="G3406" s="164"/>
      <c r="H3406" s="164"/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</row>
    <row r="3407" spans="7:23">
      <c r="G3407" s="164"/>
      <c r="H3407" s="164"/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</row>
    <row r="3408" spans="7:23">
      <c r="G3408" s="164"/>
      <c r="H3408" s="164"/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</row>
    <row r="3409" spans="7:23">
      <c r="G3409" s="164"/>
      <c r="H3409" s="164"/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</row>
    <row r="3410" spans="7:23">
      <c r="G3410" s="164"/>
      <c r="H3410" s="164"/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</row>
    <row r="3411" spans="7:23">
      <c r="G3411" s="164"/>
      <c r="H3411" s="164"/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</row>
    <row r="3412" spans="7:23">
      <c r="G3412" s="164"/>
      <c r="H3412" s="164"/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</row>
    <row r="3413" spans="7:23">
      <c r="G3413" s="164"/>
      <c r="H3413" s="164"/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</row>
    <row r="3414" spans="7:23">
      <c r="G3414" s="164"/>
      <c r="H3414" s="164"/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</row>
    <row r="3415" spans="7:23">
      <c r="G3415" s="164"/>
      <c r="H3415" s="164"/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</row>
    <row r="3416" spans="7:23">
      <c r="G3416" s="164"/>
      <c r="H3416" s="164"/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</row>
    <row r="3417" spans="7:23">
      <c r="G3417" s="164"/>
      <c r="H3417" s="164"/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</row>
    <row r="3418" spans="7:23">
      <c r="G3418" s="164"/>
      <c r="H3418" s="164"/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</row>
    <row r="3419" spans="7:23">
      <c r="G3419" s="164"/>
      <c r="H3419" s="164"/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</row>
    <row r="3420" spans="7:23">
      <c r="G3420" s="164"/>
      <c r="H3420" s="164"/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</row>
    <row r="3421" spans="7:23">
      <c r="G3421" s="164"/>
      <c r="H3421" s="164"/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</row>
    <row r="3422" spans="7:23">
      <c r="G3422" s="164"/>
      <c r="H3422" s="164"/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</row>
    <row r="3423" spans="7:23">
      <c r="G3423" s="164"/>
      <c r="H3423" s="164"/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</row>
    <row r="3424" spans="7:23">
      <c r="G3424" s="164"/>
      <c r="H3424" s="164"/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</row>
    <row r="3425" spans="7:23">
      <c r="G3425" s="164"/>
      <c r="H3425" s="164"/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</row>
    <row r="3426" spans="7:23">
      <c r="G3426" s="164"/>
      <c r="H3426" s="164"/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</row>
    <row r="3427" spans="7:23">
      <c r="G3427" s="164"/>
      <c r="H3427" s="164"/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</row>
    <row r="3428" spans="7:23">
      <c r="G3428" s="164"/>
      <c r="H3428" s="164"/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</row>
    <row r="3429" spans="7:23">
      <c r="G3429" s="164"/>
      <c r="H3429" s="164"/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</row>
    <row r="3430" spans="7:23">
      <c r="G3430" s="164"/>
      <c r="H3430" s="164"/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</row>
    <row r="3431" spans="7:23">
      <c r="G3431" s="164"/>
      <c r="H3431" s="164"/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</row>
    <row r="3432" spans="7:23">
      <c r="G3432" s="164"/>
      <c r="H3432" s="164"/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</row>
    <row r="3433" spans="7:23">
      <c r="G3433" s="164"/>
      <c r="H3433" s="164"/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</row>
    <row r="3434" spans="7:23">
      <c r="G3434" s="164"/>
      <c r="H3434" s="164"/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</row>
    <row r="3435" spans="7:23">
      <c r="G3435" s="164"/>
      <c r="H3435" s="164"/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</row>
    <row r="3436" spans="7:23">
      <c r="G3436" s="164"/>
      <c r="H3436" s="164"/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</row>
    <row r="3437" spans="7:23">
      <c r="G3437" s="164"/>
      <c r="H3437" s="164"/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</row>
    <row r="3438" spans="7:23">
      <c r="G3438" s="164"/>
      <c r="H3438" s="164"/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</row>
    <row r="3439" spans="7:23">
      <c r="G3439" s="164"/>
      <c r="H3439" s="164"/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</row>
    <row r="3440" spans="7:23">
      <c r="G3440" s="164"/>
      <c r="H3440" s="164"/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</row>
    <row r="3441" spans="7:23">
      <c r="G3441" s="164"/>
      <c r="H3441" s="164"/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</row>
    <row r="3442" spans="7:23">
      <c r="G3442" s="164"/>
      <c r="H3442" s="164"/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</row>
    <row r="3443" spans="7:23">
      <c r="G3443" s="164"/>
      <c r="H3443" s="164"/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</row>
    <row r="3444" spans="7:23">
      <c r="G3444" s="164"/>
      <c r="H3444" s="164"/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</row>
    <row r="3445" spans="7:23">
      <c r="G3445" s="164"/>
      <c r="H3445" s="164"/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</row>
    <row r="3446" spans="7:23">
      <c r="G3446" s="164"/>
      <c r="H3446" s="164"/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</row>
    <row r="3447" spans="7:23">
      <c r="G3447" s="164"/>
      <c r="H3447" s="164"/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</row>
    <row r="3448" spans="7:23">
      <c r="G3448" s="164"/>
      <c r="H3448" s="164"/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</row>
    <row r="3449" spans="7:23">
      <c r="G3449" s="164"/>
      <c r="H3449" s="164"/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</row>
    <row r="3450" spans="7:23">
      <c r="G3450" s="164"/>
      <c r="H3450" s="164"/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</row>
    <row r="3451" spans="7:23">
      <c r="G3451" s="164"/>
      <c r="H3451" s="164"/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</row>
    <row r="3452" spans="7:23">
      <c r="G3452" s="164"/>
      <c r="H3452" s="164"/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</row>
    <row r="3453" spans="7:23">
      <c r="G3453" s="164"/>
      <c r="H3453" s="164"/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</row>
    <row r="3454" spans="7:23">
      <c r="G3454" s="164"/>
      <c r="H3454" s="164"/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</row>
    <row r="3455" spans="7:23">
      <c r="G3455" s="164"/>
      <c r="H3455" s="164"/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</row>
    <row r="3456" spans="7:23">
      <c r="G3456" s="164"/>
      <c r="H3456" s="164"/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</row>
    <row r="3457" spans="7:23">
      <c r="G3457" s="164"/>
      <c r="H3457" s="164"/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</row>
    <row r="3458" spans="7:23">
      <c r="G3458" s="164"/>
      <c r="H3458" s="164"/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</row>
    <row r="3459" spans="7:23">
      <c r="G3459" s="164"/>
      <c r="H3459" s="164"/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</row>
    <row r="3460" spans="7:23">
      <c r="G3460" s="164"/>
      <c r="H3460" s="164"/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</row>
    <row r="3461" spans="7:23">
      <c r="G3461" s="164"/>
      <c r="H3461" s="164"/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</row>
    <row r="3462" spans="7:23">
      <c r="G3462" s="164"/>
      <c r="H3462" s="164"/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</row>
    <row r="3463" spans="7:23">
      <c r="G3463" s="164"/>
      <c r="H3463" s="164"/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</row>
    <row r="3464" spans="7:23">
      <c r="G3464" s="164"/>
      <c r="H3464" s="164"/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</row>
    <row r="3465" spans="7:23">
      <c r="G3465" s="164"/>
      <c r="H3465" s="164"/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</row>
    <row r="3466" spans="7:23">
      <c r="G3466" s="164"/>
      <c r="H3466" s="164"/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</row>
    <row r="3467" spans="7:23">
      <c r="G3467" s="164"/>
      <c r="H3467" s="164"/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</row>
    <row r="3468" spans="7:23">
      <c r="G3468" s="164"/>
      <c r="H3468" s="164"/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</row>
    <row r="3469" spans="7:23">
      <c r="G3469" s="164"/>
      <c r="H3469" s="164"/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</row>
    <row r="3470" spans="7:23">
      <c r="G3470" s="164"/>
      <c r="H3470" s="164"/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</row>
    <row r="3471" spans="7:23">
      <c r="G3471" s="164"/>
      <c r="H3471" s="164"/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</row>
    <row r="3472" spans="7:23">
      <c r="G3472" s="164"/>
      <c r="H3472" s="164"/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</row>
    <row r="3473" spans="7:23">
      <c r="G3473" s="164"/>
      <c r="H3473" s="164"/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</row>
    <row r="3474" spans="7:23">
      <c r="G3474" s="164"/>
      <c r="H3474" s="164"/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</row>
    <row r="3475" spans="7:23">
      <c r="G3475" s="164"/>
      <c r="H3475" s="164"/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</row>
    <row r="3476" spans="7:23">
      <c r="G3476" s="164"/>
      <c r="H3476" s="164"/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</row>
    <row r="3477" spans="7:23">
      <c r="G3477" s="164"/>
      <c r="H3477" s="164"/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</row>
    <row r="3478" spans="7:23">
      <c r="G3478" s="164"/>
      <c r="H3478" s="164"/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</row>
    <row r="3479" spans="7:23">
      <c r="G3479" s="164"/>
      <c r="H3479" s="164"/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</row>
    <row r="3480" spans="7:23">
      <c r="G3480" s="164"/>
      <c r="H3480" s="164"/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</row>
    <row r="3481" spans="7:23">
      <c r="G3481" s="164"/>
      <c r="H3481" s="164"/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</row>
    <row r="3482" spans="7:23">
      <c r="G3482" s="164"/>
      <c r="H3482" s="164"/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</row>
    <row r="3483" spans="7:23">
      <c r="G3483" s="164"/>
      <c r="H3483" s="164"/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</row>
    <row r="3484" spans="7:23">
      <c r="G3484" s="164"/>
      <c r="H3484" s="164"/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</row>
    <row r="3485" spans="7:23">
      <c r="G3485" s="164"/>
      <c r="H3485" s="164"/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</row>
    <row r="3486" spans="7:23">
      <c r="G3486" s="164"/>
      <c r="H3486" s="164"/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</row>
    <row r="3487" spans="7:23">
      <c r="G3487" s="164"/>
      <c r="H3487" s="164"/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</row>
    <row r="3488" spans="7:23">
      <c r="G3488" s="164"/>
      <c r="H3488" s="164"/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</row>
    <row r="3489" spans="7:23">
      <c r="G3489" s="164"/>
      <c r="H3489" s="164"/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</row>
    <row r="3490" spans="7:23">
      <c r="G3490" s="164"/>
      <c r="H3490" s="164"/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</row>
    <row r="3491" spans="7:23">
      <c r="G3491" s="164"/>
      <c r="H3491" s="164"/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</row>
    <row r="3492" spans="7:23">
      <c r="G3492" s="164"/>
      <c r="H3492" s="164"/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</row>
    <row r="3493" spans="7:23">
      <c r="G3493" s="164"/>
      <c r="H3493" s="164"/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</row>
    <row r="3494" spans="7:23">
      <c r="G3494" s="164"/>
      <c r="H3494" s="164"/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</row>
    <row r="3495" spans="7:23">
      <c r="G3495" s="164"/>
      <c r="H3495" s="164"/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</row>
    <row r="3496" spans="7:23">
      <c r="G3496" s="164"/>
      <c r="H3496" s="164"/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</row>
    <row r="3497" spans="7:23">
      <c r="G3497" s="164"/>
      <c r="H3497" s="164"/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</row>
    <row r="3498" spans="7:23">
      <c r="G3498" s="164"/>
      <c r="H3498" s="164"/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</row>
    <row r="3499" spans="7:23">
      <c r="G3499" s="164"/>
      <c r="H3499" s="164"/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</row>
    <row r="3500" spans="7:23">
      <c r="G3500" s="164"/>
      <c r="H3500" s="164"/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</row>
    <row r="3501" spans="7:23">
      <c r="G3501" s="164"/>
      <c r="H3501" s="164"/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</row>
    <row r="3502" spans="7:23">
      <c r="G3502" s="164"/>
      <c r="H3502" s="164"/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</row>
    <row r="3503" spans="7:23">
      <c r="G3503" s="164"/>
      <c r="H3503" s="164"/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</row>
    <row r="3504" spans="7:23">
      <c r="G3504" s="164"/>
      <c r="H3504" s="164"/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</row>
    <row r="3505" spans="7:23">
      <c r="G3505" s="164"/>
      <c r="H3505" s="164"/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</row>
    <row r="3506" spans="7:23">
      <c r="G3506" s="164"/>
      <c r="H3506" s="164"/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</row>
    <row r="3507" spans="7:23">
      <c r="G3507" s="164"/>
      <c r="H3507" s="164"/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</row>
    <row r="3508" spans="7:23">
      <c r="G3508" s="164"/>
      <c r="H3508" s="164"/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</row>
    <row r="3509" spans="7:23">
      <c r="G3509" s="164"/>
      <c r="H3509" s="164"/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</row>
    <row r="3510" spans="7:23">
      <c r="G3510" s="164"/>
      <c r="H3510" s="164"/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</row>
    <row r="3511" spans="7:23">
      <c r="G3511" s="164"/>
      <c r="H3511" s="164"/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</row>
    <row r="3512" spans="7:23">
      <c r="G3512" s="164"/>
      <c r="H3512" s="164"/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</row>
    <row r="3513" spans="7:23">
      <c r="G3513" s="164"/>
      <c r="H3513" s="164"/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</row>
    <row r="3514" spans="7:23">
      <c r="G3514" s="164"/>
      <c r="H3514" s="164"/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</row>
    <row r="3515" spans="7:23">
      <c r="G3515" s="164"/>
      <c r="H3515" s="164"/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</row>
    <row r="3516" spans="7:23">
      <c r="G3516" s="164"/>
      <c r="H3516" s="164"/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</row>
    <row r="3517" spans="7:23">
      <c r="G3517" s="164"/>
      <c r="H3517" s="164"/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</row>
    <row r="3518" spans="7:23">
      <c r="G3518" s="164"/>
      <c r="H3518" s="164"/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</row>
    <row r="3519" spans="7:23">
      <c r="G3519" s="164"/>
      <c r="H3519" s="164"/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</row>
    <row r="3520" spans="7:23">
      <c r="G3520" s="164"/>
      <c r="H3520" s="164"/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</row>
    <row r="3521" spans="7:23">
      <c r="G3521" s="164"/>
      <c r="H3521" s="164"/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</row>
    <row r="3522" spans="7:23">
      <c r="G3522" s="164"/>
      <c r="H3522" s="164"/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</row>
    <row r="3523" spans="7:23">
      <c r="G3523" s="164"/>
      <c r="H3523" s="164"/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</row>
    <row r="3524" spans="7:23">
      <c r="G3524" s="164"/>
      <c r="H3524" s="164"/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</row>
    <row r="3525" spans="7:23">
      <c r="G3525" s="164"/>
      <c r="H3525" s="164"/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</row>
    <row r="3526" spans="7:23">
      <c r="G3526" s="164"/>
      <c r="H3526" s="164"/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</row>
    <row r="3527" spans="7:23">
      <c r="G3527" s="164"/>
      <c r="H3527" s="164"/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</row>
    <row r="3528" spans="7:23">
      <c r="G3528" s="164"/>
      <c r="H3528" s="164"/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</row>
    <row r="3529" spans="7:23">
      <c r="G3529" s="164"/>
      <c r="H3529" s="164"/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</row>
    <row r="3530" spans="7:23">
      <c r="G3530" s="164"/>
      <c r="H3530" s="164"/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</row>
    <row r="3531" spans="7:23">
      <c r="G3531" s="164"/>
      <c r="H3531" s="164"/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</row>
    <row r="3532" spans="7:23">
      <c r="G3532" s="164"/>
      <c r="H3532" s="164"/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</row>
    <row r="3533" spans="7:23">
      <c r="G3533" s="164"/>
      <c r="H3533" s="164"/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</row>
    <row r="3534" spans="7:23">
      <c r="G3534" s="164"/>
      <c r="H3534" s="164"/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</row>
    <row r="3535" spans="7:23">
      <c r="G3535" s="164"/>
      <c r="H3535" s="164"/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</row>
    <row r="3536" spans="7:23">
      <c r="G3536" s="164"/>
      <c r="H3536" s="164"/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</row>
    <row r="3537" spans="7:23">
      <c r="G3537" s="164"/>
      <c r="H3537" s="164"/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</row>
    <row r="3538" spans="7:23">
      <c r="G3538" s="164"/>
      <c r="H3538" s="164"/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</row>
    <row r="3539" spans="7:23">
      <c r="G3539" s="164"/>
      <c r="H3539" s="164"/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</row>
    <row r="3540" spans="7:23">
      <c r="G3540" s="164"/>
      <c r="H3540" s="164"/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</row>
  </sheetData>
  <autoFilter ref="A1:AF1963"/>
  <pageMargins left="0.25" right="0.25" top="0.25" bottom="0.43750000000000006" header="0.25" footer="0.25"/>
  <pageSetup orientation="landscape" r:id="rId1"/>
  <headerFooter alignWithMargins="0">
    <oddFooter>&amp;L&amp;"Arial"&amp;8 Copyright InfoSync Services and RightViewWeb.com &amp;C&amp;R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J18" sqref="J18"/>
    </sheetView>
  </sheetViews>
  <sheetFormatPr defaultRowHeight="15"/>
  <cols>
    <col min="1" max="1" width="13.140625" bestFit="1" customWidth="1"/>
    <col min="2" max="2" width="14" bestFit="1" customWidth="1"/>
  </cols>
  <sheetData>
    <row r="1" spans="1:2">
      <c r="A1" s="182" t="s">
        <v>916</v>
      </c>
      <c r="B1" t="s">
        <v>124</v>
      </c>
    </row>
    <row r="2" spans="1:2">
      <c r="A2" s="182" t="s">
        <v>908</v>
      </c>
      <c r="B2" t="s">
        <v>158</v>
      </c>
    </row>
    <row r="4" spans="1:2">
      <c r="A4" s="182" t="s">
        <v>987</v>
      </c>
      <c r="B4" t="s">
        <v>986</v>
      </c>
    </row>
    <row r="5" spans="1:2">
      <c r="A5" s="183" t="s">
        <v>954</v>
      </c>
      <c r="B5" s="181">
        <v>0</v>
      </c>
    </row>
    <row r="6" spans="1:2">
      <c r="A6" s="183" t="s">
        <v>953</v>
      </c>
      <c r="B6" s="181">
        <v>0</v>
      </c>
    </row>
    <row r="7" spans="1:2">
      <c r="A7" s="183" t="s">
        <v>952</v>
      </c>
      <c r="B7" s="181">
        <v>-202341.92013000004</v>
      </c>
    </row>
    <row r="8" spans="1:2">
      <c r="A8" s="183" t="s">
        <v>951</v>
      </c>
      <c r="B8" s="181">
        <v>-229487.78684999997</v>
      </c>
    </row>
    <row r="9" spans="1:2">
      <c r="A9" s="183" t="s">
        <v>950</v>
      </c>
      <c r="B9" s="181">
        <v>-134283.95539999998</v>
      </c>
    </row>
    <row r="10" spans="1:2">
      <c r="A10" s="183" t="s">
        <v>949</v>
      </c>
      <c r="B10" s="181">
        <v>-248573.83327</v>
      </c>
    </row>
    <row r="11" spans="1:2">
      <c r="A11" s="183" t="s">
        <v>948</v>
      </c>
      <c r="B11" s="181">
        <v>-85888.615819999992</v>
      </c>
    </row>
    <row r="12" spans="1:2">
      <c r="A12" s="183" t="s">
        <v>947</v>
      </c>
      <c r="B12" s="181">
        <v>-194639.59669000001</v>
      </c>
    </row>
    <row r="13" spans="1:2">
      <c r="A13" s="183" t="s">
        <v>946</v>
      </c>
      <c r="B13" s="181">
        <v>-111413.44235</v>
      </c>
    </row>
    <row r="14" spans="1:2">
      <c r="A14" s="183" t="s">
        <v>945</v>
      </c>
      <c r="B14" s="181">
        <v>-135287.24768999999</v>
      </c>
    </row>
    <row r="15" spans="1:2">
      <c r="A15" s="183" t="s">
        <v>944</v>
      </c>
      <c r="B15" s="181">
        <v>-182603.63366000002</v>
      </c>
    </row>
    <row r="16" spans="1:2">
      <c r="A16" s="183" t="s">
        <v>943</v>
      </c>
      <c r="B16" s="181">
        <v>-101292.20723999999</v>
      </c>
    </row>
    <row r="17" spans="1:2">
      <c r="A17" s="183" t="s">
        <v>942</v>
      </c>
      <c r="B17" s="181">
        <v>-212617.15761999998</v>
      </c>
    </row>
    <row r="18" spans="1:2">
      <c r="A18" s="183" t="s">
        <v>941</v>
      </c>
      <c r="B18" s="181">
        <v>-263058.79256999993</v>
      </c>
    </row>
    <row r="19" spans="1:2">
      <c r="A19" s="183" t="s">
        <v>940</v>
      </c>
      <c r="B19" s="181">
        <v>-189613.77512000001</v>
      </c>
    </row>
    <row r="20" spans="1:2">
      <c r="A20" s="183" t="s">
        <v>939</v>
      </c>
      <c r="B20" s="181">
        <v>-291821.25357000006</v>
      </c>
    </row>
    <row r="21" spans="1:2">
      <c r="A21" s="183" t="s">
        <v>938</v>
      </c>
      <c r="B21" s="181">
        <v>-359718.45630000008</v>
      </c>
    </row>
    <row r="22" spans="1:2">
      <c r="A22" s="183" t="s">
        <v>937</v>
      </c>
      <c r="B22" s="181">
        <v>-149247.75704999999</v>
      </c>
    </row>
    <row r="23" spans="1:2">
      <c r="A23" s="183" t="s">
        <v>936</v>
      </c>
      <c r="B23" s="181">
        <v>-128224.40512</v>
      </c>
    </row>
    <row r="24" spans="1:2">
      <c r="A24" s="183" t="s">
        <v>935</v>
      </c>
      <c r="B24" s="181">
        <v>-287436.33834999998</v>
      </c>
    </row>
    <row r="25" spans="1:2">
      <c r="A25" s="183" t="s">
        <v>934</v>
      </c>
      <c r="B25" s="181">
        <v>-158432.64464999997</v>
      </c>
    </row>
    <row r="26" spans="1:2">
      <c r="A26" s="183" t="s">
        <v>933</v>
      </c>
      <c r="B26" s="181">
        <v>-162587.73026999997</v>
      </c>
    </row>
    <row r="27" spans="1:2">
      <c r="A27" s="183" t="s">
        <v>932</v>
      </c>
      <c r="B27" s="181">
        <v>-420320.5579999999</v>
      </c>
    </row>
    <row r="28" spans="1:2">
      <c r="A28" s="183" t="s">
        <v>988</v>
      </c>
      <c r="B28" s="181">
        <v>-4248891.1077199997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30A0"/>
  </sheetPr>
  <dimension ref="A2:O44"/>
  <sheetViews>
    <sheetView workbookViewId="0">
      <selection activeCell="A22" sqref="A22"/>
    </sheetView>
  </sheetViews>
  <sheetFormatPr defaultColWidth="8.85546875" defaultRowHeight="12.75"/>
  <cols>
    <col min="1" max="16384" width="8.85546875" style="3"/>
  </cols>
  <sheetData>
    <row r="2" spans="1:11" ht="13.5" thickBot="1">
      <c r="A2" s="1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189" t="s">
        <v>1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6" spans="1:11" ht="13.5" thickBot="1">
      <c r="A6" s="1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>
      <c r="A7" s="4">
        <v>1</v>
      </c>
      <c r="B7" s="190" t="s">
        <v>3</v>
      </c>
      <c r="C7" s="190"/>
      <c r="D7" s="190"/>
      <c r="E7" s="190"/>
      <c r="F7" s="190"/>
      <c r="G7" s="190"/>
      <c r="H7" s="190"/>
      <c r="I7" s="190"/>
      <c r="J7" s="190"/>
      <c r="K7" s="190"/>
    </row>
    <row r="8" spans="1:11">
      <c r="A8" s="4"/>
      <c r="B8" s="191"/>
      <c r="C8" s="191"/>
      <c r="D8" s="191"/>
      <c r="E8" s="191"/>
      <c r="F8" s="191"/>
      <c r="G8" s="191"/>
      <c r="H8" s="191"/>
      <c r="I8" s="191"/>
      <c r="J8" s="191"/>
      <c r="K8" s="191"/>
    </row>
    <row r="9" spans="1:11">
      <c r="A9" s="4">
        <f>A7+1</f>
        <v>2</v>
      </c>
      <c r="B9" s="188" t="s">
        <v>4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11">
      <c r="A10" s="4"/>
      <c r="B10" s="188"/>
      <c r="C10" s="188"/>
      <c r="D10" s="188"/>
      <c r="E10" s="188"/>
      <c r="F10" s="188"/>
      <c r="G10" s="188"/>
      <c r="H10" s="188"/>
      <c r="I10" s="188"/>
      <c r="J10" s="188"/>
      <c r="K10" s="188"/>
    </row>
    <row r="11" spans="1:11">
      <c r="A11" s="4"/>
      <c r="B11" s="188"/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11">
      <c r="A12" s="4"/>
      <c r="B12" s="188"/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11">
      <c r="A13" s="4"/>
      <c r="B13" s="188"/>
      <c r="C13" s="188"/>
      <c r="D13" s="188"/>
      <c r="E13" s="188"/>
      <c r="F13" s="188"/>
      <c r="G13" s="188"/>
      <c r="H13" s="188"/>
      <c r="I13" s="188"/>
      <c r="J13" s="188"/>
      <c r="K13" s="188"/>
    </row>
    <row r="14" spans="1:11">
      <c r="A14" s="4">
        <f>A9+1</f>
        <v>3</v>
      </c>
      <c r="B14" s="188" t="s">
        <v>5</v>
      </c>
      <c r="C14" s="188"/>
      <c r="D14" s="188"/>
      <c r="E14" s="188"/>
      <c r="F14" s="188"/>
      <c r="G14" s="188"/>
      <c r="H14" s="188"/>
      <c r="I14" s="188"/>
      <c r="J14" s="188"/>
      <c r="K14" s="188"/>
    </row>
    <row r="15" spans="1:11">
      <c r="A15" s="4"/>
      <c r="B15" s="188"/>
      <c r="C15" s="188"/>
      <c r="D15" s="188"/>
      <c r="E15" s="188"/>
      <c r="F15" s="188"/>
      <c r="G15" s="188"/>
      <c r="H15" s="188"/>
      <c r="I15" s="188"/>
      <c r="J15" s="188"/>
      <c r="K15" s="188"/>
    </row>
    <row r="16" spans="1:11">
      <c r="A16" s="4">
        <f>A14+1</f>
        <v>4</v>
      </c>
      <c r="B16" s="188" t="s">
        <v>6</v>
      </c>
      <c r="C16" s="188"/>
      <c r="D16" s="188"/>
      <c r="E16" s="188"/>
      <c r="F16" s="188"/>
      <c r="G16" s="188"/>
      <c r="H16" s="188"/>
      <c r="I16" s="188"/>
      <c r="J16" s="188"/>
      <c r="K16" s="188"/>
    </row>
    <row r="17" spans="1:15">
      <c r="A17" s="4"/>
      <c r="B17" s="188"/>
      <c r="C17" s="188"/>
      <c r="D17" s="188"/>
      <c r="E17" s="188"/>
      <c r="F17" s="188"/>
      <c r="G17" s="188"/>
      <c r="H17" s="188"/>
      <c r="I17" s="188"/>
      <c r="J17" s="188"/>
      <c r="K17" s="188"/>
    </row>
    <row r="18" spans="1:15">
      <c r="A18" s="4">
        <f>A16+1</f>
        <v>5</v>
      </c>
      <c r="B18" s="188" t="s">
        <v>7</v>
      </c>
      <c r="C18" s="188"/>
      <c r="D18" s="188"/>
      <c r="E18" s="188"/>
      <c r="F18" s="188"/>
      <c r="G18" s="188"/>
      <c r="H18" s="188"/>
      <c r="I18" s="188"/>
      <c r="J18" s="188"/>
      <c r="K18" s="188"/>
    </row>
    <row r="19" spans="1:15">
      <c r="A19" s="4"/>
      <c r="B19" s="188"/>
      <c r="C19" s="188"/>
      <c r="D19" s="188"/>
      <c r="E19" s="188"/>
      <c r="F19" s="188"/>
      <c r="G19" s="188"/>
      <c r="H19" s="188"/>
      <c r="I19" s="188"/>
      <c r="J19" s="188"/>
      <c r="K19" s="188"/>
    </row>
    <row r="20" spans="1:15">
      <c r="A20" s="4">
        <f>A18+1</f>
        <v>6</v>
      </c>
      <c r="B20" s="188" t="s">
        <v>989</v>
      </c>
      <c r="C20" s="188"/>
      <c r="D20" s="188"/>
      <c r="E20" s="188"/>
      <c r="F20" s="188"/>
      <c r="G20" s="188"/>
      <c r="H20" s="188"/>
      <c r="I20" s="188"/>
      <c r="J20" s="188"/>
      <c r="K20" s="188"/>
    </row>
    <row r="21" spans="1:15">
      <c r="A21" s="4"/>
      <c r="B21" s="188"/>
      <c r="C21" s="188"/>
      <c r="D21" s="188"/>
      <c r="E21" s="188"/>
      <c r="F21" s="188"/>
      <c r="G21" s="188"/>
      <c r="H21" s="188"/>
      <c r="I21" s="188"/>
      <c r="J21" s="188"/>
      <c r="K21" s="188"/>
    </row>
    <row r="22" spans="1:15">
      <c r="A22" s="4">
        <f>A20+1</f>
        <v>7</v>
      </c>
      <c r="B22" s="188" t="s">
        <v>8</v>
      </c>
      <c r="C22" s="188"/>
      <c r="D22" s="188"/>
      <c r="E22" s="188"/>
      <c r="F22" s="188"/>
      <c r="G22" s="188"/>
      <c r="H22" s="188"/>
      <c r="I22" s="188"/>
      <c r="J22" s="188"/>
      <c r="K22" s="188"/>
    </row>
    <row r="23" spans="1:15">
      <c r="A23" s="4"/>
      <c r="B23" s="188"/>
      <c r="C23" s="188"/>
      <c r="D23" s="188"/>
      <c r="E23" s="188"/>
      <c r="F23" s="188"/>
      <c r="G23" s="188"/>
      <c r="H23" s="188"/>
      <c r="I23" s="188"/>
      <c r="J23" s="188"/>
      <c r="K23" s="188"/>
    </row>
    <row r="24" spans="1:15" ht="15">
      <c r="A24" s="4">
        <f>A22+1</f>
        <v>8</v>
      </c>
      <c r="B24" s="188" t="s">
        <v>9</v>
      </c>
      <c r="C24" s="188"/>
      <c r="D24" s="188"/>
      <c r="E24" s="188"/>
      <c r="F24" s="188"/>
      <c r="G24" s="188"/>
      <c r="H24" s="188"/>
      <c r="I24" s="188"/>
      <c r="J24" s="188"/>
      <c r="K24" s="188"/>
      <c r="L24"/>
      <c r="M24"/>
      <c r="N24"/>
      <c r="O24"/>
    </row>
    <row r="25" spans="1:15" ht="15">
      <c r="A25" s="4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/>
      <c r="M25"/>
      <c r="N25"/>
      <c r="O25"/>
    </row>
    <row r="26" spans="1:15" ht="15">
      <c r="A26"/>
      <c r="B26"/>
      <c r="C26"/>
      <c r="D26"/>
      <c r="E26"/>
      <c r="F26"/>
      <c r="G26"/>
      <c r="H26"/>
      <c r="I26"/>
      <c r="J26"/>
      <c r="K26"/>
    </row>
    <row r="27" spans="1:15" ht="15">
      <c r="A27"/>
      <c r="B27"/>
      <c r="C27"/>
      <c r="D27"/>
      <c r="E27"/>
      <c r="F27"/>
      <c r="G27"/>
      <c r="H27"/>
      <c r="I27"/>
      <c r="J27"/>
      <c r="K27"/>
    </row>
    <row r="35" spans="1:3" ht="15">
      <c r="A35"/>
      <c r="B35"/>
      <c r="C35"/>
    </row>
    <row r="36" spans="1:3" ht="15">
      <c r="A36"/>
      <c r="B36"/>
      <c r="C36"/>
    </row>
    <row r="37" spans="1:3" ht="15">
      <c r="A37"/>
      <c r="B37"/>
      <c r="C37"/>
    </row>
    <row r="38" spans="1:3" ht="15">
      <c r="A38"/>
      <c r="B38"/>
      <c r="C38"/>
    </row>
    <row r="39" spans="1:3" ht="15">
      <c r="A39"/>
      <c r="B39"/>
      <c r="C39"/>
    </row>
    <row r="40" spans="1:3" ht="15">
      <c r="A40"/>
      <c r="B40"/>
      <c r="C40"/>
    </row>
    <row r="41" spans="1:3" ht="15">
      <c r="A41"/>
      <c r="B41"/>
      <c r="C41"/>
    </row>
    <row r="42" spans="1:3" ht="15">
      <c r="A42"/>
      <c r="B42"/>
      <c r="C42"/>
    </row>
    <row r="43" spans="1:3" ht="15">
      <c r="A43"/>
      <c r="B43"/>
      <c r="C43"/>
    </row>
    <row r="44" spans="1:3" ht="15">
      <c r="A44"/>
      <c r="B44"/>
      <c r="C44"/>
    </row>
  </sheetData>
  <mergeCells count="9">
    <mergeCell ref="B22:K23"/>
    <mergeCell ref="B24:K25"/>
    <mergeCell ref="A3:K3"/>
    <mergeCell ref="B7:K8"/>
    <mergeCell ref="B9:K13"/>
    <mergeCell ref="B14:K15"/>
    <mergeCell ref="B16:K17"/>
    <mergeCell ref="B18:K19"/>
    <mergeCell ref="B20:K2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2:O77"/>
  <sheetViews>
    <sheetView workbookViewId="0">
      <selection activeCell="E28" sqref="E28"/>
    </sheetView>
  </sheetViews>
  <sheetFormatPr defaultRowHeight="15"/>
  <cols>
    <col min="1" max="1" width="10.28515625" customWidth="1"/>
    <col min="2" max="2" width="10.5703125" bestFit="1" customWidth="1"/>
    <col min="7" max="7" width="9.7109375" bestFit="1" customWidth="1"/>
  </cols>
  <sheetData>
    <row r="2" spans="1:7" ht="15.75" thickBot="1">
      <c r="B2" s="5" t="s">
        <v>10</v>
      </c>
      <c r="C2" s="5" t="s">
        <v>11</v>
      </c>
    </row>
    <row r="3" spans="1:7" ht="15.75" thickBot="1">
      <c r="A3" t="s">
        <v>12</v>
      </c>
      <c r="B3" s="6">
        <v>10</v>
      </c>
    </row>
    <row r="4" spans="1:7" ht="15.75" thickBot="1">
      <c r="A4" t="s">
        <v>13</v>
      </c>
      <c r="B4" s="6">
        <v>2017</v>
      </c>
      <c r="C4" s="7">
        <f>B4-1</f>
        <v>2016</v>
      </c>
    </row>
    <row r="5" spans="1:7" ht="15.75" thickBot="1">
      <c r="A5" t="s">
        <v>14</v>
      </c>
      <c r="B5" s="7">
        <f>IF(B3&gt;9,4,IF(B3&gt;6,3,IF(B3&gt;3,2,1)))</f>
        <v>4</v>
      </c>
    </row>
    <row r="6" spans="1:7" ht="15.75" thickBot="1">
      <c r="A6" t="s">
        <v>15</v>
      </c>
      <c r="B6" s="8">
        <v>43011</v>
      </c>
      <c r="G6" s="9"/>
    </row>
    <row r="7" spans="1:7" ht="15.75" thickBot="1">
      <c r="A7" t="s">
        <v>16</v>
      </c>
      <c r="B7" s="7" t="str">
        <f>TEXT(B6,"YYYY-MM-DD")</f>
        <v>2017-10-03</v>
      </c>
    </row>
    <row r="9" spans="1:7">
      <c r="A9" t="s">
        <v>17</v>
      </c>
      <c r="B9" t="str">
        <f>VLOOKUP($B$3,$A$16:$C$28,2,FALSE)</f>
        <v>$Q:$Q</v>
      </c>
      <c r="C9" t="str">
        <f>VLOOKUP($B$3,$A$16:$C$28,3,FALSE)</f>
        <v>Q</v>
      </c>
    </row>
    <row r="10" spans="1:7" ht="15.75" thickBot="1">
      <c r="A10" t="s">
        <v>18</v>
      </c>
      <c r="B10" t="str">
        <f>VLOOKUP($B$3,$A$16:$C$28,2,FALSE)</f>
        <v>$Q:$Q</v>
      </c>
      <c r="C10" t="str">
        <f>VLOOKUP($B$3,$A$16:$C$28,3,FALSE)</f>
        <v>Q</v>
      </c>
    </row>
    <row r="11" spans="1:7" ht="15.75" thickBot="1">
      <c r="A11" t="s">
        <v>19</v>
      </c>
      <c r="B11" t="str">
        <f>VLOOKUP($D$11,$A$16:$C$28,2,FALSE)</f>
        <v>$Q:$Q</v>
      </c>
      <c r="C11" t="str">
        <f>VLOOKUP($D$11,$A$16:$C$28,3,FALSE)</f>
        <v>Q</v>
      </c>
      <c r="D11" s="7">
        <f>IF(B3&gt;9,10,IF(B3&gt;6,7,IF(B3&gt;3,4,1)))</f>
        <v>10</v>
      </c>
    </row>
    <row r="12" spans="1:7">
      <c r="A12" t="s">
        <v>20</v>
      </c>
      <c r="B12" t="str">
        <f>VLOOKUP($B$3,$A$16:$C$28,2,FALSE)</f>
        <v>$Q:$Q</v>
      </c>
      <c r="C12" t="str">
        <f>VLOOKUP($B$3,$A$16:$C$28,3,FALSE)</f>
        <v>Q</v>
      </c>
    </row>
    <row r="13" spans="1:7">
      <c r="A13" t="s">
        <v>21</v>
      </c>
      <c r="B13" t="str">
        <f>B16</f>
        <v>$H:$H</v>
      </c>
      <c r="C13" t="str">
        <f>C16</f>
        <v>H</v>
      </c>
    </row>
    <row r="14" spans="1:7">
      <c r="A14" t="s">
        <v>22</v>
      </c>
      <c r="B14" t="str">
        <f>VLOOKUP($B$3,$A$16:$C$28,2,FALSE)</f>
        <v>$Q:$Q</v>
      </c>
      <c r="C14" t="str">
        <f>VLOOKUP($B$3,$A$16:$C$28,3,FALSE)</f>
        <v>Q</v>
      </c>
    </row>
    <row r="15" spans="1:7">
      <c r="A15" s="5" t="s">
        <v>23</v>
      </c>
      <c r="B15" s="5" t="s">
        <v>24</v>
      </c>
      <c r="C15" s="5" t="s">
        <v>25</v>
      </c>
    </row>
    <row r="16" spans="1:7">
      <c r="A16">
        <v>1</v>
      </c>
      <c r="B16" t="s">
        <v>26</v>
      </c>
      <c r="C16" t="s">
        <v>27</v>
      </c>
    </row>
    <row r="17" spans="1:3">
      <c r="A17">
        <f t="shared" ref="A17:A28" si="0">A16+1</f>
        <v>2</v>
      </c>
      <c r="B17" t="s">
        <v>28</v>
      </c>
      <c r="C17" t="s">
        <v>29</v>
      </c>
    </row>
    <row r="18" spans="1:3">
      <c r="A18">
        <f t="shared" si="0"/>
        <v>3</v>
      </c>
      <c r="B18" t="s">
        <v>30</v>
      </c>
      <c r="C18" t="s">
        <v>31</v>
      </c>
    </row>
    <row r="19" spans="1:3">
      <c r="A19">
        <f t="shared" si="0"/>
        <v>4</v>
      </c>
      <c r="B19" t="s">
        <v>32</v>
      </c>
      <c r="C19" t="s">
        <v>33</v>
      </c>
    </row>
    <row r="20" spans="1:3">
      <c r="A20">
        <f t="shared" si="0"/>
        <v>5</v>
      </c>
      <c r="B20" t="s">
        <v>34</v>
      </c>
      <c r="C20" t="s">
        <v>35</v>
      </c>
    </row>
    <row r="21" spans="1:3">
      <c r="A21">
        <f t="shared" si="0"/>
        <v>6</v>
      </c>
      <c r="B21" t="s">
        <v>36</v>
      </c>
      <c r="C21" t="s">
        <v>37</v>
      </c>
    </row>
    <row r="22" spans="1:3">
      <c r="A22">
        <f t="shared" si="0"/>
        <v>7</v>
      </c>
      <c r="B22" t="s">
        <v>38</v>
      </c>
      <c r="C22" t="s">
        <v>39</v>
      </c>
    </row>
    <row r="23" spans="1:3">
      <c r="A23">
        <f t="shared" si="0"/>
        <v>8</v>
      </c>
      <c r="B23" t="s">
        <v>40</v>
      </c>
      <c r="C23" t="s">
        <v>41</v>
      </c>
    </row>
    <row r="24" spans="1:3">
      <c r="A24">
        <f t="shared" si="0"/>
        <v>9</v>
      </c>
      <c r="B24" t="s">
        <v>42</v>
      </c>
      <c r="C24" t="s">
        <v>43</v>
      </c>
    </row>
    <row r="25" spans="1:3">
      <c r="A25">
        <f t="shared" si="0"/>
        <v>10</v>
      </c>
      <c r="B25" t="s">
        <v>44</v>
      </c>
      <c r="C25" t="s">
        <v>45</v>
      </c>
    </row>
    <row r="26" spans="1:3">
      <c r="A26">
        <f t="shared" si="0"/>
        <v>11</v>
      </c>
      <c r="B26" t="s">
        <v>46</v>
      </c>
      <c r="C26" t="s">
        <v>47</v>
      </c>
    </row>
    <row r="27" spans="1:3">
      <c r="A27">
        <f t="shared" si="0"/>
        <v>12</v>
      </c>
      <c r="B27" t="s">
        <v>48</v>
      </c>
      <c r="C27" t="s">
        <v>49</v>
      </c>
    </row>
    <row r="28" spans="1:3">
      <c r="A28">
        <f t="shared" si="0"/>
        <v>13</v>
      </c>
      <c r="B28" t="s">
        <v>50</v>
      </c>
      <c r="C28" t="s">
        <v>51</v>
      </c>
    </row>
    <row r="77" spans="15:15">
      <c r="O77" t="e">
        <f>VLOOKUP(Inputs!B3,Lookups!$P:$Q,2,FALSE)</f>
        <v>#N/A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K10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G3" sqref="G3"/>
    </sheetView>
  </sheetViews>
  <sheetFormatPr defaultRowHeight="15"/>
  <cols>
    <col min="1" max="1" width="11.7109375" bestFit="1" customWidth="1"/>
    <col min="2" max="2" width="6.140625" bestFit="1" customWidth="1"/>
    <col min="3" max="3" width="10.85546875" bestFit="1" customWidth="1"/>
    <col min="4" max="4" width="12.5703125" bestFit="1" customWidth="1"/>
    <col min="5" max="5" width="14.42578125" bestFit="1" customWidth="1"/>
    <col min="6" max="8" width="16.85546875" customWidth="1"/>
  </cols>
  <sheetData>
    <row r="2" spans="1:11">
      <c r="A2" s="5" t="s">
        <v>979</v>
      </c>
      <c r="B2" s="5" t="s">
        <v>978</v>
      </c>
      <c r="C2" s="5" t="s">
        <v>411</v>
      </c>
      <c r="D2" s="5" t="s">
        <v>985</v>
      </c>
      <c r="E2" s="5" t="s">
        <v>984</v>
      </c>
      <c r="F2" s="5" t="s">
        <v>975</v>
      </c>
      <c r="G2" s="5" t="s">
        <v>977</v>
      </c>
      <c r="H2" s="5" t="s">
        <v>976</v>
      </c>
    </row>
    <row r="3" spans="1:11">
      <c r="A3" t="s">
        <v>980</v>
      </c>
      <c r="B3" t="s">
        <v>118</v>
      </c>
      <c r="C3" t="s">
        <v>158</v>
      </c>
      <c r="D3" t="s">
        <v>414</v>
      </c>
      <c r="E3" t="str">
        <f>Inputs!$B$9</f>
        <v>$Q:$Q</v>
      </c>
      <c r="F3" s="180">
        <f ca="1">-SUMIFS(INDIRECT("'"&amp;$D3&amp;"'!"&amp;$E3),INDIRECT("'"&amp;$D3&amp;"'!$AF:$AF"),$B3,INDIRECT("'"&amp;$D3&amp;"'!$X:$X"),$C3)</f>
        <v>7671610.0760250008</v>
      </c>
      <c r="G3" s="179">
        <f ca="1">PTD_CY_DFDE_Total_Sales*1000</f>
        <v>7671610.0760249998</v>
      </c>
      <c r="H3" s="181">
        <f ca="1">F3-G3</f>
        <v>0</v>
      </c>
      <c r="K3" s="178"/>
    </row>
    <row r="4" spans="1:11">
      <c r="A4" t="s">
        <v>980</v>
      </c>
      <c r="B4" t="s">
        <v>124</v>
      </c>
      <c r="C4" t="s">
        <v>158</v>
      </c>
      <c r="D4" t="s">
        <v>414</v>
      </c>
      <c r="E4" t="str">
        <f>Inputs!$B$9</f>
        <v>$Q:$Q</v>
      </c>
      <c r="F4" s="180">
        <f t="shared" ref="F4:F10" ca="1" si="0">-SUMIFS(INDIRECT("'"&amp;$D4&amp;"'!"&amp;$E4),INDIRECT("'"&amp;$D4&amp;"'!$AF:$AF"),$B4,INDIRECT("'"&amp;$D4&amp;"'!$X:$X"),$C4)</f>
        <v>5041650.1445999956</v>
      </c>
      <c r="G4" s="179">
        <f ca="1">PTD_CY_DFG_Total_Sales*1000</f>
        <v>5041650.1446000002</v>
      </c>
      <c r="H4" s="181">
        <f t="shared" ref="H4:H10" ca="1" si="1">F4-G4</f>
        <v>0</v>
      </c>
    </row>
    <row r="5" spans="1:11">
      <c r="A5" t="s">
        <v>981</v>
      </c>
      <c r="B5" t="s">
        <v>118</v>
      </c>
      <c r="C5" t="s">
        <v>158</v>
      </c>
      <c r="D5" t="s">
        <v>415</v>
      </c>
      <c r="E5" t="str">
        <f>Inputs!$B$9</f>
        <v>$Q:$Q</v>
      </c>
      <c r="F5" s="180">
        <f t="shared" ca="1" si="0"/>
        <v>7506477.0563299982</v>
      </c>
      <c r="G5" s="179">
        <f ca="1">PTD_PY_DFDE_Total_Sales*1000</f>
        <v>7506477.0563299991</v>
      </c>
      <c r="H5" s="181">
        <f t="shared" ca="1" si="1"/>
        <v>0</v>
      </c>
    </row>
    <row r="6" spans="1:11">
      <c r="A6" t="s">
        <v>981</v>
      </c>
      <c r="B6" t="s">
        <v>124</v>
      </c>
      <c r="C6" t="s">
        <v>158</v>
      </c>
      <c r="D6" t="s">
        <v>415</v>
      </c>
      <c r="E6" t="str">
        <f>Inputs!$B$9</f>
        <v>$Q:$Q</v>
      </c>
      <c r="F6" s="180">
        <f t="shared" ca="1" si="0"/>
        <v>4248891.1077199997</v>
      </c>
      <c r="G6" s="179">
        <f ca="1">PTD_PY_DFG_Total_Sales*1000</f>
        <v>4248891.1077199997</v>
      </c>
      <c r="H6" s="181">
        <f t="shared" ca="1" si="1"/>
        <v>0</v>
      </c>
    </row>
    <row r="7" spans="1:11">
      <c r="A7" t="s">
        <v>982</v>
      </c>
      <c r="B7" t="s">
        <v>118</v>
      </c>
      <c r="C7" t="s">
        <v>158</v>
      </c>
      <c r="D7" t="s">
        <v>414</v>
      </c>
      <c r="E7" t="s">
        <v>172</v>
      </c>
      <c r="F7" s="180">
        <f t="shared" ca="1" si="0"/>
        <v>74846156.344424993</v>
      </c>
      <c r="G7" s="179">
        <f ca="1">YTD_CY_DFDE_Total_Sales*1000</f>
        <v>74846156.344425008</v>
      </c>
      <c r="H7" s="181">
        <f t="shared" ca="1" si="1"/>
        <v>0</v>
      </c>
    </row>
    <row r="8" spans="1:11">
      <c r="A8" t="s">
        <v>982</v>
      </c>
      <c r="B8" t="s">
        <v>124</v>
      </c>
      <c r="C8" t="s">
        <v>158</v>
      </c>
      <c r="D8" t="s">
        <v>414</v>
      </c>
      <c r="E8" t="s">
        <v>172</v>
      </c>
      <c r="F8" s="180">
        <f t="shared" ca="1" si="0"/>
        <v>51010319.823224999</v>
      </c>
      <c r="G8" s="179">
        <f ca="1">YTD_CY_DFG_Total_Sales*1000</f>
        <v>51010319.823225006</v>
      </c>
      <c r="H8" s="181">
        <f t="shared" ca="1" si="1"/>
        <v>0</v>
      </c>
    </row>
    <row r="9" spans="1:11">
      <c r="A9" t="s">
        <v>983</v>
      </c>
      <c r="B9" t="s">
        <v>118</v>
      </c>
      <c r="C9" t="s">
        <v>158</v>
      </c>
      <c r="D9" t="s">
        <v>415</v>
      </c>
      <c r="E9" t="s">
        <v>172</v>
      </c>
      <c r="F9" s="180">
        <f t="shared" ca="1" si="0"/>
        <v>66770364.459960073</v>
      </c>
      <c r="G9" s="179">
        <f ca="1">YTD_PY_DFDE_Total_Sales*1000</f>
        <v>66770364.459959991</v>
      </c>
      <c r="H9" s="181">
        <f t="shared" ca="1" si="1"/>
        <v>8.1956386566162109E-8</v>
      </c>
    </row>
    <row r="10" spans="1:11">
      <c r="A10" t="s">
        <v>983</v>
      </c>
      <c r="B10" t="s">
        <v>124</v>
      </c>
      <c r="C10" t="s">
        <v>158</v>
      </c>
      <c r="D10" t="s">
        <v>415</v>
      </c>
      <c r="E10" t="s">
        <v>172</v>
      </c>
      <c r="F10" s="180">
        <f t="shared" ca="1" si="0"/>
        <v>43406535.671380036</v>
      </c>
      <c r="G10" s="179">
        <f ca="1">YTD_PY_DFG_Total_Sales*1000</f>
        <v>43406535.671379991</v>
      </c>
      <c r="H10" s="181">
        <f t="shared" ca="1" si="1"/>
        <v>0</v>
      </c>
    </row>
  </sheetData>
  <conditionalFormatting sqref="H3:H10">
    <cfRule type="expression" dxfId="109" priority="1">
      <formula>ROUND(H3,2)&lt;&gt;0</formula>
    </cfRule>
    <cfRule type="expression" dxfId="108" priority="2">
      <formula>ROUND(H3,2)=0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00B0F0"/>
  </sheetPr>
  <dimension ref="A1:K5"/>
  <sheetViews>
    <sheetView workbookViewId="0">
      <pane ySplit="1" topLeftCell="A2" activePane="bottomLeft" state="frozen"/>
      <selection activeCell="E28" sqref="E28"/>
      <selection pane="bottomLeft" activeCell="A5" sqref="A5"/>
    </sheetView>
  </sheetViews>
  <sheetFormatPr defaultRowHeight="15"/>
  <cols>
    <col min="1" max="1" width="15.140625" bestFit="1" customWidth="1"/>
    <col min="2" max="2" width="15.42578125" bestFit="1" customWidth="1"/>
    <col min="3" max="3" width="66" bestFit="1" customWidth="1"/>
    <col min="4" max="4" width="46.5703125" bestFit="1" customWidth="1"/>
    <col min="5" max="5" width="45.140625" bestFit="1" customWidth="1"/>
    <col min="6" max="7" width="16.85546875" bestFit="1" customWidth="1"/>
    <col min="9" max="9" width="11.42578125" bestFit="1" customWidth="1"/>
  </cols>
  <sheetData>
    <row r="1" spans="1:11">
      <c r="A1" s="5" t="s">
        <v>52</v>
      </c>
      <c r="B1" s="5" t="s">
        <v>53</v>
      </c>
      <c r="C1" s="5" t="s">
        <v>54</v>
      </c>
      <c r="D1" s="5" t="s">
        <v>55</v>
      </c>
      <c r="E1" s="5" t="s">
        <v>56</v>
      </c>
      <c r="F1" s="5" t="s">
        <v>57</v>
      </c>
      <c r="G1" s="5" t="s">
        <v>58</v>
      </c>
      <c r="H1" s="5"/>
      <c r="I1" s="5" t="s">
        <v>2</v>
      </c>
      <c r="J1" s="5" t="s">
        <v>59</v>
      </c>
    </row>
    <row r="2" spans="1:11">
      <c r="A2" t="s">
        <v>60</v>
      </c>
      <c r="B2" t="s">
        <v>61</v>
      </c>
      <c r="C2" s="10" t="s">
        <v>62</v>
      </c>
      <c r="D2" s="5" t="str">
        <f>"&amp;B"&amp;IF(Inputs!$B$3=1,"For the period ended ","For the period and year ended ")&amp;TEXT(Inputs!$B$6,"mmmm d, YYYY")&amp;"&amp;B"</f>
        <v>&amp;BFor the period and year ended October 3, 2017&amp;B</v>
      </c>
      <c r="E2" t="s">
        <v>63</v>
      </c>
    </row>
    <row r="3" spans="1:11">
      <c r="A3" t="s">
        <v>64</v>
      </c>
      <c r="B3" t="s">
        <v>61</v>
      </c>
      <c r="C3" s="10" t="s">
        <v>65</v>
      </c>
      <c r="D3" s="5" t="str">
        <f>"&amp;B"&amp;IF(Inputs!$B$3=1,"For the period ended ","For the period and year ended ")&amp;TEXT(Inputs!$B$6,"mmmm d, YYYY")&amp;"&amp;B"</f>
        <v>&amp;BFor the period and year ended October 3, 2017&amp;B</v>
      </c>
      <c r="E3" t="s">
        <v>63</v>
      </c>
    </row>
    <row r="4" spans="1:11">
      <c r="A4" t="s">
        <v>66</v>
      </c>
      <c r="B4" t="s">
        <v>61</v>
      </c>
      <c r="C4" s="10" t="s">
        <v>67</v>
      </c>
      <c r="D4" s="5" t="str">
        <f>"&amp;B"&amp;IF(Inputs!$B$3=1,"For the period ended ","For the period and year ended ")&amp;TEXT(Inputs!$B$6,"mmmm d, YYYY")&amp;"&amp;B"</f>
        <v>&amp;BFor the period and year ended October 3, 2017&amp;B</v>
      </c>
      <c r="E4" t="s">
        <v>68</v>
      </c>
    </row>
    <row r="5" spans="1:11">
      <c r="A5" t="s">
        <v>69</v>
      </c>
      <c r="B5" t="s">
        <v>61</v>
      </c>
      <c r="C5" s="10" t="s">
        <v>70</v>
      </c>
      <c r="D5" s="5" t="str">
        <f>"&amp;B"&amp;IF(Inputs!$B$3=1,"For the period ended ","For the period and year ended ")&amp;TEXT(Inputs!$B$6,"mmmm d, YYYY")&amp;"&amp;B"</f>
        <v>&amp;BFor the period and year ended October 3, 2017&amp;B</v>
      </c>
      <c r="E5" t="s">
        <v>68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B0F0"/>
  </sheetPr>
  <dimension ref="A1:L17"/>
  <sheetViews>
    <sheetView workbookViewId="0">
      <pane ySplit="1" topLeftCell="A2" activePane="bottomLeft" state="frozen"/>
      <selection activeCell="E28" sqref="E28"/>
      <selection pane="bottomLeft" activeCell="A3" sqref="A3"/>
    </sheetView>
  </sheetViews>
  <sheetFormatPr defaultRowHeight="15"/>
  <cols>
    <col min="1" max="1" width="35" bestFit="1" customWidth="1"/>
    <col min="2" max="2" width="15.140625" bestFit="1" customWidth="1"/>
    <col min="3" max="3" width="13.140625" bestFit="1" customWidth="1"/>
    <col min="4" max="4" width="14.5703125" bestFit="1" customWidth="1"/>
    <col min="5" max="5" width="13.140625" bestFit="1" customWidth="1"/>
    <col min="6" max="6" width="14.5703125" bestFit="1" customWidth="1"/>
    <col min="7" max="7" width="13.140625" bestFit="1" customWidth="1"/>
    <col min="8" max="8" width="14.5703125" bestFit="1" customWidth="1"/>
    <col min="10" max="10" width="11.42578125" bestFit="1" customWidth="1"/>
  </cols>
  <sheetData>
    <row r="1" spans="1:12">
      <c r="A1" s="5" t="s">
        <v>71</v>
      </c>
      <c r="B1" s="5" t="s">
        <v>72</v>
      </c>
      <c r="C1" s="5" t="s">
        <v>73</v>
      </c>
      <c r="D1" s="5" t="s">
        <v>74</v>
      </c>
      <c r="E1" s="5" t="s">
        <v>75</v>
      </c>
      <c r="F1" s="5" t="s">
        <v>76</v>
      </c>
      <c r="G1" s="5" t="s">
        <v>77</v>
      </c>
      <c r="H1" s="5" t="s">
        <v>78</v>
      </c>
      <c r="I1" s="5"/>
      <c r="J1" s="5" t="s">
        <v>2</v>
      </c>
      <c r="K1" s="5" t="s">
        <v>59</v>
      </c>
    </row>
    <row r="2" spans="1:12">
      <c r="A2" t="s">
        <v>79</v>
      </c>
      <c r="B2" t="s">
        <v>60</v>
      </c>
      <c r="C2" t="s">
        <v>27</v>
      </c>
      <c r="D2" t="s">
        <v>80</v>
      </c>
      <c r="E2" s="11"/>
      <c r="F2" s="11"/>
      <c r="G2" s="11"/>
      <c r="H2" s="11"/>
    </row>
    <row r="3" spans="1:12">
      <c r="A3" t="s">
        <v>81</v>
      </c>
      <c r="B3" t="s">
        <v>60</v>
      </c>
      <c r="C3" t="s">
        <v>27</v>
      </c>
      <c r="D3" t="s">
        <v>80</v>
      </c>
      <c r="E3" s="11"/>
      <c r="F3" s="11"/>
      <c r="G3" s="11"/>
      <c r="H3" s="11"/>
    </row>
    <row r="4" spans="1:12">
      <c r="A4" t="s">
        <v>82</v>
      </c>
      <c r="B4" t="s">
        <v>64</v>
      </c>
      <c r="C4" t="s">
        <v>27</v>
      </c>
      <c r="D4" t="s">
        <v>80</v>
      </c>
      <c r="E4" s="11"/>
      <c r="F4" s="11"/>
      <c r="G4" s="11"/>
      <c r="H4" s="11"/>
    </row>
    <row r="5" spans="1:12">
      <c r="A5" t="s">
        <v>83</v>
      </c>
      <c r="B5" t="s">
        <v>64</v>
      </c>
      <c r="C5" t="s">
        <v>27</v>
      </c>
      <c r="D5" t="s">
        <v>80</v>
      </c>
      <c r="E5" s="11"/>
      <c r="F5" s="11"/>
      <c r="G5" s="11"/>
      <c r="H5" s="11"/>
    </row>
    <row r="6" spans="1:12">
      <c r="A6" t="s">
        <v>79</v>
      </c>
      <c r="B6" t="s">
        <v>60</v>
      </c>
      <c r="C6" t="s">
        <v>27</v>
      </c>
      <c r="D6" t="s">
        <v>80</v>
      </c>
      <c r="E6" s="11"/>
      <c r="F6" s="11"/>
      <c r="G6" s="11"/>
      <c r="H6" s="11"/>
    </row>
    <row r="7" spans="1:12">
      <c r="A7" t="s">
        <v>81</v>
      </c>
      <c r="B7" t="s">
        <v>60</v>
      </c>
      <c r="C7" t="s">
        <v>27</v>
      </c>
      <c r="D7" t="s">
        <v>80</v>
      </c>
      <c r="E7" s="11"/>
      <c r="F7" s="11"/>
      <c r="G7" s="11"/>
      <c r="H7" s="11"/>
    </row>
    <row r="8" spans="1:12">
      <c r="A8" t="s">
        <v>82</v>
      </c>
      <c r="B8" t="s">
        <v>64</v>
      </c>
      <c r="C8" t="s">
        <v>27</v>
      </c>
      <c r="D8" t="s">
        <v>80</v>
      </c>
      <c r="E8" s="11"/>
      <c r="F8" s="11"/>
      <c r="G8" s="11"/>
      <c r="H8" s="11"/>
    </row>
    <row r="9" spans="1:12">
      <c r="A9" t="s">
        <v>83</v>
      </c>
      <c r="B9" t="s">
        <v>64</v>
      </c>
      <c r="C9" t="s">
        <v>27</v>
      </c>
      <c r="D9" t="s">
        <v>80</v>
      </c>
      <c r="E9" s="11"/>
      <c r="F9" s="11"/>
      <c r="G9" s="11"/>
      <c r="H9" s="11"/>
    </row>
    <row r="10" spans="1:12">
      <c r="A10" t="s">
        <v>84</v>
      </c>
      <c r="B10" t="s">
        <v>66</v>
      </c>
      <c r="C10" t="s">
        <v>85</v>
      </c>
      <c r="D10" t="s">
        <v>86</v>
      </c>
      <c r="E10" t="s">
        <v>35</v>
      </c>
      <c r="F10" t="s">
        <v>80</v>
      </c>
      <c r="G10" s="11"/>
      <c r="H10" s="11"/>
    </row>
    <row r="11" spans="1:12">
      <c r="A11" t="s">
        <v>87</v>
      </c>
      <c r="B11" t="s">
        <v>66</v>
      </c>
      <c r="C11" t="s">
        <v>85</v>
      </c>
      <c r="D11" t="s">
        <v>86</v>
      </c>
      <c r="E11" t="s">
        <v>35</v>
      </c>
      <c r="F11" t="s">
        <v>80</v>
      </c>
      <c r="G11" s="11"/>
      <c r="H11" s="11"/>
    </row>
    <row r="12" spans="1:12">
      <c r="A12" t="s">
        <v>88</v>
      </c>
      <c r="B12" t="s">
        <v>69</v>
      </c>
      <c r="C12" t="s">
        <v>85</v>
      </c>
      <c r="D12" t="s">
        <v>86</v>
      </c>
      <c r="E12" t="s">
        <v>35</v>
      </c>
      <c r="F12" t="s">
        <v>80</v>
      </c>
      <c r="G12" s="11"/>
      <c r="H12" s="11"/>
    </row>
    <row r="13" spans="1:12">
      <c r="A13" t="s">
        <v>89</v>
      </c>
      <c r="B13" t="s">
        <v>69</v>
      </c>
      <c r="C13" t="s">
        <v>85</v>
      </c>
      <c r="D13" t="s">
        <v>86</v>
      </c>
      <c r="E13" t="s">
        <v>35</v>
      </c>
      <c r="F13" t="s">
        <v>80</v>
      </c>
      <c r="G13" s="11"/>
      <c r="H13" s="11"/>
    </row>
    <row r="14" spans="1:12">
      <c r="A14" t="s">
        <v>90</v>
      </c>
      <c r="B14" t="s">
        <v>66</v>
      </c>
      <c r="C14" t="s">
        <v>85</v>
      </c>
      <c r="D14" t="s">
        <v>86</v>
      </c>
      <c r="E14" t="s">
        <v>35</v>
      </c>
      <c r="F14" t="s">
        <v>80</v>
      </c>
      <c r="G14" s="11"/>
      <c r="H14" s="11"/>
    </row>
    <row r="15" spans="1:12">
      <c r="A15" t="s">
        <v>91</v>
      </c>
      <c r="B15" t="s">
        <v>66</v>
      </c>
      <c r="C15" t="s">
        <v>85</v>
      </c>
      <c r="D15" t="s">
        <v>86</v>
      </c>
      <c r="E15" t="s">
        <v>35</v>
      </c>
      <c r="F15" t="s">
        <v>80</v>
      </c>
      <c r="G15" s="11"/>
      <c r="H15" s="11"/>
    </row>
    <row r="16" spans="1:12">
      <c r="A16" t="s">
        <v>92</v>
      </c>
      <c r="B16" t="s">
        <v>69</v>
      </c>
      <c r="C16" t="s">
        <v>85</v>
      </c>
      <c r="D16" t="s">
        <v>86</v>
      </c>
      <c r="E16" t="s">
        <v>35</v>
      </c>
      <c r="F16" t="s">
        <v>80</v>
      </c>
      <c r="G16" s="11"/>
      <c r="H16" s="11"/>
    </row>
    <row r="17" spans="1:8">
      <c r="A17" t="s">
        <v>93</v>
      </c>
      <c r="B17" t="s">
        <v>69</v>
      </c>
      <c r="C17" t="s">
        <v>85</v>
      </c>
      <c r="D17" t="s">
        <v>86</v>
      </c>
      <c r="E17" t="s">
        <v>35</v>
      </c>
      <c r="F17" t="s">
        <v>80</v>
      </c>
      <c r="G17" s="11"/>
      <c r="H17" s="11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R55"/>
  <sheetViews>
    <sheetView zoomScale="80" zoomScaleNormal="80" workbookViewId="0">
      <pane xSplit="6" ySplit="7" topLeftCell="G8" activePane="bottomRight" state="frozen"/>
      <selection activeCell="E28" sqref="E28"/>
      <selection pane="topRight" activeCell="E28" sqref="E28"/>
      <selection pane="bottomLeft" activeCell="E28" sqref="E28"/>
      <selection pane="bottomRight" activeCell="F7" sqref="F7"/>
    </sheetView>
  </sheetViews>
  <sheetFormatPr defaultColWidth="9.140625" defaultRowHeight="12.75" outlineLevelRow="1" outlineLevelCol="2"/>
  <cols>
    <col min="1" max="1" width="2.42578125" style="78" hidden="1" customWidth="1" outlineLevel="1"/>
    <col min="2" max="2" width="7.85546875" style="78" hidden="1" customWidth="1" outlineLevel="2"/>
    <col min="3" max="3" width="23.85546875" style="78" bestFit="1" customWidth="1" collapsed="1"/>
    <col min="4" max="4" width="10.140625" style="78" hidden="1" customWidth="1" outlineLevel="1"/>
    <col min="5" max="5" width="5.5703125" style="78" hidden="1" customWidth="1" outlineLevel="2"/>
    <col min="6" max="6" width="8.85546875" style="78" customWidth="1" collapsed="1"/>
    <col min="7" max="7" width="1.5703125" style="65" customWidth="1"/>
    <col min="8" max="8" width="1.140625" style="65" customWidth="1"/>
    <col min="9" max="9" width="10.140625" style="78" customWidth="1"/>
    <col min="10" max="10" width="10.42578125" style="78" hidden="1" customWidth="1" outlineLevel="2"/>
    <col min="11" max="11" width="9.28515625" style="78" customWidth="1" collapsed="1"/>
    <col min="12" max="12" width="11.42578125" style="78" customWidth="1"/>
    <col min="13" max="13" width="1.140625" style="78" customWidth="1"/>
    <col min="14" max="14" width="1.85546875" style="78" customWidth="1"/>
    <col min="15" max="15" width="1.140625" style="78" customWidth="1"/>
    <col min="16" max="16" width="9.5703125" style="78" customWidth="1"/>
    <col min="17" max="17" width="10.42578125" style="78" hidden="1" customWidth="1" outlineLevel="2"/>
    <col min="18" max="18" width="9.5703125" style="78" customWidth="1" collapsed="1"/>
    <col min="19" max="19" width="9.28515625" style="78" customWidth="1"/>
    <col min="20" max="20" width="1.140625" style="78" customWidth="1"/>
    <col min="21" max="21" width="1.85546875" style="78" customWidth="1"/>
    <col min="22" max="22" width="1.140625" style="78" customWidth="1"/>
    <col min="23" max="23" width="8.5703125" style="78" customWidth="1"/>
    <col min="24" max="24" width="10.42578125" style="78" hidden="1" customWidth="1" outlineLevel="2"/>
    <col min="25" max="25" width="9.7109375" style="78" customWidth="1" collapsed="1"/>
    <col min="26" max="26" width="9.28515625" style="78" customWidth="1"/>
    <col min="27" max="27" width="1.140625" style="78" customWidth="1"/>
    <col min="28" max="28" width="1.85546875" style="78" customWidth="1"/>
    <col min="29" max="29" width="1.140625" style="78" customWidth="1"/>
    <col min="30" max="30" width="8.85546875" style="78" customWidth="1"/>
    <col min="31" max="31" width="10.42578125" style="78" hidden="1" customWidth="1" outlineLevel="2"/>
    <col min="32" max="32" width="9.42578125" style="78" customWidth="1" collapsed="1"/>
    <col min="33" max="33" width="8.42578125" style="78" bestFit="1" customWidth="1"/>
    <col min="34" max="34" width="1.140625" style="78" customWidth="1"/>
    <col min="35" max="35" width="1.85546875" style="78" customWidth="1"/>
    <col min="36" max="36" width="1.140625" style="78" customWidth="1"/>
    <col min="37" max="37" width="7.7109375" style="78" bestFit="1" customWidth="1"/>
    <col min="38" max="38" width="10.42578125" style="78" hidden="1" customWidth="1" outlineLevel="2"/>
    <col min="39" max="39" width="7.85546875" style="78" bestFit="1" customWidth="1" collapsed="1"/>
    <col min="40" max="40" width="9.28515625" style="78" customWidth="1"/>
    <col min="41" max="41" width="1.140625" style="78" customWidth="1"/>
    <col min="42" max="42" width="9.140625" style="78" customWidth="1"/>
    <col min="43" max="43" width="10.28515625" style="78" hidden="1" customWidth="1" outlineLevel="1"/>
    <col min="44" max="44" width="9.140625" style="78" collapsed="1"/>
    <col min="45" max="16384" width="9.140625" style="78"/>
  </cols>
  <sheetData>
    <row r="1" spans="1:43" s="12" customFormat="1" ht="15.75">
      <c r="B1" s="13"/>
      <c r="C1" s="14"/>
      <c r="D1" s="14"/>
      <c r="G1" s="15"/>
      <c r="H1" s="15"/>
    </row>
    <row r="2" spans="1:43" s="12" customFormat="1" ht="15.75" hidden="1" outlineLevel="1">
      <c r="B2" s="16" t="s">
        <v>94</v>
      </c>
      <c r="C2" s="17"/>
      <c r="D2" s="17"/>
      <c r="E2" s="18"/>
      <c r="F2" s="18"/>
      <c r="G2" s="19"/>
      <c r="H2" s="19"/>
      <c r="I2" s="20">
        <v>4</v>
      </c>
      <c r="J2" s="20">
        <f>+I2+1</f>
        <v>5</v>
      </c>
      <c r="K2" s="20"/>
      <c r="P2" s="21">
        <v>43</v>
      </c>
      <c r="Q2" s="21">
        <f>+P2+1</f>
        <v>44</v>
      </c>
      <c r="R2" s="22"/>
      <c r="S2" s="22"/>
      <c r="T2" s="22"/>
      <c r="U2" s="22"/>
      <c r="V2" s="22"/>
      <c r="W2" s="21">
        <f>+Q2+20</f>
        <v>64</v>
      </c>
      <c r="X2" s="21">
        <f>+W2+1</f>
        <v>65</v>
      </c>
      <c r="Y2" s="22"/>
      <c r="Z2" s="22"/>
      <c r="AA2" s="22"/>
      <c r="AB2" s="22"/>
      <c r="AC2" s="22"/>
      <c r="AD2" s="21">
        <f>+X2+20</f>
        <v>85</v>
      </c>
      <c r="AE2" s="21">
        <f>+AD2+1</f>
        <v>86</v>
      </c>
      <c r="AF2" s="22"/>
      <c r="AG2" s="22"/>
      <c r="AH2" s="22"/>
      <c r="AI2" s="22"/>
      <c r="AJ2" s="22"/>
      <c r="AK2" s="21">
        <f>+AE2+20</f>
        <v>106</v>
      </c>
      <c r="AL2" s="21">
        <f>+AK2+1</f>
        <v>107</v>
      </c>
      <c r="AM2" s="22"/>
      <c r="AN2" s="22"/>
      <c r="AO2" s="22"/>
    </row>
    <row r="3" spans="1:43" s="12" customFormat="1" ht="15.75" hidden="1" outlineLevel="1">
      <c r="B3" s="16"/>
      <c r="C3" s="17"/>
      <c r="D3" s="17"/>
      <c r="E3" s="18"/>
      <c r="F3" s="18"/>
      <c r="G3" s="19"/>
      <c r="H3" s="19"/>
      <c r="I3" s="23"/>
      <c r="J3" s="23"/>
      <c r="K3" s="23" t="s">
        <v>95</v>
      </c>
      <c r="L3" s="23" t="s">
        <v>95</v>
      </c>
      <c r="P3" s="22"/>
      <c r="Q3" s="22"/>
      <c r="R3" s="23" t="s">
        <v>95</v>
      </c>
      <c r="S3" s="23" t="s">
        <v>95</v>
      </c>
      <c r="T3" s="22"/>
      <c r="U3" s="22"/>
      <c r="V3" s="22"/>
      <c r="W3" s="22"/>
      <c r="X3" s="22"/>
      <c r="Y3" s="23" t="s">
        <v>95</v>
      </c>
      <c r="Z3" s="23" t="s">
        <v>95</v>
      </c>
      <c r="AA3" s="22"/>
      <c r="AB3" s="22"/>
      <c r="AC3" s="22"/>
      <c r="AD3" s="22"/>
      <c r="AE3" s="22"/>
      <c r="AF3" s="23" t="s">
        <v>95</v>
      </c>
      <c r="AG3" s="23" t="s">
        <v>95</v>
      </c>
      <c r="AH3" s="22"/>
      <c r="AI3" s="22"/>
      <c r="AJ3" s="22"/>
      <c r="AK3" s="22"/>
      <c r="AL3" s="22"/>
      <c r="AM3" s="23" t="s">
        <v>95</v>
      </c>
      <c r="AN3" s="23" t="s">
        <v>95</v>
      </c>
      <c r="AO3" s="22"/>
    </row>
    <row r="4" spans="1:43" s="12" customFormat="1" ht="16.5" collapsed="1" thickBot="1"/>
    <row r="5" spans="1:43" s="12" customFormat="1" ht="16.5" thickBot="1">
      <c r="B5" s="24"/>
      <c r="C5" s="24"/>
      <c r="D5" s="24"/>
      <c r="E5" s="24"/>
      <c r="F5" s="24"/>
      <c r="G5" s="24"/>
      <c r="H5" s="25"/>
      <c r="I5" s="192" t="s">
        <v>96</v>
      </c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26"/>
      <c r="AP5" s="15"/>
      <c r="AQ5" s="15"/>
    </row>
    <row r="6" spans="1:43" s="12" customFormat="1" ht="15.75">
      <c r="B6" s="27"/>
      <c r="C6" s="28"/>
      <c r="D6" s="28"/>
      <c r="E6" s="28"/>
      <c r="F6" s="28"/>
      <c r="G6" s="29"/>
      <c r="H6" s="30"/>
      <c r="I6" s="193" t="s">
        <v>97</v>
      </c>
      <c r="J6" s="193"/>
      <c r="K6" s="193"/>
      <c r="L6" s="193"/>
      <c r="M6" s="31"/>
      <c r="N6" s="32"/>
      <c r="O6" s="30"/>
      <c r="P6" s="193" t="s">
        <v>98</v>
      </c>
      <c r="Q6" s="193"/>
      <c r="R6" s="193"/>
      <c r="S6" s="193"/>
      <c r="T6" s="33"/>
      <c r="U6" s="34"/>
      <c r="V6" s="30"/>
      <c r="W6" s="193" t="s">
        <v>99</v>
      </c>
      <c r="X6" s="193"/>
      <c r="Y6" s="193"/>
      <c r="Z6" s="193"/>
      <c r="AA6" s="33"/>
      <c r="AB6" s="34"/>
      <c r="AC6" s="30"/>
      <c r="AD6" s="193" t="s">
        <v>100</v>
      </c>
      <c r="AE6" s="193"/>
      <c r="AF6" s="193"/>
      <c r="AG6" s="193"/>
      <c r="AH6" s="33"/>
      <c r="AI6" s="34"/>
      <c r="AJ6" s="30"/>
      <c r="AK6" s="193" t="s">
        <v>101</v>
      </c>
      <c r="AL6" s="193"/>
      <c r="AM6" s="193"/>
      <c r="AN6" s="193"/>
      <c r="AO6" s="33"/>
      <c r="AP6" s="15"/>
      <c r="AQ6" s="15"/>
    </row>
    <row r="7" spans="1:43" s="23" customFormat="1" ht="12.75" customHeight="1">
      <c r="B7" s="35" t="s">
        <v>102</v>
      </c>
      <c r="C7" s="35" t="s">
        <v>103</v>
      </c>
      <c r="D7" s="35" t="s">
        <v>104</v>
      </c>
      <c r="E7" s="36" t="s">
        <v>105</v>
      </c>
      <c r="F7" s="36" t="s">
        <v>106</v>
      </c>
      <c r="G7" s="36"/>
      <c r="H7" s="37"/>
      <c r="I7" s="38" t="s">
        <v>107</v>
      </c>
      <c r="J7" s="38" t="s">
        <v>108</v>
      </c>
      <c r="K7" s="38" t="s">
        <v>109</v>
      </c>
      <c r="L7" s="38" t="s">
        <v>110</v>
      </c>
      <c r="M7" s="39"/>
      <c r="N7" s="40"/>
      <c r="O7" s="37"/>
      <c r="P7" s="38" t="s">
        <v>107</v>
      </c>
      <c r="Q7" s="38" t="s">
        <v>108</v>
      </c>
      <c r="R7" s="38" t="s">
        <v>109</v>
      </c>
      <c r="S7" s="38" t="s">
        <v>111</v>
      </c>
      <c r="T7" s="41"/>
      <c r="U7" s="42"/>
      <c r="V7" s="37"/>
      <c r="W7" s="38" t="s">
        <v>107</v>
      </c>
      <c r="X7" s="38" t="s">
        <v>108</v>
      </c>
      <c r="Y7" s="38" t="s">
        <v>109</v>
      </c>
      <c r="Z7" s="38" t="s">
        <v>111</v>
      </c>
      <c r="AA7" s="41"/>
      <c r="AB7" s="42"/>
      <c r="AC7" s="37"/>
      <c r="AD7" s="38" t="s">
        <v>107</v>
      </c>
      <c r="AE7" s="38" t="s">
        <v>108</v>
      </c>
      <c r="AF7" s="38" t="s">
        <v>109</v>
      </c>
      <c r="AG7" s="38" t="s">
        <v>111</v>
      </c>
      <c r="AH7" s="41"/>
      <c r="AI7" s="42"/>
      <c r="AJ7" s="37"/>
      <c r="AK7" s="38" t="s">
        <v>107</v>
      </c>
      <c r="AL7" s="38" t="s">
        <v>108</v>
      </c>
      <c r="AM7" s="38" t="s">
        <v>109</v>
      </c>
      <c r="AN7" s="38" t="s">
        <v>111</v>
      </c>
      <c r="AO7" s="41"/>
      <c r="AP7" s="43"/>
      <c r="AQ7" s="44" t="s">
        <v>112</v>
      </c>
    </row>
    <row r="8" spans="1:43" s="23" customFormat="1" ht="6" customHeight="1">
      <c r="B8" s="45"/>
      <c r="C8" s="45"/>
      <c r="D8" s="45"/>
      <c r="E8" s="46"/>
      <c r="F8" s="46"/>
      <c r="G8" s="40"/>
      <c r="H8" s="47"/>
      <c r="I8" s="40"/>
      <c r="J8" s="40"/>
      <c r="K8" s="40"/>
      <c r="L8" s="40"/>
      <c r="M8" s="48"/>
      <c r="N8" s="40"/>
      <c r="O8" s="47"/>
      <c r="P8" s="40"/>
      <c r="Q8" s="40"/>
      <c r="R8" s="40"/>
      <c r="S8" s="40"/>
      <c r="T8" s="48"/>
      <c r="U8" s="40"/>
      <c r="V8" s="47"/>
      <c r="W8" s="40"/>
      <c r="X8" s="40"/>
      <c r="Y8" s="40"/>
      <c r="Z8" s="40"/>
      <c r="AA8" s="48"/>
      <c r="AB8" s="40"/>
      <c r="AC8" s="47"/>
      <c r="AD8" s="40"/>
      <c r="AE8" s="40"/>
      <c r="AF8" s="40"/>
      <c r="AG8" s="40"/>
      <c r="AH8" s="48"/>
      <c r="AI8" s="40"/>
      <c r="AJ8" s="47"/>
      <c r="AK8" s="40"/>
      <c r="AL8" s="40"/>
      <c r="AM8" s="40"/>
      <c r="AN8" s="40"/>
      <c r="AO8" s="48"/>
      <c r="AP8" s="43"/>
      <c r="AQ8" s="43" t="s">
        <v>113</v>
      </c>
    </row>
    <row r="9" spans="1:43" s="23" customFormat="1" ht="14.25" customHeight="1">
      <c r="A9" s="49"/>
      <c r="B9" s="50">
        <v>8615</v>
      </c>
      <c r="C9" s="51" t="str">
        <f>VLOOKUP(B9,Stores!$A:$H,8,FALSE)</f>
        <v>8615 - Orlando, FL</v>
      </c>
      <c r="D9" s="51" t="str">
        <f t="shared" ref="D9:D18" ca="1" si="0">IF(L9="NA","NA","A")</f>
        <v>NA</v>
      </c>
      <c r="E9" s="40" t="str">
        <f>VLOOKUP(B9,Stores!$A:$H,7,FALSE)</f>
        <v>FL</v>
      </c>
      <c r="F9" s="52">
        <f>VLOOKUP(B9,Stores!$A:$F,6,FALSE)</f>
        <v>41901</v>
      </c>
      <c r="G9" s="53"/>
      <c r="H9" s="54"/>
      <c r="I9" s="55">
        <f ca="1">VLOOKUP($B9,'PTD Calculations'!$A:$DF,I$2,FALSE)/1000</f>
        <v>461.44599900000009</v>
      </c>
      <c r="J9" s="55">
        <f ca="1">VLOOKUP($B9,'PTD Calculations'!$A:$DF,J$2,FALSE)/1000</f>
        <v>0</v>
      </c>
      <c r="K9" s="56" t="str">
        <f t="shared" ref="K9:K19" ca="1" si="1">IF(OR(I9=0,J9=0),"NA",I9-J9)</f>
        <v>NA</v>
      </c>
      <c r="L9" s="57" t="str">
        <f ca="1">IF(OR(I9=0,J9=0),"NA",[1]!Min_Max(K9/J9,-9.999,9.999))</f>
        <v>NA</v>
      </c>
      <c r="M9" s="58"/>
      <c r="N9" s="59"/>
      <c r="O9" s="60"/>
      <c r="P9" s="55">
        <f ca="1">VLOOKUP($B9,'PTD Calculations'!$A:$DF,P$2,FALSE)/1000</f>
        <v>286.21745253914941</v>
      </c>
      <c r="Q9" s="55">
        <f ca="1">VLOOKUP($B9,'PTD Calculations'!$A:$DF,Q$2,FALSE)/1000</f>
        <v>0</v>
      </c>
      <c r="R9" s="56" t="str">
        <f t="shared" ref="R9:R19" ca="1" si="2">IF(OR(P9=0,Q9=0),"NA",P9-Q9)</f>
        <v>NA</v>
      </c>
      <c r="S9" s="57" t="str">
        <f ca="1">IF(OR(P9=0,Q9=0),"NA",[1]!Min_Max(R9/Q9,-9.999,9.999))</f>
        <v>NA</v>
      </c>
      <c r="T9" s="61"/>
      <c r="U9" s="56"/>
      <c r="V9" s="60"/>
      <c r="W9" s="55">
        <f ca="1">VLOOKUP($B9,'PTD Calculations'!$A:$DF,W$2,FALSE)/1000</f>
        <v>64.25401424188496</v>
      </c>
      <c r="X9" s="55">
        <f ca="1">VLOOKUP($B9,'PTD Calculations'!$A:$DF,X$2,FALSE)/1000</f>
        <v>0</v>
      </c>
      <c r="Y9" s="56" t="str">
        <f t="shared" ref="Y9:Y18" ca="1" si="3">IF(OR(W9=0,X9=0),"NA",W9-X9)</f>
        <v>NA</v>
      </c>
      <c r="Z9" s="57" t="str">
        <f ca="1">IF(OR(W9=0,X9=0),"NA",[1]!Min_Max(Y9/X9,-9.999,9.999))</f>
        <v>NA</v>
      </c>
      <c r="AA9" s="61"/>
      <c r="AB9" s="56"/>
      <c r="AC9" s="60"/>
      <c r="AD9" s="55">
        <f ca="1">VLOOKUP($B9,'PTD Calculations'!$A:$DF,AD$2,FALSE)/1000</f>
        <v>94.176051438516637</v>
      </c>
      <c r="AE9" s="55">
        <f ca="1">VLOOKUP($B9,'PTD Calculations'!$A:$DF,AE$2,FALSE)/1000</f>
        <v>0</v>
      </c>
      <c r="AF9" s="56" t="str">
        <f t="shared" ref="AF9:AF18" ca="1" si="4">IF(OR(AD9=0,AE9=0),"NA",AD9-AE9)</f>
        <v>NA</v>
      </c>
      <c r="AG9" s="57" t="str">
        <f ca="1">IF(OR(AD9=0,AE9=0),"NA",[1]!Min_Max(AF9/AE9,-9.999,9.999))</f>
        <v>NA</v>
      </c>
      <c r="AH9" s="61"/>
      <c r="AI9" s="56"/>
      <c r="AJ9" s="60"/>
      <c r="AK9" s="55">
        <f ca="1">VLOOKUP($B9,'PTD Calculations'!$A:$DF,AK$2,FALSE)/1000</f>
        <v>16.798480780448998</v>
      </c>
      <c r="AL9" s="55">
        <f ca="1">VLOOKUP($B9,'PTD Calculations'!$A:$DF,AL$2,FALSE)/1000</f>
        <v>0</v>
      </c>
      <c r="AM9" s="56" t="str">
        <f t="shared" ref="AM9:AM18" ca="1" si="5">IF(OR(AK9=0,AL9=0),"NA",AK9-AL9)</f>
        <v>NA</v>
      </c>
      <c r="AN9" s="57" t="str">
        <f ca="1">IF(OR(AK9=0,AL9=0),"NA",[1]!Min_Max(AM9/AL9,-9.999,9.999))</f>
        <v>NA</v>
      </c>
      <c r="AO9" s="62"/>
      <c r="AP9" s="43"/>
      <c r="AQ9" s="43" t="str">
        <f t="shared" ref="AQ9:AQ18" ca="1" si="6">IF(I9=0,"Hide","Show")</f>
        <v>Show</v>
      </c>
    </row>
    <row r="10" spans="1:43" s="23" customFormat="1">
      <c r="A10" s="49"/>
      <c r="B10" s="50">
        <v>8655</v>
      </c>
      <c r="C10" s="51" t="str">
        <f>VLOOKUP(B10,Stores!$A:$H,8,FALSE)</f>
        <v>8655 - Washington, DC</v>
      </c>
      <c r="D10" s="51" t="str">
        <f t="shared" ca="1" si="0"/>
        <v>A</v>
      </c>
      <c r="E10" s="40" t="str">
        <f>VLOOKUP(B10,Stores!$A:$H,7,FALSE)</f>
        <v>DC</v>
      </c>
      <c r="F10" s="52">
        <f>VLOOKUP(B10,Stores!$A:$F,6,FALSE)</f>
        <v>41638</v>
      </c>
      <c r="G10" s="53"/>
      <c r="H10" s="54"/>
      <c r="I10" s="55">
        <f ca="1">VLOOKUP($B10,'PTD Calculations'!$A:$DF,I$2,FALSE)/1000</f>
        <v>549.95181810000008</v>
      </c>
      <c r="J10" s="55">
        <f ca="1">VLOOKUP($B10,'PTD Calculations'!$A:$DF,J$2,FALSE)/1000</f>
        <v>374.89132470999988</v>
      </c>
      <c r="K10" s="56">
        <f t="shared" ca="1" si="1"/>
        <v>175.0604933900002</v>
      </c>
      <c r="L10" s="57">
        <f ca="1">IF(OR(I10=0,J10=0),"NA",[1]!Min_Max(K10/J10,-9.999,9.999))</f>
        <v>0.46696330870131397</v>
      </c>
      <c r="M10" s="58"/>
      <c r="N10" s="59"/>
      <c r="O10" s="60"/>
      <c r="P10" s="55">
        <f ca="1">VLOOKUP($B10,'PTD Calculations'!$A:$DF,P$2,FALSE)/1000</f>
        <v>363.66894615497625</v>
      </c>
      <c r="Q10" s="55">
        <f ca="1">VLOOKUP($B10,'PTD Calculations'!$A:$DF,Q$2,FALSE)/1000</f>
        <v>253.70229631268728</v>
      </c>
      <c r="R10" s="56">
        <f t="shared" ca="1" si="2"/>
        <v>109.96664984228897</v>
      </c>
      <c r="S10" s="57">
        <f ca="1">IF(OR(P10=0,Q10=0),"NA",[1]!Min_Max(R10/Q10,-9.999,9.999))</f>
        <v>0.43344759365818047</v>
      </c>
      <c r="T10" s="61"/>
      <c r="U10" s="56"/>
      <c r="V10" s="60"/>
      <c r="W10" s="55">
        <f ca="1">VLOOKUP($B10,'PTD Calculations'!$A:$DF,W$2,FALSE)/1000</f>
        <v>114.03527152169367</v>
      </c>
      <c r="X10" s="55">
        <f ca="1">VLOOKUP($B10,'PTD Calculations'!$A:$DF,X$2,FALSE)/1000</f>
        <v>86.287107511553643</v>
      </c>
      <c r="Y10" s="56">
        <f t="shared" ca="1" si="3"/>
        <v>27.74816401014003</v>
      </c>
      <c r="Z10" s="57">
        <f ca="1">IF(OR(W10=0,X10=0),"NA",[1]!Min_Max(Y10/X10,-9.999,9.999))</f>
        <v>0.32157948980297685</v>
      </c>
      <c r="AA10" s="61"/>
      <c r="AB10" s="56"/>
      <c r="AC10" s="60"/>
      <c r="AD10" s="55">
        <f ca="1">VLOOKUP($B10,'PTD Calculations'!$A:$DF,AD$2,FALSE)/1000</f>
        <v>52.165863128311543</v>
      </c>
      <c r="AE10" s="55">
        <f ca="1">VLOOKUP($B10,'PTD Calculations'!$A:$DF,AE$2,FALSE)/1000</f>
        <v>27.460425332464943</v>
      </c>
      <c r="AF10" s="56">
        <f t="shared" ca="1" si="4"/>
        <v>24.705437795846599</v>
      </c>
      <c r="AG10" s="57">
        <f ca="1">IF(OR(AD10=0,AE10=0),"NA",[1]!Min_Max(AF10/AE10,-9.999,9.999))</f>
        <v>0.89967425838225179</v>
      </c>
      <c r="AH10" s="61"/>
      <c r="AI10" s="56"/>
      <c r="AJ10" s="60"/>
      <c r="AK10" s="55">
        <f ca="1">VLOOKUP($B10,'PTD Calculations'!$A:$DF,AK$2,FALSE)/1000</f>
        <v>20.081737295018694</v>
      </c>
      <c r="AL10" s="55">
        <f ca="1">VLOOKUP($B10,'PTD Calculations'!$A:$DF,AL$2,FALSE)/1000</f>
        <v>7.4414955532940494</v>
      </c>
      <c r="AM10" s="56">
        <f t="shared" ca="1" si="5"/>
        <v>12.640241741724644</v>
      </c>
      <c r="AN10" s="57">
        <f ca="1">IF(OR(AK10=0,AL10=0),"NA",[1]!Min_Max(AM10/AL10,-9.999,9.999))</f>
        <v>1.6986157757131655</v>
      </c>
      <c r="AO10" s="62"/>
      <c r="AP10" s="43"/>
      <c r="AQ10" s="43" t="str">
        <f t="shared" ca="1" si="6"/>
        <v>Show</v>
      </c>
    </row>
    <row r="11" spans="1:43" s="23" customFormat="1">
      <c r="A11" s="49"/>
      <c r="B11" s="50">
        <v>8640</v>
      </c>
      <c r="C11" s="51" t="str">
        <f>VLOOKUP(B11,Stores!$A:$H,8,FALSE)</f>
        <v>8640 - Las Vegas, NV</v>
      </c>
      <c r="D11" s="51" t="str">
        <f t="shared" ca="1" si="0"/>
        <v>A</v>
      </c>
      <c r="E11" s="40" t="str">
        <f>VLOOKUP(B11,Stores!$A:$H,7,FALSE)</f>
        <v>NV</v>
      </c>
      <c r="F11" s="52">
        <f>VLOOKUP(B11,Stores!$A:$F,6,FALSE)</f>
        <v>35173</v>
      </c>
      <c r="G11" s="53"/>
      <c r="H11" s="54"/>
      <c r="I11" s="55">
        <f ca="1">VLOOKUP($B11,'PTD Calculations'!$A:$DF,I$2,FALSE)/1000</f>
        <v>302.74721782500006</v>
      </c>
      <c r="J11" s="55">
        <f ca="1">VLOOKUP($B11,'PTD Calculations'!$A:$DF,J$2,FALSE)/1000</f>
        <v>364.87812270000001</v>
      </c>
      <c r="K11" s="56">
        <f t="shared" ca="1" si="1"/>
        <v>-62.130904874999942</v>
      </c>
      <c r="L11" s="57">
        <f ca="1">IF(OR(I11=0,J11=0),"NA",[1]!Min_Max(K11/J11,-9.999,9.999))</f>
        <v>-0.17027851496068866</v>
      </c>
      <c r="M11" s="58"/>
      <c r="N11" s="59"/>
      <c r="O11" s="60"/>
      <c r="P11" s="55">
        <f ca="1">VLOOKUP($B11,'PTD Calculations'!$A:$DF,P$2,FALSE)/1000</f>
        <v>190.32709421364106</v>
      </c>
      <c r="Q11" s="55">
        <f ca="1">VLOOKUP($B11,'PTD Calculations'!$A:$DF,Q$2,FALSE)/1000</f>
        <v>240.91877418754913</v>
      </c>
      <c r="R11" s="56">
        <f t="shared" ca="1" si="2"/>
        <v>-50.591679973908072</v>
      </c>
      <c r="S11" s="57">
        <f ca="1">IF(OR(P11=0,Q11=0),"NA",[1]!Min_Max(R11/Q11,-9.999,9.999))</f>
        <v>-0.20999475920678451</v>
      </c>
      <c r="T11" s="61"/>
      <c r="U11" s="56"/>
      <c r="V11" s="60"/>
      <c r="W11" s="55">
        <f ca="1">VLOOKUP($B11,'PTD Calculations'!$A:$DF,W$2,FALSE)/1000</f>
        <v>57.990575309681688</v>
      </c>
      <c r="X11" s="55">
        <f ca="1">VLOOKUP($B11,'PTD Calculations'!$A:$DF,X$2,FALSE)/1000</f>
        <v>60.524440725226526</v>
      </c>
      <c r="Y11" s="56">
        <f t="shared" ca="1" si="3"/>
        <v>-2.5338654155448381</v>
      </c>
      <c r="Z11" s="57">
        <f ca="1">IF(OR(W11=0,X11=0),"NA",[1]!Min_Max(Y11/X11,-9.999,9.999))</f>
        <v>-4.1865160341559765E-2</v>
      </c>
      <c r="AA11" s="61"/>
      <c r="AB11" s="56"/>
      <c r="AC11" s="60"/>
      <c r="AD11" s="55">
        <f ca="1">VLOOKUP($B11,'PTD Calculations'!$A:$DF,AD$2,FALSE)/1000</f>
        <v>42.979936329039425</v>
      </c>
      <c r="AE11" s="55">
        <f ca="1">VLOOKUP($B11,'PTD Calculations'!$A:$DF,AE$2,FALSE)/1000</f>
        <v>63.434907787224311</v>
      </c>
      <c r="AF11" s="56">
        <f t="shared" ca="1" si="4"/>
        <v>-20.454971458184886</v>
      </c>
      <c r="AG11" s="57">
        <f ca="1">IF(OR(AD11=0,AE11=0),"NA",[1]!Min_Max(AF11/AE11,-9.999,9.999))</f>
        <v>-0.32245607618435734</v>
      </c>
      <c r="AH11" s="61"/>
      <c r="AI11" s="56"/>
      <c r="AJ11" s="60"/>
      <c r="AK11" s="55">
        <f ca="1">VLOOKUP($B11,'PTD Calculations'!$A:$DF,AK$2,FALSE)/1000</f>
        <v>11.44961197263785</v>
      </c>
      <c r="AL11" s="55">
        <f ca="1">VLOOKUP($B11,'PTD Calculations'!$A:$DF,AL$2,FALSE)/1000</f>
        <v>0</v>
      </c>
      <c r="AM11" s="56" t="str">
        <f t="shared" ca="1" si="5"/>
        <v>NA</v>
      </c>
      <c r="AN11" s="57" t="str">
        <f ca="1">IF(OR(AK11=0,AL11=0),"NA",[1]!Min_Max(AM11/AL11,-9.999,9.999))</f>
        <v>NA</v>
      </c>
      <c r="AO11" s="62"/>
      <c r="AP11" s="43"/>
      <c r="AQ11" s="43" t="str">
        <f t="shared" ca="1" si="6"/>
        <v>Show</v>
      </c>
    </row>
    <row r="12" spans="1:43" s="23" customFormat="1">
      <c r="A12" s="49"/>
      <c r="B12" s="50">
        <v>8605</v>
      </c>
      <c r="C12" s="51" t="str">
        <f>VLOOKUP(B12,Stores!$A:$H,8,FALSE)</f>
        <v>8605 - Houston, TX</v>
      </c>
      <c r="D12" s="51" t="str">
        <f t="shared" ca="1" si="0"/>
        <v>A</v>
      </c>
      <c r="E12" s="40" t="str">
        <f>VLOOKUP(B12,Stores!$A:$H,7,FALSE)</f>
        <v>TX</v>
      </c>
      <c r="F12" s="52">
        <f>VLOOKUP(B12,Stores!$A:$F,6,FALSE)</f>
        <v>34950</v>
      </c>
      <c r="G12" s="53"/>
      <c r="H12" s="54"/>
      <c r="I12" s="55">
        <f ca="1">VLOOKUP($B12,'PTD Calculations'!$A:$DF,I$2,FALSE)/1000</f>
        <v>695.77808227499986</v>
      </c>
      <c r="J12" s="55">
        <f ca="1">VLOOKUP($B12,'PTD Calculations'!$A:$DF,J$2,FALSE)/1000</f>
        <v>881.80911237999987</v>
      </c>
      <c r="K12" s="56">
        <f t="shared" ca="1" si="1"/>
        <v>-186.03103010500001</v>
      </c>
      <c r="L12" s="57">
        <f ca="1">IF(OR(I12=0,J12=0),"NA",[1]!Min_Max(K12/J12,-9.999,9.999))</f>
        <v>-0.21096519359263921</v>
      </c>
      <c r="M12" s="58"/>
      <c r="N12" s="59"/>
      <c r="O12" s="60"/>
      <c r="P12" s="55">
        <f ca="1">VLOOKUP($B12,'PTD Calculations'!$A:$DF,P$2,FALSE)/1000</f>
        <v>414.64625337028065</v>
      </c>
      <c r="Q12" s="55">
        <f ca="1">VLOOKUP($B12,'PTD Calculations'!$A:$DF,Q$2,FALSE)/1000</f>
        <v>572.81827035698984</v>
      </c>
      <c r="R12" s="56">
        <f t="shared" ca="1" si="2"/>
        <v>-158.1720169867092</v>
      </c>
      <c r="S12" s="57">
        <f ca="1">IF(OR(P12=0,Q12=0),"NA",[1]!Min_Max(R12/Q12,-9.999,9.999))</f>
        <v>-0.27612949022756167</v>
      </c>
      <c r="T12" s="61"/>
      <c r="U12" s="56"/>
      <c r="V12" s="60"/>
      <c r="W12" s="55">
        <f ca="1">VLOOKUP($B12,'PTD Calculations'!$A:$DF,W$2,FALSE)/1000</f>
        <v>125.25934565877385</v>
      </c>
      <c r="X12" s="55">
        <f ca="1">VLOOKUP($B12,'PTD Calculations'!$A:$DF,X$2,FALSE)/1000</f>
        <v>137.99134727566869</v>
      </c>
      <c r="Y12" s="56">
        <f t="shared" ca="1" si="3"/>
        <v>-12.732001616894834</v>
      </c>
      <c r="Z12" s="57">
        <f ca="1">IF(OR(W12=0,X12=0),"NA",[1]!Min_Max(Y12/X12,-9.999,9.999))</f>
        <v>-9.2266666484963025E-2</v>
      </c>
      <c r="AA12" s="61"/>
      <c r="AB12" s="56"/>
      <c r="AC12" s="60"/>
      <c r="AD12" s="55">
        <f ca="1">VLOOKUP($B12,'PTD Calculations'!$A:$DF,AD$2,FALSE)/1000</f>
        <v>118.97810646411541</v>
      </c>
      <c r="AE12" s="55">
        <f ca="1">VLOOKUP($B12,'PTD Calculations'!$A:$DF,AE$2,FALSE)/1000</f>
        <v>113.07592952031756</v>
      </c>
      <c r="AF12" s="56">
        <f t="shared" ca="1" si="4"/>
        <v>5.9021769437978548</v>
      </c>
      <c r="AG12" s="57">
        <f ca="1">IF(OR(AD12=0,AE12=0),"NA",[1]!Min_Max(AF12/AE12,-9.999,9.999))</f>
        <v>5.2196581260358754E-2</v>
      </c>
      <c r="AH12" s="61"/>
      <c r="AI12" s="56"/>
      <c r="AJ12" s="60"/>
      <c r="AK12" s="55">
        <f ca="1">VLOOKUP($B12,'PTD Calculations'!$A:$DF,AK$2,FALSE)/1000</f>
        <v>36.894376781830047</v>
      </c>
      <c r="AL12" s="55">
        <f ca="1">VLOOKUP($B12,'PTD Calculations'!$A:$DF,AL$2,FALSE)/1000</f>
        <v>57.923565227023438</v>
      </c>
      <c r="AM12" s="56">
        <f t="shared" ca="1" si="5"/>
        <v>-21.029188445193391</v>
      </c>
      <c r="AN12" s="57">
        <f ca="1">IF(OR(AK12=0,AL12=0),"NA",[1]!Min_Max(AM12/AL12,-9.999,9.999))</f>
        <v>-0.36305065758249483</v>
      </c>
      <c r="AO12" s="62"/>
      <c r="AP12" s="43"/>
      <c r="AQ12" s="43" t="str">
        <f t="shared" ca="1" si="6"/>
        <v>Show</v>
      </c>
    </row>
    <row r="13" spans="1:43" s="23" customFormat="1">
      <c r="A13" s="49"/>
      <c r="B13" s="50">
        <v>8620</v>
      </c>
      <c r="C13" s="51" t="str">
        <f>VLOOKUP(B13,Stores!$A:$H,8,FALSE)</f>
        <v>8620 - New York, NY</v>
      </c>
      <c r="D13" s="51" t="str">
        <f t="shared" ca="1" si="0"/>
        <v>A</v>
      </c>
      <c r="E13" s="40" t="str">
        <f>VLOOKUP(B13,Stores!$A:$H,7,FALSE)</f>
        <v>NY</v>
      </c>
      <c r="F13" s="52">
        <f>VLOOKUP(B13,Stores!$A:$F,6,FALSE)</f>
        <v>36592</v>
      </c>
      <c r="G13" s="53"/>
      <c r="H13" s="54"/>
      <c r="I13" s="55">
        <f ca="1">VLOOKUP($B13,'PTD Calculations'!$A:$DF,I$2,FALSE)/1000</f>
        <v>442.58214217500006</v>
      </c>
      <c r="J13" s="55">
        <f ca="1">VLOOKUP($B13,'PTD Calculations'!$A:$DF,J$2,FALSE)/1000</f>
        <v>477.23681943000003</v>
      </c>
      <c r="K13" s="56">
        <f t="shared" ca="1" si="1"/>
        <v>-34.654677254999967</v>
      </c>
      <c r="L13" s="57">
        <f ca="1">IF(OR(I13=0,J13=0),"NA",[1]!Min_Max(K13/J13,-9.999,9.999))</f>
        <v>-7.2615263207039774E-2</v>
      </c>
      <c r="M13" s="58"/>
      <c r="N13" s="59"/>
      <c r="O13" s="60"/>
      <c r="P13" s="55">
        <f ca="1">VLOOKUP($B13,'PTD Calculations'!$A:$DF,P$2,FALSE)/1000</f>
        <v>290.35128478888714</v>
      </c>
      <c r="Q13" s="55">
        <f ca="1">VLOOKUP($B13,'PTD Calculations'!$A:$DF,Q$2,FALSE)/1000</f>
        <v>314.95604818650457</v>
      </c>
      <c r="R13" s="56">
        <f t="shared" ca="1" si="2"/>
        <v>-24.604763397617432</v>
      </c>
      <c r="S13" s="57">
        <f ca="1">IF(OR(P13=0,Q13=0),"NA",[1]!Min_Max(R13/Q13,-9.999,9.999))</f>
        <v>-7.8121260218020835E-2</v>
      </c>
      <c r="T13" s="61"/>
      <c r="U13" s="56"/>
      <c r="V13" s="60"/>
      <c r="W13" s="55">
        <f ca="1">VLOOKUP($B13,'PTD Calculations'!$A:$DF,W$2,FALSE)/1000</f>
        <v>73.483004120311364</v>
      </c>
      <c r="X13" s="55">
        <f ca="1">VLOOKUP($B13,'PTD Calculations'!$A:$DF,X$2,FALSE)/1000</f>
        <v>34.928646422066137</v>
      </c>
      <c r="Y13" s="56">
        <f t="shared" ca="1" si="3"/>
        <v>38.554357698245227</v>
      </c>
      <c r="Z13" s="57">
        <f ca="1">IF(OR(W13=0,X13=0),"NA",[1]!Min_Max(Y13/X13,-9.999,9.999))</f>
        <v>1.1038033719476903</v>
      </c>
      <c r="AA13" s="61"/>
      <c r="AB13" s="56"/>
      <c r="AC13" s="60"/>
      <c r="AD13" s="55">
        <f ca="1">VLOOKUP($B13,'PTD Calculations'!$A:$DF,AD$2,FALSE)/1000</f>
        <v>57.931599577872433</v>
      </c>
      <c r="AE13" s="55">
        <f ca="1">VLOOKUP($B13,'PTD Calculations'!$A:$DF,AE$2,FALSE)/1000</f>
        <v>92.516636218923537</v>
      </c>
      <c r="AF13" s="56">
        <f t="shared" ca="1" si="4"/>
        <v>-34.585036641051104</v>
      </c>
      <c r="AG13" s="57">
        <f ca="1">IF(OR(AD13=0,AE13=0),"NA",[1]!Min_Max(AF13/AE13,-9.999,9.999))</f>
        <v>-0.37382505519560827</v>
      </c>
      <c r="AH13" s="61"/>
      <c r="AI13" s="56"/>
      <c r="AJ13" s="60"/>
      <c r="AK13" s="55">
        <f ca="1">VLOOKUP($B13,'PTD Calculations'!$A:$DF,AK$2,FALSE)/1000</f>
        <v>20.816253687929109</v>
      </c>
      <c r="AL13" s="55">
        <f ca="1">VLOOKUP($B13,'PTD Calculations'!$A:$DF,AL$2,FALSE)/1000</f>
        <v>34.835488602505897</v>
      </c>
      <c r="AM13" s="56">
        <f t="shared" ca="1" si="5"/>
        <v>-14.019234914576788</v>
      </c>
      <c r="AN13" s="57">
        <f ca="1">IF(OR(AK13=0,AL13=0),"NA",[1]!Min_Max(AM13/AL13,-9.999,9.999))</f>
        <v>-0.40244117355564557</v>
      </c>
      <c r="AO13" s="62"/>
      <c r="AP13" s="43"/>
      <c r="AQ13" s="43" t="str">
        <f t="shared" ca="1" si="6"/>
        <v>Show</v>
      </c>
    </row>
    <row r="14" spans="1:43" s="23" customFormat="1">
      <c r="A14" s="49"/>
      <c r="B14" s="50">
        <v>8602</v>
      </c>
      <c r="C14" s="51" t="str">
        <f>VLOOKUP(B14,Stores!$A:$H,8,FALSE)</f>
        <v>8602 - Ft. Worth, TX</v>
      </c>
      <c r="D14" s="51" t="str">
        <f t="shared" ca="1" si="0"/>
        <v>A</v>
      </c>
      <c r="E14" s="40" t="str">
        <f>VLOOKUP(B14,Stores!$A:$H,7,FALSE)</f>
        <v>TX</v>
      </c>
      <c r="F14" s="52">
        <f>VLOOKUP(B14,Stores!$A:$F,6,FALSE)</f>
        <v>42858</v>
      </c>
      <c r="G14" s="53"/>
      <c r="H14" s="54"/>
      <c r="I14" s="55">
        <f ca="1">VLOOKUP($B14,'PTD Calculations'!$A:$DF,I$2,FALSE)/1000</f>
        <v>513.55527067500009</v>
      </c>
      <c r="J14" s="55">
        <f ca="1">VLOOKUP($B14,'PTD Calculations'!$A:$DF,J$2,FALSE)/1000</f>
        <v>685.30867404999992</v>
      </c>
      <c r="K14" s="56">
        <f t="shared" ca="1" si="1"/>
        <v>-171.75340337499983</v>
      </c>
      <c r="L14" s="57">
        <f ca="1">IF(OR(I14=0,J14=0),"NA",[1]!Min_Max(K14/J14,-9.999,9.999))</f>
        <v>-0.25062196040797341</v>
      </c>
      <c r="M14" s="58"/>
      <c r="N14" s="59"/>
      <c r="O14" s="60"/>
      <c r="P14" s="55">
        <f ca="1">VLOOKUP($B14,'PTD Calculations'!$A:$DF,P$2,FALSE)/1000</f>
        <v>312.59755274747687</v>
      </c>
      <c r="Q14" s="55">
        <f ca="1">VLOOKUP($B14,'PTD Calculations'!$A:$DF,Q$2,FALSE)/1000</f>
        <v>350.54990541437536</v>
      </c>
      <c r="R14" s="56">
        <f t="shared" ca="1" si="2"/>
        <v>-37.952352666898491</v>
      </c>
      <c r="S14" s="57">
        <f ca="1">IF(OR(P14=0,Q14=0),"NA",[1]!Min_Max(R14/Q14,-9.999,9.999))</f>
        <v>-0.10826519157674871</v>
      </c>
      <c r="T14" s="61"/>
      <c r="U14" s="56"/>
      <c r="V14" s="60"/>
      <c r="W14" s="55">
        <f ca="1">VLOOKUP($B14,'PTD Calculations'!$A:$DF,W$2,FALSE)/1000</f>
        <v>88.604602171827196</v>
      </c>
      <c r="X14" s="55">
        <f ca="1">VLOOKUP($B14,'PTD Calculations'!$A:$DF,X$2,FALSE)/1000</f>
        <v>182.80294657473019</v>
      </c>
      <c r="Y14" s="56">
        <f t="shared" ca="1" si="3"/>
        <v>-94.19834440290299</v>
      </c>
      <c r="Z14" s="57">
        <f ca="1">IF(OR(W14=0,X14=0),"NA",[1]!Min_Max(Y14/X14,-9.999,9.999))</f>
        <v>-0.51529992359501997</v>
      </c>
      <c r="AA14" s="61"/>
      <c r="AB14" s="56"/>
      <c r="AC14" s="60"/>
      <c r="AD14" s="55">
        <f ca="1">VLOOKUP($B14,'PTD Calculations'!$A:$DF,AD$2,FALSE)/1000</f>
        <v>81.458401782021554</v>
      </c>
      <c r="AE14" s="55">
        <f ca="1">VLOOKUP($B14,'PTD Calculations'!$A:$DF,AE$2,FALSE)/1000</f>
        <v>129.24594264027388</v>
      </c>
      <c r="AF14" s="56">
        <f t="shared" ca="1" si="4"/>
        <v>-47.787540858252328</v>
      </c>
      <c r="AG14" s="57">
        <f ca="1">IF(OR(AD14=0,AE14=0),"NA",[1]!Min_Max(AF14/AE14,-9.999,9.999))</f>
        <v>-0.36974112983382285</v>
      </c>
      <c r="AH14" s="61"/>
      <c r="AI14" s="56"/>
      <c r="AJ14" s="60"/>
      <c r="AK14" s="55">
        <f ca="1">VLOOKUP($B14,'PTD Calculations'!$A:$DF,AK$2,FALSE)/1000</f>
        <v>30.89471397367452</v>
      </c>
      <c r="AL14" s="55">
        <f ca="1">VLOOKUP($B14,'PTD Calculations'!$A:$DF,AL$2,FALSE)/1000</f>
        <v>22.709879420620492</v>
      </c>
      <c r="AM14" s="56">
        <f t="shared" ca="1" si="5"/>
        <v>8.1848345530540279</v>
      </c>
      <c r="AN14" s="57">
        <f ca="1">IF(OR(AK14=0,AL14=0),"NA",[1]!Min_Max(AM14/AL14,-9.999,9.999))</f>
        <v>0.36040854297192904</v>
      </c>
      <c r="AO14" s="62"/>
      <c r="AP14" s="43"/>
      <c r="AQ14" s="43" t="str">
        <f t="shared" ca="1" si="6"/>
        <v>Show</v>
      </c>
    </row>
    <row r="15" spans="1:43" s="23" customFormat="1">
      <c r="A15" s="49"/>
      <c r="B15" s="50">
        <v>8680</v>
      </c>
      <c r="C15" s="51" t="str">
        <f>VLOOKUP(B15,Stores!$A:$H,8,FALSE)</f>
        <v>8680 - Philadelphia, PA</v>
      </c>
      <c r="D15" s="51" t="str">
        <f t="shared" ca="1" si="0"/>
        <v>NA</v>
      </c>
      <c r="E15" s="40" t="str">
        <f>VLOOKUP(B15,Stores!$A:$H,7,FALSE)</f>
        <v>PA</v>
      </c>
      <c r="F15" s="52">
        <f>VLOOKUP(B15,Stores!$A:$F,6,FALSE)</f>
        <v>42237</v>
      </c>
      <c r="G15" s="53"/>
      <c r="H15" s="54"/>
      <c r="I15" s="55">
        <f ca="1">VLOOKUP($B15,'PTD Calculations'!$A:$DF,I$2,FALSE)/1000</f>
        <v>0</v>
      </c>
      <c r="J15" s="55">
        <f ca="1">VLOOKUP($B15,'PTD Calculations'!$A:$DF,J$2,FALSE)/1000</f>
        <v>0</v>
      </c>
      <c r="K15" s="56" t="str">
        <f t="shared" ca="1" si="1"/>
        <v>NA</v>
      </c>
      <c r="L15" s="57" t="str">
        <f ca="1">IF(OR(I15=0,J15=0),"NA",[1]!Min_Max(K15/J15,-9.999,9.999))</f>
        <v>NA</v>
      </c>
      <c r="M15" s="58"/>
      <c r="N15" s="59"/>
      <c r="O15" s="60"/>
      <c r="P15" s="55">
        <f ca="1">VLOOKUP($B15,'PTD Calculations'!$A:$DF,P$2,FALSE)/1000</f>
        <v>0</v>
      </c>
      <c r="Q15" s="55">
        <f ca="1">VLOOKUP($B15,'PTD Calculations'!$A:$DF,Q$2,FALSE)/1000</f>
        <v>0</v>
      </c>
      <c r="R15" s="56" t="str">
        <f t="shared" ca="1" si="2"/>
        <v>NA</v>
      </c>
      <c r="S15" s="57" t="str">
        <f ca="1">IF(OR(P15=0,Q15=0),"NA",[1]!Min_Max(R15/Q15,-9.999,9.999))</f>
        <v>NA</v>
      </c>
      <c r="T15" s="61"/>
      <c r="U15" s="56"/>
      <c r="V15" s="60"/>
      <c r="W15" s="55">
        <f ca="1">VLOOKUP($B15,'PTD Calculations'!$A:$DF,W$2,FALSE)/1000</f>
        <v>0</v>
      </c>
      <c r="X15" s="55">
        <f ca="1">VLOOKUP($B15,'PTD Calculations'!$A:$DF,X$2,FALSE)/1000</f>
        <v>0</v>
      </c>
      <c r="Y15" s="56" t="str">
        <f t="shared" ca="1" si="3"/>
        <v>NA</v>
      </c>
      <c r="Z15" s="57" t="str">
        <f ca="1">IF(OR(W15=0,X15=0),"NA",[1]!Min_Max(Y15/X15,-9.999,9.999))</f>
        <v>NA</v>
      </c>
      <c r="AA15" s="61"/>
      <c r="AB15" s="56"/>
      <c r="AC15" s="60"/>
      <c r="AD15" s="55">
        <f ca="1">VLOOKUP($B15,'PTD Calculations'!$A:$DF,AD$2,FALSE)/1000</f>
        <v>0</v>
      </c>
      <c r="AE15" s="55">
        <f ca="1">VLOOKUP($B15,'PTD Calculations'!$A:$DF,AE$2,FALSE)/1000</f>
        <v>0</v>
      </c>
      <c r="AF15" s="56" t="str">
        <f t="shared" ca="1" si="4"/>
        <v>NA</v>
      </c>
      <c r="AG15" s="57" t="str">
        <f ca="1">IF(OR(AD15=0,AE15=0),"NA",[1]!Min_Max(AF15/AE15,-9.999,9.999))</f>
        <v>NA</v>
      </c>
      <c r="AH15" s="61"/>
      <c r="AI15" s="56"/>
      <c r="AJ15" s="60"/>
      <c r="AK15" s="55">
        <f ca="1">VLOOKUP($B15,'PTD Calculations'!$A:$DF,AK$2,FALSE)/1000</f>
        <v>0</v>
      </c>
      <c r="AL15" s="55">
        <f ca="1">VLOOKUP($B15,'PTD Calculations'!$A:$DF,AL$2,FALSE)/1000</f>
        <v>0</v>
      </c>
      <c r="AM15" s="56" t="str">
        <f t="shared" ca="1" si="5"/>
        <v>NA</v>
      </c>
      <c r="AN15" s="57" t="str">
        <f ca="1">IF(OR(AK15=0,AL15=0),"NA",[1]!Min_Max(AM15/AL15,-9.999,9.999))</f>
        <v>NA</v>
      </c>
      <c r="AO15" s="62"/>
      <c r="AP15" s="43"/>
      <c r="AQ15" s="43" t="str">
        <f t="shared" ca="1" si="6"/>
        <v>Hide</v>
      </c>
    </row>
    <row r="16" spans="1:43" s="23" customFormat="1">
      <c r="A16" s="49"/>
      <c r="B16" s="50">
        <v>8604</v>
      </c>
      <c r="C16" s="51" t="str">
        <f>VLOOKUP(B16,Stores!$A:$H,8,FALSE)</f>
        <v>8604 - Charlotte, NC</v>
      </c>
      <c r="D16" s="51" t="str">
        <f t="shared" ca="1" si="0"/>
        <v>A</v>
      </c>
      <c r="E16" s="40" t="str">
        <f>VLOOKUP(B16,Stores!$A:$H,7,FALSE)</f>
        <v>NC</v>
      </c>
      <c r="F16" s="52">
        <f>VLOOKUP(B16,Stores!$A:$F,6,FALSE)</f>
        <v>41576</v>
      </c>
      <c r="G16" s="53"/>
      <c r="H16" s="54"/>
      <c r="I16" s="55">
        <f ca="1">VLOOKUP($B16,'PTD Calculations'!$A:$DF,I$2,FALSE)/1000</f>
        <v>420.84011730000003</v>
      </c>
      <c r="J16" s="55">
        <f ca="1">VLOOKUP($B16,'PTD Calculations'!$A:$DF,J$2,FALSE)/1000</f>
        <v>396.61057127999999</v>
      </c>
      <c r="K16" s="56">
        <f t="shared" ca="1" si="1"/>
        <v>24.229546020000043</v>
      </c>
      <c r="L16" s="57">
        <f ca="1">IF(OR(I16=0,J16=0),"NA",[1]!Min_Max(K16/J16,-9.999,9.999))</f>
        <v>6.1091528503143241E-2</v>
      </c>
      <c r="M16" s="58"/>
      <c r="N16" s="59"/>
      <c r="O16" s="60"/>
      <c r="P16" s="55">
        <f ca="1">VLOOKUP($B16,'PTD Calculations'!$A:$DF,P$2,FALSE)/1000</f>
        <v>269.6502104493066</v>
      </c>
      <c r="Q16" s="55">
        <f ca="1">VLOOKUP($B16,'PTD Calculations'!$A:$DF,Q$2,FALSE)/1000</f>
        <v>279.69992395060513</v>
      </c>
      <c r="R16" s="56">
        <f t="shared" ca="1" si="2"/>
        <v>-10.049713501298527</v>
      </c>
      <c r="S16" s="57">
        <f ca="1">IF(OR(P16=0,Q16=0),"NA",[1]!Min_Max(R16/Q16,-9.999,9.999))</f>
        <v>-3.5930340485445758E-2</v>
      </c>
      <c r="T16" s="61"/>
      <c r="U16" s="56"/>
      <c r="V16" s="60"/>
      <c r="W16" s="55">
        <f ca="1">VLOOKUP($B16,'PTD Calculations'!$A:$DF,W$2,FALSE)/1000</f>
        <v>112.125428669724</v>
      </c>
      <c r="X16" s="55">
        <f ca="1">VLOOKUP($B16,'PTD Calculations'!$A:$DF,X$2,FALSE)/1000</f>
        <v>83.926279389449434</v>
      </c>
      <c r="Y16" s="56">
        <f t="shared" ca="1" si="3"/>
        <v>28.199149280274568</v>
      </c>
      <c r="Z16" s="57">
        <f ca="1">IF(OR(W16=0,X16=0),"NA",[1]!Min_Max(Y16/X16,-9.999,9.999))</f>
        <v>0.33599903969792266</v>
      </c>
      <c r="AA16" s="61"/>
      <c r="AB16" s="56"/>
      <c r="AC16" s="60"/>
      <c r="AD16" s="55">
        <f ca="1">VLOOKUP($B16,'PTD Calculations'!$A:$DF,AD$2,FALSE)/1000</f>
        <v>33.48274771063943</v>
      </c>
      <c r="AE16" s="55">
        <f ca="1">VLOOKUP($B16,'PTD Calculations'!$A:$DF,AE$2,FALSE)/1000</f>
        <v>25.900307830904826</v>
      </c>
      <c r="AF16" s="56">
        <f t="shared" ca="1" si="4"/>
        <v>7.5824398797346042</v>
      </c>
      <c r="AG16" s="57">
        <f ca="1">IF(OR(AD16=0,AE16=0),"NA",[1]!Min_Max(AF16/AE16,-9.999,9.999))</f>
        <v>0.29275481701754402</v>
      </c>
      <c r="AH16" s="61"/>
      <c r="AI16" s="56"/>
      <c r="AJ16" s="60"/>
      <c r="AK16" s="55">
        <f ca="1">VLOOKUP($B16,'PTD Calculations'!$A:$DF,AK$2,FALSE)/1000</f>
        <v>5.5817304703299762</v>
      </c>
      <c r="AL16" s="55">
        <f ca="1">VLOOKUP($B16,'PTD Calculations'!$A:$DF,AL$2,FALSE)/1000</f>
        <v>7.0840601090405055</v>
      </c>
      <c r="AM16" s="56">
        <f t="shared" ca="1" si="5"/>
        <v>-1.5023296387105294</v>
      </c>
      <c r="AN16" s="57">
        <f ca="1">IF(OR(AK16=0,AL16=0),"NA",[1]!Min_Max(AM16/AL16,-9.999,9.999))</f>
        <v>-0.21207183671314317</v>
      </c>
      <c r="AO16" s="62"/>
      <c r="AP16" s="43"/>
      <c r="AQ16" s="43" t="str">
        <f t="shared" ca="1" si="6"/>
        <v>Show</v>
      </c>
    </row>
    <row r="17" spans="1:43" s="23" customFormat="1">
      <c r="A17" s="49"/>
      <c r="B17" s="50">
        <v>8635</v>
      </c>
      <c r="C17" s="51" t="str">
        <f>VLOOKUP(B17,Stores!$A:$H,8,FALSE)</f>
        <v>8635 - Boston, MA</v>
      </c>
      <c r="D17" s="51" t="str">
        <f t="shared" ca="1" si="0"/>
        <v>A</v>
      </c>
      <c r="E17" s="40" t="str">
        <f>VLOOKUP(B17,Stores!$A:$H,7,FALSE)</f>
        <v>MA</v>
      </c>
      <c r="F17" s="52">
        <f>VLOOKUP(B17,Stores!$A:$F,6,FALSE)</f>
        <v>36189</v>
      </c>
      <c r="G17" s="53"/>
      <c r="H17" s="54"/>
      <c r="I17" s="63">
        <f ca="1">VLOOKUP($B17,'PTD Calculations'!$A:$DF,I$2,FALSE)/1000</f>
        <v>419.15785334999998</v>
      </c>
      <c r="J17" s="55">
        <f ca="1">VLOOKUP($B17,'PTD Calculations'!$A:$DF,J$2,FALSE)/1000</f>
        <v>458.83345137000003</v>
      </c>
      <c r="K17" s="56">
        <f t="shared" ca="1" si="1"/>
        <v>-39.675598020000052</v>
      </c>
      <c r="L17" s="64">
        <f ca="1">IF(OR(I17=0,J17=0),"NA",[1]!Min_Max(K17/J17,-9.999,9.999))</f>
        <v>-8.6470587315583339E-2</v>
      </c>
      <c r="M17" s="58"/>
      <c r="N17" s="59"/>
      <c r="O17" s="60"/>
      <c r="P17" s="63">
        <f ca="1">VLOOKUP($B17,'PTD Calculations'!$A:$DF,P$2,FALSE)/1000</f>
        <v>279.05821403853554</v>
      </c>
      <c r="Q17" s="55">
        <f ca="1">VLOOKUP($B17,'PTD Calculations'!$A:$DF,Q$2,FALSE)/1000</f>
        <v>284.85025094390852</v>
      </c>
      <c r="R17" s="56">
        <f t="shared" ca="1" si="2"/>
        <v>-5.7920369053729814</v>
      </c>
      <c r="S17" s="57">
        <f ca="1">IF(OR(P17=0,Q17=0),"NA",[1]!Min_Max(R17/Q17,-9.999,9.999))</f>
        <v>-2.0333620511759787E-2</v>
      </c>
      <c r="T17" s="61"/>
      <c r="U17" s="56"/>
      <c r="V17" s="60"/>
      <c r="W17" s="63">
        <f ca="1">VLOOKUP($B17,'PTD Calculations'!$A:$DF,W$2,FALSE)/1000</f>
        <v>69.567254204087533</v>
      </c>
      <c r="X17" s="55">
        <f ca="1">VLOOKUP($B17,'PTD Calculations'!$A:$DF,X$2,FALSE)/1000</f>
        <v>113.60766516845102</v>
      </c>
      <c r="Y17" s="56">
        <f t="shared" ca="1" si="3"/>
        <v>-44.040410964363488</v>
      </c>
      <c r="Z17" s="57">
        <f ca="1">IF(OR(W17=0,X17=0),"NA",[1]!Min_Max(Y17/X17,-9.999,9.999))</f>
        <v>-0.3876535170321726</v>
      </c>
      <c r="AA17" s="61"/>
      <c r="AB17" s="56"/>
      <c r="AC17" s="60"/>
      <c r="AD17" s="63">
        <f ca="1">VLOOKUP($B17,'PTD Calculations'!$A:$DF,AD$2,FALSE)/1000</f>
        <v>70.532385107376967</v>
      </c>
      <c r="AE17" s="55">
        <f ca="1">VLOOKUP($B17,'PTD Calculations'!$A:$DF,AE$2,FALSE)/1000</f>
        <v>60.37553525764045</v>
      </c>
      <c r="AF17" s="56">
        <f t="shared" ca="1" si="4"/>
        <v>10.156849849736517</v>
      </c>
      <c r="AG17" s="57">
        <f ca="1">IF(OR(AD17=0,AE17=0),"NA",[1]!Min_Max(AF17/AE17,-9.999,9.999))</f>
        <v>0.16822790566401116</v>
      </c>
      <c r="AH17" s="61"/>
      <c r="AI17" s="56"/>
      <c r="AJ17" s="60"/>
      <c r="AK17" s="63">
        <f ca="1">VLOOKUP($B17,'PTD Calculations'!$A:$DF,AK$2,FALSE)/1000</f>
        <v>0</v>
      </c>
      <c r="AL17" s="55">
        <f ca="1">VLOOKUP($B17,'PTD Calculations'!$A:$DF,AL$2,FALSE)/1000</f>
        <v>0</v>
      </c>
      <c r="AM17" s="56" t="str">
        <f t="shared" ca="1" si="5"/>
        <v>NA</v>
      </c>
      <c r="AN17" s="57" t="str">
        <f ca="1">IF(OR(AK17=0,AL17=0),"NA",[1]!Min_Max(AM17/AL17,-9.999,9.999))</f>
        <v>NA</v>
      </c>
      <c r="AO17" s="62"/>
      <c r="AP17" s="43"/>
      <c r="AQ17" s="43" t="str">
        <f t="shared" ca="1" si="6"/>
        <v>Show</v>
      </c>
    </row>
    <row r="18" spans="1:43" s="23" customFormat="1">
      <c r="A18" s="49"/>
      <c r="B18" s="50">
        <v>8603</v>
      </c>
      <c r="C18" s="51" t="str">
        <f>VLOOKUP(B18,Stores!$A:$H,8,FALSE)</f>
        <v>8603 - Denver, CO</v>
      </c>
      <c r="D18" s="51" t="str">
        <f t="shared" ca="1" si="0"/>
        <v>A</v>
      </c>
      <c r="E18" s="40" t="str">
        <f>VLOOKUP(B18,Stores!$A:$H,7,FALSE)</f>
        <v>CO</v>
      </c>
      <c r="F18" s="52">
        <f>VLOOKUP(B18,Stores!$A:$F,6,FALSE)</f>
        <v>41349</v>
      </c>
      <c r="G18" s="53"/>
      <c r="H18" s="54"/>
      <c r="I18" s="55">
        <f ca="1">VLOOKUP($B18,'PTD Calculations'!$A:$DF,I$2,FALSE)/1000</f>
        <v>236.66935072499996</v>
      </c>
      <c r="J18" s="55">
        <f ca="1">VLOOKUP($B18,'PTD Calculations'!$A:$DF,J$2,FALSE)/1000</f>
        <v>349.55079340999993</v>
      </c>
      <c r="K18" s="56">
        <f t="shared" ca="1" si="1"/>
        <v>-112.88144268499997</v>
      </c>
      <c r="L18" s="57">
        <f ca="1">IF(OR(I18=0,J18=0),"NA",[1]!Min_Max(K18/J18,-9.999,9.999))</f>
        <v>-0.32293287503026064</v>
      </c>
      <c r="M18" s="58"/>
      <c r="N18" s="59"/>
      <c r="O18" s="60"/>
      <c r="P18" s="55">
        <f ca="1">VLOOKUP($B18,'PTD Calculations'!$A:$DF,P$2,FALSE)/1000</f>
        <v>109.83898800621282</v>
      </c>
      <c r="Q18" s="55">
        <f ca="1">VLOOKUP($B18,'PTD Calculations'!$A:$DF,Q$2,FALSE)/1000</f>
        <v>136.60199547627334</v>
      </c>
      <c r="R18" s="56">
        <f t="shared" ca="1" si="2"/>
        <v>-26.763007470060529</v>
      </c>
      <c r="S18" s="57">
        <f ca="1">IF(OR(P18=0,Q18=0),"NA",[1]!Min_Max(R18/Q18,-9.999,9.999))</f>
        <v>-0.19591959382986499</v>
      </c>
      <c r="T18" s="61"/>
      <c r="U18" s="56"/>
      <c r="V18" s="60"/>
      <c r="W18" s="55">
        <f ca="1">VLOOKUP($B18,'PTD Calculations'!$A:$DF,W$2,FALSE)/1000</f>
        <v>95.125929354843962</v>
      </c>
      <c r="X18" s="55">
        <f ca="1">VLOOKUP($B18,'PTD Calculations'!$A:$DF,X$2,FALSE)/1000</f>
        <v>175.21731873090002</v>
      </c>
      <c r="Y18" s="56">
        <f t="shared" ca="1" si="3"/>
        <v>-80.091389376056057</v>
      </c>
      <c r="Z18" s="57">
        <f ca="1">IF(OR(W18=0,X18=0),"NA",[1]!Min_Max(Y18/X18,-9.999,9.999))</f>
        <v>-0.45709744879192549</v>
      </c>
      <c r="AA18" s="61"/>
      <c r="AB18" s="56"/>
      <c r="AC18" s="60"/>
      <c r="AD18" s="55">
        <f ca="1">VLOOKUP($B18,'PTD Calculations'!$A:$DF,AD$2,FALSE)/1000</f>
        <v>21.913787015098329</v>
      </c>
      <c r="AE18" s="55">
        <f ca="1">VLOOKUP($B18,'PTD Calculations'!$A:$DF,AE$2,FALSE)/1000</f>
        <v>26.233184160988348</v>
      </c>
      <c r="AF18" s="56">
        <f t="shared" ca="1" si="4"/>
        <v>-4.3193971458900187</v>
      </c>
      <c r="AG18" s="57">
        <f ca="1">IF(OR(AD18=0,AE18=0),"NA",[1]!Min_Max(AF18/AE18,-9.999,9.999))</f>
        <v>-0.16465394057323171</v>
      </c>
      <c r="AH18" s="61"/>
      <c r="AI18" s="56"/>
      <c r="AJ18" s="60"/>
      <c r="AK18" s="55">
        <f ca="1">VLOOKUP($B18,'PTD Calculations'!$A:$DF,AK$2,FALSE)/1000</f>
        <v>9.790646348844863</v>
      </c>
      <c r="AL18" s="55">
        <f ca="1">VLOOKUP($B18,'PTD Calculations'!$A:$DF,AL$2,FALSE)/1000</f>
        <v>11.498295041838169</v>
      </c>
      <c r="AM18" s="56">
        <f t="shared" ca="1" si="5"/>
        <v>-1.7076486929933061</v>
      </c>
      <c r="AN18" s="57">
        <f ca="1">IF(OR(AK18=0,AL18=0),"NA",[1]!Min_Max(AM18/AL18,-9.999,9.999))</f>
        <v>-0.14851320885225031</v>
      </c>
      <c r="AO18" s="62"/>
      <c r="AP18" s="43"/>
      <c r="AQ18" s="43" t="str">
        <f t="shared" ca="1" si="6"/>
        <v>Show</v>
      </c>
    </row>
    <row r="19" spans="1:43" s="65" customFormat="1" ht="13.5" thickBot="1">
      <c r="B19" s="66" t="s">
        <v>114</v>
      </c>
      <c r="C19" s="67" t="s">
        <v>115</v>
      </c>
      <c r="D19" s="67">
        <f ca="1">COUNTIFS($I$9:$I$18,"&gt;"&amp;0)</f>
        <v>9</v>
      </c>
      <c r="E19" s="40"/>
      <c r="F19" s="68"/>
      <c r="G19" s="53"/>
      <c r="H19" s="69"/>
      <c r="I19" s="70">
        <f ca="1">VLOOKUP($B19,'PTD Calculations'!$A:$DF,I$2,FALSE)/1000</f>
        <v>3346.9497691500001</v>
      </c>
      <c r="J19" s="70">
        <f ca="1">VLOOKUP($B19,'PTD Calculations'!$A:$DF,J$2,FALSE)/1000</f>
        <v>3107.3097569499996</v>
      </c>
      <c r="K19" s="71">
        <f t="shared" ca="1" si="1"/>
        <v>239.64001220000046</v>
      </c>
      <c r="L19" s="72">
        <f ca="1">IF(OR(I19=0,J19=0),"NA",[1]!Min_Max(K19/J19,-9.999,9.999))</f>
        <v>7.7121378602183738E-2</v>
      </c>
      <c r="M19" s="73"/>
      <c r="N19" s="59"/>
      <c r="O19" s="74"/>
      <c r="P19" s="70">
        <f ca="1">VLOOKUP($B19,'PTD Calculations'!$A:$DF,P$2,FALSE)/1000</f>
        <v>2101.7097429381852</v>
      </c>
      <c r="Q19" s="70">
        <f ca="1">VLOOKUP($B19,'PTD Calculations'!$A:$DF,Q$2,FALSE)/1000</f>
        <v>1861.2791944719033</v>
      </c>
      <c r="R19" s="71">
        <f t="shared" ca="1" si="2"/>
        <v>240.43054846628183</v>
      </c>
      <c r="S19" s="72">
        <f ca="1">IF(OR(P19=0,Q19=0),"NA",[1]!Min_Max(R19/Q19,-9.999,9.999))</f>
        <v>0.12917489712471572</v>
      </c>
      <c r="T19" s="75"/>
      <c r="U19" s="76"/>
      <c r="V19" s="74"/>
      <c r="W19" s="70">
        <f ca="1">VLOOKUP($B19,'PTD Calculations'!$A:$DF,W$2,FALSE)/1000</f>
        <v>675.18607959405438</v>
      </c>
      <c r="X19" s="70">
        <f ca="1">VLOOKUP($B19,'PTD Calculations'!$A:$DF,X$2,FALSE)/1000</f>
        <v>737.29440452237691</v>
      </c>
      <c r="Y19" s="71">
        <f ca="1">IF(OR(W19=0,X19=0),"NA",W19-X19)</f>
        <v>-62.108324928322531</v>
      </c>
      <c r="Z19" s="72">
        <f ca="1">IF(OR(W19=0,X19=0),"NA",[1]!Min_Max(Y19/X19,-9.999,9.999))</f>
        <v>-8.4238161238395157E-2</v>
      </c>
      <c r="AA19" s="75"/>
      <c r="AB19" s="76"/>
      <c r="AC19" s="74"/>
      <c r="AD19" s="70">
        <f ca="1">VLOOKUP($B19,'PTD Calculations'!$A:$DF,AD$2,FALSE)/1000</f>
        <v>454.6407720888763</v>
      </c>
      <c r="AE19" s="70">
        <f ca="1">VLOOKUP($B19,'PTD Calculations'!$A:$DF,AE$2,FALSE)/1000</f>
        <v>425.16693922842035</v>
      </c>
      <c r="AF19" s="71">
        <f ca="1">IF(OR(AD19=0,AE19=0),"NA",AD19-AE19)</f>
        <v>29.473832860455957</v>
      </c>
      <c r="AG19" s="72">
        <f ca="1">IF(OR(AD19=0,AE19=0),"NA",[1]!Min_Max(AF19/AE19,-9.999,9.999))</f>
        <v>6.9322965030969116E-2</v>
      </c>
      <c r="AH19" s="75"/>
      <c r="AI19" s="76"/>
      <c r="AJ19" s="74"/>
      <c r="AK19" s="70">
        <f ca="1">VLOOKUP($B19,'PTD Calculations'!$A:$DF,AK$2,FALSE)/1000</f>
        <v>115.41317452888401</v>
      </c>
      <c r="AL19" s="70">
        <f ca="1">VLOOKUP($B19,'PTD Calculations'!$A:$DF,AL$2,FALSE)/1000</f>
        <v>83.569218727299102</v>
      </c>
      <c r="AM19" s="71">
        <f ca="1">IF(OR(AK19=0,AL19=0),"NA",AK19-AL19)</f>
        <v>31.843955801584912</v>
      </c>
      <c r="AN19" s="72">
        <f ca="1">IF(OR(AK19=0,AL19=0),"NA",[1]!Min_Max(AM19/AL19,-9.999,9.999))</f>
        <v>0.38104886328418697</v>
      </c>
      <c r="AO19" s="77"/>
      <c r="AQ19" s="65" t="s">
        <v>113</v>
      </c>
    </row>
    <row r="20" spans="1:43" ht="13.5" thickBot="1">
      <c r="B20" s="46"/>
      <c r="C20" s="46"/>
      <c r="D20" s="46"/>
      <c r="E20" s="46"/>
      <c r="F20" s="46"/>
      <c r="G20" s="40"/>
      <c r="H20" s="40"/>
      <c r="I20" s="46"/>
      <c r="J20" s="46"/>
      <c r="K20" s="46"/>
      <c r="L20" s="46"/>
      <c r="M20" s="46"/>
      <c r="N20" s="40"/>
      <c r="O20" s="46"/>
      <c r="P20" s="46"/>
      <c r="Q20" s="46"/>
      <c r="R20" s="46"/>
      <c r="S20" s="46"/>
      <c r="T20" s="46"/>
      <c r="U20" s="40"/>
      <c r="V20" s="46"/>
      <c r="W20" s="46"/>
      <c r="X20" s="46"/>
      <c r="Y20" s="46"/>
      <c r="Z20" s="46"/>
      <c r="AA20" s="46"/>
      <c r="AB20" s="40"/>
      <c r="AC20" s="46"/>
      <c r="AD20" s="46"/>
      <c r="AE20" s="46"/>
      <c r="AF20" s="46"/>
      <c r="AG20" s="46"/>
      <c r="AH20" s="46"/>
      <c r="AI20" s="40"/>
      <c r="AJ20" s="46"/>
      <c r="AK20" s="46"/>
      <c r="AL20" s="46"/>
      <c r="AM20" s="46"/>
      <c r="AN20" s="46"/>
      <c r="AO20" s="46"/>
      <c r="AQ20" s="78" t="s">
        <v>113</v>
      </c>
    </row>
    <row r="21" spans="1:43">
      <c r="B21" s="50">
        <v>8610</v>
      </c>
      <c r="C21" s="51" t="str">
        <f>VLOOKUP(B21,Stores!$A:$H,8,FALSE)</f>
        <v>8610 - Dallas Uptown, TX</v>
      </c>
      <c r="D21" s="51" t="str">
        <f ca="1">IF(L21="NA","NA","A")</f>
        <v>A</v>
      </c>
      <c r="E21" s="40" t="str">
        <f>VLOOKUP(B21,Stores!$A:$H,7,FALSE)</f>
        <v>TX</v>
      </c>
      <c r="F21" s="52">
        <f>VLOOKUP(B21,Stores!$A:$F,6,FALSE)</f>
        <v>39853</v>
      </c>
      <c r="G21" s="53"/>
      <c r="H21" s="79"/>
      <c r="I21" s="80">
        <f ca="1">VLOOKUP($B21,'PTD Calculations'!$A:$DF,I$2,FALSE)/1000</f>
        <v>1697.4865741499996</v>
      </c>
      <c r="J21" s="80">
        <f ca="1">VLOOKUP($B21,'PTD Calculations'!$A:$DF,J$2,FALSE)/1000</f>
        <v>1804.5449197299999</v>
      </c>
      <c r="K21" s="81">
        <f ca="1">IF(OR(I21=0,J21=0),"NA",I21-J21)</f>
        <v>-107.05834558000038</v>
      </c>
      <c r="L21" s="82">
        <f ca="1">IF(OR(I21=0,J21=0),"NA",[1]!Min_Max(K21/J21,-9.999,9.999))</f>
        <v>-5.9327060473517435E-2</v>
      </c>
      <c r="M21" s="83"/>
      <c r="N21" s="59"/>
      <c r="O21" s="84"/>
      <c r="P21" s="80">
        <f ca="1">VLOOKUP($B21,'PTD Calculations'!$A:$DF,P$2,FALSE)/1000</f>
        <v>1234.5923936228357</v>
      </c>
      <c r="Q21" s="80">
        <f ca="1">VLOOKUP($B21,'PTD Calculations'!$A:$DF,Q$2,FALSE)/1000</f>
        <v>1351.6095583621698</v>
      </c>
      <c r="R21" s="81">
        <f ca="1">IF(OR(P21=0,Q21=0),"NA",P21-Q21)</f>
        <v>-117.01716473933402</v>
      </c>
      <c r="S21" s="82">
        <f ca="1">IF(OR(P21=0,Q21=0),"NA",[1]!Min_Max(R21/Q21,-9.999,9.999))</f>
        <v>-8.6576159524301588E-2</v>
      </c>
      <c r="T21" s="85"/>
      <c r="U21" s="56"/>
      <c r="V21" s="84"/>
      <c r="W21" s="80">
        <f ca="1">VLOOKUP($B21,'PTD Calculations'!$A:$DF,W$2,FALSE)/1000</f>
        <v>212.01219787232225</v>
      </c>
      <c r="X21" s="80">
        <f ca="1">VLOOKUP($B21,'PTD Calculations'!$A:$DF,X$2,FALSE)/1000</f>
        <v>186.10082659419322</v>
      </c>
      <c r="Y21" s="81">
        <f ca="1">IF(OR(W21=0,X21=0),"NA",W21-X21)</f>
        <v>25.911371278129025</v>
      </c>
      <c r="Z21" s="82">
        <f ca="1">IF(OR(W21=0,X21=0),"NA",[1]!Min_Max(Y21/X21,-9.999,9.999))</f>
        <v>0.13923297253606889</v>
      </c>
      <c r="AA21" s="85"/>
      <c r="AB21" s="56"/>
      <c r="AC21" s="84"/>
      <c r="AD21" s="80">
        <f ca="1">VLOOKUP($B21,'PTD Calculations'!$A:$DF,AD$2,FALSE)/1000</f>
        <v>180.01415402703685</v>
      </c>
      <c r="AE21" s="80">
        <f ca="1">VLOOKUP($B21,'PTD Calculations'!$A:$DF,AE$2,FALSE)/1000</f>
        <v>195.18519245762187</v>
      </c>
      <c r="AF21" s="81">
        <f ca="1">IF(OR(AD21=0,AE21=0),"NA",AD21-AE21)</f>
        <v>-15.171038430585014</v>
      </c>
      <c r="AG21" s="82">
        <f ca="1">IF(OR(AD21=0,AE21=0),"NA",[1]!Min_Max(AF21/AE21,-9.999,9.999))</f>
        <v>-7.7726379955174688E-2</v>
      </c>
      <c r="AH21" s="85"/>
      <c r="AI21" s="56"/>
      <c r="AJ21" s="84"/>
      <c r="AK21" s="80">
        <f ca="1">VLOOKUP($B21,'PTD Calculations'!$A:$DF,AK$2,FALSE)/1000</f>
        <v>70.867828627805224</v>
      </c>
      <c r="AL21" s="80">
        <f ca="1">VLOOKUP($B21,'PTD Calculations'!$A:$DF,AL$2,FALSE)/1000</f>
        <v>71.649342316015563</v>
      </c>
      <c r="AM21" s="81">
        <f ca="1">IF(OR(AK21=0,AL21=0),"NA",AK21-AL21)</f>
        <v>-0.78151368821033884</v>
      </c>
      <c r="AN21" s="82">
        <f ca="1">IF(OR(AK21=0,AL21=0),"NA",[1]!Min_Max(AM21/AL21,-9.999,9.999))</f>
        <v>-1.0907478881849408E-2</v>
      </c>
      <c r="AO21" s="86"/>
      <c r="AP21" s="43"/>
      <c r="AQ21" s="43" t="str">
        <f ca="1">IF(I21=0,"Hide","Show")</f>
        <v>Show</v>
      </c>
    </row>
    <row r="22" spans="1:43">
      <c r="B22" s="50">
        <v>8650</v>
      </c>
      <c r="C22" s="51" t="str">
        <f>VLOOKUP(B22,Stores!$A:$H,8,FALSE)</f>
        <v>8650 - Chicago, IL</v>
      </c>
      <c r="D22" s="51" t="str">
        <f ca="1">IF(L22="NA","NA","A")</f>
        <v>A</v>
      </c>
      <c r="E22" s="40" t="str">
        <f>VLOOKUP(B22,Stores!$A:$H,7,FALSE)</f>
        <v>IL</v>
      </c>
      <c r="F22" s="52">
        <f>VLOOKUP(B22,Stores!$A:$F,6,FALSE)</f>
        <v>41545</v>
      </c>
      <c r="G22" s="53"/>
      <c r="H22" s="54"/>
      <c r="I22" s="55">
        <f ca="1">VLOOKUP($B22,'PTD Calculations'!$A:$DF,I$2,FALSE)/1000</f>
        <v>584.4945762000001</v>
      </c>
      <c r="J22" s="55">
        <f ca="1">VLOOKUP($B22,'PTD Calculations'!$A:$DF,J$2,FALSE)/1000</f>
        <v>504.34442149000006</v>
      </c>
      <c r="K22" s="56">
        <f ca="1">IF(OR(I22=0,J22=0),"NA",I22-J22)</f>
        <v>80.150154710000038</v>
      </c>
      <c r="L22" s="57">
        <f ca="1">IF(OR(I22=0,J22=0),"NA",[1]!Min_Max(K22/J22,-9.999,9.999))</f>
        <v>0.15891948298587302</v>
      </c>
      <c r="M22" s="58"/>
      <c r="N22" s="59"/>
      <c r="O22" s="60"/>
      <c r="P22" s="55">
        <f ca="1">VLOOKUP($B22,'PTD Calculations'!$A:$DF,P$2,FALSE)/1000</f>
        <v>378.78655159352604</v>
      </c>
      <c r="Q22" s="55">
        <f ca="1">VLOOKUP($B22,'PTD Calculations'!$A:$DF,Q$2,FALSE)/1000</f>
        <v>329.02007377873713</v>
      </c>
      <c r="R22" s="56">
        <f ca="1">IF(OR(P22=0,Q22=0),"NA",P22-Q22)</f>
        <v>49.766477814788914</v>
      </c>
      <c r="S22" s="57">
        <f ca="1">IF(OR(P22=0,Q22=0),"NA",[1]!Min_Max(R22/Q22,-9.999,9.999))</f>
        <v>0.15125666116121655</v>
      </c>
      <c r="T22" s="61"/>
      <c r="U22" s="56"/>
      <c r="V22" s="60"/>
      <c r="W22" s="55">
        <f ca="1">VLOOKUP($B22,'PTD Calculations'!$A:$DF,W$2,FALSE)/1000</f>
        <v>97.495408329719012</v>
      </c>
      <c r="X22" s="55">
        <f ca="1">VLOOKUP($B22,'PTD Calculations'!$A:$DF,X$2,FALSE)/1000</f>
        <v>89.511955234228338</v>
      </c>
      <c r="Y22" s="56">
        <f ca="1">IF(OR(W22=0,X22=0),"NA",W22-X22)</f>
        <v>7.9834530954906739</v>
      </c>
      <c r="Z22" s="57">
        <f ca="1">IF(OR(W22=0,X22=0),"NA",[1]!Min_Max(Y22/X22,-9.999,9.999))</f>
        <v>8.9188679597045531E-2</v>
      </c>
      <c r="AA22" s="61"/>
      <c r="AB22" s="56"/>
      <c r="AC22" s="60"/>
      <c r="AD22" s="55">
        <f ca="1">VLOOKUP($B22,'PTD Calculations'!$A:$DF,AD$2,FALSE)/1000</f>
        <v>93.765010228771317</v>
      </c>
      <c r="AE22" s="55">
        <f ca="1">VLOOKUP($B22,'PTD Calculations'!$A:$DF,AE$2,FALSE)/1000</f>
        <v>66.758135675244716</v>
      </c>
      <c r="AF22" s="56">
        <f ca="1">IF(OR(AD22=0,AE22=0),"NA",AD22-AE22)</f>
        <v>27.0068745535266</v>
      </c>
      <c r="AG22" s="57">
        <f ca="1">IF(OR(AD22=0,AE22=0),"NA",[1]!Min_Max(AF22/AE22,-9.999,9.999))</f>
        <v>0.40454806414765265</v>
      </c>
      <c r="AH22" s="61"/>
      <c r="AI22" s="56"/>
      <c r="AJ22" s="60"/>
      <c r="AK22" s="55">
        <f ca="1">VLOOKUP($B22,'PTD Calculations'!$A:$DF,AK$2,FALSE)/1000</f>
        <v>14.447606047983721</v>
      </c>
      <c r="AL22" s="55">
        <f ca="1">VLOOKUP($B22,'PTD Calculations'!$A:$DF,AL$2,FALSE)/1000</f>
        <v>19.054256801789897</v>
      </c>
      <c r="AM22" s="56">
        <f ca="1">IF(OR(AK22=0,AL22=0),"NA",AK22-AL22)</f>
        <v>-4.6066507538061767</v>
      </c>
      <c r="AN22" s="57">
        <f ca="1">IF(OR(AK22=0,AL22=0),"NA",[1]!Min_Max(AM22/AL22,-9.999,9.999))</f>
        <v>-0.24176491383140392</v>
      </c>
      <c r="AO22" s="62"/>
      <c r="AP22" s="43"/>
      <c r="AQ22" s="43" t="str">
        <f ca="1">IF(I22=0,"Hide","Show")</f>
        <v>Show</v>
      </c>
    </row>
    <row r="23" spans="1:43">
      <c r="B23" s="50">
        <v>8611</v>
      </c>
      <c r="C23" s="51" t="str">
        <f>VLOOKUP(B23,Stores!$A:$H,8,FALSE)</f>
        <v>8611 - Plano, TX</v>
      </c>
      <c r="D23" s="51" t="str">
        <f ca="1">IF(L23="NA","NA","A")</f>
        <v>A</v>
      </c>
      <c r="E23" s="40" t="str">
        <f>VLOOKUP(B23,Stores!$A:$H,7,FALSE)</f>
        <v>TX</v>
      </c>
      <c r="F23" s="52">
        <f>VLOOKUP(B23,Stores!$A:$F,6,FALSE)</f>
        <v>42672</v>
      </c>
      <c r="G23" s="53"/>
      <c r="H23" s="54"/>
      <c r="I23" s="55">
        <f ca="1">VLOOKUP($B23,'PTD Calculations'!$A:$DF,I$2,FALSE)/1000</f>
        <v>412.22941784999995</v>
      </c>
      <c r="J23" s="55">
        <f ca="1">VLOOKUP($B23,'PTD Calculations'!$A:$DF,J$2,FALSE)/1000</f>
        <v>384.33040190999998</v>
      </c>
      <c r="K23" s="56">
        <f ca="1">IF(OR(I23=0,J23=0),"NA",I23-J23)</f>
        <v>27.89901593999997</v>
      </c>
      <c r="L23" s="57">
        <f ca="1">IF(OR(I23=0,J23=0),"NA",[1]!Min_Max(K23/J23,-9.999,9.999))</f>
        <v>7.2591228280018252E-2</v>
      </c>
      <c r="M23" s="58"/>
      <c r="N23" s="59"/>
      <c r="O23" s="60"/>
      <c r="P23" s="55">
        <f ca="1">VLOOKUP($B23,'PTD Calculations'!$A:$DF,P$2,FALSE)/1000</f>
        <v>297.28554150517715</v>
      </c>
      <c r="Q23" s="55">
        <f ca="1">VLOOKUP($B23,'PTD Calculations'!$A:$DF,Q$2,FALSE)/1000</f>
        <v>274.70423069745038</v>
      </c>
      <c r="R23" s="56">
        <f ca="1">IF(OR(P23=0,Q23=0),"NA",P23-Q23)</f>
        <v>22.581310807726766</v>
      </c>
      <c r="S23" s="57">
        <f ca="1">IF(OR(P23=0,Q23=0),"NA",[1]!Min_Max(R23/Q23,-9.999,9.999))</f>
        <v>8.2202268055336328E-2</v>
      </c>
      <c r="T23" s="61"/>
      <c r="U23" s="56"/>
      <c r="V23" s="60"/>
      <c r="W23" s="55">
        <f ca="1">VLOOKUP($B23,'PTD Calculations'!$A:$DF,W$2,FALSE)/1000</f>
        <v>57.65083954012924</v>
      </c>
      <c r="X23" s="55">
        <f ca="1">VLOOKUP($B23,'PTD Calculations'!$A:$DF,X$2,FALSE)/1000</f>
        <v>40.249575203853517</v>
      </c>
      <c r="Y23" s="56">
        <f ca="1">IF(OR(W23=0,X23=0),"NA",W23-X23)</f>
        <v>17.401264336275723</v>
      </c>
      <c r="Z23" s="57">
        <f ca="1">IF(OR(W23=0,X23=0),"NA",[1]!Min_Max(Y23/X23,-9.999,9.999))</f>
        <v>0.43233411155628088</v>
      </c>
      <c r="AA23" s="61"/>
      <c r="AB23" s="56"/>
      <c r="AC23" s="60"/>
      <c r="AD23" s="55">
        <f ca="1">VLOOKUP($B23,'PTD Calculations'!$A:$DF,AD$2,FALSE)/1000</f>
        <v>50.853759668016295</v>
      </c>
      <c r="AE23" s="55">
        <f ca="1">VLOOKUP($B23,'PTD Calculations'!$A:$DF,AE$2,FALSE)/1000</f>
        <v>66.643898889956063</v>
      </c>
      <c r="AF23" s="56">
        <f ca="1">IF(OR(AD23=0,AE23=0),"NA",AD23-AE23)</f>
        <v>-15.790139221939768</v>
      </c>
      <c r="AG23" s="57">
        <f ca="1">IF(OR(AD23=0,AE23=0),"NA",[1]!Min_Max(AF23/AE23,-9.999,9.999))</f>
        <v>-0.23693300489535896</v>
      </c>
      <c r="AH23" s="61"/>
      <c r="AI23" s="56"/>
      <c r="AJ23" s="60"/>
      <c r="AK23" s="55">
        <f ca="1">VLOOKUP($B23,'PTD Calculations'!$A:$DF,AK$2,FALSE)/1000</f>
        <v>6.4392771366772372</v>
      </c>
      <c r="AL23" s="55">
        <f ca="1">VLOOKUP($B23,'PTD Calculations'!$A:$DF,AL$2,FALSE)/1000</f>
        <v>2.732697118740067</v>
      </c>
      <c r="AM23" s="56">
        <f ca="1">IF(OR(AK23=0,AL23=0),"NA",AK23-AL23)</f>
        <v>3.7065800179371702</v>
      </c>
      <c r="AN23" s="57">
        <f ca="1">IF(OR(AK23=0,AL23=0),"NA",[1]!Min_Max(AM23/AL23,-9.999,9.999))</f>
        <v>1.3563815735444988</v>
      </c>
      <c r="AO23" s="62"/>
      <c r="AP23" s="43"/>
      <c r="AQ23" s="43" t="str">
        <f ca="1">IF(I23=0,"Hide","Show")</f>
        <v>Show</v>
      </c>
    </row>
    <row r="24" spans="1:43" ht="13.5" thickBot="1">
      <c r="B24" s="66" t="s">
        <v>116</v>
      </c>
      <c r="C24" s="67" t="s">
        <v>117</v>
      </c>
      <c r="D24" s="67">
        <f ca="1">COUNTIFS($I$9:$I$18,"&gt;"&amp;0)</f>
        <v>9</v>
      </c>
      <c r="E24" s="40"/>
      <c r="F24" s="68"/>
      <c r="G24" s="53"/>
      <c r="H24" s="69"/>
      <c r="I24" s="70">
        <f ca="1">VLOOKUP($B24,'PTD Calculations'!$A:$DF,I$2,FALSE)/1000</f>
        <v>4324.6603068750001</v>
      </c>
      <c r="J24" s="70">
        <f ca="1">VLOOKUP($B24,'PTD Calculations'!$A:$DF,J$2,FALSE)/1000</f>
        <v>4399.1672993799993</v>
      </c>
      <c r="K24" s="71">
        <f ca="1">IF(OR(I24=0,J24=0),"NA",I24-J24)</f>
        <v>-74.506992504999289</v>
      </c>
      <c r="L24" s="72">
        <f ca="1">IF(OR(I24=0,J24=0),"NA",[1]!Min_Max(K24/J24,-9.999,9.999))</f>
        <v>-1.6936612643829209E-2</v>
      </c>
      <c r="M24" s="73"/>
      <c r="N24" s="59"/>
      <c r="O24" s="74"/>
      <c r="P24" s="70">
        <f ca="1">VLOOKUP($B24,'PTD Calculations'!$A:$DF,P$2,FALSE)/1000</f>
        <v>2903.0673851685069</v>
      </c>
      <c r="Q24" s="70">
        <f ca="1">VLOOKUP($B24,'PTD Calculations'!$A:$DF,Q$2,FALSE)/1000</f>
        <v>3057.0534007778447</v>
      </c>
      <c r="R24" s="71">
        <f ca="1">IF(OR(P24=0,Q24=0),"NA",P24-Q24)</f>
        <v>-153.98601560933776</v>
      </c>
      <c r="S24" s="72">
        <f ca="1">IF(OR(P24=0,Q24=0),"NA",[1]!Min_Max(R24/Q24,-9.999,9.999))</f>
        <v>-5.0370731361826113E-2</v>
      </c>
      <c r="T24" s="75"/>
      <c r="U24" s="76"/>
      <c r="V24" s="74"/>
      <c r="W24" s="70">
        <f ca="1">VLOOKUP($B24,'PTD Calculations'!$A:$DF,W$2,FALSE)/1000</f>
        <v>693.62616115056085</v>
      </c>
      <c r="X24" s="70">
        <f ca="1">VLOOKUP($B24,'PTD Calculations'!$A:$DF,X$2,FALSE)/1000</f>
        <v>589.80346401681049</v>
      </c>
      <c r="Y24" s="71">
        <f ca="1">IF(OR(W24=0,X24=0),"NA",W24-X24)</f>
        <v>103.82269713375035</v>
      </c>
      <c r="Z24" s="72">
        <f ca="1">IF(OR(W24=0,X24=0),"NA",[1]!Min_Max(Y24/X24,-9.999,9.999))</f>
        <v>0.17602931055486512</v>
      </c>
      <c r="AA24" s="75"/>
      <c r="AB24" s="76"/>
      <c r="AC24" s="74"/>
      <c r="AD24" s="70">
        <f ca="1">VLOOKUP($B24,'PTD Calculations'!$A:$DF,AD$2,FALSE)/1000</f>
        <v>599.31767196163582</v>
      </c>
      <c r="AE24" s="70">
        <f ca="1">VLOOKUP($B24,'PTD Calculations'!$A:$DF,AE$2,FALSE)/1000</f>
        <v>600.95057312177562</v>
      </c>
      <c r="AF24" s="71">
        <f ca="1">IF(OR(AD24=0,AE24=0),"NA",AD24-AE24)</f>
        <v>-1.6329011601397951</v>
      </c>
      <c r="AG24" s="72">
        <f ca="1">IF(OR(AD24=0,AE24=0),"NA",[1]!Min_Max(AF24/AE24,-9.999,9.999))</f>
        <v>-2.7171971093351579E-3</v>
      </c>
      <c r="AH24" s="75"/>
      <c r="AI24" s="76"/>
      <c r="AJ24" s="74"/>
      <c r="AK24" s="70">
        <f ca="1">VLOOKUP($B24,'PTD Calculations'!$A:$DF,AK$2,FALSE)/1000</f>
        <v>128.64908859429622</v>
      </c>
      <c r="AL24" s="70">
        <f ca="1">VLOOKUP($B24,'PTD Calculations'!$A:$DF,AL$2,FALSE)/1000</f>
        <v>151.35986146356896</v>
      </c>
      <c r="AM24" s="71">
        <f ca="1">IF(OR(AK24=0,AL24=0),"NA",AK24-AL24)</f>
        <v>-22.710772869272745</v>
      </c>
      <c r="AN24" s="72">
        <f ca="1">IF(OR(AK24=0,AL24=0),"NA",[1]!Min_Max(AM24/AL24,-9.999,9.999))</f>
        <v>-0.15004488409061498</v>
      </c>
      <c r="AO24" s="77"/>
      <c r="AP24" s="65"/>
      <c r="AQ24" s="43" t="str">
        <f ca="1">IF(I24=0,"Hide","Show")</f>
        <v>Show</v>
      </c>
    </row>
    <row r="25" spans="1:43" ht="13.5" thickBot="1">
      <c r="B25" s="46"/>
      <c r="C25" s="46"/>
      <c r="D25" s="46"/>
      <c r="E25" s="46"/>
      <c r="F25" s="46"/>
      <c r="G25" s="40"/>
      <c r="H25" s="40"/>
      <c r="I25" s="46"/>
      <c r="J25" s="46"/>
      <c r="K25" s="46"/>
      <c r="L25" s="46"/>
      <c r="M25" s="46"/>
      <c r="N25" s="40"/>
      <c r="O25" s="46"/>
      <c r="P25" s="46"/>
      <c r="Q25" s="46"/>
      <c r="R25" s="46"/>
      <c r="S25" s="46"/>
      <c r="T25" s="46"/>
      <c r="U25" s="40"/>
      <c r="V25" s="46"/>
      <c r="W25" s="46"/>
      <c r="X25" s="46"/>
      <c r="Y25" s="46"/>
      <c r="Z25" s="46"/>
      <c r="AA25" s="46"/>
      <c r="AB25" s="40"/>
      <c r="AC25" s="46"/>
      <c r="AD25" s="46"/>
      <c r="AE25" s="46"/>
      <c r="AF25" s="46"/>
      <c r="AG25" s="46"/>
      <c r="AH25" s="46"/>
      <c r="AI25" s="40"/>
      <c r="AJ25" s="46"/>
      <c r="AK25" s="46"/>
      <c r="AL25" s="46"/>
      <c r="AM25" s="46"/>
      <c r="AN25" s="46"/>
      <c r="AO25" s="46"/>
      <c r="AQ25" s="78" t="s">
        <v>113</v>
      </c>
    </row>
    <row r="26" spans="1:43" ht="13.5" thickBot="1">
      <c r="B26" s="66" t="s">
        <v>118</v>
      </c>
      <c r="C26" s="67" t="s">
        <v>119</v>
      </c>
      <c r="D26" s="67">
        <f ca="1">COUNTIFS($I$9:$I$18,"&gt;"&amp;0)</f>
        <v>9</v>
      </c>
      <c r="E26" s="40"/>
      <c r="F26" s="68"/>
      <c r="G26" s="53"/>
      <c r="H26" s="87"/>
      <c r="I26" s="88">
        <f ca="1">VLOOKUP($B26,'PTD Calculations'!$A:$DF,I$2,FALSE)/1000</f>
        <v>7671.6100760250001</v>
      </c>
      <c r="J26" s="88">
        <f ca="1">VLOOKUP($B26,'PTD Calculations'!$A:$DF,J$2,FALSE)/1000</f>
        <v>7506.477056329999</v>
      </c>
      <c r="K26" s="89">
        <f ca="1">IF(OR(I26=0,J26=0),"NA",I26-J26)</f>
        <v>165.13301969500117</v>
      </c>
      <c r="L26" s="90">
        <f ca="1">IF(OR(I26=0,J26=0),"NA",[1]!Min_Max(K26/J26,-9.999,9.999))</f>
        <v>2.1998737684244193E-2</v>
      </c>
      <c r="M26" s="91"/>
      <c r="N26" s="59"/>
      <c r="O26" s="92"/>
      <c r="P26" s="88">
        <f ca="1">VLOOKUP($B26,'PTD Calculations'!$A:$DF,P$2,FALSE)/1000</f>
        <v>5004.7771281066916</v>
      </c>
      <c r="Q26" s="88">
        <f ca="1">VLOOKUP($B26,'PTD Calculations'!$A:$DF,Q$2,FALSE)/1000</f>
        <v>4918.332595249748</v>
      </c>
      <c r="R26" s="89">
        <f ca="1">IF(OR(P26=0,Q26=0),"NA",P26-Q26)</f>
        <v>86.444532856943624</v>
      </c>
      <c r="S26" s="90">
        <f ca="1">IF(OR(P26=0,Q26=0),"NA",[1]!Min_Max(R26/Q26,-9.999,9.999))</f>
        <v>1.7575983564111539E-2</v>
      </c>
      <c r="T26" s="93"/>
      <c r="U26" s="76"/>
      <c r="V26" s="92"/>
      <c r="W26" s="88">
        <f ca="1">VLOOKUP($B26,'PTD Calculations'!$A:$DF,W$2,FALSE)/1000</f>
        <v>1368.8122407446151</v>
      </c>
      <c r="X26" s="88">
        <f ca="1">VLOOKUP($B26,'PTD Calculations'!$A:$DF,X$2,FALSE)/1000</f>
        <v>1327.0978685391876</v>
      </c>
      <c r="Y26" s="89">
        <f ca="1">IF(OR(W26=0,X26=0),"NA",W26-X26)</f>
        <v>41.71437220542748</v>
      </c>
      <c r="Z26" s="90">
        <f ca="1">IF(OR(W26=0,X26=0),"NA",[1]!Min_Max(Y26/X26,-9.999,9.999))</f>
        <v>3.1432777637827772E-2</v>
      </c>
      <c r="AA26" s="93"/>
      <c r="AB26" s="76"/>
      <c r="AC26" s="92"/>
      <c r="AD26" s="88">
        <f ca="1">VLOOKUP($B26,'PTD Calculations'!$A:$DF,AD$2,FALSE)/1000</f>
        <v>1053.9584440505121</v>
      </c>
      <c r="AE26" s="88">
        <f ca="1">VLOOKUP($B26,'PTD Calculations'!$A:$DF,AE$2,FALSE)/1000</f>
        <v>1026.117512350196</v>
      </c>
      <c r="AF26" s="89">
        <f ca="1">IF(OR(AD26=0,AE26=0),"NA",AD26-AE26)</f>
        <v>27.840931700316105</v>
      </c>
      <c r="AG26" s="90">
        <f ca="1">IF(OR(AD26=0,AE26=0),"NA",[1]!Min_Max(AF26/AE26,-9.999,9.999))</f>
        <v>2.7132303430383791E-2</v>
      </c>
      <c r="AH26" s="93"/>
      <c r="AI26" s="76"/>
      <c r="AJ26" s="92"/>
      <c r="AK26" s="88">
        <f ca="1">VLOOKUP($B26,'PTD Calculations'!$A:$DF,AK$2,FALSE)/1000</f>
        <v>244.06226312318026</v>
      </c>
      <c r="AL26" s="88">
        <f ca="1">VLOOKUP($B26,'PTD Calculations'!$A:$DF,AL$2,FALSE)/1000</f>
        <v>234.92908019086806</v>
      </c>
      <c r="AM26" s="89">
        <f ca="1">IF(OR(AK26=0,AL26=0),"NA",AK26-AL26)</f>
        <v>9.1331829323121951</v>
      </c>
      <c r="AN26" s="90">
        <f ca="1">IF(OR(AK26=0,AL26=0),"NA",[1]!Min_Max(AM26/AL26,-9.999,9.999))</f>
        <v>3.8876340574321169E-2</v>
      </c>
      <c r="AO26" s="94"/>
      <c r="AP26" s="65"/>
      <c r="AQ26" s="65" t="s">
        <v>113</v>
      </c>
    </row>
    <row r="27" spans="1:43">
      <c r="B27" s="46"/>
      <c r="C27" s="46"/>
      <c r="D27" s="46"/>
      <c r="E27" s="46"/>
      <c r="F27" s="46"/>
      <c r="G27" s="40"/>
      <c r="H27" s="40"/>
      <c r="I27" s="46"/>
      <c r="J27" s="46"/>
      <c r="K27" s="46"/>
      <c r="L27" s="46"/>
      <c r="M27" s="46"/>
      <c r="N27" s="40"/>
      <c r="O27" s="46"/>
      <c r="P27" s="46"/>
      <c r="Q27" s="46"/>
      <c r="R27" s="46"/>
      <c r="S27" s="46"/>
      <c r="T27" s="46"/>
      <c r="U27" s="40"/>
      <c r="V27" s="46"/>
      <c r="W27" s="46"/>
      <c r="X27" s="46"/>
      <c r="Y27" s="46"/>
      <c r="Z27" s="46"/>
      <c r="AA27" s="46"/>
      <c r="AB27" s="40"/>
      <c r="AC27" s="46"/>
      <c r="AD27" s="46"/>
      <c r="AE27" s="46"/>
      <c r="AF27" s="46"/>
      <c r="AG27" s="46"/>
      <c r="AH27" s="46"/>
      <c r="AI27" s="40"/>
      <c r="AJ27" s="46"/>
      <c r="AK27" s="46"/>
      <c r="AL27" s="46"/>
      <c r="AM27" s="46"/>
      <c r="AN27" s="46"/>
      <c r="AO27" s="46"/>
      <c r="AQ27" s="65" t="s">
        <v>113</v>
      </c>
    </row>
    <row r="28" spans="1:43" ht="13.5" thickBot="1">
      <c r="B28" s="46"/>
      <c r="C28" s="46"/>
      <c r="D28" s="46"/>
      <c r="E28" s="46"/>
      <c r="F28" s="46"/>
      <c r="G28" s="40"/>
      <c r="H28" s="40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Q28" s="65" t="s">
        <v>113</v>
      </c>
    </row>
    <row r="29" spans="1:43" ht="16.5" thickBot="1">
      <c r="B29" s="46"/>
      <c r="C29" s="46"/>
      <c r="D29" s="46"/>
      <c r="E29" s="46"/>
      <c r="F29" s="46"/>
      <c r="G29" s="40"/>
      <c r="H29" s="25"/>
      <c r="I29" s="192" t="s">
        <v>120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26"/>
      <c r="AQ29" s="78" t="s">
        <v>113</v>
      </c>
    </row>
    <row r="30" spans="1:43" ht="15.75">
      <c r="B30" s="27"/>
      <c r="C30" s="28"/>
      <c r="D30" s="28"/>
      <c r="E30" s="28"/>
      <c r="F30" s="28"/>
      <c r="G30" s="29"/>
      <c r="H30" s="30"/>
      <c r="I30" s="193" t="s">
        <v>97</v>
      </c>
      <c r="J30" s="193"/>
      <c r="K30" s="193"/>
      <c r="L30" s="193"/>
      <c r="M30" s="31"/>
      <c r="N30" s="32"/>
      <c r="O30" s="30"/>
      <c r="P30" s="193" t="s">
        <v>98</v>
      </c>
      <c r="Q30" s="193"/>
      <c r="R30" s="193"/>
      <c r="S30" s="193"/>
      <c r="T30" s="33"/>
      <c r="U30" s="34"/>
      <c r="V30" s="30"/>
      <c r="W30" s="193" t="s">
        <v>99</v>
      </c>
      <c r="X30" s="193"/>
      <c r="Y30" s="193"/>
      <c r="Z30" s="193"/>
      <c r="AA30" s="33"/>
      <c r="AB30" s="34"/>
      <c r="AC30" s="30"/>
      <c r="AD30" s="193" t="s">
        <v>100</v>
      </c>
      <c r="AE30" s="193"/>
      <c r="AF30" s="193"/>
      <c r="AG30" s="193"/>
      <c r="AH30" s="33"/>
      <c r="AI30" s="34"/>
      <c r="AJ30" s="30"/>
      <c r="AK30" s="193" t="s">
        <v>101</v>
      </c>
      <c r="AL30" s="193"/>
      <c r="AM30" s="193"/>
      <c r="AN30" s="193"/>
      <c r="AO30" s="33"/>
      <c r="AQ30" s="78" t="s">
        <v>113</v>
      </c>
    </row>
    <row r="31" spans="1:43">
      <c r="B31" s="35" t="s">
        <v>102</v>
      </c>
      <c r="C31" s="35" t="s">
        <v>103</v>
      </c>
      <c r="D31" s="35"/>
      <c r="E31" s="36" t="s">
        <v>105</v>
      </c>
      <c r="F31" s="36" t="s">
        <v>106</v>
      </c>
      <c r="G31" s="36"/>
      <c r="H31" s="37"/>
      <c r="I31" s="38" t="s">
        <v>107</v>
      </c>
      <c r="J31" s="38" t="s">
        <v>108</v>
      </c>
      <c r="K31" s="38" t="s">
        <v>109</v>
      </c>
      <c r="L31" s="38" t="s">
        <v>110</v>
      </c>
      <c r="M31" s="39"/>
      <c r="N31" s="40"/>
      <c r="O31" s="37"/>
      <c r="P31" s="38" t="s">
        <v>107</v>
      </c>
      <c r="Q31" s="38" t="s">
        <v>108</v>
      </c>
      <c r="R31" s="38" t="s">
        <v>109</v>
      </c>
      <c r="S31" s="38" t="s">
        <v>111</v>
      </c>
      <c r="T31" s="41"/>
      <c r="U31" s="42"/>
      <c r="V31" s="37"/>
      <c r="W31" s="38" t="s">
        <v>107</v>
      </c>
      <c r="X31" s="38" t="s">
        <v>108</v>
      </c>
      <c r="Y31" s="38" t="s">
        <v>109</v>
      </c>
      <c r="Z31" s="38" t="s">
        <v>111</v>
      </c>
      <c r="AA31" s="41"/>
      <c r="AB31" s="42"/>
      <c r="AC31" s="37"/>
      <c r="AD31" s="38" t="s">
        <v>107</v>
      </c>
      <c r="AE31" s="38" t="s">
        <v>108</v>
      </c>
      <c r="AF31" s="38" t="s">
        <v>109</v>
      </c>
      <c r="AG31" s="38" t="s">
        <v>111</v>
      </c>
      <c r="AH31" s="41"/>
      <c r="AI31" s="42"/>
      <c r="AJ31" s="37"/>
      <c r="AK31" s="38" t="s">
        <v>107</v>
      </c>
      <c r="AL31" s="38" t="s">
        <v>108</v>
      </c>
      <c r="AM31" s="38" t="s">
        <v>109</v>
      </c>
      <c r="AN31" s="38" t="s">
        <v>111</v>
      </c>
      <c r="AO31" s="41"/>
      <c r="AQ31" s="78" t="s">
        <v>113</v>
      </c>
    </row>
    <row r="32" spans="1:43" ht="5.45" customHeight="1">
      <c r="B32" s="46"/>
      <c r="C32" s="46"/>
      <c r="D32" s="46"/>
      <c r="E32" s="46"/>
      <c r="F32" s="46"/>
      <c r="G32" s="40"/>
      <c r="H32" s="47"/>
      <c r="I32" s="40"/>
      <c r="J32" s="40"/>
      <c r="K32" s="40"/>
      <c r="L32" s="40"/>
      <c r="M32" s="48"/>
      <c r="N32" s="40"/>
      <c r="O32" s="47"/>
      <c r="P32" s="40"/>
      <c r="Q32" s="40"/>
      <c r="R32" s="40"/>
      <c r="S32" s="40"/>
      <c r="T32" s="48"/>
      <c r="U32" s="40"/>
      <c r="V32" s="47"/>
      <c r="W32" s="40"/>
      <c r="X32" s="40"/>
      <c r="Y32" s="40"/>
      <c r="Z32" s="40"/>
      <c r="AA32" s="48"/>
      <c r="AB32" s="40"/>
      <c r="AC32" s="47"/>
      <c r="AD32" s="40"/>
      <c r="AE32" s="40"/>
      <c r="AF32" s="40"/>
      <c r="AG32" s="40"/>
      <c r="AH32" s="48"/>
      <c r="AI32" s="40"/>
      <c r="AJ32" s="47"/>
      <c r="AK32" s="40"/>
      <c r="AL32" s="40"/>
      <c r="AM32" s="40"/>
      <c r="AN32" s="40"/>
      <c r="AO32" s="48"/>
      <c r="AQ32" s="78" t="s">
        <v>113</v>
      </c>
    </row>
    <row r="33" spans="1:43">
      <c r="B33" s="50">
        <v>8615</v>
      </c>
      <c r="C33" s="51" t="str">
        <f>VLOOKUP(B33,Stores!$A:$H,8,FALSE)</f>
        <v>8615 - Orlando, FL</v>
      </c>
      <c r="D33" s="51" t="str">
        <f t="shared" ref="D33:D42" ca="1" si="7">IF(L33="NA","NA","A")</f>
        <v>NA</v>
      </c>
      <c r="E33" s="40" t="str">
        <f>VLOOKUP(B33,Stores!$A:$H,7,FALSE)</f>
        <v>FL</v>
      </c>
      <c r="F33" s="52">
        <f>VLOOKUP(B33,Stores!$A:$F,6,FALSE)</f>
        <v>41901</v>
      </c>
      <c r="G33" s="53"/>
      <c r="H33" s="54"/>
      <c r="I33" s="55">
        <f ca="1">VLOOKUP($B33,'YTD Calculations'!$A:$DF,I$2,FALSE)/1000</f>
        <v>2620.0121387999993</v>
      </c>
      <c r="J33" s="55">
        <f ca="1">VLOOKUP($B33,'YTD Calculations'!$A:$DF,J$2,FALSE)/1000</f>
        <v>0</v>
      </c>
      <c r="K33" s="56" t="str">
        <f t="shared" ref="K33:K43" ca="1" si="8">IF(OR(I33=0,J33=0),"NA",I33-J33)</f>
        <v>NA</v>
      </c>
      <c r="L33" s="57" t="str">
        <f ca="1">IF(OR(I33=0,J33=0),"NA",[1]!Min_Max(K33/J33,-9.999,9.999))</f>
        <v>NA</v>
      </c>
      <c r="M33" s="58"/>
      <c r="N33" s="59"/>
      <c r="O33" s="60"/>
      <c r="P33" s="55">
        <f ca="1">VLOOKUP($B33,'YTD Calculations'!$A:$DF,P$2,FALSE)/1000</f>
        <v>1583.2329785670668</v>
      </c>
      <c r="Q33" s="55">
        <f ca="1">VLOOKUP($B33,'YTD Calculations'!$A:$DF,Q$2,FALSE)/1000</f>
        <v>0</v>
      </c>
      <c r="R33" s="56" t="str">
        <f t="shared" ref="R33:R43" ca="1" si="9">IF(OR(P33=0,Q33=0),"NA",P33-Q33)</f>
        <v>NA</v>
      </c>
      <c r="S33" s="57" t="str">
        <f ca="1">IF(OR(P33=0,Q33=0),"NA",[1]!Min_Max(R33/Q33,-9.999,9.999))</f>
        <v>NA</v>
      </c>
      <c r="T33" s="61"/>
      <c r="U33" s="56"/>
      <c r="V33" s="60"/>
      <c r="W33" s="55">
        <f ca="1">VLOOKUP($B33,'YTD Calculations'!$A:$DF,W$2,FALSE)/1000</f>
        <v>312.79995208566987</v>
      </c>
      <c r="X33" s="55">
        <f ca="1">VLOOKUP($B33,'YTD Calculations'!$A:$DF,X$2,FALSE)/1000</f>
        <v>0</v>
      </c>
      <c r="Y33" s="56" t="str">
        <f t="shared" ref="Y33:Y42" ca="1" si="10">IF(OR(W33=0,X33=0),"NA",W33-X33)</f>
        <v>NA</v>
      </c>
      <c r="Z33" s="57" t="str">
        <f ca="1">IF(OR(W33=0,X33=0),"NA",[1]!Min_Max(Y33/X33,-9.999,9.999))</f>
        <v>NA</v>
      </c>
      <c r="AA33" s="61"/>
      <c r="AB33" s="56"/>
      <c r="AC33" s="60"/>
      <c r="AD33" s="55">
        <f ca="1">VLOOKUP($B33,'YTD Calculations'!$A:$DF,AD$2,FALSE)/1000</f>
        <v>682.35347050026439</v>
      </c>
      <c r="AE33" s="55">
        <f ca="1">VLOOKUP($B33,'YTD Calculations'!$A:$DF,AE$2,FALSE)/1000</f>
        <v>0</v>
      </c>
      <c r="AF33" s="56" t="str">
        <f t="shared" ref="AF33:AF42" ca="1" si="11">IF(OR(AD33=0,AE33=0),"NA",AD33-AE33)</f>
        <v>NA</v>
      </c>
      <c r="AG33" s="57" t="str">
        <f ca="1">IF(OR(AD33=0,AE33=0),"NA",[1]!Min_Max(AF33/AE33,-9.999,9.999))</f>
        <v>NA</v>
      </c>
      <c r="AH33" s="61"/>
      <c r="AI33" s="56"/>
      <c r="AJ33" s="60"/>
      <c r="AK33" s="55">
        <f ca="1">VLOOKUP($B33,'YTD Calculations'!$A:$DF,AK$2,FALSE)/1000</f>
        <v>41.625737646997948</v>
      </c>
      <c r="AL33" s="55">
        <f ca="1">VLOOKUP($B33,'YTD Calculations'!$A:$DF,AL$2,FALSE)/1000</f>
        <v>0</v>
      </c>
      <c r="AM33" s="56" t="str">
        <f t="shared" ref="AM33:AM42" ca="1" si="12">IF(OR(AK33=0,AL33=0),"NA",AK33-AL33)</f>
        <v>NA</v>
      </c>
      <c r="AN33" s="57" t="str">
        <f ca="1">IF(OR(AK33=0,AL33=0),"NA",[1]!Min_Max(AM33/AL33,-9.999,9.999))</f>
        <v>NA</v>
      </c>
      <c r="AO33" s="62"/>
      <c r="AQ33" s="43" t="str">
        <f t="shared" ref="AQ33:AQ42" ca="1" si="13">IF(I33=0,"Hide","Show")</f>
        <v>Show</v>
      </c>
    </row>
    <row r="34" spans="1:43">
      <c r="B34" s="50">
        <v>8604</v>
      </c>
      <c r="C34" s="51" t="str">
        <f>VLOOKUP(B34,Stores!$A:$H,8,FALSE)</f>
        <v>8604 - Charlotte, NC</v>
      </c>
      <c r="D34" s="51" t="str">
        <f t="shared" ca="1" si="7"/>
        <v>A</v>
      </c>
      <c r="E34" s="40" t="str">
        <f>VLOOKUP(B34,Stores!$A:$H,7,FALSE)</f>
        <v>NC</v>
      </c>
      <c r="F34" s="52">
        <f>VLOOKUP(B34,Stores!$A:$F,6,FALSE)</f>
        <v>41576</v>
      </c>
      <c r="G34" s="53"/>
      <c r="H34" s="54"/>
      <c r="I34" s="55">
        <f ca="1">VLOOKUP($B34,'YTD Calculations'!$A:$DF,I$2,FALSE)/1000</f>
        <v>4382.0494596750004</v>
      </c>
      <c r="J34" s="55">
        <f ca="1">VLOOKUP($B34,'YTD Calculations'!$A:$DF,J$2,FALSE)/1000</f>
        <v>3923.9363295299995</v>
      </c>
      <c r="K34" s="56">
        <f t="shared" ca="1" si="8"/>
        <v>458.11313014500092</v>
      </c>
      <c r="L34" s="57">
        <f ca="1">IF(OR(I34=0,J34=0),"NA",[1]!Min_Max(K34/J34,-9.999,9.999))</f>
        <v>0.1167483597267932</v>
      </c>
      <c r="M34" s="58"/>
      <c r="N34" s="59"/>
      <c r="O34" s="60"/>
      <c r="P34" s="55">
        <f ca="1">VLOOKUP($B34,'YTD Calculations'!$A:$DF,P$2,FALSE)/1000</f>
        <v>3007.5608654348648</v>
      </c>
      <c r="Q34" s="55">
        <f ca="1">VLOOKUP($B34,'YTD Calculations'!$A:$DF,Q$2,FALSE)/1000</f>
        <v>2683.9008616668129</v>
      </c>
      <c r="R34" s="56">
        <f t="shared" ca="1" si="9"/>
        <v>323.66000376805187</v>
      </c>
      <c r="S34" s="57">
        <f ca="1">IF(OR(P34=0,Q34=0),"NA",[1]!Min_Max(R34/Q34,-9.999,9.999))</f>
        <v>0.1205931293479468</v>
      </c>
      <c r="T34" s="61"/>
      <c r="U34" s="56"/>
      <c r="V34" s="60"/>
      <c r="W34" s="55">
        <f ca="1">VLOOKUP($B34,'YTD Calculations'!$A:$DF,W$2,FALSE)/1000</f>
        <v>1002.1388702697059</v>
      </c>
      <c r="X34" s="55">
        <f ca="1">VLOOKUP($B34,'YTD Calculations'!$A:$DF,X$2,FALSE)/1000</f>
        <v>884.91448548821745</v>
      </c>
      <c r="Y34" s="56">
        <f t="shared" ca="1" si="10"/>
        <v>117.22438478148842</v>
      </c>
      <c r="Z34" s="57">
        <f ca="1">IF(OR(W34=0,X34=0),"NA",[1]!Min_Max(Y34/X34,-9.999,9.999))</f>
        <v>0.13246973205192181</v>
      </c>
      <c r="AA34" s="61"/>
      <c r="AB34" s="56"/>
      <c r="AC34" s="60"/>
      <c r="AD34" s="55">
        <f ca="1">VLOOKUP($B34,'YTD Calculations'!$A:$DF,AD$2,FALSE)/1000</f>
        <v>318.11588862993034</v>
      </c>
      <c r="AE34" s="55">
        <f ca="1">VLOOKUP($B34,'YTD Calculations'!$A:$DF,AE$2,FALSE)/1000</f>
        <v>296.85081866357501</v>
      </c>
      <c r="AF34" s="56">
        <f t="shared" ca="1" si="11"/>
        <v>21.265069966355327</v>
      </c>
      <c r="AG34" s="57">
        <f ca="1">IF(OR(AD34=0,AE34=0),"NA",[1]!Min_Max(AF34/AE34,-9.999,9.999))</f>
        <v>7.1635544284805605E-2</v>
      </c>
      <c r="AH34" s="61"/>
      <c r="AI34" s="56"/>
      <c r="AJ34" s="60"/>
      <c r="AK34" s="55">
        <f ca="1">VLOOKUP($B34,'YTD Calculations'!$A:$DF,AK$2,FALSE)/1000</f>
        <v>54.233835340497933</v>
      </c>
      <c r="AL34" s="55">
        <f ca="1">VLOOKUP($B34,'YTD Calculations'!$A:$DF,AL$2,FALSE)/1000</f>
        <v>58.270163711394382</v>
      </c>
      <c r="AM34" s="56">
        <f t="shared" ca="1" si="12"/>
        <v>-4.0363283708964488</v>
      </c>
      <c r="AN34" s="57">
        <f ca="1">IF(OR(AK34=0,AL34=0),"NA",[1]!Min_Max(AM34/AL34,-9.999,9.999))</f>
        <v>-6.9269212815119802E-2</v>
      </c>
      <c r="AO34" s="62"/>
      <c r="AQ34" s="43" t="str">
        <f t="shared" ca="1" si="13"/>
        <v>Show</v>
      </c>
    </row>
    <row r="35" spans="1:43">
      <c r="B35" s="50">
        <v>8620</v>
      </c>
      <c r="C35" s="51" t="str">
        <f>VLOOKUP(B35,Stores!$A:$H,8,FALSE)</f>
        <v>8620 - New York, NY</v>
      </c>
      <c r="D35" s="51" t="str">
        <f t="shared" ca="1" si="7"/>
        <v>A</v>
      </c>
      <c r="E35" s="40" t="str">
        <f>VLOOKUP(B35,Stores!$A:$H,7,FALSE)</f>
        <v>NY</v>
      </c>
      <c r="F35" s="52">
        <f>VLOOKUP(B35,Stores!$A:$F,6,FALSE)</f>
        <v>36592</v>
      </c>
      <c r="G35" s="53"/>
      <c r="H35" s="54"/>
      <c r="I35" s="55">
        <f ca="1">VLOOKUP($B35,'YTD Calculations'!$A:$DF,I$2,FALSE)/1000</f>
        <v>5037.9499112249987</v>
      </c>
      <c r="J35" s="55">
        <f ca="1">VLOOKUP($B35,'YTD Calculations'!$A:$DF,J$2,FALSE)/1000</f>
        <v>477.23681943000003</v>
      </c>
      <c r="K35" s="56">
        <f t="shared" ca="1" si="8"/>
        <v>4560.7130917949989</v>
      </c>
      <c r="L35" s="57">
        <f ca="1">IF(OR(I35=0,J35=0),"NA",[1]!Min_Max(K35/J35,-9.999,9.999))</f>
        <v>9.5564987991542711</v>
      </c>
      <c r="M35" s="58"/>
      <c r="N35" s="59"/>
      <c r="O35" s="60"/>
      <c r="P35" s="55">
        <f ca="1">VLOOKUP($B35,'YTD Calculations'!$A:$DF,P$2,FALSE)/1000</f>
        <v>3172.486481200709</v>
      </c>
      <c r="Q35" s="55">
        <f ca="1">VLOOKUP($B35,'YTD Calculations'!$A:$DF,Q$2,FALSE)/1000</f>
        <v>315.54516898226575</v>
      </c>
      <c r="R35" s="56">
        <f t="shared" ca="1" si="9"/>
        <v>2856.9413122184433</v>
      </c>
      <c r="S35" s="57">
        <f ca="1">IF(OR(P35=0,Q35=0),"NA",[1]!Min_Max(R35/Q35,-9.999,9.999))</f>
        <v>9.0539852707395081</v>
      </c>
      <c r="T35" s="61"/>
      <c r="U35" s="56"/>
      <c r="V35" s="60"/>
      <c r="W35" s="55">
        <f ca="1">VLOOKUP($B35,'YTD Calculations'!$A:$DF,W$2,FALSE)/1000</f>
        <v>862.66762352392368</v>
      </c>
      <c r="X35" s="55">
        <f ca="1">VLOOKUP($B35,'YTD Calculations'!$A:$DF,X$2,FALSE)/1000</f>
        <v>34.095803689521603</v>
      </c>
      <c r="Y35" s="56">
        <f t="shared" ca="1" si="10"/>
        <v>828.57181983440205</v>
      </c>
      <c r="Z35" s="57">
        <f ca="1">IF(OR(W35=0,X35=0),"NA",[1]!Min_Max(Y35/X35,-9.999,9.999))</f>
        <v>9.9990000000000006</v>
      </c>
      <c r="AA35" s="61"/>
      <c r="AB35" s="56"/>
      <c r="AC35" s="60"/>
      <c r="AD35" s="55">
        <f ca="1">VLOOKUP($B35,'YTD Calculations'!$A:$DF,AD$2,FALSE)/1000</f>
        <v>751.68249683933766</v>
      </c>
      <c r="AE35" s="55">
        <f ca="1">VLOOKUP($B35,'YTD Calculations'!$A:$DF,AE$2,FALSE)/1000</f>
        <v>93.590979622300594</v>
      </c>
      <c r="AF35" s="56">
        <f t="shared" ca="1" si="11"/>
        <v>658.09151721703711</v>
      </c>
      <c r="AG35" s="57">
        <f ca="1">IF(OR(AD35=0,AE35=0),"NA",[1]!Min_Max(AF35/AE35,-9.999,9.999))</f>
        <v>7.0315699212985789</v>
      </c>
      <c r="AH35" s="61"/>
      <c r="AI35" s="56"/>
      <c r="AJ35" s="60"/>
      <c r="AK35" s="55">
        <f ca="1">VLOOKUP($B35,'YTD Calculations'!$A:$DF,AK$2,FALSE)/1000</f>
        <v>251.11330966102872</v>
      </c>
      <c r="AL35" s="55">
        <f ca="1">VLOOKUP($B35,'YTD Calculations'!$A:$DF,AL$2,FALSE)/1000</f>
        <v>34.004867135912036</v>
      </c>
      <c r="AM35" s="56">
        <f t="shared" ca="1" si="12"/>
        <v>217.10844252511669</v>
      </c>
      <c r="AN35" s="57">
        <f ca="1">IF(OR(AK35=0,AL35=0),"NA",[1]!Min_Max(AM35/AL35,-9.999,9.999))</f>
        <v>6.3846284609014594</v>
      </c>
      <c r="AO35" s="62"/>
      <c r="AQ35" s="43" t="str">
        <f t="shared" ca="1" si="13"/>
        <v>Show</v>
      </c>
    </row>
    <row r="36" spans="1:43">
      <c r="B36" s="50">
        <v>8640</v>
      </c>
      <c r="C36" s="51" t="str">
        <f>VLOOKUP(B36,Stores!$A:$H,8,FALSE)</f>
        <v>8640 - Las Vegas, NV</v>
      </c>
      <c r="D36" s="51" t="str">
        <f t="shared" ca="1" si="7"/>
        <v>A</v>
      </c>
      <c r="E36" s="40" t="str">
        <f>VLOOKUP(B36,Stores!$A:$H,7,FALSE)</f>
        <v>NV</v>
      </c>
      <c r="F36" s="52">
        <f>VLOOKUP(B36,Stores!$A:$F,6,FALSE)</f>
        <v>35173</v>
      </c>
      <c r="G36" s="53"/>
      <c r="H36" s="54"/>
      <c r="I36" s="55">
        <f ca="1">VLOOKUP($B36,'YTD Calculations'!$A:$DF,I$2,FALSE)/1000</f>
        <v>4088.3512326000009</v>
      </c>
      <c r="J36" s="55">
        <f ca="1">VLOOKUP($B36,'YTD Calculations'!$A:$DF,J$2,FALSE)/1000</f>
        <v>3599.5746810099999</v>
      </c>
      <c r="K36" s="56">
        <f t="shared" ca="1" si="8"/>
        <v>488.77655159000096</v>
      </c>
      <c r="L36" s="57">
        <f ca="1">IF(OR(I36=0,J36=0),"NA",[1]!Min_Max(K36/J36,-9.999,9.999))</f>
        <v>0.13578730680838544</v>
      </c>
      <c r="M36" s="58"/>
      <c r="N36" s="59"/>
      <c r="O36" s="60"/>
      <c r="P36" s="55">
        <f ca="1">VLOOKUP($B36,'YTD Calculations'!$A:$DF,P$2,FALSE)/1000</f>
        <v>2706.1260084353457</v>
      </c>
      <c r="Q36" s="55">
        <f ca="1">VLOOKUP($B36,'YTD Calculations'!$A:$DF,Q$2,FALSE)/1000</f>
        <v>2435.6105782789027</v>
      </c>
      <c r="R36" s="56">
        <f t="shared" ca="1" si="9"/>
        <v>270.51543015644302</v>
      </c>
      <c r="S36" s="57">
        <f ca="1">IF(OR(P36=0,Q36=0),"NA",[1]!Min_Max(R36/Q36,-9.999,9.999))</f>
        <v>0.11106678241954417</v>
      </c>
      <c r="T36" s="61"/>
      <c r="U36" s="56"/>
      <c r="V36" s="60"/>
      <c r="W36" s="55">
        <f ca="1">VLOOKUP($B36,'YTD Calculations'!$A:$DF,W$2,FALSE)/1000</f>
        <v>641.73023831427406</v>
      </c>
      <c r="X36" s="55">
        <f ca="1">VLOOKUP($B36,'YTD Calculations'!$A:$DF,X$2,FALSE)/1000</f>
        <v>504.72220351614527</v>
      </c>
      <c r="Y36" s="56">
        <f t="shared" ca="1" si="10"/>
        <v>137.00803479812879</v>
      </c>
      <c r="Z36" s="57">
        <f ca="1">IF(OR(W36=0,X36=0),"NA",[1]!Min_Max(Y36/X36,-9.999,9.999))</f>
        <v>0.27145236299030012</v>
      </c>
      <c r="AA36" s="61"/>
      <c r="AB36" s="56"/>
      <c r="AC36" s="60"/>
      <c r="AD36" s="55">
        <f ca="1">VLOOKUP($B36,'YTD Calculations'!$A:$DF,AD$2,FALSE)/1000</f>
        <v>710.0226410509448</v>
      </c>
      <c r="AE36" s="55">
        <f ca="1">VLOOKUP($B36,'YTD Calculations'!$A:$DF,AE$2,FALSE)/1000</f>
        <v>659.24189921495224</v>
      </c>
      <c r="AF36" s="56">
        <f t="shared" ca="1" si="11"/>
        <v>50.780741835992558</v>
      </c>
      <c r="AG36" s="57">
        <f ca="1">IF(OR(AD36=0,AE36=0),"NA",[1]!Min_Max(AF36/AE36,-9.999,9.999))</f>
        <v>7.7028996331185859E-2</v>
      </c>
      <c r="AH36" s="61"/>
      <c r="AI36" s="56"/>
      <c r="AJ36" s="60"/>
      <c r="AK36" s="55">
        <f ca="1">VLOOKUP($B36,'YTD Calculations'!$A:$DF,AK$2,FALSE)/1000</f>
        <v>30.472344799435092</v>
      </c>
      <c r="AL36" s="55">
        <f ca="1">VLOOKUP($B36,'YTD Calculations'!$A:$DF,AL$2,FALSE)/1000</f>
        <v>0</v>
      </c>
      <c r="AM36" s="56" t="str">
        <f t="shared" ca="1" si="12"/>
        <v>NA</v>
      </c>
      <c r="AN36" s="57" t="str">
        <f ca="1">IF(OR(AK36=0,AL36=0),"NA",[1]!Min_Max(AM36/AL36,-9.999,9.999))</f>
        <v>NA</v>
      </c>
      <c r="AO36" s="62"/>
      <c r="AQ36" s="43" t="str">
        <f t="shared" ca="1" si="13"/>
        <v>Show</v>
      </c>
    </row>
    <row r="37" spans="1:43">
      <c r="B37" s="50">
        <v>8680</v>
      </c>
      <c r="C37" s="51" t="str">
        <f>VLOOKUP(B37,Stores!$A:$H,8,FALSE)</f>
        <v>8680 - Philadelphia, PA</v>
      </c>
      <c r="D37" s="51" t="str">
        <f t="shared" ca="1" si="7"/>
        <v>NA</v>
      </c>
      <c r="E37" s="40" t="str">
        <f>VLOOKUP(B37,Stores!$A:$H,7,FALSE)</f>
        <v>PA</v>
      </c>
      <c r="F37" s="52">
        <f>VLOOKUP(B37,Stores!$A:$F,6,FALSE)</f>
        <v>42237</v>
      </c>
      <c r="G37" s="53"/>
      <c r="H37" s="54"/>
      <c r="I37" s="55">
        <f ca="1">VLOOKUP($B37,'YTD Calculations'!$A:$DF,I$2,FALSE)/1000</f>
        <v>0</v>
      </c>
      <c r="J37" s="55">
        <f ca="1">VLOOKUP($B37,'YTD Calculations'!$A:$DF,J$2,FALSE)/1000</f>
        <v>2583.1146181399995</v>
      </c>
      <c r="K37" s="56" t="str">
        <f t="shared" ca="1" si="8"/>
        <v>NA</v>
      </c>
      <c r="L37" s="57" t="str">
        <f ca="1">IF(OR(I37=0,J37=0),"NA",[1]!Min_Max(K37/J37,-9.999,9.999))</f>
        <v>NA</v>
      </c>
      <c r="M37" s="58"/>
      <c r="N37" s="59"/>
      <c r="O37" s="60"/>
      <c r="P37" s="55">
        <f ca="1">VLOOKUP($B37,'YTD Calculations'!$A:$DF,P$2,FALSE)/1000</f>
        <v>0</v>
      </c>
      <c r="Q37" s="55">
        <f ca="1">VLOOKUP($B37,'YTD Calculations'!$A:$DF,Q$2,FALSE)/1000</f>
        <v>1878.4557195414516</v>
      </c>
      <c r="R37" s="56" t="str">
        <f t="shared" ca="1" si="9"/>
        <v>NA</v>
      </c>
      <c r="S37" s="57" t="str">
        <f ca="1">IF(OR(P37=0,Q37=0),"NA",[1]!Min_Max(R37/Q37,-9.999,9.999))</f>
        <v>NA</v>
      </c>
      <c r="T37" s="61"/>
      <c r="U37" s="56"/>
      <c r="V37" s="60"/>
      <c r="W37" s="55">
        <f ca="1">VLOOKUP($B37,'YTD Calculations'!$A:$DF,W$2,FALSE)/1000</f>
        <v>0</v>
      </c>
      <c r="X37" s="55">
        <f ca="1">VLOOKUP($B37,'YTD Calculations'!$A:$DF,X$2,FALSE)/1000</f>
        <v>426.14327591846347</v>
      </c>
      <c r="Y37" s="56" t="str">
        <f t="shared" ca="1" si="10"/>
        <v>NA</v>
      </c>
      <c r="Z37" s="57" t="str">
        <f ca="1">IF(OR(W37=0,X37=0),"NA",[1]!Min_Max(Y37/X37,-9.999,9.999))</f>
        <v>NA</v>
      </c>
      <c r="AA37" s="61"/>
      <c r="AB37" s="56"/>
      <c r="AC37" s="60"/>
      <c r="AD37" s="55">
        <f ca="1">VLOOKUP($B37,'YTD Calculations'!$A:$DF,AD$2,FALSE)/1000</f>
        <v>0</v>
      </c>
      <c r="AE37" s="55">
        <f ca="1">VLOOKUP($B37,'YTD Calculations'!$A:$DF,AE$2,FALSE)/1000</f>
        <v>278.51562268008428</v>
      </c>
      <c r="AF37" s="56" t="str">
        <f t="shared" ca="1" si="11"/>
        <v>NA</v>
      </c>
      <c r="AG37" s="57" t="str">
        <f ca="1">IF(OR(AD37=0,AE37=0),"NA",[1]!Min_Max(AF37/AE37,-9.999,9.999))</f>
        <v>NA</v>
      </c>
      <c r="AH37" s="61"/>
      <c r="AI37" s="56"/>
      <c r="AJ37" s="60"/>
      <c r="AK37" s="55">
        <f ca="1">VLOOKUP($B37,'YTD Calculations'!$A:$DF,AK$2,FALSE)/1000</f>
        <v>0</v>
      </c>
      <c r="AL37" s="55">
        <f ca="1">VLOOKUP($B37,'YTD Calculations'!$A:$DF,AL$2,FALSE)/1000</f>
        <v>0</v>
      </c>
      <c r="AM37" s="56" t="str">
        <f t="shared" ca="1" si="12"/>
        <v>NA</v>
      </c>
      <c r="AN37" s="57" t="str">
        <f ca="1">IF(OR(AK37=0,AL37=0),"NA",[1]!Min_Max(AM37/AL37,-9.999,9.999))</f>
        <v>NA</v>
      </c>
      <c r="AO37" s="62"/>
      <c r="AQ37" s="43" t="str">
        <f t="shared" ca="1" si="13"/>
        <v>Hide</v>
      </c>
    </row>
    <row r="38" spans="1:43">
      <c r="B38" s="50">
        <v>8603</v>
      </c>
      <c r="C38" s="51" t="str">
        <f>VLOOKUP(B38,Stores!$A:$H,8,FALSE)</f>
        <v>8603 - Denver, CO</v>
      </c>
      <c r="D38" s="51" t="str">
        <f t="shared" ca="1" si="7"/>
        <v>A</v>
      </c>
      <c r="E38" s="40" t="str">
        <f>VLOOKUP(B38,Stores!$A:$H,7,FALSE)</f>
        <v>CO</v>
      </c>
      <c r="F38" s="52">
        <f>VLOOKUP(B38,Stores!$A:$F,6,FALSE)</f>
        <v>41349</v>
      </c>
      <c r="G38" s="53"/>
      <c r="H38" s="54"/>
      <c r="I38" s="55">
        <f ca="1">VLOOKUP($B38,'YTD Calculations'!$A:$DF,I$2,FALSE)/1000</f>
        <v>2623.9545555749996</v>
      </c>
      <c r="J38" s="55">
        <f ca="1">VLOOKUP($B38,'YTD Calculations'!$A:$DF,J$2,FALSE)/1000</f>
        <v>2996.5556071499991</v>
      </c>
      <c r="K38" s="56">
        <f t="shared" ca="1" si="8"/>
        <v>-372.60105157499947</v>
      </c>
      <c r="L38" s="57">
        <f ca="1">IF(OR(I38=0,J38=0),"NA",[1]!Min_Max(K38/J38,-9.999,9.999))</f>
        <v>-0.12434311270111134</v>
      </c>
      <c r="M38" s="58"/>
      <c r="N38" s="59"/>
      <c r="O38" s="60"/>
      <c r="P38" s="55">
        <f ca="1">VLOOKUP($B38,'YTD Calculations'!$A:$DF,P$2,FALSE)/1000</f>
        <v>1400.9533342698426</v>
      </c>
      <c r="Q38" s="55">
        <f ca="1">VLOOKUP($B38,'YTD Calculations'!$A:$DF,Q$2,FALSE)/1000</f>
        <v>1651.5842147753251</v>
      </c>
      <c r="R38" s="56">
        <f t="shared" ca="1" si="9"/>
        <v>-250.63088050548254</v>
      </c>
      <c r="S38" s="57">
        <f ca="1">IF(OR(P38=0,Q38=0),"NA",[1]!Min_Max(R38/Q38,-9.999,9.999))</f>
        <v>-0.15175180185382031</v>
      </c>
      <c r="T38" s="61"/>
      <c r="U38" s="56"/>
      <c r="V38" s="60"/>
      <c r="W38" s="55">
        <f ca="1">VLOOKUP($B38,'YTD Calculations'!$A:$DF,W$2,FALSE)/1000</f>
        <v>865.89969036443847</v>
      </c>
      <c r="X38" s="55">
        <f ca="1">VLOOKUP($B38,'YTD Calculations'!$A:$DF,X$2,FALSE)/1000</f>
        <v>947.83574774188946</v>
      </c>
      <c r="Y38" s="56">
        <f t="shared" ca="1" si="10"/>
        <v>-81.936057377450993</v>
      </c>
      <c r="Z38" s="57">
        <f ca="1">IF(OR(W38=0,X38=0),"NA",[1]!Min_Max(Y38/X38,-9.999,9.999))</f>
        <v>-8.6445417966830543E-2</v>
      </c>
      <c r="AA38" s="61"/>
      <c r="AB38" s="56"/>
      <c r="AC38" s="60"/>
      <c r="AD38" s="55">
        <f ca="1">VLOOKUP($B38,'YTD Calculations'!$A:$DF,AD$2,FALSE)/1000</f>
        <v>263.8140096834083</v>
      </c>
      <c r="AE38" s="55">
        <f ca="1">VLOOKUP($B38,'YTD Calculations'!$A:$DF,AE$2,FALSE)/1000</f>
        <v>295.95704887322688</v>
      </c>
      <c r="AF38" s="56">
        <f t="shared" ca="1" si="11"/>
        <v>-32.14303918981858</v>
      </c>
      <c r="AG38" s="57">
        <f ca="1">IF(OR(AD38=0,AE38=0),"NA",[1]!Min_Max(AF38/AE38,-9.999,9.999))</f>
        <v>-0.10860710806582966</v>
      </c>
      <c r="AH38" s="61"/>
      <c r="AI38" s="56"/>
      <c r="AJ38" s="60"/>
      <c r="AK38" s="55">
        <f ca="1">VLOOKUP($B38,'YTD Calculations'!$A:$DF,AK$2,FALSE)/1000</f>
        <v>93.287521257309834</v>
      </c>
      <c r="AL38" s="55">
        <f ca="1">VLOOKUP($B38,'YTD Calculations'!$A:$DF,AL$2,FALSE)/1000</f>
        <v>101.17859575955738</v>
      </c>
      <c r="AM38" s="56">
        <f t="shared" ca="1" si="12"/>
        <v>-7.8910745022475481</v>
      </c>
      <c r="AN38" s="57">
        <f ca="1">IF(OR(AK38=0,AL38=0),"NA",[1]!Min_Max(AM38/AL38,-9.999,9.999))</f>
        <v>-7.79915400387651E-2</v>
      </c>
      <c r="AO38" s="62"/>
      <c r="AQ38" s="43" t="str">
        <f t="shared" ca="1" si="13"/>
        <v>Show</v>
      </c>
    </row>
    <row r="39" spans="1:43">
      <c r="B39" s="50">
        <v>8655</v>
      </c>
      <c r="C39" s="51" t="str">
        <f>VLOOKUP(B39,Stores!$A:$H,8,FALSE)</f>
        <v>8655 - Washington, DC</v>
      </c>
      <c r="D39" s="51" t="str">
        <f t="shared" ca="1" si="7"/>
        <v>A</v>
      </c>
      <c r="E39" s="40" t="str">
        <f>VLOOKUP(B39,Stores!$A:$H,7,FALSE)</f>
        <v>DC</v>
      </c>
      <c r="F39" s="52">
        <f>VLOOKUP(B39,Stores!$A:$F,6,FALSE)</f>
        <v>41638</v>
      </c>
      <c r="G39" s="53"/>
      <c r="H39" s="54"/>
      <c r="I39" s="55">
        <f ca="1">VLOOKUP($B39,'YTD Calculations'!$A:$DF,I$2,FALSE)/1000</f>
        <v>4812.5895822000011</v>
      </c>
      <c r="J39" s="55">
        <f ca="1">VLOOKUP($B39,'YTD Calculations'!$A:$DF,J$2,FALSE)/1000</f>
        <v>4520.8997171800011</v>
      </c>
      <c r="K39" s="56">
        <f t="shared" ca="1" si="8"/>
        <v>291.68986502000007</v>
      </c>
      <c r="L39" s="57">
        <f ca="1">IF(OR(I39=0,J39=0),"NA",[1]!Min_Max(K39/J39,-9.999,9.999))</f>
        <v>6.4520313049975658E-2</v>
      </c>
      <c r="M39" s="58"/>
      <c r="N39" s="59"/>
      <c r="O39" s="60"/>
      <c r="P39" s="55">
        <f ca="1">VLOOKUP($B39,'YTD Calculations'!$A:$DF,P$2,FALSE)/1000</f>
        <v>3471.1097299375529</v>
      </c>
      <c r="Q39" s="55">
        <f ca="1">VLOOKUP($B39,'YTD Calculations'!$A:$DF,Q$2,FALSE)/1000</f>
        <v>3222.6554001721124</v>
      </c>
      <c r="R39" s="56">
        <f t="shared" ca="1" si="9"/>
        <v>248.45432976544043</v>
      </c>
      <c r="S39" s="57">
        <f ca="1">IF(OR(P39=0,Q39=0),"NA",[1]!Min_Max(R39/Q39,-9.999,9.999))</f>
        <v>7.7096151748701158E-2</v>
      </c>
      <c r="T39" s="61"/>
      <c r="U39" s="56"/>
      <c r="V39" s="60"/>
      <c r="W39" s="55">
        <f ca="1">VLOOKUP($B39,'YTD Calculations'!$A:$DF,W$2,FALSE)/1000</f>
        <v>827.95995855890362</v>
      </c>
      <c r="X39" s="55">
        <f ca="1">VLOOKUP($B39,'YTD Calculations'!$A:$DF,X$2,FALSE)/1000</f>
        <v>822.37149487385489</v>
      </c>
      <c r="Y39" s="56">
        <f t="shared" ca="1" si="10"/>
        <v>5.5884636850487368</v>
      </c>
      <c r="Z39" s="57">
        <f ca="1">IF(OR(W39=0,X39=0),"NA",[1]!Min_Max(Y39/X39,-9.999,9.999))</f>
        <v>6.7955464408526976E-3</v>
      </c>
      <c r="AA39" s="61"/>
      <c r="AB39" s="56"/>
      <c r="AC39" s="60"/>
      <c r="AD39" s="55">
        <f ca="1">VLOOKUP($B39,'YTD Calculations'!$A:$DF,AD$2,FALSE)/1000</f>
        <v>400.02145417893638</v>
      </c>
      <c r="AE39" s="55">
        <f ca="1">VLOOKUP($B39,'YTD Calculations'!$A:$DF,AE$2,FALSE)/1000</f>
        <v>401.05247896229321</v>
      </c>
      <c r="AF39" s="56">
        <f t="shared" ca="1" si="11"/>
        <v>-1.0310247833568269</v>
      </c>
      <c r="AG39" s="57">
        <f ca="1">IF(OR(AD39=0,AE39=0),"NA",[1]!Min_Max(AF39/AE39,-9.999,9.999))</f>
        <v>-2.570797682199998E-3</v>
      </c>
      <c r="AH39" s="61"/>
      <c r="AI39" s="56"/>
      <c r="AJ39" s="60"/>
      <c r="AK39" s="55">
        <f ca="1">VLOOKUP($B39,'YTD Calculations'!$A:$DF,AK$2,FALSE)/1000</f>
        <v>113.49843952460735</v>
      </c>
      <c r="AL39" s="55">
        <f ca="1">VLOOKUP($B39,'YTD Calculations'!$A:$DF,AL$2,FALSE)/1000</f>
        <v>74.820343171741001</v>
      </c>
      <c r="AM39" s="56">
        <f t="shared" ca="1" si="12"/>
        <v>38.678096352866348</v>
      </c>
      <c r="AN39" s="57">
        <f ca="1">IF(OR(AK39=0,AL39=0),"NA",[1]!Min_Max(AM39/AL39,-9.999,9.999))</f>
        <v>0.51694625703714669</v>
      </c>
      <c r="AO39" s="62"/>
      <c r="AQ39" s="43" t="str">
        <f t="shared" ca="1" si="13"/>
        <v>Show</v>
      </c>
    </row>
    <row r="40" spans="1:43">
      <c r="B40" s="50">
        <v>8602</v>
      </c>
      <c r="C40" s="51" t="str">
        <f>VLOOKUP(B40,Stores!$A:$H,8,FALSE)</f>
        <v>8602 - Ft. Worth, TX</v>
      </c>
      <c r="D40" s="51" t="str">
        <f t="shared" ca="1" si="7"/>
        <v>A</v>
      </c>
      <c r="E40" s="40" t="str">
        <f>VLOOKUP(B40,Stores!$A:$H,7,FALSE)</f>
        <v>TX</v>
      </c>
      <c r="F40" s="52">
        <f>VLOOKUP(B40,Stores!$A:$F,6,FALSE)</f>
        <v>42858</v>
      </c>
      <c r="G40" s="53"/>
      <c r="H40" s="54"/>
      <c r="I40" s="55">
        <f ca="1">VLOOKUP($B40,'YTD Calculations'!$A:$DF,I$2,FALSE)/1000</f>
        <v>5403.8216498250003</v>
      </c>
      <c r="J40" s="55">
        <f ca="1">VLOOKUP($B40,'YTD Calculations'!$A:$DF,J$2,FALSE)/1000</f>
        <v>5096.8417344600002</v>
      </c>
      <c r="K40" s="56">
        <f t="shared" ca="1" si="8"/>
        <v>306.97991536500012</v>
      </c>
      <c r="L40" s="57">
        <f ca="1">IF(OR(I40=0,J40=0),"NA",[1]!Min_Max(K40/J40,-9.999,9.999))</f>
        <v>6.0229438416636256E-2</v>
      </c>
      <c r="M40" s="58"/>
      <c r="N40" s="59"/>
      <c r="O40" s="60"/>
      <c r="P40" s="55">
        <f ca="1">VLOOKUP($B40,'YTD Calculations'!$A:$DF,P$2,FALSE)/1000</f>
        <v>3374.4362097360013</v>
      </c>
      <c r="Q40" s="55">
        <f ca="1">VLOOKUP($B40,'YTD Calculations'!$A:$DF,Q$2,FALSE)/1000</f>
        <v>3128.12346419805</v>
      </c>
      <c r="R40" s="56">
        <f t="shared" ca="1" si="9"/>
        <v>246.31274553795129</v>
      </c>
      <c r="S40" s="57">
        <f ca="1">IF(OR(P40=0,Q40=0),"NA",[1]!Min_Max(R40/Q40,-9.999,9.999))</f>
        <v>7.8741375894220964E-2</v>
      </c>
      <c r="T40" s="61"/>
      <c r="U40" s="56"/>
      <c r="V40" s="60"/>
      <c r="W40" s="55">
        <f ca="1">VLOOKUP($B40,'YTD Calculations'!$A:$DF,W$2,FALSE)/1000</f>
        <v>899.18858457101203</v>
      </c>
      <c r="X40" s="55">
        <f ca="1">VLOOKUP($B40,'YTD Calculations'!$A:$DF,X$2,FALSE)/1000</f>
        <v>785.79656189231332</v>
      </c>
      <c r="Y40" s="56">
        <f t="shared" ca="1" si="10"/>
        <v>113.39202267869871</v>
      </c>
      <c r="Z40" s="57">
        <f ca="1">IF(OR(W40=0,X40=0),"NA",[1]!Min_Max(Y40/X40,-9.999,9.999))</f>
        <v>0.14430200916842154</v>
      </c>
      <c r="AA40" s="61"/>
      <c r="AB40" s="56"/>
      <c r="AC40" s="60"/>
      <c r="AD40" s="55">
        <f ca="1">VLOOKUP($B40,'YTD Calculations'!$A:$DF,AD$2,FALSE)/1000</f>
        <v>968.61861300009241</v>
      </c>
      <c r="AE40" s="55">
        <f ca="1">VLOOKUP($B40,'YTD Calculations'!$A:$DF,AE$2,FALSE)/1000</f>
        <v>1078.8581365314615</v>
      </c>
      <c r="AF40" s="56">
        <f t="shared" ca="1" si="11"/>
        <v>-110.23952353136906</v>
      </c>
      <c r="AG40" s="57">
        <f ca="1">IF(OR(AD40=0,AE40=0),"NA",[1]!Min_Max(AF40/AE40,-9.999,9.999))</f>
        <v>-0.10218166763406922</v>
      </c>
      <c r="AH40" s="61"/>
      <c r="AI40" s="56"/>
      <c r="AJ40" s="60"/>
      <c r="AK40" s="55">
        <f ca="1">VLOOKUP($B40,'YTD Calculations'!$A:$DF,AK$2,FALSE)/1000</f>
        <v>161.57824251789273</v>
      </c>
      <c r="AL40" s="55">
        <f ca="1">VLOOKUP($B40,'YTD Calculations'!$A:$DF,AL$2,FALSE)/1000</f>
        <v>104.06357183817558</v>
      </c>
      <c r="AM40" s="56">
        <f t="shared" ca="1" si="12"/>
        <v>57.514670679717156</v>
      </c>
      <c r="AN40" s="57">
        <f ca="1">IF(OR(AK40=0,AL40=0),"NA",[1]!Min_Max(AM40/AL40,-9.999,9.999))</f>
        <v>0.55268783940220256</v>
      </c>
      <c r="AO40" s="62"/>
      <c r="AQ40" s="43" t="str">
        <f t="shared" ca="1" si="13"/>
        <v>Show</v>
      </c>
    </row>
    <row r="41" spans="1:43">
      <c r="B41" s="50">
        <v>8635</v>
      </c>
      <c r="C41" s="51" t="str">
        <f>VLOOKUP(B41,Stores!$A:$H,8,FALSE)</f>
        <v>8635 - Boston, MA</v>
      </c>
      <c r="D41" s="51" t="str">
        <f t="shared" ca="1" si="7"/>
        <v>A</v>
      </c>
      <c r="E41" s="40" t="str">
        <f>VLOOKUP(B41,Stores!$A:$H,7,FALSE)</f>
        <v>MA</v>
      </c>
      <c r="F41" s="52">
        <f>VLOOKUP(B41,Stores!$A:$F,6,FALSE)</f>
        <v>36189</v>
      </c>
      <c r="G41" s="53"/>
      <c r="H41" s="54"/>
      <c r="I41" s="63">
        <f ca="1">VLOOKUP($B41,'YTD Calculations'!$A:$DF,I$2,FALSE)/1000</f>
        <v>3812.6957095499993</v>
      </c>
      <c r="J41" s="55">
        <f ca="1">VLOOKUP($B41,'YTD Calculations'!$A:$DF,J$2,FALSE)/1000</f>
        <v>4433.2881890499993</v>
      </c>
      <c r="K41" s="56">
        <f t="shared" ca="1" si="8"/>
        <v>-620.59247950000008</v>
      </c>
      <c r="L41" s="57">
        <f ca="1">IF(OR(I41=0,J41=0),"NA",[1]!Min_Max(K41/J41,-9.999,9.999))</f>
        <v>-0.13998469150569379</v>
      </c>
      <c r="M41" s="58"/>
      <c r="N41" s="59"/>
      <c r="O41" s="60"/>
      <c r="P41" s="63">
        <f ca="1">VLOOKUP($B41,'YTD Calculations'!$A:$DF,P$2,FALSE)/1000</f>
        <v>2645.1932679357687</v>
      </c>
      <c r="Q41" s="55">
        <f ca="1">VLOOKUP($B41,'YTD Calculations'!$A:$DF,Q$2,FALSE)/1000</f>
        <v>3157.1406529962301</v>
      </c>
      <c r="R41" s="56">
        <f t="shared" ca="1" si="9"/>
        <v>-511.94738506046133</v>
      </c>
      <c r="S41" s="57">
        <f ca="1">IF(OR(P41=0,Q41=0),"NA",[1]!Min_Max(R41/Q41,-9.999,9.999))</f>
        <v>-0.16215539354403055</v>
      </c>
      <c r="T41" s="61"/>
      <c r="U41" s="56"/>
      <c r="V41" s="60"/>
      <c r="W41" s="63">
        <f ca="1">VLOOKUP($B41,'YTD Calculations'!$A:$DF,W$2,FALSE)/1000</f>
        <v>600.46018284395723</v>
      </c>
      <c r="X41" s="55">
        <f ca="1">VLOOKUP($B41,'YTD Calculations'!$A:$DF,X$2,FALSE)/1000</f>
        <v>670.76830543129063</v>
      </c>
      <c r="Y41" s="56">
        <f t="shared" ca="1" si="10"/>
        <v>-70.308122587333401</v>
      </c>
      <c r="Z41" s="57">
        <f ca="1">IF(OR(W41=0,X41=0),"NA",[1]!Min_Max(Y41/X41,-9.999,9.999))</f>
        <v>-0.10481729983071678</v>
      </c>
      <c r="AA41" s="61"/>
      <c r="AB41" s="56"/>
      <c r="AC41" s="60"/>
      <c r="AD41" s="63">
        <f ca="1">VLOOKUP($B41,'YTD Calculations'!$A:$DF,AD$2,FALSE)/1000</f>
        <v>566.96328600026811</v>
      </c>
      <c r="AE41" s="55">
        <f ca="1">VLOOKUP($B41,'YTD Calculations'!$A:$DF,AE$2,FALSE)/1000</f>
        <v>586.39777327644128</v>
      </c>
      <c r="AF41" s="56">
        <f t="shared" ca="1" si="11"/>
        <v>-19.434487276173172</v>
      </c>
      <c r="AG41" s="57">
        <f ca="1">IF(OR(AD41=0,AE41=0),"NA",[1]!Min_Max(AF41/AE41,-9.999,9.999))</f>
        <v>-3.3142157357769007E-2</v>
      </c>
      <c r="AH41" s="61"/>
      <c r="AI41" s="56"/>
      <c r="AJ41" s="60"/>
      <c r="AK41" s="63">
        <f ca="1">VLOOKUP($B41,'YTD Calculations'!$A:$DF,AK$2,FALSE)/1000</f>
        <v>7.8972770005171819E-2</v>
      </c>
      <c r="AL41" s="55">
        <f ca="1">VLOOKUP($B41,'YTD Calculations'!$A:$DF,AL$2,FALSE)/1000</f>
        <v>18.981457346037473</v>
      </c>
      <c r="AM41" s="56">
        <f t="shared" ca="1" si="12"/>
        <v>-18.9024845760323</v>
      </c>
      <c r="AN41" s="57">
        <f ca="1">IF(OR(AK41=0,AL41=0),"NA",[1]!Min_Max(AM41/AL41,-9.999,9.999))</f>
        <v>-0.99583947804610173</v>
      </c>
      <c r="AO41" s="62"/>
      <c r="AQ41" s="43" t="str">
        <f t="shared" ca="1" si="13"/>
        <v>Show</v>
      </c>
    </row>
    <row r="42" spans="1:43">
      <c r="B42" s="50">
        <v>8605</v>
      </c>
      <c r="C42" s="51" t="str">
        <f>VLOOKUP(B42,Stores!$A:$H,8,FALSE)</f>
        <v>8605 - Houston, TX</v>
      </c>
      <c r="D42" s="51" t="str">
        <f t="shared" ca="1" si="7"/>
        <v>A</v>
      </c>
      <c r="E42" s="40" t="str">
        <f>VLOOKUP(B42,Stores!$A:$H,7,FALSE)</f>
        <v>TX</v>
      </c>
      <c r="F42" s="52">
        <f>VLOOKUP(B42,Stores!$A:$F,6,FALSE)</f>
        <v>34950</v>
      </c>
      <c r="G42" s="53"/>
      <c r="H42" s="54"/>
      <c r="I42" s="55">
        <f ca="1">VLOOKUP($B42,'YTD Calculations'!$A:$DF,I$2,FALSE)/1000</f>
        <v>8575.0761011249997</v>
      </c>
      <c r="J42" s="55">
        <f ca="1">VLOOKUP($B42,'YTD Calculations'!$A:$DF,J$2,FALSE)/1000</f>
        <v>8607.6220337799987</v>
      </c>
      <c r="K42" s="56">
        <f t="shared" ca="1" si="8"/>
        <v>-32.545932654998978</v>
      </c>
      <c r="L42" s="57">
        <f ca="1">IF(OR(I42=0,J42=0),"NA",[1]!Min_Max(K42/J42,-9.999,9.999))</f>
        <v>-3.7810596849251498E-3</v>
      </c>
      <c r="M42" s="58"/>
      <c r="N42" s="59"/>
      <c r="O42" s="60"/>
      <c r="P42" s="55">
        <f ca="1">VLOOKUP($B42,'YTD Calculations'!$A:$DF,P$2,FALSE)/1000</f>
        <v>5489.8734205727469</v>
      </c>
      <c r="Q42" s="55">
        <f ca="1">VLOOKUP($B42,'YTD Calculations'!$A:$DF,Q$2,FALSE)/1000</f>
        <v>5571.5323729632537</v>
      </c>
      <c r="R42" s="56">
        <f t="shared" ca="1" si="9"/>
        <v>-81.658952390506784</v>
      </c>
      <c r="S42" s="57">
        <f ca="1">IF(OR(P42=0,Q42=0),"NA",[1]!Min_Max(R42/Q42,-9.999,9.999))</f>
        <v>-1.4656461979251854E-2</v>
      </c>
      <c r="T42" s="61"/>
      <c r="U42" s="56"/>
      <c r="V42" s="60"/>
      <c r="W42" s="55">
        <f ca="1">VLOOKUP($B42,'YTD Calculations'!$A:$DF,W$2,FALSE)/1000</f>
        <v>1359.3775565349258</v>
      </c>
      <c r="X42" s="55">
        <f ca="1">VLOOKUP($B42,'YTD Calculations'!$A:$DF,X$2,FALSE)/1000</f>
        <v>1208.4414232257557</v>
      </c>
      <c r="Y42" s="56">
        <f t="shared" ca="1" si="10"/>
        <v>150.93613330917015</v>
      </c>
      <c r="Z42" s="57">
        <f ca="1">IF(OR(W42=0,X42=0),"NA",[1]!Min_Max(Y42/X42,-9.999,9.999))</f>
        <v>0.12490148914811978</v>
      </c>
      <c r="AA42" s="61"/>
      <c r="AB42" s="56"/>
      <c r="AC42" s="60"/>
      <c r="AD42" s="55">
        <f ca="1">VLOOKUP($B42,'YTD Calculations'!$A:$DF,AD$2,FALSE)/1000</f>
        <v>1307.3031965336775</v>
      </c>
      <c r="AE42" s="55">
        <f ca="1">VLOOKUP($B42,'YTD Calculations'!$A:$DF,AE$2,FALSE)/1000</f>
        <v>1306.0825431167941</v>
      </c>
      <c r="AF42" s="56">
        <f t="shared" ca="1" si="11"/>
        <v>1.2206534168833514</v>
      </c>
      <c r="AG42" s="57">
        <f ca="1">IF(OR(AD42=0,AE42=0),"NA",[1]!Min_Max(AF42/AE42,-9.999,9.999))</f>
        <v>9.3459132680115506E-4</v>
      </c>
      <c r="AH42" s="61"/>
      <c r="AI42" s="56"/>
      <c r="AJ42" s="60"/>
      <c r="AK42" s="55">
        <f ca="1">VLOOKUP($B42,'YTD Calculations'!$A:$DF,AK$2,FALSE)/1000</f>
        <v>418.5219274836445</v>
      </c>
      <c r="AL42" s="55">
        <f ca="1">VLOOKUP($B42,'YTD Calculations'!$A:$DF,AL$2,FALSE)/1000</f>
        <v>521.5656944741977</v>
      </c>
      <c r="AM42" s="56">
        <f t="shared" ca="1" si="12"/>
        <v>-103.04376699055319</v>
      </c>
      <c r="AN42" s="57">
        <f ca="1">IF(OR(AK42=0,AL42=0),"NA",[1]!Min_Max(AM42/AL42,-9.999,9.999))</f>
        <v>-0.19756622815163097</v>
      </c>
      <c r="AO42" s="62"/>
      <c r="AQ42" s="43" t="str">
        <f t="shared" ca="1" si="13"/>
        <v>Show</v>
      </c>
    </row>
    <row r="43" spans="1:43" ht="13.5" thickBot="1">
      <c r="B43" s="66" t="s">
        <v>114</v>
      </c>
      <c r="C43" s="67" t="s">
        <v>115</v>
      </c>
      <c r="D43" s="67">
        <f ca="1">COUNTIFS($I$33:$I$42,"&gt;"&amp;0)</f>
        <v>9</v>
      </c>
      <c r="E43" s="40"/>
      <c r="F43" s="68"/>
      <c r="G43" s="53"/>
      <c r="H43" s="69"/>
      <c r="I43" s="70">
        <f ca="1">VLOOKUP($B43,'YTD Calculations'!$A:$DF,I$2,FALSE)/1000</f>
        <v>32781.424239450003</v>
      </c>
      <c r="J43" s="70">
        <f ca="1">VLOOKUP($B43,'YTD Calculations'!$A:$DF,J$2,FALSE)/1000</f>
        <v>27631.447695949999</v>
      </c>
      <c r="K43" s="71">
        <f t="shared" ca="1" si="8"/>
        <v>5149.9765435000045</v>
      </c>
      <c r="L43" s="72">
        <f ca="1">IF(OR(I43=0,J43=0),"NA",[1]!Min_Max(K43/J43,-9.999,9.999))</f>
        <v>0.18638098879831214</v>
      </c>
      <c r="M43" s="73"/>
      <c r="N43" s="59"/>
      <c r="O43" s="74"/>
      <c r="P43" s="70">
        <f ca="1">VLOOKUP($B43,'YTD Calculations'!$A:$DF,P$2,FALSE)/1000</f>
        <v>21361.098875517153</v>
      </c>
      <c r="Q43" s="70">
        <f ca="1">VLOOKUP($B43,'YTD Calculations'!$A:$DF,Q$2,FALSE)/1000</f>
        <v>18473.016060611149</v>
      </c>
      <c r="R43" s="71">
        <f t="shared" ca="1" si="9"/>
        <v>2888.0828149060035</v>
      </c>
      <c r="S43" s="72">
        <f ca="1">IF(OR(P43=0,Q43=0),"NA",[1]!Min_Max(R43/Q43,-9.999,9.999))</f>
        <v>0.15634062166297147</v>
      </c>
      <c r="T43" s="75"/>
      <c r="U43" s="76"/>
      <c r="V43" s="74"/>
      <c r="W43" s="70">
        <f ca="1">VLOOKUP($B43,'YTD Calculations'!$A:$DF,W$2,FALSE)/1000</f>
        <v>6012.8451005318848</v>
      </c>
      <c r="X43" s="70">
        <f ca="1">VLOOKUP($B43,'YTD Calculations'!$A:$DF,X$2,FALSE)/1000</f>
        <v>5076.6478785516956</v>
      </c>
      <c r="Y43" s="71">
        <f ca="1">IF(OR(W43=0,X43=0),"NA",W43-X43)</f>
        <v>936.19722198018917</v>
      </c>
      <c r="Z43" s="72">
        <f ca="1">IF(OR(W43=0,X43=0),"NA",[1]!Min_Max(Y43/X43,-9.999,9.999))</f>
        <v>0.18441247933218377</v>
      </c>
      <c r="AA43" s="75"/>
      <c r="AB43" s="76"/>
      <c r="AC43" s="74"/>
      <c r="AD43" s="70">
        <f ca="1">VLOOKUP($B43,'YTD Calculations'!$A:$DF,AD$2,FALSE)/1000</f>
        <v>4661.5918598831831</v>
      </c>
      <c r="AE43" s="70">
        <f ca="1">VLOOKUP($B43,'YTD Calculations'!$A:$DF,AE$2,FALSE)/1000</f>
        <v>3690.4647578243353</v>
      </c>
      <c r="AF43" s="71">
        <f ca="1">IF(OR(AD43=0,AE43=0),"NA",AD43-AE43)</f>
        <v>971.12710205884787</v>
      </c>
      <c r="AG43" s="72">
        <f ca="1">IF(OR(AD43=0,AE43=0),"NA",[1]!Min_Max(AF43/AE43,-9.999,9.999))</f>
        <v>0.26314493316862425</v>
      </c>
      <c r="AH43" s="75"/>
      <c r="AI43" s="76"/>
      <c r="AJ43" s="74"/>
      <c r="AK43" s="70">
        <f ca="1">VLOOKUP($B43,'YTD Calculations'!$A:$DF,AK$2,FALSE)/1000</f>
        <v>745.88840351777492</v>
      </c>
      <c r="AL43" s="70">
        <f ca="1">VLOOKUP($B43,'YTD Calculations'!$A:$DF,AL$2,FALSE)/1000</f>
        <v>391.31899896281783</v>
      </c>
      <c r="AM43" s="71">
        <f ca="1">IF(OR(AK43=0,AL43=0),"NA",AK43-AL43)</f>
        <v>354.56940455495709</v>
      </c>
      <c r="AN43" s="72">
        <f ca="1">IF(OR(AK43=0,AL43=0),"NA",[1]!Min_Max(AM43/AL43,-9.999,9.999))</f>
        <v>0.90608788608458901</v>
      </c>
      <c r="AO43" s="77"/>
      <c r="AQ43" s="78" t="s">
        <v>113</v>
      </c>
    </row>
    <row r="44" spans="1:43" ht="13.5" thickBot="1">
      <c r="A44" s="46"/>
      <c r="B44" s="46"/>
      <c r="C44" s="46"/>
      <c r="D44" s="46"/>
      <c r="E44" s="46"/>
      <c r="F44" s="46"/>
      <c r="G44" s="40"/>
      <c r="H44" s="40"/>
      <c r="I44" s="46"/>
      <c r="J44" s="46"/>
      <c r="K44" s="46"/>
      <c r="L44" s="46"/>
      <c r="M44" s="46"/>
      <c r="N44" s="40"/>
      <c r="O44" s="46"/>
      <c r="P44" s="46"/>
      <c r="Q44" s="46"/>
      <c r="R44" s="46"/>
      <c r="S44" s="46"/>
      <c r="T44" s="46"/>
      <c r="U44" s="40"/>
      <c r="V44" s="46"/>
      <c r="W44" s="46"/>
      <c r="X44" s="46"/>
      <c r="Y44" s="46"/>
      <c r="Z44" s="46"/>
      <c r="AA44" s="46"/>
      <c r="AB44" s="40"/>
      <c r="AC44" s="46"/>
      <c r="AD44" s="46"/>
      <c r="AE44" s="46"/>
      <c r="AF44" s="46"/>
      <c r="AG44" s="46"/>
      <c r="AH44" s="46"/>
      <c r="AI44" s="40"/>
      <c r="AJ44" s="46"/>
      <c r="AK44" s="46"/>
      <c r="AL44" s="46"/>
      <c r="AM44" s="46"/>
      <c r="AN44" s="46"/>
      <c r="AO44" s="46"/>
      <c r="AP44" s="46"/>
      <c r="AQ44" s="46" t="s">
        <v>113</v>
      </c>
    </row>
    <row r="45" spans="1:43">
      <c r="A45" s="46"/>
      <c r="B45" s="50">
        <v>8610</v>
      </c>
      <c r="C45" s="51" t="str">
        <f>VLOOKUP(B45,Stores!$A:$H,8,FALSE)</f>
        <v>8610 - Dallas Uptown, TX</v>
      </c>
      <c r="D45" s="51" t="str">
        <f ca="1">IF(L45="NA","NA","A")</f>
        <v>A</v>
      </c>
      <c r="E45" s="40" t="str">
        <f>VLOOKUP(B45,Stores!$A:$H,7,FALSE)</f>
        <v>TX</v>
      </c>
      <c r="F45" s="52">
        <f>VLOOKUP(B45,Stores!$A:$F,6,FALSE)</f>
        <v>39853</v>
      </c>
      <c r="G45" s="53"/>
      <c r="H45" s="79"/>
      <c r="I45" s="80">
        <f ca="1">VLOOKUP($B45,'YTD Calculations'!$A:$DF,I$2,FALSE)/1000</f>
        <v>16954.098644250007</v>
      </c>
      <c r="J45" s="80">
        <f ca="1">VLOOKUP($B45,'YTD Calculations'!$A:$DF,J$2,FALSE)/1000</f>
        <v>15563.931461539996</v>
      </c>
      <c r="K45" s="81">
        <f ca="1">IF(OR(I45=0,J45=0),"NA",I45-J45)</f>
        <v>1390.1671827100108</v>
      </c>
      <c r="L45" s="82">
        <f ca="1">IF(OR(I45=0,J45=0),"NA",[1]!Min_Max(K45/J45,-9.999,9.999))</f>
        <v>8.931979597476708E-2</v>
      </c>
      <c r="M45" s="83"/>
      <c r="N45" s="59"/>
      <c r="O45" s="84"/>
      <c r="P45" s="80">
        <f ca="1">VLOOKUP($B45,'YTD Calculations'!$A:$DF,P$2,FALSE)/1000</f>
        <v>12985.336630564254</v>
      </c>
      <c r="Q45" s="80">
        <f ca="1">VLOOKUP($B45,'YTD Calculations'!$A:$DF,Q$2,FALSE)/1000</f>
        <v>11892.887467684937</v>
      </c>
      <c r="R45" s="81">
        <f ca="1">IF(OR(P45=0,Q45=0),"NA",P45-Q45)</f>
        <v>1092.4491628793166</v>
      </c>
      <c r="S45" s="82">
        <f ca="1">IF(OR(P45=0,Q45=0),"NA",[1]!Min_Max(R45/Q45,-9.999,9.999))</f>
        <v>9.1857353048003923E-2</v>
      </c>
      <c r="T45" s="85"/>
      <c r="U45" s="56"/>
      <c r="V45" s="84"/>
      <c r="W45" s="80">
        <f ca="1">VLOOKUP($B45,'YTD Calculations'!$A:$DF,W$2,FALSE)/1000</f>
        <v>1833.7826652416811</v>
      </c>
      <c r="X45" s="80">
        <f ca="1">VLOOKUP($B45,'YTD Calculations'!$A:$DF,X$2,FALSE)/1000</f>
        <v>1546.4078903895077</v>
      </c>
      <c r="Y45" s="81">
        <f ca="1">IF(OR(W45=0,X45=0),"NA",W45-X45)</f>
        <v>287.37477485217346</v>
      </c>
      <c r="Z45" s="82">
        <f ca="1">IF(OR(W45=0,X45=0),"NA",[1]!Min_Max(Y45/X45,-9.999,9.999))</f>
        <v>0.18583374841665468</v>
      </c>
      <c r="AA45" s="85"/>
      <c r="AB45" s="56"/>
      <c r="AC45" s="84"/>
      <c r="AD45" s="80">
        <f ca="1">VLOOKUP($B45,'YTD Calculations'!$A:$DF,AD$2,FALSE)/1000</f>
        <v>1717.5259163586702</v>
      </c>
      <c r="AE45" s="80">
        <f ca="1">VLOOKUP($B45,'YTD Calculations'!$A:$DF,AE$2,FALSE)/1000</f>
        <v>1689.9343181996526</v>
      </c>
      <c r="AF45" s="81">
        <f ca="1">IF(OR(AD45=0,AE45=0),"NA",AD45-AE45)</f>
        <v>27.591598159017622</v>
      </c>
      <c r="AG45" s="82">
        <f ca="1">IF(OR(AD45=0,AE45=0),"NA",[1]!Min_Max(AF45/AE45,-9.999,9.999))</f>
        <v>1.632702399251347E-2</v>
      </c>
      <c r="AH45" s="85"/>
      <c r="AI45" s="56"/>
      <c r="AJ45" s="84"/>
      <c r="AK45" s="80">
        <f ca="1">VLOOKUP($B45,'YTD Calculations'!$A:$DF,AK$2,FALSE)/1000</f>
        <v>417.45343208539691</v>
      </c>
      <c r="AL45" s="80">
        <f ca="1">VLOOKUP($B45,'YTD Calculations'!$A:$DF,AL$2,FALSE)/1000</f>
        <v>434.7017852659003</v>
      </c>
      <c r="AM45" s="81">
        <f ca="1">IF(OR(AK45=0,AL45=0),"NA",AK45-AL45)</f>
        <v>-17.248353180503386</v>
      </c>
      <c r="AN45" s="82">
        <f ca="1">IF(OR(AK45=0,AL45=0),"NA",[1]!Min_Max(AM45/AL45,-9.999,9.999))</f>
        <v>-3.9678588322228391E-2</v>
      </c>
      <c r="AO45" s="86"/>
      <c r="AQ45" s="43" t="str">
        <f ca="1">IF(I45=0,"Hide","Show")</f>
        <v>Show</v>
      </c>
    </row>
    <row r="46" spans="1:43">
      <c r="A46" s="46"/>
      <c r="B46" s="50">
        <v>8650</v>
      </c>
      <c r="C46" s="51" t="str">
        <f>VLOOKUP(B46,Stores!$A:$H,8,FALSE)</f>
        <v>8650 - Chicago, IL</v>
      </c>
      <c r="D46" s="51" t="str">
        <f ca="1">IF(L46="NA","NA","A")</f>
        <v>A</v>
      </c>
      <c r="E46" s="40" t="str">
        <f>VLOOKUP(B46,Stores!$A:$H,7,FALSE)</f>
        <v>IL</v>
      </c>
      <c r="F46" s="52">
        <f>VLOOKUP(B46,Stores!$A:$F,6,FALSE)</f>
        <v>41545</v>
      </c>
      <c r="G46" s="53"/>
      <c r="H46" s="54"/>
      <c r="I46" s="55">
        <f ca="1">VLOOKUP($B46,'YTD Calculations'!$A:$DF,I$2,FALSE)/1000</f>
        <v>5087.7166816499994</v>
      </c>
      <c r="J46" s="55">
        <f ca="1">VLOOKUP($B46,'YTD Calculations'!$A:$DF,J$2,FALSE)/1000</f>
        <v>4826.2988757199992</v>
      </c>
      <c r="K46" s="56">
        <f ca="1">IF(OR(I46=0,J46=0),"NA",I46-J46)</f>
        <v>261.41780593000021</v>
      </c>
      <c r="L46" s="57">
        <f ca="1">IF(OR(I46=0,J46=0),"NA",[1]!Min_Max(K46/J46,-9.999,9.999))</f>
        <v>5.4165275019566889E-2</v>
      </c>
      <c r="M46" s="58"/>
      <c r="N46" s="59"/>
      <c r="O46" s="60"/>
      <c r="P46" s="55">
        <f ca="1">VLOOKUP($B46,'YTD Calculations'!$A:$DF,P$2,FALSE)/1000</f>
        <v>3415.1440400567794</v>
      </c>
      <c r="Q46" s="55">
        <f ca="1">VLOOKUP($B46,'YTD Calculations'!$A:$DF,Q$2,FALSE)/1000</f>
        <v>3312.7432900689105</v>
      </c>
      <c r="R46" s="56">
        <f ca="1">IF(OR(P46=0,Q46=0),"NA",P46-Q46)</f>
        <v>102.40074998786895</v>
      </c>
      <c r="S46" s="57">
        <f ca="1">IF(OR(P46=0,Q46=0),"NA",[1]!Min_Max(R46/Q46,-9.999,9.999))</f>
        <v>3.09111636554666E-2</v>
      </c>
      <c r="T46" s="61"/>
      <c r="U46" s="56"/>
      <c r="V46" s="60"/>
      <c r="W46" s="55">
        <f ca="1">VLOOKUP($B46,'YTD Calculations'!$A:$DF,W$2,FALSE)/1000</f>
        <v>751.08707846627397</v>
      </c>
      <c r="X46" s="55">
        <f ca="1">VLOOKUP($B46,'YTD Calculations'!$A:$DF,X$2,FALSE)/1000</f>
        <v>686.64129994392431</v>
      </c>
      <c r="Y46" s="56">
        <f ca="1">IF(OR(W46=0,X46=0),"NA",W46-X46)</f>
        <v>64.445778522349656</v>
      </c>
      <c r="Z46" s="57">
        <f ca="1">IF(OR(W46=0,X46=0),"NA",[1]!Min_Max(Y46/X46,-9.999,9.999))</f>
        <v>9.3856542750359942E-2</v>
      </c>
      <c r="AA46" s="61"/>
      <c r="AB46" s="56"/>
      <c r="AC46" s="60"/>
      <c r="AD46" s="55">
        <f ca="1">VLOOKUP($B46,'YTD Calculations'!$A:$DF,AD$2,FALSE)/1000</f>
        <v>837.70994051311038</v>
      </c>
      <c r="AE46" s="55">
        <f ca="1">VLOOKUP($B46,'YTD Calculations'!$A:$DF,AE$2,FALSE)/1000</f>
        <v>720.0610781503002</v>
      </c>
      <c r="AF46" s="56">
        <f ca="1">IF(OR(AD46=0,AE46=0),"NA",AD46-AE46)</f>
        <v>117.64886236281018</v>
      </c>
      <c r="AG46" s="57">
        <f ca="1">IF(OR(AD46=0,AE46=0),"NA",[1]!Min_Max(AF46/AE46,-9.999,9.999))</f>
        <v>0.16338733745341119</v>
      </c>
      <c r="AH46" s="61"/>
      <c r="AI46" s="56"/>
      <c r="AJ46" s="60"/>
      <c r="AK46" s="55">
        <f ca="1">VLOOKUP($B46,'YTD Calculations'!$A:$DF,AK$2,FALSE)/1000</f>
        <v>83.775622613834472</v>
      </c>
      <c r="AL46" s="55">
        <f ca="1">VLOOKUP($B46,'YTD Calculations'!$A:$DF,AL$2,FALSE)/1000</f>
        <v>106.8532075568633</v>
      </c>
      <c r="AM46" s="56">
        <f ca="1">IF(OR(AK46=0,AL46=0),"NA",AK46-AL46)</f>
        <v>-23.077584943028825</v>
      </c>
      <c r="AN46" s="57">
        <f ca="1">IF(OR(AK46=0,AL46=0),"NA",[1]!Min_Max(AM46/AL46,-9.999,9.999))</f>
        <v>-0.21597465785711481</v>
      </c>
      <c r="AO46" s="62"/>
      <c r="AQ46" s="43" t="str">
        <f ca="1">IF(I46=0,"Hide","Show")</f>
        <v>Show</v>
      </c>
    </row>
    <row r="47" spans="1:43">
      <c r="A47" s="46"/>
      <c r="B47" s="50">
        <v>8611</v>
      </c>
      <c r="C47" s="51" t="str">
        <f>VLOOKUP(B47,Stores!$A:$H,8,FALSE)</f>
        <v>8611 - Plano, TX</v>
      </c>
      <c r="D47" s="51" t="str">
        <f ca="1">IF(L47="NA","NA","A")</f>
        <v>A</v>
      </c>
      <c r="E47" s="40" t="str">
        <f>VLOOKUP(B47,Stores!$A:$H,7,FALSE)</f>
        <v>TX</v>
      </c>
      <c r="F47" s="52">
        <f>VLOOKUP(B47,Stores!$A:$F,6,FALSE)</f>
        <v>42672</v>
      </c>
      <c r="G47" s="53"/>
      <c r="H47" s="54"/>
      <c r="I47" s="55">
        <f ca="1">VLOOKUP($B47,'YTD Calculations'!$A:$DF,I$2,FALSE)/1000</f>
        <v>3635.7500798249994</v>
      </c>
      <c r="J47" s="55">
        <f ca="1">VLOOKUP($B47,'YTD Calculations'!$A:$DF,J$2,FALSE)/1000</f>
        <v>2787.9530534800001</v>
      </c>
      <c r="K47" s="56">
        <f ca="1">IF(OR(I47=0,J47=0),"NA",I47-J47)</f>
        <v>847.79702634499927</v>
      </c>
      <c r="L47" s="57">
        <f ca="1">IF(OR(I47=0,J47=0),"NA",[1]!Min_Max(K47/J47,-9.999,9.999))</f>
        <v>0.30409300661887245</v>
      </c>
      <c r="M47" s="58"/>
      <c r="N47" s="59"/>
      <c r="O47" s="60"/>
      <c r="P47" s="55">
        <f ca="1">VLOOKUP($B47,'YTD Calculations'!$A:$DF,P$2,FALSE)/1000</f>
        <v>2353.5680718735125</v>
      </c>
      <c r="Q47" s="55">
        <f ca="1">VLOOKUP($B47,'YTD Calculations'!$A:$DF,Q$2,FALSE)/1000</f>
        <v>1889.2057084496214</v>
      </c>
      <c r="R47" s="56">
        <f ca="1">IF(OR(P47=0,Q47=0),"NA",P47-Q47)</f>
        <v>464.36236342389111</v>
      </c>
      <c r="S47" s="57">
        <f ca="1">IF(OR(P47=0,Q47=0),"NA",[1]!Min_Max(R47/Q47,-9.999,9.999))</f>
        <v>0.24579767113077938</v>
      </c>
      <c r="T47" s="61"/>
      <c r="U47" s="56"/>
      <c r="V47" s="60"/>
      <c r="W47" s="55">
        <f ca="1">VLOOKUP($B47,'YTD Calculations'!$A:$DF,W$2,FALSE)/1000</f>
        <v>848.87392508269761</v>
      </c>
      <c r="X47" s="55">
        <f ca="1">VLOOKUP($B47,'YTD Calculations'!$A:$DF,X$2,FALSE)/1000</f>
        <v>545.14250710619842</v>
      </c>
      <c r="Y47" s="56">
        <f ca="1">IF(OR(W47=0,X47=0),"NA",W47-X47)</f>
        <v>303.73141797649919</v>
      </c>
      <c r="Z47" s="57">
        <f ca="1">IF(OR(W47=0,X47=0),"NA",[1]!Min_Max(Y47/X47,-9.999,9.999))</f>
        <v>0.55715966745798029</v>
      </c>
      <c r="AA47" s="61"/>
      <c r="AB47" s="56"/>
      <c r="AC47" s="60"/>
      <c r="AD47" s="55">
        <f ca="1">VLOOKUP($B47,'YTD Calculations'!$A:$DF,AD$2,FALSE)/1000</f>
        <v>373.98553712500393</v>
      </c>
      <c r="AE47" s="55">
        <f ca="1">VLOOKUP($B47,'YTD Calculations'!$A:$DF,AE$2,FALSE)/1000</f>
        <v>320.71460049339032</v>
      </c>
      <c r="AF47" s="56">
        <f ca="1">IF(OR(AD47=0,AE47=0),"NA",AD47-AE47)</f>
        <v>53.270936631613608</v>
      </c>
      <c r="AG47" s="57">
        <f ca="1">IF(OR(AD47=0,AE47=0),"NA",[1]!Min_Max(AF47/AE47,-9.999,9.999))</f>
        <v>0.16610075297370655</v>
      </c>
      <c r="AH47" s="61"/>
      <c r="AI47" s="56"/>
      <c r="AJ47" s="60"/>
      <c r="AK47" s="55">
        <f ca="1">VLOOKUP($B47,'YTD Calculations'!$A:$DF,AK$2,FALSE)/1000</f>
        <v>59.32254574378463</v>
      </c>
      <c r="AL47" s="55">
        <f ca="1">VLOOKUP($B47,'YTD Calculations'!$A:$DF,AL$2,FALSE)/1000</f>
        <v>32.890237430790457</v>
      </c>
      <c r="AM47" s="56">
        <f ca="1">IF(OR(AK47=0,AL47=0),"NA",AK47-AL47)</f>
        <v>26.432308312994174</v>
      </c>
      <c r="AN47" s="57">
        <f ca="1">IF(OR(AK47=0,AL47=0),"NA",[1]!Min_Max(AM47/AL47,-9.999,9.999))</f>
        <v>0.80365209793983905</v>
      </c>
      <c r="AO47" s="62"/>
      <c r="AQ47" s="43" t="str">
        <f ca="1">IF(I47=0,"Hide","Show")</f>
        <v>Show</v>
      </c>
    </row>
    <row r="48" spans="1:43" ht="13.5" thickBot="1">
      <c r="A48" s="46"/>
      <c r="B48" s="66" t="s">
        <v>116</v>
      </c>
      <c r="C48" s="67" t="s">
        <v>117</v>
      </c>
      <c r="D48" s="67">
        <f ca="1">COUNTIFS($I$33:$I$42,"&gt;"&amp;0)</f>
        <v>9</v>
      </c>
      <c r="E48" s="40"/>
      <c r="F48" s="68"/>
      <c r="G48" s="53"/>
      <c r="H48" s="69"/>
      <c r="I48" s="70">
        <f ca="1">VLOOKUP($B48,'YTD Calculations'!$A:$DF,I$2,FALSE)/1000</f>
        <v>42064.73210497501</v>
      </c>
      <c r="J48" s="70">
        <f ca="1">VLOOKUP($B48,'YTD Calculations'!$A:$DF,J$2,FALSE)/1000</f>
        <v>39138.916764009999</v>
      </c>
      <c r="K48" s="71">
        <f ca="1">IF(OR(I48=0,J48=0),"NA",I48-J48)</f>
        <v>2925.8153409650113</v>
      </c>
      <c r="L48" s="72">
        <f ca="1">IF(OR(I48=0,J48=0),"NA",[1]!Min_Max(K48/J48,-9.999,9.999))</f>
        <v>7.4754632546586736E-2</v>
      </c>
      <c r="M48" s="73"/>
      <c r="N48" s="59"/>
      <c r="O48" s="74"/>
      <c r="P48" s="70">
        <f ca="1">VLOOKUP($B48,'YTD Calculations'!$A:$DF,P$2,FALSE)/1000</f>
        <v>29152.975547911199</v>
      </c>
      <c r="Q48" s="70">
        <f ca="1">VLOOKUP($B48,'YTD Calculations'!$A:$DF,Q$2,FALSE)/1000</f>
        <v>27206.393522121813</v>
      </c>
      <c r="R48" s="71">
        <f ca="1">IF(OR(P48=0,Q48=0),"NA",P48-Q48)</f>
        <v>1946.5820257893865</v>
      </c>
      <c r="S48" s="72">
        <f ca="1">IF(OR(P48=0,Q48=0),"NA",[1]!Min_Max(R48/Q48,-9.999,9.999))</f>
        <v>7.1548697706169673E-2</v>
      </c>
      <c r="T48" s="75"/>
      <c r="U48" s="76"/>
      <c r="V48" s="74"/>
      <c r="W48" s="70">
        <f ca="1">VLOOKUP($B48,'YTD Calculations'!$A:$DF,W$2,FALSE)/1000</f>
        <v>6289.8913367988789</v>
      </c>
      <c r="X48" s="70">
        <f ca="1">VLOOKUP($B48,'YTD Calculations'!$A:$DF,X$2,FALSE)/1000</f>
        <v>5422.9405935607701</v>
      </c>
      <c r="Y48" s="71">
        <f ca="1">IF(OR(W48=0,X48=0),"NA",W48-X48)</f>
        <v>866.95074323810877</v>
      </c>
      <c r="Z48" s="72">
        <f ca="1">IF(OR(W48=0,X48=0),"NA",[1]!Min_Max(Y48/X48,-9.999,9.999))</f>
        <v>0.15986727648603249</v>
      </c>
      <c r="AA48" s="75"/>
      <c r="AB48" s="76"/>
      <c r="AC48" s="74"/>
      <c r="AD48" s="70">
        <f ca="1">VLOOKUP($B48,'YTD Calculations'!$A:$DF,AD$2,FALSE)/1000</f>
        <v>5642.7916923382545</v>
      </c>
      <c r="AE48" s="70">
        <f ca="1">VLOOKUP($B48,'YTD Calculations'!$A:$DF,AE$2,FALSE)/1000</f>
        <v>5412.5702835989186</v>
      </c>
      <c r="AF48" s="71">
        <f ca="1">IF(OR(AD48=0,AE48=0),"NA",AD48-AE48)</f>
        <v>230.22140873933586</v>
      </c>
      <c r="AG48" s="72">
        <f ca="1">IF(OR(AD48=0,AE48=0),"NA",[1]!Min_Max(AF48/AE48,-9.999,9.999))</f>
        <v>4.2534580924879439E-2</v>
      </c>
      <c r="AH48" s="75"/>
      <c r="AI48" s="76"/>
      <c r="AJ48" s="74"/>
      <c r="AK48" s="70">
        <f ca="1">VLOOKUP($B48,'YTD Calculations'!$A:$DF,AK$2,FALSE)/1000</f>
        <v>979.07352792666052</v>
      </c>
      <c r="AL48" s="70">
        <f ca="1">VLOOKUP($B48,'YTD Calculations'!$A:$DF,AL$2,FALSE)/1000</f>
        <v>1097.0123647284981</v>
      </c>
      <c r="AM48" s="71">
        <f ca="1">IF(OR(AK48=0,AL48=0),"NA",AK48-AL48)</f>
        <v>-117.93883680183762</v>
      </c>
      <c r="AN48" s="72">
        <f ca="1">IF(OR(AK48=0,AL48=0),"NA",[1]!Min_Max(AM48/AL48,-9.999,9.999))</f>
        <v>-0.10750912258954032</v>
      </c>
      <c r="AO48" s="77"/>
      <c r="AQ48" s="43" t="str">
        <f ca="1">IF(I48=0,"Hide","Show")</f>
        <v>Show</v>
      </c>
    </row>
    <row r="49" spans="1:43" ht="13.5" thickBot="1">
      <c r="A49" s="46"/>
      <c r="B49" s="46"/>
      <c r="C49" s="46"/>
      <c r="D49" s="46"/>
      <c r="E49" s="46"/>
      <c r="F49" s="46"/>
      <c r="G49" s="40"/>
      <c r="H49" s="40"/>
      <c r="I49" s="46"/>
      <c r="J49" s="46"/>
      <c r="K49" s="46"/>
      <c r="L49" s="46"/>
      <c r="M49" s="46"/>
      <c r="N49" s="40"/>
      <c r="O49" s="46"/>
      <c r="P49" s="46"/>
      <c r="Q49" s="46"/>
      <c r="R49" s="46"/>
      <c r="S49" s="46"/>
      <c r="T49" s="46"/>
      <c r="U49" s="40"/>
      <c r="V49" s="46"/>
      <c r="W49" s="46"/>
      <c r="X49" s="46"/>
      <c r="Y49" s="46"/>
      <c r="Z49" s="46"/>
      <c r="AA49" s="46"/>
      <c r="AB49" s="40"/>
      <c r="AC49" s="46"/>
      <c r="AD49" s="46"/>
      <c r="AE49" s="46"/>
      <c r="AF49" s="46"/>
      <c r="AG49" s="46"/>
      <c r="AH49" s="46"/>
      <c r="AI49" s="40"/>
      <c r="AJ49" s="46"/>
      <c r="AK49" s="46"/>
      <c r="AL49" s="46"/>
      <c r="AM49" s="46"/>
      <c r="AN49" s="46"/>
      <c r="AO49" s="46"/>
      <c r="AP49" s="46"/>
      <c r="AQ49" s="46" t="s">
        <v>113</v>
      </c>
    </row>
    <row r="50" spans="1:43" ht="13.5" thickBot="1">
      <c r="B50" s="66" t="s">
        <v>118</v>
      </c>
      <c r="C50" s="67" t="s">
        <v>119</v>
      </c>
      <c r="D50" s="67">
        <f ca="1">COUNTIFS($I$33:$I$42,"&gt;"&amp;0)</f>
        <v>9</v>
      </c>
      <c r="E50" s="40"/>
      <c r="F50" s="68"/>
      <c r="G50" s="53"/>
      <c r="H50" s="87"/>
      <c r="I50" s="88">
        <f ca="1">VLOOKUP($B50,'YTD Calculations'!$A:$DF,I$2,FALSE)/1000</f>
        <v>74846.156344425006</v>
      </c>
      <c r="J50" s="88">
        <f ca="1">VLOOKUP($B50,'YTD Calculations'!$A:$DF,J$2,FALSE)/1000</f>
        <v>66770.364459959994</v>
      </c>
      <c r="K50" s="89">
        <f ca="1">IF(OR(I50=0,J50=0),"NA",I50-J50)</f>
        <v>8075.7918844650121</v>
      </c>
      <c r="L50" s="90">
        <f ca="1">IF(OR(I50=0,J50=0),"NA",[1]!Min_Max(K50/J50,-9.999,9.999))</f>
        <v>0.12094874649527787</v>
      </c>
      <c r="M50" s="91"/>
      <c r="N50" s="59"/>
      <c r="O50" s="92"/>
      <c r="P50" s="88">
        <f ca="1">VLOOKUP($B50,'YTD Calculations'!$A:$DF,P$2,FALSE)/1000</f>
        <v>50514.074423428356</v>
      </c>
      <c r="Q50" s="88">
        <f ca="1">VLOOKUP($B50,'YTD Calculations'!$A:$DF,Q$2,FALSE)/1000</f>
        <v>45679.409582732958</v>
      </c>
      <c r="R50" s="89">
        <f ca="1">IF(OR(P50=0,Q50=0),"NA",P50-Q50)</f>
        <v>4834.6648406953973</v>
      </c>
      <c r="S50" s="90">
        <f ca="1">IF(OR(P50=0,Q50=0),"NA",[1]!Min_Max(R50/Q50,-9.999,9.999))</f>
        <v>0.1058390396211015</v>
      </c>
      <c r="T50" s="93"/>
      <c r="U50" s="76"/>
      <c r="V50" s="92"/>
      <c r="W50" s="88">
        <f ca="1">VLOOKUP($B50,'YTD Calculations'!$A:$DF,W$2,FALSE)/1000</f>
        <v>12302.736437330765</v>
      </c>
      <c r="X50" s="88">
        <f ca="1">VLOOKUP($B50,'YTD Calculations'!$A:$DF,X$2,FALSE)/1000</f>
        <v>10499.588472112466</v>
      </c>
      <c r="Y50" s="89">
        <f ca="1">IF(OR(W50=0,X50=0),"NA",W50-X50)</f>
        <v>1803.1479652182989</v>
      </c>
      <c r="Z50" s="90">
        <f ca="1">IF(OR(W50=0,X50=0),"NA",[1]!Min_Max(Y50/X50,-9.999,9.999))</f>
        <v>0.17173510847663864</v>
      </c>
      <c r="AA50" s="93"/>
      <c r="AB50" s="76"/>
      <c r="AC50" s="92"/>
      <c r="AD50" s="88">
        <f ca="1">VLOOKUP($B50,'YTD Calculations'!$A:$DF,AD$2,FALSE)/1000</f>
        <v>10304.383552221436</v>
      </c>
      <c r="AE50" s="88">
        <f ca="1">VLOOKUP($B50,'YTD Calculations'!$A:$DF,AE$2,FALSE)/1000</f>
        <v>9103.0350414232544</v>
      </c>
      <c r="AF50" s="89">
        <f ca="1">IF(OR(AD50=0,AE50=0),"NA",AD50-AE50)</f>
        <v>1201.3485107981815</v>
      </c>
      <c r="AG50" s="90">
        <f ca="1">IF(OR(AD50=0,AE50=0),"NA",[1]!Min_Max(AF50/AE50,-9.999,9.999))</f>
        <v>0.13197230432833215</v>
      </c>
      <c r="AH50" s="93"/>
      <c r="AI50" s="76"/>
      <c r="AJ50" s="92"/>
      <c r="AK50" s="88">
        <f ca="1">VLOOKUP($B50,'YTD Calculations'!$A:$DF,AK$2,FALSE)/1000</f>
        <v>1724.9619314444353</v>
      </c>
      <c r="AL50" s="88">
        <f ca="1">VLOOKUP($B50,'YTD Calculations'!$A:$DF,AL$2,FALSE)/1000</f>
        <v>1488.331363691316</v>
      </c>
      <c r="AM50" s="89">
        <f ca="1">IF(OR(AK50=0,AL50=0),"NA",AK50-AL50)</f>
        <v>236.63056775311929</v>
      </c>
      <c r="AN50" s="90">
        <f ca="1">IF(OR(AK50=0,AL50=0),"NA",[1]!Min_Max(AM50/AL50,-9.999,9.999))</f>
        <v>0.15899051348769205</v>
      </c>
      <c r="AO50" s="94"/>
      <c r="AQ50" s="78" t="s">
        <v>113</v>
      </c>
    </row>
    <row r="51" spans="1:43">
      <c r="B51" s="46"/>
      <c r="C51" s="46"/>
      <c r="D51" s="46"/>
      <c r="E51" s="46"/>
      <c r="F51" s="46"/>
      <c r="G51" s="40"/>
      <c r="H51" s="40"/>
      <c r="I51" s="46"/>
      <c r="J51" s="46"/>
      <c r="K51" s="46"/>
      <c r="L51" s="46"/>
      <c r="M51" s="46"/>
      <c r="N51" s="40"/>
      <c r="O51" s="46"/>
      <c r="P51" s="46"/>
      <c r="Q51" s="46"/>
      <c r="R51" s="46"/>
      <c r="S51" s="46"/>
      <c r="T51" s="46"/>
      <c r="U51" s="40"/>
      <c r="V51" s="46"/>
      <c r="W51" s="46"/>
      <c r="X51" s="46"/>
      <c r="Y51" s="46"/>
      <c r="Z51" s="46"/>
      <c r="AA51" s="46"/>
      <c r="AB51" s="40"/>
      <c r="AC51" s="46"/>
      <c r="AD51" s="46"/>
      <c r="AE51" s="46"/>
      <c r="AF51" s="46"/>
      <c r="AG51" s="46"/>
      <c r="AH51" s="46"/>
      <c r="AI51" s="40"/>
      <c r="AJ51" s="46"/>
      <c r="AK51" s="46"/>
      <c r="AL51" s="46"/>
      <c r="AM51" s="46"/>
      <c r="AN51" s="46"/>
      <c r="AO51" s="46"/>
      <c r="AP51" s="46"/>
      <c r="AQ51" s="46"/>
    </row>
    <row r="52" spans="1:43">
      <c r="N52" s="65"/>
      <c r="U52" s="65"/>
      <c r="AB52" s="65"/>
      <c r="AI52" s="65"/>
    </row>
    <row r="53" spans="1:43">
      <c r="N53" s="65"/>
      <c r="U53" s="65"/>
      <c r="AB53" s="65"/>
      <c r="AI53" s="65"/>
    </row>
    <row r="54" spans="1:43">
      <c r="U54" s="65"/>
      <c r="AB54" s="65"/>
      <c r="AI54" s="65"/>
    </row>
    <row r="55" spans="1:43">
      <c r="AB55" s="65"/>
      <c r="AI55" s="65"/>
    </row>
  </sheetData>
  <autoFilter ref="A7:AQ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</autoFilter>
  <mergeCells count="12">
    <mergeCell ref="I29:AN29"/>
    <mergeCell ref="I30:L30"/>
    <mergeCell ref="P30:S30"/>
    <mergeCell ref="W30:Z30"/>
    <mergeCell ref="AD30:AG30"/>
    <mergeCell ref="AK30:AN30"/>
    <mergeCell ref="I5:AN5"/>
    <mergeCell ref="I6:L6"/>
    <mergeCell ref="P6:S6"/>
    <mergeCell ref="W6:Z6"/>
    <mergeCell ref="AD6:AG6"/>
    <mergeCell ref="AK6:AN6"/>
  </mergeCells>
  <conditionalFormatting sqref="H9:AO19 H33:AO43">
    <cfRule type="expression" dxfId="107" priority="25">
      <formula>AND(H$3=$K$3,H9&lt;&gt;"NA",H9&lt;0)</formula>
    </cfRule>
    <cfRule type="expression" dxfId="106" priority="26">
      <formula>AND(H$3=$K$3,H9&lt;&gt;"NA",H9&gt;0)</formula>
    </cfRule>
  </conditionalFormatting>
  <conditionalFormatting sqref="H21:AO21">
    <cfRule type="expression" dxfId="105" priority="23">
      <formula>AND(H$3=$K$3,H21&lt;&gt;"NA",H21&lt;0)</formula>
    </cfRule>
    <cfRule type="expression" dxfId="104" priority="24">
      <formula>AND(H$3=$K$3,H21&lt;&gt;"NA",H21&gt;0)</formula>
    </cfRule>
  </conditionalFormatting>
  <conditionalFormatting sqref="H22:AO22">
    <cfRule type="expression" dxfId="103" priority="21">
      <formula>AND(H$3=$K$3,H22&lt;&gt;"NA",H22&lt;0)</formula>
    </cfRule>
    <cfRule type="expression" dxfId="102" priority="22">
      <formula>AND(H$3=$K$3,H22&lt;&gt;"NA",H22&gt;0)</formula>
    </cfRule>
  </conditionalFormatting>
  <conditionalFormatting sqref="H23:AO23">
    <cfRule type="expression" dxfId="101" priority="19">
      <formula>AND(H$3=$K$3,H23&lt;&gt;"NA",H23&lt;0)</formula>
    </cfRule>
    <cfRule type="expression" dxfId="100" priority="20">
      <formula>AND(H$3=$K$3,H23&lt;&gt;"NA",H23&gt;0)</formula>
    </cfRule>
  </conditionalFormatting>
  <conditionalFormatting sqref="H24:AO24">
    <cfRule type="expression" dxfId="99" priority="17">
      <formula>AND(H$3=$K$3,H24&lt;&gt;"NA",H24&lt;0)</formula>
    </cfRule>
    <cfRule type="expression" dxfId="98" priority="18">
      <formula>AND(H$3=$K$3,H24&lt;&gt;"NA",H24&gt;0)</formula>
    </cfRule>
  </conditionalFormatting>
  <conditionalFormatting sqref="H26:AO26">
    <cfRule type="expression" dxfId="97" priority="15">
      <formula>AND(H$3=$K$3,H26&lt;&gt;"NA",H26&lt;0)</formula>
    </cfRule>
    <cfRule type="expression" dxfId="96" priority="16">
      <formula>AND(H$3=$K$3,H26&lt;&gt;"NA",H26&gt;0)</formula>
    </cfRule>
  </conditionalFormatting>
  <conditionalFormatting sqref="H45:AO45">
    <cfRule type="expression" dxfId="95" priority="13">
      <formula>AND(H$3=$K$3,H45&lt;&gt;"NA",H45&lt;0)</formula>
    </cfRule>
    <cfRule type="expression" dxfId="94" priority="14">
      <formula>AND(H$3=$K$3,H45&lt;&gt;"NA",H45&gt;0)</formula>
    </cfRule>
  </conditionalFormatting>
  <conditionalFormatting sqref="H46:AO46">
    <cfRule type="expression" dxfId="93" priority="11">
      <formula>AND(H$3=$K$3,H46&lt;&gt;"NA",H46&lt;0)</formula>
    </cfRule>
    <cfRule type="expression" dxfId="92" priority="12">
      <formula>AND(H$3=$K$3,H46&lt;&gt;"NA",H46&gt;0)</formula>
    </cfRule>
  </conditionalFormatting>
  <conditionalFormatting sqref="H47:AO47">
    <cfRule type="expression" dxfId="91" priority="9">
      <formula>AND(H$3=$K$3,H47&lt;&gt;"NA",H47&lt;0)</formula>
    </cfRule>
    <cfRule type="expression" dxfId="90" priority="10">
      <formula>AND(H$3=$K$3,H47&lt;&gt;"NA",H47&gt;0)</formula>
    </cfRule>
  </conditionalFormatting>
  <conditionalFormatting sqref="H48:AO48">
    <cfRule type="expression" dxfId="89" priority="7">
      <formula>AND(H$3=$K$3,H48&lt;&gt;"NA",H48&lt;0)</formula>
    </cfRule>
    <cfRule type="expression" dxfId="88" priority="8">
      <formula>AND(H$3=$K$3,H48&lt;&gt;"NA",H48&gt;0)</formula>
    </cfRule>
  </conditionalFormatting>
  <conditionalFormatting sqref="H50:AO50">
    <cfRule type="expression" dxfId="87" priority="5">
      <formula>AND(H$3=$K$3,H50&lt;&gt;"NA",H50&lt;0)</formula>
    </cfRule>
    <cfRule type="expression" dxfId="86" priority="6">
      <formula>AND(H$3=$K$3,H50&lt;&gt;"NA",H50&gt;0)</formula>
    </cfRule>
  </conditionalFormatting>
  <conditionalFormatting sqref="C9:AO26">
    <cfRule type="expression" dxfId="85" priority="3">
      <formula>AND($A$1&lt;&gt;"Review",MOD(SUBTOTAL(3,$C$8:$C9),2)=0)</formula>
    </cfRule>
    <cfRule type="expression" dxfId="84" priority="4">
      <formula>AND(UPPER($A$1)&lt;&gt;"REVIEW",MOD(SUBTOTAL(3,$C$8:$C9),2)=1)</formula>
    </cfRule>
  </conditionalFormatting>
  <conditionalFormatting sqref="C33:AO50">
    <cfRule type="expression" dxfId="83" priority="1">
      <formula>AND($A$1&lt;&gt;"Review",MOD(SUBTOTAL(3,$C$32:$C33),2)=0)</formula>
    </cfRule>
    <cfRule type="expression" dxfId="82" priority="2">
      <formula>AND(UPPER($A$1)&lt;&gt;"REVIEW",MOD(SUBTOTAL(3,$C$32:$C33),2)=1)</formula>
    </cfRule>
  </conditionalFormatting>
  <pageMargins left="0.2" right="0.2" top="0.75" bottom="0.75" header="0.3" footer="0.3"/>
  <pageSetup scale="67" orientation="landscape" r:id="rId1"/>
  <headerFooter>
    <oddHeader>&amp;C&amp;IRevenue Center Sales Report - Del Frisco's Double Eagle Steak House&amp;I
&amp;BFor the period and year ended March 21, 2017&amp;B
(Sorted best to worst on LY to CY change %)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  <pageSetUpPr fitToPage="1"/>
  </sheetPr>
  <dimension ref="A1:AR79"/>
  <sheetViews>
    <sheetView zoomScale="80" zoomScaleNormal="80" workbookViewId="0">
      <pane xSplit="6" ySplit="7" topLeftCell="G8" activePane="bottomRight" state="frozen"/>
      <selection activeCell="E28" sqref="E28"/>
      <selection pane="topRight" activeCell="E28" sqref="E28"/>
      <selection pane="bottomLeft" activeCell="E28" sqref="E28"/>
      <selection pane="bottomRight" activeCell="I9" sqref="I9"/>
    </sheetView>
  </sheetViews>
  <sheetFormatPr defaultColWidth="9.140625" defaultRowHeight="12.75" outlineLevelRow="1" outlineLevelCol="2"/>
  <cols>
    <col min="1" max="1" width="2.42578125" style="78" hidden="1" customWidth="1" outlineLevel="1"/>
    <col min="2" max="2" width="7.85546875" style="78" hidden="1" customWidth="1" outlineLevel="2"/>
    <col min="3" max="3" width="23.85546875" style="78" bestFit="1" customWidth="1" collapsed="1"/>
    <col min="4" max="4" width="10.140625" style="78" hidden="1" customWidth="1" outlineLevel="1"/>
    <col min="5" max="5" width="5.5703125" style="78" hidden="1" customWidth="1" outlineLevel="2"/>
    <col min="6" max="6" width="8.85546875" style="78" customWidth="1" collapsed="1"/>
    <col min="7" max="7" width="1.5703125" style="65" customWidth="1"/>
    <col min="8" max="8" width="1.140625" style="65" customWidth="1"/>
    <col min="9" max="9" width="9.28515625" style="78" customWidth="1"/>
    <col min="10" max="10" width="10.42578125" style="78" hidden="1" customWidth="1" outlineLevel="2"/>
    <col min="11" max="11" width="9.28515625" style="78" customWidth="1" collapsed="1"/>
    <col min="12" max="12" width="11.42578125" style="78" customWidth="1"/>
    <col min="13" max="13" width="1.140625" style="78" customWidth="1"/>
    <col min="14" max="14" width="1.85546875" style="78" customWidth="1"/>
    <col min="15" max="15" width="1.140625" style="78" customWidth="1"/>
    <col min="16" max="16" width="9.5703125" style="78" customWidth="1"/>
    <col min="17" max="17" width="10.42578125" style="78" hidden="1" customWidth="1" outlineLevel="2"/>
    <col min="18" max="18" width="9.5703125" style="78" customWidth="1" collapsed="1"/>
    <col min="19" max="19" width="9.28515625" style="78" customWidth="1"/>
    <col min="20" max="20" width="1.140625" style="78" customWidth="1"/>
    <col min="21" max="21" width="1.85546875" style="78" customWidth="1"/>
    <col min="22" max="22" width="1.140625" style="78" customWidth="1"/>
    <col min="23" max="23" width="8.5703125" style="78" customWidth="1"/>
    <col min="24" max="24" width="10.42578125" style="78" hidden="1" customWidth="1" outlineLevel="2"/>
    <col min="25" max="25" width="9.7109375" style="78" customWidth="1" collapsed="1"/>
    <col min="26" max="26" width="9.28515625" style="78" customWidth="1"/>
    <col min="27" max="27" width="1.140625" style="78" customWidth="1"/>
    <col min="28" max="28" width="1.85546875" style="78" customWidth="1"/>
    <col min="29" max="29" width="1.140625" style="78" customWidth="1"/>
    <col min="30" max="30" width="8.85546875" style="78" customWidth="1"/>
    <col min="31" max="31" width="10.42578125" style="78" hidden="1" customWidth="1" outlineLevel="2"/>
    <col min="32" max="32" width="9.42578125" style="78" customWidth="1" collapsed="1"/>
    <col min="33" max="33" width="8.42578125" style="78" bestFit="1" customWidth="1"/>
    <col min="34" max="34" width="1.140625" style="78" customWidth="1"/>
    <col min="35" max="35" width="1.85546875" style="78" customWidth="1"/>
    <col min="36" max="36" width="1.140625" style="78" customWidth="1"/>
    <col min="37" max="37" width="8.7109375" style="78" bestFit="1" customWidth="1"/>
    <col min="38" max="38" width="10.42578125" style="78" hidden="1" customWidth="1" outlineLevel="2"/>
    <col min="39" max="39" width="8.42578125" style="78" bestFit="1" customWidth="1" collapsed="1"/>
    <col min="40" max="40" width="9.28515625" style="78" customWidth="1"/>
    <col min="41" max="41" width="1.140625" style="78" customWidth="1"/>
    <col min="42" max="42" width="9.140625" style="78" customWidth="1"/>
    <col min="43" max="43" width="10.28515625" style="78" hidden="1" customWidth="1" outlineLevel="1"/>
    <col min="44" max="44" width="9.140625" style="78" collapsed="1"/>
    <col min="45" max="16384" width="9.140625" style="78"/>
  </cols>
  <sheetData>
    <row r="1" spans="1:43" s="12" customFormat="1" ht="15.75">
      <c r="B1" s="13"/>
      <c r="C1" s="14"/>
      <c r="D1" s="14"/>
      <c r="G1" s="15"/>
      <c r="H1" s="15"/>
    </row>
    <row r="2" spans="1:43" s="12" customFormat="1" ht="15.75" hidden="1" outlineLevel="1">
      <c r="B2" s="16" t="s">
        <v>94</v>
      </c>
      <c r="C2" s="17"/>
      <c r="D2" s="17"/>
      <c r="E2" s="18"/>
      <c r="F2" s="18"/>
      <c r="G2" s="19"/>
      <c r="H2" s="19"/>
      <c r="I2" s="20">
        <v>4</v>
      </c>
      <c r="J2" s="20">
        <f>+I2+1</f>
        <v>5</v>
      </c>
      <c r="K2" s="20"/>
      <c r="P2" s="21">
        <v>43</v>
      </c>
      <c r="Q2" s="21">
        <f>+P2+1</f>
        <v>44</v>
      </c>
      <c r="R2" s="22"/>
      <c r="S2" s="22"/>
      <c r="T2" s="22"/>
      <c r="U2" s="22"/>
      <c r="V2" s="22"/>
      <c r="W2" s="21">
        <f>+Q2+20</f>
        <v>64</v>
      </c>
      <c r="X2" s="21">
        <f>+W2+1</f>
        <v>65</v>
      </c>
      <c r="Y2" s="22"/>
      <c r="Z2" s="22"/>
      <c r="AA2" s="22"/>
      <c r="AB2" s="22"/>
      <c r="AC2" s="22"/>
      <c r="AD2" s="21">
        <f>+X2+20</f>
        <v>85</v>
      </c>
      <c r="AE2" s="21">
        <f>+AD2+1</f>
        <v>86</v>
      </c>
      <c r="AF2" s="22"/>
      <c r="AG2" s="22"/>
      <c r="AH2" s="22"/>
      <c r="AI2" s="22"/>
      <c r="AJ2" s="22"/>
      <c r="AK2" s="21">
        <f>+AE2+20</f>
        <v>106</v>
      </c>
      <c r="AL2" s="21">
        <f>+AK2+1</f>
        <v>107</v>
      </c>
      <c r="AM2" s="22"/>
      <c r="AN2" s="22"/>
      <c r="AO2" s="22"/>
    </row>
    <row r="3" spans="1:43" s="12" customFormat="1" ht="15.75" hidden="1" outlineLevel="1">
      <c r="B3" s="16"/>
      <c r="C3" s="17"/>
      <c r="D3" s="17"/>
      <c r="E3" s="18"/>
      <c r="F3" s="18"/>
      <c r="G3" s="19"/>
      <c r="H3" s="19"/>
      <c r="I3" s="23"/>
      <c r="J3" s="23"/>
      <c r="K3" s="23" t="s">
        <v>95</v>
      </c>
      <c r="L3" s="23" t="s">
        <v>95</v>
      </c>
      <c r="P3" s="22"/>
      <c r="Q3" s="22"/>
      <c r="R3" s="23" t="s">
        <v>95</v>
      </c>
      <c r="S3" s="23" t="s">
        <v>95</v>
      </c>
      <c r="T3" s="22"/>
      <c r="U3" s="22"/>
      <c r="V3" s="22"/>
      <c r="W3" s="22"/>
      <c r="X3" s="22"/>
      <c r="Y3" s="23" t="s">
        <v>95</v>
      </c>
      <c r="Z3" s="23" t="s">
        <v>95</v>
      </c>
      <c r="AA3" s="22"/>
      <c r="AB3" s="22"/>
      <c r="AC3" s="22"/>
      <c r="AD3" s="22"/>
      <c r="AE3" s="22"/>
      <c r="AF3" s="23" t="s">
        <v>95</v>
      </c>
      <c r="AG3" s="23" t="s">
        <v>95</v>
      </c>
      <c r="AH3" s="22"/>
      <c r="AI3" s="22"/>
      <c r="AJ3" s="22"/>
      <c r="AK3" s="22"/>
      <c r="AL3" s="22"/>
      <c r="AM3" s="23" t="s">
        <v>95</v>
      </c>
      <c r="AN3" s="23" t="s">
        <v>95</v>
      </c>
      <c r="AO3" s="22"/>
    </row>
    <row r="4" spans="1:43" s="12" customFormat="1" ht="16.5" collapsed="1" thickBot="1"/>
    <row r="5" spans="1:43" s="12" customFormat="1" ht="16.5" thickBot="1">
      <c r="B5" s="24"/>
      <c r="C5" s="24"/>
      <c r="D5" s="24"/>
      <c r="E5" s="24"/>
      <c r="F5" s="24"/>
      <c r="G5" s="24"/>
      <c r="H5" s="25"/>
      <c r="I5" s="192" t="s">
        <v>96</v>
      </c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26"/>
      <c r="AP5" s="15"/>
      <c r="AQ5" s="15"/>
    </row>
    <row r="6" spans="1:43" s="12" customFormat="1" ht="15.75">
      <c r="B6" s="27"/>
      <c r="C6" s="28"/>
      <c r="D6" s="28"/>
      <c r="E6" s="28"/>
      <c r="F6" s="28"/>
      <c r="G6" s="29"/>
      <c r="H6" s="30"/>
      <c r="I6" s="193" t="s">
        <v>97</v>
      </c>
      <c r="J6" s="193"/>
      <c r="K6" s="193"/>
      <c r="L6" s="193"/>
      <c r="M6" s="31"/>
      <c r="N6" s="32"/>
      <c r="O6" s="30"/>
      <c r="P6" s="193" t="s">
        <v>98</v>
      </c>
      <c r="Q6" s="193"/>
      <c r="R6" s="193"/>
      <c r="S6" s="193"/>
      <c r="T6" s="33"/>
      <c r="U6" s="34"/>
      <c r="V6" s="30"/>
      <c r="W6" s="193" t="s">
        <v>99</v>
      </c>
      <c r="X6" s="193"/>
      <c r="Y6" s="193"/>
      <c r="Z6" s="193"/>
      <c r="AA6" s="33"/>
      <c r="AB6" s="34"/>
      <c r="AC6" s="30"/>
      <c r="AD6" s="193" t="s">
        <v>100</v>
      </c>
      <c r="AE6" s="193"/>
      <c r="AF6" s="193"/>
      <c r="AG6" s="193"/>
      <c r="AH6" s="33"/>
      <c r="AI6" s="34"/>
      <c r="AJ6" s="30"/>
      <c r="AK6" s="193" t="s">
        <v>101</v>
      </c>
      <c r="AL6" s="193"/>
      <c r="AM6" s="193"/>
      <c r="AN6" s="193"/>
      <c r="AO6" s="33"/>
      <c r="AP6" s="15"/>
      <c r="AQ6" s="15"/>
    </row>
    <row r="7" spans="1:43" s="23" customFormat="1" ht="12.75" customHeight="1">
      <c r="B7" s="35" t="s">
        <v>102</v>
      </c>
      <c r="C7" s="35" t="s">
        <v>103</v>
      </c>
      <c r="D7" s="35" t="s">
        <v>104</v>
      </c>
      <c r="E7" s="36" t="s">
        <v>105</v>
      </c>
      <c r="F7" s="36" t="s">
        <v>106</v>
      </c>
      <c r="G7" s="36"/>
      <c r="H7" s="37"/>
      <c r="I7" s="38" t="s">
        <v>107</v>
      </c>
      <c r="J7" s="38" t="s">
        <v>108</v>
      </c>
      <c r="K7" s="38" t="s">
        <v>109</v>
      </c>
      <c r="L7" s="38" t="s">
        <v>110</v>
      </c>
      <c r="M7" s="39"/>
      <c r="N7" s="40"/>
      <c r="O7" s="37"/>
      <c r="P7" s="38" t="s">
        <v>107</v>
      </c>
      <c r="Q7" s="38" t="s">
        <v>108</v>
      </c>
      <c r="R7" s="38" t="s">
        <v>109</v>
      </c>
      <c r="S7" s="38" t="s">
        <v>111</v>
      </c>
      <c r="T7" s="41"/>
      <c r="U7" s="42"/>
      <c r="V7" s="37"/>
      <c r="W7" s="38" t="s">
        <v>107</v>
      </c>
      <c r="X7" s="38" t="s">
        <v>108</v>
      </c>
      <c r="Y7" s="38" t="s">
        <v>109</v>
      </c>
      <c r="Z7" s="38" t="s">
        <v>111</v>
      </c>
      <c r="AA7" s="41"/>
      <c r="AB7" s="42"/>
      <c r="AC7" s="37"/>
      <c r="AD7" s="38" t="s">
        <v>107</v>
      </c>
      <c r="AE7" s="38" t="s">
        <v>108</v>
      </c>
      <c r="AF7" s="38" t="s">
        <v>109</v>
      </c>
      <c r="AG7" s="38" t="s">
        <v>111</v>
      </c>
      <c r="AH7" s="41"/>
      <c r="AI7" s="42"/>
      <c r="AJ7" s="37"/>
      <c r="AK7" s="38" t="s">
        <v>107</v>
      </c>
      <c r="AL7" s="38" t="s">
        <v>108</v>
      </c>
      <c r="AM7" s="38" t="s">
        <v>109</v>
      </c>
      <c r="AN7" s="38" t="s">
        <v>111</v>
      </c>
      <c r="AO7" s="41"/>
      <c r="AP7" s="43"/>
      <c r="AQ7" s="44" t="s">
        <v>112</v>
      </c>
    </row>
    <row r="8" spans="1:43" s="23" customFormat="1" ht="6" customHeight="1">
      <c r="B8" s="45"/>
      <c r="C8" s="45"/>
      <c r="D8" s="45"/>
      <c r="E8" s="46"/>
      <c r="F8" s="46"/>
      <c r="G8" s="40"/>
      <c r="H8" s="47"/>
      <c r="I8" s="40"/>
      <c r="J8" s="40"/>
      <c r="K8" s="40"/>
      <c r="L8" s="40"/>
      <c r="M8" s="48"/>
      <c r="N8" s="40"/>
      <c r="O8" s="47"/>
      <c r="P8" s="40"/>
      <c r="Q8" s="40"/>
      <c r="R8" s="40"/>
      <c r="S8" s="40"/>
      <c r="T8" s="48"/>
      <c r="U8" s="40"/>
      <c r="V8" s="47"/>
      <c r="W8" s="40"/>
      <c r="X8" s="40"/>
      <c r="Y8" s="40"/>
      <c r="Z8" s="40"/>
      <c r="AA8" s="48"/>
      <c r="AB8" s="40"/>
      <c r="AC8" s="47"/>
      <c r="AD8" s="40"/>
      <c r="AE8" s="40"/>
      <c r="AF8" s="40"/>
      <c r="AG8" s="40"/>
      <c r="AH8" s="48"/>
      <c r="AI8" s="40"/>
      <c r="AJ8" s="47"/>
      <c r="AK8" s="40"/>
      <c r="AL8" s="40"/>
      <c r="AM8" s="40"/>
      <c r="AN8" s="40"/>
      <c r="AO8" s="48"/>
      <c r="AP8" s="43"/>
      <c r="AQ8" s="43" t="s">
        <v>113</v>
      </c>
    </row>
    <row r="9" spans="1:43" s="23" customFormat="1" ht="14.25" customHeight="1">
      <c r="A9" s="49"/>
      <c r="B9" s="50">
        <v>8714</v>
      </c>
      <c r="C9" s="51" t="str">
        <f>VLOOKUP(B9,Stores!$A:$H,8,FALSE)</f>
        <v>8714 - North Bethesda, MD</v>
      </c>
      <c r="D9" s="51" t="str">
        <f t="shared" ref="D9:D28" ca="1" si="0">IF(L9="NA","NA","A")</f>
        <v>A</v>
      </c>
      <c r="E9" s="40" t="str">
        <f>VLOOKUP(B9,Stores!$A:$H,7,FALSE)</f>
        <v>MD</v>
      </c>
      <c r="F9" s="52">
        <f>VLOOKUP(B9,Stores!$A:$F,6,FALSE)</f>
        <v>41907</v>
      </c>
      <c r="G9" s="53"/>
      <c r="H9" s="54"/>
      <c r="I9" s="55">
        <f ca="1">VLOOKUP($B9,'PTD Calculations'!$A:$DF,I$2,FALSE)/1000</f>
        <v>202.98467294999995</v>
      </c>
      <c r="J9" s="55">
        <f ca="1">VLOOKUP($B9,'PTD Calculations'!$A:$DF,J$2,FALSE)/1000</f>
        <v>212.61715761999997</v>
      </c>
      <c r="K9" s="56">
        <f t="shared" ref="K9:K28" ca="1" si="1">IF(OR(I9=0,J9=0),"NA",I9-J9)</f>
        <v>-9.6324846700000251</v>
      </c>
      <c r="L9" s="57">
        <f ca="1">IF(OR(I9=0,J9=0),"NA",[1]!Min_Max(K9/J9,-9.999,9.999))</f>
        <v>-4.5304361970710208E-2</v>
      </c>
      <c r="M9" s="58"/>
      <c r="N9" s="59"/>
      <c r="O9" s="60"/>
      <c r="P9" s="55">
        <f ca="1">VLOOKUP($B9,'PTD Calculations'!$A:$DF,P$2,FALSE)/1000</f>
        <v>120.57080435715255</v>
      </c>
      <c r="Q9" s="55">
        <f ca="1">VLOOKUP($B9,'PTD Calculations'!$A:$DF,Q$2,FALSE)/1000</f>
        <v>127.38339750538469</v>
      </c>
      <c r="R9" s="56">
        <f t="shared" ref="R9:R29" ca="1" si="2">IF(OR(P9=0,Q9=0),"NA",P9-Q9)</f>
        <v>-6.8125931482321391</v>
      </c>
      <c r="S9" s="57">
        <f ca="1">IF(OR(P9=0,Q9=0),"NA",[1]!Min_Max(R9/Q9,-9.999,9.999))</f>
        <v>-5.348101308056382E-2</v>
      </c>
      <c r="T9" s="61"/>
      <c r="U9" s="56"/>
      <c r="V9" s="60"/>
      <c r="W9" s="55">
        <f ca="1">VLOOKUP($B9,'PTD Calculations'!$A:$DF,W$2,FALSE)/1000</f>
        <v>14.313352972802607</v>
      </c>
      <c r="X9" s="55">
        <f ca="1">VLOOKUP($B9,'PTD Calculations'!$A:$DF,X$2,FALSE)/1000</f>
        <v>13.795649550514449</v>
      </c>
      <c r="Y9" s="56">
        <f t="shared" ref="Y9:Y29" ca="1" si="3">IF(OR(W9=0,X9=0),"NA",W9-X9)</f>
        <v>0.51770342228815736</v>
      </c>
      <c r="Z9" s="57">
        <f ca="1">IF(OR(W9=0,X9=0),"NA",[1]!Min_Max(Y9/X9,-9.999,9.999))</f>
        <v>3.752657099562607E-2</v>
      </c>
      <c r="AA9" s="61"/>
      <c r="AB9" s="56"/>
      <c r="AC9" s="60"/>
      <c r="AD9" s="55">
        <f ca="1">VLOOKUP($B9,'PTD Calculations'!$A:$DF,AD$2,FALSE)/1000</f>
        <v>46.56940166307438</v>
      </c>
      <c r="AE9" s="55">
        <f ca="1">VLOOKUP($B9,'PTD Calculations'!$A:$DF,AE$2,FALSE)/1000</f>
        <v>50.503744708104456</v>
      </c>
      <c r="AF9" s="56">
        <f t="shared" ref="AF9:AF29" ca="1" si="4">IF(OR(AD9=0,AE9=0),"NA",AD9-AE9)</f>
        <v>-3.9343430450300758</v>
      </c>
      <c r="AG9" s="57">
        <f ca="1">IF(OR(AD9=0,AE9=0),"NA",[1]!Min_Max(AF9/AE9,-9.999,9.999))</f>
        <v>-7.7902006430796852E-2</v>
      </c>
      <c r="AH9" s="61"/>
      <c r="AI9" s="56"/>
      <c r="AJ9" s="60"/>
      <c r="AK9" s="55">
        <f ca="1">VLOOKUP($B9,'PTD Calculations'!$A:$DF,AK$2,FALSE)/1000</f>
        <v>21.531113956970497</v>
      </c>
      <c r="AL9" s="55">
        <f ca="1">VLOOKUP($B9,'PTD Calculations'!$A:$DF,AL$2,FALSE)/1000</f>
        <v>20.934365855996294</v>
      </c>
      <c r="AM9" s="56">
        <f t="shared" ref="AM9:AM29" ca="1" si="5">IF(OR(AK9=0,AL9=0),"NA",AK9-AL9)</f>
        <v>0.59674810097420306</v>
      </c>
      <c r="AN9" s="57">
        <f ca="1">IF(OR(AK9=0,AL9=0),"NA",[1]!Min_Max(AM9/AL9,-9.999,9.999))</f>
        <v>2.8505668864255311E-2</v>
      </c>
      <c r="AO9" s="62"/>
      <c r="AP9" s="43"/>
      <c r="AQ9" s="43" t="str">
        <f t="shared" ref="AQ9:AQ28" ca="1" si="6">IF(I9=0,"Hide","Show")</f>
        <v>Show</v>
      </c>
    </row>
    <row r="10" spans="1:43" s="23" customFormat="1">
      <c r="A10" s="49"/>
      <c r="B10" s="50">
        <v>8716</v>
      </c>
      <c r="C10" s="51" t="str">
        <f>VLOOKUP(B10,Stores!$A:$H,8,FALSE)</f>
        <v>8716 - Tampa, FL</v>
      </c>
      <c r="D10" s="51" t="str">
        <f t="shared" ca="1" si="0"/>
        <v>A</v>
      </c>
      <c r="E10" s="40" t="str">
        <f>VLOOKUP(B10,Stores!$A:$H,7,FALSE)</f>
        <v>FL</v>
      </c>
      <c r="F10" s="52">
        <f>VLOOKUP(B10,Stores!$A:$F,6,FALSE)</f>
        <v>41195</v>
      </c>
      <c r="G10" s="53"/>
      <c r="H10" s="54"/>
      <c r="I10" s="55">
        <f ca="1">VLOOKUP($B10,'PTD Calculations'!$A:$DF,I$2,FALSE)/1000</f>
        <v>199.87771185000003</v>
      </c>
      <c r="J10" s="55">
        <f ca="1">VLOOKUP($B10,'PTD Calculations'!$A:$DF,J$2,FALSE)/1000</f>
        <v>189.61377512000001</v>
      </c>
      <c r="K10" s="56">
        <f t="shared" ca="1" si="1"/>
        <v>10.263936730000012</v>
      </c>
      <c r="L10" s="57">
        <f ca="1">IF(OR(I10=0,J10=0),"NA",[1]!Min_Max(K10/J10,-9.999,9.999))</f>
        <v>5.4130754601053224E-2</v>
      </c>
      <c r="M10" s="58"/>
      <c r="N10" s="59"/>
      <c r="O10" s="60"/>
      <c r="P10" s="55">
        <f ca="1">VLOOKUP($B10,'PTD Calculations'!$A:$DF,P$2,FALSE)/1000</f>
        <v>73.006261665949054</v>
      </c>
      <c r="Q10" s="55">
        <f ca="1">VLOOKUP($B10,'PTD Calculations'!$A:$DF,Q$2,FALSE)/1000</f>
        <v>85.696231727062255</v>
      </c>
      <c r="R10" s="56">
        <f t="shared" ca="1" si="2"/>
        <v>-12.6899700611132</v>
      </c>
      <c r="S10" s="57">
        <f ca="1">IF(OR(P10=0,Q10=0),"NA",[1]!Min_Max(R10/Q10,-9.999,9.999))</f>
        <v>-0.14808084095844554</v>
      </c>
      <c r="T10" s="61"/>
      <c r="U10" s="56"/>
      <c r="V10" s="60"/>
      <c r="W10" s="55">
        <f ca="1">VLOOKUP($B10,'PTD Calculations'!$A:$DF,W$2,FALSE)/1000</f>
        <v>37.76091867104676</v>
      </c>
      <c r="X10" s="55">
        <f ca="1">VLOOKUP($B10,'PTD Calculations'!$A:$DF,X$2,FALSE)/1000</f>
        <v>8.4462506656583489</v>
      </c>
      <c r="Y10" s="56">
        <f t="shared" ca="1" si="3"/>
        <v>29.314668005388413</v>
      </c>
      <c r="Z10" s="57">
        <f ca="1">IF(OR(W10=0,X10=0),"NA",[1]!Min_Max(Y10/X10,-9.999,9.999))</f>
        <v>3.4707314719629458</v>
      </c>
      <c r="AA10" s="61"/>
      <c r="AB10" s="56"/>
      <c r="AC10" s="60"/>
      <c r="AD10" s="55">
        <f ca="1">VLOOKUP($B10,'PTD Calculations'!$A:$DF,AD$2,FALSE)/1000</f>
        <v>54.837120448663924</v>
      </c>
      <c r="AE10" s="55">
        <f ca="1">VLOOKUP($B10,'PTD Calculations'!$A:$DF,AE$2,FALSE)/1000</f>
        <v>62.126166486307675</v>
      </c>
      <c r="AF10" s="56">
        <f t="shared" ca="1" si="4"/>
        <v>-7.2890460376437503</v>
      </c>
      <c r="AG10" s="57">
        <f ca="1">IF(OR(AD10=0,AE10=0),"NA",[1]!Min_Max(AF10/AE10,-9.999,9.999))</f>
        <v>-0.11732650588138611</v>
      </c>
      <c r="AH10" s="61"/>
      <c r="AI10" s="56"/>
      <c r="AJ10" s="60"/>
      <c r="AK10" s="55">
        <f ca="1">VLOOKUP($B10,'PTD Calculations'!$A:$DF,AK$2,FALSE)/1000</f>
        <v>34.273411064340259</v>
      </c>
      <c r="AL10" s="55">
        <f ca="1">VLOOKUP($B10,'PTD Calculations'!$A:$DF,AL$2,FALSE)/1000</f>
        <v>33.345126240971695</v>
      </c>
      <c r="AM10" s="56">
        <f t="shared" ca="1" si="5"/>
        <v>0.9282848233685641</v>
      </c>
      <c r="AN10" s="57">
        <f ca="1">IF(OR(AK10=0,AL10=0),"NA",[1]!Min_Max(AM10/AL10,-9.999,9.999))</f>
        <v>2.7838695726032838E-2</v>
      </c>
      <c r="AO10" s="62"/>
      <c r="AP10" s="43"/>
      <c r="AQ10" s="43" t="str">
        <f t="shared" ca="1" si="6"/>
        <v>Show</v>
      </c>
    </row>
    <row r="11" spans="1:43" s="23" customFormat="1">
      <c r="A11" s="49"/>
      <c r="B11" s="50">
        <v>8712</v>
      </c>
      <c r="C11" s="51" t="str">
        <f>VLOOKUP(B11,Stores!$A:$H,8,FALSE)</f>
        <v>8712 - Southlake, TX</v>
      </c>
      <c r="D11" s="51" t="str">
        <f t="shared" ca="1" si="0"/>
        <v>A</v>
      </c>
      <c r="E11" s="40" t="str">
        <f>VLOOKUP(B11,Stores!$A:$H,7,FALSE)</f>
        <v>TX</v>
      </c>
      <c r="F11" s="52">
        <f>VLOOKUP(B11,Stores!$A:$F,6,FALSE)</f>
        <v>42623</v>
      </c>
      <c r="G11" s="53"/>
      <c r="H11" s="54"/>
      <c r="I11" s="55">
        <f ca="1">VLOOKUP($B11,'PTD Calculations'!$A:$DF,I$2,FALSE)/1000</f>
        <v>150.75520905000002</v>
      </c>
      <c r="J11" s="55">
        <f ca="1">VLOOKUP($B11,'PTD Calculations'!$A:$DF,J$2,FALSE)/1000</f>
        <v>182.60363366000001</v>
      </c>
      <c r="K11" s="56">
        <f t="shared" ca="1" si="1"/>
        <v>-31.848424609999995</v>
      </c>
      <c r="L11" s="57">
        <f ca="1">IF(OR(I11=0,J11=0),"NA",[1]!Min_Max(K11/J11,-9.999,9.999))</f>
        <v>-0.17441287433140773</v>
      </c>
      <c r="M11" s="58"/>
      <c r="N11" s="59"/>
      <c r="O11" s="60"/>
      <c r="P11" s="55">
        <f ca="1">VLOOKUP($B11,'PTD Calculations'!$A:$DF,P$2,FALSE)/1000</f>
        <v>80.157048135418322</v>
      </c>
      <c r="Q11" s="55">
        <f ca="1">VLOOKUP($B11,'PTD Calculations'!$A:$DF,Q$2,FALSE)/1000</f>
        <v>98.710453813686115</v>
      </c>
      <c r="R11" s="56">
        <f t="shared" ca="1" si="2"/>
        <v>-18.553405678267794</v>
      </c>
      <c r="S11" s="57">
        <f ca="1">IF(OR(P11=0,Q11=0),"NA",[1]!Min_Max(R11/Q11,-9.999,9.999))</f>
        <v>-0.18795786020077421</v>
      </c>
      <c r="T11" s="61"/>
      <c r="U11" s="56"/>
      <c r="V11" s="60"/>
      <c r="W11" s="55">
        <f ca="1">VLOOKUP($B11,'PTD Calculations'!$A:$DF,W$2,FALSE)/1000</f>
        <v>11.325418092926512</v>
      </c>
      <c r="X11" s="55">
        <f ca="1">VLOOKUP($B11,'PTD Calculations'!$A:$DF,X$2,FALSE)/1000</f>
        <v>13.018538544488495</v>
      </c>
      <c r="Y11" s="56">
        <f t="shared" ca="1" si="3"/>
        <v>-1.6931204515619829</v>
      </c>
      <c r="Z11" s="57">
        <f ca="1">IF(OR(W11=0,X11=0),"NA",[1]!Min_Max(Y11/X11,-9.999,9.999))</f>
        <v>-0.1300545714694511</v>
      </c>
      <c r="AA11" s="61"/>
      <c r="AB11" s="56"/>
      <c r="AC11" s="60"/>
      <c r="AD11" s="55">
        <f ca="1">VLOOKUP($B11,'PTD Calculations'!$A:$DF,AD$2,FALSE)/1000</f>
        <v>37.747047563287573</v>
      </c>
      <c r="AE11" s="55">
        <f ca="1">VLOOKUP($B11,'PTD Calculations'!$A:$DF,AE$2,FALSE)/1000</f>
        <v>47.167949558222553</v>
      </c>
      <c r="AF11" s="56">
        <f t="shared" ca="1" si="4"/>
        <v>-9.4209019949349795</v>
      </c>
      <c r="AG11" s="57">
        <f ca="1">IF(OR(AD11=0,AE11=0),"NA",[1]!Min_Max(AF11/AE11,-9.999,9.999))</f>
        <v>-0.19973100554871759</v>
      </c>
      <c r="AH11" s="61"/>
      <c r="AI11" s="56"/>
      <c r="AJ11" s="60"/>
      <c r="AK11" s="55">
        <f ca="1">VLOOKUP($B11,'PTD Calculations'!$A:$DF,AK$2,FALSE)/1000</f>
        <v>21.525695258367531</v>
      </c>
      <c r="AL11" s="55">
        <f ca="1">VLOOKUP($B11,'PTD Calculations'!$A:$DF,AL$2,FALSE)/1000</f>
        <v>23.706691743602864</v>
      </c>
      <c r="AM11" s="56">
        <f t="shared" ca="1" si="5"/>
        <v>-2.1809964852353332</v>
      </c>
      <c r="AN11" s="57">
        <f ca="1">IF(OR(AK11=0,AL11=0),"NA",[1]!Min_Max(AM11/AL11,-9.999,9.999))</f>
        <v>-9.1999191992862717E-2</v>
      </c>
      <c r="AO11" s="62"/>
      <c r="AP11" s="43"/>
      <c r="AQ11" s="43" t="str">
        <f t="shared" ca="1" si="6"/>
        <v>Show</v>
      </c>
    </row>
    <row r="12" spans="1:43" s="23" customFormat="1">
      <c r="A12" s="49"/>
      <c r="B12" s="50">
        <v>8701</v>
      </c>
      <c r="C12" s="51" t="str">
        <f>VLOOKUP(B12,Stores!$A:$H,8,FALSE)</f>
        <v>8701 - New York City, NY</v>
      </c>
      <c r="D12" s="51" t="str">
        <f t="shared" ca="1" si="0"/>
        <v>NA</v>
      </c>
      <c r="E12" s="40" t="str">
        <f>VLOOKUP(B12,Stores!$A:$H,7,FALSE)</f>
        <v>NY</v>
      </c>
      <c r="F12" s="52">
        <f>VLOOKUP(B12,Stores!$A:$F,6,FALSE)</f>
        <v>36337</v>
      </c>
      <c r="G12" s="53"/>
      <c r="H12" s="54"/>
      <c r="I12" s="55">
        <f ca="1">VLOOKUP($B12,'PTD Calculations'!$A:$DF,I$2,FALSE)/1000</f>
        <v>361.68341849999996</v>
      </c>
      <c r="J12" s="55">
        <f ca="1">VLOOKUP($B12,'PTD Calculations'!$A:$DF,J$2,FALSE)/1000</f>
        <v>0</v>
      </c>
      <c r="K12" s="56" t="str">
        <f t="shared" ca="1" si="1"/>
        <v>NA</v>
      </c>
      <c r="L12" s="57" t="str">
        <f ca="1">IF(OR(I12=0,J12=0),"NA",[1]!Min_Max(K12/J12,-9.999,9.999))</f>
        <v>NA</v>
      </c>
      <c r="M12" s="58"/>
      <c r="N12" s="59"/>
      <c r="O12" s="60"/>
      <c r="P12" s="55">
        <f ca="1">VLOOKUP($B12,'PTD Calculations'!$A:$DF,P$2,FALSE)/1000</f>
        <v>191.20871772976366</v>
      </c>
      <c r="Q12" s="55">
        <f ca="1">VLOOKUP($B12,'PTD Calculations'!$A:$DF,Q$2,FALSE)/1000</f>
        <v>0</v>
      </c>
      <c r="R12" s="56" t="str">
        <f t="shared" ca="1" si="2"/>
        <v>NA</v>
      </c>
      <c r="S12" s="57" t="str">
        <f ca="1">IF(OR(P12=0,Q12=0),"NA",[1]!Min_Max(R12/Q12,-9.999,9.999))</f>
        <v>NA</v>
      </c>
      <c r="T12" s="61"/>
      <c r="U12" s="56"/>
      <c r="V12" s="60"/>
      <c r="W12" s="55">
        <f ca="1">VLOOKUP($B12,'PTD Calculations'!$A:$DF,W$2,FALSE)/1000</f>
        <v>13.432074022330326</v>
      </c>
      <c r="X12" s="55">
        <f ca="1">VLOOKUP($B12,'PTD Calculations'!$A:$DF,X$2,FALSE)/1000</f>
        <v>0</v>
      </c>
      <c r="Y12" s="56" t="str">
        <f t="shared" ca="1" si="3"/>
        <v>NA</v>
      </c>
      <c r="Z12" s="57" t="str">
        <f ca="1">IF(OR(W12=0,X12=0),"NA",[1]!Min_Max(Y12/X12,-9.999,9.999))</f>
        <v>NA</v>
      </c>
      <c r="AA12" s="61"/>
      <c r="AB12" s="56"/>
      <c r="AC12" s="60"/>
      <c r="AD12" s="55">
        <f ca="1">VLOOKUP($B12,'PTD Calculations'!$A:$DF,AD$2,FALSE)/1000</f>
        <v>82.494612209228407</v>
      </c>
      <c r="AE12" s="55">
        <f ca="1">VLOOKUP($B12,'PTD Calculations'!$A:$DF,AE$2,FALSE)/1000</f>
        <v>0</v>
      </c>
      <c r="AF12" s="56" t="str">
        <f t="shared" ca="1" si="4"/>
        <v>NA</v>
      </c>
      <c r="AG12" s="57" t="str">
        <f ca="1">IF(OR(AD12=0,AE12=0),"NA",[1]!Min_Max(AF12/AE12,-9.999,9.999))</f>
        <v>NA</v>
      </c>
      <c r="AH12" s="61"/>
      <c r="AI12" s="56"/>
      <c r="AJ12" s="60"/>
      <c r="AK12" s="55">
        <f ca="1">VLOOKUP($B12,'PTD Calculations'!$A:$DF,AK$2,FALSE)/1000</f>
        <v>74.548014538677691</v>
      </c>
      <c r="AL12" s="55">
        <f ca="1">VLOOKUP($B12,'PTD Calculations'!$A:$DF,AL$2,FALSE)/1000</f>
        <v>0</v>
      </c>
      <c r="AM12" s="56" t="str">
        <f t="shared" ca="1" si="5"/>
        <v>NA</v>
      </c>
      <c r="AN12" s="57" t="str">
        <f ca="1">IF(OR(AK12=0,AL12=0),"NA",[1]!Min_Max(AM12/AL12,-9.999,9.999))</f>
        <v>NA</v>
      </c>
      <c r="AO12" s="62"/>
      <c r="AP12" s="43"/>
      <c r="AQ12" s="43" t="str">
        <f t="shared" ca="1" si="6"/>
        <v>Show</v>
      </c>
    </row>
    <row r="13" spans="1:43" s="23" customFormat="1">
      <c r="A13" s="49"/>
      <c r="B13" s="50">
        <v>8717</v>
      </c>
      <c r="C13" s="51" t="str">
        <f>VLOOKUP(B13,Stores!$A:$H,8,FALSE)</f>
        <v>8717 - Pasadena, CA</v>
      </c>
      <c r="D13" s="51" t="str">
        <f t="shared" ca="1" si="0"/>
        <v>A</v>
      </c>
      <c r="E13" s="40" t="str">
        <f>VLOOKUP(B13,Stores!$A:$H,7,FALSE)</f>
        <v>CA</v>
      </c>
      <c r="F13" s="52">
        <f>VLOOKUP(B13,Stores!$A:$F,6,FALSE)</f>
        <v>41478</v>
      </c>
      <c r="G13" s="53"/>
      <c r="H13" s="54"/>
      <c r="I13" s="55">
        <f ca="1">VLOOKUP($B13,'PTD Calculations'!$A:$DF,I$2,FALSE)/1000</f>
        <v>275.32679887500001</v>
      </c>
      <c r="J13" s="55">
        <f ca="1">VLOOKUP($B13,'PTD Calculations'!$A:$DF,J$2,FALSE)/1000</f>
        <v>291.82125357000001</v>
      </c>
      <c r="K13" s="56">
        <f t="shared" ca="1" si="1"/>
        <v>-16.494454695000002</v>
      </c>
      <c r="L13" s="57">
        <f ca="1">IF(OR(I13=0,J13=0),"NA",[1]!Min_Max(K13/J13,-9.999,9.999))</f>
        <v>-5.6522458502301746E-2</v>
      </c>
      <c r="M13" s="58"/>
      <c r="N13" s="59"/>
      <c r="O13" s="60"/>
      <c r="P13" s="55">
        <f ca="1">VLOOKUP($B13,'PTD Calculations'!$A:$DF,P$2,FALSE)/1000</f>
        <v>148.98628795992252</v>
      </c>
      <c r="Q13" s="55">
        <f ca="1">VLOOKUP($B13,'PTD Calculations'!$A:$DF,Q$2,FALSE)/1000</f>
        <v>156.65813668390663</v>
      </c>
      <c r="R13" s="56">
        <f t="shared" ca="1" si="2"/>
        <v>-7.6718487239841124</v>
      </c>
      <c r="S13" s="57">
        <f ca="1">IF(OR(P13=0,Q13=0),"NA",[1]!Min_Max(R13/Q13,-9.999,9.999))</f>
        <v>-4.8971913533376245E-2</v>
      </c>
      <c r="T13" s="61"/>
      <c r="U13" s="56"/>
      <c r="V13" s="60"/>
      <c r="W13" s="55">
        <f ca="1">VLOOKUP($B13,'PTD Calculations'!$A:$DF,W$2,FALSE)/1000</f>
        <v>9.6686230129546082</v>
      </c>
      <c r="X13" s="55">
        <f ca="1">VLOOKUP($B13,'PTD Calculations'!$A:$DF,X$2,FALSE)/1000</f>
        <v>18.624362494272717</v>
      </c>
      <c r="Y13" s="56">
        <f t="shared" ca="1" si="3"/>
        <v>-8.9557394813181084</v>
      </c>
      <c r="Z13" s="57">
        <f ca="1">IF(OR(W13=0,X13=0),"NA",[1]!Min_Max(Y13/X13,-9.999,9.999))</f>
        <v>-0.48086153198919634</v>
      </c>
      <c r="AA13" s="61"/>
      <c r="AB13" s="56"/>
      <c r="AC13" s="60"/>
      <c r="AD13" s="55">
        <f ca="1">VLOOKUP($B13,'PTD Calculations'!$A:$DF,AD$2,FALSE)/1000</f>
        <v>33.023333113845737</v>
      </c>
      <c r="AE13" s="55">
        <f ca="1">VLOOKUP($B13,'PTD Calculations'!$A:$DF,AE$2,FALSE)/1000</f>
        <v>33.791608690622894</v>
      </c>
      <c r="AF13" s="56">
        <f t="shared" ca="1" si="4"/>
        <v>-0.76827557677715674</v>
      </c>
      <c r="AG13" s="57">
        <f ca="1">IF(OR(AD13=0,AE13=0),"NA",[1]!Min_Max(AF13/AE13,-9.999,9.999))</f>
        <v>-2.273569109452761E-2</v>
      </c>
      <c r="AH13" s="61"/>
      <c r="AI13" s="56"/>
      <c r="AJ13" s="60"/>
      <c r="AK13" s="55">
        <f ca="1">VLOOKUP($B13,'PTD Calculations'!$A:$DF,AK$2,FALSE)/1000</f>
        <v>83.648554788277323</v>
      </c>
      <c r="AL13" s="55">
        <f ca="1">VLOOKUP($B13,'PTD Calculations'!$A:$DF,AL$2,FALSE)/1000</f>
        <v>82.747145701197766</v>
      </c>
      <c r="AM13" s="56">
        <f t="shared" ca="1" si="5"/>
        <v>0.90140908707955703</v>
      </c>
      <c r="AN13" s="57">
        <f ca="1">IF(OR(AK13=0,AL13=0),"NA",[1]!Min_Max(AM13/AL13,-9.999,9.999))</f>
        <v>1.0893536924337791E-2</v>
      </c>
      <c r="AO13" s="62"/>
      <c r="AP13" s="43"/>
      <c r="AQ13" s="43" t="str">
        <f t="shared" ca="1" si="6"/>
        <v>Show</v>
      </c>
    </row>
    <row r="14" spans="1:43" s="23" customFormat="1">
      <c r="A14" s="49"/>
      <c r="B14" s="50">
        <v>8723</v>
      </c>
      <c r="C14" s="51" t="str">
        <f>VLOOKUP(B14,Stores!$A:$H,8,FALSE)</f>
        <v>8723 - Hoboken, NJ</v>
      </c>
      <c r="D14" s="51" t="str">
        <f t="shared" ca="1" si="0"/>
        <v>NA</v>
      </c>
      <c r="E14" s="40" t="str">
        <f>VLOOKUP(B14,Stores!$A:$H,7,FALSE)</f>
        <v>NJ</v>
      </c>
      <c r="F14" s="52">
        <f>VLOOKUP(B14,Stores!$A:$F,6,FALSE)</f>
        <v>42545</v>
      </c>
      <c r="G14" s="53"/>
      <c r="H14" s="54"/>
      <c r="I14" s="55">
        <f ca="1">VLOOKUP($B14,'PTD Calculations'!$A:$DF,I$2,FALSE)/1000</f>
        <v>0</v>
      </c>
      <c r="J14" s="55">
        <f ca="1">VLOOKUP($B14,'PTD Calculations'!$A:$DF,J$2,FALSE)/1000</f>
        <v>0</v>
      </c>
      <c r="K14" s="56" t="str">
        <f t="shared" ca="1" si="1"/>
        <v>NA</v>
      </c>
      <c r="L14" s="57" t="str">
        <f ca="1">IF(OR(I14=0,J14=0),"NA",[1]!Min_Max(K14/J14,-9.999,9.999))</f>
        <v>NA</v>
      </c>
      <c r="M14" s="58"/>
      <c r="N14" s="59"/>
      <c r="O14" s="60"/>
      <c r="P14" s="55">
        <f ca="1">VLOOKUP($B14,'PTD Calculations'!$A:$DF,P$2,FALSE)/1000</f>
        <v>0</v>
      </c>
      <c r="Q14" s="55">
        <f ca="1">VLOOKUP($B14,'PTD Calculations'!$A:$DF,Q$2,FALSE)/1000</f>
        <v>0</v>
      </c>
      <c r="R14" s="56" t="str">
        <f t="shared" ca="1" si="2"/>
        <v>NA</v>
      </c>
      <c r="S14" s="57" t="str">
        <f ca="1">IF(OR(P14=0,Q14=0),"NA",[1]!Min_Max(R14/Q14,-9.999,9.999))</f>
        <v>NA</v>
      </c>
      <c r="T14" s="61"/>
      <c r="U14" s="56"/>
      <c r="V14" s="60"/>
      <c r="W14" s="55">
        <f ca="1">VLOOKUP($B14,'PTD Calculations'!$A:$DF,W$2,FALSE)/1000</f>
        <v>0</v>
      </c>
      <c r="X14" s="55">
        <f ca="1">VLOOKUP($B14,'PTD Calculations'!$A:$DF,X$2,FALSE)/1000</f>
        <v>0</v>
      </c>
      <c r="Y14" s="56" t="str">
        <f t="shared" ca="1" si="3"/>
        <v>NA</v>
      </c>
      <c r="Z14" s="57" t="str">
        <f ca="1">IF(OR(W14=0,X14=0),"NA",[1]!Min_Max(Y14/X14,-9.999,9.999))</f>
        <v>NA</v>
      </c>
      <c r="AA14" s="61"/>
      <c r="AB14" s="56"/>
      <c r="AC14" s="60"/>
      <c r="AD14" s="55">
        <f ca="1">VLOOKUP($B14,'PTD Calculations'!$A:$DF,AD$2,FALSE)/1000</f>
        <v>0</v>
      </c>
      <c r="AE14" s="55">
        <f ca="1">VLOOKUP($B14,'PTD Calculations'!$A:$DF,AE$2,FALSE)/1000</f>
        <v>0</v>
      </c>
      <c r="AF14" s="56" t="str">
        <f t="shared" ca="1" si="4"/>
        <v>NA</v>
      </c>
      <c r="AG14" s="57" t="str">
        <f ca="1">IF(OR(AD14=0,AE14=0),"NA",[1]!Min_Max(AF14/AE14,-9.999,9.999))</f>
        <v>NA</v>
      </c>
      <c r="AH14" s="61"/>
      <c r="AI14" s="56"/>
      <c r="AJ14" s="60"/>
      <c r="AK14" s="55">
        <f ca="1">VLOOKUP($B14,'PTD Calculations'!$A:$DF,AK$2,FALSE)/1000</f>
        <v>0</v>
      </c>
      <c r="AL14" s="55">
        <f ca="1">VLOOKUP($B14,'PTD Calculations'!$A:$DF,AL$2,FALSE)/1000</f>
        <v>0</v>
      </c>
      <c r="AM14" s="56" t="str">
        <f t="shared" ca="1" si="5"/>
        <v>NA</v>
      </c>
      <c r="AN14" s="57" t="str">
        <f ca="1">IF(OR(AK14=0,AL14=0),"NA",[1]!Min_Max(AM14/AL14,-9.999,9.999))</f>
        <v>NA</v>
      </c>
      <c r="AO14" s="62"/>
      <c r="AP14" s="43"/>
      <c r="AQ14" s="43" t="str">
        <f t="shared" ca="1" si="6"/>
        <v>Hide</v>
      </c>
    </row>
    <row r="15" spans="1:43" s="23" customFormat="1">
      <c r="A15" s="49"/>
      <c r="B15" s="50">
        <v>8715</v>
      </c>
      <c r="C15" s="51" t="str">
        <f>VLOOKUP(B15,Stores!$A:$H,8,FALSE)</f>
        <v>8715 - Irvine, CA</v>
      </c>
      <c r="D15" s="51" t="str">
        <f t="shared" ca="1" si="0"/>
        <v>A</v>
      </c>
      <c r="E15" s="40" t="str">
        <f>VLOOKUP(B15,Stores!$A:$H,7,FALSE)</f>
        <v>CA</v>
      </c>
      <c r="F15" s="52">
        <f>VLOOKUP(B15,Stores!$A:$F,6,FALSE)</f>
        <v>36062</v>
      </c>
      <c r="G15" s="53"/>
      <c r="H15" s="54"/>
      <c r="I15" s="55">
        <f ca="1">VLOOKUP($B15,'PTD Calculations'!$A:$DF,I$2,FALSE)/1000</f>
        <v>294.83308132499997</v>
      </c>
      <c r="J15" s="55">
        <f ca="1">VLOOKUP($B15,'PTD Calculations'!$A:$DF,J$2,FALSE)/1000</f>
        <v>263.05879256999992</v>
      </c>
      <c r="K15" s="56">
        <f t="shared" ca="1" si="1"/>
        <v>31.774288755000043</v>
      </c>
      <c r="L15" s="57">
        <f ca="1">IF(OR(I15=0,J15=0),"NA",[1]!Min_Max(K15/J15,-9.999,9.999))</f>
        <v>0.12078778452746416</v>
      </c>
      <c r="M15" s="58"/>
      <c r="N15" s="59"/>
      <c r="O15" s="60"/>
      <c r="P15" s="55">
        <f ca="1">VLOOKUP($B15,'PTD Calculations'!$A:$DF,P$2,FALSE)/1000</f>
        <v>150.23118914133971</v>
      </c>
      <c r="Q15" s="55">
        <f ca="1">VLOOKUP($B15,'PTD Calculations'!$A:$DF,Q$2,FALSE)/1000</f>
        <v>146.73138241651856</v>
      </c>
      <c r="R15" s="56">
        <f t="shared" ca="1" si="2"/>
        <v>3.4998067248211555</v>
      </c>
      <c r="S15" s="57">
        <f ca="1">IF(OR(P15=0,Q15=0),"NA",[1]!Min_Max(R15/Q15,-9.999,9.999))</f>
        <v>2.3851794123266969E-2</v>
      </c>
      <c r="T15" s="61"/>
      <c r="U15" s="56"/>
      <c r="V15" s="60"/>
      <c r="W15" s="55">
        <f ca="1">VLOOKUP($B15,'PTD Calculations'!$A:$DF,W$2,FALSE)/1000</f>
        <v>20.702001755529217</v>
      </c>
      <c r="X15" s="55">
        <f ca="1">VLOOKUP($B15,'PTD Calculations'!$A:$DF,X$2,FALSE)/1000</f>
        <v>12.47586066156626</v>
      </c>
      <c r="Y15" s="56">
        <f t="shared" ca="1" si="3"/>
        <v>8.2261410939629567</v>
      </c>
      <c r="Z15" s="57">
        <f ca="1">IF(OR(W15=0,X15=0),"NA",[1]!Min_Max(Y15/X15,-9.999,9.999))</f>
        <v>0.65936461756941589</v>
      </c>
      <c r="AA15" s="61"/>
      <c r="AB15" s="56"/>
      <c r="AC15" s="60"/>
      <c r="AD15" s="55">
        <f ca="1">VLOOKUP($B15,'PTD Calculations'!$A:$DF,AD$2,FALSE)/1000</f>
        <v>65.45096088794125</v>
      </c>
      <c r="AE15" s="55">
        <f ca="1">VLOOKUP($B15,'PTD Calculations'!$A:$DF,AE$2,FALSE)/1000</f>
        <v>47.608605753269053</v>
      </c>
      <c r="AF15" s="56">
        <f t="shared" ca="1" si="4"/>
        <v>17.842355134672196</v>
      </c>
      <c r="AG15" s="57">
        <f ca="1">IF(OR(AD15=0,AE15=0),"NA",[1]!Min_Max(AF15/AE15,-9.999,9.999))</f>
        <v>0.37477163744596842</v>
      </c>
      <c r="AH15" s="61"/>
      <c r="AI15" s="56"/>
      <c r="AJ15" s="60"/>
      <c r="AK15" s="55">
        <f ca="1">VLOOKUP($B15,'PTD Calculations'!$A:$DF,AK$2,FALSE)/1000</f>
        <v>58.448929540189766</v>
      </c>
      <c r="AL15" s="55">
        <f ca="1">VLOOKUP($B15,'PTD Calculations'!$A:$DF,AL$2,FALSE)/1000</f>
        <v>56.242943738646098</v>
      </c>
      <c r="AM15" s="56">
        <f t="shared" ca="1" si="5"/>
        <v>2.2059858015436689</v>
      </c>
      <c r="AN15" s="57">
        <f ca="1">IF(OR(AK15=0,AL15=0),"NA",[1]!Min_Max(AM15/AL15,-9.999,9.999))</f>
        <v>3.9222445606592146E-2</v>
      </c>
      <c r="AO15" s="62"/>
      <c r="AP15" s="43"/>
      <c r="AQ15" s="43" t="str">
        <f t="shared" ca="1" si="6"/>
        <v>Show</v>
      </c>
    </row>
    <row r="16" spans="1:43" s="23" customFormat="1">
      <c r="A16" s="49"/>
      <c r="B16" s="50">
        <v>8713</v>
      </c>
      <c r="C16" s="51" t="str">
        <f>VLOOKUP(B16,Stores!$A:$H,8,FALSE)</f>
        <v>8713 - Burlington, MA</v>
      </c>
      <c r="D16" s="51" t="str">
        <f t="shared" ca="1" si="0"/>
        <v>A</v>
      </c>
      <c r="E16" s="40" t="str">
        <f>VLOOKUP(B16,Stores!$A:$H,7,FALSE)</f>
        <v>MA</v>
      </c>
      <c r="F16" s="52">
        <f>VLOOKUP(B16,Stores!$A:$F,6,FALSE)</f>
        <v>36182</v>
      </c>
      <c r="G16" s="53"/>
      <c r="H16" s="54"/>
      <c r="I16" s="55">
        <f ca="1">VLOOKUP($B16,'PTD Calculations'!$A:$DF,I$2,FALSE)/1000</f>
        <v>136.892124225</v>
      </c>
      <c r="J16" s="55">
        <f ca="1">VLOOKUP($B16,'PTD Calculations'!$A:$DF,J$2,FALSE)/1000</f>
        <v>101.29220723999998</v>
      </c>
      <c r="K16" s="56">
        <f t="shared" ca="1" si="1"/>
        <v>35.599916985000021</v>
      </c>
      <c r="L16" s="57">
        <f ca="1">IF(OR(I16=0,J16=0),"NA",[1]!Min_Max(K16/J16,-9.999,9.999))</f>
        <v>0.3514576091786627</v>
      </c>
      <c r="M16" s="58"/>
      <c r="N16" s="59"/>
      <c r="O16" s="60"/>
      <c r="P16" s="55">
        <f ca="1">VLOOKUP($B16,'PTD Calculations'!$A:$DF,P$2,FALSE)/1000</f>
        <v>83.81276072017684</v>
      </c>
      <c r="Q16" s="55">
        <f ca="1">VLOOKUP($B16,'PTD Calculations'!$A:$DF,Q$2,FALSE)/1000</f>
        <v>62.74046045077678</v>
      </c>
      <c r="R16" s="56">
        <f t="shared" ca="1" si="2"/>
        <v>21.07230026940006</v>
      </c>
      <c r="S16" s="57">
        <f ca="1">IF(OR(P16=0,Q16=0),"NA",[1]!Min_Max(R16/Q16,-9.999,9.999))</f>
        <v>0.33586460982275379</v>
      </c>
      <c r="T16" s="61"/>
      <c r="U16" s="56"/>
      <c r="V16" s="60"/>
      <c r="W16" s="55">
        <f ca="1">VLOOKUP($B16,'PTD Calculations'!$A:$DF,W$2,FALSE)/1000</f>
        <v>1.1603640244327562</v>
      </c>
      <c r="X16" s="55">
        <f ca="1">VLOOKUP($B16,'PTD Calculations'!$A:$DF,X$2,FALSE)/1000</f>
        <v>0</v>
      </c>
      <c r="Y16" s="56" t="str">
        <f t="shared" ca="1" si="3"/>
        <v>NA</v>
      </c>
      <c r="Z16" s="57" t="str">
        <f ca="1">IF(OR(W16=0,X16=0),"NA",[1]!Min_Max(Y16/X16,-9.999,9.999))</f>
        <v>NA</v>
      </c>
      <c r="AA16" s="61"/>
      <c r="AB16" s="56"/>
      <c r="AC16" s="60"/>
      <c r="AD16" s="55">
        <f ca="1">VLOOKUP($B16,'PTD Calculations'!$A:$DF,AD$2,FALSE)/1000</f>
        <v>28.67025937346013</v>
      </c>
      <c r="AE16" s="55">
        <f ca="1">VLOOKUP($B16,'PTD Calculations'!$A:$DF,AE$2,FALSE)/1000</f>
        <v>24.302996826598168</v>
      </c>
      <c r="AF16" s="56">
        <f t="shared" ca="1" si="4"/>
        <v>4.3672625468619621</v>
      </c>
      <c r="AG16" s="57">
        <f ca="1">IF(OR(AD16=0,AE16=0),"NA",[1]!Min_Max(AF16/AE16,-9.999,9.999))</f>
        <v>0.1797005767651772</v>
      </c>
      <c r="AH16" s="61"/>
      <c r="AI16" s="56"/>
      <c r="AJ16" s="60"/>
      <c r="AK16" s="55">
        <f ca="1">VLOOKUP($B16,'PTD Calculations'!$A:$DF,AK$2,FALSE)/1000</f>
        <v>23.248740106930278</v>
      </c>
      <c r="AL16" s="55">
        <f ca="1">VLOOKUP($B16,'PTD Calculations'!$A:$DF,AL$2,FALSE)/1000</f>
        <v>14.248749962625022</v>
      </c>
      <c r="AM16" s="56">
        <f t="shared" ca="1" si="5"/>
        <v>8.9999901443052561</v>
      </c>
      <c r="AN16" s="57">
        <f ca="1">IF(OR(AK16=0,AL16=0),"NA",[1]!Min_Max(AM16/AL16,-9.999,9.999))</f>
        <v>0.63163366385911401</v>
      </c>
      <c r="AO16" s="62"/>
      <c r="AP16" s="43"/>
      <c r="AQ16" s="43" t="str">
        <f t="shared" ca="1" si="6"/>
        <v>Show</v>
      </c>
    </row>
    <row r="17" spans="1:43" s="23" customFormat="1">
      <c r="A17" s="49"/>
      <c r="B17" s="50">
        <v>8703</v>
      </c>
      <c r="C17" s="51" t="str">
        <f>VLOOKUP(B17,Stores!$A:$H,8,FALSE)</f>
        <v>8703 - Washington, D.C.</v>
      </c>
      <c r="D17" s="51" t="str">
        <f t="shared" ca="1" si="0"/>
        <v>NA</v>
      </c>
      <c r="E17" s="40" t="str">
        <f>VLOOKUP(B17,Stores!$A:$H,7,FALSE)</f>
        <v>DC</v>
      </c>
      <c r="F17" s="52">
        <f>VLOOKUP(B17,Stores!$A:$F,6,FALSE)</f>
        <v>41244</v>
      </c>
      <c r="G17" s="53"/>
      <c r="H17" s="54"/>
      <c r="I17" s="55">
        <f ca="1">VLOOKUP($B17,'PTD Calculations'!$A:$DF,I$2,FALSE)/1000</f>
        <v>177.1917354</v>
      </c>
      <c r="J17" s="55">
        <f ca="1">VLOOKUP($B17,'PTD Calculations'!$A:$DF,J$2,FALSE)/1000</f>
        <v>0</v>
      </c>
      <c r="K17" s="56" t="str">
        <f t="shared" ca="1" si="1"/>
        <v>NA</v>
      </c>
      <c r="L17" s="57" t="str">
        <f ca="1">IF(OR(I17=0,J17=0),"NA",[1]!Min_Max(K17/J17,-9.999,9.999))</f>
        <v>NA</v>
      </c>
      <c r="M17" s="58"/>
      <c r="N17" s="59"/>
      <c r="O17" s="60"/>
      <c r="P17" s="55">
        <f ca="1">VLOOKUP($B17,'PTD Calculations'!$A:$DF,P$2,FALSE)/1000</f>
        <v>108.93977680856841</v>
      </c>
      <c r="Q17" s="55">
        <f ca="1">VLOOKUP($B17,'PTD Calculations'!$A:$DF,Q$2,FALSE)/1000</f>
        <v>0</v>
      </c>
      <c r="R17" s="56" t="str">
        <f t="shared" ca="1" si="2"/>
        <v>NA</v>
      </c>
      <c r="S17" s="57" t="str">
        <f ca="1">IF(OR(P17=0,Q17=0),"NA",[1]!Min_Max(R17/Q17,-9.999,9.999))</f>
        <v>NA</v>
      </c>
      <c r="T17" s="61"/>
      <c r="U17" s="56"/>
      <c r="V17" s="60"/>
      <c r="W17" s="55">
        <f ca="1">VLOOKUP($B17,'PTD Calculations'!$A:$DF,W$2,FALSE)/1000</f>
        <v>10.101872982074289</v>
      </c>
      <c r="X17" s="55">
        <f ca="1">VLOOKUP($B17,'PTD Calculations'!$A:$DF,X$2,FALSE)/1000</f>
        <v>0</v>
      </c>
      <c r="Y17" s="56" t="str">
        <f t="shared" ca="1" si="3"/>
        <v>NA</v>
      </c>
      <c r="Z17" s="57" t="str">
        <f ca="1">IF(OR(W17=0,X17=0),"NA",[1]!Min_Max(Y17/X17,-9.999,9.999))</f>
        <v>NA</v>
      </c>
      <c r="AA17" s="61"/>
      <c r="AB17" s="56"/>
      <c r="AC17" s="60"/>
      <c r="AD17" s="55">
        <f ca="1">VLOOKUP($B17,'PTD Calculations'!$A:$DF,AD$2,FALSE)/1000</f>
        <v>51.311673450551027</v>
      </c>
      <c r="AE17" s="55">
        <f ca="1">VLOOKUP($B17,'PTD Calculations'!$A:$DF,AE$2,FALSE)/1000</f>
        <v>0</v>
      </c>
      <c r="AF17" s="56" t="str">
        <f t="shared" ca="1" si="4"/>
        <v>NA</v>
      </c>
      <c r="AG17" s="57" t="str">
        <f ca="1">IF(OR(AD17=0,AE17=0),"NA",[1]!Min_Max(AF17/AE17,-9.999,9.999))</f>
        <v>NA</v>
      </c>
      <c r="AH17" s="61"/>
      <c r="AI17" s="56"/>
      <c r="AJ17" s="60"/>
      <c r="AK17" s="55">
        <f ca="1">VLOOKUP($B17,'PTD Calculations'!$A:$DF,AK$2,FALSE)/1000</f>
        <v>6.8384121588062898</v>
      </c>
      <c r="AL17" s="55">
        <f ca="1">VLOOKUP($B17,'PTD Calculations'!$A:$DF,AL$2,FALSE)/1000</f>
        <v>0</v>
      </c>
      <c r="AM17" s="56" t="str">
        <f t="shared" ca="1" si="5"/>
        <v>NA</v>
      </c>
      <c r="AN17" s="57" t="str">
        <f ca="1">IF(OR(AK17=0,AL17=0),"NA",[1]!Min_Max(AM17/AL17,-9.999,9.999))</f>
        <v>NA</v>
      </c>
      <c r="AO17" s="62"/>
      <c r="AP17" s="43"/>
      <c r="AQ17" s="43" t="str">
        <f t="shared" ca="1" si="6"/>
        <v>Show</v>
      </c>
    </row>
    <row r="18" spans="1:43" s="23" customFormat="1">
      <c r="A18" s="49"/>
      <c r="B18" s="50">
        <v>8718</v>
      </c>
      <c r="C18" s="51" t="str">
        <f>VLOOKUP(B18,Stores!$A:$H,8,FALSE)</f>
        <v>8718 - Woodlands, TX</v>
      </c>
      <c r="D18" s="51" t="str">
        <f t="shared" ca="1" si="0"/>
        <v>A</v>
      </c>
      <c r="E18" s="40" t="str">
        <f>VLOOKUP(B18,Stores!$A:$H,7,FALSE)</f>
        <v>TX</v>
      </c>
      <c r="F18" s="52">
        <f>VLOOKUP(B18,Stores!$A:$F,6,FALSE)</f>
        <v>36864</v>
      </c>
      <c r="G18" s="53"/>
      <c r="H18" s="54"/>
      <c r="I18" s="55">
        <f ca="1">VLOOKUP($B18,'PTD Calculations'!$A:$DF,I$2,FALSE)/1000</f>
        <v>332.50919122500005</v>
      </c>
      <c r="J18" s="55">
        <f ca="1">VLOOKUP($B18,'PTD Calculations'!$A:$DF,J$2,FALSE)/1000</f>
        <v>359.7184562999999</v>
      </c>
      <c r="K18" s="56">
        <f t="shared" ca="1" si="1"/>
        <v>-27.209265074999848</v>
      </c>
      <c r="L18" s="57">
        <f ca="1">IF(OR(I18=0,J18=0),"NA",[1]!Min_Max(K18/J18,-9.999,9.999))</f>
        <v>-7.564044768475188E-2</v>
      </c>
      <c r="M18" s="58"/>
      <c r="N18" s="59"/>
      <c r="O18" s="60"/>
      <c r="P18" s="55">
        <f ca="1">VLOOKUP($B18,'PTD Calculations'!$A:$DF,P$2,FALSE)/1000</f>
        <v>127.84228664791776</v>
      </c>
      <c r="Q18" s="55">
        <f ca="1">VLOOKUP($B18,'PTD Calculations'!$A:$DF,Q$2,FALSE)/1000</f>
        <v>147.72488318140194</v>
      </c>
      <c r="R18" s="56">
        <f t="shared" ca="1" si="2"/>
        <v>-19.882596533484175</v>
      </c>
      <c r="S18" s="57">
        <f ca="1">IF(OR(P18=0,Q18=0),"NA",[1]!Min_Max(R18/Q18,-9.999,9.999))</f>
        <v>-0.13459206130539914</v>
      </c>
      <c r="T18" s="61"/>
      <c r="U18" s="56"/>
      <c r="V18" s="60"/>
      <c r="W18" s="55">
        <f ca="1">VLOOKUP($B18,'PTD Calculations'!$A:$DF,W$2,FALSE)/1000</f>
        <v>12.131570468304275</v>
      </c>
      <c r="X18" s="55">
        <f ca="1">VLOOKUP($B18,'PTD Calculations'!$A:$DF,X$2,FALSE)/1000</f>
        <v>14.484788389720224</v>
      </c>
      <c r="Y18" s="56">
        <f t="shared" ca="1" si="3"/>
        <v>-2.3532179214159488</v>
      </c>
      <c r="Z18" s="57">
        <f ca="1">IF(OR(W18=0,X18=0),"NA",[1]!Min_Max(Y18/X18,-9.999,9.999))</f>
        <v>-0.16246132550241568</v>
      </c>
      <c r="AA18" s="61"/>
      <c r="AB18" s="56"/>
      <c r="AC18" s="60"/>
      <c r="AD18" s="55">
        <f ca="1">VLOOKUP($B18,'PTD Calculations'!$A:$DF,AD$2,FALSE)/1000</f>
        <v>37.121267915781097</v>
      </c>
      <c r="AE18" s="55">
        <f ca="1">VLOOKUP($B18,'PTD Calculations'!$A:$DF,AE$2,FALSE)/1000</f>
        <v>39.997027668045384</v>
      </c>
      <c r="AF18" s="56">
        <f t="shared" ca="1" si="4"/>
        <v>-2.8757597522642868</v>
      </c>
      <c r="AG18" s="57">
        <f ca="1">IF(OR(AD18=0,AE18=0),"NA",[1]!Min_Max(AF18/AE18,-9.999,9.999))</f>
        <v>-7.1899336523993815E-2</v>
      </c>
      <c r="AH18" s="61"/>
      <c r="AI18" s="56"/>
      <c r="AJ18" s="60"/>
      <c r="AK18" s="55">
        <f ca="1">VLOOKUP($B18,'PTD Calculations'!$A:$DF,AK$2,FALSE)/1000</f>
        <v>155.41406619299696</v>
      </c>
      <c r="AL18" s="55">
        <f ca="1">VLOOKUP($B18,'PTD Calculations'!$A:$DF,AL$2,FALSE)/1000</f>
        <v>157.51175706083234</v>
      </c>
      <c r="AM18" s="56">
        <f t="shared" ca="1" si="5"/>
        <v>-2.0976908678353823</v>
      </c>
      <c r="AN18" s="57">
        <f ca="1">IF(OR(AK18=0,AL18=0),"NA",[1]!Min_Max(AM18/AL18,-9.999,9.999))</f>
        <v>-1.3317678038631979E-2</v>
      </c>
      <c r="AO18" s="62"/>
      <c r="AP18" s="43"/>
      <c r="AQ18" s="43" t="str">
        <f t="shared" ca="1" si="6"/>
        <v>Show</v>
      </c>
    </row>
    <row r="19" spans="1:43" s="23" customFormat="1">
      <c r="A19" s="49"/>
      <c r="B19" s="50">
        <v>8708</v>
      </c>
      <c r="C19" s="51" t="str">
        <f>VLOOKUP(B19,Stores!$A:$H,8,FALSE)</f>
        <v>8708 - Chestnut Hill, MA</v>
      </c>
      <c r="D19" s="51" t="str">
        <f t="shared" ca="1" si="0"/>
        <v>A</v>
      </c>
      <c r="E19" s="40" t="str">
        <f>VLOOKUP(B19,Stores!$A:$H,7,FALSE)</f>
        <v>MA</v>
      </c>
      <c r="F19" s="52">
        <f>VLOOKUP(B19,Stores!$A:$F,6,FALSE)</f>
        <v>39200</v>
      </c>
      <c r="G19" s="53"/>
      <c r="H19" s="54"/>
      <c r="I19" s="55">
        <f ca="1">VLOOKUP($B19,'PTD Calculations'!$A:$DF,I$2,FALSE)/1000</f>
        <v>94.063788375000016</v>
      </c>
      <c r="J19" s="55">
        <f ca="1">VLOOKUP($B19,'PTD Calculations'!$A:$DF,J$2,FALSE)/1000</f>
        <v>85.888615819999998</v>
      </c>
      <c r="K19" s="56">
        <f t="shared" ca="1" si="1"/>
        <v>8.1751725550000174</v>
      </c>
      <c r="L19" s="57">
        <f ca="1">IF(OR(I19=0,J19=0),"NA",[1]!Min_Max(K19/J19,-9.999,9.999))</f>
        <v>9.5183424216930379E-2</v>
      </c>
      <c r="M19" s="58"/>
      <c r="N19" s="59"/>
      <c r="O19" s="60"/>
      <c r="P19" s="55">
        <f ca="1">VLOOKUP($B19,'PTD Calculations'!$A:$DF,P$2,FALSE)/1000</f>
        <v>27.170212287138956</v>
      </c>
      <c r="Q19" s="55">
        <f ca="1">VLOOKUP($B19,'PTD Calculations'!$A:$DF,Q$2,FALSE)/1000</f>
        <v>43.587047167029461</v>
      </c>
      <c r="R19" s="56">
        <f t="shared" ca="1" si="2"/>
        <v>-16.416834879890505</v>
      </c>
      <c r="S19" s="57">
        <f ca="1">IF(OR(P19=0,Q19=0),"NA",[1]!Min_Max(R19/Q19,-9.999,9.999))</f>
        <v>-0.37664480498024394</v>
      </c>
      <c r="T19" s="61"/>
      <c r="U19" s="56"/>
      <c r="V19" s="60"/>
      <c r="W19" s="55">
        <f ca="1">VLOOKUP($B19,'PTD Calculations'!$A:$DF,W$2,FALSE)/1000</f>
        <v>4.7287873951482586</v>
      </c>
      <c r="X19" s="55">
        <f ca="1">VLOOKUP($B19,'PTD Calculations'!$A:$DF,X$2,FALSE)/1000</f>
        <v>3.3712752570355855</v>
      </c>
      <c r="Y19" s="56">
        <f t="shared" ca="1" si="3"/>
        <v>1.3575121381126731</v>
      </c>
      <c r="Z19" s="57">
        <f ca="1">IF(OR(W19=0,X19=0),"NA",[1]!Min_Max(Y19/X19,-9.999,9.999))</f>
        <v>0.40267021664269398</v>
      </c>
      <c r="AA19" s="61"/>
      <c r="AB19" s="56"/>
      <c r="AC19" s="60"/>
      <c r="AD19" s="55">
        <f ca="1">VLOOKUP($B19,'PTD Calculations'!$A:$DF,AD$2,FALSE)/1000</f>
        <v>37.331154938828362</v>
      </c>
      <c r="AE19" s="55">
        <f ca="1">VLOOKUP($B19,'PTD Calculations'!$A:$DF,AE$2,FALSE)/1000</f>
        <v>18.548649580268197</v>
      </c>
      <c r="AF19" s="56">
        <f t="shared" ca="1" si="4"/>
        <v>18.782505358560165</v>
      </c>
      <c r="AG19" s="57">
        <f ca="1">IF(OR(AD19=0,AE19=0),"NA",[1]!Min_Max(AF19/AE19,-9.999,9.999))</f>
        <v>1.0126076983275776</v>
      </c>
      <c r="AH19" s="61"/>
      <c r="AI19" s="56"/>
      <c r="AJ19" s="60"/>
      <c r="AK19" s="55">
        <f ca="1">VLOOKUP($B19,'PTD Calculations'!$A:$DF,AK$2,FALSE)/1000</f>
        <v>24.833633753884435</v>
      </c>
      <c r="AL19" s="55">
        <f ca="1">VLOOKUP($B19,'PTD Calculations'!$A:$DF,AL$2,FALSE)/1000</f>
        <v>20.381643815666752</v>
      </c>
      <c r="AM19" s="56">
        <f t="shared" ca="1" si="5"/>
        <v>4.4519899382176824</v>
      </c>
      <c r="AN19" s="57">
        <f ca="1">IF(OR(AK19=0,AL19=0),"NA",[1]!Min_Max(AM19/AL19,-9.999,9.999))</f>
        <v>0.21843134825050631</v>
      </c>
      <c r="AO19" s="62"/>
      <c r="AP19" s="43"/>
      <c r="AQ19" s="43" t="str">
        <f t="shared" ca="1" si="6"/>
        <v>Show</v>
      </c>
    </row>
    <row r="20" spans="1:43" s="23" customFormat="1">
      <c r="A20" s="49"/>
      <c r="B20" s="50">
        <v>8706</v>
      </c>
      <c r="C20" s="51" t="str">
        <f>VLOOKUP(B20,Stores!$A:$H,8,FALSE)</f>
        <v>8706 - Atlanta, GA</v>
      </c>
      <c r="D20" s="51" t="str">
        <f t="shared" ca="1" si="0"/>
        <v>A</v>
      </c>
      <c r="E20" s="40" t="str">
        <f>VLOOKUP(B20,Stores!$A:$H,7,FALSE)</f>
        <v>GA</v>
      </c>
      <c r="F20" s="52">
        <f>VLOOKUP(B20,Stores!$A:$F,6,FALSE)</f>
        <v>39290</v>
      </c>
      <c r="G20" s="53"/>
      <c r="H20" s="54"/>
      <c r="I20" s="55">
        <f ca="1">VLOOKUP($B20,'PTD Calculations'!$A:$DF,I$2,FALSE)/1000</f>
        <v>92.537180550000002</v>
      </c>
      <c r="J20" s="55">
        <f ca="1">VLOOKUP($B20,'PTD Calculations'!$A:$DF,J$2,FALSE)/1000</f>
        <v>134.28395539999997</v>
      </c>
      <c r="K20" s="56">
        <f t="shared" ca="1" si="1"/>
        <v>-41.746774849999966</v>
      </c>
      <c r="L20" s="57">
        <f ca="1">IF(OR(I20=0,J20=0),"NA",[1]!Min_Max(K20/J20,-9.999,9.999))</f>
        <v>-0.31088431023383434</v>
      </c>
      <c r="M20" s="58"/>
      <c r="N20" s="59"/>
      <c r="O20" s="60"/>
      <c r="P20" s="55">
        <f ca="1">VLOOKUP($B20,'PTD Calculations'!$A:$DF,P$2,FALSE)/1000</f>
        <v>46.741898305396653</v>
      </c>
      <c r="Q20" s="55">
        <f ca="1">VLOOKUP($B20,'PTD Calculations'!$A:$DF,Q$2,FALSE)/1000</f>
        <v>78.444025658464696</v>
      </c>
      <c r="R20" s="56">
        <f t="shared" ca="1" si="2"/>
        <v>-31.702127353068043</v>
      </c>
      <c r="S20" s="57">
        <f ca="1">IF(OR(P20=0,Q20=0),"NA",[1]!Min_Max(R20/Q20,-9.999,9.999))</f>
        <v>-0.40413692549506663</v>
      </c>
      <c r="T20" s="61"/>
      <c r="U20" s="56"/>
      <c r="V20" s="60"/>
      <c r="W20" s="55">
        <f ca="1">VLOOKUP($B20,'PTD Calculations'!$A:$DF,W$2,FALSE)/1000</f>
        <v>8.9967097681873422</v>
      </c>
      <c r="X20" s="55">
        <f ca="1">VLOOKUP($B20,'PTD Calculations'!$A:$DF,X$2,FALSE)/1000</f>
        <v>3.4977719940861798</v>
      </c>
      <c r="Y20" s="56">
        <f t="shared" ca="1" si="3"/>
        <v>5.4989377741011625</v>
      </c>
      <c r="Z20" s="57">
        <f ca="1">IF(OR(W20=0,X20=0),"NA",[1]!Min_Max(Y20/X20,-9.999,9.999))</f>
        <v>1.5721258513700813</v>
      </c>
      <c r="AA20" s="61"/>
      <c r="AB20" s="56"/>
      <c r="AC20" s="60"/>
      <c r="AD20" s="55">
        <f ca="1">VLOOKUP($B20,'PTD Calculations'!$A:$DF,AD$2,FALSE)/1000</f>
        <v>31.781202259779274</v>
      </c>
      <c r="AE20" s="55">
        <f ca="1">VLOOKUP($B20,'PTD Calculations'!$A:$DF,AE$2,FALSE)/1000</f>
        <v>46.868836898583112</v>
      </c>
      <c r="AF20" s="56">
        <f t="shared" ca="1" si="4"/>
        <v>-15.087634638803838</v>
      </c>
      <c r="AG20" s="57">
        <f ca="1">IF(OR(AD20=0,AE20=0),"NA",[1]!Min_Max(AF20/AE20,-9.999,9.999))</f>
        <v>-0.32191186377104125</v>
      </c>
      <c r="AH20" s="61"/>
      <c r="AI20" s="56"/>
      <c r="AJ20" s="60"/>
      <c r="AK20" s="55">
        <f ca="1">VLOOKUP($B20,'PTD Calculations'!$A:$DF,AK$2,FALSE)/1000</f>
        <v>5.0173702166367242</v>
      </c>
      <c r="AL20" s="55">
        <f ca="1">VLOOKUP($B20,'PTD Calculations'!$A:$DF,AL$2,FALSE)/1000</f>
        <v>5.4733208488659848</v>
      </c>
      <c r="AM20" s="56">
        <f t="shared" ca="1" si="5"/>
        <v>-0.45595063222926058</v>
      </c>
      <c r="AN20" s="57">
        <f ca="1">IF(OR(AK20=0,AL20=0),"NA",[1]!Min_Max(AM20/AL20,-9.999,9.999))</f>
        <v>-8.3304203210328664E-2</v>
      </c>
      <c r="AO20" s="62"/>
      <c r="AP20" s="43"/>
      <c r="AQ20" s="43" t="str">
        <f t="shared" ca="1" si="6"/>
        <v>Show</v>
      </c>
    </row>
    <row r="21" spans="1:43" s="23" customFormat="1">
      <c r="A21" s="49"/>
      <c r="B21" s="50">
        <v>8709</v>
      </c>
      <c r="C21" s="51" t="str">
        <f>VLOOKUP(B21,Stores!$A:$H,8,FALSE)</f>
        <v>8709 - Santa Monica, CA</v>
      </c>
      <c r="D21" s="51" t="str">
        <f t="shared" ca="1" si="0"/>
        <v>A</v>
      </c>
      <c r="E21" s="40" t="str">
        <f>VLOOKUP(B21,Stores!$A:$H,7,FALSE)</f>
        <v>CA</v>
      </c>
      <c r="F21" s="52">
        <f>VLOOKUP(B21,Stores!$A:$F,6,FALSE)</f>
        <v>42693</v>
      </c>
      <c r="G21" s="53"/>
      <c r="H21" s="54"/>
      <c r="I21" s="63">
        <f ca="1">VLOOKUP($B21,'PTD Calculations'!$A:$DF,I$2,FALSE)/1000</f>
        <v>221.741473275</v>
      </c>
      <c r="J21" s="55">
        <f ca="1">VLOOKUP($B21,'PTD Calculations'!$A:$DF,J$2,FALSE)/1000</f>
        <v>194.63959669000002</v>
      </c>
      <c r="K21" s="56">
        <f t="shared" ca="1" si="1"/>
        <v>27.101876584999985</v>
      </c>
      <c r="L21" s="57">
        <f ca="1">IF(OR(I21=0,J21=0),"NA",[1]!Min_Max(K21/J21,-9.999,9.999))</f>
        <v>0.13924133139345124</v>
      </c>
      <c r="M21" s="58"/>
      <c r="N21" s="59"/>
      <c r="O21" s="60"/>
      <c r="P21" s="63">
        <f ca="1">VLOOKUP($B21,'PTD Calculations'!$A:$DF,P$2,FALSE)/1000</f>
        <v>120.9905384402611</v>
      </c>
      <c r="Q21" s="55">
        <f ca="1">VLOOKUP($B21,'PTD Calculations'!$A:$DF,Q$2,FALSE)/1000</f>
        <v>110.32334344754695</v>
      </c>
      <c r="R21" s="56">
        <f t="shared" ca="1" si="2"/>
        <v>10.667194992714158</v>
      </c>
      <c r="S21" s="57">
        <f ca="1">IF(OR(P21=0,Q21=0),"NA",[1]!Min_Max(R21/Q21,-9.999,9.999))</f>
        <v>9.669028021966955E-2</v>
      </c>
      <c r="T21" s="61"/>
      <c r="U21" s="56"/>
      <c r="V21" s="60"/>
      <c r="W21" s="63">
        <f ca="1">VLOOKUP($B21,'PTD Calculations'!$A:$DF,W$2,FALSE)/1000</f>
        <v>9.5286322103703487</v>
      </c>
      <c r="X21" s="55">
        <f ca="1">VLOOKUP($B21,'PTD Calculations'!$A:$DF,X$2,FALSE)/1000</f>
        <v>4.1918180299559218</v>
      </c>
      <c r="Y21" s="56">
        <f t="shared" ca="1" si="3"/>
        <v>5.3368141804144269</v>
      </c>
      <c r="Z21" s="57">
        <f ca="1">IF(OR(W21=0,X21=0),"NA",[1]!Min_Max(Y21/X21,-9.999,9.999))</f>
        <v>1.2731502518181939</v>
      </c>
      <c r="AA21" s="61"/>
      <c r="AB21" s="56"/>
      <c r="AC21" s="60"/>
      <c r="AD21" s="63">
        <f ca="1">VLOOKUP($B21,'PTD Calculations'!$A:$DF,AD$2,FALSE)/1000</f>
        <v>37.120708834955082</v>
      </c>
      <c r="AE21" s="55">
        <f ca="1">VLOOKUP($B21,'PTD Calculations'!$A:$DF,AE$2,FALSE)/1000</f>
        <v>36.226851631958553</v>
      </c>
      <c r="AF21" s="56">
        <f t="shared" ca="1" si="4"/>
        <v>0.8938572029965286</v>
      </c>
      <c r="AG21" s="57">
        <f ca="1">IF(OR(AD21=0,AE21=0),"NA",[1]!Min_Max(AF21/AE21,-9.999,9.999))</f>
        <v>2.4673885881045951E-2</v>
      </c>
      <c r="AH21" s="61"/>
      <c r="AI21" s="56"/>
      <c r="AJ21" s="60"/>
      <c r="AK21" s="63">
        <f ca="1">VLOOKUP($B21,'PTD Calculations'!$A:$DF,AK$2,FALSE)/1000</f>
        <v>54.101593789413421</v>
      </c>
      <c r="AL21" s="55">
        <f ca="1">VLOOKUP($B21,'PTD Calculations'!$A:$DF,AL$2,FALSE)/1000</f>
        <v>43.897583580538559</v>
      </c>
      <c r="AM21" s="56">
        <f t="shared" ca="1" si="5"/>
        <v>10.204010208874863</v>
      </c>
      <c r="AN21" s="57">
        <f ca="1">IF(OR(AK21=0,AL21=0),"NA",[1]!Min_Max(AM21/AL21,-9.999,9.999))</f>
        <v>0.23245038511410643</v>
      </c>
      <c r="AO21" s="62"/>
      <c r="AP21" s="43"/>
      <c r="AQ21" s="43" t="str">
        <f t="shared" ca="1" si="6"/>
        <v>Show</v>
      </c>
    </row>
    <row r="22" spans="1:43" s="23" customFormat="1">
      <c r="A22" s="49"/>
      <c r="B22" s="50">
        <v>8707</v>
      </c>
      <c r="C22" s="51" t="str">
        <f>VLOOKUP(B22,Stores!$A:$H,8,FALSE)</f>
        <v>8707 - Houston, TX</v>
      </c>
      <c r="D22" s="51" t="str">
        <f t="shared" ca="1" si="0"/>
        <v>A</v>
      </c>
      <c r="E22" s="40" t="str">
        <f>VLOOKUP(B22,Stores!$A:$H,7,FALSE)</f>
        <v>TX</v>
      </c>
      <c r="F22" s="52">
        <f>VLOOKUP(B22,Stores!$A:$F,6,FALSE)</f>
        <v>41993</v>
      </c>
      <c r="G22" s="53"/>
      <c r="H22" s="54"/>
      <c r="I22" s="55">
        <f ca="1">VLOOKUP($B22,'PTD Calculations'!$A:$DF,I$2,FALSE)/1000</f>
        <v>192.64633627500001</v>
      </c>
      <c r="J22" s="55">
        <f ca="1">VLOOKUP($B22,'PTD Calculations'!$A:$DF,J$2,FALSE)/1000</f>
        <v>248.57383326999999</v>
      </c>
      <c r="K22" s="56">
        <f t="shared" ca="1" si="1"/>
        <v>-55.927496994999984</v>
      </c>
      <c r="L22" s="57">
        <f ca="1">IF(OR(I22=0,J22=0),"NA",[1]!Min_Max(K22/J22,-9.999,9.999))</f>
        <v>-0.22499350096215373</v>
      </c>
      <c r="M22" s="58"/>
      <c r="N22" s="59"/>
      <c r="O22" s="60"/>
      <c r="P22" s="55">
        <f ca="1">VLOOKUP($B22,'PTD Calculations'!$A:$DF,P$2,FALSE)/1000</f>
        <v>116.42102917163969</v>
      </c>
      <c r="Q22" s="55">
        <f ca="1">VLOOKUP($B22,'PTD Calculations'!$A:$DF,Q$2,FALSE)/1000</f>
        <v>163.10674241018205</v>
      </c>
      <c r="R22" s="56">
        <f t="shared" ca="1" si="2"/>
        <v>-46.685713238542363</v>
      </c>
      <c r="S22" s="57">
        <f ca="1">IF(OR(P22=0,Q22=0),"NA",[1]!Min_Max(R22/Q22,-9.999,9.999))</f>
        <v>-0.28622797898284785</v>
      </c>
      <c r="T22" s="61"/>
      <c r="U22" s="56"/>
      <c r="V22" s="60"/>
      <c r="W22" s="55">
        <f ca="1">VLOOKUP($B22,'PTD Calculations'!$A:$DF,W$2,FALSE)/1000</f>
        <v>9.6513973367581336</v>
      </c>
      <c r="X22" s="55">
        <f ca="1">VLOOKUP($B22,'PTD Calculations'!$A:$DF,X$2,FALSE)/1000</f>
        <v>10.368431295462852</v>
      </c>
      <c r="Y22" s="56">
        <f t="shared" ca="1" si="3"/>
        <v>-0.71703395870471809</v>
      </c>
      <c r="Z22" s="57">
        <f ca="1">IF(OR(W22=0,X22=0),"NA",[1]!Min_Max(Y22/X22,-9.999,9.999))</f>
        <v>-6.9155491151152909E-2</v>
      </c>
      <c r="AA22" s="61"/>
      <c r="AB22" s="56"/>
      <c r="AC22" s="60"/>
      <c r="AD22" s="55">
        <f ca="1">VLOOKUP($B22,'PTD Calculations'!$A:$DF,AD$2,FALSE)/1000</f>
        <v>39.05398279825328</v>
      </c>
      <c r="AE22" s="55">
        <f ca="1">VLOOKUP($B22,'PTD Calculations'!$A:$DF,AE$2,FALSE)/1000</f>
        <v>45.347154692144123</v>
      </c>
      <c r="AF22" s="56">
        <f t="shared" ca="1" si="4"/>
        <v>-6.2931718938908432</v>
      </c>
      <c r="AG22" s="57">
        <f ca="1">IF(OR(AD22=0,AE22=0),"NA",[1]!Min_Max(AF22/AE22,-9.999,9.999))</f>
        <v>-0.13877765731090211</v>
      </c>
      <c r="AH22" s="61"/>
      <c r="AI22" s="56"/>
      <c r="AJ22" s="60"/>
      <c r="AK22" s="55">
        <f ca="1">VLOOKUP($B22,'PTD Calculations'!$A:$DF,AK$2,FALSE)/1000</f>
        <v>27.519926968348905</v>
      </c>
      <c r="AL22" s="55">
        <f ca="1">VLOOKUP($B22,'PTD Calculations'!$A:$DF,AL$2,FALSE)/1000</f>
        <v>29.75150487221099</v>
      </c>
      <c r="AM22" s="56">
        <f t="shared" ca="1" si="5"/>
        <v>-2.2315779038620853</v>
      </c>
      <c r="AN22" s="57">
        <f ca="1">IF(OR(AK22=0,AL22=0),"NA",[1]!Min_Max(AM22/AL22,-9.999,9.999))</f>
        <v>-7.5007227817456112E-2</v>
      </c>
      <c r="AO22" s="62"/>
      <c r="AP22" s="43"/>
      <c r="AQ22" s="43" t="str">
        <f t="shared" ca="1" si="6"/>
        <v>Show</v>
      </c>
    </row>
    <row r="23" spans="1:43" s="23" customFormat="1">
      <c r="A23" s="49"/>
      <c r="B23" s="50">
        <v>8711</v>
      </c>
      <c r="C23" s="51" t="str">
        <f>VLOOKUP(B23,Stores!$A:$H,8,FALSE)</f>
        <v>8711 - Cherry Creek, CO</v>
      </c>
      <c r="D23" s="51" t="str">
        <f t="shared" ca="1" si="0"/>
        <v>A</v>
      </c>
      <c r="E23" s="40" t="str">
        <f>VLOOKUP(B23,Stores!$A:$H,7,FALSE)</f>
        <v>CO</v>
      </c>
      <c r="F23" s="52">
        <f>VLOOKUP(B23,Stores!$A:$F,6,FALSE)</f>
        <v>36057</v>
      </c>
      <c r="G23" s="53"/>
      <c r="H23" s="54"/>
      <c r="I23" s="55">
        <f ca="1">VLOOKUP($B23,'PTD Calculations'!$A:$DF,I$2,FALSE)/1000</f>
        <v>137.20703542499999</v>
      </c>
      <c r="J23" s="55">
        <f ca="1">VLOOKUP($B23,'PTD Calculations'!$A:$DF,J$2,FALSE)/1000</f>
        <v>135.28724769000002</v>
      </c>
      <c r="K23" s="56">
        <f t="shared" ca="1" si="1"/>
        <v>1.9197877349999715</v>
      </c>
      <c r="L23" s="57">
        <f ca="1">IF(OR(I23=0,J23=0),"NA",[1]!Min_Max(K23/J23,-9.999,9.999))</f>
        <v>1.4190455994780917E-2</v>
      </c>
      <c r="M23" s="58"/>
      <c r="N23" s="59"/>
      <c r="O23" s="60"/>
      <c r="P23" s="55">
        <f ca="1">VLOOKUP($B23,'PTD Calculations'!$A:$DF,P$2,FALSE)/1000</f>
        <v>82.105146168056436</v>
      </c>
      <c r="Q23" s="55">
        <f ca="1">VLOOKUP($B23,'PTD Calculations'!$A:$DF,Q$2,FALSE)/1000</f>
        <v>93.621794614585113</v>
      </c>
      <c r="R23" s="56">
        <f t="shared" ca="1" si="2"/>
        <v>-11.516648446528677</v>
      </c>
      <c r="S23" s="57">
        <f ca="1">IF(OR(P23=0,Q23=0),"NA",[1]!Min_Max(R23/Q23,-9.999,9.999))</f>
        <v>-0.12301247261857685</v>
      </c>
      <c r="T23" s="61"/>
      <c r="U23" s="56"/>
      <c r="V23" s="60"/>
      <c r="W23" s="55">
        <f ca="1">VLOOKUP($B23,'PTD Calculations'!$A:$DF,W$2,FALSE)/1000</f>
        <v>3.2214543300803999</v>
      </c>
      <c r="X23" s="55">
        <f ca="1">VLOOKUP($B23,'PTD Calculations'!$A:$DF,X$2,FALSE)/1000</f>
        <v>0.41964381191627509</v>
      </c>
      <c r="Y23" s="56">
        <f t="shared" ca="1" si="3"/>
        <v>2.8018105181641246</v>
      </c>
      <c r="Z23" s="57">
        <f ca="1">IF(OR(W23=0,X23=0),"NA",[1]!Min_Max(Y23/X23,-9.999,9.999))</f>
        <v>6.6766396610731524</v>
      </c>
      <c r="AA23" s="61"/>
      <c r="AB23" s="56"/>
      <c r="AC23" s="60"/>
      <c r="AD23" s="55">
        <f ca="1">VLOOKUP($B23,'PTD Calculations'!$A:$DF,AD$2,FALSE)/1000</f>
        <v>47.113448472041178</v>
      </c>
      <c r="AE23" s="55">
        <f ca="1">VLOOKUP($B23,'PTD Calculations'!$A:$DF,AE$2,FALSE)/1000</f>
        <v>39.383224471750836</v>
      </c>
      <c r="AF23" s="56">
        <f t="shared" ca="1" si="4"/>
        <v>7.7302240002903417</v>
      </c>
      <c r="AG23" s="57">
        <f ca="1">IF(OR(AD23=0,AE23=0),"NA",[1]!Min_Max(AF23/AE23,-9.999,9.999))</f>
        <v>0.19628215068664956</v>
      </c>
      <c r="AH23" s="61"/>
      <c r="AI23" s="56"/>
      <c r="AJ23" s="60"/>
      <c r="AK23" s="55">
        <f ca="1">VLOOKUP($B23,'PTD Calculations'!$A:$DF,AK$2,FALSE)/1000</f>
        <v>4.7669864548219376</v>
      </c>
      <c r="AL23" s="55">
        <f ca="1">VLOOKUP($B23,'PTD Calculations'!$A:$DF,AL$2,FALSE)/1000</f>
        <v>1.8625847917477603</v>
      </c>
      <c r="AM23" s="56">
        <f t="shared" ca="1" si="5"/>
        <v>2.9044016630741774</v>
      </c>
      <c r="AN23" s="57">
        <f ca="1">IF(OR(AK23=0,AL23=0),"NA",[1]!Min_Max(AM23/AL23,-9.999,9.999))</f>
        <v>1.5593392987756687</v>
      </c>
      <c r="AO23" s="62"/>
      <c r="AP23" s="43"/>
      <c r="AQ23" s="43" t="str">
        <f t="shared" ca="1" si="6"/>
        <v>Show</v>
      </c>
    </row>
    <row r="24" spans="1:43" s="23" customFormat="1">
      <c r="A24" s="49"/>
      <c r="B24" s="50">
        <v>8710</v>
      </c>
      <c r="C24" s="51" t="str">
        <f>VLOOKUP(B24,Stores!$A:$H,8,FALSE)</f>
        <v>8710 - Ft. Worth, TX</v>
      </c>
      <c r="D24" s="51" t="str">
        <f t="shared" ca="1" si="0"/>
        <v>A</v>
      </c>
      <c r="E24" s="40" t="str">
        <f>VLOOKUP(B24,Stores!$A:$H,7,FALSE)</f>
        <v>TX</v>
      </c>
      <c r="F24" s="52">
        <f>VLOOKUP(B24,Stores!$A:$F,6,FALSE)</f>
        <v>42174</v>
      </c>
      <c r="G24" s="53"/>
      <c r="H24" s="54"/>
      <c r="I24" s="55">
        <f ca="1">VLOOKUP($B24,'PTD Calculations'!$A:$DF,I$2,FALSE)/1000</f>
        <v>108.304705875</v>
      </c>
      <c r="J24" s="55">
        <f ca="1">VLOOKUP($B24,'PTD Calculations'!$A:$DF,J$2,FALSE)/1000</f>
        <v>111.41344235</v>
      </c>
      <c r="K24" s="56">
        <f t="shared" ca="1" si="1"/>
        <v>-3.1087364750000006</v>
      </c>
      <c r="L24" s="57">
        <f ca="1">IF(OR(I24=0,J24=0),"NA",[1]!Min_Max(K24/J24,-9.999,9.999))</f>
        <v>-2.790270553919386E-2</v>
      </c>
      <c r="M24" s="58"/>
      <c r="N24" s="59"/>
      <c r="O24" s="60"/>
      <c r="P24" s="55">
        <f ca="1">VLOOKUP($B24,'PTD Calculations'!$A:$DF,P$2,FALSE)/1000</f>
        <v>54.860498051915478</v>
      </c>
      <c r="Q24" s="55">
        <f ca="1">VLOOKUP($B24,'PTD Calculations'!$A:$DF,Q$2,FALSE)/1000</f>
        <v>65.227312595253693</v>
      </c>
      <c r="R24" s="56">
        <f t="shared" ca="1" si="2"/>
        <v>-10.366814543338215</v>
      </c>
      <c r="S24" s="57">
        <f ca="1">IF(OR(P24=0,Q24=0),"NA",[1]!Min_Max(R24/Q24,-9.999,9.999))</f>
        <v>-0.1589336449849777</v>
      </c>
      <c r="T24" s="61"/>
      <c r="U24" s="56"/>
      <c r="V24" s="60"/>
      <c r="W24" s="55">
        <f ca="1">VLOOKUP($B24,'PTD Calculations'!$A:$DF,W$2,FALSE)/1000</f>
        <v>16.189402603521742</v>
      </c>
      <c r="X24" s="55">
        <f ca="1">VLOOKUP($B24,'PTD Calculations'!$A:$DF,X$2,FALSE)/1000</f>
        <v>4.4889457150226981</v>
      </c>
      <c r="Y24" s="56">
        <f t="shared" ca="1" si="3"/>
        <v>11.700456888499044</v>
      </c>
      <c r="Z24" s="57">
        <f ca="1">IF(OR(W24=0,X24=0),"NA",[1]!Min_Max(Y24/X24,-9.999,9.999))</f>
        <v>2.6065044291674804</v>
      </c>
      <c r="AA24" s="61"/>
      <c r="AB24" s="56"/>
      <c r="AC24" s="60"/>
      <c r="AD24" s="55">
        <f ca="1">VLOOKUP($B24,'PTD Calculations'!$A:$DF,AD$2,FALSE)/1000</f>
        <v>26.659475449368436</v>
      </c>
      <c r="AE24" s="55">
        <f ca="1">VLOOKUP($B24,'PTD Calculations'!$A:$DF,AE$2,FALSE)/1000</f>
        <v>24.646101035213416</v>
      </c>
      <c r="AF24" s="56">
        <f t="shared" ca="1" si="4"/>
        <v>2.0133744141550203</v>
      </c>
      <c r="AG24" s="57">
        <f ca="1">IF(OR(AD24=0,AE24=0),"NA",[1]!Min_Max(AF24/AE24,-9.999,9.999))</f>
        <v>8.1691396593659468E-2</v>
      </c>
      <c r="AH24" s="61"/>
      <c r="AI24" s="56"/>
      <c r="AJ24" s="60"/>
      <c r="AK24" s="55">
        <f ca="1">VLOOKUP($B24,'PTD Calculations'!$A:$DF,AK$2,FALSE)/1000</f>
        <v>10.595329770194331</v>
      </c>
      <c r="AL24" s="55">
        <f ca="1">VLOOKUP($B24,'PTD Calculations'!$A:$DF,AL$2,FALSE)/1000</f>
        <v>17.05108300451019</v>
      </c>
      <c r="AM24" s="56">
        <f t="shared" ca="1" si="5"/>
        <v>-6.4557532343158588</v>
      </c>
      <c r="AN24" s="57">
        <f ca="1">IF(OR(AK24=0,AL24=0),"NA",[1]!Min_Max(AM24/AL24,-9.999,9.999))</f>
        <v>-0.37861250412118952</v>
      </c>
      <c r="AO24" s="62"/>
      <c r="AP24" s="43"/>
      <c r="AQ24" s="43" t="str">
        <f t="shared" ca="1" si="6"/>
        <v>Show</v>
      </c>
    </row>
    <row r="25" spans="1:43" s="23" customFormat="1">
      <c r="A25" s="49"/>
      <c r="B25" s="50">
        <v>8722</v>
      </c>
      <c r="C25" s="51" t="str">
        <f>VLOOKUP(B25,Stores!$A:$H,8,FALSE)</f>
        <v>8722 - Stamford, CT</v>
      </c>
      <c r="D25" s="51" t="str">
        <f t="shared" ca="1" si="0"/>
        <v>A</v>
      </c>
      <c r="E25" s="40" t="str">
        <f>VLOOKUP(B25,Stores!$A:$H,7,FALSE)</f>
        <v>CT</v>
      </c>
      <c r="F25" s="52">
        <f>VLOOKUP(B25,Stores!$A:$F,6,FALSE)</f>
        <v>41804</v>
      </c>
      <c r="G25" s="53"/>
      <c r="H25" s="54"/>
      <c r="I25" s="55">
        <f ca="1">VLOOKUP($B25,'PTD Calculations'!$A:$DF,I$2,FALSE)/1000</f>
        <v>230.17813597499998</v>
      </c>
      <c r="J25" s="55">
        <f ca="1">VLOOKUP($B25,'PTD Calculations'!$A:$DF,J$2,FALSE)/1000</f>
        <v>287.43633835000003</v>
      </c>
      <c r="K25" s="56">
        <f t="shared" ca="1" si="1"/>
        <v>-57.258202375000053</v>
      </c>
      <c r="L25" s="57">
        <f ca="1">IF(OR(I25=0,J25=0),"NA",[1]!Min_Max(K25/J25,-9.999,9.999))</f>
        <v>-0.19920307468319809</v>
      </c>
      <c r="M25" s="58"/>
      <c r="N25" s="59"/>
      <c r="O25" s="60"/>
      <c r="P25" s="55">
        <f ca="1">VLOOKUP($B25,'PTD Calculations'!$A:$DF,P$2,FALSE)/1000</f>
        <v>105.42750446940229</v>
      </c>
      <c r="Q25" s="55">
        <f ca="1">VLOOKUP($B25,'PTD Calculations'!$A:$DF,Q$2,FALSE)/1000</f>
        <v>135.87552959493158</v>
      </c>
      <c r="R25" s="56">
        <f t="shared" ca="1" si="2"/>
        <v>-30.448025125529284</v>
      </c>
      <c r="S25" s="57">
        <f ca="1">IF(OR(P25=0,Q25=0),"NA",[1]!Min_Max(R25/Q25,-9.999,9.999))</f>
        <v>-0.22408762796583098</v>
      </c>
      <c r="T25" s="61"/>
      <c r="U25" s="56"/>
      <c r="V25" s="60"/>
      <c r="W25" s="55">
        <f ca="1">VLOOKUP($B25,'PTD Calculations'!$A:$DF,W$2,FALSE)/1000</f>
        <v>28.412722464246446</v>
      </c>
      <c r="X25" s="55">
        <f ca="1">VLOOKUP($B25,'PTD Calculations'!$A:$DF,X$2,FALSE)/1000</f>
        <v>56.502821130575484</v>
      </c>
      <c r="Y25" s="56">
        <f t="shared" ca="1" si="3"/>
        <v>-28.090098666329038</v>
      </c>
      <c r="Z25" s="57">
        <f ca="1">IF(OR(W25=0,X25=0),"NA",[1]!Min_Max(Y25/X25,-9.999,9.999))</f>
        <v>-0.49714506469356778</v>
      </c>
      <c r="AA25" s="61"/>
      <c r="AB25" s="56"/>
      <c r="AC25" s="60"/>
      <c r="AD25" s="55">
        <f ca="1">VLOOKUP($B25,'PTD Calculations'!$A:$DF,AD$2,FALSE)/1000</f>
        <v>58.409496269848447</v>
      </c>
      <c r="AE25" s="55">
        <f ca="1">VLOOKUP($B25,'PTD Calculations'!$A:$DF,AE$2,FALSE)/1000</f>
        <v>55.898582064437647</v>
      </c>
      <c r="AF25" s="56">
        <f t="shared" ca="1" si="4"/>
        <v>2.5109142054107991</v>
      </c>
      <c r="AG25" s="57">
        <f ca="1">IF(OR(AD25=0,AE25=0),"NA",[1]!Min_Max(AF25/AE25,-9.999,9.999))</f>
        <v>4.4919103717448824E-2</v>
      </c>
      <c r="AH25" s="61"/>
      <c r="AI25" s="56"/>
      <c r="AJ25" s="60"/>
      <c r="AK25" s="55">
        <f ca="1">VLOOKUP($B25,'PTD Calculations'!$A:$DF,AK$2,FALSE)/1000</f>
        <v>37.928412771502778</v>
      </c>
      <c r="AL25" s="55">
        <f ca="1">VLOOKUP($B25,'PTD Calculations'!$A:$DF,AL$2,FALSE)/1000</f>
        <v>39.159405560055305</v>
      </c>
      <c r="AM25" s="56">
        <f t="shared" ca="1" si="5"/>
        <v>-1.2309927885525269</v>
      </c>
      <c r="AN25" s="57">
        <f ca="1">IF(OR(AK25=0,AL25=0),"NA",[1]!Min_Max(AM25/AL25,-9.999,9.999))</f>
        <v>-3.1435430925136558E-2</v>
      </c>
      <c r="AO25" s="62"/>
      <c r="AP25" s="43"/>
      <c r="AQ25" s="43" t="str">
        <f t="shared" ca="1" si="6"/>
        <v>Show</v>
      </c>
    </row>
    <row r="26" spans="1:43" s="23" customFormat="1">
      <c r="A26" s="49"/>
      <c r="B26" s="50">
        <v>8721</v>
      </c>
      <c r="C26" s="51" t="str">
        <f>VLOOKUP(B26,Stores!$A:$H,8,FALSE)</f>
        <v>8721 - Plano, TX</v>
      </c>
      <c r="D26" s="51" t="str">
        <f t="shared" ca="1" si="0"/>
        <v>A</v>
      </c>
      <c r="E26" s="40" t="str">
        <f>VLOOKUP(B26,Stores!$A:$H,7,FALSE)</f>
        <v>TX</v>
      </c>
      <c r="F26" s="52">
        <f>VLOOKUP(B26,Stores!$A:$F,6,FALSE)</f>
        <v>40872</v>
      </c>
      <c r="G26" s="53"/>
      <c r="H26" s="54"/>
      <c r="I26" s="55">
        <f ca="1">VLOOKUP($B26,'PTD Calculations'!$A:$DF,I$2,FALSE)/1000</f>
        <v>139.14251872500003</v>
      </c>
      <c r="J26" s="55">
        <f ca="1">VLOOKUP($B26,'PTD Calculations'!$A:$DF,J$2,FALSE)/1000</f>
        <v>128.22440512</v>
      </c>
      <c r="K26" s="56">
        <f t="shared" ca="1" si="1"/>
        <v>10.91811360500003</v>
      </c>
      <c r="L26" s="57">
        <f ca="1">IF(OR(I26=0,J26=0),"NA",[1]!Min_Max(K26/J26,-9.999,9.999))</f>
        <v>8.5148483198516006E-2</v>
      </c>
      <c r="M26" s="58"/>
      <c r="N26" s="59"/>
      <c r="O26" s="60"/>
      <c r="P26" s="55">
        <f ca="1">VLOOKUP($B26,'PTD Calculations'!$A:$DF,P$2,FALSE)/1000</f>
        <v>65.566253380348201</v>
      </c>
      <c r="Q26" s="55">
        <f ca="1">VLOOKUP($B26,'PTD Calculations'!$A:$DF,Q$2,FALSE)/1000</f>
        <v>61.464505279411227</v>
      </c>
      <c r="R26" s="56">
        <f t="shared" ca="1" si="2"/>
        <v>4.1017481009369732</v>
      </c>
      <c r="S26" s="57">
        <f ca="1">IF(OR(P26=0,Q26=0),"NA",[1]!Min_Max(R26/Q26,-9.999,9.999))</f>
        <v>6.6733606368274731E-2</v>
      </c>
      <c r="T26" s="61"/>
      <c r="U26" s="56"/>
      <c r="V26" s="60"/>
      <c r="W26" s="55">
        <f ca="1">VLOOKUP($B26,'PTD Calculations'!$A:$DF,W$2,FALSE)/1000</f>
        <v>8.576765239657016</v>
      </c>
      <c r="X26" s="55">
        <f ca="1">VLOOKUP($B26,'PTD Calculations'!$A:$DF,X$2,FALSE)/1000</f>
        <v>2.9654362451835654</v>
      </c>
      <c r="Y26" s="56">
        <f t="shared" ca="1" si="3"/>
        <v>5.6113289944734506</v>
      </c>
      <c r="Z26" s="57">
        <f ca="1">IF(OR(W26=0,X26=0),"NA",[1]!Min_Max(Y26/X26,-9.999,9.999))</f>
        <v>1.8922440175833557</v>
      </c>
      <c r="AA26" s="61"/>
      <c r="AB26" s="56"/>
      <c r="AC26" s="60"/>
      <c r="AD26" s="55">
        <f ca="1">VLOOKUP($B26,'PTD Calculations'!$A:$DF,AD$2,FALSE)/1000</f>
        <v>38.742179081646277</v>
      </c>
      <c r="AE26" s="55">
        <f ca="1">VLOOKUP($B26,'PTD Calculations'!$A:$DF,AE$2,FALSE)/1000</f>
        <v>47.551310559005877</v>
      </c>
      <c r="AF26" s="56">
        <f t="shared" ca="1" si="4"/>
        <v>-8.8091314773595997</v>
      </c>
      <c r="AG26" s="57">
        <f ca="1">IF(OR(AD26=0,AE26=0),"NA",[1]!Min_Max(AF26/AE26,-9.999,9.999))</f>
        <v>-0.18525528263681501</v>
      </c>
      <c r="AH26" s="61"/>
      <c r="AI26" s="56"/>
      <c r="AJ26" s="60"/>
      <c r="AK26" s="55">
        <f ca="1">VLOOKUP($B26,'PTD Calculations'!$A:$DF,AK$2,FALSE)/1000</f>
        <v>26.257321023348585</v>
      </c>
      <c r="AL26" s="55">
        <f ca="1">VLOOKUP($B26,'PTD Calculations'!$A:$DF,AL$2,FALSE)/1000</f>
        <v>16.243153036399331</v>
      </c>
      <c r="AM26" s="56">
        <f t="shared" ca="1" si="5"/>
        <v>10.014167986949253</v>
      </c>
      <c r="AN26" s="57">
        <f ca="1">IF(OR(AK26=0,AL26=0),"NA",[1]!Min_Max(AM26/AL26,-9.999,9.999))</f>
        <v>0.61651626162164908</v>
      </c>
      <c r="AO26" s="62"/>
      <c r="AP26" s="43"/>
      <c r="AQ26" s="43" t="str">
        <f t="shared" ca="1" si="6"/>
        <v>Show</v>
      </c>
    </row>
    <row r="27" spans="1:43" s="23" customFormat="1">
      <c r="A27" s="49"/>
      <c r="B27" s="50">
        <v>8720</v>
      </c>
      <c r="C27" s="51" t="str">
        <f>VLOOKUP(B27,Stores!$A:$H,8,FALSE)</f>
        <v>8720 - Little Rock, AR</v>
      </c>
      <c r="D27" s="51" t="str">
        <f t="shared" ca="1" si="0"/>
        <v>A</v>
      </c>
      <c r="E27" s="40" t="str">
        <f>VLOOKUP(B27,Stores!$A:$H,7,FALSE)</f>
        <v>AR</v>
      </c>
      <c r="F27" s="52">
        <f>VLOOKUP(B27,Stores!$A:$F,6,FALSE)</f>
        <v>36139</v>
      </c>
      <c r="G27" s="53"/>
      <c r="H27" s="54"/>
      <c r="I27" s="55">
        <f ca="1">VLOOKUP($B27,'PTD Calculations'!$A:$DF,I$2,FALSE)/1000</f>
        <v>191.20521794999999</v>
      </c>
      <c r="J27" s="55">
        <f ca="1">VLOOKUP($B27,'PTD Calculations'!$A:$DF,J$2,FALSE)/1000</f>
        <v>149.24775704999999</v>
      </c>
      <c r="K27" s="56">
        <f t="shared" ca="1" si="1"/>
        <v>41.957460900000001</v>
      </c>
      <c r="L27" s="57">
        <f ca="1">IF(OR(I27=0,J27=0),"NA",[1]!Min_Max(K27/J27,-9.999,9.999))</f>
        <v>0.28112624088510552</v>
      </c>
      <c r="M27" s="58"/>
      <c r="N27" s="59"/>
      <c r="O27" s="60"/>
      <c r="P27" s="55">
        <f ca="1">VLOOKUP($B27,'PTD Calculations'!$A:$DF,P$2,FALSE)/1000</f>
        <v>119.21392689871443</v>
      </c>
      <c r="Q27" s="55">
        <f ca="1">VLOOKUP($B27,'PTD Calculations'!$A:$DF,Q$2,FALSE)/1000</f>
        <v>87.599745981889868</v>
      </c>
      <c r="R27" s="56">
        <f t="shared" ca="1" si="2"/>
        <v>31.614180916824566</v>
      </c>
      <c r="S27" s="57">
        <f ca="1">IF(OR(P27=0,Q27=0),"NA",[1]!Min_Max(R27/Q27,-9.999,9.999))</f>
        <v>0.36089352272049274</v>
      </c>
      <c r="T27" s="61"/>
      <c r="U27" s="56"/>
      <c r="V27" s="60"/>
      <c r="W27" s="55">
        <f ca="1">VLOOKUP($B27,'PTD Calculations'!$A:$DF,W$2,FALSE)/1000</f>
        <v>12.508304573627843</v>
      </c>
      <c r="X27" s="55">
        <f ca="1">VLOOKUP($B27,'PTD Calculations'!$A:$DF,X$2,FALSE)/1000</f>
        <v>20.824560655352201</v>
      </c>
      <c r="Y27" s="56">
        <f t="shared" ca="1" si="3"/>
        <v>-8.316256081724358</v>
      </c>
      <c r="Z27" s="57">
        <f ca="1">IF(OR(W27=0,X27=0),"NA",[1]!Min_Max(Y27/X27,-9.999,9.999))</f>
        <v>-0.39934845298102195</v>
      </c>
      <c r="AA27" s="61"/>
      <c r="AB27" s="56"/>
      <c r="AC27" s="60"/>
      <c r="AD27" s="55">
        <f ca="1">VLOOKUP($B27,'PTD Calculations'!$A:$DF,AD$2,FALSE)/1000</f>
        <v>59.482986477657633</v>
      </c>
      <c r="AE27" s="55">
        <f ca="1">VLOOKUP($B27,'PTD Calculations'!$A:$DF,AE$2,FALSE)/1000</f>
        <v>40.823450412757879</v>
      </c>
      <c r="AF27" s="56">
        <f t="shared" ca="1" si="4"/>
        <v>18.659536064899754</v>
      </c>
      <c r="AG27" s="57">
        <f ca="1">IF(OR(AD27=0,AE27=0),"NA",[1]!Min_Max(AF27/AE27,-9.999,9.999))</f>
        <v>0.45707885728023612</v>
      </c>
      <c r="AH27" s="61"/>
      <c r="AI27" s="56"/>
      <c r="AJ27" s="60"/>
      <c r="AK27" s="55">
        <f ca="1">VLOOKUP($B27,'PTD Calculations'!$A:$DF,AK$2,FALSE)/1000</f>
        <v>0</v>
      </c>
      <c r="AL27" s="55">
        <f ca="1">VLOOKUP($B27,'PTD Calculations'!$A:$DF,AL$2,FALSE)/1000</f>
        <v>0</v>
      </c>
      <c r="AM27" s="56" t="str">
        <f t="shared" ca="1" si="5"/>
        <v>NA</v>
      </c>
      <c r="AN27" s="57" t="str">
        <f ca="1">IF(OR(AK27=0,AL27=0),"NA",[1]!Min_Max(AM27/AL27,-9.999,9.999))</f>
        <v>NA</v>
      </c>
      <c r="AO27" s="62"/>
      <c r="AP27" s="43"/>
      <c r="AQ27" s="43" t="str">
        <f t="shared" ca="1" si="6"/>
        <v>Show</v>
      </c>
    </row>
    <row r="28" spans="1:43" s="23" customFormat="1">
      <c r="A28" s="49"/>
      <c r="B28" s="50">
        <v>8702</v>
      </c>
      <c r="C28" s="51" t="str">
        <f>VLOOKUP(B28,Stores!$A:$H,8,FALSE)</f>
        <v>8702 - Dallas, TX</v>
      </c>
      <c r="D28" s="51" t="str">
        <f t="shared" ca="1" si="0"/>
        <v>NA</v>
      </c>
      <c r="E28" s="40" t="str">
        <f>VLOOKUP(B28,Stores!$A:$H,7,FALSE)</f>
        <v>TX</v>
      </c>
      <c r="F28" s="52">
        <f>VLOOKUP(B28,Stores!$A:$F,6,FALSE)</f>
        <v>35734</v>
      </c>
      <c r="G28" s="53"/>
      <c r="H28" s="54"/>
      <c r="I28" s="55">
        <f ca="1">VLOOKUP($B28,'PTD Calculations'!$A:$DF,I$2,FALSE)/1000</f>
        <v>248.71850122499998</v>
      </c>
      <c r="J28" s="55">
        <f ca="1">VLOOKUP($B28,'PTD Calculations'!$A:$DF,J$2,FALSE)/1000</f>
        <v>0</v>
      </c>
      <c r="K28" s="56" t="str">
        <f t="shared" ca="1" si="1"/>
        <v>NA</v>
      </c>
      <c r="L28" s="57" t="str">
        <f ca="1">IF(OR(I28=0,J28=0),"NA",[1]!Min_Max(K28/J28,-9.999,9.999))</f>
        <v>NA</v>
      </c>
      <c r="M28" s="58"/>
      <c r="N28" s="59"/>
      <c r="O28" s="60"/>
      <c r="P28" s="55">
        <f ca="1">VLOOKUP($B28,'PTD Calculations'!$A:$DF,P$2,FALSE)/1000</f>
        <v>135.22394623316438</v>
      </c>
      <c r="Q28" s="55">
        <f ca="1">VLOOKUP($B28,'PTD Calculations'!$A:$DF,Q$2,FALSE)/1000</f>
        <v>0</v>
      </c>
      <c r="R28" s="56" t="str">
        <f t="shared" ca="1" si="2"/>
        <v>NA</v>
      </c>
      <c r="S28" s="57" t="str">
        <f ca="1">IF(OR(P28=0,Q28=0),"NA",[1]!Min_Max(R28/Q28,-9.999,9.999))</f>
        <v>NA</v>
      </c>
      <c r="T28" s="61"/>
      <c r="U28" s="56"/>
      <c r="V28" s="60"/>
      <c r="W28" s="55">
        <f ca="1">VLOOKUP($B28,'PTD Calculations'!$A:$DF,W$2,FALSE)/1000</f>
        <v>17.412645976459181</v>
      </c>
      <c r="X28" s="55">
        <f ca="1">VLOOKUP($B28,'PTD Calculations'!$A:$DF,X$2,FALSE)/1000</f>
        <v>0</v>
      </c>
      <c r="Y28" s="56" t="str">
        <f t="shared" ca="1" si="3"/>
        <v>NA</v>
      </c>
      <c r="Z28" s="57" t="str">
        <f ca="1">IF(OR(W28=0,X28=0),"NA",[1]!Min_Max(Y28/X28,-9.999,9.999))</f>
        <v>NA</v>
      </c>
      <c r="AA28" s="61"/>
      <c r="AB28" s="56"/>
      <c r="AC28" s="60"/>
      <c r="AD28" s="55">
        <f ca="1">VLOOKUP($B28,'PTD Calculations'!$A:$DF,AD$2,FALSE)/1000</f>
        <v>47.288141154030335</v>
      </c>
      <c r="AE28" s="55">
        <f ca="1">VLOOKUP($B28,'PTD Calculations'!$A:$DF,AE$2,FALSE)/1000</f>
        <v>0</v>
      </c>
      <c r="AF28" s="56" t="str">
        <f t="shared" ca="1" si="4"/>
        <v>NA</v>
      </c>
      <c r="AG28" s="57" t="str">
        <f ca="1">IF(OR(AD28=0,AE28=0),"NA",[1]!Min_Max(AF28/AE28,-9.999,9.999))</f>
        <v>NA</v>
      </c>
      <c r="AH28" s="61"/>
      <c r="AI28" s="56"/>
      <c r="AJ28" s="60"/>
      <c r="AK28" s="55">
        <f ca="1">VLOOKUP($B28,'PTD Calculations'!$A:$DF,AK$2,FALSE)/1000</f>
        <v>48.793767861346069</v>
      </c>
      <c r="AL28" s="55">
        <f ca="1">VLOOKUP($B28,'PTD Calculations'!$A:$DF,AL$2,FALSE)/1000</f>
        <v>0</v>
      </c>
      <c r="AM28" s="56" t="str">
        <f t="shared" ca="1" si="5"/>
        <v>NA</v>
      </c>
      <c r="AN28" s="57" t="str">
        <f ca="1">IF(OR(AK28=0,AL28=0),"NA",[1]!Min_Max(AM28/AL28,-9.999,9.999))</f>
        <v>NA</v>
      </c>
      <c r="AO28" s="62"/>
      <c r="AP28" s="43"/>
      <c r="AQ28" s="43" t="str">
        <f t="shared" ca="1" si="6"/>
        <v>Show</v>
      </c>
    </row>
    <row r="29" spans="1:43" s="65" customFormat="1" ht="13.5" thickBot="1">
      <c r="B29" s="66" t="s">
        <v>122</v>
      </c>
      <c r="C29" s="67" t="s">
        <v>115</v>
      </c>
      <c r="D29" s="67">
        <f ca="1">COUNTIFS($I$9:$I$28,"&gt;"&amp;0)</f>
        <v>19</v>
      </c>
      <c r="E29" s="40"/>
      <c r="F29" s="68"/>
      <c r="G29" s="53"/>
      <c r="H29" s="69"/>
      <c r="I29" s="70">
        <f ca="1">VLOOKUP($B29,'PTD Calculations'!$A:$DF,I$2,FALSE)/1000</f>
        <v>3787.7988370499997</v>
      </c>
      <c r="J29" s="70">
        <f ca="1">VLOOKUP($B29,'PTD Calculations'!$A:$DF,J$2,FALSE)/1000</f>
        <v>3075.7204678200001</v>
      </c>
      <c r="K29" s="71">
        <f ca="1">IF(OR(I29=0,J29=0),"NA",I29-J29)</f>
        <v>712.07836922999968</v>
      </c>
      <c r="L29" s="72">
        <f ca="1">IF(OR(I29=0,J29=0),"NA",[1]!Min_Max(K29/J29,-9.999,9.999))</f>
        <v>0.23151595753911422</v>
      </c>
      <c r="M29" s="73"/>
      <c r="N29" s="59"/>
      <c r="O29" s="74"/>
      <c r="P29" s="70">
        <f ca="1">VLOOKUP($B29,'PTD Calculations'!$A:$DF,P$2,FALSE)/1000</f>
        <v>1958.4760865722465</v>
      </c>
      <c r="Q29" s="70">
        <f ca="1">VLOOKUP($B29,'PTD Calculations'!$A:$DF,Q$2,FALSE)/1000</f>
        <v>1664.8949925280313</v>
      </c>
      <c r="R29" s="71">
        <f t="shared" ca="1" si="2"/>
        <v>293.58109404421521</v>
      </c>
      <c r="S29" s="72">
        <f ca="1">IF(OR(P29=0,Q29=0),"NA",[1]!Min_Max(R29/Q29,-9.999,9.999))</f>
        <v>0.17633610249402698</v>
      </c>
      <c r="T29" s="75"/>
      <c r="U29" s="76"/>
      <c r="V29" s="74"/>
      <c r="W29" s="70">
        <f ca="1">VLOOKUP($B29,'PTD Calculations'!$A:$DF,W$2,FALSE)/1000</f>
        <v>249.82301790045807</v>
      </c>
      <c r="X29" s="70">
        <f ca="1">VLOOKUP($B29,'PTD Calculations'!$A:$DF,X$2,FALSE)/1000</f>
        <v>187.47615444081126</v>
      </c>
      <c r="Y29" s="71">
        <f t="shared" ca="1" si="3"/>
        <v>62.346863459646812</v>
      </c>
      <c r="Z29" s="72">
        <f ca="1">IF(OR(W29=0,X29=0),"NA",[1]!Min_Max(Y29/X29,-9.999,9.999))</f>
        <v>0.33255889873360162</v>
      </c>
      <c r="AA29" s="75"/>
      <c r="AB29" s="76"/>
      <c r="AC29" s="74"/>
      <c r="AD29" s="70">
        <f ca="1">VLOOKUP($B29,'PTD Calculations'!$A:$DF,AD$2,FALSE)/1000</f>
        <v>860.20845236224193</v>
      </c>
      <c r="AE29" s="70">
        <f ca="1">VLOOKUP($B29,'PTD Calculations'!$A:$DF,AE$2,FALSE)/1000</f>
        <v>660.7922610372899</v>
      </c>
      <c r="AF29" s="71">
        <f t="shared" ca="1" si="4"/>
        <v>199.41619132495202</v>
      </c>
      <c r="AG29" s="72">
        <f ca="1">IF(OR(AD29=0,AE29=0),"NA",[1]!Min_Max(AF29/AE29,-9.999,9.999))</f>
        <v>0.30178348489117451</v>
      </c>
      <c r="AH29" s="75"/>
      <c r="AI29" s="76"/>
      <c r="AJ29" s="74"/>
      <c r="AK29" s="70">
        <f ca="1">VLOOKUP($B29,'PTD Calculations'!$A:$DF,AK$2,FALSE)/1000</f>
        <v>719.2912802150538</v>
      </c>
      <c r="AL29" s="70">
        <f ca="1">VLOOKUP($B29,'PTD Calculations'!$A:$DF,AL$2,FALSE)/1000</f>
        <v>562.557059813867</v>
      </c>
      <c r="AM29" s="71">
        <f t="shared" ca="1" si="5"/>
        <v>156.7342204011868</v>
      </c>
      <c r="AN29" s="72">
        <f ca="1">IF(OR(AK29=0,AL29=0),"NA",[1]!Min_Max(AM29/AL29,-9.999,9.999))</f>
        <v>0.27861035190465017</v>
      </c>
      <c r="AO29" s="77"/>
      <c r="AQ29" s="65" t="s">
        <v>113</v>
      </c>
    </row>
    <row r="30" spans="1:43" ht="13.5" thickBot="1">
      <c r="B30" s="46"/>
      <c r="C30" s="46"/>
      <c r="D30" s="46"/>
      <c r="E30" s="46"/>
      <c r="F30" s="46"/>
      <c r="G30" s="40"/>
      <c r="H30" s="40"/>
      <c r="I30" s="46"/>
      <c r="J30" s="46"/>
      <c r="K30" s="46"/>
      <c r="L30" s="46"/>
      <c r="M30" s="46"/>
      <c r="N30" s="40"/>
      <c r="O30" s="46"/>
      <c r="P30" s="46"/>
      <c r="Q30" s="46"/>
      <c r="R30" s="46"/>
      <c r="S30" s="46"/>
      <c r="T30" s="46"/>
      <c r="U30" s="40"/>
      <c r="V30" s="46"/>
      <c r="W30" s="46"/>
      <c r="X30" s="46"/>
      <c r="Y30" s="46"/>
      <c r="Z30" s="46"/>
      <c r="AA30" s="46"/>
      <c r="AB30" s="40"/>
      <c r="AC30" s="46"/>
      <c r="AD30" s="46"/>
      <c r="AE30" s="46"/>
      <c r="AF30" s="46"/>
      <c r="AG30" s="46"/>
      <c r="AH30" s="46"/>
      <c r="AI30" s="40"/>
      <c r="AJ30" s="46"/>
      <c r="AK30" s="46"/>
      <c r="AL30" s="46"/>
      <c r="AM30" s="46"/>
      <c r="AN30" s="46"/>
      <c r="AO30" s="46"/>
      <c r="AQ30" s="78" t="s">
        <v>113</v>
      </c>
    </row>
    <row r="31" spans="1:43">
      <c r="B31" s="50">
        <v>8704</v>
      </c>
      <c r="C31" s="51" t="str">
        <f>VLOOKUP(B31,Stores!$A:$H,8,FALSE)</f>
        <v>8704 - Phoenix, AC</v>
      </c>
      <c r="D31" s="51" t="str">
        <f ca="1">IF(L31="NA","NA","A")</f>
        <v>A</v>
      </c>
      <c r="E31" s="40" t="str">
        <f>VLOOKUP(B31,Stores!$A:$H,7,FALSE)</f>
        <v>AZ</v>
      </c>
      <c r="F31" s="52">
        <f>VLOOKUP(B31,Stores!$A:$F,6,FALSE)</f>
        <v>35392</v>
      </c>
      <c r="G31" s="53"/>
      <c r="H31" s="79"/>
      <c r="I31" s="95">
        <f ca="1">VLOOKUP($B31,'PTD Calculations'!$A:$DF,I$2,FALSE)/1000</f>
        <v>197.70558082499994</v>
      </c>
      <c r="J31" s="80">
        <f ca="1">VLOOKUP($B31,'PTD Calculations'!$A:$DF,J$2,FALSE)/1000</f>
        <v>202.34192013000001</v>
      </c>
      <c r="K31" s="81">
        <f ca="1">IF(OR(I31=0,J31=0),"NA",I31-J31)</f>
        <v>-4.6363393050000639</v>
      </c>
      <c r="L31" s="82">
        <f ca="1">IF(OR(I31=0,J31=0),"NA",[1]!Min_Max(K31/J31,-9.999,9.999))</f>
        <v>-2.2913389879968139E-2</v>
      </c>
      <c r="M31" s="83"/>
      <c r="N31" s="59"/>
      <c r="O31" s="84"/>
      <c r="P31" s="95">
        <f ca="1">VLOOKUP($B31,'PTD Calculations'!$A:$DF,P$2,FALSE)/1000</f>
        <v>127.39670263768932</v>
      </c>
      <c r="Q31" s="80">
        <f ca="1">VLOOKUP($B31,'PTD Calculations'!$A:$DF,Q$2,FALSE)/1000</f>
        <v>125.74397917709274</v>
      </c>
      <c r="R31" s="81">
        <f ca="1">IF(OR(P31=0,Q31=0),"NA",P31-Q31)</f>
        <v>1.6527234605965759</v>
      </c>
      <c r="S31" s="82">
        <f ca="1">IF(OR(P31=0,Q31=0),"NA",[1]!Min_Max(R31/Q31,-9.999,9.999))</f>
        <v>1.3143559408669158E-2</v>
      </c>
      <c r="T31" s="85"/>
      <c r="U31" s="56"/>
      <c r="V31" s="84"/>
      <c r="W31" s="95">
        <f ca="1">VLOOKUP($B31,'PTD Calculations'!$A:$DF,W$2,FALSE)/1000</f>
        <v>6.3310842235131295</v>
      </c>
      <c r="X31" s="80">
        <f ca="1">VLOOKUP($B31,'PTD Calculations'!$A:$DF,X$2,FALSE)/1000</f>
        <v>3.0268588012145092</v>
      </c>
      <c r="Y31" s="81">
        <f ca="1">IF(OR(W31=0,X31=0),"NA",W31-X31)</f>
        <v>3.3042254222986203</v>
      </c>
      <c r="Z31" s="82">
        <f ca="1">IF(OR(W31=0,X31=0),"NA",[1]!Min_Max(Y31/X31,-9.999,9.999))</f>
        <v>1.0916351370512622</v>
      </c>
      <c r="AA31" s="85"/>
      <c r="AB31" s="56"/>
      <c r="AC31" s="84"/>
      <c r="AD31" s="95">
        <f ca="1">VLOOKUP($B31,'PTD Calculations'!$A:$DF,AD$2,FALSE)/1000</f>
        <v>57.885973655132219</v>
      </c>
      <c r="AE31" s="80">
        <f ca="1">VLOOKUP($B31,'PTD Calculations'!$A:$DF,AE$2,FALSE)/1000</f>
        <v>65.11370877051742</v>
      </c>
      <c r="AF31" s="81">
        <f ca="1">IF(OR(AD31=0,AE31=0),"NA",AD31-AE31)</f>
        <v>-7.227735115385201</v>
      </c>
      <c r="AG31" s="82">
        <f ca="1">IF(OR(AD31=0,AE31=0),"NA",[1]!Min_Max(AF31/AE31,-9.999,9.999))</f>
        <v>-0.11100174221158508</v>
      </c>
      <c r="AH31" s="85"/>
      <c r="AI31" s="56"/>
      <c r="AJ31" s="84"/>
      <c r="AK31" s="95">
        <f ca="1">VLOOKUP($B31,'PTD Calculations'!$A:$DF,AK$2,FALSE)/1000</f>
        <v>6.0918203086653966</v>
      </c>
      <c r="AL31" s="80">
        <f ca="1">VLOOKUP($B31,'PTD Calculations'!$A:$DF,AL$2,FALSE)/1000</f>
        <v>8.4573733811753833</v>
      </c>
      <c r="AM31" s="81">
        <f ca="1">IF(OR(AK31=0,AL31=0),"NA",AK31-AL31)</f>
        <v>-2.3655530725099867</v>
      </c>
      <c r="AN31" s="82">
        <f ca="1">IF(OR(AK31=0,AL31=0),"NA",[1]!Min_Max(AM31/AL31,-9.999,9.999))</f>
        <v>-0.27970304323742989</v>
      </c>
      <c r="AO31" s="86"/>
      <c r="AP31" s="43"/>
      <c r="AQ31" s="43" t="str">
        <f ca="1">IF(I31=0,"Hide","Show")</f>
        <v>Show</v>
      </c>
    </row>
    <row r="32" spans="1:43">
      <c r="B32" s="50">
        <v>8705</v>
      </c>
      <c r="C32" s="51" t="str">
        <f>VLOOKUP(B32,Stores!$A:$H,8,FALSE)</f>
        <v>8705 - Palm Beach, FL</v>
      </c>
      <c r="D32" s="51" t="str">
        <f t="shared" ref="D32:D33" ca="1" si="7">IF(L32="NA","NA","A")</f>
        <v>A</v>
      </c>
      <c r="E32" s="40" t="str">
        <f>VLOOKUP(B32,Stores!$A:$H,7,FALSE)</f>
        <v>FL</v>
      </c>
      <c r="F32" s="52">
        <f>VLOOKUP(B32,Stores!$A:$F,6,FALSE)</f>
        <v>40347</v>
      </c>
      <c r="G32" s="53"/>
      <c r="H32" s="54"/>
      <c r="I32" s="63">
        <f ca="1">VLOOKUP($B32,'PTD Calculations'!$A:$DF,I$2,FALSE)/1000</f>
        <v>242.09297182500001</v>
      </c>
      <c r="J32" s="55">
        <f ca="1">VLOOKUP($B32,'PTD Calculations'!$A:$DF,J$2,FALSE)/1000</f>
        <v>229.48778684999996</v>
      </c>
      <c r="K32" s="56">
        <f t="shared" ref="K32:K33" ca="1" si="8">IF(OR(I32=0,J32=0),"NA",I32-J32)</f>
        <v>12.605184975000043</v>
      </c>
      <c r="L32" s="57">
        <f ca="1">IF(OR(I32=0,J32=0),"NA",[1]!Min_Max(K32/J32,-9.999,9.999))</f>
        <v>5.4927476307221376E-2</v>
      </c>
      <c r="M32" s="58"/>
      <c r="N32" s="59"/>
      <c r="O32" s="60"/>
      <c r="P32" s="63">
        <f ca="1">VLOOKUP($B32,'PTD Calculations'!$A:$DF,P$2,FALSE)/1000</f>
        <v>138.17007984419411</v>
      </c>
      <c r="Q32" s="55">
        <f ca="1">VLOOKUP($B32,'PTD Calculations'!$A:$DF,Q$2,FALSE)/1000</f>
        <v>130.09771546860537</v>
      </c>
      <c r="R32" s="56">
        <f t="shared" ref="R32:R33" ca="1" si="9">IF(OR(P32=0,Q32=0),"NA",P32-Q32)</f>
        <v>8.0723643755887338</v>
      </c>
      <c r="S32" s="57">
        <f ca="1">IF(OR(P32=0,Q32=0),"NA",[1]!Min_Max(R32/Q32,-9.999,9.999))</f>
        <v>6.2048471385623388E-2</v>
      </c>
      <c r="T32" s="61"/>
      <c r="U32" s="56"/>
      <c r="V32" s="60"/>
      <c r="W32" s="63">
        <f ca="1">VLOOKUP($B32,'PTD Calculations'!$A:$DF,W$2,FALSE)/1000</f>
        <v>4.9942266315793757</v>
      </c>
      <c r="X32" s="55">
        <f ca="1">VLOOKUP($B32,'PTD Calculations'!$A:$DF,X$2,FALSE)/1000</f>
        <v>7.2465413939037671</v>
      </c>
      <c r="Y32" s="56">
        <f t="shared" ref="Y32:Y33" ca="1" si="10">IF(OR(W32=0,X32=0),"NA",W32-X32)</f>
        <v>-2.2523147623243913</v>
      </c>
      <c r="Z32" s="57">
        <f ca="1">IF(OR(W32=0,X32=0),"NA",[1]!Min_Max(Y32/X32,-9.999,9.999))</f>
        <v>-0.31081237791854416</v>
      </c>
      <c r="AA32" s="61"/>
      <c r="AB32" s="56"/>
      <c r="AC32" s="60"/>
      <c r="AD32" s="63">
        <f ca="1">VLOOKUP($B32,'PTD Calculations'!$A:$DF,AD$2,FALSE)/1000</f>
        <v>64.728285808668915</v>
      </c>
      <c r="AE32" s="55">
        <f ca="1">VLOOKUP($B32,'PTD Calculations'!$A:$DF,AE$2,FALSE)/1000</f>
        <v>54.772425824021028</v>
      </c>
      <c r="AF32" s="56">
        <f t="shared" ref="AF32:AF33" ca="1" si="11">IF(OR(AD32=0,AE32=0),"NA",AD32-AE32)</f>
        <v>9.955859984647887</v>
      </c>
      <c r="AG32" s="57">
        <f ca="1">IF(OR(AD32=0,AE32=0),"NA",[1]!Min_Max(AF32/AE32,-9.999,9.999))</f>
        <v>0.18176773869090967</v>
      </c>
      <c r="AH32" s="61"/>
      <c r="AI32" s="56"/>
      <c r="AJ32" s="60"/>
      <c r="AK32" s="63">
        <f ca="1">VLOOKUP($B32,'PTD Calculations'!$A:$DF,AK$2,FALSE)/1000</f>
        <v>34.200379540557527</v>
      </c>
      <c r="AL32" s="55">
        <f ca="1">VLOOKUP($B32,'PTD Calculations'!$A:$DF,AL$2,FALSE)/1000</f>
        <v>37.371104163469781</v>
      </c>
      <c r="AM32" s="56">
        <f t="shared" ref="AM32:AM33" ca="1" si="12">IF(OR(AK32=0,AL32=0),"NA",AK32-AL32)</f>
        <v>-3.1707246229122532</v>
      </c>
      <c r="AN32" s="57">
        <f ca="1">IF(OR(AK32=0,AL32=0),"NA",[1]!Min_Max(AM32/AL32,-9.999,9.999))</f>
        <v>-8.4844285281022919E-2</v>
      </c>
      <c r="AO32" s="62"/>
      <c r="AP32" s="43"/>
      <c r="AQ32" s="43" t="str">
        <f t="shared" ref="AQ32:AQ33" ca="1" si="13">IF(I32=0,"Hide","Show")</f>
        <v>Show</v>
      </c>
    </row>
    <row r="33" spans="2:43">
      <c r="B33" s="50">
        <v>8725</v>
      </c>
      <c r="C33" s="51" t="str">
        <f>VLOOKUP(B33,Stores!$A:$H,8,FALSE)</f>
        <v>8725 - Nashville, TN</v>
      </c>
      <c r="D33" s="51" t="str">
        <f t="shared" ca="1" si="7"/>
        <v>A</v>
      </c>
      <c r="E33" s="40" t="str">
        <f>VLOOKUP(B33,Stores!$A:$H,7,FALSE)</f>
        <v>TN</v>
      </c>
      <c r="F33" s="52">
        <f>VLOOKUP(B33,Stores!$A:$F,6,FALSE)</f>
        <v>40775</v>
      </c>
      <c r="G33" s="53"/>
      <c r="H33" s="54"/>
      <c r="I33" s="63">
        <f ca="1">VLOOKUP($B33,'PTD Calculations'!$A:$DF,I$2,FALSE)/1000</f>
        <v>165.77020462499999</v>
      </c>
      <c r="J33" s="55">
        <f ca="1">VLOOKUP($B33,'PTD Calculations'!$A:$DF,J$2,FALSE)/1000</f>
        <v>158.43264465000001</v>
      </c>
      <c r="K33" s="56">
        <f t="shared" ca="1" si="8"/>
        <v>7.3375599749999765</v>
      </c>
      <c r="L33" s="57">
        <f ca="1">IF(OR(I33=0,J33=0),"NA",[1]!Min_Max(K33/J33,-9.999,9.999))</f>
        <v>4.6313434906105858E-2</v>
      </c>
      <c r="M33" s="58"/>
      <c r="N33" s="59"/>
      <c r="O33" s="60"/>
      <c r="P33" s="63">
        <f ca="1">VLOOKUP($B33,'PTD Calculations'!$A:$DF,P$2,FALSE)/1000</f>
        <v>77.167736990764169</v>
      </c>
      <c r="Q33" s="55">
        <f ca="1">VLOOKUP($B33,'PTD Calculations'!$A:$DF,Q$2,FALSE)/1000</f>
        <v>80.41428701849037</v>
      </c>
      <c r="R33" s="56">
        <f t="shared" ca="1" si="9"/>
        <v>-3.2465500277262009</v>
      </c>
      <c r="S33" s="57">
        <f ca="1">IF(OR(P33=0,Q33=0),"NA",[1]!Min_Max(R33/Q33,-9.999,9.999))</f>
        <v>-4.0372801253335651E-2</v>
      </c>
      <c r="T33" s="61"/>
      <c r="U33" s="56"/>
      <c r="V33" s="60"/>
      <c r="W33" s="63">
        <f ca="1">VLOOKUP($B33,'PTD Calculations'!$A:$DF,W$2,FALSE)/1000</f>
        <v>13.440280988271262</v>
      </c>
      <c r="X33" s="55">
        <f ca="1">VLOOKUP($B33,'PTD Calculations'!$A:$DF,X$2,FALSE)/1000</f>
        <v>14.752489101262654</v>
      </c>
      <c r="Y33" s="56">
        <f t="shared" ca="1" si="10"/>
        <v>-1.3122081129913923</v>
      </c>
      <c r="Z33" s="57">
        <f ca="1">IF(OR(W33=0,X33=0),"NA",[1]!Min_Max(Y33/X33,-9.999,9.999))</f>
        <v>-8.8948251646502247E-2</v>
      </c>
      <c r="AA33" s="61"/>
      <c r="AB33" s="56"/>
      <c r="AC33" s="60"/>
      <c r="AD33" s="63">
        <f ca="1">VLOOKUP($B33,'PTD Calculations'!$A:$DF,AD$2,FALSE)/1000</f>
        <v>42.42152337413615</v>
      </c>
      <c r="AE33" s="55">
        <f ca="1">VLOOKUP($B33,'PTD Calculations'!$A:$DF,AE$2,FALSE)/1000</f>
        <v>44.535057379269404</v>
      </c>
      <c r="AF33" s="56">
        <f t="shared" ca="1" si="11"/>
        <v>-2.1135340051332534</v>
      </c>
      <c r="AG33" s="57">
        <f ca="1">IF(OR(AD33=0,AE33=0),"NA",[1]!Min_Max(AF33/AE33,-9.999,9.999))</f>
        <v>-4.7457758662663836E-2</v>
      </c>
      <c r="AH33" s="61"/>
      <c r="AI33" s="56"/>
      <c r="AJ33" s="60"/>
      <c r="AK33" s="63">
        <f ca="1">VLOOKUP($B33,'PTD Calculations'!$A:$DF,AK$2,FALSE)/1000</f>
        <v>32.74066327182841</v>
      </c>
      <c r="AL33" s="55">
        <f ca="1">VLOOKUP($B33,'PTD Calculations'!$A:$DF,AL$2,FALSE)/1000</f>
        <v>18.730811150977576</v>
      </c>
      <c r="AM33" s="56">
        <f t="shared" ca="1" si="12"/>
        <v>14.009852120850834</v>
      </c>
      <c r="AN33" s="57">
        <f ca="1">IF(OR(AK33=0,AL33=0),"NA",[1]!Min_Max(AM33/AL33,-9.999,9.999))</f>
        <v>0.74795757684629949</v>
      </c>
      <c r="AO33" s="62"/>
      <c r="AP33" s="43"/>
      <c r="AQ33" s="43" t="str">
        <f t="shared" ca="1" si="13"/>
        <v>Show</v>
      </c>
    </row>
    <row r="34" spans="2:43">
      <c r="B34" s="50">
        <v>8724</v>
      </c>
      <c r="C34" s="51" t="str">
        <f>VLOOKUP(B34,Stores!$A:$H,8,FALSE)</f>
        <v>8724 - Huntington, NY</v>
      </c>
      <c r="D34" s="51" t="str">
        <f ca="1">IF(L34="NA","NA","A")</f>
        <v>NA</v>
      </c>
      <c r="E34" s="40" t="str">
        <f>VLOOKUP(B34,Stores!$A:$H,7,FALSE)</f>
        <v>NY</v>
      </c>
      <c r="F34" s="52">
        <f>VLOOKUP(B34,Stores!$A:$F,6,FALSE)</f>
        <v>40656</v>
      </c>
      <c r="G34" s="53"/>
      <c r="H34" s="54"/>
      <c r="I34" s="63">
        <f ca="1">VLOOKUP($B34,'PTD Calculations'!$A:$DF,I$2,FALSE)/1000</f>
        <v>0</v>
      </c>
      <c r="J34" s="55">
        <f ca="1">VLOOKUP($B34,'PTD Calculations'!$A:$DF,J$2,FALSE)/1000</f>
        <v>0</v>
      </c>
      <c r="K34" s="56" t="str">
        <f ca="1">IF(OR(I34=0,J34=0),"NA",I34-J34)</f>
        <v>NA</v>
      </c>
      <c r="L34" s="57" t="str">
        <f ca="1">IF(OR(I34=0,J34=0),"NA",[1]!Min_Max(K34/J34,-9.999,9.999))</f>
        <v>NA</v>
      </c>
      <c r="M34" s="58"/>
      <c r="N34" s="59"/>
      <c r="O34" s="60"/>
      <c r="P34" s="63">
        <f ca="1">VLOOKUP($B34,'PTD Calculations'!$A:$DF,P$2,FALSE)/1000</f>
        <v>0</v>
      </c>
      <c r="Q34" s="55">
        <f ca="1">VLOOKUP($B34,'PTD Calculations'!$A:$DF,Q$2,FALSE)/1000</f>
        <v>0</v>
      </c>
      <c r="R34" s="56" t="str">
        <f ca="1">IF(OR(P34=0,Q34=0),"NA",P34-Q34)</f>
        <v>NA</v>
      </c>
      <c r="S34" s="57" t="str">
        <f ca="1">IF(OR(P34=0,Q34=0),"NA",[1]!Min_Max(R34/Q34,-9.999,9.999))</f>
        <v>NA</v>
      </c>
      <c r="T34" s="61"/>
      <c r="U34" s="56"/>
      <c r="V34" s="60"/>
      <c r="W34" s="63">
        <f ca="1">VLOOKUP($B34,'PTD Calculations'!$A:$DF,W$2,FALSE)/1000</f>
        <v>0</v>
      </c>
      <c r="X34" s="55">
        <f ca="1">VLOOKUP($B34,'PTD Calculations'!$A:$DF,X$2,FALSE)/1000</f>
        <v>0</v>
      </c>
      <c r="Y34" s="56" t="str">
        <f ca="1">IF(OR(W34=0,X34=0),"NA",W34-X34)</f>
        <v>NA</v>
      </c>
      <c r="Z34" s="57" t="str">
        <f ca="1">IF(OR(W34=0,X34=0),"NA",[1]!Min_Max(Y34/X34,-9.999,9.999))</f>
        <v>NA</v>
      </c>
      <c r="AA34" s="61"/>
      <c r="AB34" s="56"/>
      <c r="AC34" s="60"/>
      <c r="AD34" s="63">
        <f ca="1">VLOOKUP($B34,'PTD Calculations'!$A:$DF,AD$2,FALSE)/1000</f>
        <v>0</v>
      </c>
      <c r="AE34" s="55">
        <f ca="1">VLOOKUP($B34,'PTD Calculations'!$A:$DF,AE$2,FALSE)/1000</f>
        <v>0</v>
      </c>
      <c r="AF34" s="56" t="str">
        <f ca="1">IF(OR(AD34=0,AE34=0),"NA",AD34-AE34)</f>
        <v>NA</v>
      </c>
      <c r="AG34" s="57" t="str">
        <f ca="1">IF(OR(AD34=0,AE34=0),"NA",[1]!Min_Max(AF34/AE34,-9.999,9.999))</f>
        <v>NA</v>
      </c>
      <c r="AH34" s="61"/>
      <c r="AI34" s="56"/>
      <c r="AJ34" s="60"/>
      <c r="AK34" s="63">
        <f ca="1">VLOOKUP($B34,'PTD Calculations'!$A:$DF,AK$2,FALSE)/1000</f>
        <v>0</v>
      </c>
      <c r="AL34" s="55">
        <f ca="1">VLOOKUP($B34,'PTD Calculations'!$A:$DF,AL$2,FALSE)/1000</f>
        <v>0</v>
      </c>
      <c r="AM34" s="56" t="str">
        <f ca="1">IF(OR(AK34=0,AL34=0),"NA",AK34-AL34)</f>
        <v>NA</v>
      </c>
      <c r="AN34" s="57" t="str">
        <f ca="1">IF(OR(AK34=0,AL34=0),"NA",[1]!Min_Max(AM34/AL34,-9.999,9.999))</f>
        <v>NA</v>
      </c>
      <c r="AO34" s="62"/>
      <c r="AP34" s="43"/>
      <c r="AQ34" s="43" t="str">
        <f ca="1">IF(I34=0,"Hide","Show")</f>
        <v>Hide</v>
      </c>
    </row>
    <row r="35" spans="2:43">
      <c r="B35" s="50">
        <v>8726</v>
      </c>
      <c r="C35" s="51" t="str">
        <f>VLOOKUP(B35,Stores!$A:$H,8,FALSE)</f>
        <v>8726 - Brentwood, TN</v>
      </c>
      <c r="D35" s="51" t="str">
        <f ca="1">IF(L35="NA","NA","A")</f>
        <v>A</v>
      </c>
      <c r="E35" s="40" t="str">
        <f>VLOOKUP(B35,Stores!$A:$H,7,FALSE)</f>
        <v>TN</v>
      </c>
      <c r="F35" s="52">
        <f>VLOOKUP(B35,Stores!$A:$F,6,FALSE)</f>
        <v>41944</v>
      </c>
      <c r="G35" s="53"/>
      <c r="H35" s="54"/>
      <c r="I35" s="63">
        <f ca="1">VLOOKUP($B35,'PTD Calculations'!$A:$DF,I$2,FALSE)/1000</f>
        <v>166.36903815000002</v>
      </c>
      <c r="J35" s="55">
        <f ca="1">VLOOKUP($B35,'PTD Calculations'!$A:$DF,J$2,FALSE)/1000</f>
        <v>162.58773026999998</v>
      </c>
      <c r="K35" s="56">
        <f ca="1">IF(OR(I35=0,J35=0),"NA",I35-J35)</f>
        <v>3.7813078800000426</v>
      </c>
      <c r="L35" s="57">
        <f ca="1">IF(OR(I35=0,J35=0),"NA",[1]!Min_Max(K35/J35,-9.999,9.999))</f>
        <v>2.3257030980878106E-2</v>
      </c>
      <c r="M35" s="58"/>
      <c r="N35" s="59"/>
      <c r="O35" s="60"/>
      <c r="P35" s="63">
        <f ca="1">VLOOKUP($B35,'PTD Calculations'!$A:$DF,P$2,FALSE)/1000</f>
        <v>91.564606820800066</v>
      </c>
      <c r="Q35" s="55">
        <f ca="1">VLOOKUP($B35,'PTD Calculations'!$A:$DF,Q$2,FALSE)/1000</f>
        <v>100.32233265433432</v>
      </c>
      <c r="R35" s="56">
        <f ca="1">IF(OR(P35=0,Q35=0),"NA",P35-Q35)</f>
        <v>-8.757725833534252</v>
      </c>
      <c r="S35" s="57">
        <f ca="1">IF(OR(P35=0,Q35=0),"NA",[1]!Min_Max(R35/Q35,-9.999,9.999))</f>
        <v>-8.7295875223609889E-2</v>
      </c>
      <c r="T35" s="61"/>
      <c r="U35" s="56"/>
      <c r="V35" s="60"/>
      <c r="W35" s="63">
        <f ca="1">VLOOKUP($B35,'PTD Calculations'!$A:$DF,W$2,FALSE)/1000</f>
        <v>17.622252601328938</v>
      </c>
      <c r="X35" s="55">
        <f ca="1">VLOOKUP($B35,'PTD Calculations'!$A:$DF,X$2,FALSE)/1000</f>
        <v>8.1977068112735765</v>
      </c>
      <c r="Y35" s="56">
        <f ca="1">IF(OR(W35=0,X35=0),"NA",W35-X35)</f>
        <v>9.4245457900553617</v>
      </c>
      <c r="Z35" s="57">
        <f ca="1">IF(OR(W35=0,X35=0),"NA",[1]!Min_Max(Y35/X35,-9.999,9.999))</f>
        <v>1.1496563620809934</v>
      </c>
      <c r="AA35" s="61"/>
      <c r="AB35" s="56"/>
      <c r="AC35" s="60"/>
      <c r="AD35" s="63">
        <f ca="1">VLOOKUP($B35,'PTD Calculations'!$A:$DF,AD$2,FALSE)/1000</f>
        <v>24.250761893713506</v>
      </c>
      <c r="AE35" s="55">
        <f ca="1">VLOOKUP($B35,'PTD Calculations'!$A:$DF,AE$2,FALSE)/1000</f>
        <v>26.244388894085219</v>
      </c>
      <c r="AF35" s="56">
        <f ca="1">IF(OR(AD35=0,AE35=0),"NA",AD35-AE35)</f>
        <v>-1.9936270003717134</v>
      </c>
      <c r="AG35" s="57">
        <f ca="1">IF(OR(AD35=0,AE35=0),"NA",[1]!Min_Max(AF35/AE35,-9.999,9.999))</f>
        <v>-7.5963933030310474E-2</v>
      </c>
      <c r="AH35" s="61"/>
      <c r="AI35" s="56"/>
      <c r="AJ35" s="60"/>
      <c r="AK35" s="63">
        <f ca="1">VLOOKUP($B35,'PTD Calculations'!$A:$DF,AK$2,FALSE)/1000</f>
        <v>32.931416834157574</v>
      </c>
      <c r="AL35" s="55">
        <f ca="1">VLOOKUP($B35,'PTD Calculations'!$A:$DF,AL$2,FALSE)/1000</f>
        <v>27.823301910306878</v>
      </c>
      <c r="AM35" s="56">
        <f ca="1">IF(OR(AK35=0,AL35=0),"NA",AK35-AL35)</f>
        <v>5.108114923850696</v>
      </c>
      <c r="AN35" s="57">
        <f ca="1">IF(OR(AK35=0,AL35=0),"NA",[1]!Min_Max(AM35/AL35,-9.999,9.999))</f>
        <v>0.18359125528370318</v>
      </c>
      <c r="AO35" s="62"/>
      <c r="AP35" s="43"/>
      <c r="AQ35" s="43" t="str">
        <f ca="1">IF(I35=0,"Hide","Show")</f>
        <v>Show</v>
      </c>
    </row>
    <row r="36" spans="2:43">
      <c r="B36" s="50">
        <v>8728</v>
      </c>
      <c r="C36" s="51" t="str">
        <f>VLOOKUP(B36,Stores!$A:$H,8,FALSE)</f>
        <v>8728 - Brookfield NYC, NY</v>
      </c>
      <c r="D36" s="51" t="str">
        <f ca="1">IF(L36="NA","NA","A")</f>
        <v>A</v>
      </c>
      <c r="E36" s="40" t="str">
        <f>VLOOKUP(B36,Stores!$A:$H,7,FALSE)</f>
        <v>NY</v>
      </c>
      <c r="F36" s="52">
        <f>VLOOKUP(B36,Stores!$A:$F,6,FALSE)</f>
        <v>35195</v>
      </c>
      <c r="G36" s="53"/>
      <c r="H36" s="54"/>
      <c r="I36" s="63">
        <f ca="1">VLOOKUP($B36,'PTD Calculations'!$A:$DF,I$2,FALSE)/1000</f>
        <v>481.91351212499995</v>
      </c>
      <c r="J36" s="55">
        <f ca="1">VLOOKUP($B36,'PTD Calculations'!$A:$DF,J$2,FALSE)/1000</f>
        <v>420.32055799999995</v>
      </c>
      <c r="K36" s="56">
        <f ca="1">IF(OR(I36=0,J36=0),"NA",I36-J36)</f>
        <v>61.592954125000006</v>
      </c>
      <c r="L36" s="57">
        <f ca="1">IF(OR(I36=0,J36=0),"NA",[1]!Min_Max(K36/J36,-9.999,9.999))</f>
        <v>0.14653804805093548</v>
      </c>
      <c r="M36" s="58"/>
      <c r="N36" s="59"/>
      <c r="O36" s="60"/>
      <c r="P36" s="63">
        <f ca="1">VLOOKUP($B36,'PTD Calculations'!$A:$DF,P$2,FALSE)/1000</f>
        <v>271.41560689898239</v>
      </c>
      <c r="Q36" s="55">
        <f ca="1">VLOOKUP($B36,'PTD Calculations'!$A:$DF,Q$2,FALSE)/1000</f>
        <v>271.86707184396374</v>
      </c>
      <c r="R36" s="56">
        <f ca="1">IF(OR(P36=0,Q36=0),"NA",P36-Q36)</f>
        <v>-0.45146494498135326</v>
      </c>
      <c r="S36" s="57">
        <f ca="1">IF(OR(P36=0,Q36=0),"NA",[1]!Min_Max(R36/Q36,-9.999,9.999))</f>
        <v>-1.6606091422519476E-3</v>
      </c>
      <c r="T36" s="61"/>
      <c r="U36" s="56"/>
      <c r="V36" s="60"/>
      <c r="W36" s="63">
        <f ca="1">VLOOKUP($B36,'PTD Calculations'!$A:$DF,W$2,FALSE)/1000</f>
        <v>9.198398019267044</v>
      </c>
      <c r="X36" s="55">
        <f ca="1">VLOOKUP($B36,'PTD Calculations'!$A:$DF,X$2,FALSE)/1000</f>
        <v>0</v>
      </c>
      <c r="Y36" s="56" t="str">
        <f ca="1">IF(OR(W36=0,X36=0),"NA",W36-X36)</f>
        <v>NA</v>
      </c>
      <c r="Z36" s="57" t="str">
        <f ca="1">IF(OR(W36=0,X36=0),"NA",[1]!Min_Max(Y36/X36,-9.999,9.999))</f>
        <v>NA</v>
      </c>
      <c r="AA36" s="61"/>
      <c r="AB36" s="56"/>
      <c r="AC36" s="60"/>
      <c r="AD36" s="63">
        <f ca="1">VLOOKUP($B36,'PTD Calculations'!$A:$DF,AD$2,FALSE)/1000</f>
        <v>105.0057323450559</v>
      </c>
      <c r="AE36" s="55">
        <f ca="1">VLOOKUP($B36,'PTD Calculations'!$A:$DF,AE$2,FALSE)/1000</f>
        <v>86.488425199157746</v>
      </c>
      <c r="AF36" s="56">
        <f ca="1">IF(OR(AD36=0,AE36=0),"NA",AD36-AE36)</f>
        <v>18.517307145898158</v>
      </c>
      <c r="AG36" s="57">
        <f ca="1">IF(OR(AD36=0,AE36=0),"NA",[1]!Min_Max(AF36/AE36,-9.999,9.999))</f>
        <v>0.21410156449557469</v>
      </c>
      <c r="AH36" s="61"/>
      <c r="AI36" s="56"/>
      <c r="AJ36" s="60"/>
      <c r="AK36" s="63">
        <f ca="1">VLOOKUP($B36,'PTD Calculations'!$A:$DF,AK$2,FALSE)/1000</f>
        <v>96.293774861694629</v>
      </c>
      <c r="AL36" s="55">
        <f ca="1">VLOOKUP($B36,'PTD Calculations'!$A:$DF,AL$2,FALSE)/1000</f>
        <v>61.965060956878496</v>
      </c>
      <c r="AM36" s="56">
        <f ca="1">IF(OR(AK36=0,AL36=0),"NA",AK36-AL36)</f>
        <v>34.328713904816134</v>
      </c>
      <c r="AN36" s="57">
        <f ca="1">IF(OR(AK36=0,AL36=0),"NA",[1]!Min_Max(AM36/AL36,-9.999,9.999))</f>
        <v>0.55400113184275723</v>
      </c>
      <c r="AO36" s="62"/>
      <c r="AP36" s="43"/>
      <c r="AQ36" s="43" t="str">
        <f ca="1">IF(I36=0,"Hide","Show")</f>
        <v>Show</v>
      </c>
    </row>
    <row r="37" spans="2:43" ht="13.5" thickBot="1">
      <c r="B37" s="66" t="s">
        <v>123</v>
      </c>
      <c r="C37" s="67" t="s">
        <v>117</v>
      </c>
      <c r="D37" s="67">
        <f ca="1">COUNTIFS($I$9:$I$28,"&gt;"&amp;0)</f>
        <v>19</v>
      </c>
      <c r="E37" s="40"/>
      <c r="F37" s="68"/>
      <c r="G37" s="53"/>
      <c r="H37" s="69"/>
      <c r="I37" s="70">
        <f ca="1">VLOOKUP($B37,'PTD Calculations'!$A:$DF,I$2,FALSE)/1000</f>
        <v>1253.85130755</v>
      </c>
      <c r="J37" s="70">
        <f ca="1">VLOOKUP($B37,'PTD Calculations'!$A:$DF,J$2,FALSE)/1000</f>
        <v>1173.1706398999997</v>
      </c>
      <c r="K37" s="71">
        <f ca="1">IF(OR(I37=0,J37=0),"NA",I37-J37)</f>
        <v>80.68066765000026</v>
      </c>
      <c r="L37" s="72">
        <f ca="1">IF(OR(I37=0,J37=0),"NA",[1]!Min_Max(K37/J37,-9.999,9.999))</f>
        <v>6.87714684514074E-2</v>
      </c>
      <c r="M37" s="73"/>
      <c r="N37" s="59"/>
      <c r="O37" s="74"/>
      <c r="P37" s="70">
        <f ca="1">VLOOKUP($B37,'PTD Calculations'!$A:$DF,P$2,FALSE)/1000</f>
        <v>705.71473319243</v>
      </c>
      <c r="Q37" s="70">
        <f ca="1">VLOOKUP($B37,'PTD Calculations'!$A:$DF,Q$2,FALSE)/1000</f>
        <v>708.44538616248667</v>
      </c>
      <c r="R37" s="71">
        <f ca="1">IF(OR(P37=0,Q37=0),"NA",P37-Q37)</f>
        <v>-2.7306529700566671</v>
      </c>
      <c r="S37" s="72">
        <f ca="1">IF(OR(P37=0,Q37=0),"NA",[1]!Min_Max(R37/Q37,-9.999,9.999))</f>
        <v>-3.8544297463042176E-3</v>
      </c>
      <c r="T37" s="75"/>
      <c r="U37" s="76"/>
      <c r="V37" s="74"/>
      <c r="W37" s="70">
        <f ca="1">VLOOKUP($B37,'PTD Calculations'!$A:$DF,W$2,FALSE)/1000</f>
        <v>51.586242463959742</v>
      </c>
      <c r="X37" s="70">
        <f ca="1">VLOOKUP($B37,'PTD Calculations'!$A:$DF,X$2,FALSE)/1000</f>
        <v>33.223596107654508</v>
      </c>
      <c r="Y37" s="71">
        <f ca="1">IF(OR(W37=0,X37=0),"NA",W37-X37)</f>
        <v>18.362646356305234</v>
      </c>
      <c r="Z37" s="72">
        <f ca="1">IF(OR(W37=0,X37=0),"NA",[1]!Min_Max(Y37/X37,-9.999,9.999))</f>
        <v>0.55269894013895127</v>
      </c>
      <c r="AA37" s="75"/>
      <c r="AB37" s="76"/>
      <c r="AC37" s="74"/>
      <c r="AD37" s="70">
        <f ca="1">VLOOKUP($B37,'PTD Calculations'!$A:$DF,AD$2,FALSE)/1000</f>
        <v>294.29227707670668</v>
      </c>
      <c r="AE37" s="70">
        <f ca="1">VLOOKUP($B37,'PTD Calculations'!$A:$DF,AE$2,FALSE)/1000</f>
        <v>277.15400606705083</v>
      </c>
      <c r="AF37" s="71">
        <f ca="1">IF(OR(AD37=0,AE37=0),"NA",AD37-AE37)</f>
        <v>17.138271009655853</v>
      </c>
      <c r="AG37" s="72">
        <f ca="1">IF(OR(AD37=0,AE37=0),"NA",[1]!Min_Max(AF37/AE37,-9.999,9.999))</f>
        <v>6.1836634630890577E-2</v>
      </c>
      <c r="AH37" s="75"/>
      <c r="AI37" s="76"/>
      <c r="AJ37" s="74"/>
      <c r="AK37" s="70">
        <f ca="1">VLOOKUP($B37,'PTD Calculations'!$A:$DF,AK$2,FALSE)/1000</f>
        <v>202.25805481690355</v>
      </c>
      <c r="AL37" s="70">
        <f ca="1">VLOOKUP($B37,'PTD Calculations'!$A:$DF,AL$2,FALSE)/1000</f>
        <v>154.34765156280812</v>
      </c>
      <c r="AM37" s="71">
        <f ca="1">IF(OR(AK37=0,AL37=0),"NA",AK37-AL37)</f>
        <v>47.910403254095428</v>
      </c>
      <c r="AN37" s="72">
        <f ca="1">IF(OR(AK37=0,AL37=0),"NA",[1]!Min_Max(AM37/AL37,-9.999,9.999))</f>
        <v>0.31040578051554885</v>
      </c>
      <c r="AO37" s="77"/>
      <c r="AP37" s="65"/>
      <c r="AQ37" s="23" t="str">
        <f ca="1">IF(I37=0,"Hide","Show")</f>
        <v>Show</v>
      </c>
    </row>
    <row r="38" spans="2:43" ht="13.5" thickBot="1">
      <c r="B38" s="46"/>
      <c r="C38" s="46"/>
      <c r="D38" s="46"/>
      <c r="E38" s="46"/>
      <c r="F38" s="46"/>
      <c r="G38" s="40"/>
      <c r="H38" s="40"/>
      <c r="I38" s="46"/>
      <c r="J38" s="46"/>
      <c r="K38" s="46"/>
      <c r="L38" s="46"/>
      <c r="M38" s="46"/>
      <c r="N38" s="40"/>
      <c r="O38" s="46"/>
      <c r="P38" s="46"/>
      <c r="Q38" s="46"/>
      <c r="R38" s="46"/>
      <c r="S38" s="46"/>
      <c r="T38" s="46"/>
      <c r="U38" s="40"/>
      <c r="V38" s="46"/>
      <c r="W38" s="46"/>
      <c r="X38" s="46"/>
      <c r="Y38" s="46"/>
      <c r="Z38" s="46"/>
      <c r="AA38" s="46"/>
      <c r="AB38" s="40"/>
      <c r="AC38" s="46"/>
      <c r="AD38" s="46"/>
      <c r="AE38" s="46"/>
      <c r="AF38" s="46"/>
      <c r="AG38" s="46"/>
      <c r="AH38" s="46"/>
      <c r="AI38" s="40"/>
      <c r="AJ38" s="46"/>
      <c r="AK38" s="46"/>
      <c r="AL38" s="46"/>
      <c r="AM38" s="46"/>
      <c r="AN38" s="46"/>
      <c r="AO38" s="46"/>
      <c r="AQ38" s="78" t="s">
        <v>113</v>
      </c>
    </row>
    <row r="39" spans="2:43" ht="13.5" thickBot="1">
      <c r="B39" s="66" t="s">
        <v>124</v>
      </c>
      <c r="C39" s="67" t="s">
        <v>119</v>
      </c>
      <c r="D39" s="67">
        <f ca="1">COUNTIFS($I$9:$I$28,"&gt;"&amp;0)</f>
        <v>19</v>
      </c>
      <c r="E39" s="40"/>
      <c r="F39" s="68"/>
      <c r="G39" s="53"/>
      <c r="H39" s="87"/>
      <c r="I39" s="88">
        <f ca="1">VLOOKUP($B39,'PTD Calculations'!$A:$DF,I$2,FALSE)/1000</f>
        <v>5041.6501446000002</v>
      </c>
      <c r="J39" s="88">
        <f ca="1">VLOOKUP($B39,'PTD Calculations'!$A:$DF,J$2,FALSE)/1000</f>
        <v>4248.89110772</v>
      </c>
      <c r="K39" s="89">
        <f ca="1">IF(OR(I39=0,J39=0),"NA",I39-J39)</f>
        <v>792.75903688000017</v>
      </c>
      <c r="L39" s="90">
        <f ca="1">IF(OR(I39=0,J39=0),"NA",[1]!Min_Max(K39/J39,-9.999,9.999))</f>
        <v>0.18658021982243811</v>
      </c>
      <c r="M39" s="91"/>
      <c r="N39" s="59"/>
      <c r="O39" s="92"/>
      <c r="P39" s="88">
        <f ca="1">VLOOKUP($B39,'PTD Calculations'!$A:$DF,P$2,FALSE)/1000</f>
        <v>2664.1908197646767</v>
      </c>
      <c r="Q39" s="88">
        <f ca="1">VLOOKUP($B39,'PTD Calculations'!$A:$DF,Q$2,FALSE)/1000</f>
        <v>2373.3403786905178</v>
      </c>
      <c r="R39" s="89">
        <f ca="1">IF(OR(P39=0,Q39=0),"NA",P39-Q39)</f>
        <v>290.85044107415888</v>
      </c>
      <c r="S39" s="90">
        <f ca="1">IF(OR(P39=0,Q39=0),"NA",[1]!Min_Max(R39/Q39,-9.999,9.999))</f>
        <v>0.12254897935652811</v>
      </c>
      <c r="T39" s="93"/>
      <c r="U39" s="76"/>
      <c r="V39" s="92"/>
      <c r="W39" s="88">
        <f ca="1">VLOOKUP($B39,'PTD Calculations'!$A:$DF,W$2,FALSE)/1000</f>
        <v>301.40926036441778</v>
      </c>
      <c r="X39" s="88">
        <f ca="1">VLOOKUP($B39,'PTD Calculations'!$A:$DF,X$2,FALSE)/1000</f>
        <v>220.69975054846577</v>
      </c>
      <c r="Y39" s="89">
        <f ca="1">IF(OR(W39=0,X39=0),"NA",W39-X39)</f>
        <v>80.709509815952003</v>
      </c>
      <c r="Z39" s="90">
        <f ca="1">IF(OR(W39=0,X39=0),"NA",[1]!Min_Max(Y39/X39,-9.999,9.999))</f>
        <v>0.36569823760733322</v>
      </c>
      <c r="AA39" s="93"/>
      <c r="AB39" s="76"/>
      <c r="AC39" s="92"/>
      <c r="AD39" s="88">
        <f ca="1">VLOOKUP($B39,'PTD Calculations'!$A:$DF,AD$2,FALSE)/1000</f>
        <v>1154.5007294389486</v>
      </c>
      <c r="AE39" s="88">
        <f ca="1">VLOOKUP($B39,'PTD Calculations'!$A:$DF,AE$2,FALSE)/1000</f>
        <v>937.94626710434068</v>
      </c>
      <c r="AF39" s="89">
        <f ca="1">IF(OR(AD39=0,AE39=0),"NA",AD39-AE39)</f>
        <v>216.55446233460793</v>
      </c>
      <c r="AG39" s="90">
        <f ca="1">IF(OR(AD39=0,AE39=0),"NA",[1]!Min_Max(AF39/AE39,-9.999,9.999))</f>
        <v>0.2308815226731081</v>
      </c>
      <c r="AH39" s="93"/>
      <c r="AI39" s="76"/>
      <c r="AJ39" s="92"/>
      <c r="AK39" s="88">
        <f ca="1">VLOOKUP($B39,'PTD Calculations'!$A:$DF,AK$2,FALSE)/1000</f>
        <v>921.54933503195741</v>
      </c>
      <c r="AL39" s="88">
        <f ca="1">VLOOKUP($B39,'PTD Calculations'!$A:$DF,AL$2,FALSE)/1000</f>
        <v>716.9047113766751</v>
      </c>
      <c r="AM39" s="89">
        <f ca="1">IF(OR(AK39=0,AL39=0),"NA",AK39-AL39)</f>
        <v>204.64462365528232</v>
      </c>
      <c r="AN39" s="90">
        <f ca="1">IF(OR(AK39=0,AL39=0),"NA",[1]!Min_Max(AM39/AL39,-9.999,9.999))</f>
        <v>0.28545582196314823</v>
      </c>
      <c r="AO39" s="94"/>
      <c r="AP39" s="65"/>
      <c r="AQ39" s="65" t="s">
        <v>113</v>
      </c>
    </row>
    <row r="40" spans="2:43">
      <c r="B40" s="46"/>
      <c r="C40" s="46"/>
      <c r="D40" s="46"/>
      <c r="E40" s="46"/>
      <c r="F40" s="46"/>
      <c r="G40" s="40"/>
      <c r="H40" s="40"/>
      <c r="I40" s="46"/>
      <c r="J40" s="46"/>
      <c r="K40" s="46"/>
      <c r="L40" s="46"/>
      <c r="M40" s="46"/>
      <c r="N40" s="40"/>
      <c r="O40" s="46"/>
      <c r="P40" s="46"/>
      <c r="Q40" s="46"/>
      <c r="R40" s="46"/>
      <c r="S40" s="46"/>
      <c r="T40" s="46"/>
      <c r="U40" s="40"/>
      <c r="V40" s="46"/>
      <c r="W40" s="46"/>
      <c r="X40" s="46"/>
      <c r="Y40" s="46"/>
      <c r="Z40" s="46"/>
      <c r="AA40" s="46"/>
      <c r="AB40" s="40"/>
      <c r="AC40" s="46"/>
      <c r="AD40" s="46"/>
      <c r="AE40" s="46"/>
      <c r="AF40" s="46"/>
      <c r="AG40" s="46"/>
      <c r="AH40" s="46"/>
      <c r="AI40" s="40"/>
      <c r="AJ40" s="46"/>
      <c r="AK40" s="46"/>
      <c r="AL40" s="46"/>
      <c r="AM40" s="46"/>
      <c r="AN40" s="46"/>
      <c r="AO40" s="46"/>
      <c r="AQ40" s="78" t="s">
        <v>113</v>
      </c>
    </row>
    <row r="41" spans="2:43" ht="13.5" thickBot="1">
      <c r="B41" s="46"/>
      <c r="C41" s="46"/>
      <c r="D41" s="46"/>
      <c r="E41" s="46"/>
      <c r="F41" s="46"/>
      <c r="G41" s="40"/>
      <c r="H41" s="40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Q41" s="78" t="s">
        <v>113</v>
      </c>
    </row>
    <row r="42" spans="2:43" ht="16.5" thickBot="1">
      <c r="B42" s="46"/>
      <c r="C42" s="46"/>
      <c r="D42" s="46"/>
      <c r="E42" s="46"/>
      <c r="F42" s="46"/>
      <c r="G42" s="40"/>
      <c r="H42" s="25"/>
      <c r="I42" s="192" t="s">
        <v>120</v>
      </c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26"/>
      <c r="AQ42" s="78" t="s">
        <v>113</v>
      </c>
    </row>
    <row r="43" spans="2:43" ht="15.75">
      <c r="B43" s="27"/>
      <c r="C43" s="28"/>
      <c r="D43" s="28"/>
      <c r="E43" s="28"/>
      <c r="F43" s="28"/>
      <c r="G43" s="29"/>
      <c r="H43" s="30"/>
      <c r="I43" s="193" t="s">
        <v>97</v>
      </c>
      <c r="J43" s="193"/>
      <c r="K43" s="193"/>
      <c r="L43" s="193"/>
      <c r="M43" s="31"/>
      <c r="N43" s="32"/>
      <c r="O43" s="30"/>
      <c r="P43" s="193" t="s">
        <v>98</v>
      </c>
      <c r="Q43" s="193"/>
      <c r="R43" s="193"/>
      <c r="S43" s="193"/>
      <c r="T43" s="33"/>
      <c r="U43" s="34"/>
      <c r="V43" s="30"/>
      <c r="W43" s="193" t="s">
        <v>99</v>
      </c>
      <c r="X43" s="193"/>
      <c r="Y43" s="193"/>
      <c r="Z43" s="193"/>
      <c r="AA43" s="33"/>
      <c r="AB43" s="34"/>
      <c r="AC43" s="30"/>
      <c r="AD43" s="193" t="s">
        <v>100</v>
      </c>
      <c r="AE43" s="193"/>
      <c r="AF43" s="193"/>
      <c r="AG43" s="193"/>
      <c r="AH43" s="33"/>
      <c r="AI43" s="34"/>
      <c r="AJ43" s="30"/>
      <c r="AK43" s="193" t="s">
        <v>101</v>
      </c>
      <c r="AL43" s="193"/>
      <c r="AM43" s="193"/>
      <c r="AN43" s="193"/>
      <c r="AO43" s="33"/>
      <c r="AQ43" s="78" t="s">
        <v>113</v>
      </c>
    </row>
    <row r="44" spans="2:43">
      <c r="B44" s="35" t="s">
        <v>102</v>
      </c>
      <c r="C44" s="35" t="s">
        <v>103</v>
      </c>
      <c r="D44" s="35"/>
      <c r="E44" s="36" t="s">
        <v>105</v>
      </c>
      <c r="F44" s="36" t="s">
        <v>106</v>
      </c>
      <c r="G44" s="36"/>
      <c r="H44" s="37"/>
      <c r="I44" s="38" t="s">
        <v>107</v>
      </c>
      <c r="J44" s="38" t="s">
        <v>108</v>
      </c>
      <c r="K44" s="38" t="s">
        <v>109</v>
      </c>
      <c r="L44" s="38" t="s">
        <v>110</v>
      </c>
      <c r="M44" s="39"/>
      <c r="N44" s="40"/>
      <c r="O44" s="37"/>
      <c r="P44" s="38" t="s">
        <v>107</v>
      </c>
      <c r="Q44" s="38" t="s">
        <v>108</v>
      </c>
      <c r="R44" s="38" t="s">
        <v>109</v>
      </c>
      <c r="S44" s="38" t="s">
        <v>111</v>
      </c>
      <c r="T44" s="41"/>
      <c r="U44" s="42"/>
      <c r="V44" s="37"/>
      <c r="W44" s="38" t="s">
        <v>107</v>
      </c>
      <c r="X44" s="38" t="s">
        <v>108</v>
      </c>
      <c r="Y44" s="38" t="s">
        <v>109</v>
      </c>
      <c r="Z44" s="38" t="s">
        <v>111</v>
      </c>
      <c r="AA44" s="41"/>
      <c r="AB44" s="42"/>
      <c r="AC44" s="37"/>
      <c r="AD44" s="38" t="s">
        <v>107</v>
      </c>
      <c r="AE44" s="38" t="s">
        <v>108</v>
      </c>
      <c r="AF44" s="38" t="s">
        <v>109</v>
      </c>
      <c r="AG44" s="38" t="s">
        <v>111</v>
      </c>
      <c r="AH44" s="41"/>
      <c r="AI44" s="42"/>
      <c r="AJ44" s="37"/>
      <c r="AK44" s="38" t="s">
        <v>107</v>
      </c>
      <c r="AL44" s="38" t="s">
        <v>108</v>
      </c>
      <c r="AM44" s="38" t="s">
        <v>109</v>
      </c>
      <c r="AN44" s="38" t="s">
        <v>111</v>
      </c>
      <c r="AO44" s="41"/>
      <c r="AQ44" s="78" t="s">
        <v>113</v>
      </c>
    </row>
    <row r="45" spans="2:43" ht="5.45" customHeight="1">
      <c r="B45" s="46"/>
      <c r="C45" s="46"/>
      <c r="D45" s="46"/>
      <c r="E45" s="46"/>
      <c r="F45" s="46"/>
      <c r="G45" s="40"/>
      <c r="H45" s="47"/>
      <c r="I45" s="40"/>
      <c r="J45" s="40"/>
      <c r="K45" s="40"/>
      <c r="L45" s="40"/>
      <c r="M45" s="48"/>
      <c r="N45" s="40"/>
      <c r="O45" s="47"/>
      <c r="P45" s="40"/>
      <c r="Q45" s="40"/>
      <c r="R45" s="40"/>
      <c r="S45" s="40"/>
      <c r="T45" s="48"/>
      <c r="U45" s="40"/>
      <c r="V45" s="47"/>
      <c r="W45" s="40"/>
      <c r="X45" s="40"/>
      <c r="Y45" s="40"/>
      <c r="Z45" s="40"/>
      <c r="AA45" s="48"/>
      <c r="AB45" s="40"/>
      <c r="AC45" s="47"/>
      <c r="AD45" s="40"/>
      <c r="AE45" s="40"/>
      <c r="AF45" s="40"/>
      <c r="AG45" s="40"/>
      <c r="AH45" s="48"/>
      <c r="AI45" s="40"/>
      <c r="AJ45" s="47"/>
      <c r="AK45" s="40"/>
      <c r="AL45" s="40"/>
      <c r="AM45" s="40"/>
      <c r="AN45" s="40"/>
      <c r="AO45" s="48"/>
      <c r="AQ45" s="78" t="s">
        <v>113</v>
      </c>
    </row>
    <row r="46" spans="2:43">
      <c r="B46" s="50">
        <v>8709</v>
      </c>
      <c r="C46" s="51" t="str">
        <f>VLOOKUP(B46,Stores!$A:$H,8,FALSE)</f>
        <v>8709 - Santa Monica, CA</v>
      </c>
      <c r="D46" s="51" t="str">
        <f t="shared" ref="D46:D65" ca="1" si="14">IF(L46="NA","NA","A")</f>
        <v>A</v>
      </c>
      <c r="E46" s="40" t="str">
        <f>VLOOKUP(B46,Stores!$A:$H,7,FALSE)</f>
        <v>CA</v>
      </c>
      <c r="F46" s="52">
        <f>VLOOKUP(B46,Stores!$A:$F,6,FALSE)</f>
        <v>42693</v>
      </c>
      <c r="G46" s="53"/>
      <c r="H46" s="54"/>
      <c r="I46" s="55">
        <f ca="1">VLOOKUP($B46,'YTD Calculations'!$A:$DF,I$2,FALSE)/1000</f>
        <v>2169.9285494249998</v>
      </c>
      <c r="J46" s="55">
        <f ca="1">VLOOKUP($B46,'YTD Calculations'!$A:$DF,J$2,FALSE)/1000</f>
        <v>2057.6872806699998</v>
      </c>
      <c r="K46" s="56">
        <f t="shared" ref="K46:K65" ca="1" si="15">IF(OR(I46=0,J46=0),"NA",I46-J46)</f>
        <v>112.24126875499996</v>
      </c>
      <c r="L46" s="57">
        <f ca="1">IF(OR(I46=0,J46=0),"NA",[1]!Min_Max(K46/J46,-9.999,9.999))</f>
        <v>5.4547291908444553E-2</v>
      </c>
      <c r="M46" s="58"/>
      <c r="N46" s="59"/>
      <c r="O46" s="60"/>
      <c r="P46" s="55">
        <f ca="1">VLOOKUP($B46,'YTD Calculations'!$A:$DF,P$2,FALSE)/1000</f>
        <v>1256.6795742570259</v>
      </c>
      <c r="Q46" s="55">
        <f ca="1">VLOOKUP($B46,'YTD Calculations'!$A:$DF,Q$2,FALSE)/1000</f>
        <v>1200.0243924012486</v>
      </c>
      <c r="R46" s="56">
        <f t="shared" ref="R46:R66" ca="1" si="16">IF(OR(P46=0,Q46=0),"NA",P46-Q46)</f>
        <v>56.6551818557773</v>
      </c>
      <c r="S46" s="57">
        <f ca="1">IF(OR(P46=0,Q46=0),"NA",[1]!Min_Max(R46/Q46,-9.999,9.999))</f>
        <v>4.7211691874371228E-2</v>
      </c>
      <c r="T46" s="61"/>
      <c r="U46" s="56"/>
      <c r="V46" s="60"/>
      <c r="W46" s="55">
        <f ca="1">VLOOKUP($B46,'YTD Calculations'!$A:$DF,W$2,FALSE)/1000</f>
        <v>86.195197847780719</v>
      </c>
      <c r="X46" s="55">
        <f ca="1">VLOOKUP($B46,'YTD Calculations'!$A:$DF,X$2,FALSE)/1000</f>
        <v>61.101626296619486</v>
      </c>
      <c r="Y46" s="56">
        <f t="shared" ref="Y46:Y66" ca="1" si="17">IF(OR(W46=0,X46=0),"NA",W46-X46)</f>
        <v>25.093571551161233</v>
      </c>
      <c r="Z46" s="57">
        <f ca="1">IF(OR(W46=0,X46=0),"NA",[1]!Min_Max(Y46/X46,-9.999,9.999))</f>
        <v>0.41068582085432254</v>
      </c>
      <c r="AA46" s="61"/>
      <c r="AB46" s="56"/>
      <c r="AC46" s="60"/>
      <c r="AD46" s="55">
        <f ca="1">VLOOKUP($B46,'YTD Calculations'!$A:$DF,AD$2,FALSE)/1000</f>
        <v>368.14352408504402</v>
      </c>
      <c r="AE46" s="55">
        <f ca="1">VLOOKUP($B46,'YTD Calculations'!$A:$DF,AE$2,FALSE)/1000</f>
        <v>363.20788326783253</v>
      </c>
      <c r="AF46" s="56">
        <f t="shared" ref="AF46:AF66" ca="1" si="18">IF(OR(AD46=0,AE46=0),"NA",AD46-AE46)</f>
        <v>4.9356408172114925</v>
      </c>
      <c r="AG46" s="57">
        <f ca="1">IF(OR(AD46=0,AE46=0),"NA",[1]!Min_Max(AF46/AE46,-9.999,9.999))</f>
        <v>1.3589024480429325E-2</v>
      </c>
      <c r="AH46" s="61"/>
      <c r="AI46" s="56"/>
      <c r="AJ46" s="60"/>
      <c r="AK46" s="55">
        <f ca="1">VLOOKUP($B46,'YTD Calculations'!$A:$DF,AK$2,FALSE)/1000</f>
        <v>458.91025323514992</v>
      </c>
      <c r="AL46" s="55">
        <f ca="1">VLOOKUP($B46,'YTD Calculations'!$A:$DF,AL$2,FALSE)/1000</f>
        <v>433.35337870429885</v>
      </c>
      <c r="AM46" s="56">
        <f t="shared" ref="AM46:AM66" ca="1" si="19">IF(OR(AK46=0,AL46=0),"NA",AK46-AL46)</f>
        <v>25.556874530851076</v>
      </c>
      <c r="AN46" s="57">
        <f ca="1">IF(OR(AK46=0,AL46=0),"NA",[1]!Min_Max(AM46/AL46,-9.999,9.999))</f>
        <v>5.8974674680660456E-2</v>
      </c>
      <c r="AO46" s="62"/>
      <c r="AQ46" s="23" t="str">
        <f t="shared" ref="AQ46:AQ65" ca="1" si="20">IF(I46=0,"Hide","Show")</f>
        <v>Show</v>
      </c>
    </row>
    <row r="47" spans="2:43">
      <c r="B47" s="50">
        <v>8714</v>
      </c>
      <c r="C47" s="51" t="str">
        <f>VLOOKUP(B47,Stores!$A:$H,8,FALSE)</f>
        <v>8714 - North Bethesda, MD</v>
      </c>
      <c r="D47" s="51" t="str">
        <f t="shared" ca="1" si="14"/>
        <v>A</v>
      </c>
      <c r="E47" s="40" t="str">
        <f>VLOOKUP(B47,Stores!$A:$H,7,FALSE)</f>
        <v>MD</v>
      </c>
      <c r="F47" s="52">
        <f>VLOOKUP(B47,Stores!$A:$F,6,FALSE)</f>
        <v>41907</v>
      </c>
      <c r="G47" s="53"/>
      <c r="H47" s="54"/>
      <c r="I47" s="55">
        <f ca="1">VLOOKUP($B47,'YTD Calculations'!$A:$DF,I$2,FALSE)/1000</f>
        <v>2079.3887526750004</v>
      </c>
      <c r="J47" s="55">
        <f ca="1">VLOOKUP($B47,'YTD Calculations'!$A:$DF,J$2,FALSE)/1000</f>
        <v>1950.4212751799996</v>
      </c>
      <c r="K47" s="56">
        <f t="shared" ca="1" si="15"/>
        <v>128.96747749500082</v>
      </c>
      <c r="L47" s="57">
        <f ca="1">IF(OR(I47=0,J47=0),"NA",[1]!Min_Max(K47/J47,-9.999,9.999))</f>
        <v>6.6122882854166329E-2</v>
      </c>
      <c r="M47" s="58"/>
      <c r="N47" s="59"/>
      <c r="O47" s="60"/>
      <c r="P47" s="55">
        <f ca="1">VLOOKUP($B47,'YTD Calculations'!$A:$DF,P$2,FALSE)/1000</f>
        <v>1275.3432055248766</v>
      </c>
      <c r="Q47" s="55">
        <f ca="1">VLOOKUP($B47,'YTD Calculations'!$A:$DF,Q$2,FALSE)/1000</f>
        <v>1233.466684463519</v>
      </c>
      <c r="R47" s="56">
        <f t="shared" ca="1" si="16"/>
        <v>41.876521061357607</v>
      </c>
      <c r="S47" s="57">
        <f ca="1">IF(OR(P47=0,Q47=0),"NA",[1]!Min_Max(R47/Q47,-9.999,9.999))</f>
        <v>3.3950265206855818E-2</v>
      </c>
      <c r="T47" s="61"/>
      <c r="U47" s="56"/>
      <c r="V47" s="60"/>
      <c r="W47" s="55">
        <f ca="1">VLOOKUP($B47,'YTD Calculations'!$A:$DF,W$2,FALSE)/1000</f>
        <v>158.64602350716851</v>
      </c>
      <c r="X47" s="55">
        <f ca="1">VLOOKUP($B47,'YTD Calculations'!$A:$DF,X$2,FALSE)/1000</f>
        <v>99.275495641690114</v>
      </c>
      <c r="Y47" s="56">
        <f t="shared" ca="1" si="17"/>
        <v>59.370527865478394</v>
      </c>
      <c r="Z47" s="57">
        <f ca="1">IF(OR(W47=0,X47=0),"NA",[1]!Min_Max(Y47/X47,-9.999,9.999))</f>
        <v>0.59803809068615843</v>
      </c>
      <c r="AA47" s="61"/>
      <c r="AB47" s="56"/>
      <c r="AC47" s="60"/>
      <c r="AD47" s="55">
        <f ca="1">VLOOKUP($B47,'YTD Calculations'!$A:$DF,AD$2,FALSE)/1000</f>
        <v>437.01765513548065</v>
      </c>
      <c r="AE47" s="55">
        <f ca="1">VLOOKUP($B47,'YTD Calculations'!$A:$DF,AE$2,FALSE)/1000</f>
        <v>406.60997776079205</v>
      </c>
      <c r="AF47" s="56">
        <f t="shared" ca="1" si="18"/>
        <v>30.407677374688603</v>
      </c>
      <c r="AG47" s="57">
        <f ca="1">IF(OR(AD47=0,AE47=0),"NA",[1]!Min_Max(AF47/AE47,-9.999,9.999))</f>
        <v>7.4783401878488545E-2</v>
      </c>
      <c r="AH47" s="61"/>
      <c r="AI47" s="56"/>
      <c r="AJ47" s="60"/>
      <c r="AK47" s="55">
        <f ca="1">VLOOKUP($B47,'YTD Calculations'!$A:$DF,AK$2,FALSE)/1000</f>
        <v>208.38186850747417</v>
      </c>
      <c r="AL47" s="55">
        <f ca="1">VLOOKUP($B47,'YTD Calculations'!$A:$DF,AL$2,FALSE)/1000</f>
        <v>211.06911731399893</v>
      </c>
      <c r="AM47" s="56">
        <f t="shared" ca="1" si="19"/>
        <v>-2.6872488065247637</v>
      </c>
      <c r="AN47" s="57">
        <f ca="1">IF(OR(AK47=0,AL47=0),"NA",[1]!Min_Max(AM47/AL47,-9.999,9.999))</f>
        <v>-1.2731605839460886E-2</v>
      </c>
      <c r="AO47" s="62"/>
      <c r="AQ47" s="23" t="str">
        <f t="shared" ca="1" si="20"/>
        <v>Show</v>
      </c>
    </row>
    <row r="48" spans="2:43">
      <c r="B48" s="50">
        <v>8721</v>
      </c>
      <c r="C48" s="51" t="str">
        <f>VLOOKUP(B48,Stores!$A:$H,8,FALSE)</f>
        <v>8721 - Plano, TX</v>
      </c>
      <c r="D48" s="51" t="str">
        <f t="shared" ca="1" si="14"/>
        <v>A</v>
      </c>
      <c r="E48" s="40" t="str">
        <f>VLOOKUP(B48,Stores!$A:$H,7,FALSE)</f>
        <v>TX</v>
      </c>
      <c r="F48" s="52">
        <f>VLOOKUP(B48,Stores!$A:$F,6,FALSE)</f>
        <v>40872</v>
      </c>
      <c r="G48" s="53"/>
      <c r="H48" s="54"/>
      <c r="I48" s="55">
        <f ca="1">VLOOKUP($B48,'YTD Calculations'!$A:$DF,I$2,FALSE)/1000</f>
        <v>1316.0444220750003</v>
      </c>
      <c r="J48" s="55">
        <f ca="1">VLOOKUP($B48,'YTD Calculations'!$A:$DF,J$2,FALSE)/1000</f>
        <v>1527.1358937099997</v>
      </c>
      <c r="K48" s="56">
        <f t="shared" ca="1" si="15"/>
        <v>-211.09147163499938</v>
      </c>
      <c r="L48" s="57">
        <f ca="1">IF(OR(I48=0,J48=0),"NA",[1]!Min_Max(K48/J48,-9.999,9.999))</f>
        <v>-0.138227038277633</v>
      </c>
      <c r="M48" s="58"/>
      <c r="N48" s="59"/>
      <c r="O48" s="60"/>
      <c r="P48" s="55">
        <f ca="1">VLOOKUP($B48,'YTD Calculations'!$A:$DF,P$2,FALSE)/1000</f>
        <v>678.59227155015094</v>
      </c>
      <c r="Q48" s="55">
        <f ca="1">VLOOKUP($B48,'YTD Calculations'!$A:$DF,Q$2,FALSE)/1000</f>
        <v>849.19601609522476</v>
      </c>
      <c r="R48" s="56">
        <f t="shared" ca="1" si="16"/>
        <v>-170.60374454507382</v>
      </c>
      <c r="S48" s="57">
        <f ca="1">IF(OR(P48=0,Q48=0),"NA",[1]!Min_Max(R48/Q48,-9.999,9.999))</f>
        <v>-0.20090031195570651</v>
      </c>
      <c r="T48" s="61"/>
      <c r="U48" s="56"/>
      <c r="V48" s="60"/>
      <c r="W48" s="55">
        <f ca="1">VLOOKUP($B48,'YTD Calculations'!$A:$DF,W$2,FALSE)/1000</f>
        <v>64.761744110343727</v>
      </c>
      <c r="X48" s="55">
        <f ca="1">VLOOKUP($B48,'YTD Calculations'!$A:$DF,X$2,FALSE)/1000</f>
        <v>42.593866535490697</v>
      </c>
      <c r="Y48" s="56">
        <f t="shared" ca="1" si="17"/>
        <v>22.16787757485303</v>
      </c>
      <c r="Z48" s="57">
        <f ca="1">IF(OR(W48=0,X48=0),"NA",[1]!Min_Max(Y48/X48,-9.999,9.999))</f>
        <v>0.52044764605678562</v>
      </c>
      <c r="AA48" s="61"/>
      <c r="AB48" s="56"/>
      <c r="AC48" s="60"/>
      <c r="AD48" s="55">
        <f ca="1">VLOOKUP($B48,'YTD Calculations'!$A:$DF,AD$2,FALSE)/1000</f>
        <v>375.96024712050888</v>
      </c>
      <c r="AE48" s="55">
        <f ca="1">VLOOKUP($B48,'YTD Calculations'!$A:$DF,AE$2,FALSE)/1000</f>
        <v>475.42668643209237</v>
      </c>
      <c r="AF48" s="56">
        <f t="shared" ca="1" si="18"/>
        <v>-99.466439311583486</v>
      </c>
      <c r="AG48" s="57">
        <f ca="1">IF(OR(AD48=0,AE48=0),"NA",[1]!Min_Max(AF48/AE48,-9.999,9.999))</f>
        <v>-0.20921509488254356</v>
      </c>
      <c r="AH48" s="61"/>
      <c r="AI48" s="56"/>
      <c r="AJ48" s="60"/>
      <c r="AK48" s="55">
        <f ca="1">VLOOKUP($B48,'YTD Calculations'!$A:$DF,AK$2,FALSE)/1000</f>
        <v>196.73015929399693</v>
      </c>
      <c r="AL48" s="55">
        <f ca="1">VLOOKUP($B48,'YTD Calculations'!$A:$DF,AL$2,FALSE)/1000</f>
        <v>159.91932464719096</v>
      </c>
      <c r="AM48" s="56">
        <f t="shared" ca="1" si="19"/>
        <v>36.810834646805972</v>
      </c>
      <c r="AN48" s="57">
        <f ca="1">IF(OR(AK48=0,AL48=0),"NA",[1]!Min_Max(AM48/AL48,-9.999,9.999))</f>
        <v>0.23018378002794151</v>
      </c>
      <c r="AO48" s="62"/>
      <c r="AQ48" s="23" t="str">
        <f t="shared" ca="1" si="20"/>
        <v>Show</v>
      </c>
    </row>
    <row r="49" spans="2:43">
      <c r="B49" s="50">
        <v>8712</v>
      </c>
      <c r="C49" s="51" t="str">
        <f>VLOOKUP(B49,Stores!$A:$H,8,FALSE)</f>
        <v>8712 - Southlake, TX</v>
      </c>
      <c r="D49" s="51" t="str">
        <f t="shared" ca="1" si="14"/>
        <v>A</v>
      </c>
      <c r="E49" s="40" t="str">
        <f>VLOOKUP(B49,Stores!$A:$H,7,FALSE)</f>
        <v>TX</v>
      </c>
      <c r="F49" s="52">
        <f>VLOOKUP(B49,Stores!$A:$F,6,FALSE)</f>
        <v>42623</v>
      </c>
      <c r="G49" s="53"/>
      <c r="H49" s="54"/>
      <c r="I49" s="55">
        <f ca="1">VLOOKUP($B49,'YTD Calculations'!$A:$DF,I$2,FALSE)/1000</f>
        <v>1772.9676804000001</v>
      </c>
      <c r="J49" s="55">
        <f ca="1">VLOOKUP($B49,'YTD Calculations'!$A:$DF,J$2,FALSE)/1000</f>
        <v>1790.95149219</v>
      </c>
      <c r="K49" s="56">
        <f t="shared" ca="1" si="15"/>
        <v>-17.983811789999891</v>
      </c>
      <c r="L49" s="57">
        <f ca="1">IF(OR(I49=0,J49=0),"NA",[1]!Min_Max(K49/J49,-9.999,9.999))</f>
        <v>-1.0041484578685624E-2</v>
      </c>
      <c r="M49" s="58"/>
      <c r="N49" s="59"/>
      <c r="O49" s="60"/>
      <c r="P49" s="55">
        <f ca="1">VLOOKUP($B49,'YTD Calculations'!$A:$DF,P$2,FALSE)/1000</f>
        <v>933.1006707442483</v>
      </c>
      <c r="Q49" s="55">
        <f ca="1">VLOOKUP($B49,'YTD Calculations'!$A:$DF,Q$2,FALSE)/1000</f>
        <v>978.46866286006411</v>
      </c>
      <c r="R49" s="56">
        <f t="shared" ca="1" si="16"/>
        <v>-45.367992115815809</v>
      </c>
      <c r="S49" s="57">
        <f ca="1">IF(OR(P49=0,Q49=0),"NA",[1]!Min_Max(R49/Q49,-9.999,9.999))</f>
        <v>-4.6366321005319844E-2</v>
      </c>
      <c r="T49" s="61"/>
      <c r="U49" s="56"/>
      <c r="V49" s="60"/>
      <c r="W49" s="55">
        <f ca="1">VLOOKUP($B49,'YTD Calculations'!$A:$DF,W$2,FALSE)/1000</f>
        <v>95.519065596424923</v>
      </c>
      <c r="X49" s="55">
        <f ca="1">VLOOKUP($B49,'YTD Calculations'!$A:$DF,X$2,FALSE)/1000</f>
        <v>44.953827850051269</v>
      </c>
      <c r="Y49" s="56">
        <f t="shared" ca="1" si="17"/>
        <v>50.565237746373654</v>
      </c>
      <c r="Z49" s="57">
        <f ca="1">IF(OR(W49=0,X49=0),"NA",[1]!Min_Max(Y49/X49,-9.999,9.999))</f>
        <v>1.1248260752129917</v>
      </c>
      <c r="AA49" s="61"/>
      <c r="AB49" s="56"/>
      <c r="AC49" s="60"/>
      <c r="AD49" s="55">
        <f ca="1">VLOOKUP($B49,'YTD Calculations'!$A:$DF,AD$2,FALSE)/1000</f>
        <v>491.94686288389408</v>
      </c>
      <c r="AE49" s="55">
        <f ca="1">VLOOKUP($B49,'YTD Calculations'!$A:$DF,AE$2,FALSE)/1000</f>
        <v>481.71847400531914</v>
      </c>
      <c r="AF49" s="56">
        <f t="shared" ca="1" si="18"/>
        <v>10.228388878574947</v>
      </c>
      <c r="AG49" s="57">
        <f ca="1">IF(OR(AD49=0,AE49=0),"NA",[1]!Min_Max(AF49/AE49,-9.999,9.999))</f>
        <v>2.12331256335874E-2</v>
      </c>
      <c r="AH49" s="61"/>
      <c r="AI49" s="56"/>
      <c r="AJ49" s="60"/>
      <c r="AK49" s="55">
        <f ca="1">VLOOKUP($B49,'YTD Calculations'!$A:$DF,AK$2,FALSE)/1000</f>
        <v>252.40108117543258</v>
      </c>
      <c r="AL49" s="55">
        <f ca="1">VLOOKUP($B49,'YTD Calculations'!$A:$DF,AL$2,FALSE)/1000</f>
        <v>285.81052747456505</v>
      </c>
      <c r="AM49" s="56">
        <f t="shared" ca="1" si="19"/>
        <v>-33.409446299132469</v>
      </c>
      <c r="AN49" s="57">
        <f ca="1">IF(OR(AK49=0,AL49=0),"NA",[1]!Min_Max(AM49/AL49,-9.999,9.999))</f>
        <v>-0.11689368685730324</v>
      </c>
      <c r="AO49" s="62"/>
      <c r="AQ49" s="23" t="str">
        <f t="shared" ca="1" si="20"/>
        <v>Show</v>
      </c>
    </row>
    <row r="50" spans="2:43">
      <c r="B50" s="50">
        <v>8708</v>
      </c>
      <c r="C50" s="51" t="str">
        <f>VLOOKUP(B50,Stores!$A:$H,8,FALSE)</f>
        <v>8708 - Chestnut Hill, MA</v>
      </c>
      <c r="D50" s="51" t="str">
        <f t="shared" ca="1" si="14"/>
        <v>A</v>
      </c>
      <c r="E50" s="40" t="str">
        <f>VLOOKUP(B50,Stores!$A:$H,7,FALSE)</f>
        <v>MA</v>
      </c>
      <c r="F50" s="52">
        <f>VLOOKUP(B50,Stores!$A:$F,6,FALSE)</f>
        <v>39200</v>
      </c>
      <c r="G50" s="53"/>
      <c r="H50" s="54"/>
      <c r="I50" s="55">
        <f ca="1">VLOOKUP($B50,'YTD Calculations'!$A:$DF,I$2,FALSE)/1000</f>
        <v>1027.3562711249997</v>
      </c>
      <c r="J50" s="55">
        <f ca="1">VLOOKUP($B50,'YTD Calculations'!$A:$DF,J$2,FALSE)/1000</f>
        <v>1164.8793269399998</v>
      </c>
      <c r="K50" s="56">
        <f t="shared" ca="1" si="15"/>
        <v>-137.52305581500013</v>
      </c>
      <c r="L50" s="57">
        <f ca="1">IF(OR(I50=0,J50=0),"NA",[1]!Min_Max(K50/J50,-9.999,9.999))</f>
        <v>-0.11805777013508939</v>
      </c>
      <c r="M50" s="58"/>
      <c r="N50" s="59"/>
      <c r="O50" s="60"/>
      <c r="P50" s="55">
        <f ca="1">VLOOKUP($B50,'YTD Calculations'!$A:$DF,P$2,FALSE)/1000</f>
        <v>455.08774854980771</v>
      </c>
      <c r="Q50" s="55">
        <f ca="1">VLOOKUP($B50,'YTD Calculations'!$A:$DF,Q$2,FALSE)/1000</f>
        <v>840.92728657506063</v>
      </c>
      <c r="R50" s="56">
        <f t="shared" ca="1" si="16"/>
        <v>-385.83953802525292</v>
      </c>
      <c r="S50" s="57">
        <f ca="1">IF(OR(P50=0,Q50=0),"NA",[1]!Min_Max(R50/Q50,-9.999,9.999))</f>
        <v>-0.45882627925739583</v>
      </c>
      <c r="T50" s="61"/>
      <c r="U50" s="56"/>
      <c r="V50" s="60"/>
      <c r="W50" s="55">
        <f ca="1">VLOOKUP($B50,'YTD Calculations'!$A:$DF,W$2,FALSE)/1000</f>
        <v>55.08487325201073</v>
      </c>
      <c r="X50" s="55">
        <f ca="1">VLOOKUP($B50,'YTD Calculations'!$A:$DF,X$2,FALSE)/1000</f>
        <v>32.083609053729774</v>
      </c>
      <c r="Y50" s="56">
        <f t="shared" ca="1" si="17"/>
        <v>23.001264198280957</v>
      </c>
      <c r="Z50" s="57">
        <f ca="1">IF(OR(W50=0,X50=0),"NA",[1]!Min_Max(Y50/X50,-9.999,9.999))</f>
        <v>0.71691635937095488</v>
      </c>
      <c r="AA50" s="61"/>
      <c r="AB50" s="56"/>
      <c r="AC50" s="60"/>
      <c r="AD50" s="55">
        <f ca="1">VLOOKUP($B50,'YTD Calculations'!$A:$DF,AD$2,FALSE)/1000</f>
        <v>357.74941685008838</v>
      </c>
      <c r="AE50" s="55">
        <f ca="1">VLOOKUP($B50,'YTD Calculations'!$A:$DF,AE$2,FALSE)/1000</f>
        <v>145.9695258929614</v>
      </c>
      <c r="AF50" s="56">
        <f t="shared" ca="1" si="18"/>
        <v>211.77989095712698</v>
      </c>
      <c r="AG50" s="57">
        <f ca="1">IF(OR(AD50=0,AE50=0),"NA",[1]!Min_Max(AF50/AE50,-9.999,9.999))</f>
        <v>1.4508500295631839</v>
      </c>
      <c r="AH50" s="61"/>
      <c r="AI50" s="56"/>
      <c r="AJ50" s="60"/>
      <c r="AK50" s="55">
        <f ca="1">VLOOKUP($B50,'YTD Calculations'!$A:$DF,AK$2,FALSE)/1000</f>
        <v>159.43423247309295</v>
      </c>
      <c r="AL50" s="55">
        <f ca="1">VLOOKUP($B50,'YTD Calculations'!$A:$DF,AL$2,FALSE)/1000</f>
        <v>145.89890541824821</v>
      </c>
      <c r="AM50" s="56">
        <f t="shared" ca="1" si="19"/>
        <v>13.535327054844743</v>
      </c>
      <c r="AN50" s="57">
        <f ca="1">IF(OR(AK50=0,AL50=0),"NA",[1]!Min_Max(AM50/AL50,-9.999,9.999))</f>
        <v>9.2771957514301007E-2</v>
      </c>
      <c r="AO50" s="62"/>
      <c r="AQ50" s="23" t="str">
        <f t="shared" ca="1" si="20"/>
        <v>Show</v>
      </c>
    </row>
    <row r="51" spans="2:43">
      <c r="B51" s="50">
        <v>8703</v>
      </c>
      <c r="C51" s="51" t="str">
        <f>VLOOKUP(B51,Stores!$A:$H,8,FALSE)</f>
        <v>8703 - Washington, D.C.</v>
      </c>
      <c r="D51" s="51" t="str">
        <f t="shared" ca="1" si="14"/>
        <v>NA</v>
      </c>
      <c r="E51" s="40" t="str">
        <f>VLOOKUP(B51,Stores!$A:$H,7,FALSE)</f>
        <v>DC</v>
      </c>
      <c r="F51" s="52">
        <f>VLOOKUP(B51,Stores!$A:$F,6,FALSE)</f>
        <v>41244</v>
      </c>
      <c r="G51" s="53"/>
      <c r="H51" s="54"/>
      <c r="I51" s="55">
        <f ca="1">VLOOKUP($B51,'YTD Calculations'!$A:$DF,I$2,FALSE)/1000</f>
        <v>1709.5925503500005</v>
      </c>
      <c r="J51" s="55">
        <f ca="1">VLOOKUP($B51,'YTD Calculations'!$A:$DF,J$2,FALSE)/1000</f>
        <v>0</v>
      </c>
      <c r="K51" s="56" t="str">
        <f t="shared" ca="1" si="15"/>
        <v>NA</v>
      </c>
      <c r="L51" s="57" t="str">
        <f ca="1">IF(OR(I51=0,J51=0),"NA",[1]!Min_Max(K51/J51,-9.999,9.999))</f>
        <v>NA</v>
      </c>
      <c r="M51" s="58"/>
      <c r="N51" s="59"/>
      <c r="O51" s="60"/>
      <c r="P51" s="55">
        <f ca="1">VLOOKUP($B51,'YTD Calculations'!$A:$DF,P$2,FALSE)/1000</f>
        <v>1057.3728945582104</v>
      </c>
      <c r="Q51" s="55">
        <f ca="1">VLOOKUP($B51,'YTD Calculations'!$A:$DF,Q$2,FALSE)/1000</f>
        <v>0</v>
      </c>
      <c r="R51" s="56" t="str">
        <f t="shared" ca="1" si="16"/>
        <v>NA</v>
      </c>
      <c r="S51" s="57" t="str">
        <f ca="1">IF(OR(P51=0,Q51=0),"NA",[1]!Min_Max(R51/Q51,-9.999,9.999))</f>
        <v>NA</v>
      </c>
      <c r="T51" s="61"/>
      <c r="U51" s="56"/>
      <c r="V51" s="60"/>
      <c r="W51" s="55">
        <f ca="1">VLOOKUP($B51,'YTD Calculations'!$A:$DF,W$2,FALSE)/1000</f>
        <v>102.61441406392559</v>
      </c>
      <c r="X51" s="55">
        <f ca="1">VLOOKUP($B51,'YTD Calculations'!$A:$DF,X$2,FALSE)/1000</f>
        <v>0</v>
      </c>
      <c r="Y51" s="56" t="str">
        <f t="shared" ca="1" si="17"/>
        <v>NA</v>
      </c>
      <c r="Z51" s="57" t="str">
        <f ca="1">IF(OR(W51=0,X51=0),"NA",[1]!Min_Max(Y51/X51,-9.999,9.999))</f>
        <v>NA</v>
      </c>
      <c r="AA51" s="61"/>
      <c r="AB51" s="56"/>
      <c r="AC51" s="60"/>
      <c r="AD51" s="55">
        <f ca="1">VLOOKUP($B51,'YTD Calculations'!$A:$DF,AD$2,FALSE)/1000</f>
        <v>510.46541408752449</v>
      </c>
      <c r="AE51" s="55">
        <f ca="1">VLOOKUP($B51,'YTD Calculations'!$A:$DF,AE$2,FALSE)/1000</f>
        <v>0</v>
      </c>
      <c r="AF51" s="56" t="str">
        <f t="shared" ca="1" si="18"/>
        <v>NA</v>
      </c>
      <c r="AG51" s="57" t="str">
        <f ca="1">IF(OR(AD51=0,AE51=0),"NA",[1]!Min_Max(AF51/AE51,-9.999,9.999))</f>
        <v>NA</v>
      </c>
      <c r="AH51" s="61"/>
      <c r="AI51" s="56"/>
      <c r="AJ51" s="60"/>
      <c r="AK51" s="55">
        <f ca="1">VLOOKUP($B51,'YTD Calculations'!$A:$DF,AK$2,FALSE)/1000</f>
        <v>39.139827640339647</v>
      </c>
      <c r="AL51" s="55">
        <f ca="1">VLOOKUP($B51,'YTD Calculations'!$A:$DF,AL$2,FALSE)/1000</f>
        <v>0</v>
      </c>
      <c r="AM51" s="56" t="str">
        <f t="shared" ca="1" si="19"/>
        <v>NA</v>
      </c>
      <c r="AN51" s="57" t="str">
        <f ca="1">IF(OR(AK51=0,AL51=0),"NA",[1]!Min_Max(AM51/AL51,-9.999,9.999))</f>
        <v>NA</v>
      </c>
      <c r="AO51" s="62"/>
      <c r="AQ51" s="23" t="str">
        <f t="shared" ca="1" si="20"/>
        <v>Show</v>
      </c>
    </row>
    <row r="52" spans="2:43">
      <c r="B52" s="50">
        <v>8716</v>
      </c>
      <c r="C52" s="51" t="str">
        <f>VLOOKUP(B52,Stores!$A:$H,8,FALSE)</f>
        <v>8716 - Tampa, FL</v>
      </c>
      <c r="D52" s="51" t="str">
        <f t="shared" ca="1" si="14"/>
        <v>A</v>
      </c>
      <c r="E52" s="40" t="str">
        <f>VLOOKUP(B52,Stores!$A:$H,7,FALSE)</f>
        <v>FL</v>
      </c>
      <c r="F52" s="52">
        <f>VLOOKUP(B52,Stores!$A:$F,6,FALSE)</f>
        <v>41195</v>
      </c>
      <c r="G52" s="53"/>
      <c r="H52" s="54"/>
      <c r="I52" s="55">
        <f ca="1">VLOOKUP($B52,'YTD Calculations'!$A:$DF,I$2,FALSE)/1000</f>
        <v>2116.8169277249999</v>
      </c>
      <c r="J52" s="55">
        <f ca="1">VLOOKUP($B52,'YTD Calculations'!$A:$DF,J$2,FALSE)/1000</f>
        <v>2566.8487980099994</v>
      </c>
      <c r="K52" s="56">
        <f t="shared" ca="1" si="15"/>
        <v>-450.03187028499951</v>
      </c>
      <c r="L52" s="57">
        <f ca="1">IF(OR(I52=0,J52=0),"NA",[1]!Min_Max(K52/J52,-9.999,9.999))</f>
        <v>-0.1753246512353574</v>
      </c>
      <c r="M52" s="58"/>
      <c r="N52" s="59"/>
      <c r="O52" s="60"/>
      <c r="P52" s="55">
        <f ca="1">VLOOKUP($B52,'YTD Calculations'!$A:$DF,P$2,FALSE)/1000</f>
        <v>957.03880309341002</v>
      </c>
      <c r="Q52" s="55">
        <f ca="1">VLOOKUP($B52,'YTD Calculations'!$A:$DF,Q$2,FALSE)/1000</f>
        <v>1236.2627786291505</v>
      </c>
      <c r="R52" s="56">
        <f t="shared" ca="1" si="16"/>
        <v>-279.22397553574046</v>
      </c>
      <c r="S52" s="57">
        <f ca="1">IF(OR(P52=0,Q52=0),"NA",[1]!Min_Max(R52/Q52,-9.999,9.999))</f>
        <v>-0.22586134627895404</v>
      </c>
      <c r="T52" s="61"/>
      <c r="U52" s="56"/>
      <c r="V52" s="60"/>
      <c r="W52" s="55">
        <f ca="1">VLOOKUP($B52,'YTD Calculations'!$A:$DF,W$2,FALSE)/1000</f>
        <v>164.96202275765603</v>
      </c>
      <c r="X52" s="55">
        <f ca="1">VLOOKUP($B52,'YTD Calculations'!$A:$DF,X$2,FALSE)/1000</f>
        <v>149.08979987669031</v>
      </c>
      <c r="Y52" s="56">
        <f t="shared" ca="1" si="17"/>
        <v>15.872222880965722</v>
      </c>
      <c r="Z52" s="57">
        <f ca="1">IF(OR(W52=0,X52=0),"NA",[1]!Min_Max(Y52/X52,-9.999,9.999))</f>
        <v>0.106460823571387</v>
      </c>
      <c r="AA52" s="61"/>
      <c r="AB52" s="56"/>
      <c r="AC52" s="60"/>
      <c r="AD52" s="55">
        <f ca="1">VLOOKUP($B52,'YTD Calculations'!$A:$DF,AD$2,FALSE)/1000</f>
        <v>721.23541164653568</v>
      </c>
      <c r="AE52" s="55">
        <f ca="1">VLOOKUP($B52,'YTD Calculations'!$A:$DF,AE$2,FALSE)/1000</f>
        <v>950.58179316266751</v>
      </c>
      <c r="AF52" s="56">
        <f t="shared" ca="1" si="18"/>
        <v>-229.34638151613183</v>
      </c>
      <c r="AG52" s="57">
        <f ca="1">IF(OR(AD52=0,AE52=0),"NA",[1]!Min_Max(AF52/AE52,-9.999,9.999))</f>
        <v>-0.24126948692450406</v>
      </c>
      <c r="AH52" s="61"/>
      <c r="AI52" s="56"/>
      <c r="AJ52" s="60"/>
      <c r="AK52" s="55">
        <f ca="1">VLOOKUP($B52,'YTD Calculations'!$A:$DF,AK$2,FALSE)/1000</f>
        <v>273.58069022739733</v>
      </c>
      <c r="AL52" s="55">
        <f ca="1">VLOOKUP($B52,'YTD Calculations'!$A:$DF,AL$2,FALSE)/1000</f>
        <v>230.91442634149081</v>
      </c>
      <c r="AM52" s="56">
        <f t="shared" ca="1" si="19"/>
        <v>42.666263885906517</v>
      </c>
      <c r="AN52" s="57">
        <f ca="1">IF(OR(AK52=0,AL52=0),"NA",[1]!Min_Max(AM52/AL52,-9.999,9.999))</f>
        <v>0.1847708892072813</v>
      </c>
      <c r="AO52" s="62"/>
      <c r="AQ52" s="23" t="str">
        <f t="shared" ca="1" si="20"/>
        <v>Show</v>
      </c>
    </row>
    <row r="53" spans="2:43">
      <c r="B53" s="50">
        <v>8701</v>
      </c>
      <c r="C53" s="51" t="str">
        <f>VLOOKUP(B53,Stores!$A:$H,8,FALSE)</f>
        <v>8701 - New York City, NY</v>
      </c>
      <c r="D53" s="51" t="str">
        <f t="shared" ca="1" si="14"/>
        <v>NA</v>
      </c>
      <c r="E53" s="40" t="str">
        <f>VLOOKUP(B53,Stores!$A:$H,7,FALSE)</f>
        <v>NY</v>
      </c>
      <c r="F53" s="52">
        <f>VLOOKUP(B53,Stores!$A:$F,6,FALSE)</f>
        <v>36337</v>
      </c>
      <c r="G53" s="53"/>
      <c r="H53" s="54"/>
      <c r="I53" s="55">
        <f ca="1">VLOOKUP($B53,'YTD Calculations'!$A:$DF,I$2,FALSE)/1000</f>
        <v>1288.333447575</v>
      </c>
      <c r="J53" s="55">
        <f ca="1">VLOOKUP($B53,'YTD Calculations'!$A:$DF,J$2,FALSE)/1000</f>
        <v>0</v>
      </c>
      <c r="K53" s="56" t="str">
        <f t="shared" ca="1" si="15"/>
        <v>NA</v>
      </c>
      <c r="L53" s="57" t="str">
        <f ca="1">IF(OR(I53=0,J53=0),"NA",[1]!Min_Max(K53/J53,-9.999,9.999))</f>
        <v>NA</v>
      </c>
      <c r="M53" s="58"/>
      <c r="N53" s="59"/>
      <c r="O53" s="60"/>
      <c r="P53" s="55">
        <f ca="1">VLOOKUP($B53,'YTD Calculations'!$A:$DF,P$2,FALSE)/1000</f>
        <v>638.88684369460645</v>
      </c>
      <c r="Q53" s="55">
        <f ca="1">VLOOKUP($B53,'YTD Calculations'!$A:$DF,Q$2,FALSE)/1000</f>
        <v>0</v>
      </c>
      <c r="R53" s="56" t="str">
        <f t="shared" ca="1" si="16"/>
        <v>NA</v>
      </c>
      <c r="S53" s="57" t="str">
        <f ca="1">IF(OR(P53=0,Q53=0),"NA",[1]!Min_Max(R53/Q53,-9.999,9.999))</f>
        <v>NA</v>
      </c>
      <c r="T53" s="61"/>
      <c r="U53" s="56"/>
      <c r="V53" s="60"/>
      <c r="W53" s="55">
        <f ca="1">VLOOKUP($B53,'YTD Calculations'!$A:$DF,W$2,FALSE)/1000</f>
        <v>28.881598025882997</v>
      </c>
      <c r="X53" s="55">
        <f ca="1">VLOOKUP($B53,'YTD Calculations'!$A:$DF,X$2,FALSE)/1000</f>
        <v>0</v>
      </c>
      <c r="Y53" s="56" t="str">
        <f t="shared" ca="1" si="17"/>
        <v>NA</v>
      </c>
      <c r="Z53" s="57" t="str">
        <f ca="1">IF(OR(W53=0,X53=0),"NA",[1]!Min_Max(Y53/X53,-9.999,9.999))</f>
        <v>NA</v>
      </c>
      <c r="AA53" s="61"/>
      <c r="AB53" s="56"/>
      <c r="AC53" s="60"/>
      <c r="AD53" s="55">
        <f ca="1">VLOOKUP($B53,'YTD Calculations'!$A:$DF,AD$2,FALSE)/1000</f>
        <v>274.52695585921754</v>
      </c>
      <c r="AE53" s="55">
        <f ca="1">VLOOKUP($B53,'YTD Calculations'!$A:$DF,AE$2,FALSE)/1000</f>
        <v>0</v>
      </c>
      <c r="AF53" s="56" t="str">
        <f t="shared" ca="1" si="18"/>
        <v>NA</v>
      </c>
      <c r="AG53" s="57" t="str">
        <f ca="1">IF(OR(AD53=0,AE53=0),"NA",[1]!Min_Max(AF53/AE53,-9.999,9.999))</f>
        <v>NA</v>
      </c>
      <c r="AH53" s="61"/>
      <c r="AI53" s="56"/>
      <c r="AJ53" s="60"/>
      <c r="AK53" s="55">
        <f ca="1">VLOOKUP($B53,'YTD Calculations'!$A:$DF,AK$2,FALSE)/1000</f>
        <v>346.03804999529319</v>
      </c>
      <c r="AL53" s="55">
        <f ca="1">VLOOKUP($B53,'YTD Calculations'!$A:$DF,AL$2,FALSE)/1000</f>
        <v>0</v>
      </c>
      <c r="AM53" s="56" t="str">
        <f t="shared" ca="1" si="19"/>
        <v>NA</v>
      </c>
      <c r="AN53" s="57" t="str">
        <f ca="1">IF(OR(AK53=0,AL53=0),"NA",[1]!Min_Max(AM53/AL53,-9.999,9.999))</f>
        <v>NA</v>
      </c>
      <c r="AO53" s="62"/>
      <c r="AQ53" s="23" t="str">
        <f t="shared" ca="1" si="20"/>
        <v>Show</v>
      </c>
    </row>
    <row r="54" spans="2:43">
      <c r="B54" s="50">
        <v>8718</v>
      </c>
      <c r="C54" s="51" t="str">
        <f>VLOOKUP(B54,Stores!$A:$H,8,FALSE)</f>
        <v>8718 - Woodlands, TX</v>
      </c>
      <c r="D54" s="51" t="str">
        <f t="shared" ca="1" si="14"/>
        <v>A</v>
      </c>
      <c r="E54" s="40" t="str">
        <f>VLOOKUP(B54,Stores!$A:$H,7,FALSE)</f>
        <v>TX</v>
      </c>
      <c r="F54" s="52">
        <f>VLOOKUP(B54,Stores!$A:$F,6,FALSE)</f>
        <v>36864</v>
      </c>
      <c r="G54" s="53"/>
      <c r="H54" s="54"/>
      <c r="I54" s="55">
        <f ca="1">VLOOKUP($B54,'YTD Calculations'!$A:$DF,I$2,FALSE)/1000</f>
        <v>4056.7721295750002</v>
      </c>
      <c r="J54" s="55">
        <f ca="1">VLOOKUP($B54,'YTD Calculations'!$A:$DF,J$2,FALSE)/1000</f>
        <v>3575.1252526500002</v>
      </c>
      <c r="K54" s="56">
        <f t="shared" ca="1" si="15"/>
        <v>481.64687692500002</v>
      </c>
      <c r="L54" s="57">
        <f ca="1">IF(OR(I54=0,J54=0),"NA",[1]!Min_Max(K54/J54,-9.999,9.999))</f>
        <v>0.13472167907068083</v>
      </c>
      <c r="M54" s="58"/>
      <c r="N54" s="59"/>
      <c r="O54" s="60"/>
      <c r="P54" s="55">
        <f ca="1">VLOOKUP($B54,'YTD Calculations'!$A:$DF,P$2,FALSE)/1000</f>
        <v>1842.7513376438885</v>
      </c>
      <c r="Q54" s="55">
        <f ca="1">VLOOKUP($B54,'YTD Calculations'!$A:$DF,Q$2,FALSE)/1000</f>
        <v>1575.5184993307455</v>
      </c>
      <c r="R54" s="56">
        <f t="shared" ca="1" si="16"/>
        <v>267.23283831314302</v>
      </c>
      <c r="S54" s="57">
        <f ca="1">IF(OR(P54=0,Q54=0),"NA",[1]!Min_Max(R54/Q54,-9.999,9.999))</f>
        <v>0.16961580484561695</v>
      </c>
      <c r="T54" s="61"/>
      <c r="U54" s="56"/>
      <c r="V54" s="60"/>
      <c r="W54" s="55">
        <f ca="1">VLOOKUP($B54,'YTD Calculations'!$A:$DF,W$2,FALSE)/1000</f>
        <v>164.76902947372406</v>
      </c>
      <c r="X54" s="55">
        <f ca="1">VLOOKUP($B54,'YTD Calculations'!$A:$DF,X$2,FALSE)/1000</f>
        <v>125.51237996752026</v>
      </c>
      <c r="Y54" s="56">
        <f t="shared" ca="1" si="17"/>
        <v>39.2566495062038</v>
      </c>
      <c r="Z54" s="57">
        <f ca="1">IF(OR(W54=0,X54=0),"NA",[1]!Min_Max(Y54/X54,-9.999,9.999))</f>
        <v>0.31277113473876061</v>
      </c>
      <c r="AA54" s="61"/>
      <c r="AB54" s="56"/>
      <c r="AC54" s="60"/>
      <c r="AD54" s="55">
        <f ca="1">VLOOKUP($B54,'YTD Calculations'!$A:$DF,AD$2,FALSE)/1000</f>
        <v>434.87305839997617</v>
      </c>
      <c r="AE54" s="55">
        <f ca="1">VLOOKUP($B54,'YTD Calculations'!$A:$DF,AE$2,FALSE)/1000</f>
        <v>420.53112788671734</v>
      </c>
      <c r="AF54" s="56">
        <f t="shared" ca="1" si="18"/>
        <v>14.341930513258831</v>
      </c>
      <c r="AG54" s="57">
        <f ca="1">IF(OR(AD54=0,AE54=0),"NA",[1]!Min_Max(AF54/AE54,-9.999,9.999))</f>
        <v>3.4104325606836551E-2</v>
      </c>
      <c r="AH54" s="61"/>
      <c r="AI54" s="56"/>
      <c r="AJ54" s="60"/>
      <c r="AK54" s="55">
        <f ca="1">VLOOKUP($B54,'YTD Calculations'!$A:$DF,AK$2,FALSE)/1000</f>
        <v>1614.3787040574123</v>
      </c>
      <c r="AL54" s="55">
        <f ca="1">VLOOKUP($B54,'YTD Calculations'!$A:$DF,AL$2,FALSE)/1000</f>
        <v>1453.5632454650172</v>
      </c>
      <c r="AM54" s="56">
        <f t="shared" ca="1" si="19"/>
        <v>160.81545859239509</v>
      </c>
      <c r="AN54" s="57">
        <f ca="1">IF(OR(AK54=0,AL54=0),"NA",[1]!Min_Max(AM54/AL54,-9.999,9.999))</f>
        <v>0.11063533636676934</v>
      </c>
      <c r="AO54" s="62"/>
      <c r="AQ54" s="23" t="str">
        <f t="shared" ca="1" si="20"/>
        <v>Show</v>
      </c>
    </row>
    <row r="55" spans="2:43">
      <c r="B55" s="50">
        <v>8710</v>
      </c>
      <c r="C55" s="51" t="str">
        <f>VLOOKUP(B55,Stores!$A:$H,8,FALSE)</f>
        <v>8710 - Ft. Worth, TX</v>
      </c>
      <c r="D55" s="51" t="str">
        <f t="shared" ca="1" si="14"/>
        <v>A</v>
      </c>
      <c r="E55" s="40" t="str">
        <f>VLOOKUP(B55,Stores!$A:$H,7,FALSE)</f>
        <v>TX</v>
      </c>
      <c r="F55" s="52">
        <f>VLOOKUP(B55,Stores!$A:$F,6,FALSE)</f>
        <v>42174</v>
      </c>
      <c r="G55" s="53"/>
      <c r="H55" s="54"/>
      <c r="I55" s="55">
        <f ca="1">VLOOKUP($B55,'YTD Calculations'!$A:$DF,I$2,FALSE)/1000</f>
        <v>1230.0411267000006</v>
      </c>
      <c r="J55" s="55">
        <f ca="1">VLOOKUP($B55,'YTD Calculations'!$A:$DF,J$2,FALSE)/1000</f>
        <v>1208.2458996300002</v>
      </c>
      <c r="K55" s="56">
        <f t="shared" ca="1" si="15"/>
        <v>21.795227070000465</v>
      </c>
      <c r="L55" s="57">
        <f ca="1">IF(OR(I55=0,J55=0),"NA",[1]!Min_Max(K55/J55,-9.999,9.999))</f>
        <v>1.8038734562786263E-2</v>
      </c>
      <c r="M55" s="58"/>
      <c r="N55" s="59"/>
      <c r="O55" s="60"/>
      <c r="P55" s="55">
        <f ca="1">VLOOKUP($B55,'YTD Calculations'!$A:$DF,P$2,FALSE)/1000</f>
        <v>765.78357493080318</v>
      </c>
      <c r="Q55" s="55">
        <f ca="1">VLOOKUP($B55,'YTD Calculations'!$A:$DF,Q$2,FALSE)/1000</f>
        <v>795.9484646694591</v>
      </c>
      <c r="R55" s="56">
        <f t="shared" ca="1" si="16"/>
        <v>-30.164889738655916</v>
      </c>
      <c r="S55" s="57">
        <f ca="1">IF(OR(P55=0,Q55=0),"NA",[1]!Min_Max(R55/Q55,-9.999,9.999))</f>
        <v>-3.7898043752346164E-2</v>
      </c>
      <c r="T55" s="61"/>
      <c r="U55" s="56"/>
      <c r="V55" s="60"/>
      <c r="W55" s="55">
        <f ca="1">VLOOKUP($B55,'YTD Calculations'!$A:$DF,W$2,FALSE)/1000</f>
        <v>89.960197567204617</v>
      </c>
      <c r="X55" s="55">
        <f ca="1">VLOOKUP($B55,'YTD Calculations'!$A:$DF,X$2,FALSE)/1000</f>
        <v>48.235495350762491</v>
      </c>
      <c r="Y55" s="56">
        <f t="shared" ca="1" si="17"/>
        <v>41.724702216442125</v>
      </c>
      <c r="Z55" s="57">
        <f ca="1">IF(OR(W55=0,X55=0),"NA",[1]!Min_Max(Y55/X55,-9.999,9.999))</f>
        <v>0.86502070545819643</v>
      </c>
      <c r="AA55" s="61"/>
      <c r="AB55" s="56"/>
      <c r="AC55" s="60"/>
      <c r="AD55" s="55">
        <f ca="1">VLOOKUP($B55,'YTD Calculations'!$A:$DF,AD$2,FALSE)/1000</f>
        <v>243.72944743006394</v>
      </c>
      <c r="AE55" s="55">
        <f ca="1">VLOOKUP($B55,'YTD Calculations'!$A:$DF,AE$2,FALSE)/1000</f>
        <v>225.60877755269141</v>
      </c>
      <c r="AF55" s="56">
        <f t="shared" ca="1" si="18"/>
        <v>18.120669877372535</v>
      </c>
      <c r="AG55" s="57">
        <f ca="1">IF(OR(AD55=0,AE55=0),"NA",[1]!Min_Max(AF55/AE55,-9.999,9.999))</f>
        <v>8.031899323216897E-2</v>
      </c>
      <c r="AH55" s="61"/>
      <c r="AI55" s="56"/>
      <c r="AJ55" s="60"/>
      <c r="AK55" s="55">
        <f ca="1">VLOOKUP($B55,'YTD Calculations'!$A:$DF,AK$2,FALSE)/1000</f>
        <v>130.5679067719287</v>
      </c>
      <c r="AL55" s="55">
        <f ca="1">VLOOKUP($B55,'YTD Calculations'!$A:$DF,AL$2,FALSE)/1000</f>
        <v>138.4531620570873</v>
      </c>
      <c r="AM55" s="56">
        <f t="shared" ca="1" si="19"/>
        <v>-7.8852552851585926</v>
      </c>
      <c r="AN55" s="57">
        <f ca="1">IF(OR(AK55=0,AL55=0),"NA",[1]!Min_Max(AM55/AL55,-9.999,9.999))</f>
        <v>-5.6952511361981949E-2</v>
      </c>
      <c r="AO55" s="62"/>
      <c r="AQ55" s="23" t="str">
        <f t="shared" ca="1" si="20"/>
        <v>Show</v>
      </c>
    </row>
    <row r="56" spans="2:43">
      <c r="B56" s="50">
        <v>8717</v>
      </c>
      <c r="C56" s="51" t="str">
        <f>VLOOKUP(B56,Stores!$A:$H,8,FALSE)</f>
        <v>8717 - Pasadena, CA</v>
      </c>
      <c r="D56" s="51" t="str">
        <f t="shared" ca="1" si="14"/>
        <v>A</v>
      </c>
      <c r="E56" s="40" t="str">
        <f>VLOOKUP(B56,Stores!$A:$H,7,FALSE)</f>
        <v>CA</v>
      </c>
      <c r="F56" s="52">
        <f>VLOOKUP(B56,Stores!$A:$F,6,FALSE)</f>
        <v>41478</v>
      </c>
      <c r="G56" s="53"/>
      <c r="H56" s="54"/>
      <c r="I56" s="55">
        <f ca="1">VLOOKUP($B56,'YTD Calculations'!$A:$DF,I$2,FALSE)/1000</f>
        <v>2940.6400760250012</v>
      </c>
      <c r="J56" s="55">
        <f ca="1">VLOOKUP($B56,'YTD Calculations'!$A:$DF,J$2,FALSE)/1000</f>
        <v>2808.4588647499991</v>
      </c>
      <c r="K56" s="56">
        <f t="shared" ca="1" si="15"/>
        <v>132.18121127500217</v>
      </c>
      <c r="L56" s="57">
        <f ca="1">IF(OR(I56=0,J56=0),"NA",[1]!Min_Max(K56/J56,-9.999,9.999))</f>
        <v>4.7065389824311549E-2</v>
      </c>
      <c r="M56" s="58"/>
      <c r="N56" s="59"/>
      <c r="O56" s="60"/>
      <c r="P56" s="55">
        <f ca="1">VLOOKUP($B56,'YTD Calculations'!$A:$DF,P$2,FALSE)/1000</f>
        <v>1735.4960745917374</v>
      </c>
      <c r="Q56" s="55">
        <f ca="1">VLOOKUP($B56,'YTD Calculations'!$A:$DF,Q$2,FALSE)/1000</f>
        <v>1793.8059551954614</v>
      </c>
      <c r="R56" s="56">
        <f t="shared" ca="1" si="16"/>
        <v>-58.309880603723968</v>
      </c>
      <c r="S56" s="57">
        <f ca="1">IF(OR(P56=0,Q56=0),"NA",[1]!Min_Max(R56/Q56,-9.999,9.999))</f>
        <v>-3.2506236493885572E-2</v>
      </c>
      <c r="T56" s="61"/>
      <c r="U56" s="56"/>
      <c r="V56" s="60"/>
      <c r="W56" s="55">
        <f ca="1">VLOOKUP($B56,'YTD Calculations'!$A:$DF,W$2,FALSE)/1000</f>
        <v>166.97788751098253</v>
      </c>
      <c r="X56" s="55">
        <f ca="1">VLOOKUP($B56,'YTD Calculations'!$A:$DF,X$2,FALSE)/1000</f>
        <v>128.91982703002515</v>
      </c>
      <c r="Y56" s="56">
        <f t="shared" ca="1" si="17"/>
        <v>38.05806048095738</v>
      </c>
      <c r="Z56" s="57">
        <f ca="1">IF(OR(W56=0,X56=0),"NA",[1]!Min_Max(Y56/X56,-9.999,9.999))</f>
        <v>0.29520719471717677</v>
      </c>
      <c r="AA56" s="61"/>
      <c r="AB56" s="56"/>
      <c r="AC56" s="60"/>
      <c r="AD56" s="55">
        <f ca="1">VLOOKUP($B56,'YTD Calculations'!$A:$DF,AD$2,FALSE)/1000</f>
        <v>326.2292126900806</v>
      </c>
      <c r="AE56" s="55">
        <f ca="1">VLOOKUP($B56,'YTD Calculations'!$A:$DF,AE$2,FALSE)/1000</f>
        <v>325.63503328483864</v>
      </c>
      <c r="AF56" s="56">
        <f t="shared" ca="1" si="18"/>
        <v>0.59417940524195956</v>
      </c>
      <c r="AG56" s="57">
        <f ca="1">IF(OR(AD56=0,AE56=0),"NA",[1]!Min_Max(AF56/AE56,-9.999,9.999))</f>
        <v>1.8246789949109084E-3</v>
      </c>
      <c r="AH56" s="61"/>
      <c r="AI56" s="56"/>
      <c r="AJ56" s="60"/>
      <c r="AK56" s="55">
        <f ca="1">VLOOKUP($B56,'YTD Calculations'!$A:$DF,AK$2,FALSE)/1000</f>
        <v>711.93690123220085</v>
      </c>
      <c r="AL56" s="55">
        <f ca="1">VLOOKUP($B56,'YTD Calculations'!$A:$DF,AL$2,FALSE)/1000</f>
        <v>560.09804923967556</v>
      </c>
      <c r="AM56" s="56">
        <f t="shared" ca="1" si="19"/>
        <v>151.83885199252529</v>
      </c>
      <c r="AN56" s="57">
        <f ca="1">IF(OR(AK56=0,AL56=0),"NA",[1]!Min_Max(AM56/AL56,-9.999,9.999))</f>
        <v>0.27109334195797358</v>
      </c>
      <c r="AO56" s="62"/>
      <c r="AQ56" s="23" t="str">
        <f t="shared" ca="1" si="20"/>
        <v>Show</v>
      </c>
    </row>
    <row r="57" spans="2:43">
      <c r="B57" s="50">
        <v>8713</v>
      </c>
      <c r="C57" s="51" t="str">
        <f>VLOOKUP(B57,Stores!$A:$H,8,FALSE)</f>
        <v>8713 - Burlington, MA</v>
      </c>
      <c r="D57" s="51" t="str">
        <f t="shared" ca="1" si="14"/>
        <v>A</v>
      </c>
      <c r="E57" s="40" t="str">
        <f>VLOOKUP(B57,Stores!$A:$H,7,FALSE)</f>
        <v>MA</v>
      </c>
      <c r="F57" s="52">
        <f>VLOOKUP(B57,Stores!$A:$F,6,FALSE)</f>
        <v>36182</v>
      </c>
      <c r="G57" s="53"/>
      <c r="H57" s="54"/>
      <c r="I57" s="55">
        <f ca="1">VLOOKUP($B57,'YTD Calculations'!$A:$DF,I$2,FALSE)/1000</f>
        <v>1321.979204625</v>
      </c>
      <c r="J57" s="55">
        <f ca="1">VLOOKUP($B57,'YTD Calculations'!$A:$DF,J$2,FALSE)/1000</f>
        <v>1187.11502273</v>
      </c>
      <c r="K57" s="56">
        <f t="shared" ca="1" si="15"/>
        <v>134.864181895</v>
      </c>
      <c r="L57" s="57">
        <f ca="1">IF(OR(I57=0,J57=0),"NA",[1]!Min_Max(K57/J57,-9.999,9.999))</f>
        <v>0.11360666768823614</v>
      </c>
      <c r="M57" s="58"/>
      <c r="N57" s="59"/>
      <c r="O57" s="60"/>
      <c r="P57" s="55">
        <f ca="1">VLOOKUP($B57,'YTD Calculations'!$A:$DF,P$2,FALSE)/1000</f>
        <v>859.49826421179546</v>
      </c>
      <c r="Q57" s="55">
        <f ca="1">VLOOKUP($B57,'YTD Calculations'!$A:$DF,Q$2,FALSE)/1000</f>
        <v>756.26023889002192</v>
      </c>
      <c r="R57" s="56">
        <f t="shared" ca="1" si="16"/>
        <v>103.23802532177353</v>
      </c>
      <c r="S57" s="57">
        <f ca="1">IF(OR(P57=0,Q57=0),"NA",[1]!Min_Max(R57/Q57,-9.999,9.999))</f>
        <v>0.13651124310501636</v>
      </c>
      <c r="T57" s="61"/>
      <c r="U57" s="56"/>
      <c r="V57" s="60"/>
      <c r="W57" s="55">
        <f ca="1">VLOOKUP($B57,'YTD Calculations'!$A:$DF,W$2,FALSE)/1000</f>
        <v>12.386268160776758</v>
      </c>
      <c r="X57" s="55">
        <f ca="1">VLOOKUP($B57,'YTD Calculations'!$A:$DF,X$2,FALSE)/1000</f>
        <v>0</v>
      </c>
      <c r="Y57" s="56" t="str">
        <f t="shared" ca="1" si="17"/>
        <v>NA</v>
      </c>
      <c r="Z57" s="57" t="str">
        <f ca="1">IF(OR(W57=0,X57=0),"NA",[1]!Min_Max(Y57/X57,-9.999,9.999))</f>
        <v>NA</v>
      </c>
      <c r="AA57" s="61"/>
      <c r="AB57" s="56"/>
      <c r="AC57" s="60"/>
      <c r="AD57" s="55">
        <f ca="1">VLOOKUP($B57,'YTD Calculations'!$A:$DF,AD$2,FALSE)/1000</f>
        <v>315.02792939296552</v>
      </c>
      <c r="AE57" s="55">
        <f ca="1">VLOOKUP($B57,'YTD Calculations'!$A:$DF,AE$2,FALSE)/1000</f>
        <v>290.87555346668222</v>
      </c>
      <c r="AF57" s="56">
        <f t="shared" ca="1" si="18"/>
        <v>24.152375926283298</v>
      </c>
      <c r="AG57" s="57">
        <f ca="1">IF(OR(AD57=0,AE57=0),"NA",[1]!Min_Max(AF57/AE57,-9.999,9.999))</f>
        <v>8.303336474458925E-2</v>
      </c>
      <c r="AH57" s="61"/>
      <c r="AI57" s="56"/>
      <c r="AJ57" s="60"/>
      <c r="AK57" s="55">
        <f ca="1">VLOOKUP($B57,'YTD Calculations'!$A:$DF,AK$2,FALSE)/1000</f>
        <v>135.06674285946164</v>
      </c>
      <c r="AL57" s="55">
        <f ca="1">VLOOKUP($B57,'YTD Calculations'!$A:$DF,AL$2,FALSE)/1000</f>
        <v>139.97923037329562</v>
      </c>
      <c r="AM57" s="56">
        <f t="shared" ca="1" si="19"/>
        <v>-4.9124875138339803</v>
      </c>
      <c r="AN57" s="57">
        <f ca="1">IF(OR(AK57=0,AL57=0),"NA",[1]!Min_Max(AM57/AL57,-9.999,9.999))</f>
        <v>-3.5094402939160281E-2</v>
      </c>
      <c r="AO57" s="62"/>
      <c r="AQ57" s="23" t="str">
        <f t="shared" ca="1" si="20"/>
        <v>Show</v>
      </c>
    </row>
    <row r="58" spans="2:43">
      <c r="B58" s="50">
        <v>8715</v>
      </c>
      <c r="C58" s="51" t="str">
        <f>VLOOKUP(B58,Stores!$A:$H,8,FALSE)</f>
        <v>8715 - Irvine, CA</v>
      </c>
      <c r="D58" s="51" t="str">
        <f t="shared" ca="1" si="14"/>
        <v>A</v>
      </c>
      <c r="E58" s="40" t="str">
        <f>VLOOKUP(B58,Stores!$A:$H,7,FALSE)</f>
        <v>CA</v>
      </c>
      <c r="F58" s="52">
        <f>VLOOKUP(B58,Stores!$A:$F,6,FALSE)</f>
        <v>36062</v>
      </c>
      <c r="G58" s="53"/>
      <c r="H58" s="54"/>
      <c r="I58" s="55">
        <f ca="1">VLOOKUP($B58,'YTD Calculations'!$A:$DF,I$2,FALSE)/1000</f>
        <v>3386.4106853999992</v>
      </c>
      <c r="J58" s="55">
        <f ca="1">VLOOKUP($B58,'YTD Calculations'!$A:$DF,J$2,FALSE)/1000</f>
        <v>3028.3068314799993</v>
      </c>
      <c r="K58" s="56">
        <f t="shared" ca="1" si="15"/>
        <v>358.10385391999989</v>
      </c>
      <c r="L58" s="57">
        <f ca="1">IF(OR(I58=0,J58=0),"NA",[1]!Min_Max(K58/J58,-9.999,9.999))</f>
        <v>0.11825216989157825</v>
      </c>
      <c r="M58" s="58"/>
      <c r="N58" s="59"/>
      <c r="O58" s="60"/>
      <c r="P58" s="55">
        <f ca="1">VLOOKUP($B58,'YTD Calculations'!$A:$DF,P$2,FALSE)/1000</f>
        <v>1910.5808099456005</v>
      </c>
      <c r="Q58" s="55">
        <f ca="1">VLOOKUP($B58,'YTD Calculations'!$A:$DF,Q$2,FALSE)/1000</f>
        <v>1762.4120507688201</v>
      </c>
      <c r="R58" s="56">
        <f t="shared" ca="1" si="16"/>
        <v>148.16875917678044</v>
      </c>
      <c r="S58" s="57">
        <f ca="1">IF(OR(P58=0,Q58=0),"NA",[1]!Min_Max(R58/Q58,-9.999,9.999))</f>
        <v>8.407157628781789E-2</v>
      </c>
      <c r="T58" s="61"/>
      <c r="U58" s="56"/>
      <c r="V58" s="60"/>
      <c r="W58" s="55">
        <f ca="1">VLOOKUP($B58,'YTD Calculations'!$A:$DF,W$2,FALSE)/1000</f>
        <v>163.90469026178391</v>
      </c>
      <c r="X58" s="55">
        <f ca="1">VLOOKUP($B58,'YTD Calculations'!$A:$DF,X$2,FALSE)/1000</f>
        <v>115.78118441364188</v>
      </c>
      <c r="Y58" s="56">
        <f t="shared" ca="1" si="17"/>
        <v>48.123505848142031</v>
      </c>
      <c r="Z58" s="57">
        <f ca="1">IF(OR(W58=0,X58=0),"NA",[1]!Min_Max(Y58/X58,-9.999,9.999))</f>
        <v>0.41564185141011473</v>
      </c>
      <c r="AA58" s="61"/>
      <c r="AB58" s="56"/>
      <c r="AC58" s="60"/>
      <c r="AD58" s="55">
        <f ca="1">VLOOKUP($B58,'YTD Calculations'!$A:$DF,AD$2,FALSE)/1000</f>
        <v>703.23332861221877</v>
      </c>
      <c r="AE58" s="55">
        <f ca="1">VLOOKUP($B58,'YTD Calculations'!$A:$DF,AE$2,FALSE)/1000</f>
        <v>566.42039034505115</v>
      </c>
      <c r="AF58" s="56">
        <f t="shared" ca="1" si="18"/>
        <v>136.81293826716762</v>
      </c>
      <c r="AG58" s="57">
        <f ca="1">IF(OR(AD58=0,AE58=0),"NA",[1]!Min_Max(AF58/AE58,-9.999,9.999))</f>
        <v>0.2415395713134976</v>
      </c>
      <c r="AH58" s="61"/>
      <c r="AI58" s="56"/>
      <c r="AJ58" s="60"/>
      <c r="AK58" s="55">
        <f ca="1">VLOOKUP($B58,'YTD Calculations'!$A:$DF,AK$2,FALSE)/1000</f>
        <v>608.69185658039567</v>
      </c>
      <c r="AL58" s="55">
        <f ca="1">VLOOKUP($B58,'YTD Calculations'!$A:$DF,AL$2,FALSE)/1000</f>
        <v>583.69320595248576</v>
      </c>
      <c r="AM58" s="56">
        <f t="shared" ca="1" si="19"/>
        <v>24.99865062790991</v>
      </c>
      <c r="AN58" s="57">
        <f ca="1">IF(OR(AK58=0,AL58=0),"NA",[1]!Min_Max(AM58/AL58,-9.999,9.999))</f>
        <v>4.2828407754235312E-2</v>
      </c>
      <c r="AO58" s="62"/>
      <c r="AQ58" s="23" t="str">
        <f t="shared" ca="1" si="20"/>
        <v>Show</v>
      </c>
    </row>
    <row r="59" spans="2:43">
      <c r="B59" s="50">
        <v>8723</v>
      </c>
      <c r="C59" s="51" t="str">
        <f>VLOOKUP(B59,Stores!$A:$H,8,FALSE)</f>
        <v>8723 - Hoboken, NJ</v>
      </c>
      <c r="D59" s="51" t="str">
        <f t="shared" ca="1" si="14"/>
        <v>NA</v>
      </c>
      <c r="E59" s="40" t="str">
        <f>VLOOKUP(B59,Stores!$A:$H,7,FALSE)</f>
        <v>NJ</v>
      </c>
      <c r="F59" s="52">
        <f>VLOOKUP(B59,Stores!$A:$F,6,FALSE)</f>
        <v>42545</v>
      </c>
      <c r="G59" s="53"/>
      <c r="H59" s="54"/>
      <c r="I59" s="55">
        <f ca="1">VLOOKUP($B59,'YTD Calculations'!$A:$DF,I$2,FALSE)/1000</f>
        <v>0</v>
      </c>
      <c r="J59" s="55">
        <f ca="1">VLOOKUP($B59,'YTD Calculations'!$A:$DF,J$2,FALSE)/1000</f>
        <v>0</v>
      </c>
      <c r="K59" s="56" t="str">
        <f t="shared" ca="1" si="15"/>
        <v>NA</v>
      </c>
      <c r="L59" s="57" t="str">
        <f ca="1">IF(OR(I59=0,J59=0),"NA",[1]!Min_Max(K59/J59,-9.999,9.999))</f>
        <v>NA</v>
      </c>
      <c r="M59" s="58"/>
      <c r="N59" s="59"/>
      <c r="O59" s="60"/>
      <c r="P59" s="55">
        <f ca="1">VLOOKUP($B59,'YTD Calculations'!$A:$DF,P$2,FALSE)/1000</f>
        <v>0</v>
      </c>
      <c r="Q59" s="55">
        <f ca="1">VLOOKUP($B59,'YTD Calculations'!$A:$DF,Q$2,FALSE)/1000</f>
        <v>0</v>
      </c>
      <c r="R59" s="56" t="str">
        <f t="shared" ca="1" si="16"/>
        <v>NA</v>
      </c>
      <c r="S59" s="57" t="str">
        <f ca="1">IF(OR(P59=0,Q59=0),"NA",[1]!Min_Max(R59/Q59,-9.999,9.999))</f>
        <v>NA</v>
      </c>
      <c r="T59" s="61"/>
      <c r="U59" s="56"/>
      <c r="V59" s="60"/>
      <c r="W59" s="55">
        <f ca="1">VLOOKUP($B59,'YTD Calculations'!$A:$DF,W$2,FALSE)/1000</f>
        <v>0</v>
      </c>
      <c r="X59" s="55">
        <f ca="1">VLOOKUP($B59,'YTD Calculations'!$A:$DF,X$2,FALSE)/1000</f>
        <v>0</v>
      </c>
      <c r="Y59" s="56" t="str">
        <f t="shared" ca="1" si="17"/>
        <v>NA</v>
      </c>
      <c r="Z59" s="57" t="str">
        <f ca="1">IF(OR(W59=0,X59=0),"NA",[1]!Min_Max(Y59/X59,-9.999,9.999))</f>
        <v>NA</v>
      </c>
      <c r="AA59" s="61"/>
      <c r="AB59" s="56"/>
      <c r="AC59" s="60"/>
      <c r="AD59" s="55">
        <f ca="1">VLOOKUP($B59,'YTD Calculations'!$A:$DF,AD$2,FALSE)/1000</f>
        <v>0</v>
      </c>
      <c r="AE59" s="55">
        <f ca="1">VLOOKUP($B59,'YTD Calculations'!$A:$DF,AE$2,FALSE)/1000</f>
        <v>0</v>
      </c>
      <c r="AF59" s="56" t="str">
        <f t="shared" ca="1" si="18"/>
        <v>NA</v>
      </c>
      <c r="AG59" s="57" t="str">
        <f ca="1">IF(OR(AD59=0,AE59=0),"NA",[1]!Min_Max(AF59/AE59,-9.999,9.999))</f>
        <v>NA</v>
      </c>
      <c r="AH59" s="61"/>
      <c r="AI59" s="56"/>
      <c r="AJ59" s="60"/>
      <c r="AK59" s="55">
        <f ca="1">VLOOKUP($B59,'YTD Calculations'!$A:$DF,AK$2,FALSE)/1000</f>
        <v>0</v>
      </c>
      <c r="AL59" s="55">
        <f ca="1">VLOOKUP($B59,'YTD Calculations'!$A:$DF,AL$2,FALSE)/1000</f>
        <v>0</v>
      </c>
      <c r="AM59" s="56" t="str">
        <f t="shared" ca="1" si="19"/>
        <v>NA</v>
      </c>
      <c r="AN59" s="57" t="str">
        <f ca="1">IF(OR(AK59=0,AL59=0),"NA",[1]!Min_Max(AM59/AL59,-9.999,9.999))</f>
        <v>NA</v>
      </c>
      <c r="AO59" s="62"/>
      <c r="AQ59" s="23" t="str">
        <f t="shared" ca="1" si="20"/>
        <v>Hide</v>
      </c>
    </row>
    <row r="60" spans="2:43">
      <c r="B60" s="50">
        <v>8706</v>
      </c>
      <c r="C60" s="51" t="str">
        <f>VLOOKUP(B60,Stores!$A:$H,8,FALSE)</f>
        <v>8706 - Atlanta, GA</v>
      </c>
      <c r="D60" s="51" t="str">
        <f t="shared" ca="1" si="14"/>
        <v>A</v>
      </c>
      <c r="E60" s="40" t="str">
        <f>VLOOKUP(B60,Stores!$A:$H,7,FALSE)</f>
        <v>GA</v>
      </c>
      <c r="F60" s="52">
        <f>VLOOKUP(B60,Stores!$A:$F,6,FALSE)</f>
        <v>39290</v>
      </c>
      <c r="G60" s="53"/>
      <c r="H60" s="54"/>
      <c r="I60" s="55">
        <f ca="1">VLOOKUP($B60,'YTD Calculations'!$A:$DF,I$2,FALSE)/1000</f>
        <v>1229.3164858499995</v>
      </c>
      <c r="J60" s="55">
        <f ca="1">VLOOKUP($B60,'YTD Calculations'!$A:$DF,J$2,FALSE)/1000</f>
        <v>1502.97716919</v>
      </c>
      <c r="K60" s="56">
        <f t="shared" ca="1" si="15"/>
        <v>-273.66068334000056</v>
      </c>
      <c r="L60" s="57">
        <f ca="1">IF(OR(I60=0,J60=0),"NA",[1]!Min_Max(K60/J60,-9.999,9.999))</f>
        <v>-0.18207906876422122</v>
      </c>
      <c r="M60" s="58"/>
      <c r="N60" s="59"/>
      <c r="O60" s="60"/>
      <c r="P60" s="55">
        <f ca="1">VLOOKUP($B60,'YTD Calculations'!$A:$DF,P$2,FALSE)/1000</f>
        <v>711.90083292552686</v>
      </c>
      <c r="Q60" s="55">
        <f ca="1">VLOOKUP($B60,'YTD Calculations'!$A:$DF,Q$2,FALSE)/1000</f>
        <v>922.91401489618102</v>
      </c>
      <c r="R60" s="56">
        <f t="shared" ca="1" si="16"/>
        <v>-211.01318197065416</v>
      </c>
      <c r="S60" s="57">
        <f ca="1">IF(OR(P60=0,Q60=0),"NA",[1]!Min_Max(R60/Q60,-9.999,9.999))</f>
        <v>-0.2286379647126619</v>
      </c>
      <c r="T60" s="61"/>
      <c r="U60" s="56"/>
      <c r="V60" s="60"/>
      <c r="W60" s="55">
        <f ca="1">VLOOKUP($B60,'YTD Calculations'!$A:$DF,W$2,FALSE)/1000</f>
        <v>53.854011532323319</v>
      </c>
      <c r="X60" s="55">
        <f ca="1">VLOOKUP($B60,'YTD Calculations'!$A:$DF,X$2,FALSE)/1000</f>
        <v>47.999503481712516</v>
      </c>
      <c r="Y60" s="56">
        <f t="shared" ca="1" si="17"/>
        <v>5.8545080506108036</v>
      </c>
      <c r="Z60" s="57">
        <f ca="1">IF(OR(W60=0,X60=0),"NA",[1]!Min_Max(Y60/X60,-9.999,9.999))</f>
        <v>0.12197017939657087</v>
      </c>
      <c r="AA60" s="61"/>
      <c r="AB60" s="56"/>
      <c r="AC60" s="60"/>
      <c r="AD60" s="55">
        <f ca="1">VLOOKUP($B60,'YTD Calculations'!$A:$DF,AD$2,FALSE)/1000</f>
        <v>418.11045944988768</v>
      </c>
      <c r="AE60" s="55">
        <f ca="1">VLOOKUP($B60,'YTD Calculations'!$A:$DF,AE$2,FALSE)/1000</f>
        <v>456.58723855455946</v>
      </c>
      <c r="AF60" s="56">
        <f t="shared" ca="1" si="18"/>
        <v>-38.476779104671778</v>
      </c>
      <c r="AG60" s="57">
        <f ca="1">IF(OR(AD60=0,AE60=0),"NA",[1]!Min_Max(AF60/AE60,-9.999,9.999))</f>
        <v>-8.4270377828516624E-2</v>
      </c>
      <c r="AH60" s="61"/>
      <c r="AI60" s="56"/>
      <c r="AJ60" s="60"/>
      <c r="AK60" s="55">
        <f ca="1">VLOOKUP($B60,'YTD Calculations'!$A:$DF,AK$2,FALSE)/1000</f>
        <v>45.45118194226108</v>
      </c>
      <c r="AL60" s="55">
        <f ca="1">VLOOKUP($B60,'YTD Calculations'!$A:$DF,AL$2,FALSE)/1000</f>
        <v>75.476412257547125</v>
      </c>
      <c r="AM60" s="56">
        <f t="shared" ca="1" si="19"/>
        <v>-30.025230315286045</v>
      </c>
      <c r="AN60" s="57">
        <f ca="1">IF(OR(AK60=0,AL60=0),"NA",[1]!Min_Max(AM60/AL60,-9.999,9.999))</f>
        <v>-0.39780945353935698</v>
      </c>
      <c r="AO60" s="62"/>
      <c r="AQ60" s="23" t="str">
        <f t="shared" ca="1" si="20"/>
        <v>Show</v>
      </c>
    </row>
    <row r="61" spans="2:43">
      <c r="B61" s="50">
        <v>8702</v>
      </c>
      <c r="C61" s="51" t="str">
        <f>VLOOKUP(B61,Stores!$A:$H,8,FALSE)</f>
        <v>8702 - Dallas, TX</v>
      </c>
      <c r="D61" s="51" t="str">
        <f t="shared" ca="1" si="14"/>
        <v>NA</v>
      </c>
      <c r="E61" s="40" t="str">
        <f>VLOOKUP(B61,Stores!$A:$H,7,FALSE)</f>
        <v>TX</v>
      </c>
      <c r="F61" s="52">
        <f>VLOOKUP(B61,Stores!$A:$F,6,FALSE)</f>
        <v>35734</v>
      </c>
      <c r="G61" s="53"/>
      <c r="H61" s="54"/>
      <c r="I61" s="55">
        <f ca="1">VLOOKUP($B61,'YTD Calculations'!$A:$DF,I$2,FALSE)/1000</f>
        <v>2214.9610932000005</v>
      </c>
      <c r="J61" s="55">
        <f ca="1">VLOOKUP($B61,'YTD Calculations'!$A:$DF,J$2,FALSE)/1000</f>
        <v>0</v>
      </c>
      <c r="K61" s="56" t="str">
        <f t="shared" ca="1" si="15"/>
        <v>NA</v>
      </c>
      <c r="L61" s="57" t="str">
        <f ca="1">IF(OR(I61=0,J61=0),"NA",[1]!Min_Max(K61/J61,-9.999,9.999))</f>
        <v>NA</v>
      </c>
      <c r="M61" s="58"/>
      <c r="N61" s="59"/>
      <c r="O61" s="60"/>
      <c r="P61" s="55">
        <f ca="1">VLOOKUP($B61,'YTD Calculations'!$A:$DF,P$2,FALSE)/1000</f>
        <v>1355.6689475946712</v>
      </c>
      <c r="Q61" s="55">
        <f ca="1">VLOOKUP($B61,'YTD Calculations'!$A:$DF,Q$2,FALSE)/1000</f>
        <v>0</v>
      </c>
      <c r="R61" s="56" t="str">
        <f t="shared" ca="1" si="16"/>
        <v>NA</v>
      </c>
      <c r="S61" s="57" t="str">
        <f ca="1">IF(OR(P61=0,Q61=0),"NA",[1]!Min_Max(R61/Q61,-9.999,9.999))</f>
        <v>NA</v>
      </c>
      <c r="T61" s="61"/>
      <c r="U61" s="56"/>
      <c r="V61" s="60"/>
      <c r="W61" s="55">
        <f ca="1">VLOOKUP($B61,'YTD Calculations'!$A:$DF,W$2,FALSE)/1000</f>
        <v>79.478642472286282</v>
      </c>
      <c r="X61" s="55">
        <f ca="1">VLOOKUP($B61,'YTD Calculations'!$A:$DF,X$2,FALSE)/1000</f>
        <v>0</v>
      </c>
      <c r="Y61" s="56" t="str">
        <f t="shared" ca="1" si="17"/>
        <v>NA</v>
      </c>
      <c r="Z61" s="57" t="str">
        <f ca="1">IF(OR(W61=0,X61=0),"NA",[1]!Min_Max(Y61/X61,-9.999,9.999))</f>
        <v>NA</v>
      </c>
      <c r="AA61" s="61"/>
      <c r="AB61" s="56"/>
      <c r="AC61" s="60"/>
      <c r="AD61" s="55">
        <f ca="1">VLOOKUP($B61,'YTD Calculations'!$A:$DF,AD$2,FALSE)/1000</f>
        <v>468.95575634821097</v>
      </c>
      <c r="AE61" s="55">
        <f ca="1">VLOOKUP($B61,'YTD Calculations'!$A:$DF,AE$2,FALSE)/1000</f>
        <v>0</v>
      </c>
      <c r="AF61" s="56" t="str">
        <f t="shared" ca="1" si="18"/>
        <v>NA</v>
      </c>
      <c r="AG61" s="57" t="str">
        <f ca="1">IF(OR(AD61=0,AE61=0),"NA",[1]!Min_Max(AF61/AE61,-9.999,9.999))</f>
        <v>NA</v>
      </c>
      <c r="AH61" s="61"/>
      <c r="AI61" s="56"/>
      <c r="AJ61" s="60"/>
      <c r="AK61" s="55">
        <f ca="1">VLOOKUP($B61,'YTD Calculations'!$A:$DF,AK$2,FALSE)/1000</f>
        <v>310.85774678483233</v>
      </c>
      <c r="AL61" s="55">
        <f ca="1">VLOOKUP($B61,'YTD Calculations'!$A:$DF,AL$2,FALSE)/1000</f>
        <v>0</v>
      </c>
      <c r="AM61" s="56" t="str">
        <f t="shared" ca="1" si="19"/>
        <v>NA</v>
      </c>
      <c r="AN61" s="57" t="str">
        <f ca="1">IF(OR(AK61=0,AL61=0),"NA",[1]!Min_Max(AM61/AL61,-9.999,9.999))</f>
        <v>NA</v>
      </c>
      <c r="AO61" s="62"/>
      <c r="AQ61" s="23" t="str">
        <f t="shared" ca="1" si="20"/>
        <v>Show</v>
      </c>
    </row>
    <row r="62" spans="2:43">
      <c r="B62" s="50">
        <v>8711</v>
      </c>
      <c r="C62" s="51" t="str">
        <f>VLOOKUP(B62,Stores!$A:$H,8,FALSE)</f>
        <v>8711 - Cherry Creek, CO</v>
      </c>
      <c r="D62" s="51" t="str">
        <f t="shared" ca="1" si="14"/>
        <v>A</v>
      </c>
      <c r="E62" s="40" t="str">
        <f>VLOOKUP(B62,Stores!$A:$H,7,FALSE)</f>
        <v>CO</v>
      </c>
      <c r="F62" s="52">
        <f>VLOOKUP(B62,Stores!$A:$F,6,FALSE)</f>
        <v>36057</v>
      </c>
      <c r="G62" s="53"/>
      <c r="H62" s="54"/>
      <c r="I62" s="55">
        <f ca="1">VLOOKUP($B62,'YTD Calculations'!$A:$DF,I$2,FALSE)/1000</f>
        <v>1831.8429996</v>
      </c>
      <c r="J62" s="55">
        <f ca="1">VLOOKUP($B62,'YTD Calculations'!$A:$DF,J$2,FALSE)/1000</f>
        <v>1681.1376764700001</v>
      </c>
      <c r="K62" s="56">
        <f t="shared" ca="1" si="15"/>
        <v>150.7053231299999</v>
      </c>
      <c r="L62" s="57">
        <f ca="1">IF(OR(I62=0,J62=0),"NA",[1]!Min_Max(K62/J62,-9.999,9.999))</f>
        <v>8.9644843036559729E-2</v>
      </c>
      <c r="M62" s="58"/>
      <c r="N62" s="59"/>
      <c r="O62" s="60"/>
      <c r="P62" s="55">
        <f ca="1">VLOOKUP($B62,'YTD Calculations'!$A:$DF,P$2,FALSE)/1000</f>
        <v>1163.9259540977978</v>
      </c>
      <c r="Q62" s="55">
        <f ca="1">VLOOKUP($B62,'YTD Calculations'!$A:$DF,Q$2,FALSE)/1000</f>
        <v>1128.6406786040598</v>
      </c>
      <c r="R62" s="56">
        <f t="shared" ca="1" si="16"/>
        <v>35.285275493738027</v>
      </c>
      <c r="S62" s="57">
        <f ca="1">IF(OR(P62=0,Q62=0),"NA",[1]!Min_Max(R62/Q62,-9.999,9.999))</f>
        <v>3.126351562782588E-2</v>
      </c>
      <c r="T62" s="61"/>
      <c r="U62" s="56"/>
      <c r="V62" s="60"/>
      <c r="W62" s="55">
        <f ca="1">VLOOKUP($B62,'YTD Calculations'!$A:$DF,W$2,FALSE)/1000</f>
        <v>74.612403842170096</v>
      </c>
      <c r="X62" s="55">
        <f ca="1">VLOOKUP($B62,'YTD Calculations'!$A:$DF,X$2,FALSE)/1000</f>
        <v>10.165605518685185</v>
      </c>
      <c r="Y62" s="56">
        <f t="shared" ca="1" si="17"/>
        <v>64.446798323484913</v>
      </c>
      <c r="Z62" s="57">
        <f ca="1">IF(OR(W62=0,X62=0),"NA",[1]!Min_Max(Y62/X62,-9.999,9.999))</f>
        <v>6.339691049886464</v>
      </c>
      <c r="AA62" s="61"/>
      <c r="AB62" s="56"/>
      <c r="AC62" s="60"/>
      <c r="AD62" s="55">
        <f ca="1">VLOOKUP($B62,'YTD Calculations'!$A:$DF,AD$2,FALSE)/1000</f>
        <v>511.88560992171949</v>
      </c>
      <c r="AE62" s="55">
        <f ca="1">VLOOKUP($B62,'YTD Calculations'!$A:$DF,AE$2,FALSE)/1000</f>
        <v>472.55348603268197</v>
      </c>
      <c r="AF62" s="56">
        <f t="shared" ca="1" si="18"/>
        <v>39.332123889037518</v>
      </c>
      <c r="AG62" s="57">
        <f ca="1">IF(OR(AD62=0,AE62=0),"NA",[1]!Min_Max(AF62/AE62,-9.999,9.999))</f>
        <v>8.3233168417082198E-2</v>
      </c>
      <c r="AH62" s="61"/>
      <c r="AI62" s="56"/>
      <c r="AJ62" s="60"/>
      <c r="AK62" s="55">
        <f ca="1">VLOOKUP($B62,'YTD Calculations'!$A:$DF,AK$2,FALSE)/1000</f>
        <v>81.419031738312711</v>
      </c>
      <c r="AL62" s="55">
        <f ca="1">VLOOKUP($B62,'YTD Calculations'!$A:$DF,AL$2,FALSE)/1000</f>
        <v>69.777906314573187</v>
      </c>
      <c r="AM62" s="56">
        <f t="shared" ca="1" si="19"/>
        <v>11.641125423739524</v>
      </c>
      <c r="AN62" s="57">
        <f ca="1">IF(OR(AK62=0,AL62=0),"NA",[1]!Min_Max(AM62/AL62,-9.999,9.999))</f>
        <v>0.16683110799081491</v>
      </c>
      <c r="AO62" s="62"/>
      <c r="AQ62" s="23" t="str">
        <f t="shared" ca="1" si="20"/>
        <v>Show</v>
      </c>
    </row>
    <row r="63" spans="2:43">
      <c r="B63" s="50">
        <v>8722</v>
      </c>
      <c r="C63" s="51" t="str">
        <f>VLOOKUP(B63,Stores!$A:$H,8,FALSE)</f>
        <v>8722 - Stamford, CT</v>
      </c>
      <c r="D63" s="51" t="str">
        <f t="shared" ca="1" si="14"/>
        <v>A</v>
      </c>
      <c r="E63" s="40" t="str">
        <f>VLOOKUP(B63,Stores!$A:$H,7,FALSE)</f>
        <v>CT</v>
      </c>
      <c r="F63" s="52">
        <f>VLOOKUP(B63,Stores!$A:$F,6,FALSE)</f>
        <v>41804</v>
      </c>
      <c r="G63" s="53"/>
      <c r="H63" s="54"/>
      <c r="I63" s="55">
        <f ca="1">VLOOKUP($B63,'YTD Calculations'!$A:$DF,I$2,FALSE)/1000</f>
        <v>2408.4306848249998</v>
      </c>
      <c r="J63" s="55">
        <f ca="1">VLOOKUP($B63,'YTD Calculations'!$A:$DF,J$2,FALSE)/1000</f>
        <v>2650.6816545999995</v>
      </c>
      <c r="K63" s="56">
        <f t="shared" ca="1" si="15"/>
        <v>-242.2509697749997</v>
      </c>
      <c r="L63" s="57">
        <f ca="1">IF(OR(I63=0,J63=0),"NA",[1]!Min_Max(K63/J63,-9.999,9.999))</f>
        <v>-9.1391951709703337E-2</v>
      </c>
      <c r="M63" s="58"/>
      <c r="N63" s="59"/>
      <c r="O63" s="60"/>
      <c r="P63" s="55">
        <f ca="1">VLOOKUP($B63,'YTD Calculations'!$A:$DF,P$2,FALSE)/1000</f>
        <v>1253.618752904177</v>
      </c>
      <c r="Q63" s="55">
        <f ca="1">VLOOKUP($B63,'YTD Calculations'!$A:$DF,Q$2,FALSE)/1000</f>
        <v>1441.7515069714937</v>
      </c>
      <c r="R63" s="56">
        <f t="shared" ca="1" si="16"/>
        <v>-188.13275406731668</v>
      </c>
      <c r="S63" s="57">
        <f ca="1">IF(OR(P63=0,Q63=0),"NA",[1]!Min_Max(R63/Q63,-9.999,9.999))</f>
        <v>-0.13048902890519848</v>
      </c>
      <c r="T63" s="61"/>
      <c r="U63" s="56"/>
      <c r="V63" s="60"/>
      <c r="W63" s="55">
        <f ca="1">VLOOKUP($B63,'YTD Calculations'!$A:$DF,W$2,FALSE)/1000</f>
        <v>274.01576303482017</v>
      </c>
      <c r="X63" s="55">
        <f ca="1">VLOOKUP($B63,'YTD Calculations'!$A:$DF,X$2,FALSE)/1000</f>
        <v>329.07557429639871</v>
      </c>
      <c r="Y63" s="56">
        <f t="shared" ca="1" si="17"/>
        <v>-55.059811261578545</v>
      </c>
      <c r="Z63" s="57">
        <f ca="1">IF(OR(W63=0,X63=0),"NA",[1]!Min_Max(Y63/X63,-9.999,9.999))</f>
        <v>-0.16731661527690936</v>
      </c>
      <c r="AA63" s="61"/>
      <c r="AB63" s="56"/>
      <c r="AC63" s="60"/>
      <c r="AD63" s="55">
        <f ca="1">VLOOKUP($B63,'YTD Calculations'!$A:$DF,AD$2,FALSE)/1000</f>
        <v>592.37601867488729</v>
      </c>
      <c r="AE63" s="55">
        <f ca="1">VLOOKUP($B63,'YTD Calculations'!$A:$DF,AE$2,FALSE)/1000</f>
        <v>593.54527786386393</v>
      </c>
      <c r="AF63" s="56">
        <f t="shared" ca="1" si="18"/>
        <v>-1.1692591889766391</v>
      </c>
      <c r="AG63" s="57">
        <f ca="1">IF(OR(AD63=0,AE63=0),"NA",[1]!Min_Max(AF63/AE63,-9.999,9.999))</f>
        <v>-1.9699578660363321E-3</v>
      </c>
      <c r="AH63" s="61"/>
      <c r="AI63" s="56"/>
      <c r="AJ63" s="60"/>
      <c r="AK63" s="55">
        <f ca="1">VLOOKUP($B63,'YTD Calculations'!$A:$DF,AK$2,FALSE)/1000</f>
        <v>288.4201502111149</v>
      </c>
      <c r="AL63" s="55">
        <f ca="1">VLOOKUP($B63,'YTD Calculations'!$A:$DF,AL$2,FALSE)/1000</f>
        <v>286.30929546824308</v>
      </c>
      <c r="AM63" s="56">
        <f t="shared" ca="1" si="19"/>
        <v>2.1108547428718225</v>
      </c>
      <c r="AN63" s="57">
        <f ca="1">IF(OR(AK63=0,AL63=0),"NA",[1]!Min_Max(AM63/AL63,-9.999,9.999))</f>
        <v>7.372637830076861E-3</v>
      </c>
      <c r="AO63" s="62"/>
      <c r="AQ63" s="23" t="str">
        <f t="shared" ca="1" si="20"/>
        <v>Show</v>
      </c>
    </row>
    <row r="64" spans="2:43">
      <c r="B64" s="50">
        <v>8707</v>
      </c>
      <c r="C64" s="51" t="str">
        <f>VLOOKUP(B64,Stores!$A:$H,8,FALSE)</f>
        <v>8707 - Houston, TX</v>
      </c>
      <c r="D64" s="51" t="str">
        <f t="shared" ca="1" si="14"/>
        <v>A</v>
      </c>
      <c r="E64" s="40" t="str">
        <f>VLOOKUP(B64,Stores!$A:$H,7,FALSE)</f>
        <v>TX</v>
      </c>
      <c r="F64" s="52">
        <f>VLOOKUP(B64,Stores!$A:$F,6,FALSE)</f>
        <v>41993</v>
      </c>
      <c r="G64" s="53"/>
      <c r="H64" s="54"/>
      <c r="I64" s="55">
        <f ca="1">VLOOKUP($B64,'YTD Calculations'!$A:$DF,I$2,FALSE)/1000</f>
        <v>2631.5354923499995</v>
      </c>
      <c r="J64" s="55">
        <f ca="1">VLOOKUP($B64,'YTD Calculations'!$A:$DF,J$2,FALSE)/1000</f>
        <v>2381.8123522900009</v>
      </c>
      <c r="K64" s="56">
        <f t="shared" ca="1" si="15"/>
        <v>249.72314005999851</v>
      </c>
      <c r="L64" s="57">
        <f ca="1">IF(OR(I64=0,J64=0),"NA",[1]!Min_Max(K64/J64,-9.999,9.999))</f>
        <v>0.10484584976641902</v>
      </c>
      <c r="M64" s="58"/>
      <c r="N64" s="59"/>
      <c r="O64" s="60"/>
      <c r="P64" s="55">
        <f ca="1">VLOOKUP($B64,'YTD Calculations'!$A:$DF,P$2,FALSE)/1000</f>
        <v>1770.1214857132691</v>
      </c>
      <c r="Q64" s="55">
        <f ca="1">VLOOKUP($B64,'YTD Calculations'!$A:$DF,Q$2,FALSE)/1000</f>
        <v>1658.695831577621</v>
      </c>
      <c r="R64" s="56">
        <f t="shared" ca="1" si="16"/>
        <v>111.42565413564807</v>
      </c>
      <c r="S64" s="57">
        <f ca="1">IF(OR(P64=0,Q64=0),"NA",[1]!Min_Max(R64/Q64,-9.999,9.999))</f>
        <v>6.7176664952288911E-2</v>
      </c>
      <c r="T64" s="61"/>
      <c r="U64" s="56"/>
      <c r="V64" s="60"/>
      <c r="W64" s="55">
        <f ca="1">VLOOKUP($B64,'YTD Calculations'!$A:$DF,W$2,FALSE)/1000</f>
        <v>101.58807780210981</v>
      </c>
      <c r="X64" s="55">
        <f ca="1">VLOOKUP($B64,'YTD Calculations'!$A:$DF,X$2,FALSE)/1000</f>
        <v>73.833568771828297</v>
      </c>
      <c r="Y64" s="56">
        <f t="shared" ca="1" si="17"/>
        <v>27.754509030281511</v>
      </c>
      <c r="Z64" s="57">
        <f ca="1">IF(OR(W64=0,X64=0),"NA",[1]!Min_Max(Y64/X64,-9.999,9.999))</f>
        <v>0.37590637283229134</v>
      </c>
      <c r="AA64" s="61"/>
      <c r="AB64" s="56"/>
      <c r="AC64" s="60"/>
      <c r="AD64" s="55">
        <f ca="1">VLOOKUP($B64,'YTD Calculations'!$A:$DF,AD$2,FALSE)/1000</f>
        <v>490.50550814413998</v>
      </c>
      <c r="AE64" s="55">
        <f ca="1">VLOOKUP($B64,'YTD Calculations'!$A:$DF,AE$2,FALSE)/1000</f>
        <v>442.44574619554396</v>
      </c>
      <c r="AF64" s="56">
        <f t="shared" ca="1" si="18"/>
        <v>48.059761948596019</v>
      </c>
      <c r="AG64" s="57">
        <f ca="1">IF(OR(AD64=0,AE64=0),"NA",[1]!Min_Max(AF64/AE64,-9.999,9.999))</f>
        <v>0.10862294950702375</v>
      </c>
      <c r="AH64" s="61"/>
      <c r="AI64" s="56"/>
      <c r="AJ64" s="60"/>
      <c r="AK64" s="55">
        <f ca="1">VLOOKUP($B64,'YTD Calculations'!$A:$DF,AK$2,FALSE)/1000</f>
        <v>269.3204206904818</v>
      </c>
      <c r="AL64" s="55">
        <f ca="1">VLOOKUP($B64,'YTD Calculations'!$A:$DF,AL$2,FALSE)/1000</f>
        <v>206.83720574500722</v>
      </c>
      <c r="AM64" s="56">
        <f t="shared" ca="1" si="19"/>
        <v>62.483214945474572</v>
      </c>
      <c r="AN64" s="57">
        <f ca="1">IF(OR(AK64=0,AL64=0),"NA",[1]!Min_Max(AM64/AL64,-9.999,9.999))</f>
        <v>0.30208885640480487</v>
      </c>
      <c r="AO64" s="62"/>
      <c r="AQ64" s="23" t="str">
        <f t="shared" ca="1" si="20"/>
        <v>Show</v>
      </c>
    </row>
    <row r="65" spans="2:43">
      <c r="B65" s="50">
        <v>8720</v>
      </c>
      <c r="C65" s="51" t="str">
        <f>VLOOKUP(B65,Stores!$A:$H,8,FALSE)</f>
        <v>8720 - Little Rock, AR</v>
      </c>
      <c r="D65" s="51" t="str">
        <f t="shared" ca="1" si="14"/>
        <v>A</v>
      </c>
      <c r="E65" s="40" t="str">
        <f>VLOOKUP(B65,Stores!$A:$H,7,FALSE)</f>
        <v>AR</v>
      </c>
      <c r="F65" s="52">
        <f>VLOOKUP(B65,Stores!$A:$F,6,FALSE)</f>
        <v>36139</v>
      </c>
      <c r="G65" s="53"/>
      <c r="H65" s="54"/>
      <c r="I65" s="55">
        <f ca="1">VLOOKUP($B65,'YTD Calculations'!$A:$DF,I$2,FALSE)/1000</f>
        <v>1743.6229339499998</v>
      </c>
      <c r="J65" s="55">
        <f ca="1">VLOOKUP($B65,'YTD Calculations'!$A:$DF,J$2,FALSE)/1000</f>
        <v>1527.9104687699996</v>
      </c>
      <c r="K65" s="56">
        <f t="shared" ca="1" si="15"/>
        <v>215.71246518000021</v>
      </c>
      <c r="L65" s="57">
        <f ca="1">IF(OR(I65=0,J65=0),"NA",[1]!Min_Max(K65/J65,-9.999,9.999))</f>
        <v>0.14118135164925816</v>
      </c>
      <c r="M65" s="58"/>
      <c r="N65" s="59"/>
      <c r="O65" s="60"/>
      <c r="P65" s="55">
        <f ca="1">VLOOKUP($B65,'YTD Calculations'!$A:$DF,P$2,FALSE)/1000</f>
        <v>1111.0419207736529</v>
      </c>
      <c r="Q65" s="55">
        <f ca="1">VLOOKUP($B65,'YTD Calculations'!$A:$DF,Q$2,FALSE)/1000</f>
        <v>986.71770694774614</v>
      </c>
      <c r="R65" s="56">
        <f t="shared" ca="1" si="16"/>
        <v>124.32421382590678</v>
      </c>
      <c r="S65" s="57">
        <f ca="1">IF(OR(P65=0,Q65=0),"NA",[1]!Min_Max(R65/Q65,-9.999,9.999))</f>
        <v>0.12599775290390189</v>
      </c>
      <c r="T65" s="61"/>
      <c r="U65" s="56"/>
      <c r="V65" s="60"/>
      <c r="W65" s="55">
        <f ca="1">VLOOKUP($B65,'YTD Calculations'!$A:$DF,W$2,FALSE)/1000</f>
        <v>102.63744414279424</v>
      </c>
      <c r="X65" s="55">
        <f ca="1">VLOOKUP($B65,'YTD Calculations'!$A:$DF,X$2,FALSE)/1000</f>
        <v>100.44352009552523</v>
      </c>
      <c r="Y65" s="56">
        <f t="shared" ca="1" si="17"/>
        <v>2.1939240472690074</v>
      </c>
      <c r="Z65" s="57">
        <f ca="1">IF(OR(W65=0,X65=0),"NA",[1]!Min_Max(Y65/X65,-9.999,9.999))</f>
        <v>2.1842365193717926E-2</v>
      </c>
      <c r="AA65" s="61"/>
      <c r="AB65" s="56"/>
      <c r="AC65" s="60"/>
      <c r="AD65" s="55">
        <f ca="1">VLOOKUP($B65,'YTD Calculations'!$A:$DF,AD$2,FALSE)/1000</f>
        <v>529.94356903355242</v>
      </c>
      <c r="AE65" s="55">
        <f ca="1">VLOOKUP($B65,'YTD Calculations'!$A:$DF,AE$2,FALSE)/1000</f>
        <v>440.33941950232253</v>
      </c>
      <c r="AF65" s="56">
        <f t="shared" ca="1" si="18"/>
        <v>89.604149531229893</v>
      </c>
      <c r="AG65" s="57">
        <f ca="1">IF(OR(AD65=0,AE65=0),"NA",[1]!Min_Max(AF65/AE65,-9.999,9.999))</f>
        <v>0.20348882149252431</v>
      </c>
      <c r="AH65" s="61"/>
      <c r="AI65" s="56"/>
      <c r="AJ65" s="60"/>
      <c r="AK65" s="55">
        <f ca="1">VLOOKUP($B65,'YTD Calculations'!$A:$DF,AK$2,FALSE)/1000</f>
        <v>0</v>
      </c>
      <c r="AL65" s="55">
        <f ca="1">VLOOKUP($B65,'YTD Calculations'!$A:$DF,AL$2,FALSE)/1000</f>
        <v>0.40982222440621441</v>
      </c>
      <c r="AM65" s="56" t="str">
        <f t="shared" ca="1" si="19"/>
        <v>NA</v>
      </c>
      <c r="AN65" s="57" t="str">
        <f ca="1">IF(OR(AK65=0,AL65=0),"NA",[1]!Min_Max(AM65/AL65,-9.999,9.999))</f>
        <v>NA</v>
      </c>
      <c r="AO65" s="62"/>
      <c r="AQ65" s="23" t="str">
        <f t="shared" ca="1" si="20"/>
        <v>Show</v>
      </c>
    </row>
    <row r="66" spans="2:43" ht="13.5" thickBot="1">
      <c r="B66" s="66" t="s">
        <v>122</v>
      </c>
      <c r="C66" s="67" t="s">
        <v>115</v>
      </c>
      <c r="D66" s="67">
        <f ca="1">COUNTIFS($I$46:$I$65,"&gt;"&amp;0)</f>
        <v>19</v>
      </c>
      <c r="E66" s="40"/>
      <c r="F66" s="68"/>
      <c r="G66" s="53"/>
      <c r="H66" s="69"/>
      <c r="I66" s="70">
        <f ca="1">VLOOKUP($B66,'YTD Calculations'!$A:$DF,I$2,FALSE)/1000</f>
        <v>38475.981513450002</v>
      </c>
      <c r="J66" s="70">
        <f ca="1">VLOOKUP($B66,'YTD Calculations'!$A:$DF,J$2,FALSE)/1000</f>
        <v>32609.695259259992</v>
      </c>
      <c r="K66" s="71">
        <f ca="1">IF(OR(I66=0,J66=0),"NA",I66-J66)</f>
        <v>5866.2862541900104</v>
      </c>
      <c r="L66" s="72">
        <f ca="1">IF(OR(I66=0,J66=0),"NA",[1]!Min_Max(K66/J66,-9.999,9.999))</f>
        <v>0.17989393054889694</v>
      </c>
      <c r="M66" s="73"/>
      <c r="N66" s="59"/>
      <c r="O66" s="74"/>
      <c r="P66" s="70">
        <f ca="1">VLOOKUP($B66,'YTD Calculations'!$A:$DF,P$2,FALSE)/1000</f>
        <v>21732.489967305253</v>
      </c>
      <c r="Q66" s="70">
        <f ca="1">VLOOKUP($B66,'YTD Calculations'!$A:$DF,Q$2,FALSE)/1000</f>
        <v>19161.01076887588</v>
      </c>
      <c r="R66" s="71">
        <f t="shared" ca="1" si="16"/>
        <v>2571.4791984293734</v>
      </c>
      <c r="S66" s="72">
        <f ca="1">IF(OR(P66=0,Q66=0),"NA",[1]!Min_Max(R66/Q66,-9.999,9.999))</f>
        <v>0.13420373431480695</v>
      </c>
      <c r="T66" s="75"/>
      <c r="U66" s="76"/>
      <c r="V66" s="74"/>
      <c r="W66" s="70">
        <f ca="1">VLOOKUP($B66,'YTD Calculations'!$A:$DF,W$2,FALSE)/1000</f>
        <v>2040.8493549621689</v>
      </c>
      <c r="X66" s="70">
        <f ca="1">VLOOKUP($B66,'YTD Calculations'!$A:$DF,X$2,FALSE)/1000</f>
        <v>1409.0648841803713</v>
      </c>
      <c r="Y66" s="71">
        <f t="shared" ca="1" si="17"/>
        <v>631.78447078179761</v>
      </c>
      <c r="Z66" s="72">
        <f ca="1">IF(OR(W66=0,X66=0),"NA",[1]!Min_Max(Y66/X66,-9.999,9.999))</f>
        <v>0.44837145391590372</v>
      </c>
      <c r="AA66" s="75"/>
      <c r="AB66" s="76"/>
      <c r="AC66" s="74"/>
      <c r="AD66" s="70">
        <f ca="1">VLOOKUP($B66,'YTD Calculations'!$A:$DF,AD$2,FALSE)/1000</f>
        <v>8571.9153857659985</v>
      </c>
      <c r="AE66" s="70">
        <f ca="1">VLOOKUP($B66,'YTD Calculations'!$A:$DF,AE$2,FALSE)/1000</f>
        <v>7058.0563912066173</v>
      </c>
      <c r="AF66" s="71">
        <f t="shared" ca="1" si="18"/>
        <v>1513.8589945593812</v>
      </c>
      <c r="AG66" s="72">
        <f ca="1">IF(OR(AD66=0,AE66=0),"NA",[1]!Min_Max(AF66/AE66,-9.999,9.999))</f>
        <v>0.21448666752584247</v>
      </c>
      <c r="AH66" s="75"/>
      <c r="AI66" s="76"/>
      <c r="AJ66" s="74"/>
      <c r="AK66" s="70">
        <f ca="1">VLOOKUP($B66,'YTD Calculations'!$A:$DF,AK$2,FALSE)/1000</f>
        <v>6130.7268054165788</v>
      </c>
      <c r="AL66" s="70">
        <f ca="1">VLOOKUP($B66,'YTD Calculations'!$A:$DF,AL$2,FALSE)/1000</f>
        <v>4981.5632149971316</v>
      </c>
      <c r="AM66" s="71">
        <f t="shared" ca="1" si="19"/>
        <v>1149.1635904194472</v>
      </c>
      <c r="AN66" s="72">
        <f ca="1">IF(OR(AK66=0,AL66=0),"NA",[1]!Min_Max(AM66/AL66,-9.999,9.999))</f>
        <v>0.2306833298752205</v>
      </c>
      <c r="AO66" s="77"/>
      <c r="AQ66" s="78" t="s">
        <v>113</v>
      </c>
    </row>
    <row r="67" spans="2:43" ht="13.5" thickBot="1">
      <c r="B67" s="46"/>
      <c r="C67" s="46"/>
      <c r="D67" s="46"/>
      <c r="E67" s="46"/>
      <c r="F67" s="46"/>
      <c r="G67" s="40"/>
      <c r="H67" s="40"/>
      <c r="I67" s="46"/>
      <c r="J67" s="46"/>
      <c r="K67" s="46"/>
      <c r="L67" s="46"/>
      <c r="M67" s="46"/>
      <c r="N67" s="40"/>
      <c r="O67" s="46"/>
      <c r="P67" s="46"/>
      <c r="Q67" s="46"/>
      <c r="R67" s="46"/>
      <c r="S67" s="46"/>
      <c r="T67" s="46"/>
      <c r="U67" s="40"/>
      <c r="V67" s="46"/>
      <c r="W67" s="46"/>
      <c r="X67" s="46"/>
      <c r="Y67" s="46"/>
      <c r="Z67" s="46"/>
      <c r="AA67" s="46"/>
      <c r="AB67" s="40"/>
      <c r="AC67" s="46"/>
      <c r="AD67" s="46"/>
      <c r="AE67" s="46"/>
      <c r="AF67" s="46"/>
      <c r="AG67" s="46"/>
      <c r="AH67" s="46"/>
      <c r="AI67" s="40"/>
      <c r="AJ67" s="46"/>
      <c r="AK67" s="46"/>
      <c r="AL67" s="46"/>
      <c r="AM67" s="46"/>
      <c r="AN67" s="46"/>
      <c r="AO67" s="46"/>
      <c r="AP67" s="46"/>
      <c r="AQ67" s="78" t="s">
        <v>113</v>
      </c>
    </row>
    <row r="68" spans="2:43">
      <c r="B68" s="50">
        <v>8704</v>
      </c>
      <c r="C68" s="51" t="str">
        <f>VLOOKUP(B68,Stores!$A:$H,8,FALSE)</f>
        <v>8704 - Phoenix, AC</v>
      </c>
      <c r="D68" s="51" t="str">
        <f ca="1">IF(L68="NA","NA","A")</f>
        <v>A</v>
      </c>
      <c r="E68" s="40" t="str">
        <f>VLOOKUP(B68,Stores!$A:$H,7,FALSE)</f>
        <v>AZ</v>
      </c>
      <c r="F68" s="52">
        <f>VLOOKUP(B68,Stores!$A:$F,6,FALSE)</f>
        <v>35392</v>
      </c>
      <c r="G68" s="53"/>
      <c r="H68" s="79"/>
      <c r="I68" s="80">
        <f ca="1">VLOOKUP($B68,'YTD Calculations'!$A:$DF,I$2,FALSE)/1000</f>
        <v>2123.2284840000002</v>
      </c>
      <c r="J68" s="80">
        <f ca="1">VLOOKUP($B68,'YTD Calculations'!$A:$DF,J$2,FALSE)/1000</f>
        <v>963.70788717000005</v>
      </c>
      <c r="K68" s="81">
        <f ca="1">IF(OR(I68=0,J68=0),"NA",I68-J68)</f>
        <v>1159.5205968300002</v>
      </c>
      <c r="L68" s="82">
        <f ca="1">IF(OR(I68=0,J68=0),"NA",[1]!Min_Max(K68/J68,-9.999,9.999))</f>
        <v>1.2031867874766686</v>
      </c>
      <c r="M68" s="83"/>
      <c r="N68" s="59"/>
      <c r="O68" s="84"/>
      <c r="P68" s="80">
        <f ca="1">VLOOKUP($B68,'YTD Calculations'!$A:$DF,P$2,FALSE)/1000</f>
        <v>1431.8003899179369</v>
      </c>
      <c r="Q68" s="80">
        <f ca="1">VLOOKUP($B68,'YTD Calculations'!$A:$DF,Q$2,FALSE)/1000</f>
        <v>592.13352365482808</v>
      </c>
      <c r="R68" s="81">
        <f ca="1">IF(OR(P68=0,Q68=0),"NA",P68-Q68)</f>
        <v>839.66686626310877</v>
      </c>
      <c r="S68" s="82">
        <f ca="1">IF(OR(P68=0,Q68=0),"NA",[1]!Min_Max(R68/Q68,-9.999,9.999))</f>
        <v>1.4180363595704388</v>
      </c>
      <c r="T68" s="85"/>
      <c r="U68" s="56"/>
      <c r="V68" s="84"/>
      <c r="W68" s="80">
        <f ca="1">VLOOKUP($B68,'YTD Calculations'!$A:$DF,W$2,FALSE)/1000</f>
        <v>57.807792475439463</v>
      </c>
      <c r="X68" s="80">
        <f ca="1">VLOOKUP($B68,'YTD Calculations'!$A:$DF,X$2,FALSE)/1000</f>
        <v>4.9379158907712144</v>
      </c>
      <c r="Y68" s="81">
        <f ca="1">IF(OR(W68=0,X68=0),"NA",W68-X68)</f>
        <v>52.869876584668248</v>
      </c>
      <c r="Z68" s="82">
        <f ca="1">IF(OR(W68=0,X68=0),"NA",[1]!Min_Max(Y68/X68,-9.999,9.999))</f>
        <v>9.9990000000000006</v>
      </c>
      <c r="AA68" s="85"/>
      <c r="AB68" s="56"/>
      <c r="AC68" s="84"/>
      <c r="AD68" s="80">
        <f ca="1">VLOOKUP($B68,'YTD Calculations'!$A:$DF,AD$2,FALSE)/1000</f>
        <v>582.98815373281252</v>
      </c>
      <c r="AE68" s="80">
        <f ca="1">VLOOKUP($B68,'YTD Calculations'!$A:$DF,AE$2,FALSE)/1000</f>
        <v>314.02880726350804</v>
      </c>
      <c r="AF68" s="81">
        <f ca="1">IF(OR(AD68=0,AE68=0),"NA",AD68-AE68)</f>
        <v>268.95934646930448</v>
      </c>
      <c r="AG68" s="82">
        <f ca="1">IF(OR(AD68=0,AE68=0),"NA",[1]!Min_Max(AF68/AE68,-9.999,9.999))</f>
        <v>0.85647985232009349</v>
      </c>
      <c r="AH68" s="85"/>
      <c r="AI68" s="56"/>
      <c r="AJ68" s="84"/>
      <c r="AK68" s="80">
        <f ca="1">VLOOKUP($B68,'YTD Calculations'!$A:$DF,AK$2,FALSE)/1000</f>
        <v>50.632147873811363</v>
      </c>
      <c r="AL68" s="80">
        <f ca="1">VLOOKUP($B68,'YTD Calculations'!$A:$DF,AL$2,FALSE)/1000</f>
        <v>52.607640360892383</v>
      </c>
      <c r="AM68" s="81">
        <f ca="1">IF(OR(AK68=0,AL68=0),"NA",AK68-AL68)</f>
        <v>-1.97549248708102</v>
      </c>
      <c r="AN68" s="82">
        <f ca="1">IF(OR(AK68=0,AL68=0),"NA",[1]!Min_Max(AM68/AL68,-9.999,9.999))</f>
        <v>-3.7551436892607093E-2</v>
      </c>
      <c r="AO68" s="86"/>
      <c r="AQ68" s="23" t="str">
        <f ca="1">IF(I68=0,"Hide","Show")</f>
        <v>Show</v>
      </c>
    </row>
    <row r="69" spans="2:43">
      <c r="B69" s="50">
        <v>8705</v>
      </c>
      <c r="C69" s="51" t="str">
        <f>VLOOKUP(B69,Stores!$A:$H,8,FALSE)</f>
        <v>8705 - Palm Beach, FL</v>
      </c>
      <c r="D69" s="51" t="str">
        <f t="shared" ref="D69:D70" ca="1" si="21">IF(L69="NA","NA","A")</f>
        <v>A</v>
      </c>
      <c r="E69" s="40" t="str">
        <f>VLOOKUP(B69,Stores!$A:$H,7,FALSE)</f>
        <v>FL</v>
      </c>
      <c r="F69" s="52">
        <f>VLOOKUP(B69,Stores!$A:$F,6,FALSE)</f>
        <v>40347</v>
      </c>
      <c r="G69" s="53"/>
      <c r="H69" s="54"/>
      <c r="I69" s="55">
        <f ca="1">VLOOKUP($B69,'YTD Calculations'!$A:$DF,I$2,FALSE)/1000</f>
        <v>2628.452829375</v>
      </c>
      <c r="J69" s="55">
        <f ca="1">VLOOKUP($B69,'YTD Calculations'!$A:$DF,J$2,FALSE)/1000</f>
        <v>2547.9210035299993</v>
      </c>
      <c r="K69" s="56">
        <f t="shared" ref="K69:K70" ca="1" si="22">IF(OR(I69=0,J69=0),"NA",I69-J69)</f>
        <v>80.53182584500064</v>
      </c>
      <c r="L69" s="57">
        <f ca="1">IF(OR(I69=0,J69=0),"NA",[1]!Min_Max(K69/J69,-9.999,9.999))</f>
        <v>3.1606877031677347E-2</v>
      </c>
      <c r="M69" s="58"/>
      <c r="N69" s="59"/>
      <c r="O69" s="60"/>
      <c r="P69" s="55">
        <f ca="1">VLOOKUP($B69,'YTD Calculations'!$A:$DF,P$2,FALSE)/1000</f>
        <v>1636.427860697248</v>
      </c>
      <c r="Q69" s="55">
        <f ca="1">VLOOKUP($B69,'YTD Calculations'!$A:$DF,Q$2,FALSE)/1000</f>
        <v>1550.8874110206134</v>
      </c>
      <c r="R69" s="56">
        <f t="shared" ref="R69:R70" ca="1" si="23">IF(OR(P69=0,Q69=0),"NA",P69-Q69)</f>
        <v>85.54044967663458</v>
      </c>
      <c r="S69" s="57">
        <f ca="1">IF(OR(P69=0,Q69=0),"NA",[1]!Min_Max(R69/Q69,-9.999,9.999))</f>
        <v>5.5155808905781124E-2</v>
      </c>
      <c r="T69" s="61"/>
      <c r="U69" s="56"/>
      <c r="V69" s="60"/>
      <c r="W69" s="55">
        <f ca="1">VLOOKUP($B69,'YTD Calculations'!$A:$DF,W$2,FALSE)/1000</f>
        <v>85.205606387258243</v>
      </c>
      <c r="X69" s="55">
        <f ca="1">VLOOKUP($B69,'YTD Calculations'!$A:$DF,X$2,FALSE)/1000</f>
        <v>55.158501094197042</v>
      </c>
      <c r="Y69" s="56">
        <f t="shared" ref="Y69:Y70" ca="1" si="24">IF(OR(W69=0,X69=0),"NA",W69-X69)</f>
        <v>30.0471052930612</v>
      </c>
      <c r="Z69" s="57">
        <f ca="1">IF(OR(W69=0,X69=0),"NA",[1]!Min_Max(Y69/X69,-9.999,9.999))</f>
        <v>0.54474114954190278</v>
      </c>
      <c r="AA69" s="61"/>
      <c r="AB69" s="56"/>
      <c r="AC69" s="60"/>
      <c r="AD69" s="55">
        <f ca="1">VLOOKUP($B69,'YTD Calculations'!$A:$DF,AD$2,FALSE)/1000</f>
        <v>658.834419032303</v>
      </c>
      <c r="AE69" s="55">
        <f ca="1">VLOOKUP($B69,'YTD Calculations'!$A:$DF,AE$2,FALSE)/1000</f>
        <v>652.11107988198808</v>
      </c>
      <c r="AF69" s="56">
        <f t="shared" ref="AF69:AF70" ca="1" si="25">IF(OR(AD69=0,AE69=0),"NA",AD69-AE69)</f>
        <v>6.7233391503149278</v>
      </c>
      <c r="AG69" s="57">
        <f ca="1">IF(OR(AD69=0,AE69=0),"NA",[1]!Min_Max(AF69/AE69,-9.999,9.999))</f>
        <v>1.0310113349909104E-2</v>
      </c>
      <c r="AH69" s="61"/>
      <c r="AI69" s="56"/>
      <c r="AJ69" s="60"/>
      <c r="AK69" s="55">
        <f ca="1">VLOOKUP($B69,'YTD Calculations'!$A:$DF,AK$2,FALSE)/1000</f>
        <v>247.98494325818905</v>
      </c>
      <c r="AL69" s="55">
        <f ca="1">VLOOKUP($B69,'YTD Calculations'!$A:$DF,AL$2,FALSE)/1000</f>
        <v>289.7640115332012</v>
      </c>
      <c r="AM69" s="56">
        <f t="shared" ref="AM69:AM70" ca="1" si="26">IF(OR(AK69=0,AL69=0),"NA",AK69-AL69)</f>
        <v>-41.77906827501215</v>
      </c>
      <c r="AN69" s="57">
        <f ca="1">IF(OR(AK69=0,AL69=0),"NA",[1]!Min_Max(AM69/AL69,-9.999,9.999))</f>
        <v>-0.14418308213622</v>
      </c>
      <c r="AO69" s="62"/>
      <c r="AQ69" s="23" t="str">
        <f t="shared" ref="AQ69:AQ70" ca="1" si="27">IF(I69=0,"Hide","Show")</f>
        <v>Show</v>
      </c>
    </row>
    <row r="70" spans="2:43">
      <c r="B70" s="50">
        <v>8725</v>
      </c>
      <c r="C70" s="51" t="str">
        <f>VLOOKUP(B70,Stores!$A:$H,8,FALSE)</f>
        <v>8725 - Nashville, TN</v>
      </c>
      <c r="D70" s="51" t="str">
        <f t="shared" ca="1" si="21"/>
        <v>A</v>
      </c>
      <c r="E70" s="40" t="str">
        <f>VLOOKUP(B70,Stores!$A:$H,7,FALSE)</f>
        <v>TN</v>
      </c>
      <c r="F70" s="52">
        <f>VLOOKUP(B70,Stores!$A:$F,6,FALSE)</f>
        <v>40775</v>
      </c>
      <c r="G70" s="53"/>
      <c r="H70" s="54"/>
      <c r="I70" s="55">
        <f ca="1">VLOOKUP($B70,'YTD Calculations'!$A:$DF,I$2,FALSE)/1000</f>
        <v>1707.9166583250001</v>
      </c>
      <c r="J70" s="55">
        <f ca="1">VLOOKUP($B70,'YTD Calculations'!$A:$DF,J$2,FALSE)/1000</f>
        <v>1473.6070733299998</v>
      </c>
      <c r="K70" s="56">
        <f t="shared" ca="1" si="22"/>
        <v>234.30958499500025</v>
      </c>
      <c r="L70" s="57">
        <f ca="1">IF(OR(I70=0,J70=0),"NA",[1]!Min_Max(K70/J70,-9.999,9.999))</f>
        <v>0.15900411258580388</v>
      </c>
      <c r="M70" s="58"/>
      <c r="N70" s="59"/>
      <c r="O70" s="60"/>
      <c r="P70" s="55">
        <f ca="1">VLOOKUP($B70,'YTD Calculations'!$A:$DF,P$2,FALSE)/1000</f>
        <v>1013.535498495309</v>
      </c>
      <c r="Q70" s="55">
        <f ca="1">VLOOKUP($B70,'YTD Calculations'!$A:$DF,Q$2,FALSE)/1000</f>
        <v>781.36848582741618</v>
      </c>
      <c r="R70" s="56">
        <f t="shared" ca="1" si="23"/>
        <v>232.16701266789278</v>
      </c>
      <c r="S70" s="57">
        <f ca="1">IF(OR(P70=0,Q70=0),"NA",[1]!Min_Max(R70/Q70,-9.999,9.999))</f>
        <v>0.29712871312188088</v>
      </c>
      <c r="T70" s="61"/>
      <c r="U70" s="56"/>
      <c r="V70" s="60"/>
      <c r="W70" s="55">
        <f ca="1">VLOOKUP($B70,'YTD Calculations'!$A:$DF,W$2,FALSE)/1000</f>
        <v>128.58279067193038</v>
      </c>
      <c r="X70" s="55">
        <f ca="1">VLOOKUP($B70,'YTD Calculations'!$A:$DF,X$2,FALSE)/1000</f>
        <v>99.839222632814526</v>
      </c>
      <c r="Y70" s="56">
        <f t="shared" ca="1" si="24"/>
        <v>28.743568039115857</v>
      </c>
      <c r="Z70" s="57">
        <f ca="1">IF(OR(W70=0,X70=0),"NA",[1]!Min_Max(Y70/X70,-9.999,9.999))</f>
        <v>0.28789855610983695</v>
      </c>
      <c r="AA70" s="61"/>
      <c r="AB70" s="56"/>
      <c r="AC70" s="60"/>
      <c r="AD70" s="55">
        <f ca="1">VLOOKUP($B70,'YTD Calculations'!$A:$DF,AD$2,FALSE)/1000</f>
        <v>439.07036596460455</v>
      </c>
      <c r="AE70" s="55">
        <f ca="1">VLOOKUP($B70,'YTD Calculations'!$A:$DF,AE$2,FALSE)/1000</f>
        <v>434.33318391255966</v>
      </c>
      <c r="AF70" s="56">
        <f t="shared" ca="1" si="25"/>
        <v>4.7371820520448864</v>
      </c>
      <c r="AG70" s="57">
        <f ca="1">IF(OR(AD70=0,AE70=0),"NA",[1]!Min_Max(AF70/AE70,-9.999,9.999))</f>
        <v>1.0906792820597793E-2</v>
      </c>
      <c r="AH70" s="61"/>
      <c r="AI70" s="56"/>
      <c r="AJ70" s="60"/>
      <c r="AK70" s="55">
        <f ca="1">VLOOKUP($B70,'YTD Calculations'!$A:$DF,AK$2,FALSE)/1000</f>
        <v>126.72800319315621</v>
      </c>
      <c r="AL70" s="55">
        <f ca="1">VLOOKUP($B70,'YTD Calculations'!$A:$DF,AL$2,FALSE)/1000</f>
        <v>158.06618095720987</v>
      </c>
      <c r="AM70" s="56">
        <f t="shared" ca="1" si="26"/>
        <v>-31.338177764053654</v>
      </c>
      <c r="AN70" s="57">
        <f ca="1">IF(OR(AK70=0,AL70=0),"NA",[1]!Min_Max(AM70/AL70,-9.999,9.999))</f>
        <v>-0.19825985276722299</v>
      </c>
      <c r="AO70" s="62"/>
      <c r="AQ70" s="23" t="str">
        <f t="shared" ca="1" si="27"/>
        <v>Show</v>
      </c>
    </row>
    <row r="71" spans="2:43">
      <c r="B71" s="50">
        <v>8724</v>
      </c>
      <c r="C71" s="51" t="str">
        <f>VLOOKUP(B71,Stores!$A:$H,8,FALSE)</f>
        <v>8724 - Huntington, NY</v>
      </c>
      <c r="D71" s="51" t="str">
        <f ca="1">IF(L71="NA","NA","A")</f>
        <v>NA</v>
      </c>
      <c r="E71" s="40" t="str">
        <f>VLOOKUP(B71,Stores!$A:$H,7,FALSE)</f>
        <v>NY</v>
      </c>
      <c r="F71" s="52">
        <f>VLOOKUP(B71,Stores!$A:$F,6,FALSE)</f>
        <v>40656</v>
      </c>
      <c r="G71" s="53"/>
      <c r="H71" s="54"/>
      <c r="I71" s="55">
        <f ca="1">VLOOKUP($B71,'YTD Calculations'!$A:$DF,I$2,FALSE)/1000</f>
        <v>0</v>
      </c>
      <c r="J71" s="55">
        <f ca="1">VLOOKUP($B71,'YTD Calculations'!$A:$DF,J$2,FALSE)/1000</f>
        <v>0</v>
      </c>
      <c r="K71" s="56" t="str">
        <f ca="1">IF(OR(I71=0,J71=0),"NA",I71-J71)</f>
        <v>NA</v>
      </c>
      <c r="L71" s="57" t="str">
        <f ca="1">IF(OR(I71=0,J71=0),"NA",[1]!Min_Max(K71/J71,-9.999,9.999))</f>
        <v>NA</v>
      </c>
      <c r="M71" s="58"/>
      <c r="N71" s="59"/>
      <c r="O71" s="60"/>
      <c r="P71" s="55">
        <f ca="1">VLOOKUP($B71,'YTD Calculations'!$A:$DF,P$2,FALSE)/1000</f>
        <v>0</v>
      </c>
      <c r="Q71" s="55">
        <f ca="1">VLOOKUP($B71,'YTD Calculations'!$A:$DF,Q$2,FALSE)/1000</f>
        <v>0</v>
      </c>
      <c r="R71" s="56" t="str">
        <f ca="1">IF(OR(P71=0,Q71=0),"NA",P71-Q71)</f>
        <v>NA</v>
      </c>
      <c r="S71" s="57" t="str">
        <f ca="1">IF(OR(P71=0,Q71=0),"NA",[1]!Min_Max(R71/Q71,-9.999,9.999))</f>
        <v>NA</v>
      </c>
      <c r="T71" s="61"/>
      <c r="U71" s="56"/>
      <c r="V71" s="60"/>
      <c r="W71" s="55">
        <f ca="1">VLOOKUP($B71,'YTD Calculations'!$A:$DF,W$2,FALSE)/1000</f>
        <v>0</v>
      </c>
      <c r="X71" s="55">
        <f ca="1">VLOOKUP($B71,'YTD Calculations'!$A:$DF,X$2,FALSE)/1000</f>
        <v>0</v>
      </c>
      <c r="Y71" s="56" t="str">
        <f ca="1">IF(OR(W71=0,X71=0),"NA",W71-X71)</f>
        <v>NA</v>
      </c>
      <c r="Z71" s="57" t="str">
        <f ca="1">IF(OR(W71=0,X71=0),"NA",[1]!Min_Max(Y71/X71,-9.999,9.999))</f>
        <v>NA</v>
      </c>
      <c r="AA71" s="61"/>
      <c r="AB71" s="56"/>
      <c r="AC71" s="60"/>
      <c r="AD71" s="55">
        <f ca="1">VLOOKUP($B71,'YTD Calculations'!$A:$DF,AD$2,FALSE)/1000</f>
        <v>0</v>
      </c>
      <c r="AE71" s="55">
        <f ca="1">VLOOKUP($B71,'YTD Calculations'!$A:$DF,AE$2,FALSE)/1000</f>
        <v>0</v>
      </c>
      <c r="AF71" s="56" t="str">
        <f ca="1">IF(OR(AD71=0,AE71=0),"NA",AD71-AE71)</f>
        <v>NA</v>
      </c>
      <c r="AG71" s="57" t="str">
        <f ca="1">IF(OR(AD71=0,AE71=0),"NA",[1]!Min_Max(AF71/AE71,-9.999,9.999))</f>
        <v>NA</v>
      </c>
      <c r="AH71" s="61"/>
      <c r="AI71" s="56"/>
      <c r="AJ71" s="60"/>
      <c r="AK71" s="55">
        <f ca="1">VLOOKUP($B71,'YTD Calculations'!$A:$DF,AK$2,FALSE)/1000</f>
        <v>0</v>
      </c>
      <c r="AL71" s="55">
        <f ca="1">VLOOKUP($B71,'YTD Calculations'!$A:$DF,AL$2,FALSE)/1000</f>
        <v>0</v>
      </c>
      <c r="AM71" s="56" t="str">
        <f ca="1">IF(OR(AK71=0,AL71=0),"NA",AK71-AL71)</f>
        <v>NA</v>
      </c>
      <c r="AN71" s="57" t="str">
        <f ca="1">IF(OR(AK71=0,AL71=0),"NA",[1]!Min_Max(AM71/AL71,-9.999,9.999))</f>
        <v>NA</v>
      </c>
      <c r="AO71" s="62"/>
      <c r="AQ71" s="23" t="str">
        <f ca="1">IF(I71=0,"Hide","Show")</f>
        <v>Hide</v>
      </c>
    </row>
    <row r="72" spans="2:43">
      <c r="B72" s="50">
        <v>8726</v>
      </c>
      <c r="C72" s="51" t="str">
        <f>VLOOKUP(B72,Stores!$A:$H,8,FALSE)</f>
        <v>8726 - Brentwood, TN</v>
      </c>
      <c r="D72" s="51" t="str">
        <f ca="1">IF(L72="NA","NA","A")</f>
        <v>A</v>
      </c>
      <c r="E72" s="40" t="str">
        <f>VLOOKUP(B72,Stores!$A:$H,7,FALSE)</f>
        <v>TN</v>
      </c>
      <c r="F72" s="52">
        <f>VLOOKUP(B72,Stores!$A:$F,6,FALSE)</f>
        <v>41944</v>
      </c>
      <c r="G72" s="53"/>
      <c r="H72" s="54"/>
      <c r="I72" s="55">
        <f ca="1">VLOOKUP($B72,'YTD Calculations'!$A:$DF,I$2,FALSE)/1000</f>
        <v>1605.3782654250001</v>
      </c>
      <c r="J72" s="55">
        <f ca="1">VLOOKUP($B72,'YTD Calculations'!$A:$DF,J$2,FALSE)/1000</f>
        <v>1785.3867619</v>
      </c>
      <c r="K72" s="56">
        <f ca="1">IF(OR(I72=0,J72=0),"NA",I72-J72)</f>
        <v>-180.0084964749999</v>
      </c>
      <c r="L72" s="57">
        <f ca="1">IF(OR(I72=0,J72=0),"NA",[1]!Min_Max(K72/J72,-9.999,9.999))</f>
        <v>-0.10082325035469386</v>
      </c>
      <c r="M72" s="58"/>
      <c r="N72" s="59"/>
      <c r="O72" s="60"/>
      <c r="P72" s="55">
        <f ca="1">VLOOKUP($B72,'YTD Calculations'!$A:$DF,P$2,FALSE)/1000</f>
        <v>1036.0404908672851</v>
      </c>
      <c r="Q72" s="55">
        <f ca="1">VLOOKUP($B72,'YTD Calculations'!$A:$DF,Q$2,FALSE)/1000</f>
        <v>1186.2751749315005</v>
      </c>
      <c r="R72" s="56">
        <f ca="1">IF(OR(P72=0,Q72=0),"NA",P72-Q72)</f>
        <v>-150.23468406421534</v>
      </c>
      <c r="S72" s="57">
        <f ca="1">IF(OR(P72=0,Q72=0),"NA",[1]!Min_Max(R72/Q72,-9.999,9.999))</f>
        <v>-0.12664404283170674</v>
      </c>
      <c r="T72" s="61"/>
      <c r="U72" s="56"/>
      <c r="V72" s="60"/>
      <c r="W72" s="55">
        <f ca="1">VLOOKUP($B72,'YTD Calculations'!$A:$DF,W$2,FALSE)/1000</f>
        <v>74.493077355373245</v>
      </c>
      <c r="X72" s="55">
        <f ca="1">VLOOKUP($B72,'YTD Calculations'!$A:$DF,X$2,FALSE)/1000</f>
        <v>75.376327689513232</v>
      </c>
      <c r="Y72" s="56">
        <f ca="1">IF(OR(W72=0,X72=0),"NA",W72-X72)</f>
        <v>-0.8832503341399871</v>
      </c>
      <c r="Z72" s="57">
        <f ca="1">IF(OR(W72=0,X72=0),"NA",[1]!Min_Max(Y72/X72,-9.999,9.999))</f>
        <v>-1.171787431431035E-2</v>
      </c>
      <c r="AA72" s="61"/>
      <c r="AB72" s="56"/>
      <c r="AC72" s="60"/>
      <c r="AD72" s="55">
        <f ca="1">VLOOKUP($B72,'YTD Calculations'!$A:$DF,AD$2,FALSE)/1000</f>
        <v>296.30069167688663</v>
      </c>
      <c r="AE72" s="55">
        <f ca="1">VLOOKUP($B72,'YTD Calculations'!$A:$DF,AE$2,FALSE)/1000</f>
        <v>334.62311558645735</v>
      </c>
      <c r="AF72" s="56">
        <f ca="1">IF(OR(AD72=0,AE72=0),"NA",AD72-AE72)</f>
        <v>-38.322423909570716</v>
      </c>
      <c r="AG72" s="57">
        <f ca="1">IF(OR(AD72=0,AE72=0),"NA",[1]!Min_Max(AF72/AE72,-9.999,9.999))</f>
        <v>-0.1145241381259845</v>
      </c>
      <c r="AH72" s="61"/>
      <c r="AI72" s="56"/>
      <c r="AJ72" s="60"/>
      <c r="AK72" s="55">
        <f ca="1">VLOOKUP($B72,'YTD Calculations'!$A:$DF,AK$2,FALSE)/1000</f>
        <v>198.54400552545457</v>
      </c>
      <c r="AL72" s="55">
        <f ca="1">VLOOKUP($B72,'YTD Calculations'!$A:$DF,AL$2,FALSE)/1000</f>
        <v>189.11214369252895</v>
      </c>
      <c r="AM72" s="56">
        <f ca="1">IF(OR(AK72=0,AL72=0),"NA",AK72-AL72)</f>
        <v>9.4318618329256196</v>
      </c>
      <c r="AN72" s="57">
        <f ca="1">IF(OR(AK72=0,AL72=0),"NA",[1]!Min_Max(AM72/AL72,-9.999,9.999))</f>
        <v>4.9874437721252662E-2</v>
      </c>
      <c r="AO72" s="62"/>
      <c r="AQ72" s="23" t="str">
        <f ca="1">IF(I72=0,"Hide","Show")</f>
        <v>Show</v>
      </c>
    </row>
    <row r="73" spans="2:43">
      <c r="B73" s="50">
        <v>8728</v>
      </c>
      <c r="C73" s="51" t="str">
        <f>VLOOKUP(B73,Stores!$A:$H,8,FALSE)</f>
        <v>8728 - Brookfield NYC, NY</v>
      </c>
      <c r="D73" s="51" t="str">
        <f ca="1">IF(L73="NA","NA","A")</f>
        <v>A</v>
      </c>
      <c r="E73" s="40" t="str">
        <f>VLOOKUP(B73,Stores!$A:$H,7,FALSE)</f>
        <v>NY</v>
      </c>
      <c r="F73" s="52">
        <f>VLOOKUP(B73,Stores!$A:$F,6,FALSE)</f>
        <v>35195</v>
      </c>
      <c r="G73" s="53"/>
      <c r="H73" s="54"/>
      <c r="I73" s="55">
        <f ca="1">VLOOKUP($B73,'YTD Calculations'!$A:$DF,I$2,FALSE)/1000</f>
        <v>4469.3620726499994</v>
      </c>
      <c r="J73" s="55">
        <f ca="1">VLOOKUP($B73,'YTD Calculations'!$A:$DF,J$2,FALSE)/1000</f>
        <v>4026.2176861899998</v>
      </c>
      <c r="K73" s="56">
        <f ca="1">IF(OR(I73=0,J73=0),"NA",I73-J73)</f>
        <v>443.14438645999962</v>
      </c>
      <c r="L73" s="57">
        <f ca="1">IF(OR(I73=0,J73=0),"NA",[1]!Min_Max(K73/J73,-9.999,9.999))</f>
        <v>0.11006468626373407</v>
      </c>
      <c r="M73" s="58"/>
      <c r="N73" s="59"/>
      <c r="O73" s="60"/>
      <c r="P73" s="55">
        <f ca="1">VLOOKUP($B73,'YTD Calculations'!$A:$DF,P$2,FALSE)/1000</f>
        <v>2879.3338288895879</v>
      </c>
      <c r="Q73" s="55">
        <f ca="1">VLOOKUP($B73,'YTD Calculations'!$A:$DF,Q$2,FALSE)/1000</f>
        <v>2679.0448641163152</v>
      </c>
      <c r="R73" s="56">
        <f ca="1">IF(OR(P73=0,Q73=0),"NA",P73-Q73)</f>
        <v>200.28896477327271</v>
      </c>
      <c r="S73" s="57">
        <f ca="1">IF(OR(P73=0,Q73=0),"NA",[1]!Min_Max(R73/Q73,-9.999,9.999))</f>
        <v>7.4761332837678385E-2</v>
      </c>
      <c r="T73" s="61"/>
      <c r="U73" s="56"/>
      <c r="V73" s="60"/>
      <c r="W73" s="55">
        <f ca="1">VLOOKUP($B73,'YTD Calculations'!$A:$DF,W$2,FALSE)/1000</f>
        <v>66.761807158072244</v>
      </c>
      <c r="X73" s="55">
        <f ca="1">VLOOKUP($B73,'YTD Calculations'!$A:$DF,X$2,FALSE)/1000</f>
        <v>1.1932323934126623</v>
      </c>
      <c r="Y73" s="56">
        <f ca="1">IF(OR(W73=0,X73=0),"NA",W73-X73)</f>
        <v>65.568574764659587</v>
      </c>
      <c r="Z73" s="57">
        <f ca="1">IF(OR(W73=0,X73=0),"NA",[1]!Min_Max(Y73/X73,-9.999,9.999))</f>
        <v>9.9990000000000006</v>
      </c>
      <c r="AA73" s="61"/>
      <c r="AB73" s="56"/>
      <c r="AC73" s="60"/>
      <c r="AD73" s="55">
        <f ca="1">VLOOKUP($B73,'YTD Calculations'!$A:$DF,AD$2,FALSE)/1000</f>
        <v>975.9799282264147</v>
      </c>
      <c r="AE73" s="55">
        <f ca="1">VLOOKUP($B73,'YTD Calculations'!$A:$DF,AE$2,FALSE)/1000</f>
        <v>889.02830697050479</v>
      </c>
      <c r="AF73" s="56">
        <f ca="1">IF(OR(AD73=0,AE73=0),"NA",AD73-AE73)</f>
        <v>86.951621255909913</v>
      </c>
      <c r="AG73" s="57">
        <f ca="1">IF(OR(AD73=0,AE73=0),"NA",[1]!Min_Max(AF73/AE73,-9.999,9.999))</f>
        <v>9.7805233617600323E-2</v>
      </c>
      <c r="AH73" s="61"/>
      <c r="AI73" s="56"/>
      <c r="AJ73" s="60"/>
      <c r="AK73" s="55">
        <f ca="1">VLOOKUP($B73,'YTD Calculations'!$A:$DF,AK$2,FALSE)/1000</f>
        <v>547.28650837592488</v>
      </c>
      <c r="AL73" s="55">
        <f ca="1">VLOOKUP($B73,'YTD Calculations'!$A:$DF,AL$2,FALSE)/1000</f>
        <v>456.95128270976682</v>
      </c>
      <c r="AM73" s="56">
        <f ca="1">IF(OR(AK73=0,AL73=0),"NA",AK73-AL73)</f>
        <v>90.335225666158067</v>
      </c>
      <c r="AN73" s="57">
        <f ca="1">IF(OR(AK73=0,AL73=0),"NA",[1]!Min_Max(AM73/AL73,-9.999,9.999))</f>
        <v>0.19769115239257268</v>
      </c>
      <c r="AO73" s="62"/>
      <c r="AQ73" s="23" t="str">
        <f ca="1">IF(I73=0,"Hide","Show")</f>
        <v>Show</v>
      </c>
    </row>
    <row r="74" spans="2:43" ht="13.5" thickBot="1">
      <c r="B74" s="66" t="s">
        <v>123</v>
      </c>
      <c r="C74" s="67" t="s">
        <v>117</v>
      </c>
      <c r="D74" s="67">
        <f ca="1">COUNTIFS($I$46:$I$65,"&gt;"&amp;0)</f>
        <v>19</v>
      </c>
      <c r="E74" s="40"/>
      <c r="F74" s="68"/>
      <c r="G74" s="53"/>
      <c r="H74" s="69"/>
      <c r="I74" s="70">
        <f ca="1">VLOOKUP($B74,'YTD Calculations'!$A:$DF,I$2,FALSE)/1000</f>
        <v>12534.338309774999</v>
      </c>
      <c r="J74" s="70">
        <f ca="1">VLOOKUP($B74,'YTD Calculations'!$A:$DF,J$2,FALSE)/1000</f>
        <v>10796.84041212</v>
      </c>
      <c r="K74" s="71">
        <f ca="1">IF(OR(I74=0,J74=0),"NA",I74-J74)</f>
        <v>1737.4978976549992</v>
      </c>
      <c r="L74" s="72">
        <f ca="1">IF(OR(I74=0,J74=0),"NA",[1]!Min_Max(K74/J74,-9.999,9.999))</f>
        <v>0.1609265147333816</v>
      </c>
      <c r="M74" s="73"/>
      <c r="N74" s="59"/>
      <c r="O74" s="74"/>
      <c r="P74" s="70">
        <f ca="1">VLOOKUP($B74,'YTD Calculations'!$A:$DF,P$2,FALSE)/1000</f>
        <v>7997.1380688673671</v>
      </c>
      <c r="Q74" s="70">
        <f ca="1">VLOOKUP($B74,'YTD Calculations'!$A:$DF,Q$2,FALSE)/1000</f>
        <v>6789.7094595506733</v>
      </c>
      <c r="R74" s="71">
        <f ca="1">IF(OR(P74=0,Q74=0),"NA",P74-Q74)</f>
        <v>1207.4286093166938</v>
      </c>
      <c r="S74" s="72">
        <f ca="1">IF(OR(P74=0,Q74=0),"NA",[1]!Min_Max(R74/Q74,-9.999,9.999))</f>
        <v>0.17783214679654327</v>
      </c>
      <c r="T74" s="75"/>
      <c r="U74" s="76"/>
      <c r="V74" s="74"/>
      <c r="W74" s="70">
        <f ca="1">VLOOKUP($B74,'YTD Calculations'!$A:$DF,W$2,FALSE)/1000</f>
        <v>412.85107404807354</v>
      </c>
      <c r="X74" s="70">
        <f ca="1">VLOOKUP($B74,'YTD Calculations'!$A:$DF,X$2,FALSE)/1000</f>
        <v>236.50519970070869</v>
      </c>
      <c r="Y74" s="71">
        <f ca="1">IF(OR(W74=0,X74=0),"NA",W74-X74)</f>
        <v>176.34587434736486</v>
      </c>
      <c r="Z74" s="72">
        <f ca="1">IF(OR(W74=0,X74=0),"NA",[1]!Min_Max(Y74/X74,-9.999,9.999))</f>
        <v>0.7456321238202207</v>
      </c>
      <c r="AA74" s="75"/>
      <c r="AB74" s="76"/>
      <c r="AC74" s="74"/>
      <c r="AD74" s="70">
        <f ca="1">VLOOKUP($B74,'YTD Calculations'!$A:$DF,AD$2,FALSE)/1000</f>
        <v>2953.1735586330215</v>
      </c>
      <c r="AE74" s="70">
        <f ca="1">VLOOKUP($B74,'YTD Calculations'!$A:$DF,AE$2,FALSE)/1000</f>
        <v>2624.1244936150183</v>
      </c>
      <c r="AF74" s="71">
        <f ca="1">IF(OR(AD74=0,AE74=0),"NA",AD74-AE74)</f>
        <v>329.04906501800315</v>
      </c>
      <c r="AG74" s="72">
        <f ca="1">IF(OR(AD74=0,AE74=0),"NA",[1]!Min_Max(AF74/AE74,-9.999,9.999))</f>
        <v>0.1253938469072792</v>
      </c>
      <c r="AH74" s="75"/>
      <c r="AI74" s="76"/>
      <c r="AJ74" s="74"/>
      <c r="AK74" s="70">
        <f ca="1">VLOOKUP($B74,'YTD Calculations'!$A:$DF,AK$2,FALSE)/1000</f>
        <v>1171.175608226536</v>
      </c>
      <c r="AL74" s="70">
        <f ca="1">VLOOKUP($B74,'YTD Calculations'!$A:$DF,AL$2,FALSE)/1000</f>
        <v>1146.5012592535993</v>
      </c>
      <c r="AM74" s="71">
        <f ca="1">IF(OR(AK74=0,AL74=0),"NA",AK74-AL74)</f>
        <v>24.674348972936741</v>
      </c>
      <c r="AN74" s="72">
        <f ca="1">IF(OR(AK74=0,AL74=0),"NA",[1]!Min_Max(AM74/AL74,-9.999,9.999))</f>
        <v>2.1521432073262924E-2</v>
      </c>
      <c r="AO74" s="77"/>
      <c r="AQ74" s="23" t="str">
        <f ca="1">IF(I74=0,"Hide","Show")</f>
        <v>Show</v>
      </c>
    </row>
    <row r="75" spans="2:43" ht="13.5" thickBot="1">
      <c r="B75" s="46"/>
      <c r="C75" s="46"/>
      <c r="D75" s="46"/>
      <c r="E75" s="46"/>
      <c r="F75" s="46"/>
      <c r="G75" s="40"/>
      <c r="H75" s="40"/>
      <c r="I75" s="46"/>
      <c r="J75" s="46"/>
      <c r="K75" s="46"/>
      <c r="L75" s="46"/>
      <c r="M75" s="46"/>
      <c r="N75" s="40"/>
      <c r="O75" s="46"/>
      <c r="P75" s="46"/>
      <c r="Q75" s="46"/>
      <c r="R75" s="46"/>
      <c r="S75" s="46"/>
      <c r="T75" s="46"/>
      <c r="U75" s="40"/>
      <c r="V75" s="46"/>
      <c r="W75" s="46"/>
      <c r="X75" s="46"/>
      <c r="Y75" s="46"/>
      <c r="Z75" s="46"/>
      <c r="AA75" s="46"/>
      <c r="AB75" s="40"/>
      <c r="AC75" s="46"/>
      <c r="AD75" s="46"/>
      <c r="AE75" s="46"/>
      <c r="AF75" s="46"/>
      <c r="AG75" s="46"/>
      <c r="AH75" s="46"/>
      <c r="AI75" s="40"/>
      <c r="AJ75" s="46"/>
      <c r="AK75" s="46"/>
      <c r="AL75" s="46"/>
      <c r="AM75" s="46"/>
      <c r="AN75" s="46"/>
      <c r="AO75" s="46"/>
      <c r="AP75" s="46"/>
      <c r="AQ75" s="78" t="s">
        <v>113</v>
      </c>
    </row>
    <row r="76" spans="2:43" ht="13.5" thickBot="1">
      <c r="B76" s="66" t="s">
        <v>124</v>
      </c>
      <c r="C76" s="67" t="s">
        <v>119</v>
      </c>
      <c r="D76" s="67">
        <f ca="1">COUNTIFS($I$46:$I$65,"&gt;"&amp;0)</f>
        <v>19</v>
      </c>
      <c r="E76" s="40"/>
      <c r="F76" s="68"/>
      <c r="G76" s="53"/>
      <c r="H76" s="87"/>
      <c r="I76" s="88">
        <f ca="1">VLOOKUP($B76,'YTD Calculations'!$A:$DF,I$2,FALSE)/1000</f>
        <v>51010.319823225007</v>
      </c>
      <c r="J76" s="88">
        <f ca="1">VLOOKUP($B76,'YTD Calculations'!$A:$DF,J$2,FALSE)/1000</f>
        <v>43406.535671379992</v>
      </c>
      <c r="K76" s="89">
        <f ca="1">IF(OR(I76=0,J76=0),"NA",I76-J76)</f>
        <v>7603.784151845015</v>
      </c>
      <c r="L76" s="90">
        <f ca="1">IF(OR(I76=0,J76=0),"NA",[1]!Min_Max(K76/J76,-9.999,9.999))</f>
        <v>0.17517601979138256</v>
      </c>
      <c r="M76" s="91"/>
      <c r="N76" s="59"/>
      <c r="O76" s="92"/>
      <c r="P76" s="88">
        <f ca="1">VLOOKUP($B76,'YTD Calculations'!$A:$DF,P$2,FALSE)/1000</f>
        <v>29729.62803617262</v>
      </c>
      <c r="Q76" s="88">
        <f ca="1">VLOOKUP($B76,'YTD Calculations'!$A:$DF,Q$2,FALSE)/1000</f>
        <v>25950.720228426555</v>
      </c>
      <c r="R76" s="89">
        <f ca="1">IF(OR(P76=0,Q76=0),"NA",P76-Q76)</f>
        <v>3778.9078077460654</v>
      </c>
      <c r="S76" s="90">
        <f ca="1">IF(OR(P76=0,Q76=0),"NA",[1]!Min_Max(R76/Q76,-9.999,9.999))</f>
        <v>0.14561860998395837</v>
      </c>
      <c r="T76" s="93"/>
      <c r="U76" s="76"/>
      <c r="V76" s="92"/>
      <c r="W76" s="88">
        <f ca="1">VLOOKUP($B76,'YTD Calculations'!$A:$DF,W$2,FALSE)/1000</f>
        <v>2453.7004290102427</v>
      </c>
      <c r="X76" s="88">
        <f ca="1">VLOOKUP($B76,'YTD Calculations'!$A:$DF,X$2,FALSE)/1000</f>
        <v>1645.5700838810801</v>
      </c>
      <c r="Y76" s="89">
        <f ca="1">IF(OR(W76=0,X76=0),"NA",W76-X76)</f>
        <v>808.13034512916261</v>
      </c>
      <c r="Z76" s="90">
        <f ca="1">IF(OR(W76=0,X76=0),"NA",[1]!Min_Max(Y76/X76,-9.999,9.999))</f>
        <v>0.49109445598523865</v>
      </c>
      <c r="AA76" s="93"/>
      <c r="AB76" s="76"/>
      <c r="AC76" s="92"/>
      <c r="AD76" s="88">
        <f ca="1">VLOOKUP($B76,'YTD Calculations'!$A:$DF,AD$2,FALSE)/1000</f>
        <v>11525.08894439902</v>
      </c>
      <c r="AE76" s="88">
        <f ca="1">VLOOKUP($B76,'YTD Calculations'!$A:$DF,AE$2,FALSE)/1000</f>
        <v>9682.1808848216351</v>
      </c>
      <c r="AF76" s="89">
        <f ca="1">IF(OR(AD76=0,AE76=0),"NA",AD76-AE76)</f>
        <v>1842.9080595773848</v>
      </c>
      <c r="AG76" s="90">
        <f ca="1">IF(OR(AD76=0,AE76=0),"NA",[1]!Min_Max(AF76/AE76,-9.999,9.999))</f>
        <v>0.19034018074031622</v>
      </c>
      <c r="AH76" s="93"/>
      <c r="AI76" s="76"/>
      <c r="AJ76" s="92"/>
      <c r="AK76" s="88">
        <f ca="1">VLOOKUP($B76,'YTD Calculations'!$A:$DF,AK$2,FALSE)/1000</f>
        <v>7301.9024136431144</v>
      </c>
      <c r="AL76" s="88">
        <f ca="1">VLOOKUP($B76,'YTD Calculations'!$A:$DF,AL$2,FALSE)/1000</f>
        <v>6128.0644742507302</v>
      </c>
      <c r="AM76" s="89">
        <f ca="1">IF(OR(AK76=0,AL76=0),"NA",AK76-AL76)</f>
        <v>1173.8379393923842</v>
      </c>
      <c r="AN76" s="90">
        <f ca="1">IF(OR(AK76=0,AL76=0),"NA",[1]!Min_Max(AM76/AL76,-9.999,9.999))</f>
        <v>0.19155117318440221</v>
      </c>
      <c r="AO76" s="94"/>
      <c r="AQ76" s="78" t="s">
        <v>113</v>
      </c>
    </row>
    <row r="77" spans="2:43">
      <c r="B77" s="46"/>
      <c r="C77" s="46"/>
      <c r="D77" s="46"/>
      <c r="E77" s="46"/>
      <c r="F77" s="46"/>
      <c r="G77" s="40"/>
      <c r="H77" s="40"/>
      <c r="I77" s="46"/>
      <c r="J77" s="46"/>
      <c r="K77" s="46"/>
      <c r="L77" s="46"/>
      <c r="M77" s="46"/>
      <c r="N77" s="40"/>
      <c r="O77" s="46"/>
      <c r="P77" s="46"/>
      <c r="Q77" s="46"/>
      <c r="R77" s="46"/>
      <c r="S77" s="46"/>
      <c r="T77" s="46"/>
      <c r="U77" s="40"/>
      <c r="V77" s="46"/>
      <c r="W77" s="46"/>
      <c r="X77" s="46"/>
      <c r="Y77" s="46"/>
      <c r="Z77" s="46"/>
      <c r="AA77" s="46"/>
      <c r="AB77" s="40"/>
      <c r="AC77" s="46"/>
      <c r="AD77" s="46"/>
      <c r="AE77" s="46"/>
      <c r="AF77" s="46"/>
      <c r="AG77" s="46"/>
      <c r="AH77" s="46"/>
      <c r="AI77" s="40"/>
      <c r="AJ77" s="46"/>
      <c r="AK77" s="46"/>
      <c r="AL77" s="46"/>
      <c r="AM77" s="46"/>
      <c r="AN77" s="46"/>
      <c r="AO77" s="46"/>
      <c r="AP77" s="46"/>
      <c r="AQ77" s="46"/>
    </row>
    <row r="78" spans="2:43">
      <c r="B78" s="46"/>
      <c r="C78" s="46"/>
      <c r="D78" s="46"/>
      <c r="E78" s="46"/>
      <c r="F78" s="46"/>
      <c r="G78" s="40"/>
      <c r="H78" s="40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</row>
    <row r="79" spans="2:43">
      <c r="B79" s="46"/>
      <c r="C79" s="46"/>
      <c r="D79" s="46"/>
      <c r="E79" s="46"/>
      <c r="F79" s="46"/>
      <c r="G79" s="40"/>
      <c r="H79" s="40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</row>
  </sheetData>
  <autoFilter ref="A7:AQ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</autoFilter>
  <mergeCells count="12">
    <mergeCell ref="I42:AN42"/>
    <mergeCell ref="I43:L43"/>
    <mergeCell ref="P43:S43"/>
    <mergeCell ref="W43:Z43"/>
    <mergeCell ref="AD43:AG43"/>
    <mergeCell ref="AK43:AN43"/>
    <mergeCell ref="I5:AN5"/>
    <mergeCell ref="I6:L6"/>
    <mergeCell ref="P6:S6"/>
    <mergeCell ref="W6:Z6"/>
    <mergeCell ref="AD6:AG6"/>
    <mergeCell ref="AK6:AN6"/>
  </mergeCells>
  <conditionalFormatting sqref="H9:AO29 H46:AO66">
    <cfRule type="expression" dxfId="81" priority="33">
      <formula>AND(H$3=$K$3,H9&lt;&gt;"NA",H9&lt;0)</formula>
    </cfRule>
    <cfRule type="expression" dxfId="80" priority="34">
      <formula>AND(H$3=$K$3,H9&lt;&gt;"NA",H9&gt;0)</formula>
    </cfRule>
  </conditionalFormatting>
  <conditionalFormatting sqref="H31:AO31">
    <cfRule type="expression" dxfId="79" priority="31">
      <formula>AND(H$3=$K$3,H31&lt;&gt;"NA",H31&lt;0)</formula>
    </cfRule>
    <cfRule type="expression" dxfId="78" priority="32">
      <formula>AND(H$3=$K$3,H31&lt;&gt;"NA",H31&gt;0)</formula>
    </cfRule>
  </conditionalFormatting>
  <conditionalFormatting sqref="H34:AO34">
    <cfRule type="expression" dxfId="77" priority="29">
      <formula>AND(H$3=$K$3,H34&lt;&gt;"NA",H34&lt;0)</formula>
    </cfRule>
    <cfRule type="expression" dxfId="76" priority="30">
      <formula>AND(H$3=$K$3,H34&lt;&gt;"NA",H34&gt;0)</formula>
    </cfRule>
  </conditionalFormatting>
  <conditionalFormatting sqref="H35:AO35">
    <cfRule type="expression" dxfId="75" priority="27">
      <formula>AND(H$3=$K$3,H35&lt;&gt;"NA",H35&lt;0)</formula>
    </cfRule>
    <cfRule type="expression" dxfId="74" priority="28">
      <formula>AND(H$3=$K$3,H35&lt;&gt;"NA",H35&gt;0)</formula>
    </cfRule>
  </conditionalFormatting>
  <conditionalFormatting sqref="H36:AO36">
    <cfRule type="expression" dxfId="73" priority="25">
      <formula>AND(H$3=$K$3,H36&lt;&gt;"NA",H36&lt;0)</formula>
    </cfRule>
    <cfRule type="expression" dxfId="72" priority="26">
      <formula>AND(H$3=$K$3,H36&lt;&gt;"NA",H36&gt;0)</formula>
    </cfRule>
  </conditionalFormatting>
  <conditionalFormatting sqref="H37:AO37">
    <cfRule type="expression" dxfId="71" priority="23">
      <formula>AND(H$3=$K$3,H37&lt;&gt;"NA",H37&lt;0)</formula>
    </cfRule>
    <cfRule type="expression" dxfId="70" priority="24">
      <formula>AND(H$3=$K$3,H37&lt;&gt;"NA",H37&gt;0)</formula>
    </cfRule>
  </conditionalFormatting>
  <conditionalFormatting sqref="H39:AO39">
    <cfRule type="expression" dxfId="69" priority="21">
      <formula>AND(H$3=$K$3,H39&lt;&gt;"NA",H39&lt;0)</formula>
    </cfRule>
    <cfRule type="expression" dxfId="68" priority="22">
      <formula>AND(H$3=$K$3,H39&lt;&gt;"NA",H39&gt;0)</formula>
    </cfRule>
  </conditionalFormatting>
  <conditionalFormatting sqref="H68:AO68">
    <cfRule type="expression" dxfId="67" priority="19">
      <formula>AND(H$3=$K$3,H68&lt;&gt;"NA",H68&lt;0)</formula>
    </cfRule>
    <cfRule type="expression" dxfId="66" priority="20">
      <formula>AND(H$3=$K$3,H68&lt;&gt;"NA",H68&gt;0)</formula>
    </cfRule>
  </conditionalFormatting>
  <conditionalFormatting sqref="H71:AO71">
    <cfRule type="expression" dxfId="65" priority="17">
      <formula>AND(H$3=$K$3,H71&lt;&gt;"NA",H71&lt;0)</formula>
    </cfRule>
    <cfRule type="expression" dxfId="64" priority="18">
      <formula>AND(H$3=$K$3,H71&lt;&gt;"NA",H71&gt;0)</formula>
    </cfRule>
  </conditionalFormatting>
  <conditionalFormatting sqref="H72:AO72">
    <cfRule type="expression" dxfId="63" priority="15">
      <formula>AND(H$3=$K$3,H72&lt;&gt;"NA",H72&lt;0)</formula>
    </cfRule>
    <cfRule type="expression" dxfId="62" priority="16">
      <formula>AND(H$3=$K$3,H72&lt;&gt;"NA",H72&gt;0)</formula>
    </cfRule>
  </conditionalFormatting>
  <conditionalFormatting sqref="H73:AO73">
    <cfRule type="expression" dxfId="61" priority="13">
      <formula>AND(H$3=$K$3,H73&lt;&gt;"NA",H73&lt;0)</formula>
    </cfRule>
    <cfRule type="expression" dxfId="60" priority="14">
      <formula>AND(H$3=$K$3,H73&lt;&gt;"NA",H73&gt;0)</formula>
    </cfRule>
  </conditionalFormatting>
  <conditionalFormatting sqref="H74:AO74">
    <cfRule type="expression" dxfId="59" priority="11">
      <formula>AND(H$3=$K$3,H74&lt;&gt;"NA",H74&lt;0)</formula>
    </cfRule>
    <cfRule type="expression" dxfId="58" priority="12">
      <formula>AND(H$3=$K$3,H74&lt;&gt;"NA",H74&gt;0)</formula>
    </cfRule>
  </conditionalFormatting>
  <conditionalFormatting sqref="H76:AO76">
    <cfRule type="expression" dxfId="57" priority="9">
      <formula>AND(H$3=$K$3,H76&lt;&gt;"NA",H76&lt;0)</formula>
    </cfRule>
    <cfRule type="expression" dxfId="56" priority="10">
      <formula>AND(H$3=$K$3,H76&lt;&gt;"NA",H76&gt;0)</formula>
    </cfRule>
  </conditionalFormatting>
  <conditionalFormatting sqref="H32:AO33">
    <cfRule type="expression" dxfId="55" priority="7">
      <formula>AND(H$3=$K$3,H32&lt;&gt;"NA",H32&lt;0)</formula>
    </cfRule>
    <cfRule type="expression" dxfId="54" priority="8">
      <formula>AND(H$3=$K$3,H32&lt;&gt;"NA",H32&gt;0)</formula>
    </cfRule>
  </conditionalFormatting>
  <conditionalFormatting sqref="H69:AO70">
    <cfRule type="expression" dxfId="53" priority="5">
      <formula>AND(H$3=$K$3,H69&lt;&gt;"NA",H69&lt;0)</formula>
    </cfRule>
    <cfRule type="expression" dxfId="52" priority="6">
      <formula>AND(H$3=$K$3,H69&lt;&gt;"NA",H69&gt;0)</formula>
    </cfRule>
  </conditionalFormatting>
  <conditionalFormatting sqref="C9:AO39">
    <cfRule type="expression" dxfId="51" priority="3">
      <formula>AND($A$1&lt;&gt;"Review",MOD(SUBTOTAL(3,$C$8:$C9),2)=0)</formula>
    </cfRule>
    <cfRule type="expression" dxfId="50" priority="4">
      <formula>AND(UPPER($A$1)&lt;&gt;"REVIEW",MOD(SUBTOTAL(3,$C$8:$C9),2)=1)</formula>
    </cfRule>
  </conditionalFormatting>
  <conditionalFormatting sqref="C46:AO76">
    <cfRule type="expression" dxfId="49" priority="1">
      <formula>AND($A$1&lt;&gt;"Review",MOD(SUBTOTAL(3,$C$45:$C46),2)=0)</formula>
    </cfRule>
    <cfRule type="expression" dxfId="48" priority="2">
      <formula>AND(UPPER($A$1)&lt;&gt;"REVIEW",MOD(SUBTOTAL(3,$C$45:$C46),2)=1)</formula>
    </cfRule>
  </conditionalFormatting>
  <pageMargins left="0.2" right="0.2" top="0.75" bottom="0.75" header="0.3" footer="0.3"/>
  <pageSetup scale="52" orientation="landscape" r:id="rId1"/>
  <headerFooter>
    <oddHeader>&amp;C&amp;IRevenue Center Sales Report - Del Frisco's Grille&amp;I
&amp;BFor the period and year ended March 21, 2017&amp;B
(Sorted best to worst on LY to CY change %)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DI56"/>
  <sheetViews>
    <sheetView zoomScale="80" zoomScaleNormal="80" workbookViewId="0">
      <pane xSplit="5" ySplit="7" topLeftCell="F8" activePane="bottomRight" state="frozen"/>
      <selection activeCell="E28" sqref="E28"/>
      <selection pane="topRight" activeCell="E28" sqref="E28"/>
      <selection pane="bottomLeft" activeCell="E28" sqref="E28"/>
      <selection pane="bottomRight" activeCell="F7" sqref="F7"/>
    </sheetView>
  </sheetViews>
  <sheetFormatPr defaultColWidth="9.140625" defaultRowHeight="12.75" outlineLevelRow="1" outlineLevelCol="2"/>
  <cols>
    <col min="1" max="1" width="2.42578125" style="78" hidden="1" customWidth="1" outlineLevel="1"/>
    <col min="2" max="2" width="7.85546875" style="78" hidden="1" customWidth="1" outlineLevel="2"/>
    <col min="3" max="3" width="23.85546875" style="78" bestFit="1" customWidth="1" collapsed="1"/>
    <col min="4" max="4" width="5.5703125" style="78" hidden="1" customWidth="1" outlineLevel="2"/>
    <col min="5" max="5" width="8.85546875" style="78" customWidth="1" collapsed="1"/>
    <col min="6" max="6" width="1.5703125" style="65" customWidth="1"/>
    <col min="7" max="7" width="1.140625" style="65" customWidth="1"/>
    <col min="8" max="8" width="8.7109375" style="78" bestFit="1" customWidth="1"/>
    <col min="9" max="9" width="5.85546875" style="78" hidden="1" customWidth="1" outlineLevel="2"/>
    <col min="10" max="10" width="6.28515625" style="78" bestFit="1" customWidth="1" collapsed="1"/>
    <col min="11" max="12" width="1.42578125" style="78" customWidth="1"/>
    <col min="13" max="13" width="6" style="78" bestFit="1" customWidth="1"/>
    <col min="14" max="14" width="5.85546875" style="78" hidden="1" customWidth="1" outlineLevel="2"/>
    <col min="15" max="15" width="6.28515625" style="78" bestFit="1" customWidth="1" collapsed="1"/>
    <col min="16" max="17" width="1.42578125" style="78" hidden="1" customWidth="1" outlineLevel="1"/>
    <col min="18" max="18" width="6" style="78" hidden="1" customWidth="1" outlineLevel="1"/>
    <col min="19" max="19" width="5.85546875" style="78" hidden="1" customWidth="1" outlineLevel="2"/>
    <col min="20" max="20" width="6.28515625" style="78" hidden="1" customWidth="1" outlineLevel="1"/>
    <col min="21" max="22" width="1.42578125" style="78" hidden="1" customWidth="1" outlineLevel="1"/>
    <col min="23" max="23" width="6" style="78" hidden="1" customWidth="1" outlineLevel="1"/>
    <col min="24" max="24" width="5.85546875" style="78" hidden="1" customWidth="1" outlineLevel="2"/>
    <col min="25" max="25" width="6.28515625" style="78" hidden="1" customWidth="1" outlineLevel="1"/>
    <col min="26" max="26" width="1.140625" style="78" customWidth="1" collapsed="1"/>
    <col min="27" max="27" width="1.7109375" style="78" customWidth="1"/>
    <col min="28" max="28" width="1.140625" style="78" customWidth="1"/>
    <col min="29" max="29" width="6" style="78" bestFit="1" customWidth="1"/>
    <col min="30" max="30" width="5.85546875" style="78" hidden="1" customWidth="1" outlineLevel="2"/>
    <col min="31" max="31" width="6.42578125" style="78" bestFit="1" customWidth="1" collapsed="1"/>
    <col min="32" max="33" width="1.42578125" style="78" customWidth="1"/>
    <col min="34" max="34" width="6" style="78" bestFit="1" customWidth="1"/>
    <col min="35" max="35" width="5.85546875" style="78" hidden="1" customWidth="1" outlineLevel="2"/>
    <col min="36" max="36" width="6.28515625" style="78" bestFit="1" customWidth="1" collapsed="1"/>
    <col min="37" max="38" width="1.42578125" style="78" hidden="1" customWidth="1" outlineLevel="1"/>
    <col min="39" max="39" width="6" style="78" hidden="1" customWidth="1" outlineLevel="1"/>
    <col min="40" max="40" width="5.85546875" style="78" hidden="1" customWidth="1" outlineLevel="2"/>
    <col min="41" max="41" width="6.28515625" style="78" hidden="1" customWidth="1" outlineLevel="1"/>
    <col min="42" max="43" width="1.42578125" style="78" hidden="1" customWidth="1" outlineLevel="1"/>
    <col min="44" max="44" width="6" style="78" hidden="1" customWidth="1" outlineLevel="1"/>
    <col min="45" max="45" width="5.85546875" style="78" hidden="1" customWidth="1" outlineLevel="2"/>
    <col min="46" max="46" width="6.28515625" style="78" hidden="1" customWidth="1" outlineLevel="1"/>
    <col min="47" max="47" width="1.140625" style="78" customWidth="1" collapsed="1"/>
    <col min="48" max="48" width="1.7109375" style="78" customWidth="1"/>
    <col min="49" max="49" width="1.140625" style="78" customWidth="1"/>
    <col min="50" max="50" width="6" style="78" bestFit="1" customWidth="1"/>
    <col min="51" max="51" width="5.85546875" style="78" hidden="1" customWidth="1" outlineLevel="2"/>
    <col min="52" max="52" width="6.28515625" style="78" bestFit="1" customWidth="1" collapsed="1"/>
    <col min="53" max="54" width="1.42578125" style="78" customWidth="1"/>
    <col min="55" max="55" width="6" style="78" bestFit="1" customWidth="1"/>
    <col min="56" max="56" width="5.85546875" style="78" hidden="1" customWidth="1" outlineLevel="2"/>
    <col min="57" max="57" width="6.28515625" style="78" bestFit="1" customWidth="1" collapsed="1"/>
    <col min="58" max="59" width="1.42578125" style="78" hidden="1" customWidth="1" outlineLevel="1"/>
    <col min="60" max="60" width="6" style="78" hidden="1" customWidth="1" outlineLevel="1"/>
    <col min="61" max="61" width="5.85546875" style="78" hidden="1" customWidth="1" outlineLevel="2"/>
    <col min="62" max="62" width="6.28515625" style="78" hidden="1" customWidth="1" outlineLevel="1"/>
    <col min="63" max="64" width="1.42578125" style="78" hidden="1" customWidth="1" outlineLevel="1"/>
    <col min="65" max="65" width="6" style="78" hidden="1" customWidth="1" outlineLevel="1"/>
    <col min="66" max="66" width="5.85546875" style="78" hidden="1" customWidth="1" outlineLevel="2"/>
    <col min="67" max="67" width="6.28515625" style="78" hidden="1" customWidth="1" outlineLevel="1"/>
    <col min="68" max="68" width="1.140625" style="78" customWidth="1" collapsed="1"/>
    <col min="69" max="69" width="1.7109375" style="78" customWidth="1"/>
    <col min="70" max="70" width="1.140625" style="78" customWidth="1"/>
    <col min="71" max="71" width="6" style="78" bestFit="1" customWidth="1"/>
    <col min="72" max="72" width="5.85546875" style="78" hidden="1" customWidth="1" outlineLevel="2"/>
    <col min="73" max="73" width="6.42578125" style="78" bestFit="1" customWidth="1" collapsed="1"/>
    <col min="74" max="75" width="1.42578125" style="78" customWidth="1"/>
    <col min="76" max="76" width="6" style="78" bestFit="1" customWidth="1"/>
    <col min="77" max="77" width="5.85546875" style="78" hidden="1" customWidth="1" outlineLevel="2"/>
    <col min="78" max="78" width="6.42578125" style="78" bestFit="1" customWidth="1" collapsed="1"/>
    <col min="79" max="80" width="1.42578125" style="78" hidden="1" customWidth="1" outlineLevel="1"/>
    <col min="81" max="81" width="6" style="78" hidden="1" customWidth="1" outlineLevel="1"/>
    <col min="82" max="82" width="5.85546875" style="78" hidden="1" customWidth="1" outlineLevel="2"/>
    <col min="83" max="83" width="6.42578125" style="78" hidden="1" customWidth="1" outlineLevel="1"/>
    <col min="84" max="85" width="1.42578125" style="78" hidden="1" customWidth="1" outlineLevel="1"/>
    <col min="86" max="86" width="6" style="78" hidden="1" customWidth="1" outlineLevel="1"/>
    <col min="87" max="87" width="5.85546875" style="78" hidden="1" customWidth="1" outlineLevel="2"/>
    <col min="88" max="88" width="6.28515625" style="78" hidden="1" customWidth="1" outlineLevel="1"/>
    <col min="89" max="89" width="1.140625" style="78" customWidth="1" collapsed="1"/>
    <col min="90" max="90" width="1.7109375" style="78" customWidth="1"/>
    <col min="91" max="91" width="1.140625" style="78" customWidth="1"/>
    <col min="92" max="92" width="6" style="78" bestFit="1" customWidth="1"/>
    <col min="93" max="93" width="5.85546875" style="78" hidden="1" customWidth="1" outlineLevel="2"/>
    <col min="94" max="94" width="6.42578125" style="78" bestFit="1" customWidth="1" collapsed="1"/>
    <col min="95" max="96" width="1.42578125" style="78" customWidth="1"/>
    <col min="97" max="97" width="6" style="78" bestFit="1" customWidth="1"/>
    <col min="98" max="98" width="5.85546875" style="78" hidden="1" customWidth="1" outlineLevel="2"/>
    <col min="99" max="99" width="6.28515625" style="78" bestFit="1" customWidth="1" collapsed="1"/>
    <col min="100" max="101" width="1.42578125" style="78" hidden="1" customWidth="1" outlineLevel="1"/>
    <col min="102" max="102" width="6" style="78" hidden="1" customWidth="1" outlineLevel="1"/>
    <col min="103" max="103" width="5.85546875" style="78" hidden="1" customWidth="1" outlineLevel="2"/>
    <col min="104" max="104" width="6.28515625" style="78" hidden="1" customWidth="1" outlineLevel="1"/>
    <col min="105" max="106" width="1.42578125" style="78" hidden="1" customWidth="1" outlineLevel="1"/>
    <col min="107" max="107" width="6" style="78" hidden="1" customWidth="1" outlineLevel="1"/>
    <col min="108" max="108" width="5.85546875" style="78" hidden="1" customWidth="1" outlineLevel="2"/>
    <col min="109" max="109" width="6.28515625" style="78" hidden="1" customWidth="1" outlineLevel="1"/>
    <col min="110" max="110" width="1.140625" style="78" customWidth="1" collapsed="1"/>
    <col min="111" max="111" width="9.140625" style="78" customWidth="1"/>
    <col min="112" max="112" width="10.28515625" style="78" hidden="1" customWidth="1" outlineLevel="1"/>
    <col min="113" max="113" width="9.140625" style="78" collapsed="1"/>
    <col min="114" max="16384" width="9.140625" style="78"/>
  </cols>
  <sheetData>
    <row r="1" spans="1:112" s="12" customFormat="1" ht="15.75">
      <c r="B1" s="13"/>
      <c r="C1" s="14"/>
      <c r="F1" s="15"/>
      <c r="G1" s="15"/>
    </row>
    <row r="2" spans="1:112" s="12" customFormat="1" ht="15.75" hidden="1" outlineLevel="1">
      <c r="B2" s="16" t="s">
        <v>125</v>
      </c>
      <c r="C2" s="17"/>
      <c r="D2" s="18"/>
      <c r="E2" s="18"/>
      <c r="F2" s="19"/>
      <c r="G2" s="19"/>
      <c r="H2" s="20">
        <v>8</v>
      </c>
      <c r="I2" s="20">
        <f>+H2+1</f>
        <v>9</v>
      </c>
      <c r="M2" s="18">
        <f>+I2+3</f>
        <v>12</v>
      </c>
      <c r="N2" s="18">
        <f>+M2+1</f>
        <v>13</v>
      </c>
      <c r="R2" s="18">
        <f>+N2+3</f>
        <v>16</v>
      </c>
      <c r="S2" s="18">
        <f>+R2+1</f>
        <v>17</v>
      </c>
      <c r="W2" s="18">
        <f>+S2+3</f>
        <v>20</v>
      </c>
      <c r="X2" s="18">
        <f>+W2+1</f>
        <v>21</v>
      </c>
      <c r="AC2" s="22">
        <f>+X2+8</f>
        <v>29</v>
      </c>
      <c r="AD2" s="22">
        <f>+AC2+1</f>
        <v>30</v>
      </c>
      <c r="AE2" s="22"/>
      <c r="AF2" s="22"/>
      <c r="AG2" s="22"/>
      <c r="AH2" s="22">
        <f>+AD2+3</f>
        <v>33</v>
      </c>
      <c r="AI2" s="22">
        <f>+AH2+1</f>
        <v>34</v>
      </c>
      <c r="AJ2" s="22"/>
      <c r="AK2" s="22"/>
      <c r="AL2" s="22"/>
      <c r="AM2" s="22">
        <f>+AI2+3</f>
        <v>37</v>
      </c>
      <c r="AN2" s="22">
        <f>+AM2+1</f>
        <v>38</v>
      </c>
      <c r="AO2" s="22"/>
      <c r="AP2" s="22"/>
      <c r="AQ2" s="22"/>
      <c r="AR2" s="22">
        <f>+AN2+3</f>
        <v>41</v>
      </c>
      <c r="AS2" s="22">
        <f>+AR2+1</f>
        <v>42</v>
      </c>
      <c r="AT2" s="22"/>
      <c r="AU2" s="22"/>
      <c r="AV2" s="22"/>
      <c r="AW2" s="22"/>
      <c r="AX2" s="22">
        <f>+AS2+8</f>
        <v>50</v>
      </c>
      <c r="AY2" s="22">
        <f>+AX2+1</f>
        <v>51</v>
      </c>
      <c r="AZ2" s="22"/>
      <c r="BA2" s="22"/>
      <c r="BB2" s="22"/>
      <c r="BC2" s="22">
        <f>+AY2+3</f>
        <v>54</v>
      </c>
      <c r="BD2" s="22">
        <f>+BC2+1</f>
        <v>55</v>
      </c>
      <c r="BE2" s="22"/>
      <c r="BF2" s="22"/>
      <c r="BG2" s="22"/>
      <c r="BH2" s="22">
        <f>+BD2+3</f>
        <v>58</v>
      </c>
      <c r="BI2" s="22">
        <f>+BH2+1</f>
        <v>59</v>
      </c>
      <c r="BJ2" s="22"/>
      <c r="BK2" s="22"/>
      <c r="BL2" s="22"/>
      <c r="BM2" s="22">
        <f>+BI2+3</f>
        <v>62</v>
      </c>
      <c r="BN2" s="22">
        <f>+BM2+1</f>
        <v>63</v>
      </c>
      <c r="BO2" s="22"/>
      <c r="BP2" s="22"/>
      <c r="BQ2" s="22"/>
      <c r="BR2" s="22"/>
      <c r="BS2" s="22">
        <f>+BN2+8</f>
        <v>71</v>
      </c>
      <c r="BT2" s="22">
        <f>+BS2+1</f>
        <v>72</v>
      </c>
      <c r="BU2" s="22"/>
      <c r="BV2" s="22"/>
      <c r="BW2" s="22"/>
      <c r="BX2" s="22">
        <f>+BT2+3</f>
        <v>75</v>
      </c>
      <c r="BY2" s="22">
        <f>+BX2+1</f>
        <v>76</v>
      </c>
      <c r="BZ2" s="22"/>
      <c r="CA2" s="22"/>
      <c r="CB2" s="22"/>
      <c r="CC2" s="22">
        <f>+BY2+3</f>
        <v>79</v>
      </c>
      <c r="CD2" s="22">
        <f>+CC2+1</f>
        <v>80</v>
      </c>
      <c r="CE2" s="22"/>
      <c r="CF2" s="22"/>
      <c r="CG2" s="22"/>
      <c r="CH2" s="22">
        <f>+CD2+3</f>
        <v>83</v>
      </c>
      <c r="CI2" s="22">
        <f>+CH2+1</f>
        <v>84</v>
      </c>
      <c r="CJ2" s="22"/>
      <c r="CK2" s="22"/>
      <c r="CL2" s="22"/>
      <c r="CM2" s="22"/>
      <c r="CN2" s="22">
        <f>+CI2+8</f>
        <v>92</v>
      </c>
      <c r="CO2" s="22">
        <f>+CN2+1</f>
        <v>93</v>
      </c>
      <c r="CP2" s="22"/>
      <c r="CQ2" s="22"/>
      <c r="CR2" s="22"/>
      <c r="CS2" s="22">
        <f>+CO2+3</f>
        <v>96</v>
      </c>
      <c r="CT2" s="22">
        <f>+CS2+1</f>
        <v>97</v>
      </c>
      <c r="CU2" s="22"/>
      <c r="CV2" s="22"/>
      <c r="CW2" s="22"/>
      <c r="CX2" s="22">
        <f>+CT2+3</f>
        <v>100</v>
      </c>
      <c r="CY2" s="22">
        <f>+CX2+1</f>
        <v>101</v>
      </c>
      <c r="CZ2" s="22"/>
      <c r="DA2" s="22"/>
      <c r="DB2" s="22"/>
      <c r="DC2" s="22">
        <f>+CY2+3</f>
        <v>104</v>
      </c>
      <c r="DD2" s="22">
        <f>+DC2+1</f>
        <v>105</v>
      </c>
      <c r="DE2" s="22"/>
    </row>
    <row r="3" spans="1:112" s="12" customFormat="1" ht="16.5" collapsed="1" thickBot="1"/>
    <row r="4" spans="1:112" s="12" customFormat="1" ht="16.5" thickBot="1">
      <c r="B4" s="24"/>
      <c r="C4" s="24"/>
      <c r="D4" s="24"/>
      <c r="E4" s="24"/>
      <c r="F4" s="24"/>
      <c r="G4" s="25"/>
      <c r="H4" s="192" t="s">
        <v>126</v>
      </c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26"/>
      <c r="DG4" s="15"/>
      <c r="DH4" s="15"/>
    </row>
    <row r="5" spans="1:112" s="12" customFormat="1" ht="16.5" thickBot="1">
      <c r="B5" s="27"/>
      <c r="C5" s="28"/>
      <c r="D5" s="28"/>
      <c r="E5" s="28"/>
      <c r="F5" s="29"/>
      <c r="G5" s="25"/>
      <c r="H5" s="192" t="s">
        <v>97</v>
      </c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26"/>
      <c r="AA5" s="96"/>
      <c r="AB5" s="25"/>
      <c r="AC5" s="192" t="s">
        <v>98</v>
      </c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26"/>
      <c r="AV5" s="96"/>
      <c r="AW5" s="25"/>
      <c r="AX5" s="192" t="s">
        <v>99</v>
      </c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26"/>
      <c r="BQ5" s="97"/>
      <c r="BR5" s="25"/>
      <c r="BS5" s="192" t="s">
        <v>100</v>
      </c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26"/>
      <c r="CL5" s="96"/>
      <c r="CM5" s="25"/>
      <c r="CN5" s="192" t="s">
        <v>101</v>
      </c>
      <c r="CO5" s="192"/>
      <c r="CP5" s="192"/>
      <c r="CQ5" s="192"/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26"/>
      <c r="DG5" s="15"/>
      <c r="DH5" s="15"/>
    </row>
    <row r="6" spans="1:112" s="12" customFormat="1" ht="15.75">
      <c r="B6" s="98"/>
      <c r="C6" s="24"/>
      <c r="D6" s="24"/>
      <c r="E6" s="24"/>
      <c r="F6" s="32"/>
      <c r="G6" s="99"/>
      <c r="H6" s="194" t="s">
        <v>127</v>
      </c>
      <c r="I6" s="194"/>
      <c r="J6" s="194"/>
      <c r="K6" s="100"/>
      <c r="L6" s="101"/>
      <c r="M6" s="194" t="s">
        <v>128</v>
      </c>
      <c r="N6" s="194"/>
      <c r="O6" s="194"/>
      <c r="P6" s="100"/>
      <c r="Q6" s="101"/>
      <c r="R6" s="194" t="s">
        <v>129</v>
      </c>
      <c r="S6" s="194"/>
      <c r="T6" s="194"/>
      <c r="U6" s="102"/>
      <c r="V6" s="103"/>
      <c r="W6" s="194" t="s">
        <v>130</v>
      </c>
      <c r="X6" s="194"/>
      <c r="Y6" s="194"/>
      <c r="Z6" s="104"/>
      <c r="AA6" s="32"/>
      <c r="AB6" s="99"/>
      <c r="AC6" s="194" t="s">
        <v>127</v>
      </c>
      <c r="AD6" s="194"/>
      <c r="AE6" s="194"/>
      <c r="AF6" s="100"/>
      <c r="AG6" s="101"/>
      <c r="AH6" s="194" t="s">
        <v>128</v>
      </c>
      <c r="AI6" s="194"/>
      <c r="AJ6" s="194"/>
      <c r="AK6" s="100"/>
      <c r="AL6" s="101"/>
      <c r="AM6" s="194" t="s">
        <v>129</v>
      </c>
      <c r="AN6" s="194"/>
      <c r="AO6" s="194"/>
      <c r="AP6" s="102"/>
      <c r="AQ6" s="103"/>
      <c r="AR6" s="194" t="s">
        <v>130</v>
      </c>
      <c r="AS6" s="194"/>
      <c r="AT6" s="194"/>
      <c r="AU6" s="104"/>
      <c r="AV6" s="32"/>
      <c r="AW6" s="99"/>
      <c r="AX6" s="194" t="s">
        <v>127</v>
      </c>
      <c r="AY6" s="194"/>
      <c r="AZ6" s="194"/>
      <c r="BA6" s="100"/>
      <c r="BB6" s="101"/>
      <c r="BC6" s="194" t="s">
        <v>128</v>
      </c>
      <c r="BD6" s="194"/>
      <c r="BE6" s="194"/>
      <c r="BF6" s="100"/>
      <c r="BG6" s="101"/>
      <c r="BH6" s="194" t="s">
        <v>129</v>
      </c>
      <c r="BI6" s="194"/>
      <c r="BJ6" s="194"/>
      <c r="BK6" s="102"/>
      <c r="BL6" s="103"/>
      <c r="BM6" s="194" t="s">
        <v>130</v>
      </c>
      <c r="BN6" s="194"/>
      <c r="BO6" s="194"/>
      <c r="BP6" s="104"/>
      <c r="BQ6" s="34"/>
      <c r="BR6" s="99"/>
      <c r="BS6" s="194" t="s">
        <v>127</v>
      </c>
      <c r="BT6" s="194"/>
      <c r="BU6" s="194"/>
      <c r="BV6" s="100"/>
      <c r="BW6" s="101"/>
      <c r="BX6" s="194" t="s">
        <v>128</v>
      </c>
      <c r="BY6" s="194"/>
      <c r="BZ6" s="194"/>
      <c r="CA6" s="100"/>
      <c r="CB6" s="101"/>
      <c r="CC6" s="194" t="s">
        <v>129</v>
      </c>
      <c r="CD6" s="194"/>
      <c r="CE6" s="194"/>
      <c r="CF6" s="102"/>
      <c r="CG6" s="103"/>
      <c r="CH6" s="194" t="s">
        <v>130</v>
      </c>
      <c r="CI6" s="194"/>
      <c r="CJ6" s="194"/>
      <c r="CK6" s="104"/>
      <c r="CL6" s="32"/>
      <c r="CM6" s="99"/>
      <c r="CN6" s="194" t="s">
        <v>127</v>
      </c>
      <c r="CO6" s="194"/>
      <c r="CP6" s="194"/>
      <c r="CQ6" s="100"/>
      <c r="CR6" s="101"/>
      <c r="CS6" s="194" t="s">
        <v>128</v>
      </c>
      <c r="CT6" s="194"/>
      <c r="CU6" s="194"/>
      <c r="CV6" s="100"/>
      <c r="CW6" s="101"/>
      <c r="CX6" s="194" t="s">
        <v>129</v>
      </c>
      <c r="CY6" s="194"/>
      <c r="CZ6" s="194"/>
      <c r="DA6" s="102"/>
      <c r="DB6" s="103"/>
      <c r="DC6" s="194" t="s">
        <v>130</v>
      </c>
      <c r="DD6" s="194"/>
      <c r="DE6" s="194"/>
      <c r="DF6" s="104"/>
      <c r="DG6" s="15"/>
      <c r="DH6" s="15"/>
    </row>
    <row r="7" spans="1:112" s="23" customFormat="1">
      <c r="B7" s="35" t="s">
        <v>102</v>
      </c>
      <c r="C7" s="35" t="s">
        <v>103</v>
      </c>
      <c r="D7" s="36" t="s">
        <v>105</v>
      </c>
      <c r="E7" s="36" t="s">
        <v>106</v>
      </c>
      <c r="F7" s="36"/>
      <c r="G7" s="37"/>
      <c r="H7" s="38" t="s">
        <v>131</v>
      </c>
      <c r="I7" s="38" t="s">
        <v>132</v>
      </c>
      <c r="J7" s="38" t="s">
        <v>95</v>
      </c>
      <c r="K7" s="38"/>
      <c r="L7" s="105"/>
      <c r="M7" s="38" t="s">
        <v>133</v>
      </c>
      <c r="N7" s="38" t="s">
        <v>132</v>
      </c>
      <c r="O7" s="38" t="s">
        <v>95</v>
      </c>
      <c r="P7" s="38"/>
      <c r="Q7" s="105"/>
      <c r="R7" s="38" t="s">
        <v>133</v>
      </c>
      <c r="S7" s="38" t="s">
        <v>132</v>
      </c>
      <c r="T7" s="38" t="s">
        <v>95</v>
      </c>
      <c r="U7" s="106"/>
      <c r="V7" s="107"/>
      <c r="W7" s="38" t="s">
        <v>133</v>
      </c>
      <c r="X7" s="38" t="s">
        <v>132</v>
      </c>
      <c r="Y7" s="38" t="s">
        <v>95</v>
      </c>
      <c r="Z7" s="39"/>
      <c r="AA7" s="40"/>
      <c r="AB7" s="37"/>
      <c r="AC7" s="38" t="s">
        <v>133</v>
      </c>
      <c r="AD7" s="38" t="s">
        <v>132</v>
      </c>
      <c r="AE7" s="38" t="s">
        <v>95</v>
      </c>
      <c r="AF7" s="38"/>
      <c r="AG7" s="105"/>
      <c r="AH7" s="38" t="s">
        <v>133</v>
      </c>
      <c r="AI7" s="38" t="s">
        <v>132</v>
      </c>
      <c r="AJ7" s="38" t="s">
        <v>95</v>
      </c>
      <c r="AK7" s="38"/>
      <c r="AL7" s="105"/>
      <c r="AM7" s="38" t="s">
        <v>133</v>
      </c>
      <c r="AN7" s="38" t="s">
        <v>132</v>
      </c>
      <c r="AO7" s="38" t="s">
        <v>95</v>
      </c>
      <c r="AP7" s="106"/>
      <c r="AQ7" s="107"/>
      <c r="AR7" s="38" t="s">
        <v>133</v>
      </c>
      <c r="AS7" s="38" t="s">
        <v>132</v>
      </c>
      <c r="AT7" s="38" t="s">
        <v>95</v>
      </c>
      <c r="AU7" s="39"/>
      <c r="AV7" s="40"/>
      <c r="AW7" s="37"/>
      <c r="AX7" s="38" t="s">
        <v>133</v>
      </c>
      <c r="AY7" s="38" t="s">
        <v>132</v>
      </c>
      <c r="AZ7" s="38" t="s">
        <v>95</v>
      </c>
      <c r="BA7" s="38"/>
      <c r="BB7" s="105"/>
      <c r="BC7" s="38" t="s">
        <v>133</v>
      </c>
      <c r="BD7" s="38" t="s">
        <v>132</v>
      </c>
      <c r="BE7" s="38" t="s">
        <v>95</v>
      </c>
      <c r="BF7" s="38"/>
      <c r="BG7" s="105"/>
      <c r="BH7" s="38" t="s">
        <v>133</v>
      </c>
      <c r="BI7" s="38" t="s">
        <v>132</v>
      </c>
      <c r="BJ7" s="38" t="s">
        <v>95</v>
      </c>
      <c r="BK7" s="106"/>
      <c r="BL7" s="107"/>
      <c r="BM7" s="38" t="s">
        <v>133</v>
      </c>
      <c r="BN7" s="38" t="s">
        <v>132</v>
      </c>
      <c r="BO7" s="38" t="s">
        <v>95</v>
      </c>
      <c r="BP7" s="39"/>
      <c r="BQ7" s="42"/>
      <c r="BR7" s="37"/>
      <c r="BS7" s="38" t="s">
        <v>133</v>
      </c>
      <c r="BT7" s="38" t="s">
        <v>132</v>
      </c>
      <c r="BU7" s="38" t="s">
        <v>95</v>
      </c>
      <c r="BV7" s="38"/>
      <c r="BW7" s="105"/>
      <c r="BX7" s="38" t="s">
        <v>133</v>
      </c>
      <c r="BY7" s="38" t="s">
        <v>132</v>
      </c>
      <c r="BZ7" s="38" t="s">
        <v>95</v>
      </c>
      <c r="CA7" s="38"/>
      <c r="CB7" s="105"/>
      <c r="CC7" s="38" t="s">
        <v>133</v>
      </c>
      <c r="CD7" s="38" t="s">
        <v>132</v>
      </c>
      <c r="CE7" s="38" t="s">
        <v>95</v>
      </c>
      <c r="CF7" s="106"/>
      <c r="CG7" s="107"/>
      <c r="CH7" s="38" t="s">
        <v>133</v>
      </c>
      <c r="CI7" s="38" t="s">
        <v>132</v>
      </c>
      <c r="CJ7" s="38" t="s">
        <v>95</v>
      </c>
      <c r="CK7" s="39"/>
      <c r="CL7" s="40"/>
      <c r="CM7" s="37"/>
      <c r="CN7" s="38" t="s">
        <v>133</v>
      </c>
      <c r="CO7" s="38" t="s">
        <v>132</v>
      </c>
      <c r="CP7" s="38" t="s">
        <v>95</v>
      </c>
      <c r="CQ7" s="38"/>
      <c r="CR7" s="105"/>
      <c r="CS7" s="38" t="s">
        <v>133</v>
      </c>
      <c r="CT7" s="38" t="s">
        <v>132</v>
      </c>
      <c r="CU7" s="38" t="s">
        <v>95</v>
      </c>
      <c r="CV7" s="38"/>
      <c r="CW7" s="105"/>
      <c r="CX7" s="38" t="s">
        <v>133</v>
      </c>
      <c r="CY7" s="38" t="s">
        <v>132</v>
      </c>
      <c r="CZ7" s="38" t="s">
        <v>95</v>
      </c>
      <c r="DA7" s="106"/>
      <c r="DB7" s="107"/>
      <c r="DC7" s="38" t="s">
        <v>133</v>
      </c>
      <c r="DD7" s="38" t="s">
        <v>132</v>
      </c>
      <c r="DE7" s="38" t="s">
        <v>95</v>
      </c>
      <c r="DF7" s="39"/>
      <c r="DG7" s="43"/>
      <c r="DH7" s="44" t="s">
        <v>112</v>
      </c>
    </row>
    <row r="8" spans="1:112" s="23" customFormat="1" ht="6" customHeight="1">
      <c r="B8" s="45"/>
      <c r="C8" s="45"/>
      <c r="D8" s="46"/>
      <c r="E8" s="46"/>
      <c r="F8" s="40"/>
      <c r="G8" s="47"/>
      <c r="H8" s="40"/>
      <c r="I8" s="40"/>
      <c r="J8" s="40"/>
      <c r="K8" s="40"/>
      <c r="L8" s="108"/>
      <c r="M8" s="40"/>
      <c r="N8" s="40"/>
      <c r="O8" s="40"/>
      <c r="P8" s="40"/>
      <c r="Q8" s="108"/>
      <c r="R8" s="40"/>
      <c r="S8" s="40"/>
      <c r="T8" s="40"/>
      <c r="U8" s="40"/>
      <c r="V8" s="108"/>
      <c r="W8" s="40"/>
      <c r="X8" s="40"/>
      <c r="Y8" s="40"/>
      <c r="Z8" s="48"/>
      <c r="AA8" s="40"/>
      <c r="AB8" s="47"/>
      <c r="AC8" s="40"/>
      <c r="AD8" s="40"/>
      <c r="AE8" s="40"/>
      <c r="AF8" s="40"/>
      <c r="AG8" s="108"/>
      <c r="AH8" s="40"/>
      <c r="AI8" s="40"/>
      <c r="AJ8" s="40"/>
      <c r="AK8" s="40"/>
      <c r="AL8" s="108"/>
      <c r="AM8" s="40"/>
      <c r="AN8" s="40"/>
      <c r="AO8" s="40"/>
      <c r="AP8" s="40"/>
      <c r="AQ8" s="108"/>
      <c r="AR8" s="40"/>
      <c r="AS8" s="40"/>
      <c r="AT8" s="40"/>
      <c r="AU8" s="48"/>
      <c r="AV8" s="40"/>
      <c r="AW8" s="47"/>
      <c r="AX8" s="40"/>
      <c r="AY8" s="40"/>
      <c r="AZ8" s="40"/>
      <c r="BA8" s="40"/>
      <c r="BB8" s="108"/>
      <c r="BC8" s="40"/>
      <c r="BD8" s="40"/>
      <c r="BE8" s="40"/>
      <c r="BF8" s="40"/>
      <c r="BG8" s="108"/>
      <c r="BH8" s="40"/>
      <c r="BI8" s="40"/>
      <c r="BJ8" s="40"/>
      <c r="BK8" s="40"/>
      <c r="BL8" s="108"/>
      <c r="BM8" s="40"/>
      <c r="BN8" s="40"/>
      <c r="BO8" s="40"/>
      <c r="BP8" s="48"/>
      <c r="BQ8" s="40"/>
      <c r="BR8" s="47"/>
      <c r="BS8" s="40"/>
      <c r="BT8" s="40"/>
      <c r="BU8" s="40"/>
      <c r="BV8" s="40"/>
      <c r="BW8" s="108"/>
      <c r="BX8" s="40"/>
      <c r="BY8" s="40"/>
      <c r="BZ8" s="40"/>
      <c r="CA8" s="40"/>
      <c r="CB8" s="108"/>
      <c r="CC8" s="40"/>
      <c r="CD8" s="40"/>
      <c r="CE8" s="40"/>
      <c r="CF8" s="40"/>
      <c r="CG8" s="108"/>
      <c r="CH8" s="40"/>
      <c r="CI8" s="40"/>
      <c r="CJ8" s="40"/>
      <c r="CK8" s="48"/>
      <c r="CL8" s="40"/>
      <c r="CM8" s="47"/>
      <c r="CN8" s="40"/>
      <c r="CO8" s="40"/>
      <c r="CP8" s="40"/>
      <c r="CQ8" s="40"/>
      <c r="CR8" s="108"/>
      <c r="CS8" s="40"/>
      <c r="CT8" s="40"/>
      <c r="CU8" s="40"/>
      <c r="CV8" s="40"/>
      <c r="CW8" s="108"/>
      <c r="CX8" s="40"/>
      <c r="CY8" s="40"/>
      <c r="CZ8" s="40"/>
      <c r="DA8" s="40"/>
      <c r="DB8" s="108"/>
      <c r="DC8" s="40"/>
      <c r="DD8" s="40"/>
      <c r="DE8" s="40"/>
      <c r="DF8" s="48"/>
      <c r="DG8" s="43"/>
      <c r="DH8" s="43" t="s">
        <v>113</v>
      </c>
    </row>
    <row r="9" spans="1:112" s="23" customFormat="1">
      <c r="A9" s="49"/>
      <c r="B9" s="50">
        <v>8603</v>
      </c>
      <c r="C9" s="51" t="str">
        <f>VLOOKUP(B9,Stores!$A:$H,8,FALSE)</f>
        <v>8603 - Denver, CO</v>
      </c>
      <c r="D9" s="40" t="str">
        <f>VLOOKUP(B9,Stores!$A:$H,7,FALSE)</f>
        <v>CO</v>
      </c>
      <c r="E9" s="52">
        <f>VLOOKUP(B9,Stores!$A:$F,6,FALSE)</f>
        <v>41349</v>
      </c>
      <c r="F9" s="53"/>
      <c r="G9" s="54"/>
      <c r="H9" s="109">
        <f ca="1">[1]!Min_Max(VLOOKUP($B9,'PTD Calculations'!$A:$DF,H$2,FALSE),0,99.9)</f>
        <v>33.881377015807082</v>
      </c>
      <c r="I9" s="53">
        <f ca="1">[1]!Min_Max(VLOOKUP($B9,'PTD Calculations'!$A:$DF,I$2,FALSE),0,99.9)</f>
        <v>27.721398957416266</v>
      </c>
      <c r="J9" s="53">
        <f t="shared" ref="J9:J19" ca="1" si="0">IF(OR(H9=0,I9=0),"NA",H9-I9)</f>
        <v>6.1599780583908164</v>
      </c>
      <c r="K9" s="53"/>
      <c r="L9" s="110"/>
      <c r="M9" s="53">
        <f ca="1">[1]!Min_Max(VLOOKUP($B9,'PTD Calculations'!$A:$DF,M$2,FALSE),0,99.9)</f>
        <v>22.630782074623028</v>
      </c>
      <c r="N9" s="53">
        <f ca="1">[1]!Min_Max(VLOOKUP($B9,'PTD Calculations'!$A:$DF,N$2,FALSE),0,99.9)</f>
        <v>18.227033438676585</v>
      </c>
      <c r="O9" s="53">
        <f t="shared" ref="O9:O19" ca="1" si="1">IF(OR(M9=0,N9=0),"NA",M9-N9)</f>
        <v>4.4037486359464424</v>
      </c>
      <c r="P9" s="53"/>
      <c r="Q9" s="110"/>
      <c r="R9" s="53">
        <f ca="1">[1]!Min_Max(VLOOKUP($B9,'PTD Calculations'!$A:$DF,R$2,FALSE),0,99.9)</f>
        <v>9.6794472667559237</v>
      </c>
      <c r="S9" s="53">
        <f ca="1">[1]!Min_Max(VLOOKUP($B9,'PTD Calculations'!$A:$DF,S$2,FALSE),0,99.9)</f>
        <v>8.0966516264787103</v>
      </c>
      <c r="T9" s="53">
        <f t="shared" ref="T9:T19" ca="1" si="2">IF(OR(R9=0,S9=0),"NA",R9-S9)</f>
        <v>1.5827956402772134</v>
      </c>
      <c r="U9" s="40"/>
      <c r="V9" s="108"/>
      <c r="W9" s="53">
        <f ca="1">[1]!Min_Max(VLOOKUP($B9,'PTD Calculations'!$A:$DF,W$2,FALSE),0,99.9)</f>
        <v>1.5711476744281332</v>
      </c>
      <c r="X9" s="53">
        <f ca="1">[1]!Min_Max(VLOOKUP($B9,'PTD Calculations'!$A:$DF,X$2,FALSE),0,99.9)</f>
        <v>1.3977138922609667</v>
      </c>
      <c r="Y9" s="53">
        <f t="shared" ref="Y9:Y19" ca="1" si="3">IF(OR(W9=0,X9=0),"NA",W9-X9)</f>
        <v>0.17343378216716654</v>
      </c>
      <c r="Z9" s="48"/>
      <c r="AA9" s="40"/>
      <c r="AB9" s="54"/>
      <c r="AC9" s="53">
        <f ca="1">[1]!Min_Max(VLOOKUP($B9,'PTD Calculations'!$A:$DF,AC$2,FALSE),0,99.9)</f>
        <v>33.225941270056936</v>
      </c>
      <c r="AD9" s="53">
        <f ca="1">[1]!Min_Max(VLOOKUP($B9,'PTD Calculations'!$A:$DF,AD$2,FALSE),0,99.9)</f>
        <v>36.451564762162533</v>
      </c>
      <c r="AE9" s="53">
        <f t="shared" ref="AE9:AE19" ca="1" si="4">IF(OR(AC9=0,AD9=0),"NA",AC9-AD9)</f>
        <v>-3.2256234921055977</v>
      </c>
      <c r="AF9" s="53"/>
      <c r="AG9" s="110"/>
      <c r="AH9" s="53">
        <f ca="1">[1]!Min_Max(VLOOKUP($B9,'PTD Calculations'!$A:$DF,AH$2,FALSE),0,99.9)</f>
        <v>25.085845229881286</v>
      </c>
      <c r="AI9" s="53">
        <f ca="1">[1]!Min_Max(VLOOKUP($B9,'PTD Calculations'!$A:$DF,AI$2,FALSE),0,99.9)</f>
        <v>26.507456018667703</v>
      </c>
      <c r="AJ9" s="53">
        <f t="shared" ref="AJ9:AJ19" ca="1" si="5">IF(OR(AH9=0,AI9=0),"NA",AH9-AI9)</f>
        <v>-1.4216107887864169</v>
      </c>
      <c r="AK9" s="53"/>
      <c r="AL9" s="110"/>
      <c r="AM9" s="53">
        <f ca="1">[1]!Min_Max(VLOOKUP($B9,'PTD Calculations'!$A:$DF,AM$2,FALSE),0,99.9)</f>
        <v>7.3870361662196533</v>
      </c>
      <c r="AN9" s="53">
        <f ca="1">[1]!Min_Max(VLOOKUP($B9,'PTD Calculations'!$A:$DF,AN$2,FALSE),0,99.9)</f>
        <v>9.1979426459145852</v>
      </c>
      <c r="AO9" s="53">
        <f t="shared" ref="AO9:AO19" ca="1" si="6">IF(OR(AM9=0,AN9=0),"NA",AM9-AN9)</f>
        <v>-1.8109064796949319</v>
      </c>
      <c r="AP9" s="40"/>
      <c r="AQ9" s="108"/>
      <c r="AR9" s="53">
        <f ca="1">[1]!Min_Max(VLOOKUP($B9,'PTD Calculations'!$A:$DF,AR$2,FALSE),0,99.9)</f>
        <v>0.75305987395599472</v>
      </c>
      <c r="AS9" s="53">
        <f ca="1">[1]!Min_Max(VLOOKUP($B9,'PTD Calculations'!$A:$DF,AS$2,FALSE),0,99.9)</f>
        <v>0.74616609758024555</v>
      </c>
      <c r="AT9" s="53">
        <f t="shared" ref="AT9:AT19" ca="1" si="7">IF(OR(AR9=0,AS9=0),"NA",AR9-AS9)</f>
        <v>6.8937763757491721E-3</v>
      </c>
      <c r="AU9" s="48"/>
      <c r="AV9" s="40"/>
      <c r="AW9" s="54"/>
      <c r="AX9" s="53">
        <f ca="1">[1]!Min_Max(VLOOKUP($B9,'PTD Calculations'!$A:$DF,AX$2,FALSE),0,99.9)</f>
        <v>34.875348387206735</v>
      </c>
      <c r="AY9" s="53">
        <f ca="1">[1]!Min_Max(VLOOKUP($B9,'PTD Calculations'!$A:$DF,AY$2,FALSE),0,99.9)</f>
        <v>40.886000065410535</v>
      </c>
      <c r="AZ9" s="53">
        <f t="shared" ref="AZ9:AZ19" ca="1" si="8">IF(OR(AX9=0,AY9=0),"NA",AX9-AY9)</f>
        <v>-6.0106516782038</v>
      </c>
      <c r="BA9" s="53"/>
      <c r="BB9" s="110"/>
      <c r="BC9" s="53">
        <f ca="1">[1]!Min_Max(VLOOKUP($B9,'PTD Calculations'!$A:$DF,BC$2,FALSE),0,99.9)</f>
        <v>29.011362955096885</v>
      </c>
      <c r="BD9" s="53">
        <f ca="1">[1]!Min_Max(VLOOKUP($B9,'PTD Calculations'!$A:$DF,BD$2,FALSE),0,99.9)</f>
        <v>29.582707347047617</v>
      </c>
      <c r="BE9" s="53">
        <f t="shared" ref="BE9:BE19" ca="1" si="9">IF(OR(BC9=0,BD9=0),"NA",BC9-BD9)</f>
        <v>-0.57134439195073128</v>
      </c>
      <c r="BF9" s="53"/>
      <c r="BG9" s="110"/>
      <c r="BH9" s="53">
        <f ca="1">[1]!Min_Max(VLOOKUP($B9,'PTD Calculations'!$A:$DF,BH$2,FALSE),0,99.9)</f>
        <v>4.6574077244170518</v>
      </c>
      <c r="BI9" s="53">
        <f ca="1">[1]!Min_Max(VLOOKUP($B9,'PTD Calculations'!$A:$DF,BI$2,FALSE),0,99.9)</f>
        <v>10.064057271396765</v>
      </c>
      <c r="BJ9" s="53">
        <f t="shared" ref="BJ9:BJ19" ca="1" si="10">IF(OR(BH9=0,BI9=0),"NA",BH9-BI9)</f>
        <v>-5.4066495469797129</v>
      </c>
      <c r="BK9" s="40"/>
      <c r="BL9" s="108"/>
      <c r="BM9" s="53">
        <f ca="1">[1]!Min_Max(VLOOKUP($B9,'PTD Calculations'!$A:$DF,BM$2,FALSE),0,99.9)</f>
        <v>1.2065777076927935</v>
      </c>
      <c r="BN9" s="53">
        <f ca="1">[1]!Min_Max(VLOOKUP($B9,'PTD Calculations'!$A:$DF,BN$2,FALSE),0,99.9)</f>
        <v>1.2392354469661573</v>
      </c>
      <c r="BO9" s="53">
        <f t="shared" ref="BO9:BO19" ca="1" si="11">IF(OR(BM9=0,BN9=0),"NA",BM9-BN9)</f>
        <v>-3.2657739273363795E-2</v>
      </c>
      <c r="BP9" s="48"/>
      <c r="BQ9" s="40"/>
      <c r="BR9" s="54"/>
      <c r="BS9" s="53">
        <f ca="1">[1]!Min_Max(VLOOKUP($B9,'PTD Calculations'!$A:$DF,BS$2,FALSE),0,99.9)</f>
        <v>59.326377505107239</v>
      </c>
      <c r="BT9" s="53">
        <f ca="1">[1]!Min_Max(VLOOKUP($B9,'PTD Calculations'!$A:$DF,BT$2,FALSE),0,99.9)</f>
        <v>56.722514436502635</v>
      </c>
      <c r="BU9" s="53">
        <f t="shared" ref="BU9:BU19" ca="1" si="12">IF(OR(BS9=0,BT9=0),"NA",BS9-BT9)</f>
        <v>2.6038630686046034</v>
      </c>
      <c r="BV9" s="53"/>
      <c r="BW9" s="110"/>
      <c r="BX9" s="53">
        <f ca="1">[1]!Min_Max(VLOOKUP($B9,'PTD Calculations'!$A:$DF,BX$2,FALSE),0,99.9)</f>
        <v>24.547571591487692</v>
      </c>
      <c r="BY9" s="53">
        <f ca="1">[1]!Min_Max(VLOOKUP($B9,'PTD Calculations'!$A:$DF,BY$2,FALSE),0,99.9)</f>
        <v>18.812630515487662</v>
      </c>
      <c r="BZ9" s="53">
        <f t="shared" ref="BZ9:BZ19" ca="1" si="13">IF(OR(BX9=0,BY9=0),"NA",BX9-BY9)</f>
        <v>5.7349410760000303</v>
      </c>
      <c r="CA9" s="53"/>
      <c r="CB9" s="110"/>
      <c r="CC9" s="53">
        <f ca="1">[1]!Min_Max(VLOOKUP($B9,'PTD Calculations'!$A:$DF,CC$2,FALSE),0,99.9)</f>
        <v>31.147281418954194</v>
      </c>
      <c r="CD9" s="53">
        <f ca="1">[1]!Min_Max(VLOOKUP($B9,'PTD Calculations'!$A:$DF,CD$2,FALSE),0,99.9)</f>
        <v>34.738979440473848</v>
      </c>
      <c r="CE9" s="53">
        <f t="shared" ref="CE9:CE19" ca="1" si="14">IF(OR(CC9=0,CD9=0),"NA",CC9-CD9)</f>
        <v>-3.5916980215196546</v>
      </c>
      <c r="CF9" s="40"/>
      <c r="CG9" s="108"/>
      <c r="CH9" s="53">
        <f ca="1">[1]!Min_Max(VLOOKUP($B9,'PTD Calculations'!$A:$DF,CH$2,FALSE),0,99.9)</f>
        <v>3.6315244946653635</v>
      </c>
      <c r="CI9" s="53">
        <f ca="1">[1]!Min_Max(VLOOKUP($B9,'PTD Calculations'!$A:$DF,CI$2,FALSE),0,99.9)</f>
        <v>3.17090448054112</v>
      </c>
      <c r="CJ9" s="53">
        <f t="shared" ref="CJ9:CJ19" ca="1" si="15">IF(OR(CH9=0,CI9=0),"NA",CH9-CI9)</f>
        <v>0.46062001412424358</v>
      </c>
      <c r="CK9" s="48"/>
      <c r="CL9" s="40"/>
      <c r="CM9" s="54"/>
      <c r="CN9" s="53">
        <f ca="1">[1]!Min_Max(VLOOKUP($B9,'PTD Calculations'!$A:$DF,CN$2,FALSE),0,99.9)</f>
        <v>40.311396762159831</v>
      </c>
      <c r="CO9" s="53">
        <f ca="1">[1]!Min_Max(VLOOKUP($B9,'PTD Calculations'!$A:$DF,CO$2,FALSE),0,99.9)</f>
        <v>28.675105584410019</v>
      </c>
      <c r="CP9" s="53">
        <f t="shared" ref="CP9:CP19" ca="1" si="16">IF(OR(CN9=0,CO9=0),"NA",CN9-CO9)</f>
        <v>11.636291177749811</v>
      </c>
      <c r="CQ9" s="53"/>
      <c r="CR9" s="110"/>
      <c r="CS9" s="53">
        <f ca="1">[1]!Min_Max(VLOOKUP($B9,'PTD Calculations'!$A:$DF,CS$2,FALSE),0,99.9)</f>
        <v>25.232750691332285</v>
      </c>
      <c r="CT9" s="53">
        <f ca="1">[1]!Min_Max(VLOOKUP($B9,'PTD Calculations'!$A:$DF,CT$2,FALSE),0,99.9)</f>
        <v>14.190926989243346</v>
      </c>
      <c r="CU9" s="53">
        <f t="shared" ref="CU9:CU19" ca="1" si="17">IF(OR(CS9=0,CT9=0),"NA",CS9-CT9)</f>
        <v>11.041823702088939</v>
      </c>
      <c r="CV9" s="53"/>
      <c r="CW9" s="110"/>
      <c r="CX9" s="53">
        <f ca="1">[1]!Min_Max(VLOOKUP($B9,'PTD Calculations'!$A:$DF,CX$2,FALSE),0,99.9)</f>
        <v>14.232313515818696</v>
      </c>
      <c r="CY9" s="53">
        <f ca="1">[1]!Min_Max(VLOOKUP($B9,'PTD Calculations'!$A:$DF,CY$2,FALSE),0,99.9)</f>
        <v>13.662756649559332</v>
      </c>
      <c r="CZ9" s="53">
        <f t="shared" ref="CZ9:CZ19" ca="1" si="18">IF(OR(CX9=0,CY9=0),"NA",CX9-CY9)</f>
        <v>0.5695568662593633</v>
      </c>
      <c r="DA9" s="40"/>
      <c r="DB9" s="108"/>
      <c r="DC9" s="53">
        <f ca="1">[1]!Min_Max(VLOOKUP($B9,'PTD Calculations'!$A:$DF,DC$2,FALSE),0,99.9)</f>
        <v>0.84633255500884441</v>
      </c>
      <c r="DD9" s="53">
        <f ca="1">[1]!Min_Max(VLOOKUP($B9,'PTD Calculations'!$A:$DF,DD$2,FALSE),0,99.9)</f>
        <v>0.82142194560734449</v>
      </c>
      <c r="DE9" s="53">
        <f t="shared" ref="DE9:DE19" ca="1" si="19">IF(OR(DC9=0,DD9=0),"NA",DC9-DD9)</f>
        <v>2.4910609401499917E-2</v>
      </c>
      <c r="DF9" s="48"/>
      <c r="DG9" s="43"/>
      <c r="DH9" s="43" t="str">
        <f t="shared" ref="DH9:DH18" ca="1" si="20">IF(H9=0,"Hide","Show")</f>
        <v>Show</v>
      </c>
    </row>
    <row r="10" spans="1:112" s="23" customFormat="1">
      <c r="A10" s="49"/>
      <c r="B10" s="50">
        <v>8635</v>
      </c>
      <c r="C10" s="51" t="str">
        <f>VLOOKUP(B10,Stores!$A:$H,8,FALSE)</f>
        <v>8635 - Boston, MA</v>
      </c>
      <c r="D10" s="40" t="str">
        <f>VLOOKUP(B10,Stores!$A:$H,7,FALSE)</f>
        <v>MA</v>
      </c>
      <c r="E10" s="52">
        <f>VLOOKUP(B10,Stores!$A:$F,6,FALSE)</f>
        <v>36189</v>
      </c>
      <c r="F10" s="53"/>
      <c r="G10" s="54"/>
      <c r="H10" s="111">
        <f ca="1">[1]!Min_Max(VLOOKUP($B10,'PTD Calculations'!$A:$DF,H$2,FALSE),0,99.9)</f>
        <v>30.61407272330187</v>
      </c>
      <c r="I10" s="53">
        <f ca="1">[1]!Min_Max(VLOOKUP($B10,'PTD Calculations'!$A:$DF,I$2,FALSE),0,99.9)</f>
        <v>30.028050099358644</v>
      </c>
      <c r="J10" s="53">
        <f t="shared" ca="1" si="0"/>
        <v>0.5860226239432258</v>
      </c>
      <c r="K10" s="53"/>
      <c r="L10" s="110"/>
      <c r="M10" s="53">
        <f ca="1">[1]!Min_Max(VLOOKUP($B10,'PTD Calculations'!$A:$DF,M$2,FALSE),0,99.9)</f>
        <v>18.72836638335647</v>
      </c>
      <c r="N10" s="53">
        <f ca="1">[1]!Min_Max(VLOOKUP($B10,'PTD Calculations'!$A:$DF,N$2,FALSE),0,99.9)</f>
        <v>20.287508565921058</v>
      </c>
      <c r="O10" s="53">
        <f t="shared" ca="1" si="1"/>
        <v>-1.5591421825645888</v>
      </c>
      <c r="P10" s="53"/>
      <c r="Q10" s="110"/>
      <c r="R10" s="53">
        <f ca="1">[1]!Min_Max(VLOOKUP($B10,'PTD Calculations'!$A:$DF,R$2,FALSE),0,99.9)</f>
        <v>10.987520234183393</v>
      </c>
      <c r="S10" s="53">
        <f ca="1">[1]!Min_Max(VLOOKUP($B10,'PTD Calculations'!$A:$DF,S$2,FALSE),0,99.9)</f>
        <v>8.2331826389739877</v>
      </c>
      <c r="T10" s="53">
        <f t="shared" ca="1" si="2"/>
        <v>2.7543375952094049</v>
      </c>
      <c r="U10" s="40"/>
      <c r="V10" s="108"/>
      <c r="W10" s="53">
        <f ca="1">[1]!Min_Max(VLOOKUP($B10,'PTD Calculations'!$A:$DF,W$2,FALSE),0,99.9)</f>
        <v>0.89818610576200975</v>
      </c>
      <c r="X10" s="53">
        <f ca="1">[1]!Min_Max(VLOOKUP($B10,'PTD Calculations'!$A:$DF,X$2,FALSE),0,99.9)</f>
        <v>1.5073588944635974</v>
      </c>
      <c r="Y10" s="53">
        <f t="shared" ca="1" si="3"/>
        <v>-0.60917278870158764</v>
      </c>
      <c r="Z10" s="48"/>
      <c r="AA10" s="40"/>
      <c r="AB10" s="54"/>
      <c r="AC10" s="53">
        <f ca="1">[1]!Min_Max(VLOOKUP($B10,'PTD Calculations'!$A:$DF,AC$2,FALSE),0,99.9)</f>
        <v>24.147768391610118</v>
      </c>
      <c r="AD10" s="53">
        <f ca="1">[1]!Min_Max(VLOOKUP($B10,'PTD Calculations'!$A:$DF,AD$2,FALSE),0,99.9)</f>
        <v>30.169812745091669</v>
      </c>
      <c r="AE10" s="53">
        <f t="shared" ca="1" si="4"/>
        <v>-6.0220443534815509</v>
      </c>
      <c r="AF10" s="53"/>
      <c r="AG10" s="110"/>
      <c r="AH10" s="53">
        <f ca="1">[1]!Min_Max(VLOOKUP($B10,'PTD Calculations'!$A:$DF,AH$2,FALSE),0,99.9)</f>
        <v>13.454350646244723</v>
      </c>
      <c r="AI10" s="53">
        <f ca="1">[1]!Min_Max(VLOOKUP($B10,'PTD Calculations'!$A:$DF,AI$2,FALSE),0,99.9)</f>
        <v>21.81195111050496</v>
      </c>
      <c r="AJ10" s="53">
        <f t="shared" ca="1" si="5"/>
        <v>-8.3576004642602371</v>
      </c>
      <c r="AK10" s="53"/>
      <c r="AL10" s="110"/>
      <c r="AM10" s="53">
        <f ca="1">[1]!Min_Max(VLOOKUP($B10,'PTD Calculations'!$A:$DF,AM$2,FALSE),0,99.9)</f>
        <v>9.6703448037208144</v>
      </c>
      <c r="AN10" s="53">
        <f ca="1">[1]!Min_Max(VLOOKUP($B10,'PTD Calculations'!$A:$DF,AN$2,FALSE),0,99.9)</f>
        <v>7.4839182756185494</v>
      </c>
      <c r="AO10" s="53">
        <f t="shared" ca="1" si="6"/>
        <v>2.186426528102265</v>
      </c>
      <c r="AP10" s="40"/>
      <c r="AQ10" s="108"/>
      <c r="AR10" s="53">
        <f ca="1">[1]!Min_Max(VLOOKUP($B10,'PTD Calculations'!$A:$DF,AR$2,FALSE),0,99.9)</f>
        <v>1.023072941644579</v>
      </c>
      <c r="AS10" s="53">
        <f ca="1">[1]!Min_Max(VLOOKUP($B10,'PTD Calculations'!$A:$DF,AS$2,FALSE),0,99.9)</f>
        <v>0.87394335896815911</v>
      </c>
      <c r="AT10" s="53">
        <f t="shared" ca="1" si="7"/>
        <v>0.14912958267641985</v>
      </c>
      <c r="AU10" s="48"/>
      <c r="AV10" s="40"/>
      <c r="AW10" s="54"/>
      <c r="AX10" s="53">
        <f ca="1">[1]!Min_Max(VLOOKUP($B10,'PTD Calculations'!$A:$DF,AX$2,FALSE),0,99.9)</f>
        <v>32.154846029146498</v>
      </c>
      <c r="AY10" s="53">
        <f ca="1">[1]!Min_Max(VLOOKUP($B10,'PTD Calculations'!$A:$DF,AY$2,FALSE),0,99.9)</f>
        <v>41.627514457026727</v>
      </c>
      <c r="AZ10" s="53">
        <f t="shared" ca="1" si="8"/>
        <v>-9.4726684278802296</v>
      </c>
      <c r="BA10" s="53"/>
      <c r="BB10" s="110"/>
      <c r="BC10" s="53">
        <f ca="1">[1]!Min_Max(VLOOKUP($B10,'PTD Calculations'!$A:$DF,BC$2,FALSE),0,99.9)</f>
        <v>25.801347804196801</v>
      </c>
      <c r="BD10" s="53">
        <f ca="1">[1]!Min_Max(VLOOKUP($B10,'PTD Calculations'!$A:$DF,BD$2,FALSE),0,99.9)</f>
        <v>31.957093350296091</v>
      </c>
      <c r="BE10" s="53">
        <f t="shared" ca="1" si="9"/>
        <v>-6.1557455460992898</v>
      </c>
      <c r="BF10" s="53"/>
      <c r="BG10" s="110"/>
      <c r="BH10" s="53">
        <f ca="1">[1]!Min_Max(VLOOKUP($B10,'PTD Calculations'!$A:$DF,BH$2,FALSE),0,99.9)</f>
        <v>5.79812000761821</v>
      </c>
      <c r="BI10" s="53">
        <f ca="1">[1]!Min_Max(VLOOKUP($B10,'PTD Calculations'!$A:$DF,BI$2,FALSE),0,99.9)</f>
        <v>8.3046416183898444</v>
      </c>
      <c r="BJ10" s="53">
        <f t="shared" ca="1" si="10"/>
        <v>-2.5065216107716344</v>
      </c>
      <c r="BK10" s="40"/>
      <c r="BL10" s="108"/>
      <c r="BM10" s="53">
        <f ca="1">[1]!Min_Max(VLOOKUP($B10,'PTD Calculations'!$A:$DF,BM$2,FALSE),0,99.9)</f>
        <v>0.55537821733148796</v>
      </c>
      <c r="BN10" s="53">
        <f ca="1">[1]!Min_Max(VLOOKUP($B10,'PTD Calculations'!$A:$DF,BN$2,FALSE),0,99.9)</f>
        <v>1.3657794883407943</v>
      </c>
      <c r="BO10" s="53">
        <f t="shared" ca="1" si="11"/>
        <v>-0.81040127100930637</v>
      </c>
      <c r="BP10" s="48"/>
      <c r="BQ10" s="40"/>
      <c r="BR10" s="54"/>
      <c r="BS10" s="53">
        <f ca="1">[1]!Min_Max(VLOOKUP($B10,'PTD Calculations'!$A:$DF,BS$2,FALSE),0,99.9)</f>
        <v>54.524894942845336</v>
      </c>
      <c r="BT10" s="53">
        <f ca="1">[1]!Min_Max(VLOOKUP($B10,'PTD Calculations'!$A:$DF,BT$2,FALSE),0,99.9)</f>
        <v>64.755567810286507</v>
      </c>
      <c r="BU10" s="53">
        <f t="shared" ca="1" si="12"/>
        <v>-10.230672867441172</v>
      </c>
      <c r="BV10" s="53"/>
      <c r="BW10" s="110"/>
      <c r="BX10" s="53">
        <f ca="1">[1]!Min_Max(VLOOKUP($B10,'PTD Calculations'!$A:$DF,BX$2,FALSE),0,99.9)</f>
        <v>20.83712789449115</v>
      </c>
      <c r="BY10" s="53">
        <f ca="1">[1]!Min_Max(VLOOKUP($B10,'PTD Calculations'!$A:$DF,BY$2,FALSE),0,99.9)</f>
        <v>21.274572477119708</v>
      </c>
      <c r="BZ10" s="53">
        <f t="shared" ca="1" si="13"/>
        <v>-0.43744458262855801</v>
      </c>
      <c r="CA10" s="53"/>
      <c r="CB10" s="110"/>
      <c r="CC10" s="53">
        <f ca="1">[1]!Min_Max(VLOOKUP($B10,'PTD Calculations'!$A:$DF,CC$2,FALSE),0,99.9)</f>
        <v>30.751912876330888</v>
      </c>
      <c r="CD10" s="53">
        <f ca="1">[1]!Min_Max(VLOOKUP($B10,'PTD Calculations'!$A:$DF,CD$2,FALSE),0,99.9)</f>
        <v>38.338826481883416</v>
      </c>
      <c r="CE10" s="53">
        <f t="shared" ca="1" si="14"/>
        <v>-7.5869136055525281</v>
      </c>
      <c r="CF10" s="40"/>
      <c r="CG10" s="108"/>
      <c r="CH10" s="53">
        <f ca="1">[1]!Min_Max(VLOOKUP($B10,'PTD Calculations'!$A:$DF,CH$2,FALSE),0,99.9)</f>
        <v>2.9358541720233036</v>
      </c>
      <c r="CI10" s="53">
        <f ca="1">[1]!Min_Max(VLOOKUP($B10,'PTD Calculations'!$A:$DF,CI$2,FALSE),0,99.9)</f>
        <v>5.1421688512833885</v>
      </c>
      <c r="CJ10" s="53">
        <f t="shared" ca="1" si="15"/>
        <v>-2.206314679260085</v>
      </c>
      <c r="CK10" s="48"/>
      <c r="CL10" s="40"/>
      <c r="CM10" s="54"/>
      <c r="CN10" s="53">
        <f ca="1">[1]!Min_Max(VLOOKUP($B10,'PTD Calculations'!$A:$DF,CN$2,FALSE),0,99.9)</f>
        <v>0</v>
      </c>
      <c r="CO10" s="53">
        <f ca="1">[1]!Min_Max(VLOOKUP($B10,'PTD Calculations'!$A:$DF,CO$2,FALSE),0,99.9)</f>
        <v>0</v>
      </c>
      <c r="CP10" s="53" t="str">
        <f t="shared" ca="1" si="16"/>
        <v>NA</v>
      </c>
      <c r="CQ10" s="53"/>
      <c r="CR10" s="110"/>
      <c r="CS10" s="53">
        <f ca="1">[1]!Min_Max(VLOOKUP($B10,'PTD Calculations'!$A:$DF,CS$2,FALSE),0,99.9)</f>
        <v>0</v>
      </c>
      <c r="CT10" s="53">
        <f ca="1">[1]!Min_Max(VLOOKUP($B10,'PTD Calculations'!$A:$DF,CT$2,FALSE),0,99.9)</f>
        <v>0</v>
      </c>
      <c r="CU10" s="53" t="str">
        <f t="shared" ca="1" si="17"/>
        <v>NA</v>
      </c>
      <c r="CV10" s="53"/>
      <c r="CW10" s="110"/>
      <c r="CX10" s="53">
        <f ca="1">[1]!Min_Max(VLOOKUP($B10,'PTD Calculations'!$A:$DF,CX$2,FALSE),0,99.9)</f>
        <v>0</v>
      </c>
      <c r="CY10" s="53">
        <f ca="1">[1]!Min_Max(VLOOKUP($B10,'PTD Calculations'!$A:$DF,CY$2,FALSE),0,99.9)</f>
        <v>0</v>
      </c>
      <c r="CZ10" s="53" t="str">
        <f t="shared" ca="1" si="18"/>
        <v>NA</v>
      </c>
      <c r="DA10" s="40"/>
      <c r="DB10" s="108"/>
      <c r="DC10" s="53">
        <f ca="1">[1]!Min_Max(VLOOKUP($B10,'PTD Calculations'!$A:$DF,DC$2,FALSE),0,99.9)</f>
        <v>0</v>
      </c>
      <c r="DD10" s="53">
        <f ca="1">[1]!Min_Max(VLOOKUP($B10,'PTD Calculations'!$A:$DF,DD$2,FALSE),0,99.9)</f>
        <v>0</v>
      </c>
      <c r="DE10" s="53" t="str">
        <f t="shared" ca="1" si="19"/>
        <v>NA</v>
      </c>
      <c r="DF10" s="48"/>
      <c r="DG10" s="43"/>
      <c r="DH10" s="43" t="str">
        <f t="shared" ca="1" si="20"/>
        <v>Show</v>
      </c>
    </row>
    <row r="11" spans="1:112" s="23" customFormat="1">
      <c r="A11" s="49"/>
      <c r="B11" s="50">
        <v>8604</v>
      </c>
      <c r="C11" s="51" t="str">
        <f>VLOOKUP(B11,Stores!$A:$H,8,FALSE)</f>
        <v>8604 - Charlotte, NC</v>
      </c>
      <c r="D11" s="40" t="str">
        <f>VLOOKUP(B11,Stores!$A:$H,7,FALSE)</f>
        <v>NC</v>
      </c>
      <c r="E11" s="52">
        <f>VLOOKUP(B11,Stores!$A:$F,6,FALSE)</f>
        <v>41576</v>
      </c>
      <c r="F11" s="53"/>
      <c r="G11" s="54"/>
      <c r="H11" s="109">
        <f ca="1">[1]!Min_Max(VLOOKUP($B11,'PTD Calculations'!$A:$DF,H$2,FALSE),0,99.9)</f>
        <v>30.052949457725092</v>
      </c>
      <c r="I11" s="53">
        <f ca="1">[1]!Min_Max(VLOOKUP($B11,'PTD Calculations'!$A:$DF,I$2,FALSE),0,99.9)</f>
        <v>37.329029186536417</v>
      </c>
      <c r="J11" s="53">
        <f t="shared" ca="1" si="0"/>
        <v>-7.2760797288113253</v>
      </c>
      <c r="K11" s="53"/>
      <c r="L11" s="110"/>
      <c r="M11" s="53">
        <f ca="1">[1]!Min_Max(VLOOKUP($B11,'PTD Calculations'!$A:$DF,M$2,FALSE),0,99.9)</f>
        <v>18.745417002097199</v>
      </c>
      <c r="N11" s="53">
        <f ca="1">[1]!Min_Max(VLOOKUP($B11,'PTD Calculations'!$A:$DF,N$2,FALSE),0,99.9)</f>
        <v>25.981724608961869</v>
      </c>
      <c r="O11" s="53">
        <f t="shared" ca="1" si="1"/>
        <v>-7.2363076068646706</v>
      </c>
      <c r="P11" s="53"/>
      <c r="Q11" s="110"/>
      <c r="R11" s="53">
        <f ca="1">[1]!Min_Max(VLOOKUP($B11,'PTD Calculations'!$A:$DF,R$2,FALSE),0,99.9)</f>
        <v>10.097554392540797</v>
      </c>
      <c r="S11" s="53">
        <f ca="1">[1]!Min_Max(VLOOKUP($B11,'PTD Calculations'!$A:$DF,S$2,FALSE),0,99.9)</f>
        <v>10.032151216138406</v>
      </c>
      <c r="T11" s="53">
        <f t="shared" ca="1" si="2"/>
        <v>6.5403176402391239E-2</v>
      </c>
      <c r="U11" s="40"/>
      <c r="V11" s="108"/>
      <c r="W11" s="53">
        <f ca="1">[1]!Min_Max(VLOOKUP($B11,'PTD Calculations'!$A:$DF,W$2,FALSE),0,99.9)</f>
        <v>1.1215834484323293</v>
      </c>
      <c r="X11" s="53">
        <f ca="1">[1]!Min_Max(VLOOKUP($B11,'PTD Calculations'!$A:$DF,X$2,FALSE),0,99.9)</f>
        <v>1.1452305079365506</v>
      </c>
      <c r="Y11" s="53">
        <f t="shared" ca="1" si="3"/>
        <v>-2.3647059504221302E-2</v>
      </c>
      <c r="Z11" s="48"/>
      <c r="AA11" s="40"/>
      <c r="AB11" s="54"/>
      <c r="AC11" s="53">
        <f ca="1">[1]!Min_Max(VLOOKUP($B11,'PTD Calculations'!$A:$DF,AC$2,FALSE),0,99.9)</f>
        <v>22.800469212133617</v>
      </c>
      <c r="AD11" s="53">
        <f ca="1">[1]!Min_Max(VLOOKUP($B11,'PTD Calculations'!$A:$DF,AD$2,FALSE),0,99.9)</f>
        <v>23.215919144336887</v>
      </c>
      <c r="AE11" s="53">
        <f t="shared" ca="1" si="4"/>
        <v>-0.41544993220326987</v>
      </c>
      <c r="AF11" s="53"/>
      <c r="AG11" s="110"/>
      <c r="AH11" s="53">
        <f ca="1">[1]!Min_Max(VLOOKUP($B11,'PTD Calculations'!$A:$DF,AH$2,FALSE),0,99.9)</f>
        <v>17.118803471617355</v>
      </c>
      <c r="AI11" s="53">
        <f ca="1">[1]!Min_Max(VLOOKUP($B11,'PTD Calculations'!$A:$DF,AI$2,FALSE),0,99.9)</f>
        <v>15.599841639110364</v>
      </c>
      <c r="AJ11" s="53">
        <f t="shared" ca="1" si="5"/>
        <v>1.5189618325069905</v>
      </c>
      <c r="AK11" s="53"/>
      <c r="AL11" s="110"/>
      <c r="AM11" s="53">
        <f ca="1">[1]!Min_Max(VLOOKUP($B11,'PTD Calculations'!$A:$DF,AM$2,FALSE),0,99.9)</f>
        <v>4.9528575538100625</v>
      </c>
      <c r="AN11" s="53">
        <f ca="1">[1]!Min_Max(VLOOKUP($B11,'PTD Calculations'!$A:$DF,AN$2,FALSE),0,99.9)</f>
        <v>6.9552317920280622</v>
      </c>
      <c r="AO11" s="53">
        <f t="shared" ca="1" si="6"/>
        <v>-2.0023742382179996</v>
      </c>
      <c r="AP11" s="40"/>
      <c r="AQ11" s="108"/>
      <c r="AR11" s="53">
        <f ca="1">[1]!Min_Max(VLOOKUP($B11,'PTD Calculations'!$A:$DF,AR$2,FALSE),0,99.9)</f>
        <v>0.72880818670619585</v>
      </c>
      <c r="AS11" s="53">
        <f ca="1">[1]!Min_Max(VLOOKUP($B11,'PTD Calculations'!$A:$DF,AS$2,FALSE),0,99.9)</f>
        <v>0.66084571319846241</v>
      </c>
      <c r="AT11" s="53">
        <f t="shared" ca="1" si="7"/>
        <v>6.7962473507733434E-2</v>
      </c>
      <c r="AU11" s="48"/>
      <c r="AV11" s="40"/>
      <c r="AW11" s="54"/>
      <c r="AX11" s="53">
        <f ca="1">[1]!Min_Max(VLOOKUP($B11,'PTD Calculations'!$A:$DF,AX$2,FALSE),0,99.9)</f>
        <v>28.409872322064018</v>
      </c>
      <c r="AY11" s="53">
        <f ca="1">[1]!Min_Max(VLOOKUP($B11,'PTD Calculations'!$A:$DF,AY$2,FALSE),0,99.9)</f>
        <v>33.988388036630134</v>
      </c>
      <c r="AZ11" s="53">
        <f t="shared" ca="1" si="8"/>
        <v>-5.5785157145661159</v>
      </c>
      <c r="BA11" s="53"/>
      <c r="BB11" s="110"/>
      <c r="BC11" s="53">
        <f ca="1">[1]!Min_Max(VLOOKUP($B11,'PTD Calculations'!$A:$DF,BC$2,FALSE),0,99.9)</f>
        <v>23.342819084221674</v>
      </c>
      <c r="BD11" s="53">
        <f ca="1">[1]!Min_Max(VLOOKUP($B11,'PTD Calculations'!$A:$DF,BD$2,FALSE),0,99.9)</f>
        <v>28.744515180305463</v>
      </c>
      <c r="BE11" s="53">
        <f t="shared" ca="1" si="9"/>
        <v>-5.4016960960837892</v>
      </c>
      <c r="BF11" s="53"/>
      <c r="BG11" s="110"/>
      <c r="BH11" s="53">
        <f ca="1">[1]!Min_Max(VLOOKUP($B11,'PTD Calculations'!$A:$DF,BH$2,FALSE),0,99.9)</f>
        <v>4.042257407837047</v>
      </c>
      <c r="BI11" s="53">
        <f ca="1">[1]!Min_Max(VLOOKUP($B11,'PTD Calculations'!$A:$DF,BI$2,FALSE),0,99.9)</f>
        <v>4.4033877166537687</v>
      </c>
      <c r="BJ11" s="53">
        <f t="shared" ca="1" si="10"/>
        <v>-0.3611303088167217</v>
      </c>
      <c r="BK11" s="40"/>
      <c r="BL11" s="108"/>
      <c r="BM11" s="53">
        <f ca="1">[1]!Min_Max(VLOOKUP($B11,'PTD Calculations'!$A:$DF,BM$2,FALSE),0,99.9)</f>
        <v>1.0247958300052966</v>
      </c>
      <c r="BN11" s="53">
        <f ca="1">[1]!Min_Max(VLOOKUP($B11,'PTD Calculations'!$A:$DF,BN$2,FALSE),0,99.9)</f>
        <v>0.84048513967090666</v>
      </c>
      <c r="BO11" s="53">
        <f t="shared" ca="1" si="11"/>
        <v>0.18431069033438996</v>
      </c>
      <c r="BP11" s="48"/>
      <c r="BQ11" s="40"/>
      <c r="BR11" s="54"/>
      <c r="BS11" s="53">
        <f ca="1">[1]!Min_Max(VLOOKUP($B11,'PTD Calculations'!$A:$DF,BS$2,FALSE),0,99.9)</f>
        <v>64.667753445847893</v>
      </c>
      <c r="BT11" s="53">
        <f ca="1">[1]!Min_Max(VLOOKUP($B11,'PTD Calculations'!$A:$DF,BT$2,FALSE),0,99.9)</f>
        <v>58.820729792278023</v>
      </c>
      <c r="BU11" s="53">
        <f t="shared" ca="1" si="12"/>
        <v>5.8470236535698703</v>
      </c>
      <c r="BV11" s="53"/>
      <c r="BW11" s="110"/>
      <c r="BX11" s="53">
        <f ca="1">[1]!Min_Max(VLOOKUP($B11,'PTD Calculations'!$A:$DF,BX$2,FALSE),0,99.9)</f>
        <v>17.649458678393646</v>
      </c>
      <c r="BY11" s="53">
        <f ca="1">[1]!Min_Max(VLOOKUP($B11,'PTD Calculations'!$A:$DF,BY$2,FALSE),0,99.9)</f>
        <v>16.962395352129537</v>
      </c>
      <c r="BZ11" s="53">
        <f t="shared" ca="1" si="13"/>
        <v>0.68706332626410926</v>
      </c>
      <c r="CA11" s="53"/>
      <c r="CB11" s="110"/>
      <c r="CC11" s="53">
        <f ca="1">[1]!Min_Max(VLOOKUP($B11,'PTD Calculations'!$A:$DF,CC$2,FALSE),0,99.9)</f>
        <v>42.245427174404362</v>
      </c>
      <c r="CD11" s="53">
        <f ca="1">[1]!Min_Max(VLOOKUP($B11,'PTD Calculations'!$A:$DF,CD$2,FALSE),0,99.9)</f>
        <v>37.812990462441512</v>
      </c>
      <c r="CE11" s="53">
        <f t="shared" ca="1" si="14"/>
        <v>4.4324367119628505</v>
      </c>
      <c r="CF11" s="40"/>
      <c r="CG11" s="108"/>
      <c r="CH11" s="53">
        <f ca="1">[1]!Min_Max(VLOOKUP($B11,'PTD Calculations'!$A:$DF,CH$2,FALSE),0,99.9)</f>
        <v>4.7728675930498925</v>
      </c>
      <c r="CI11" s="53">
        <f ca="1">[1]!Min_Max(VLOOKUP($B11,'PTD Calculations'!$A:$DF,CI$2,FALSE),0,99.9)</f>
        <v>4.0453439777069669</v>
      </c>
      <c r="CJ11" s="53">
        <f t="shared" ca="1" si="15"/>
        <v>0.72752361534292564</v>
      </c>
      <c r="CK11" s="48"/>
      <c r="CL11" s="40"/>
      <c r="CM11" s="54"/>
      <c r="CN11" s="53">
        <f ca="1">[1]!Min_Max(VLOOKUP($B11,'PTD Calculations'!$A:$DF,CN$2,FALSE),0,99.9)</f>
        <v>29.776837698254571</v>
      </c>
      <c r="CO11" s="53">
        <f ca="1">[1]!Min_Max(VLOOKUP($B11,'PTD Calculations'!$A:$DF,CO$2,FALSE),0,99.9)</f>
        <v>31.561510988674147</v>
      </c>
      <c r="CP11" s="53">
        <f t="shared" ca="1" si="16"/>
        <v>-1.7846732904195761</v>
      </c>
      <c r="CQ11" s="53"/>
      <c r="CR11" s="110"/>
      <c r="CS11" s="53">
        <f ca="1">[1]!Min_Max(VLOOKUP($B11,'PTD Calculations'!$A:$DF,CS$2,FALSE),0,99.9)</f>
        <v>14.874097591469198</v>
      </c>
      <c r="CT11" s="53">
        <f ca="1">[1]!Min_Max(VLOOKUP($B11,'PTD Calculations'!$A:$DF,CT$2,FALSE),0,99.9)</f>
        <v>18.448161440197882</v>
      </c>
      <c r="CU11" s="53">
        <f t="shared" ca="1" si="17"/>
        <v>-3.5740638487286844</v>
      </c>
      <c r="CV11" s="53"/>
      <c r="CW11" s="110"/>
      <c r="CX11" s="53">
        <f ca="1">[1]!Min_Max(VLOOKUP($B11,'PTD Calculations'!$A:$DF,CX$2,FALSE),0,99.9)</f>
        <v>10.756473084079001</v>
      </c>
      <c r="CY11" s="53">
        <f ca="1">[1]!Min_Max(VLOOKUP($B11,'PTD Calculations'!$A:$DF,CY$2,FALSE),0,99.9)</f>
        <v>12.310889952382613</v>
      </c>
      <c r="CZ11" s="53">
        <f t="shared" ca="1" si="18"/>
        <v>-1.5544168683036119</v>
      </c>
      <c r="DA11" s="40"/>
      <c r="DB11" s="108"/>
      <c r="DC11" s="53">
        <f ca="1">[1]!Min_Max(VLOOKUP($B11,'PTD Calculations'!$A:$DF,DC$2,FALSE),0,99.9)</f>
        <v>4.1462670227063754</v>
      </c>
      <c r="DD11" s="53">
        <f ca="1">[1]!Min_Max(VLOOKUP($B11,'PTD Calculations'!$A:$DF,DD$2,FALSE),0,99.9)</f>
        <v>0.80245959609365236</v>
      </c>
      <c r="DE11" s="53">
        <f t="shared" ca="1" si="19"/>
        <v>3.3438074266127229</v>
      </c>
      <c r="DF11" s="48"/>
      <c r="DG11" s="43"/>
      <c r="DH11" s="43" t="str">
        <f t="shared" ca="1" si="20"/>
        <v>Show</v>
      </c>
    </row>
    <row r="12" spans="1:112" s="23" customFormat="1">
      <c r="A12" s="49"/>
      <c r="B12" s="50">
        <v>8615</v>
      </c>
      <c r="C12" s="51" t="str">
        <f>VLOOKUP(B12,Stores!$A:$H,8,FALSE)</f>
        <v>8615 - Orlando, FL</v>
      </c>
      <c r="D12" s="40" t="str">
        <f>VLOOKUP(B12,Stores!$A:$H,7,FALSE)</f>
        <v>FL</v>
      </c>
      <c r="E12" s="52">
        <f>VLOOKUP(B12,Stores!$A:$F,6,FALSE)</f>
        <v>41901</v>
      </c>
      <c r="F12" s="53"/>
      <c r="G12" s="54"/>
      <c r="H12" s="109">
        <f ca="1">[1]!Min_Max(VLOOKUP($B12,'PTD Calculations'!$A:$DF,H$2,FALSE),0,99.9)</f>
        <v>41.686228218873339</v>
      </c>
      <c r="I12" s="53">
        <f ca="1">[1]!Min_Max(VLOOKUP($B12,'PTD Calculations'!$A:$DF,I$2,FALSE),0,99.9)</f>
        <v>0</v>
      </c>
      <c r="J12" s="53" t="str">
        <f t="shared" ca="1" si="0"/>
        <v>NA</v>
      </c>
      <c r="K12" s="53"/>
      <c r="L12" s="110"/>
      <c r="M12" s="53">
        <f ca="1">[1]!Min_Max(VLOOKUP($B12,'PTD Calculations'!$A:$DF,M$2,FALSE),0,99.9)</f>
        <v>26.260610832601454</v>
      </c>
      <c r="N12" s="53">
        <f ca="1">[1]!Min_Max(VLOOKUP($B12,'PTD Calculations'!$A:$DF,N$2,FALSE),0,99.9)</f>
        <v>0</v>
      </c>
      <c r="O12" s="53" t="str">
        <f t="shared" ca="1" si="1"/>
        <v>NA</v>
      </c>
      <c r="P12" s="53"/>
      <c r="Q12" s="110"/>
      <c r="R12" s="53">
        <f ca="1">[1]!Min_Max(VLOOKUP($B12,'PTD Calculations'!$A:$DF,R$2,FALSE),0,99.9)</f>
        <v>14.372497717766535</v>
      </c>
      <c r="S12" s="53">
        <f ca="1">[1]!Min_Max(VLOOKUP($B12,'PTD Calculations'!$A:$DF,S$2,FALSE),0,99.9)</f>
        <v>0</v>
      </c>
      <c r="T12" s="53" t="str">
        <f t="shared" ca="1" si="2"/>
        <v>NA</v>
      </c>
      <c r="U12" s="40"/>
      <c r="V12" s="108"/>
      <c r="W12" s="53">
        <f ca="1">[1]!Min_Max(VLOOKUP($B12,'PTD Calculations'!$A:$DF,W$2,FALSE),0,99.9)</f>
        <v>1.0531196685053497</v>
      </c>
      <c r="X12" s="53">
        <f ca="1">[1]!Min_Max(VLOOKUP($B12,'PTD Calculations'!$A:$DF,X$2,FALSE),0,99.9)</f>
        <v>0</v>
      </c>
      <c r="Y12" s="53" t="str">
        <f t="shared" ca="1" si="3"/>
        <v>NA</v>
      </c>
      <c r="Z12" s="48"/>
      <c r="AA12" s="40"/>
      <c r="AB12" s="54"/>
      <c r="AC12" s="53">
        <f ca="1">[1]!Min_Max(VLOOKUP($B12,'PTD Calculations'!$A:$DF,AC$2,FALSE),0,99.9)</f>
        <v>28.748508238777053</v>
      </c>
      <c r="AD12" s="53">
        <f ca="1">[1]!Min_Max(VLOOKUP($B12,'PTD Calculations'!$A:$DF,AD$2,FALSE),0,99.9)</f>
        <v>0</v>
      </c>
      <c r="AE12" s="53" t="str">
        <f t="shared" ca="1" si="4"/>
        <v>NA</v>
      </c>
      <c r="AF12" s="53"/>
      <c r="AG12" s="110"/>
      <c r="AH12" s="53">
        <f ca="1">[1]!Min_Max(VLOOKUP($B12,'PTD Calculations'!$A:$DF,AH$2,FALSE),0,99.9)</f>
        <v>21.886608213545621</v>
      </c>
      <c r="AI12" s="53">
        <f ca="1">[1]!Min_Max(VLOOKUP($B12,'PTD Calculations'!$A:$DF,AI$2,FALSE),0,99.9)</f>
        <v>0</v>
      </c>
      <c r="AJ12" s="53" t="str">
        <f t="shared" ca="1" si="5"/>
        <v>NA</v>
      </c>
      <c r="AK12" s="53"/>
      <c r="AL12" s="110"/>
      <c r="AM12" s="53">
        <f ca="1">[1]!Min_Max(VLOOKUP($B12,'PTD Calculations'!$A:$DF,AM$2,FALSE),0,99.9)</f>
        <v>6.2827579900685091</v>
      </c>
      <c r="AN12" s="53">
        <f ca="1">[1]!Min_Max(VLOOKUP($B12,'PTD Calculations'!$A:$DF,AN$2,FALSE),0,99.9)</f>
        <v>0</v>
      </c>
      <c r="AO12" s="53" t="str">
        <f t="shared" ca="1" si="6"/>
        <v>NA</v>
      </c>
      <c r="AP12" s="40"/>
      <c r="AQ12" s="108"/>
      <c r="AR12" s="53">
        <f ca="1">[1]!Min_Max(VLOOKUP($B12,'PTD Calculations'!$A:$DF,AR$2,FALSE),0,99.9)</f>
        <v>0.57914203516292118</v>
      </c>
      <c r="AS12" s="53">
        <f ca="1">[1]!Min_Max(VLOOKUP($B12,'PTD Calculations'!$A:$DF,AS$2,FALSE),0,99.9)</f>
        <v>0</v>
      </c>
      <c r="AT12" s="53" t="str">
        <f t="shared" ca="1" si="7"/>
        <v>NA</v>
      </c>
      <c r="AU12" s="48"/>
      <c r="AV12" s="40"/>
      <c r="AW12" s="54"/>
      <c r="AX12" s="53">
        <f ca="1">[1]!Min_Max(VLOOKUP($B12,'PTD Calculations'!$A:$DF,AX$2,FALSE),0,99.9)</f>
        <v>34.115317434145652</v>
      </c>
      <c r="AY12" s="53">
        <f ca="1">[1]!Min_Max(VLOOKUP($B12,'PTD Calculations'!$A:$DF,AY$2,FALSE),0,99.9)</f>
        <v>0</v>
      </c>
      <c r="AZ12" s="53" t="str">
        <f t="shared" ca="1" si="8"/>
        <v>NA</v>
      </c>
      <c r="BA12" s="53"/>
      <c r="BB12" s="110"/>
      <c r="BC12" s="53">
        <f ca="1">[1]!Min_Max(VLOOKUP($B12,'PTD Calculations'!$A:$DF,BC$2,FALSE),0,99.9)</f>
        <v>27.473670381314445</v>
      </c>
      <c r="BD12" s="53">
        <f ca="1">[1]!Min_Max(VLOOKUP($B12,'PTD Calculations'!$A:$DF,BD$2,FALSE),0,99.9)</f>
        <v>0</v>
      </c>
      <c r="BE12" s="53" t="str">
        <f t="shared" ca="1" si="9"/>
        <v>NA</v>
      </c>
      <c r="BF12" s="53"/>
      <c r="BG12" s="110"/>
      <c r="BH12" s="53">
        <f ca="1">[1]!Min_Max(VLOOKUP($B12,'PTD Calculations'!$A:$DF,BH$2,FALSE),0,99.9)</f>
        <v>6.0055174638527786</v>
      </c>
      <c r="BI12" s="53">
        <f ca="1">[1]!Min_Max(VLOOKUP($B12,'PTD Calculations'!$A:$DF,BI$2,FALSE),0,99.9)</f>
        <v>0</v>
      </c>
      <c r="BJ12" s="53" t="str">
        <f t="shared" ca="1" si="10"/>
        <v>NA</v>
      </c>
      <c r="BK12" s="40"/>
      <c r="BL12" s="108"/>
      <c r="BM12" s="53">
        <f ca="1">[1]!Min_Max(VLOOKUP($B12,'PTD Calculations'!$A:$DF,BM$2,FALSE),0,99.9)</f>
        <v>0.63612958897843108</v>
      </c>
      <c r="BN12" s="53">
        <f ca="1">[1]!Min_Max(VLOOKUP($B12,'PTD Calculations'!$A:$DF,BN$2,FALSE),0,99.9)</f>
        <v>0</v>
      </c>
      <c r="BO12" s="53" t="str">
        <f t="shared" ca="1" si="11"/>
        <v>NA</v>
      </c>
      <c r="BP12" s="48"/>
      <c r="BQ12" s="40"/>
      <c r="BR12" s="54"/>
      <c r="BS12" s="53">
        <f ca="1">[1]!Min_Max(VLOOKUP($B12,'PTD Calculations'!$A:$DF,BS$2,FALSE),0,99.9)</f>
        <v>55.27023444268908</v>
      </c>
      <c r="BT12" s="53">
        <f ca="1">[1]!Min_Max(VLOOKUP($B12,'PTD Calculations'!$A:$DF,BT$2,FALSE),0,99.9)</f>
        <v>0</v>
      </c>
      <c r="BU12" s="53" t="str">
        <f t="shared" ca="1" si="12"/>
        <v>NA</v>
      </c>
      <c r="BV12" s="53"/>
      <c r="BW12" s="110"/>
      <c r="BX12" s="53">
        <f ca="1">[1]!Min_Max(VLOOKUP($B12,'PTD Calculations'!$A:$DF,BX$2,FALSE),0,99.9)</f>
        <v>25.081975293096338</v>
      </c>
      <c r="BY12" s="53">
        <f ca="1">[1]!Min_Max(VLOOKUP($B12,'PTD Calculations'!$A:$DF,BY$2,FALSE),0,99.9)</f>
        <v>0</v>
      </c>
      <c r="BZ12" s="53" t="str">
        <f t="shared" ca="1" si="13"/>
        <v>NA</v>
      </c>
      <c r="CA12" s="53"/>
      <c r="CB12" s="110"/>
      <c r="CC12" s="53">
        <f ca="1">[1]!Min_Max(VLOOKUP($B12,'PTD Calculations'!$A:$DF,CC$2,FALSE),0,99.9)</f>
        <v>27.842272953979386</v>
      </c>
      <c r="CD12" s="53">
        <f ca="1">[1]!Min_Max(VLOOKUP($B12,'PTD Calculations'!$A:$DF,CD$2,FALSE),0,99.9)</f>
        <v>0</v>
      </c>
      <c r="CE12" s="53" t="str">
        <f t="shared" ca="1" si="14"/>
        <v>NA</v>
      </c>
      <c r="CF12" s="40"/>
      <c r="CG12" s="108"/>
      <c r="CH12" s="53">
        <f ca="1">[1]!Min_Max(VLOOKUP($B12,'PTD Calculations'!$A:$DF,CH$2,FALSE),0,99.9)</f>
        <v>2.3459861956133508</v>
      </c>
      <c r="CI12" s="53">
        <f ca="1">[1]!Min_Max(VLOOKUP($B12,'PTD Calculations'!$A:$DF,CI$2,FALSE),0,99.9)</f>
        <v>0</v>
      </c>
      <c r="CJ12" s="53" t="str">
        <f t="shared" ca="1" si="15"/>
        <v>NA</v>
      </c>
      <c r="CK12" s="48"/>
      <c r="CL12" s="40"/>
      <c r="CM12" s="54"/>
      <c r="CN12" s="53">
        <f ca="1">[1]!Min_Max(VLOOKUP($B12,'PTD Calculations'!$A:$DF,CN$2,FALSE),0,99.9)</f>
        <v>28.046527114390258</v>
      </c>
      <c r="CO12" s="53">
        <f ca="1">[1]!Min_Max(VLOOKUP($B12,'PTD Calculations'!$A:$DF,CO$2,FALSE),0,99.9)</f>
        <v>0</v>
      </c>
      <c r="CP12" s="53" t="str">
        <f t="shared" ca="1" si="16"/>
        <v>NA</v>
      </c>
      <c r="CQ12" s="53"/>
      <c r="CR12" s="110"/>
      <c r="CS12" s="53">
        <f ca="1">[1]!Min_Max(VLOOKUP($B12,'PTD Calculations'!$A:$DF,CS$2,FALSE),0,99.9)</f>
        <v>15.11617555427282</v>
      </c>
      <c r="CT12" s="53">
        <f ca="1">[1]!Min_Max(VLOOKUP($B12,'PTD Calculations'!$A:$DF,CT$2,FALSE),0,99.9)</f>
        <v>0</v>
      </c>
      <c r="CU12" s="53" t="str">
        <f t="shared" ca="1" si="17"/>
        <v>NA</v>
      </c>
      <c r="CV12" s="53"/>
      <c r="CW12" s="110"/>
      <c r="CX12" s="53">
        <f ca="1">[1]!Min_Max(VLOOKUP($B12,'PTD Calculations'!$A:$DF,CX$2,FALSE),0,99.9)</f>
        <v>12.095956145351087</v>
      </c>
      <c r="CY12" s="53">
        <f ca="1">[1]!Min_Max(VLOOKUP($B12,'PTD Calculations'!$A:$DF,CY$2,FALSE),0,99.9)</f>
        <v>0</v>
      </c>
      <c r="CZ12" s="53" t="str">
        <f t="shared" ca="1" si="18"/>
        <v>NA</v>
      </c>
      <c r="DA12" s="40"/>
      <c r="DB12" s="108"/>
      <c r="DC12" s="53">
        <f ca="1">[1]!Min_Max(VLOOKUP($B12,'PTD Calculations'!$A:$DF,DC$2,FALSE),0,99.9)</f>
        <v>0.83439541476635348</v>
      </c>
      <c r="DD12" s="53">
        <f ca="1">[1]!Min_Max(VLOOKUP($B12,'PTD Calculations'!$A:$DF,DD$2,FALSE),0,99.9)</f>
        <v>0</v>
      </c>
      <c r="DE12" s="53" t="str">
        <f t="shared" ca="1" si="19"/>
        <v>NA</v>
      </c>
      <c r="DF12" s="48"/>
      <c r="DG12" s="43"/>
      <c r="DH12" s="43" t="str">
        <f t="shared" ca="1" si="20"/>
        <v>Show</v>
      </c>
    </row>
    <row r="13" spans="1:112" s="23" customFormat="1">
      <c r="A13" s="49"/>
      <c r="B13" s="50">
        <v>8655</v>
      </c>
      <c r="C13" s="51" t="str">
        <f>VLOOKUP(B13,Stores!$A:$H,8,FALSE)</f>
        <v>8655 - Washington, DC</v>
      </c>
      <c r="D13" s="40" t="str">
        <f>VLOOKUP(B13,Stores!$A:$H,7,FALSE)</f>
        <v>DC</v>
      </c>
      <c r="E13" s="52">
        <f>VLOOKUP(B13,Stores!$A:$F,6,FALSE)</f>
        <v>41638</v>
      </c>
      <c r="F13" s="53"/>
      <c r="G13" s="54"/>
      <c r="H13" s="109">
        <f ca="1">[1]!Min_Max(VLOOKUP($B13,'PTD Calculations'!$A:$DF,H$2,FALSE),0,99.9)</f>
        <v>29.558976782115305</v>
      </c>
      <c r="I13" s="53">
        <f ca="1">[1]!Min_Max(VLOOKUP($B13,'PTD Calculations'!$A:$DF,I$2,FALSE),0,99.9)</f>
        <v>37.371770880101899</v>
      </c>
      <c r="J13" s="53">
        <f t="shared" ca="1" si="0"/>
        <v>-7.8127940979865933</v>
      </c>
      <c r="K13" s="53"/>
      <c r="L13" s="110"/>
      <c r="M13" s="53">
        <f ca="1">[1]!Min_Max(VLOOKUP($B13,'PTD Calculations'!$A:$DF,M$2,FALSE),0,99.9)</f>
        <v>18.749002845600373</v>
      </c>
      <c r="N13" s="53">
        <f ca="1">[1]!Min_Max(VLOOKUP($B13,'PTD Calculations'!$A:$DF,N$2,FALSE),0,99.9)</f>
        <v>25.380848989665068</v>
      </c>
      <c r="O13" s="53">
        <f t="shared" ca="1" si="1"/>
        <v>-6.6318461440646956</v>
      </c>
      <c r="P13" s="53"/>
      <c r="Q13" s="110"/>
      <c r="R13" s="53">
        <f ca="1">[1]!Min_Max(VLOOKUP($B13,'PTD Calculations'!$A:$DF,R$2,FALSE),0,99.9)</f>
        <v>9.8561819810447133</v>
      </c>
      <c r="S13" s="53">
        <f ca="1">[1]!Min_Max(VLOOKUP($B13,'PTD Calculations'!$A:$DF,S$2,FALSE),0,99.9)</f>
        <v>10.333125043628593</v>
      </c>
      <c r="T13" s="53">
        <f t="shared" ca="1" si="2"/>
        <v>-0.47694306258387975</v>
      </c>
      <c r="U13" s="40"/>
      <c r="V13" s="108"/>
      <c r="W13" s="53">
        <f ca="1">[1]!Min_Max(VLOOKUP($B13,'PTD Calculations'!$A:$DF,W$2,FALSE),0,99.9)</f>
        <v>0.95379195547021689</v>
      </c>
      <c r="X13" s="53">
        <f ca="1">[1]!Min_Max(VLOOKUP($B13,'PTD Calculations'!$A:$DF,X$2,FALSE),0,99.9)</f>
        <v>1.6577968468082349</v>
      </c>
      <c r="Y13" s="53">
        <f t="shared" ca="1" si="3"/>
        <v>-0.70400489133801802</v>
      </c>
      <c r="Z13" s="48"/>
      <c r="AA13" s="40"/>
      <c r="AB13" s="54"/>
      <c r="AC13" s="53">
        <f ca="1">[1]!Min_Max(VLOOKUP($B13,'PTD Calculations'!$A:$DF,AC$2,FALSE),0,99.9)</f>
        <v>30.047036446139042</v>
      </c>
      <c r="AD13" s="53">
        <f ca="1">[1]!Min_Max(VLOOKUP($B13,'PTD Calculations'!$A:$DF,AD$2,FALSE),0,99.9)</f>
        <v>33.132727128594489</v>
      </c>
      <c r="AE13" s="53">
        <f t="shared" ca="1" si="4"/>
        <v>-3.0856906824554464</v>
      </c>
      <c r="AF13" s="53"/>
      <c r="AG13" s="110"/>
      <c r="AH13" s="53">
        <f ca="1">[1]!Min_Max(VLOOKUP($B13,'PTD Calculations'!$A:$DF,AH$2,FALSE),0,99.9)</f>
        <v>20.016920280883291</v>
      </c>
      <c r="AI13" s="53">
        <f ca="1">[1]!Min_Max(VLOOKUP($B13,'PTD Calculations'!$A:$DF,AI$2,FALSE),0,99.9)</f>
        <v>24.959695958508103</v>
      </c>
      <c r="AJ13" s="53">
        <f t="shared" ca="1" si="5"/>
        <v>-4.9427756776248124</v>
      </c>
      <c r="AK13" s="53"/>
      <c r="AL13" s="110"/>
      <c r="AM13" s="53">
        <f ca="1">[1]!Min_Max(VLOOKUP($B13,'PTD Calculations'!$A:$DF,AM$2,FALSE),0,99.9)</f>
        <v>8.9523673447678025</v>
      </c>
      <c r="AN13" s="53">
        <f ca="1">[1]!Min_Max(VLOOKUP($B13,'PTD Calculations'!$A:$DF,AN$2,FALSE),0,99.9)</f>
        <v>7.3743811010770415</v>
      </c>
      <c r="AO13" s="53">
        <f t="shared" ca="1" si="6"/>
        <v>1.577986243690761</v>
      </c>
      <c r="AP13" s="40"/>
      <c r="AQ13" s="108"/>
      <c r="AR13" s="53">
        <f ca="1">[1]!Min_Max(VLOOKUP($B13,'PTD Calculations'!$A:$DF,AR$2,FALSE),0,99.9)</f>
        <v>1.0777488204879477</v>
      </c>
      <c r="AS13" s="53">
        <f ca="1">[1]!Min_Max(VLOOKUP($B13,'PTD Calculations'!$A:$DF,AS$2,FALSE),0,99.9)</f>
        <v>0.79865006900933921</v>
      </c>
      <c r="AT13" s="53">
        <f t="shared" ca="1" si="7"/>
        <v>0.27909875147860852</v>
      </c>
      <c r="AU13" s="48"/>
      <c r="AV13" s="40"/>
      <c r="AW13" s="54"/>
      <c r="AX13" s="53">
        <f ca="1">[1]!Min_Max(VLOOKUP($B13,'PTD Calculations'!$A:$DF,AX$2,FALSE),0,99.9)</f>
        <v>28.977929210438585</v>
      </c>
      <c r="AY13" s="53">
        <f ca="1">[1]!Min_Max(VLOOKUP($B13,'PTD Calculations'!$A:$DF,AY$2,FALSE),0,99.9)</f>
        <v>30.537257097257058</v>
      </c>
      <c r="AZ13" s="53">
        <f t="shared" ca="1" si="8"/>
        <v>-1.5593278868184726</v>
      </c>
      <c r="BA13" s="53"/>
      <c r="BB13" s="110"/>
      <c r="BC13" s="53">
        <f ca="1">[1]!Min_Max(VLOOKUP($B13,'PTD Calculations'!$A:$DF,BC$2,FALSE),0,99.9)</f>
        <v>22.793055625295636</v>
      </c>
      <c r="BD13" s="53">
        <f ca="1">[1]!Min_Max(VLOOKUP($B13,'PTD Calculations'!$A:$DF,BD$2,FALSE),0,99.9)</f>
        <v>23.467756551671407</v>
      </c>
      <c r="BE13" s="53">
        <f t="shared" ca="1" si="9"/>
        <v>-0.67470092637577039</v>
      </c>
      <c r="BF13" s="53"/>
      <c r="BG13" s="110"/>
      <c r="BH13" s="53">
        <f ca="1">[1]!Min_Max(VLOOKUP($B13,'PTD Calculations'!$A:$DF,BH$2,FALSE),0,99.9)</f>
        <v>5.1297405367677262</v>
      </c>
      <c r="BI13" s="53">
        <f ca="1">[1]!Min_Max(VLOOKUP($B13,'PTD Calculations'!$A:$DF,BI$2,FALSE),0,99.9)</f>
        <v>6.2511929679845508</v>
      </c>
      <c r="BJ13" s="53">
        <f t="shared" ca="1" si="10"/>
        <v>-1.1214524312168246</v>
      </c>
      <c r="BK13" s="40"/>
      <c r="BL13" s="108"/>
      <c r="BM13" s="53">
        <f ca="1">[1]!Min_Max(VLOOKUP($B13,'PTD Calculations'!$A:$DF,BM$2,FALSE),0,99.9)</f>
        <v>1.0551330483752246</v>
      </c>
      <c r="BN13" s="53">
        <f ca="1">[1]!Min_Max(VLOOKUP($B13,'PTD Calculations'!$A:$DF,BN$2,FALSE),0,99.9)</f>
        <v>0.8183075776010984</v>
      </c>
      <c r="BO13" s="53">
        <f t="shared" ca="1" si="11"/>
        <v>0.23682547077412619</v>
      </c>
      <c r="BP13" s="48"/>
      <c r="BQ13" s="40"/>
      <c r="BR13" s="54"/>
      <c r="BS13" s="53">
        <f ca="1">[1]!Min_Max(VLOOKUP($B13,'PTD Calculations'!$A:$DF,BS$2,FALSE),0,99.9)</f>
        <v>53.684955627535878</v>
      </c>
      <c r="BT13" s="53">
        <f ca="1">[1]!Min_Max(VLOOKUP($B13,'PTD Calculations'!$A:$DF,BT$2,FALSE),0,99.9)</f>
        <v>65.977917984727668</v>
      </c>
      <c r="BU13" s="53">
        <f t="shared" ca="1" si="12"/>
        <v>-12.29296235719179</v>
      </c>
      <c r="BV13" s="53"/>
      <c r="BW13" s="110"/>
      <c r="BX13" s="53">
        <f ca="1">[1]!Min_Max(VLOOKUP($B13,'PTD Calculations'!$A:$DF,BX$2,FALSE),0,99.9)</f>
        <v>19.065392262071406</v>
      </c>
      <c r="BY13" s="53">
        <f ca="1">[1]!Min_Max(VLOOKUP($B13,'PTD Calculations'!$A:$DF,BY$2,FALSE),0,99.9)</f>
        <v>29.224081121920197</v>
      </c>
      <c r="BZ13" s="53">
        <f t="shared" ca="1" si="13"/>
        <v>-10.158688859848791</v>
      </c>
      <c r="CA13" s="53"/>
      <c r="CB13" s="110"/>
      <c r="CC13" s="53">
        <f ca="1">[1]!Min_Max(VLOOKUP($B13,'PTD Calculations'!$A:$DF,CC$2,FALSE),0,99.9)</f>
        <v>30.127770913737557</v>
      </c>
      <c r="CD13" s="53">
        <f ca="1">[1]!Min_Max(VLOOKUP($B13,'PTD Calculations'!$A:$DF,CD$2,FALSE),0,99.9)</f>
        <v>33.008089823455826</v>
      </c>
      <c r="CE13" s="53">
        <f t="shared" ca="1" si="14"/>
        <v>-2.8803189097182695</v>
      </c>
      <c r="CF13" s="40"/>
      <c r="CG13" s="108"/>
      <c r="CH13" s="53">
        <f ca="1">[1]!Min_Max(VLOOKUP($B13,'PTD Calculations'!$A:$DF,CH$2,FALSE),0,99.9)</f>
        <v>4.4917924517269112</v>
      </c>
      <c r="CI13" s="53">
        <f ca="1">[1]!Min_Max(VLOOKUP($B13,'PTD Calculations'!$A:$DF,CI$2,FALSE),0,99.9)</f>
        <v>3.7457470393516297</v>
      </c>
      <c r="CJ13" s="53">
        <f t="shared" ca="1" si="15"/>
        <v>0.74604541237528155</v>
      </c>
      <c r="CK13" s="48"/>
      <c r="CL13" s="40"/>
      <c r="CM13" s="54"/>
      <c r="CN13" s="53">
        <f ca="1">[1]!Min_Max(VLOOKUP($B13,'PTD Calculations'!$A:$DF,CN$2,FALSE),0,99.9)</f>
        <v>35.12952346219415</v>
      </c>
      <c r="CO13" s="53">
        <f ca="1">[1]!Min_Max(VLOOKUP($B13,'PTD Calculations'!$A:$DF,CO$2,FALSE),0,99.9)</f>
        <v>27.199073293978582</v>
      </c>
      <c r="CP13" s="53">
        <f t="shared" ca="1" si="16"/>
        <v>7.9304501682155681</v>
      </c>
      <c r="CQ13" s="53"/>
      <c r="CR13" s="110"/>
      <c r="CS13" s="53">
        <f ca="1">[1]!Min_Max(VLOOKUP($B13,'PTD Calculations'!$A:$DF,CS$2,FALSE),0,99.9)</f>
        <v>19.691224612626517</v>
      </c>
      <c r="CT13" s="53">
        <f ca="1">[1]!Min_Max(VLOOKUP($B13,'PTD Calculations'!$A:$DF,CT$2,FALSE),0,99.9)</f>
        <v>14.577125581755698</v>
      </c>
      <c r="CU13" s="53">
        <f t="shared" ca="1" si="17"/>
        <v>5.1140990308708183</v>
      </c>
      <c r="CV13" s="53"/>
      <c r="CW13" s="110"/>
      <c r="CX13" s="53">
        <f ca="1">[1]!Min_Max(VLOOKUP($B13,'PTD Calculations'!$A:$DF,CX$2,FALSE),0,99.9)</f>
        <v>13.264276520201815</v>
      </c>
      <c r="CY13" s="53">
        <f ca="1">[1]!Min_Max(VLOOKUP($B13,'PTD Calculations'!$A:$DF,CY$2,FALSE),0,99.9)</f>
        <v>11.305722661403134</v>
      </c>
      <c r="CZ13" s="53">
        <f t="shared" ca="1" si="18"/>
        <v>1.9585538587986804</v>
      </c>
      <c r="DA13" s="40"/>
      <c r="DB13" s="108"/>
      <c r="DC13" s="53">
        <f ca="1">[1]!Min_Max(VLOOKUP($B13,'PTD Calculations'!$A:$DF,DC$2,FALSE),0,99.9)</f>
        <v>2.1740223293658199</v>
      </c>
      <c r="DD13" s="53">
        <f ca="1">[1]!Min_Max(VLOOKUP($B13,'PTD Calculations'!$A:$DF,DD$2,FALSE),0,99.9)</f>
        <v>1.3162250508197499</v>
      </c>
      <c r="DE13" s="53">
        <f t="shared" ca="1" si="19"/>
        <v>0.85779727854606991</v>
      </c>
      <c r="DF13" s="48"/>
      <c r="DG13" s="43"/>
      <c r="DH13" s="43" t="str">
        <f t="shared" ca="1" si="20"/>
        <v>Show</v>
      </c>
    </row>
    <row r="14" spans="1:112" s="23" customFormat="1">
      <c r="A14" s="49"/>
      <c r="B14" s="50">
        <v>8605</v>
      </c>
      <c r="C14" s="51" t="str">
        <f>VLOOKUP(B14,Stores!$A:$H,8,FALSE)</f>
        <v>8605 - Houston, TX</v>
      </c>
      <c r="D14" s="40" t="str">
        <f>VLOOKUP(B14,Stores!$A:$H,7,FALSE)</f>
        <v>TX</v>
      </c>
      <c r="E14" s="52">
        <f>VLOOKUP(B14,Stores!$A:$F,6,FALSE)</f>
        <v>34950</v>
      </c>
      <c r="F14" s="53"/>
      <c r="G14" s="54"/>
      <c r="H14" s="109">
        <f ca="1">[1]!Min_Max(VLOOKUP($B14,'PTD Calculations'!$A:$DF,H$2,FALSE),0,99.9)</f>
        <v>42.863778261000853</v>
      </c>
      <c r="I14" s="53">
        <f ca="1">[1]!Min_Max(VLOOKUP($B14,'PTD Calculations'!$A:$DF,I$2,FALSE),0,99.9)</f>
        <v>40.710264325926019</v>
      </c>
      <c r="J14" s="53">
        <f t="shared" ca="1" si="0"/>
        <v>2.1535139350748338</v>
      </c>
      <c r="K14" s="53"/>
      <c r="L14" s="110"/>
      <c r="M14" s="53">
        <f ca="1">[1]!Min_Max(VLOOKUP($B14,'PTD Calculations'!$A:$DF,M$2,FALSE),0,99.9)</f>
        <v>28.380553373331686</v>
      </c>
      <c r="N14" s="53">
        <f ca="1">[1]!Min_Max(VLOOKUP($B14,'PTD Calculations'!$A:$DF,N$2,FALSE),0,99.9)</f>
        <v>25.40506021709842</v>
      </c>
      <c r="O14" s="53">
        <f t="shared" ca="1" si="1"/>
        <v>2.9754931562332665</v>
      </c>
      <c r="P14" s="53"/>
      <c r="Q14" s="110"/>
      <c r="R14" s="53">
        <f ca="1">[1]!Min_Max(VLOOKUP($B14,'PTD Calculations'!$A:$DF,R$2,FALSE),0,99.9)</f>
        <v>12.123346638657242</v>
      </c>
      <c r="S14" s="53">
        <f ca="1">[1]!Min_Max(VLOOKUP($B14,'PTD Calculations'!$A:$DF,S$2,FALSE),0,99.9)</f>
        <v>12.883838395972644</v>
      </c>
      <c r="T14" s="53">
        <f t="shared" ca="1" si="2"/>
        <v>-0.76049175731540153</v>
      </c>
      <c r="U14" s="40"/>
      <c r="V14" s="108"/>
      <c r="W14" s="53">
        <f ca="1">[1]!Min_Max(VLOOKUP($B14,'PTD Calculations'!$A:$DF,W$2,FALSE),0,99.9)</f>
        <v>2.3598782490119223</v>
      </c>
      <c r="X14" s="53">
        <f ca="1">[1]!Min_Max(VLOOKUP($B14,'PTD Calculations'!$A:$DF,X$2,FALSE),0,99.9)</f>
        <v>2.4213657128549624</v>
      </c>
      <c r="Y14" s="53">
        <f t="shared" ca="1" si="3"/>
        <v>-6.1487463843040047E-2</v>
      </c>
      <c r="Z14" s="48"/>
      <c r="AA14" s="40"/>
      <c r="AB14" s="54"/>
      <c r="AC14" s="53">
        <f ca="1">[1]!Min_Max(VLOOKUP($B14,'PTD Calculations'!$A:$DF,AC$2,FALSE),0,99.9)</f>
        <v>25.037855111695411</v>
      </c>
      <c r="AD14" s="53">
        <f ca="1">[1]!Min_Max(VLOOKUP($B14,'PTD Calculations'!$A:$DF,AD$2,FALSE),0,99.9)</f>
        <v>36.442011456514614</v>
      </c>
      <c r="AE14" s="53">
        <f t="shared" ca="1" si="4"/>
        <v>-11.404156344819203</v>
      </c>
      <c r="AF14" s="53"/>
      <c r="AG14" s="110"/>
      <c r="AH14" s="53">
        <f ca="1">[1]!Min_Max(VLOOKUP($B14,'PTD Calculations'!$A:$DF,AH$2,FALSE),0,99.9)</f>
        <v>17.463725162705973</v>
      </c>
      <c r="AI14" s="53">
        <f ca="1">[1]!Min_Max(VLOOKUP($B14,'PTD Calculations'!$A:$DF,AI$2,FALSE),0,99.9)</f>
        <v>27.344782112944166</v>
      </c>
      <c r="AJ14" s="53">
        <f t="shared" ca="1" si="5"/>
        <v>-9.8810569502381931</v>
      </c>
      <c r="AK14" s="53"/>
      <c r="AL14" s="110"/>
      <c r="AM14" s="53">
        <f ca="1">[1]!Min_Max(VLOOKUP($B14,'PTD Calculations'!$A:$DF,AM$2,FALSE),0,99.9)</f>
        <v>6.2735031287586356</v>
      </c>
      <c r="AN14" s="53">
        <f ca="1">[1]!Min_Max(VLOOKUP($B14,'PTD Calculations'!$A:$DF,AN$2,FALSE),0,99.9)</f>
        <v>8.1717115696898208</v>
      </c>
      <c r="AO14" s="53">
        <f t="shared" ca="1" si="6"/>
        <v>-1.8982084409311852</v>
      </c>
      <c r="AP14" s="40"/>
      <c r="AQ14" s="108"/>
      <c r="AR14" s="53">
        <f ca="1">[1]!Min_Max(VLOOKUP($B14,'PTD Calculations'!$A:$DF,AR$2,FALSE),0,99.9)</f>
        <v>1.300626820230806</v>
      </c>
      <c r="AS14" s="53">
        <f ca="1">[1]!Min_Max(VLOOKUP($B14,'PTD Calculations'!$A:$DF,AS$2,FALSE),0,99.9)</f>
        <v>0.92551777388062073</v>
      </c>
      <c r="AT14" s="53">
        <f t="shared" ca="1" si="7"/>
        <v>0.37510904635018527</v>
      </c>
      <c r="AU14" s="48"/>
      <c r="AV14" s="40"/>
      <c r="AW14" s="54"/>
      <c r="AX14" s="53">
        <f ca="1">[1]!Min_Max(VLOOKUP($B14,'PTD Calculations'!$A:$DF,AX$2,FALSE),0,99.9)</f>
        <v>42.18809422277883</v>
      </c>
      <c r="AY14" s="53">
        <f ca="1">[1]!Min_Max(VLOOKUP($B14,'PTD Calculations'!$A:$DF,AY$2,FALSE),0,99.9)</f>
        <v>38.723767794366566</v>
      </c>
      <c r="AZ14" s="53">
        <f t="shared" ca="1" si="8"/>
        <v>3.4643264284122637</v>
      </c>
      <c r="BA14" s="53"/>
      <c r="BB14" s="110"/>
      <c r="BC14" s="53">
        <f ca="1">[1]!Min_Max(VLOOKUP($B14,'PTD Calculations'!$A:$DF,BC$2,FALSE),0,99.9)</f>
        <v>35.628432245526881</v>
      </c>
      <c r="BD14" s="53">
        <f ca="1">[1]!Min_Max(VLOOKUP($B14,'PTD Calculations'!$A:$DF,BD$2,FALSE),0,99.9)</f>
        <v>32.750604646534455</v>
      </c>
      <c r="BE14" s="53">
        <f t="shared" ca="1" si="9"/>
        <v>2.8778275989924254</v>
      </c>
      <c r="BF14" s="53"/>
      <c r="BG14" s="110"/>
      <c r="BH14" s="53">
        <f ca="1">[1]!Min_Max(VLOOKUP($B14,'PTD Calculations'!$A:$DF,BH$2,FALSE),0,99.9)</f>
        <v>5.1448922460192046</v>
      </c>
      <c r="BI14" s="53">
        <f ca="1">[1]!Min_Max(VLOOKUP($B14,'PTD Calculations'!$A:$DF,BI$2,FALSE),0,99.9)</f>
        <v>4.3444841769693552</v>
      </c>
      <c r="BJ14" s="53">
        <f t="shared" ca="1" si="10"/>
        <v>0.8004080690498494</v>
      </c>
      <c r="BK14" s="40"/>
      <c r="BL14" s="108"/>
      <c r="BM14" s="53">
        <f ca="1">[1]!Min_Max(VLOOKUP($B14,'PTD Calculations'!$A:$DF,BM$2,FALSE),0,99.9)</f>
        <v>1.414769731232747</v>
      </c>
      <c r="BN14" s="53">
        <f ca="1">[1]!Min_Max(VLOOKUP($B14,'PTD Calculations'!$A:$DF,BN$2,FALSE),0,99.9)</f>
        <v>1.6286789708627556</v>
      </c>
      <c r="BO14" s="53">
        <f t="shared" ca="1" si="11"/>
        <v>-0.21390923963000863</v>
      </c>
      <c r="BP14" s="48"/>
      <c r="BQ14" s="40"/>
      <c r="BR14" s="54"/>
      <c r="BS14" s="53">
        <f ca="1">[1]!Min_Max(VLOOKUP($B14,'PTD Calculations'!$A:$DF,BS$2,FALSE),0,99.9)</f>
        <v>57.040243664033682</v>
      </c>
      <c r="BT14" s="53">
        <f ca="1">[1]!Min_Max(VLOOKUP($B14,'PTD Calculations'!$A:$DF,BT$2,FALSE),0,99.9)</f>
        <v>64.711370069508362</v>
      </c>
      <c r="BU14" s="53">
        <f t="shared" ca="1" si="12"/>
        <v>-7.6711264054746806</v>
      </c>
      <c r="BV14" s="53"/>
      <c r="BW14" s="110"/>
      <c r="BX14" s="53">
        <f ca="1">[1]!Min_Max(VLOOKUP($B14,'PTD Calculations'!$A:$DF,BX$2,FALSE),0,99.9)</f>
        <v>17.94060508720818</v>
      </c>
      <c r="BY14" s="53">
        <f ca="1">[1]!Min_Max(VLOOKUP($B14,'PTD Calculations'!$A:$DF,BY$2,FALSE),0,99.9)</f>
        <v>25.347399038991597</v>
      </c>
      <c r="BZ14" s="53">
        <f t="shared" ca="1" si="13"/>
        <v>-7.4067939517834169</v>
      </c>
      <c r="CA14" s="53"/>
      <c r="CB14" s="110"/>
      <c r="CC14" s="53">
        <f ca="1">[1]!Min_Max(VLOOKUP($B14,'PTD Calculations'!$A:$DF,CC$2,FALSE),0,99.9)</f>
        <v>33.493951921696144</v>
      </c>
      <c r="CD14" s="53">
        <f ca="1">[1]!Min_Max(VLOOKUP($B14,'PTD Calculations'!$A:$DF,CD$2,FALSE),0,99.9)</f>
        <v>32.78920529309805</v>
      </c>
      <c r="CE14" s="53">
        <f t="shared" ca="1" si="14"/>
        <v>0.70474662859809456</v>
      </c>
      <c r="CF14" s="40"/>
      <c r="CG14" s="108"/>
      <c r="CH14" s="53">
        <f ca="1">[1]!Min_Max(VLOOKUP($B14,'PTD Calculations'!$A:$DF,CH$2,FALSE),0,99.9)</f>
        <v>5.6056866551293512</v>
      </c>
      <c r="CI14" s="53">
        <f ca="1">[1]!Min_Max(VLOOKUP($B14,'PTD Calculations'!$A:$DF,CI$2,FALSE),0,99.9)</f>
        <v>6.5747657374187085</v>
      </c>
      <c r="CJ14" s="53">
        <f t="shared" ca="1" si="15"/>
        <v>-0.96907908228935735</v>
      </c>
      <c r="CK14" s="48"/>
      <c r="CL14" s="40"/>
      <c r="CM14" s="54"/>
      <c r="CN14" s="53">
        <f ca="1">[1]!Min_Max(VLOOKUP($B14,'PTD Calculations'!$A:$DF,CN$2,FALSE),0,99.9)</f>
        <v>35.069226887775983</v>
      </c>
      <c r="CO14" s="53">
        <f ca="1">[1]!Min_Max(VLOOKUP($B14,'PTD Calculations'!$A:$DF,CO$2,FALSE),0,99.9)</f>
        <v>25.903784435807541</v>
      </c>
      <c r="CP14" s="53">
        <f t="shared" ca="1" si="16"/>
        <v>9.1654424519684419</v>
      </c>
      <c r="CQ14" s="53"/>
      <c r="CR14" s="110"/>
      <c r="CS14" s="53">
        <f ca="1">[1]!Min_Max(VLOOKUP($B14,'PTD Calculations'!$A:$DF,CS$2,FALSE),0,99.9)</f>
        <v>23.732758645993584</v>
      </c>
      <c r="CT14" s="53">
        <f ca="1">[1]!Min_Max(VLOOKUP($B14,'PTD Calculations'!$A:$DF,CT$2,FALSE),0,99.9)</f>
        <v>17.565400985737885</v>
      </c>
      <c r="CU14" s="53">
        <f t="shared" ca="1" si="17"/>
        <v>6.1673576602556999</v>
      </c>
      <c r="CV14" s="53"/>
      <c r="CW14" s="110"/>
      <c r="CX14" s="53">
        <f ca="1">[1]!Min_Max(VLOOKUP($B14,'PTD Calculations'!$A:$DF,CX$2,FALSE),0,99.9)</f>
        <v>9.8017606749744761</v>
      </c>
      <c r="CY14" s="53">
        <f ca="1">[1]!Min_Max(VLOOKUP($B14,'PTD Calculations'!$A:$DF,CY$2,FALSE),0,99.9)</f>
        <v>7.0365050235461881</v>
      </c>
      <c r="CZ14" s="53">
        <f t="shared" ca="1" si="18"/>
        <v>2.765255651428288</v>
      </c>
      <c r="DA14" s="40"/>
      <c r="DB14" s="108"/>
      <c r="DC14" s="53">
        <f ca="1">[1]!Min_Max(VLOOKUP($B14,'PTD Calculations'!$A:$DF,DC$2,FALSE),0,99.9)</f>
        <v>1.5347075668079204</v>
      </c>
      <c r="DD14" s="53">
        <f ca="1">[1]!Min_Max(VLOOKUP($B14,'PTD Calculations'!$A:$DF,DD$2,FALSE),0,99.9)</f>
        <v>1.30187842652347</v>
      </c>
      <c r="DE14" s="53">
        <f t="shared" ca="1" si="19"/>
        <v>0.23282914028445045</v>
      </c>
      <c r="DF14" s="48"/>
      <c r="DG14" s="43"/>
      <c r="DH14" s="43" t="str">
        <f t="shared" ca="1" si="20"/>
        <v>Show</v>
      </c>
    </row>
    <row r="15" spans="1:112" s="23" customFormat="1">
      <c r="A15" s="49"/>
      <c r="B15" s="50">
        <v>8620</v>
      </c>
      <c r="C15" s="51" t="str">
        <f>VLOOKUP(B15,Stores!$A:$H,8,FALSE)</f>
        <v>8620 - New York, NY</v>
      </c>
      <c r="D15" s="40" t="str">
        <f>VLOOKUP(B15,Stores!$A:$H,7,FALSE)</f>
        <v>NY</v>
      </c>
      <c r="E15" s="52">
        <f>VLOOKUP(B15,Stores!$A:$F,6,FALSE)</f>
        <v>36592</v>
      </c>
      <c r="F15" s="53"/>
      <c r="G15" s="54"/>
      <c r="H15" s="109">
        <f ca="1">[1]!Min_Max(VLOOKUP($B15,'PTD Calculations'!$A:$DF,H$2,FALSE),0,99.9)</f>
        <v>39.808149857599936</v>
      </c>
      <c r="I15" s="53">
        <f ca="1">[1]!Min_Max(VLOOKUP($B15,'PTD Calculations'!$A:$DF,I$2,FALSE),0,99.9)</f>
        <v>46.29990753310053</v>
      </c>
      <c r="J15" s="53">
        <f t="shared" ca="1" si="0"/>
        <v>-6.4917576755005939</v>
      </c>
      <c r="K15" s="53"/>
      <c r="L15" s="110"/>
      <c r="M15" s="53">
        <f ca="1">[1]!Min_Max(VLOOKUP($B15,'PTD Calculations'!$A:$DF,M$2,FALSE),0,99.9)</f>
        <v>25.22791631431237</v>
      </c>
      <c r="N15" s="53">
        <f ca="1">[1]!Min_Max(VLOOKUP($B15,'PTD Calculations'!$A:$DF,N$2,FALSE),0,99.9)</f>
        <v>28.114201678791449</v>
      </c>
      <c r="O15" s="53">
        <f t="shared" ca="1" si="1"/>
        <v>-2.8862853644790789</v>
      </c>
      <c r="P15" s="53"/>
      <c r="Q15" s="110"/>
      <c r="R15" s="53">
        <f ca="1">[1]!Min_Max(VLOOKUP($B15,'PTD Calculations'!$A:$DF,R$2,FALSE),0,99.9)</f>
        <v>13.208089545304302</v>
      </c>
      <c r="S15" s="53">
        <f ca="1">[1]!Min_Max(VLOOKUP($B15,'PTD Calculations'!$A:$DF,S$2,FALSE),0,99.9)</f>
        <v>17.077675827138137</v>
      </c>
      <c r="T15" s="53">
        <f t="shared" ca="1" si="2"/>
        <v>-3.8695862818338345</v>
      </c>
      <c r="U15" s="40"/>
      <c r="V15" s="108"/>
      <c r="W15" s="53">
        <f ca="1">[1]!Min_Max(VLOOKUP($B15,'PTD Calculations'!$A:$DF,W$2,FALSE),0,99.9)</f>
        <v>1.3721439979832597</v>
      </c>
      <c r="X15" s="53">
        <f ca="1">[1]!Min_Max(VLOOKUP($B15,'PTD Calculations'!$A:$DF,X$2,FALSE),0,99.9)</f>
        <v>1.1080300271709485</v>
      </c>
      <c r="Y15" s="53">
        <f t="shared" ca="1" si="3"/>
        <v>0.26411397081231125</v>
      </c>
      <c r="Z15" s="48"/>
      <c r="AA15" s="40"/>
      <c r="AB15" s="54"/>
      <c r="AC15" s="53">
        <f ca="1">[1]!Min_Max(VLOOKUP($B15,'PTD Calculations'!$A:$DF,AC$2,FALSE),0,99.9)</f>
        <v>27.609995840630763</v>
      </c>
      <c r="AD15" s="53">
        <f ca="1">[1]!Min_Max(VLOOKUP($B15,'PTD Calculations'!$A:$DF,AD$2,FALSE),0,99.9)</f>
        <v>36.027548635918443</v>
      </c>
      <c r="AE15" s="53">
        <f t="shared" ca="1" si="4"/>
        <v>-8.4175527952876799</v>
      </c>
      <c r="AF15" s="53"/>
      <c r="AG15" s="110"/>
      <c r="AH15" s="53">
        <f ca="1">[1]!Min_Max(VLOOKUP($B15,'PTD Calculations'!$A:$DF,AH$2,FALSE),0,99.9)</f>
        <v>19.665921903722754</v>
      </c>
      <c r="AI15" s="53">
        <f ca="1">[1]!Min_Max(VLOOKUP($B15,'PTD Calculations'!$A:$DF,AI$2,FALSE),0,99.9)</f>
        <v>25.696707124701028</v>
      </c>
      <c r="AJ15" s="53">
        <f t="shared" ca="1" si="5"/>
        <v>-6.0307852209782737</v>
      </c>
      <c r="AK15" s="53"/>
      <c r="AL15" s="110"/>
      <c r="AM15" s="53">
        <f ca="1">[1]!Min_Max(VLOOKUP($B15,'PTD Calculations'!$A:$DF,AM$2,FALSE),0,99.9)</f>
        <v>7.2458710988305945</v>
      </c>
      <c r="AN15" s="53">
        <f ca="1">[1]!Min_Max(VLOOKUP($B15,'PTD Calculations'!$A:$DF,AN$2,FALSE),0,99.9)</f>
        <v>9.6656577923341764</v>
      </c>
      <c r="AO15" s="53">
        <f t="shared" ca="1" si="6"/>
        <v>-2.4197866935035819</v>
      </c>
      <c r="AP15" s="40"/>
      <c r="AQ15" s="108"/>
      <c r="AR15" s="53">
        <f ca="1">[1]!Min_Max(VLOOKUP($B15,'PTD Calculations'!$A:$DF,AR$2,FALSE),0,99.9)</f>
        <v>0.69820283807740924</v>
      </c>
      <c r="AS15" s="53">
        <f ca="1">[1]!Min_Max(VLOOKUP($B15,'PTD Calculations'!$A:$DF,AS$2,FALSE),0,99.9)</f>
        <v>0.66518371888323713</v>
      </c>
      <c r="AT15" s="53">
        <f t="shared" ca="1" si="7"/>
        <v>3.3019119194172109E-2</v>
      </c>
      <c r="AU15" s="48"/>
      <c r="AV15" s="40"/>
      <c r="AW15" s="54"/>
      <c r="AX15" s="53">
        <f ca="1">[1]!Min_Max(VLOOKUP($B15,'PTD Calculations'!$A:$DF,AX$2,FALSE),0,99.9)</f>
        <v>40.930236555625363</v>
      </c>
      <c r="AY15" s="53">
        <f ca="1">[1]!Min_Max(VLOOKUP($B15,'PTD Calculations'!$A:$DF,AY$2,FALSE),0,99.9)</f>
        <v>40.825259734221206</v>
      </c>
      <c r="AZ15" s="53">
        <f t="shared" ca="1" si="8"/>
        <v>0.10497682140415776</v>
      </c>
      <c r="BA15" s="53"/>
      <c r="BB15" s="110"/>
      <c r="BC15" s="53">
        <f ca="1">[1]!Min_Max(VLOOKUP($B15,'PTD Calculations'!$A:$DF,BC$2,FALSE),0,99.9)</f>
        <v>30.400424596330545</v>
      </c>
      <c r="BD15" s="53">
        <f ca="1">[1]!Min_Max(VLOOKUP($B15,'PTD Calculations'!$A:$DF,BD$2,FALSE),0,99.9)</f>
        <v>31.481952227712195</v>
      </c>
      <c r="BE15" s="53">
        <f t="shared" ca="1" si="9"/>
        <v>-1.0815276313816504</v>
      </c>
      <c r="BF15" s="53"/>
      <c r="BG15" s="110"/>
      <c r="BH15" s="53">
        <f ca="1">[1]!Min_Max(VLOOKUP($B15,'PTD Calculations'!$A:$DF,BH$2,FALSE),0,99.9)</f>
        <v>9.4114854196495994</v>
      </c>
      <c r="BI15" s="53">
        <f ca="1">[1]!Min_Max(VLOOKUP($B15,'PTD Calculations'!$A:$DF,BI$2,FALSE),0,99.9)</f>
        <v>8.1518363292301057</v>
      </c>
      <c r="BJ15" s="53">
        <f t="shared" ca="1" si="10"/>
        <v>1.2596490904194937</v>
      </c>
      <c r="BK15" s="40"/>
      <c r="BL15" s="108"/>
      <c r="BM15" s="53">
        <f ca="1">[1]!Min_Max(VLOOKUP($B15,'PTD Calculations'!$A:$DF,BM$2,FALSE),0,99.9)</f>
        <v>1.1183265396452182</v>
      </c>
      <c r="BN15" s="53">
        <f ca="1">[1]!Min_Max(VLOOKUP($B15,'PTD Calculations'!$A:$DF,BN$2,FALSE),0,99.9)</f>
        <v>1.1914711772789082</v>
      </c>
      <c r="BO15" s="53">
        <f t="shared" ca="1" si="11"/>
        <v>-7.3144637633689946E-2</v>
      </c>
      <c r="BP15" s="48"/>
      <c r="BQ15" s="40"/>
      <c r="BR15" s="54"/>
      <c r="BS15" s="53">
        <f ca="1">[1]!Min_Max(VLOOKUP($B15,'PTD Calculations'!$A:$DF,BS$2,FALSE),0,99.9)</f>
        <v>56.6835927664346</v>
      </c>
      <c r="BT15" s="53">
        <f ca="1">[1]!Min_Max(VLOOKUP($B15,'PTD Calculations'!$A:$DF,BT$2,FALSE),0,99.9)</f>
        <v>63.023468716134389</v>
      </c>
      <c r="BU15" s="53">
        <f t="shared" ca="1" si="12"/>
        <v>-6.3398759496997883</v>
      </c>
      <c r="BV15" s="53"/>
      <c r="BW15" s="110"/>
      <c r="BX15" s="53">
        <f ca="1">[1]!Min_Max(VLOOKUP($B15,'PTD Calculations'!$A:$DF,BX$2,FALSE),0,99.9)</f>
        <v>24.77331196905395</v>
      </c>
      <c r="BY15" s="53">
        <f ca="1">[1]!Min_Max(VLOOKUP($B15,'PTD Calculations'!$A:$DF,BY$2,FALSE),0,99.9)</f>
        <v>20.578149801893904</v>
      </c>
      <c r="BZ15" s="53">
        <f t="shared" ca="1" si="13"/>
        <v>4.1951621671600456</v>
      </c>
      <c r="CA15" s="53"/>
      <c r="CB15" s="110"/>
      <c r="CC15" s="53">
        <f ca="1">[1]!Min_Max(VLOOKUP($B15,'PTD Calculations'!$A:$DF,CC$2,FALSE),0,99.9)</f>
        <v>28.103039324397606</v>
      </c>
      <c r="CD15" s="53">
        <f ca="1">[1]!Min_Max(VLOOKUP($B15,'PTD Calculations'!$A:$DF,CD$2,FALSE),0,99.9)</f>
        <v>39.166222113315953</v>
      </c>
      <c r="CE15" s="53">
        <f t="shared" ca="1" si="14"/>
        <v>-11.063182788918347</v>
      </c>
      <c r="CF15" s="40"/>
      <c r="CG15" s="108"/>
      <c r="CH15" s="53">
        <f ca="1">[1]!Min_Max(VLOOKUP($B15,'PTD Calculations'!$A:$DF,CH$2,FALSE),0,99.9)</f>
        <v>3.8072414729830446</v>
      </c>
      <c r="CI15" s="53">
        <f ca="1">[1]!Min_Max(VLOOKUP($B15,'PTD Calculations'!$A:$DF,CI$2,FALSE),0,99.9)</f>
        <v>3.2790968009245343</v>
      </c>
      <c r="CJ15" s="53">
        <f t="shared" ca="1" si="15"/>
        <v>0.52814467205851034</v>
      </c>
      <c r="CK15" s="48"/>
      <c r="CL15" s="40"/>
      <c r="CM15" s="54"/>
      <c r="CN15" s="53">
        <f ca="1">[1]!Min_Max(VLOOKUP($B15,'PTD Calculations'!$A:$DF,CN$2,FALSE),0,99.9)</f>
        <v>41.371589268902767</v>
      </c>
      <c r="CO15" s="53">
        <f ca="1">[1]!Min_Max(VLOOKUP($B15,'PTD Calculations'!$A:$DF,CO$2,FALSE),0,99.9)</f>
        <v>49.985877035036793</v>
      </c>
      <c r="CP15" s="53">
        <f t="shared" ca="1" si="16"/>
        <v>-8.6142877661340265</v>
      </c>
      <c r="CQ15" s="53"/>
      <c r="CR15" s="110"/>
      <c r="CS15" s="53">
        <f ca="1">[1]!Min_Max(VLOOKUP($B15,'PTD Calculations'!$A:$DF,CS$2,FALSE),0,99.9)</f>
        <v>26.384128283655301</v>
      </c>
      <c r="CT15" s="53">
        <f ca="1">[1]!Min_Max(VLOOKUP($B15,'PTD Calculations'!$A:$DF,CT$2,FALSE),0,99.9)</f>
        <v>31.161626504246964</v>
      </c>
      <c r="CU15" s="53">
        <f t="shared" ca="1" si="17"/>
        <v>-4.7774982205916636</v>
      </c>
      <c r="CV15" s="53"/>
      <c r="CW15" s="110"/>
      <c r="CX15" s="53">
        <f ca="1">[1]!Min_Max(VLOOKUP($B15,'PTD Calculations'!$A:$DF,CX$2,FALSE),0,99.9)</f>
        <v>13.931471708096776</v>
      </c>
      <c r="CY15" s="53">
        <f ca="1">[1]!Min_Max(VLOOKUP($B15,'PTD Calculations'!$A:$DF,CY$2,FALSE),0,99.9)</f>
        <v>17.207822187192072</v>
      </c>
      <c r="CZ15" s="53">
        <f t="shared" ca="1" si="18"/>
        <v>-3.2763504790952958</v>
      </c>
      <c r="DA15" s="40"/>
      <c r="DB15" s="108"/>
      <c r="DC15" s="53">
        <f ca="1">[1]!Min_Max(VLOOKUP($B15,'PTD Calculations'!$A:$DF,DC$2,FALSE),0,99.9)</f>
        <v>1.0559892771506973</v>
      </c>
      <c r="DD15" s="53">
        <f ca="1">[1]!Min_Max(VLOOKUP($B15,'PTD Calculations'!$A:$DF,DD$2,FALSE),0,99.9)</f>
        <v>1.6164283435977609</v>
      </c>
      <c r="DE15" s="53">
        <f t="shared" ca="1" si="19"/>
        <v>-0.56043906644706354</v>
      </c>
      <c r="DF15" s="48"/>
      <c r="DG15" s="43"/>
      <c r="DH15" s="43" t="str">
        <f t="shared" ca="1" si="20"/>
        <v>Show</v>
      </c>
    </row>
    <row r="16" spans="1:112" s="23" customFormat="1">
      <c r="A16" s="49"/>
      <c r="B16" s="50">
        <v>8680</v>
      </c>
      <c r="C16" s="51" t="str">
        <f>VLOOKUP(B16,Stores!$A:$H,8,FALSE)</f>
        <v>8680 - Philadelphia, PA</v>
      </c>
      <c r="D16" s="40" t="str">
        <f>VLOOKUP(B16,Stores!$A:$H,7,FALSE)</f>
        <v>PA</v>
      </c>
      <c r="E16" s="52">
        <f>VLOOKUP(B16,Stores!$A:$F,6,FALSE)</f>
        <v>42237</v>
      </c>
      <c r="F16" s="53"/>
      <c r="G16" s="54"/>
      <c r="H16" s="109">
        <f ca="1">[1]!Min_Max(VLOOKUP($B16,'PTD Calculations'!$A:$DF,H$2,FALSE),0,99.9)</f>
        <v>0</v>
      </c>
      <c r="I16" s="53">
        <f ca="1">[1]!Min_Max(VLOOKUP($B16,'PTD Calculations'!$A:$DF,I$2,FALSE),0,99.9)</f>
        <v>0</v>
      </c>
      <c r="J16" s="53" t="str">
        <f t="shared" ca="1" si="0"/>
        <v>NA</v>
      </c>
      <c r="K16" s="53"/>
      <c r="L16" s="110"/>
      <c r="M16" s="53">
        <f ca="1">[1]!Min_Max(VLOOKUP($B16,'PTD Calculations'!$A:$DF,M$2,FALSE),0,99.9)</f>
        <v>0</v>
      </c>
      <c r="N16" s="53">
        <f ca="1">[1]!Min_Max(VLOOKUP($B16,'PTD Calculations'!$A:$DF,N$2,FALSE),0,99.9)</f>
        <v>0</v>
      </c>
      <c r="O16" s="53" t="str">
        <f t="shared" ca="1" si="1"/>
        <v>NA</v>
      </c>
      <c r="P16" s="53"/>
      <c r="Q16" s="110"/>
      <c r="R16" s="53">
        <f ca="1">[1]!Min_Max(VLOOKUP($B16,'PTD Calculations'!$A:$DF,R$2,FALSE),0,99.9)</f>
        <v>0</v>
      </c>
      <c r="S16" s="53">
        <f ca="1">[1]!Min_Max(VLOOKUP($B16,'PTD Calculations'!$A:$DF,S$2,FALSE),0,99.9)</f>
        <v>0</v>
      </c>
      <c r="T16" s="53" t="str">
        <f t="shared" ca="1" si="2"/>
        <v>NA</v>
      </c>
      <c r="U16" s="40"/>
      <c r="V16" s="108"/>
      <c r="W16" s="53">
        <f ca="1">[1]!Min_Max(VLOOKUP($B16,'PTD Calculations'!$A:$DF,W$2,FALSE),0,99.9)</f>
        <v>0</v>
      </c>
      <c r="X16" s="53">
        <f ca="1">[1]!Min_Max(VLOOKUP($B16,'PTD Calculations'!$A:$DF,X$2,FALSE),0,99.9)</f>
        <v>0</v>
      </c>
      <c r="Y16" s="53" t="str">
        <f t="shared" ca="1" si="3"/>
        <v>NA</v>
      </c>
      <c r="Z16" s="48"/>
      <c r="AA16" s="40"/>
      <c r="AB16" s="54"/>
      <c r="AC16" s="53">
        <f ca="1">[1]!Min_Max(VLOOKUP($B16,'PTD Calculations'!$A:$DF,AC$2,FALSE),0,99.9)</f>
        <v>0</v>
      </c>
      <c r="AD16" s="53">
        <f ca="1">[1]!Min_Max(VLOOKUP($B16,'PTD Calculations'!$A:$DF,AD$2,FALSE),0,99.9)</f>
        <v>0</v>
      </c>
      <c r="AE16" s="53" t="str">
        <f t="shared" ca="1" si="4"/>
        <v>NA</v>
      </c>
      <c r="AF16" s="53"/>
      <c r="AG16" s="110"/>
      <c r="AH16" s="53">
        <f ca="1">[1]!Min_Max(VLOOKUP($B16,'PTD Calculations'!$A:$DF,AH$2,FALSE),0,99.9)</f>
        <v>0</v>
      </c>
      <c r="AI16" s="53">
        <f ca="1">[1]!Min_Max(VLOOKUP($B16,'PTD Calculations'!$A:$DF,AI$2,FALSE),0,99.9)</f>
        <v>0</v>
      </c>
      <c r="AJ16" s="53" t="str">
        <f t="shared" ca="1" si="5"/>
        <v>NA</v>
      </c>
      <c r="AK16" s="53"/>
      <c r="AL16" s="110"/>
      <c r="AM16" s="53">
        <f ca="1">[1]!Min_Max(VLOOKUP($B16,'PTD Calculations'!$A:$DF,AM$2,FALSE),0,99.9)</f>
        <v>0</v>
      </c>
      <c r="AN16" s="53">
        <f ca="1">[1]!Min_Max(VLOOKUP($B16,'PTD Calculations'!$A:$DF,AN$2,FALSE),0,99.9)</f>
        <v>0</v>
      </c>
      <c r="AO16" s="53" t="str">
        <f t="shared" ca="1" si="6"/>
        <v>NA</v>
      </c>
      <c r="AP16" s="40"/>
      <c r="AQ16" s="108"/>
      <c r="AR16" s="53">
        <f ca="1">[1]!Min_Max(VLOOKUP($B16,'PTD Calculations'!$A:$DF,AR$2,FALSE),0,99.9)</f>
        <v>0</v>
      </c>
      <c r="AS16" s="53">
        <f ca="1">[1]!Min_Max(VLOOKUP($B16,'PTD Calculations'!$A:$DF,AS$2,FALSE),0,99.9)</f>
        <v>0</v>
      </c>
      <c r="AT16" s="53" t="str">
        <f t="shared" ca="1" si="7"/>
        <v>NA</v>
      </c>
      <c r="AU16" s="48"/>
      <c r="AV16" s="40"/>
      <c r="AW16" s="54"/>
      <c r="AX16" s="53">
        <f ca="1">[1]!Min_Max(VLOOKUP($B16,'PTD Calculations'!$A:$DF,AX$2,FALSE),0,99.9)</f>
        <v>0</v>
      </c>
      <c r="AY16" s="53">
        <f ca="1">[1]!Min_Max(VLOOKUP($B16,'PTD Calculations'!$A:$DF,AY$2,FALSE),0,99.9)</f>
        <v>0</v>
      </c>
      <c r="AZ16" s="53" t="str">
        <f t="shared" ca="1" si="8"/>
        <v>NA</v>
      </c>
      <c r="BA16" s="53"/>
      <c r="BB16" s="110"/>
      <c r="BC16" s="53">
        <f ca="1">[1]!Min_Max(VLOOKUP($B16,'PTD Calculations'!$A:$DF,BC$2,FALSE),0,99.9)</f>
        <v>0</v>
      </c>
      <c r="BD16" s="53">
        <f ca="1">[1]!Min_Max(VLOOKUP($B16,'PTD Calculations'!$A:$DF,BD$2,FALSE),0,99.9)</f>
        <v>0</v>
      </c>
      <c r="BE16" s="53" t="str">
        <f t="shared" ca="1" si="9"/>
        <v>NA</v>
      </c>
      <c r="BF16" s="53"/>
      <c r="BG16" s="110"/>
      <c r="BH16" s="53">
        <f ca="1">[1]!Min_Max(VLOOKUP($B16,'PTD Calculations'!$A:$DF,BH$2,FALSE),0,99.9)</f>
        <v>0</v>
      </c>
      <c r="BI16" s="53">
        <f ca="1">[1]!Min_Max(VLOOKUP($B16,'PTD Calculations'!$A:$DF,BI$2,FALSE),0,99.9)</f>
        <v>0</v>
      </c>
      <c r="BJ16" s="53" t="str">
        <f t="shared" ca="1" si="10"/>
        <v>NA</v>
      </c>
      <c r="BK16" s="40"/>
      <c r="BL16" s="108"/>
      <c r="BM16" s="53">
        <f ca="1">[1]!Min_Max(VLOOKUP($B16,'PTD Calculations'!$A:$DF,BM$2,FALSE),0,99.9)</f>
        <v>0</v>
      </c>
      <c r="BN16" s="53">
        <f ca="1">[1]!Min_Max(VLOOKUP($B16,'PTD Calculations'!$A:$DF,BN$2,FALSE),0,99.9)</f>
        <v>0</v>
      </c>
      <c r="BO16" s="53" t="str">
        <f t="shared" ca="1" si="11"/>
        <v>NA</v>
      </c>
      <c r="BP16" s="48"/>
      <c r="BQ16" s="40"/>
      <c r="BR16" s="54"/>
      <c r="BS16" s="53">
        <f ca="1">[1]!Min_Max(VLOOKUP($B16,'PTD Calculations'!$A:$DF,BS$2,FALSE),0,99.9)</f>
        <v>0</v>
      </c>
      <c r="BT16" s="53">
        <f ca="1">[1]!Min_Max(VLOOKUP($B16,'PTD Calculations'!$A:$DF,BT$2,FALSE),0,99.9)</f>
        <v>0</v>
      </c>
      <c r="BU16" s="53" t="str">
        <f t="shared" ca="1" si="12"/>
        <v>NA</v>
      </c>
      <c r="BV16" s="53"/>
      <c r="BW16" s="110"/>
      <c r="BX16" s="53">
        <f ca="1">[1]!Min_Max(VLOOKUP($B16,'PTD Calculations'!$A:$DF,BX$2,FALSE),0,99.9)</f>
        <v>0</v>
      </c>
      <c r="BY16" s="53">
        <f ca="1">[1]!Min_Max(VLOOKUP($B16,'PTD Calculations'!$A:$DF,BY$2,FALSE),0,99.9)</f>
        <v>0</v>
      </c>
      <c r="BZ16" s="53" t="str">
        <f t="shared" ca="1" si="13"/>
        <v>NA</v>
      </c>
      <c r="CA16" s="53"/>
      <c r="CB16" s="110"/>
      <c r="CC16" s="53">
        <f ca="1">[1]!Min_Max(VLOOKUP($B16,'PTD Calculations'!$A:$DF,CC$2,FALSE),0,99.9)</f>
        <v>0</v>
      </c>
      <c r="CD16" s="53">
        <f ca="1">[1]!Min_Max(VLOOKUP($B16,'PTD Calculations'!$A:$DF,CD$2,FALSE),0,99.9)</f>
        <v>0</v>
      </c>
      <c r="CE16" s="53" t="str">
        <f t="shared" ca="1" si="14"/>
        <v>NA</v>
      </c>
      <c r="CF16" s="40"/>
      <c r="CG16" s="108"/>
      <c r="CH16" s="53">
        <f ca="1">[1]!Min_Max(VLOOKUP($B16,'PTD Calculations'!$A:$DF,CH$2,FALSE),0,99.9)</f>
        <v>0</v>
      </c>
      <c r="CI16" s="53">
        <f ca="1">[1]!Min_Max(VLOOKUP($B16,'PTD Calculations'!$A:$DF,CI$2,FALSE),0,99.9)</f>
        <v>0</v>
      </c>
      <c r="CJ16" s="53" t="str">
        <f t="shared" ca="1" si="15"/>
        <v>NA</v>
      </c>
      <c r="CK16" s="48"/>
      <c r="CL16" s="40"/>
      <c r="CM16" s="54"/>
      <c r="CN16" s="53">
        <f ca="1">[1]!Min_Max(VLOOKUP($B16,'PTD Calculations'!$A:$DF,CN$2,FALSE),0,99.9)</f>
        <v>0</v>
      </c>
      <c r="CO16" s="53">
        <f ca="1">[1]!Min_Max(VLOOKUP($B16,'PTD Calculations'!$A:$DF,CO$2,FALSE),0,99.9)</f>
        <v>0</v>
      </c>
      <c r="CP16" s="53" t="str">
        <f t="shared" ca="1" si="16"/>
        <v>NA</v>
      </c>
      <c r="CQ16" s="53"/>
      <c r="CR16" s="110"/>
      <c r="CS16" s="53">
        <f ca="1">[1]!Min_Max(VLOOKUP($B16,'PTD Calculations'!$A:$DF,CS$2,FALSE),0,99.9)</f>
        <v>0</v>
      </c>
      <c r="CT16" s="53">
        <f ca="1">[1]!Min_Max(VLOOKUP($B16,'PTD Calculations'!$A:$DF,CT$2,FALSE),0,99.9)</f>
        <v>0</v>
      </c>
      <c r="CU16" s="53" t="str">
        <f t="shared" ca="1" si="17"/>
        <v>NA</v>
      </c>
      <c r="CV16" s="53"/>
      <c r="CW16" s="110"/>
      <c r="CX16" s="53">
        <f ca="1">[1]!Min_Max(VLOOKUP($B16,'PTD Calculations'!$A:$DF,CX$2,FALSE),0,99.9)</f>
        <v>0</v>
      </c>
      <c r="CY16" s="53">
        <f ca="1">[1]!Min_Max(VLOOKUP($B16,'PTD Calculations'!$A:$DF,CY$2,FALSE),0,99.9)</f>
        <v>0</v>
      </c>
      <c r="CZ16" s="53" t="str">
        <f t="shared" ca="1" si="18"/>
        <v>NA</v>
      </c>
      <c r="DA16" s="40"/>
      <c r="DB16" s="108"/>
      <c r="DC16" s="53">
        <f ca="1">[1]!Min_Max(VLOOKUP($B16,'PTD Calculations'!$A:$DF,DC$2,FALSE),0,99.9)</f>
        <v>0</v>
      </c>
      <c r="DD16" s="53">
        <f ca="1">[1]!Min_Max(VLOOKUP($B16,'PTD Calculations'!$A:$DF,DD$2,FALSE),0,99.9)</f>
        <v>0</v>
      </c>
      <c r="DE16" s="53" t="str">
        <f t="shared" ca="1" si="19"/>
        <v>NA</v>
      </c>
      <c r="DF16" s="48"/>
      <c r="DG16" s="43"/>
      <c r="DH16" s="43" t="str">
        <f t="shared" ca="1" si="20"/>
        <v>Hide</v>
      </c>
    </row>
    <row r="17" spans="1:112" s="23" customFormat="1">
      <c r="A17" s="49"/>
      <c r="B17" s="50">
        <v>8602</v>
      </c>
      <c r="C17" s="51" t="str">
        <f>VLOOKUP(B17,Stores!$A:$H,8,FALSE)</f>
        <v>8602 - Ft. Worth, TX</v>
      </c>
      <c r="D17" s="40" t="str">
        <f>VLOOKUP(B17,Stores!$A:$H,7,FALSE)</f>
        <v>TX</v>
      </c>
      <c r="E17" s="52">
        <f>VLOOKUP(B17,Stores!$A:$F,6,FALSE)</f>
        <v>42858</v>
      </c>
      <c r="F17" s="53"/>
      <c r="G17" s="54"/>
      <c r="H17" s="109">
        <f ca="1">[1]!Min_Max(VLOOKUP($B17,'PTD Calculations'!$A:$DF,H$2,FALSE),0,99.9)</f>
        <v>35.351814179878872</v>
      </c>
      <c r="I17" s="53">
        <f ca="1">[1]!Min_Max(VLOOKUP($B17,'PTD Calculations'!$A:$DF,I$2,FALSE),0,99.9)</f>
        <v>34.664554090069451</v>
      </c>
      <c r="J17" s="53">
        <f t="shared" ca="1" si="0"/>
        <v>0.68726008980942055</v>
      </c>
      <c r="K17" s="53"/>
      <c r="L17" s="110"/>
      <c r="M17" s="53">
        <f ca="1">[1]!Min_Max(VLOOKUP($B17,'PTD Calculations'!$A:$DF,M$2,FALSE),0,99.9)</f>
        <v>22.971340522889275</v>
      </c>
      <c r="N17" s="53">
        <f ca="1">[1]!Min_Max(VLOOKUP($B17,'PTD Calculations'!$A:$DF,N$2,FALSE),0,99.9)</f>
        <v>22.855506420829606</v>
      </c>
      <c r="O17" s="53">
        <f t="shared" ca="1" si="1"/>
        <v>0.11583410205966871</v>
      </c>
      <c r="P17" s="53"/>
      <c r="Q17" s="110"/>
      <c r="R17" s="53">
        <f ca="1">[1]!Min_Max(VLOOKUP($B17,'PTD Calculations'!$A:$DF,R$2,FALSE),0,99.9)</f>
        <v>11.232973020445769</v>
      </c>
      <c r="S17" s="53">
        <f ca="1">[1]!Min_Max(VLOOKUP($B17,'PTD Calculations'!$A:$DF,S$2,FALSE),0,99.9)</f>
        <v>10.867280222775403</v>
      </c>
      <c r="T17" s="53">
        <f t="shared" ca="1" si="2"/>
        <v>0.36569279767036633</v>
      </c>
      <c r="U17" s="40"/>
      <c r="V17" s="108"/>
      <c r="W17" s="53">
        <f ca="1">[1]!Min_Max(VLOOKUP($B17,'PTD Calculations'!$A:$DF,W$2,FALSE),0,99.9)</f>
        <v>1.1475006365438272</v>
      </c>
      <c r="X17" s="53">
        <f ca="1">[1]!Min_Max(VLOOKUP($B17,'PTD Calculations'!$A:$DF,X$2,FALSE),0,99.9)</f>
        <v>0.94176744646444033</v>
      </c>
      <c r="Y17" s="53">
        <f t="shared" ca="1" si="3"/>
        <v>0.20573319007938684</v>
      </c>
      <c r="Z17" s="48"/>
      <c r="AA17" s="40"/>
      <c r="AB17" s="54"/>
      <c r="AC17" s="53">
        <f ca="1">[1]!Min_Max(VLOOKUP($B17,'PTD Calculations'!$A:$DF,AC$2,FALSE),0,99.9)</f>
        <v>24.771576048316788</v>
      </c>
      <c r="AD17" s="53">
        <f ca="1">[1]!Min_Max(VLOOKUP($B17,'PTD Calculations'!$A:$DF,AD$2,FALSE),0,99.9)</f>
        <v>33.199869812407705</v>
      </c>
      <c r="AE17" s="53">
        <f t="shared" ca="1" si="4"/>
        <v>-8.4282937640909168</v>
      </c>
      <c r="AF17" s="53"/>
      <c r="AG17" s="110"/>
      <c r="AH17" s="53">
        <f ca="1">[1]!Min_Max(VLOOKUP($B17,'PTD Calculations'!$A:$DF,AH$2,FALSE),0,99.9)</f>
        <v>16.455010411138645</v>
      </c>
      <c r="AI17" s="53">
        <f ca="1">[1]!Min_Max(VLOOKUP($B17,'PTD Calculations'!$A:$DF,AI$2,FALSE),0,99.9)</f>
        <v>23.219173913178171</v>
      </c>
      <c r="AJ17" s="53">
        <f t="shared" ca="1" si="5"/>
        <v>-6.7641635020395263</v>
      </c>
      <c r="AK17" s="53"/>
      <c r="AL17" s="110"/>
      <c r="AM17" s="53">
        <f ca="1">[1]!Min_Max(VLOOKUP($B17,'PTD Calculations'!$A:$DF,AM$2,FALSE),0,99.9)</f>
        <v>7.7574246811659888</v>
      </c>
      <c r="AN17" s="53">
        <f ca="1">[1]!Min_Max(VLOOKUP($B17,'PTD Calculations'!$A:$DF,AN$2,FALSE),0,99.9)</f>
        <v>9.2160660311012368</v>
      </c>
      <c r="AO17" s="53">
        <f t="shared" ca="1" si="6"/>
        <v>-1.458641349935248</v>
      </c>
      <c r="AP17" s="40"/>
      <c r="AQ17" s="108"/>
      <c r="AR17" s="53">
        <f ca="1">[1]!Min_Max(VLOOKUP($B17,'PTD Calculations'!$A:$DF,AR$2,FALSE),0,99.9)</f>
        <v>0.55914095601215741</v>
      </c>
      <c r="AS17" s="53">
        <f ca="1">[1]!Min_Max(VLOOKUP($B17,'PTD Calculations'!$A:$DF,AS$2,FALSE),0,99.9)</f>
        <v>0.76462986812830003</v>
      </c>
      <c r="AT17" s="53">
        <f t="shared" ca="1" si="7"/>
        <v>-0.20548891211614262</v>
      </c>
      <c r="AU17" s="48"/>
      <c r="AV17" s="40"/>
      <c r="AW17" s="54"/>
      <c r="AX17" s="53">
        <f ca="1">[1]!Min_Max(VLOOKUP($B17,'PTD Calculations'!$A:$DF,AX$2,FALSE),0,99.9)</f>
        <v>38.950814774221485</v>
      </c>
      <c r="AY17" s="53">
        <f ca="1">[1]!Min_Max(VLOOKUP($B17,'PTD Calculations'!$A:$DF,AY$2,FALSE),0,99.9)</f>
        <v>42.611083066151018</v>
      </c>
      <c r="AZ17" s="53">
        <f t="shared" ca="1" si="8"/>
        <v>-3.6602682919295333</v>
      </c>
      <c r="BA17" s="53"/>
      <c r="BB17" s="110"/>
      <c r="BC17" s="53">
        <f ca="1">[1]!Min_Max(VLOOKUP($B17,'PTD Calculations'!$A:$DF,BC$2,FALSE),0,99.9)</f>
        <v>32.197392358401359</v>
      </c>
      <c r="BD17" s="53">
        <f ca="1">[1]!Min_Max(VLOOKUP($B17,'PTD Calculations'!$A:$DF,BD$2,FALSE),0,99.9)</f>
        <v>33.547995328121836</v>
      </c>
      <c r="BE17" s="53">
        <f t="shared" ca="1" si="9"/>
        <v>-1.3506029697204767</v>
      </c>
      <c r="BF17" s="53"/>
      <c r="BG17" s="110"/>
      <c r="BH17" s="53">
        <f ca="1">[1]!Min_Max(VLOOKUP($B17,'PTD Calculations'!$A:$DF,BH$2,FALSE),0,99.9)</f>
        <v>6.2618229114355595</v>
      </c>
      <c r="BI17" s="53">
        <f ca="1">[1]!Min_Max(VLOOKUP($B17,'PTD Calculations'!$A:$DF,BI$2,FALSE),0,99.9)</f>
        <v>7.8840658260176406</v>
      </c>
      <c r="BJ17" s="53">
        <f t="shared" ca="1" si="10"/>
        <v>-1.6222429145820811</v>
      </c>
      <c r="BK17" s="40"/>
      <c r="BL17" s="108"/>
      <c r="BM17" s="53">
        <f ca="1">[1]!Min_Max(VLOOKUP($B17,'PTD Calculations'!$A:$DF,BM$2,FALSE),0,99.9)</f>
        <v>0.49159950438456845</v>
      </c>
      <c r="BN17" s="53">
        <f ca="1">[1]!Min_Max(VLOOKUP($B17,'PTD Calculations'!$A:$DF,BN$2,FALSE),0,99.9)</f>
        <v>1.1790219120115439</v>
      </c>
      <c r="BO17" s="53">
        <f t="shared" ca="1" si="11"/>
        <v>-0.68742240762697548</v>
      </c>
      <c r="BP17" s="48"/>
      <c r="BQ17" s="40"/>
      <c r="BR17" s="54"/>
      <c r="BS17" s="53">
        <f ca="1">[1]!Min_Max(VLOOKUP($B17,'PTD Calculations'!$A:$DF,BS$2,FALSE),0,99.9)</f>
        <v>52.602003475102833</v>
      </c>
      <c r="BT17" s="53">
        <f ca="1">[1]!Min_Max(VLOOKUP($B17,'PTD Calculations'!$A:$DF,BT$2,FALSE),0,99.9)</f>
        <v>49.561489720338017</v>
      </c>
      <c r="BU17" s="53">
        <f t="shared" ca="1" si="12"/>
        <v>3.0405137547648167</v>
      </c>
      <c r="BV17" s="53"/>
      <c r="BW17" s="110"/>
      <c r="BX17" s="53">
        <f ca="1">[1]!Min_Max(VLOOKUP($B17,'PTD Calculations'!$A:$DF,BX$2,FALSE),0,99.9)</f>
        <v>17.397866540088629</v>
      </c>
      <c r="BY17" s="53">
        <f ca="1">[1]!Min_Max(VLOOKUP($B17,'PTD Calculations'!$A:$DF,BY$2,FALSE),0,99.9)</f>
        <v>17.67021110159072</v>
      </c>
      <c r="BZ17" s="53">
        <f t="shared" ca="1" si="13"/>
        <v>-0.27234456150209141</v>
      </c>
      <c r="CA17" s="53"/>
      <c r="CB17" s="110"/>
      <c r="CC17" s="53">
        <f ca="1">[1]!Min_Max(VLOOKUP($B17,'PTD Calculations'!$A:$DF,CC$2,FALSE),0,99.9)</f>
        <v>32.165849329641055</v>
      </c>
      <c r="CD17" s="53">
        <f ca="1">[1]!Min_Max(VLOOKUP($B17,'PTD Calculations'!$A:$DF,CD$2,FALSE),0,99.9)</f>
        <v>27.960526080590519</v>
      </c>
      <c r="CE17" s="53">
        <f t="shared" ca="1" si="14"/>
        <v>4.2053232490505366</v>
      </c>
      <c r="CF17" s="40"/>
      <c r="CG17" s="108"/>
      <c r="CH17" s="53">
        <f ca="1">[1]!Min_Max(VLOOKUP($B17,'PTD Calculations'!$A:$DF,CH$2,FALSE),0,99.9)</f>
        <v>3.0382876053731573</v>
      </c>
      <c r="CI17" s="53">
        <f ca="1">[1]!Min_Max(VLOOKUP($B17,'PTD Calculations'!$A:$DF,CI$2,FALSE),0,99.9)</f>
        <v>3.9307525381567778</v>
      </c>
      <c r="CJ17" s="53">
        <f t="shared" ca="1" si="15"/>
        <v>-0.89246493278362049</v>
      </c>
      <c r="CK17" s="48"/>
      <c r="CL17" s="40"/>
      <c r="CM17" s="54"/>
      <c r="CN17" s="53">
        <f ca="1">[1]!Min_Max(VLOOKUP($B17,'PTD Calculations'!$A:$DF,CN$2,FALSE),0,99.9)</f>
        <v>30.518464859849935</v>
      </c>
      <c r="CO17" s="53">
        <f ca="1">[1]!Min_Max(VLOOKUP($B17,'PTD Calculations'!$A:$DF,CO$2,FALSE),0,99.9)</f>
        <v>33.925566050921283</v>
      </c>
      <c r="CP17" s="53">
        <f t="shared" ca="1" si="16"/>
        <v>-3.407101191071348</v>
      </c>
      <c r="CQ17" s="53"/>
      <c r="CR17" s="110"/>
      <c r="CS17" s="53">
        <f ca="1">[1]!Min_Max(VLOOKUP($B17,'PTD Calculations'!$A:$DF,CS$2,FALSE),0,99.9)</f>
        <v>18.156161917930518</v>
      </c>
      <c r="CT17" s="53">
        <f ca="1">[1]!Min_Max(VLOOKUP($B17,'PTD Calculations'!$A:$DF,CT$2,FALSE),0,99.9)</f>
        <v>16.702797060262288</v>
      </c>
      <c r="CU17" s="53">
        <f t="shared" ca="1" si="17"/>
        <v>1.4533648576682303</v>
      </c>
      <c r="CV17" s="53"/>
      <c r="CW17" s="110"/>
      <c r="CX17" s="53">
        <f ca="1">[1]!Min_Max(VLOOKUP($B17,'PTD Calculations'!$A:$DF,CX$2,FALSE),0,99.9)</f>
        <v>11.235560531829412</v>
      </c>
      <c r="CY17" s="53">
        <f ca="1">[1]!Min_Max(VLOOKUP($B17,'PTD Calculations'!$A:$DF,CY$2,FALSE),0,99.9)</f>
        <v>15.380664876889744</v>
      </c>
      <c r="CZ17" s="53">
        <f t="shared" ca="1" si="18"/>
        <v>-4.1451043450603322</v>
      </c>
      <c r="DA17" s="40"/>
      <c r="DB17" s="108"/>
      <c r="DC17" s="53">
        <f ca="1">[1]!Min_Max(VLOOKUP($B17,'PTD Calculations'!$A:$DF,DC$2,FALSE),0,99.9)</f>
        <v>1.126742410090005</v>
      </c>
      <c r="DD17" s="53">
        <f ca="1">[1]!Min_Max(VLOOKUP($B17,'PTD Calculations'!$A:$DF,DD$2,FALSE),0,99.9)</f>
        <v>1.8421041137692464</v>
      </c>
      <c r="DE17" s="53">
        <f t="shared" ca="1" si="19"/>
        <v>-0.71536170367924146</v>
      </c>
      <c r="DF17" s="48"/>
      <c r="DG17" s="43"/>
      <c r="DH17" s="43" t="str">
        <f t="shared" ca="1" si="20"/>
        <v>Show</v>
      </c>
    </row>
    <row r="18" spans="1:112" s="23" customFormat="1">
      <c r="A18" s="49"/>
      <c r="B18" s="50">
        <v>8640</v>
      </c>
      <c r="C18" s="51" t="str">
        <f>VLOOKUP(B18,Stores!$A:$H,8,FALSE)</f>
        <v>8640 - Las Vegas, NV</v>
      </c>
      <c r="D18" s="40" t="str">
        <f>VLOOKUP(B18,Stores!$A:$H,7,FALSE)</f>
        <v>NV</v>
      </c>
      <c r="E18" s="52">
        <f>VLOOKUP(B18,Stores!$A:$F,6,FALSE)</f>
        <v>35173</v>
      </c>
      <c r="F18" s="53"/>
      <c r="G18" s="112"/>
      <c r="H18" s="113">
        <f ca="1">[1]!Min_Max(VLOOKUP($B18,'PTD Calculations'!$A:$DF,H$2,FALSE),0,99.9)</f>
        <v>39.824717545280045</v>
      </c>
      <c r="I18" s="114">
        <f ca="1">[1]!Min_Max(VLOOKUP($B18,'PTD Calculations'!$A:$DF,I$2,FALSE),0,99.9)</f>
        <v>34.870078550752197</v>
      </c>
      <c r="J18" s="114">
        <f t="shared" ca="1" si="0"/>
        <v>4.9546389945278477</v>
      </c>
      <c r="K18" s="114"/>
      <c r="L18" s="115"/>
      <c r="M18" s="114">
        <f ca="1">[1]!Min_Max(VLOOKUP($B18,'PTD Calculations'!$A:$DF,M$2,FALSE),0,99.9)</f>
        <v>25.324330162570664</v>
      </c>
      <c r="N18" s="114">
        <f ca="1">[1]!Min_Max(VLOOKUP($B18,'PTD Calculations'!$A:$DF,N$2,FALSE),0,99.9)</f>
        <v>23.963846709409744</v>
      </c>
      <c r="O18" s="114">
        <f t="shared" ca="1" si="1"/>
        <v>1.3604834531609207</v>
      </c>
      <c r="P18" s="114"/>
      <c r="Q18" s="115"/>
      <c r="R18" s="114">
        <f ca="1">[1]!Min_Max(VLOOKUP($B18,'PTD Calculations'!$A:$DF,R$2,FALSE),0,99.9)</f>
        <v>11.655224159779607</v>
      </c>
      <c r="S18" s="114">
        <f ca="1">[1]!Min_Max(VLOOKUP($B18,'PTD Calculations'!$A:$DF,S$2,FALSE),0,99.9)</f>
        <v>8.6591402811994325</v>
      </c>
      <c r="T18" s="114">
        <f t="shared" ca="1" si="2"/>
        <v>2.9960838785801744</v>
      </c>
      <c r="U18" s="116"/>
      <c r="V18" s="117"/>
      <c r="W18" s="114">
        <f ca="1">[1]!Min_Max(VLOOKUP($B18,'PTD Calculations'!$A:$DF,W$2,FALSE),0,99.9)</f>
        <v>2.8451632229297759</v>
      </c>
      <c r="X18" s="114">
        <f ca="1">[1]!Min_Max(VLOOKUP($B18,'PTD Calculations'!$A:$DF,X$2,FALSE),0,99.9)</f>
        <v>2.2470915601430215</v>
      </c>
      <c r="Y18" s="114">
        <f t="shared" ca="1" si="3"/>
        <v>0.59807166278675439</v>
      </c>
      <c r="Z18" s="118"/>
      <c r="AA18" s="40"/>
      <c r="AB18" s="112"/>
      <c r="AC18" s="114">
        <f ca="1">[1]!Min_Max(VLOOKUP($B18,'PTD Calculations'!$A:$DF,AC$2,FALSE),0,99.9)</f>
        <v>31.003357897477219</v>
      </c>
      <c r="AD18" s="114">
        <f ca="1">[1]!Min_Max(VLOOKUP($B18,'PTD Calculations'!$A:$DF,AD$2,FALSE),0,99.9)</f>
        <v>27.643335190596925</v>
      </c>
      <c r="AE18" s="114">
        <f t="shared" ca="1" si="4"/>
        <v>3.3600227068802937</v>
      </c>
      <c r="AF18" s="114"/>
      <c r="AG18" s="115"/>
      <c r="AH18" s="114">
        <f ca="1">[1]!Min_Max(VLOOKUP($B18,'PTD Calculations'!$A:$DF,AH$2,FALSE),0,99.9)</f>
        <v>22.039316730519918</v>
      </c>
      <c r="AI18" s="114">
        <f ca="1">[1]!Min_Max(VLOOKUP($B18,'PTD Calculations'!$A:$DF,AI$2,FALSE),0,99.9)</f>
        <v>20.708171282592584</v>
      </c>
      <c r="AJ18" s="114">
        <f t="shared" ca="1" si="5"/>
        <v>1.3311454479273337</v>
      </c>
      <c r="AK18" s="114"/>
      <c r="AL18" s="115"/>
      <c r="AM18" s="114">
        <f ca="1">[1]!Min_Max(VLOOKUP($B18,'PTD Calculations'!$A:$DF,AM$2,FALSE),0,99.9)</f>
        <v>7.9123345478531979</v>
      </c>
      <c r="AN18" s="114">
        <f ca="1">[1]!Min_Max(VLOOKUP($B18,'PTD Calculations'!$A:$DF,AN$2,FALSE),0,99.9)</f>
        <v>6.0009015782555162</v>
      </c>
      <c r="AO18" s="114">
        <f t="shared" ca="1" si="6"/>
        <v>1.9114329695976817</v>
      </c>
      <c r="AP18" s="116"/>
      <c r="AQ18" s="117"/>
      <c r="AR18" s="114">
        <f ca="1">[1]!Min_Max(VLOOKUP($B18,'PTD Calculations'!$A:$DF,AR$2,FALSE),0,99.9)</f>
        <v>1.0517066191041047</v>
      </c>
      <c r="AS18" s="114">
        <f ca="1">[1]!Min_Max(VLOOKUP($B18,'PTD Calculations'!$A:$DF,AS$2,FALSE),0,99.9)</f>
        <v>0.9342623297488214</v>
      </c>
      <c r="AT18" s="114">
        <f t="shared" ca="1" si="7"/>
        <v>0.11744428935528328</v>
      </c>
      <c r="AU18" s="118"/>
      <c r="AV18" s="40"/>
      <c r="AW18" s="112"/>
      <c r="AX18" s="114">
        <f ca="1">[1]!Min_Max(VLOOKUP($B18,'PTD Calculations'!$A:$DF,AX$2,FALSE),0,99.9)</f>
        <v>31.901911918459984</v>
      </c>
      <c r="AY18" s="114">
        <f ca="1">[1]!Min_Max(VLOOKUP($B18,'PTD Calculations'!$A:$DF,AY$2,FALSE),0,99.9)</f>
        <v>34.877566962973347</v>
      </c>
      <c r="AZ18" s="114">
        <f t="shared" ca="1" si="8"/>
        <v>-2.9756550445133634</v>
      </c>
      <c r="BA18" s="114"/>
      <c r="BB18" s="115"/>
      <c r="BC18" s="114">
        <f ca="1">[1]!Min_Max(VLOOKUP($B18,'PTD Calculations'!$A:$DF,BC$2,FALSE),0,99.9)</f>
        <v>19.60819443403042</v>
      </c>
      <c r="BD18" s="114">
        <f ca="1">[1]!Min_Max(VLOOKUP($B18,'PTD Calculations'!$A:$DF,BD$2,FALSE),0,99.9)</f>
        <v>25.293113077562644</v>
      </c>
      <c r="BE18" s="114">
        <f t="shared" ca="1" si="9"/>
        <v>-5.6849186435322245</v>
      </c>
      <c r="BF18" s="114"/>
      <c r="BG18" s="115"/>
      <c r="BH18" s="114">
        <f ca="1">[1]!Min_Max(VLOOKUP($B18,'PTD Calculations'!$A:$DF,BH$2,FALSE),0,99.9)</f>
        <v>8.5169331165338882</v>
      </c>
      <c r="BI18" s="114">
        <f ca="1">[1]!Min_Max(VLOOKUP($B18,'PTD Calculations'!$A:$DF,BI$2,FALSE),0,99.9)</f>
        <v>6.9116458938420013</v>
      </c>
      <c r="BJ18" s="114">
        <f t="shared" ca="1" si="10"/>
        <v>1.6052872226918868</v>
      </c>
      <c r="BK18" s="116"/>
      <c r="BL18" s="117"/>
      <c r="BM18" s="114">
        <f ca="1">[1]!Min_Max(VLOOKUP($B18,'PTD Calculations'!$A:$DF,BM$2,FALSE),0,99.9)</f>
        <v>3.7767843678956714</v>
      </c>
      <c r="BN18" s="114">
        <f ca="1">[1]!Min_Max(VLOOKUP($B18,'PTD Calculations'!$A:$DF,BN$2,FALSE),0,99.9)</f>
        <v>2.6728079915687046</v>
      </c>
      <c r="BO18" s="114">
        <f t="shared" ca="1" si="11"/>
        <v>1.1039763763269668</v>
      </c>
      <c r="BP18" s="118"/>
      <c r="BQ18" s="40"/>
      <c r="BR18" s="112"/>
      <c r="BS18" s="114">
        <f ca="1">[1]!Min_Max(VLOOKUP($B18,'PTD Calculations'!$A:$DF,BS$2,FALSE),0,99.9)</f>
        <v>64.814532272925561</v>
      </c>
      <c r="BT18" s="114">
        <f ca="1">[1]!Min_Max(VLOOKUP($B18,'PTD Calculations'!$A:$DF,BT$2,FALSE),0,99.9)</f>
        <v>54.661689502479419</v>
      </c>
      <c r="BU18" s="114">
        <f t="shared" ca="1" si="12"/>
        <v>10.152842770446142</v>
      </c>
      <c r="BV18" s="114"/>
      <c r="BW18" s="115"/>
      <c r="BX18" s="114">
        <f ca="1">[1]!Min_Max(VLOOKUP($B18,'PTD Calculations'!$A:$DF,BX$2,FALSE),0,99.9)</f>
        <v>29.505128248244834</v>
      </c>
      <c r="BY18" s="114">
        <f ca="1">[1]!Min_Max(VLOOKUP($B18,'PTD Calculations'!$A:$DF,BY$2,FALSE),0,99.9)</f>
        <v>22.119585206099419</v>
      </c>
      <c r="BZ18" s="114">
        <f t="shared" ca="1" si="13"/>
        <v>7.3855430421454145</v>
      </c>
      <c r="CA18" s="114"/>
      <c r="CB18" s="115"/>
      <c r="CC18" s="114">
        <f ca="1">[1]!Min_Max(VLOOKUP($B18,'PTD Calculations'!$A:$DF,CC$2,FALSE),0,99.9)</f>
        <v>30.371950716193872</v>
      </c>
      <c r="CD18" s="114">
        <f ca="1">[1]!Min_Max(VLOOKUP($B18,'PTD Calculations'!$A:$DF,CD$2,FALSE),0,99.9)</f>
        <v>28.589770692595877</v>
      </c>
      <c r="CE18" s="114">
        <f t="shared" ca="1" si="14"/>
        <v>1.782180023597995</v>
      </c>
      <c r="CF18" s="116"/>
      <c r="CG18" s="117"/>
      <c r="CH18" s="114">
        <f ca="1">[1]!Min_Max(VLOOKUP($B18,'PTD Calculations'!$A:$DF,CH$2,FALSE),0,99.9)</f>
        <v>4.9374533084868544</v>
      </c>
      <c r="CI18" s="114">
        <f ca="1">[1]!Min_Max(VLOOKUP($B18,'PTD Calculations'!$A:$DF,CI$2,FALSE),0,99.9)</f>
        <v>3.9523336037841208</v>
      </c>
      <c r="CJ18" s="114">
        <f t="shared" ca="1" si="15"/>
        <v>0.98511970470273358</v>
      </c>
      <c r="CK18" s="118"/>
      <c r="CL18" s="40"/>
      <c r="CM18" s="112"/>
      <c r="CN18" s="114">
        <f ca="1">[1]!Min_Max(VLOOKUP($B18,'PTD Calculations'!$A:$DF,CN$2,FALSE),0,99.9)</f>
        <v>42.125157407516888</v>
      </c>
      <c r="CO18" s="114">
        <f ca="1">[1]!Min_Max(VLOOKUP($B18,'PTD Calculations'!$A:$DF,CO$2,FALSE),0,99.9)</f>
        <v>0</v>
      </c>
      <c r="CP18" s="114" t="str">
        <f t="shared" ca="1" si="16"/>
        <v>NA</v>
      </c>
      <c r="CQ18" s="114"/>
      <c r="CR18" s="115"/>
      <c r="CS18" s="114">
        <f ca="1">[1]!Min_Max(VLOOKUP($B18,'PTD Calculations'!$A:$DF,CS$2,FALSE),0,99.9)</f>
        <v>25.653616943063913</v>
      </c>
      <c r="CT18" s="114">
        <f ca="1">[1]!Min_Max(VLOOKUP($B18,'PTD Calculations'!$A:$DF,CT$2,FALSE),0,99.9)</f>
        <v>0</v>
      </c>
      <c r="CU18" s="114" t="str">
        <f t="shared" ca="1" si="17"/>
        <v>NA</v>
      </c>
      <c r="CV18" s="114"/>
      <c r="CW18" s="115"/>
      <c r="CX18" s="114">
        <f ca="1">[1]!Min_Max(VLOOKUP($B18,'PTD Calculations'!$A:$DF,CX$2,FALSE),0,99.9)</f>
        <v>13.233148050868129</v>
      </c>
      <c r="CY18" s="114">
        <f ca="1">[1]!Min_Max(VLOOKUP($B18,'PTD Calculations'!$A:$DF,CY$2,FALSE),0,99.9)</f>
        <v>0</v>
      </c>
      <c r="CZ18" s="114" t="str">
        <f t="shared" ca="1" si="18"/>
        <v>NA</v>
      </c>
      <c r="DA18" s="116"/>
      <c r="DB18" s="117"/>
      <c r="DC18" s="114">
        <f ca="1">[1]!Min_Max(VLOOKUP($B18,'PTD Calculations'!$A:$DF,DC$2,FALSE),0,99.9)</f>
        <v>3.2383924135848452</v>
      </c>
      <c r="DD18" s="114">
        <f ca="1">[1]!Min_Max(VLOOKUP($B18,'PTD Calculations'!$A:$DF,DD$2,FALSE),0,99.9)</f>
        <v>0</v>
      </c>
      <c r="DE18" s="114" t="str">
        <f t="shared" ca="1" si="19"/>
        <v>NA</v>
      </c>
      <c r="DF18" s="118"/>
      <c r="DG18" s="43"/>
      <c r="DH18" s="43" t="str">
        <f t="shared" ca="1" si="20"/>
        <v>Show</v>
      </c>
    </row>
    <row r="19" spans="1:112" s="65" customFormat="1" ht="13.5" thickBot="1">
      <c r="B19" s="66" t="s">
        <v>114</v>
      </c>
      <c r="C19" s="67" t="s">
        <v>115</v>
      </c>
      <c r="D19" s="67">
        <f ca="1">COUNTIFS($H$9:$H$18,"&gt;"&amp;0)</f>
        <v>9</v>
      </c>
      <c r="E19" s="68"/>
      <c r="F19" s="53"/>
      <c r="G19" s="119"/>
      <c r="H19" s="120">
        <f ca="1">[1]!Min_Max(VLOOKUP($B19,'PTD Calculations'!$A:$DF,H$2,FALSE),0,99.9)</f>
        <v>34.903590660898402</v>
      </c>
      <c r="I19" s="120">
        <f ca="1">[1]!Min_Max(VLOOKUP($B19,'PTD Calculations'!$A:$DF,I$2,FALSE),0,99.9)</f>
        <v>35.676720002261369</v>
      </c>
      <c r="J19" s="120">
        <f t="shared" ca="1" si="0"/>
        <v>-0.77312934136296718</v>
      </c>
      <c r="K19" s="120"/>
      <c r="L19" s="121"/>
      <c r="M19" s="120">
        <f ca="1">[1]!Min_Max(VLOOKUP($B19,'PTD Calculations'!$A:$DF,M$2,FALSE),0,99.9)</f>
        <v>22.155465035954858</v>
      </c>
      <c r="N19" s="120">
        <f ca="1">[1]!Min_Max(VLOOKUP($B19,'PTD Calculations'!$A:$DF,N$2,FALSE),0,99.9)</f>
        <v>23.597145582605609</v>
      </c>
      <c r="O19" s="120">
        <f t="shared" ca="1" si="1"/>
        <v>-1.4416805466507512</v>
      </c>
      <c r="P19" s="120"/>
      <c r="Q19" s="121"/>
      <c r="R19" s="120">
        <f ca="1">[1]!Min_Max(VLOOKUP($B19,'PTD Calculations'!$A:$DF,R$2,FALSE),0,99.9)</f>
        <v>11.455609744551758</v>
      </c>
      <c r="S19" s="120">
        <f ca="1">[1]!Min_Max(VLOOKUP($B19,'PTD Calculations'!$A:$DF,S$2,FALSE),0,99.9)</f>
        <v>10.69013948084948</v>
      </c>
      <c r="T19" s="120">
        <f t="shared" ca="1" si="2"/>
        <v>0.76547026370227833</v>
      </c>
      <c r="U19" s="122"/>
      <c r="V19" s="123"/>
      <c r="W19" s="120">
        <f ca="1">[1]!Min_Max(VLOOKUP($B19,'PTD Calculations'!$A:$DF,W$2,FALSE),0,99.9)</f>
        <v>1.2814012827533983</v>
      </c>
      <c r="X19" s="120">
        <f ca="1">[1]!Min_Max(VLOOKUP($B19,'PTD Calculations'!$A:$DF,X$2,FALSE),0,99.9)</f>
        <v>1.3677463382896291</v>
      </c>
      <c r="Y19" s="120">
        <f t="shared" ca="1" si="3"/>
        <v>-8.6345055536230841E-2</v>
      </c>
      <c r="Z19" s="124"/>
      <c r="AA19" s="40"/>
      <c r="AB19" s="119"/>
      <c r="AC19" s="120">
        <f ca="1">[1]!Min_Max(VLOOKUP($B19,'PTD Calculations'!$A:$DF,AC$2,FALSE),0,99.9)</f>
        <v>27.308173627482962</v>
      </c>
      <c r="AD19" s="120">
        <f ca="1">[1]!Min_Max(VLOOKUP($B19,'PTD Calculations'!$A:$DF,AD$2,FALSE),0,99.9)</f>
        <v>30.940885921661028</v>
      </c>
      <c r="AE19" s="120">
        <f t="shared" ca="1" si="4"/>
        <v>-3.6327122941780665</v>
      </c>
      <c r="AF19" s="120"/>
      <c r="AG19" s="121"/>
      <c r="AH19" s="120">
        <f ca="1">[1]!Min_Max(VLOOKUP($B19,'PTD Calculations'!$A:$DF,AH$2,FALSE),0,99.9)</f>
        <v>19.052634860740188</v>
      </c>
      <c r="AI19" s="120">
        <f ca="1">[1]!Min_Max(VLOOKUP($B19,'PTD Calculations'!$A:$DF,AI$2,FALSE),0,99.9)</f>
        <v>22.257346177623631</v>
      </c>
      <c r="AJ19" s="120">
        <f t="shared" ca="1" si="5"/>
        <v>-3.2047113168834436</v>
      </c>
      <c r="AK19" s="120"/>
      <c r="AL19" s="121"/>
      <c r="AM19" s="120">
        <f ca="1">[1]!Min_Max(VLOOKUP($B19,'PTD Calculations'!$A:$DF,AM$2,FALSE),0,99.9)</f>
        <v>7.4706909219114213</v>
      </c>
      <c r="AN19" s="120">
        <f ca="1">[1]!Min_Max(VLOOKUP($B19,'PTD Calculations'!$A:$DF,AN$2,FALSE),0,99.9)</f>
        <v>7.9101832314916463</v>
      </c>
      <c r="AO19" s="120">
        <f t="shared" ca="1" si="6"/>
        <v>-0.439492309580225</v>
      </c>
      <c r="AP19" s="122"/>
      <c r="AQ19" s="123"/>
      <c r="AR19" s="120">
        <f ca="1">[1]!Min_Max(VLOOKUP($B19,'PTD Calculations'!$A:$DF,AR$2,FALSE),0,99.9)</f>
        <v>0.78484784483134618</v>
      </c>
      <c r="AS19" s="120">
        <f ca="1">[1]!Min_Max(VLOOKUP($B19,'PTD Calculations'!$A:$DF,AS$2,FALSE),0,99.9)</f>
        <v>0.77335651254574977</v>
      </c>
      <c r="AT19" s="120">
        <f t="shared" ca="1" si="7"/>
        <v>1.1491332285596401E-2</v>
      </c>
      <c r="AU19" s="124"/>
      <c r="AV19" s="40"/>
      <c r="AW19" s="119"/>
      <c r="AX19" s="120">
        <f ca="1">[1]!Min_Max(VLOOKUP($B19,'PTD Calculations'!$A:$DF,AX$2,FALSE),0,99.9)</f>
        <v>33.857955661371854</v>
      </c>
      <c r="AY19" s="120">
        <f ca="1">[1]!Min_Max(VLOOKUP($B19,'PTD Calculations'!$A:$DF,AY$2,FALSE),0,99.9)</f>
        <v>38.391838449733655</v>
      </c>
      <c r="AZ19" s="120">
        <f t="shared" ca="1" si="8"/>
        <v>-4.5338827883618009</v>
      </c>
      <c r="BA19" s="120"/>
      <c r="BB19" s="121"/>
      <c r="BC19" s="120">
        <f ca="1">[1]!Min_Max(VLOOKUP($B19,'PTD Calculations'!$A:$DF,BC$2,FALSE),0,99.9)</f>
        <v>26.656797743542626</v>
      </c>
      <c r="BD19" s="120">
        <f ca="1">[1]!Min_Max(VLOOKUP($B19,'PTD Calculations'!$A:$DF,BD$2,FALSE),0,99.9)</f>
        <v>29.477164851061683</v>
      </c>
      <c r="BE19" s="120">
        <f t="shared" ca="1" si="9"/>
        <v>-2.8203671075190577</v>
      </c>
      <c r="BF19" s="120"/>
      <c r="BG19" s="121"/>
      <c r="BH19" s="120">
        <f ca="1">[1]!Min_Max(VLOOKUP($B19,'PTD Calculations'!$A:$DF,BH$2,FALSE),0,99.9)</f>
        <v>6.0480024053317889</v>
      </c>
      <c r="BI19" s="120">
        <f ca="1">[1]!Min_Max(VLOOKUP($B19,'PTD Calculations'!$A:$DF,BI$2,FALSE),0,99.9)</f>
        <v>7.6581581225253643</v>
      </c>
      <c r="BJ19" s="120">
        <f t="shared" ca="1" si="10"/>
        <v>-1.6101557171935754</v>
      </c>
      <c r="BK19" s="122"/>
      <c r="BL19" s="123"/>
      <c r="BM19" s="120">
        <f ca="1">[1]!Min_Max(VLOOKUP($B19,'PTD Calculations'!$A:$DF,BM$2,FALSE),0,99.9)</f>
        <v>1.1531555124974282</v>
      </c>
      <c r="BN19" s="120">
        <f ca="1">[1]!Min_Max(VLOOKUP($B19,'PTD Calculations'!$A:$DF,BN$2,FALSE),0,99.9)</f>
        <v>1.2565154761466091</v>
      </c>
      <c r="BO19" s="120">
        <f t="shared" ca="1" si="11"/>
        <v>-0.10335996364918087</v>
      </c>
      <c r="BP19" s="124"/>
      <c r="BQ19" s="40"/>
      <c r="BR19" s="119"/>
      <c r="BS19" s="120">
        <f ca="1">[1]!Min_Max(VLOOKUP($B19,'PTD Calculations'!$A:$DF,BS$2,FALSE),0,99.9)</f>
        <v>56.515208440000109</v>
      </c>
      <c r="BT19" s="120">
        <f ca="1">[1]!Min_Max(VLOOKUP($B19,'PTD Calculations'!$A:$DF,BT$2,FALSE),0,99.9)</f>
        <v>57.819945652783886</v>
      </c>
      <c r="BU19" s="120">
        <f t="shared" ca="1" si="12"/>
        <v>-1.3047372127837775</v>
      </c>
      <c r="BV19" s="120"/>
      <c r="BW19" s="121"/>
      <c r="BX19" s="120">
        <f ca="1">[1]!Min_Max(VLOOKUP($B19,'PTD Calculations'!$A:$DF,BX$2,FALSE),0,99.9)</f>
        <v>22.413389777068009</v>
      </c>
      <c r="BY19" s="120">
        <f ca="1">[1]!Min_Max(VLOOKUP($B19,'PTD Calculations'!$A:$DF,BY$2,FALSE),0,99.9)</f>
        <v>20.478973958973565</v>
      </c>
      <c r="BZ19" s="120">
        <f t="shared" ca="1" si="13"/>
        <v>1.9344158180944433</v>
      </c>
      <c r="CA19" s="120"/>
      <c r="CB19" s="121"/>
      <c r="CC19" s="120">
        <f ca="1">[1]!Min_Max(VLOOKUP($B19,'PTD Calculations'!$A:$DF,CC$2,FALSE),0,99.9)</f>
        <v>30.670848510139265</v>
      </c>
      <c r="CD19" s="120">
        <f ca="1">[1]!Min_Max(VLOOKUP($B19,'PTD Calculations'!$A:$DF,CD$2,FALSE),0,99.9)</f>
        <v>33.437090779545528</v>
      </c>
      <c r="CE19" s="120">
        <f t="shared" ca="1" si="14"/>
        <v>-2.7662422694062627</v>
      </c>
      <c r="CF19" s="122"/>
      <c r="CG19" s="123"/>
      <c r="CH19" s="120">
        <f ca="1">[1]!Min_Max(VLOOKUP($B19,'PTD Calculations'!$A:$DF,CH$2,FALSE),0,99.9)</f>
        <v>3.4309701527928489</v>
      </c>
      <c r="CI19" s="120">
        <f ca="1">[1]!Min_Max(VLOOKUP($B19,'PTD Calculations'!$A:$DF,CI$2,FALSE),0,99.9)</f>
        <v>3.9038809142647954</v>
      </c>
      <c r="CJ19" s="120">
        <f t="shared" ca="1" si="15"/>
        <v>-0.47291076147194655</v>
      </c>
      <c r="CK19" s="124"/>
      <c r="CL19" s="40"/>
      <c r="CM19" s="119"/>
      <c r="CN19" s="120">
        <f ca="1">[1]!Min_Max(VLOOKUP($B19,'PTD Calculations'!$A:$DF,CN$2,FALSE),0,99.9)</f>
        <v>34.933170507191221</v>
      </c>
      <c r="CO19" s="120">
        <f ca="1">[1]!Min_Max(VLOOKUP($B19,'PTD Calculations'!$A:$DF,CO$2,FALSE),0,99.9)</f>
        <v>38.877935644434984</v>
      </c>
      <c r="CP19" s="120">
        <f t="shared" ca="1" si="16"/>
        <v>-3.9447651372437633</v>
      </c>
      <c r="CQ19" s="120"/>
      <c r="CR19" s="121"/>
      <c r="CS19" s="120">
        <f ca="1">[1]!Min_Max(VLOOKUP($B19,'PTD Calculations'!$A:$DF,CS$2,FALSE),0,99.9)</f>
        <v>20.788318800781909</v>
      </c>
      <c r="CT19" s="120">
        <f ca="1">[1]!Min_Max(VLOOKUP($B19,'PTD Calculations'!$A:$DF,CT$2,FALSE),0,99.9)</f>
        <v>22.29410439123442</v>
      </c>
      <c r="CU19" s="120">
        <f t="shared" ca="1" si="17"/>
        <v>-1.5057855904525113</v>
      </c>
      <c r="CV19" s="120"/>
      <c r="CW19" s="121"/>
      <c r="CX19" s="120">
        <f ca="1">[1]!Min_Max(VLOOKUP($B19,'PTD Calculations'!$A:$DF,CX$2,FALSE),0,99.9)</f>
        <v>12.631888062734053</v>
      </c>
      <c r="CY19" s="120">
        <f ca="1">[1]!Min_Max(VLOOKUP($B19,'PTD Calculations'!$A:$DF,CY$2,FALSE),0,99.9)</f>
        <v>15.137406804175962</v>
      </c>
      <c r="CZ19" s="120">
        <f t="shared" ca="1" si="18"/>
        <v>-2.5055187414419091</v>
      </c>
      <c r="DA19" s="122"/>
      <c r="DB19" s="123"/>
      <c r="DC19" s="120">
        <f ca="1">[1]!Min_Max(VLOOKUP($B19,'PTD Calculations'!$A:$DF,DC$2,FALSE),0,99.9)</f>
        <v>1.5129636436752631</v>
      </c>
      <c r="DD19" s="120">
        <f ca="1">[1]!Min_Max(VLOOKUP($B19,'PTD Calculations'!$A:$DF,DD$2,FALSE),0,99.9)</f>
        <v>1.4464244490246019</v>
      </c>
      <c r="DE19" s="120">
        <f t="shared" ca="1" si="19"/>
        <v>6.6539194650661271E-2</v>
      </c>
      <c r="DF19" s="124"/>
      <c r="DH19" s="65" t="s">
        <v>113</v>
      </c>
    </row>
    <row r="20" spans="1:112" ht="13.5" thickBot="1">
      <c r="B20" s="46"/>
      <c r="C20" s="46"/>
      <c r="D20" s="46"/>
      <c r="E20" s="46"/>
      <c r="F20" s="40"/>
      <c r="G20" s="40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0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0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0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0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H20" s="78" t="s">
        <v>113</v>
      </c>
    </row>
    <row r="21" spans="1:112">
      <c r="B21" s="50">
        <v>8611</v>
      </c>
      <c r="C21" s="51" t="str">
        <f>VLOOKUP(B21,Stores!$A:$H,8,FALSE)</f>
        <v>8611 - Plano, TX</v>
      </c>
      <c r="D21" s="40" t="str">
        <f>VLOOKUP(B21,Stores!$A:$H,7,FALSE)</f>
        <v>TX</v>
      </c>
      <c r="E21" s="52">
        <f>VLOOKUP(B21,Stores!$A:$F,6,FALSE)</f>
        <v>42672</v>
      </c>
      <c r="F21" s="53"/>
      <c r="G21" s="79"/>
      <c r="H21" s="125">
        <f ca="1">[1]!Min_Max(VLOOKUP($B21,'PTD Calculations'!$A:$DF,H$2,FALSE),0,99.9)</f>
        <v>27.146134871606669</v>
      </c>
      <c r="I21" s="126">
        <f ca="1">[1]!Min_Max(VLOOKUP($B21,'PTD Calculations'!$A:$DF,I$2,FALSE),0,99.9)</f>
        <v>32.180032567124897</v>
      </c>
      <c r="J21" s="126">
        <f ca="1">IF(OR(H21=0,I21=0),"NA",H21-I21)</f>
        <v>-5.0338976955182275</v>
      </c>
      <c r="K21" s="126"/>
      <c r="L21" s="127"/>
      <c r="M21" s="126">
        <f ca="1">[1]!Min_Max(VLOOKUP($B21,'PTD Calculations'!$A:$DF,M$2,FALSE),0,99.9)</f>
        <v>15.672676961523649</v>
      </c>
      <c r="N21" s="126">
        <f ca="1">[1]!Min_Max(VLOOKUP($B21,'PTD Calculations'!$A:$DF,N$2,FALSE),0,99.9)</f>
        <v>18.686306793085205</v>
      </c>
      <c r="O21" s="126">
        <f ca="1">IF(OR(M21=0,N21=0),"NA",M21-N21)</f>
        <v>-3.0136298315615555</v>
      </c>
      <c r="P21" s="126"/>
      <c r="Q21" s="127"/>
      <c r="R21" s="126">
        <f ca="1">[1]!Min_Max(VLOOKUP($B21,'PTD Calculations'!$A:$DF,R$2,FALSE),0,99.9)</f>
        <v>10.032758328045658</v>
      </c>
      <c r="S21" s="126">
        <f ca="1">[1]!Min_Max(VLOOKUP($B21,'PTD Calculations'!$A:$DF,S$2,FALSE),0,99.9)</f>
        <v>11.642578957487293</v>
      </c>
      <c r="T21" s="126">
        <f ca="1">IF(OR(R21=0,S21=0),"NA",R21-S21)</f>
        <v>-1.6098206294416357</v>
      </c>
      <c r="U21" s="128"/>
      <c r="V21" s="129"/>
      <c r="W21" s="126">
        <f ca="1">[1]!Min_Max(VLOOKUP($B21,'PTD Calculations'!$A:$DF,W$2,FALSE),0,99.9)</f>
        <v>1.343217456162924</v>
      </c>
      <c r="X21" s="126">
        <f ca="1">[1]!Min_Max(VLOOKUP($B21,'PTD Calculations'!$A:$DF,X$2,FALSE),0,99.9)</f>
        <v>1.8511468165523979</v>
      </c>
      <c r="Y21" s="126">
        <f ca="1">IF(OR(W21=0,X21=0),"NA",W21-X21)</f>
        <v>-0.50792936038947389</v>
      </c>
      <c r="Z21" s="130"/>
      <c r="AA21" s="40"/>
      <c r="AB21" s="79"/>
      <c r="AC21" s="126">
        <f ca="1">[1]!Min_Max(VLOOKUP($B21,'PTD Calculations'!$A:$DF,AC$2,FALSE),0,99.9)</f>
        <v>19.066528677898471</v>
      </c>
      <c r="AD21" s="126">
        <f ca="1">[1]!Min_Max(VLOOKUP($B21,'PTD Calculations'!$A:$DF,AD$2,FALSE),0,99.9)</f>
        <v>29.553336137119906</v>
      </c>
      <c r="AE21" s="126">
        <f ca="1">IF(OR(AC21=0,AD21=0),"NA",AC21-AD21)</f>
        <v>-10.486807459221435</v>
      </c>
      <c r="AF21" s="126"/>
      <c r="AG21" s="127"/>
      <c r="AH21" s="126">
        <f ca="1">[1]!Min_Max(VLOOKUP($B21,'PTD Calculations'!$A:$DF,AH$2,FALSE),0,99.9)</f>
        <v>10.088894217054394</v>
      </c>
      <c r="AI21" s="126">
        <f ca="1">[1]!Min_Max(VLOOKUP($B21,'PTD Calculations'!$A:$DF,AI$2,FALSE),0,99.9)</f>
        <v>19.115678078815566</v>
      </c>
      <c r="AJ21" s="126">
        <f ca="1">IF(OR(AH21=0,AI21=0),"NA",AH21-AI21)</f>
        <v>-9.0267838617611726</v>
      </c>
      <c r="AK21" s="126"/>
      <c r="AL21" s="127"/>
      <c r="AM21" s="126">
        <f ca="1">[1]!Min_Max(VLOOKUP($B21,'PTD Calculations'!$A:$DF,AM$2,FALSE),0,99.9)</f>
        <v>8.3536999008454238</v>
      </c>
      <c r="AN21" s="126">
        <f ca="1">[1]!Min_Max(VLOOKUP($B21,'PTD Calculations'!$A:$DF,AN$2,FALSE),0,99.9)</f>
        <v>9.3887985036541046</v>
      </c>
      <c r="AO21" s="126">
        <f ca="1">IF(OR(AM21=0,AN21=0),"NA",AM21-AN21)</f>
        <v>-1.0350986028086808</v>
      </c>
      <c r="AP21" s="128"/>
      <c r="AQ21" s="129"/>
      <c r="AR21" s="126">
        <f ca="1">[1]!Min_Max(VLOOKUP($B21,'PTD Calculations'!$A:$DF,AR$2,FALSE),0,99.9)</f>
        <v>0.62393455999865188</v>
      </c>
      <c r="AS21" s="126">
        <f ca="1">[1]!Min_Max(VLOOKUP($B21,'PTD Calculations'!$A:$DF,AS$2,FALSE),0,99.9)</f>
        <v>1.0488595546502366</v>
      </c>
      <c r="AT21" s="126">
        <f ca="1">IF(OR(AR21=0,AS21=0),"NA",AR21-AS21)</f>
        <v>-0.42492499465158473</v>
      </c>
      <c r="AU21" s="130"/>
      <c r="AV21" s="40"/>
      <c r="AW21" s="79"/>
      <c r="AX21" s="126">
        <f ca="1">[1]!Min_Max(VLOOKUP($B21,'PTD Calculations'!$A:$DF,AX$2,FALSE),0,99.9)</f>
        <v>38.14551424147021</v>
      </c>
      <c r="AY21" s="126">
        <f ca="1">[1]!Min_Max(VLOOKUP($B21,'PTD Calculations'!$A:$DF,AY$2,FALSE),0,99.9)</f>
        <v>34.500380580228232</v>
      </c>
      <c r="AZ21" s="126">
        <f ca="1">IF(OR(AX21=0,AY21=0),"NA",AX21-AY21)</f>
        <v>3.645133661241978</v>
      </c>
      <c r="BA21" s="126"/>
      <c r="BB21" s="127"/>
      <c r="BC21" s="126">
        <f ca="1">[1]!Min_Max(VLOOKUP($B21,'PTD Calculations'!$A:$DF,BC$2,FALSE),0,99.9)</f>
        <v>25.391709719067713</v>
      </c>
      <c r="BD21" s="126">
        <f ca="1">[1]!Min_Max(VLOOKUP($B21,'PTD Calculations'!$A:$DF,BD$2,FALSE),0,99.9)</f>
        <v>24.407888137278857</v>
      </c>
      <c r="BE21" s="126">
        <f ca="1">IF(OR(BC21=0,BD21=0),"NA",BC21-BD21)</f>
        <v>0.98382158178885604</v>
      </c>
      <c r="BF21" s="126"/>
      <c r="BG21" s="127"/>
      <c r="BH21" s="126">
        <f ca="1">[1]!Min_Max(VLOOKUP($B21,'PTD Calculations'!$A:$DF,BH$2,FALSE),0,99.9)</f>
        <v>10.520174769696309</v>
      </c>
      <c r="BI21" s="126">
        <f ca="1">[1]!Min_Max(VLOOKUP($B21,'PTD Calculations'!$A:$DF,BI$2,FALSE),0,99.9)</f>
        <v>6.2343061654141332</v>
      </c>
      <c r="BJ21" s="126">
        <f ca="1">IF(OR(BH21=0,BI21=0),"NA",BH21-BI21)</f>
        <v>4.2858686042821761</v>
      </c>
      <c r="BK21" s="128"/>
      <c r="BL21" s="129"/>
      <c r="BM21" s="126">
        <f ca="1">[1]!Min_Max(VLOOKUP($B21,'PTD Calculations'!$A:$DF,BM$2,FALSE),0,99.9)</f>
        <v>2.2336297527061926</v>
      </c>
      <c r="BN21" s="126">
        <f ca="1">[1]!Min_Max(VLOOKUP($B21,'PTD Calculations'!$A:$DF,BN$2,FALSE),0,99.9)</f>
        <v>3.8581862775352409</v>
      </c>
      <c r="BO21" s="126">
        <f ca="1">IF(OR(BM21=0,BN21=0),"NA",BM21-BN21)</f>
        <v>-1.6245565248290483</v>
      </c>
      <c r="BP21" s="130"/>
      <c r="BQ21" s="40"/>
      <c r="BR21" s="79"/>
      <c r="BS21" s="126">
        <f ca="1">[1]!Min_Max(VLOOKUP($B21,'PTD Calculations'!$A:$DF,BS$2,FALSE),0,99.9)</f>
        <v>46.476945942413025</v>
      </c>
      <c r="BT21" s="126">
        <f ca="1">[1]!Min_Max(VLOOKUP($B21,'PTD Calculations'!$A:$DF,BT$2,FALSE),0,99.9)</f>
        <v>49.701535223368651</v>
      </c>
      <c r="BU21" s="126">
        <f ca="1">IF(OR(BS21=0,BT21=0),"NA",BS21-BT21)</f>
        <v>-3.2245892809556267</v>
      </c>
      <c r="BV21" s="126"/>
      <c r="BW21" s="127"/>
      <c r="BX21" s="126">
        <f ca="1">[1]!Min_Max(VLOOKUP($B21,'PTD Calculations'!$A:$DF,BX$2,FALSE),0,99.9)</f>
        <v>15.115714293411845</v>
      </c>
      <c r="BY21" s="126">
        <f ca="1">[1]!Min_Max(VLOOKUP($B21,'PTD Calculations'!$A:$DF,BY$2,FALSE),0,99.9)</f>
        <v>17.975035820099926</v>
      </c>
      <c r="BZ21" s="126">
        <f ca="1">IF(OR(BX21=0,BY21=0),"NA",BX21-BY21)</f>
        <v>-2.8593215266880811</v>
      </c>
      <c r="CA21" s="126"/>
      <c r="CB21" s="127"/>
      <c r="CC21" s="126">
        <f ca="1">[1]!Min_Max(VLOOKUP($B21,'PTD Calculations'!$A:$DF,CC$2,FALSE),0,99.9)</f>
        <v>26.757566473740141</v>
      </c>
      <c r="CD21" s="126">
        <f ca="1">[1]!Min_Max(VLOOKUP($B21,'PTD Calculations'!$A:$DF,CD$2,FALSE),0,99.9)</f>
        <v>27.884665238535145</v>
      </c>
      <c r="CE21" s="126">
        <f ca="1">IF(OR(CC21=0,CD21=0),"NA",CC21-CD21)</f>
        <v>-1.1270987647950044</v>
      </c>
      <c r="CF21" s="128"/>
      <c r="CG21" s="129"/>
      <c r="CH21" s="126">
        <f ca="1">[1]!Min_Max(VLOOKUP($B21,'PTD Calculations'!$A:$DF,CH$2,FALSE),0,99.9)</f>
        <v>4.6036651752610425</v>
      </c>
      <c r="CI21" s="126">
        <f ca="1">[1]!Min_Max(VLOOKUP($B21,'PTD Calculations'!$A:$DF,CI$2,FALSE),0,99.9)</f>
        <v>3.8418341647335841</v>
      </c>
      <c r="CJ21" s="126">
        <f ca="1">IF(OR(CH21=0,CI21=0),"NA",CH21-CI21)</f>
        <v>0.76183101052745839</v>
      </c>
      <c r="CK21" s="130"/>
      <c r="CL21" s="40"/>
      <c r="CM21" s="79"/>
      <c r="CN21" s="126">
        <f ca="1">[1]!Min_Max(VLOOKUP($B21,'PTD Calculations'!$A:$DF,CN$2,FALSE),0,99.9)</f>
        <v>16.506698180016912</v>
      </c>
      <c r="CO21" s="126">
        <f ca="1">[1]!Min_Max(VLOOKUP($B21,'PTD Calculations'!$A:$DF,CO$2,FALSE),0,99.9)</f>
        <v>21.245300428438739</v>
      </c>
      <c r="CP21" s="126">
        <f ca="1">IF(OR(CN21=0,CO21=0),"NA",CN21-CO21)</f>
        <v>-4.7386022484218273</v>
      </c>
      <c r="CQ21" s="126"/>
      <c r="CR21" s="127"/>
      <c r="CS21" s="126">
        <f ca="1">[1]!Min_Max(VLOOKUP($B21,'PTD Calculations'!$A:$DF,CS$2,FALSE),0,99.9)</f>
        <v>6.8136690084293061</v>
      </c>
      <c r="CT21" s="126">
        <f ca="1">[1]!Min_Max(VLOOKUP($B21,'PTD Calculations'!$A:$DF,CT$2,FALSE),0,99.9)</f>
        <v>13.183673942242887</v>
      </c>
      <c r="CU21" s="126">
        <f ca="1">IF(OR(CS21=0,CT21=0),"NA",CS21-CT21)</f>
        <v>-6.3700049338135809</v>
      </c>
      <c r="CV21" s="126"/>
      <c r="CW21" s="127"/>
      <c r="CX21" s="126">
        <f ca="1">[1]!Min_Max(VLOOKUP($B21,'PTD Calculations'!$A:$DF,CX$2,FALSE),0,99.9)</f>
        <v>8.2190169775472217</v>
      </c>
      <c r="CY21" s="126">
        <f ca="1">[1]!Min_Max(VLOOKUP($B21,'PTD Calculations'!$A:$DF,CY$2,FALSE),0,99.9)</f>
        <v>7.9089777235026624</v>
      </c>
      <c r="CZ21" s="126">
        <f ca="1">IF(OR(CX21=0,CY21=0),"NA",CX21-CY21)</f>
        <v>0.31003925404455934</v>
      </c>
      <c r="DA21" s="128"/>
      <c r="DB21" s="129"/>
      <c r="DC21" s="126">
        <f ca="1">[1]!Min_Max(VLOOKUP($B21,'PTD Calculations'!$A:$DF,DC$2,FALSE),0,99.9)</f>
        <v>1.474012194040381</v>
      </c>
      <c r="DD21" s="126">
        <f ca="1">[1]!Min_Max(VLOOKUP($B21,'PTD Calculations'!$A:$DF,DD$2,FALSE),0,99.9)</f>
        <v>0.15264876269318758</v>
      </c>
      <c r="DE21" s="126">
        <f ca="1">IF(OR(DC21=0,DD21=0),"NA",DC21-DD21)</f>
        <v>1.3213634313471934</v>
      </c>
      <c r="DF21" s="130"/>
      <c r="DG21" s="43"/>
      <c r="DH21" s="43" t="str">
        <f ca="1">IF(H21=0,"Hide","Show")</f>
        <v>Show</v>
      </c>
    </row>
    <row r="22" spans="1:112">
      <c r="B22" s="50">
        <v>8610</v>
      </c>
      <c r="C22" s="51" t="str">
        <f>VLOOKUP(B22,Stores!$A:$H,8,FALSE)</f>
        <v>8610 - Dallas Uptown, TX</v>
      </c>
      <c r="D22" s="40" t="str">
        <f>VLOOKUP(B22,Stores!$A:$H,7,FALSE)</f>
        <v>TX</v>
      </c>
      <c r="E22" s="52">
        <f>VLOOKUP(B22,Stores!$A:$F,6,FALSE)</f>
        <v>39853</v>
      </c>
      <c r="F22" s="53"/>
      <c r="G22" s="54"/>
      <c r="H22" s="111">
        <f ca="1">[1]!Min_Max(VLOOKUP($B22,'PTD Calculations'!$A:$DF,H$2,FALSE),0,99.9)</f>
        <v>30.664419555756883</v>
      </c>
      <c r="I22" s="53">
        <f ca="1">[1]!Min_Max(VLOOKUP($B22,'PTD Calculations'!$A:$DF,I$2,FALSE),0,99.9)</f>
        <v>26.356226225233666</v>
      </c>
      <c r="J22" s="53">
        <f ca="1">IF(OR(H22=0,I22=0),"NA",H22-I22)</f>
        <v>4.308193330523217</v>
      </c>
      <c r="K22" s="53"/>
      <c r="L22" s="110"/>
      <c r="M22" s="53">
        <f ca="1">[1]!Min_Max(VLOOKUP($B22,'PTD Calculations'!$A:$DF,M$2,FALSE),0,99.9)</f>
        <v>18.071153016547708</v>
      </c>
      <c r="N22" s="53">
        <f ca="1">[1]!Min_Max(VLOOKUP($B22,'PTD Calculations'!$A:$DF,N$2,FALSE),0,99.9)</f>
        <v>16.009154203998687</v>
      </c>
      <c r="O22" s="53">
        <f ca="1">IF(OR(M22=0,N22=0),"NA",M22-N22)</f>
        <v>2.061998812549021</v>
      </c>
      <c r="P22" s="53"/>
      <c r="Q22" s="110"/>
      <c r="R22" s="53">
        <f ca="1">[1]!Min_Max(VLOOKUP($B22,'PTD Calculations'!$A:$DF,R$2,FALSE),0,99.9)</f>
        <v>11.47096384827098</v>
      </c>
      <c r="S22" s="53">
        <f ca="1">[1]!Min_Max(VLOOKUP($B22,'PTD Calculations'!$A:$DF,S$2,FALSE),0,99.9)</f>
        <v>8.8341379456407321</v>
      </c>
      <c r="T22" s="53">
        <f ca="1">IF(OR(R22=0,S22=0),"NA",R22-S22)</f>
        <v>2.6368259026302479</v>
      </c>
      <c r="U22" s="40"/>
      <c r="V22" s="108"/>
      <c r="W22" s="53">
        <f ca="1">[1]!Min_Max(VLOOKUP($B22,'PTD Calculations'!$A:$DF,W$2,FALSE),0,99.9)</f>
        <v>1.1223026909381937</v>
      </c>
      <c r="X22" s="53">
        <f ca="1">[1]!Min_Max(VLOOKUP($B22,'PTD Calculations'!$A:$DF,X$2,FALSE),0,99.9)</f>
        <v>1.5129340755942455</v>
      </c>
      <c r="Y22" s="53">
        <f ca="1">IF(OR(W22=0,X22=0),"NA",W22-X22)</f>
        <v>-0.39063138465605185</v>
      </c>
      <c r="Z22" s="48"/>
      <c r="AA22" s="40"/>
      <c r="AB22" s="54"/>
      <c r="AC22" s="53">
        <f ca="1">[1]!Min_Max(VLOOKUP($B22,'PTD Calculations'!$A:$DF,AC$2,FALSE),0,99.9)</f>
        <v>24.430163590302527</v>
      </c>
      <c r="AD22" s="53">
        <f ca="1">[1]!Min_Max(VLOOKUP($B22,'PTD Calculations'!$A:$DF,AD$2,FALSE),0,99.9)</f>
        <v>27.400823884461118</v>
      </c>
      <c r="AE22" s="53">
        <f ca="1">IF(OR(AC22=0,AD22=0),"NA",AC22-AD22)</f>
        <v>-2.9706602941585913</v>
      </c>
      <c r="AF22" s="53"/>
      <c r="AG22" s="110"/>
      <c r="AH22" s="53">
        <f ca="1">[1]!Min_Max(VLOOKUP($B22,'PTD Calculations'!$A:$DF,AH$2,FALSE),0,99.9)</f>
        <v>16.16422581446799</v>
      </c>
      <c r="AI22" s="53">
        <f ca="1">[1]!Min_Max(VLOOKUP($B22,'PTD Calculations'!$A:$DF,AI$2,FALSE),0,99.9)</f>
        <v>20.604034981700828</v>
      </c>
      <c r="AJ22" s="53">
        <f ca="1">IF(OR(AH22=0,AI22=0),"NA",AH22-AI22)</f>
        <v>-4.4398091672328377</v>
      </c>
      <c r="AK22" s="53"/>
      <c r="AL22" s="110"/>
      <c r="AM22" s="53">
        <f ca="1">[1]!Min_Max(VLOOKUP($B22,'PTD Calculations'!$A:$DF,AM$2,FALSE),0,99.9)</f>
        <v>7.2804875462984722</v>
      </c>
      <c r="AN22" s="53">
        <f ca="1">[1]!Min_Max(VLOOKUP($B22,'PTD Calculations'!$A:$DF,AN$2,FALSE),0,99.9)</f>
        <v>5.9660238796962917</v>
      </c>
      <c r="AO22" s="53">
        <f ca="1">IF(OR(AM22=0,AN22=0),"NA",AM22-AN22)</f>
        <v>1.3144636666021805</v>
      </c>
      <c r="AP22" s="40"/>
      <c r="AQ22" s="108"/>
      <c r="AR22" s="53">
        <f ca="1">[1]!Min_Max(VLOOKUP($B22,'PTD Calculations'!$A:$DF,AR$2,FALSE),0,99.9)</f>
        <v>0.98545022953606298</v>
      </c>
      <c r="AS22" s="53">
        <f ca="1">[1]!Min_Max(VLOOKUP($B22,'PTD Calculations'!$A:$DF,AS$2,FALSE),0,99.9)</f>
        <v>0.83076502306399824</v>
      </c>
      <c r="AT22" s="53">
        <f ca="1">IF(OR(AR22=0,AS22=0),"NA",AR22-AS22)</f>
        <v>0.15468520647206474</v>
      </c>
      <c r="AU22" s="48"/>
      <c r="AV22" s="40"/>
      <c r="AW22" s="54"/>
      <c r="AX22" s="53">
        <f ca="1">[1]!Min_Max(VLOOKUP($B22,'PTD Calculations'!$A:$DF,AX$2,FALSE),0,99.9)</f>
        <v>34.125746338235487</v>
      </c>
      <c r="AY22" s="53">
        <f ca="1">[1]!Min_Max(VLOOKUP($B22,'PTD Calculations'!$A:$DF,AY$2,FALSE),0,99.9)</f>
        <v>31.233334115568685</v>
      </c>
      <c r="AZ22" s="53">
        <f ca="1">IF(OR(AX22=0,AY22=0),"NA",AX22-AY22)</f>
        <v>2.8924122226668025</v>
      </c>
      <c r="BA22" s="53"/>
      <c r="BB22" s="110"/>
      <c r="BC22" s="53">
        <f ca="1">[1]!Min_Max(VLOOKUP($B22,'PTD Calculations'!$A:$DF,BC$2,FALSE),0,99.9)</f>
        <v>25.927123116856819</v>
      </c>
      <c r="BD22" s="53">
        <f ca="1">[1]!Min_Max(VLOOKUP($B22,'PTD Calculations'!$A:$DF,BD$2,FALSE),0,99.9)</f>
        <v>25.338829902233918</v>
      </c>
      <c r="BE22" s="53">
        <f ca="1">IF(OR(BC22=0,BD22=0),"NA",BC22-BD22)</f>
        <v>0.58829321462290096</v>
      </c>
      <c r="BF22" s="53"/>
      <c r="BG22" s="110"/>
      <c r="BH22" s="53">
        <f ca="1">[1]!Min_Max(VLOOKUP($B22,'PTD Calculations'!$A:$DF,BH$2,FALSE),0,99.9)</f>
        <v>7.5882944111198878</v>
      </c>
      <c r="BI22" s="53">
        <f ca="1">[1]!Min_Max(VLOOKUP($B22,'PTD Calculations'!$A:$DF,BI$2,FALSE),0,99.9)</f>
        <v>4.9619920737430556</v>
      </c>
      <c r="BJ22" s="53">
        <f ca="1">IF(OR(BH22=0,BI22=0),"NA",BH22-BI22)</f>
        <v>2.6263023373768322</v>
      </c>
      <c r="BK22" s="40"/>
      <c r="BL22" s="108"/>
      <c r="BM22" s="53">
        <f ca="1">[1]!Min_Max(VLOOKUP($B22,'PTD Calculations'!$A:$DF,BM$2,FALSE),0,99.9)</f>
        <v>0.61032881025878427</v>
      </c>
      <c r="BN22" s="53">
        <f ca="1">[1]!Min_Max(VLOOKUP($B22,'PTD Calculations'!$A:$DF,BN$2,FALSE),0,99.9)</f>
        <v>0.93251213959171142</v>
      </c>
      <c r="BO22" s="53">
        <f ca="1">IF(OR(BM22=0,BN22=0),"NA",BM22-BN22)</f>
        <v>-0.32218332933292715</v>
      </c>
      <c r="BP22" s="48"/>
      <c r="BQ22" s="40"/>
      <c r="BR22" s="54"/>
      <c r="BS22" s="53">
        <f ca="1">[1]!Min_Max(VLOOKUP($B22,'PTD Calculations'!$A:$DF,BS$2,FALSE),0,99.9)</f>
        <v>65.863325146864256</v>
      </c>
      <c r="BT22" s="53">
        <f ca="1">[1]!Min_Max(VLOOKUP($B22,'PTD Calculations'!$A:$DF,BT$2,FALSE),0,99.9)</f>
        <v>61.670478792714533</v>
      </c>
      <c r="BU22" s="53">
        <f ca="1">IF(OR(BS22=0,BT22=0),"NA",BS22-BT22)</f>
        <v>4.1928463541497223</v>
      </c>
      <c r="BV22" s="53"/>
      <c r="BW22" s="110"/>
      <c r="BX22" s="53">
        <f ca="1">[1]!Min_Max(VLOOKUP($B22,'PTD Calculations'!$A:$DF,BX$2,FALSE),0,99.9)</f>
        <v>24.117891390295199</v>
      </c>
      <c r="BY22" s="53">
        <f ca="1">[1]!Min_Max(VLOOKUP($B22,'PTD Calculations'!$A:$DF,BY$2,FALSE),0,99.9)</f>
        <v>25.874318188065843</v>
      </c>
      <c r="BZ22" s="53">
        <f ca="1">IF(OR(BX22=0,BY22=0),"NA",BX22-BY22)</f>
        <v>-1.7564267977706436</v>
      </c>
      <c r="CA22" s="53"/>
      <c r="CB22" s="110"/>
      <c r="CC22" s="53">
        <f ca="1">[1]!Min_Max(VLOOKUP($B22,'PTD Calculations'!$A:$DF,CC$2,FALSE),0,99.9)</f>
        <v>38.389199322352027</v>
      </c>
      <c r="CD22" s="53">
        <f ca="1">[1]!Min_Max(VLOOKUP($B22,'PTD Calculations'!$A:$DF,CD$2,FALSE),0,99.9)</f>
        <v>30.816181487200911</v>
      </c>
      <c r="CE22" s="53">
        <f ca="1">IF(OR(CC22=0,CD22=0),"NA",CC22-CD22)</f>
        <v>7.5730178351511164</v>
      </c>
      <c r="CF22" s="40"/>
      <c r="CG22" s="108"/>
      <c r="CH22" s="53">
        <f ca="1">[1]!Min_Max(VLOOKUP($B22,'PTD Calculations'!$A:$DF,CH$2,FALSE),0,99.9)</f>
        <v>3.3562344342170323</v>
      </c>
      <c r="CI22" s="53">
        <f ca="1">[1]!Min_Max(VLOOKUP($B22,'PTD Calculations'!$A:$DF,CI$2,FALSE),0,99.9)</f>
        <v>4.9799791174477868</v>
      </c>
      <c r="CJ22" s="53">
        <f ca="1">IF(OR(CH22=0,CI22=0),"NA",CH22-CI22)</f>
        <v>-1.6237446832307545</v>
      </c>
      <c r="CK22" s="48"/>
      <c r="CL22" s="40"/>
      <c r="CM22" s="54"/>
      <c r="CN22" s="53">
        <f ca="1">[1]!Min_Max(VLOOKUP($B22,'PTD Calculations'!$A:$DF,CN$2,FALSE),0,99.9)</f>
        <v>28.13196493222571</v>
      </c>
      <c r="CO22" s="53">
        <f ca="1">[1]!Min_Max(VLOOKUP($B22,'PTD Calculations'!$A:$DF,CO$2,FALSE),0,99.9)</f>
        <v>27.061420333627375</v>
      </c>
      <c r="CP22" s="53">
        <f ca="1">IF(OR(CN22=0,CO22=0),"NA",CN22-CO22)</f>
        <v>1.0705445985983353</v>
      </c>
      <c r="CQ22" s="53"/>
      <c r="CR22" s="110"/>
      <c r="CS22" s="53">
        <f ca="1">[1]!Min_Max(VLOOKUP($B22,'PTD Calculations'!$A:$DF,CS$2,FALSE),0,99.9)</f>
        <v>15.662828992806983</v>
      </c>
      <c r="CT22" s="53">
        <f ca="1">[1]!Min_Max(VLOOKUP($B22,'PTD Calculations'!$A:$DF,CT$2,FALSE),0,99.9)</f>
        <v>17.640716906646492</v>
      </c>
      <c r="CU22" s="53">
        <f ca="1">IF(OR(CS22=0,CT22=0),"NA",CS22-CT22)</f>
        <v>-1.9778879138395098</v>
      </c>
      <c r="CV22" s="53"/>
      <c r="CW22" s="110"/>
      <c r="CX22" s="53">
        <f ca="1">[1]!Min_Max(VLOOKUP($B22,'PTD Calculations'!$A:$DF,CX$2,FALSE),0,99.9)</f>
        <v>10.748085719089628</v>
      </c>
      <c r="CY22" s="53">
        <f ca="1">[1]!Min_Max(VLOOKUP($B22,'PTD Calculations'!$A:$DF,CY$2,FALSE),0,99.9)</f>
        <v>7.2389671474843169</v>
      </c>
      <c r="CZ22" s="53">
        <f ca="1">IF(OR(CX22=0,CY22=0),"NA",CX22-CY22)</f>
        <v>3.5091185716053115</v>
      </c>
      <c r="DA22" s="40"/>
      <c r="DB22" s="108"/>
      <c r="DC22" s="53">
        <f ca="1">[1]!Min_Max(VLOOKUP($B22,'PTD Calculations'!$A:$DF,DC$2,FALSE),0,99.9)</f>
        <v>1.7210502203291018</v>
      </c>
      <c r="DD22" s="53">
        <f ca="1">[1]!Min_Max(VLOOKUP($B22,'PTD Calculations'!$A:$DF,DD$2,FALSE),0,99.9)</f>
        <v>2.1817362794965676</v>
      </c>
      <c r="DE22" s="53">
        <f ca="1">IF(OR(DC22=0,DD22=0),"NA",DC22-DD22)</f>
        <v>-0.46068605916746574</v>
      </c>
      <c r="DF22" s="48"/>
      <c r="DG22" s="43"/>
      <c r="DH22" s="43" t="str">
        <f ca="1">IF(H22=0,"Hide","Show")</f>
        <v>Show</v>
      </c>
    </row>
    <row r="23" spans="1:112">
      <c r="B23" s="50">
        <v>8650</v>
      </c>
      <c r="C23" s="51" t="str">
        <f>VLOOKUP(B23,Stores!$A:$H,8,FALSE)</f>
        <v>8650 - Chicago, IL</v>
      </c>
      <c r="D23" s="40" t="str">
        <f>VLOOKUP(B23,Stores!$A:$H,7,FALSE)</f>
        <v>IL</v>
      </c>
      <c r="E23" s="52">
        <f>VLOOKUP(B23,Stores!$A:$F,6,FALSE)</f>
        <v>41545</v>
      </c>
      <c r="F23" s="53"/>
      <c r="G23" s="54"/>
      <c r="H23" s="111">
        <f ca="1">[1]!Min_Max(VLOOKUP($B23,'PTD Calculations'!$A:$DF,H$2,FALSE),0,99.9)</f>
        <v>30.156194694044103</v>
      </c>
      <c r="I23" s="53">
        <f ca="1">[1]!Min_Max(VLOOKUP($B23,'PTD Calculations'!$A:$DF,I$2,FALSE),0,99.9)</f>
        <v>31.179467353961382</v>
      </c>
      <c r="J23" s="53">
        <f ca="1">IF(OR(H23=0,I23=0),"NA",H23-I23)</f>
        <v>-1.0232726599172786</v>
      </c>
      <c r="K23" s="53"/>
      <c r="L23" s="110"/>
      <c r="M23" s="53">
        <f ca="1">[1]!Min_Max(VLOOKUP($B23,'PTD Calculations'!$A:$DF,M$2,FALSE),0,99.9)</f>
        <v>18.573258319313037</v>
      </c>
      <c r="N23" s="53">
        <f ca="1">[1]!Min_Max(VLOOKUP($B23,'PTD Calculations'!$A:$DF,N$2,FALSE),0,99.9)</f>
        <v>19.362437619811413</v>
      </c>
      <c r="O23" s="53">
        <f ca="1">IF(OR(M23=0,N23=0),"NA",M23-N23)</f>
        <v>-0.78917930049837537</v>
      </c>
      <c r="P23" s="53"/>
      <c r="Q23" s="110"/>
      <c r="R23" s="53">
        <f ca="1">[1]!Min_Max(VLOOKUP($B23,'PTD Calculations'!$A:$DF,R$2,FALSE),0,99.9)</f>
        <v>9.532055945192532</v>
      </c>
      <c r="S23" s="53">
        <f ca="1">[1]!Min_Max(VLOOKUP($B23,'PTD Calculations'!$A:$DF,S$2,FALSE),0,99.9)</f>
        <v>9.4225337834815814</v>
      </c>
      <c r="T23" s="53">
        <f ca="1">IF(OR(R23=0,S23=0),"NA",R23-S23)</f>
        <v>0.10952216171095053</v>
      </c>
      <c r="U23" s="40"/>
      <c r="V23" s="108"/>
      <c r="W23" s="53">
        <f ca="1">[1]!Min_Max(VLOOKUP($B23,'PTD Calculations'!$A:$DF,W$2,FALSE),0,99.9)</f>
        <v>1.3349939747481949</v>
      </c>
      <c r="X23" s="53">
        <f ca="1">[1]!Min_Max(VLOOKUP($B23,'PTD Calculations'!$A:$DF,X$2,FALSE),0,99.9)</f>
        <v>1.510863692610722</v>
      </c>
      <c r="Y23" s="53">
        <f ca="1">IF(OR(W23=0,X23=0),"NA",W23-X23)</f>
        <v>-0.17586971786252703</v>
      </c>
      <c r="Z23" s="48"/>
      <c r="AA23" s="40"/>
      <c r="AB23" s="54"/>
      <c r="AC23" s="53">
        <f ca="1">[1]!Min_Max(VLOOKUP($B23,'PTD Calculations'!$A:$DF,AC$2,FALSE),0,99.9)</f>
        <v>24.992701565367824</v>
      </c>
      <c r="AD23" s="53">
        <f ca="1">[1]!Min_Max(VLOOKUP($B23,'PTD Calculations'!$A:$DF,AD$2,FALSE),0,99.9)</f>
        <v>21.289808254129415</v>
      </c>
      <c r="AE23" s="53">
        <f ca="1">IF(OR(AC23=0,AD23=0),"NA",AC23-AD23)</f>
        <v>3.7028933112384088</v>
      </c>
      <c r="AF23" s="53"/>
      <c r="AG23" s="110"/>
      <c r="AH23" s="53">
        <f ca="1">[1]!Min_Max(VLOOKUP($B23,'PTD Calculations'!$A:$DF,AH$2,FALSE),0,99.9)</f>
        <v>19.515309988836503</v>
      </c>
      <c r="AI23" s="53">
        <f ca="1">[1]!Min_Max(VLOOKUP($B23,'PTD Calculations'!$A:$DF,AI$2,FALSE),0,99.9)</f>
        <v>15.843518935264955</v>
      </c>
      <c r="AJ23" s="53">
        <f ca="1">IF(OR(AH23=0,AI23=0),"NA",AH23-AI23)</f>
        <v>3.6717910535715479</v>
      </c>
      <c r="AK23" s="53"/>
      <c r="AL23" s="110"/>
      <c r="AM23" s="53">
        <f ca="1">[1]!Min_Max(VLOOKUP($B23,'PTD Calculations'!$A:$DF,AM$2,FALSE),0,99.9)</f>
        <v>4.8534598702904139</v>
      </c>
      <c r="AN23" s="53">
        <f ca="1">[1]!Min_Max(VLOOKUP($B23,'PTD Calculations'!$A:$DF,AN$2,FALSE),0,99.9)</f>
        <v>4.7940058592187738</v>
      </c>
      <c r="AO23" s="53">
        <f ca="1">IF(OR(AM23=0,AN23=0),"NA",AM23-AN23)</f>
        <v>5.9454011071640167E-2</v>
      </c>
      <c r="AP23" s="40"/>
      <c r="AQ23" s="108"/>
      <c r="AR23" s="53">
        <f ca="1">[1]!Min_Max(VLOOKUP($B23,'PTD Calculations'!$A:$DF,AR$2,FALSE),0,99.9)</f>
        <v>0.62393170624090954</v>
      </c>
      <c r="AS23" s="53">
        <f ca="1">[1]!Min_Max(VLOOKUP($B23,'PTD Calculations'!$A:$DF,AS$2,FALSE),0,99.9)</f>
        <v>0.65228345964568413</v>
      </c>
      <c r="AT23" s="53">
        <f ca="1">IF(OR(AR23=0,AS23=0),"NA",AR23-AS23)</f>
        <v>-2.8351753404774582E-2</v>
      </c>
      <c r="AU23" s="48"/>
      <c r="AV23" s="40"/>
      <c r="AW23" s="54"/>
      <c r="AX23" s="53">
        <f ca="1">[1]!Min_Max(VLOOKUP($B23,'PTD Calculations'!$A:$DF,AX$2,FALSE),0,99.9)</f>
        <v>30.906137002804357</v>
      </c>
      <c r="AY23" s="53">
        <f ca="1">[1]!Min_Max(VLOOKUP($B23,'PTD Calculations'!$A:$DF,AY$2,FALSE),0,99.9)</f>
        <v>28.731585370067926</v>
      </c>
      <c r="AZ23" s="53">
        <f ca="1">IF(OR(AX23=0,AY23=0),"NA",AX23-AY23)</f>
        <v>2.1745516327364314</v>
      </c>
      <c r="BA23" s="53"/>
      <c r="BB23" s="110"/>
      <c r="BC23" s="53">
        <f ca="1">[1]!Min_Max(VLOOKUP($B23,'PTD Calculations'!$A:$DF,BC$2,FALSE),0,99.9)</f>
        <v>23.778318098443009</v>
      </c>
      <c r="BD23" s="53">
        <f ca="1">[1]!Min_Max(VLOOKUP($B23,'PTD Calculations'!$A:$DF,BD$2,FALSE),0,99.9)</f>
        <v>21.904876268886191</v>
      </c>
      <c r="BE23" s="53">
        <f ca="1">IF(OR(BC23=0,BD23=0),"NA",BC23-BD23)</f>
        <v>1.8734418295568176</v>
      </c>
      <c r="BF23" s="53"/>
      <c r="BG23" s="110"/>
      <c r="BH23" s="53">
        <f ca="1">[1]!Min_Max(VLOOKUP($B23,'PTD Calculations'!$A:$DF,BH$2,FALSE),0,99.9)</f>
        <v>6.6720099374454431</v>
      </c>
      <c r="BI23" s="53">
        <f ca="1">[1]!Min_Max(VLOOKUP($B23,'PTD Calculations'!$A:$DF,BI$2,FALSE),0,99.9)</f>
        <v>5.151050557118122</v>
      </c>
      <c r="BJ23" s="53">
        <f ca="1">IF(OR(BH23=0,BI23=0),"NA",BH23-BI23)</f>
        <v>1.5209593803273211</v>
      </c>
      <c r="BK23" s="40"/>
      <c r="BL23" s="108"/>
      <c r="BM23" s="53">
        <f ca="1">[1]!Min_Max(VLOOKUP($B23,'PTD Calculations'!$A:$DF,BM$2,FALSE),0,99.9)</f>
        <v>0.45580896691590672</v>
      </c>
      <c r="BN23" s="53">
        <f ca="1">[1]!Min_Max(VLOOKUP($B23,'PTD Calculations'!$A:$DF,BN$2,FALSE),0,99.9)</f>
        <v>1.6756585440636136</v>
      </c>
      <c r="BO23" s="53">
        <f ca="1">IF(OR(BM23=0,BN23=0),"NA",BM23-BN23)</f>
        <v>-1.2198495771477069</v>
      </c>
      <c r="BP23" s="48"/>
      <c r="BQ23" s="40"/>
      <c r="BR23" s="54"/>
      <c r="BS23" s="53">
        <f ca="1">[1]!Min_Max(VLOOKUP($B23,'PTD Calculations'!$A:$DF,BS$2,FALSE),0,99.9)</f>
        <v>56.193190755543021</v>
      </c>
      <c r="BT23" s="53">
        <f ca="1">[1]!Min_Max(VLOOKUP($B23,'PTD Calculations'!$A:$DF,BT$2,FALSE),0,99.9)</f>
        <v>57.070327240068664</v>
      </c>
      <c r="BU23" s="53">
        <f ca="1">IF(OR(BS23=0,BT23=0),"NA",BS23-BT23)</f>
        <v>-0.87713648452564286</v>
      </c>
      <c r="BV23" s="53"/>
      <c r="BW23" s="110"/>
      <c r="BX23" s="53">
        <f ca="1">[1]!Min_Max(VLOOKUP($B23,'PTD Calculations'!$A:$DF,BX$2,FALSE),0,99.9)</f>
        <v>20.222549064591959</v>
      </c>
      <c r="BY23" s="53">
        <f ca="1">[1]!Min_Max(VLOOKUP($B23,'PTD Calculations'!$A:$DF,BY$2,FALSE),0,99.9)</f>
        <v>17.452899789187644</v>
      </c>
      <c r="BZ23" s="53">
        <f ca="1">IF(OR(BX23=0,BY23=0),"NA",BX23-BY23)</f>
        <v>2.7696492754043156</v>
      </c>
      <c r="CA23" s="53"/>
      <c r="CB23" s="110"/>
      <c r="CC23" s="53">
        <f ca="1">[1]!Min_Max(VLOOKUP($B23,'PTD Calculations'!$A:$DF,CC$2,FALSE),0,99.9)</f>
        <v>31.938001822462564</v>
      </c>
      <c r="CD23" s="53">
        <f ca="1">[1]!Min_Max(VLOOKUP($B23,'PTD Calculations'!$A:$DF,CD$2,FALSE),0,99.9)</f>
        <v>34.567262953432241</v>
      </c>
      <c r="CE23" s="53">
        <f ca="1">IF(OR(CC23=0,CD23=0),"NA",CC23-CD23)</f>
        <v>-2.6292611309696774</v>
      </c>
      <c r="CF23" s="40"/>
      <c r="CG23" s="108"/>
      <c r="CH23" s="53">
        <f ca="1">[1]!Min_Max(VLOOKUP($B23,'PTD Calculations'!$A:$DF,CH$2,FALSE),0,99.9)</f>
        <v>4.0326398684884879</v>
      </c>
      <c r="CI23" s="53">
        <f ca="1">[1]!Min_Max(VLOOKUP($B23,'PTD Calculations'!$A:$DF,CI$2,FALSE),0,99.9)</f>
        <v>5.0501644974487832</v>
      </c>
      <c r="CJ23" s="53">
        <f ca="1">IF(OR(CH23=0,CI23=0),"NA",CH23-CI23)</f>
        <v>-1.0175246289602953</v>
      </c>
      <c r="CK23" s="48"/>
      <c r="CL23" s="40"/>
      <c r="CM23" s="54"/>
      <c r="CN23" s="53">
        <f ca="1">[1]!Min_Max(VLOOKUP($B23,'PTD Calculations'!$A:$DF,CN$2,FALSE),0,99.9)</f>
        <v>29.70259158537824</v>
      </c>
      <c r="CO23" s="53">
        <f ca="1">[1]!Min_Max(VLOOKUP($B23,'PTD Calculations'!$A:$DF,CO$2,FALSE),0,99.9)</f>
        <v>32.73075267687129</v>
      </c>
      <c r="CP23" s="53">
        <f ca="1">IF(OR(CN23=0,CO23=0),"NA",CN23-CO23)</f>
        <v>-3.0281610914930503</v>
      </c>
      <c r="CQ23" s="53"/>
      <c r="CR23" s="110"/>
      <c r="CS23" s="53">
        <f ca="1">[1]!Min_Max(VLOOKUP($B23,'PTD Calculations'!$A:$DF,CS$2,FALSE),0,99.9)</f>
        <v>14.378966055302467</v>
      </c>
      <c r="CT23" s="53">
        <f ca="1">[1]!Min_Max(VLOOKUP($B23,'PTD Calculations'!$A:$DF,CT$2,FALSE),0,99.9)</f>
        <v>18.445534762369281</v>
      </c>
      <c r="CU23" s="53">
        <f ca="1">IF(OR(CS23=0,CT23=0),"NA",CS23-CT23)</f>
        <v>-4.0665687070668142</v>
      </c>
      <c r="CV23" s="53"/>
      <c r="CW23" s="110"/>
      <c r="CX23" s="53">
        <f ca="1">[1]!Min_Max(VLOOKUP($B23,'PTD Calculations'!$A:$DF,CX$2,FALSE),0,99.9)</f>
        <v>13.913623303346132</v>
      </c>
      <c r="CY23" s="53">
        <f ca="1">[1]!Min_Max(VLOOKUP($B23,'PTD Calculations'!$A:$DF,CY$2,FALSE),0,99.9)</f>
        <v>9.6062495222581248</v>
      </c>
      <c r="CZ23" s="53">
        <f ca="1">IF(OR(CX23=0,CY23=0),"NA",CX23-CY23)</f>
        <v>4.3073737810880068</v>
      </c>
      <c r="DA23" s="40"/>
      <c r="DB23" s="108"/>
      <c r="DC23" s="53">
        <f ca="1">[1]!Min_Max(VLOOKUP($B23,'PTD Calculations'!$A:$DF,DC$2,FALSE),0,99.9)</f>
        <v>1.4100022267296413</v>
      </c>
      <c r="DD23" s="53">
        <f ca="1">[1]!Min_Max(VLOOKUP($B23,'PTD Calculations'!$A:$DF,DD$2,FALSE),0,99.9)</f>
        <v>4.6789683922438829</v>
      </c>
      <c r="DE23" s="53">
        <f ca="1">IF(OR(DC23=0,DD23=0),"NA",DC23-DD23)</f>
        <v>-3.2689661655142417</v>
      </c>
      <c r="DF23" s="48"/>
      <c r="DG23" s="43"/>
      <c r="DH23" s="43" t="str">
        <f ca="1">IF(H23=0,"Hide","Show")</f>
        <v>Show</v>
      </c>
    </row>
    <row r="24" spans="1:112" ht="13.5" thickBot="1">
      <c r="B24" s="66" t="s">
        <v>116</v>
      </c>
      <c r="C24" s="67" t="s">
        <v>117</v>
      </c>
      <c r="D24" s="67">
        <f ca="1">COUNTIFS($H$9:$H$18,"&gt;"&amp;0)</f>
        <v>9</v>
      </c>
      <c r="E24" s="68"/>
      <c r="F24" s="53"/>
      <c r="G24" s="69"/>
      <c r="H24" s="131">
        <f ca="1">[1]!Min_Max(VLOOKUP($B24,'PTD Calculations'!$A:$DF,H$2,FALSE),0,99.9)</f>
        <v>31.452502837914015</v>
      </c>
      <c r="I24" s="131">
        <f ca="1">[1]!Min_Max(VLOOKUP($B24,'PTD Calculations'!$A:$DF,I$2,FALSE),0,99.9)</f>
        <v>32.402959527838327</v>
      </c>
      <c r="J24" s="131">
        <f ca="1">IF(OR(H24=0,I24=0),"NA",H24-I24)</f>
        <v>-0.95045668992431231</v>
      </c>
      <c r="K24" s="131"/>
      <c r="L24" s="132"/>
      <c r="M24" s="131">
        <f ca="1">[1]!Min_Max(VLOOKUP($B24,'PTD Calculations'!$A:$DF,M$2,FALSE),0,99.9)</f>
        <v>18.615577447092875</v>
      </c>
      <c r="N24" s="131">
        <f ca="1">[1]!Min_Max(VLOOKUP($B24,'PTD Calculations'!$A:$DF,N$2,FALSE),0,99.9)</f>
        <v>19.694222154317803</v>
      </c>
      <c r="O24" s="131">
        <f ca="1">IF(OR(M24=0,N24=0),"NA",M24-N24)</f>
        <v>-1.0786447072249281</v>
      </c>
      <c r="P24" s="131"/>
      <c r="Q24" s="132"/>
      <c r="R24" s="131">
        <f ca="1">[1]!Min_Max(VLOOKUP($B24,'PTD Calculations'!$A:$DF,R$2,FALSE),0,99.9)</f>
        <v>11.273694733316594</v>
      </c>
      <c r="S24" s="131">
        <f ca="1">[1]!Min_Max(VLOOKUP($B24,'PTD Calculations'!$A:$DF,S$2,FALSE),0,99.9)</f>
        <v>10.768157901536561</v>
      </c>
      <c r="T24" s="131">
        <f ca="1">IF(OR(R24=0,S24=0),"NA",R24-S24)</f>
        <v>0.50553683178003261</v>
      </c>
      <c r="U24" s="133"/>
      <c r="V24" s="134"/>
      <c r="W24" s="131">
        <f ca="1">[1]!Min_Max(VLOOKUP($B24,'PTD Calculations'!$A:$DF,W$2,FALSE),0,99.9)</f>
        <v>1.4571837734820146</v>
      </c>
      <c r="X24" s="131">
        <f ca="1">[1]!Min_Max(VLOOKUP($B24,'PTD Calculations'!$A:$DF,X$2,FALSE),0,99.9)</f>
        <v>1.8392750728394327</v>
      </c>
      <c r="Y24" s="131">
        <f ca="1">IF(OR(W24=0,X24=0),"NA",W24-X24)</f>
        <v>-0.38209129935741815</v>
      </c>
      <c r="Z24" s="135"/>
      <c r="AA24" s="40"/>
      <c r="AB24" s="69"/>
      <c r="AC24" s="131">
        <f ca="1">[1]!Min_Max(VLOOKUP($B24,'PTD Calculations'!$A:$DF,AC$2,FALSE),0,99.9)</f>
        <v>23.555513109921971</v>
      </c>
      <c r="AD24" s="131">
        <f ca="1">[1]!Min_Max(VLOOKUP($B24,'PTD Calculations'!$A:$DF,AD$2,FALSE),0,99.9)</f>
        <v>28.362859363284176</v>
      </c>
      <c r="AE24" s="131">
        <f ca="1">IF(OR(AC24=0,AD24=0),"NA",AC24-AD24)</f>
        <v>-4.8073462533622049</v>
      </c>
      <c r="AF24" s="131"/>
      <c r="AG24" s="132"/>
      <c r="AH24" s="131">
        <f ca="1">[1]!Min_Max(VLOOKUP($B24,'PTD Calculations'!$A:$DF,AH$2,FALSE),0,99.9)</f>
        <v>15.307525496247502</v>
      </c>
      <c r="AI24" s="131">
        <f ca="1">[1]!Min_Max(VLOOKUP($B24,'PTD Calculations'!$A:$DF,AI$2,FALSE),0,99.9)</f>
        <v>19.973845199772114</v>
      </c>
      <c r="AJ24" s="131">
        <f ca="1">IF(OR(AH24=0,AI24=0),"NA",AH24-AI24)</f>
        <v>-4.6663197035246124</v>
      </c>
      <c r="AK24" s="131"/>
      <c r="AL24" s="132"/>
      <c r="AM24" s="131">
        <f ca="1">[1]!Min_Max(VLOOKUP($B24,'PTD Calculations'!$A:$DF,AM$2,FALSE),0,99.9)</f>
        <v>7.3436529377558752</v>
      </c>
      <c r="AN24" s="131">
        <f ca="1">[1]!Min_Max(VLOOKUP($B24,'PTD Calculations'!$A:$DF,AN$2,FALSE),0,99.9)</f>
        <v>7.4822123574410284</v>
      </c>
      <c r="AO24" s="131">
        <f ca="1">IF(OR(AM24=0,AN24=0),"NA",AM24-AN24)</f>
        <v>-0.13855941968515317</v>
      </c>
      <c r="AP24" s="133"/>
      <c r="AQ24" s="134"/>
      <c r="AR24" s="131">
        <f ca="1">[1]!Min_Max(VLOOKUP($B24,'PTD Calculations'!$A:$DF,AR$2,FALSE),0,99.9)</f>
        <v>0.90433467591859262</v>
      </c>
      <c r="AS24" s="131">
        <f ca="1">[1]!Min_Max(VLOOKUP($B24,'PTD Calculations'!$A:$DF,AS$2,FALSE),0,99.9)</f>
        <v>0.906801806071039</v>
      </c>
      <c r="AT24" s="131">
        <f ca="1">IF(OR(AR24=0,AS24=0),"NA",AR24-AS24)</f>
        <v>-2.4671301524463729E-3</v>
      </c>
      <c r="AU24" s="135"/>
      <c r="AV24" s="40"/>
      <c r="AW24" s="69"/>
      <c r="AX24" s="131">
        <f ca="1">[1]!Min_Max(VLOOKUP($B24,'PTD Calculations'!$A:$DF,AX$2,FALSE),0,99.9)</f>
        <v>36.509374649118179</v>
      </c>
      <c r="AY24" s="131">
        <f ca="1">[1]!Min_Max(VLOOKUP($B24,'PTD Calculations'!$A:$DF,AY$2,FALSE),0,99.9)</f>
        <v>34.29911758206449</v>
      </c>
      <c r="AZ24" s="131">
        <f ca="1">IF(OR(AX24=0,AY24=0),"NA",AX24-AY24)</f>
        <v>2.2102570670536892</v>
      </c>
      <c r="BA24" s="131"/>
      <c r="BB24" s="132"/>
      <c r="BC24" s="131">
        <f ca="1">[1]!Min_Max(VLOOKUP($B24,'PTD Calculations'!$A:$DF,BC$2,FALSE),0,99.9)</f>
        <v>27.050250905583589</v>
      </c>
      <c r="BD24" s="131">
        <f ca="1">[1]!Min_Max(VLOOKUP($B24,'PTD Calculations'!$A:$DF,BD$2,FALSE),0,99.9)</f>
        <v>26.982804859585762</v>
      </c>
      <c r="BE24" s="131">
        <f ca="1">IF(OR(BC24=0,BD24=0),"NA",BC24-BD24)</f>
        <v>6.7446045997826332E-2</v>
      </c>
      <c r="BF24" s="131"/>
      <c r="BG24" s="132"/>
      <c r="BH24" s="131">
        <f ca="1">[1]!Min_Max(VLOOKUP($B24,'PTD Calculations'!$A:$DF,BH$2,FALSE),0,99.9)</f>
        <v>8.2989205542124544</v>
      </c>
      <c r="BI24" s="131">
        <f ca="1">[1]!Min_Max(VLOOKUP($B24,'PTD Calculations'!$A:$DF,BI$2,FALSE),0,99.9)</f>
        <v>5.837730940272003</v>
      </c>
      <c r="BJ24" s="131">
        <f ca="1">IF(OR(BH24=0,BI24=0),"NA",BH24-BI24)</f>
        <v>2.4611896139404514</v>
      </c>
      <c r="BK24" s="133"/>
      <c r="BL24" s="134"/>
      <c r="BM24" s="131">
        <f ca="1">[1]!Min_Max(VLOOKUP($B24,'PTD Calculations'!$A:$DF,BM$2,FALSE),0,99.9)</f>
        <v>1.1602031893221396</v>
      </c>
      <c r="BN24" s="131">
        <f ca="1">[1]!Min_Max(VLOOKUP($B24,'PTD Calculations'!$A:$DF,BN$2,FALSE),0,99.9)</f>
        <v>1.4785817822067253</v>
      </c>
      <c r="BO24" s="131">
        <f ca="1">IF(OR(BM24=0,BN24=0),"NA",BM24-BN24)</f>
        <v>-0.3183785928845857</v>
      </c>
      <c r="BP24" s="135"/>
      <c r="BQ24" s="40"/>
      <c r="BR24" s="69"/>
      <c r="BS24" s="131">
        <f ca="1">[1]!Min_Max(VLOOKUP($B24,'PTD Calculations'!$A:$DF,BS$2,FALSE),0,99.9)</f>
        <v>56.442471086398996</v>
      </c>
      <c r="BT24" s="131">
        <f ca="1">[1]!Min_Max(VLOOKUP($B24,'PTD Calculations'!$A:$DF,BT$2,FALSE),0,99.9)</f>
        <v>57.303466384173298</v>
      </c>
      <c r="BU24" s="131">
        <f ca="1">IF(OR(BS24=0,BT24=0),"NA",BS24-BT24)</f>
        <v>-0.86099529777430206</v>
      </c>
      <c r="BV24" s="131"/>
      <c r="BW24" s="132"/>
      <c r="BX24" s="131">
        <f ca="1">[1]!Min_Max(VLOOKUP($B24,'PTD Calculations'!$A:$DF,BX$2,FALSE),0,99.9)</f>
        <v>19.408295615774357</v>
      </c>
      <c r="BY24" s="131">
        <f ca="1">[1]!Min_Max(VLOOKUP($B24,'PTD Calculations'!$A:$DF,BY$2,FALSE),0,99.9)</f>
        <v>20.742387990698965</v>
      </c>
      <c r="BZ24" s="131">
        <f ca="1">IF(OR(BX24=0,BY24=0),"NA",BX24-BY24)</f>
        <v>-1.3340923749246087</v>
      </c>
      <c r="CA24" s="131"/>
      <c r="CB24" s="132"/>
      <c r="CC24" s="131">
        <f ca="1">[1]!Min_Max(VLOOKUP($B24,'PTD Calculations'!$A:$DF,CC$2,FALSE),0,99.9)</f>
        <v>32.779896841615006</v>
      </c>
      <c r="CD24" s="131">
        <f ca="1">[1]!Min_Max(VLOOKUP($B24,'PTD Calculations'!$A:$DF,CD$2,FALSE),0,99.9)</f>
        <v>31.968003932788275</v>
      </c>
      <c r="CE24" s="131">
        <f ca="1">IF(OR(CC24=0,CD24=0),"NA",CC24-CD24)</f>
        <v>0.81189290882673149</v>
      </c>
      <c r="CF24" s="133"/>
      <c r="CG24" s="134"/>
      <c r="CH24" s="131">
        <f ca="1">[1]!Min_Max(VLOOKUP($B24,'PTD Calculations'!$A:$DF,CH$2,FALSE),0,99.9)</f>
        <v>8.8403583211406342</v>
      </c>
      <c r="CI24" s="131">
        <f ca="1">[1]!Min_Max(VLOOKUP($B24,'PTD Calculations'!$A:$DF,CI$2,FALSE),0,99.9)</f>
        <v>9.1636768926390904</v>
      </c>
      <c r="CJ24" s="131">
        <f ca="1">IF(OR(CH24=0,CI24=0),"NA",CH24-CI24)</f>
        <v>-0.32331857149845611</v>
      </c>
      <c r="CK24" s="135"/>
      <c r="CL24" s="40"/>
      <c r="CM24" s="69"/>
      <c r="CN24" s="131">
        <f ca="1">[1]!Min_Max(VLOOKUP($B24,'PTD Calculations'!$A:$DF,CN$2,FALSE),0,99.9)</f>
        <v>30.160540312264462</v>
      </c>
      <c r="CO24" s="131">
        <f ca="1">[1]!Min_Max(VLOOKUP($B24,'PTD Calculations'!$A:$DF,CO$2,FALSE),0,99.9)</f>
        <v>27.155492001569897</v>
      </c>
      <c r="CP24" s="131">
        <f ca="1">IF(OR(CN24=0,CO24=0),"NA",CN24-CO24)</f>
        <v>3.0050483106945656</v>
      </c>
      <c r="CQ24" s="131"/>
      <c r="CR24" s="132"/>
      <c r="CS24" s="131">
        <f ca="1">[1]!Min_Max(VLOOKUP($B24,'PTD Calculations'!$A:$DF,CS$2,FALSE),0,99.9)</f>
        <v>17.948239813287987</v>
      </c>
      <c r="CT24" s="131">
        <f ca="1">[1]!Min_Max(VLOOKUP($B24,'PTD Calculations'!$A:$DF,CT$2,FALSE),0,99.9)</f>
        <v>17.625534190774371</v>
      </c>
      <c r="CU24" s="131">
        <f ca="1">IF(OR(CS24=0,CT24=0),"NA",CS24-CT24)</f>
        <v>0.32270562251361667</v>
      </c>
      <c r="CV24" s="131"/>
      <c r="CW24" s="132"/>
      <c r="CX24" s="131">
        <f ca="1">[1]!Min_Max(VLOOKUP($B24,'PTD Calculations'!$A:$DF,CX$2,FALSE),0,99.9)</f>
        <v>10.595578143413434</v>
      </c>
      <c r="CY24" s="131">
        <f ca="1">[1]!Min_Max(VLOOKUP($B24,'PTD Calculations'!$A:$DF,CY$2,FALSE),0,99.9)</f>
        <v>7.4493525500982631</v>
      </c>
      <c r="CZ24" s="131">
        <f ca="1">IF(OR(CX24=0,CY24=0),"NA",CX24-CY24)</f>
        <v>3.1462255933151706</v>
      </c>
      <c r="DA24" s="133"/>
      <c r="DB24" s="134"/>
      <c r="DC24" s="131">
        <f ca="1">[1]!Min_Max(VLOOKUP($B24,'PTD Calculations'!$A:$DF,DC$2,FALSE),0,99.9)</f>
        <v>1.6167223555630419</v>
      </c>
      <c r="DD24" s="131">
        <f ca="1">[1]!Min_Max(VLOOKUP($B24,'PTD Calculations'!$A:$DF,DD$2,FALSE),0,99.9)</f>
        <v>2.080605260697268</v>
      </c>
      <c r="DE24" s="131">
        <f ca="1">IF(OR(DC24=0,DD24=0),"NA",DC24-DD24)</f>
        <v>-0.46388290513422614</v>
      </c>
      <c r="DF24" s="135"/>
      <c r="DG24" s="65"/>
      <c r="DH24" s="43" t="str">
        <f ca="1">IF(H24=0,"Hide","Show")</f>
        <v>Show</v>
      </c>
    </row>
    <row r="25" spans="1:112" ht="13.5" thickBot="1">
      <c r="B25" s="46"/>
      <c r="C25" s="46"/>
      <c r="D25" s="46"/>
      <c r="E25" s="46"/>
      <c r="F25" s="40"/>
      <c r="G25" s="40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0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0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0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0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H25" s="78" t="s">
        <v>113</v>
      </c>
    </row>
    <row r="26" spans="1:112" ht="13.5" thickBot="1">
      <c r="B26" s="66" t="s">
        <v>118</v>
      </c>
      <c r="C26" s="67" t="s">
        <v>119</v>
      </c>
      <c r="D26" s="67">
        <f ca="1">COUNTIFS($H$9:$H$18,"&gt;"&amp;0)</f>
        <v>9</v>
      </c>
      <c r="E26" s="68"/>
      <c r="F26" s="53"/>
      <c r="G26" s="87"/>
      <c r="H26" s="136">
        <f ca="1">[1]!Min_Max(VLOOKUP($B26,'PTD Calculations'!$A:$DF,H$2,FALSE),0,99.9)</f>
        <v>32.958134312661599</v>
      </c>
      <c r="I26" s="136">
        <f ca="1">[1]!Min_Max(VLOOKUP($B26,'PTD Calculations'!$A:$DF,I$2,FALSE),0,99.9)</f>
        <v>33.758134237326551</v>
      </c>
      <c r="J26" s="136">
        <f ca="1">IF(OR(H26=0,I26=0),"NA",H26-I26)</f>
        <v>-0.79999992466495229</v>
      </c>
      <c r="K26" s="136"/>
      <c r="L26" s="137"/>
      <c r="M26" s="136">
        <f ca="1">[1]!Min_Max(VLOOKUP($B26,'PTD Calculations'!$A:$DF,M$2,FALSE),0,99.9)</f>
        <v>20.159950249014198</v>
      </c>
      <c r="N26" s="136">
        <f ca="1">[1]!Min_Max(VLOOKUP($B26,'PTD Calculations'!$A:$DF,N$2,FALSE),0,99.9)</f>
        <v>21.309839168576257</v>
      </c>
      <c r="O26" s="136">
        <f ca="1">IF(OR(M26=0,N26=0),"NA",M26-N26)</f>
        <v>-1.1498889195620592</v>
      </c>
      <c r="P26" s="136"/>
      <c r="Q26" s="137"/>
      <c r="R26" s="136">
        <f ca="1">[1]!Min_Max(VLOOKUP($B26,'PTD Calculations'!$A:$DF,R$2,FALSE),0,99.9)</f>
        <v>11.353060133646473</v>
      </c>
      <c r="S26" s="136">
        <f ca="1">[1]!Min_Max(VLOOKUP($B26,'PTD Calculations'!$A:$DF,S$2,FALSE),0,99.9)</f>
        <v>10.735862139089866</v>
      </c>
      <c r="T26" s="136">
        <f ca="1">IF(OR(R26=0,S26=0),"NA",R26-S26)</f>
        <v>0.61719799455660684</v>
      </c>
      <c r="U26" s="138"/>
      <c r="V26" s="139"/>
      <c r="W26" s="136">
        <f ca="1">[1]!Min_Max(VLOOKUP($B26,'PTD Calculations'!$A:$DF,W$2,FALSE),0,99.9)</f>
        <v>1.3804938529914781</v>
      </c>
      <c r="X26" s="136">
        <f ca="1">[1]!Min_Max(VLOOKUP($B26,'PTD Calculations'!$A:$DF,X$2,FALSE),0,99.9)</f>
        <v>1.6440855283228955</v>
      </c>
      <c r="Y26" s="136">
        <f ca="1">IF(OR(W26=0,X26=0),"NA",W26-X26)</f>
        <v>-0.26359167533141736</v>
      </c>
      <c r="Z26" s="140"/>
      <c r="AA26" s="40"/>
      <c r="AB26" s="87"/>
      <c r="AC26" s="136">
        <f ca="1">[1]!Min_Max(VLOOKUP($B26,'PTD Calculations'!$A:$DF,AC$2,FALSE),0,99.9)</f>
        <v>25.115881836732655</v>
      </c>
      <c r="AD26" s="136">
        <f ca="1">[1]!Min_Max(VLOOKUP($B26,'PTD Calculations'!$A:$DF,AD$2,FALSE),0,99.9)</f>
        <v>29.369680989186662</v>
      </c>
      <c r="AE26" s="136">
        <f ca="1">IF(OR(AC26=0,AD26=0),"NA",AC26-AD26)</f>
        <v>-4.2537991524540075</v>
      </c>
      <c r="AF26" s="136"/>
      <c r="AG26" s="137"/>
      <c r="AH26" s="136">
        <f ca="1">[1]!Min_Max(VLOOKUP($B26,'PTD Calculations'!$A:$DF,AH$2,FALSE),0,99.9)</f>
        <v>16.864754428492706</v>
      </c>
      <c r="AI26" s="136">
        <f ca="1">[1]!Min_Max(VLOOKUP($B26,'PTD Calculations'!$A:$DF,AI$2,FALSE),0,99.9)</f>
        <v>20.865642904415584</v>
      </c>
      <c r="AJ26" s="136">
        <f ca="1">IF(OR(AH26=0,AI26=0),"NA",AH26-AI26)</f>
        <v>-4.0008884759228778</v>
      </c>
      <c r="AK26" s="136"/>
      <c r="AL26" s="137"/>
      <c r="AM26" s="136">
        <f ca="1">[1]!Min_Max(VLOOKUP($B26,'PTD Calculations'!$A:$DF,AM$2,FALSE),0,99.9)</f>
        <v>7.3964757541725907</v>
      </c>
      <c r="AN26" s="136">
        <f ca="1">[1]!Min_Max(VLOOKUP($B26,'PTD Calculations'!$A:$DF,AN$2,FALSE),0,99.9)</f>
        <v>7.6493519587963545</v>
      </c>
      <c r="AO26" s="136">
        <f ca="1">IF(OR(AM26=0,AN26=0),"NA",AM26-AN26)</f>
        <v>-0.25287620462376381</v>
      </c>
      <c r="AP26" s="138"/>
      <c r="AQ26" s="139"/>
      <c r="AR26" s="136">
        <f ca="1">[1]!Min_Max(VLOOKUP($B26,'PTD Calculations'!$A:$DF,AR$2,FALSE),0,99.9)</f>
        <v>0.85465165406735744</v>
      </c>
      <c r="AS26" s="136">
        <f ca="1">[1]!Min_Max(VLOOKUP($B26,'PTD Calculations'!$A:$DF,AS$2,FALSE),0,99.9)</f>
        <v>0.85468612597472626</v>
      </c>
      <c r="AT26" s="136">
        <f ca="1">IF(OR(AR26=0,AS26=0),"NA",AR26-AS26)</f>
        <v>-3.4471907368827104E-5</v>
      </c>
      <c r="AU26" s="140"/>
      <c r="AV26" s="40"/>
      <c r="AW26" s="87"/>
      <c r="AX26" s="136">
        <f ca="1">[1]!Min_Max(VLOOKUP($B26,'PTD Calculations'!$A:$DF,AX$2,FALSE),0,99.9)</f>
        <v>35.222371632546377</v>
      </c>
      <c r="AY26" s="136">
        <f ca="1">[1]!Min_Max(VLOOKUP($B26,'PTD Calculations'!$A:$DF,AY$2,FALSE),0,99.9)</f>
        <v>36.579878153291276</v>
      </c>
      <c r="AZ26" s="136">
        <f ca="1">IF(OR(AX26=0,AY26=0),"NA",AX26-AY26)</f>
        <v>-1.3575065207448986</v>
      </c>
      <c r="BA26" s="136"/>
      <c r="BB26" s="137"/>
      <c r="BC26" s="136">
        <f ca="1">[1]!Min_Max(VLOOKUP($B26,'PTD Calculations'!$A:$DF,BC$2,FALSE),0,99.9)</f>
        <v>26.859268111552669</v>
      </c>
      <c r="BD26" s="136">
        <f ca="1">[1]!Min_Max(VLOOKUP($B26,'PTD Calculations'!$A:$DF,BD$2,FALSE),0,99.9)</f>
        <v>28.372842954767119</v>
      </c>
      <c r="BE26" s="136">
        <f ca="1">IF(OR(BC26=0,BD26=0),"NA",BC26-BD26)</f>
        <v>-1.5135748432144496</v>
      </c>
      <c r="BF26" s="136"/>
      <c r="BG26" s="137"/>
      <c r="BH26" s="136">
        <f ca="1">[1]!Min_Max(VLOOKUP($B26,'PTD Calculations'!$A:$DF,BH$2,FALSE),0,99.9)</f>
        <v>7.2063212852723195</v>
      </c>
      <c r="BI26" s="136">
        <f ca="1">[1]!Min_Max(VLOOKUP($B26,'PTD Calculations'!$A:$DF,BI$2,FALSE),0,99.9)</f>
        <v>6.8522048500056778</v>
      </c>
      <c r="BJ26" s="136">
        <f ca="1">IF(OR(BH26=0,BI26=0),"NA",BH26-BI26)</f>
        <v>0.35411643526664172</v>
      </c>
      <c r="BK26" s="138"/>
      <c r="BL26" s="139"/>
      <c r="BM26" s="136">
        <f ca="1">[1]!Min_Max(VLOOKUP($B26,'PTD Calculations'!$A:$DF,BM$2,FALSE),0,99.9)</f>
        <v>1.1567822357213899</v>
      </c>
      <c r="BN26" s="136">
        <f ca="1">[1]!Min_Max(VLOOKUP($B26,'PTD Calculations'!$A:$DF,BN$2,FALSE),0,99.9)</f>
        <v>1.3548303485184716</v>
      </c>
      <c r="BO26" s="136">
        <f ca="1">IF(OR(BM26=0,BN26=0),"NA",BM26-BN26)</f>
        <v>-0.19804811279708168</v>
      </c>
      <c r="BP26" s="140"/>
      <c r="BQ26" s="40"/>
      <c r="BR26" s="87"/>
      <c r="BS26" s="136">
        <f ca="1">[1]!Min_Max(VLOOKUP($B26,'PTD Calculations'!$A:$DF,BS$2,FALSE),0,99.9)</f>
        <v>56.473674798184092</v>
      </c>
      <c r="BT26" s="136">
        <f ca="1">[1]!Min_Max(VLOOKUP($B26,'PTD Calculations'!$A:$DF,BT$2,FALSE),0,99.9)</f>
        <v>57.515397045014772</v>
      </c>
      <c r="BU26" s="136">
        <f ca="1">IF(OR(BS26=0,BT26=0),"NA",BS26-BT26)</f>
        <v>-1.0417222468306804</v>
      </c>
      <c r="BV26" s="136"/>
      <c r="BW26" s="137"/>
      <c r="BX26" s="136">
        <f ca="1">[1]!Min_Max(VLOOKUP($B26,'PTD Calculations'!$A:$DF,BX$2,FALSE),0,99.9)</f>
        <v>20.697455689019652</v>
      </c>
      <c r="BY26" s="136">
        <f ca="1">[1]!Min_Max(VLOOKUP($B26,'PTD Calculations'!$A:$DF,BY$2,FALSE),0,99.9)</f>
        <v>20.63429941249008</v>
      </c>
      <c r="BZ26" s="136">
        <f ca="1">IF(OR(BX26=0,BY26=0),"NA",BX26-BY26)</f>
        <v>6.3156276529571898E-2</v>
      </c>
      <c r="CA26" s="136"/>
      <c r="CB26" s="137"/>
      <c r="CC26" s="136">
        <f ca="1">[1]!Min_Max(VLOOKUP($B26,'PTD Calculations'!$A:$DF,CC$2,FALSE),0,99.9)</f>
        <v>31.875132878973421</v>
      </c>
      <c r="CD26" s="136">
        <f ca="1">[1]!Min_Max(VLOOKUP($B26,'PTD Calculations'!$A:$DF,CD$2,FALSE),0,99.9)</f>
        <v>32.570824927141764</v>
      </c>
      <c r="CE26" s="136">
        <f ca="1">IF(OR(CC26=0,CD26=0),"NA",CC26-CD26)</f>
        <v>-0.69569204816834329</v>
      </c>
      <c r="CF26" s="138"/>
      <c r="CG26" s="139"/>
      <c r="CH26" s="136">
        <f ca="1">[1]!Min_Max(VLOOKUP($B26,'PTD Calculations'!$A:$DF,CH$2,FALSE),0,99.9)</f>
        <v>6.5197763782715175</v>
      </c>
      <c r="CI26" s="136">
        <f ca="1">[1]!Min_Max(VLOOKUP($B26,'PTD Calculations'!$A:$DF,CI$2,FALSE),0,99.9)</f>
        <v>7.0053868985663552</v>
      </c>
      <c r="CJ26" s="136">
        <f ca="1">IF(OR(CH26=0,CI26=0),"NA",CH26-CI26)</f>
        <v>-0.48561052029483776</v>
      </c>
      <c r="CK26" s="140"/>
      <c r="CL26" s="40"/>
      <c r="CM26" s="87"/>
      <c r="CN26" s="136">
        <f ca="1">[1]!Min_Max(VLOOKUP($B26,'PTD Calculations'!$A:$DF,CN$2,FALSE),0,99.9)</f>
        <v>32.405575058665967</v>
      </c>
      <c r="CO26" s="136">
        <f ca="1">[1]!Min_Max(VLOOKUP($B26,'PTD Calculations'!$A:$DF,CO$2,FALSE),0,99.9)</f>
        <v>31.38701491030892</v>
      </c>
      <c r="CP26" s="136">
        <f ca="1">IF(OR(CN26=0,CO26=0),"NA",CN26-CO26)</f>
        <v>1.0185601483570466</v>
      </c>
      <c r="CQ26" s="136"/>
      <c r="CR26" s="137"/>
      <c r="CS26" s="136">
        <f ca="1">[1]!Min_Max(VLOOKUP($B26,'PTD Calculations'!$A:$DF,CS$2,FALSE),0,99.9)</f>
        <v>19.284206722315705</v>
      </c>
      <c r="CT26" s="136">
        <f ca="1">[1]!Min_Max(VLOOKUP($B26,'PTD Calculations'!$A:$DF,CT$2,FALSE),0,99.9)</f>
        <v>19.310776820738056</v>
      </c>
      <c r="CU26" s="136">
        <f ca="1">IF(OR(CS26=0,CT26=0),"NA",CS26-CT26)</f>
        <v>-2.6570098422350696E-2</v>
      </c>
      <c r="CV26" s="136"/>
      <c r="CW26" s="137"/>
      <c r="CX26" s="136">
        <f ca="1">[1]!Min_Max(VLOOKUP($B26,'PTD Calculations'!$A:$DF,CX$2,FALSE),0,99.9)</f>
        <v>11.553453850644296</v>
      </c>
      <c r="CY26" s="136">
        <f ca="1">[1]!Min_Max(VLOOKUP($B26,'PTD Calculations'!$A:$DF,CY$2,FALSE),0,99.9)</f>
        <v>10.224556994741436</v>
      </c>
      <c r="CZ26" s="136">
        <f ca="1">IF(OR(CX26=0,CY26=0),"NA",CX26-CY26)</f>
        <v>1.32889685590286</v>
      </c>
      <c r="DA26" s="138"/>
      <c r="DB26" s="139"/>
      <c r="DC26" s="136">
        <f ca="1">[1]!Min_Max(VLOOKUP($B26,'PTD Calculations'!$A:$DF,DC$2,FALSE),0,99.9)</f>
        <v>1.5679144857059684</v>
      </c>
      <c r="DD26" s="136">
        <f ca="1">[1]!Min_Max(VLOOKUP($B26,'PTD Calculations'!$A:$DF,DD$2,FALSE),0,99.9)</f>
        <v>1.8516810948294331</v>
      </c>
      <c r="DE26" s="136">
        <f ca="1">IF(OR(DC26=0,DD26=0),"NA",DC26-DD26)</f>
        <v>-0.28376660912346474</v>
      </c>
      <c r="DF26" s="140"/>
      <c r="DG26" s="65"/>
      <c r="DH26" s="65" t="s">
        <v>113</v>
      </c>
    </row>
    <row r="27" spans="1:112">
      <c r="B27" s="46"/>
      <c r="C27" s="46"/>
      <c r="D27" s="46"/>
      <c r="E27" s="46"/>
      <c r="F27" s="40"/>
      <c r="G27" s="40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0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0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0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0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H27" s="78" t="s">
        <v>113</v>
      </c>
    </row>
    <row r="28" spans="1:112" ht="13.5" thickBot="1">
      <c r="B28" s="46"/>
      <c r="C28" s="46"/>
      <c r="D28" s="46"/>
      <c r="E28" s="46"/>
      <c r="F28" s="40"/>
      <c r="G28" s="40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H28" s="78" t="s">
        <v>113</v>
      </c>
    </row>
    <row r="29" spans="1:112" ht="16.5" thickBot="1">
      <c r="B29" s="46"/>
      <c r="C29" s="46"/>
      <c r="D29" s="46"/>
      <c r="E29" s="46"/>
      <c r="F29" s="40"/>
      <c r="G29" s="25"/>
      <c r="H29" s="192" t="s">
        <v>134</v>
      </c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26"/>
      <c r="DH29" s="78" t="s">
        <v>113</v>
      </c>
    </row>
    <row r="30" spans="1:112" ht="16.5" thickBot="1">
      <c r="B30" s="27"/>
      <c r="C30" s="28"/>
      <c r="D30" s="28"/>
      <c r="E30" s="28"/>
      <c r="F30" s="29"/>
      <c r="G30" s="25"/>
      <c r="H30" s="192" t="s">
        <v>97</v>
      </c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26"/>
      <c r="AA30" s="96"/>
      <c r="AB30" s="25"/>
      <c r="AC30" s="192" t="s">
        <v>98</v>
      </c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26"/>
      <c r="AV30" s="96"/>
      <c r="AW30" s="25"/>
      <c r="AX30" s="192" t="s">
        <v>99</v>
      </c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26"/>
      <c r="BQ30" s="97"/>
      <c r="BR30" s="25"/>
      <c r="BS30" s="192" t="s">
        <v>100</v>
      </c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26"/>
      <c r="CL30" s="96"/>
      <c r="CM30" s="25"/>
      <c r="CN30" s="192" t="s">
        <v>101</v>
      </c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26"/>
      <c r="DH30" s="78" t="s">
        <v>113</v>
      </c>
    </row>
    <row r="31" spans="1:112" ht="15.75">
      <c r="B31" s="98"/>
      <c r="C31" s="24"/>
      <c r="D31" s="24"/>
      <c r="E31" s="24"/>
      <c r="F31" s="32"/>
      <c r="G31" s="99"/>
      <c r="H31" s="194" t="s">
        <v>127</v>
      </c>
      <c r="I31" s="194"/>
      <c r="J31" s="194"/>
      <c r="K31" s="100"/>
      <c r="L31" s="101"/>
      <c r="M31" s="194" t="s">
        <v>128</v>
      </c>
      <c r="N31" s="194"/>
      <c r="O31" s="194"/>
      <c r="P31" s="100"/>
      <c r="Q31" s="101"/>
      <c r="R31" s="194" t="s">
        <v>129</v>
      </c>
      <c r="S31" s="194"/>
      <c r="T31" s="194"/>
      <c r="U31" s="102"/>
      <c r="V31" s="103"/>
      <c r="W31" s="194" t="s">
        <v>130</v>
      </c>
      <c r="X31" s="194"/>
      <c r="Y31" s="194"/>
      <c r="Z31" s="104"/>
      <c r="AA31" s="32"/>
      <c r="AB31" s="99"/>
      <c r="AC31" s="194" t="s">
        <v>127</v>
      </c>
      <c r="AD31" s="194"/>
      <c r="AE31" s="194"/>
      <c r="AF31" s="100"/>
      <c r="AG31" s="101"/>
      <c r="AH31" s="194" t="s">
        <v>128</v>
      </c>
      <c r="AI31" s="194"/>
      <c r="AJ31" s="194"/>
      <c r="AK31" s="100"/>
      <c r="AL31" s="101"/>
      <c r="AM31" s="194" t="s">
        <v>129</v>
      </c>
      <c r="AN31" s="194"/>
      <c r="AO31" s="194"/>
      <c r="AP31" s="102"/>
      <c r="AQ31" s="103"/>
      <c r="AR31" s="194" t="s">
        <v>130</v>
      </c>
      <c r="AS31" s="194"/>
      <c r="AT31" s="194"/>
      <c r="AU31" s="104"/>
      <c r="AV31" s="32"/>
      <c r="AW31" s="99"/>
      <c r="AX31" s="194" t="s">
        <v>127</v>
      </c>
      <c r="AY31" s="194"/>
      <c r="AZ31" s="194"/>
      <c r="BA31" s="100"/>
      <c r="BB31" s="101"/>
      <c r="BC31" s="194" t="s">
        <v>128</v>
      </c>
      <c r="BD31" s="194"/>
      <c r="BE31" s="194"/>
      <c r="BF31" s="100"/>
      <c r="BG31" s="101"/>
      <c r="BH31" s="194" t="s">
        <v>129</v>
      </c>
      <c r="BI31" s="194"/>
      <c r="BJ31" s="194"/>
      <c r="BK31" s="102"/>
      <c r="BL31" s="103"/>
      <c r="BM31" s="194" t="s">
        <v>130</v>
      </c>
      <c r="BN31" s="194"/>
      <c r="BO31" s="194"/>
      <c r="BP31" s="104"/>
      <c r="BQ31" s="34"/>
      <c r="BR31" s="99"/>
      <c r="BS31" s="194" t="s">
        <v>127</v>
      </c>
      <c r="BT31" s="194"/>
      <c r="BU31" s="194"/>
      <c r="BV31" s="100"/>
      <c r="BW31" s="101"/>
      <c r="BX31" s="194" t="s">
        <v>128</v>
      </c>
      <c r="BY31" s="194"/>
      <c r="BZ31" s="194"/>
      <c r="CA31" s="100"/>
      <c r="CB31" s="101"/>
      <c r="CC31" s="194" t="s">
        <v>129</v>
      </c>
      <c r="CD31" s="194"/>
      <c r="CE31" s="194"/>
      <c r="CF31" s="102"/>
      <c r="CG31" s="103"/>
      <c r="CH31" s="194" t="s">
        <v>130</v>
      </c>
      <c r="CI31" s="194"/>
      <c r="CJ31" s="194"/>
      <c r="CK31" s="104"/>
      <c r="CL31" s="32"/>
      <c r="CM31" s="99"/>
      <c r="CN31" s="194" t="s">
        <v>127</v>
      </c>
      <c r="CO31" s="194"/>
      <c r="CP31" s="194"/>
      <c r="CQ31" s="100"/>
      <c r="CR31" s="101"/>
      <c r="CS31" s="194" t="s">
        <v>128</v>
      </c>
      <c r="CT31" s="194"/>
      <c r="CU31" s="194"/>
      <c r="CV31" s="100"/>
      <c r="CW31" s="101"/>
      <c r="CX31" s="194" t="s">
        <v>129</v>
      </c>
      <c r="CY31" s="194"/>
      <c r="CZ31" s="194"/>
      <c r="DA31" s="102"/>
      <c r="DB31" s="103"/>
      <c r="DC31" s="194" t="s">
        <v>130</v>
      </c>
      <c r="DD31" s="194"/>
      <c r="DE31" s="194"/>
      <c r="DF31" s="104"/>
      <c r="DH31" s="78" t="s">
        <v>113</v>
      </c>
    </row>
    <row r="32" spans="1:112">
      <c r="B32" s="35" t="s">
        <v>102</v>
      </c>
      <c r="C32" s="35" t="s">
        <v>103</v>
      </c>
      <c r="D32" s="36" t="s">
        <v>105</v>
      </c>
      <c r="E32" s="36" t="s">
        <v>106</v>
      </c>
      <c r="F32" s="36"/>
      <c r="G32" s="37"/>
      <c r="H32" s="38" t="s">
        <v>131</v>
      </c>
      <c r="I32" s="38" t="s">
        <v>132</v>
      </c>
      <c r="J32" s="38" t="s">
        <v>95</v>
      </c>
      <c r="K32" s="38"/>
      <c r="L32" s="105"/>
      <c r="M32" s="38" t="s">
        <v>133</v>
      </c>
      <c r="N32" s="38" t="s">
        <v>132</v>
      </c>
      <c r="O32" s="38" t="s">
        <v>95</v>
      </c>
      <c r="P32" s="38"/>
      <c r="Q32" s="105"/>
      <c r="R32" s="38" t="s">
        <v>133</v>
      </c>
      <c r="S32" s="38" t="s">
        <v>132</v>
      </c>
      <c r="T32" s="38" t="s">
        <v>95</v>
      </c>
      <c r="U32" s="106"/>
      <c r="V32" s="107"/>
      <c r="W32" s="38" t="s">
        <v>133</v>
      </c>
      <c r="X32" s="38" t="s">
        <v>132</v>
      </c>
      <c r="Y32" s="38" t="s">
        <v>95</v>
      </c>
      <c r="Z32" s="39"/>
      <c r="AA32" s="40"/>
      <c r="AB32" s="37"/>
      <c r="AC32" s="38" t="s">
        <v>133</v>
      </c>
      <c r="AD32" s="38" t="s">
        <v>132</v>
      </c>
      <c r="AE32" s="38" t="s">
        <v>95</v>
      </c>
      <c r="AF32" s="38"/>
      <c r="AG32" s="105"/>
      <c r="AH32" s="38" t="s">
        <v>133</v>
      </c>
      <c r="AI32" s="38" t="s">
        <v>132</v>
      </c>
      <c r="AJ32" s="38" t="s">
        <v>95</v>
      </c>
      <c r="AK32" s="38"/>
      <c r="AL32" s="105"/>
      <c r="AM32" s="38" t="s">
        <v>133</v>
      </c>
      <c r="AN32" s="38" t="s">
        <v>132</v>
      </c>
      <c r="AO32" s="38" t="s">
        <v>95</v>
      </c>
      <c r="AP32" s="106"/>
      <c r="AQ32" s="107"/>
      <c r="AR32" s="38" t="s">
        <v>133</v>
      </c>
      <c r="AS32" s="38" t="s">
        <v>132</v>
      </c>
      <c r="AT32" s="38" t="s">
        <v>95</v>
      </c>
      <c r="AU32" s="39"/>
      <c r="AV32" s="40"/>
      <c r="AW32" s="37"/>
      <c r="AX32" s="38" t="s">
        <v>133</v>
      </c>
      <c r="AY32" s="38" t="s">
        <v>132</v>
      </c>
      <c r="AZ32" s="38" t="s">
        <v>95</v>
      </c>
      <c r="BA32" s="38"/>
      <c r="BB32" s="105"/>
      <c r="BC32" s="38" t="s">
        <v>133</v>
      </c>
      <c r="BD32" s="38" t="s">
        <v>132</v>
      </c>
      <c r="BE32" s="38" t="s">
        <v>95</v>
      </c>
      <c r="BF32" s="38"/>
      <c r="BG32" s="105"/>
      <c r="BH32" s="38" t="s">
        <v>133</v>
      </c>
      <c r="BI32" s="38" t="s">
        <v>132</v>
      </c>
      <c r="BJ32" s="38" t="s">
        <v>95</v>
      </c>
      <c r="BK32" s="106"/>
      <c r="BL32" s="107"/>
      <c r="BM32" s="38" t="s">
        <v>133</v>
      </c>
      <c r="BN32" s="38" t="s">
        <v>132</v>
      </c>
      <c r="BO32" s="38" t="s">
        <v>95</v>
      </c>
      <c r="BP32" s="39"/>
      <c r="BQ32" s="42"/>
      <c r="BR32" s="37"/>
      <c r="BS32" s="38" t="s">
        <v>133</v>
      </c>
      <c r="BT32" s="38" t="s">
        <v>132</v>
      </c>
      <c r="BU32" s="38" t="s">
        <v>95</v>
      </c>
      <c r="BV32" s="38"/>
      <c r="BW32" s="105"/>
      <c r="BX32" s="38" t="s">
        <v>133</v>
      </c>
      <c r="BY32" s="38" t="s">
        <v>132</v>
      </c>
      <c r="BZ32" s="38" t="s">
        <v>95</v>
      </c>
      <c r="CA32" s="38"/>
      <c r="CB32" s="105"/>
      <c r="CC32" s="38" t="s">
        <v>133</v>
      </c>
      <c r="CD32" s="38" t="s">
        <v>132</v>
      </c>
      <c r="CE32" s="38" t="s">
        <v>95</v>
      </c>
      <c r="CF32" s="106"/>
      <c r="CG32" s="107"/>
      <c r="CH32" s="38" t="s">
        <v>133</v>
      </c>
      <c r="CI32" s="38" t="s">
        <v>132</v>
      </c>
      <c r="CJ32" s="38" t="s">
        <v>95</v>
      </c>
      <c r="CK32" s="39"/>
      <c r="CL32" s="40"/>
      <c r="CM32" s="37"/>
      <c r="CN32" s="38" t="s">
        <v>133</v>
      </c>
      <c r="CO32" s="38" t="s">
        <v>132</v>
      </c>
      <c r="CP32" s="38" t="s">
        <v>95</v>
      </c>
      <c r="CQ32" s="38"/>
      <c r="CR32" s="105"/>
      <c r="CS32" s="38" t="s">
        <v>133</v>
      </c>
      <c r="CT32" s="38" t="s">
        <v>132</v>
      </c>
      <c r="CU32" s="38" t="s">
        <v>95</v>
      </c>
      <c r="CV32" s="38"/>
      <c r="CW32" s="105"/>
      <c r="CX32" s="38" t="s">
        <v>133</v>
      </c>
      <c r="CY32" s="38" t="s">
        <v>132</v>
      </c>
      <c r="CZ32" s="38" t="s">
        <v>95</v>
      </c>
      <c r="DA32" s="106"/>
      <c r="DB32" s="107"/>
      <c r="DC32" s="38" t="s">
        <v>133</v>
      </c>
      <c r="DD32" s="38" t="s">
        <v>132</v>
      </c>
      <c r="DE32" s="38" t="s">
        <v>95</v>
      </c>
      <c r="DF32" s="39"/>
      <c r="DH32" s="78" t="s">
        <v>113</v>
      </c>
    </row>
    <row r="33" spans="2:112" ht="5.45" customHeight="1">
      <c r="B33" s="46"/>
      <c r="C33" s="46"/>
      <c r="D33" s="46"/>
      <c r="E33" s="46"/>
      <c r="F33" s="40"/>
      <c r="G33" s="47"/>
      <c r="H33" s="40"/>
      <c r="I33" s="40"/>
      <c r="J33" s="40"/>
      <c r="K33" s="40"/>
      <c r="L33" s="108"/>
      <c r="M33" s="40"/>
      <c r="N33" s="40"/>
      <c r="O33" s="40"/>
      <c r="P33" s="40"/>
      <c r="Q33" s="108"/>
      <c r="R33" s="40"/>
      <c r="S33" s="40"/>
      <c r="T33" s="40"/>
      <c r="U33" s="40"/>
      <c r="V33" s="108"/>
      <c r="W33" s="40"/>
      <c r="X33" s="40"/>
      <c r="Y33" s="40"/>
      <c r="Z33" s="48"/>
      <c r="AA33" s="40"/>
      <c r="AB33" s="47"/>
      <c r="AC33" s="40"/>
      <c r="AD33" s="40"/>
      <c r="AE33" s="40"/>
      <c r="AF33" s="40"/>
      <c r="AG33" s="108"/>
      <c r="AH33" s="40"/>
      <c r="AI33" s="40"/>
      <c r="AJ33" s="40"/>
      <c r="AK33" s="40"/>
      <c r="AL33" s="108"/>
      <c r="AM33" s="40"/>
      <c r="AN33" s="40"/>
      <c r="AO33" s="40"/>
      <c r="AP33" s="40"/>
      <c r="AQ33" s="108"/>
      <c r="AR33" s="40"/>
      <c r="AS33" s="40"/>
      <c r="AT33" s="40"/>
      <c r="AU33" s="48"/>
      <c r="AV33" s="40"/>
      <c r="AW33" s="47"/>
      <c r="AX33" s="40"/>
      <c r="AY33" s="40"/>
      <c r="AZ33" s="40"/>
      <c r="BA33" s="40"/>
      <c r="BB33" s="108"/>
      <c r="BC33" s="40"/>
      <c r="BD33" s="40"/>
      <c r="BE33" s="40"/>
      <c r="BF33" s="40"/>
      <c r="BG33" s="108"/>
      <c r="BH33" s="40"/>
      <c r="BI33" s="40"/>
      <c r="BJ33" s="40"/>
      <c r="BK33" s="40"/>
      <c r="BL33" s="108"/>
      <c r="BM33" s="40"/>
      <c r="BN33" s="40"/>
      <c r="BO33" s="40"/>
      <c r="BP33" s="48"/>
      <c r="BQ33" s="40"/>
      <c r="BR33" s="47"/>
      <c r="BS33" s="40"/>
      <c r="BT33" s="40"/>
      <c r="BU33" s="40"/>
      <c r="BV33" s="40"/>
      <c r="BW33" s="108"/>
      <c r="BX33" s="40"/>
      <c r="BY33" s="40"/>
      <c r="BZ33" s="40"/>
      <c r="CA33" s="40"/>
      <c r="CB33" s="108"/>
      <c r="CC33" s="40"/>
      <c r="CD33" s="40"/>
      <c r="CE33" s="40"/>
      <c r="CF33" s="40"/>
      <c r="CG33" s="108"/>
      <c r="CH33" s="40"/>
      <c r="CI33" s="40"/>
      <c r="CJ33" s="40"/>
      <c r="CK33" s="48"/>
      <c r="CL33" s="40"/>
      <c r="CM33" s="47"/>
      <c r="CN33" s="40"/>
      <c r="CO33" s="40"/>
      <c r="CP33" s="40"/>
      <c r="CQ33" s="40"/>
      <c r="CR33" s="108"/>
      <c r="CS33" s="40"/>
      <c r="CT33" s="40"/>
      <c r="CU33" s="40"/>
      <c r="CV33" s="40"/>
      <c r="CW33" s="108"/>
      <c r="CX33" s="40"/>
      <c r="CY33" s="40"/>
      <c r="CZ33" s="40"/>
      <c r="DA33" s="40"/>
      <c r="DB33" s="108"/>
      <c r="DC33" s="40"/>
      <c r="DD33" s="40"/>
      <c r="DE33" s="40"/>
      <c r="DF33" s="48"/>
      <c r="DH33" s="78" t="s">
        <v>113</v>
      </c>
    </row>
    <row r="34" spans="2:112">
      <c r="B34" s="50">
        <v>8635</v>
      </c>
      <c r="C34" s="51" t="str">
        <f>VLOOKUP(B34,Stores!$A:$H,8,FALSE)</f>
        <v>8635 - Boston, MA</v>
      </c>
      <c r="D34" s="40" t="str">
        <f>VLOOKUP(B34,Stores!$A:$H,7,FALSE)</f>
        <v>MA</v>
      </c>
      <c r="E34" s="52">
        <f>VLOOKUP(B34,Stores!$A:$F,6,FALSE)</f>
        <v>36189</v>
      </c>
      <c r="F34" s="53"/>
      <c r="G34" s="54"/>
      <c r="H34" s="109">
        <f ca="1">[1]!Min_Max(VLOOKUP($B34,'YTD Calculations'!$A:$DF,H$2,FALSE),0,99.9)</f>
        <v>34.407402384331206</v>
      </c>
      <c r="I34" s="53">
        <f ca="1">[1]!Min_Max(VLOOKUP($B34,'YTD Calculations'!$A:$DF,I$2,FALSE),0,99.9)</f>
        <v>31.8107688591795</v>
      </c>
      <c r="J34" s="53">
        <f t="shared" ref="J34:J44" ca="1" si="21">IF(OR(H34=0,I34=0),"NA",H34-I34)</f>
        <v>2.5966335251517059</v>
      </c>
      <c r="K34" s="53"/>
      <c r="L34" s="110"/>
      <c r="M34" s="53">
        <f ca="1">[1]!Min_Max(VLOOKUP($B34,'YTD Calculations'!$A:$DF,M$2,FALSE),0,99.9)</f>
        <v>22.614030251361527</v>
      </c>
      <c r="N34" s="53">
        <f ca="1">[1]!Min_Max(VLOOKUP($B34,'YTD Calculations'!$A:$DF,N$2,FALSE),0,99.9)</f>
        <v>19.865254734741711</v>
      </c>
      <c r="O34" s="53">
        <f t="shared" ref="O34:O44" ca="1" si="22">IF(OR(M34=0,N34=0),"NA",M34-N34)</f>
        <v>2.7487755166198156</v>
      </c>
      <c r="P34" s="53"/>
      <c r="Q34" s="110"/>
      <c r="R34" s="53">
        <f ca="1">[1]!Min_Max(VLOOKUP($B34,'YTD Calculations'!$A:$DF,R$2,FALSE),0,99.9)</f>
        <v>10.708935858749406</v>
      </c>
      <c r="S34" s="53">
        <f ca="1">[1]!Min_Max(VLOOKUP($B34,'YTD Calculations'!$A:$DF,S$2,FALSE),0,99.9)</f>
        <v>10.771589575193625</v>
      </c>
      <c r="T34" s="53">
        <f t="shared" ref="T34:T44" ca="1" si="23">IF(OR(R34=0,S34=0),"NA",R34-S34)</f>
        <v>-6.2653716444218688E-2</v>
      </c>
      <c r="U34" s="40"/>
      <c r="V34" s="108"/>
      <c r="W34" s="53">
        <f ca="1">[1]!Min_Max(VLOOKUP($B34,'YTD Calculations'!$A:$DF,W$2,FALSE),0,99.9)</f>
        <v>1.0844362742202676</v>
      </c>
      <c r="X34" s="53">
        <f ca="1">[1]!Min_Max(VLOOKUP($B34,'YTD Calculations'!$A:$DF,X$2,FALSE),0,99.9)</f>
        <v>1.1739245492441648</v>
      </c>
      <c r="Y34" s="53">
        <f t="shared" ref="Y34:Y44" ca="1" si="24">IF(OR(W34=0,X34=0),"NA",W34-X34)</f>
        <v>-8.9488275023897224E-2</v>
      </c>
      <c r="Z34" s="48"/>
      <c r="AA34" s="40"/>
      <c r="AB34" s="54"/>
      <c r="AC34" s="53">
        <f ca="1">[1]!Min_Max(VLOOKUP($B34,'YTD Calculations'!$A:$DF,AC$2,FALSE),0,99.9)</f>
        <v>26.381327946173013</v>
      </c>
      <c r="AD34" s="53">
        <f ca="1">[1]!Min_Max(VLOOKUP($B34,'YTD Calculations'!$A:$DF,AD$2,FALSE),0,99.9)</f>
        <v>25.558622052998338</v>
      </c>
      <c r="AE34" s="53">
        <f t="shared" ref="AE34:AE44" ca="1" si="25">IF(OR(AC34=0,AD34=0),"NA",AC34-AD34)</f>
        <v>0.82270589317467469</v>
      </c>
      <c r="AF34" s="53"/>
      <c r="AG34" s="110"/>
      <c r="AH34" s="53">
        <f ca="1">[1]!Min_Max(VLOOKUP($B34,'YTD Calculations'!$A:$DF,AH$2,FALSE),0,99.9)</f>
        <v>17.813944614931309</v>
      </c>
      <c r="AI34" s="53">
        <f ca="1">[1]!Min_Max(VLOOKUP($B34,'YTD Calculations'!$A:$DF,AI$2,FALSE),0,99.9)</f>
        <v>18.007129532609895</v>
      </c>
      <c r="AJ34" s="53">
        <f t="shared" ref="AJ34:AJ44" ca="1" si="26">IF(OR(AH34=0,AI34=0),"NA",AH34-AI34)</f>
        <v>-0.19318491767858603</v>
      </c>
      <c r="AK34" s="53"/>
      <c r="AL34" s="110"/>
      <c r="AM34" s="53">
        <f ca="1">[1]!Min_Max(VLOOKUP($B34,'YTD Calculations'!$A:$DF,AM$2,FALSE),0,99.9)</f>
        <v>7.7449969708351354</v>
      </c>
      <c r="AN34" s="53">
        <f ca="1">[1]!Min_Max(VLOOKUP($B34,'YTD Calculations'!$A:$DF,AN$2,FALSE),0,99.9)</f>
        <v>6.7538134727357635</v>
      </c>
      <c r="AO34" s="53">
        <f t="shared" ref="AO34:AO44" ca="1" si="27">IF(OR(AM34=0,AN34=0),"NA",AM34-AN34)</f>
        <v>0.9911834980993719</v>
      </c>
      <c r="AP34" s="40"/>
      <c r="AQ34" s="108"/>
      <c r="AR34" s="53">
        <f ca="1">[1]!Min_Max(VLOOKUP($B34,'YTD Calculations'!$A:$DF,AR$2,FALSE),0,99.9)</f>
        <v>0.8223863604065651</v>
      </c>
      <c r="AS34" s="53">
        <f ca="1">[1]!Min_Max(VLOOKUP($B34,'YTD Calculations'!$A:$DF,AS$2,FALSE),0,99.9)</f>
        <v>0.79767904765267583</v>
      </c>
      <c r="AT34" s="53">
        <f t="shared" ref="AT34:AT44" ca="1" si="28">IF(OR(AR34=0,AS34=0),"NA",AR34-AS34)</f>
        <v>2.4707312753889266E-2</v>
      </c>
      <c r="AU34" s="48"/>
      <c r="AV34" s="40"/>
      <c r="AW34" s="54"/>
      <c r="AX34" s="53">
        <f ca="1">[1]!Min_Max(VLOOKUP($B34,'YTD Calculations'!$A:$DF,AX$2,FALSE),0,99.9)</f>
        <v>36.951721603938097</v>
      </c>
      <c r="AY34" s="53">
        <f ca="1">[1]!Min_Max(VLOOKUP($B34,'YTD Calculations'!$A:$DF,AY$2,FALSE),0,99.9)</f>
        <v>36.268697870989691</v>
      </c>
      <c r="AZ34" s="53">
        <f t="shared" ref="AZ34:AZ44" ca="1" si="29">IF(OR(AX34=0,AY34=0),"NA",AX34-AY34)</f>
        <v>0.68302373294840635</v>
      </c>
      <c r="BA34" s="53"/>
      <c r="BB34" s="110"/>
      <c r="BC34" s="53">
        <f ca="1">[1]!Min_Max(VLOOKUP($B34,'YTD Calculations'!$A:$DF,BC$2,FALSE),0,99.9)</f>
        <v>27.437317492172141</v>
      </c>
      <c r="BD34" s="53">
        <f ca="1">[1]!Min_Max(VLOOKUP($B34,'YTD Calculations'!$A:$DF,BD$2,FALSE),0,99.9)</f>
        <v>29.148298813343636</v>
      </c>
      <c r="BE34" s="53">
        <f t="shared" ref="BE34:BE44" ca="1" si="30">IF(OR(BC34=0,BD34=0),"NA",BC34-BD34)</f>
        <v>-1.710981321171495</v>
      </c>
      <c r="BF34" s="53"/>
      <c r="BG34" s="110"/>
      <c r="BH34" s="53">
        <f ca="1">[1]!Min_Max(VLOOKUP($B34,'YTD Calculations'!$A:$DF,BH$2,FALSE),0,99.9)</f>
        <v>8.735364223441497</v>
      </c>
      <c r="BI34" s="53">
        <f ca="1">[1]!Min_Max(VLOOKUP($B34,'YTD Calculations'!$A:$DF,BI$2,FALSE),0,99.9)</f>
        <v>6.2600884403576904</v>
      </c>
      <c r="BJ34" s="53">
        <f t="shared" ref="BJ34:BJ44" ca="1" si="31">IF(OR(BH34=0,BI34=0),"NA",BH34-BI34)</f>
        <v>2.4752757830838066</v>
      </c>
      <c r="BK34" s="40"/>
      <c r="BL34" s="108"/>
      <c r="BM34" s="53">
        <f ca="1">[1]!Min_Max(VLOOKUP($B34,'YTD Calculations'!$A:$DF,BM$2,FALSE),0,99.9)</f>
        <v>0.77903988832445914</v>
      </c>
      <c r="BN34" s="53">
        <f ca="1">[1]!Min_Max(VLOOKUP($B34,'YTD Calculations'!$A:$DF,BN$2,FALSE),0,99.9)</f>
        <v>0.86031061728836422</v>
      </c>
      <c r="BO34" s="53">
        <f t="shared" ref="BO34:BO44" ca="1" si="32">IF(OR(BM34=0,BN34=0),"NA",BM34-BN34)</f>
        <v>-8.1270728963905081E-2</v>
      </c>
      <c r="BP34" s="48"/>
      <c r="BQ34" s="40"/>
      <c r="BR34" s="54"/>
      <c r="BS34" s="53">
        <f ca="1">[1]!Min_Max(VLOOKUP($B34,'YTD Calculations'!$A:$DF,BS$2,FALSE),0,99.9)</f>
        <v>54.564966133093428</v>
      </c>
      <c r="BT34" s="53">
        <f ca="1">[1]!Min_Max(VLOOKUP($B34,'YTD Calculations'!$A:$DF,BT$2,FALSE),0,99.9)</f>
        <v>58.680745735580267</v>
      </c>
      <c r="BU34" s="53">
        <f t="shared" ref="BU34:BU44" ca="1" si="33">IF(OR(BS34=0,BT34=0),"NA",BS34-BT34)</f>
        <v>-4.1157796024868389</v>
      </c>
      <c r="BV34" s="53"/>
      <c r="BW34" s="110"/>
      <c r="BX34" s="53">
        <f ca="1">[1]!Min_Max(VLOOKUP($B34,'YTD Calculations'!$A:$DF,BX$2,FALSE),0,99.9)</f>
        <v>18.717029240230602</v>
      </c>
      <c r="BY34" s="53">
        <f ca="1">[1]!Min_Max(VLOOKUP($B34,'YTD Calculations'!$A:$DF,BY$2,FALSE),0,99.9)</f>
        <v>18.993974930040505</v>
      </c>
      <c r="BZ34" s="53">
        <f t="shared" ref="BZ34:BZ44" ca="1" si="34">IF(OR(BX34=0,BY34=0),"NA",BX34-BY34)</f>
        <v>-0.27694568980990297</v>
      </c>
      <c r="CA34" s="53"/>
      <c r="CB34" s="110"/>
      <c r="CC34" s="53">
        <f ca="1">[1]!Min_Max(VLOOKUP($B34,'YTD Calculations'!$A:$DF,CC$2,FALSE),0,99.9)</f>
        <v>32.442382515566074</v>
      </c>
      <c r="CD34" s="53">
        <f ca="1">[1]!Min_Max(VLOOKUP($B34,'YTD Calculations'!$A:$DF,CD$2,FALSE),0,99.9)</f>
        <v>36.027048576752335</v>
      </c>
      <c r="CE34" s="53">
        <f t="shared" ref="CE34:CE44" ca="1" si="35">IF(OR(CC34=0,CD34=0),"NA",CC34-CD34)</f>
        <v>-3.5846660611862617</v>
      </c>
      <c r="CF34" s="40"/>
      <c r="CG34" s="108"/>
      <c r="CH34" s="53">
        <f ca="1">[1]!Min_Max(VLOOKUP($B34,'YTD Calculations'!$A:$DF,CH$2,FALSE),0,99.9)</f>
        <v>3.4055543772967578</v>
      </c>
      <c r="CI34" s="53">
        <f ca="1">[1]!Min_Max(VLOOKUP($B34,'YTD Calculations'!$A:$DF,CI$2,FALSE),0,99.9)</f>
        <v>3.6597222287874343</v>
      </c>
      <c r="CJ34" s="53">
        <f t="shared" ref="CJ34:CJ44" ca="1" si="36">IF(OR(CH34=0,CI34=0),"NA",CH34-CI34)</f>
        <v>-0.25416785149067644</v>
      </c>
      <c r="CK34" s="48"/>
      <c r="CL34" s="40"/>
      <c r="CM34" s="54"/>
      <c r="CN34" s="53">
        <f ca="1">[1]!Min_Max(VLOOKUP($B34,'YTD Calculations'!$A:$DF,CN$2,FALSE),0,99.9)</f>
        <v>0</v>
      </c>
      <c r="CO34" s="53">
        <f ca="1">[1]!Min_Max(VLOOKUP($B34,'YTD Calculations'!$A:$DF,CO$2,FALSE),0,99.9)</f>
        <v>2.0783711627045389</v>
      </c>
      <c r="CP34" s="53" t="str">
        <f t="shared" ref="CP34:CP44" ca="1" si="37">IF(OR(CN34=0,CO34=0),"NA",CN34-CO34)</f>
        <v>NA</v>
      </c>
      <c r="CQ34" s="53"/>
      <c r="CR34" s="110"/>
      <c r="CS34" s="53">
        <f ca="1">[1]!Min_Max(VLOOKUP($B34,'YTD Calculations'!$A:$DF,CS$2,FALSE),0,99.9)</f>
        <v>0</v>
      </c>
      <c r="CT34" s="53">
        <f ca="1">[1]!Min_Max(VLOOKUP($B34,'YTD Calculations'!$A:$DF,CT$2,FALSE),0,99.9)</f>
        <v>1.3343791922023061</v>
      </c>
      <c r="CU34" s="53" t="str">
        <f t="shared" ref="CU34:CU44" ca="1" si="38">IF(OR(CS34=0,CT34=0),"NA",CS34-CT34)</f>
        <v>NA</v>
      </c>
      <c r="CV34" s="53"/>
      <c r="CW34" s="110"/>
      <c r="CX34" s="53">
        <f ca="1">[1]!Min_Max(VLOOKUP($B34,'YTD Calculations'!$A:$DF,CX$2,FALSE),0,99.9)</f>
        <v>0</v>
      </c>
      <c r="CY34" s="53">
        <f ca="1">[1]!Min_Max(VLOOKUP($B34,'YTD Calculations'!$A:$DF,CY$2,FALSE),0,99.9)</f>
        <v>0.72320881678706983</v>
      </c>
      <c r="CZ34" s="53" t="str">
        <f t="shared" ref="CZ34:CZ44" ca="1" si="39">IF(OR(CX34=0,CY34=0),"NA",CX34-CY34)</f>
        <v>NA</v>
      </c>
      <c r="DA34" s="40"/>
      <c r="DB34" s="108"/>
      <c r="DC34" s="53">
        <f ca="1">[1]!Min_Max(VLOOKUP($B34,'YTD Calculations'!$A:$DF,DC$2,FALSE),0,99.9)</f>
        <v>0</v>
      </c>
      <c r="DD34" s="53">
        <f ca="1">[1]!Min_Max(VLOOKUP($B34,'YTD Calculations'!$A:$DF,DD$2,FALSE),0,99.9)</f>
        <v>2.0783153715162938E-2</v>
      </c>
      <c r="DE34" s="53" t="str">
        <f t="shared" ref="DE34:DE44" ca="1" si="40">IF(OR(DC34=0,DD34=0),"NA",DC34-DD34)</f>
        <v>NA</v>
      </c>
      <c r="DF34" s="48"/>
      <c r="DH34" s="23" t="str">
        <f t="shared" ref="DH34:DH43" ca="1" si="41">IF(H34=0,"Hide","Show")</f>
        <v>Show</v>
      </c>
    </row>
    <row r="35" spans="2:112">
      <c r="B35" s="50">
        <v>8604</v>
      </c>
      <c r="C35" s="51" t="str">
        <f>VLOOKUP(B35,Stores!$A:$H,8,FALSE)</f>
        <v>8604 - Charlotte, NC</v>
      </c>
      <c r="D35" s="40" t="str">
        <f>VLOOKUP(B35,Stores!$A:$H,7,FALSE)</f>
        <v>NC</v>
      </c>
      <c r="E35" s="52">
        <f>VLOOKUP(B35,Stores!$A:$F,6,FALSE)</f>
        <v>41576</v>
      </c>
      <c r="F35" s="53"/>
      <c r="G35" s="54"/>
      <c r="H35" s="111">
        <f ca="1">[1]!Min_Max(VLOOKUP($B35,'YTD Calculations'!$A:$DF,H$2,FALSE),0,99.9)</f>
        <v>29.652627097375827</v>
      </c>
      <c r="I35" s="53">
        <f ca="1">[1]!Min_Max(VLOOKUP($B35,'YTD Calculations'!$A:$DF,I$2,FALSE),0,99.9)</f>
        <v>31.960487883354993</v>
      </c>
      <c r="J35" s="53">
        <f t="shared" ca="1" si="21"/>
        <v>-2.307860785979166</v>
      </c>
      <c r="K35" s="53"/>
      <c r="L35" s="110"/>
      <c r="M35" s="53">
        <f ca="1">[1]!Min_Max(VLOOKUP($B35,'YTD Calculations'!$A:$DF,M$2,FALSE),0,99.9)</f>
        <v>19.094574128495971</v>
      </c>
      <c r="N35" s="53">
        <f ca="1">[1]!Min_Max(VLOOKUP($B35,'YTD Calculations'!$A:$DF,N$2,FALSE),0,99.9)</f>
        <v>21.678481305579414</v>
      </c>
      <c r="O35" s="53">
        <f t="shared" ca="1" si="22"/>
        <v>-2.583907177083443</v>
      </c>
      <c r="P35" s="53"/>
      <c r="Q35" s="110"/>
      <c r="R35" s="53">
        <f ca="1">[1]!Min_Max(VLOOKUP($B35,'YTD Calculations'!$A:$DF,R$2,FALSE),0,99.9)</f>
        <v>9.2105682213120055</v>
      </c>
      <c r="S35" s="53">
        <f ca="1">[1]!Min_Max(VLOOKUP($B35,'YTD Calculations'!$A:$DF,S$2,FALSE),0,99.9)</f>
        <v>8.9882614943511285</v>
      </c>
      <c r="T35" s="53">
        <f t="shared" ca="1" si="23"/>
        <v>0.22230672696087694</v>
      </c>
      <c r="U35" s="40"/>
      <c r="V35" s="108"/>
      <c r="W35" s="53">
        <f ca="1">[1]!Min_Max(VLOOKUP($B35,'YTD Calculations'!$A:$DF,W$2,FALSE),0,99.9)</f>
        <v>1.1699994733469414</v>
      </c>
      <c r="X35" s="53">
        <f ca="1">[1]!Min_Max(VLOOKUP($B35,'YTD Calculations'!$A:$DF,X$2,FALSE),0,99.9)</f>
        <v>1.1333044067340039</v>
      </c>
      <c r="Y35" s="53">
        <f t="shared" ca="1" si="24"/>
        <v>3.6695066612937532E-2</v>
      </c>
      <c r="Z35" s="48"/>
      <c r="AA35" s="40"/>
      <c r="AB35" s="54"/>
      <c r="AC35" s="53">
        <f ca="1">[1]!Min_Max(VLOOKUP($B35,'YTD Calculations'!$A:$DF,AC$2,FALSE),0,99.9)</f>
        <v>26.581987972472337</v>
      </c>
      <c r="AD35" s="53">
        <f ca="1">[1]!Min_Max(VLOOKUP($B35,'YTD Calculations'!$A:$DF,AD$2,FALSE),0,99.9)</f>
        <v>27.152868375554718</v>
      </c>
      <c r="AE35" s="53">
        <f t="shared" ca="1" si="25"/>
        <v>-0.57088040308238064</v>
      </c>
      <c r="AF35" s="53"/>
      <c r="AG35" s="110"/>
      <c r="AH35" s="53">
        <f ca="1">[1]!Min_Max(VLOOKUP($B35,'YTD Calculations'!$A:$DF,AH$2,FALSE),0,99.9)</f>
        <v>18.865068603352501</v>
      </c>
      <c r="AI35" s="53">
        <f ca="1">[1]!Min_Max(VLOOKUP($B35,'YTD Calculations'!$A:$DF,AI$2,FALSE),0,99.9)</f>
        <v>18.882021676971636</v>
      </c>
      <c r="AJ35" s="53">
        <f t="shared" ca="1" si="26"/>
        <v>-1.6953073619134784E-2</v>
      </c>
      <c r="AK35" s="53"/>
      <c r="AL35" s="110"/>
      <c r="AM35" s="53">
        <f ca="1">[1]!Min_Max(VLOOKUP($B35,'YTD Calculations'!$A:$DF,AM$2,FALSE),0,99.9)</f>
        <v>6.8817602675397795</v>
      </c>
      <c r="AN35" s="53">
        <f ca="1">[1]!Min_Max(VLOOKUP($B35,'YTD Calculations'!$A:$DF,AN$2,FALSE),0,99.9)</f>
        <v>7.4292048892805811</v>
      </c>
      <c r="AO35" s="53">
        <f t="shared" ca="1" si="27"/>
        <v>-0.54744462174080155</v>
      </c>
      <c r="AP35" s="40"/>
      <c r="AQ35" s="108"/>
      <c r="AR35" s="53">
        <f ca="1">[1]!Min_Max(VLOOKUP($B35,'YTD Calculations'!$A:$DF,AR$2,FALSE),0,99.9)</f>
        <v>0.83515910158005446</v>
      </c>
      <c r="AS35" s="53">
        <f ca="1">[1]!Min_Max(VLOOKUP($B35,'YTD Calculations'!$A:$DF,AS$2,FALSE),0,99.9)</f>
        <v>0.84164180930250032</v>
      </c>
      <c r="AT35" s="53">
        <f t="shared" ca="1" si="28"/>
        <v>-6.4827077224458574E-3</v>
      </c>
      <c r="AU35" s="48"/>
      <c r="AV35" s="40"/>
      <c r="AW35" s="54"/>
      <c r="AX35" s="53">
        <f ca="1">[1]!Min_Max(VLOOKUP($B35,'YTD Calculations'!$A:$DF,AX$2,FALSE),0,99.9)</f>
        <v>33.953322204361996</v>
      </c>
      <c r="AY35" s="53">
        <f ca="1">[1]!Min_Max(VLOOKUP($B35,'YTD Calculations'!$A:$DF,AY$2,FALSE),0,99.9)</f>
        <v>33.615275003403546</v>
      </c>
      <c r="AZ35" s="53">
        <f t="shared" ca="1" si="29"/>
        <v>0.33804720095844942</v>
      </c>
      <c r="BA35" s="53"/>
      <c r="BB35" s="110"/>
      <c r="BC35" s="53">
        <f ca="1">[1]!Min_Max(VLOOKUP($B35,'YTD Calculations'!$A:$DF,BC$2,FALSE),0,99.9)</f>
        <v>25.633161658945408</v>
      </c>
      <c r="BD35" s="53">
        <f ca="1">[1]!Min_Max(VLOOKUP($B35,'YTD Calculations'!$A:$DF,BD$2,FALSE),0,99.9)</f>
        <v>27.199913612584609</v>
      </c>
      <c r="BE35" s="53">
        <f t="shared" ca="1" si="30"/>
        <v>-1.5667519536392014</v>
      </c>
      <c r="BF35" s="53"/>
      <c r="BG35" s="110"/>
      <c r="BH35" s="53">
        <f ca="1">[1]!Min_Max(VLOOKUP($B35,'YTD Calculations'!$A:$DF,BH$2,FALSE),0,99.9)</f>
        <v>7.3431526038123005</v>
      </c>
      <c r="BI35" s="53">
        <f ca="1">[1]!Min_Max(VLOOKUP($B35,'YTD Calculations'!$A:$DF,BI$2,FALSE),0,99.9)</f>
        <v>5.6080009170436043</v>
      </c>
      <c r="BJ35" s="53">
        <f t="shared" ca="1" si="31"/>
        <v>1.7351516867686962</v>
      </c>
      <c r="BK35" s="40"/>
      <c r="BL35" s="108"/>
      <c r="BM35" s="53">
        <f ca="1">[1]!Min_Max(VLOOKUP($B35,'YTD Calculations'!$A:$DF,BM$2,FALSE),0,99.9)</f>
        <v>0.97700794160428872</v>
      </c>
      <c r="BN35" s="53">
        <f ca="1">[1]!Min_Max(VLOOKUP($B35,'YTD Calculations'!$A:$DF,BN$2,FALSE),0,99.9)</f>
        <v>0.80736047377533759</v>
      </c>
      <c r="BO35" s="53">
        <f t="shared" ca="1" si="32"/>
        <v>0.16964746782895113</v>
      </c>
      <c r="BP35" s="48"/>
      <c r="BQ35" s="40"/>
      <c r="BR35" s="54"/>
      <c r="BS35" s="53">
        <f ca="1">[1]!Min_Max(VLOOKUP($B35,'YTD Calculations'!$A:$DF,BS$2,FALSE),0,99.9)</f>
        <v>61.586388796314026</v>
      </c>
      <c r="BT35" s="53">
        <f ca="1">[1]!Min_Max(VLOOKUP($B35,'YTD Calculations'!$A:$DF,BT$2,FALSE),0,99.9)</f>
        <v>58.17293558581764</v>
      </c>
      <c r="BU35" s="53">
        <f t="shared" ca="1" si="33"/>
        <v>3.4134532104963853</v>
      </c>
      <c r="BV35" s="53"/>
      <c r="BW35" s="110"/>
      <c r="BX35" s="53">
        <f ca="1">[1]!Min_Max(VLOOKUP($B35,'YTD Calculations'!$A:$DF,BX$2,FALSE),0,99.9)</f>
        <v>18.810107395304733</v>
      </c>
      <c r="BY35" s="53">
        <f ca="1">[1]!Min_Max(VLOOKUP($B35,'YTD Calculations'!$A:$DF,BY$2,FALSE),0,99.9)</f>
        <v>18.467978719654603</v>
      </c>
      <c r="BZ35" s="53">
        <f t="shared" ca="1" si="34"/>
        <v>0.34212867565013028</v>
      </c>
      <c r="CA35" s="53"/>
      <c r="CB35" s="110"/>
      <c r="CC35" s="53">
        <f ca="1">[1]!Min_Max(VLOOKUP($B35,'YTD Calculations'!$A:$DF,CC$2,FALSE),0,99.9)</f>
        <v>36.932638120541093</v>
      </c>
      <c r="CD35" s="53">
        <f ca="1">[1]!Min_Max(VLOOKUP($B35,'YTD Calculations'!$A:$DF,CD$2,FALSE),0,99.9)</f>
        <v>35.122132344909929</v>
      </c>
      <c r="CE35" s="53">
        <f t="shared" ca="1" si="35"/>
        <v>1.8105057756311638</v>
      </c>
      <c r="CF35" s="40"/>
      <c r="CG35" s="108"/>
      <c r="CH35" s="53">
        <f ca="1">[1]!Min_Max(VLOOKUP($B35,'YTD Calculations'!$A:$DF,CH$2,FALSE),0,99.9)</f>
        <v>5.8436432804682026</v>
      </c>
      <c r="CI35" s="53">
        <f ca="1">[1]!Min_Max(VLOOKUP($B35,'YTD Calculations'!$A:$DF,CI$2,FALSE),0,99.9)</f>
        <v>4.5828245212531131</v>
      </c>
      <c r="CJ35" s="53">
        <f t="shared" ca="1" si="36"/>
        <v>1.2608187592150895</v>
      </c>
      <c r="CK35" s="48"/>
      <c r="CL35" s="40"/>
      <c r="CM35" s="54"/>
      <c r="CN35" s="53">
        <f ca="1">[1]!Min_Max(VLOOKUP($B35,'YTD Calculations'!$A:$DF,CN$2,FALSE),0,99.9)</f>
        <v>31.489313994833225</v>
      </c>
      <c r="CO35" s="53">
        <f ca="1">[1]!Min_Max(VLOOKUP($B35,'YTD Calculations'!$A:$DF,CO$2,FALSE),0,99.9)</f>
        <v>29.462473889722041</v>
      </c>
      <c r="CP35" s="53">
        <f t="shared" ca="1" si="37"/>
        <v>2.0268401051111837</v>
      </c>
      <c r="CQ35" s="53"/>
      <c r="CR35" s="110"/>
      <c r="CS35" s="53">
        <f ca="1">[1]!Min_Max(VLOOKUP($B35,'YTD Calculations'!$A:$DF,CS$2,FALSE),0,99.9)</f>
        <v>13.446161100867302</v>
      </c>
      <c r="CT35" s="53">
        <f ca="1">[1]!Min_Max(VLOOKUP($B35,'YTD Calculations'!$A:$DF,CT$2,FALSE),0,99.9)</f>
        <v>15.729989694483207</v>
      </c>
      <c r="CU35" s="53">
        <f t="shared" ca="1" si="38"/>
        <v>-2.2838285936159046</v>
      </c>
      <c r="CV35" s="53"/>
      <c r="CW35" s="110"/>
      <c r="CX35" s="53">
        <f ca="1">[1]!Min_Max(VLOOKUP($B35,'YTD Calculations'!$A:$DF,CX$2,FALSE),0,99.9)</f>
        <v>15.613012755730221</v>
      </c>
      <c r="CY35" s="53">
        <f ca="1">[1]!Min_Max(VLOOKUP($B35,'YTD Calculations'!$A:$DF,CY$2,FALSE),0,99.9)</f>
        <v>12.358938691909241</v>
      </c>
      <c r="CZ35" s="53">
        <f t="shared" ca="1" si="39"/>
        <v>3.2540740638209797</v>
      </c>
      <c r="DA35" s="40"/>
      <c r="DB35" s="108"/>
      <c r="DC35" s="53">
        <f ca="1">[1]!Min_Max(VLOOKUP($B35,'YTD Calculations'!$A:$DF,DC$2,FALSE),0,99.9)</f>
        <v>2.4301401382357026</v>
      </c>
      <c r="DD35" s="53">
        <f ca="1">[1]!Min_Max(VLOOKUP($B35,'YTD Calculations'!$A:$DF,DD$2,FALSE),0,99.9)</f>
        <v>1.3735455033295936</v>
      </c>
      <c r="DE35" s="53">
        <f t="shared" ca="1" si="40"/>
        <v>1.0565946349061091</v>
      </c>
      <c r="DF35" s="48"/>
      <c r="DH35" s="23" t="str">
        <f t="shared" ca="1" si="41"/>
        <v>Show</v>
      </c>
    </row>
    <row r="36" spans="2:112">
      <c r="B36" s="50">
        <v>8680</v>
      </c>
      <c r="C36" s="51" t="str">
        <f>VLOOKUP(B36,Stores!$A:$H,8,FALSE)</f>
        <v>8680 - Philadelphia, PA</v>
      </c>
      <c r="D36" s="40" t="str">
        <f>VLOOKUP(B36,Stores!$A:$H,7,FALSE)</f>
        <v>PA</v>
      </c>
      <c r="E36" s="52">
        <f>VLOOKUP(B36,Stores!$A:$F,6,FALSE)</f>
        <v>42237</v>
      </c>
      <c r="F36" s="53"/>
      <c r="G36" s="54"/>
      <c r="H36" s="109">
        <f ca="1">[1]!Min_Max(VLOOKUP($B36,'YTD Calculations'!$A:$DF,H$2,FALSE),0,99.9)</f>
        <v>0</v>
      </c>
      <c r="I36" s="53">
        <f ca="1">[1]!Min_Max(VLOOKUP($B36,'YTD Calculations'!$A:$DF,I$2,FALSE),0,99.9)</f>
        <v>32.558809556642672</v>
      </c>
      <c r="J36" s="53" t="str">
        <f t="shared" ca="1" si="21"/>
        <v>NA</v>
      </c>
      <c r="K36" s="53"/>
      <c r="L36" s="110"/>
      <c r="M36" s="53">
        <f ca="1">[1]!Min_Max(VLOOKUP($B36,'YTD Calculations'!$A:$DF,M$2,FALSE),0,99.9)</f>
        <v>0</v>
      </c>
      <c r="N36" s="53">
        <f ca="1">[1]!Min_Max(VLOOKUP($B36,'YTD Calculations'!$A:$DF,N$2,FALSE),0,99.9)</f>
        <v>22.83401467313567</v>
      </c>
      <c r="O36" s="53" t="str">
        <f t="shared" ca="1" si="22"/>
        <v>NA</v>
      </c>
      <c r="P36" s="53"/>
      <c r="Q36" s="110"/>
      <c r="R36" s="53">
        <f ca="1">[1]!Min_Max(VLOOKUP($B36,'YTD Calculations'!$A:$DF,R$2,FALSE),0,99.9)</f>
        <v>0</v>
      </c>
      <c r="S36" s="53">
        <f ca="1">[1]!Min_Max(VLOOKUP($B36,'YTD Calculations'!$A:$DF,S$2,FALSE),0,99.9)</f>
        <v>8.6874986821756863</v>
      </c>
      <c r="T36" s="53" t="str">
        <f t="shared" ca="1" si="23"/>
        <v>NA</v>
      </c>
      <c r="U36" s="40"/>
      <c r="V36" s="108"/>
      <c r="W36" s="53">
        <f ca="1">[1]!Min_Max(VLOOKUP($B36,'YTD Calculations'!$A:$DF,W$2,FALSE),0,99.9)</f>
        <v>0</v>
      </c>
      <c r="X36" s="53">
        <f ca="1">[1]!Min_Max(VLOOKUP($B36,'YTD Calculations'!$A:$DF,X$2,FALSE),0,99.9)</f>
        <v>1.0372962013313105</v>
      </c>
      <c r="Y36" s="53" t="str">
        <f t="shared" ca="1" si="24"/>
        <v>NA</v>
      </c>
      <c r="Z36" s="48"/>
      <c r="AA36" s="40"/>
      <c r="AB36" s="54"/>
      <c r="AC36" s="53">
        <f ca="1">[1]!Min_Max(VLOOKUP($B36,'YTD Calculations'!$A:$DF,AC$2,FALSE),0,99.9)</f>
        <v>0</v>
      </c>
      <c r="AD36" s="53">
        <f ca="1">[1]!Min_Max(VLOOKUP($B36,'YTD Calculations'!$A:$DF,AD$2,FALSE),0,99.9)</f>
        <v>25.869597757385272</v>
      </c>
      <c r="AE36" s="53" t="str">
        <f t="shared" ca="1" si="25"/>
        <v>NA</v>
      </c>
      <c r="AF36" s="53"/>
      <c r="AG36" s="110"/>
      <c r="AH36" s="53">
        <f ca="1">[1]!Min_Max(VLOOKUP($B36,'YTD Calculations'!$A:$DF,AH$2,FALSE),0,99.9)</f>
        <v>0</v>
      </c>
      <c r="AI36" s="53">
        <f ca="1">[1]!Min_Max(VLOOKUP($B36,'YTD Calculations'!$A:$DF,AI$2,FALSE),0,99.9)</f>
        <v>19.042634329260853</v>
      </c>
      <c r="AJ36" s="53" t="str">
        <f t="shared" ca="1" si="26"/>
        <v>NA</v>
      </c>
      <c r="AK36" s="53"/>
      <c r="AL36" s="110"/>
      <c r="AM36" s="53">
        <f ca="1">[1]!Min_Max(VLOOKUP($B36,'YTD Calculations'!$A:$DF,AM$2,FALSE),0,99.9)</f>
        <v>0</v>
      </c>
      <c r="AN36" s="53">
        <f ca="1">[1]!Min_Max(VLOOKUP($B36,'YTD Calculations'!$A:$DF,AN$2,FALSE),0,99.9)</f>
        <v>6.1686827601405332</v>
      </c>
      <c r="AO36" s="53" t="str">
        <f t="shared" ca="1" si="27"/>
        <v>NA</v>
      </c>
      <c r="AP36" s="40"/>
      <c r="AQ36" s="108"/>
      <c r="AR36" s="53">
        <f ca="1">[1]!Min_Max(VLOOKUP($B36,'YTD Calculations'!$A:$DF,AR$2,FALSE),0,99.9)</f>
        <v>0</v>
      </c>
      <c r="AS36" s="53">
        <f ca="1">[1]!Min_Max(VLOOKUP($B36,'YTD Calculations'!$A:$DF,AS$2,FALSE),0,99.9)</f>
        <v>0.65828066798388307</v>
      </c>
      <c r="AT36" s="53" t="str">
        <f t="shared" ca="1" si="28"/>
        <v>NA</v>
      </c>
      <c r="AU36" s="48"/>
      <c r="AV36" s="40"/>
      <c r="AW36" s="54"/>
      <c r="AX36" s="53">
        <f ca="1">[1]!Min_Max(VLOOKUP($B36,'YTD Calculations'!$A:$DF,AX$2,FALSE),0,99.9)</f>
        <v>0</v>
      </c>
      <c r="AY36" s="53">
        <f ca="1">[1]!Min_Max(VLOOKUP($B36,'YTD Calculations'!$A:$DF,AY$2,FALSE),0,99.9)</f>
        <v>26.431221602942266</v>
      </c>
      <c r="AZ36" s="53" t="str">
        <f t="shared" ca="1" si="29"/>
        <v>NA</v>
      </c>
      <c r="BA36" s="53"/>
      <c r="BB36" s="110"/>
      <c r="BC36" s="53">
        <f ca="1">[1]!Min_Max(VLOOKUP($B36,'YTD Calculations'!$A:$DF,BC$2,FALSE),0,99.9)</f>
        <v>0</v>
      </c>
      <c r="BD36" s="53">
        <f ca="1">[1]!Min_Max(VLOOKUP($B36,'YTD Calculations'!$A:$DF,BD$2,FALSE),0,99.9)</f>
        <v>21.926764263282006</v>
      </c>
      <c r="BE36" s="53" t="str">
        <f t="shared" ca="1" si="30"/>
        <v>NA</v>
      </c>
      <c r="BF36" s="53"/>
      <c r="BG36" s="110"/>
      <c r="BH36" s="53">
        <f ca="1">[1]!Min_Max(VLOOKUP($B36,'YTD Calculations'!$A:$DF,BH$2,FALSE),0,99.9)</f>
        <v>0</v>
      </c>
      <c r="BI36" s="53">
        <f ca="1">[1]!Min_Max(VLOOKUP($B36,'YTD Calculations'!$A:$DF,BI$2,FALSE),0,99.9)</f>
        <v>3.6883898203926386</v>
      </c>
      <c r="BJ36" s="53" t="str">
        <f t="shared" ca="1" si="31"/>
        <v>NA</v>
      </c>
      <c r="BK36" s="40"/>
      <c r="BL36" s="108"/>
      <c r="BM36" s="53">
        <f ca="1">[1]!Min_Max(VLOOKUP($B36,'YTD Calculations'!$A:$DF,BM$2,FALSE),0,99.9)</f>
        <v>0</v>
      </c>
      <c r="BN36" s="53">
        <f ca="1">[1]!Min_Max(VLOOKUP($B36,'YTD Calculations'!$A:$DF,BN$2,FALSE),0,99.9)</f>
        <v>0.81606751926762444</v>
      </c>
      <c r="BO36" s="53" t="str">
        <f t="shared" ca="1" si="32"/>
        <v>NA</v>
      </c>
      <c r="BP36" s="48"/>
      <c r="BQ36" s="40"/>
      <c r="BR36" s="54"/>
      <c r="BS36" s="53">
        <f ca="1">[1]!Min_Max(VLOOKUP($B36,'YTD Calculations'!$A:$DF,BS$2,FALSE),0,99.9)</f>
        <v>0</v>
      </c>
      <c r="BT36" s="53">
        <f ca="1">[1]!Min_Max(VLOOKUP($B36,'YTD Calculations'!$A:$DF,BT$2,FALSE),0,99.9)</f>
        <v>63.986389013483915</v>
      </c>
      <c r="BU36" s="53" t="str">
        <f t="shared" ca="1" si="33"/>
        <v>NA</v>
      </c>
      <c r="BV36" s="53"/>
      <c r="BW36" s="110"/>
      <c r="BX36" s="53">
        <f ca="1">[1]!Min_Max(VLOOKUP($B36,'YTD Calculations'!$A:$DF,BX$2,FALSE),0,99.9)</f>
        <v>0</v>
      </c>
      <c r="BY36" s="53">
        <f ca="1">[1]!Min_Max(VLOOKUP($B36,'YTD Calculations'!$A:$DF,BY$2,FALSE),0,99.9)</f>
        <v>23.500700980198395</v>
      </c>
      <c r="BZ36" s="53" t="str">
        <f t="shared" ca="1" si="34"/>
        <v>NA</v>
      </c>
      <c r="CA36" s="53"/>
      <c r="CB36" s="110"/>
      <c r="CC36" s="53">
        <f ca="1">[1]!Min_Max(VLOOKUP($B36,'YTD Calculations'!$A:$DF,CC$2,FALSE),0,99.9)</f>
        <v>0</v>
      </c>
      <c r="CD36" s="53">
        <f ca="1">[1]!Min_Max(VLOOKUP($B36,'YTD Calculations'!$A:$DF,CD$2,FALSE),0,99.9)</f>
        <v>36.638098557860985</v>
      </c>
      <c r="CE36" s="53" t="str">
        <f t="shared" ca="1" si="35"/>
        <v>NA</v>
      </c>
      <c r="CF36" s="40"/>
      <c r="CG36" s="108"/>
      <c r="CH36" s="53">
        <f ca="1">[1]!Min_Max(VLOOKUP($B36,'YTD Calculations'!$A:$DF,CH$2,FALSE),0,99.9)</f>
        <v>0</v>
      </c>
      <c r="CI36" s="53">
        <f ca="1">[1]!Min_Max(VLOOKUP($B36,'YTD Calculations'!$A:$DF,CI$2,FALSE),0,99.9)</f>
        <v>3.8475894754245199</v>
      </c>
      <c r="CJ36" s="53" t="str">
        <f t="shared" ca="1" si="36"/>
        <v>NA</v>
      </c>
      <c r="CK36" s="48"/>
      <c r="CL36" s="40"/>
      <c r="CM36" s="54"/>
      <c r="CN36" s="53">
        <f ca="1">[1]!Min_Max(VLOOKUP($B36,'YTD Calculations'!$A:$DF,CN$2,FALSE),0,99.9)</f>
        <v>0</v>
      </c>
      <c r="CO36" s="53">
        <f ca="1">[1]!Min_Max(VLOOKUP($B36,'YTD Calculations'!$A:$DF,CO$2,FALSE),0,99.9)</f>
        <v>0</v>
      </c>
      <c r="CP36" s="53" t="str">
        <f t="shared" ca="1" si="37"/>
        <v>NA</v>
      </c>
      <c r="CQ36" s="53"/>
      <c r="CR36" s="110"/>
      <c r="CS36" s="53">
        <f ca="1">[1]!Min_Max(VLOOKUP($B36,'YTD Calculations'!$A:$DF,CS$2,FALSE),0,99.9)</f>
        <v>0</v>
      </c>
      <c r="CT36" s="53">
        <f ca="1">[1]!Min_Max(VLOOKUP($B36,'YTD Calculations'!$A:$DF,CT$2,FALSE),0,99.9)</f>
        <v>0</v>
      </c>
      <c r="CU36" s="53" t="str">
        <f t="shared" ca="1" si="38"/>
        <v>NA</v>
      </c>
      <c r="CV36" s="53"/>
      <c r="CW36" s="110"/>
      <c r="CX36" s="53">
        <f ca="1">[1]!Min_Max(VLOOKUP($B36,'YTD Calculations'!$A:$DF,CX$2,FALSE),0,99.9)</f>
        <v>0</v>
      </c>
      <c r="CY36" s="53">
        <f ca="1">[1]!Min_Max(VLOOKUP($B36,'YTD Calculations'!$A:$DF,CY$2,FALSE),0,99.9)</f>
        <v>0</v>
      </c>
      <c r="CZ36" s="53" t="str">
        <f t="shared" ca="1" si="39"/>
        <v>NA</v>
      </c>
      <c r="DA36" s="40"/>
      <c r="DB36" s="108"/>
      <c r="DC36" s="53">
        <f ca="1">[1]!Min_Max(VLOOKUP($B36,'YTD Calculations'!$A:$DF,DC$2,FALSE),0,99.9)</f>
        <v>0</v>
      </c>
      <c r="DD36" s="53">
        <f ca="1">[1]!Min_Max(VLOOKUP($B36,'YTD Calculations'!$A:$DF,DD$2,FALSE),0,99.9)</f>
        <v>0</v>
      </c>
      <c r="DE36" s="53" t="str">
        <f t="shared" ca="1" si="40"/>
        <v>NA</v>
      </c>
      <c r="DF36" s="48"/>
      <c r="DH36" s="23" t="str">
        <f t="shared" ca="1" si="41"/>
        <v>Hide</v>
      </c>
    </row>
    <row r="37" spans="2:112">
      <c r="B37" s="50">
        <v>8603</v>
      </c>
      <c r="C37" s="51" t="str">
        <f>VLOOKUP(B37,Stores!$A:$H,8,FALSE)</f>
        <v>8603 - Denver, CO</v>
      </c>
      <c r="D37" s="40" t="str">
        <f>VLOOKUP(B37,Stores!$A:$H,7,FALSE)</f>
        <v>CO</v>
      </c>
      <c r="E37" s="52">
        <f>VLOOKUP(B37,Stores!$A:$F,6,FALSE)</f>
        <v>41349</v>
      </c>
      <c r="F37" s="53"/>
      <c r="G37" s="54"/>
      <c r="H37" s="109">
        <f ca="1">[1]!Min_Max(VLOOKUP($B37,'YTD Calculations'!$A:$DF,H$2,FALSE),0,99.9)</f>
        <v>34.424188219298678</v>
      </c>
      <c r="I37" s="53">
        <f ca="1">[1]!Min_Max(VLOOKUP($B37,'YTD Calculations'!$A:$DF,I$2,FALSE),0,99.9)</f>
        <v>33.633773492979252</v>
      </c>
      <c r="J37" s="53">
        <f t="shared" ca="1" si="21"/>
        <v>0.79041472631942611</v>
      </c>
      <c r="K37" s="53"/>
      <c r="L37" s="110"/>
      <c r="M37" s="53">
        <f ca="1">[1]!Min_Max(VLOOKUP($B37,'YTD Calculations'!$A:$DF,M$2,FALSE),0,99.9)</f>
        <v>21.871930743070227</v>
      </c>
      <c r="N37" s="53">
        <f ca="1">[1]!Min_Max(VLOOKUP($B37,'YTD Calculations'!$A:$DF,N$2,FALSE),0,99.9)</f>
        <v>21.641284411764239</v>
      </c>
      <c r="O37" s="53">
        <f t="shared" ca="1" si="22"/>
        <v>0.23064633130598722</v>
      </c>
      <c r="P37" s="53"/>
      <c r="Q37" s="110"/>
      <c r="R37" s="53">
        <f ca="1">[1]!Min_Max(VLOOKUP($B37,'YTD Calculations'!$A:$DF,R$2,FALSE),0,99.9)</f>
        <v>11.429278090499615</v>
      </c>
      <c r="S37" s="53">
        <f ca="1">[1]!Min_Max(VLOOKUP($B37,'YTD Calculations'!$A:$DF,S$2,FALSE),0,99.9)</f>
        <v>10.880352686332762</v>
      </c>
      <c r="T37" s="53">
        <f t="shared" ca="1" si="23"/>
        <v>0.54892540416685343</v>
      </c>
      <c r="U37" s="40"/>
      <c r="V37" s="108"/>
      <c r="W37" s="53">
        <f ca="1">[1]!Min_Max(VLOOKUP($B37,'YTD Calculations'!$A:$DF,W$2,FALSE),0,99.9)</f>
        <v>1.1229793857288384</v>
      </c>
      <c r="X37" s="53">
        <f ca="1">[1]!Min_Max(VLOOKUP($B37,'YTD Calculations'!$A:$DF,X$2,FALSE),0,99.9)</f>
        <v>1.1121363948822527</v>
      </c>
      <c r="Y37" s="53">
        <f t="shared" ca="1" si="24"/>
        <v>1.0842990846585687E-2</v>
      </c>
      <c r="Z37" s="48"/>
      <c r="AA37" s="40"/>
      <c r="AB37" s="54"/>
      <c r="AC37" s="53">
        <f ca="1">[1]!Min_Max(VLOOKUP($B37,'YTD Calculations'!$A:$DF,AC$2,FALSE),0,99.9)</f>
        <v>27.945512189947948</v>
      </c>
      <c r="AD37" s="53">
        <f ca="1">[1]!Min_Max(VLOOKUP($B37,'YTD Calculations'!$A:$DF,AD$2,FALSE),0,99.9)</f>
        <v>28.959320110618425</v>
      </c>
      <c r="AE37" s="53">
        <f t="shared" ca="1" si="25"/>
        <v>-1.0138079206704766</v>
      </c>
      <c r="AF37" s="53"/>
      <c r="AG37" s="110"/>
      <c r="AH37" s="53">
        <f ca="1">[1]!Min_Max(VLOOKUP($B37,'YTD Calculations'!$A:$DF,AH$2,FALSE),0,99.9)</f>
        <v>19.316889058735939</v>
      </c>
      <c r="AI37" s="53">
        <f ca="1">[1]!Min_Max(VLOOKUP($B37,'YTD Calculations'!$A:$DF,AI$2,FALSE),0,99.9)</f>
        <v>20.05735515900615</v>
      </c>
      <c r="AJ37" s="53">
        <f t="shared" ca="1" si="26"/>
        <v>-0.74046610027021131</v>
      </c>
      <c r="AK37" s="53"/>
      <c r="AL37" s="110"/>
      <c r="AM37" s="53">
        <f ca="1">[1]!Min_Max(VLOOKUP($B37,'YTD Calculations'!$A:$DF,AM$2,FALSE),0,99.9)</f>
        <v>8.1047736974419955</v>
      </c>
      <c r="AN37" s="53">
        <f ca="1">[1]!Min_Max(VLOOKUP($B37,'YTD Calculations'!$A:$DF,AN$2,FALSE),0,99.9)</f>
        <v>8.4003300826028937</v>
      </c>
      <c r="AO37" s="53">
        <f t="shared" ca="1" si="27"/>
        <v>-0.29555638516089822</v>
      </c>
      <c r="AP37" s="40"/>
      <c r="AQ37" s="108"/>
      <c r="AR37" s="53">
        <f ca="1">[1]!Min_Max(VLOOKUP($B37,'YTD Calculations'!$A:$DF,AR$2,FALSE),0,99.9)</f>
        <v>0.52384943377000859</v>
      </c>
      <c r="AS37" s="53">
        <f ca="1">[1]!Min_Max(VLOOKUP($B37,'YTD Calculations'!$A:$DF,AS$2,FALSE),0,99.9)</f>
        <v>0.5016348690093777</v>
      </c>
      <c r="AT37" s="53">
        <f t="shared" ca="1" si="28"/>
        <v>2.2214564760630884E-2</v>
      </c>
      <c r="AU37" s="48"/>
      <c r="AV37" s="40"/>
      <c r="AW37" s="54"/>
      <c r="AX37" s="53">
        <f ca="1">[1]!Min_Max(VLOOKUP($B37,'YTD Calculations'!$A:$DF,AX$2,FALSE),0,99.9)</f>
        <v>39.778458301453938</v>
      </c>
      <c r="AY37" s="53">
        <f ca="1">[1]!Min_Max(VLOOKUP($B37,'YTD Calculations'!$A:$DF,AY$2,FALSE),0,99.9)</f>
        <v>35.688666574995054</v>
      </c>
      <c r="AZ37" s="53">
        <f t="shared" ca="1" si="29"/>
        <v>4.0897917264588841</v>
      </c>
      <c r="BA37" s="53"/>
      <c r="BB37" s="110"/>
      <c r="BC37" s="53">
        <f ca="1">[1]!Min_Max(VLOOKUP($B37,'YTD Calculations'!$A:$DF,BC$2,FALSE),0,99.9)</f>
        <v>27.222610817852356</v>
      </c>
      <c r="BD37" s="53">
        <f ca="1">[1]!Min_Max(VLOOKUP($B37,'YTD Calculations'!$A:$DF,BD$2,FALSE),0,99.9)</f>
        <v>25.195438087123083</v>
      </c>
      <c r="BE37" s="53">
        <f t="shared" ca="1" si="30"/>
        <v>2.0271727307292728</v>
      </c>
      <c r="BF37" s="53"/>
      <c r="BG37" s="110"/>
      <c r="BH37" s="53">
        <f ca="1">[1]!Min_Max(VLOOKUP($B37,'YTD Calculations'!$A:$DF,BH$2,FALSE),0,99.9)</f>
        <v>11.17346254804812</v>
      </c>
      <c r="BI37" s="53">
        <f ca="1">[1]!Min_Max(VLOOKUP($B37,'YTD Calculations'!$A:$DF,BI$2,FALSE),0,99.9)</f>
        <v>9.2187332850522612</v>
      </c>
      <c r="BJ37" s="53">
        <f t="shared" ca="1" si="31"/>
        <v>1.9547292629958584</v>
      </c>
      <c r="BK37" s="40"/>
      <c r="BL37" s="108"/>
      <c r="BM37" s="53">
        <f ca="1">[1]!Min_Max(VLOOKUP($B37,'YTD Calculations'!$A:$DF,BM$2,FALSE),0,99.9)</f>
        <v>1.3823849355534581</v>
      </c>
      <c r="BN37" s="53">
        <f ca="1">[1]!Min_Max(VLOOKUP($B37,'YTD Calculations'!$A:$DF,BN$2,FALSE),0,99.9)</f>
        <v>1.274495202819711</v>
      </c>
      <c r="BO37" s="53">
        <f t="shared" ca="1" si="32"/>
        <v>0.10788973273374713</v>
      </c>
      <c r="BP37" s="48"/>
      <c r="BQ37" s="40"/>
      <c r="BR37" s="54"/>
      <c r="BS37" s="53">
        <f ca="1">[1]!Min_Max(VLOOKUP($B37,'YTD Calculations'!$A:$DF,BS$2,FALSE),0,99.9)</f>
        <v>58.351798249038566</v>
      </c>
      <c r="BT37" s="53">
        <f ca="1">[1]!Min_Max(VLOOKUP($B37,'YTD Calculations'!$A:$DF,BT$2,FALSE),0,99.9)</f>
        <v>57.623754701310467</v>
      </c>
      <c r="BU37" s="53">
        <f t="shared" ca="1" si="33"/>
        <v>0.72804354772809887</v>
      </c>
      <c r="BV37" s="53"/>
      <c r="BW37" s="110"/>
      <c r="BX37" s="53">
        <f ca="1">[1]!Min_Max(VLOOKUP($B37,'YTD Calculations'!$A:$DF,BX$2,FALSE),0,99.9)</f>
        <v>26.28274189207702</v>
      </c>
      <c r="BY37" s="53">
        <f ca="1">[1]!Min_Max(VLOOKUP($B37,'YTD Calculations'!$A:$DF,BY$2,FALSE),0,99.9)</f>
        <v>21.249934854622751</v>
      </c>
      <c r="BZ37" s="53">
        <f t="shared" ca="1" si="34"/>
        <v>5.0328070374542691</v>
      </c>
      <c r="CA37" s="53"/>
      <c r="CB37" s="110"/>
      <c r="CC37" s="53">
        <f ca="1">[1]!Min_Max(VLOOKUP($B37,'YTD Calculations'!$A:$DF,CC$2,FALSE),0,99.9)</f>
        <v>29.539813799171778</v>
      </c>
      <c r="CD37" s="53">
        <f ca="1">[1]!Min_Max(VLOOKUP($B37,'YTD Calculations'!$A:$DF,CD$2,FALSE),0,99.9)</f>
        <v>33.59596783243763</v>
      </c>
      <c r="CE37" s="53">
        <f t="shared" ca="1" si="35"/>
        <v>-4.0561540332658517</v>
      </c>
      <c r="CF37" s="40"/>
      <c r="CG37" s="108"/>
      <c r="CH37" s="53">
        <f ca="1">[1]!Min_Max(VLOOKUP($B37,'YTD Calculations'!$A:$DF,CH$2,FALSE),0,99.9)</f>
        <v>2.5292425577897708</v>
      </c>
      <c r="CI37" s="53">
        <f ca="1">[1]!Min_Max(VLOOKUP($B37,'YTD Calculations'!$A:$DF,CI$2,FALSE),0,99.9)</f>
        <v>2.7778520142500769</v>
      </c>
      <c r="CJ37" s="53">
        <f t="shared" ca="1" si="36"/>
        <v>-0.24860945646030608</v>
      </c>
      <c r="CK37" s="48"/>
      <c r="CL37" s="40"/>
      <c r="CM37" s="54"/>
      <c r="CN37" s="53">
        <f ca="1">[1]!Min_Max(VLOOKUP($B37,'YTD Calculations'!$A:$DF,CN$2,FALSE),0,99.9)</f>
        <v>35.420467798535732</v>
      </c>
      <c r="CO37" s="53">
        <f ca="1">[1]!Min_Max(VLOOKUP($B37,'YTD Calculations'!$A:$DF,CO$2,FALSE),0,99.9)</f>
        <v>29.581959972574772</v>
      </c>
      <c r="CP37" s="53">
        <f t="shared" ca="1" si="37"/>
        <v>5.83850782596096</v>
      </c>
      <c r="CQ37" s="53"/>
      <c r="CR37" s="110"/>
      <c r="CS37" s="53">
        <f ca="1">[1]!Min_Max(VLOOKUP($B37,'YTD Calculations'!$A:$DF,CS$2,FALSE),0,99.9)</f>
        <v>21.634492133822253</v>
      </c>
      <c r="CT37" s="53">
        <f ca="1">[1]!Min_Max(VLOOKUP($B37,'YTD Calculations'!$A:$DF,CT$2,FALSE),0,99.9)</f>
        <v>18.046883881433565</v>
      </c>
      <c r="CU37" s="53">
        <f t="shared" ca="1" si="38"/>
        <v>3.5876082523886872</v>
      </c>
      <c r="CV37" s="53"/>
      <c r="CW37" s="110"/>
      <c r="CX37" s="53">
        <f ca="1">[1]!Min_Max(VLOOKUP($B37,'YTD Calculations'!$A:$DF,CX$2,FALSE),0,99.9)</f>
        <v>12.844983939087115</v>
      </c>
      <c r="CY37" s="53">
        <f ca="1">[1]!Min_Max(VLOOKUP($B37,'YTD Calculations'!$A:$DF,CY$2,FALSE),0,99.9)</f>
        <v>10.945525843751847</v>
      </c>
      <c r="CZ37" s="53">
        <f t="shared" ca="1" si="39"/>
        <v>1.8994580953352678</v>
      </c>
      <c r="DA37" s="40"/>
      <c r="DB37" s="108"/>
      <c r="DC37" s="53">
        <f ca="1">[1]!Min_Max(VLOOKUP($B37,'YTD Calculations'!$A:$DF,DC$2,FALSE),0,99.9)</f>
        <v>0.94099172562635902</v>
      </c>
      <c r="DD37" s="53">
        <f ca="1">[1]!Min_Max(VLOOKUP($B37,'YTD Calculations'!$A:$DF,DD$2,FALSE),0,99.9)</f>
        <v>0.58955024738936024</v>
      </c>
      <c r="DE37" s="53">
        <f t="shared" ca="1" si="40"/>
        <v>0.35144147823699878</v>
      </c>
      <c r="DF37" s="48"/>
      <c r="DH37" s="23" t="str">
        <f t="shared" ca="1" si="41"/>
        <v>Show</v>
      </c>
    </row>
    <row r="38" spans="2:112">
      <c r="B38" s="50">
        <v>8602</v>
      </c>
      <c r="C38" s="51" t="str">
        <f>VLOOKUP(B38,Stores!$A:$H,8,FALSE)</f>
        <v>8602 - Ft. Worth, TX</v>
      </c>
      <c r="D38" s="40" t="str">
        <f>VLOOKUP(B38,Stores!$A:$H,7,FALSE)</f>
        <v>TX</v>
      </c>
      <c r="E38" s="52">
        <f>VLOOKUP(B38,Stores!$A:$F,6,FALSE)</f>
        <v>42858</v>
      </c>
      <c r="F38" s="53"/>
      <c r="G38" s="54"/>
      <c r="H38" s="109">
        <f ca="1">[1]!Min_Max(VLOOKUP($B38,'YTD Calculations'!$A:$DF,H$2,FALSE),0,99.9)</f>
        <v>31.272514835491037</v>
      </c>
      <c r="I38" s="53">
        <f ca="1">[1]!Min_Max(VLOOKUP($B38,'YTD Calculations'!$A:$DF,I$2,FALSE),0,99.9)</f>
        <v>34.773580651269278</v>
      </c>
      <c r="J38" s="53">
        <f t="shared" ca="1" si="21"/>
        <v>-3.5010658157782402</v>
      </c>
      <c r="K38" s="53"/>
      <c r="L38" s="110"/>
      <c r="M38" s="53">
        <f ca="1">[1]!Min_Max(VLOOKUP($B38,'YTD Calculations'!$A:$DF,M$2,FALSE),0,99.9)</f>
        <v>18.646401853078014</v>
      </c>
      <c r="N38" s="53">
        <f ca="1">[1]!Min_Max(VLOOKUP($B38,'YTD Calculations'!$A:$DF,N$2,FALSE),0,99.9)</f>
        <v>21.100323067299275</v>
      </c>
      <c r="O38" s="53">
        <f t="shared" ca="1" si="22"/>
        <v>-2.4539212142212605</v>
      </c>
      <c r="P38" s="53"/>
      <c r="Q38" s="110"/>
      <c r="R38" s="53">
        <f ca="1">[1]!Min_Max(VLOOKUP($B38,'YTD Calculations'!$A:$DF,R$2,FALSE),0,99.9)</f>
        <v>11.497546267003846</v>
      </c>
      <c r="S38" s="53">
        <f ca="1">[1]!Min_Max(VLOOKUP($B38,'YTD Calculations'!$A:$DF,S$2,FALSE),0,99.9)</f>
        <v>12.501164371891296</v>
      </c>
      <c r="T38" s="53">
        <f t="shared" ca="1" si="23"/>
        <v>-1.0036181048874493</v>
      </c>
      <c r="U38" s="40"/>
      <c r="V38" s="108"/>
      <c r="W38" s="53">
        <f ca="1">[1]!Min_Max(VLOOKUP($B38,'YTD Calculations'!$A:$DF,W$2,FALSE),0,99.9)</f>
        <v>1.128566715409177</v>
      </c>
      <c r="X38" s="53">
        <f ca="1">[1]!Min_Max(VLOOKUP($B38,'YTD Calculations'!$A:$DF,X$2,FALSE),0,99.9)</f>
        <v>1.1720932120787013</v>
      </c>
      <c r="Y38" s="53">
        <f t="shared" ca="1" si="24"/>
        <v>-4.352649666952435E-2</v>
      </c>
      <c r="Z38" s="48"/>
      <c r="AA38" s="40"/>
      <c r="AB38" s="54"/>
      <c r="AC38" s="53">
        <f ca="1">[1]!Min_Max(VLOOKUP($B38,'YTD Calculations'!$A:$DF,AC$2,FALSE),0,99.9)</f>
        <v>25.300222375200221</v>
      </c>
      <c r="AD38" s="53">
        <f ca="1">[1]!Min_Max(VLOOKUP($B38,'YTD Calculations'!$A:$DF,AD$2,FALSE),0,99.9)</f>
        <v>27.259408207187708</v>
      </c>
      <c r="AE38" s="53">
        <f t="shared" ca="1" si="25"/>
        <v>-1.9591858319874866</v>
      </c>
      <c r="AF38" s="53"/>
      <c r="AG38" s="110"/>
      <c r="AH38" s="53">
        <f ca="1">[1]!Min_Max(VLOOKUP($B38,'YTD Calculations'!$A:$DF,AH$2,FALSE),0,99.9)</f>
        <v>16.309060677419001</v>
      </c>
      <c r="AI38" s="53">
        <f ca="1">[1]!Min_Max(VLOOKUP($B38,'YTD Calculations'!$A:$DF,AI$2,FALSE),0,99.9)</f>
        <v>18.458282031289361</v>
      </c>
      <c r="AJ38" s="53">
        <f t="shared" ca="1" si="26"/>
        <v>-2.1492213538703595</v>
      </c>
      <c r="AK38" s="53"/>
      <c r="AL38" s="110"/>
      <c r="AM38" s="53">
        <f ca="1">[1]!Min_Max(VLOOKUP($B38,'YTD Calculations'!$A:$DF,AM$2,FALSE),0,99.9)</f>
        <v>8.4268645345022275</v>
      </c>
      <c r="AN38" s="53">
        <f ca="1">[1]!Min_Max(VLOOKUP($B38,'YTD Calculations'!$A:$DF,AN$2,FALSE),0,99.9)</f>
        <v>8.2508667961872941</v>
      </c>
      <c r="AO38" s="53">
        <f t="shared" ca="1" si="27"/>
        <v>0.17599773831493337</v>
      </c>
      <c r="AP38" s="40"/>
      <c r="AQ38" s="108"/>
      <c r="AR38" s="53">
        <f ca="1">[1]!Min_Max(VLOOKUP($B38,'YTD Calculations'!$A:$DF,AR$2,FALSE),0,99.9)</f>
        <v>0.56429716327899015</v>
      </c>
      <c r="AS38" s="53">
        <f ca="1">[1]!Min_Max(VLOOKUP($B38,'YTD Calculations'!$A:$DF,AS$2,FALSE),0,99.9)</f>
        <v>0.55025937971105621</v>
      </c>
      <c r="AT38" s="53">
        <f t="shared" ca="1" si="28"/>
        <v>1.4037783567933948E-2</v>
      </c>
      <c r="AU38" s="48"/>
      <c r="AV38" s="40"/>
      <c r="AW38" s="54"/>
      <c r="AX38" s="53">
        <f ca="1">[1]!Min_Max(VLOOKUP($B38,'YTD Calculations'!$A:$DF,AX$2,FALSE),0,99.9)</f>
        <v>37.704495435040016</v>
      </c>
      <c r="AY38" s="53">
        <f ca="1">[1]!Min_Max(VLOOKUP($B38,'YTD Calculations'!$A:$DF,AY$2,FALSE),0,99.9)</f>
        <v>37.546940301017607</v>
      </c>
      <c r="AZ38" s="53">
        <f t="shared" ca="1" si="29"/>
        <v>0.1575551340224095</v>
      </c>
      <c r="BA38" s="53"/>
      <c r="BB38" s="110"/>
      <c r="BC38" s="53">
        <f ca="1">[1]!Min_Max(VLOOKUP($B38,'YTD Calculations'!$A:$DF,BC$2,FALSE),0,99.9)</f>
        <v>27.657035276725761</v>
      </c>
      <c r="BD38" s="53">
        <f ca="1">[1]!Min_Max(VLOOKUP($B38,'YTD Calculations'!$A:$DF,BD$2,FALSE),0,99.9)</f>
        <v>31.016999696296725</v>
      </c>
      <c r="BE38" s="53">
        <f t="shared" ca="1" si="30"/>
        <v>-3.3599644195709644</v>
      </c>
      <c r="BF38" s="53"/>
      <c r="BG38" s="110"/>
      <c r="BH38" s="53">
        <f ca="1">[1]!Min_Max(VLOOKUP($B38,'YTD Calculations'!$A:$DF,BH$2,FALSE),0,99.9)</f>
        <v>9.3032271618317051</v>
      </c>
      <c r="BI38" s="53">
        <f ca="1">[1]!Min_Max(VLOOKUP($B38,'YTD Calculations'!$A:$DF,BI$2,FALSE),0,99.9)</f>
        <v>5.7188828494034238</v>
      </c>
      <c r="BJ38" s="53">
        <f t="shared" ca="1" si="31"/>
        <v>3.5843443124282812</v>
      </c>
      <c r="BK38" s="40"/>
      <c r="BL38" s="108"/>
      <c r="BM38" s="53">
        <f ca="1">[1]!Min_Max(VLOOKUP($B38,'YTD Calculations'!$A:$DF,BM$2,FALSE),0,99.9)</f>
        <v>0.74423299648255004</v>
      </c>
      <c r="BN38" s="53">
        <f ca="1">[1]!Min_Max(VLOOKUP($B38,'YTD Calculations'!$A:$DF,BN$2,FALSE),0,99.9)</f>
        <v>0.81105775531745938</v>
      </c>
      <c r="BO38" s="53">
        <f t="shared" ca="1" si="32"/>
        <v>-6.6824758834909348E-2</v>
      </c>
      <c r="BP38" s="48"/>
      <c r="BQ38" s="40"/>
      <c r="BR38" s="54"/>
      <c r="BS38" s="53">
        <f ca="1">[1]!Min_Max(VLOOKUP($B38,'YTD Calculations'!$A:$DF,BS$2,FALSE),0,99.9)</f>
        <v>48.980614694150773</v>
      </c>
      <c r="BT38" s="53">
        <f ca="1">[1]!Min_Max(VLOOKUP($B38,'YTD Calculations'!$A:$DF,BT$2,FALSE),0,99.9)</f>
        <v>50.433108194315579</v>
      </c>
      <c r="BU38" s="53">
        <f t="shared" ca="1" si="33"/>
        <v>-1.4524935001648061</v>
      </c>
      <c r="BV38" s="53"/>
      <c r="BW38" s="110"/>
      <c r="BX38" s="53">
        <f ca="1">[1]!Min_Max(VLOOKUP($B38,'YTD Calculations'!$A:$DF,BX$2,FALSE),0,99.9)</f>
        <v>15.879949667030793</v>
      </c>
      <c r="BY38" s="53">
        <f ca="1">[1]!Min_Max(VLOOKUP($B38,'YTD Calculations'!$A:$DF,BY$2,FALSE),0,99.9)</f>
        <v>18.888989783024524</v>
      </c>
      <c r="BZ38" s="53">
        <f t="shared" ca="1" si="34"/>
        <v>-3.0090401159937308</v>
      </c>
      <c r="CA38" s="53"/>
      <c r="CB38" s="110"/>
      <c r="CC38" s="53">
        <f ca="1">[1]!Min_Max(VLOOKUP($B38,'YTD Calculations'!$A:$DF,CC$2,FALSE),0,99.9)</f>
        <v>30.244893022505725</v>
      </c>
      <c r="CD38" s="53">
        <f ca="1">[1]!Min_Max(VLOOKUP($B38,'YTD Calculations'!$A:$DF,CD$2,FALSE),0,99.9)</f>
        <v>28.129523508993476</v>
      </c>
      <c r="CE38" s="53">
        <f t="shared" ca="1" si="35"/>
        <v>2.115369513512249</v>
      </c>
      <c r="CF38" s="40"/>
      <c r="CG38" s="108"/>
      <c r="CH38" s="53">
        <f ca="1">[1]!Min_Max(VLOOKUP($B38,'YTD Calculations'!$A:$DF,CH$2,FALSE),0,99.9)</f>
        <v>2.8557720046142512</v>
      </c>
      <c r="CI38" s="53">
        <f ca="1">[1]!Min_Max(VLOOKUP($B38,'YTD Calculations'!$A:$DF,CI$2,FALSE),0,99.9)</f>
        <v>3.4145949022975901</v>
      </c>
      <c r="CJ38" s="53">
        <f t="shared" ca="1" si="36"/>
        <v>-0.55882289768333893</v>
      </c>
      <c r="CK38" s="48"/>
      <c r="CL38" s="40"/>
      <c r="CM38" s="54"/>
      <c r="CN38" s="53">
        <f ca="1">[1]!Min_Max(VLOOKUP($B38,'YTD Calculations'!$A:$DF,CN$2,FALSE),0,99.9)</f>
        <v>29.593605395101985</v>
      </c>
      <c r="CO38" s="53">
        <f ca="1">[1]!Min_Max(VLOOKUP($B38,'YTD Calculations'!$A:$DF,CO$2,FALSE),0,99.9)</f>
        <v>32.072436967997461</v>
      </c>
      <c r="CP38" s="53">
        <f t="shared" ca="1" si="37"/>
        <v>-2.4788315728954764</v>
      </c>
      <c r="CQ38" s="53"/>
      <c r="CR38" s="110"/>
      <c r="CS38" s="53">
        <f ca="1">[1]!Min_Max(VLOOKUP($B38,'YTD Calculations'!$A:$DF,CS$2,FALSE),0,99.9)</f>
        <v>16.631959033548533</v>
      </c>
      <c r="CT38" s="53">
        <f ca="1">[1]!Min_Max(VLOOKUP($B38,'YTD Calculations'!$A:$DF,CT$2,FALSE),0,99.9)</f>
        <v>15.162382103595181</v>
      </c>
      <c r="CU38" s="53">
        <f t="shared" ca="1" si="38"/>
        <v>1.4695769299533517</v>
      </c>
      <c r="CV38" s="53"/>
      <c r="CW38" s="110"/>
      <c r="CX38" s="53">
        <f ca="1">[1]!Min_Max(VLOOKUP($B38,'YTD Calculations'!$A:$DF,CX$2,FALSE),0,99.9)</f>
        <v>11.403974787143675</v>
      </c>
      <c r="CY38" s="53">
        <f ca="1">[1]!Min_Max(VLOOKUP($B38,'YTD Calculations'!$A:$DF,CY$2,FALSE),0,99.9)</f>
        <v>14.890480632477049</v>
      </c>
      <c r="CZ38" s="53">
        <f t="shared" ca="1" si="39"/>
        <v>-3.4865058453333742</v>
      </c>
      <c r="DA38" s="40"/>
      <c r="DB38" s="108"/>
      <c r="DC38" s="53">
        <f ca="1">[1]!Min_Max(VLOOKUP($B38,'YTD Calculations'!$A:$DF,DC$2,FALSE),0,99.9)</f>
        <v>1.5576715744097802</v>
      </c>
      <c r="DD38" s="53">
        <f ca="1">[1]!Min_Max(VLOOKUP($B38,'YTD Calculations'!$A:$DF,DD$2,FALSE),0,99.9)</f>
        <v>2.0195742319252301</v>
      </c>
      <c r="DE38" s="53">
        <f t="shared" ca="1" si="40"/>
        <v>-0.4619026575154499</v>
      </c>
      <c r="DF38" s="48"/>
      <c r="DH38" s="23" t="str">
        <f t="shared" ca="1" si="41"/>
        <v>Show</v>
      </c>
    </row>
    <row r="39" spans="2:112">
      <c r="B39" s="50">
        <v>8655</v>
      </c>
      <c r="C39" s="51" t="str">
        <f>VLOOKUP(B39,Stores!$A:$H,8,FALSE)</f>
        <v>8655 - Washington, DC</v>
      </c>
      <c r="D39" s="40" t="str">
        <f>VLOOKUP(B39,Stores!$A:$H,7,FALSE)</f>
        <v>DC</v>
      </c>
      <c r="E39" s="52">
        <f>VLOOKUP(B39,Stores!$A:$F,6,FALSE)</f>
        <v>41638</v>
      </c>
      <c r="F39" s="53"/>
      <c r="G39" s="54"/>
      <c r="H39" s="109">
        <f ca="1">[1]!Min_Max(VLOOKUP($B39,'YTD Calculations'!$A:$DF,H$2,FALSE),0,99.9)</f>
        <v>31.065924471405882</v>
      </c>
      <c r="I39" s="53">
        <f ca="1">[1]!Min_Max(VLOOKUP($B39,'YTD Calculations'!$A:$DF,I$2,FALSE),0,99.9)</f>
        <v>32.006304094764957</v>
      </c>
      <c r="J39" s="53">
        <f t="shared" ca="1" si="21"/>
        <v>-0.94037962335907466</v>
      </c>
      <c r="K39" s="53"/>
      <c r="L39" s="110"/>
      <c r="M39" s="53">
        <f ca="1">[1]!Min_Max(VLOOKUP($B39,'YTD Calculations'!$A:$DF,M$2,FALSE),0,99.9)</f>
        <v>20.425481499829857</v>
      </c>
      <c r="N39" s="53">
        <f ca="1">[1]!Min_Max(VLOOKUP($B39,'YTD Calculations'!$A:$DF,N$2,FALSE),0,99.9)</f>
        <v>21.961998722221786</v>
      </c>
      <c r="O39" s="53">
        <f t="shared" ca="1" si="22"/>
        <v>-1.5365172223919288</v>
      </c>
      <c r="P39" s="53"/>
      <c r="Q39" s="110"/>
      <c r="R39" s="53">
        <f ca="1">[1]!Min_Max(VLOOKUP($B39,'YTD Calculations'!$A:$DF,R$2,FALSE),0,99.9)</f>
        <v>9.3787767508665638</v>
      </c>
      <c r="S39" s="53">
        <f ca="1">[1]!Min_Max(VLOOKUP($B39,'YTD Calculations'!$A:$DF,S$2,FALSE),0,99.9)</f>
        <v>8.7031183305129343</v>
      </c>
      <c r="T39" s="53">
        <f t="shared" ca="1" si="23"/>
        <v>0.67565842035362955</v>
      </c>
      <c r="U39" s="40"/>
      <c r="V39" s="108"/>
      <c r="W39" s="53">
        <f ca="1">[1]!Min_Max(VLOOKUP($B39,'YTD Calculations'!$A:$DF,W$2,FALSE),0,99.9)</f>
        <v>1.2616662207094611</v>
      </c>
      <c r="X39" s="53">
        <f ca="1">[1]!Min_Max(VLOOKUP($B39,'YTD Calculations'!$A:$DF,X$2,FALSE),0,99.9)</f>
        <v>1.3411870420302412</v>
      </c>
      <c r="Y39" s="53">
        <f t="shared" ca="1" si="24"/>
        <v>-7.9520821320780088E-2</v>
      </c>
      <c r="Z39" s="48"/>
      <c r="AA39" s="40"/>
      <c r="AB39" s="54"/>
      <c r="AC39" s="53">
        <f ca="1">[1]!Min_Max(VLOOKUP($B39,'YTD Calculations'!$A:$DF,AC$2,FALSE),0,99.9)</f>
        <v>28.168241815468235</v>
      </c>
      <c r="AD39" s="53">
        <f ca="1">[1]!Min_Max(VLOOKUP($B39,'YTD Calculations'!$A:$DF,AD$2,FALSE),0,99.9)</f>
        <v>27.395212510810335</v>
      </c>
      <c r="AE39" s="53">
        <f t="shared" ca="1" si="25"/>
        <v>0.77302930465789998</v>
      </c>
      <c r="AF39" s="53"/>
      <c r="AG39" s="110"/>
      <c r="AH39" s="53">
        <f ca="1">[1]!Min_Max(VLOOKUP($B39,'YTD Calculations'!$A:$DF,AH$2,FALSE),0,99.9)</f>
        <v>20.067484491204741</v>
      </c>
      <c r="AI39" s="53">
        <f ca="1">[1]!Min_Max(VLOOKUP($B39,'YTD Calculations'!$A:$DF,AI$2,FALSE),0,99.9)</f>
        <v>20.28955990385256</v>
      </c>
      <c r="AJ39" s="53">
        <f t="shared" ca="1" si="26"/>
        <v>-0.22207541264781838</v>
      </c>
      <c r="AK39" s="53"/>
      <c r="AL39" s="110"/>
      <c r="AM39" s="53">
        <f ca="1">[1]!Min_Max(VLOOKUP($B39,'YTD Calculations'!$A:$DF,AM$2,FALSE),0,99.9)</f>
        <v>7.210085180088174</v>
      </c>
      <c r="AN39" s="53">
        <f ca="1">[1]!Min_Max(VLOOKUP($B39,'YTD Calculations'!$A:$DF,AN$2,FALSE),0,99.9)</f>
        <v>6.2503973485798916</v>
      </c>
      <c r="AO39" s="53">
        <f t="shared" ca="1" si="27"/>
        <v>0.95968783150828241</v>
      </c>
      <c r="AP39" s="40"/>
      <c r="AQ39" s="108"/>
      <c r="AR39" s="53">
        <f ca="1">[1]!Min_Max(VLOOKUP($B39,'YTD Calculations'!$A:$DF,AR$2,FALSE),0,99.9)</f>
        <v>0.89067214417531593</v>
      </c>
      <c r="AS39" s="53">
        <f ca="1">[1]!Min_Max(VLOOKUP($B39,'YTD Calculations'!$A:$DF,AS$2,FALSE),0,99.9)</f>
        <v>0.85525525837788752</v>
      </c>
      <c r="AT39" s="53">
        <f t="shared" ca="1" si="28"/>
        <v>3.541688579742841E-2</v>
      </c>
      <c r="AU39" s="48"/>
      <c r="AV39" s="40"/>
      <c r="AW39" s="54"/>
      <c r="AX39" s="53">
        <f ca="1">[1]!Min_Max(VLOOKUP($B39,'YTD Calculations'!$A:$DF,AX$2,FALSE),0,99.9)</f>
        <v>30.762137815093421</v>
      </c>
      <c r="AY39" s="53">
        <f ca="1">[1]!Min_Max(VLOOKUP($B39,'YTD Calculations'!$A:$DF,AY$2,FALSE),0,99.9)</f>
        <v>29.759060017787814</v>
      </c>
      <c r="AZ39" s="53">
        <f t="shared" ca="1" si="29"/>
        <v>1.0030777973056075</v>
      </c>
      <c r="BA39" s="53"/>
      <c r="BB39" s="110"/>
      <c r="BC39" s="53">
        <f ca="1">[1]!Min_Max(VLOOKUP($B39,'YTD Calculations'!$A:$DF,BC$2,FALSE),0,99.9)</f>
        <v>21.031316037140392</v>
      </c>
      <c r="BD39" s="53">
        <f ca="1">[1]!Min_Max(VLOOKUP($B39,'YTD Calculations'!$A:$DF,BD$2,FALSE),0,99.9)</f>
        <v>23.335527830438327</v>
      </c>
      <c r="BE39" s="53">
        <f t="shared" ca="1" si="30"/>
        <v>-2.3042117932979345</v>
      </c>
      <c r="BF39" s="53"/>
      <c r="BG39" s="110"/>
      <c r="BH39" s="53">
        <f ca="1">[1]!Min_Max(VLOOKUP($B39,'YTD Calculations'!$A:$DF,BH$2,FALSE),0,99.9)</f>
        <v>8.6249798645785116</v>
      </c>
      <c r="BI39" s="53">
        <f ca="1">[1]!Min_Max(VLOOKUP($B39,'YTD Calculations'!$A:$DF,BI$2,FALSE),0,99.9)</f>
        <v>5.4400123740428592</v>
      </c>
      <c r="BJ39" s="53">
        <f t="shared" ca="1" si="31"/>
        <v>3.1849674905356524</v>
      </c>
      <c r="BK39" s="40"/>
      <c r="BL39" s="108"/>
      <c r="BM39" s="53">
        <f ca="1">[1]!Min_Max(VLOOKUP($B39,'YTD Calculations'!$A:$DF,BM$2,FALSE),0,99.9)</f>
        <v>1.1058419133745228</v>
      </c>
      <c r="BN39" s="53">
        <f ca="1">[1]!Min_Max(VLOOKUP($B39,'YTD Calculations'!$A:$DF,BN$2,FALSE),0,99.9)</f>
        <v>0.98351981330663008</v>
      </c>
      <c r="BO39" s="53">
        <f t="shared" ca="1" si="32"/>
        <v>0.12232210006789268</v>
      </c>
      <c r="BP39" s="48"/>
      <c r="BQ39" s="40"/>
      <c r="BR39" s="54"/>
      <c r="BS39" s="53">
        <f ca="1">[1]!Min_Max(VLOOKUP($B39,'YTD Calculations'!$A:$DF,BS$2,FALSE),0,99.9)</f>
        <v>65.601548255772173</v>
      </c>
      <c r="BT39" s="53">
        <f ca="1">[1]!Min_Max(VLOOKUP($B39,'YTD Calculations'!$A:$DF,BT$2,FALSE),0,99.9)</f>
        <v>64.882644285397689</v>
      </c>
      <c r="BU39" s="53">
        <f t="shared" ca="1" si="33"/>
        <v>0.71890397037448395</v>
      </c>
      <c r="BV39" s="53"/>
      <c r="BW39" s="110"/>
      <c r="BX39" s="53">
        <f ca="1">[1]!Min_Max(VLOOKUP($B39,'YTD Calculations'!$A:$DF,BX$2,FALSE),0,99.9)</f>
        <v>22.089615165616749</v>
      </c>
      <c r="BY39" s="53">
        <f ca="1">[1]!Min_Max(VLOOKUP($B39,'YTD Calculations'!$A:$DF,BY$2,FALSE),0,99.9)</f>
        <v>22.680063151785664</v>
      </c>
      <c r="BZ39" s="53">
        <f t="shared" ca="1" si="34"/>
        <v>-0.5904479861689147</v>
      </c>
      <c r="CA39" s="53"/>
      <c r="CB39" s="110"/>
      <c r="CC39" s="53">
        <f ca="1">[1]!Min_Max(VLOOKUP($B39,'YTD Calculations'!$A:$DF,CC$2,FALSE),0,99.9)</f>
        <v>38.156361816568953</v>
      </c>
      <c r="CD39" s="53">
        <f ca="1">[1]!Min_Max(VLOOKUP($B39,'YTD Calculations'!$A:$DF,CD$2,FALSE),0,99.9)</f>
        <v>37.30688129207941</v>
      </c>
      <c r="CE39" s="53">
        <f t="shared" ca="1" si="35"/>
        <v>0.84948052448954314</v>
      </c>
      <c r="CF39" s="40"/>
      <c r="CG39" s="108"/>
      <c r="CH39" s="53">
        <f ca="1">[1]!Min_Max(VLOOKUP($B39,'YTD Calculations'!$A:$DF,CH$2,FALSE),0,99.9)</f>
        <v>5.3555712735864685</v>
      </c>
      <c r="CI39" s="53">
        <f ca="1">[1]!Min_Max(VLOOKUP($B39,'YTD Calculations'!$A:$DF,CI$2,FALSE),0,99.9)</f>
        <v>4.8956998415326201</v>
      </c>
      <c r="CJ39" s="53">
        <f t="shared" ca="1" si="36"/>
        <v>0.45987143205384839</v>
      </c>
      <c r="CK39" s="48"/>
      <c r="CL39" s="40"/>
      <c r="CM39" s="54"/>
      <c r="CN39" s="53">
        <f ca="1">[1]!Min_Max(VLOOKUP($B39,'YTD Calculations'!$A:$DF,CN$2,FALSE),0,99.9)</f>
        <v>33.868407297717823</v>
      </c>
      <c r="CO39" s="53">
        <f ca="1">[1]!Min_Max(VLOOKUP($B39,'YTD Calculations'!$A:$DF,CO$2,FALSE),0,99.9)</f>
        <v>30.558580448085671</v>
      </c>
      <c r="CP39" s="53">
        <f t="shared" ca="1" si="37"/>
        <v>3.3098268496321523</v>
      </c>
      <c r="CQ39" s="53"/>
      <c r="CR39" s="110"/>
      <c r="CS39" s="53">
        <f ca="1">[1]!Min_Max(VLOOKUP($B39,'YTD Calculations'!$A:$DF,CS$2,FALSE),0,99.9)</f>
        <v>20.458118936558815</v>
      </c>
      <c r="CT39" s="53">
        <f ca="1">[1]!Min_Max(VLOOKUP($B39,'YTD Calculations'!$A:$DF,CT$2,FALSE),0,99.9)</f>
        <v>18.339088769231555</v>
      </c>
      <c r="CU39" s="53">
        <f t="shared" ca="1" si="38"/>
        <v>2.11903016732726</v>
      </c>
      <c r="CV39" s="53"/>
      <c r="CW39" s="110"/>
      <c r="CX39" s="53">
        <f ca="1">[1]!Min_Max(VLOOKUP($B39,'YTD Calculations'!$A:$DF,CX$2,FALSE),0,99.9)</f>
        <v>11.745977133626695</v>
      </c>
      <c r="CY39" s="53">
        <f ca="1">[1]!Min_Max(VLOOKUP($B39,'YTD Calculations'!$A:$DF,CY$2,FALSE),0,99.9)</f>
        <v>10.693508893939676</v>
      </c>
      <c r="CZ39" s="53">
        <f t="shared" ca="1" si="39"/>
        <v>1.0524682396870197</v>
      </c>
      <c r="DA39" s="40"/>
      <c r="DB39" s="108"/>
      <c r="DC39" s="53">
        <f ca="1">[1]!Min_Max(VLOOKUP($B39,'YTD Calculations'!$A:$DF,DC$2,FALSE),0,99.9)</f>
        <v>1.6643112275323118</v>
      </c>
      <c r="DD39" s="53">
        <f ca="1">[1]!Min_Max(VLOOKUP($B39,'YTD Calculations'!$A:$DF,DD$2,FALSE),0,99.9)</f>
        <v>1.5259827849144403</v>
      </c>
      <c r="DE39" s="53">
        <f t="shared" ca="1" si="40"/>
        <v>0.13832844261787147</v>
      </c>
      <c r="DF39" s="48"/>
      <c r="DH39" s="23" t="str">
        <f t="shared" ca="1" si="41"/>
        <v>Show</v>
      </c>
    </row>
    <row r="40" spans="2:112">
      <c r="B40" s="50">
        <v>8620</v>
      </c>
      <c r="C40" s="51" t="str">
        <f>VLOOKUP(B40,Stores!$A:$H,8,FALSE)</f>
        <v>8620 - New York, NY</v>
      </c>
      <c r="D40" s="40" t="str">
        <f>VLOOKUP(B40,Stores!$A:$H,7,FALSE)</f>
        <v>NY</v>
      </c>
      <c r="E40" s="52">
        <f>VLOOKUP(B40,Stores!$A:$F,6,FALSE)</f>
        <v>36592</v>
      </c>
      <c r="F40" s="53"/>
      <c r="G40" s="54"/>
      <c r="H40" s="109">
        <f ca="1">[1]!Min_Max(VLOOKUP($B40,'YTD Calculations'!$A:$DF,H$2,FALSE),0,99.9)</f>
        <v>37.730109918615824</v>
      </c>
      <c r="I40" s="53">
        <f ca="1">[1]!Min_Max(VLOOKUP($B40,'YTD Calculations'!$A:$DF,I$2,FALSE),0,99.9)</f>
        <v>46.29990753310053</v>
      </c>
      <c r="J40" s="53">
        <f t="shared" ca="1" si="21"/>
        <v>-8.5697976144847061</v>
      </c>
      <c r="K40" s="53"/>
      <c r="L40" s="110"/>
      <c r="M40" s="53">
        <f ca="1">[1]!Min_Max(VLOOKUP($B40,'YTD Calculations'!$A:$DF,M$2,FALSE),0,99.9)</f>
        <v>23.525411910294562</v>
      </c>
      <c r="N40" s="53">
        <f ca="1">[1]!Min_Max(VLOOKUP($B40,'YTD Calculations'!$A:$DF,N$2,FALSE),0,99.9)</f>
        <v>28.114201678791449</v>
      </c>
      <c r="O40" s="53">
        <f t="shared" ca="1" si="22"/>
        <v>-4.5887897684968877</v>
      </c>
      <c r="P40" s="53"/>
      <c r="Q40" s="110"/>
      <c r="R40" s="53">
        <f ca="1">[1]!Min_Max(VLOOKUP($B40,'YTD Calculations'!$A:$DF,R$2,FALSE),0,99.9)</f>
        <v>12.916065934879024</v>
      </c>
      <c r="S40" s="53">
        <f ca="1">[1]!Min_Max(VLOOKUP($B40,'YTD Calculations'!$A:$DF,S$2,FALSE),0,99.9)</f>
        <v>17.077675827138137</v>
      </c>
      <c r="T40" s="53">
        <f t="shared" ca="1" si="23"/>
        <v>-4.1616098922591132</v>
      </c>
      <c r="U40" s="40"/>
      <c r="V40" s="108"/>
      <c r="W40" s="53">
        <f ca="1">[1]!Min_Max(VLOOKUP($B40,'YTD Calculations'!$A:$DF,W$2,FALSE),0,99.9)</f>
        <v>1.2886320734422361</v>
      </c>
      <c r="X40" s="53">
        <f ca="1">[1]!Min_Max(VLOOKUP($B40,'YTD Calculations'!$A:$DF,X$2,FALSE),0,99.9)</f>
        <v>1.1080300271709485</v>
      </c>
      <c r="Y40" s="53">
        <f t="shared" ca="1" si="24"/>
        <v>0.18060204627128762</v>
      </c>
      <c r="Z40" s="48"/>
      <c r="AA40" s="40"/>
      <c r="AB40" s="54"/>
      <c r="AC40" s="53">
        <f ca="1">[1]!Min_Max(VLOOKUP($B40,'YTD Calculations'!$A:$DF,AC$2,FALSE),0,99.9)</f>
        <v>29.129924636990346</v>
      </c>
      <c r="AD40" s="53">
        <f ca="1">[1]!Min_Max(VLOOKUP($B40,'YTD Calculations'!$A:$DF,AD$2,FALSE),0,99.9)</f>
        <v>37.644764007108314</v>
      </c>
      <c r="AE40" s="53">
        <f t="shared" ca="1" si="25"/>
        <v>-8.5148393701179685</v>
      </c>
      <c r="AF40" s="53"/>
      <c r="AG40" s="110"/>
      <c r="AH40" s="53">
        <f ca="1">[1]!Min_Max(VLOOKUP($B40,'YTD Calculations'!$A:$DF,AH$2,FALSE),0,99.9)</f>
        <v>20.487360367948728</v>
      </c>
      <c r="AI40" s="53">
        <f ca="1">[1]!Min_Max(VLOOKUP($B40,'YTD Calculations'!$A:$DF,AI$2,FALSE),0,99.9)</f>
        <v>26.819386030733288</v>
      </c>
      <c r="AJ40" s="53">
        <f t="shared" ca="1" si="26"/>
        <v>-6.3320256627845595</v>
      </c>
      <c r="AK40" s="53"/>
      <c r="AL40" s="110"/>
      <c r="AM40" s="53">
        <f ca="1">[1]!Min_Max(VLOOKUP($B40,'YTD Calculations'!$A:$DF,AM$2,FALSE),0,99.9)</f>
        <v>7.9606041262184926</v>
      </c>
      <c r="AN40" s="53">
        <f ca="1">[1]!Min_Max(VLOOKUP($B40,'YTD Calculations'!$A:$DF,AN$2,FALSE),0,99.9)</f>
        <v>10.104209361405957</v>
      </c>
      <c r="AO40" s="53">
        <f t="shared" ca="1" si="27"/>
        <v>-2.1436052351874642</v>
      </c>
      <c r="AP40" s="40"/>
      <c r="AQ40" s="108"/>
      <c r="AR40" s="53">
        <f ca="1">[1]!Min_Max(VLOOKUP($B40,'YTD Calculations'!$A:$DF,AR$2,FALSE),0,99.9)</f>
        <v>0.68196014282312778</v>
      </c>
      <c r="AS40" s="53">
        <f ca="1">[1]!Min_Max(VLOOKUP($B40,'YTD Calculations'!$A:$DF,AS$2,FALSE),0,99.9)</f>
        <v>0.72116861496907003</v>
      </c>
      <c r="AT40" s="53">
        <f t="shared" ca="1" si="28"/>
        <v>-3.9208472145942252E-2</v>
      </c>
      <c r="AU40" s="48"/>
      <c r="AV40" s="40"/>
      <c r="AW40" s="54"/>
      <c r="AX40" s="53">
        <f ca="1">[1]!Min_Max(VLOOKUP($B40,'YTD Calculations'!$A:$DF,AX$2,FALSE),0,99.9)</f>
        <v>40.176201197095949</v>
      </c>
      <c r="AY40" s="53">
        <f ca="1">[1]!Min_Max(VLOOKUP($B40,'YTD Calculations'!$A:$DF,AY$2,FALSE),0,99.9)</f>
        <v>40.825259734221206</v>
      </c>
      <c r="AZ40" s="53">
        <f t="shared" ca="1" si="29"/>
        <v>-0.64905853712525641</v>
      </c>
      <c r="BA40" s="53"/>
      <c r="BB40" s="110"/>
      <c r="BC40" s="53">
        <f ca="1">[1]!Min_Max(VLOOKUP($B40,'YTD Calculations'!$A:$DF,BC$2,FALSE),0,99.9)</f>
        <v>28.711371108389745</v>
      </c>
      <c r="BD40" s="53">
        <f ca="1">[1]!Min_Max(VLOOKUP($B40,'YTD Calculations'!$A:$DF,BD$2,FALSE),0,99.9)</f>
        <v>31.481952227712195</v>
      </c>
      <c r="BE40" s="53">
        <f t="shared" ca="1" si="30"/>
        <v>-2.7705811193224505</v>
      </c>
      <c r="BF40" s="53"/>
      <c r="BG40" s="110"/>
      <c r="BH40" s="53">
        <f ca="1">[1]!Min_Max(VLOOKUP($B40,'YTD Calculations'!$A:$DF,BH$2,FALSE),0,99.9)</f>
        <v>10.428834486508769</v>
      </c>
      <c r="BI40" s="53">
        <f ca="1">[1]!Min_Max(VLOOKUP($B40,'YTD Calculations'!$A:$DF,BI$2,FALSE),0,99.9)</f>
        <v>8.1518363292301057</v>
      </c>
      <c r="BJ40" s="53">
        <f t="shared" ca="1" si="31"/>
        <v>2.2769981572786637</v>
      </c>
      <c r="BK40" s="40"/>
      <c r="BL40" s="108"/>
      <c r="BM40" s="53">
        <f ca="1">[1]!Min_Max(VLOOKUP($B40,'YTD Calculations'!$A:$DF,BM$2,FALSE),0,99.9)</f>
        <v>1.0359956021974377</v>
      </c>
      <c r="BN40" s="53">
        <f ca="1">[1]!Min_Max(VLOOKUP($B40,'YTD Calculations'!$A:$DF,BN$2,FALSE),0,99.9)</f>
        <v>1.1914711772789082</v>
      </c>
      <c r="BO40" s="53">
        <f t="shared" ca="1" si="32"/>
        <v>-0.15547557508147047</v>
      </c>
      <c r="BP40" s="48"/>
      <c r="BQ40" s="40"/>
      <c r="BR40" s="54"/>
      <c r="BS40" s="53">
        <f ca="1">[1]!Min_Max(VLOOKUP($B40,'YTD Calculations'!$A:$DF,BS$2,FALSE),0,99.9)</f>
        <v>60.139549605411283</v>
      </c>
      <c r="BT40" s="53">
        <f ca="1">[1]!Min_Max(VLOOKUP($B40,'YTD Calculations'!$A:$DF,BT$2,FALSE),0,99.9)</f>
        <v>64.813913206157977</v>
      </c>
      <c r="BU40" s="53">
        <f t="shared" ca="1" si="33"/>
        <v>-4.6743636007466947</v>
      </c>
      <c r="BV40" s="53"/>
      <c r="BW40" s="110"/>
      <c r="BX40" s="53">
        <f ca="1">[1]!Min_Max(VLOOKUP($B40,'YTD Calculations'!$A:$DF,BX$2,FALSE),0,99.9)</f>
        <v>22.389836125153479</v>
      </c>
      <c r="BY40" s="53">
        <f ca="1">[1]!Min_Max(VLOOKUP($B40,'YTD Calculations'!$A:$DF,BY$2,FALSE),0,99.9)</f>
        <v>21.118909423286315</v>
      </c>
      <c r="BZ40" s="53">
        <f t="shared" ca="1" si="34"/>
        <v>1.2709267018671646</v>
      </c>
      <c r="CA40" s="53"/>
      <c r="CB40" s="110"/>
      <c r="CC40" s="53">
        <f ca="1">[1]!Min_Max(VLOOKUP($B40,'YTD Calculations'!$A:$DF,CC$2,FALSE),0,99.9)</f>
        <v>33.667640600652554</v>
      </c>
      <c r="CD40" s="53">
        <f ca="1">[1]!Min_Max(VLOOKUP($B40,'YTD Calculations'!$A:$DF,CD$2,FALSE),0,99.9)</f>
        <v>40.257200108951771</v>
      </c>
      <c r="CE40" s="53">
        <f t="shared" ca="1" si="35"/>
        <v>-6.5895595082992173</v>
      </c>
      <c r="CF40" s="40"/>
      <c r="CG40" s="108"/>
      <c r="CH40" s="53">
        <f ca="1">[1]!Min_Max(VLOOKUP($B40,'YTD Calculations'!$A:$DF,CH$2,FALSE),0,99.9)</f>
        <v>4.0820728796052475</v>
      </c>
      <c r="CI40" s="53">
        <f ca="1">[1]!Min_Max(VLOOKUP($B40,'YTD Calculations'!$A:$DF,CI$2,FALSE),0,99.9)</f>
        <v>3.4378036739198947</v>
      </c>
      <c r="CJ40" s="53">
        <f t="shared" ca="1" si="36"/>
        <v>0.64426920568535273</v>
      </c>
      <c r="CK40" s="48"/>
      <c r="CL40" s="40"/>
      <c r="CM40" s="54"/>
      <c r="CN40" s="53">
        <f ca="1">[1]!Min_Max(VLOOKUP($B40,'YTD Calculations'!$A:$DF,CN$2,FALSE),0,99.9)</f>
        <v>35.015441853405207</v>
      </c>
      <c r="CO40" s="53">
        <f ca="1">[1]!Min_Max(VLOOKUP($B40,'YTD Calculations'!$A:$DF,CO$2,FALSE),0,99.9)</f>
        <v>49.985877035036793</v>
      </c>
      <c r="CP40" s="53">
        <f t="shared" ca="1" si="37"/>
        <v>-14.970435181631586</v>
      </c>
      <c r="CQ40" s="53"/>
      <c r="CR40" s="110"/>
      <c r="CS40" s="53">
        <f ca="1">[1]!Min_Max(VLOOKUP($B40,'YTD Calculations'!$A:$DF,CS$2,FALSE),0,99.9)</f>
        <v>21.649063277189249</v>
      </c>
      <c r="CT40" s="53">
        <f ca="1">[1]!Min_Max(VLOOKUP($B40,'YTD Calculations'!$A:$DF,CT$2,FALSE),0,99.9)</f>
        <v>31.161626504246964</v>
      </c>
      <c r="CU40" s="53">
        <f t="shared" ca="1" si="38"/>
        <v>-9.512563227057715</v>
      </c>
      <c r="CV40" s="53"/>
      <c r="CW40" s="110"/>
      <c r="CX40" s="53">
        <f ca="1">[1]!Min_Max(VLOOKUP($B40,'YTD Calculations'!$A:$DF,CX$2,FALSE),0,99.9)</f>
        <v>12.159053861991172</v>
      </c>
      <c r="CY40" s="53">
        <f ca="1">[1]!Min_Max(VLOOKUP($B40,'YTD Calculations'!$A:$DF,CY$2,FALSE),0,99.9)</f>
        <v>17.207822187192072</v>
      </c>
      <c r="CZ40" s="53">
        <f t="shared" ca="1" si="39"/>
        <v>-5.0487683252008999</v>
      </c>
      <c r="DA40" s="40"/>
      <c r="DB40" s="108"/>
      <c r="DC40" s="53">
        <f ca="1">[1]!Min_Max(VLOOKUP($B40,'YTD Calculations'!$A:$DF,DC$2,FALSE),0,99.9)</f>
        <v>1.2073247142247803</v>
      </c>
      <c r="DD40" s="53">
        <f ca="1">[1]!Min_Max(VLOOKUP($B40,'YTD Calculations'!$A:$DF,DD$2,FALSE),0,99.9)</f>
        <v>1.6164283435977609</v>
      </c>
      <c r="DE40" s="53">
        <f t="shared" ca="1" si="40"/>
        <v>-0.40910362937298062</v>
      </c>
      <c r="DF40" s="48"/>
      <c r="DH40" s="23" t="str">
        <f t="shared" ca="1" si="41"/>
        <v>Show</v>
      </c>
    </row>
    <row r="41" spans="2:112">
      <c r="B41" s="50">
        <v>8605</v>
      </c>
      <c r="C41" s="51" t="str">
        <f>VLOOKUP(B41,Stores!$A:$H,8,FALSE)</f>
        <v>8605 - Houston, TX</v>
      </c>
      <c r="D41" s="40" t="str">
        <f>VLOOKUP(B41,Stores!$A:$H,7,FALSE)</f>
        <v>TX</v>
      </c>
      <c r="E41" s="52">
        <f>VLOOKUP(B41,Stores!$A:$F,6,FALSE)</f>
        <v>34950</v>
      </c>
      <c r="F41" s="53"/>
      <c r="G41" s="54"/>
      <c r="H41" s="109">
        <f ca="1">[1]!Min_Max(VLOOKUP($B41,'YTD Calculations'!$A:$DF,H$2,FALSE),0,99.9)</f>
        <v>35.617833885454367</v>
      </c>
      <c r="I41" s="53">
        <f ca="1">[1]!Min_Max(VLOOKUP($B41,'YTD Calculations'!$A:$DF,I$2,FALSE),0,99.9)</f>
        <v>35.094124130859889</v>
      </c>
      <c r="J41" s="53">
        <f t="shared" ca="1" si="21"/>
        <v>0.52370975459447777</v>
      </c>
      <c r="K41" s="53"/>
      <c r="L41" s="110"/>
      <c r="M41" s="53">
        <f ca="1">[1]!Min_Max(VLOOKUP($B41,'YTD Calculations'!$A:$DF,M$2,FALSE),0,99.9)</f>
        <v>22.02664967897136</v>
      </c>
      <c r="N41" s="53">
        <f ca="1">[1]!Min_Max(VLOOKUP($B41,'YTD Calculations'!$A:$DF,N$2,FALSE),0,99.9)</f>
        <v>21.904676809699588</v>
      </c>
      <c r="O41" s="53">
        <f t="shared" ca="1" si="22"/>
        <v>0.12197286927177231</v>
      </c>
      <c r="P41" s="53"/>
      <c r="Q41" s="110"/>
      <c r="R41" s="53">
        <f ca="1">[1]!Min_Max(VLOOKUP($B41,'YTD Calculations'!$A:$DF,R$2,FALSE),0,99.9)</f>
        <v>11.406847352896063</v>
      </c>
      <c r="S41" s="53">
        <f ca="1">[1]!Min_Max(VLOOKUP($B41,'YTD Calculations'!$A:$DF,S$2,FALSE),0,99.9)</f>
        <v>11.198832113178698</v>
      </c>
      <c r="T41" s="53">
        <f t="shared" ca="1" si="23"/>
        <v>0.20801523971736557</v>
      </c>
      <c r="U41" s="40"/>
      <c r="V41" s="108"/>
      <c r="W41" s="53">
        <f ca="1">[1]!Min_Max(VLOOKUP($B41,'YTD Calculations'!$A:$DF,W$2,FALSE),0,99.9)</f>
        <v>2.1843368535869461</v>
      </c>
      <c r="X41" s="53">
        <f ca="1">[1]!Min_Max(VLOOKUP($B41,'YTD Calculations'!$A:$DF,X$2,FALSE),0,99.9)</f>
        <v>1.9906152079816026</v>
      </c>
      <c r="Y41" s="53">
        <f t="shared" ca="1" si="24"/>
        <v>0.19372164560534344</v>
      </c>
      <c r="Z41" s="48"/>
      <c r="AA41" s="40"/>
      <c r="AB41" s="54"/>
      <c r="AC41" s="53">
        <f ca="1">[1]!Min_Max(VLOOKUP($B41,'YTD Calculations'!$A:$DF,AC$2,FALSE),0,99.9)</f>
        <v>29.640118241431821</v>
      </c>
      <c r="AD41" s="53">
        <f ca="1">[1]!Min_Max(VLOOKUP($B41,'YTD Calculations'!$A:$DF,AD$2,FALSE),0,99.9)</f>
        <v>32.675897638358705</v>
      </c>
      <c r="AE41" s="53">
        <f t="shared" ca="1" si="25"/>
        <v>-3.035779396926884</v>
      </c>
      <c r="AF41" s="53"/>
      <c r="AG41" s="110"/>
      <c r="AH41" s="53">
        <f ca="1">[1]!Min_Max(VLOOKUP($B41,'YTD Calculations'!$A:$DF,AH$2,FALSE),0,99.9)</f>
        <v>20.781679966484685</v>
      </c>
      <c r="AI41" s="53">
        <f ca="1">[1]!Min_Max(VLOOKUP($B41,'YTD Calculations'!$A:$DF,AI$2,FALSE),0,99.9)</f>
        <v>22.921124227514238</v>
      </c>
      <c r="AJ41" s="53">
        <f t="shared" ca="1" si="26"/>
        <v>-2.1394442610295528</v>
      </c>
      <c r="AK41" s="53"/>
      <c r="AL41" s="110"/>
      <c r="AM41" s="53">
        <f ca="1">[1]!Min_Max(VLOOKUP($B41,'YTD Calculations'!$A:$DF,AM$2,FALSE),0,99.9)</f>
        <v>7.5510652121193402</v>
      </c>
      <c r="AN41" s="53">
        <f ca="1">[1]!Min_Max(VLOOKUP($B41,'YTD Calculations'!$A:$DF,AN$2,FALSE),0,99.9)</f>
        <v>8.4089856780888752</v>
      </c>
      <c r="AO41" s="53">
        <f t="shared" ca="1" si="27"/>
        <v>-0.85792046596953497</v>
      </c>
      <c r="AP41" s="40"/>
      <c r="AQ41" s="108"/>
      <c r="AR41" s="53">
        <f ca="1">[1]!Min_Max(VLOOKUP($B41,'YTD Calculations'!$A:$DF,AR$2,FALSE),0,99.9)</f>
        <v>1.3073730628278002</v>
      </c>
      <c r="AS41" s="53">
        <f ca="1">[1]!Min_Max(VLOOKUP($B41,'YTD Calculations'!$A:$DF,AS$2,FALSE),0,99.9)</f>
        <v>1.3457877327555889</v>
      </c>
      <c r="AT41" s="53">
        <f t="shared" ca="1" si="28"/>
        <v>-3.8414669927788747E-2</v>
      </c>
      <c r="AU41" s="48"/>
      <c r="AV41" s="40"/>
      <c r="AW41" s="54"/>
      <c r="AX41" s="53">
        <f ca="1">[1]!Min_Max(VLOOKUP($B41,'YTD Calculations'!$A:$DF,AX$2,FALSE),0,99.9)</f>
        <v>37.943433635853268</v>
      </c>
      <c r="AY41" s="53">
        <f ca="1">[1]!Min_Max(VLOOKUP($B41,'YTD Calculations'!$A:$DF,AY$2,FALSE),0,99.9)</f>
        <v>33.944940867727389</v>
      </c>
      <c r="AZ41" s="53">
        <f t="shared" ca="1" si="29"/>
        <v>3.9984927681258782</v>
      </c>
      <c r="BA41" s="53"/>
      <c r="BB41" s="110"/>
      <c r="BC41" s="53">
        <f ca="1">[1]!Min_Max(VLOOKUP($B41,'YTD Calculations'!$A:$DF,BC$2,FALSE),0,99.9)</f>
        <v>26.695877897737319</v>
      </c>
      <c r="BD41" s="53">
        <f ca="1">[1]!Min_Max(VLOOKUP($B41,'YTD Calculations'!$A:$DF,BD$2,FALSE),0,99.9)</f>
        <v>26.958423644053219</v>
      </c>
      <c r="BE41" s="53">
        <f t="shared" ca="1" si="30"/>
        <v>-0.26254574631590089</v>
      </c>
      <c r="BF41" s="53"/>
      <c r="BG41" s="110"/>
      <c r="BH41" s="53">
        <f ca="1">[1]!Min_Max(VLOOKUP($B41,'YTD Calculations'!$A:$DF,BH$2,FALSE),0,99.9)</f>
        <v>9.8282152699761571</v>
      </c>
      <c r="BI41" s="53">
        <f ca="1">[1]!Min_Max(VLOOKUP($B41,'YTD Calculations'!$A:$DF,BI$2,FALSE),0,99.9)</f>
        <v>5.4724344558208804</v>
      </c>
      <c r="BJ41" s="53">
        <f t="shared" ca="1" si="31"/>
        <v>4.3557808141552767</v>
      </c>
      <c r="BK41" s="40"/>
      <c r="BL41" s="108"/>
      <c r="BM41" s="53">
        <f ca="1">[1]!Min_Max(VLOOKUP($B41,'YTD Calculations'!$A:$DF,BM$2,FALSE),0,99.9)</f>
        <v>1.4193404681398001</v>
      </c>
      <c r="BN41" s="53">
        <f ca="1">[1]!Min_Max(VLOOKUP($B41,'YTD Calculations'!$A:$DF,BN$2,FALSE),0,99.9)</f>
        <v>1.5140827678532891</v>
      </c>
      <c r="BO41" s="53">
        <f t="shared" ca="1" si="32"/>
        <v>-9.474229971348902E-2</v>
      </c>
      <c r="BP41" s="48"/>
      <c r="BQ41" s="40"/>
      <c r="BR41" s="54"/>
      <c r="BS41" s="53">
        <f ca="1">[1]!Min_Max(VLOOKUP($B41,'YTD Calculations'!$A:$DF,BS$2,FALSE),0,99.9)</f>
        <v>58.751033571847124</v>
      </c>
      <c r="BT41" s="53">
        <f ca="1">[1]!Min_Max(VLOOKUP($B41,'YTD Calculations'!$A:$DF,BT$2,FALSE),0,99.9)</f>
        <v>61.705617182842708</v>
      </c>
      <c r="BU41" s="53">
        <f t="shared" ca="1" si="33"/>
        <v>-2.9545836109955843</v>
      </c>
      <c r="BV41" s="53"/>
      <c r="BW41" s="110"/>
      <c r="BX41" s="53">
        <f ca="1">[1]!Min_Max(VLOOKUP($B41,'YTD Calculations'!$A:$DF,BX$2,FALSE),0,99.9)</f>
        <v>21.084363686901849</v>
      </c>
      <c r="BY41" s="53">
        <f ca="1">[1]!Min_Max(VLOOKUP($B41,'YTD Calculations'!$A:$DF,BY$2,FALSE),0,99.9)</f>
        <v>22.894564113502469</v>
      </c>
      <c r="BZ41" s="53">
        <f t="shared" ca="1" si="34"/>
        <v>-1.8102004266006197</v>
      </c>
      <c r="CA41" s="53"/>
      <c r="CB41" s="110"/>
      <c r="CC41" s="53">
        <f ca="1">[1]!Min_Max(VLOOKUP($B41,'YTD Calculations'!$A:$DF,CC$2,FALSE),0,99.9)</f>
        <v>31.008688208456412</v>
      </c>
      <c r="CD41" s="53">
        <f ca="1">[1]!Min_Max(VLOOKUP($B41,'YTD Calculations'!$A:$DF,CD$2,FALSE),0,99.9)</f>
        <v>32.166331229336173</v>
      </c>
      <c r="CE41" s="53">
        <f t="shared" ca="1" si="35"/>
        <v>-1.1576430208797603</v>
      </c>
      <c r="CF41" s="40"/>
      <c r="CG41" s="108"/>
      <c r="CH41" s="53">
        <f ca="1">[1]!Min_Max(VLOOKUP($B41,'YTD Calculations'!$A:$DF,CH$2,FALSE),0,99.9)</f>
        <v>6.6579816764888573</v>
      </c>
      <c r="CI41" s="53">
        <f ca="1">[1]!Min_Max(VLOOKUP($B41,'YTD Calculations'!$A:$DF,CI$2,FALSE),0,99.9)</f>
        <v>6.6447218400040713</v>
      </c>
      <c r="CJ41" s="53">
        <f t="shared" ca="1" si="36"/>
        <v>1.3259836484786014E-2</v>
      </c>
      <c r="CK41" s="48"/>
      <c r="CL41" s="40"/>
      <c r="CM41" s="54"/>
      <c r="CN41" s="53">
        <f ca="1">[1]!Min_Max(VLOOKUP($B41,'YTD Calculations'!$A:$DF,CN$2,FALSE),0,99.9)</f>
        <v>32.39556937581014</v>
      </c>
      <c r="CO41" s="53">
        <f ca="1">[1]!Min_Max(VLOOKUP($B41,'YTD Calculations'!$A:$DF,CO$2,FALSE),0,99.9)</f>
        <v>31.356163328648705</v>
      </c>
      <c r="CP41" s="53">
        <f t="shared" ca="1" si="37"/>
        <v>1.0394060471614353</v>
      </c>
      <c r="CQ41" s="53"/>
      <c r="CR41" s="110"/>
      <c r="CS41" s="53">
        <f ca="1">[1]!Min_Max(VLOOKUP($B41,'YTD Calculations'!$A:$DF,CS$2,FALSE),0,99.9)</f>
        <v>19.231574117490911</v>
      </c>
      <c r="CT41" s="53">
        <f ca="1">[1]!Min_Max(VLOOKUP($B41,'YTD Calculations'!$A:$DF,CT$2,FALSE),0,99.9)</f>
        <v>19.618928466307615</v>
      </c>
      <c r="CU41" s="53">
        <f t="shared" ca="1" si="38"/>
        <v>-0.38735434881670372</v>
      </c>
      <c r="CV41" s="53"/>
      <c r="CW41" s="110"/>
      <c r="CX41" s="53">
        <f ca="1">[1]!Min_Max(VLOOKUP($B41,'YTD Calculations'!$A:$DF,CX$2,FALSE),0,99.9)</f>
        <v>11.272977249113646</v>
      </c>
      <c r="CY41" s="53">
        <f ca="1">[1]!Min_Max(VLOOKUP($B41,'YTD Calculations'!$A:$DF,CY$2,FALSE),0,99.9)</f>
        <v>10.137250627335433</v>
      </c>
      <c r="CZ41" s="53">
        <f t="shared" ca="1" si="39"/>
        <v>1.1357266217782129</v>
      </c>
      <c r="DA41" s="40"/>
      <c r="DB41" s="108"/>
      <c r="DC41" s="53">
        <f ca="1">[1]!Min_Max(VLOOKUP($B41,'YTD Calculations'!$A:$DF,DC$2,FALSE),0,99.9)</f>
        <v>1.8910180092055733</v>
      </c>
      <c r="DD41" s="53">
        <f ca="1">[1]!Min_Max(VLOOKUP($B41,'YTD Calculations'!$A:$DF,DD$2,FALSE),0,99.9)</f>
        <v>1.5999842350056586</v>
      </c>
      <c r="DE41" s="53">
        <f t="shared" ca="1" si="40"/>
        <v>0.29103377419991472</v>
      </c>
      <c r="DF41" s="48"/>
      <c r="DH41" s="23" t="str">
        <f t="shared" ca="1" si="41"/>
        <v>Show</v>
      </c>
    </row>
    <row r="42" spans="2:112">
      <c r="B42" s="50">
        <v>8615</v>
      </c>
      <c r="C42" s="51" t="str">
        <f>VLOOKUP(B42,Stores!$A:$H,8,FALSE)</f>
        <v>8615 - Orlando, FL</v>
      </c>
      <c r="D42" s="40" t="str">
        <f>VLOOKUP(B42,Stores!$A:$H,7,FALSE)</f>
        <v>FL</v>
      </c>
      <c r="E42" s="52">
        <f>VLOOKUP(B42,Stores!$A:$F,6,FALSE)</f>
        <v>41901</v>
      </c>
      <c r="F42" s="53"/>
      <c r="G42" s="54"/>
      <c r="H42" s="109">
        <f ca="1">[1]!Min_Max(VLOOKUP($B42,'YTD Calculations'!$A:$DF,H$2,FALSE),0,99.9)</f>
        <v>40.622504657076533</v>
      </c>
      <c r="I42" s="53">
        <f ca="1">[1]!Min_Max(VLOOKUP($B42,'YTD Calculations'!$A:$DF,I$2,FALSE),0,99.9)</f>
        <v>0</v>
      </c>
      <c r="J42" s="53" t="str">
        <f t="shared" ca="1" si="21"/>
        <v>NA</v>
      </c>
      <c r="K42" s="53"/>
      <c r="L42" s="110"/>
      <c r="M42" s="53">
        <f ca="1">[1]!Min_Max(VLOOKUP($B42,'YTD Calculations'!$A:$DF,M$2,FALSE),0,99.9)</f>
        <v>25.855084606984352</v>
      </c>
      <c r="N42" s="53">
        <f ca="1">[1]!Min_Max(VLOOKUP($B42,'YTD Calculations'!$A:$DF,N$2,FALSE),0,99.9)</f>
        <v>0</v>
      </c>
      <c r="O42" s="53" t="str">
        <f t="shared" ca="1" si="22"/>
        <v>NA</v>
      </c>
      <c r="P42" s="53"/>
      <c r="Q42" s="110"/>
      <c r="R42" s="53">
        <f ca="1">[1]!Min_Max(VLOOKUP($B42,'YTD Calculations'!$A:$DF,R$2,FALSE),0,99.9)</f>
        <v>13.613681101621317</v>
      </c>
      <c r="S42" s="53">
        <f ca="1">[1]!Min_Max(VLOOKUP($B42,'YTD Calculations'!$A:$DF,S$2,FALSE),0,99.9)</f>
        <v>0</v>
      </c>
      <c r="T42" s="53" t="str">
        <f t="shared" ca="1" si="23"/>
        <v>NA</v>
      </c>
      <c r="U42" s="40"/>
      <c r="V42" s="108"/>
      <c r="W42" s="53">
        <f ca="1">[1]!Min_Max(VLOOKUP($B42,'YTD Calculations'!$A:$DF,W$2,FALSE),0,99.9)</f>
        <v>1.15373894847086</v>
      </c>
      <c r="X42" s="53">
        <f ca="1">[1]!Min_Max(VLOOKUP($B42,'YTD Calculations'!$A:$DF,X$2,FALSE),0,99.9)</f>
        <v>0</v>
      </c>
      <c r="Y42" s="53" t="str">
        <f t="shared" ca="1" si="24"/>
        <v>NA</v>
      </c>
      <c r="Z42" s="48"/>
      <c r="AA42" s="40"/>
      <c r="AB42" s="54"/>
      <c r="AC42" s="53">
        <f ca="1">[1]!Min_Max(VLOOKUP($B42,'YTD Calculations'!$A:$DF,AC$2,FALSE),0,99.9)</f>
        <v>29.477117164600642</v>
      </c>
      <c r="AD42" s="53">
        <f ca="1">[1]!Min_Max(VLOOKUP($B42,'YTD Calculations'!$A:$DF,AD$2,FALSE),0,99.9)</f>
        <v>0</v>
      </c>
      <c r="AE42" s="53" t="str">
        <f t="shared" ca="1" si="25"/>
        <v>NA</v>
      </c>
      <c r="AF42" s="53"/>
      <c r="AG42" s="110"/>
      <c r="AH42" s="53">
        <f ca="1">[1]!Min_Max(VLOOKUP($B42,'YTD Calculations'!$A:$DF,AH$2,FALSE),0,99.9)</f>
        <v>21.895394506024381</v>
      </c>
      <c r="AI42" s="53">
        <f ca="1">[1]!Min_Max(VLOOKUP($B42,'YTD Calculations'!$A:$DF,AI$2,FALSE),0,99.9)</f>
        <v>0</v>
      </c>
      <c r="AJ42" s="53" t="str">
        <f t="shared" ca="1" si="26"/>
        <v>NA</v>
      </c>
      <c r="AK42" s="53"/>
      <c r="AL42" s="110"/>
      <c r="AM42" s="53">
        <f ca="1">[1]!Min_Max(VLOOKUP($B42,'YTD Calculations'!$A:$DF,AM$2,FALSE),0,99.9)</f>
        <v>7.0538184267657984</v>
      </c>
      <c r="AN42" s="53">
        <f ca="1">[1]!Min_Max(VLOOKUP($B42,'YTD Calculations'!$A:$DF,AN$2,FALSE),0,99.9)</f>
        <v>0</v>
      </c>
      <c r="AO42" s="53" t="str">
        <f t="shared" ca="1" si="27"/>
        <v>NA</v>
      </c>
      <c r="AP42" s="40"/>
      <c r="AQ42" s="108"/>
      <c r="AR42" s="53">
        <f ca="1">[1]!Min_Max(VLOOKUP($B42,'YTD Calculations'!$A:$DF,AR$2,FALSE),0,99.9)</f>
        <v>0.52790423181045787</v>
      </c>
      <c r="AS42" s="53">
        <f ca="1">[1]!Min_Max(VLOOKUP($B42,'YTD Calculations'!$A:$DF,AS$2,FALSE),0,99.9)</f>
        <v>0</v>
      </c>
      <c r="AT42" s="53" t="str">
        <f t="shared" ca="1" si="28"/>
        <v>NA</v>
      </c>
      <c r="AU42" s="48"/>
      <c r="AV42" s="40"/>
      <c r="AW42" s="54"/>
      <c r="AX42" s="53">
        <f ca="1">[1]!Min_Max(VLOOKUP($B42,'YTD Calculations'!$A:$DF,AX$2,FALSE),0,99.9)</f>
        <v>34.132246385657709</v>
      </c>
      <c r="AY42" s="53">
        <f ca="1">[1]!Min_Max(VLOOKUP($B42,'YTD Calculations'!$A:$DF,AY$2,FALSE),0,99.9)</f>
        <v>0</v>
      </c>
      <c r="AZ42" s="53" t="str">
        <f t="shared" ca="1" si="29"/>
        <v>NA</v>
      </c>
      <c r="BA42" s="53"/>
      <c r="BB42" s="110"/>
      <c r="BC42" s="53">
        <f ca="1">[1]!Min_Max(VLOOKUP($B42,'YTD Calculations'!$A:$DF,BC$2,FALSE),0,99.9)</f>
        <v>26.266532157422507</v>
      </c>
      <c r="BD42" s="53">
        <f ca="1">[1]!Min_Max(VLOOKUP($B42,'YTD Calculations'!$A:$DF,BD$2,FALSE),0,99.9)</f>
        <v>0</v>
      </c>
      <c r="BE42" s="53" t="str">
        <f t="shared" ca="1" si="30"/>
        <v>NA</v>
      </c>
      <c r="BF42" s="53"/>
      <c r="BG42" s="110"/>
      <c r="BH42" s="53">
        <f ca="1">[1]!Min_Max(VLOOKUP($B42,'YTD Calculations'!$A:$DF,BH$2,FALSE),0,99.9)</f>
        <v>7.1475392924459795</v>
      </c>
      <c r="BI42" s="53">
        <f ca="1">[1]!Min_Max(VLOOKUP($B42,'YTD Calculations'!$A:$DF,BI$2,FALSE),0,99.9)</f>
        <v>0</v>
      </c>
      <c r="BJ42" s="53" t="str">
        <f t="shared" ca="1" si="31"/>
        <v>NA</v>
      </c>
      <c r="BK42" s="40"/>
      <c r="BL42" s="108"/>
      <c r="BM42" s="53">
        <f ca="1">[1]!Min_Max(VLOOKUP($B42,'YTD Calculations'!$A:$DF,BM$2,FALSE),0,99.9)</f>
        <v>0.71817493578922287</v>
      </c>
      <c r="BN42" s="53">
        <f ca="1">[1]!Min_Max(VLOOKUP($B42,'YTD Calculations'!$A:$DF,BN$2,FALSE),0,99.9)</f>
        <v>0</v>
      </c>
      <c r="BO42" s="53" t="str">
        <f t="shared" ca="1" si="32"/>
        <v>NA</v>
      </c>
      <c r="BP42" s="48"/>
      <c r="BQ42" s="40"/>
      <c r="BR42" s="54"/>
      <c r="BS42" s="53">
        <f ca="1">[1]!Min_Max(VLOOKUP($B42,'YTD Calculations'!$A:$DF,BS$2,FALSE),0,99.9)</f>
        <v>58.965695245142513</v>
      </c>
      <c r="BT42" s="53">
        <f ca="1">[1]!Min_Max(VLOOKUP($B42,'YTD Calculations'!$A:$DF,BT$2,FALSE),0,99.9)</f>
        <v>0</v>
      </c>
      <c r="BU42" s="53" t="str">
        <f t="shared" ca="1" si="33"/>
        <v>NA</v>
      </c>
      <c r="BV42" s="53"/>
      <c r="BW42" s="110"/>
      <c r="BX42" s="53">
        <f ca="1">[1]!Min_Max(VLOOKUP($B42,'YTD Calculations'!$A:$DF,BX$2,FALSE),0,99.9)</f>
        <v>24.214651355491753</v>
      </c>
      <c r="BY42" s="53">
        <f ca="1">[1]!Min_Max(VLOOKUP($B42,'YTD Calculations'!$A:$DF,BY$2,FALSE),0,99.9)</f>
        <v>0</v>
      </c>
      <c r="BZ42" s="53" t="str">
        <f t="shared" ca="1" si="34"/>
        <v>NA</v>
      </c>
      <c r="CA42" s="53"/>
      <c r="CB42" s="110"/>
      <c r="CC42" s="53">
        <f ca="1">[1]!Min_Max(VLOOKUP($B42,'YTD Calculations'!$A:$DF,CC$2,FALSE),0,99.9)</f>
        <v>32.162150033281442</v>
      </c>
      <c r="CD42" s="53">
        <f ca="1">[1]!Min_Max(VLOOKUP($B42,'YTD Calculations'!$A:$DF,CD$2,FALSE),0,99.9)</f>
        <v>0</v>
      </c>
      <c r="CE42" s="53" t="str">
        <f t="shared" ca="1" si="35"/>
        <v>NA</v>
      </c>
      <c r="CF42" s="40"/>
      <c r="CG42" s="108"/>
      <c r="CH42" s="53">
        <f ca="1">[1]!Min_Max(VLOOKUP($B42,'YTD Calculations'!$A:$DF,CH$2,FALSE),0,99.9)</f>
        <v>2.5888938563693125</v>
      </c>
      <c r="CI42" s="53">
        <f ca="1">[1]!Min_Max(VLOOKUP($B42,'YTD Calculations'!$A:$DF,CI$2,FALSE),0,99.9)</f>
        <v>0</v>
      </c>
      <c r="CJ42" s="53" t="str">
        <f t="shared" ca="1" si="36"/>
        <v>NA</v>
      </c>
      <c r="CK42" s="48"/>
      <c r="CL42" s="40"/>
      <c r="CM42" s="54"/>
      <c r="CN42" s="53">
        <f ca="1">[1]!Min_Max(VLOOKUP($B42,'YTD Calculations'!$A:$DF,CN$2,FALSE),0,99.9)</f>
        <v>32.993048682137491</v>
      </c>
      <c r="CO42" s="53">
        <f ca="1">[1]!Min_Max(VLOOKUP($B42,'YTD Calculations'!$A:$DF,CO$2,FALSE),0,99.9)</f>
        <v>0</v>
      </c>
      <c r="CP42" s="53" t="str">
        <f t="shared" ca="1" si="37"/>
        <v>NA</v>
      </c>
      <c r="CQ42" s="53"/>
      <c r="CR42" s="110"/>
      <c r="CS42" s="53">
        <f ca="1">[1]!Min_Max(VLOOKUP($B42,'YTD Calculations'!$A:$DF,CS$2,FALSE),0,99.9)</f>
        <v>15.539653265696732</v>
      </c>
      <c r="CT42" s="53">
        <f ca="1">[1]!Min_Max(VLOOKUP($B42,'YTD Calculations'!$A:$DF,CT$2,FALSE),0,99.9)</f>
        <v>0</v>
      </c>
      <c r="CU42" s="53" t="str">
        <f t="shared" ca="1" si="38"/>
        <v>NA</v>
      </c>
      <c r="CV42" s="53"/>
      <c r="CW42" s="110"/>
      <c r="CX42" s="53">
        <f ca="1">[1]!Min_Max(VLOOKUP($B42,'YTD Calculations'!$A:$DF,CX$2,FALSE),0,99.9)</f>
        <v>16.354827115423802</v>
      </c>
      <c r="CY42" s="53">
        <f ca="1">[1]!Min_Max(VLOOKUP($B42,'YTD Calculations'!$A:$DF,CY$2,FALSE),0,99.9)</f>
        <v>0</v>
      </c>
      <c r="CZ42" s="53" t="str">
        <f t="shared" ca="1" si="39"/>
        <v>NA</v>
      </c>
      <c r="DA42" s="40"/>
      <c r="DB42" s="108"/>
      <c r="DC42" s="53">
        <f ca="1">[1]!Min_Max(VLOOKUP($B42,'YTD Calculations'!$A:$DF,DC$2,FALSE),0,99.9)</f>
        <v>1.098568301016952</v>
      </c>
      <c r="DD42" s="53">
        <f ca="1">[1]!Min_Max(VLOOKUP($B42,'YTD Calculations'!$A:$DF,DD$2,FALSE),0,99.9)</f>
        <v>0</v>
      </c>
      <c r="DE42" s="53" t="str">
        <f t="shared" ca="1" si="40"/>
        <v>NA</v>
      </c>
      <c r="DF42" s="48"/>
      <c r="DH42" s="23" t="str">
        <f t="shared" ca="1" si="41"/>
        <v>Show</v>
      </c>
    </row>
    <row r="43" spans="2:112">
      <c r="B43" s="50">
        <v>8640</v>
      </c>
      <c r="C43" s="51" t="str">
        <f>VLOOKUP(B43,Stores!$A:$H,8,FALSE)</f>
        <v>8640 - Las Vegas, NV</v>
      </c>
      <c r="D43" s="40" t="str">
        <f>VLOOKUP(B43,Stores!$A:$H,7,FALSE)</f>
        <v>NV</v>
      </c>
      <c r="E43" s="52">
        <f>VLOOKUP(B43,Stores!$A:$F,6,FALSE)</f>
        <v>35173</v>
      </c>
      <c r="F43" s="53"/>
      <c r="G43" s="112"/>
      <c r="H43" s="113">
        <f ca="1">[1]!Min_Max(VLOOKUP($B43,'YTD Calculations'!$A:$DF,H$2,FALSE),0,99.9)</f>
        <v>35.327452827639902</v>
      </c>
      <c r="I43" s="114">
        <f ca="1">[1]!Min_Max(VLOOKUP($B43,'YTD Calculations'!$A:$DF,I$2,FALSE),0,99.9)</f>
        <v>33.841827177154094</v>
      </c>
      <c r="J43" s="114">
        <f t="shared" ca="1" si="21"/>
        <v>1.4856256504858081</v>
      </c>
      <c r="K43" s="114"/>
      <c r="L43" s="115"/>
      <c r="M43" s="114">
        <f ca="1">[1]!Min_Max(VLOOKUP($B43,'YTD Calculations'!$A:$DF,M$2,FALSE),0,99.9)</f>
        <v>21.501498880294609</v>
      </c>
      <c r="N43" s="114">
        <f ca="1">[1]!Min_Max(VLOOKUP($B43,'YTD Calculations'!$A:$DF,N$2,FALSE),0,99.9)</f>
        <v>21.67956853116425</v>
      </c>
      <c r="O43" s="114">
        <f t="shared" ca="1" si="22"/>
        <v>-0.17806965086964155</v>
      </c>
      <c r="P43" s="114"/>
      <c r="Q43" s="115"/>
      <c r="R43" s="114">
        <f ca="1">[1]!Min_Max(VLOOKUP($B43,'YTD Calculations'!$A:$DF,R$2,FALSE),0,99.9)</f>
        <v>11.850121401308684</v>
      </c>
      <c r="S43" s="114">
        <f ca="1">[1]!Min_Max(VLOOKUP($B43,'YTD Calculations'!$A:$DF,S$2,FALSE),0,99.9)</f>
        <v>10.430957023362751</v>
      </c>
      <c r="T43" s="114">
        <f t="shared" ca="1" si="23"/>
        <v>1.4191643779459326</v>
      </c>
      <c r="U43" s="116"/>
      <c r="V43" s="117"/>
      <c r="W43" s="114">
        <f ca="1">[1]!Min_Max(VLOOKUP($B43,'YTD Calculations'!$A:$DF,W$2,FALSE),0,99.9)</f>
        <v>1.9758325460366168</v>
      </c>
      <c r="X43" s="114">
        <f ca="1">[1]!Min_Max(VLOOKUP($B43,'YTD Calculations'!$A:$DF,X$2,FALSE),0,99.9)</f>
        <v>1.7313016226270892</v>
      </c>
      <c r="Y43" s="114">
        <f t="shared" ca="1" si="24"/>
        <v>0.24453092340952765</v>
      </c>
      <c r="Z43" s="118"/>
      <c r="AA43" s="40"/>
      <c r="AB43" s="112"/>
      <c r="AC43" s="114">
        <f ca="1">[1]!Min_Max(VLOOKUP($B43,'YTD Calculations'!$A:$DF,AC$2,FALSE),0,99.9)</f>
        <v>27.289579726512159</v>
      </c>
      <c r="AD43" s="114">
        <f ca="1">[1]!Min_Max(VLOOKUP($B43,'YTD Calculations'!$A:$DF,AD$2,FALSE),0,99.9)</f>
        <v>27.493956648247298</v>
      </c>
      <c r="AE43" s="114">
        <f t="shared" ca="1" si="25"/>
        <v>-0.20437692173513966</v>
      </c>
      <c r="AF43" s="114"/>
      <c r="AG43" s="115"/>
      <c r="AH43" s="114">
        <f ca="1">[1]!Min_Max(VLOOKUP($B43,'YTD Calculations'!$A:$DF,AH$2,FALSE),0,99.9)</f>
        <v>19.265442961683245</v>
      </c>
      <c r="AI43" s="114">
        <f ca="1">[1]!Min_Max(VLOOKUP($B43,'YTD Calculations'!$A:$DF,AI$2,FALSE),0,99.9)</f>
        <v>19.90276083947235</v>
      </c>
      <c r="AJ43" s="114">
        <f t="shared" ca="1" si="26"/>
        <v>-0.63731787778910487</v>
      </c>
      <c r="AK43" s="114"/>
      <c r="AL43" s="115"/>
      <c r="AM43" s="114">
        <f ca="1">[1]!Min_Max(VLOOKUP($B43,'YTD Calculations'!$A:$DF,AM$2,FALSE),0,99.9)</f>
        <v>6.9481543499927234</v>
      </c>
      <c r="AN43" s="114">
        <f ca="1">[1]!Min_Max(VLOOKUP($B43,'YTD Calculations'!$A:$DF,AN$2,FALSE),0,99.9)</f>
        <v>6.514684065424424</v>
      </c>
      <c r="AO43" s="114">
        <f t="shared" ca="1" si="27"/>
        <v>0.43347028456829939</v>
      </c>
      <c r="AP43" s="116"/>
      <c r="AQ43" s="117"/>
      <c r="AR43" s="114">
        <f ca="1">[1]!Min_Max(VLOOKUP($B43,'YTD Calculations'!$A:$DF,AR$2,FALSE),0,99.9)</f>
        <v>1.0759824148361881</v>
      </c>
      <c r="AS43" s="114">
        <f ca="1">[1]!Min_Max(VLOOKUP($B43,'YTD Calculations'!$A:$DF,AS$2,FALSE),0,99.9)</f>
        <v>1.0765117433505242</v>
      </c>
      <c r="AT43" s="114">
        <f t="shared" ca="1" si="28"/>
        <v>-5.2932851433618033E-4</v>
      </c>
      <c r="AU43" s="118"/>
      <c r="AV43" s="40"/>
      <c r="AW43" s="112"/>
      <c r="AX43" s="114">
        <f ca="1">[1]!Min_Max(VLOOKUP($B43,'YTD Calculations'!$A:$DF,AX$2,FALSE),0,99.9)</f>
        <v>35.323057012879318</v>
      </c>
      <c r="AY43" s="114">
        <f ca="1">[1]!Min_Max(VLOOKUP($B43,'YTD Calculations'!$A:$DF,AY$2,FALSE),0,99.9)</f>
        <v>32.952388152977271</v>
      </c>
      <c r="AZ43" s="114">
        <f t="shared" ca="1" si="29"/>
        <v>2.3706688599020467</v>
      </c>
      <c r="BA43" s="114"/>
      <c r="BB43" s="115"/>
      <c r="BC43" s="114">
        <f ca="1">[1]!Min_Max(VLOOKUP($B43,'YTD Calculations'!$A:$DF,BC$2,FALSE),0,99.9)</f>
        <v>25.037906941369272</v>
      </c>
      <c r="BD43" s="114">
        <f ca="1">[1]!Min_Max(VLOOKUP($B43,'YTD Calculations'!$A:$DF,BD$2,FALSE),0,99.9)</f>
        <v>26.208850515123178</v>
      </c>
      <c r="BE43" s="114">
        <f t="shared" ca="1" si="30"/>
        <v>-1.170943573753906</v>
      </c>
      <c r="BF43" s="114"/>
      <c r="BG43" s="115"/>
      <c r="BH43" s="114">
        <f ca="1">[1]!Min_Max(VLOOKUP($B43,'YTD Calculations'!$A:$DF,BH$2,FALSE),0,99.9)</f>
        <v>8.5186901740622272</v>
      </c>
      <c r="BI43" s="114">
        <f ca="1">[1]!Min_Max(VLOOKUP($B43,'YTD Calculations'!$A:$DF,BI$2,FALSE),0,99.9)</f>
        <v>5.323786014583975</v>
      </c>
      <c r="BJ43" s="114">
        <f t="shared" ca="1" si="31"/>
        <v>3.1949041594782521</v>
      </c>
      <c r="BK43" s="116"/>
      <c r="BL43" s="117"/>
      <c r="BM43" s="114">
        <f ca="1">[1]!Min_Max(VLOOKUP($B43,'YTD Calculations'!$A:$DF,BM$2,FALSE),0,99.9)</f>
        <v>1.7664598974478161</v>
      </c>
      <c r="BN43" s="114">
        <f ca="1">[1]!Min_Max(VLOOKUP($B43,'YTD Calculations'!$A:$DF,BN$2,FALSE),0,99.9)</f>
        <v>1.4197516232701137</v>
      </c>
      <c r="BO43" s="114">
        <f t="shared" ca="1" si="32"/>
        <v>0.34670827417770234</v>
      </c>
      <c r="BP43" s="118"/>
      <c r="BQ43" s="40"/>
      <c r="BR43" s="112"/>
      <c r="BS43" s="114">
        <f ca="1">[1]!Min_Max(VLOOKUP($B43,'YTD Calculations'!$A:$DF,BS$2,FALSE),0,99.9)</f>
        <v>57.69170162417624</v>
      </c>
      <c r="BT43" s="114">
        <f ca="1">[1]!Min_Max(VLOOKUP($B43,'YTD Calculations'!$A:$DF,BT$2,FALSE),0,99.9)</f>
        <v>58.778143329010057</v>
      </c>
      <c r="BU43" s="114">
        <f t="shared" ca="1" si="33"/>
        <v>-1.0864417048338169</v>
      </c>
      <c r="BV43" s="114"/>
      <c r="BW43" s="115"/>
      <c r="BX43" s="114">
        <f ca="1">[1]!Min_Max(VLOOKUP($B43,'YTD Calculations'!$A:$DF,BX$2,FALSE),0,99.9)</f>
        <v>23.550706152839933</v>
      </c>
      <c r="BY43" s="114">
        <f ca="1">[1]!Min_Max(VLOOKUP($B43,'YTD Calculations'!$A:$DF,BY$2,FALSE),0,99.9)</f>
        <v>24.132295515880138</v>
      </c>
      <c r="BZ43" s="114">
        <f t="shared" ca="1" si="34"/>
        <v>-0.58158936304020514</v>
      </c>
      <c r="CA43" s="114"/>
      <c r="CB43" s="115"/>
      <c r="CC43" s="114">
        <f ca="1">[1]!Min_Max(VLOOKUP($B43,'YTD Calculations'!$A:$DF,CC$2,FALSE),0,99.9)</f>
        <v>29.681006768307238</v>
      </c>
      <c r="CD43" s="114">
        <f ca="1">[1]!Min_Max(VLOOKUP($B43,'YTD Calculations'!$A:$DF,CD$2,FALSE),0,99.9)</f>
        <v>30.293545033012752</v>
      </c>
      <c r="CE43" s="114">
        <f t="shared" ca="1" si="35"/>
        <v>-0.61253826470551331</v>
      </c>
      <c r="CF43" s="116"/>
      <c r="CG43" s="117"/>
      <c r="CH43" s="114">
        <f ca="1">[1]!Min_Max(VLOOKUP($B43,'YTD Calculations'!$A:$DF,CH$2,FALSE),0,99.9)</f>
        <v>4.4599887030290741</v>
      </c>
      <c r="CI43" s="114">
        <f ca="1">[1]!Min_Max(VLOOKUP($B43,'YTD Calculations'!$A:$DF,CI$2,FALSE),0,99.9)</f>
        <v>4.352302780117177</v>
      </c>
      <c r="CJ43" s="114">
        <f t="shared" ca="1" si="36"/>
        <v>0.10768592291189716</v>
      </c>
      <c r="CK43" s="118"/>
      <c r="CL43" s="40"/>
      <c r="CM43" s="112"/>
      <c r="CN43" s="114">
        <f ca="1">[1]!Min_Max(VLOOKUP($B43,'YTD Calculations'!$A:$DF,CN$2,FALSE),0,99.9)</f>
        <v>44.264507854249871</v>
      </c>
      <c r="CO43" s="114">
        <f ca="1">[1]!Min_Max(VLOOKUP($B43,'YTD Calculations'!$A:$DF,CO$2,FALSE),0,99.9)</f>
        <v>0</v>
      </c>
      <c r="CP43" s="114" t="str">
        <f t="shared" ca="1" si="37"/>
        <v>NA</v>
      </c>
      <c r="CQ43" s="114"/>
      <c r="CR43" s="115"/>
      <c r="CS43" s="114">
        <f ca="1">[1]!Min_Max(VLOOKUP($B43,'YTD Calculations'!$A:$DF,CS$2,FALSE),0,99.9)</f>
        <v>24.455530419658317</v>
      </c>
      <c r="CT43" s="114">
        <f ca="1">[1]!Min_Max(VLOOKUP($B43,'YTD Calculations'!$A:$DF,CT$2,FALSE),0,99.9)</f>
        <v>0</v>
      </c>
      <c r="CU43" s="114" t="str">
        <f t="shared" ca="1" si="38"/>
        <v>NA</v>
      </c>
      <c r="CV43" s="114"/>
      <c r="CW43" s="115"/>
      <c r="CX43" s="114">
        <f ca="1">[1]!Min_Max(VLOOKUP($B43,'YTD Calculations'!$A:$DF,CX$2,FALSE),0,99.9)</f>
        <v>15.949973512534733</v>
      </c>
      <c r="CY43" s="114">
        <f ca="1">[1]!Min_Max(VLOOKUP($B43,'YTD Calculations'!$A:$DF,CY$2,FALSE),0,99.9)</f>
        <v>0</v>
      </c>
      <c r="CZ43" s="114" t="str">
        <f t="shared" ca="1" si="39"/>
        <v>NA</v>
      </c>
      <c r="DA43" s="116"/>
      <c r="DB43" s="117"/>
      <c r="DC43" s="114">
        <f ca="1">[1]!Min_Max(VLOOKUP($B43,'YTD Calculations'!$A:$DF,DC$2,FALSE),0,99.9)</f>
        <v>3.8590039220568166</v>
      </c>
      <c r="DD43" s="114">
        <f ca="1">[1]!Min_Max(VLOOKUP($B43,'YTD Calculations'!$A:$DF,DD$2,FALSE),0,99.9)</f>
        <v>0</v>
      </c>
      <c r="DE43" s="114" t="str">
        <f t="shared" ca="1" si="40"/>
        <v>NA</v>
      </c>
      <c r="DF43" s="118"/>
      <c r="DH43" s="23" t="str">
        <f t="shared" ca="1" si="41"/>
        <v>Show</v>
      </c>
    </row>
    <row r="44" spans="2:112" ht="13.5" thickBot="1">
      <c r="B44" s="66" t="s">
        <v>114</v>
      </c>
      <c r="C44" s="67" t="s">
        <v>115</v>
      </c>
      <c r="D44" s="67">
        <f ca="1">COUNTIFS($H$34:$H$43,"&gt;"&amp;0)</f>
        <v>9</v>
      </c>
      <c r="E44" s="68"/>
      <c r="F44" s="53"/>
      <c r="G44" s="119"/>
      <c r="H44" s="120">
        <f ca="1">[1]!Min_Max(VLOOKUP($B44,'YTD Calculations'!$A:$DF,H$2,FALSE),0,99.9)</f>
        <v>33.887950172803059</v>
      </c>
      <c r="I44" s="120">
        <f ca="1">[1]!Min_Max(VLOOKUP($B44,'YTD Calculations'!$A:$DF,I$2,FALSE),0,99.9)</f>
        <v>33.19300450947533</v>
      </c>
      <c r="J44" s="120">
        <f t="shared" ca="1" si="21"/>
        <v>0.69494566332772933</v>
      </c>
      <c r="K44" s="120"/>
      <c r="L44" s="121"/>
      <c r="M44" s="120">
        <f ca="1">[1]!Min_Max(VLOOKUP($B44,'YTD Calculations'!$A:$DF,M$2,FALSE),0,99.9)</f>
        <v>21.369180999295505</v>
      </c>
      <c r="N44" s="120">
        <f ca="1">[1]!Min_Max(VLOOKUP($B44,'YTD Calculations'!$A:$DF,N$2,FALSE),0,99.9)</f>
        <v>21.54258924639144</v>
      </c>
      <c r="O44" s="120">
        <f t="shared" ca="1" si="22"/>
        <v>-0.17340824709593505</v>
      </c>
      <c r="P44" s="120"/>
      <c r="Q44" s="121"/>
      <c r="R44" s="120">
        <f ca="1">[1]!Min_Max(VLOOKUP($B44,'YTD Calculations'!$A:$DF,R$2,FALSE),0,99.9)</f>
        <v>11.214700040399102</v>
      </c>
      <c r="S44" s="120">
        <f ca="1">[1]!Min_Max(VLOOKUP($B44,'YTD Calculations'!$A:$DF,S$2,FALSE),0,99.9)</f>
        <v>10.380447760073055</v>
      </c>
      <c r="T44" s="120">
        <f t="shared" ca="1" si="23"/>
        <v>0.83425228032604615</v>
      </c>
      <c r="U44" s="122"/>
      <c r="V44" s="123"/>
      <c r="W44" s="120">
        <f ca="1">[1]!Min_Max(VLOOKUP($B44,'YTD Calculations'!$A:$DF,W$2,FALSE),0,99.9)</f>
        <v>1.2803438292803166</v>
      </c>
      <c r="X44" s="120">
        <f ca="1">[1]!Min_Max(VLOOKUP($B44,'YTD Calculations'!$A:$DF,X$2,FALSE),0,99.9)</f>
        <v>1.2471833547849573</v>
      </c>
      <c r="Y44" s="120">
        <f t="shared" ca="1" si="24"/>
        <v>3.3160474495359304E-2</v>
      </c>
      <c r="Z44" s="124"/>
      <c r="AA44" s="40"/>
      <c r="AB44" s="119"/>
      <c r="AC44" s="120">
        <f ca="1">[1]!Min_Max(VLOOKUP($B44,'YTD Calculations'!$A:$DF,AC$2,FALSE),0,99.9)</f>
        <v>27.409192636758039</v>
      </c>
      <c r="AD44" s="120">
        <f ca="1">[1]!Min_Max(VLOOKUP($B44,'YTD Calculations'!$A:$DF,AD$2,FALSE),0,99.9)</f>
        <v>27.176862703853764</v>
      </c>
      <c r="AE44" s="120">
        <f t="shared" ca="1" si="25"/>
        <v>0.23232993290427473</v>
      </c>
      <c r="AF44" s="120"/>
      <c r="AG44" s="121"/>
      <c r="AH44" s="120">
        <f ca="1">[1]!Min_Max(VLOOKUP($B44,'YTD Calculations'!$A:$DF,AH$2,FALSE),0,99.9)</f>
        <v>19.088986626271616</v>
      </c>
      <c r="AI44" s="120">
        <f ca="1">[1]!Min_Max(VLOOKUP($B44,'YTD Calculations'!$A:$DF,AI$2,FALSE),0,99.9)</f>
        <v>19.294552026633514</v>
      </c>
      <c r="AJ44" s="120">
        <f t="shared" ca="1" si="26"/>
        <v>-0.2055654003618983</v>
      </c>
      <c r="AK44" s="120"/>
      <c r="AL44" s="121"/>
      <c r="AM44" s="120">
        <f ca="1">[1]!Min_Max(VLOOKUP($B44,'YTD Calculations'!$A:$DF,AM$2,FALSE),0,99.9)</f>
        <v>7.5602375342408505</v>
      </c>
      <c r="AN44" s="120">
        <f ca="1">[1]!Min_Max(VLOOKUP($B44,'YTD Calculations'!$A:$DF,AN$2,FALSE),0,99.9)</f>
        <v>7.1158508780946494</v>
      </c>
      <c r="AO44" s="120">
        <f t="shared" ca="1" si="27"/>
        <v>0.4443866561462011</v>
      </c>
      <c r="AP44" s="122"/>
      <c r="AQ44" s="123"/>
      <c r="AR44" s="120">
        <f ca="1">[1]!Min_Max(VLOOKUP($B44,'YTD Calculations'!$A:$DF,AR$2,FALSE),0,99.9)</f>
        <v>0.75996847624557129</v>
      </c>
      <c r="AS44" s="120">
        <f ca="1">[1]!Min_Max(VLOOKUP($B44,'YTD Calculations'!$A:$DF,AS$2,FALSE),0,99.9)</f>
        <v>0.76645979912560069</v>
      </c>
      <c r="AT44" s="120">
        <f t="shared" ca="1" si="28"/>
        <v>-6.4913228800294043E-3</v>
      </c>
      <c r="AU44" s="124"/>
      <c r="AV44" s="40"/>
      <c r="AW44" s="119"/>
      <c r="AX44" s="120">
        <f ca="1">[1]!Min_Max(VLOOKUP($B44,'YTD Calculations'!$A:$DF,AX$2,FALSE),0,99.9)</f>
        <v>36.332403193298155</v>
      </c>
      <c r="AY44" s="120">
        <f ca="1">[1]!Min_Max(VLOOKUP($B44,'YTD Calculations'!$A:$DF,AY$2,FALSE),0,99.9)</f>
        <v>33.626848674354186</v>
      </c>
      <c r="AZ44" s="120">
        <f t="shared" ca="1" si="29"/>
        <v>2.7055545189439698</v>
      </c>
      <c r="BA44" s="120"/>
      <c r="BB44" s="121"/>
      <c r="BC44" s="120">
        <f ca="1">[1]!Min_Max(VLOOKUP($B44,'YTD Calculations'!$A:$DF,BC$2,FALSE),0,99.9)</f>
        <v>26.16864382784237</v>
      </c>
      <c r="BD44" s="120">
        <f ca="1">[1]!Min_Max(VLOOKUP($B44,'YTD Calculations'!$A:$DF,BD$2,FALSE),0,99.9)</f>
        <v>26.494933389791491</v>
      </c>
      <c r="BE44" s="120">
        <f t="shared" ca="1" si="30"/>
        <v>-0.32628956194912107</v>
      </c>
      <c r="BF44" s="120"/>
      <c r="BG44" s="121"/>
      <c r="BH44" s="120">
        <f ca="1">[1]!Min_Max(VLOOKUP($B44,'YTD Calculations'!$A:$DF,BH$2,FALSE),0,99.9)</f>
        <v>9.0890666076928621</v>
      </c>
      <c r="BI44" s="120">
        <f ca="1">[1]!Min_Max(VLOOKUP($B44,'YTD Calculations'!$A:$DF,BI$2,FALSE),0,99.9)</f>
        <v>6.139967959666472</v>
      </c>
      <c r="BJ44" s="120">
        <f t="shared" ca="1" si="31"/>
        <v>2.9490986480263901</v>
      </c>
      <c r="BK44" s="122"/>
      <c r="BL44" s="123"/>
      <c r="BM44" s="120">
        <f ca="1">[1]!Min_Max(VLOOKUP($B44,'YTD Calculations'!$A:$DF,BM$2,FALSE),0,99.9)</f>
        <v>1.0746927577629131</v>
      </c>
      <c r="BN44" s="120">
        <f ca="1">[1]!Min_Max(VLOOKUP($B44,'YTD Calculations'!$A:$DF,BN$2,FALSE),0,99.9)</f>
        <v>0.99194732489622217</v>
      </c>
      <c r="BO44" s="120">
        <f t="shared" ca="1" si="32"/>
        <v>8.2745432866690893E-2</v>
      </c>
      <c r="BP44" s="124"/>
      <c r="BQ44" s="40"/>
      <c r="BR44" s="119"/>
      <c r="BS44" s="120">
        <f ca="1">[1]!Min_Max(VLOOKUP($B44,'YTD Calculations'!$A:$DF,BS$2,FALSE),0,99.9)</f>
        <v>57.045312921620258</v>
      </c>
      <c r="BT44" s="120">
        <f ca="1">[1]!Min_Max(VLOOKUP($B44,'YTD Calculations'!$A:$DF,BT$2,FALSE),0,99.9)</f>
        <v>57.428704980178281</v>
      </c>
      <c r="BU44" s="120">
        <f t="shared" ca="1" si="33"/>
        <v>-0.38339205855802305</v>
      </c>
      <c r="BV44" s="120"/>
      <c r="BW44" s="121"/>
      <c r="BX44" s="120">
        <f ca="1">[1]!Min_Max(VLOOKUP($B44,'YTD Calculations'!$A:$DF,BX$2,FALSE),0,99.9)</f>
        <v>21.011969090109659</v>
      </c>
      <c r="BY44" s="120">
        <f ca="1">[1]!Min_Max(VLOOKUP($B44,'YTD Calculations'!$A:$DF,BY$2,FALSE),0,99.9)</f>
        <v>20.844342629420883</v>
      </c>
      <c r="BZ44" s="120">
        <f t="shared" ca="1" si="34"/>
        <v>0.16762646068877629</v>
      </c>
      <c r="CA44" s="120"/>
      <c r="CB44" s="121"/>
      <c r="CC44" s="120">
        <f ca="1">[1]!Min_Max(VLOOKUP($B44,'YTD Calculations'!$A:$DF,CC$2,FALSE),0,99.9)</f>
        <v>32.335021140151845</v>
      </c>
      <c r="CD44" s="120">
        <f ca="1">[1]!Min_Max(VLOOKUP($B44,'YTD Calculations'!$A:$DF,CD$2,FALSE),0,99.9)</f>
        <v>32.723011041175873</v>
      </c>
      <c r="CE44" s="120">
        <f t="shared" ca="1" si="35"/>
        <v>-0.38798990102402797</v>
      </c>
      <c r="CF44" s="122"/>
      <c r="CG44" s="123"/>
      <c r="CH44" s="120">
        <f ca="1">[1]!Min_Max(VLOOKUP($B44,'YTD Calculations'!$A:$DF,CH$2,FALSE),0,99.9)</f>
        <v>3.6983226913587504</v>
      </c>
      <c r="CI44" s="120">
        <f ca="1">[1]!Min_Max(VLOOKUP($B44,'YTD Calculations'!$A:$DF,CI$2,FALSE),0,99.9)</f>
        <v>3.8613513095815231</v>
      </c>
      <c r="CJ44" s="120">
        <f t="shared" ca="1" si="36"/>
        <v>-0.1630286182227727</v>
      </c>
      <c r="CK44" s="124"/>
      <c r="CL44" s="40"/>
      <c r="CM44" s="119"/>
      <c r="CN44" s="120">
        <f ca="1">[1]!Min_Max(VLOOKUP($B44,'YTD Calculations'!$A:$DF,CN$2,FALSE),0,99.9)</f>
        <v>33.729589607521483</v>
      </c>
      <c r="CO44" s="120">
        <f ca="1">[1]!Min_Max(VLOOKUP($B44,'YTD Calculations'!$A:$DF,CO$2,FALSE),0,99.9)</f>
        <v>30.862725432204435</v>
      </c>
      <c r="CP44" s="120">
        <f t="shared" ca="1" si="37"/>
        <v>2.8668641753170476</v>
      </c>
      <c r="CQ44" s="120"/>
      <c r="CR44" s="121"/>
      <c r="CS44" s="120">
        <f ca="1">[1]!Min_Max(VLOOKUP($B44,'YTD Calculations'!$A:$DF,CS$2,FALSE),0,99.9)</f>
        <v>19.590158746350557</v>
      </c>
      <c r="CT44" s="120">
        <f ca="1">[1]!Min_Max(VLOOKUP($B44,'YTD Calculations'!$A:$DF,CT$2,FALSE),0,99.9)</f>
        <v>17.302346070593487</v>
      </c>
      <c r="CU44" s="120">
        <f t="shared" ca="1" si="38"/>
        <v>2.2878126757570705</v>
      </c>
      <c r="CV44" s="120"/>
      <c r="CW44" s="121"/>
      <c r="CX44" s="120">
        <f ca="1">[1]!Min_Max(VLOOKUP($B44,'YTD Calculations'!$A:$DF,CX$2,FALSE),0,99.9)</f>
        <v>12.643308671087858</v>
      </c>
      <c r="CY44" s="120">
        <f ca="1">[1]!Min_Max(VLOOKUP($B44,'YTD Calculations'!$A:$DF,CY$2,FALSE),0,99.9)</f>
        <v>12.223935670357754</v>
      </c>
      <c r="CZ44" s="120">
        <f t="shared" ca="1" si="39"/>
        <v>0.4193730007301042</v>
      </c>
      <c r="DA44" s="122"/>
      <c r="DB44" s="123"/>
      <c r="DC44" s="120">
        <f ca="1">[1]!Min_Max(VLOOKUP($B44,'YTD Calculations'!$A:$DF,DC$2,FALSE),0,99.9)</f>
        <v>1.4961221900830672</v>
      </c>
      <c r="DD44" s="120">
        <f ca="1">[1]!Min_Max(VLOOKUP($B44,'YTD Calculations'!$A:$DF,DD$2,FALSE),0,99.9)</f>
        <v>1.3364436912532005</v>
      </c>
      <c r="DE44" s="120">
        <f t="shared" ca="1" si="40"/>
        <v>0.15967849882986673</v>
      </c>
      <c r="DF44" s="124"/>
      <c r="DH44" s="78" t="s">
        <v>113</v>
      </c>
    </row>
    <row r="45" spans="2:112" ht="13.5" thickBot="1">
      <c r="B45" s="46"/>
      <c r="C45" s="46"/>
      <c r="D45" s="46"/>
      <c r="E45" s="46"/>
      <c r="F45" s="40"/>
      <c r="G45" s="40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0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0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0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0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H45" s="78" t="s">
        <v>113</v>
      </c>
    </row>
    <row r="46" spans="2:112">
      <c r="B46" s="50">
        <v>8611</v>
      </c>
      <c r="C46" s="51" t="str">
        <f>VLOOKUP(B46,Stores!$A:$H,8,FALSE)</f>
        <v>8611 - Plano, TX</v>
      </c>
      <c r="D46" s="40" t="str">
        <f>VLOOKUP(B46,Stores!$A:$H,7,FALSE)</f>
        <v>TX</v>
      </c>
      <c r="E46" s="52">
        <f>VLOOKUP(B46,Stores!$A:$F,6,FALSE)</f>
        <v>42672</v>
      </c>
      <c r="F46" s="53"/>
      <c r="G46" s="79"/>
      <c r="H46" s="125">
        <f ca="1">[1]!Min_Max(VLOOKUP($B46,'YTD Calculations'!$A:$DF,H$2,FALSE),0,99.9)</f>
        <v>31.32337145007547</v>
      </c>
      <c r="I46" s="126">
        <f ca="1">[1]!Min_Max(VLOOKUP($B46,'YTD Calculations'!$A:$DF,I$2,FALSE),0,99.9)</f>
        <v>32.225752371566792</v>
      </c>
      <c r="J46" s="126">
        <f ca="1">IF(OR(H46=0,I46=0),"NA",H46-I46)</f>
        <v>-0.90238092149132143</v>
      </c>
      <c r="K46" s="126"/>
      <c r="L46" s="127"/>
      <c r="M46" s="126">
        <f ca="1">[1]!Min_Max(VLOOKUP($B46,'YTD Calculations'!$A:$DF,M$2,FALSE),0,99.9)</f>
        <v>20.814623348270008</v>
      </c>
      <c r="N46" s="126">
        <f ca="1">[1]!Min_Max(VLOOKUP($B46,'YTD Calculations'!$A:$DF,N$2,FALSE),0,99.9)</f>
        <v>21.917811967359352</v>
      </c>
      <c r="O46" s="126">
        <f ca="1">IF(OR(M46=0,N46=0),"NA",M46-N46)</f>
        <v>-1.1031886190893445</v>
      </c>
      <c r="P46" s="126"/>
      <c r="Q46" s="127"/>
      <c r="R46" s="126">
        <f ca="1">[1]!Min_Max(VLOOKUP($B46,'YTD Calculations'!$A:$DF,R$2,FALSE),0,99.9)</f>
        <v>9.1767031609625747</v>
      </c>
      <c r="S46" s="126">
        <f ca="1">[1]!Min_Max(VLOOKUP($B46,'YTD Calculations'!$A:$DF,S$2,FALSE),0,99.9)</f>
        <v>8.6268969970561002</v>
      </c>
      <c r="T46" s="126">
        <f ca="1">IF(OR(R46=0,S46=0),"NA",R46-S46)</f>
        <v>0.54980616390647441</v>
      </c>
      <c r="U46" s="128"/>
      <c r="V46" s="129"/>
      <c r="W46" s="126">
        <f ca="1">[1]!Min_Max(VLOOKUP($B46,'YTD Calculations'!$A:$DF,W$2,FALSE),0,99.9)</f>
        <v>1.2241357085287403</v>
      </c>
      <c r="X46" s="126">
        <f ca="1">[1]!Min_Max(VLOOKUP($B46,'YTD Calculations'!$A:$DF,X$2,FALSE),0,99.9)</f>
        <v>1.6810434071513396</v>
      </c>
      <c r="Y46" s="126">
        <f ca="1">IF(OR(W46=0,X46=0),"NA",W46-X46)</f>
        <v>-0.45690769862259928</v>
      </c>
      <c r="Z46" s="130"/>
      <c r="AA46" s="40"/>
      <c r="AB46" s="79"/>
      <c r="AC46" s="126">
        <f ca="1">[1]!Min_Max(VLOOKUP($B46,'YTD Calculations'!$A:$DF,AC$2,FALSE),0,99.9)</f>
        <v>25.029976495181948</v>
      </c>
      <c r="AD46" s="126">
        <f ca="1">[1]!Min_Max(VLOOKUP($B46,'YTD Calculations'!$A:$DF,AD$2,FALSE),0,99.9)</f>
        <v>28.46655491330668</v>
      </c>
      <c r="AE46" s="126">
        <f ca="1">IF(OR(AC46=0,AD46=0),"NA",AC46-AD46)</f>
        <v>-3.4365784181247321</v>
      </c>
      <c r="AF46" s="126"/>
      <c r="AG46" s="127"/>
      <c r="AH46" s="126">
        <f ca="1">[1]!Min_Max(VLOOKUP($B46,'YTD Calculations'!$A:$DF,AH$2,FALSE),0,99.9)</f>
        <v>17.812518893063704</v>
      </c>
      <c r="AI46" s="126">
        <f ca="1">[1]!Min_Max(VLOOKUP($B46,'YTD Calculations'!$A:$DF,AI$2,FALSE),0,99.9)</f>
        <v>20.752921152076755</v>
      </c>
      <c r="AJ46" s="126">
        <f ca="1">IF(OR(AH46=0,AI46=0),"NA",AH46-AI46)</f>
        <v>-2.9404022590130516</v>
      </c>
      <c r="AK46" s="126"/>
      <c r="AL46" s="127"/>
      <c r="AM46" s="126">
        <f ca="1">[1]!Min_Max(VLOOKUP($B46,'YTD Calculations'!$A:$DF,AM$2,FALSE),0,99.9)</f>
        <v>6.4345034902676082</v>
      </c>
      <c r="AN46" s="126">
        <f ca="1">[1]!Min_Max(VLOOKUP($B46,'YTD Calculations'!$A:$DF,AN$2,FALSE),0,99.9)</f>
        <v>6.912857493498108</v>
      </c>
      <c r="AO46" s="126">
        <f ca="1">IF(OR(AM46=0,AN46=0),"NA",AM46-AN46)</f>
        <v>-0.47835400323049981</v>
      </c>
      <c r="AP46" s="128"/>
      <c r="AQ46" s="129"/>
      <c r="AR46" s="126">
        <f ca="1">[1]!Min_Max(VLOOKUP($B46,'YTD Calculations'!$A:$DF,AR$2,FALSE),0,99.9)</f>
        <v>0.78295411185064201</v>
      </c>
      <c r="AS46" s="126">
        <f ca="1">[1]!Min_Max(VLOOKUP($B46,'YTD Calculations'!$A:$DF,AS$2,FALSE),0,99.9)</f>
        <v>0.80077626773181199</v>
      </c>
      <c r="AT46" s="126">
        <f ca="1">IF(OR(AR46=0,AS46=0),"NA",AR46-AS46)</f>
        <v>-1.7822155881169977E-2</v>
      </c>
      <c r="AU46" s="130"/>
      <c r="AV46" s="40"/>
      <c r="AW46" s="79"/>
      <c r="AX46" s="126">
        <f ca="1">[1]!Min_Max(VLOOKUP($B46,'YTD Calculations'!$A:$DF,AX$2,FALSE),0,99.9)</f>
        <v>36.51338402962638</v>
      </c>
      <c r="AY46" s="126">
        <f ca="1">[1]!Min_Max(VLOOKUP($B46,'YTD Calculations'!$A:$DF,AY$2,FALSE),0,99.9)</f>
        <v>30.116941611792242</v>
      </c>
      <c r="AZ46" s="126">
        <f ca="1">IF(OR(AX46=0,AY46=0),"NA",AX46-AY46)</f>
        <v>6.3964424178341375</v>
      </c>
      <c r="BA46" s="126"/>
      <c r="BB46" s="127"/>
      <c r="BC46" s="126">
        <f ca="1">[1]!Min_Max(VLOOKUP($B46,'YTD Calculations'!$A:$DF,BC$2,FALSE),0,99.9)</f>
        <v>26.302779551223242</v>
      </c>
      <c r="BD46" s="126">
        <f ca="1">[1]!Min_Max(VLOOKUP($B46,'YTD Calculations'!$A:$DF,BD$2,FALSE),0,99.9)</f>
        <v>22.98634752106738</v>
      </c>
      <c r="BE46" s="126">
        <f ca="1">IF(OR(BC46=0,BD46=0),"NA",BC46-BD46)</f>
        <v>3.3164320301558625</v>
      </c>
      <c r="BF46" s="126"/>
      <c r="BG46" s="127"/>
      <c r="BH46" s="126">
        <f ca="1">[1]!Min_Max(VLOOKUP($B46,'YTD Calculations'!$A:$DF,BH$2,FALSE),0,99.9)</f>
        <v>8.8736576613445521</v>
      </c>
      <c r="BI46" s="126">
        <f ca="1">[1]!Min_Max(VLOOKUP($B46,'YTD Calculations'!$A:$DF,BI$2,FALSE),0,99.9)</f>
        <v>5.1513714658518364</v>
      </c>
      <c r="BJ46" s="126">
        <f ca="1">IF(OR(BH46=0,BI46=0),"NA",BH46-BI46)</f>
        <v>3.7222861954927158</v>
      </c>
      <c r="BK46" s="128"/>
      <c r="BL46" s="129"/>
      <c r="BM46" s="126">
        <f ca="1">[1]!Min_Max(VLOOKUP($B46,'YTD Calculations'!$A:$DF,BM$2,FALSE),0,99.9)</f>
        <v>1.3369468170585952</v>
      </c>
      <c r="BN46" s="126">
        <f ca="1">[1]!Min_Max(VLOOKUP($B46,'YTD Calculations'!$A:$DF,BN$2,FALSE),0,99.9)</f>
        <v>1.9792226248730271</v>
      </c>
      <c r="BO46" s="126">
        <f ca="1">IF(OR(BM46=0,BN46=0),"NA",BM46-BN46)</f>
        <v>-0.64227580781443194</v>
      </c>
      <c r="BP46" s="130"/>
      <c r="BQ46" s="40"/>
      <c r="BR46" s="79"/>
      <c r="BS46" s="126">
        <f ca="1">[1]!Min_Max(VLOOKUP($B46,'YTD Calculations'!$A:$DF,BS$2,FALSE),0,99.9)</f>
        <v>49.845672251371965</v>
      </c>
      <c r="BT46" s="126">
        <f ca="1">[1]!Min_Max(VLOOKUP($B46,'YTD Calculations'!$A:$DF,BT$2,FALSE),0,99.9)</f>
        <v>52.746648101867144</v>
      </c>
      <c r="BU46" s="126">
        <f ca="1">IF(OR(BS46=0,BT46=0),"NA",BS46-BT46)</f>
        <v>-2.900975850495179</v>
      </c>
      <c r="BV46" s="126"/>
      <c r="BW46" s="127"/>
      <c r="BX46" s="126">
        <f ca="1">[1]!Min_Max(VLOOKUP($B46,'YTD Calculations'!$A:$DF,BX$2,FALSE),0,99.9)</f>
        <v>20.593389851838982</v>
      </c>
      <c r="BY46" s="126">
        <f ca="1">[1]!Min_Max(VLOOKUP($B46,'YTD Calculations'!$A:$DF,BY$2,FALSE),0,99.9)</f>
        <v>22.426311671143278</v>
      </c>
      <c r="BZ46" s="126">
        <f ca="1">IF(OR(BX46=0,BY46=0),"NA",BX46-BY46)</f>
        <v>-1.8329218193042962</v>
      </c>
      <c r="CA46" s="126"/>
      <c r="CB46" s="127"/>
      <c r="CC46" s="126">
        <f ca="1">[1]!Min_Max(VLOOKUP($B46,'YTD Calculations'!$A:$DF,CC$2,FALSE),0,99.9)</f>
        <v>24.940858818206348</v>
      </c>
      <c r="CD46" s="126">
        <f ca="1">[1]!Min_Max(VLOOKUP($B46,'YTD Calculations'!$A:$DF,CD$2,FALSE),0,99.9)</f>
        <v>25.846251859814593</v>
      </c>
      <c r="CE46" s="126">
        <f ca="1">IF(OR(CC46=0,CD46=0),"NA",CC46-CD46)</f>
        <v>-0.90539304160824585</v>
      </c>
      <c r="CF46" s="128"/>
      <c r="CG46" s="129"/>
      <c r="CH46" s="126">
        <f ca="1">[1]!Min_Max(VLOOKUP($B46,'YTD Calculations'!$A:$DF,CH$2,FALSE),0,99.9)</f>
        <v>4.3114235813266353</v>
      </c>
      <c r="CI46" s="126">
        <f ca="1">[1]!Min_Max(VLOOKUP($B46,'YTD Calculations'!$A:$DF,CI$2,FALSE),0,99.9)</f>
        <v>4.4740845709092723</v>
      </c>
      <c r="CJ46" s="126">
        <f ca="1">IF(OR(CH46=0,CI46=0),"NA",CH46-CI46)</f>
        <v>-0.16266098958263697</v>
      </c>
      <c r="CK46" s="130"/>
      <c r="CL46" s="40"/>
      <c r="CM46" s="79"/>
      <c r="CN46" s="126">
        <f ca="1">[1]!Min_Max(VLOOKUP($B46,'YTD Calculations'!$A:$DF,CN$2,FALSE),0,99.9)</f>
        <v>24.507252684627268</v>
      </c>
      <c r="CO46" s="126">
        <f ca="1">[1]!Min_Max(VLOOKUP($B46,'YTD Calculations'!$A:$DF,CO$2,FALSE),0,99.9)</f>
        <v>24.843976840523684</v>
      </c>
      <c r="CP46" s="126">
        <f ca="1">IF(OR(CN46=0,CO46=0),"NA",CN46-CO46)</f>
        <v>-0.33672415589641602</v>
      </c>
      <c r="CQ46" s="126"/>
      <c r="CR46" s="127"/>
      <c r="CS46" s="126">
        <f ca="1">[1]!Min_Max(VLOOKUP($B46,'YTD Calculations'!$A:$DF,CS$2,FALSE),0,99.9)</f>
        <v>15.326253247252827</v>
      </c>
      <c r="CT46" s="126">
        <f ca="1">[1]!Min_Max(VLOOKUP($B46,'YTD Calculations'!$A:$DF,CT$2,FALSE),0,99.9)</f>
        <v>17.07594950802628</v>
      </c>
      <c r="CU46" s="126">
        <f ca="1">IF(OR(CS46=0,CT46=0),"NA",CS46-CT46)</f>
        <v>-1.7496962607734527</v>
      </c>
      <c r="CV46" s="126"/>
      <c r="CW46" s="127"/>
      <c r="CX46" s="126">
        <f ca="1">[1]!Min_Max(VLOOKUP($B46,'YTD Calculations'!$A:$DF,CX$2,FALSE),0,99.9)</f>
        <v>8.1589054932589455</v>
      </c>
      <c r="CY46" s="126">
        <f ca="1">[1]!Min_Max(VLOOKUP($B46,'YTD Calculations'!$A:$DF,CY$2,FALSE),0,99.9)</f>
        <v>6.9430778973373322</v>
      </c>
      <c r="CZ46" s="126">
        <f ca="1">IF(OR(CX46=0,CY46=0),"NA",CX46-CY46)</f>
        <v>1.2158275959216134</v>
      </c>
      <c r="DA46" s="128"/>
      <c r="DB46" s="129"/>
      <c r="DC46" s="126">
        <f ca="1">[1]!Min_Max(VLOOKUP($B46,'YTD Calculations'!$A:$DF,DC$2,FALSE),0,99.9)</f>
        <v>1.0220939441154959</v>
      </c>
      <c r="DD46" s="126">
        <f ca="1">[1]!Min_Max(VLOOKUP($B46,'YTD Calculations'!$A:$DF,DD$2,FALSE),0,99.9)</f>
        <v>0.82494943516007291</v>
      </c>
      <c r="DE46" s="126">
        <f ca="1">IF(OR(DC46=0,DD46=0),"NA",DC46-DD46)</f>
        <v>0.19714450895542301</v>
      </c>
      <c r="DF46" s="130"/>
      <c r="DH46" s="23" t="str">
        <f ca="1">IF(H46=0,"Hide","Show")</f>
        <v>Show</v>
      </c>
    </row>
    <row r="47" spans="2:112">
      <c r="B47" s="50">
        <v>8610</v>
      </c>
      <c r="C47" s="51" t="str">
        <f>VLOOKUP(B47,Stores!$A:$H,8,FALSE)</f>
        <v>8610 - Dallas Uptown, TX</v>
      </c>
      <c r="D47" s="40" t="str">
        <f>VLOOKUP(B47,Stores!$A:$H,7,FALSE)</f>
        <v>TX</v>
      </c>
      <c r="E47" s="52">
        <f>VLOOKUP(B47,Stores!$A:$F,6,FALSE)</f>
        <v>39853</v>
      </c>
      <c r="F47" s="53"/>
      <c r="G47" s="54"/>
      <c r="H47" s="111">
        <f ca="1">[1]!Min_Max(VLOOKUP($B47,'YTD Calculations'!$A:$DF,H$2,FALSE),0,99.9)</f>
        <v>31.014539370150086</v>
      </c>
      <c r="I47" s="53">
        <f ca="1">[1]!Min_Max(VLOOKUP($B47,'YTD Calculations'!$A:$DF,I$2,FALSE),0,99.9)</f>
        <v>31.396756458130092</v>
      </c>
      <c r="J47" s="53">
        <f ca="1">IF(OR(H47=0,I47=0),"NA",H47-I47)</f>
        <v>-0.3822170879800062</v>
      </c>
      <c r="K47" s="53"/>
      <c r="L47" s="110"/>
      <c r="M47" s="53">
        <f ca="1">[1]!Min_Max(VLOOKUP($B47,'YTD Calculations'!$A:$DF,M$2,FALSE),0,99.9)</f>
        <v>19.886681501752872</v>
      </c>
      <c r="N47" s="53">
        <f ca="1">[1]!Min_Max(VLOOKUP($B47,'YTD Calculations'!$A:$DF,N$2,FALSE),0,99.9)</f>
        <v>19.661281599265131</v>
      </c>
      <c r="O47" s="53">
        <f ca="1">IF(OR(M47=0,N47=0),"NA",M47-N47)</f>
        <v>0.22539990248774089</v>
      </c>
      <c r="P47" s="53"/>
      <c r="Q47" s="110"/>
      <c r="R47" s="53">
        <f ca="1">[1]!Min_Max(VLOOKUP($B47,'YTD Calculations'!$A:$DF,R$2,FALSE),0,99.9)</f>
        <v>9.8905358679666833</v>
      </c>
      <c r="S47" s="53">
        <f ca="1">[1]!Min_Max(VLOOKUP($B47,'YTD Calculations'!$A:$DF,S$2,FALSE),0,99.9)</f>
        <v>10.391586034779223</v>
      </c>
      <c r="T47" s="53">
        <f ca="1">IF(OR(R47=0,S47=0),"NA",R47-S47)</f>
        <v>-0.50105016681254</v>
      </c>
      <c r="U47" s="40"/>
      <c r="V47" s="108"/>
      <c r="W47" s="53">
        <f ca="1">[1]!Min_Max(VLOOKUP($B47,'YTD Calculations'!$A:$DF,W$2,FALSE),0,99.9)</f>
        <v>1.2373220004305325</v>
      </c>
      <c r="X47" s="53">
        <f ca="1">[1]!Min_Max(VLOOKUP($B47,'YTD Calculations'!$A:$DF,X$2,FALSE),0,99.9)</f>
        <v>1.3438888240857376</v>
      </c>
      <c r="Y47" s="53">
        <f ca="1">IF(OR(W47=0,X47=0),"NA",W47-X47)</f>
        <v>-0.10656682365520509</v>
      </c>
      <c r="Z47" s="48"/>
      <c r="AA47" s="40"/>
      <c r="AB47" s="54"/>
      <c r="AC47" s="53">
        <f ca="1">[1]!Min_Max(VLOOKUP($B47,'YTD Calculations'!$A:$DF,AC$2,FALSE),0,99.9)</f>
        <v>26.170571065312824</v>
      </c>
      <c r="AD47" s="53">
        <f ca="1">[1]!Min_Max(VLOOKUP($B47,'YTD Calculations'!$A:$DF,AD$2,FALSE),0,99.9)</f>
        <v>26.816809520681854</v>
      </c>
      <c r="AE47" s="53">
        <f ca="1">IF(OR(AC47=0,AD47=0),"NA",AC47-AD47)</f>
        <v>-0.64623845536902991</v>
      </c>
      <c r="AF47" s="53"/>
      <c r="AG47" s="110"/>
      <c r="AH47" s="53">
        <f ca="1">[1]!Min_Max(VLOOKUP($B47,'YTD Calculations'!$A:$DF,AH$2,FALSE),0,99.9)</f>
        <v>17.642548349268495</v>
      </c>
      <c r="AI47" s="53">
        <f ca="1">[1]!Min_Max(VLOOKUP($B47,'YTD Calculations'!$A:$DF,AI$2,FALSE),0,99.9)</f>
        <v>18.917878597335221</v>
      </c>
      <c r="AJ47" s="53">
        <f ca="1">IF(OR(AH47=0,AI47=0),"NA",AH47-AI47)</f>
        <v>-1.2753302480667266</v>
      </c>
      <c r="AK47" s="53"/>
      <c r="AL47" s="110"/>
      <c r="AM47" s="53">
        <f ca="1">[1]!Min_Max(VLOOKUP($B47,'YTD Calculations'!$A:$DF,AM$2,FALSE),0,99.9)</f>
        <v>7.6787784594019177</v>
      </c>
      <c r="AN47" s="53">
        <f ca="1">[1]!Min_Max(VLOOKUP($B47,'YTD Calculations'!$A:$DF,AN$2,FALSE),0,99.9)</f>
        <v>6.9796778297091384</v>
      </c>
      <c r="AO47" s="53">
        <f ca="1">IF(OR(AM47=0,AN47=0),"NA",AM47-AN47)</f>
        <v>0.69910062969277931</v>
      </c>
      <c r="AP47" s="40"/>
      <c r="AQ47" s="108"/>
      <c r="AR47" s="53">
        <f ca="1">[1]!Min_Max(VLOOKUP($B47,'YTD Calculations'!$A:$DF,AR$2,FALSE),0,99.9)</f>
        <v>0.84924425664241809</v>
      </c>
      <c r="AS47" s="53">
        <f ca="1">[1]!Min_Max(VLOOKUP($B47,'YTD Calculations'!$A:$DF,AS$2,FALSE),0,99.9)</f>
        <v>0.91925309363749141</v>
      </c>
      <c r="AT47" s="53">
        <f ca="1">IF(OR(AR47=0,AS47=0),"NA",AR47-AS47)</f>
        <v>-7.000883699507332E-2</v>
      </c>
      <c r="AU47" s="48"/>
      <c r="AV47" s="40"/>
      <c r="AW47" s="54"/>
      <c r="AX47" s="53">
        <f ca="1">[1]!Min_Max(VLOOKUP($B47,'YTD Calculations'!$A:$DF,AX$2,FALSE),0,99.9)</f>
        <v>38.072737147117778</v>
      </c>
      <c r="AY47" s="53">
        <f ca="1">[1]!Min_Max(VLOOKUP($B47,'YTD Calculations'!$A:$DF,AY$2,FALSE),0,99.9)</f>
        <v>36.431262457679573</v>
      </c>
      <c r="AZ47" s="53">
        <f ca="1">IF(OR(AX47=0,AY47=0),"NA",AX47-AY47)</f>
        <v>1.6414746894382048</v>
      </c>
      <c r="BA47" s="53"/>
      <c r="BB47" s="110"/>
      <c r="BC47" s="53">
        <f ca="1">[1]!Min_Max(VLOOKUP($B47,'YTD Calculations'!$A:$DF,BC$2,FALSE),0,99.9)</f>
        <v>25.105755777277878</v>
      </c>
      <c r="BD47" s="53">
        <f ca="1">[1]!Min_Max(VLOOKUP($B47,'YTD Calculations'!$A:$DF,BD$2,FALSE),0,99.9)</f>
        <v>29.384475942226988</v>
      </c>
      <c r="BE47" s="53">
        <f ca="1">IF(OR(BC47=0,BD47=0),"NA",BC47-BD47)</f>
        <v>-4.2787201649491102</v>
      </c>
      <c r="BF47" s="53"/>
      <c r="BG47" s="110"/>
      <c r="BH47" s="53">
        <f ca="1">[1]!Min_Max(VLOOKUP($B47,'YTD Calculations'!$A:$DF,BH$2,FALSE),0,99.9)</f>
        <v>12.232726196199318</v>
      </c>
      <c r="BI47" s="53">
        <f ca="1">[1]!Min_Max(VLOOKUP($B47,'YTD Calculations'!$A:$DF,BI$2,FALSE),0,99.9)</f>
        <v>6.1575824278763163</v>
      </c>
      <c r="BJ47" s="53">
        <f ca="1">IF(OR(BH47=0,BI47=0),"NA",BH47-BI47)</f>
        <v>6.0751437683230014</v>
      </c>
      <c r="BK47" s="40"/>
      <c r="BL47" s="108"/>
      <c r="BM47" s="53">
        <f ca="1">[1]!Min_Max(VLOOKUP($B47,'YTD Calculations'!$A:$DF,BM$2,FALSE),0,99.9)</f>
        <v>0.73425517364057691</v>
      </c>
      <c r="BN47" s="53">
        <f ca="1">[1]!Min_Max(VLOOKUP($B47,'YTD Calculations'!$A:$DF,BN$2,FALSE),0,99.9)</f>
        <v>0.88920408757626257</v>
      </c>
      <c r="BO47" s="53">
        <f ca="1">IF(OR(BM47=0,BN47=0),"NA",BM47-BN47)</f>
        <v>-0.15494891393568566</v>
      </c>
      <c r="BP47" s="48"/>
      <c r="BQ47" s="40"/>
      <c r="BR47" s="54"/>
      <c r="BS47" s="53">
        <f ca="1">[1]!Min_Max(VLOOKUP($B47,'YTD Calculations'!$A:$DF,BS$2,FALSE),0,99.9)</f>
        <v>61.826993282779966</v>
      </c>
      <c r="BT47" s="53">
        <f ca="1">[1]!Min_Max(VLOOKUP($B47,'YTD Calculations'!$A:$DF,BT$2,FALSE),0,99.9)</f>
        <v>60.263678293707777</v>
      </c>
      <c r="BU47" s="53">
        <f ca="1">IF(OR(BS47=0,BT47=0),"NA",BS47-BT47)</f>
        <v>1.5633149890721896</v>
      </c>
      <c r="BV47" s="53"/>
      <c r="BW47" s="110"/>
      <c r="BX47" s="53">
        <f ca="1">[1]!Min_Max(VLOOKUP($B47,'YTD Calculations'!$A:$DF,BX$2,FALSE),0,99.9)</f>
        <v>21.828376163221563</v>
      </c>
      <c r="BY47" s="53">
        <f ca="1">[1]!Min_Max(VLOOKUP($B47,'YTD Calculations'!$A:$DF,BY$2,FALSE),0,99.9)</f>
        <v>21.109874927109928</v>
      </c>
      <c r="BZ47" s="53">
        <f ca="1">IF(OR(BX47=0,BY47=0),"NA",BX47-BY47)</f>
        <v>0.71850123611163497</v>
      </c>
      <c r="CA47" s="53"/>
      <c r="CB47" s="110"/>
      <c r="CC47" s="53">
        <f ca="1">[1]!Min_Max(VLOOKUP($B47,'YTD Calculations'!$A:$DF,CC$2,FALSE),0,99.9)</f>
        <v>34.876967338004405</v>
      </c>
      <c r="CD47" s="53">
        <f ca="1">[1]!Min_Max(VLOOKUP($B47,'YTD Calculations'!$A:$DF,CD$2,FALSE),0,99.9)</f>
        <v>33.775384982632147</v>
      </c>
      <c r="CE47" s="53">
        <f ca="1">IF(OR(CC47=0,CD47=0),"NA",CC47-CD47)</f>
        <v>1.1015823553722583</v>
      </c>
      <c r="CF47" s="40"/>
      <c r="CG47" s="108"/>
      <c r="CH47" s="53">
        <f ca="1">[1]!Min_Max(VLOOKUP($B47,'YTD Calculations'!$A:$DF,CH$2,FALSE),0,99.9)</f>
        <v>5.1216497815539892</v>
      </c>
      <c r="CI47" s="53">
        <f ca="1">[1]!Min_Max(VLOOKUP($B47,'YTD Calculations'!$A:$DF,CI$2,FALSE),0,99.9)</f>
        <v>5.3784183839657063</v>
      </c>
      <c r="CJ47" s="53">
        <f ca="1">IF(OR(CH47=0,CI47=0),"NA",CH47-CI47)</f>
        <v>-0.25676860241171706</v>
      </c>
      <c r="CK47" s="48"/>
      <c r="CL47" s="40"/>
      <c r="CM47" s="54"/>
      <c r="CN47" s="53">
        <f ca="1">[1]!Min_Max(VLOOKUP($B47,'YTD Calculations'!$A:$DF,CN$2,FALSE),0,99.9)</f>
        <v>27.567450777834939</v>
      </c>
      <c r="CO47" s="53">
        <f ca="1">[1]!Min_Max(VLOOKUP($B47,'YTD Calculations'!$A:$DF,CO$2,FALSE),0,99.9)</f>
        <v>29.719799407255614</v>
      </c>
      <c r="CP47" s="53">
        <f ca="1">IF(OR(CN47=0,CO47=0),"NA",CN47-CO47)</f>
        <v>-2.1523486294206755</v>
      </c>
      <c r="CQ47" s="53"/>
      <c r="CR47" s="110"/>
      <c r="CS47" s="53">
        <f ca="1">[1]!Min_Max(VLOOKUP($B47,'YTD Calculations'!$A:$DF,CS$2,FALSE),0,99.9)</f>
        <v>14.729427488978375</v>
      </c>
      <c r="CT47" s="53">
        <f ca="1">[1]!Min_Max(VLOOKUP($B47,'YTD Calculations'!$A:$DF,CT$2,FALSE),0,99.9)</f>
        <v>17.907375065423356</v>
      </c>
      <c r="CU47" s="53">
        <f ca="1">IF(OR(CS47=0,CT47=0),"NA",CS47-CT47)</f>
        <v>-3.1779475764449803</v>
      </c>
      <c r="CV47" s="53"/>
      <c r="CW47" s="110"/>
      <c r="CX47" s="53">
        <f ca="1">[1]!Min_Max(VLOOKUP($B47,'YTD Calculations'!$A:$DF,CX$2,FALSE),0,99.9)</f>
        <v>10.77409808178939</v>
      </c>
      <c r="CY47" s="53">
        <f ca="1">[1]!Min_Max(VLOOKUP($B47,'YTD Calculations'!$A:$DF,CY$2,FALSE),0,99.9)</f>
        <v>9.7485992374059798</v>
      </c>
      <c r="CZ47" s="53">
        <f ca="1">IF(OR(CX47=0,CY47=0),"NA",CX47-CY47)</f>
        <v>1.0254988443834101</v>
      </c>
      <c r="DA47" s="40"/>
      <c r="DB47" s="108"/>
      <c r="DC47" s="53">
        <f ca="1">[1]!Min_Max(VLOOKUP($B47,'YTD Calculations'!$A:$DF,DC$2,FALSE),0,99.9)</f>
        <v>2.0639252070671743</v>
      </c>
      <c r="DD47" s="53">
        <f ca="1">[1]!Min_Max(VLOOKUP($B47,'YTD Calculations'!$A:$DF,DD$2,FALSE),0,99.9)</f>
        <v>2.0638251044262779</v>
      </c>
      <c r="DE47" s="53">
        <f ca="1">IF(OR(DC47=0,DD47=0),"NA",DC47-DD47)</f>
        <v>1.0010264089643783E-4</v>
      </c>
      <c r="DF47" s="48"/>
      <c r="DH47" s="23" t="str">
        <f ca="1">IF(H47=0,"Hide","Show")</f>
        <v>Show</v>
      </c>
    </row>
    <row r="48" spans="2:112">
      <c r="B48" s="50">
        <v>8650</v>
      </c>
      <c r="C48" s="51" t="str">
        <f>VLOOKUP(B48,Stores!$A:$H,8,FALSE)</f>
        <v>8650 - Chicago, IL</v>
      </c>
      <c r="D48" s="40" t="str">
        <f>VLOOKUP(B48,Stores!$A:$H,7,FALSE)</f>
        <v>IL</v>
      </c>
      <c r="E48" s="52">
        <f>VLOOKUP(B48,Stores!$A:$F,6,FALSE)</f>
        <v>41545</v>
      </c>
      <c r="F48" s="53"/>
      <c r="G48" s="54"/>
      <c r="H48" s="111">
        <f ca="1">[1]!Min_Max(VLOOKUP($B48,'YTD Calculations'!$A:$DF,H$2,FALSE),0,99.9)</f>
        <v>31.361106957955485</v>
      </c>
      <c r="I48" s="53">
        <f ca="1">[1]!Min_Max(VLOOKUP($B48,'YTD Calculations'!$A:$DF,I$2,FALSE),0,99.9)</f>
        <v>34.027436794307576</v>
      </c>
      <c r="J48" s="53">
        <f ca="1">IF(OR(H48=0,I48=0),"NA",H48-I48)</f>
        <v>-2.6663298363520909</v>
      </c>
      <c r="K48" s="53"/>
      <c r="L48" s="110"/>
      <c r="M48" s="53">
        <f ca="1">[1]!Min_Max(VLOOKUP($B48,'YTD Calculations'!$A:$DF,M$2,FALSE),0,99.9)</f>
        <v>18.063290764885039</v>
      </c>
      <c r="N48" s="53">
        <f ca="1">[1]!Min_Max(VLOOKUP($B48,'YTD Calculations'!$A:$DF,N$2,FALSE),0,99.9)</f>
        <v>19.618096932481201</v>
      </c>
      <c r="O48" s="53">
        <f ca="1">IF(OR(M48=0,N48=0),"NA",M48-N48)</f>
        <v>-1.554806167596162</v>
      </c>
      <c r="P48" s="53"/>
      <c r="Q48" s="110"/>
      <c r="R48" s="53">
        <f ca="1">[1]!Min_Max(VLOOKUP($B48,'YTD Calculations'!$A:$DF,R$2,FALSE),0,99.9)</f>
        <v>10.850003902359104</v>
      </c>
      <c r="S48" s="53">
        <f ca="1">[1]!Min_Max(VLOOKUP($B48,'YTD Calculations'!$A:$DF,S$2,FALSE),0,99.9)</f>
        <v>11.864600339625152</v>
      </c>
      <c r="T48" s="53">
        <f ca="1">IF(OR(R48=0,S48=0),"NA",R48-S48)</f>
        <v>-1.0145964372660483</v>
      </c>
      <c r="U48" s="40"/>
      <c r="V48" s="108"/>
      <c r="W48" s="53">
        <f ca="1">[1]!Min_Max(VLOOKUP($B48,'YTD Calculations'!$A:$DF,W$2,FALSE),0,99.9)</f>
        <v>1.2496238141425204</v>
      </c>
      <c r="X48" s="53">
        <f ca="1">[1]!Min_Max(VLOOKUP($B48,'YTD Calculations'!$A:$DF,X$2,FALSE),0,99.9)</f>
        <v>1.3997052957049232</v>
      </c>
      <c r="Y48" s="53">
        <f ca="1">IF(OR(W48=0,X48=0),"NA",W48-X48)</f>
        <v>-0.15008148156240275</v>
      </c>
      <c r="Z48" s="48"/>
      <c r="AA48" s="40"/>
      <c r="AB48" s="54"/>
      <c r="AC48" s="53">
        <f ca="1">[1]!Min_Max(VLOOKUP($B48,'YTD Calculations'!$A:$DF,AC$2,FALSE),0,99.9)</f>
        <v>24.48606400123067</v>
      </c>
      <c r="AD48" s="53">
        <f ca="1">[1]!Min_Max(VLOOKUP($B48,'YTD Calculations'!$A:$DF,AD$2,FALSE),0,99.9)</f>
        <v>25.381557797917658</v>
      </c>
      <c r="AE48" s="53">
        <f ca="1">IF(OR(AC48=0,AD48=0),"NA",AC48-AD48)</f>
        <v>-0.89549379668698847</v>
      </c>
      <c r="AF48" s="53"/>
      <c r="AG48" s="110"/>
      <c r="AH48" s="53">
        <f ca="1">[1]!Min_Max(VLOOKUP($B48,'YTD Calculations'!$A:$DF,AH$2,FALSE),0,99.9)</f>
        <v>17.211570536171052</v>
      </c>
      <c r="AI48" s="53">
        <f ca="1">[1]!Min_Max(VLOOKUP($B48,'YTD Calculations'!$A:$DF,AI$2,FALSE),0,99.9)</f>
        <v>17.953842999165001</v>
      </c>
      <c r="AJ48" s="53">
        <f ca="1">IF(OR(AH48=0,AI48=0),"NA",AH48-AI48)</f>
        <v>-0.74227246299394878</v>
      </c>
      <c r="AK48" s="53"/>
      <c r="AL48" s="110"/>
      <c r="AM48" s="53">
        <f ca="1">[1]!Min_Max(VLOOKUP($B48,'YTD Calculations'!$A:$DF,AM$2,FALSE),0,99.9)</f>
        <v>6.5585037397636272</v>
      </c>
      <c r="AN48" s="53">
        <f ca="1">[1]!Min_Max(VLOOKUP($B48,'YTD Calculations'!$A:$DF,AN$2,FALSE),0,99.9)</f>
        <v>6.5743617401239325</v>
      </c>
      <c r="AO48" s="53">
        <f ca="1">IF(OR(AM48=0,AN48=0),"NA",AM48-AN48)</f>
        <v>-1.5858000360305269E-2</v>
      </c>
      <c r="AP48" s="40"/>
      <c r="AQ48" s="108"/>
      <c r="AR48" s="53">
        <f ca="1">[1]!Min_Max(VLOOKUP($B48,'YTD Calculations'!$A:$DF,AR$2,FALSE),0,99.9)</f>
        <v>0.71598972529598937</v>
      </c>
      <c r="AS48" s="53">
        <f ca="1">[1]!Min_Max(VLOOKUP($B48,'YTD Calculations'!$A:$DF,AS$2,FALSE),0,99.9)</f>
        <v>0.85335305862872546</v>
      </c>
      <c r="AT48" s="53">
        <f ca="1">IF(OR(AR48=0,AS48=0),"NA",AR48-AS48)</f>
        <v>-0.13736333333273609</v>
      </c>
      <c r="AU48" s="48"/>
      <c r="AV48" s="40"/>
      <c r="AW48" s="54"/>
      <c r="AX48" s="53">
        <f ca="1">[1]!Min_Max(VLOOKUP($B48,'YTD Calculations'!$A:$DF,AX$2,FALSE),0,99.9)</f>
        <v>30.84907118600086</v>
      </c>
      <c r="AY48" s="53">
        <f ca="1">[1]!Min_Max(VLOOKUP($B48,'YTD Calculations'!$A:$DF,AY$2,FALSE),0,99.9)</f>
        <v>26.841372220166278</v>
      </c>
      <c r="AZ48" s="53">
        <f ca="1">IF(OR(AX48=0,AY48=0),"NA",AX48-AY48)</f>
        <v>4.0076989658345816</v>
      </c>
      <c r="BA48" s="53"/>
      <c r="BB48" s="110"/>
      <c r="BC48" s="53">
        <f ca="1">[1]!Min_Max(VLOOKUP($B48,'YTD Calculations'!$A:$DF,BC$2,FALSE),0,99.9)</f>
        <v>20.914619125663759</v>
      </c>
      <c r="BD48" s="53">
        <f ca="1">[1]!Min_Max(VLOOKUP($B48,'YTD Calculations'!$A:$DF,BD$2,FALSE),0,99.9)</f>
        <v>21.782430650824661</v>
      </c>
      <c r="BE48" s="53">
        <f ca="1">IF(OR(BC48=0,BD48=0),"NA",BC48-BD48)</f>
        <v>-0.86781152516090287</v>
      </c>
      <c r="BF48" s="53"/>
      <c r="BG48" s="110"/>
      <c r="BH48" s="53">
        <f ca="1">[1]!Min_Max(VLOOKUP($B48,'YTD Calculations'!$A:$DF,BH$2,FALSE),0,99.9)</f>
        <v>9.1994545136370007</v>
      </c>
      <c r="BI48" s="53">
        <f ca="1">[1]!Min_Max(VLOOKUP($B48,'YTD Calculations'!$A:$DF,BI$2,FALSE),0,99.9)</f>
        <v>4.179524860045988</v>
      </c>
      <c r="BJ48" s="53">
        <f ca="1">IF(OR(BH48=0,BI48=0),"NA",BH48-BI48)</f>
        <v>5.0199296535910127</v>
      </c>
      <c r="BK48" s="40"/>
      <c r="BL48" s="108"/>
      <c r="BM48" s="53">
        <f ca="1">[1]!Min_Max(VLOOKUP($B48,'YTD Calculations'!$A:$DF,BM$2,FALSE),0,99.9)</f>
        <v>0.73499754670010076</v>
      </c>
      <c r="BN48" s="53">
        <f ca="1">[1]!Min_Max(VLOOKUP($B48,'YTD Calculations'!$A:$DF,BN$2,FALSE),0,99.9)</f>
        <v>0.87941670929563498</v>
      </c>
      <c r="BO48" s="53">
        <f ca="1">IF(OR(BM48=0,BN48=0),"NA",BM48-BN48)</f>
        <v>-0.14441916259553422</v>
      </c>
      <c r="BP48" s="48"/>
      <c r="BQ48" s="40"/>
      <c r="BR48" s="54"/>
      <c r="BS48" s="53">
        <f ca="1">[1]!Min_Max(VLOOKUP($B48,'YTD Calculations'!$A:$DF,BS$2,FALSE),0,99.9)</f>
        <v>56.950409576566528</v>
      </c>
      <c r="BT48" s="53">
        <f ca="1">[1]!Min_Max(VLOOKUP($B48,'YTD Calculations'!$A:$DF,BT$2,FALSE),0,99.9)</f>
        <v>59.057817915390807</v>
      </c>
      <c r="BU48" s="53">
        <f ca="1">IF(OR(BS48=0,BT48=0),"NA",BS48-BT48)</f>
        <v>-2.1074083388242784</v>
      </c>
      <c r="BV48" s="53"/>
      <c r="BW48" s="110"/>
      <c r="BX48" s="53">
        <f ca="1">[1]!Min_Max(VLOOKUP($B48,'YTD Calculations'!$A:$DF,BX$2,FALSE),0,99.9)</f>
        <v>20.071494881320699</v>
      </c>
      <c r="BY48" s="53">
        <f ca="1">[1]!Min_Max(VLOOKUP($B48,'YTD Calculations'!$A:$DF,BY$2,FALSE),0,99.9)</f>
        <v>21.033299274208261</v>
      </c>
      <c r="BZ48" s="53">
        <f ca="1">IF(OR(BX48=0,BY48=0),"NA",BX48-BY48)</f>
        <v>-0.96180439288756148</v>
      </c>
      <c r="CA48" s="53"/>
      <c r="CB48" s="110"/>
      <c r="CC48" s="53">
        <f ca="1">[1]!Min_Max(VLOOKUP($B48,'YTD Calculations'!$A:$DF,CC$2,FALSE),0,99.9)</f>
        <v>32.974968288046078</v>
      </c>
      <c r="CD48" s="53">
        <f ca="1">[1]!Min_Max(VLOOKUP($B48,'YTD Calculations'!$A:$DF,CD$2,FALSE),0,99.9)</f>
        <v>33.692409224037803</v>
      </c>
      <c r="CE48" s="53">
        <f ca="1">IF(OR(CC48=0,CD48=0),"NA",CC48-CD48)</f>
        <v>-0.71744093599172487</v>
      </c>
      <c r="CF48" s="40"/>
      <c r="CG48" s="108"/>
      <c r="CH48" s="53">
        <f ca="1">[1]!Min_Max(VLOOKUP($B48,'YTD Calculations'!$A:$DF,CH$2,FALSE),0,99.9)</f>
        <v>3.9039464071997481</v>
      </c>
      <c r="CI48" s="53">
        <f ca="1">[1]!Min_Max(VLOOKUP($B48,'YTD Calculations'!$A:$DF,CI$2,FALSE),0,99.9)</f>
        <v>4.3321094171447427</v>
      </c>
      <c r="CJ48" s="53">
        <f ca="1">IF(OR(CH48=0,CI48=0),"NA",CH48-CI48)</f>
        <v>-0.42816300994499468</v>
      </c>
      <c r="CK48" s="48"/>
      <c r="CL48" s="40"/>
      <c r="CM48" s="54"/>
      <c r="CN48" s="53">
        <f ca="1">[1]!Min_Max(VLOOKUP($B48,'YTD Calculations'!$A:$DF,CN$2,FALSE),0,99.9)</f>
        <v>31.680819364870281</v>
      </c>
      <c r="CO48" s="53">
        <f ca="1">[1]!Min_Max(VLOOKUP($B48,'YTD Calculations'!$A:$DF,CO$2,FALSE),0,99.9)</f>
        <v>29.576495168330226</v>
      </c>
      <c r="CP48" s="53">
        <f ca="1">IF(OR(CN48=0,CO48=0),"NA",CN48-CO48)</f>
        <v>2.1043241965400554</v>
      </c>
      <c r="CQ48" s="53"/>
      <c r="CR48" s="110"/>
      <c r="CS48" s="53">
        <f ca="1">[1]!Min_Max(VLOOKUP($B48,'YTD Calculations'!$A:$DF,CS$2,FALSE),0,99.9)</f>
        <v>16.96918245117158</v>
      </c>
      <c r="CT48" s="53">
        <f ca="1">[1]!Min_Max(VLOOKUP($B48,'YTD Calculations'!$A:$DF,CT$2,FALSE),0,99.9)</f>
        <v>16.246033999851075</v>
      </c>
      <c r="CU48" s="53">
        <f ca="1">IF(OR(CS48=0,CT48=0),"NA",CS48-CT48)</f>
        <v>0.72314845132050465</v>
      </c>
      <c r="CV48" s="53"/>
      <c r="CW48" s="110"/>
      <c r="CX48" s="53">
        <f ca="1">[1]!Min_Max(VLOOKUP($B48,'YTD Calculations'!$A:$DF,CX$2,FALSE),0,99.9)</f>
        <v>12.674391035207996</v>
      </c>
      <c r="CY48" s="53">
        <f ca="1">[1]!Min_Max(VLOOKUP($B48,'YTD Calculations'!$A:$DF,CY$2,FALSE),0,99.9)</f>
        <v>10.817581610928553</v>
      </c>
      <c r="CZ48" s="53">
        <f ca="1">IF(OR(CX48=0,CY48=0),"NA",CX48-CY48)</f>
        <v>1.8568094242794437</v>
      </c>
      <c r="DA48" s="40"/>
      <c r="DB48" s="108"/>
      <c r="DC48" s="53">
        <f ca="1">[1]!Min_Max(VLOOKUP($B48,'YTD Calculations'!$A:$DF,DC$2,FALSE),0,99.9)</f>
        <v>2.0372458784907113</v>
      </c>
      <c r="DD48" s="53">
        <f ca="1">[1]!Min_Max(VLOOKUP($B48,'YTD Calculations'!$A:$DF,DD$2,FALSE),0,99.9)</f>
        <v>2.5128795575505949</v>
      </c>
      <c r="DE48" s="53">
        <f ca="1">IF(OR(DC48=0,DD48=0),"NA",DC48-DD48)</f>
        <v>-0.47563367905988363</v>
      </c>
      <c r="DF48" s="48"/>
      <c r="DH48" s="23" t="str">
        <f ca="1">IF(H48=0,"Hide","Show")</f>
        <v>Show</v>
      </c>
    </row>
    <row r="49" spans="2:112" ht="13.5" thickBot="1">
      <c r="B49" s="66" t="s">
        <v>116</v>
      </c>
      <c r="C49" s="67" t="s">
        <v>117</v>
      </c>
      <c r="D49" s="67">
        <f ca="1">COUNTIFS($H$34:$H$43,"&gt;"&amp;0)</f>
        <v>9</v>
      </c>
      <c r="E49" s="68"/>
      <c r="F49" s="53"/>
      <c r="G49" s="69"/>
      <c r="H49" s="131">
        <f ca="1">[1]!Min_Max(VLOOKUP($B49,'YTD Calculations'!$A:$DF,H$2,FALSE),0,99.9)</f>
        <v>32.467422909451372</v>
      </c>
      <c r="I49" s="131">
        <f ca="1">[1]!Min_Max(VLOOKUP($B49,'YTD Calculations'!$A:$DF,I$2,FALSE),0,99.9)</f>
        <v>32.998985775984309</v>
      </c>
      <c r="J49" s="131">
        <f ca="1">IF(OR(H49=0,I49=0),"NA",H49-I49)</f>
        <v>-0.53156286653293705</v>
      </c>
      <c r="K49" s="131"/>
      <c r="L49" s="132"/>
      <c r="M49" s="131">
        <f ca="1">[1]!Min_Max(VLOOKUP($B49,'YTD Calculations'!$A:$DF,M$2,FALSE),0,99.9)</f>
        <v>19.740188635108229</v>
      </c>
      <c r="N49" s="131">
        <f ca="1">[1]!Min_Max(VLOOKUP($B49,'YTD Calculations'!$A:$DF,N$2,FALSE),0,99.9)</f>
        <v>20.017809608784088</v>
      </c>
      <c r="O49" s="131">
        <f ca="1">IF(OR(M49=0,N49=0),"NA",M49-N49)</f>
        <v>-0.27762097367585881</v>
      </c>
      <c r="P49" s="131"/>
      <c r="Q49" s="132"/>
      <c r="R49" s="131">
        <f ca="1">[1]!Min_Max(VLOOKUP($B49,'YTD Calculations'!$A:$DF,R$2,FALSE),0,99.9)</f>
        <v>11.018483555139126</v>
      </c>
      <c r="S49" s="131">
        <f ca="1">[1]!Min_Max(VLOOKUP($B49,'YTD Calculations'!$A:$DF,S$2,FALSE),0,99.9)</f>
        <v>11.206819665748476</v>
      </c>
      <c r="T49" s="131">
        <f ca="1">IF(OR(R49=0,S49=0),"NA",R49-S49)</f>
        <v>-0.18833611060935063</v>
      </c>
      <c r="U49" s="133"/>
      <c r="V49" s="134"/>
      <c r="W49" s="131">
        <f ca="1">[1]!Min_Max(VLOOKUP($B49,'YTD Calculations'!$A:$DF,W$2,FALSE),0,99.9)</f>
        <v>1.5545033443768521</v>
      </c>
      <c r="X49" s="131">
        <f ca="1">[1]!Min_Max(VLOOKUP($B49,'YTD Calculations'!$A:$DF,X$2,FALSE),0,99.9)</f>
        <v>1.6331600183369772</v>
      </c>
      <c r="Y49" s="131">
        <f ca="1">IF(OR(W49=0,X49=0),"NA",W49-X49)</f>
        <v>-7.8656673960125101E-2</v>
      </c>
      <c r="Z49" s="135"/>
      <c r="AA49" s="40"/>
      <c r="AB49" s="69"/>
      <c r="AC49" s="131">
        <f ca="1">[1]!Min_Max(VLOOKUP($B49,'YTD Calculations'!$A:$DF,AC$2,FALSE),0,99.9)</f>
        <v>26.488555543622056</v>
      </c>
      <c r="AD49" s="131">
        <f ca="1">[1]!Min_Max(VLOOKUP($B49,'YTD Calculations'!$A:$DF,AD$2,FALSE),0,99.9)</f>
        <v>27.59036803066089</v>
      </c>
      <c r="AE49" s="131">
        <f ca="1">IF(OR(AC49=0,AD49=0),"NA",AC49-AD49)</f>
        <v>-1.1018124870388348</v>
      </c>
      <c r="AF49" s="131"/>
      <c r="AG49" s="132"/>
      <c r="AH49" s="131">
        <f ca="1">[1]!Min_Max(VLOOKUP($B49,'YTD Calculations'!$A:$DF,AH$2,FALSE),0,99.9)</f>
        <v>17.990716579615913</v>
      </c>
      <c r="AI49" s="131">
        <f ca="1">[1]!Min_Max(VLOOKUP($B49,'YTD Calculations'!$A:$DF,AI$2,FALSE),0,99.9)</f>
        <v>19.022778182843851</v>
      </c>
      <c r="AJ49" s="131">
        <f ca="1">IF(OR(AH49=0,AI49=0),"NA",AH49-AI49)</f>
        <v>-1.0320616032279375</v>
      </c>
      <c r="AK49" s="131"/>
      <c r="AL49" s="132"/>
      <c r="AM49" s="131">
        <f ca="1">[1]!Min_Max(VLOOKUP($B49,'YTD Calculations'!$A:$DF,AM$2,FALSE),0,99.9)</f>
        <v>7.5475464874847145</v>
      </c>
      <c r="AN49" s="131">
        <f ca="1">[1]!Min_Max(VLOOKUP($B49,'YTD Calculations'!$A:$DF,AN$2,FALSE),0,99.9)</f>
        <v>7.53643139741685</v>
      </c>
      <c r="AO49" s="131">
        <f ca="1">IF(OR(AM49=0,AN49=0),"NA",AM49-AN49)</f>
        <v>1.1115090067864486E-2</v>
      </c>
      <c r="AP49" s="133"/>
      <c r="AQ49" s="134"/>
      <c r="AR49" s="131">
        <f ca="1">[1]!Min_Max(VLOOKUP($B49,'YTD Calculations'!$A:$DF,AR$2,FALSE),0,99.9)</f>
        <v>0.95029247652142834</v>
      </c>
      <c r="AS49" s="131">
        <f ca="1">[1]!Min_Max(VLOOKUP($B49,'YTD Calculations'!$A:$DF,AS$2,FALSE),0,99.9)</f>
        <v>1.0311584504001881</v>
      </c>
      <c r="AT49" s="131">
        <f ca="1">IF(OR(AR49=0,AS49=0),"NA",AR49-AS49)</f>
        <v>-8.0865973878759712E-2</v>
      </c>
      <c r="AU49" s="135"/>
      <c r="AV49" s="40"/>
      <c r="AW49" s="69"/>
      <c r="AX49" s="131">
        <f ca="1">[1]!Min_Max(VLOOKUP($B49,'YTD Calculations'!$A:$DF,AX$2,FALSE),0,99.9)</f>
        <v>36.376384512150636</v>
      </c>
      <c r="AY49" s="131">
        <f ca="1">[1]!Min_Max(VLOOKUP($B49,'YTD Calculations'!$A:$DF,AY$2,FALSE),0,99.9)</f>
        <v>33.409058544899516</v>
      </c>
      <c r="AZ49" s="131">
        <f ca="1">IF(OR(AX49=0,AY49=0),"NA",AX49-AY49)</f>
        <v>2.9673259672511207</v>
      </c>
      <c r="BA49" s="131"/>
      <c r="BB49" s="132"/>
      <c r="BC49" s="131">
        <f ca="1">[1]!Min_Max(VLOOKUP($B49,'YTD Calculations'!$A:$DF,BC$2,FALSE),0,99.9)</f>
        <v>24.453448932318395</v>
      </c>
      <c r="BD49" s="131">
        <f ca="1">[1]!Min_Max(VLOOKUP($B49,'YTD Calculations'!$A:$DF,BD$2,FALSE),0,99.9)</f>
        <v>25.581992761163725</v>
      </c>
      <c r="BE49" s="131">
        <f ca="1">IF(OR(BC49=0,BD49=0),"NA",BC49-BD49)</f>
        <v>-1.1285438288453307</v>
      </c>
      <c r="BF49" s="131"/>
      <c r="BG49" s="132"/>
      <c r="BH49" s="131">
        <f ca="1">[1]!Min_Max(VLOOKUP($B49,'YTD Calculations'!$A:$DF,BH$2,FALSE),0,99.9)</f>
        <v>10.693948950099513</v>
      </c>
      <c r="BI49" s="131">
        <f ca="1">[1]!Min_Max(VLOOKUP($B49,'YTD Calculations'!$A:$DF,BI$2,FALSE),0,99.9)</f>
        <v>6.4623297093295076</v>
      </c>
      <c r="BJ49" s="131">
        <f ca="1">IF(OR(BH49=0,BI49=0),"NA",BH49-BI49)</f>
        <v>4.2316192407700051</v>
      </c>
      <c r="BK49" s="133"/>
      <c r="BL49" s="134"/>
      <c r="BM49" s="131">
        <f ca="1">[1]!Min_Max(VLOOKUP($B49,'YTD Calculations'!$A:$DF,BM$2,FALSE),0,99.9)</f>
        <v>1.2289866297327403</v>
      </c>
      <c r="BN49" s="131">
        <f ca="1">[1]!Min_Max(VLOOKUP($B49,'YTD Calculations'!$A:$DF,BN$2,FALSE),0,99.9)</f>
        <v>1.3647360744062869</v>
      </c>
      <c r="BO49" s="131">
        <f ca="1">IF(OR(BM49=0,BN49=0),"NA",BM49-BN49)</f>
        <v>-0.13574944467354655</v>
      </c>
      <c r="BP49" s="135"/>
      <c r="BQ49" s="40"/>
      <c r="BR49" s="69"/>
      <c r="BS49" s="131">
        <f ca="1">[1]!Min_Max(VLOOKUP($B49,'YTD Calculations'!$A:$DF,BS$2,FALSE),0,99.9)</f>
        <v>57.804655903465353</v>
      </c>
      <c r="BT49" s="131">
        <f ca="1">[1]!Min_Max(VLOOKUP($B49,'YTD Calculations'!$A:$DF,BT$2,FALSE),0,99.9)</f>
        <v>59.01751160166404</v>
      </c>
      <c r="BU49" s="131">
        <f ca="1">IF(OR(BS49=0,BT49=0),"NA",BS49-BT49)</f>
        <v>-1.2128556981986875</v>
      </c>
      <c r="BV49" s="131"/>
      <c r="BW49" s="132"/>
      <c r="BX49" s="131">
        <f ca="1">[1]!Min_Max(VLOOKUP($B49,'YTD Calculations'!$A:$DF,BX$2,FALSE),0,99.9)</f>
        <v>19.729788932350033</v>
      </c>
      <c r="BY49" s="131">
        <f ca="1">[1]!Min_Max(VLOOKUP($B49,'YTD Calculations'!$A:$DF,BY$2,FALSE),0,99.9)</f>
        <v>20.224088605557824</v>
      </c>
      <c r="BZ49" s="131">
        <f ca="1">IF(OR(BX49=0,BY49=0),"NA",BX49-BY49)</f>
        <v>-0.49429967320779156</v>
      </c>
      <c r="CA49" s="131"/>
      <c r="CB49" s="132"/>
      <c r="CC49" s="131">
        <f ca="1">[1]!Min_Max(VLOOKUP($B49,'YTD Calculations'!$A:$DF,CC$2,FALSE),0,99.9)</f>
        <v>33.089708554946796</v>
      </c>
      <c r="CD49" s="131">
        <f ca="1">[1]!Min_Max(VLOOKUP($B49,'YTD Calculations'!$A:$DF,CD$2,FALSE),0,99.9)</f>
        <v>33.603178842241874</v>
      </c>
      <c r="CE49" s="131">
        <f ca="1">IF(OR(CC49=0,CD49=0),"NA",CC49-CD49)</f>
        <v>-0.51347028729507826</v>
      </c>
      <c r="CF49" s="133"/>
      <c r="CG49" s="134"/>
      <c r="CH49" s="131">
        <f ca="1">[1]!Min_Max(VLOOKUP($B49,'YTD Calculations'!$A:$DF,CH$2,FALSE),0,99.9)</f>
        <v>4.9851584161685354</v>
      </c>
      <c r="CI49" s="131">
        <f ca="1">[1]!Min_Max(VLOOKUP($B49,'YTD Calculations'!$A:$DF,CI$2,FALSE),0,99.9)</f>
        <v>5.190244153864338</v>
      </c>
      <c r="CJ49" s="131">
        <f ca="1">IF(OR(CH49=0,CI49=0),"NA",CH49-CI49)</f>
        <v>-0.20508573769580263</v>
      </c>
      <c r="CK49" s="135"/>
      <c r="CL49" s="40"/>
      <c r="CM49" s="69"/>
      <c r="CN49" s="131">
        <f ca="1">[1]!Min_Max(VLOOKUP($B49,'YTD Calculations'!$A:$DF,CN$2,FALSE),0,99.9)</f>
        <v>29.849865225183919</v>
      </c>
      <c r="CO49" s="131">
        <f ca="1">[1]!Min_Max(VLOOKUP($B49,'YTD Calculations'!$A:$DF,CO$2,FALSE),0,99.9)</f>
        <v>30.288277008869407</v>
      </c>
      <c r="CP49" s="131">
        <f ca="1">IF(OR(CN49=0,CO49=0),"NA",CN49-CO49)</f>
        <v>-0.43841178368548839</v>
      </c>
      <c r="CQ49" s="131"/>
      <c r="CR49" s="132"/>
      <c r="CS49" s="131">
        <f ca="1">[1]!Min_Max(VLOOKUP($B49,'YTD Calculations'!$A:$DF,CS$2,FALSE),0,99.9)</f>
        <v>16.941482280398827</v>
      </c>
      <c r="CT49" s="131">
        <f ca="1">[1]!Min_Max(VLOOKUP($B49,'YTD Calculations'!$A:$DF,CT$2,FALSE),0,99.9)</f>
        <v>18.50796747219939</v>
      </c>
      <c r="CU49" s="131">
        <f ca="1">IF(OR(CS49=0,CT49=0),"NA",CS49-CT49)</f>
        <v>-1.5664851918005631</v>
      </c>
      <c r="CV49" s="131"/>
      <c r="CW49" s="132"/>
      <c r="CX49" s="131">
        <f ca="1">[1]!Min_Max(VLOOKUP($B49,'YTD Calculations'!$A:$DF,CX$2,FALSE),0,99.9)</f>
        <v>10.989811454000407</v>
      </c>
      <c r="CY49" s="131">
        <f ca="1">[1]!Min_Max(VLOOKUP($B49,'YTD Calculations'!$A:$DF,CY$2,FALSE),0,99.9)</f>
        <v>9.9341458030290042</v>
      </c>
      <c r="CZ49" s="131">
        <f ca="1">IF(OR(CX49=0,CY49=0),"NA",CX49-CY49)</f>
        <v>1.0556656509714024</v>
      </c>
      <c r="DA49" s="133"/>
      <c r="DB49" s="134"/>
      <c r="DC49" s="131">
        <f ca="1">[1]!Min_Max(VLOOKUP($B49,'YTD Calculations'!$A:$DF,DC$2,FALSE),0,99.9)</f>
        <v>1.918571490784678</v>
      </c>
      <c r="DD49" s="131">
        <f ca="1">[1]!Min_Max(VLOOKUP($B49,'YTD Calculations'!$A:$DF,DD$2,FALSE),0,99.9)</f>
        <v>1.8461637336410115</v>
      </c>
      <c r="DE49" s="131">
        <f ca="1">IF(OR(DC49=0,DD49=0),"NA",DC49-DD49)</f>
        <v>7.240775714366654E-2</v>
      </c>
      <c r="DF49" s="135"/>
      <c r="DH49" s="43" t="str">
        <f ca="1">IF(H49=0,"Hide","Show")</f>
        <v>Show</v>
      </c>
    </row>
    <row r="50" spans="2:112" ht="13.5" thickBot="1">
      <c r="B50" s="46"/>
      <c r="C50" s="46"/>
      <c r="D50" s="46"/>
      <c r="E50" s="46"/>
      <c r="F50" s="40"/>
      <c r="G50" s="40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0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0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0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0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H50" s="78" t="s">
        <v>113</v>
      </c>
    </row>
    <row r="51" spans="2:112" ht="13.5" thickBot="1">
      <c r="B51" s="66" t="s">
        <v>118</v>
      </c>
      <c r="C51" s="67" t="s">
        <v>119</v>
      </c>
      <c r="D51" s="67">
        <f ca="1">COUNTIFS($H$34:$H$43,"&gt;"&amp;0)</f>
        <v>9</v>
      </c>
      <c r="E51" s="68"/>
      <c r="F51" s="53"/>
      <c r="G51" s="87"/>
      <c r="H51" s="136">
        <f ca="1">[1]!Min_Max(VLOOKUP($B51,'YTD Calculations'!$A:$DF,H$2,FALSE),0,99.9)</f>
        <v>33.089591222936249</v>
      </c>
      <c r="I51" s="136">
        <f ca="1">[1]!Min_Max(VLOOKUP($B51,'YTD Calculations'!$A:$DF,I$2,FALSE),0,99.9)</f>
        <v>33.079276164240405</v>
      </c>
      <c r="J51" s="136">
        <f ca="1">IF(OR(H51=0,I51=0),"NA",H51-I51)</f>
        <v>1.0315058695844925E-2</v>
      </c>
      <c r="K51" s="136"/>
      <c r="L51" s="137"/>
      <c r="M51" s="136">
        <f ca="1">[1]!Min_Max(VLOOKUP($B51,'YTD Calculations'!$A:$DF,M$2,FALSE),0,99.9)</f>
        <v>20.453661342076774</v>
      </c>
      <c r="N51" s="136">
        <f ca="1">[1]!Min_Max(VLOOKUP($B51,'YTD Calculations'!$A:$DF,N$2,FALSE),0,99.9)</f>
        <v>20.648806146621801</v>
      </c>
      <c r="O51" s="136">
        <f ca="1">IF(OR(M51=0,N51=0),"NA",M51-N51)</f>
        <v>-0.19514480454502703</v>
      </c>
      <c r="P51" s="136"/>
      <c r="Q51" s="137"/>
      <c r="R51" s="136">
        <f ca="1">[1]!Min_Max(VLOOKUP($B51,'YTD Calculations'!$A:$DF,R$2,FALSE),0,99.9)</f>
        <v>11.104423250111321</v>
      </c>
      <c r="S51" s="136">
        <f ca="1">[1]!Min_Max(VLOOKUP($B51,'YTD Calculations'!$A:$DF,S$2,FALSE),0,99.9)</f>
        <v>10.864843816526241</v>
      </c>
      <c r="T51" s="136">
        <f ca="1">IF(OR(R51=0,S51=0),"NA",R51-S51)</f>
        <v>0.23957943358507983</v>
      </c>
      <c r="U51" s="138"/>
      <c r="V51" s="139"/>
      <c r="W51" s="136">
        <f ca="1">[1]!Min_Max(VLOOKUP($B51,'YTD Calculations'!$A:$DF,W$2,FALSE),0,99.9)</f>
        <v>1.4344258439063708</v>
      </c>
      <c r="X51" s="136">
        <f ca="1">[1]!Min_Max(VLOOKUP($B51,'YTD Calculations'!$A:$DF,X$2,FALSE),0,99.9)</f>
        <v>1.4734320600271129</v>
      </c>
      <c r="Y51" s="136">
        <f ca="1">IF(OR(W51=0,X51=0),"NA",W51-X51)</f>
        <v>-3.9006216120742065E-2</v>
      </c>
      <c r="Z51" s="140"/>
      <c r="AA51" s="40"/>
      <c r="AB51" s="87"/>
      <c r="AC51" s="136">
        <f ca="1">[1]!Min_Max(VLOOKUP($B51,'YTD Calculations'!$A:$DF,AC$2,FALSE),0,99.9)</f>
        <v>26.883053682224094</v>
      </c>
      <c r="AD51" s="136">
        <f ca="1">[1]!Min_Max(VLOOKUP($B51,'YTD Calculations'!$A:$DF,AD$2,FALSE),0,99.9)</f>
        <v>27.419677750929157</v>
      </c>
      <c r="AE51" s="136">
        <f ca="1">IF(OR(AC51=0,AD51=0),"NA",AC51-AD51)</f>
        <v>-0.53662406870506274</v>
      </c>
      <c r="AF51" s="136"/>
      <c r="AG51" s="137"/>
      <c r="AH51" s="136">
        <f ca="1">[1]!Min_Max(VLOOKUP($B51,'YTD Calculations'!$A:$DF,AH$2,FALSE),0,99.9)</f>
        <v>18.461331431351034</v>
      </c>
      <c r="AI51" s="136">
        <f ca="1">[1]!Min_Max(VLOOKUP($B51,'YTD Calculations'!$A:$DF,AI$2,FALSE),0,99.9)</f>
        <v>19.134963323911851</v>
      </c>
      <c r="AJ51" s="136">
        <f ca="1">IF(OR(AH51=0,AI51=0),"NA",AH51-AI51)</f>
        <v>-0.67363189256081668</v>
      </c>
      <c r="AK51" s="136"/>
      <c r="AL51" s="137"/>
      <c r="AM51" s="136">
        <f ca="1">[1]!Min_Max(VLOOKUP($B51,'YTD Calculations'!$A:$DF,AM$2,FALSE),0,99.9)</f>
        <v>7.5529846719327836</v>
      </c>
      <c r="AN51" s="136">
        <f ca="1">[1]!Min_Max(VLOOKUP($B51,'YTD Calculations'!$A:$DF,AN$2,FALSE),0,99.9)</f>
        <v>7.3628205589612863</v>
      </c>
      <c r="AO51" s="136">
        <f ca="1">IF(OR(AM51=0,AN51=0),"NA",AM51-AN51)</f>
        <v>0.19016411297149727</v>
      </c>
      <c r="AP51" s="138"/>
      <c r="AQ51" s="139"/>
      <c r="AR51" s="136">
        <f ca="1">[1]!Min_Max(VLOOKUP($B51,'YTD Calculations'!$A:$DF,AR$2,FALSE),0,99.9)</f>
        <v>0.86873757894027159</v>
      </c>
      <c r="AS51" s="136">
        <f ca="1">[1]!Min_Max(VLOOKUP($B51,'YTD Calculations'!$A:$DF,AS$2,FALSE),0,99.9)</f>
        <v>0.92189386805600959</v>
      </c>
      <c r="AT51" s="136">
        <f ca="1">IF(OR(AR51=0,AS51=0),"NA",AR51-AS51)</f>
        <v>-5.3156289115737998E-2</v>
      </c>
      <c r="AU51" s="140"/>
      <c r="AV51" s="40"/>
      <c r="AW51" s="87"/>
      <c r="AX51" s="136">
        <f ca="1">[1]!Min_Max(VLOOKUP($B51,'YTD Calculations'!$A:$DF,AX$2,FALSE),0,99.9)</f>
        <v>36.354813854058825</v>
      </c>
      <c r="AY51" s="136">
        <f ca="1">[1]!Min_Max(VLOOKUP($B51,'YTD Calculations'!$A:$DF,AY$2,FALSE),0,99.9)</f>
        <v>33.515557525993515</v>
      </c>
      <c r="AZ51" s="136">
        <f ca="1">IF(OR(AX51=0,AY51=0),"NA",AX51-AY51)</f>
        <v>2.8392563280653107</v>
      </c>
      <c r="BA51" s="136"/>
      <c r="BB51" s="137"/>
      <c r="BC51" s="136">
        <f ca="1">[1]!Min_Max(VLOOKUP($B51,'YTD Calculations'!$A:$DF,BC$2,FALSE),0,99.9)</f>
        <v>25.294667058956687</v>
      </c>
      <c r="BD51" s="136">
        <f ca="1">[1]!Min_Max(VLOOKUP($B51,'YTD Calculations'!$A:$DF,BD$2,FALSE),0,99.9)</f>
        <v>26.028419084485311</v>
      </c>
      <c r="BE51" s="136">
        <f ca="1">IF(OR(BC51=0,BD51=0),"NA",BC51-BD51)</f>
        <v>-0.73375202552862362</v>
      </c>
      <c r="BF51" s="136"/>
      <c r="BG51" s="137"/>
      <c r="BH51" s="136">
        <f ca="1">[1]!Min_Max(VLOOKUP($B51,'YTD Calculations'!$A:$DF,BH$2,FALSE),0,99.9)</f>
        <v>9.9068336659546308</v>
      </c>
      <c r="BI51" s="136">
        <f ca="1">[1]!Min_Max(VLOOKUP($B51,'YTD Calculations'!$A:$DF,BI$2,FALSE),0,99.9)</f>
        <v>6.304695394272354</v>
      </c>
      <c r="BJ51" s="136">
        <f ca="1">IF(OR(BH51=0,BI51=0),"NA",BH51-BI51)</f>
        <v>3.6021382716822767</v>
      </c>
      <c r="BK51" s="138"/>
      <c r="BL51" s="139"/>
      <c r="BM51" s="136">
        <f ca="1">[1]!Min_Max(VLOOKUP($B51,'YTD Calculations'!$A:$DF,BM$2,FALSE),0,99.9)</f>
        <v>1.1533131291475043</v>
      </c>
      <c r="BN51" s="136">
        <f ca="1">[1]!Min_Max(VLOOKUP($B51,'YTD Calculations'!$A:$DF,BN$2,FALSE),0,99.9)</f>
        <v>1.1824430472358556</v>
      </c>
      <c r="BO51" s="136">
        <f ca="1">IF(OR(BM51=0,BN51=0),"NA",BM51-BN51)</f>
        <v>-2.9129918088351303E-2</v>
      </c>
      <c r="BP51" s="140"/>
      <c r="BQ51" s="40"/>
      <c r="BR51" s="87"/>
      <c r="BS51" s="136">
        <f ca="1">[1]!Min_Max(VLOOKUP($B51,'YTD Calculations'!$A:$DF,BS$2,FALSE),0,99.9)</f>
        <v>57.456386440251393</v>
      </c>
      <c r="BT51" s="136">
        <f ca="1">[1]!Min_Max(VLOOKUP($B51,'YTD Calculations'!$A:$DF,BT$2,FALSE),0,99.9)</f>
        <v>58.36150586489012</v>
      </c>
      <c r="BU51" s="136">
        <f ca="1">IF(OR(BS51=0,BT51=0),"NA",BS51-BT51)</f>
        <v>-0.90511942463872685</v>
      </c>
      <c r="BV51" s="136"/>
      <c r="BW51" s="137"/>
      <c r="BX51" s="136">
        <f ca="1">[1]!Min_Max(VLOOKUP($B51,'YTD Calculations'!$A:$DF,BX$2,FALSE),0,99.9)</f>
        <v>20.317855466133619</v>
      </c>
      <c r="BY51" s="136">
        <f ca="1">[1]!Min_Max(VLOOKUP($B51,'YTD Calculations'!$A:$DF,BY$2,FALSE),0,99.9)</f>
        <v>20.480186605408043</v>
      </c>
      <c r="BZ51" s="136">
        <f ca="1">IF(OR(BX51=0,BY51=0),"NA",BX51-BY51)</f>
        <v>-0.16233113927442488</v>
      </c>
      <c r="CA51" s="136"/>
      <c r="CB51" s="137"/>
      <c r="CC51" s="136">
        <f ca="1">[1]!Min_Max(VLOOKUP($B51,'YTD Calculations'!$A:$DF,CC$2,FALSE),0,99.9)</f>
        <v>32.743574347969179</v>
      </c>
      <c r="CD51" s="136">
        <f ca="1">[1]!Min_Max(VLOOKUP($B51,'YTD Calculations'!$A:$DF,CD$2,FALSE),0,99.9)</f>
        <v>33.239764491486554</v>
      </c>
      <c r="CE51" s="136">
        <f ca="1">IF(OR(CC51=0,CD51=0),"NA",CC51-CD51)</f>
        <v>-0.49619014351737434</v>
      </c>
      <c r="CF51" s="138"/>
      <c r="CG51" s="139"/>
      <c r="CH51" s="136">
        <f ca="1">[1]!Min_Max(VLOOKUP($B51,'YTD Calculations'!$A:$DF,CH$2,FALSE),0,99.9)</f>
        <v>4.3949566261485984</v>
      </c>
      <c r="CI51" s="136">
        <f ca="1">[1]!Min_Max(VLOOKUP($B51,'YTD Calculations'!$A:$DF,CI$2,FALSE),0,99.9)</f>
        <v>4.641554767995502</v>
      </c>
      <c r="CJ51" s="136">
        <f ca="1">IF(OR(CH51=0,CI51=0),"NA",CH51-CI51)</f>
        <v>-0.24659814184690365</v>
      </c>
      <c r="CK51" s="140"/>
      <c r="CL51" s="40"/>
      <c r="CM51" s="87"/>
      <c r="CN51" s="136">
        <f ca="1">[1]!Min_Max(VLOOKUP($B51,'YTD Calculations'!$A:$DF,CN$2,FALSE),0,99.9)</f>
        <v>31.566345833371273</v>
      </c>
      <c r="CO51" s="136">
        <f ca="1">[1]!Min_Max(VLOOKUP($B51,'YTD Calculations'!$A:$DF,CO$2,FALSE),0,99.9)</f>
        <v>30.442934685843348</v>
      </c>
      <c r="CP51" s="136">
        <f ca="1">IF(OR(CN51=0,CO51=0),"NA",CN51-CO51)</f>
        <v>1.1234111475279249</v>
      </c>
      <c r="CQ51" s="136"/>
      <c r="CR51" s="137"/>
      <c r="CS51" s="136">
        <f ca="1">[1]!Min_Max(VLOOKUP($B51,'YTD Calculations'!$A:$DF,CS$2,FALSE),0,99.9)</f>
        <v>18.11331856131245</v>
      </c>
      <c r="CT51" s="136">
        <f ca="1">[1]!Min_Max(VLOOKUP($B51,'YTD Calculations'!$A:$DF,CT$2,FALSE),0,99.9)</f>
        <v>18.183380272185985</v>
      </c>
      <c r="CU51" s="136">
        <f ca="1">IF(OR(CS51=0,CT51=0),"NA",CS51-CT51)</f>
        <v>-7.0061710873535077E-2</v>
      </c>
      <c r="CV51" s="136"/>
      <c r="CW51" s="137"/>
      <c r="CX51" s="136">
        <f ca="1">[1]!Min_Max(VLOOKUP($B51,'YTD Calculations'!$A:$DF,CX$2,FALSE),0,99.9)</f>
        <v>11.721357210637978</v>
      </c>
      <c r="CY51" s="136">
        <f ca="1">[1]!Min_Max(VLOOKUP($B51,'YTD Calculations'!$A:$DF,CY$2,FALSE),0,99.9)</f>
        <v>10.550621655784528</v>
      </c>
      <c r="CZ51" s="136">
        <f ca="1">IF(OR(CX51=0,CY51=0),"NA",CX51-CY51)</f>
        <v>1.170735554853449</v>
      </c>
      <c r="DA51" s="138"/>
      <c r="DB51" s="139"/>
      <c r="DC51" s="136">
        <f ca="1">[1]!Min_Max(VLOOKUP($B51,'YTD Calculations'!$A:$DF,DC$2,FALSE),0,99.9)</f>
        <v>1.7316700614208411</v>
      </c>
      <c r="DD51" s="136">
        <f ca="1">[1]!Min_Max(VLOOKUP($B51,'YTD Calculations'!$A:$DF,DD$2,FALSE),0,99.9)</f>
        <v>1.7089327578728355</v>
      </c>
      <c r="DE51" s="136">
        <f ca="1">IF(OR(DC51=0,DD51=0),"NA",DC51-DD51)</f>
        <v>2.2737303548005627E-2</v>
      </c>
      <c r="DF51" s="140"/>
      <c r="DH51" s="78" t="s">
        <v>113</v>
      </c>
    </row>
    <row r="52" spans="2:112">
      <c r="B52" s="46"/>
      <c r="C52" s="46"/>
      <c r="D52" s="46"/>
      <c r="E52" s="46"/>
      <c r="F52" s="40"/>
      <c r="G52" s="40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0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0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0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0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</row>
    <row r="53" spans="2:112">
      <c r="B53" s="46"/>
      <c r="C53" s="46"/>
      <c r="D53" s="46"/>
      <c r="E53" s="46"/>
      <c r="F53" s="40"/>
      <c r="G53" s="40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</row>
    <row r="54" spans="2:112">
      <c r="B54" s="46"/>
      <c r="C54" s="46"/>
      <c r="D54" s="46"/>
      <c r="E54" s="46"/>
      <c r="F54" s="40"/>
      <c r="G54" s="40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</row>
    <row r="55" spans="2:112">
      <c r="B55" s="46"/>
      <c r="C55" s="46"/>
      <c r="D55" s="46"/>
      <c r="E55" s="46"/>
      <c r="F55" s="40"/>
      <c r="G55" s="40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</row>
    <row r="56" spans="2:112">
      <c r="B56" s="46"/>
      <c r="C56" s="46"/>
      <c r="D56" s="46"/>
      <c r="E56" s="46"/>
      <c r="F56" s="40"/>
      <c r="G56" s="40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</row>
  </sheetData>
  <autoFilter ref="A7:DH4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  <filterColumn colId="83" hiddenButton="1"/>
    <filterColumn colId="84" hiddenButton="1"/>
    <filterColumn colId="85" hiddenButton="1"/>
    <filterColumn colId="86" hiddenButton="1"/>
    <filterColumn colId="87" hiddenButton="1"/>
    <filterColumn colId="88" hiddenButton="1"/>
    <filterColumn colId="89" hiddenButton="1"/>
    <filterColumn colId="90" hiddenButton="1"/>
    <filterColumn colId="91" hiddenButton="1"/>
    <filterColumn colId="92" hiddenButton="1"/>
    <filterColumn colId="93" hiddenButton="1"/>
    <filterColumn colId="94" hiddenButton="1"/>
    <filterColumn colId="95" hiddenButton="1"/>
    <filterColumn colId="96" hiddenButton="1"/>
    <filterColumn colId="97" hiddenButton="1"/>
    <filterColumn colId="98" hiddenButton="1"/>
    <filterColumn colId="99" hiddenButton="1"/>
    <filterColumn colId="100" hiddenButton="1"/>
    <filterColumn colId="101" hiddenButton="1"/>
    <filterColumn colId="102" hiddenButton="1"/>
    <filterColumn colId="103" hiddenButton="1"/>
    <filterColumn colId="104" hiddenButton="1"/>
    <filterColumn colId="105" hiddenButton="1"/>
    <filterColumn colId="106" hiddenButton="1"/>
    <filterColumn colId="107" hiddenButton="1"/>
    <filterColumn colId="108" hiddenButton="1"/>
    <filterColumn colId="109" hiddenButton="1"/>
    <filterColumn colId="110" hiddenButton="1"/>
  </autoFilter>
  <mergeCells count="52">
    <mergeCell ref="CX31:CZ31"/>
    <mergeCell ref="DC31:DE31"/>
    <mergeCell ref="BS31:BU31"/>
    <mergeCell ref="BX31:BZ31"/>
    <mergeCell ref="CC31:CE31"/>
    <mergeCell ref="CH31:CJ31"/>
    <mergeCell ref="CN31:CP31"/>
    <mergeCell ref="CS31:CU31"/>
    <mergeCell ref="BM31:BO31"/>
    <mergeCell ref="H31:J31"/>
    <mergeCell ref="M31:O31"/>
    <mergeCell ref="R31:T31"/>
    <mergeCell ref="W31:Y31"/>
    <mergeCell ref="AC31:AE31"/>
    <mergeCell ref="AH31:AJ31"/>
    <mergeCell ref="AM31:AO31"/>
    <mergeCell ref="AR31:AT31"/>
    <mergeCell ref="AX31:AZ31"/>
    <mergeCell ref="BC31:BE31"/>
    <mergeCell ref="BH31:BJ31"/>
    <mergeCell ref="CX6:CZ6"/>
    <mergeCell ref="DC6:DE6"/>
    <mergeCell ref="H29:DE29"/>
    <mergeCell ref="H30:Y30"/>
    <mergeCell ref="AC30:AT30"/>
    <mergeCell ref="AX30:BO30"/>
    <mergeCell ref="BS30:CJ30"/>
    <mergeCell ref="CN30:DE30"/>
    <mergeCell ref="BS6:BU6"/>
    <mergeCell ref="BX6:BZ6"/>
    <mergeCell ref="CC6:CE6"/>
    <mergeCell ref="CH6:CJ6"/>
    <mergeCell ref="CN6:CP6"/>
    <mergeCell ref="CS6:CU6"/>
    <mergeCell ref="AM6:AO6"/>
    <mergeCell ref="AR6:AT6"/>
    <mergeCell ref="AX6:AZ6"/>
    <mergeCell ref="BC6:BE6"/>
    <mergeCell ref="BH6:BJ6"/>
    <mergeCell ref="BM6:BO6"/>
    <mergeCell ref="H6:J6"/>
    <mergeCell ref="M6:O6"/>
    <mergeCell ref="R6:T6"/>
    <mergeCell ref="W6:Y6"/>
    <mergeCell ref="AC6:AE6"/>
    <mergeCell ref="AH6:AJ6"/>
    <mergeCell ref="H4:DE4"/>
    <mergeCell ref="H5:Y5"/>
    <mergeCell ref="AC5:AT5"/>
    <mergeCell ref="AX5:BO5"/>
    <mergeCell ref="BS5:CJ5"/>
    <mergeCell ref="CN5:DE5"/>
  </mergeCells>
  <conditionalFormatting sqref="G9:DF19 G21:DF23">
    <cfRule type="expression" dxfId="47" priority="15">
      <formula>AND(G$7=$J$7,G9&lt;&gt;"NA",G9&lt;0)</formula>
    </cfRule>
    <cfRule type="expression" dxfId="46" priority="16">
      <formula>AND(G$7=$J$7,G9&lt;&gt;"NA",G9&gt;0)</formula>
    </cfRule>
  </conditionalFormatting>
  <conditionalFormatting sqref="G24:DF24">
    <cfRule type="expression" dxfId="45" priority="13">
      <formula>AND(G$7=$J$7,G24&lt;&gt;"NA",G24&lt;0)</formula>
    </cfRule>
    <cfRule type="expression" dxfId="44" priority="14">
      <formula>AND(G$7=$J$7,G24&lt;&gt;"NA",G24&gt;0)</formula>
    </cfRule>
  </conditionalFormatting>
  <conditionalFormatting sqref="G26:DF26">
    <cfRule type="expression" dxfId="43" priority="11">
      <formula>AND(G$7=$J$7,G26&lt;&gt;"NA",G26&lt;0)</formula>
    </cfRule>
    <cfRule type="expression" dxfId="42" priority="12">
      <formula>AND(G$7=$J$7,G26&lt;&gt;"NA",G26&gt;0)</formula>
    </cfRule>
  </conditionalFormatting>
  <conditionalFormatting sqref="H34:DF44 H46:DF48">
    <cfRule type="expression" dxfId="41" priority="9">
      <formula>AND(H$7=$J$7,H34&lt;&gt;"NA",H34&lt;0)</formula>
    </cfRule>
    <cfRule type="expression" dxfId="40" priority="10">
      <formula>AND(H$7=$J$7,H34&lt;&gt;"NA",H34&gt;0)</formula>
    </cfRule>
  </conditionalFormatting>
  <conditionalFormatting sqref="H49:DF49">
    <cfRule type="expression" dxfId="39" priority="7">
      <formula>AND(H$7=$J$7,H49&lt;&gt;"NA",H49&lt;0)</formula>
    </cfRule>
    <cfRule type="expression" dxfId="38" priority="8">
      <formula>AND(H$7=$J$7,H49&lt;&gt;"NA",H49&gt;0)</formula>
    </cfRule>
  </conditionalFormatting>
  <conditionalFormatting sqref="H51:DF51">
    <cfRule type="expression" dxfId="37" priority="5">
      <formula>AND(H$7=$J$7,H51&lt;&gt;"NA",H51&lt;0)</formula>
    </cfRule>
    <cfRule type="expression" dxfId="36" priority="6">
      <formula>AND(H$7=$J$7,H51&lt;&gt;"NA",H51&gt;0)</formula>
    </cfRule>
  </conditionalFormatting>
  <conditionalFormatting sqref="C9:DF26">
    <cfRule type="expression" dxfId="35" priority="3">
      <formula>AND($A$1&lt;&gt;"Review",MOD(SUBTOTAL(3,$C$8:$C9),2)=0)</formula>
    </cfRule>
    <cfRule type="expression" dxfId="34" priority="4">
      <formula>AND(UPPER($A$1)&lt;&gt;"REVIEW",MOD(SUBTOTAL(3,$C$8:$C9),2)=1)</formula>
    </cfRule>
  </conditionalFormatting>
  <conditionalFormatting sqref="C34:DF51">
    <cfRule type="expression" dxfId="33" priority="1">
      <formula>AND($A$1&lt;&gt;"Review",MOD(SUBTOTAL(3,$C$33:$C34),2)=0)</formula>
    </cfRule>
    <cfRule type="expression" dxfId="32" priority="2">
      <formula>AND(UPPER($A$1)&lt;&gt;"REVIEW",MOD(SUBTOTAL(3,$C$33:$C34),2)=1)</formula>
    </cfRule>
  </conditionalFormatting>
  <pageMargins left="0.2" right="0.2" top="0.75" bottom="0.75" header="0.3" footer="0.3"/>
  <pageSetup scale="66" orientation="landscape" r:id="rId1"/>
  <headerFooter>
    <oddHeader>&amp;C&amp;IBeverage Mix Report - Del Frisco's Double Eagle Steak House&amp;I
&amp;BFor the period and year ended March 21, 2017&amp;B
(Sorted best to worst on overall beverage mix %)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58</vt:i4>
      </vt:variant>
    </vt:vector>
  </HeadingPairs>
  <TitlesOfParts>
    <vt:vector size="75" baseType="lpstr">
      <vt:lpstr>Table of Contents</vt:lpstr>
      <vt:lpstr>Instructions</vt:lpstr>
      <vt:lpstr>Inputs</vt:lpstr>
      <vt:lpstr>Checks</vt:lpstr>
      <vt:lpstr>Update_Headers</vt:lpstr>
      <vt:lpstr>Sort_Ranges</vt:lpstr>
      <vt:lpstr>DFDE Revcenter</vt:lpstr>
      <vt:lpstr>DFG Revcenter</vt:lpstr>
      <vt:lpstr>DFDE Bar Mix</vt:lpstr>
      <vt:lpstr>DFG Bar Mix</vt:lpstr>
      <vt:lpstr>PTD Calculations</vt:lpstr>
      <vt:lpstr>YTD Calculations</vt:lpstr>
      <vt:lpstr>Stores</vt:lpstr>
      <vt:lpstr>Lookups</vt:lpstr>
      <vt:lpstr>TB PY</vt:lpstr>
      <vt:lpstr>TB CY</vt:lpstr>
      <vt:lpstr>Sheet2</vt:lpstr>
      <vt:lpstr>DFDE_Comp_Stores_PTD</vt:lpstr>
      <vt:lpstr>DFDE_Comp_Stores_YTD</vt:lpstr>
      <vt:lpstr>DFDE_Noncomp_Stores_PTD</vt:lpstr>
      <vt:lpstr>DFDE_Noncomp_Stores_YTD</vt:lpstr>
      <vt:lpstr>DFG_Comp_Stores_PTD</vt:lpstr>
      <vt:lpstr>DFG_Comp_Stores_YTD</vt:lpstr>
      <vt:lpstr>DFG_Noncomp_Stores_PTD</vt:lpstr>
      <vt:lpstr>DFG_Noncomp_Stores_YTD</vt:lpstr>
      <vt:lpstr>PTD_CY_DFDE_Comp_Sales</vt:lpstr>
      <vt:lpstr>PTD_CY_DFDE_Noncomp_Sales</vt:lpstr>
      <vt:lpstr>PTD_CY_DFDE_Total_Sales</vt:lpstr>
      <vt:lpstr>PTD_CY_DFG_Comp_Sales</vt:lpstr>
      <vt:lpstr>PTD_CY_DFG_Noncomp_Sales</vt:lpstr>
      <vt:lpstr>PTD_CY_DFG_Total_Sales</vt:lpstr>
      <vt:lpstr>PTD_DFDE_Bar_Mix_PPT_Range</vt:lpstr>
      <vt:lpstr>PTD_DFDE_Comp_Bar_Mix_Sort</vt:lpstr>
      <vt:lpstr>PTD_DFDE_Comp_Revcenter_Sort</vt:lpstr>
      <vt:lpstr>PTD_DFDE_Noncomp_Bar_Mix_Sort</vt:lpstr>
      <vt:lpstr>PTD_DFDE_Noncomp_Revcenter_Sort</vt:lpstr>
      <vt:lpstr>PTD_DFDE_Revcenter_PPT_Range</vt:lpstr>
      <vt:lpstr>PTD_DFG_Bar_Mix_PPT_Range</vt:lpstr>
      <vt:lpstr>PTD_DFG_Comp_Bar_Mix_Sort</vt:lpstr>
      <vt:lpstr>PTD_DFG_Comp_Revcenter_Sort</vt:lpstr>
      <vt:lpstr>PTD_DFG_Noncomp_Bar_Mix_Sort</vt:lpstr>
      <vt:lpstr>PTD_DFG_Noncomp_Revcenter_Sort</vt:lpstr>
      <vt:lpstr>PTD_DFG_Revcenter_PPT_Range</vt:lpstr>
      <vt:lpstr>PTD_PY_DFDE_Comp_Sales</vt:lpstr>
      <vt:lpstr>PTD_PY_DFDE_Noncomp_Sales</vt:lpstr>
      <vt:lpstr>PTD_PY_DFDE_Total_Sales</vt:lpstr>
      <vt:lpstr>PTD_PY_DFG_Comp_Sales</vt:lpstr>
      <vt:lpstr>PTD_PY_DFG_Noncomp_Sales</vt:lpstr>
      <vt:lpstr>PTD_PY_DFG_Total_Sales</vt:lpstr>
      <vt:lpstr>SR_Default_File</vt:lpstr>
      <vt:lpstr>UH_Default_File</vt:lpstr>
      <vt:lpstr>YTD_CY_DFDE_Comp_Sales</vt:lpstr>
      <vt:lpstr>YTD_CY_DFDE_Noncomp_Sales</vt:lpstr>
      <vt:lpstr>YTD_CY_DFDE_Total_Sales</vt:lpstr>
      <vt:lpstr>YTD_CY_DFG_Comp_Sales</vt:lpstr>
      <vt:lpstr>YTD_CY_DFG_Noncomp_Sales</vt:lpstr>
      <vt:lpstr>YTD_CY_DFG_Total_Sales</vt:lpstr>
      <vt:lpstr>YTD_DFDE_Bar_Mix_PPT_Range</vt:lpstr>
      <vt:lpstr>YTD_DFDE_Comp_Bar_Mix_Sort</vt:lpstr>
      <vt:lpstr>YTD_DFDE_Comp_Revcenter_Sort</vt:lpstr>
      <vt:lpstr>YTD_DFDE_Noncomp_Bar_Mix_Sort</vt:lpstr>
      <vt:lpstr>YTD_DFDE_Noncomp_Revcenter_Sort</vt:lpstr>
      <vt:lpstr>YTD_DFDE_Revcenter_PPT_Range</vt:lpstr>
      <vt:lpstr>YTD_DFG_Bar_Mix_PPT_Range</vt:lpstr>
      <vt:lpstr>YTD_DFG_Comp_Bar_Mix_Sort</vt:lpstr>
      <vt:lpstr>YTD_DFG_Comp_Revcenter_Sort</vt:lpstr>
      <vt:lpstr>YTD_DFG_Noncomp_Bar_Mix_Sort</vt:lpstr>
      <vt:lpstr>YTD_DFG_Noncomp_Revcenter_Sort</vt:lpstr>
      <vt:lpstr>YTD_DFG_Revcenter_PPT_Range</vt:lpstr>
      <vt:lpstr>YTD_PY_DFDE_Comp_Sales</vt:lpstr>
      <vt:lpstr>YTD_PY_DFDE_Noncomp_Sales</vt:lpstr>
      <vt:lpstr>YTD_PY_DFDE_Total_Sales</vt:lpstr>
      <vt:lpstr>YTD_PY_DFG_Comp_Sales</vt:lpstr>
      <vt:lpstr>YTD_PY_DFG_Noncomp_Sales</vt:lpstr>
      <vt:lpstr>YTD_PY_DFG_Total_Sales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jeter_000</dc:creator>
  <cp:lastModifiedBy>jeter_000</cp:lastModifiedBy>
  <dcterms:created xsi:type="dcterms:W3CDTF">2018-08-02T14:55:19Z</dcterms:created>
  <dcterms:modified xsi:type="dcterms:W3CDTF">2018-08-05T19:48:15Z</dcterms:modified>
</cp:coreProperties>
</file>